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 sheetId="1" r:id="rId5"/>
    <sheet state="visible" name="Weekly" sheetId="2" r:id="rId6"/>
    <sheet state="visible" name="Pos and Incl" sheetId="3" r:id="rId7"/>
    <sheet state="visible" name="preDEL" sheetId="4" r:id="rId8"/>
    <sheet state="visible" name="filterDEL" sheetId="5" r:id="rId9"/>
    <sheet state="visible" name="postDEL" sheetId="6" r:id="rId10"/>
    <sheet state="visible" name="Person" sheetId="7" r:id="rId11"/>
    <sheet state="visible" name="APS Tubes" sheetId="8" r:id="rId12"/>
    <sheet state="visible" name="APS Tubes by Date" sheetId="9" r:id="rId13"/>
    <sheet state="visible" name="RAW_APS" sheetId="10" r:id="rId14"/>
    <sheet state="visible" name="RAW_APT" sheetId="11" r:id="rId15"/>
    <sheet state="visible" name="Add from APT" sheetId="12" r:id="rId16"/>
    <sheet state="visible" name="Reps RAW_APS" sheetId="13" r:id="rId17"/>
    <sheet state="visible" name="Process" sheetId="14" r:id="rId18"/>
    <sheet state="visible" name="F" sheetId="15" r:id="rId19"/>
    <sheet state="visible" name="Rollup" sheetId="16" r:id="rId20"/>
  </sheets>
  <definedNames>
    <definedName name="nondeleteRange">#REF!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Hard
coded at 1 because this program did not use pooling</t>
      </text>
    </comment>
    <comment authorId="0" ref="J27">
      <text>
        <t xml:space="preserve">denom zero
</t>
      </text>
    </comment>
    <comment authorId="0" ref="L27">
      <text>
        <t xml:space="preserve">denom zero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3">
      <text>
        <t xml:space="preserve">include in Stats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
</t>
      </text>
    </comment>
    <comment authorId="0" ref="V1">
      <text>
        <t xml:space="preserve">Repeat FloodLAMP Tests which is a different run (not a re-run) and is necessarily a Known Positive
</t>
      </text>
    </comment>
    <comment authorId="0" ref="U2">
      <text>
        <t xml:space="preserve">No actual RTR file but the person confirmed a positive antigen test result by email</t>
      </text>
    </comment>
    <comment authorId="0" ref="Z20">
      <text>
        <t xml:space="preserve">in RSR gsheet but not APS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MUST BE SORTED such that Tube IDs appear together</t>
      </text>
    </comment>
    <comment authorId="0" ref="T1">
      <text>
        <t xml:space="preserve">this is equal to the number of new names added from notes and is present for all rows for that tube</t>
      </text>
    </comment>
    <comment authorId="0" ref="X1">
      <text>
        <t xml:space="preserve">Conditional Formatting:
Text contains ERROR - red fill
Text does not contain ERROR - green fill</t>
      </text>
    </comment>
    <comment authorId="0" ref="Y1">
      <text>
        <t xml:space="preserve">MUST BE SORTED by TUBE ID
paste as values and clear pink fill
=AND(NOT($R2),$T2)
R is First Row? col
T is Add N Names col</t>
      </text>
    </comment>
    <comment authorId="0" ref="AA1">
      <text>
        <t xml:space="preserve">=ISTEXT(R2)
R is NOTE col</t>
      </text>
    </comment>
    <comment authorId="0" ref="AB1">
      <text>
        <t xml:space="preserve">delete the Notes values by default except for these exceptions which contain helpful info such as referral testing, must DeID any names in Notes</t>
      </text>
    </comment>
    <comment authorId="0" ref="AC1">
      <text>
        <t xml:space="preserve">=ROW(AC2)-1</t>
      </text>
    </comment>
    <comment authorId="0" ref="AE1">
      <text>
        <t xml:space="preserve">Will be blank if resulted on different day or if no day or time for either collection or result</t>
      </text>
    </comment>
    <comment authorId="0" ref="AF1">
      <text>
        <t xml:space="preserve">MUST BE SORTED BY TUBE ID
=OR(AND($AG2,$AG3,EXACT($A2,$A3),NOT(EXACT(CONCATENATE($B2,$C2),CONCATENATE($B3,$C3)))),AND($AG2,$AG1,EXACT($A2,$A1),NOT(EXACT(CONCATENATE($B2,$C2),CONCATENATE($B1,$C1)))))
CONDITIONAL FORMATTING
Text Contains
ERROR
Red fill
OLD FORMULA THAT IGNORES DELETED
Only sets one sample of pool as TRUE
=OR(AND(EXACT($A2,$A3),NOT(EXACT(CONCATENATE($B2,$C2),CONCATENATE($B3,$C3)))),AND(EXACT($A2,$A1),NOT(EXACT(CONCATENATE($B2,$C2),CONCATENATE($B1,$C1)))))</t>
      </text>
    </comment>
    <comment authorId="0" ref="AH1">
      <text>
        <t xml:space="preserve">1	Tube ID blank
1.1	Duplicate TubeID conclude mistake and delete
2	In Delete Tube ID Prefix List
2.1	Non Std Prefix, Suspected Test
2.2	FL Staff, many same day tubes
2.3	FL Staff Sponsor and Participant
2.4	FL Staff No Participant, No Note
2.5	Bogus Participant Name
2.6	Participant Same Day review
2.7	Collection and Result times right after indicates test
2.8	Non Std Prefix and Result=Fail
3	In Delete Sponsor List
4	Note indicates test
4.1	Note indicates erroneous tube
4.2	Note states other participants added as Note Names
5.1	Positive result FL Staff sponsor and Participant
5.2	Null Result, FL Staff sponsor
5.3	Null Result, Replicate Tube ID - other replicate kept, add del to Tube ID
5.4	Null Result, Incomplete Status, Unique Tube ID
5.5	Null Result, No Participant, Minor or Note
6	Duplicate Minor row
7	Replicate Tube ID
7.1	Replicate Tube ID - Extra Note Name Add Error
7.2	Replicate Tube ID - recollected, add del to end of Tube ID (not NULL result)
7.3	Replicate Tube IDs - Null results, all deleted
7.4	Replicate Tube ID - different participant email address
7.5	
8	Pos Control
8.1	Saliva sample
9	No Collection Date, Null result
9.1	Null, delete in Reconcile w RFR
9.2	Null, suspected corrupt APS Raw row - see note
9.3	Not in LUM
20	Internal sync specific - see notes for program
21	Internal sync specific - see notes for program
22	Internal sync specific - see notes for program</t>
      </text>
    </comment>
    <comment authorId="0" ref="AI1">
      <text>
        <t xml:space="preserve">1.3	Replicate TubeID but conclude different tubes, add x or a,b,c
1.4	Tube ID field blank - add BLANK1, 2, 3 ,etc if marked for deletion
1.5	Replicate Tube ID and participant in other tube on same day, add suffix "DEL" to Tube ID and also mark for deletion (1.1)
1.6	Tube ID Replicate with lowercase, make uppercase and add suffix a
4	Recollect - fix collection timestamp, sponsor
4.1	Capitalize TubeID prefix
4.2	Removed Space
4.3	Add to Collection - same day same sponsor, add later people to early time that is resulted
5	For Review, Highlight
5.1	FL Staff Remote Collected
6	Fix spelling error in name
6.1	Blank first name, move last name to first name
6.2	Adjust capitalization in name
6.3	Appivo name merged into another Appivo name (e.g. diminuitive or remove middle name)
7	sponsor copied to empty participant
8	incorrect nested minor, move from Minor cols to Participant Cols
9	uncollected person in participant col, remove name there and add Note Name
10	modify app group - see correction notes</t>
      </text>
    </comment>
    <comment authorId="0" ref="AJ1">
      <text>
        <t xml:space="preserve">2	Null to Neg to reconcile run tube count
2.1	Null to Neg for recollect
2.2	Null to Neg with no RFR or other info
2.5	 Inconclusive to Negative based on RFR Audit
2.7	Pos to Neg based on RFR - checked image and entire batch mis-called
3	Null to Pos
3.1	Null to Pos for recollect
4	Null to Inconclusive
4.1	Negative to Inconclusive based  on RFR Audit and LUM
5	MANUAL - See Correction Note</t>
      </text>
    </comment>
    <comment authorId="0" ref="AK1">
      <text>
        <t xml:space="preserve">add other code/result in pairs</t>
      </text>
    </comment>
    <comment authorId="0" ref="AM1">
      <text>
        <t xml:space="preserve">=IF(EXACT(AO2,"DELETED"),"DELETED", VLOOKUP(AO2,Person!AK$2:AO,5,FALSE))</t>
      </text>
    </comment>
    <comment authorId="0" ref="AN1">
      <text>
        <t xml:space="preserve">=IF(EXACT(AR2,"DELETED"),"DELETED", VLOOKUP(AR2,Person!C$2:E,3,FALSE))
</t>
      </text>
    </comment>
    <comment authorId="0" ref="AT1">
      <text>
        <t xml:space="preserve">Only gives ERROR if row is not deleted
Conditional Formatting:
Text contains ERROR - red fill
Text does not contain ERROR - green fill</t>
      </text>
    </comment>
    <comment authorId="0" ref="AW1">
      <text>
        <t xml:space="preserve">=IF(ISBLANK($U2),IF(ISBLANK($V2),IFERROR(0/0),2),1)</t>
      </text>
    </comment>
    <comment authorId="0" ref="AX1">
      <text>
        <t xml:space="preserve">=IF(AND($X2,$A3=$A2),1,IFERROR(0/0))
MUST HAVE SORT by Tube ID + Note Firstname
so that Note Name samples are at the bottom of list for a tube, and the formula will not give a 1 for that last sample in the tube when it's a note name as well (chosing the last name as the "orig" row is arbitrary because all rows are identical except for the note names - but one must be excluded for the count of extra rows added)</t>
      </text>
    </comment>
    <comment authorId="0" ref="BA1">
      <text>
        <t xml:space="preserve">UPPER check
=IF(AG2,IFERROR(0/0),IF(EXACT(UPPER(A2),A2),IFERROR(0/0),TRUE))
Deleted with Note Name
=IF(AND(AG2,X2),TRUE,IFERROR(0/0))</t>
      </text>
    </comment>
    <comment authorId="0" ref="BB1">
      <text>
        <t xml:space="preserve">paste as values and put formula in note</t>
      </text>
    </comment>
    <comment authorId="0" ref="BC1">
      <text>
        <t xml:space="preserve">paste as values and put formula in note</t>
      </text>
    </comment>
    <comment authorId="0" ref="BG1">
      <text>
        <t xml:space="preserve">Timestamp
=IF($AG2,IFERROR(0/0),CONCATENATE($A2,"__",$B2,"_",$C2))
Samecols
=IF($AG2,IFERROR(0/0),CONCATENATE($A2,"__",$B2,"_",$C2,"_",$D2,"_",$E2,"_",$K2,"_",$L2,"_",$M2,"_",$O2))</t>
      </text>
    </comment>
    <comment authorId="0" ref="BH1">
      <text>
        <t xml:space="preserve">=IF(ISBLANK(IFERROR(MATCH(LEFT(BP2, FIND("__",BP2)-1),BN$2:BN,0))),IFERROR(0/0),TRUE)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It's Ok that A2 gives a #REF error here. After copying this tab from the template, clear cells below A2.
it should then populate the rest of the sheet automatically.
check to make sure it has the same number of rows as preDel and filterDel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=CONCATENATE(Process!$A$1,F2)</t>
      </text>
    </comment>
    <comment authorId="0" ref="F1">
      <text>
        <t xml:space="preserve">FORMULA BELOW then PASTE AS VALUES
=RANDBETWEEN(100000, 999999)
HEADER
=CONCATENATE(IF(COUNTA(UNIQUE(F2:F))=COUNTA(F2:F),"OK UNIQUE - ","ERROR! REPEATS - "), "Participant ID Number")
</t>
      </text>
    </comment>
    <comment authorId="0" ref="I1">
      <text>
        <t xml:space="preserve">reason for assigning person to HH
0 no HH info
1  accounts csv
2.1 same last name, has Appivo account
2.2 same last name, note name (no Appivo account)
2.3 nested minor, minor or guardian
2.4 houshold relationship mentioned in collection note
3 APS collected together
4   RFR
5   RTR
5.1 Admin Communication
6 same consent form</t>
      </text>
    </comment>
    <comment authorId="0" ref="J1">
      <text>
        <t xml:space="preserve">Could be class name, Org Staff
Only enter if StaffFlag or StudentFlag checked in accounts csv</t>
      </text>
    </comment>
    <comment authorId="0" ref="L1">
      <text>
        <t xml:space="preserve">only entered from account csv</t>
      </text>
    </comment>
    <comment authorId="0" ref="M1">
      <text>
        <t xml:space="preserve">guardian
minor
hhadult
[blank] if don't know</t>
      </text>
    </comment>
    <comment authorId="0" ref="O1">
      <text>
        <t xml:space="preserve">Heirarchical (choose bottom most):
no sample and no appivo account
note name only
nested minor
edu email minor
participant only
sponsor
supersponsor
staff
admin
</t>
      </text>
    </comment>
    <comment authorId="0" ref="S1">
      <text>
        <t xml:space="preserve">Y Appivo, N Appivo, PandaDoc, DocSend, Paper
include version #</t>
      </text>
    </comment>
    <comment authorId="0" ref="AO1">
      <text>
        <t xml:space="preserve">OLD formula
IF(COUNTBLANK(Y2:Y)=ROWS(Y2:Y),"ALL SPONSORS in Values","ERROR!! SPONSOR NOT IN VALUES")</t>
      </text>
    </comment>
    <comment authorId="0" ref="AQ1">
      <text>
        <t xml:space="preserve">=CONCATENATE("Sp",Process!$A$1,AR2)
</t>
      </text>
    </comment>
    <comment authorId="0" ref="AR1">
      <text>
        <t xml:space="preserve">FORMULA BELOW then PASTE AS VALUES
=RANDBETWEEN(100000, 999999)
HEADER
=CONCATENATE(IF(COUNTA(UNIQUE(AR2:AR))=COUNTA(AR2:AR),"OK UNIQUE - ","ERROR! REPEATS - "), "Participant ID Number")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=SORT(UNIQUE('APS Tubes PHI'!$B2:$B))</t>
      </text>
    </comment>
    <comment authorId="0" ref="B1">
      <text>
        <t xml:space="preserve">=COUNTUNIQUEIFS('APS Tubes PHI'!$A$2:$A,'APS Tubes PHI'!$B$2:$B,A2)</t>
      </text>
    </comment>
    <comment authorId="0" ref="I1">
      <text>
        <t xml:space="preserve">=SUM(F2:I2)</t>
      </text>
    </comment>
    <comment authorId="0" ref="J1">
      <text>
        <t xml:space="preserve">=IF(J2=C2,TRUE,FALSE)</t>
      </text>
    </comment>
    <comment authorId="0" ref="T1">
      <text>
        <t xml:space="preserve">=SORT(UNIQUE('APS Tubes PHI'!$I2:$I))</t>
      </text>
    </comment>
    <comment authorId="0" ref="U1">
      <text>
        <t xml:space="preserve">=COUNTUNIQUEIFS('APS Tubes PHI'!$A$2:$A,'APS Tubes PHI'!$I$2:$I,O2)</t>
      </text>
    </comment>
    <comment authorId="0" ref="AB1">
      <text>
        <t xml:space="preserve">=SUM(F2:I2)</t>
      </text>
    </comment>
    <comment authorId="0" ref="AC1">
      <text>
        <t xml:space="preserve">=IF(J2=C2,TRUE,FALSE)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=RAW_APT!A3</t>
      </text>
    </comment>
    <comment authorId="0" ref="B1">
      <text>
        <t xml:space="preserve">=RAW_APT!B3</t>
      </text>
    </comment>
    <comment authorId="0" ref="C1">
      <text>
        <t xml:space="preserve">=RAW_APT!C3</t>
      </text>
    </comment>
    <comment authorId="0" ref="D1">
      <text>
        <t xml:space="preserve">=RAW_APT!D3</t>
      </text>
    </comment>
    <comment authorId="0" ref="E1">
      <text>
        <t xml:space="preserve">=RAW_APT!E3</t>
      </text>
    </comment>
    <comment authorId="0" ref="F1">
      <text>
        <t xml:space="preserve">=RAW_APT!F3</t>
      </text>
    </comment>
    <comment authorId="0" ref="G1">
      <text>
        <t xml:space="preserve">=RAW_APT!G3</t>
      </text>
    </comment>
    <comment authorId="0" ref="H1">
      <text>
        <t xml:space="preserve">=RAW_APT!H3</t>
      </text>
    </comment>
    <comment authorId="0" ref="I1">
      <text>
        <t xml:space="preserve">=RAW_APT!I3</t>
      </text>
    </comment>
    <comment authorId="0" ref="J1">
      <text>
        <t xml:space="preserve">=RAW_APT!J3</t>
      </text>
    </comment>
    <comment authorId="0" ref="N1">
      <text>
        <t xml:space="preserve">=RAW_APT!N3</t>
      </text>
    </comment>
    <comment authorId="0" ref="O1">
      <text>
        <t xml:space="preserve">=RAW_APT!O3</t>
      </text>
    </comment>
    <comment authorId="0" ref="P1">
      <text>
        <t xml:space="preserve">=IF(COUNTIF('Corrected APS Data PHI - preDEL'!$A$2:$A,A2)=0,TRUE,FALSE)
Conditional Formatting
Value equal to TRUE
middle yellow</t>
      </text>
    </comment>
    <comment authorId="0" ref="Q1">
      <text>
        <t xml:space="preserve">=IF(COUNTIF('Corrected APS Data PHI - preDEL'!$A$2:$A,A2)=0,TRUE,FALSE)</t>
      </text>
    </comment>
    <comment authorId="0" ref="R1">
      <text>
        <t xml:space="preserve">=IF(COUNTIF($A$2:$A,A2)&gt;1,TRUE,FALSE)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=CONCATENATE(RAW_APS!$A3,"__",RAW_APS!$B3,"_",RAW_APS!$C3)</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+7 if for the offset from this row to the row with booleans
used so this block can be copied for other tabs</t>
      </text>
    </comment>
    <comment authorId="0" ref="AT10">
      <text>
        <t xml:space="preserve">had to add extra () because it was mysteriously adding extra whitespace to end of the formula
</t>
      </text>
    </comment>
    <comment authorId="0" ref="C21">
      <text>
        <t xml:space="preserve">+5 if for the offset from this row to the row with booleans
used so this block can be copied for other tabs</t>
      </text>
    </comment>
    <comment authorId="0" ref="C29">
      <text>
        <t xml:space="preserve">+5 if for the offset from this row to the row with booleans
used so this block can be copied for other tabs</t>
      </text>
    </comment>
    <comment authorId="0" ref="C37">
      <text>
        <t xml:space="preserve">+7 if for the offset from this row to the row with booleans
used so this block can be copied for other tabs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Conditional Formatting:
Custom formula is
=ISNUMBER($E23)
fill light yellow</t>
      </text>
    </comment>
    <comment authorId="0" ref="G22">
      <text>
        <t xml:space="preserve">=SORT(UNIQUE('APS Data PHI - preDEL'!$AH$2:$AH),1,TRUE)</t>
      </text>
    </comment>
    <comment authorId="0" ref="H22">
      <text>
        <t xml:space="preserve">=IF(COUNTIF(D$23:D$64,H23)=1,TRUE,IFERROR(0/0))</t>
      </text>
    </comment>
  </commentList>
</comments>
</file>

<file path=xl/sharedStrings.xml><?xml version="1.0" encoding="utf-8"?>
<sst xmlns="http://schemas.openxmlformats.org/spreadsheetml/2006/main" count="18648" uniqueCount="3071">
  <si>
    <t>NONE</t>
  </si>
  <si>
    <t>RFR File</t>
  </si>
  <si>
    <t>RTR File</t>
  </si>
  <si>
    <t>ROSA_RSR_deID_PUB</t>
  </si>
  <si>
    <t>RSR File</t>
  </si>
  <si>
    <t>Overall</t>
  </si>
  <si>
    <t>Details</t>
  </si>
  <si>
    <t>Comments</t>
  </si>
  <si>
    <t>VALUES</t>
  </si>
  <si>
    <t>Number of Tubes Tested (initial only - no re-runs)</t>
  </si>
  <si>
    <t>initial run tubes only so excludes re-runs</t>
  </si>
  <si>
    <t>only indiv testing - no pools. total 785 from RSR - Run Summary Report that draws from google form of weekly testing summary provided by test Admin</t>
  </si>
  <si>
    <t>Number of Tube Tests Run (includes re-runs)</t>
  </si>
  <si>
    <t>includes re-runs</t>
  </si>
  <si>
    <t>no RFR so no info on re-runs</t>
  </si>
  <si>
    <t>Number of Initial Runs</t>
  </si>
  <si>
    <t>use collection date assuming all tubes run same day</t>
  </si>
  <si>
    <t>Number of APS Only Tubes run</t>
  </si>
  <si>
    <t>No RFR so all tubes are APS Only</t>
  </si>
  <si>
    <t>Number of Test Reactions (RFR plus APS only tubes run)</t>
  </si>
  <si>
    <t>includes technical replicates (the same tube sample in multiple reactions in the same run)</t>
  </si>
  <si>
    <t>Number of Participant Results</t>
  </si>
  <si>
    <t>counts individual samples in pools and excludes re-runs</t>
  </si>
  <si>
    <t>Number of ARF Tubes</t>
  </si>
  <si>
    <t>tubes run and present in RFR but not in Appivo - created tube IDs that start with ARF</t>
  </si>
  <si>
    <t>Sum of Participant Results plus ARF Tubes</t>
  </si>
  <si>
    <t>Will be equal to the number of tubes tested if no pooling.</t>
  </si>
  <si>
    <t>Average Pool Level (excludes ARF)</t>
  </si>
  <si>
    <t>Re-runs</t>
  </si>
  <si>
    <t>section</t>
  </si>
  <si>
    <t>Number of Run Tubes (re-runs only)</t>
  </si>
  <si>
    <t>from RFR Audit Num Run Tubes</t>
  </si>
  <si>
    <t>Number of Reactions (re-runs only)</t>
  </si>
  <si>
    <t>from RFR Audit Num rxns (excl ctrls)</t>
  </si>
  <si>
    <t>Re-run % of Tubes</t>
  </si>
  <si>
    <t>re-run / initial</t>
  </si>
  <si>
    <t>Number of Initial Runs with Re-runs</t>
  </si>
  <si>
    <t>% Initial Runs with Re-runs</t>
  </si>
  <si>
    <t>Positives</t>
  </si>
  <si>
    <t>Number of Tubes with FL Result</t>
  </si>
  <si>
    <t>Number of Test Person Cases</t>
  </si>
  <si>
    <t>Number with Ref or Corresp</t>
  </si>
  <si>
    <t>Agree with Ref or Corresp</t>
  </si>
  <si>
    <t>% Agree</t>
  </si>
  <si>
    <t>Disagree with Ref or Corresp</t>
  </si>
  <si>
    <t>% Disagree</t>
  </si>
  <si>
    <t>Number of Tubes with Final Result Positive</t>
  </si>
  <si>
    <t>Positive</t>
  </si>
  <si>
    <t>% of Tubes Positives (Final Result)</t>
  </si>
  <si>
    <t>Number of Cases with Final Result Positive (Indiv or Pool)</t>
  </si>
  <si>
    <t>Subtract off Re-tests</t>
  </si>
  <si>
    <t>Ref/Cor Pos</t>
  </si>
  <si>
    <t>% Incl &gt; Pos</t>
  </si>
  <si>
    <t>Ref/Cor Neg</t>
  </si>
  <si>
    <t>% Incl &gt; Neg</t>
  </si>
  <si>
    <t>Known Positive Cases</t>
  </si>
  <si>
    <t>Previous tested (including by FloodLAMP test) or reported positive</t>
  </si>
  <si>
    <t>Inconclusive</t>
  </si>
  <si>
    <t>Unknown Positive Cases</t>
  </si>
  <si>
    <t>Inconclusives</t>
  </si>
  <si>
    <t>Number of Tubes with Final Result Inconclusive</t>
  </si>
  <si>
    <t>from RSR - Run Summary Report that draws from google form of weekly testing summary provided by test Admin</t>
  </si>
  <si>
    <t>Number of Tubes in RFR Audit Inconclusive not in Appivo Final Results</t>
  </si>
  <si>
    <t>Not Applicable - No RFR</t>
  </si>
  <si>
    <t>Total Number of Inconclusive Tubes</t>
  </si>
  <si>
    <t>% of Tubes Inconclusive</t>
  </si>
  <si>
    <t>Number of Inconclusive Tubes resolved Positive by Referral Test or Correspondence</t>
  </si>
  <si>
    <t>% Inconclusives resolved Positive by Referral Tests</t>
  </si>
  <si>
    <t>denom zero</t>
  </si>
  <si>
    <t>Number of Inconclusive Tubes with Referral Test or Correspondence Negative</t>
  </si>
  <si>
    <t>Number of Inconclusive Tubes with no Referral Test result or Correspondence</t>
  </si>
  <si>
    <t>Number of Tubes with Initial Inconclusives and Re-run Negative</t>
  </si>
  <si>
    <t>Count Result Correction Code=2.5 in preDel col AJ, or from RFR preExcl if not resulted as Incl in App</t>
  </si>
  <si>
    <t>Number of Inconclusive Test Run Calls</t>
  </si>
  <si>
    <t>includes re-runs - from RFR Audit only and excludes any APS only resulted inconclusives</t>
  </si>
  <si>
    <t>% Tube Tests Run Called Inconclusive</t>
  </si>
  <si>
    <t>Referrals and Correspondence</t>
  </si>
  <si>
    <t>Number of FloodLAMP Cases with Referral Tests or Correspondence</t>
  </si>
  <si>
    <t>Indiv or Pool, Cases used instead of Person to account for people being contracting COVID multiple times, and instead of Results to exclude re-tests</t>
  </si>
  <si>
    <t>Single pos case was confirmed with same day pos antigen test (RT Jan26 email)</t>
  </si>
  <si>
    <t>Number of Referral Confirmed FloodLAMP Positives</t>
  </si>
  <si>
    <t>Sometimes also termed Agree Positives - Include initial Inconclusive with Referral or Correspondence Positive</t>
  </si>
  <si>
    <t>FL Inconclusives with Referral / Correspondence Positive</t>
  </si>
  <si>
    <t>% FloodLAMP Positive or Inconclusive with Referral / Correspondence Positive</t>
  </si>
  <si>
    <t>FL Inconclusives but Referral / Correspondence Negative</t>
  </si>
  <si>
    <t>FL Inconclusives with No Referral Tests or Correspondence</t>
  </si>
  <si>
    <t>Comparison to Antigen</t>
  </si>
  <si>
    <t>Number of FloodLAMP Test Person Cases with Referral Antigen Tests (including non-Same Day)</t>
  </si>
  <si>
    <t>Number of FloodLAMP Test Person Cases with Same Day Referral Antigen Tests</t>
  </si>
  <si>
    <t>Number of FloodLAMP Positive Test Person Cases with Same Day Antigen Negative</t>
  </si>
  <si>
    <t>Agree with Referral Test Positive (usually PCR or later Antigen) but Initial Antigen Negative</t>
  </si>
  <si>
    <t>% Confirmed FloodLAMP Positives with Same Day Antigen Negative</t>
  </si>
  <si>
    <t>Number of FloodLAMP Positive Test Person Cases confirmed with Referral Tests but Antigen and Other Non-Antigen Test Negative</t>
  </si>
  <si>
    <t>% Confirmed FloodLAMP Positives that were Antigen and Other Non-Antigen Test Negative</t>
  </si>
  <si>
    <t>False Calls</t>
  </si>
  <si>
    <t>False Positives Final Results</t>
  </si>
  <si>
    <t>From reviewing APS/Pos and Incl tab Unconfirmed FL Positives</t>
  </si>
  <si>
    <t>False Negative Final Results (Suspected)</t>
  </si>
  <si>
    <t>From reviewing Referral Tests by Person and correspondence with Program Admin</t>
  </si>
  <si>
    <t>People</t>
  </si>
  <si>
    <t>Number of Unique Individuals Tested</t>
  </si>
  <si>
    <t>Includes UnknownPerson additions but not ARF tubes</t>
  </si>
  <si>
    <t>Number of Unique Sponsors</t>
  </si>
  <si>
    <t>People who collect using the app</t>
  </si>
  <si>
    <t>Positivity</t>
  </si>
  <si>
    <t>Number of Unique Individual Tested FloodLAMP Positive</t>
  </si>
  <si>
    <t>includes Inconclusive FloodLAMP result confirmed Positive by follow-up or Referral</t>
  </si>
  <si>
    <t>% of Population FloodLAMP Positive (excluding pools not deconv)</t>
  </si>
  <si>
    <t>Number of Unique Individual Tested FloodLAMP Positive (including if in a positive pool)</t>
  </si>
  <si>
    <t>% of Population FloodLAMP Positive (including everyone in a positive pool)</t>
  </si>
  <si>
    <t>Dates</t>
  </si>
  <si>
    <t>Start Run Date</t>
  </si>
  <si>
    <t>End Run Date</t>
  </si>
  <si>
    <t>Info</t>
  </si>
  <si>
    <t>Davie Fire and Rescue</t>
  </si>
  <si>
    <t>Test Operator</t>
  </si>
  <si>
    <t>Who ran the actual testing (running LAMP reactions)</t>
  </si>
  <si>
    <t>Office</t>
  </si>
  <si>
    <t>Test Processing Site</t>
  </si>
  <si>
    <t>Where the test processing (running LAMP reactions) was done</t>
  </si>
  <si>
    <t>TV Production Staff</t>
  </si>
  <si>
    <t>Population Tested</t>
  </si>
  <si>
    <t>Description of the participants</t>
  </si>
  <si>
    <t>Standard</t>
  </si>
  <si>
    <t>Configuration</t>
  </si>
  <si>
    <t>Equipment set used for test processing (relates to throughput and type of test tube used)</t>
  </si>
  <si>
    <t>Individual</t>
  </si>
  <si>
    <t>Collection Type</t>
  </si>
  <si>
    <t>Pooled, Individual, or Both</t>
  </si>
  <si>
    <t>HCW</t>
  </si>
  <si>
    <t>Self or HCW Collected</t>
  </si>
  <si>
    <t>HCW is Health Care Worker</t>
  </si>
  <si>
    <t>Yes</t>
  </si>
  <si>
    <t>App Used?</t>
  </si>
  <si>
    <t>Was the FloodLAMP Mobile App and Admin Portal utilized in the program</t>
  </si>
  <si>
    <t>In Person</t>
  </si>
  <si>
    <t>Bring-up Type</t>
  </si>
  <si>
    <t>How the initial setup and validation of the testing site was done</t>
  </si>
  <si>
    <t>Rosa</t>
  </si>
  <si>
    <t>Program Name</t>
  </si>
  <si>
    <t>Shorthand name used internally at FloodLAMP and in other documents for this program</t>
  </si>
  <si>
    <t>Fire Station</t>
  </si>
  <si>
    <t>Production Set / Fire Station</t>
  </si>
  <si>
    <t>Site</t>
  </si>
  <si>
    <t>Broader physical space where the testing was done and/or where participants congregated</t>
  </si>
  <si>
    <t>Davie, FL</t>
  </si>
  <si>
    <t>Production Organization</t>
  </si>
  <si>
    <t>Site Type</t>
  </si>
  <si>
    <t>Type of entity or organization receiving the testing program</t>
  </si>
  <si>
    <t>Location</t>
  </si>
  <si>
    <t>Geographical location of where the FloodLAMP testing program occurred</t>
  </si>
  <si>
    <t>Week Start Date</t>
  </si>
  <si>
    <t>Week End Date</t>
  </si>
  <si>
    <t>% Positive</t>
  </si>
  <si>
    <t>Delta Participants</t>
  </si>
  <si>
    <t>Delta Tubes (Pools)</t>
  </si>
  <si>
    <t>Delta Positives</t>
  </si>
  <si>
    <t>Delta Inconclusives</t>
  </si>
  <si>
    <t>Date Start</t>
  </si>
  <si>
    <t>Date End</t>
  </si>
  <si>
    <t>Participants Tested</t>
  </si>
  <si>
    <t>Sample Tubes Run (Pools)</t>
  </si>
  <si>
    <t>Unknown Positives</t>
  </si>
  <si>
    <t>Known Positives</t>
  </si>
  <si>
    <t>Inconclusives on 1st Run</t>
  </si>
  <si>
    <t>Inconclusives Final</t>
  </si>
  <si>
    <t>Use App for Collection?</t>
  </si>
  <si>
    <t>No</t>
  </si>
  <si>
    <t>Week of 10/4-10/8</t>
  </si>
  <si>
    <t>10/11/21-10/15/21</t>
  </si>
  <si>
    <t>Production Company 10/18/21-10/22/21 Run by Davie Fire</t>
  </si>
  <si>
    <t>Production Company 10/25/21-10/29/21 run by Davie Fire</t>
  </si>
  <si>
    <t xml:space="preserve">11/1/21-11/5/21 Production company run by Davie Fire </t>
  </si>
  <si>
    <t>11/8-11/12 Production Crew done by Davie Fire</t>
  </si>
  <si>
    <t>Production Company 11/15-11/19 Done by Davie Fire</t>
  </si>
  <si>
    <t>11/22-11/26 Production Company via Davie Fire</t>
  </si>
  <si>
    <t>Production Crew tested via Davie Fire 11/29-12/3</t>
  </si>
  <si>
    <t>Production Company by Davie Fire 12/6-12/10</t>
  </si>
  <si>
    <t>12/13-12/17</t>
  </si>
  <si>
    <t>APS TOTALS</t>
  </si>
  <si>
    <t>RSR TOTALS</t>
  </si>
  <si>
    <t>COLLECTION DATE</t>
  </si>
  <si>
    <t>COLLECTION TIME</t>
  </si>
  <si>
    <t>SPONSOR PERSON ID</t>
  </si>
  <si>
    <t>SPONSOR FIRSTNAME</t>
  </si>
  <si>
    <t>SPONSOR LASTNAME</t>
  </si>
  <si>
    <t>APP
RESULT</t>
  </si>
  <si>
    <t>FINAL RESULT</t>
  </si>
  <si>
    <t>RESULT DATE</t>
  </si>
  <si>
    <t>RESULT TIME</t>
  </si>
  <si>
    <t>Result Correct Code</t>
  </si>
  <si>
    <t>Correction Notes</t>
  </si>
  <si>
    <t>NOTE</t>
  </si>
  <si>
    <t>NUM SAMPLES (Pool Level)</t>
  </si>
  <si>
    <t>Match Row</t>
  </si>
  <si>
    <t>Sample Person1</t>
  </si>
  <si>
    <t>Sample Person2</t>
  </si>
  <si>
    <t>Sample Person3</t>
  </si>
  <si>
    <t>Sample Person4</t>
  </si>
  <si>
    <t>Referral Eval Notes</t>
  </si>
  <si>
    <t>Re-test?</t>
  </si>
  <si>
    <t>Correspondence but no Referral Test</t>
  </si>
  <si>
    <t>Agreement with Referral or Correspondence?</t>
  </si>
  <si>
    <t>Known Positive (not Re-test)?</t>
  </si>
  <si>
    <t>FloodLAMP Result Eval</t>
  </si>
  <si>
    <t>No Referral Test or Correspondence - FL Positive</t>
  </si>
  <si>
    <t>Number of Rows</t>
  </si>
  <si>
    <t>Number of FL Tests (Final Results / Run Tests) Accounted for in Referral Tests (RTR)</t>
  </si>
  <si>
    <t>Number of FL Tests (Final Results / Run Tests) with Correspondence Only (no Referral Test Data put into RTR)</t>
  </si>
  <si>
    <t>Number of FloodLAMP Test Person Cases with Referral Tests or Correspondence</t>
  </si>
  <si>
    <t>Final Results / Run Tests becomes Test Person Cases when you subtract Re-tests because those re-tests are for the same person on a  day that's differnt but colse enough to the first test date ( a few days to a week apart) that it's the same case of COVID for that person.</t>
  </si>
  <si>
    <t>Agree Positives</t>
  </si>
  <si>
    <t>FL Inconclusives with Referal / Correspondence Positive</t>
  </si>
  <si>
    <t>Disagree FL Positives but Referral / Correspondence Negative (FL False Positive)</t>
  </si>
  <si>
    <t>Number of FL Tests (Final Results / Run Tests) with No Referral Tests or Correspondence</t>
  </si>
  <si>
    <t>FL Positives with No Referral Tests or Correspondence</t>
  </si>
  <si>
    <t>Number of Re-tests</t>
  </si>
  <si>
    <t>Number of Re-tests Positive</t>
  </si>
  <si>
    <t>Number of Re-tests Inconclusive</t>
  </si>
  <si>
    <t>TUBE ID</t>
  </si>
  <si>
    <t>PARTICIPANT FIRSTNAME</t>
  </si>
  <si>
    <t>PARTICIPANT LASTNAME</t>
  </si>
  <si>
    <t>PARTICIPANT EMAIL</t>
  </si>
  <si>
    <t>MINOR FIRSTNAME</t>
  </si>
  <si>
    <t>MINOR LASTNAME</t>
  </si>
  <si>
    <t>APP
GROUP</t>
  </si>
  <si>
    <t>REPS IN RAW_APT?</t>
  </si>
  <si>
    <t>STATUS</t>
  </si>
  <si>
    <t>Tube ID First Row?</t>
  </si>
  <si>
    <t>Num Tube IDs</t>
  </si>
  <si>
    <t>Add N Names</t>
  </si>
  <si>
    <t>NOTE FIRSTNAME</t>
  </si>
  <si>
    <t>NOTE LASTNAME</t>
  </si>
  <si>
    <t>Names Adjust</t>
  </si>
  <si>
    <t>FRAN</t>
  </si>
  <si>
    <t>&gt;4 Samples</t>
  </si>
  <si>
    <t>Has Note?</t>
  </si>
  <si>
    <t>Preserve Note</t>
  </si>
  <si>
    <t>Initial Order</t>
  </si>
  <si>
    <t>Added from APT?</t>
  </si>
  <si>
    <t>Minutes Col to Result</t>
  </si>
  <si>
    <t>Delete?</t>
  </si>
  <si>
    <t>Delete Code</t>
  </si>
  <si>
    <t>Basic Correct Code</t>
  </si>
  <si>
    <t>Sponsor ID</t>
  </si>
  <si>
    <t>Participant ID</t>
  </si>
  <si>
    <t>Sponsor
FullName</t>
  </si>
  <si>
    <t>Combined Participant Firstname</t>
  </si>
  <si>
    <t>Combined Participant Lastname</t>
  </si>
  <si>
    <t>Combined Participant Fullname</t>
  </si>
  <si>
    <t>FINAL
GROUP</t>
  </si>
  <si>
    <t>PARTCIP 
NAME COLS</t>
  </si>
  <si>
    <t>MINOR 
NAME COLS</t>
  </si>
  <si>
    <t>NOTE 
NAME COLS</t>
  </si>
  <si>
    <t>Note Name Extras - Rows Added Not Orig Tube ID Row</t>
  </si>
  <si>
    <t>END</t>
  </si>
  <si>
    <t>CURRENT BOOL TRUE = 2</t>
  </si>
  <si>
    <t>CURRENT BOOL TRUE = 0</t>
  </si>
  <si>
    <t>Rep Cols</t>
  </si>
  <si>
    <t>3
Num Rep Rows</t>
  </si>
  <si>
    <t>1
Tube Samecols Not Deleted</t>
  </si>
  <si>
    <t>3
Tube ID in Reps?</t>
  </si>
  <si>
    <t>2
SORTED Tube Timestamp</t>
  </si>
  <si>
    <t>2
TUBE ID ONLY</t>
  </si>
  <si>
    <t>2
Replicate Tube ID? (First Row)</t>
  </si>
  <si>
    <t>2
Rep Tube IDs Not Sorted</t>
  </si>
  <si>
    <t>More</t>
  </si>
  <si>
    <t>TEST100</t>
  </si>
  <si>
    <t>Fail</t>
  </si>
  <si>
    <t>DELETED</t>
  </si>
  <si>
    <t>TESTK</t>
  </si>
  <si>
    <t>Null</t>
  </si>
  <si>
    <t>FLB1313__44545_0.276458333333333___Negative_44545_0.518958333333333_</t>
  </si>
  <si>
    <t>TEST1</t>
  </si>
  <si>
    <t>FLB1331__44547_0.176030092592593___Negative_44547_0.401863425925926_</t>
  </si>
  <si>
    <t>PA9527</t>
  </si>
  <si>
    <t>FLB1334__44545_0.253587962962963___Negative_44545_0.518958333333333_</t>
  </si>
  <si>
    <t>PA9446</t>
  </si>
  <si>
    <t>FLB1343__44545_0.276168981481482___Negative_44545_0.518958333333333_</t>
  </si>
  <si>
    <t>PA9436</t>
  </si>
  <si>
    <t>SpROSA145068</t>
  </si>
  <si>
    <t>ROSA661034</t>
  </si>
  <si>
    <t>FLB1344__44545_0.257893518518519___Negative_44545_0.518958333333333_</t>
  </si>
  <si>
    <t>PA9627</t>
  </si>
  <si>
    <t>ROSA681730</t>
  </si>
  <si>
    <t>FLB2377__44508_0.31693287037037___Negative_44508_0.412673611111111_</t>
  </si>
  <si>
    <t>PA9633</t>
  </si>
  <si>
    <t>ROSA216934</t>
  </si>
  <si>
    <t>FLB2380__44537_0.201689814814815___Negative_44537_0.51181712962963_</t>
  </si>
  <si>
    <t>PA9584</t>
  </si>
  <si>
    <t>FLB2714__44529_0.235231481481482___Negative_44529_0.500277777777778_</t>
  </si>
  <si>
    <t>PA9480</t>
  </si>
  <si>
    <t>FLB2715__44529_0.307766203703704___Negative_44529_0.500277777777778_</t>
  </si>
  <si>
    <t>PA9548</t>
  </si>
  <si>
    <t>FLB2716__44529_0.326863425925926___Negative_44529_0.500277777777778_</t>
  </si>
  <si>
    <t>PA9612</t>
  </si>
  <si>
    <t>FLB2717__44536_0.325625___Negative_44536_0.506469907407407_</t>
  </si>
  <si>
    <t>PA9565</t>
  </si>
  <si>
    <t>FLB2718__44536_0.25275462962963___Negative_44536_0.506458333333333_</t>
  </si>
  <si>
    <t>PA9617</t>
  </si>
  <si>
    <t>FLB2720__44536_0.345671296296296___Negative_44536_0.506469907407407_</t>
  </si>
  <si>
    <t>PA9484</t>
  </si>
  <si>
    <t>ROSA750622</t>
  </si>
  <si>
    <t>FLB2721__44529_0.220428240740741___Negative_44529_0.500266203703704_</t>
  </si>
  <si>
    <t>PA9567</t>
  </si>
  <si>
    <t>ROSA124991</t>
  </si>
  <si>
    <t>FLB2722__44529_0.302048611111111___Negative_44529_0.500277777777778_</t>
  </si>
  <si>
    <t>PA9486</t>
  </si>
  <si>
    <t>FLB2723__44529_0.245474537037037___Negative_44529_0.500277777777778_</t>
  </si>
  <si>
    <t>PA9531</t>
  </si>
  <si>
    <t>ROSA590735</t>
  </si>
  <si>
    <t>FLB2733__44515_0.124293981481481___Null_44868_0.535520833333333_</t>
  </si>
  <si>
    <t>PA9528</t>
  </si>
  <si>
    <t>ROSA136445</t>
  </si>
  <si>
    <t>FLB2734__44517_0.402071759259259___Negative_44519_0.40537037037037_</t>
  </si>
  <si>
    <t>PA9499</t>
  </si>
  <si>
    <t>ROSA532925</t>
  </si>
  <si>
    <t>FLB2735__44518_0.221689814814815___Negative_44518_0.391203703703704_</t>
  </si>
  <si>
    <t>PA9438</t>
  </si>
  <si>
    <t>ROSA624972</t>
  </si>
  <si>
    <t>FLB2736__44517_0.404155092592593___Negative_44519_0.40537037037037_</t>
  </si>
  <si>
    <t>PA9582</t>
  </si>
  <si>
    <t>ROSA333397</t>
  </si>
  <si>
    <t>FLB2737__44515_0.185439814814815___Negative_44515_0.394664351851852_</t>
  </si>
  <si>
    <t>PA9518</t>
  </si>
  <si>
    <t>ROSA361260</t>
  </si>
  <si>
    <t>FLB2738__44519_0.217511574074074___Negative_44519_0.40537037037037_</t>
  </si>
  <si>
    <t>PA9401</t>
  </si>
  <si>
    <t>FLB2739__44522_0.145810185185185___Negative_44522_0.5365625_</t>
  </si>
  <si>
    <t>PA9583</t>
  </si>
  <si>
    <t>FLB2740__44517_0.327013888888889___Negative_44517_0.471215277777778_</t>
  </si>
  <si>
    <t>PA9454</t>
  </si>
  <si>
    <t>FLB2741__44519_0.218564814814815___Negative_44519_0.40537037037037_</t>
  </si>
  <si>
    <t>PA9575</t>
  </si>
  <si>
    <t>FLB3047__44547_0.185798611111111___Negative_44547_0.401863425925926_</t>
  </si>
  <si>
    <t>PA9481</t>
  </si>
  <si>
    <t>FLB3061__44546_0.293969907407407___Negative_44546_0.511284722222222_</t>
  </si>
  <si>
    <t>PA9503</t>
  </si>
  <si>
    <t>FLB3067__44545_0.249548611111111___Negative_44545_0.518958333333333_</t>
  </si>
  <si>
    <t>1234</t>
  </si>
  <si>
    <t>FLB3071__44545_0.394340277777778___Negative_44545_0.518958333333333_</t>
  </si>
  <si>
    <t>PA9516</t>
  </si>
  <si>
    <t>FLB3073__44545_0.334050925925926___Negative_44545_0.518958333333333_</t>
  </si>
  <si>
    <t>PA9557</t>
  </si>
  <si>
    <t>FLB3076__44545_0.333680555555556___Negative_44545_0.518958333333333_</t>
  </si>
  <si>
    <t>PA9579</t>
  </si>
  <si>
    <t>ROSA646858</t>
  </si>
  <si>
    <t>FLB3081__44546_0.288680555555556___Negative_44546_0.511284722222222_</t>
  </si>
  <si>
    <t>PA9635</t>
  </si>
  <si>
    <t>ROSA363599</t>
  </si>
  <si>
    <t>FLB3083__44547_0.177592592592593___Negative_44547_0.401863425925926_</t>
  </si>
  <si>
    <t>PA9556</t>
  </si>
  <si>
    <t>ROSA970910</t>
  </si>
  <si>
    <t>FLB3084__44546_0.296203703703704___Negative_44546_0.511284722222222_</t>
  </si>
  <si>
    <t>PA9514</t>
  </si>
  <si>
    <t>FLB3085__44545_0.248587962962963___Negative_44545_0.518958333333333_</t>
  </si>
  <si>
    <t>PA9456</t>
  </si>
  <si>
    <t>ROSA832181</t>
  </si>
  <si>
    <t>FLB3089__44545_0.39474537037037___Negative_44545_0.518958333333333_</t>
  </si>
  <si>
    <t>PA9611</t>
  </si>
  <si>
    <t>ROSA406630</t>
  </si>
  <si>
    <t>FLB3121__44529_0.252233796296296___Negative_44529_0.500277777777778_</t>
  </si>
  <si>
    <t>PA9609</t>
  </si>
  <si>
    <t>ROSA907715</t>
  </si>
  <si>
    <t>FLB3123__44529_0.300405092592593___Negative_44529_0.500277777777778_</t>
  </si>
  <si>
    <t>PA9475</t>
  </si>
  <si>
    <t>FLB3124__44531_0.283541666666667___Negative_44531_0.450740740740741_</t>
  </si>
  <si>
    <t>PA9660</t>
  </si>
  <si>
    <t>ROSA669439</t>
  </si>
  <si>
    <t>FLB3126__44529_0.373298611111111___Negative_44529_0.500289351851852_</t>
  </si>
  <si>
    <t>PA9580</t>
  </si>
  <si>
    <t>FLB3127__44529_0.327314814814815___Negative_44529_0.500277777777778_</t>
  </si>
  <si>
    <t>PA9479</t>
  </si>
  <si>
    <t>SpROSA573919</t>
  </si>
  <si>
    <t>FLB3128__44530_0.31900462962963___Negative_44532_0.454270833333333_</t>
  </si>
  <si>
    <t>PA9555</t>
  </si>
  <si>
    <t>FLB3129__44536_0.325856481481482___Negative_44536_0.506469907407407_</t>
  </si>
  <si>
    <t>PA9559</t>
  </si>
  <si>
    <t>ROSA680449</t>
  </si>
  <si>
    <t>FLB3130__44529_0.381631944444444___Negative_44529_0.500289351851852_</t>
  </si>
  <si>
    <t>PA9489</t>
  </si>
  <si>
    <t>ROSA921794</t>
  </si>
  <si>
    <t>FLB3131__44540_0.226724537037037___Negative_44540_0.486412037037037_</t>
  </si>
  <si>
    <t>PA9434</t>
  </si>
  <si>
    <t>ROSA331190</t>
  </si>
  <si>
    <t>FLB3132__44529_0.337268518518519___Negative_44529_0.500289351851852_</t>
  </si>
  <si>
    <t>PA9524X</t>
  </si>
  <si>
    <t>ROSA812088</t>
  </si>
  <si>
    <t>FLB3133__44529_0.380555555555556___Negative_44529_0.500289351851852_</t>
  </si>
  <si>
    <t>PA9524</t>
  </si>
  <si>
    <t>ROSA768218</t>
  </si>
  <si>
    <t>FLB3137__44536_0.340555555555556___Negative_44536_0.506469907407407_</t>
  </si>
  <si>
    <t>PA9522</t>
  </si>
  <si>
    <t>ROSA152847</t>
  </si>
  <si>
    <t>FLB3138__44536_0.326145833333333___Negative_44536_0.506469907407407_</t>
  </si>
  <si>
    <t>PA9467</t>
  </si>
  <si>
    <t>ROSA718413</t>
  </si>
  <si>
    <t>FLB3139__44543_0.275300925925926___Negative_44543_0.509803240740741_</t>
  </si>
  <si>
    <t>PA9432</t>
  </si>
  <si>
    <t>ROSA893930</t>
  </si>
  <si>
    <t>FLB3140__44529_0.330289351851852___Negative_44529_0.500277777777778_</t>
  </si>
  <si>
    <t>PA9457</t>
  </si>
  <si>
    <t>ROSA777342</t>
  </si>
  <si>
    <t>FLB3141__44536_0.330127314814815___Negative_44536_0.506469907407407_</t>
  </si>
  <si>
    <t>PA9573</t>
  </si>
  <si>
    <t>ROSA395016</t>
  </si>
  <si>
    <t>FLB3142__44529_0.334270833333333___Negative_44529_0.500277777777778_</t>
  </si>
  <si>
    <t>PA9616</t>
  </si>
  <si>
    <t>ROSA766378</t>
  </si>
  <si>
    <t>FLB3143__44529_0.312662037037037___Negative_44529_0.500277777777778_</t>
  </si>
  <si>
    <t>PA9473</t>
  </si>
  <si>
    <t>FLB3144__44536_0.26599537037037___Negative_44536_0.506469907407407_</t>
  </si>
  <si>
    <t>PA9439</t>
  </si>
  <si>
    <t>ROSA535692</t>
  </si>
  <si>
    <t>FLB3145__44544_0.231527777777778___Negative_44544_0.472662037037037_</t>
  </si>
  <si>
    <t>PA9465</t>
  </si>
  <si>
    <t>ROSA929320</t>
  </si>
  <si>
    <t>FLB3147__44529_0.299259259259259___Negative_44529_0.500277777777778_</t>
  </si>
  <si>
    <t>PA9466</t>
  </si>
  <si>
    <t>FLB3148__44536_0.326909722222222___Negative_44536_0.506469907407407_</t>
  </si>
  <si>
    <t>PA9403</t>
  </si>
  <si>
    <t>ROSA770367</t>
  </si>
  <si>
    <t>FLB3149__44540_0.231076388888889___Negative_44540_0.486412037037037_</t>
  </si>
  <si>
    <t>FLE734</t>
  </si>
  <si>
    <t>FLB3150__44529_0.311388888888889___Negative_44529_0.500277777777778_</t>
  </si>
  <si>
    <t>FLE723</t>
  </si>
  <si>
    <t>ROSA191656</t>
  </si>
  <si>
    <t>FLB3242__44545_0.395983796296296___Negative_44545_0.518958333333333_</t>
  </si>
  <si>
    <t>FLE665</t>
  </si>
  <si>
    <t>FLB3267__44546_0.289282407407407___Negative_44546_0.511284722222222_</t>
  </si>
  <si>
    <t>FLE737</t>
  </si>
  <si>
    <t>FLB3288__44545_0.335659722222222___Negative_44545_0.518958333333333_</t>
  </si>
  <si>
    <t>FLE717</t>
  </si>
  <si>
    <t>FLB3310__44546_0.280486111111111___Negative_44546_0.511284722222222_</t>
  </si>
  <si>
    <t>FLE725</t>
  </si>
  <si>
    <t>FLB3311__44547_0.187997685185185___Negative_44547_0.401863425925926_</t>
  </si>
  <si>
    <t>FLE660</t>
  </si>
  <si>
    <t>ROSA186882</t>
  </si>
  <si>
    <t>FLB3313__44547_0.199039351851852___Negative_44547_0.401863425925926_</t>
  </si>
  <si>
    <t>FLE633</t>
  </si>
  <si>
    <t>FLB3321__44547_0.176944444444444___Negative_44547_0.401863425925926_</t>
  </si>
  <si>
    <t>PA9424</t>
  </si>
  <si>
    <t>ROSA559538</t>
  </si>
  <si>
    <t>FLB3324__44546_0.295381944444444___Negative_44546_0.511284722222222_</t>
  </si>
  <si>
    <t>FLE622</t>
  </si>
  <si>
    <t>FLB3325__44547_0.193506944444444___Negative_44547_0.401863425925926_</t>
  </si>
  <si>
    <t>PA9630</t>
  </si>
  <si>
    <t>ROSA225750</t>
  </si>
  <si>
    <t>FLB3326__44546_0.321435185185185___Negative_44546_0.511284722222222_</t>
  </si>
  <si>
    <t>PA9638</t>
  </si>
  <si>
    <t>ROSA991954</t>
  </si>
  <si>
    <t>FLB3329__44545_0.39974537037037___Negative_44545_0.518958333333333_</t>
  </si>
  <si>
    <t>PA9505</t>
  </si>
  <si>
    <t>ROSA964284</t>
  </si>
  <si>
    <t>FLB3340__44546_0.290104166666667___Negative_44546_0.511284722222222_</t>
  </si>
  <si>
    <t>PA9422</t>
  </si>
  <si>
    <t>ROSA916503</t>
  </si>
  <si>
    <t>FLB3341__44545_0.397476851851852___Negative_44545_0.518958333333333_</t>
  </si>
  <si>
    <t>PA9476</t>
  </si>
  <si>
    <t>ROSA584121</t>
  </si>
  <si>
    <t>FLB3342__44544_0.411481481481482___Negative_44545_0.518958333333333_</t>
  </si>
  <si>
    <t>PA9421</t>
  </si>
  <si>
    <t>ROSA835283</t>
  </si>
  <si>
    <t>FLB3343__44545_0.338784722222222___Negative_44545_0.518958333333333_</t>
  </si>
  <si>
    <t>FLE700</t>
  </si>
  <si>
    <t>FLB3354__44547_0.197326388888889___Negative_44547_0.401863425925926_</t>
  </si>
  <si>
    <t>FLB3360__44546_0.289837962962963___Negative_44546_0.511284722222222_</t>
  </si>
  <si>
    <t>FLB3371__44543_0.165138888888889___Negative_44543_0.509803240740741_</t>
  </si>
  <si>
    <t>FLE728</t>
  </si>
  <si>
    <t>FLB3372__44543_0.151701388888889___Positive_44543_0.509803240740741_</t>
  </si>
  <si>
    <t>FLE708</t>
  </si>
  <si>
    <t>FLB3373__44543_0.257326388888889___Null_44868_0.535520833333333_</t>
  </si>
  <si>
    <t>PA9598</t>
  </si>
  <si>
    <t>ROSA151533</t>
  </si>
  <si>
    <t>FLB3374__44540_0.295578703703704___Null___</t>
  </si>
  <si>
    <t>PA9508</t>
  </si>
  <si>
    <t>ROSA489346</t>
  </si>
  <si>
    <t>FLB3375__44539_0.308599537037037___Negative_44539_0.496678240740741_</t>
  </si>
  <si>
    <t>PA9513</t>
  </si>
  <si>
    <t>ROSA638043</t>
  </si>
  <si>
    <t>FLB3376__44539_0.218344907407407___Negative_44539_0.496678240740741_</t>
  </si>
  <si>
    <t>PA9504</t>
  </si>
  <si>
    <t>ROSA815484</t>
  </si>
  <si>
    <t>FLB3377__44543_0.279513888888889___Negative_44543_0.509803240740741_</t>
  </si>
  <si>
    <t>PA9433</t>
  </si>
  <si>
    <t>ROSA502157</t>
  </si>
  <si>
    <t>FLB3378__44537_0.314513888888889___Negative_44537_0.511828703703704_</t>
  </si>
  <si>
    <t>PA9483</t>
  </si>
  <si>
    <t>ROSA315783</t>
  </si>
  <si>
    <t>FLB3379__44537_0.31630787037037___Negative_44537_0.511828703703704_</t>
  </si>
  <si>
    <t>PA9587</t>
  </si>
  <si>
    <t>ROSA237876</t>
  </si>
  <si>
    <t>FLB3380__44544_0.168831018518519___Negative_44544_0.472650462962963_</t>
  </si>
  <si>
    <t>PA9417</t>
  </si>
  <si>
    <t>FLB3381__44537_0.318587962962963___Negative_44537_0.511828703703704_</t>
  </si>
  <si>
    <t>PA9604</t>
  </si>
  <si>
    <t>FLB3382__44538_0.319571759259259___Negative_44538_0.400532407407407_</t>
  </si>
  <si>
    <t>PA9444</t>
  </si>
  <si>
    <t>ROSA754504</t>
  </si>
  <si>
    <t>FLB3383__44540_0.297083333333333___Negative_44540_0.486412037037037_</t>
  </si>
  <si>
    <t>PA9419</t>
  </si>
  <si>
    <t>ROSA538237</t>
  </si>
  <si>
    <t>FLB3385__44543_0.157974537037037___Negative_44543_0.509803240740741_</t>
  </si>
  <si>
    <t>PA9431</t>
  </si>
  <si>
    <t>FLB3386__44537_0.311226851851852___Negative_44537_0.511828703703704_</t>
  </si>
  <si>
    <t>PA9405</t>
  </si>
  <si>
    <t>ROSA526884</t>
  </si>
  <si>
    <t>FLB3387__44539_0.311782407407407___Negative_44539_0.496678240740741_</t>
  </si>
  <si>
    <t>PA9488</t>
  </si>
  <si>
    <t>ROSA742936</t>
  </si>
  <si>
    <t>FLB3388__44544_0.166331018518519___Negative_44544_0.472650462962963_</t>
  </si>
  <si>
    <t>PA9662</t>
  </si>
  <si>
    <t>FLB3389__44538_0.22369212962963___Negative_44538_0.400532407407407_</t>
  </si>
  <si>
    <t>PA9618</t>
  </si>
  <si>
    <t>FLB3390__44544_0.170243055555556___Negative_44544_0.472650462962963_</t>
  </si>
  <si>
    <t>PA9626</t>
  </si>
  <si>
    <t>FLB3421__44537_0.316712962962963___Negative_44537_0.511828703703704_</t>
  </si>
  <si>
    <t>PA9469</t>
  </si>
  <si>
    <t>FLB3422__44543_0.154849537037037___Negative_44543_0.509803240740741_</t>
  </si>
  <si>
    <t>PA9463</t>
  </si>
  <si>
    <t>ROSA851553</t>
  </si>
  <si>
    <t>FLB3423__44543_0.149340277777778___Negative_44543_0.509803240740741_</t>
  </si>
  <si>
    <t>PA9460</t>
  </si>
  <si>
    <t>FLB3424__44539_0.278703703703704___Negative_44539_0.496678240740741_</t>
  </si>
  <si>
    <t>FLE656</t>
  </si>
  <si>
    <t>ROSA578868</t>
  </si>
  <si>
    <t>FLB3425__44540_0.32443287037037___Negative_44540_0.486412037037037_</t>
  </si>
  <si>
    <t>PA9464</t>
  </si>
  <si>
    <t>FLB3426__44539_0.310787037037037___Negative_44539_0.496678240740741_</t>
  </si>
  <si>
    <t>PA9501</t>
  </si>
  <si>
    <t>FLB3427__44543_0.152789351851852___Negative_44543_0.509803240740741_</t>
  </si>
  <si>
    <t>PA9416</t>
  </si>
  <si>
    <t>ROSA489880</t>
  </si>
  <si>
    <t>FLB3428__44544_0.172997685185185___Negative_44544_0.472662037037037_</t>
  </si>
  <si>
    <t>FLE659</t>
  </si>
  <si>
    <t>ROSA656971</t>
  </si>
  <si>
    <t>FLB3429__44540_0.294837962962963___Negative_44540_0.486412037037037_</t>
  </si>
  <si>
    <t>FLE664</t>
  </si>
  <si>
    <t>FLB3430__44540_0.292210648148148___Negative_44540_0.486412037037037_</t>
  </si>
  <si>
    <t>FLE691</t>
  </si>
  <si>
    <t>FLB3431__44543_0.154236111111111___Negative_44543_0.509803240740741_</t>
  </si>
  <si>
    <t>PA9447</t>
  </si>
  <si>
    <t>FLB3432__44543_0.150127314814815___Negative_44543_0.509803240740741_</t>
  </si>
  <si>
    <t>PA9413</t>
  </si>
  <si>
    <t>FLB3433__44544_0.303611111111111___Negative_44544_0.472662037037037_</t>
  </si>
  <si>
    <t>FLE704</t>
  </si>
  <si>
    <t>FLB3434__44544_0.232777777777778___Negative_44544_0.472662037037037_</t>
  </si>
  <si>
    <t>FLE657</t>
  </si>
  <si>
    <t>FLB3435__44545_0.341643518518519___Negative_44545_0.518958333333333_</t>
  </si>
  <si>
    <t>FLE706</t>
  </si>
  <si>
    <t>FLB3437__44539_0.222326388888889___Negative_44539_0.496678240740741_</t>
  </si>
  <si>
    <t>FLE695</t>
  </si>
  <si>
    <t>FLB3438__44543_0.15193287037037___Negative_44543_0.509803240740741_</t>
  </si>
  <si>
    <t>PA9490X</t>
  </si>
  <si>
    <t>FLB3439__44544_0.245706018518519___Negative_44544_0.472662037037037_</t>
  </si>
  <si>
    <t>PA9490</t>
  </si>
  <si>
    <t>FLB3440__44537_0.401354166666667___Negative_44537_0.511828703703704_</t>
  </si>
  <si>
    <t>FLE457</t>
  </si>
  <si>
    <t>FLB3441__44543_0.164884259259259___Negative_44543_0.509803240740741_</t>
  </si>
  <si>
    <t>FLE707</t>
  </si>
  <si>
    <t>ROSA311025</t>
  </si>
  <si>
    <t>FLB3442__44538_0.215243055555556___Negative_44538_0.400532407407407_</t>
  </si>
  <si>
    <t>FLE735</t>
  </si>
  <si>
    <t>FLB3443__44543_0.152546296296296___Negative_44543_0.509803240740741_</t>
  </si>
  <si>
    <t>FLE690</t>
  </si>
  <si>
    <t>FLB3444__44543_0.282106481481482___Null___</t>
  </si>
  <si>
    <t>FLE683</t>
  </si>
  <si>
    <t>FLB3445__44539_0.312071759259259___Negative_44539_0.496678240740741_</t>
  </si>
  <si>
    <t>PA9423</t>
  </si>
  <si>
    <t>FLB3446__44538_0.214756944444444___Negative_44538_0.400532407407407_</t>
  </si>
  <si>
    <t>FLE621</t>
  </si>
  <si>
    <t>FLB3447__44544_0.167372685185185___Negative_44544_0.472650462962963_</t>
  </si>
  <si>
    <t>PA9493</t>
  </si>
  <si>
    <t>FLB3448__44539_0.304884259259259___Negative_44539_0.496678240740741_</t>
  </si>
  <si>
    <t>FLE697</t>
  </si>
  <si>
    <t>FLB3449__44543_0.165671296296296___Null_44868_0.535520833333333_</t>
  </si>
  <si>
    <t>FLE630</t>
  </si>
  <si>
    <t>FLB3450__44539_0.324780092592593___Negative_44539_0.496678240740741_</t>
  </si>
  <si>
    <t>FLE689</t>
  </si>
  <si>
    <t>FLB3541__44522_0.359976851851852___Negative_44522_0.536574074074074_</t>
  </si>
  <si>
    <t>FLE694</t>
  </si>
  <si>
    <t>FLB3544__44511_0.465659722222222___Negative_44512_0.515393518518519_</t>
  </si>
  <si>
    <t>FLE628</t>
  </si>
  <si>
    <t>FLB3545__44510_0.274583333333333___Negative_44512_0.515381944444444_</t>
  </si>
  <si>
    <t>FLE693</t>
  </si>
  <si>
    <t>ROSA316013</t>
  </si>
  <si>
    <t>FLB3546__44511_0.450856481481482___Negative_44512_0.515393518518519_</t>
  </si>
  <si>
    <t>PA9455</t>
  </si>
  <si>
    <t>FLB3547__44522_0.425671296296296___Negative_44522_0.536574074074074_</t>
  </si>
  <si>
    <t>FLE682</t>
  </si>
  <si>
    <t>FLB3548__44509_0.259131944444444___Negative_44509_0.4559375_</t>
  </si>
  <si>
    <t>FLE698</t>
  </si>
  <si>
    <t>ROSA390709</t>
  </si>
  <si>
    <t>FLB3549__44509_0.222256944444444___Negative_44509_0.4559375_</t>
  </si>
  <si>
    <t>FLE456</t>
  </si>
  <si>
    <t>ROSA594922</t>
  </si>
  <si>
    <t>FLB3550__44509_0.241331018518519___Negative_44509_0.4559375_</t>
  </si>
  <si>
    <t>FLE651</t>
  </si>
  <si>
    <t>FLB3571__44536_0.253796296296296___Negative_44536_0.506458333333333_</t>
  </si>
  <si>
    <t>FLE626</t>
  </si>
  <si>
    <t>FLB3572__44531_0.282881944444444___Negative_44531_0.450740740740741_</t>
  </si>
  <si>
    <t>FLE684</t>
  </si>
  <si>
    <t>FLB3573__44529_0.306689814814815___Negative_44529_0.500277777777778_</t>
  </si>
  <si>
    <t>FLE663</t>
  </si>
  <si>
    <t>FLB3574__44531_0.283784722222222___Negative_44531_0.450740740740741_</t>
  </si>
  <si>
    <t>FLE627</t>
  </si>
  <si>
    <t>FLB3575__44540_0.228483796296296___Negative_44540_0.486412037037037_</t>
  </si>
  <si>
    <t>FLE672</t>
  </si>
  <si>
    <t>FLB3576__44529_0.228645833333333___Negative_44529_0.500277777777778_</t>
  </si>
  <si>
    <t>FLE678</t>
  </si>
  <si>
    <t>ROSA438898</t>
  </si>
  <si>
    <t>FLB3577__44529_0.301238425925926___Negative_44529_0.500277777777778_</t>
  </si>
  <si>
    <t>FLE673</t>
  </si>
  <si>
    <t>FLB3578__44536_0.259178240740741___Negative_44536_0.506469907407407_</t>
  </si>
  <si>
    <t>FLE703</t>
  </si>
  <si>
    <t>ROSA923966</t>
  </si>
  <si>
    <t>FLB3579__44544_0.312662037037037___Negative_44544_0.472662037037037_</t>
  </si>
  <si>
    <t>FLE632</t>
  </si>
  <si>
    <t>FLB3580__44536_0.329780092592593___Negative_44536_0.506469907407407_</t>
  </si>
  <si>
    <t>PA9517</t>
  </si>
  <si>
    <t>FLB3581__44540_0.23255787037037___Negative_44540_0.486412037037037_</t>
  </si>
  <si>
    <t>FLE701</t>
  </si>
  <si>
    <t>Negative</t>
  </si>
  <si>
    <t>FLB3582__44540_0.231331018518519___Negative_44540_0.486412037037037_</t>
  </si>
  <si>
    <t>FLE666</t>
  </si>
  <si>
    <t>FLB3583__44536_0.331747685185185___Negative_44536_0.506469907407407_</t>
  </si>
  <si>
    <t>FLE661</t>
  </si>
  <si>
    <t>FLB3584__44536_0.331215277777778___Negative_44536_0.506469907407407_</t>
  </si>
  <si>
    <t>FLE455</t>
  </si>
  <si>
    <t>FLB3585__44531_0.283946759259259___Negative_44531_0.450752314814815_</t>
  </si>
  <si>
    <t>FLE718</t>
  </si>
  <si>
    <t>FLB3586__44540_0.238356481481481___Negative_44540_0.486412037037037_</t>
  </si>
  <si>
    <t>FLE459</t>
  </si>
  <si>
    <t>FLB3587__44536_0.344398148148148___Negative_44536_0.506469907407407_</t>
  </si>
  <si>
    <t>FLE650</t>
  </si>
  <si>
    <t>FLB3588__44536_0.3315625___Negative_44536_0.506469907407407_</t>
  </si>
  <si>
    <t>FLE724</t>
  </si>
  <si>
    <t>FLB3589__44536_0.376597222222222___Negative_44536_0.506469907407407_</t>
  </si>
  <si>
    <t>FLE668</t>
  </si>
  <si>
    <t>ROSA133287</t>
  </si>
  <si>
    <t>FLB3590__44536_0.337372685185185___Negative_44536_0.506469907407407_</t>
  </si>
  <si>
    <t>FLE674</t>
  </si>
  <si>
    <t>FLB3591__44530_0.245243055555556___Negative_44531_0.450740740740741_</t>
  </si>
  <si>
    <t>PA9566</t>
  </si>
  <si>
    <t>FLB3592__44544_0.230625___Negative_44544_0.472662037037037_</t>
  </si>
  <si>
    <t>FLE715</t>
  </si>
  <si>
    <t>FLB3593__44529_0.301238425925926___Null___</t>
  </si>
  <si>
    <t>FLE719</t>
  </si>
  <si>
    <t>FLB3594__44536_0.333113425925926___Negative_44536_0.506469907407407_</t>
  </si>
  <si>
    <t>FLE677</t>
  </si>
  <si>
    <t>FLB3595__44529_0.29775462962963___Negative_44529_0.500277777777778_</t>
  </si>
  <si>
    <t>FLE696</t>
  </si>
  <si>
    <t>FLB3596__44540_0.230081018518519___Negative_44540_0.486412037037037_</t>
  </si>
  <si>
    <t>FLE680</t>
  </si>
  <si>
    <t>FLB3597__44529_0.297291666666667___Negative_44529_0.500277777777778_</t>
  </si>
  <si>
    <t>FLE653</t>
  </si>
  <si>
    <t>FLB3598__44536_0.3284375___Negative_44536_0.506469907407407_</t>
  </si>
  <si>
    <t>FLE692</t>
  </si>
  <si>
    <t>FLB3599__44536_0.256030092592593___Negative_44536_0.506458333333333_</t>
  </si>
  <si>
    <t>FLE716</t>
  </si>
  <si>
    <t>FLB3600__44529_0.23431712962963___Negative_44529_0.500277777777778_</t>
  </si>
  <si>
    <t>FLE658</t>
  </si>
  <si>
    <t>FLB3601__44529_0.334502314814815___Negative_44529_0.500277777777778_</t>
  </si>
  <si>
    <t>FLE705</t>
  </si>
  <si>
    <t>FLB3602__44529_0.394131944444444___Negative_44529_0.500289351851852_</t>
  </si>
  <si>
    <t>FLE714</t>
  </si>
  <si>
    <t>FLB3603__44529_0.298541666666667___Negative_44529_0.500277777777778_</t>
  </si>
  <si>
    <t>FLE727</t>
  </si>
  <si>
    <t>ROSA315487</t>
  </si>
  <si>
    <t>FLB3604__44529_0.373101851851852___Negative_44529_0.500289351851852_</t>
  </si>
  <si>
    <t>FLE726</t>
  </si>
  <si>
    <t>ROSA264251</t>
  </si>
  <si>
    <t>FLB3605__44536_0.25443287037037___Negative_44536_0.506458333333333_</t>
  </si>
  <si>
    <t>FLE623</t>
  </si>
  <si>
    <t>FLB3606__44544_0.165115740740741___Negative_44544_0.472650462962963_</t>
  </si>
  <si>
    <t>FLE669</t>
  </si>
  <si>
    <t>FLB3607__44536_0.265659722222222___Negative_44536_0.506469907407407_</t>
  </si>
  <si>
    <t>FLE688</t>
  </si>
  <si>
    <t>ROSA100212</t>
  </si>
  <si>
    <t>FLB3608__44540_0.224583333333333___Negative_44540_0.486412037037037_</t>
  </si>
  <si>
    <t>FLE713</t>
  </si>
  <si>
    <t>ROSA334304</t>
  </si>
  <si>
    <t>FLB3609__44539_0.194027777777778___Negative_44539_0.496666666666667_</t>
  </si>
  <si>
    <t>FLE733</t>
  </si>
  <si>
    <t>FLB3610__44530_0.298819444444445___Negative_44532_0.454270833333333_</t>
  </si>
  <si>
    <t>FLE699</t>
  </si>
  <si>
    <t>FLB3611__44529_0.230625___Negative_44529_0.500277777777778_</t>
  </si>
  <si>
    <t>FLE671</t>
  </si>
  <si>
    <t>FLB3612__44529_0.245752314814815___Negative_44529_0.500277777777778_</t>
  </si>
  <si>
    <t>FLE662</t>
  </si>
  <si>
    <t>ROSA889778</t>
  </si>
  <si>
    <t>FLB3613__44540_0.226481481481481___Negative_44540_0.486412037037037_</t>
  </si>
  <si>
    <t>FLE686</t>
  </si>
  <si>
    <t>FLB3614__44544_0.300555555555556___Negative_44544_0.472662037037037_</t>
  </si>
  <si>
    <t>FLE685</t>
  </si>
  <si>
    <t>ROSA337839</t>
  </si>
  <si>
    <t>FLB3616__44529_0.230439814814815___Negative_44529_0.500277777777778_</t>
  </si>
  <si>
    <t>FLE631</t>
  </si>
  <si>
    <t>FLB3617__44529_0.334895833333333___Negative_44529_0.500289351851852_</t>
  </si>
  <si>
    <t>FLE729</t>
  </si>
  <si>
    <t>ROSA703921</t>
  </si>
  <si>
    <t>FLB3618__44529_0.308020833333333___Negative_44529_0.500277777777778_</t>
  </si>
  <si>
    <t>FLE654</t>
  </si>
  <si>
    <t>FLB3619__44531_0.283194444444445___Negative_44531_0.450740740740741_</t>
  </si>
  <si>
    <t>FLE458</t>
  </si>
  <si>
    <t>FLB3620__44536_0.342106481481482___Negative_44536_0.506469907407407_</t>
  </si>
  <si>
    <t>FLE679</t>
  </si>
  <si>
    <t>ROSA602932</t>
  </si>
  <si>
    <t>FLB3621__44544_0.249247685185185___Negative_44544_0.472662037037037_</t>
  </si>
  <si>
    <t>PA9636</t>
  </si>
  <si>
    <t>ROSA731731</t>
  </si>
  <si>
    <t>FLB3622__44544_0.236412037037037___Negative_44544_0.472662037037037_</t>
  </si>
  <si>
    <t>FLE506</t>
  </si>
  <si>
    <t>FLB3623__44529_0.305844907407407___Negative_44529_0.500277777777778_</t>
  </si>
  <si>
    <t>FLE655</t>
  </si>
  <si>
    <t>FLB3624__44529_0.299872685185185___Negative_44529_0.500277777777778_</t>
  </si>
  <si>
    <t>FLE736</t>
  </si>
  <si>
    <t>FLB3626__44544_0.296018518518519___Negative_44545_0.518946759259259_</t>
  </si>
  <si>
    <t>FLE624</t>
  </si>
  <si>
    <t>FLB3627__44529_0.307118055555556___Null_44868_0.535520833333333_</t>
  </si>
  <si>
    <t>FLE652</t>
  </si>
  <si>
    <t>FLB3628__44536_0.254143518518519___Negative_44536_0.506458333333333_</t>
  </si>
  <si>
    <t>FLE667</t>
  </si>
  <si>
    <t>FLB3629__44531_0.284016203703704___Negative_44531_0.450752314814815_</t>
  </si>
  <si>
    <t>FLE480</t>
  </si>
  <si>
    <t>FLB3630__44536_0.329305555555556___Negative_44536_0.506469907407407_</t>
  </si>
  <si>
    <t>FLE415</t>
  </si>
  <si>
    <t>FLB3640__44547_0.177337962962963___Negative_44547_0.401863425925926_</t>
  </si>
  <si>
    <t>FLE528</t>
  </si>
  <si>
    <t>FLB3658__44546_0.293981481481481___Negative_44546_0.511284722222222_</t>
  </si>
  <si>
    <t>FLE385</t>
  </si>
  <si>
    <t>FLB3663__44545_0.395578703703704___Negative_44545_0.518958333333333_</t>
  </si>
  <si>
    <t>FLE518</t>
  </si>
  <si>
    <t>FLB3682__44545_0.334837962962963___Negative_44545_0.518958333333333_</t>
  </si>
  <si>
    <t>FLE386</t>
  </si>
  <si>
    <t>FLB3683__44546_0.319444444444444___Negative_44546_0.511284722222222_</t>
  </si>
  <si>
    <t>PA9418</t>
  </si>
  <si>
    <t>FLB3693__44547_0.193668981481481___Negative_44547_0.401863425925926_</t>
  </si>
  <si>
    <t>Testh</t>
  </si>
  <si>
    <t>FLB3719__44545_0.247824074074074___Negative_44545_0.518958333333333_</t>
  </si>
  <si>
    <t>FLE687</t>
  </si>
  <si>
    <t>FLB3720__44546_0.289502314814815___Negative_44546_0.511284722222222_</t>
  </si>
  <si>
    <t>FLE675X</t>
  </si>
  <si>
    <t>FLB3721__44532_0.231944444444444___Negative_44532_0.454270833333333_</t>
  </si>
  <si>
    <t>FLE702</t>
  </si>
  <si>
    <t>FLB3722__44522_0.304247685185185___Negative_44522_0.536574074074074_</t>
  </si>
  <si>
    <t>FLE675</t>
  </si>
  <si>
    <t>FLB3724__44509_0.257743055555556___Negative_44509_0.4559375_</t>
  </si>
  <si>
    <t>FLE709</t>
  </si>
  <si>
    <t>FLB3725__44511_0.427824074074074___Negative_44512_0.515381944444444_</t>
  </si>
  <si>
    <t>FLE676</t>
  </si>
  <si>
    <t>FLB3726__44511_0.429664351851852___Negative_44512_0.515393518518519_</t>
  </si>
  <si>
    <t>FLE739</t>
  </si>
  <si>
    <t>FLB3727__44522_0.29775462962963___Negative_44522_0.536574074074074_</t>
  </si>
  <si>
    <t>FLE500</t>
  </si>
  <si>
    <t>FLB3728__44509_0.249513888888889___Negative_44509_0.4559375_</t>
  </si>
  <si>
    <t>PA9494</t>
  </si>
  <si>
    <t>ROSA676471</t>
  </si>
  <si>
    <t>FLB3729__44511_0.429166666666667___Negative_44512_0.515393518518519_</t>
  </si>
  <si>
    <t>FLE430</t>
  </si>
  <si>
    <t>ROSA275786</t>
  </si>
  <si>
    <t>FLB3732__44510_0.285150462962963___Negative_44512_0.515381944444444_</t>
  </si>
  <si>
    <t>FLE472</t>
  </si>
  <si>
    <t>FLB3733__44511_0.306354166666667___Negative_44512_0.515381944444444_</t>
  </si>
  <si>
    <t>FLE490</t>
  </si>
  <si>
    <t>FLB3734__44522_0.293599537037037___Negative_44522_0.5365625_</t>
  </si>
  <si>
    <t>FLE481</t>
  </si>
  <si>
    <t>FLB3735__44511_0.439409722222222___Null_44868_0.535520833333333_</t>
  </si>
  <si>
    <t>FLE482</t>
  </si>
  <si>
    <t>FLB3737__44511_0.435613425925926___Negative_44512_0.515393518518519_</t>
  </si>
  <si>
    <t>FLE435</t>
  </si>
  <si>
    <t>ROSA180538</t>
  </si>
  <si>
    <t>FLB3738__44531_0.325868055555556___Negative_44531_0.450752314814815_</t>
  </si>
  <si>
    <t>FLE412</t>
  </si>
  <si>
    <t>FLB3739__44511_0.436284722222222___Null___</t>
  </si>
  <si>
    <t>FLE438</t>
  </si>
  <si>
    <t>FLB3740__44511_0.436180555555556___Negative_44512_0.515393518518519_</t>
  </si>
  <si>
    <t>FLE613</t>
  </si>
  <si>
    <t>FLB3741__44522_0.355625___Negative_44522_0.536574074074074_</t>
  </si>
  <si>
    <t>FLE545</t>
  </si>
  <si>
    <t>FLB3742__44509_0.304583333333333___Negative_44509_0.455949074074074_</t>
  </si>
  <si>
    <t>FLE522</t>
  </si>
  <si>
    <t>FLB3743__44522_0.395810185185185___Negative_44522_0.536574074074074_</t>
  </si>
  <si>
    <t>FLE503</t>
  </si>
  <si>
    <t>ROSA822530</t>
  </si>
  <si>
    <t>FLB3745__44510_0.31181712962963___Negative_44512_0.515381944444444_</t>
  </si>
  <si>
    <t>FLE548</t>
  </si>
  <si>
    <t>ROSA522748</t>
  </si>
  <si>
    <t>FLB3747__44511_0.427361111111111___Negative_44512_0.515381944444444_</t>
  </si>
  <si>
    <t>FLE544</t>
  </si>
  <si>
    <t>FLB3748__44511_0.430243055555556___Negative_44512_0.515393518518519_</t>
  </si>
  <si>
    <t>FLE641</t>
  </si>
  <si>
    <t>FLB3749__44511_0.435671296296296___Negative_44512_0.515393518518519_</t>
  </si>
  <si>
    <t>FLE648</t>
  </si>
  <si>
    <t>FLB3751__44537_0.311666666666667___Negative_44537_0.511828703703704_</t>
  </si>
  <si>
    <t>FLE606</t>
  </si>
  <si>
    <t>ROSA154141</t>
  </si>
  <si>
    <t>FLB3752__44537_0.313032407407407___Negative_44537_0.511828703703704_</t>
  </si>
  <si>
    <t>FLE531</t>
  </si>
  <si>
    <t>FLB3753__44537_0.394340277777778___Negative_44537_0.511828703703704_</t>
  </si>
  <si>
    <t>FLE567</t>
  </si>
  <si>
    <t>FLB3754__44543_0.266828703703704___Null_44868_0.535520833333333_</t>
  </si>
  <si>
    <t>FLE646</t>
  </si>
  <si>
    <t>FLB3756__44544_0.170451388888889___Negative_44544_0.472662037037037_</t>
  </si>
  <si>
    <t>FLE570</t>
  </si>
  <si>
    <t>FLB3757__44537_0.245138888888889___Negative_44537_0.511828703703704_</t>
  </si>
  <si>
    <t>FLE738</t>
  </si>
  <si>
    <t>FLB3758__44537_0.241747685185185___Negative_44537_0.511828703703704_</t>
  </si>
  <si>
    <t>FLE644</t>
  </si>
  <si>
    <t>FLB3759__44539_0.316388888888889___Negative_44539_0.496678240740741_</t>
  </si>
  <si>
    <t>FLE461</t>
  </si>
  <si>
    <t>FLB3760__44537_0.311967592592593___Negative_44537_0.511828703703704_</t>
  </si>
  <si>
    <t>FLE590</t>
  </si>
  <si>
    <t>FLB3761__44544_0.237662037037037___Negative_44544_0.472662037037037_</t>
  </si>
  <si>
    <t>FLE600</t>
  </si>
  <si>
    <t>Original Participant was XXX - assume that note overrides (orig partic. elsewhere in same run)</t>
  </si>
  <si>
    <t>FLB3763__44543_0.207337962962963___Null_44868_0.535520833333333_</t>
  </si>
  <si>
    <t>FLE588</t>
  </si>
  <si>
    <t>FLB3764__44543_0.0922569444444445___Negative_44543_0.509803240740741_</t>
  </si>
  <si>
    <t>FLE572</t>
  </si>
  <si>
    <t>FLB3765__44540_0.292083333333333___Negative_44540_0.486412037037037_</t>
  </si>
  <si>
    <t>FLE561</t>
  </si>
  <si>
    <t>ROSA815068</t>
  </si>
  <si>
    <t>FLB3767__44543_0.257025462962963___Negative_44543_0.509803240740741_</t>
  </si>
  <si>
    <t>FLE575</t>
  </si>
  <si>
    <t>FLB3768__44544_0.168541666666667___Negative_44544_0.472650462962963_</t>
  </si>
  <si>
    <t>FLE634</t>
  </si>
  <si>
    <t>FLB3769__44538_0.320034722222222___Negative_44538_0.400532407407407_</t>
  </si>
  <si>
    <t>FLE580</t>
  </si>
  <si>
    <t>FLB3770__44544_0.345706018518519___Negative_44544_0.472662037037037_</t>
  </si>
  <si>
    <t>FLE573</t>
  </si>
  <si>
    <t>FLB3771__44539_0.308229166666667___Negative_44539_0.496678240740741_</t>
  </si>
  <si>
    <t>FLE603</t>
  </si>
  <si>
    <t>FLB3772__44544_0.294178240740741___Negative_44544_0.472662037037037_</t>
  </si>
  <si>
    <t>FLE571</t>
  </si>
  <si>
    <t>ROSA696470</t>
  </si>
  <si>
    <t>FLB3773__44544_0.247407407407407___Negative_44544_0.472662037037037_</t>
  </si>
  <si>
    <t>FLE463</t>
  </si>
  <si>
    <t>FLB3774__44545_0.342268518518519___Negative_44545_0.518958333333333_</t>
  </si>
  <si>
    <t>FLE574</t>
  </si>
  <si>
    <t>FLB3775__44539_0.228298611111111___Negative_44539_0.496678240740741_</t>
  </si>
  <si>
    <t>FLE566</t>
  </si>
  <si>
    <t>FLB3776__44543_0.153796296296296___Negative_44543_0.509803240740741_</t>
  </si>
  <si>
    <t>FLE587</t>
  </si>
  <si>
    <t>FLB3778__44537_0.283969907407407___Negative_44537_0.511828703703704_</t>
  </si>
  <si>
    <t>FLE578</t>
  </si>
  <si>
    <t>FLB3779__44543_0.180046296296296___Null_44868_0.535520833333333_</t>
  </si>
  <si>
    <t>FLE560</t>
  </si>
  <si>
    <t>FLB3780__44537_0.244756944444444___Negative_44537_0.511828703703704_</t>
  </si>
  <si>
    <t>FLE583</t>
  </si>
  <si>
    <t>FLB3781__44539_0.217974537037037___Negative_44539_0.496666666666667_</t>
  </si>
  <si>
    <t>FLE593</t>
  </si>
  <si>
    <t>FLB3782__44544_0.248518518518519___Negative_44544_0.472662037037037_</t>
  </si>
  <si>
    <t>FLE562</t>
  </si>
  <si>
    <t>ROSA543983</t>
  </si>
  <si>
    <t>FLB3783__44537_0.31494212962963___Negative_44537_0.511828703703704_</t>
  </si>
  <si>
    <t>FLE581</t>
  </si>
  <si>
    <t>ROSA432919</t>
  </si>
  <si>
    <t>FLB3784__44537_0.37193287037037___Negative_44537_0.511828703703704_</t>
  </si>
  <si>
    <t>Testhh</t>
  </si>
  <si>
    <t>FLB3785__44537_0.246018518518519___Negative_44537_0.511828703703704_</t>
  </si>
  <si>
    <t>FLE647</t>
  </si>
  <si>
    <t>FLB3787__44544_0.230405092592593___Negative_44544_0.472662037037037_</t>
  </si>
  <si>
    <t>FLE451</t>
  </si>
  <si>
    <t>FLB3788__44547_0.197719907407407___Negative_44547_0.401863425925926_</t>
  </si>
  <si>
    <t>FLE468</t>
  </si>
  <si>
    <t>FLB3789__44539_0.313703703703704___Negative_44539_0.496678240740741_</t>
  </si>
  <si>
    <t>FLE607</t>
  </si>
  <si>
    <t>FLB3791__44540_0.294583333333333___Negative_44540_0.486412037037037_</t>
  </si>
  <si>
    <t>FLE599</t>
  </si>
  <si>
    <t>FLB3792__44544_0.167835648148148___Negative_44544_0.472650462962963_</t>
  </si>
  <si>
    <t>FLE608</t>
  </si>
  <si>
    <t>FLB3793__44539_0.307835648148148___Negative_44539_0.496678240740741_</t>
  </si>
  <si>
    <t>FLE601</t>
  </si>
  <si>
    <t>FLB3794__44543_0.256388888888889___Negative_44543_0.509803240740741_</t>
  </si>
  <si>
    <t>FLB3795__44544_0.170694444444444___Negative_44544_0.472662037037037_</t>
  </si>
  <si>
    <t>FLE563</t>
  </si>
  <si>
    <t>ROSA431198</t>
  </si>
  <si>
    <t>FLB3796__44543_0.149814814814815___Null_44868_0.535520833333333_</t>
  </si>
  <si>
    <t>FLE417</t>
  </si>
  <si>
    <t>FLB3797__44540_0.294270833333333___Negative_44540_0.486412037037037_</t>
  </si>
  <si>
    <t>FLE564</t>
  </si>
  <si>
    <t>FLB3798__44543_0.271087962962963___Null___</t>
  </si>
  <si>
    <t>FLE584</t>
  </si>
  <si>
    <t>FLB3799__44539_0.278888888888889___Negative_44539_0.496678240740741_</t>
  </si>
  <si>
    <t>FLE532</t>
  </si>
  <si>
    <t>FLB3800__44539_0.225092592592593___Negative_44539_0.496678240740741_</t>
  </si>
  <si>
    <t>FLE453</t>
  </si>
  <si>
    <t>FLB3841__44509_0.241041666666667___Negative_44509_0.4559375_</t>
  </si>
  <si>
    <t>FLE591</t>
  </si>
  <si>
    <t>FLB3842__44509_0.251435185185185___Negative_44509_0.4559375_</t>
  </si>
  <si>
    <t>FLE638</t>
  </si>
  <si>
    <t>FLB3844__44511_0.465358796296296___Negative_44512_0.515393518518519_</t>
  </si>
  <si>
    <t>FLE637</t>
  </si>
  <si>
    <t>FLB3845__44509_0.240405092592593___Negative_44509_0.4559375_</t>
  </si>
  <si>
    <t>FLE585</t>
  </si>
  <si>
    <t>FLB3846__44522_0.232685185185185___Negative_44522_0.5365625_</t>
  </si>
  <si>
    <t>FLE605</t>
  </si>
  <si>
    <t>FLB3847__44509_0.271979166666667___Negative_44509_0.4559375_</t>
  </si>
  <si>
    <t>FLE645</t>
  </si>
  <si>
    <t>FLB3849__44509_0.303587962962963___Negative_44509_0.4559375_</t>
  </si>
  <si>
    <t>FLE565</t>
  </si>
  <si>
    <t>FLB3850__44509_0.225752314814815___Negative_44509_0.4559375_</t>
  </si>
  <si>
    <t>FLE568</t>
  </si>
  <si>
    <t>FLB3851__44509_0.255740740740741___Negative_44509_0.4559375_</t>
  </si>
  <si>
    <t>FLE533</t>
  </si>
  <si>
    <t>FLB3853__44509_0.220243055555556___Negative_44509_0.4559375_</t>
  </si>
  <si>
    <t>FLE576</t>
  </si>
  <si>
    <t>FLB3854__44522_0.294178240740741___Negative_44522_0.5365625_</t>
  </si>
  <si>
    <t>FLE602</t>
  </si>
  <si>
    <t>ROSA284355</t>
  </si>
  <si>
    <t>FLB3855__44511_0.434548611111111___Negative_44512_0.515393518518519_</t>
  </si>
  <si>
    <t>FLE618</t>
  </si>
  <si>
    <t>ROSA977881</t>
  </si>
  <si>
    <t>FLB3856__44509_0.190289351851852___Null___</t>
  </si>
  <si>
    <t>FLE462</t>
  </si>
  <si>
    <t>FLB3857__44512_0.300335648148148___Negative_44512_0.515393518518519_</t>
  </si>
  <si>
    <t>FLE428</t>
  </si>
  <si>
    <t>FLB3859__44522_0.294756944444444___Negative_44522_0.5365625_</t>
  </si>
  <si>
    <t>FLE526</t>
  </si>
  <si>
    <t>FLB3860__44522_0.357800925925926___Negative_44522_0.536574074074074_</t>
  </si>
  <si>
    <t>FLE424</t>
  </si>
  <si>
    <t>FLB3861__44509_0.254664351851852___Negative_44509_0.4559375_</t>
  </si>
  <si>
    <t>FLE502</t>
  </si>
  <si>
    <t>FLB3862__44522_0.33537037037037___Negative_44522_0.536574074074074_</t>
  </si>
  <si>
    <t>FLE510</t>
  </si>
  <si>
    <t>FLB3863__44509_0.190462962962963___Negative_44509_0.4559375_</t>
  </si>
  <si>
    <t>FLE388</t>
  </si>
  <si>
    <t>ROSA242714</t>
  </si>
  <si>
    <t>FLB3864__44522_0.326967592592593___Negative_44522_0.536574074074074_</t>
  </si>
  <si>
    <t>FLE431</t>
  </si>
  <si>
    <t>FLB3866__44508_0.316273148148148___Negative_44508_0.412673611111111_</t>
  </si>
  <si>
    <t>FLE439</t>
  </si>
  <si>
    <t>FLB3867__44531_0.33___Negative_44531_0.450752314814815_</t>
  </si>
  <si>
    <t>FLE483</t>
  </si>
  <si>
    <t>FLB3868__44522_0.396122685185185___Negative_44522_0.536574074074074_</t>
  </si>
  <si>
    <t>FLE559</t>
  </si>
  <si>
    <t>FLB3928__44547_0.193171296296296___Negative_44547_0.401863425925926_</t>
  </si>
  <si>
    <t>FLE535</t>
  </si>
  <si>
    <t>FLB3932__44515_0.191689814814815___Negative_44515_0.394675925925926_</t>
  </si>
  <si>
    <t>FLE546</t>
  </si>
  <si>
    <t>FLB3933__44519_0.22287037037037___Negative_44519_0.40537037037037_</t>
  </si>
  <si>
    <t>FLE524</t>
  </si>
  <si>
    <t>FLB3934__44522_0.144398148148148___Negative_44522_0.5365625_</t>
  </si>
  <si>
    <t>FLE513</t>
  </si>
  <si>
    <t>FLB3935__44515_0.180509259259259___Negative_44515_0.394664351851852_</t>
  </si>
  <si>
    <t>FLE539</t>
  </si>
  <si>
    <t>FLB3936__44515_0.18099537037037___Negative_44515_0.394664351851852_</t>
  </si>
  <si>
    <t>FLE552</t>
  </si>
  <si>
    <t>FLB3937__44515_0.12255787037037___Negative_44515_0.394664351851852_</t>
  </si>
  <si>
    <t>FLE505</t>
  </si>
  <si>
    <t>FLB3938__44528_0.844108796296296___Negative_44529_0.500266203703704_</t>
  </si>
  <si>
    <t>FLE473</t>
  </si>
  <si>
    <t>FLB3939__44515_0.180752314814815___Negative_44515_0.394664351851852_</t>
  </si>
  <si>
    <t>FLE504</t>
  </si>
  <si>
    <t>FLB3940__44517_0.326666666666667___Negative_44517_0.471215277777778_</t>
  </si>
  <si>
    <t>FLE525</t>
  </si>
  <si>
    <t>FLB3941__44522_0.295983796296296___Negative_44522_0.5365625_</t>
  </si>
  <si>
    <t>FLE383</t>
  </si>
  <si>
    <t>FLB3942__44518_0.255625___Negative_44518_0.391203703703704_</t>
  </si>
  <si>
    <t>FLE422</t>
  </si>
  <si>
    <t>FLB3943__44517_0.336006944444444___Negative_44517_0.471215277777778_</t>
  </si>
  <si>
    <t>FLE517</t>
  </si>
  <si>
    <t>FLB3944__44519_0.292152777777778___Negative_44519_0.40537037037037_</t>
  </si>
  <si>
    <t>FLE555</t>
  </si>
  <si>
    <t>FLB3945__44515_0.12369212962963___Negative_44515_0.394664351851852_</t>
  </si>
  <si>
    <t>FLE512</t>
  </si>
  <si>
    <t>FLB3946__44522_0.220578703703704___Negative_44522_0.5365625_</t>
  </si>
  <si>
    <t>FLE530</t>
  </si>
  <si>
    <t>FLB3947__44517_0.403599537037037___Negative_44519_0.40537037037037_</t>
  </si>
  <si>
    <t>FLE611</t>
  </si>
  <si>
    <t>ROSA437199</t>
  </si>
  <si>
    <t>FLB3948__44522_0.144872685185185___Negative_44522_0.5365625_</t>
  </si>
  <si>
    <t>FLE649</t>
  </si>
  <si>
    <t>FLB3949__44522_0.145497685185185___Negative_44522_0.5365625_</t>
  </si>
  <si>
    <t>FLE467</t>
  </si>
  <si>
    <t>FLB3950__44519_0.294537037037037___Negative_44519_0.40537037037037_</t>
  </si>
  <si>
    <t>FLE635</t>
  </si>
  <si>
    <t>ROSA195311</t>
  </si>
  <si>
    <t>FLB3951__44519_0.291226851851852___Negative_44519_0.40537037037037_</t>
  </si>
  <si>
    <t>FLE418</t>
  </si>
  <si>
    <t>ROSA877819</t>
  </si>
  <si>
    <t>FLB3952__44528_0.844293981481482___Negative_44529_0.500266203703704_</t>
  </si>
  <si>
    <t>FLE604</t>
  </si>
  <si>
    <t>FLB3953__44515_0.123877314814815___Negative_44515_0.394664351851852_</t>
  </si>
  <si>
    <t>FLE594</t>
  </si>
  <si>
    <t>FLB3954__44515_0.357534722222222___Negative_44517_0.471215277777778_</t>
  </si>
  <si>
    <t>FLE416</t>
  </si>
  <si>
    <t>FLB3955__44522_0.222164351851852___Negative_44522_0.5365625_</t>
  </si>
  <si>
    <t>FLE465</t>
  </si>
  <si>
    <t>ROSA933377</t>
  </si>
  <si>
    <t>FLB3956__44519_0.217118055555556___Negative_44519_0.40537037037037_</t>
  </si>
  <si>
    <t>FLE423</t>
  </si>
  <si>
    <t>FLB3957__44518_0.241157407407407___Negative_44518_0.391203703703704_</t>
  </si>
  <si>
    <t>FLE556</t>
  </si>
  <si>
    <t>FLB3958__44517_0.409166666666667___Negative_44519_0.40537037037037_</t>
  </si>
  <si>
    <t>FLE454</t>
  </si>
  <si>
    <t>FLB3959__44515_0.127291666666667___Negative_44515_0.394664351851852_</t>
  </si>
  <si>
    <t>FLE616</t>
  </si>
  <si>
    <t>FLB3960__44517_0.319259259259259___Negative_44517_0.471215277777778_</t>
  </si>
  <si>
    <t>FLE619</t>
  </si>
  <si>
    <t>ROSA767812</t>
  </si>
  <si>
    <t>FLB3961__44522_0.214085648148148___Negative_44522_0.5365625_</t>
  </si>
  <si>
    <t>FLE592</t>
  </si>
  <si>
    <t>FLB3962__44517_0.334537037037037___Negative_44517_0.471215277777778_</t>
  </si>
  <si>
    <t>FLE617</t>
  </si>
  <si>
    <t>FLB3963__44511_0.306180555555556___Negative_44512_0.515381944444444_</t>
  </si>
  <si>
    <t>FLE515</t>
  </si>
  <si>
    <t>FLB3964__44516_0.428275462962963___Negative_44517_0.471215277777778_</t>
  </si>
  <si>
    <t>FLE615</t>
  </si>
  <si>
    <t>FLB3965__44515_0.129097222222222___Negative_44515_0.394664351851852_</t>
  </si>
  <si>
    <t>FLE577</t>
  </si>
  <si>
    <t>FLB3966__44519_0.27625___Negative_44519_0.40537037037037_</t>
  </si>
  <si>
    <t>FLE589</t>
  </si>
  <si>
    <t>FLB3967__44515_0.130532407407407___Negative_44515_0.394664351851852_</t>
  </si>
  <si>
    <t>FLE598</t>
  </si>
  <si>
    <t>FLB3968__44516_0.333298611111111___Negative_44517_0.471215277777778_</t>
  </si>
  <si>
    <t>FLE414</t>
  </si>
  <si>
    <t>ROSA130448</t>
  </si>
  <si>
    <t>FLB3969__44515_0.357326388888889___Negative_44517_0.471215277777778_</t>
  </si>
  <si>
    <t>FLE434</t>
  </si>
  <si>
    <t>FLB3970__44522_0.145196759259259___Negative_44522_0.5365625_</t>
  </si>
  <si>
    <t>FLE534</t>
  </si>
  <si>
    <t>FLB3971__44516_0.333969907407407___Negative_44517_0.471215277777778_</t>
  </si>
  <si>
    <t>FLE387</t>
  </si>
  <si>
    <t>ROSA264128</t>
  </si>
  <si>
    <t>FLB3972__44515_0.123414351851852___Negative_44515_0.394664351851852_</t>
  </si>
  <si>
    <t>FLE519</t>
  </si>
  <si>
    <t>FLB3973__44516_0.270729166666667___Negative_44517_0.471215277777778_</t>
  </si>
  <si>
    <t>FLE538</t>
  </si>
  <si>
    <t>ROSA865241</t>
  </si>
  <si>
    <t>FLB3974__44517_0.338935185185185___Negative_44517_0.471215277777778_</t>
  </si>
  <si>
    <t>FLE426</t>
  </si>
  <si>
    <t>FLB3975__44516_0.413958333333333___Null___</t>
  </si>
  <si>
    <t>FLE389</t>
  </si>
  <si>
    <t>FLB3976__44519_0.286608796296296___Null_44868_0.535520833333333_</t>
  </si>
  <si>
    <t>FLE558</t>
  </si>
  <si>
    <t>FLB3977__44515_0.186527777777778___Negative_44515_0.394664351851852_</t>
  </si>
  <si>
    <t>FLE492</t>
  </si>
  <si>
    <t>FLB3978__44515_0.185069444444444___Negative_44515_0.394664351851852_</t>
  </si>
  <si>
    <t>FLE437</t>
  </si>
  <si>
    <t>FLB3979__44518_0.234861111111111___Negative_44518_0.391203703703704_</t>
  </si>
  <si>
    <t>FLE501</t>
  </si>
  <si>
    <t>ROSA597670</t>
  </si>
  <si>
    <t>FLB3980__44519_0.29244212962963___Negative_44522_0.5365625_</t>
  </si>
  <si>
    <t>FLE527</t>
  </si>
  <si>
    <t>ROSA253520</t>
  </si>
  <si>
    <t>FLB3981__44519_0.288356481481481___Negative_44519_0.40537037037037_</t>
  </si>
  <si>
    <t>FLE413</t>
  </si>
  <si>
    <t>ROSA202012</t>
  </si>
  <si>
    <t>FLB3982__44519_0.212835648148148___Negative_44519_0.40537037037037_</t>
  </si>
  <si>
    <t>FLE508</t>
  </si>
  <si>
    <t>ROSA403081</t>
  </si>
  <si>
    <t>FLB3983__44519_0.206134259259259___Negative_44519_0.40537037037037_</t>
  </si>
  <si>
    <t>FLE537</t>
  </si>
  <si>
    <t>FLB3984__44522_0.212372685185185___Negative_44522_0.5365625_</t>
  </si>
  <si>
    <t>FLE491</t>
  </si>
  <si>
    <t>FLB3985__44518_0.248101851851852___Negative_44518_0.391203703703704_</t>
  </si>
  <si>
    <t>FLE523</t>
  </si>
  <si>
    <t>FLB3986__44518_0.241793981481482___Negative_44518_0.391203703703704_</t>
  </si>
  <si>
    <t>FLE425</t>
  </si>
  <si>
    <t>FLB3987__44511_0.384050925925926___Negative_44512_0.515381944444444_</t>
  </si>
  <si>
    <t>FLE421</t>
  </si>
  <si>
    <t>FLB3988__44516_0.4403125___Negative_44517_0.471215277777778_</t>
  </si>
  <si>
    <t>FLE553</t>
  </si>
  <si>
    <t>FLB3990__44519_0.294293981481482___Negative_44519_0.40537037037037_</t>
  </si>
  <si>
    <t>FLE620</t>
  </si>
  <si>
    <t>FLB4003__44508_0.317222222222222___Negative_44508_0.412673611111111_</t>
  </si>
  <si>
    <t>FLE509</t>
  </si>
  <si>
    <t>FLB4025__44532_0.228194444444444___Negative_44532_0.454270833333333_</t>
  </si>
  <si>
    <t>FLE520</t>
  </si>
  <si>
    <t>FLB4031__44532_0.277708333333333___Negative_44532_0.454270833333333_</t>
  </si>
  <si>
    <t>FLE529</t>
  </si>
  <si>
    <t>FLB4036__44532_0.274282407407407___Negative_44532_0.454270833333333_</t>
  </si>
  <si>
    <t>FLE551</t>
  </si>
  <si>
    <t>FLB4038__44532_0.281099537037037___Negative_44532_0.454270833333333_</t>
  </si>
  <si>
    <t>FLE511</t>
  </si>
  <si>
    <t>FLB4042__44508_0.326782407407407___Negative_44508_0.412673611111111_</t>
  </si>
  <si>
    <t>FLE427</t>
  </si>
  <si>
    <t>FLB4049__44508_0.297037037037037___Negative_44508_0.412673611111111_</t>
  </si>
  <si>
    <t>FLE432</t>
  </si>
  <si>
    <t>ROSA797583</t>
  </si>
  <si>
    <t>FLB4050__44532_0.293726851851852___Negative_44532_0.454270833333333_</t>
  </si>
  <si>
    <t>PA9477</t>
  </si>
  <si>
    <t>FLB4062__44508_0.296759259259259___Negative_44508_0.412673611111111_</t>
  </si>
  <si>
    <t>FLE436</t>
  </si>
  <si>
    <t>FLB4067__44532_0.294074074074074___Negative_44532_0.454270833333333_</t>
  </si>
  <si>
    <t>FLE411</t>
  </si>
  <si>
    <t>FLB4073__44508_0.318217592592593___Negative_44508_0.412673611111111_</t>
  </si>
  <si>
    <t>FLE554</t>
  </si>
  <si>
    <t>FLB4074__44508_0.318599537037037___Negative_44508_0.412673611111111_</t>
  </si>
  <si>
    <t>FLE543</t>
  </si>
  <si>
    <t>ROSA410886</t>
  </si>
  <si>
    <t>FLB4077__44508_0.295300925925926___Negative_44508_0.412673611111111_</t>
  </si>
  <si>
    <t>FLE557</t>
  </si>
  <si>
    <t>FLB4080__44508_0.295069444444444___Negative_44508_0.412673611111111_</t>
  </si>
  <si>
    <t>FLE521</t>
  </si>
  <si>
    <t>FLB4081__44516_0.335763888888889___Negative_44517_0.471215277777778_</t>
  </si>
  <si>
    <t>FLE582</t>
  </si>
  <si>
    <t>FLB4082__44519_0.211296296296296___Negative_44519_0.40537037037037_</t>
  </si>
  <si>
    <t>FLE452</t>
  </si>
  <si>
    <t>FLB4083__44522_0.298344907407407___Negative_44522_0.536574074074074_</t>
  </si>
  <si>
    <t>FLE639</t>
  </si>
  <si>
    <t>FLB4084__44516_0.440625___Negative_44517_0.471215277777778_</t>
  </si>
  <si>
    <t>FLE614</t>
  </si>
  <si>
    <t>FLB4085__44517_0.318819444444444___Negative_44517_0.471215277777778_</t>
  </si>
  <si>
    <t>FLE419</t>
  </si>
  <si>
    <t>FLB4086__44517_0.33931712962963___Negative_44517_0.471215277777778_</t>
  </si>
  <si>
    <t>FLE629</t>
  </si>
  <si>
    <t>FLB4087__44516_0.501331018518518___Negative_44517_0.471215277777778_</t>
  </si>
  <si>
    <t>FLE612</t>
  </si>
  <si>
    <t>FLB4088__44515_0.12974537037037___Negative_44515_0.394664351851852_</t>
  </si>
  <si>
    <t>FLE450</t>
  </si>
  <si>
    <t>FLB4089__44517_0.32625___Negative_44517_0.471215277777778_</t>
  </si>
  <si>
    <t>FLE640</t>
  </si>
  <si>
    <t>FLB4090__44531_0.323541666666667___Negative_44531_0.450752314814815_</t>
  </si>
  <si>
    <t>FLE579</t>
  </si>
  <si>
    <t>FLB4091__44515_0.13349537037037___Negative_44515_0.394664351851852_</t>
  </si>
  <si>
    <t>FLE643</t>
  </si>
  <si>
    <t>FLB4092__44515_0.123043981481481___Negative_44515_0.394664351851852_</t>
  </si>
  <si>
    <t>FLE636</t>
  </si>
  <si>
    <t>FLB4093__44511_0.295208333333333___Negative_44512_0.515381944444444_</t>
  </si>
  <si>
    <t>FLE464</t>
  </si>
  <si>
    <t>FLB4094__44516_0.45837962962963___Negative_44517_0.471215277777778_</t>
  </si>
  <si>
    <t>FLE586</t>
  </si>
  <si>
    <t>FLB4095__44518_0.226655092592593___Negative_44518_0.391203703703704_</t>
  </si>
  <si>
    <t>FLE609</t>
  </si>
  <si>
    <t>FLB4096__44515_0.183368055555556___Negative_44515_0.394664351851852_</t>
  </si>
  <si>
    <t>FLE610</t>
  </si>
  <si>
    <t>FLB4097__44511_0.313449074074074___Negative_44512_0.515381944444444_</t>
  </si>
  <si>
    <t>FLB4098__44519_0.21255787037037___Negative_44519_0.40537037037037_</t>
  </si>
  <si>
    <t>FLE466</t>
  </si>
  <si>
    <t>FLB4100__44522_0.214930555555556___Negative_44522_0.5365625_</t>
  </si>
  <si>
    <t>FLB4101__44516_0.416712962962963___Negative_44517_0.471215277777778_</t>
  </si>
  <si>
    <t>FLE429</t>
  </si>
  <si>
    <t>FLB4102__44519_0.213923611111111___Negative_44519_0.40537037037037_</t>
  </si>
  <si>
    <t>FLE516</t>
  </si>
  <si>
    <t>FLB4103__44519_0.204918981481482___Negative_44519_0.40537037037037_</t>
  </si>
  <si>
    <t>FLE507</t>
  </si>
  <si>
    <t>FLB4104__44515_0.183113425925926___Negative_44515_0.394664351851852_</t>
  </si>
  <si>
    <t>FLE540</t>
  </si>
  <si>
    <t>FLB4105__44515_0.191284722222222___Negative_44515_0.394675925925926_</t>
  </si>
  <si>
    <t>FLE550</t>
  </si>
  <si>
    <t>FLB4106__44515_0.183611111111111___Negative_44515_0.394664351851852_</t>
  </si>
  <si>
    <t>FLB4080</t>
  </si>
  <si>
    <t>FLB4107__44518_0.253078703703704___Negative_44518_0.391203703703704_</t>
  </si>
  <si>
    <t>FLB4077</t>
  </si>
  <si>
    <t>FLB4108__44519_0.216724537037037___Negative_44519_0.40537037037037_</t>
  </si>
  <si>
    <t>FLB4062</t>
  </si>
  <si>
    <t>FLB4110__44519_0.20494212962963___Negative_44519_0.40537037037037_</t>
  </si>
  <si>
    <t>FLB4049</t>
  </si>
  <si>
    <t>FLB4381__44522_0.355219907407407___Negative_44522_0.536574074074074_</t>
  </si>
  <si>
    <t>FLB3866</t>
  </si>
  <si>
    <t>ROSA425033</t>
  </si>
  <si>
    <t>FLB4383__44509_0.313611111111111___Negative_44509_0.455949074074074_</t>
  </si>
  <si>
    <t>FLB2377</t>
  </si>
  <si>
    <t>FLB4384__44531_0.341076388888889___Negative_44531_0.450752314814815_</t>
  </si>
  <si>
    <t>FLB4003</t>
  </si>
  <si>
    <t>ROSA136478</t>
  </si>
  <si>
    <t>FLB4386__44509_0.192025462962963___Negative_44509_0.4559375_</t>
  </si>
  <si>
    <t>FLB4073</t>
  </si>
  <si>
    <t>FLB4387__44522_0.355787037037037___Null_44868_0.535520833333333_</t>
  </si>
  <si>
    <t>FLB4074</t>
  </si>
  <si>
    <t>ROSA312007</t>
  </si>
  <si>
    <t>FLB4388__44509_0.264212962962963___Negative_44509_0.4559375_</t>
  </si>
  <si>
    <t>FLB4042</t>
  </si>
  <si>
    <t>FLB4390__44509_0.242974537037037___Negative_44509_0.4559375_</t>
  </si>
  <si>
    <t>FLB3856</t>
  </si>
  <si>
    <t>FLB4391__44522_0.305729166666667___Negative_44522_0.536574074074074_</t>
  </si>
  <si>
    <t>FLB3863</t>
  </si>
  <si>
    <t>FLB4393__44509_0.249282407407407___Negative_44509_0.4559375_</t>
  </si>
  <si>
    <t>FLB4386</t>
  </si>
  <si>
    <t>FLB4394__44522_0.293831018518519___Negative_44522_0.5365625_</t>
  </si>
  <si>
    <t>FLB3853</t>
  </si>
  <si>
    <t>FLB4396__44511_0.439270833333333___Negative_44512_0.515393518518519_</t>
  </si>
  <si>
    <t>FLB3549</t>
  </si>
  <si>
    <t>ROSA929643</t>
  </si>
  <si>
    <t>FLB4397__44511_0.449768518518519___Negative_44512_0.515393518518519_</t>
  </si>
  <si>
    <t>FLB3850</t>
  </si>
  <si>
    <t>FLB4398__44531_0.323715277777778___Negative_44531_0.450752314814815_</t>
  </si>
  <si>
    <t>FLB4400</t>
  </si>
  <si>
    <t>FLB4399__44509_0.254259259259259___Negative_44509_0.4559375_</t>
  </si>
  <si>
    <t>FLB3845</t>
  </si>
  <si>
    <t>FLB4400__44509_0.226261574074074___Negative_44509_0.4559375_</t>
  </si>
  <si>
    <t>FLB3841</t>
  </si>
  <si>
    <t>FLB4401__44510_0.274768518518519___Negative_44512_0.515381944444444_</t>
  </si>
  <si>
    <t>FLB3550</t>
  </si>
  <si>
    <t>FLB4402__44522_0.22244212962963___Negative_44522_0.5365625_</t>
  </si>
  <si>
    <t>FLB4390</t>
  </si>
  <si>
    <t>FLB4403__44522_0.367662037037037___Negative_44522_0.536574074074074_</t>
  </si>
  <si>
    <t>FLB4393</t>
  </si>
  <si>
    <t>FLB4404__44511_0.433449074074074___Negative_44512_0.515393518518519_</t>
  </si>
  <si>
    <t>FLB3728</t>
  </si>
  <si>
    <t>FLB4405__44511_0.46755787037037___Negative_44512_0.515393518518519_</t>
  </si>
  <si>
    <t>FLB3842</t>
  </si>
  <si>
    <t>FLB4406__44522_0.216585648148148___Negative_44522_0.5365625_</t>
  </si>
  <si>
    <t>FLB4399</t>
  </si>
  <si>
    <t>FLB4407__44531_0.334166666666667___Negative_44531_0.450752314814815_</t>
  </si>
  <si>
    <t>FLB3861</t>
  </si>
  <si>
    <t>ROSA811945</t>
  </si>
  <si>
    <t>FLB4408__44511_0.433657407407407___Negative_44512_0.515393518518519_</t>
  </si>
  <si>
    <t>FLB3851</t>
  </si>
  <si>
    <t>FLB4409__44522_0.3025___Negative_44522_0.536574074074074_</t>
  </si>
  <si>
    <t>FLB3724</t>
  </si>
  <si>
    <t>FLB4410__44511_0.428368055555556___Null___</t>
  </si>
  <si>
    <t>FLB3548</t>
  </si>
  <si>
    <t>FLE383__44496_0.140069444444444___Null___</t>
  </si>
  <si>
    <t>FLB4388</t>
  </si>
  <si>
    <t>FLE385__44484_0.261319444444444___Negative_44484_0.347604166666667_</t>
  </si>
  <si>
    <t>FLB3847</t>
  </si>
  <si>
    <t>FLE386__44484_0.26193287037037___Null___</t>
  </si>
  <si>
    <t>FLB3849</t>
  </si>
  <si>
    <t>FLE387__44501_0.421898148148148___Negative_44501_0.521157407407407_</t>
  </si>
  <si>
    <t>FLB3742</t>
  </si>
  <si>
    <t>ROSA534262</t>
  </si>
  <si>
    <t>FLE388__44494_0.395601851851852___Negative_44494_0.482418981481482_</t>
  </si>
  <si>
    <t>FLB4383</t>
  </si>
  <si>
    <t>FLE389__44501_0.640173611111111___Negative_44503_0.557604166666667_</t>
  </si>
  <si>
    <t>FLB3545</t>
  </si>
  <si>
    <t>FLE411__44503_0.247905092592593___Negative_44503_0.557615740740741_</t>
  </si>
  <si>
    <t>FLB4401</t>
  </si>
  <si>
    <t>FLE412__44488_0.346111111111111___Negative_44489_0.413217592592593_</t>
  </si>
  <si>
    <t>FLB3732</t>
  </si>
  <si>
    <t>FLE413__44502_0.524039351851852___Negative_44503_0.557615740740741_</t>
  </si>
  <si>
    <t>FLB3745</t>
  </si>
  <si>
    <t>FLE414__44501_0.417314814814815___Negative_44501_0.521157407407407_</t>
  </si>
  <si>
    <t>FLB4093</t>
  </si>
  <si>
    <t>FLE415__44484_0.261099537037037___Negative_44484_0.347604166666667_</t>
  </si>
  <si>
    <t>FLB3963</t>
  </si>
  <si>
    <t>FLE416__44498_0.295891203703704___Negative_44498_0.405277777777778_</t>
  </si>
  <si>
    <t>FLB3733</t>
  </si>
  <si>
    <t>FLE417__44491_0.281608796296296___Negative_44491_0.479085648148148_</t>
  </si>
  <si>
    <t>FLB4097</t>
  </si>
  <si>
    <t>FLE418__44498_0.289247685185185___Negative_44498_0.405277777777778_</t>
  </si>
  <si>
    <t>FLB3987</t>
  </si>
  <si>
    <t>FLE419__44505_0.206030092592593___Negative_44505_0.50375_</t>
  </si>
  <si>
    <t>FLB3747</t>
  </si>
  <si>
    <t>ROSA300488</t>
  </si>
  <si>
    <t>FLE421__44503_0.166643518518519___Negative_44503_0.557615740740741_</t>
  </si>
  <si>
    <t>FLB3725</t>
  </si>
  <si>
    <t>FLE422__44496_0.140590277777778___Null___</t>
  </si>
  <si>
    <t>FLB4410</t>
  </si>
  <si>
    <t>FLE423__44498_0.314560185185185___Negative_44498_0.405277777777778_</t>
  </si>
  <si>
    <t>FLB3729</t>
  </si>
  <si>
    <t>FLE424__44494_0.385972222222222___Negative_44494_0.482418981481482_</t>
  </si>
  <si>
    <t>FLB3726</t>
  </si>
  <si>
    <t>FLE425__44503_0.165347222222222___Negative_44503_0.557615740740741_</t>
  </si>
  <si>
    <t>FLB3748</t>
  </si>
  <si>
    <t>FLE426__44501_0.426342592592593___Negative_44501_0.521157407407407_</t>
  </si>
  <si>
    <t>FLB4404</t>
  </si>
  <si>
    <t>FLE427__44503_0.17681712962963___Negative_44503_0.557615740740741_</t>
  </si>
  <si>
    <t>FLE428__44494_0.381539351851852___Negative_44494_0.482418981481482_</t>
  </si>
  <si>
    <t>FLB4408</t>
  </si>
  <si>
    <t>FLE429__44505_0.298402777777778___Negative_44505_0.50375_</t>
  </si>
  <si>
    <t>FLB3855</t>
  </si>
  <si>
    <t>FLE430__44488_0.328344907407407___Negative_44489_0.413217592592593_</t>
  </si>
  <si>
    <t>FLB3737</t>
  </si>
  <si>
    <t>FLE431__44494_0.395613425925926___Negative_44494_0.482418981481482_</t>
  </si>
  <si>
    <t>FLB3749</t>
  </si>
  <si>
    <t>FLE432__44503_0.177523148148148___Negative_44503_0.557615740740741_</t>
  </si>
  <si>
    <t>FLB3740</t>
  </si>
  <si>
    <t>FLE434__44501_0.418506944444444___Negative_44501_0.521157407407407_</t>
  </si>
  <si>
    <t>FLB3739</t>
  </si>
  <si>
    <t>FLE435__44488_0.345104166666667___Negative_44489_0.413217592592593_</t>
  </si>
  <si>
    <t>FLB4396</t>
  </si>
  <si>
    <t>ROSA774802</t>
  </si>
  <si>
    <t>FLE436__44503_0.182037037037037___Negative_44503_0.557615740740741_</t>
  </si>
  <si>
    <t>FLB3735</t>
  </si>
  <si>
    <t>FLE437__44502_0.268125___Negative_44503_0.557615740740741_</t>
  </si>
  <si>
    <t>FLB4397</t>
  </si>
  <si>
    <t>FLE438__44488_0.347418981481482___Negative_44489_0.413217592592593_</t>
  </si>
  <si>
    <t>FLB3546</t>
  </si>
  <si>
    <t>FLE439__44494_0.396736111111111___Negative_44494_0.482418981481482_</t>
  </si>
  <si>
    <t>FLB3844</t>
  </si>
  <si>
    <t>FLE450__44505_0.27005787037037___Negative_44505_0.50375_</t>
  </si>
  <si>
    <t>FLB3544</t>
  </si>
  <si>
    <t>ROSA579570</t>
  </si>
  <si>
    <t>FLE451__44491_0.257060185185185___Negative_44491_0.479085648148148_</t>
  </si>
  <si>
    <t>FLB4405</t>
  </si>
  <si>
    <t>ROSA460640</t>
  </si>
  <si>
    <t>FLE452__44505_0.200439814814815___Negative_44505_0.50375_</t>
  </si>
  <si>
    <t>FLB3857</t>
  </si>
  <si>
    <t>ROSA212432</t>
  </si>
  <si>
    <t>FLE453__44494_0.296759259259259___Negative_44494_0.482407407407407_</t>
  </si>
  <si>
    <t>FLB3937</t>
  </si>
  <si>
    <t>FLE454__44501_0.341967592592593___Null___</t>
  </si>
  <si>
    <t>FLB4092</t>
  </si>
  <si>
    <t>FLE455__44481_0.605925925925926___Negative_44482_0.517488425925926_</t>
  </si>
  <si>
    <t>FLB3972</t>
  </si>
  <si>
    <t>FLE456__44480_0.316122685185185___Null_44868_0.535520833333333_</t>
  </si>
  <si>
    <t>FLB3945</t>
  </si>
  <si>
    <t>FLE457__44477_0.25837962962963___Null___</t>
  </si>
  <si>
    <t>FLB3953</t>
  </si>
  <si>
    <t>FLE458__44482_0.438668981481482___Negative_44482_0.517488425925926_</t>
  </si>
  <si>
    <t>FLB2733</t>
  </si>
  <si>
    <t>FLE459__44482_0.342465277777778___Negative_44482_0.517488425925926_</t>
  </si>
  <si>
    <t>FLB3959</t>
  </si>
  <si>
    <t>FLE461__44489_0.220266203703704___Negative_44489_0.413217592592593_</t>
  </si>
  <si>
    <t>FLB3965</t>
  </si>
  <si>
    <t>FLE462__44494_0.312881944444444___Negative_44494_0.482418981481482_</t>
  </si>
  <si>
    <t>FLB4088</t>
  </si>
  <si>
    <t>FLE463__44490_0.210856481481481___Null___</t>
  </si>
  <si>
    <t>FLB3967</t>
  </si>
  <si>
    <t>FLE464__44505_0.272060185185185___Negative_44505_0.50375_</t>
  </si>
  <si>
    <t>FLB4091</t>
  </si>
  <si>
    <t>FLE465__44498_0.298113425925926___Negative_44498_0.405277777777778_</t>
  </si>
  <si>
    <t>FLB3935</t>
  </si>
  <si>
    <t>FLE466__44505_0.284872685185185___Negative_44505_0.50375_</t>
  </si>
  <si>
    <t>FLB3939</t>
  </si>
  <si>
    <t>FLE467__44498_0.286909722222222___Negative_44498_0.405277777777778_</t>
  </si>
  <si>
    <t>FLB3936</t>
  </si>
  <si>
    <t>FLE468__44491_0.257361111111111___Negative_44491_0.479085648148148_</t>
  </si>
  <si>
    <t>FLB4104</t>
  </si>
  <si>
    <t>FLE472__44488_0.329039351851852___Negative_44489_0.413217592592593_</t>
  </si>
  <si>
    <t>FLB4096</t>
  </si>
  <si>
    <t>ROSA352714</t>
  </si>
  <si>
    <t>FLE473__44496_0.129513888888889___Null___</t>
  </si>
  <si>
    <t>FLB4106</t>
  </si>
  <si>
    <t>ROSA370377</t>
  </si>
  <si>
    <t>FLE480__44484_0.260138888888889___Negative_44484_0.347604166666667_</t>
  </si>
  <si>
    <t>FLB3978</t>
  </si>
  <si>
    <t>FLE481__44488_0.3440625___Negative_44489_0.413217592592593_</t>
  </si>
  <si>
    <t>FLB2737</t>
  </si>
  <si>
    <t>FLE482__44488_0.344537037037037___Negative_44489_0.413217592592593_</t>
  </si>
  <si>
    <t>FLB3977</t>
  </si>
  <si>
    <t>FLE483__44495_0.240277777777778___Null_44868_0.535520833333333_</t>
  </si>
  <si>
    <t>FLB4105</t>
  </si>
  <si>
    <t>FLE490__44488_0.329537037037037___Negative_44489_0.413217592592593_</t>
  </si>
  <si>
    <t>FLB3932</t>
  </si>
  <si>
    <t>ROSA652014</t>
  </si>
  <si>
    <t>FLE491__44503_0.164675925925926___Negative_44503_0.557615740740741_</t>
  </si>
  <si>
    <t>FLB3969</t>
  </si>
  <si>
    <t>FLE492__44501_0.640590277777778___Negative_44503_0.557615740740741_</t>
  </si>
  <si>
    <t>FLB3954</t>
  </si>
  <si>
    <t>FLE500__44488_0.327962962962963___Negative_44489_0.413217592592593_</t>
  </si>
  <si>
    <t>FLB3973</t>
  </si>
  <si>
    <t>FLE501__44502_0.523425925925926___Negative_44503_0.557615740740741_</t>
  </si>
  <si>
    <t>FLB3968</t>
  </si>
  <si>
    <t>FLE502__44494_0.393958333333333___Negative_44494_0.482418981481482_</t>
  </si>
  <si>
    <t>FLB3971</t>
  </si>
  <si>
    <t>FLE503__44488_0.44849537037037___Negative_44490_0.380451388888889_</t>
  </si>
  <si>
    <t>FLB4081</t>
  </si>
  <si>
    <t>FLE504__44496_0.132071759259259___Null___</t>
  </si>
  <si>
    <t>FLB3975</t>
  </si>
  <si>
    <t>FLE505__44496_0.128935185185185___Null___</t>
  </si>
  <si>
    <t>FLB4101</t>
  </si>
  <si>
    <t>FLE506__44483_0.442986111111111___Negative_44484_0.347604166666667_</t>
  </si>
  <si>
    <t>FLB3964</t>
  </si>
  <si>
    <t>FLE507__44505_0.302569444444444___Negative_44505_0.50375_</t>
  </si>
  <si>
    <t>FLB3988</t>
  </si>
  <si>
    <t>FLE508__44502_0.524814814814815___Negative_44503_0.557615740740741_</t>
  </si>
  <si>
    <t>FLB4084</t>
  </si>
  <si>
    <t>FLE509__44503_0.170115740740741___Negative_44503_0.557615740740741_</t>
  </si>
  <si>
    <t>FLB4094</t>
  </si>
  <si>
    <t>FLE510__44494_0.395034722222222___Negative_44494_0.482418981481482_</t>
  </si>
  <si>
    <t>FLB4087</t>
  </si>
  <si>
    <t>FLE511__44503_0.17474537037037___Null___</t>
  </si>
  <si>
    <t>FLB4085</t>
  </si>
  <si>
    <t>FLE512__44496_0.316990740740741___Null___</t>
  </si>
  <si>
    <t>FLB3960</t>
  </si>
  <si>
    <t>FLE513__44495_0.368391203703704___Negative_44495_0.44599537037037_</t>
  </si>
  <si>
    <t>FLB4089</t>
  </si>
  <si>
    <t>FLE515__44501_0.353993055555556___Negative_44501_0.521157407407407_</t>
  </si>
  <si>
    <t>FLB3940</t>
  </si>
  <si>
    <t>FLE516__44505_0.300810185185185___Negative_44505_0.50375_</t>
  </si>
  <si>
    <t>FLB2740</t>
  </si>
  <si>
    <t>FLE517__44496_0.142488425925926___Null___</t>
  </si>
  <si>
    <t>FLB3962</t>
  </si>
  <si>
    <t>FLE518__44484_0.261643518518519___Null_44868_0.535520833333333_</t>
  </si>
  <si>
    <t>FLB3943</t>
  </si>
  <si>
    <t>FLE519__44501_0.424108796296296___Negative_44501_0.521157407407407_</t>
  </si>
  <si>
    <t>FLB3974</t>
  </si>
  <si>
    <t>FLE520__44503_0.170347222222222___Negative_44503_0.557615740740741_</t>
  </si>
  <si>
    <t>FLB4086</t>
  </si>
  <si>
    <t>FLE521__44503_0.269027777777778___Negative_44503_0.557638888888889_</t>
  </si>
  <si>
    <t>FLB2734</t>
  </si>
  <si>
    <t>FLE522__44488_0.446296296296296___Negative_44490_0.380451388888889_</t>
  </si>
  <si>
    <t>FLB3947</t>
  </si>
  <si>
    <t>FLE523__44503_0.164965277777778___Negative_44503_0.557615740740741_</t>
  </si>
  <si>
    <t>FLB2736</t>
  </si>
  <si>
    <t>FLE524__44495_0.289872685185185___Negative_44495_0.44599537037037_</t>
  </si>
  <si>
    <t>FLB3958</t>
  </si>
  <si>
    <t>FLE525__44496_0.138923611111111___Null___</t>
  </si>
  <si>
    <t>FLB2735</t>
  </si>
  <si>
    <t>FLE526__44494_0.38375___Negative_44494_0.482418981481482_</t>
  </si>
  <si>
    <t>FLB4095</t>
  </si>
  <si>
    <t>Original Participant was XXXX- assume that note overrides (orig partic. elsewhere in same run)</t>
  </si>
  <si>
    <t>ROSA408344</t>
  </si>
  <si>
    <t>FLE527__44502_0.523449074074074___Negative_44503_0.557615740740741_</t>
  </si>
  <si>
    <t>FLB3979</t>
  </si>
  <si>
    <t>ROSA501926</t>
  </si>
  <si>
    <t>FLE528__44484_0.26130787037037___Negative_44484_0.347604166666667_</t>
  </si>
  <si>
    <t>FLB3957</t>
  </si>
  <si>
    <t>ROSA813805</t>
  </si>
  <si>
    <t>FLE529__44503_0.172777777777778___Null___</t>
  </si>
  <si>
    <t>FLB3986</t>
  </si>
  <si>
    <t>ROSA772180</t>
  </si>
  <si>
    <t>FLE530__44497_0.296678240740741___Negative_44497_0.426215277777778_</t>
  </si>
  <si>
    <t>FLB3985</t>
  </si>
  <si>
    <t>ROSA266092</t>
  </si>
  <si>
    <t>FLE531__44489_0.169907407407407___Negative_44489_0.413217592592593_</t>
  </si>
  <si>
    <t>FLB4107</t>
  </si>
  <si>
    <t>FLE532__44494_0.29662037037037___Negative_44494_0.482407407407407_</t>
  </si>
  <si>
    <t>FLB3942</t>
  </si>
  <si>
    <t>FLE533__44494_0.302962962962963___Negative_44494_0.482407407407407_</t>
  </si>
  <si>
    <t>FLB4103</t>
  </si>
  <si>
    <t>FLE534__44501_0.418923611111111___Negative_44501_0.521157407407407_</t>
  </si>
  <si>
    <t>FLB4110</t>
  </si>
  <si>
    <t>ROSA773480</t>
  </si>
  <si>
    <t>FLE535__44495_0.263599537037037___Negative_44495_0.44599537037037_</t>
  </si>
  <si>
    <t>FLB3983</t>
  </si>
  <si>
    <t>FLE537__44502_0.567581018518519___Negative_44503_0.557615740740741_</t>
  </si>
  <si>
    <t>FLB4082</t>
  </si>
  <si>
    <t>FLE538__44501_0.425798611111111___Negative_44501_0.521157407407407_</t>
  </si>
  <si>
    <t>FLB4098</t>
  </si>
  <si>
    <t>ROSA588197</t>
  </si>
  <si>
    <t>FLE539__44496_0.125543981481482___Null___</t>
  </si>
  <si>
    <t>FLB3982</t>
  </si>
  <si>
    <t>FLE540__44505_0.30337962962963___Negative_44505_0.50375_</t>
  </si>
  <si>
    <t>FLB4102</t>
  </si>
  <si>
    <t>FLE543__44503_0.265706018518519___Negative_44503_0.557615740740741_</t>
  </si>
  <si>
    <t>FLB4108</t>
  </si>
  <si>
    <t>FLE544__44488_0.450127314814815___Negative_44490_0.380451388888889_</t>
  </si>
  <si>
    <t>FLB3956</t>
  </si>
  <si>
    <t>FLE545__44488_0.403877314814815___Negative_44489_0.413217592592593_</t>
  </si>
  <si>
    <t>FLB2738</t>
  </si>
  <si>
    <t>ROSA364548</t>
  </si>
  <si>
    <t>FLE546__44495_0.280706018518519___Negative_44495_0.44599537037037_</t>
  </si>
  <si>
    <t>FLB2741</t>
  </si>
  <si>
    <t>FLE548__44488_0.448738425925926___Negative_44490_0.380451388888889_</t>
  </si>
  <si>
    <t>FLB3933</t>
  </si>
  <si>
    <t>FLE550__44505_0.303888888888889___Negative_44505_0.50375_</t>
  </si>
  <si>
    <t>FLB3966</t>
  </si>
  <si>
    <t>FLE551__44503_0.173865740740741___Null_44868_0.535520833333333_</t>
  </si>
  <si>
    <t>FLB3976</t>
  </si>
  <si>
    <t>FLE552__44496_0.1259375___Null___</t>
  </si>
  <si>
    <t>FLB3981</t>
  </si>
  <si>
    <t>FLE553__44503_0.168472222222222___Negative_44503_0.557615740740741_</t>
  </si>
  <si>
    <t>FLB3951</t>
  </si>
  <si>
    <t>FLE554__44503_0.263958333333333___Negative_44503_0.557615740740741_</t>
  </si>
  <si>
    <t>FLB3944</t>
  </si>
  <si>
    <t>FLE555__44496_0.143946759259259___Null___</t>
  </si>
  <si>
    <t>FLB3980</t>
  </si>
  <si>
    <t>FLE556__44498_0.315740740740741___Null___</t>
  </si>
  <si>
    <t>FLB3990</t>
  </si>
  <si>
    <t>FLE557__44503_0.266689814814815___Negative_44503_0.557638888888889_</t>
  </si>
  <si>
    <t>FLB3950</t>
  </si>
  <si>
    <t>FLE558__44501_0.640358796296296___Negative_44503_0.557615740740741_</t>
  </si>
  <si>
    <t>FLB3934</t>
  </si>
  <si>
    <t>FLE559__44495_0.263287037037037___Negative_44495_0.44599537037037_</t>
  </si>
  <si>
    <t>FLB3948</t>
  </si>
  <si>
    <t>FLE560__44490_0.217847222222222___Negative_44490_0.380451388888889_</t>
  </si>
  <si>
    <t>FLB3970</t>
  </si>
  <si>
    <t>FLE561__44489_0.236412037037037___Negative_44489_0.413217592592593_</t>
  </si>
  <si>
    <t>FLB3949</t>
  </si>
  <si>
    <t>FLE562__44490_0.493287037037037___Negative_44491_0.479085648148148_</t>
  </si>
  <si>
    <t>FLB2739</t>
  </si>
  <si>
    <t>FLE563__44491_0.271203703703704___Negative_44491_0.479085648148148_</t>
  </si>
  <si>
    <t>FLB3984</t>
  </si>
  <si>
    <t>FLE564__44491_0.282256944444444___Negative_44491_0.479085648148148_</t>
  </si>
  <si>
    <t>FLB3961</t>
  </si>
  <si>
    <t>FLE565__44494_0.301365740740741___Negative_44494_0.482407407407407_</t>
  </si>
  <si>
    <t>FLB4100</t>
  </si>
  <si>
    <t>FLE566__44490_0.213865740740741___Negative_44490_0.380451388888889_</t>
  </si>
  <si>
    <t>FLB4406</t>
  </si>
  <si>
    <t>FLE567__44489_0.17224537037037___Negative_44489_0.413217592592593_</t>
  </si>
  <si>
    <t>FLB3946</t>
  </si>
  <si>
    <t>FLE568__44494_0.302291666666667___Negative_44494_0.482407407407407_</t>
  </si>
  <si>
    <t>FLB3955</t>
  </si>
  <si>
    <t>ROSA694030</t>
  </si>
  <si>
    <t>FLE570__44489_0.173993055555556___Negative_44489_0.413217592592593_</t>
  </si>
  <si>
    <t>FLB4402</t>
  </si>
  <si>
    <t>FLE571__44490_0.210636574074074___Null_44868_0.535520833333333_</t>
  </si>
  <si>
    <t>FLB3846</t>
  </si>
  <si>
    <t>FLE572__44489_0.230034722222222___Negative_44489_0.413217592592593_</t>
  </si>
  <si>
    <t>FLB3734</t>
  </si>
  <si>
    <t>FLE573__44489_0.249201388888889___Negative_44489_0.413217592592593_</t>
  </si>
  <si>
    <t>FLB4394</t>
  </si>
  <si>
    <t>FLE574__44490_0.212384259259259___Negative_44490_0.380451388888889_</t>
  </si>
  <si>
    <t>FLB3854</t>
  </si>
  <si>
    <t>FLE575__44489_0.238703703703704___Negative_44489_0.413217592592593_</t>
  </si>
  <si>
    <t>FLB3859</t>
  </si>
  <si>
    <t>FLE576__44494_0.303240740740741___Negative_44494_0.482418981481482_</t>
  </si>
  <si>
    <t>FLB3941</t>
  </si>
  <si>
    <t>ROSA105784</t>
  </si>
  <si>
    <t>FLE577__44501_0.357418981481482___Negative_44501_0.521157407407407_</t>
  </si>
  <si>
    <t>FLB3727</t>
  </si>
  <si>
    <t>ROSA621982</t>
  </si>
  <si>
    <t>FLE578__44490_0.216574074074074___Negative_44490_0.380451388888889_</t>
  </si>
  <si>
    <t>FLB4083</t>
  </si>
  <si>
    <t>FLE579__44505_0.271284722222222___Negative_44505_0.50375_</t>
  </si>
  <si>
    <t>FLB4409</t>
  </si>
  <si>
    <t>FLE580__44489_0.24443287037037___Negative_44489_0.413217592592593_</t>
  </si>
  <si>
    <t>FLB3722</t>
  </si>
  <si>
    <t>FLE581__44490_0.493518518518519___Negative_44491_0.479085648148148_</t>
  </si>
  <si>
    <t>FLB4391</t>
  </si>
  <si>
    <t>FLE582__44505_0.200219907407407___Negative_44505_0.50375_</t>
  </si>
  <si>
    <t>FLB3864</t>
  </si>
  <si>
    <t>FLE583__44490_0.336805555555556___Negative_44491_0.479085648148148_</t>
  </si>
  <si>
    <t>FLB3862</t>
  </si>
  <si>
    <t>FLE584__44494_0.296296296296296___Negative_44494_0.482407407407407_</t>
  </si>
  <si>
    <t>FLB4381</t>
  </si>
  <si>
    <t>FLE585__44494_0.2990625___Negative_44494_0.482407407407407_</t>
  </si>
  <si>
    <t>FLE586__44505_0.27287037037037___Negative_44505_0.50375_</t>
  </si>
  <si>
    <t>FLB3741</t>
  </si>
  <si>
    <t>ROSA985700</t>
  </si>
  <si>
    <t>FLE587__44490_0.214305555555556___Negative_44490_0.380451388888889_</t>
  </si>
  <si>
    <t>FLB4387</t>
  </si>
  <si>
    <t>ROSA726367</t>
  </si>
  <si>
    <t>FLE588__44489_0.228854166666667___Negative_44489_0.413217592592593_</t>
  </si>
  <si>
    <t>FLB3860</t>
  </si>
  <si>
    <t>FLE589__44501_0.361875___Negative_44501_0.521157407407407_</t>
  </si>
  <si>
    <t>FLB3541</t>
  </si>
  <si>
    <t>FLE590__44489_0.220810185185185___Negative_44489_0.413217592592593_</t>
  </si>
  <si>
    <t>FLB4403</t>
  </si>
  <si>
    <t>FLE591__44494_0.29724537037037___Negative_44494_0.482407407407407_</t>
  </si>
  <si>
    <t>FLB3743</t>
  </si>
  <si>
    <t>FLE592__44501_0.344282407407407___Negative_44501_0.521157407407407_</t>
  </si>
  <si>
    <t>FLB3868</t>
  </si>
  <si>
    <t>ROSA879952</t>
  </si>
  <si>
    <t>FLE593__44490_0.492349537037037___Negative_44491_0.479085648148148_</t>
  </si>
  <si>
    <t>FLB3547</t>
  </si>
  <si>
    <t>ROSA955930</t>
  </si>
  <si>
    <t>FLE594__44498_0.293449074074074___Negative_44498_0.405277777777778_</t>
  </si>
  <si>
    <t>FLB3938</t>
  </si>
  <si>
    <t>ROSA317134</t>
  </si>
  <si>
    <t>FLE598__44501_0.365034722222222___Negative_44501_0.521157407407407_</t>
  </si>
  <si>
    <t>FLB3952</t>
  </si>
  <si>
    <t>ROSA364096</t>
  </si>
  <si>
    <t>FLE599__44491_0.258356481481482___Negative_44491_0.479085648148148_</t>
  </si>
  <si>
    <t>FLB2721</t>
  </si>
  <si>
    <t>FLE600__44489_0.221145833333333___Null___</t>
  </si>
  <si>
    <t>FLB3576</t>
  </si>
  <si>
    <t>FLE601__44491_0.260231481481482___Negative_44491_0.479085648148148_</t>
  </si>
  <si>
    <t>FLB3616</t>
  </si>
  <si>
    <t>FLE602__44494_0.312071759259259___Negative_44494_0.482418981481482_</t>
  </si>
  <si>
    <t>FLB3611</t>
  </si>
  <si>
    <t>ROSA190461</t>
  </si>
  <si>
    <t>FLE603__44489_0.251701388888889___Negative_44489_0.413217592592593_</t>
  </si>
  <si>
    <t>FLB3600</t>
  </si>
  <si>
    <t>FLE604__44498_0.292071759259259___Negative_44498_0.405277777777778_</t>
  </si>
  <si>
    <t>FLB2714</t>
  </si>
  <si>
    <t>FLE605__44494_0.299652777777778___Negative_44494_0.482407407407407_</t>
  </si>
  <si>
    <t>FLB2723</t>
  </si>
  <si>
    <t>FLE606__44489_0.169652777777778___Negative_44489_0.413217592592593_</t>
  </si>
  <si>
    <t>FLB3612</t>
  </si>
  <si>
    <t>FLE607__44491_0.257453703703704___Negative_44491_0.479085648148148_</t>
  </si>
  <si>
    <t>FLB3121</t>
  </si>
  <si>
    <t>FLE608__44491_0.259386574074074___Negative_44491_0.479085648148148_</t>
  </si>
  <si>
    <t>FLB3597</t>
  </si>
  <si>
    <t>FLE609__44505_0.27337962962963___Negative_44505_0.50375_</t>
  </si>
  <si>
    <t>FLB3595</t>
  </si>
  <si>
    <t>FLE610__44505_0.273645833333333___Negative_44505_0.50375_</t>
  </si>
  <si>
    <t>FLB3603</t>
  </si>
  <si>
    <t>FLE611__44497_0.296921296296296___Negative_44497_0.426215277777778_</t>
  </si>
  <si>
    <t>FLB3147</t>
  </si>
  <si>
    <t>FLE612__44505_0.208009259259259___Negative_44505_0.50375_</t>
  </si>
  <si>
    <t>FLB3624</t>
  </si>
  <si>
    <t>FLE613__44488_0.380902777777778___Negative_44489_0.413217592592593_</t>
  </si>
  <si>
    <t>FLB3123</t>
  </si>
  <si>
    <t>FLE614__44505_0.205706018518519___Negative_44505_0.50375_</t>
  </si>
  <si>
    <t>FLB3593</t>
  </si>
  <si>
    <t>FLE615__44501_0.354907407407407___Negative_44501_0.521157407407407_</t>
  </si>
  <si>
    <t>FLB3577</t>
  </si>
  <si>
    <t>FLE616__44501_0.342673611111111___Null___</t>
  </si>
  <si>
    <t>FLB2722</t>
  </si>
  <si>
    <t>FLE617__44501_0.344606481481482___Negative_44501_0.521157407407407_</t>
  </si>
  <si>
    <t>FLB3623</t>
  </si>
  <si>
    <t>FLE618__44494_0.312372685185185___Negative_44494_0.482418981481482_</t>
  </si>
  <si>
    <t>FLB3573</t>
  </si>
  <si>
    <t>FLE619__44501_0.343472222222222___Negative_44501_0.521157407407407_</t>
  </si>
  <si>
    <t>FLB3627</t>
  </si>
  <si>
    <t>FLE620__44503_0.169456018518519___Negative_44503_0.557615740740741_</t>
  </si>
  <si>
    <t>FLB2715</t>
  </si>
  <si>
    <t>FLE621__44480_0.247453703703704___Null___</t>
  </si>
  <si>
    <t>FLB3618</t>
  </si>
  <si>
    <t>ROSA506942</t>
  </si>
  <si>
    <t>FLE622__44475_0.270891203703704___Null___</t>
  </si>
  <si>
    <t>FLB3150</t>
  </si>
  <si>
    <t>ROSA290024</t>
  </si>
  <si>
    <t>FLE623__44482_0.431157407407407___Negative_44482_0.517488425925926_</t>
  </si>
  <si>
    <t>FLB3143</t>
  </si>
  <si>
    <t>FLE624__44483_0.462337962962963___Negative_44484_0.347604166666667_</t>
  </si>
  <si>
    <t>FLB2716</t>
  </si>
  <si>
    <t>FLE626__44480_0.328263888888889___Null___</t>
  </si>
  <si>
    <t>FLB3127</t>
  </si>
  <si>
    <t>FLE627__44480_0.340532407407407___Null_44868_0.535520833333333_</t>
  </si>
  <si>
    <t>FLB3140</t>
  </si>
  <si>
    <t>FLE628__44480_0.284618055555556___Null___</t>
  </si>
  <si>
    <t>FLB3142</t>
  </si>
  <si>
    <t>FLE629__44505_0.206215277777778___Negative_44505_0.50375_</t>
  </si>
  <si>
    <t>FLB3601</t>
  </si>
  <si>
    <t>FLE630__44480_0.271990740740741___Null___</t>
  </si>
  <si>
    <t>FLB3617</t>
  </si>
  <si>
    <t>FLE631__44482_0.435752314814815___Negative_44482_0.517488425925926_</t>
  </si>
  <si>
    <t>FLB3132</t>
  </si>
  <si>
    <t>ROSA273138</t>
  </si>
  <si>
    <t>FLE632__44480_0.341990740740741___Null___</t>
  </si>
  <si>
    <t>FLB3604</t>
  </si>
  <si>
    <t>ROSA667447</t>
  </si>
  <si>
    <t>FLE633__44475_0.265266203703704___Null___</t>
  </si>
  <si>
    <t>FLB3126</t>
  </si>
  <si>
    <t>ROSA103777</t>
  </si>
  <si>
    <t>FLE634__44489_0.239386574074074___Negative_44489_0.413217592592593_</t>
  </si>
  <si>
    <t>FLB3133</t>
  </si>
  <si>
    <t>FLE635__44498_0.287118055555556___Negative_44498_0.405277777777778_</t>
  </si>
  <si>
    <t>FLB3130</t>
  </si>
  <si>
    <t>FLE636__44505_0.271678240740741___Negative_44505_0.50375_</t>
  </si>
  <si>
    <t>FLB3602</t>
  </si>
  <si>
    <t>FLE637__44494_0.298356481481482___Negative_44494_0.482407407407407_</t>
  </si>
  <si>
    <t>FLB3591</t>
  </si>
  <si>
    <t>FLE638__44494_0.298252314814815___Negative_44494_0.482407407407407_</t>
  </si>
  <si>
    <t>FLB3610</t>
  </si>
  <si>
    <t>FLE639__44505_0.201527777777778___Negative_44505_0.50375_</t>
  </si>
  <si>
    <t>FLB3128</t>
  </si>
  <si>
    <t>ROSA930799</t>
  </si>
  <si>
    <t>FLE640__44505_0.270439814814815___Negative_44505_0.50375_</t>
  </si>
  <si>
    <t>FLB3572</t>
  </si>
  <si>
    <t>FLE641__44488_0.507858796296296___Negative_44490_0.380451388888889_</t>
  </si>
  <si>
    <t>FLB3619</t>
  </si>
  <si>
    <t>FLE643__44505_0.271435185185185___Negative_44505_0.50375_</t>
  </si>
  <si>
    <t>FLB3124</t>
  </si>
  <si>
    <t>FLE644__44489_0.178483796296296___Negative_44489_0.413217592592593_</t>
  </si>
  <si>
    <t>FLB3574</t>
  </si>
  <si>
    <t>FLE645__44494_0.300046296296296___Negative_44494_0.482407407407407_</t>
  </si>
  <si>
    <t>FLB3585</t>
  </si>
  <si>
    <t>FLE646__44489_0.172627314814815___Negative_44489_0.413217592592593_</t>
  </si>
  <si>
    <t>FLB3629</t>
  </si>
  <si>
    <t>FLE647__44491_0.256064814814815___Negative_44491_0.479085648148148_</t>
  </si>
  <si>
    <t>FLB4090</t>
  </si>
  <si>
    <t>FLE648__44488_0.510671296296296___Negative_44490_0.380451388888889_</t>
  </si>
  <si>
    <t>FLB4398</t>
  </si>
  <si>
    <t>FLE649__44497_0.303171296296296___Negative_44497_0.426215277777778_</t>
  </si>
  <si>
    <t>FLB3738</t>
  </si>
  <si>
    <t>FLE650__44482_0.343206018518519___Negative_44482_0.517488425925926_</t>
  </si>
  <si>
    <t>FLB3867</t>
  </si>
  <si>
    <t>FLE651__44480_0.31681712962963___Null_44868_0.535520833333333_</t>
  </si>
  <si>
    <t>FLB4407</t>
  </si>
  <si>
    <t>FLE652__44483_0.493252314814815___Negative_44484_0.347604166666667_</t>
  </si>
  <si>
    <t>FLB4384</t>
  </si>
  <si>
    <t>FLE653__44482_0.354664351851852___Negative_44482_0.517488425925926_</t>
  </si>
  <si>
    <t>FLB4025</t>
  </si>
  <si>
    <t>FLE654__44482_0.438252314814815___Negative_44482_0.517488425925926_</t>
  </si>
  <si>
    <t>FLB3721</t>
  </si>
  <si>
    <t>FLE655__44483_0.452962962962963___Negative_44484_0.347604166666667_</t>
  </si>
  <si>
    <t>FLB4036</t>
  </si>
  <si>
    <t>FLE656__44476_0.180023148148148___Null_44868_0.535520833333333_</t>
  </si>
  <si>
    <t>FLB4031</t>
  </si>
  <si>
    <t>FLE657__44477_0.236446759259259___Null___</t>
  </si>
  <si>
    <t>FLB4038</t>
  </si>
  <si>
    <t>FLE658__44482_0.357835648148148___Negative_44482_0.517488425925926_</t>
  </si>
  <si>
    <t>FLB4050</t>
  </si>
  <si>
    <t>FLE659__44476_0.422685185185185___Null_44868_0.535520833333333_</t>
  </si>
  <si>
    <t>FLB4067</t>
  </si>
  <si>
    <t>FLE660__44475_0.259224537037037___Null___</t>
  </si>
  <si>
    <t>FLB2718</t>
  </si>
  <si>
    <t>FLE661__44481_0.297638888888889___Negative_44481_0.386678240740741_</t>
  </si>
  <si>
    <t>FLB3571</t>
  </si>
  <si>
    <t>FLE662__44482_0.434259259259259___Negative_44482_0.517488425925926_</t>
  </si>
  <si>
    <t>FLB3628</t>
  </si>
  <si>
    <t>FLE663__44480_0.340185185185185___Null_44868_0.535520833333333_</t>
  </si>
  <si>
    <t>FLB3605</t>
  </si>
  <si>
    <t>FLE664__44476_0.465347222222222___Null___</t>
  </si>
  <si>
    <t>FLB3599</t>
  </si>
  <si>
    <t>FLE665__44475_0.255856481481482___Null___</t>
  </si>
  <si>
    <t>FLB3578</t>
  </si>
  <si>
    <t>FLE666__44481_0.297199074074074___Negative_44481_0.386678240740741_</t>
  </si>
  <si>
    <t>FLB3607</t>
  </si>
  <si>
    <t>FLE667__44483_0.493645833333333___Negative_44484_0.347604166666667_</t>
  </si>
  <si>
    <t>FLB3144</t>
  </si>
  <si>
    <t>FLE668__44482_0.345162037037037___Negative_44482_0.517488425925926_</t>
  </si>
  <si>
    <t>FLB2717</t>
  </si>
  <si>
    <t>FLE669__44482_0.43150462962963___Negative_44482_0.517488425925926_</t>
  </si>
  <si>
    <t>FLB3129</t>
  </si>
  <si>
    <t>FLE671__44482_0.433368055555556___Negative_44482_0.517488425925926_</t>
  </si>
  <si>
    <t>FLB3138</t>
  </si>
  <si>
    <t>FLE672__44480_0.340798611111111___Null_44868_0.535520833333333_</t>
  </si>
  <si>
    <t>FLB3148</t>
  </si>
  <si>
    <t>FLE673__44480_0.341388888888889___Null_44868_0.535520833333333_</t>
  </si>
  <si>
    <t>FLB3598</t>
  </si>
  <si>
    <t>FLE674__44482_0.349861111111111___Negative_44482_0.517488425925926_</t>
  </si>
  <si>
    <t>FLB3630</t>
  </si>
  <si>
    <t>FLE675__44488_0.295023148148148___Negative_44489_0.413217592592593_</t>
  </si>
  <si>
    <t>FLB3580</t>
  </si>
  <si>
    <t>FLE675X__44488_0.29443287037037___Negative_44489_0.413217592592593_</t>
  </si>
  <si>
    <t>FLB3141</t>
  </si>
  <si>
    <t>ROSA184463</t>
  </si>
  <si>
    <t>FLE676__44488_0.296493055555556___Negative_44489_0.413217592592593_</t>
  </si>
  <si>
    <t>FLB3584</t>
  </si>
  <si>
    <t>FLE677__44482_0.353125___Negative_44482_0.517488425925926_</t>
  </si>
  <si>
    <t>FLB3588</t>
  </si>
  <si>
    <t>FLE678__44480_0.341064814814815___Null_44868_0.535520833333333_</t>
  </si>
  <si>
    <t>FLB3583</t>
  </si>
  <si>
    <t>FLE679__44482_0.790393518518519___Null_44868_0.535520833333333_</t>
  </si>
  <si>
    <t>FLB3594</t>
  </si>
  <si>
    <t>FLE680__44482_0.354409722222222___Negative_44482_0.517488425925926_</t>
  </si>
  <si>
    <t>FLB3590</t>
  </si>
  <si>
    <t>FLE682__44480_0.310462962962963___Null___</t>
  </si>
  <si>
    <t>FLB3137</t>
  </si>
  <si>
    <t>FLE683__44480_0.242962962962963___Null___</t>
  </si>
  <si>
    <t>FLB3620</t>
  </si>
  <si>
    <t>FLE684__44480_0.331377314814815___Null_44868_0.535520833333333_</t>
  </si>
  <si>
    <t>FLB3587</t>
  </si>
  <si>
    <t>FLE685__44482_0.435011574074074___Negative_44482_0.517488425925926_</t>
  </si>
  <si>
    <t>FLB2720</t>
  </si>
  <si>
    <t>FLE686__44482_0.434606481481481___Negative_44482_0.517488425925926_</t>
  </si>
  <si>
    <t>FLB3589</t>
  </si>
  <si>
    <t>ROSA224408</t>
  </si>
  <si>
    <t>FLE687__44488_0.293888888888889___Negative_44489_0.413217592592593_</t>
  </si>
  <si>
    <t>FLB2380</t>
  </si>
  <si>
    <t>FLE688__44482_0.43224537037037___Negative_44482_0.517488425925926_</t>
  </si>
  <si>
    <t>FLB3758</t>
  </si>
  <si>
    <t>FLE689__44480_0.282511574074074___Null___</t>
  </si>
  <si>
    <t>FLB3780</t>
  </si>
  <si>
    <t>FLE690__44480_0.242650462962963___Null___</t>
  </si>
  <si>
    <t>FLB3757</t>
  </si>
  <si>
    <t>FLE691__44477_0.20619212962963___Null___</t>
  </si>
  <si>
    <t>FLB3785</t>
  </si>
  <si>
    <t>FLE692__44482_0.354699074074074___Negative_44482_0.517488425925926_</t>
  </si>
  <si>
    <t>FLB3778</t>
  </si>
  <si>
    <t>FLE693__44480_0.309398148148148___Null_44868_0.535520833333333_</t>
  </si>
  <si>
    <t>FLB3386</t>
  </si>
  <si>
    <t>FLE694__44480_0.283391203703704___Null___</t>
  </si>
  <si>
    <t>FLB3751</t>
  </si>
  <si>
    <t>FLE695__44477_0.244305555555556___Null___</t>
  </si>
  <si>
    <t>FLB3760</t>
  </si>
  <si>
    <t>FLE696__44482_0.354166666666667___Negative_44482_0.517488425925926_</t>
  </si>
  <si>
    <t>FLB3752</t>
  </si>
  <si>
    <t>FLE697__44480_0.268298611111111___Null___</t>
  </si>
  <si>
    <t>FLB3378</t>
  </si>
  <si>
    <t>FLE698__44480_0.314780092592593___Null_44868_0.535520833333333_</t>
  </si>
  <si>
    <t>FLB3783</t>
  </si>
  <si>
    <t>FLE699__44482_0.433136574074074___Negative_44482_0.517488425925926_</t>
  </si>
  <si>
    <t>FLB3379</t>
  </si>
  <si>
    <t>FLE700__44475_0.291759259259259___Null___</t>
  </si>
  <si>
    <t>FLB3421</t>
  </si>
  <si>
    <t>FLE701__44481_0.257384259259259___Negative_44481_0.386678240740741_</t>
  </si>
  <si>
    <t>FLB3381</t>
  </si>
  <si>
    <t>FLE702__44488_0.294699074074074___Negative_44489_0.413217592592593_</t>
  </si>
  <si>
    <t>FLB3784</t>
  </si>
  <si>
    <t>FLE703__44480_0.341631944444444___Null_44868_0.535520833333333_</t>
  </si>
  <si>
    <t>FLB3753</t>
  </si>
  <si>
    <t>FLE704__44477_0.236053240740741___Null___</t>
  </si>
  <si>
    <t>FLB3440</t>
  </si>
  <si>
    <t>FLE705__44482_0.35962962962963___Negative_44482_0.517488425925926_</t>
  </si>
  <si>
    <t>FLB3446</t>
  </si>
  <si>
    <t>FLE706__44477_0.242037037037037___Null___</t>
  </si>
  <si>
    <t>FLB3442</t>
  </si>
  <si>
    <t>FLE707__44477_0.259201388888889___Null_44868_0.535520833333333_</t>
  </si>
  <si>
    <t>FLB3389</t>
  </si>
  <si>
    <t>FLE708__44475_0.315150462962963___Null___</t>
  </si>
  <si>
    <t>FLB3382</t>
  </si>
  <si>
    <t>FLE709__44488_0.295891203703704___Negative_44489_0.413217592592593_</t>
  </si>
  <si>
    <t>FLB3769</t>
  </si>
  <si>
    <t>FLE713__44482_0.432569444444444___Negative_44482_0.517488425925926_</t>
  </si>
  <si>
    <t>FLB3609</t>
  </si>
  <si>
    <t>FLE714__44482_0.366203703703704___Negative_44482_0.517488425925926_</t>
  </si>
  <si>
    <t>FLB3781</t>
  </si>
  <si>
    <t>FLE715__44482_0.3525___Negative_44482_0.517488425925926_</t>
  </si>
  <si>
    <t>FLB3376</t>
  </si>
  <si>
    <t>FLE716__44482_0.357511574074074___Negative_44482_0.517488425925926_</t>
  </si>
  <si>
    <t>FLB3437</t>
  </si>
  <si>
    <t>FLE717__44475_0.256793981481481___Null___</t>
  </si>
  <si>
    <t>FLB3800</t>
  </si>
  <si>
    <t>FLE718__44481_0.671516203703704___Null___</t>
  </si>
  <si>
    <t>FLB3775</t>
  </si>
  <si>
    <t>FLE719__44482_0.352777777777778___Negative_44482_0.517488425925926_</t>
  </si>
  <si>
    <t>FLB3424</t>
  </si>
  <si>
    <t>FLE723__44475_0.252453703703704___Null___</t>
  </si>
  <si>
    <t>FLB3799</t>
  </si>
  <si>
    <t>FLE724__44482_0.343761574074074___Negative_44482_0.517488425925926_</t>
  </si>
  <si>
    <t>FLB3448</t>
  </si>
  <si>
    <t>FLE725__44475_0.257488425925926___Null___</t>
  </si>
  <si>
    <t>FLB3793</t>
  </si>
  <si>
    <t>FLE726__44482_0.431064814814815___Negative_44482_0.517488425925926_</t>
  </si>
  <si>
    <t>FLB3771</t>
  </si>
  <si>
    <t>FLE727__44482_0.40193287037037___Negative_44482_0.517488425925926_</t>
  </si>
  <si>
    <t>FLB3375</t>
  </si>
  <si>
    <t>FLE728__44475_0.29287037037037___Null___</t>
  </si>
  <si>
    <t>FLB3426</t>
  </si>
  <si>
    <t>FLE729__44482_0.436469907407407___Negative_44482_0.517488425925926_</t>
  </si>
  <si>
    <t>FLB3387</t>
  </si>
  <si>
    <t>FLE733__44482_0.432951388888889___Negative_44482_0.517488425925926_</t>
  </si>
  <si>
    <t>FLB3445</t>
  </si>
  <si>
    <t>FLE734__44475_0.250439814814815___Null___</t>
  </si>
  <si>
    <t>FLB3789</t>
  </si>
  <si>
    <t>FLE735__44480_0.235219907407407___Null___</t>
  </si>
  <si>
    <t>FLB3759</t>
  </si>
  <si>
    <t>FLE736__44483_0.462060185185185___Negative_44484_0.347604166666667_</t>
  </si>
  <si>
    <t>FLB3450</t>
  </si>
  <si>
    <t>FLE737__44475_0.256145833333333___Null___</t>
  </si>
  <si>
    <t>FLB3608</t>
  </si>
  <si>
    <t>FLE738__44489_0.177337962962963___Negative_44489_0.413217592592593_</t>
  </si>
  <si>
    <t>FLB3613</t>
  </si>
  <si>
    <t>FLE739__44488_0.298634259259259___Negative_44489_0.413217592592593_</t>
  </si>
  <si>
    <t>FLB3131</t>
  </si>
  <si>
    <t>PA9403__44474_0.621354166666667___Null_44868_0.535520833333333_</t>
  </si>
  <si>
    <t>FLB3575</t>
  </si>
  <si>
    <t>PA9405__44476_0.16287037037037___Null_44868_0.535520833333333_</t>
  </si>
  <si>
    <t>FLB3596</t>
  </si>
  <si>
    <t>PA9413__44477_0.232280092592593___Null___</t>
  </si>
  <si>
    <t>FLB3149</t>
  </si>
  <si>
    <t>PA9416__44476_0.422060185185185___Null_44868_0.535520833333333_</t>
  </si>
  <si>
    <t>FLB3582</t>
  </si>
  <si>
    <t>PA9417__44476_0.161851851851852___Null___</t>
  </si>
  <si>
    <t>FLB3581</t>
  </si>
  <si>
    <t>PA9419__44476_0.162546296296296___Null___</t>
  </si>
  <si>
    <t>FLB3586</t>
  </si>
  <si>
    <t>PA9421__44475_0.286076388888889___Null___</t>
  </si>
  <si>
    <t>FLB3765</t>
  </si>
  <si>
    <t>ROSA849824</t>
  </si>
  <si>
    <t>PA9422__44475_0.275127314814815___Null_44868_0.535520833333333_</t>
  </si>
  <si>
    <t>FLB3430</t>
  </si>
  <si>
    <t>PA9423__44480_0.246967592592593___Null___</t>
  </si>
  <si>
    <t>FLB3797</t>
  </si>
  <si>
    <t>PA9424__44475_0.269872685185185___Null_44868_0.535520833333333_</t>
  </si>
  <si>
    <t>FLB3791</t>
  </si>
  <si>
    <t>PA9431__44476_0.162662037037037___Null_44868_0.535520833333333_</t>
  </si>
  <si>
    <t>FLB3429</t>
  </si>
  <si>
    <t>PA9432__44473_0.745787037037037___Null___</t>
  </si>
  <si>
    <t>FLB3374</t>
  </si>
  <si>
    <t>PA9433__44476_0.160729166666667___Null___</t>
  </si>
  <si>
    <t>FLB3383</t>
  </si>
  <si>
    <t>PA9434__44473_0.717511574074074___Null_44868_0.535520833333333_</t>
  </si>
  <si>
    <t>FLB3425</t>
  </si>
  <si>
    <t>ROSA527267</t>
  </si>
  <si>
    <t>PA9436__44467_0.293564814814815___Null_44868_0.535520833333333_</t>
  </si>
  <si>
    <t>FLB3764</t>
  </si>
  <si>
    <t>PA9438__44469_0.275474537037037___Null_44868_0.535520833333333_</t>
  </si>
  <si>
    <t>FLB3423</t>
  </si>
  <si>
    <t>PA9439__44474_0.342592592592593___Null___</t>
  </si>
  <si>
    <t>FLB3796</t>
  </si>
  <si>
    <t>PA9444__44476_0.162164351851852___Null_44868_0.535520833333333_</t>
  </si>
  <si>
    <t>FLB3432</t>
  </si>
  <si>
    <t>PA9447__44477_0.212488425925926___Null___</t>
  </si>
  <si>
    <t>FLB3372</t>
  </si>
  <si>
    <t>PA9455__44480_0.309918981481482___Null_44868_0.535520833333333_</t>
  </si>
  <si>
    <t>FLB3438</t>
  </si>
  <si>
    <t>PA9456__44473_0.314675925925926___Null___</t>
  </si>
  <si>
    <t>FLB3443</t>
  </si>
  <si>
    <t>PA9457__44473_0.749351851851852___Null_44868_0.535520833333333_</t>
  </si>
  <si>
    <t>FLB3427</t>
  </si>
  <si>
    <t>PA9460__44476_0.176087962962963___Null___</t>
  </si>
  <si>
    <t>FLB3786</t>
  </si>
  <si>
    <t>7-16 BS</t>
  </si>
  <si>
    <t>PA9463__44476_0.170960648148148___Null___</t>
  </si>
  <si>
    <t>FLB3776</t>
  </si>
  <si>
    <t>PA9464__44476_0.180775462962963___Null___</t>
  </si>
  <si>
    <t>FLB3431</t>
  </si>
  <si>
    <t>PA9465__44474_0.409212962962963___Null_44868_0.535520833333333_</t>
  </si>
  <si>
    <t>FLB3422</t>
  </si>
  <si>
    <t>PA9466__44474_0.508101851851852___Null___</t>
  </si>
  <si>
    <t>FLB3385</t>
  </si>
  <si>
    <t>ROSA705438</t>
  </si>
  <si>
    <t>PA9467__44473_0.741782407407407___Null___</t>
  </si>
  <si>
    <t>FLB3441</t>
  </si>
  <si>
    <t>PA9469__44476_0.170347222222222___Null___</t>
  </si>
  <si>
    <t>FLB3371</t>
  </si>
  <si>
    <t>PA9473__44474_0.333402777777778___Null___</t>
  </si>
  <si>
    <t>FLB3449</t>
  </si>
  <si>
    <t>PA9475__44473_0.323206018518519___Null___</t>
  </si>
  <si>
    <t>FLB3779</t>
  </si>
  <si>
    <t>PA9476__44475_0.276076388888889___Null_44868_0.535520833333333_</t>
  </si>
  <si>
    <t>FLB3763</t>
  </si>
  <si>
    <t>PA9477__44503_0.179953703703704___Negative_44503_0.557615740740741_</t>
  </si>
  <si>
    <t>FLB3794</t>
  </si>
  <si>
    <t>PA9479__44473_0.460509259259259___Null___</t>
  </si>
  <si>
    <t>FLB3767</t>
  </si>
  <si>
    <t>PA9480__44468_0.276064814814815___Null_44868_0.535520833333333_</t>
  </si>
  <si>
    <t>FLB3373</t>
  </si>
  <si>
    <t>PA9481__44470_0.290243055555556___Null_44868_0.535520833333333_</t>
  </si>
  <si>
    <t>FLB3754</t>
  </si>
  <si>
    <t>ROSA896361</t>
  </si>
  <si>
    <t>PA9483__44476_0.161076388888889___Null_44868_0.535520833333333_</t>
  </si>
  <si>
    <t>FLB3798</t>
  </si>
  <si>
    <t>PA9484__44468_0.289618055555556___Null_44868_0.535520833333333_</t>
  </si>
  <si>
    <t>FLB3139</t>
  </si>
  <si>
    <t>PA9488__44476_0.163171296296296___Null_44868_0.535520833333333_</t>
  </si>
  <si>
    <t>FLB3377</t>
  </si>
  <si>
    <t>PA9489__44473_0.716747685185185___Null_44868_0.535520833333333_</t>
  </si>
  <si>
    <t>FLB3444</t>
  </si>
  <si>
    <t>PA9490__44477_0.250289351851852___Null___</t>
  </si>
  <si>
    <t>FLB3606</t>
  </si>
  <si>
    <t>PA9490X__44477_0.25___Null___</t>
  </si>
  <si>
    <t>FLB3388</t>
  </si>
  <si>
    <t>PA9493__44480_0.257453703703704___Null___</t>
  </si>
  <si>
    <t>FLB3447</t>
  </si>
  <si>
    <t>PA9494__44488_0.328055555555556___Negative_44489_0.413217592592593_</t>
  </si>
  <si>
    <t>FLB3792</t>
  </si>
  <si>
    <t>PA9499__44469_0.246122685185185___Null_44868_0.535520833333333_</t>
  </si>
  <si>
    <t>FLB3768</t>
  </si>
  <si>
    <t>PA9501__44476_0.213657407407407___Null___</t>
  </si>
  <si>
    <t>FLB3380</t>
  </si>
  <si>
    <t>PA9503__44470_0.290856481481481___Null_44868_0.535520833333333_</t>
  </si>
  <si>
    <t>FLB3390</t>
  </si>
  <si>
    <t>ROSA268794</t>
  </si>
  <si>
    <t>PA9504__44476_0.160706018518519___Null_44868_0.535520833333333_</t>
  </si>
  <si>
    <t>FLB3756</t>
  </si>
  <si>
    <t>PA9505__44475_0.274050925925926___Null_44868_0.535520833333333_</t>
  </si>
  <si>
    <t>FLB3795</t>
  </si>
  <si>
    <t>PA9508__44475_0.469675925925926___Null_44868_0.535520833333333_</t>
  </si>
  <si>
    <t>FLB3428</t>
  </si>
  <si>
    <t>PA9513__44475_0.477997685185185___Null___</t>
  </si>
  <si>
    <t>FLB3787</t>
  </si>
  <si>
    <t>PA9514__44473_0.312303240740741___Null___</t>
  </si>
  <si>
    <t>FLB3592</t>
  </si>
  <si>
    <t>PA9517__44480_0.353703703703704___Null_44868_0.535520833333333_</t>
  </si>
  <si>
    <t>FLB3145</t>
  </si>
  <si>
    <t>PA9518__44469_0.360891203703704___Null_44868_0.535520833333333_</t>
  </si>
  <si>
    <t>FLB3434</t>
  </si>
  <si>
    <t>PA9522__44473_0.722326388888889___Null_44868_0.535520833333333_</t>
  </si>
  <si>
    <t>FLB3622</t>
  </si>
  <si>
    <t>PA9524__44473_0.71962962962963___Null_44868_0.535520833333333_</t>
  </si>
  <si>
    <t>FLB3761</t>
  </si>
  <si>
    <t>PA9524X__44473_0.7190625___Null_44868_0.535520833333333_</t>
  </si>
  <si>
    <t>FLB3439</t>
  </si>
  <si>
    <t>PA9528__44468_0.395127314814815___Null_44868_0.535520833333333_</t>
  </si>
  <si>
    <t>FLB3773</t>
  </si>
  <si>
    <t>PA9531__44468_0.361828703703704___Null_44868_0.535520833333333_</t>
  </si>
  <si>
    <t>FLB3782</t>
  </si>
  <si>
    <t>PA9555__44473_0.484016203703704___Null___</t>
  </si>
  <si>
    <t>FLB3621</t>
  </si>
  <si>
    <t>ROSA534192</t>
  </si>
  <si>
    <t>PA9556__44473_0.30212962962963___Null___</t>
  </si>
  <si>
    <t>FLB3772</t>
  </si>
  <si>
    <t>PA9559__44473_0.533518518518519___Null_44868_0.535520833333333_</t>
  </si>
  <si>
    <t>FLB3626</t>
  </si>
  <si>
    <t>PA9566__44482_0.350659722222222___Negative_44482_0.517488425925926_</t>
  </si>
  <si>
    <t>FLB3614</t>
  </si>
  <si>
    <t>PA9567__44468_0.341793981481482___Null_44868_0.535520833333333_</t>
  </si>
  <si>
    <t>FLB3433</t>
  </si>
  <si>
    <t>PA9573__44474_0.220266203703704___Null_44868_0.535520833333333_</t>
  </si>
  <si>
    <t>FLB3579</t>
  </si>
  <si>
    <t>PA9575__44470_0.289918981481482___Null_44868_0.535520833333333_</t>
  </si>
  <si>
    <t>FLB3770</t>
  </si>
  <si>
    <t>PA9579__44473_0.278333333333333___Null_44868_0.535520833333333_</t>
  </si>
  <si>
    <t>FLB3342</t>
  </si>
  <si>
    <t>PA9580__44473_0.437060185185185___Null___</t>
  </si>
  <si>
    <t>FLB3719</t>
  </si>
  <si>
    <t>PA9582__44469_0.314513888888889___Null_44868_0.535520833333333_</t>
  </si>
  <si>
    <t>FLB3085</t>
  </si>
  <si>
    <t>PA9583__44470_0.280162037037037___Null_44868_0.535520833333333_</t>
  </si>
  <si>
    <t>FLB3067</t>
  </si>
  <si>
    <t>PA9587__44476_0.161469907407407___Null_44868_0.535520833333333_</t>
  </si>
  <si>
    <t>FLB1334</t>
  </si>
  <si>
    <t>PA9598__44475_0.468854166666667___Null___</t>
  </si>
  <si>
    <t>FLB1344</t>
  </si>
  <si>
    <t>PA9604__44476_0.162106481481482___Null___</t>
  </si>
  <si>
    <t>FLB1343</t>
  </si>
  <si>
    <t>ROSA179208</t>
  </si>
  <si>
    <t>PA9609__44473_0.31525462962963___Null___</t>
  </si>
  <si>
    <t>FLB1313</t>
  </si>
  <si>
    <t>PA9611__44473_0.314918981481482___Null___</t>
  </si>
  <si>
    <t>FLB3076</t>
  </si>
  <si>
    <t>PA9616__44474_0.299664351851852___Null___</t>
  </si>
  <si>
    <t>FLB1047</t>
  </si>
  <si>
    <t>PA9617__44468_0.284849537037037___Null_44868_0.535520833333333_</t>
  </si>
  <si>
    <t>FLB3073</t>
  </si>
  <si>
    <t>PA9618__44476_0.163773148148148___Null___</t>
  </si>
  <si>
    <t>FLB3682</t>
  </si>
  <si>
    <t>PA9626__44476_0.164467592592593___Null_44868_0.535520833333333_</t>
  </si>
  <si>
    <t>FLB3288</t>
  </si>
  <si>
    <t>PA9627__44467_0.35224537037037___Null_44868_0.535520833333333_</t>
  </si>
  <si>
    <t>FLB3343</t>
  </si>
  <si>
    <t>PA9630__44475_0.270902777777778___Null_44868_0.535520833333333_</t>
  </si>
  <si>
    <t>FLB3435</t>
  </si>
  <si>
    <t>PA9633__44467_0.352638888888889___Null_44868_0.535520833333333_</t>
  </si>
  <si>
    <t>FLB3774</t>
  </si>
  <si>
    <t>PA9635__44473_0.3___Null___</t>
  </si>
  <si>
    <t>FLB3071</t>
  </si>
  <si>
    <t>PA9636__44483_0.310798611111111___Null_44868_0.535520833333333_</t>
  </si>
  <si>
    <t>FLB3089</t>
  </si>
  <si>
    <t>PA9638__44475_0.273263888888889___Null_44868_0.535520833333333_</t>
  </si>
  <si>
    <t>FLB3663</t>
  </si>
  <si>
    <t>PA9660__44473_0.396030092592593___Null_44868_0.535520833333333_</t>
  </si>
  <si>
    <t>FLB3242</t>
  </si>
  <si>
    <t>PA9662__44476_0.163252314814815___Null___</t>
  </si>
  <si>
    <t>FLB3341</t>
  </si>
  <si>
    <t>FLB3329</t>
  </si>
  <si>
    <t>FLB3310</t>
  </si>
  <si>
    <t>FLB3081</t>
  </si>
  <si>
    <t>FLB3267</t>
  </si>
  <si>
    <t>FLB3720</t>
  </si>
  <si>
    <t>FLB3360</t>
  </si>
  <si>
    <t>FLB3340</t>
  </si>
  <si>
    <t>FLB3061</t>
  </si>
  <si>
    <t>FLB3658</t>
  </si>
  <si>
    <t>FLB3324</t>
  </si>
  <si>
    <t>FLB3084</t>
  </si>
  <si>
    <t>FLB3683</t>
  </si>
  <si>
    <t>FLB3326</t>
  </si>
  <si>
    <t>FLB1331</t>
  </si>
  <si>
    <t>FLB3321</t>
  </si>
  <si>
    <t>FLB3640</t>
  </si>
  <si>
    <t>ROSA587039</t>
  </si>
  <si>
    <t>FLB3083</t>
  </si>
  <si>
    <t>ROSA292211</t>
  </si>
  <si>
    <t>FLB3047</t>
  </si>
  <si>
    <t>ROSA657255</t>
  </si>
  <si>
    <t>FLB3311</t>
  </si>
  <si>
    <t>ROSA439232</t>
  </si>
  <si>
    <t>FLB3928</t>
  </si>
  <si>
    <t>ROSA828368</t>
  </si>
  <si>
    <t>FLB3325</t>
  </si>
  <si>
    <t>FLB3693</t>
  </si>
  <si>
    <t>FLB3354</t>
  </si>
  <si>
    <t>ROSA546081</t>
  </si>
  <si>
    <t>FLB3788</t>
  </si>
  <si>
    <t>FLB3313</t>
  </si>
  <si>
    <t>Collected</t>
  </si>
  <si>
    <t/>
  </si>
  <si>
    <t>ER - NOT IN APT</t>
  </si>
  <si>
    <t>ER - REPS IN APT</t>
  </si>
  <si>
    <t>Result</t>
  </si>
  <si>
    <t>Person 
Firstname</t>
  </si>
  <si>
    <t>Person Lastname</t>
  </si>
  <si>
    <t>Person 
Fullname</t>
  </si>
  <si>
    <t>Household ID</t>
  </si>
  <si>
    <t>HH Code</t>
  </si>
  <si>
    <t>Cohort</t>
  </si>
  <si>
    <t>Accounts CSV Designation</t>
  </si>
  <si>
    <t>Relation</t>
  </si>
  <si>
    <t>No Sample?</t>
  </si>
  <si>
    <t>App Role</t>
  </si>
  <si>
    <t>Other Source (Not App)</t>
  </si>
  <si>
    <t>Consent</t>
  </si>
  <si>
    <t>1st FL Positive Date</t>
  </si>
  <si>
    <t>FL Deconv Positive?</t>
  </si>
  <si>
    <t>Referral Test Positive?</t>
  </si>
  <si>
    <t>Referral Test Type?</t>
  </si>
  <si>
    <t>Person Notes</t>
  </si>
  <si>
    <t>Household ID for Count Check</t>
  </si>
  <si>
    <t>LIVE</t>
  </si>
  <si>
    <t>Live Combined Participant Firstname</t>
  </si>
  <si>
    <t>Live Combined Participant Lastname</t>
  </si>
  <si>
    <t>Live Combined 
Participant Fullname</t>
  </si>
  <si>
    <t>Names Merge SetNum</t>
  </si>
  <si>
    <t>Names Merge Notes</t>
  </si>
  <si>
    <t>Live Sponsor Fullname</t>
  </si>
  <si>
    <t>Sponsor Merge Notes</t>
  </si>
  <si>
    <t>Sponsor ID String</t>
  </si>
  <si>
    <t>PASS1</t>
  </si>
  <si>
    <t>ERROR!! Live in Values</t>
  </si>
  <si>
    <t>Num Person Samples = 782</t>
  </si>
  <si>
    <t>Sponsors in Live?</t>
  </si>
  <si>
    <t>Sponsors in Values?</t>
  </si>
  <si>
    <t>H_PSNK_0001</t>
  </si>
  <si>
    <t>H_PSNK_0002</t>
  </si>
  <si>
    <t>H_PSNK_0003</t>
  </si>
  <si>
    <t>H_PSNK_0004</t>
  </si>
  <si>
    <t>H_PSNK_0005</t>
  </si>
  <si>
    <t>H_PSNK_0006</t>
  </si>
  <si>
    <t>H_PSNK_0007</t>
  </si>
  <si>
    <t>H_PSNK_0008</t>
  </si>
  <si>
    <t>H_PSNK_0009</t>
  </si>
  <si>
    <t>H_PSNK_0010</t>
  </si>
  <si>
    <t>H_PSNK_0011</t>
  </si>
  <si>
    <t>H_PSNK_0012</t>
  </si>
  <si>
    <t>H_PSNK_0013</t>
  </si>
  <si>
    <t>H_PSNK_0014</t>
  </si>
  <si>
    <t>H_PSNK_0015</t>
  </si>
  <si>
    <t>H_PSNK_0016</t>
  </si>
  <si>
    <t>H_PSNK_0017</t>
  </si>
  <si>
    <t>H_PSNK_0018</t>
  </si>
  <si>
    <t>H_PSNK_0019</t>
  </si>
  <si>
    <t>H_PSNK_0021</t>
  </si>
  <si>
    <t>H_PSNK_0022</t>
  </si>
  <si>
    <t>H_PSNK_0023</t>
  </si>
  <si>
    <t>H_PSNK_0024</t>
  </si>
  <si>
    <t>H_PSNK_0025</t>
  </si>
  <si>
    <t>H_PSNK_0026</t>
  </si>
  <si>
    <t>H_PSNK_0027</t>
  </si>
  <si>
    <t>H_PSNK_0028</t>
  </si>
  <si>
    <t>H_PSNK_0029</t>
  </si>
  <si>
    <t>H_PSNK_0030</t>
  </si>
  <si>
    <t>H_PSNK_0031</t>
  </si>
  <si>
    <t>H_PSNK_0032</t>
  </si>
  <si>
    <t>H_PSNK_0033</t>
  </si>
  <si>
    <t>H_PSNK_0034</t>
  </si>
  <si>
    <t>H_PSNK_0035</t>
  </si>
  <si>
    <t>H_PSNK_0036</t>
  </si>
  <si>
    <t>H_PSNK_0037</t>
  </si>
  <si>
    <t>H_PSNK_0038</t>
  </si>
  <si>
    <t>H_PSNK_0039</t>
  </si>
  <si>
    <t>H_PSNK_0040</t>
  </si>
  <si>
    <t>H_PSNK_0041</t>
  </si>
  <si>
    <t>H_PSNK_0042</t>
  </si>
  <si>
    <t>H_PSNK_0043</t>
  </si>
  <si>
    <t>H_PSNK_0044</t>
  </si>
  <si>
    <t>H_PSNK_0045</t>
  </si>
  <si>
    <t>H_PSNK_0046</t>
  </si>
  <si>
    <t>H_PSNK_0047</t>
  </si>
  <si>
    <t>H_PSNK_0048</t>
  </si>
  <si>
    <t>H_PSNK_0049</t>
  </si>
  <si>
    <t>H_PSNK_0050</t>
  </si>
  <si>
    <t>H_PSNK_0051</t>
  </si>
  <si>
    <t>H_PSNK_0052</t>
  </si>
  <si>
    <t>H_PSNK_0053</t>
  </si>
  <si>
    <t>H_PSNK_0054</t>
  </si>
  <si>
    <t>H_PSNK_0055</t>
  </si>
  <si>
    <t>H_PSNK_0056</t>
  </si>
  <si>
    <t>H_PSNK_0057</t>
  </si>
  <si>
    <t>H_PSNK_0058</t>
  </si>
  <si>
    <t>H_PSNK_0059</t>
  </si>
  <si>
    <t>H_PSNK_0060</t>
  </si>
  <si>
    <t>H_PSNK_0061</t>
  </si>
  <si>
    <t>H_PSNK_0062</t>
  </si>
  <si>
    <t>H_PSNK_0063</t>
  </si>
  <si>
    <t>H_PSNK_0064</t>
  </si>
  <si>
    <t>H_PSNK_0065</t>
  </si>
  <si>
    <t>H_PSNK_0066</t>
  </si>
  <si>
    <t>H_PSNK_0067</t>
  </si>
  <si>
    <t>H_PSNK_0068</t>
  </si>
  <si>
    <t>H_PSNK_0069</t>
  </si>
  <si>
    <t>H_PSNK_0070</t>
  </si>
  <si>
    <t>H_PSNK_0071</t>
  </si>
  <si>
    <t>H_PSNK_0072</t>
  </si>
  <si>
    <t>H_PSNK_0073</t>
  </si>
  <si>
    <t>H_PSNK_0074</t>
  </si>
  <si>
    <t>H_PSNK_0075</t>
  </si>
  <si>
    <t>H_PSNK_0076</t>
  </si>
  <si>
    <t>H_PSNK_0077</t>
  </si>
  <si>
    <t>H_PSNK_0078</t>
  </si>
  <si>
    <t>H_PSNK_0079</t>
  </si>
  <si>
    <t>H_PSNK_0080</t>
  </si>
  <si>
    <t>H_PSNK_0081</t>
  </si>
  <si>
    <t>H_PSNK_0082</t>
  </si>
  <si>
    <t>H_PSNK_0083</t>
  </si>
  <si>
    <t>H_PSNK_0084</t>
  </si>
  <si>
    <t>H_PSNK_0085</t>
  </si>
  <si>
    <t>H_PSNK_0086</t>
  </si>
  <si>
    <t>H_PSNK_0087</t>
  </si>
  <si>
    <t>H_PSNK_0088</t>
  </si>
  <si>
    <t>H_PSNK_0089</t>
  </si>
  <si>
    <t>H_PSNK_0090</t>
  </si>
  <si>
    <t>H_PSNK_0091</t>
  </si>
  <si>
    <t>H_PSNK_0092</t>
  </si>
  <si>
    <t>H_PSNK_0093</t>
  </si>
  <si>
    <t>H_PSNK_0094</t>
  </si>
  <si>
    <t>H_PSNK_0095</t>
  </si>
  <si>
    <t>H_PSNK_0096</t>
  </si>
  <si>
    <t>H_PSNK_0097</t>
  </si>
  <si>
    <t>H_PSNK_0098</t>
  </si>
  <si>
    <t>H_PSNK_0099</t>
  </si>
  <si>
    <t>H_PSNK_0100</t>
  </si>
  <si>
    <t>H_PSNK_0101</t>
  </si>
  <si>
    <t>H_PSNK_0102</t>
  </si>
  <si>
    <t>H_PSNK_0103</t>
  </si>
  <si>
    <t>H_PSNK_0104</t>
  </si>
  <si>
    <t>H_PSNK_0105</t>
  </si>
  <si>
    <t>H_PSNK_0106</t>
  </si>
  <si>
    <t>H_PSNK_0107</t>
  </si>
  <si>
    <t>H_PSNK_0108</t>
  </si>
  <si>
    <t>H_PSNK_0109</t>
  </si>
  <si>
    <t>H_PSNK_0110</t>
  </si>
  <si>
    <t>H_PSNK_0111</t>
  </si>
  <si>
    <t>H_PSNK_0112</t>
  </si>
  <si>
    <t>H_PSNK_0113</t>
  </si>
  <si>
    <t>H_PSNK_0114</t>
  </si>
  <si>
    <t>H_PSNK_0115</t>
  </si>
  <si>
    <t>H_PSNK_0116</t>
  </si>
  <si>
    <t>H_PSNK_0117</t>
  </si>
  <si>
    <t>H_PSNK_0118</t>
  </si>
  <si>
    <t>H_PSNK_0119</t>
  </si>
  <si>
    <t>H_PSNK_0120</t>
  </si>
  <si>
    <t>H_PSNK_0121</t>
  </si>
  <si>
    <t>H_PSNK_0122</t>
  </si>
  <si>
    <t>H_PSNK_0123</t>
  </si>
  <si>
    <t>H_PSNK_0124</t>
  </si>
  <si>
    <t>H_PSNK_0125</t>
  </si>
  <si>
    <t>H_PSNK_0126</t>
  </si>
  <si>
    <t>H_PSNK_0127</t>
  </si>
  <si>
    <t>H_PSNK_0128</t>
  </si>
  <si>
    <t>H_PSNK_0129</t>
  </si>
  <si>
    <t>H_PSNK_0130</t>
  </si>
  <si>
    <t>H_PSNK_0131</t>
  </si>
  <si>
    <t>H_PSNK_0132</t>
  </si>
  <si>
    <t>H_PSNK_0133</t>
  </si>
  <si>
    <t>H_PSNK_0134</t>
  </si>
  <si>
    <t>H_PSNK_0135</t>
  </si>
  <si>
    <t>H_PSNK_0136</t>
  </si>
  <si>
    <t>H_PSNK_0137</t>
  </si>
  <si>
    <t>H_PSNK_0138</t>
  </si>
  <si>
    <t>H_PSNK_0141</t>
  </si>
  <si>
    <t>H_PSNK_0142</t>
  </si>
  <si>
    <t>H_PSNK_0143</t>
  </si>
  <si>
    <t>NOT</t>
  </si>
  <si>
    <t>H_PSNK_0144</t>
  </si>
  <si>
    <t>H_PSNK_0145</t>
  </si>
  <si>
    <t>H_PSNK_0146</t>
  </si>
  <si>
    <t>H_PSNK_0147</t>
  </si>
  <si>
    <t>H_PSNK_0148</t>
  </si>
  <si>
    <t>H_PSNK_0149</t>
  </si>
  <si>
    <t>H_PSNK_0150</t>
  </si>
  <si>
    <t>H_PSNK_0151</t>
  </si>
  <si>
    <t>H_PSNK_0152</t>
  </si>
  <si>
    <t>H_PSNK_0153</t>
  </si>
  <si>
    <t>H_PSNK_0154</t>
  </si>
  <si>
    <t>H_PSNK_0155</t>
  </si>
  <si>
    <t>H_PSNK_0156</t>
  </si>
  <si>
    <t>First Row of Collection Date</t>
  </si>
  <si>
    <t>Result Date Minus Collect Date</t>
  </si>
  <si>
    <t>APS
COLLECT DATE</t>
  </si>
  <si>
    <t>SUM RESULTS</t>
  </si>
  <si>
    <t>RESULT DATE
NUM TUBES</t>
  </si>
  <si>
    <t>DIFF
RESULT - COLLECT</t>
  </si>
  <si>
    <t>DATES where All Collect = Result Date</t>
  </si>
  <si>
    <t>Num Tubes Result Date same as Collect Date</t>
  </si>
  <si>
    <t>All Non-Null Tubes Resulted Same Day?</t>
  </si>
  <si>
    <t>APS
RESULT DATE</t>
  </si>
  <si>
    <t>Num Resulted = Num Collected?</t>
  </si>
  <si>
    <t xml:space="preserve">NAME: </t>
  </si>
  <si>
    <t xml:space="preserve">EMAIL: </t>
  </si>
  <si>
    <t>DATE:</t>
  </si>
  <si>
    <t>Replicate Tube IDs</t>
  </si>
  <si>
    <t>RESULT</t>
  </si>
  <si>
    <t>GROUP</t>
  </si>
  <si>
    <t>Rep Tube ID</t>
  </si>
  <si>
    <t>Num Reps</t>
  </si>
  <si>
    <t>Tube Timestamp</t>
  </si>
  <si>
    <t>SORTED Tube Timestamp</t>
  </si>
  <si>
    <t>TUBE ID ONLY</t>
  </si>
  <si>
    <t>Replicate Tube ID?</t>
  </si>
  <si>
    <t>FLB1334__44545_0.253587962962963</t>
  </si>
  <si>
    <t>FLB1344__44545_0.257893518518519</t>
  </si>
  <si>
    <t>FLB2377__44508_0.31693287037037</t>
  </si>
  <si>
    <t>FLB2380__44537_0.201689814814815</t>
  </si>
  <si>
    <t>FLB2715__44529_0.307766203703704</t>
  </si>
  <si>
    <t>FLB2718__44536_0.25275462962963</t>
  </si>
  <si>
    <t>FLB2720__44536_0.345671296296296</t>
  </si>
  <si>
    <t>FLB2721__44529_0.220428240740741</t>
  </si>
  <si>
    <t>FLB2722__44529_0.302048611111111</t>
  </si>
  <si>
    <t>FLB2723__44529_0.245474537037037</t>
  </si>
  <si>
    <t>FLB2734__44517_0.402071759259259</t>
  </si>
  <si>
    <t>FLB2735__44518_0.221689814814815</t>
  </si>
  <si>
    <t>FLB2737__44515_0.185439814814815</t>
  </si>
  <si>
    <t>FLB2739__44522_0.145810185185185</t>
  </si>
  <si>
    <t>FLB2741__44519_0.218564814814815</t>
  </si>
  <si>
    <t>FLB3071__44545_0.394340277777778</t>
  </si>
  <si>
    <t>FLB3081__44546_0.288680555555556</t>
  </si>
  <si>
    <t>FLB3085__44545_0.248587962962963</t>
  </si>
  <si>
    <t>FLB3121__44529_0.252233796296296</t>
  </si>
  <si>
    <t>FLB3124__44531_0.283541666666667</t>
  </si>
  <si>
    <t>FLB3129__44536_0.325856481481482</t>
  </si>
  <si>
    <t>FLB3131__44540_0.226724537037037</t>
  </si>
  <si>
    <t>FLB3133__44529_0.380555555555556</t>
  </si>
  <si>
    <t>FLB3137__44536_0.340555555555556</t>
  </si>
  <si>
    <t>FLB3139__44543_0.275300925925926</t>
  </si>
  <si>
    <t>FLB3140__44529_0.330289351851852</t>
  </si>
  <si>
    <t>FLB3142__44529_0.334270833333333</t>
  </si>
  <si>
    <t>Flb3444</t>
  </si>
  <si>
    <t>FLB3144__44536_0.26599537037037</t>
  </si>
  <si>
    <t>FLB3145__44544_0.231527777777778</t>
  </si>
  <si>
    <t>Flb3798</t>
  </si>
  <si>
    <t>FLB3147__44529_0.299259259259259</t>
  </si>
  <si>
    <t>FLB3242__44545_0.395983796296296</t>
  </si>
  <si>
    <t>FLB3267__44546_0.289282407407407</t>
  </si>
  <si>
    <t>FLB3310__44546_0.280486111111111</t>
  </si>
  <si>
    <t>FLB3324__44546_0.295381944444444</t>
  </si>
  <si>
    <t>FLB3329__44545_0.39974537037037</t>
  </si>
  <si>
    <t>FLB3341__44545_0.397476851851852</t>
  </si>
  <si>
    <t>FLB3342__44544_0.411481481481482</t>
  </si>
  <si>
    <t>FLB3343__44545_0.338784722222222</t>
  </si>
  <si>
    <t>FLB3371__44543_0.165138888888889</t>
  </si>
  <si>
    <t>FLB3372__44543_0.151701388888889</t>
  </si>
  <si>
    <t>FLB3374__44540_0.295578703703704</t>
  </si>
  <si>
    <t>FLB3376__44539_0.218344907407407</t>
  </si>
  <si>
    <t>FLB3378__44537_0.314513888888889</t>
  </si>
  <si>
    <t>FLB3379__44537_0.31630787037037</t>
  </si>
  <si>
    <t>FLB3380__44544_0.168831018518519</t>
  </si>
  <si>
    <t>FLB3381__44537_0.318587962962963</t>
  </si>
  <si>
    <t>FLB3382__44538_0.319571759259259</t>
  </si>
  <si>
    <t>FLB3383__44540_0.297083333333333</t>
  </si>
  <si>
    <t>FLB3387__44539_0.311782407407407</t>
  </si>
  <si>
    <t>FLB3388__44544_0.166331018518519</t>
  </si>
  <si>
    <t>FLB3389__44538_0.22369212962963</t>
  </si>
  <si>
    <t>FLB3426__44539_0.310787037037037</t>
  </si>
  <si>
    <t>FLB3427__44543_0.152789351851852</t>
  </si>
  <si>
    <t>FLB3430__44540_0.292210648148148</t>
  </si>
  <si>
    <t>FLB3431__44543_0.154236111111111</t>
  </si>
  <si>
    <t>FLB3432__44543_0.150127314814815</t>
  </si>
  <si>
    <t>FLB3433__44544_0.303611111111111</t>
  </si>
  <si>
    <t>FLB3434__44544_0.232777777777778</t>
  </si>
  <si>
    <t>FLB3438__44543_0.15193287037037</t>
  </si>
  <si>
    <t>FLB3440__44537_0.401354166666667</t>
  </si>
  <si>
    <t>Flb3444__44543_0.282106481481482</t>
  </si>
  <si>
    <t>FLB3445__44539_0.312071759259259</t>
  </si>
  <si>
    <t>FLB3541__44522_0.359976851851852</t>
  </si>
  <si>
    <t>FLB3544__44511_0.465659722222222</t>
  </si>
  <si>
    <t>FLB3545__44510_0.274583333333333</t>
  </si>
  <si>
    <t>FLB3546__44511_0.450856481481482</t>
  </si>
  <si>
    <t>FLB3548__44509_0.259131944444444</t>
  </si>
  <si>
    <t>FLB3550__44509_0.241331018518519</t>
  </si>
  <si>
    <t>FLB3571__44536_0.253796296296296</t>
  </si>
  <si>
    <t>FLB3577__44529_0.301238425925926</t>
  </si>
  <si>
    <t>FLB3581__44540_0.23255787037037</t>
  </si>
  <si>
    <t>FLB3584__44536_0.331215277777778</t>
  </si>
  <si>
    <t>FLB3585__44531_0.283946759259259</t>
  </si>
  <si>
    <t>FLB3587__44536_0.344398148148148</t>
  </si>
  <si>
    <t>FLB3588__44536_0.3315625</t>
  </si>
  <si>
    <t>FLB3591__44530_0.245243055555556</t>
  </si>
  <si>
    <t>FLB3592__44544_0.230625</t>
  </si>
  <si>
    <t>FLB3593__44529_0.301238425925926</t>
  </si>
  <si>
    <t>FLB3595__44529_0.29775462962963</t>
  </si>
  <si>
    <t>FLB3596__44540_0.230081018518519</t>
  </si>
  <si>
    <t>FLB3598__44536_0.3284375</t>
  </si>
  <si>
    <t>FLB3601__44529_0.334502314814815</t>
  </si>
  <si>
    <t>FLB3602__44529_0.394131944444444</t>
  </si>
  <si>
    <t>FLB3603__44529_0.298541666666667</t>
  </si>
  <si>
    <t>FLB3606__44544_0.165115740740741</t>
  </si>
  <si>
    <t>FLB3607__44536_0.265659722222222</t>
  </si>
  <si>
    <t>FLB3608__44540_0.224583333333333</t>
  </si>
  <si>
    <t>FLB3609__44539_0.194027777777778</t>
  </si>
  <si>
    <t>FLB3610__44530_0.298819444444445</t>
  </si>
  <si>
    <t>FLB3612__44529_0.245752314814815</t>
  </si>
  <si>
    <t>FLB3613__44540_0.226481481481481</t>
  </si>
  <si>
    <t>FLB3616__44529_0.230439814814815</t>
  </si>
  <si>
    <t>FLB3617__44529_0.334895833333333</t>
  </si>
  <si>
    <t>FLB3619__44531_0.283194444444445</t>
  </si>
  <si>
    <t>FLB3620__44536_0.342106481481482</t>
  </si>
  <si>
    <t>FLB3622__44544_0.236412037037037</t>
  </si>
  <si>
    <t>FLB3626__44544_0.296018518518519</t>
  </si>
  <si>
    <t>FLB3628__44536_0.254143518518519</t>
  </si>
  <si>
    <t>FLB3629__44531_0.284016203703704</t>
  </si>
  <si>
    <t>FLB3719__44545_0.247824074074074</t>
  </si>
  <si>
    <t>FLB3720__44546_0.289502314814815</t>
  </si>
  <si>
    <t>FLB3724__44509_0.257743055555556</t>
  </si>
  <si>
    <t>FLB3725__44511_0.427824074074074</t>
  </si>
  <si>
    <t>FLB3726__44511_0.429664351851852</t>
  </si>
  <si>
    <t>FLB3727__44522_0.29775462962963</t>
  </si>
  <si>
    <t>FLB3729__44511_0.429166666666667</t>
  </si>
  <si>
    <t>FLB3733__44511_0.306354166666667</t>
  </si>
  <si>
    <t>FLB3738__44531_0.325868055555556</t>
  </si>
  <si>
    <t>FLB3739__44511_0.436284722222222</t>
  </si>
  <si>
    <t>FLB3743__44522_0.395810185185185</t>
  </si>
  <si>
    <t>FLB3748__44511_0.430243055555556</t>
  </si>
  <si>
    <t>FLB3751__44537_0.311666666666667</t>
  </si>
  <si>
    <t>FLB3753__44537_0.394340277777778</t>
  </si>
  <si>
    <t>FLB3757__44537_0.245138888888889</t>
  </si>
  <si>
    <t>FLB3758__44537_0.241747685185185</t>
  </si>
  <si>
    <t>FLB3759__44539_0.316388888888889</t>
  </si>
  <si>
    <t>FLB3764__44543_0.0922569444444445</t>
  </si>
  <si>
    <t>FLB3767__44543_0.257025462962963</t>
  </si>
  <si>
    <t>FLB3770__44544_0.345706018518519</t>
  </si>
  <si>
    <t>FLB3775__44539_0.228298611111111</t>
  </si>
  <si>
    <t>FLB3780__44537_0.244756944444444</t>
  </si>
  <si>
    <t>FLB3781__44539_0.217974537037037</t>
  </si>
  <si>
    <t>FLB3784__44537_0.37193287037037</t>
  </si>
  <si>
    <t>FLB3787__44544_0.230405092592593</t>
  </si>
  <si>
    <t>FLB3789__44539_0.313703703703704</t>
  </si>
  <si>
    <t>FLB3795__44544_0.170694444444444</t>
  </si>
  <si>
    <t>Flb3798__44543_0.271087962962963</t>
  </si>
  <si>
    <t>FLB3842__44509_0.251435185185185</t>
  </si>
  <si>
    <t>FLB3844__44511_0.465358796296296</t>
  </si>
  <si>
    <t>FLB3846__44522_0.232685185185185</t>
  </si>
  <si>
    <t>FLB3847__44509_0.271979166666667</t>
  </si>
  <si>
    <t>FLB3849__44509_0.303587962962963</t>
  </si>
  <si>
    <t>FLB3853__44509_0.220243055555556</t>
  </si>
  <si>
    <t>Flb3856__44509_0.190289351851852</t>
  </si>
  <si>
    <t>FLB3859__44522_0.294756944444444</t>
  </si>
  <si>
    <t>FLB3862__44522_0.33537037037037</t>
  </si>
  <si>
    <t>FLB3863__44509_0.190462962962963</t>
  </si>
  <si>
    <t>FLB3864__44522_0.326967592592593</t>
  </si>
  <si>
    <t>FLB3867__44531_0.33</t>
  </si>
  <si>
    <t>FLB3933__44519_0.22287037037037</t>
  </si>
  <si>
    <t>FLB3934__44522_0.144398148148148</t>
  </si>
  <si>
    <t>FLB3940__44517_0.326666666666667</t>
  </si>
  <si>
    <t>FLB3944__44519_0.292152777777778</t>
  </si>
  <si>
    <t>FLB3945__44515_0.12369212962963</t>
  </si>
  <si>
    <t>FLB3946__44522_0.220578703703704</t>
  </si>
  <si>
    <t>FLB3949__44522_0.145497685185185</t>
  </si>
  <si>
    <t>FLB3950__44519_0.294537037037037</t>
  </si>
  <si>
    <t>FLB3958__44517_0.409166666666667</t>
  </si>
  <si>
    <t>FLB3959__44515_0.127291666666667</t>
  </si>
  <si>
    <t>FLB3960__44517_0.319259259259259</t>
  </si>
  <si>
    <t>FLB3961__44522_0.214085648148148</t>
  </si>
  <si>
    <t>FLB3962__44517_0.334537037037037</t>
  </si>
  <si>
    <t>FLB3964__44516_0.428275462962963</t>
  </si>
  <si>
    <t>FLB3965__44515_0.129097222222222</t>
  </si>
  <si>
    <t>FLB3970__44522_0.145196759259259</t>
  </si>
  <si>
    <t>FLB3971__44516_0.333969907407407</t>
  </si>
  <si>
    <t>FLB3972__44515_0.123414351851852</t>
  </si>
  <si>
    <t>FLB3975__44516_0.413958333333333</t>
  </si>
  <si>
    <t>FLB3978__44515_0.185069444444444</t>
  </si>
  <si>
    <t>FLB3980__44519_0.29244212962963</t>
  </si>
  <si>
    <t>FLB3981__44519_0.288356481481481</t>
  </si>
  <si>
    <t>FLB3982__44519_0.212835648148148</t>
  </si>
  <si>
    <t>FLB3983__44519_0.206134259259259</t>
  </si>
  <si>
    <t>FLB3984__44522_0.212372685185185</t>
  </si>
  <si>
    <t>FLB3987__44511_0.384050925925926</t>
  </si>
  <si>
    <t>FLB3987__44511_0.433460648148148</t>
  </si>
  <si>
    <t>FLB3988__44516_0.4403125</t>
  </si>
  <si>
    <t>FLB3990__44519_0.294293981481482</t>
  </si>
  <si>
    <t>FLB4036__44532_0.274282407407407</t>
  </si>
  <si>
    <t>FLB4042__44508_0.326782407407407</t>
  </si>
  <si>
    <t>FLB4049__44508_0.297037037037037</t>
  </si>
  <si>
    <t>FLB4050__44532_0.293726851851852</t>
  </si>
  <si>
    <t>FLB4067__44532_0.294074074074074</t>
  </si>
  <si>
    <t>FLB4077__44508_0.295300925925926</t>
  </si>
  <si>
    <t>FLB4082__44519_0.211296296296296</t>
  </si>
  <si>
    <t>FLB4083__44522_0.298344907407407</t>
  </si>
  <si>
    <t>FLB4084__44516_0.440625</t>
  </si>
  <si>
    <t>FLB4085__44517_0.318819444444444</t>
  </si>
  <si>
    <t>FLB4086__44517_0.33931712962963</t>
  </si>
  <si>
    <t>FLB4087__44516_0.501331018518518</t>
  </si>
  <si>
    <t>FLB4088__44515_0.12974537037037</t>
  </si>
  <si>
    <t>FLB4089__44517_0.32625</t>
  </si>
  <si>
    <t>FLB4090__44531_0.323541666666667</t>
  </si>
  <si>
    <t>FLB4091__44515_0.13349537037037</t>
  </si>
  <si>
    <t>FLB4094__44516_0.45837962962963</t>
  </si>
  <si>
    <t>FLB4095__44518_0.226655092592593</t>
  </si>
  <si>
    <t>FLB4101__44516_0.416712962962963</t>
  </si>
  <si>
    <t>FLB4103__44519_0.204918981481482</t>
  </si>
  <si>
    <t>FLB4104__44515_0.183113425925926</t>
  </si>
  <si>
    <t>FLB4105__44515_0.191284722222222</t>
  </si>
  <si>
    <t>FLB4381__44522_0.335590277777778</t>
  </si>
  <si>
    <t>FLB4381__44522_0.355219907407407</t>
  </si>
  <si>
    <t>FLB4383__44509_0.313611111111111</t>
  </si>
  <si>
    <t>FLB4384__44531_0.341076388888889</t>
  </si>
  <si>
    <t>FLB4386__44509_0.192025462962963</t>
  </si>
  <si>
    <t>FLB4390__44509_0.242974537037037</t>
  </si>
  <si>
    <t>FLB4399__44509_0.254259259259259</t>
  </si>
  <si>
    <t>FLB4402__44522_0.22244212962963</t>
  </si>
  <si>
    <t>FLB4404__44511_0.433449074074074</t>
  </si>
  <si>
    <t>Flb3856</t>
  </si>
  <si>
    <t>FLB4406__44522_0.216585648148148</t>
  </si>
  <si>
    <t>FLB4407__44531_0.334166666666667</t>
  </si>
  <si>
    <t>FLB4408__44511_0.433657407407407</t>
  </si>
  <si>
    <t>FLB4409__44522_0.3025</t>
  </si>
  <si>
    <t>FLB4410__44511_0.428368055555556</t>
  </si>
  <si>
    <t>FLE383__44496_0.140069444444444</t>
  </si>
  <si>
    <t>FLE385__44484_0.261319444444444</t>
  </si>
  <si>
    <t>Fle386__44484_0.26193287037037</t>
  </si>
  <si>
    <t>FLE411__44503_0.247905092592593</t>
  </si>
  <si>
    <t>FLE415__44484_0.261099537037037</t>
  </si>
  <si>
    <t>FLE416__44498_0.295891203703704</t>
  </si>
  <si>
    <t>Fle609</t>
  </si>
  <si>
    <t>FLE419__44505_0.206030092592593</t>
  </si>
  <si>
    <t>FLE421__44503_0.166643518518519</t>
  </si>
  <si>
    <t>FLE422__44496_0.140590277777778</t>
  </si>
  <si>
    <t>FLE423__44498_0.314560185185185</t>
  </si>
  <si>
    <t>FLE426__44501_0.426342592592593</t>
  </si>
  <si>
    <t>FLE427__44503_0.17681712962963</t>
  </si>
  <si>
    <t>FLE429__44505_0.298402777777778</t>
  </si>
  <si>
    <t>FLE434__44501_0.418506944444444</t>
  </si>
  <si>
    <t>FLE450__44505_0.27005787037037</t>
  </si>
  <si>
    <t>FLE451__44491_0.257060185185185</t>
  </si>
  <si>
    <t>FLE452__44505_0.200439814814815</t>
  </si>
  <si>
    <t>FLE453__44494_0.296759259259259</t>
  </si>
  <si>
    <t>Fle454__44501_0.341967592592593</t>
  </si>
  <si>
    <t>FLE455__44481_0.605925925925926</t>
  </si>
  <si>
    <t>FLE457__44477_0.25837962962963</t>
  </si>
  <si>
    <t>FLE458__44482_0.438668981481482</t>
  </si>
  <si>
    <t>FLE459__44482_0.342465277777778</t>
  </si>
  <si>
    <t>FLE461__44489_0.220266203703704</t>
  </si>
  <si>
    <t>FLE462__44494_0.312881944444444</t>
  </si>
  <si>
    <t>Fle511</t>
  </si>
  <si>
    <t>Fle463__44490_0.210856481481481</t>
  </si>
  <si>
    <t>Fle529</t>
  </si>
  <si>
    <t>FLE464__44505_0.272060185185185</t>
  </si>
  <si>
    <t>FLE466__44505_0.283645833333333</t>
  </si>
  <si>
    <t>FLE466__44505_0.284872685185185</t>
  </si>
  <si>
    <t>FLE467__44498_0.286909722222222</t>
  </si>
  <si>
    <t>FLE468__44491_0.257361111111111</t>
  </si>
  <si>
    <t>FLE473__44496_0.129513888888889</t>
  </si>
  <si>
    <t>FLE480__44484_0.260138888888889</t>
  </si>
  <si>
    <t>FLE491__44503_0.164675925925926</t>
  </si>
  <si>
    <t>FLE500__44488_0.327962962962963</t>
  </si>
  <si>
    <t>FLE501__44502_0.523425925925926</t>
  </si>
  <si>
    <t>FLE502__44494_0.393958333333333</t>
  </si>
  <si>
    <t>FLE504__44496_0.132071759259259</t>
  </si>
  <si>
    <t>FLE505__44496_0.128935185185185</t>
  </si>
  <si>
    <t>FLE506__44483_0.442986111111111</t>
  </si>
  <si>
    <t>FLE507__44505_0.302569444444444</t>
  </si>
  <si>
    <t>Fle511__44503_0.17474537037037</t>
  </si>
  <si>
    <t>Fle616</t>
  </si>
  <si>
    <t>FLE512__44496_0.316990740740741</t>
  </si>
  <si>
    <t>Fle454</t>
  </si>
  <si>
    <t>FLE513__44495_0.368391203703704</t>
  </si>
  <si>
    <t>Fle556</t>
  </si>
  <si>
    <t>FLE515__44501_0.353993055555556</t>
  </si>
  <si>
    <t>FLE517__44496_0.142488425925926</t>
  </si>
  <si>
    <t>FLE519__44501_0.424108796296296</t>
  </si>
  <si>
    <t>FLE520__44503_0.170347222222222</t>
  </si>
  <si>
    <t>FLE521__44503_0.269027777777778</t>
  </si>
  <si>
    <t>FLE523__44503_0.164965277777778</t>
  </si>
  <si>
    <t>FLE524__44495_0.289872685185185</t>
  </si>
  <si>
    <t>FLE525__44496_0.138923611111111</t>
  </si>
  <si>
    <t>FLE528__44484_0.26130787037037</t>
  </si>
  <si>
    <t>Fle529__44503_0.172777777777778</t>
  </si>
  <si>
    <t>FLE531__44489_0.169907407407407</t>
  </si>
  <si>
    <t>FLE532__44494_0.29662037037037</t>
  </si>
  <si>
    <t>FLE533__44494_0.302962962962963</t>
  </si>
  <si>
    <t>FLE534__44501_0.418923611111111</t>
  </si>
  <si>
    <t>FLE535__44495_0.263599537037037</t>
  </si>
  <si>
    <t>FLE539__44496_0.125543981481482</t>
  </si>
  <si>
    <t>FLE540__44505_0.30337962962963</t>
  </si>
  <si>
    <t>FLE546__44495_0.280706018518519</t>
  </si>
  <si>
    <t>FLE550__44505_0.303888888888889</t>
  </si>
  <si>
    <t>FLE552__44496_0.1259375</t>
  </si>
  <si>
    <t>FLE554__44503_0.263958333333333</t>
  </si>
  <si>
    <t>FLE555__44496_0.143946759259259</t>
  </si>
  <si>
    <t>Fle556__44498_0.315740740740741</t>
  </si>
  <si>
    <t>FLE557__44503_0.266689814814815</t>
  </si>
  <si>
    <t>FLE559__44495_0.263287037037037</t>
  </si>
  <si>
    <t>FLE560__44490_0.217847222222222</t>
  </si>
  <si>
    <t>FLE564__44491_0.282256944444444</t>
  </si>
  <si>
    <t>FLE565__44494_0.301365740740741</t>
  </si>
  <si>
    <t>FLE566__44490_0.213865740740741</t>
  </si>
  <si>
    <t>FLE567__44489_0.17224537037037</t>
  </si>
  <si>
    <t>FLE568__44494_0.302291666666667</t>
  </si>
  <si>
    <t>FLE570__44489_0.173993055555556</t>
  </si>
  <si>
    <t>FLE572__44489_0.230034722222222</t>
  </si>
  <si>
    <t>FLE574__44490_0.212384259259259</t>
  </si>
  <si>
    <t>FLE575__44489_0.238703703703704</t>
  </si>
  <si>
    <t>FLE576__44494_0.303240740740741</t>
  </si>
  <si>
    <t>FLE577__44501_0.357418981481482</t>
  </si>
  <si>
    <t>FLE578__44490_0.216574074074074</t>
  </si>
  <si>
    <t>FLE579__44505_0.271284722222222</t>
  </si>
  <si>
    <t>FLE580__44489_0.24443287037037</t>
  </si>
  <si>
    <t>FLE582__44505_0.200219907407407</t>
  </si>
  <si>
    <t>FLE583__44490_0.336805555555556</t>
  </si>
  <si>
    <t>FLE584__44494_0.296296296296296</t>
  </si>
  <si>
    <t>FLE585__44494_0.2990625</t>
  </si>
  <si>
    <t>FLE587__44490_0.214305555555556</t>
  </si>
  <si>
    <t>FLE588__44489_0.228854166666667</t>
  </si>
  <si>
    <t>FLE590__44489_0.220810185185185</t>
  </si>
  <si>
    <t>FLE592__44501_0.344282407407407</t>
  </si>
  <si>
    <t>FLE593__44490_0.492349537037037</t>
  </si>
  <si>
    <t>FLE594__44498_0.293449074074074</t>
  </si>
  <si>
    <t>FLE599__44491_0.258356481481482</t>
  </si>
  <si>
    <t>Fle600__44489_0.221145833333333</t>
  </si>
  <si>
    <t>FLE601__44491_0.260231481481482</t>
  </si>
  <si>
    <t>FLE601__44491_0.267777777777778</t>
  </si>
  <si>
    <t>Fle463</t>
  </si>
  <si>
    <t>FLE604__44498_0.292071759259259</t>
  </si>
  <si>
    <t>FLE605__44494_0.299652777777778</t>
  </si>
  <si>
    <t>FLE606__44489_0.169652777777778</t>
  </si>
  <si>
    <t>FLE607__44491_0.257453703703704</t>
  </si>
  <si>
    <t>FLE608__44491_0.259386574074074</t>
  </si>
  <si>
    <t>FLE609__44505_0.27337962962963</t>
  </si>
  <si>
    <t>Fle600</t>
  </si>
  <si>
    <t>Fle609__44505_0.273969907407407</t>
  </si>
  <si>
    <t>FLE610__44505_0.273645833333333</t>
  </si>
  <si>
    <t>FLE612__44505_0.208009259259259</t>
  </si>
  <si>
    <t>FLE613__44488_0.380902777777778</t>
  </si>
  <si>
    <t>FLE614__44505_0.205706018518519</t>
  </si>
  <si>
    <t>FLE615__44501_0.354907407407407</t>
  </si>
  <si>
    <t>Fle616__44501_0.342673611111111</t>
  </si>
  <si>
    <t>FLE617__44501_0.344606481481482</t>
  </si>
  <si>
    <t>FLE620__44503_0.169456018518519</t>
  </si>
  <si>
    <t>FLE621__44480_0.247453703703704</t>
  </si>
  <si>
    <t>FLE622__44475_0.270891203703704</t>
  </si>
  <si>
    <t>FLE623__44482_0.431157407407407</t>
  </si>
  <si>
    <t>FLE624__44483_0.462337962962963</t>
  </si>
  <si>
    <t>FLE626__44480_0.328263888888889</t>
  </si>
  <si>
    <t>FLE628__44480_0.284618055555556</t>
  </si>
  <si>
    <t>FLE630__44480_0.271990740740741</t>
  </si>
  <si>
    <t>FLE632__44480_0.341990740740741</t>
  </si>
  <si>
    <t>FLE633__44475_0.265266203703704</t>
  </si>
  <si>
    <t>FLE634__44489_0.239386574074074</t>
  </si>
  <si>
    <t>FLE637__44494_0.298356481481482</t>
  </si>
  <si>
    <t>FLE638__44494_0.298252314814815</t>
  </si>
  <si>
    <t>FLE639__44505_0.201527777777778</t>
  </si>
  <si>
    <t>FLE640__44505_0.270439814814815</t>
  </si>
  <si>
    <t>Fle386</t>
  </si>
  <si>
    <t>FLE641__44488_0.507858796296296</t>
  </si>
  <si>
    <t>FLE644__44489_0.178483796296296</t>
  </si>
  <si>
    <t>FLE645__44494_0.300046296296296</t>
  </si>
  <si>
    <t>FLE646__44489_0.172627314814815</t>
  </si>
  <si>
    <t>FLE647__44491_0.256064814814815</t>
  </si>
  <si>
    <t>FLE648__44488_0.510671296296296</t>
  </si>
  <si>
    <t>FLE649__44497_0.303171296296296</t>
  </si>
  <si>
    <t>FLE650__44482_0.343206018518519</t>
  </si>
  <si>
    <t>FLE652__44483_0.493252314814815</t>
  </si>
  <si>
    <t>FLE653__44482_0.354664351851852</t>
  </si>
  <si>
    <t>FLE654__44482_0.438252314814815</t>
  </si>
  <si>
    <t>FLE655__44483_0.452962962962963</t>
  </si>
  <si>
    <t>FLE657__44477_0.236446759259259</t>
  </si>
  <si>
    <t>FLE658__44482_0.357835648148148</t>
  </si>
  <si>
    <t>FLE660__44475_0.259224537037037</t>
  </si>
  <si>
    <t>FLE661__44481_0.297638888888889</t>
  </si>
  <si>
    <t>FLE664__44476_0.465347222222222</t>
  </si>
  <si>
    <t>FLE665__44475_0.255856481481482</t>
  </si>
  <si>
    <t>FLE666__44481_0.297199074074074</t>
  </si>
  <si>
    <t>FLE667__44483_0.493645833333333</t>
  </si>
  <si>
    <t>FLE668__44482_0.345162037037037</t>
  </si>
  <si>
    <t>FLE671__44482_0.433368055555556</t>
  </si>
  <si>
    <t>FLE674__44482_0.349861111111111</t>
  </si>
  <si>
    <t>FLE675__44488_0.29443287037037</t>
  </si>
  <si>
    <t>FLE675__44488_0.295023148148148</t>
  </si>
  <si>
    <t>FLE676__44488_0.296493055555556</t>
  </si>
  <si>
    <t>FLE677__44482_0.353125</t>
  </si>
  <si>
    <t>FLE680__44482_0.354409722222222</t>
  </si>
  <si>
    <t>FLE682__44480_0.310462962962963</t>
  </si>
  <si>
    <t>FLE683__44480_0.242962962962963</t>
  </si>
  <si>
    <t>FLE685__44482_0.435011574074074</t>
  </si>
  <si>
    <t>FLE687__44488_0.293888888888889</t>
  </si>
  <si>
    <t>FLE689__44480_0.282511574074074</t>
  </si>
  <si>
    <t>Fle718</t>
  </si>
  <si>
    <t>FLE690__44480_0.242650462962963</t>
  </si>
  <si>
    <t>FLE691__44477_0.20619212962963</t>
  </si>
  <si>
    <t>FLE692__44482_0.354699074074074</t>
  </si>
  <si>
    <t>FLE694__44480_0.283391203703704</t>
  </si>
  <si>
    <t>FLE695__44477_0.244305555555556</t>
  </si>
  <si>
    <t>FLE696__44482_0.354166666666667</t>
  </si>
  <si>
    <t>FLE697__44480_0.268298611111111</t>
  </si>
  <si>
    <t>FLE700__44475_0.291759259259259</t>
  </si>
  <si>
    <t>FLE700__44475_0.292210648148148</t>
  </si>
  <si>
    <t>FLE700__44475_0.292534722222222</t>
  </si>
  <si>
    <t>FLE701__44481_0.257384259259259</t>
  </si>
  <si>
    <t>FLE702__44488_0.294699074074074</t>
  </si>
  <si>
    <t>FLE704__44477_0.236053240740741</t>
  </si>
  <si>
    <t>FLE705__44482_0.35962962962963</t>
  </si>
  <si>
    <t>FLE706__44477_0.242037037037037</t>
  </si>
  <si>
    <t>FLE708__44475_0.315150462962963</t>
  </si>
  <si>
    <t>FLE709__44488_0.295891203703704</t>
  </si>
  <si>
    <t>FLE714__44482_0.366203703703704</t>
  </si>
  <si>
    <t>FLE715__44482_0.3525</t>
  </si>
  <si>
    <t>FLE716__44482_0.357511574074074</t>
  </si>
  <si>
    <t>FLE717__44475_0.256793981481481</t>
  </si>
  <si>
    <t>Fle718__44481_0.671516203703704</t>
  </si>
  <si>
    <t>FLE719__44482_0.352777777777778</t>
  </si>
  <si>
    <t>FLE723__44475_0.252453703703704</t>
  </si>
  <si>
    <t>FLE724__44482_0.343761574074074</t>
  </si>
  <si>
    <t>FLE725__44475_0.257488425925926</t>
  </si>
  <si>
    <t>FLE728__44475_0.29287037037037</t>
  </si>
  <si>
    <t>FLE734__44475_0.250439814814815</t>
  </si>
  <si>
    <t>FLE735__44480_0.235219907407407</t>
  </si>
  <si>
    <t>FLE736__44483_0.462060185185185</t>
  </si>
  <si>
    <t>FLE737__44475_0.256145833333333</t>
  </si>
  <si>
    <t>FLE738__44489_0.177337962962963</t>
  </si>
  <si>
    <t>FLE739__44488_0.298634259259259</t>
  </si>
  <si>
    <t>PA9413__44477_0.232280092592593</t>
  </si>
  <si>
    <t>PA9417__44476_0.161851851851852</t>
  </si>
  <si>
    <t>PA9418__44487_0.327453703703704</t>
  </si>
  <si>
    <t>PA9419__44476_0.162546296296296</t>
  </si>
  <si>
    <t>PA9421__44475_0.286076388888889</t>
  </si>
  <si>
    <t>PA9423__44480_0.246967592592593</t>
  </si>
  <si>
    <t>PA9432__44473_0.745787037037037</t>
  </si>
  <si>
    <t>PA9433__44476_0.160729166666667</t>
  </si>
  <si>
    <t>PA9439__44474_0.342592592592593</t>
  </si>
  <si>
    <t>PA9447__44477_0.212488425925926</t>
  </si>
  <si>
    <t>PA9456__44473_0.314675925925926</t>
  </si>
  <si>
    <t>PA9460__44476_0.176087962962963</t>
  </si>
  <si>
    <t>PA9463__44476_0.170960648148148</t>
  </si>
  <si>
    <t>PA9464__44476_0.180775462962963</t>
  </si>
  <si>
    <t>PA9466__44474_0.508101851851852</t>
  </si>
  <si>
    <t>PA9467__44473_0.741782407407407</t>
  </si>
  <si>
    <t>PA9469__44476_0.170347222222222</t>
  </si>
  <si>
    <t>PA9473__44474_0.333402777777778</t>
  </si>
  <si>
    <t>Pa9475__44473_0.323206018518519</t>
  </si>
  <si>
    <t>PA9477__44503_0.179953703703704</t>
  </si>
  <si>
    <t>PA9479__44473_0.460509259259259</t>
  </si>
  <si>
    <t>PA9490__44477_0.25</t>
  </si>
  <si>
    <t>PA9490__44477_0.250289351851852</t>
  </si>
  <si>
    <t>PA9493__44480_0.257453703703704</t>
  </si>
  <si>
    <t>PA9501__44476_0.213657407407407</t>
  </si>
  <si>
    <t>PA9513__44475_0.477997685185185</t>
  </si>
  <si>
    <t>PA9514__44473_0.312303240740741</t>
  </si>
  <si>
    <t>PA9555__44473_0.484016203703704</t>
  </si>
  <si>
    <t>PA9556__44473_0.30212962962963</t>
  </si>
  <si>
    <t>PA9566__44482_0.350659722222222</t>
  </si>
  <si>
    <t>Pa9580__44473_0.437060185185185</t>
  </si>
  <si>
    <t>PA9598__44475_0.468854166666667</t>
  </si>
  <si>
    <t>PA9604__44476_0.162106481481482</t>
  </si>
  <si>
    <t>Pa9580</t>
  </si>
  <si>
    <t>PA9609__44473_0.31525462962963</t>
  </si>
  <si>
    <t>Pa9475</t>
  </si>
  <si>
    <t>PA9611__44473_0.314918981481482</t>
  </si>
  <si>
    <t>PA9616__44474_0.299664351851852</t>
  </si>
  <si>
    <t>PA9618__44476_0.163773148148148</t>
  </si>
  <si>
    <t>PA9635__44473_0.3</t>
  </si>
  <si>
    <t>PA9662__44476_0.163252314814815</t>
  </si>
  <si>
    <t>Testh__44487_0.610162037037037</t>
  </si>
  <si>
    <t>Testhh__44490_0.589143518518519</t>
  </si>
  <si>
    <t>SPONSOR EMAIL</t>
  </si>
  <si>
    <t>NUM PARTICIPANTS</t>
  </si>
  <si>
    <t>ARCHIVED?</t>
  </si>
  <si>
    <t>BATCH</t>
  </si>
  <si>
    <t>211217-1</t>
  </si>
  <si>
    <t>211216-1</t>
  </si>
  <si>
    <t>211215-1</t>
  </si>
  <si>
    <t>211214-1</t>
  </si>
  <si>
    <t>211213-1</t>
  </si>
  <si>
    <t>Flb3754</t>
  </si>
  <si>
    <t>Flb3373</t>
  </si>
  <si>
    <t>Flb3763</t>
  </si>
  <si>
    <t>Flb3779</t>
  </si>
  <si>
    <t>Flb3449</t>
  </si>
  <si>
    <t>211210-1</t>
  </si>
  <si>
    <t>211209-1</t>
  </si>
  <si>
    <t>211208-1</t>
  </si>
  <si>
    <t>211207-1</t>
  </si>
  <si>
    <t>211206-1</t>
  </si>
  <si>
    <t>211202-1</t>
  </si>
  <si>
    <t>211201-1</t>
  </si>
  <si>
    <t>211129-1</t>
  </si>
  <si>
    <t>211122-1</t>
  </si>
  <si>
    <t>211119-1</t>
  </si>
  <si>
    <t>211118-1</t>
  </si>
  <si>
    <t>211117-1</t>
  </si>
  <si>
    <t>211115-1</t>
  </si>
  <si>
    <t>211112-1</t>
  </si>
  <si>
    <t>211109-1</t>
  </si>
  <si>
    <t>211108-1</t>
  </si>
  <si>
    <t>211105-1</t>
  </si>
  <si>
    <t>211103-1</t>
  </si>
  <si>
    <t>Fle551</t>
  </si>
  <si>
    <t>211102-1</t>
  </si>
  <si>
    <t>211101-1</t>
  </si>
  <si>
    <t>211029-1</t>
  </si>
  <si>
    <t>211028-1</t>
  </si>
  <si>
    <t>211026-1</t>
  </si>
  <si>
    <t>211025-1</t>
  </si>
  <si>
    <t>211022-1</t>
  </si>
  <si>
    <t>211021-1</t>
  </si>
  <si>
    <t>Fle571</t>
  </si>
  <si>
    <t>211020-1</t>
  </si>
  <si>
    <t>211019-1</t>
  </si>
  <si>
    <t>211018-1</t>
  </si>
  <si>
    <t>Fle518</t>
  </si>
  <si>
    <t>211015-1</t>
  </si>
  <si>
    <t>131021-1</t>
  </si>
  <si>
    <t>121021-1</t>
  </si>
  <si>
    <t>Fle659</t>
  </si>
  <si>
    <t>Pa9416</t>
  </si>
  <si>
    <t>Pa9524</t>
  </si>
  <si>
    <t>Pa9660</t>
  </si>
  <si>
    <t>Incomplete</t>
  </si>
  <si>
    <t>Test1</t>
  </si>
  <si>
    <t>Testk</t>
  </si>
  <si>
    <t>Test100</t>
  </si>
  <si>
    <t>Add to APS?</t>
  </si>
  <si>
    <t>Missing from APS?</t>
  </si>
  <si>
    <t>APT Delete Code</t>
  </si>
  <si>
    <t>Missing Tube ID, Collect Date or Time? 0</t>
  </si>
  <si>
    <t>UPPER TUBE ID</t>
  </si>
  <si>
    <t>REPS UPPER TUBE ID</t>
  </si>
  <si>
    <t>NUM REP ROWS</t>
  </si>
  <si>
    <t>Missing Tube ID</t>
  </si>
  <si>
    <t>preDel Delete?</t>
  </si>
  <si>
    <t>Missing Comments</t>
  </si>
  <si>
    <t>1
Tube Timestamp</t>
  </si>
  <si>
    <t>2
SORTED UNIQUE Tube Timestamp</t>
  </si>
  <si>
    <t>FLB1047__44545_0.33380787037037</t>
  </si>
  <si>
    <t>FLB3444__44543_0.282106481481482</t>
  </si>
  <si>
    <t>FLB3798__44543_0.271087962962963</t>
  </si>
  <si>
    <t>FLB3856__44509_0.190289351851852</t>
  </si>
  <si>
    <t>FLE386__44484_0.26193287037037</t>
  </si>
  <si>
    <t>FLE454__44501_0.341967592592593</t>
  </si>
  <si>
    <t>FLE463__44490_0.210856481481481</t>
  </si>
  <si>
    <t>FLE511__44503_0.17474537037037</t>
  </si>
  <si>
    <t>FLE529__44503_0.172777777777778</t>
  </si>
  <si>
    <t>FLE556__44498_0.315740740740741</t>
  </si>
  <si>
    <t>FLE600__44489_0.221145833333333</t>
  </si>
  <si>
    <t>FLE609__44505_0.273969907407407</t>
  </si>
  <si>
    <t>FLE616__44501_0.342673611111111</t>
  </si>
  <si>
    <t>FLE718__44481_0.671516203703704</t>
  </si>
  <si>
    <t>PA9475__44473_0.323206018518519</t>
  </si>
  <si>
    <t>PA9580__44473_0.437060185185185</t>
  </si>
  <si>
    <t>TESTH__44487_0.610162037037037</t>
  </si>
  <si>
    <t>TESTHH__44490_0.589143518518519</t>
  </si>
  <si>
    <t>ROSA</t>
  </si>
  <si>
    <t>Tab</t>
  </si>
  <si>
    <t>Step</t>
  </si>
  <si>
    <t>SETUP</t>
  </si>
  <si>
    <t>Std Tube ID Prefixes</t>
  </si>
  <si>
    <t>Delete Tube ID Prefixes (2)</t>
  </si>
  <si>
    <t>RAW_APT</t>
  </si>
  <si>
    <t>Delete extra rows at bottom</t>
  </si>
  <si>
    <t>Note</t>
  </si>
  <si>
    <t>extra</t>
  </si>
  <si>
    <t>Review Tube IDs</t>
  </si>
  <si>
    <r>
      <rPr>
        <rFont val="Arial"/>
        <b/>
        <color theme="1"/>
        <sz val="11.0"/>
        <u/>
      </rPr>
      <t>Delete</t>
    </r>
    <r>
      <rPr>
        <rFont val="Arial"/>
        <b/>
        <color theme="1"/>
        <sz val="11.0"/>
        <u/>
      </rPr>
      <t xml:space="preserve"> Code</t>
    </r>
  </si>
  <si>
    <t>Reason</t>
  </si>
  <si>
    <t xml:space="preserve">Join Note Cols: On the header row(2), paste "=COUNTA(P3:P)" starting at column P, and copy over to the right untill the function returns 0. </t>
  </si>
  <si>
    <t>AG</t>
  </si>
  <si>
    <t>HERO*</t>
  </si>
  <si>
    <t>### (only numbers)</t>
  </si>
  <si>
    <t>Duplicate TubeID but conclude different tubes, add x</t>
  </si>
  <si>
    <t>Use formulas to right in cols Q&amp;R and follow Loom instructions</t>
  </si>
  <si>
    <t>Loom video: Join Note Cols</t>
  </si>
  <si>
    <t>AJ</t>
  </si>
  <si>
    <t>MON*</t>
  </si>
  <si>
    <t>VARIOUS GOOD</t>
  </si>
  <si>
    <t>In Delete Tube ID Prefix List</t>
  </si>
  <si>
    <r>
      <rPr>
        <rFont val="Arial"/>
        <color rgb="FF000000"/>
        <sz val="11.0"/>
      </rPr>
      <t xml:space="preserve">Fix </t>
    </r>
    <r>
      <rPr>
        <rFont val="Arial"/>
        <b/>
        <color rgb="FF000000"/>
        <sz val="11.0"/>
      </rPr>
      <t>Corrupted Rows</t>
    </r>
    <r>
      <rPr>
        <rFont val="Arial"/>
        <color rgb="FF000000"/>
        <sz val="11.0"/>
      </rPr>
      <t xml:space="preserve"> (misaligned fields from gsheet csv conversion) - not tracking (can’t be questionable)</t>
    </r>
  </si>
  <si>
    <t>AK</t>
  </si>
  <si>
    <t>*TEST*</t>
  </si>
  <si>
    <t>VARIOUS BAD</t>
  </si>
  <si>
    <t>Non Std Prefix, Suspected Test</t>
  </si>
  <si>
    <t>RAW_APS</t>
  </si>
  <si>
    <r>
      <rPr>
        <rFont val="Arial"/>
        <color rgb="FF000000"/>
        <sz val="11.0"/>
      </rPr>
      <t xml:space="preserve">Fix </t>
    </r>
    <r>
      <rPr>
        <rFont val="Arial"/>
        <b/>
        <color rgb="FF000000"/>
        <sz val="11.0"/>
      </rPr>
      <t>Corrupted Rows</t>
    </r>
    <r>
      <rPr>
        <rFont val="Arial"/>
        <color rgb="FF000000"/>
        <sz val="11.0"/>
      </rPr>
      <t xml:space="preserve"> (misaligned fields from gsheet csv conversion) - not tracking (can’t be questionable)</t>
    </r>
  </si>
  <si>
    <t>FL</t>
  </si>
  <si>
    <t>DONTDELETE</t>
  </si>
  <si>
    <t>FL Staff, many same day tubes</t>
  </si>
  <si>
    <t>Data</t>
  </si>
  <si>
    <t>Copy cols in blocks from RAW_APS tab into Data tab - in blocks with space for Sponsor Email and Status</t>
  </si>
  <si>
    <t>FLB</t>
  </si>
  <si>
    <t>T*</t>
  </si>
  <si>
    <t>FL Staff Sponsor and Participant</t>
  </si>
  <si>
    <t>Added from APT? Tubes</t>
  </si>
  <si>
    <t>FLE</t>
  </si>
  <si>
    <t>-*</t>
  </si>
  <si>
    <t>FL Staff No Participant, No Note</t>
  </si>
  <si>
    <t>Add from APT</t>
  </si>
  <si>
    <t>Copy the 2nd row down to include all the rows in RAW_APT</t>
  </si>
  <si>
    <t>FLM</t>
  </si>
  <si>
    <t>*APPIVO*</t>
  </si>
  <si>
    <t>Bogus Participant Name</t>
  </si>
  <si>
    <t>FLT</t>
  </si>
  <si>
    <t>ZZZ</t>
  </si>
  <si>
    <t>Participant Same Day review</t>
  </si>
  <si>
    <r>
      <rPr>
        <rFont val="Arial"/>
        <color theme="1"/>
        <sz val="11.0"/>
      </rPr>
      <t xml:space="preserve">Copy/Paste the </t>
    </r>
    <r>
      <rPr>
        <rFont val="Arial"/>
        <b/>
        <color theme="1"/>
        <sz val="11.0"/>
      </rPr>
      <t>Missing from APS?</t>
    </r>
    <r>
      <rPr>
        <rFont val="Arial"/>
        <color theme="1"/>
        <sz val="11.0"/>
      </rPr>
      <t xml:space="preserve"> and </t>
    </r>
    <r>
      <rPr>
        <rFont val="Arial"/>
        <b/>
        <color theme="1"/>
        <sz val="11.0"/>
      </rPr>
      <t>Tube ID has replicate(s)?</t>
    </r>
    <r>
      <rPr>
        <rFont val="Arial"/>
        <color theme="1"/>
        <sz val="11.0"/>
      </rPr>
      <t xml:space="preserve"> column data in place AS VALUES</t>
    </r>
  </si>
  <si>
    <t>MA</t>
  </si>
  <si>
    <t>JUMP</t>
  </si>
  <si>
    <t>Collection and Result times right after indicates test</t>
  </si>
  <si>
    <r>
      <rPr>
        <rFont val="Arial"/>
        <color theme="1"/>
        <sz val="11.0"/>
      </rPr>
      <t xml:space="preserve">Sort by </t>
    </r>
    <r>
      <rPr>
        <rFont val="Arial"/>
        <b/>
        <color theme="1"/>
        <sz val="11.0"/>
      </rPr>
      <t>Missing from APS?</t>
    </r>
    <r>
      <rPr>
        <rFont val="Arial"/>
        <color theme="1"/>
        <sz val="11.0"/>
      </rPr>
      <t xml:space="preserve"> and </t>
    </r>
    <r>
      <rPr>
        <rFont val="Arial"/>
        <b/>
        <color theme="1"/>
        <sz val="11.0"/>
      </rPr>
      <t>Tube ID has replicates?</t>
    </r>
    <r>
      <rPr>
        <rFont val="Arial"/>
        <color theme="1"/>
        <sz val="11.0"/>
      </rPr>
      <t xml:space="preserve"> (Z-A), for each set of replicate Tube IDs where </t>
    </r>
    <r>
      <rPr>
        <rFont val="Arial"/>
        <b/>
        <color theme="1"/>
        <sz val="11.0"/>
      </rPr>
      <t xml:space="preserve">Missing from APS? </t>
    </r>
    <r>
      <rPr>
        <rFont val="Arial"/>
        <color theme="1"/>
        <sz val="11.0"/>
      </rPr>
      <t>= TRUE:</t>
    </r>
  </si>
  <si>
    <t>MAX</t>
  </si>
  <si>
    <t>Fix</t>
  </si>
  <si>
    <t>In Delete Sponsor List</t>
  </si>
  <si>
    <t>Mark replicate Tube ID rows to be deleted, use Delete Code 7</t>
  </si>
  <si>
    <t>Note indicates test</t>
  </si>
  <si>
    <t>Check for replicate Tube ID rows that should be merged (use Delete Code 5.3 for the deleted row, Correction Code 4 for the kept row in this case)</t>
  </si>
  <si>
    <t>Note indicates erroneous tube</t>
  </si>
  <si>
    <r>
      <rPr>
        <rFont val="Arial"/>
        <color theme="1"/>
        <sz val="11.0"/>
      </rPr>
      <t xml:space="preserve">Sort by </t>
    </r>
    <r>
      <rPr>
        <rFont val="Arial"/>
        <b/>
        <color theme="1"/>
        <sz val="11.0"/>
      </rPr>
      <t>Add to APS?</t>
    </r>
    <r>
      <rPr>
        <rFont val="Arial"/>
        <color theme="1"/>
        <sz val="11.0"/>
      </rPr>
      <t xml:space="preserve"> (Z-A)</t>
    </r>
  </si>
  <si>
    <t>Positive result FL Staff sponsor</t>
  </si>
  <si>
    <r>
      <rPr>
        <rFont val="Arial"/>
        <color rgb="FF000000"/>
        <sz val="11.0"/>
      </rPr>
      <t xml:space="preserve">For all rows where </t>
    </r>
    <r>
      <rPr>
        <rFont val="Arial"/>
        <b/>
        <color rgb="FF000000"/>
        <sz val="11.0"/>
      </rPr>
      <t>Add to APS?</t>
    </r>
    <r>
      <rPr>
        <rFont val="Arial"/>
        <color rgb="FF000000"/>
        <sz val="11.0"/>
      </rPr>
      <t xml:space="preserve"> is TRUE, copy/paste the column data (</t>
    </r>
    <r>
      <rPr>
        <rFont val="Arial"/>
        <b/>
        <color rgb="FF000000"/>
        <sz val="11.0"/>
      </rPr>
      <t>TUBE ID</t>
    </r>
    <r>
      <rPr>
        <rFont val="Arial"/>
        <color rgb="FF000000"/>
        <sz val="11.0"/>
      </rPr>
      <t xml:space="preserve"> through </t>
    </r>
    <r>
      <rPr>
        <rFont val="Arial"/>
        <b/>
        <color rgb="FF000000"/>
        <sz val="11.0"/>
      </rPr>
      <t>NOTE</t>
    </r>
    <r>
      <rPr>
        <rFont val="Arial"/>
        <color rgb="FF000000"/>
        <sz val="11.0"/>
      </rPr>
      <t>) as a single block into the Data tab</t>
    </r>
  </si>
  <si>
    <t>Null Result, FL Staff sponsor</t>
  </si>
  <si>
    <r>
      <rPr>
        <rFont val="Arial"/>
        <color theme="1"/>
        <sz val="11.0"/>
      </rPr>
      <t xml:space="preserve">For these rows just added, mark the column </t>
    </r>
    <r>
      <rPr>
        <rFont val="Arial"/>
        <b/>
        <color theme="1"/>
        <sz val="11.0"/>
      </rPr>
      <t xml:space="preserve">Added from APT? </t>
    </r>
    <r>
      <rPr>
        <rFont val="Arial"/>
        <color theme="1"/>
        <sz val="11.0"/>
      </rPr>
      <t>as TRUE, set others as FALSE</t>
    </r>
  </si>
  <si>
    <t>Null Result, Duplicate</t>
  </si>
  <si>
    <r>
      <rPr>
        <rFont val="Arial"/>
        <color theme="1"/>
        <sz val="11.0"/>
      </rPr>
      <t xml:space="preserve">Do </t>
    </r>
    <r>
      <rPr>
        <rFont val="Arial"/>
        <b/>
        <color theme="1"/>
        <sz val="11.0"/>
      </rPr>
      <t xml:space="preserve">Initial Order </t>
    </r>
    <r>
      <rPr>
        <rFont val="Arial"/>
        <color theme="1"/>
        <sz val="11.0"/>
      </rPr>
      <t xml:space="preserve"> formula= above cell + 1 then copy and paste as values for entire col</t>
    </r>
  </si>
  <si>
    <t>Null Result, Incomplete Status, Unique Tube ID</t>
  </si>
  <si>
    <t>Null Result, No Participant, Minor or Note</t>
  </si>
  <si>
    <t>Counts Table</t>
  </si>
  <si>
    <r>
      <rPr>
        <rFont val="Arial"/>
        <color theme="1"/>
        <sz val="11.0"/>
      </rPr>
      <t>Do 'Counts Table'</t>
    </r>
    <r>
      <rPr>
        <rFont val="Arial"/>
        <b/>
        <color theme="1"/>
        <sz val="11.0"/>
      </rPr>
      <t xml:space="preserve"> </t>
    </r>
    <r>
      <rPr>
        <rFont val="Arial"/>
        <color theme="1"/>
        <sz val="11.0"/>
      </rPr>
      <t>- adjust formulas</t>
    </r>
  </si>
  <si>
    <t>Duplicate Minor row</t>
  </si>
  <si>
    <t>Make TUBE ID prefixes all uppercase - use UPPER formula and paste as values</t>
  </si>
  <si>
    <t>Duplicate Tube ID</t>
  </si>
  <si>
    <t>File</t>
  </si>
  <si>
    <t>Name Version = Before Delete Rows</t>
  </si>
  <si>
    <t>Pos Control</t>
  </si>
  <si>
    <t>Saliva Sample</t>
  </si>
  <si>
    <t>FLAG ENTRIES FOR DELETION</t>
  </si>
  <si>
    <t>last updated: 12/3/22 11am RT</t>
  </si>
  <si>
    <t>Delete Sponsors (3)</t>
  </si>
  <si>
    <t xml:space="preserve">Review Staff Sponsor </t>
  </si>
  <si>
    <t>No Collection Date, Null result</t>
  </si>
  <si>
    <r>
      <rPr>
        <rFont val="Arial"/>
        <b/>
        <color theme="1"/>
        <sz val="11.0"/>
      </rPr>
      <t xml:space="preserve">Sort </t>
    </r>
    <r>
      <rPr>
        <rFont val="Arial"/>
        <color theme="1"/>
        <sz val="11.0"/>
      </rPr>
      <t xml:space="preserve">by </t>
    </r>
    <r>
      <rPr>
        <rFont val="Arial"/>
        <i/>
        <color theme="1"/>
        <sz val="11.0"/>
      </rPr>
      <t>COLLECTION DATE + COLLECTION TIME</t>
    </r>
  </si>
  <si>
    <t>*guard*</t>
  </si>
  <si>
    <t>Correction Code</t>
  </si>
  <si>
    <r>
      <rPr>
        <rFont val="Arial"/>
        <b/>
        <color theme="1"/>
        <sz val="11.0"/>
      </rPr>
      <t xml:space="preserve">set Delete Code </t>
    </r>
    <r>
      <rPr>
        <rFont val="Arial"/>
        <color theme="1"/>
        <sz val="11.0"/>
      </rPr>
      <t>=1 if collected before start date</t>
    </r>
  </si>
  <si>
    <t>and after end date</t>
  </si>
  <si>
    <t>SKIP</t>
  </si>
  <si>
    <t>Apple Tester</t>
  </si>
  <si>
    <t>custom - explain in Correction Notes</t>
  </si>
  <si>
    <t>look at top for tests (2) and bottom for blank collection date (5.4)</t>
  </si>
  <si>
    <r>
      <rPr>
        <rFont val="Arial"/>
        <b/>
        <color theme="1"/>
        <sz val="11.0"/>
      </rPr>
      <t xml:space="preserve">Sort </t>
    </r>
    <r>
      <rPr>
        <rFont val="Arial"/>
        <color theme="1"/>
        <sz val="11.0"/>
      </rPr>
      <t xml:space="preserve">by </t>
    </r>
    <r>
      <rPr>
        <rFont val="Arial"/>
        <i/>
        <color theme="1"/>
        <sz val="11.0"/>
      </rPr>
      <t>TUBE ID + PARTICIPANT FIRSTNAME</t>
    </r>
  </si>
  <si>
    <t>custom result, see note</t>
  </si>
  <si>
    <r>
      <rPr>
        <rFont val="Arial"/>
        <b/>
        <color theme="1"/>
        <sz val="11.0"/>
      </rPr>
      <t xml:space="preserve">set Delete Code </t>
    </r>
    <r>
      <rPr>
        <rFont val="Arial"/>
        <color theme="1"/>
        <sz val="11.0"/>
      </rPr>
      <t xml:space="preserve">=2 if in </t>
    </r>
    <r>
      <rPr>
        <rFont val="Arial"/>
        <b/>
        <color theme="1"/>
        <sz val="11.0"/>
      </rPr>
      <t>Delete Tube ID Prefixes</t>
    </r>
    <r>
      <rPr>
        <rFont val="Arial"/>
        <color theme="1"/>
        <sz val="11.0"/>
      </rPr>
      <t xml:space="preserve"> list</t>
    </r>
  </si>
  <si>
    <t>Null &gt; Negative, FL Staff Sponsor</t>
  </si>
  <si>
    <t>review all rows where prefix changes</t>
  </si>
  <si>
    <t>Null &gt; Negative, non FL Staff Sponsor</t>
  </si>
  <si>
    <r>
      <rPr>
        <rFont val="Arial"/>
        <b/>
        <color theme="1"/>
        <sz val="11.0"/>
      </rPr>
      <t>Sort</t>
    </r>
    <r>
      <rPr>
        <rFont val="Arial"/>
        <color theme="1"/>
        <sz val="11.0"/>
      </rPr>
      <t xml:space="preserve"> by </t>
    </r>
    <r>
      <rPr>
        <rFont val="Arial"/>
        <i/>
        <color theme="1"/>
        <sz val="11.0"/>
      </rPr>
      <t>Delete Code + SPONSOR FIRSTNAME + SPONSOR LASTNAME + COLLECTION DATE + COLLECTION TIME</t>
    </r>
  </si>
  <si>
    <t>Dummy User</t>
  </si>
  <si>
    <t>changed to positive, see note</t>
  </si>
  <si>
    <r>
      <rPr>
        <rFont val="Arial"/>
        <color theme="1"/>
        <sz val="11.0"/>
      </rPr>
      <t>set</t>
    </r>
    <r>
      <rPr>
        <rFont val="Arial"/>
        <b/>
        <color theme="1"/>
        <sz val="11.0"/>
      </rPr>
      <t xml:space="preserve"> </t>
    </r>
    <r>
      <rPr>
        <rFont val="Arial"/>
        <color theme="1"/>
        <sz val="11.0"/>
      </rPr>
      <t>Delete = 3 if Sponsor is in Delete Sponsors list</t>
    </r>
  </si>
  <si>
    <t>Google Tester</t>
  </si>
  <si>
    <t>changed result to REVIEW</t>
  </si>
  <si>
    <t>Set Delete = 2.3 for FL Staff Self collected tests (many same day 2.2), can add col to left of Delete Code with IF(sponsor firstname=participant firstname)</t>
  </si>
  <si>
    <t>Recollect - fix collection timestamp, sponsor</t>
  </si>
  <si>
    <t>Search file CMD+F for "test" - Set Delete = 4 if note says Test or something similar, check FL Staff</t>
  </si>
  <si>
    <t>Capitalize TubeID prefix</t>
  </si>
  <si>
    <t>Search file CMD+F for all FL Staff last names in Review Staff Sponsor list (use Correction Code=5.1 to flag for review)</t>
  </si>
  <si>
    <t>Removed Space</t>
  </si>
  <si>
    <r>
      <rPr>
        <rFont val="Arial"/>
        <b/>
        <color theme="1"/>
        <sz val="11.0"/>
      </rPr>
      <t xml:space="preserve">Sort </t>
    </r>
    <r>
      <rPr>
        <rFont val="Arial"/>
        <color theme="1"/>
        <sz val="11.0"/>
      </rPr>
      <t>by Delete Code + RESULT + TUBE ID</t>
    </r>
  </si>
  <si>
    <r>
      <rPr>
        <rFont val="Arial"/>
        <b/>
        <color theme="1"/>
        <sz val="11.0"/>
      </rPr>
      <t>Review Duplicate TUBE IDS</t>
    </r>
    <r>
      <rPr>
        <rFont val="Arial"/>
        <color theme="1"/>
        <sz val="11.0"/>
      </rPr>
      <t xml:space="preserve"> in </t>
    </r>
    <r>
      <rPr>
        <rFont val="Arial"/>
        <i/>
        <color theme="1"/>
        <sz val="11.0"/>
      </rPr>
      <t xml:space="preserve">Recollect? </t>
    </r>
    <r>
      <rPr>
        <rFont val="Arial"/>
        <color theme="1"/>
        <sz val="11.0"/>
      </rPr>
      <t>column for tubes that were collected multiple times</t>
    </r>
  </si>
  <si>
    <t>For Review, Highlight</t>
  </si>
  <si>
    <r>
      <rPr>
        <rFont val="Arial"/>
        <b/>
        <color theme="1"/>
        <sz val="11.0"/>
      </rPr>
      <t xml:space="preserve">Add Col </t>
    </r>
    <r>
      <rPr>
        <rFont val="Arial"/>
        <i/>
        <color theme="1"/>
        <sz val="11.0"/>
      </rPr>
      <t>Min Collect to Result</t>
    </r>
    <r>
      <rPr>
        <rFont val="Arial"/>
        <color theme="1"/>
        <sz val="11.0"/>
      </rPr>
      <t xml:space="preserve"> =IF(EXACT(N2,B2),(TIMEVALUE(O2)-TIMEVALUE(C2))*24*60,"") Del Code 2.7</t>
    </r>
  </si>
  <si>
    <t>FL Staff Remote Collected</t>
  </si>
  <si>
    <t>Review for Replicate Tube IDs</t>
  </si>
  <si>
    <t>Fix spelling error in name</t>
  </si>
  <si>
    <r>
      <rPr>
        <rFont val="Arial"/>
        <b/>
        <color rgb="FF000000"/>
        <sz val="11.0"/>
      </rPr>
      <t xml:space="preserve">Sort </t>
    </r>
    <r>
      <rPr>
        <rFont val="Arial"/>
        <color rgb="FF000000"/>
        <sz val="11.0"/>
      </rPr>
      <t>by TUBE ID, copy down Recollect? formula, copy and paste as values</t>
    </r>
  </si>
  <si>
    <t>Review Results</t>
  </si>
  <si>
    <t>sponsor copied to empty participant</t>
  </si>
  <si>
    <r>
      <rPr>
        <rFont val="Arial"/>
        <b/>
        <color theme="1"/>
        <sz val="11.0"/>
      </rPr>
      <t>Sort again</t>
    </r>
    <r>
      <rPr>
        <rFont val="Arial"/>
        <color theme="1"/>
        <sz val="11.0"/>
      </rPr>
      <t xml:space="preserve"> by Recollect? (Z&gt;A) + TUBE ID - for TRUE merge rows, set Delete Code (5.3, highlight gray) and Correction Code (4, highlight orange)</t>
    </r>
  </si>
  <si>
    <t>multiple names for same person</t>
  </si>
  <si>
    <t>Add from APT / Data</t>
  </si>
  <si>
    <r>
      <rPr>
        <rFont val="Arial"/>
        <b/>
        <color theme="1"/>
        <sz val="11.0"/>
      </rPr>
      <t>Compare to Add from APT</t>
    </r>
    <r>
      <rPr>
        <rFont val="Arial"/>
        <color theme="1"/>
        <sz val="11.0"/>
      </rPr>
      <t xml:space="preserve"> tab Replicate Tube IDs (highlighted) - adjust formulas and account for all</t>
    </r>
  </si>
  <si>
    <t>Select Delete?=TRUE rows - Sort by Result (Col M)</t>
  </si>
  <si>
    <t>Review All Positive and Inconclusive to confirm no errors in Delete?</t>
  </si>
  <si>
    <t>Update Counts Table: Values (Col D)</t>
  </si>
  <si>
    <r>
      <rPr>
        <rFont val="Arial"/>
        <b/>
        <color theme="1"/>
        <sz val="11.0"/>
      </rPr>
      <t xml:space="preserve">Name Version </t>
    </r>
    <r>
      <rPr>
        <rFont val="Arial"/>
        <color theme="1"/>
        <sz val="11.0"/>
      </rPr>
      <t>= Before Add Note Names</t>
    </r>
  </si>
  <si>
    <t>Invalid</t>
  </si>
  <si>
    <t>ADD NOTE NAMES</t>
  </si>
  <si>
    <t>last updated: 12/3/22 1pm RT</t>
  </si>
  <si>
    <t>Open up collapsed cols for Add Names, copy formulas for all cols (Num Tube IDs to Preserve Note) to all rows</t>
  </si>
  <si>
    <r>
      <rPr>
        <rFont val="Arial"/>
        <b/>
        <color theme="1"/>
        <sz val="11.0"/>
      </rPr>
      <t>Sort</t>
    </r>
    <r>
      <rPr>
        <rFont val="Arial"/>
        <color theme="1"/>
        <sz val="11.0"/>
      </rPr>
      <t xml:space="preserve"> by Delete? + Has Note? (Z-A) + NOTE + Collection Date</t>
    </r>
  </si>
  <si>
    <t>Admins for that Tenant</t>
  </si>
  <si>
    <t>always delete except exceptions noted as -1</t>
  </si>
  <si>
    <t>Highlight all Delete?=TRUE rows in gray</t>
  </si>
  <si>
    <t>Add for Template</t>
  </si>
  <si>
    <r>
      <rPr>
        <rFont val="Arial"/>
        <b/>
        <color theme="1"/>
        <sz val="11.0"/>
      </rPr>
      <t>Update Counts Table</t>
    </r>
    <r>
      <rPr>
        <rFont val="Arial"/>
        <color theme="1"/>
        <sz val="11.0"/>
      </rPr>
      <t>: Non-Delete Counts (cols E,F,G)</t>
    </r>
  </si>
  <si>
    <r>
      <rPr>
        <rFont val="Arial"/>
        <color theme="1"/>
        <sz val="11.0"/>
      </rPr>
      <t xml:space="preserve">Fill out manually </t>
    </r>
    <r>
      <rPr>
        <rFont val="Arial"/>
        <b/>
        <color theme="1"/>
        <sz val="11.0"/>
      </rPr>
      <t xml:space="preserve">Add N Names - </t>
    </r>
    <r>
      <rPr>
        <rFont val="Arial"/>
        <color theme="1"/>
        <sz val="11.0"/>
      </rPr>
      <t>starting with rows with Delete Code &lt;1 (for all Has Note?=TRUE for Delete Code neg values, then jump to TRUE block)</t>
    </r>
  </si>
  <si>
    <r>
      <rPr>
        <rFont val="Arial"/>
        <color theme="1"/>
        <sz val="11.0"/>
      </rPr>
      <t xml:space="preserve">(Enter the number of names that need to be added from the </t>
    </r>
    <r>
      <rPr>
        <rFont val="Arial"/>
        <b/>
        <color theme="1"/>
        <sz val="11.0"/>
      </rPr>
      <t>NOTE</t>
    </r>
    <r>
      <rPr>
        <rFont val="Arial"/>
        <color theme="1"/>
        <sz val="11.0"/>
      </rPr>
      <t xml:space="preserve"> field. )</t>
    </r>
  </si>
  <si>
    <t>Leave blank if NOTE is something other than a name, flag Preserve Note if needed</t>
  </si>
  <si>
    <t>Combate</t>
  </si>
  <si>
    <t>If Participant Names are wrong - do review per Bend Loom</t>
  </si>
  <si>
    <t>Use 0 for when there is a note name but no rows need to be added (replace Participant field)</t>
  </si>
  <si>
    <r>
      <rPr>
        <rFont val="Arial"/>
        <b/>
        <color theme="1"/>
        <sz val="11.0"/>
      </rPr>
      <t xml:space="preserve">Sort </t>
    </r>
    <r>
      <rPr>
        <rFont val="Arial"/>
        <color theme="1"/>
        <sz val="11.0"/>
      </rPr>
      <t>by Add N Names + Note</t>
    </r>
  </si>
  <si>
    <t>=COUNTIF(S$2:S$827,S2)</t>
  </si>
  <si>
    <t>Use 0.1 for when there are no participants (or replace) and 2 names in the Notes field</t>
  </si>
  <si>
    <t>Coral Springs</t>
  </si>
  <si>
    <r>
      <rPr>
        <rFont val="Arial"/>
        <color theme="1"/>
        <sz val="11.0"/>
      </rPr>
      <t xml:space="preserve">Copy </t>
    </r>
    <r>
      <rPr>
        <rFont val="Arial"/>
        <b/>
        <color theme="1"/>
        <sz val="11.0"/>
      </rPr>
      <t>FRAN</t>
    </r>
    <r>
      <rPr>
        <rFont val="Arial"/>
        <color theme="1"/>
        <sz val="11.0"/>
      </rPr>
      <t xml:space="preserve"> (entire col) and paste in place </t>
    </r>
    <r>
      <rPr>
        <rFont val="Arial"/>
        <i/>
        <color theme="1"/>
        <sz val="11.0"/>
      </rPr>
      <t>as values</t>
    </r>
  </si>
  <si>
    <t>=CONCATENATE(B2,I2)</t>
  </si>
  <si>
    <r>
      <rPr>
        <rFont val="Arial"/>
        <b/>
        <color theme="1"/>
        <sz val="11.0"/>
      </rPr>
      <t>Sort</t>
    </r>
    <r>
      <rPr>
        <rFont val="Arial"/>
        <color theme="1"/>
        <sz val="11.0"/>
      </rPr>
      <t xml:space="preserve"> by FRAN (Z-A), Add N names + Note</t>
    </r>
  </si>
  <si>
    <r>
      <rPr>
        <rFont val="Arial"/>
        <color theme="1"/>
        <sz val="11.0"/>
      </rPr>
      <t xml:space="preserve">For </t>
    </r>
    <r>
      <rPr>
        <rFont val="Arial"/>
        <b/>
        <color theme="1"/>
        <sz val="11.0"/>
      </rPr>
      <t>0 block</t>
    </r>
    <r>
      <rPr>
        <rFont val="Arial"/>
        <color theme="1"/>
        <sz val="11.0"/>
      </rPr>
      <t xml:space="preserve"> (Add N Names = 0, at top w FRAN=FALSE), enter Note Firstname and Note Lastname, and if needed Names Adjust, Note Name?=TRUE by formula</t>
    </r>
  </si>
  <si>
    <r>
      <rPr>
        <rFont val="Arial"/>
        <color theme="1"/>
        <sz val="11.0"/>
      </rPr>
      <t xml:space="preserve">For </t>
    </r>
    <r>
      <rPr>
        <rFont val="Arial"/>
        <b/>
        <color theme="1"/>
        <sz val="11.0"/>
      </rPr>
      <t xml:space="preserve">0.1 block </t>
    </r>
    <r>
      <rPr>
        <rFont val="Arial"/>
        <color theme="1"/>
        <sz val="11.0"/>
      </rPr>
      <t>(Add N Names = 0.1 at top w FRAN=FALSE), this is for when there are no participants and 2 names in the Notes field</t>
    </r>
  </si>
  <si>
    <t>Needham</t>
  </si>
  <si>
    <t>Select block (entire rows), Copy block (cmd C), then insert rows above, then paste, set Note Name?=TRUE (careful, start at bottom)</t>
  </si>
  <si>
    <t>Add Note Names (manual row by row, tedious part) - If the last name is unknown leave blank</t>
  </si>
  <si>
    <t xml:space="preserve">Copy (don't cut) 3 Participant Cols to far right Orig Cols, then delete, then copy NOTE Firstname and NOTE Lastname to Participant </t>
  </si>
  <si>
    <r>
      <rPr>
        <rFont val="Arial"/>
        <color theme="1"/>
        <sz val="11.0"/>
      </rPr>
      <t xml:space="preserve">Repeat for </t>
    </r>
    <r>
      <rPr>
        <rFont val="Arial"/>
        <b/>
        <color theme="1"/>
        <sz val="11.0"/>
      </rPr>
      <t>0.2, 0.3, .04 blocks</t>
    </r>
  </si>
  <si>
    <r>
      <rPr>
        <rFont val="Arial"/>
        <color theme="1"/>
        <sz val="11.0"/>
      </rPr>
      <t xml:space="preserve">For </t>
    </r>
    <r>
      <rPr>
        <rFont val="Arial"/>
        <b/>
        <color theme="1"/>
        <sz val="11.0"/>
      </rPr>
      <t>1 block</t>
    </r>
    <r>
      <rPr>
        <rFont val="Arial"/>
        <color theme="1"/>
        <sz val="11.0"/>
      </rPr>
      <t xml:space="preserve"> (Add N Names = 1, FRAN=TRUE)</t>
    </r>
  </si>
  <si>
    <t xml:space="preserve">For inserted rows - Copy (don't cut) 3 Participant Cols to far right Orig Cols, then delete, then copy NOTE Firstname and NOTE Lastname to Participant </t>
  </si>
  <si>
    <r>
      <rPr>
        <rFont val="Arial"/>
        <color theme="1"/>
        <sz val="11.0"/>
      </rPr>
      <t xml:space="preserve">For </t>
    </r>
    <r>
      <rPr>
        <rFont val="Arial"/>
        <b/>
        <color theme="1"/>
        <sz val="11.0"/>
      </rPr>
      <t xml:space="preserve">2 Block </t>
    </r>
    <r>
      <rPr>
        <rFont val="Arial"/>
        <color theme="1"/>
        <sz val="11.0"/>
      </rPr>
      <t>(Add N Names = 2, FRAN=TRUE), same as above except insert rows twice</t>
    </r>
  </si>
  <si>
    <r>
      <rPr>
        <rFont val="Arial"/>
        <color theme="1"/>
        <sz val="11.0"/>
      </rPr>
      <t xml:space="preserve">For </t>
    </r>
    <r>
      <rPr>
        <rFont val="Arial"/>
        <b/>
        <color theme="1"/>
        <sz val="11.0"/>
      </rPr>
      <t>3 Block</t>
    </r>
    <r>
      <rPr>
        <rFont val="Arial"/>
        <color theme="1"/>
        <sz val="11.0"/>
      </rPr>
      <t xml:space="preserve"> (Add N Names = 3, FRAN=TRUE), same as above except insert rows 3 times</t>
    </r>
  </si>
  <si>
    <r>
      <rPr>
        <rFont val="Arial"/>
        <color theme="1"/>
        <sz val="11.0"/>
      </rPr>
      <t>For 4</t>
    </r>
    <r>
      <rPr>
        <rFont val="Arial"/>
        <b/>
        <color theme="1"/>
        <sz val="11.0"/>
      </rPr>
      <t xml:space="preserve"> Block</t>
    </r>
    <r>
      <rPr>
        <rFont val="Arial"/>
        <color theme="1"/>
        <sz val="11.0"/>
      </rPr>
      <t xml:space="preserve"> (Add N Names = 3, FRAN=TRUE), same as above except insert rows 4 times</t>
    </r>
  </si>
  <si>
    <r>
      <rPr>
        <rFont val="Arial"/>
        <b/>
        <color theme="1"/>
        <sz val="11.0"/>
      </rPr>
      <t>Sort</t>
    </r>
    <r>
      <rPr>
        <rFont val="Arial"/>
        <b/>
        <color theme="1"/>
        <sz val="11.0"/>
      </rPr>
      <t xml:space="preserve"> by Delete? + Participant Firstname + Participant Lastname</t>
    </r>
  </si>
  <si>
    <t>Review no last names to see if can add them (cmd down twice in lastname col)</t>
  </si>
  <si>
    <t>Review no participant and no minor names (if Null result delete code=5.5) - if needed highlight row and sort by Collection Date + Sponsor Firstname</t>
  </si>
  <si>
    <r>
      <rPr>
        <rFont val="Arial"/>
        <b/>
        <color theme="1"/>
        <sz val="11.0"/>
      </rPr>
      <t>Sort</t>
    </r>
    <r>
      <rPr>
        <rFont val="Arial"/>
        <b/>
        <color theme="1"/>
        <sz val="11.0"/>
      </rPr>
      <t xml:space="preserve"> by Delete? + Participant Firstname + Participant Lastname</t>
    </r>
  </si>
  <si>
    <t>Update Counts Table, cut and past as values into ADD NOTE NAMES COL - check green highlighted cells</t>
  </si>
  <si>
    <t>Name the current version in File &gt; Version History as "Add Note Names completed"</t>
  </si>
  <si>
    <t>Randy 12-12</t>
  </si>
  <si>
    <t>ADD PROGRAM NAME (IF APPLICABLE)</t>
  </si>
  <si>
    <t>Add Column PROGRAM after COLLECTION TIME</t>
  </si>
  <si>
    <t>Sort by Delete? + COLLECTION DATE + COLLECTION TIME + SPONSOR FIRSTNAME</t>
  </si>
  <si>
    <t>Assign PROGRAM by Date</t>
  </si>
  <si>
    <t>Sort by Delete? + PROGRAM + SPONSOR FIRSTNAME + SPONSOR LASTNAME + PARTICIPANT FIRSTNAME + PARTICIPANT LASTNAME</t>
  </si>
  <si>
    <t>Re-assign PROGRAM for exceptions</t>
  </si>
  <si>
    <t>CLEANUP</t>
  </si>
  <si>
    <t>Fix multiple names for same person (PARTICIPANT SPONSOR)</t>
  </si>
  <si>
    <t>Gary 12-12</t>
  </si>
  <si>
    <t>SAVE STATE IN SEPARATE TAB, THEN DELETE FLAGGED ENTRIES</t>
  </si>
  <si>
    <t>Data (postDel)</t>
  </si>
  <si>
    <t>Copy the "Corrected APS Data PHI - preDEL" tab, rename the copied tab to "Corrected APS Data PHI - postDEL"</t>
  </si>
  <si>
    <r>
      <rPr>
        <rFont val="Arial"/>
        <color theme="1"/>
        <sz val="11.0"/>
      </rPr>
      <t xml:space="preserve">Delete all rows where </t>
    </r>
    <r>
      <rPr>
        <rFont val="Arial"/>
        <b/>
        <color theme="1"/>
        <sz val="11.0"/>
      </rPr>
      <t xml:space="preserve">Flag to Delete? </t>
    </r>
    <r>
      <rPr>
        <rFont val="Arial"/>
        <color theme="1"/>
        <sz val="11.0"/>
      </rPr>
      <t>is marked as TRUE</t>
    </r>
  </si>
  <si>
    <t>CREATE DEID KEY &amp; DEIDENTIFY</t>
  </si>
  <si>
    <r>
      <rPr>
        <rFont val="Arial"/>
        <color theme="1"/>
        <sz val="11.0"/>
      </rPr>
      <t xml:space="preserve">Extend the formulas from </t>
    </r>
    <r>
      <rPr>
        <rFont val="Arial"/>
        <b/>
        <color theme="1"/>
        <sz val="11.0"/>
      </rPr>
      <t>Sponsor (Person ID)</t>
    </r>
    <r>
      <rPr>
        <rFont val="Arial"/>
        <color theme="1"/>
        <sz val="11.0"/>
      </rPr>
      <t xml:space="preserve"> to </t>
    </r>
    <r>
      <rPr>
        <rFont val="Arial"/>
        <b/>
        <color theme="1"/>
        <sz val="11.0"/>
      </rPr>
      <t>Combined Participant Name</t>
    </r>
    <r>
      <rPr>
        <rFont val="Arial"/>
        <color theme="1"/>
        <sz val="11.0"/>
      </rPr>
      <t xml:space="preserve"> to match the length of the full dataset</t>
    </r>
  </si>
  <si>
    <t>DeID Key</t>
  </si>
  <si>
    <t>Copy the contents of the Sponsor Name (the full name) column from the "Corrected APS Data PHI - postDEL", paste AS VALUES into the All Names column on the "DeID Key" tab</t>
  </si>
  <si>
    <r>
      <rPr>
        <rFont val="Arial"/>
        <color theme="1"/>
        <sz val="11.0"/>
      </rPr>
      <t xml:space="preserve">Remove duplicates in the </t>
    </r>
    <r>
      <rPr>
        <rFont val="Arial"/>
        <b/>
        <color theme="1"/>
        <sz val="11.0"/>
      </rPr>
      <t>All Names</t>
    </r>
    <r>
      <rPr>
        <rFont val="Arial"/>
        <color theme="1"/>
        <sz val="11.0"/>
      </rPr>
      <t xml:space="preserve"> column</t>
    </r>
  </si>
  <si>
    <t>Copy the contents of the Combined Participant Name column from the "Corrected APS Data PHI - postDEL", paste AS VALUES into the All Names column on the "DeID Key" tab beneath the existing entries</t>
  </si>
  <si>
    <r>
      <rPr>
        <rFont val="Arial"/>
        <color theme="1"/>
        <sz val="11.0"/>
      </rPr>
      <t xml:space="preserve">Remove duplicates in the </t>
    </r>
    <r>
      <rPr>
        <rFont val="Arial"/>
        <b/>
        <color theme="1"/>
        <sz val="11.0"/>
      </rPr>
      <t>All Names</t>
    </r>
    <r>
      <rPr>
        <rFont val="Arial"/>
        <color theme="1"/>
        <sz val="11.0"/>
      </rPr>
      <t xml:space="preserve"> column</t>
    </r>
  </si>
  <si>
    <r>
      <rPr>
        <rFont val="Arial"/>
        <color theme="1"/>
        <sz val="11.0"/>
      </rPr>
      <t xml:space="preserve">Sort by </t>
    </r>
    <r>
      <rPr>
        <rFont val="Arial"/>
        <b/>
        <color theme="1"/>
        <sz val="11.0"/>
      </rPr>
      <t>All Names</t>
    </r>
    <r>
      <rPr>
        <rFont val="Arial"/>
        <color theme="1"/>
        <sz val="11.0"/>
      </rPr>
      <t>, verify that no names are duplicated</t>
    </r>
  </si>
  <si>
    <r>
      <rPr>
        <rFont val="Arial"/>
        <color theme="1"/>
        <sz val="11.0"/>
      </rPr>
      <t xml:space="preserve">Copy random number values into the </t>
    </r>
    <r>
      <rPr>
        <rFont val="Arial"/>
        <b/>
        <color theme="1"/>
        <sz val="11.0"/>
      </rPr>
      <t>Random Number List</t>
    </r>
    <r>
      <rPr>
        <rFont val="Arial"/>
        <color theme="1"/>
        <sz val="11.0"/>
      </rPr>
      <t xml:space="preserve"> column (one value for each name), drawing the values from the </t>
    </r>
    <r>
      <rPr>
        <rFont val="Arial"/>
        <i/>
        <color theme="1"/>
        <sz val="11.0"/>
      </rPr>
      <t>Random Number List for DeID Keys</t>
    </r>
    <r>
      <rPr>
        <rFont val="Arial"/>
        <color theme="1"/>
        <sz val="11.0"/>
      </rPr>
      <t xml:space="preserve"> file (link below): </t>
    </r>
  </si>
  <si>
    <t>Random Number List for DeID Keys</t>
  </si>
  <si>
    <r>
      <rPr>
        <rFont val="Arial"/>
        <color theme="1"/>
        <sz val="11.0"/>
      </rPr>
      <t xml:space="preserve">Move the random number values used in this step from the "Not In Use" to the "In Use" tab and specify the deployment in the </t>
    </r>
    <r>
      <rPr>
        <rFont val="Arial"/>
        <b/>
        <color theme="1"/>
        <sz val="11.0"/>
      </rPr>
      <t>Deployment</t>
    </r>
    <r>
      <rPr>
        <rFont val="Arial"/>
        <color theme="1"/>
        <sz val="11.0"/>
      </rPr>
      <t xml:space="preserve"> column</t>
    </r>
  </si>
  <si>
    <r>
      <rPr>
        <rFont val="Arial"/>
        <color theme="1"/>
        <sz val="11.0"/>
      </rPr>
      <t xml:space="preserve">Sort by </t>
    </r>
    <r>
      <rPr>
        <rFont val="Arial"/>
        <b/>
        <color theme="1"/>
        <sz val="11.0"/>
      </rPr>
      <t>All Names</t>
    </r>
    <r>
      <rPr>
        <rFont val="Arial"/>
        <color theme="1"/>
        <sz val="11.0"/>
      </rPr>
      <t xml:space="preserve"> - it is CRITICAL that the DeID Key must be sorted by </t>
    </r>
    <r>
      <rPr>
        <rFont val="Arial"/>
        <b/>
        <color theme="1"/>
        <sz val="11.0"/>
      </rPr>
      <t>All Names</t>
    </r>
    <r>
      <rPr>
        <rFont val="Arial"/>
        <color theme="1"/>
        <sz val="11.0"/>
      </rPr>
      <t xml:space="preserve"> in order for Person ID assignment to function properly</t>
    </r>
  </si>
  <si>
    <r>
      <rPr>
        <rFont val="Arial"/>
        <color theme="1"/>
        <sz val="11.0"/>
      </rPr>
      <t xml:space="preserve">Paste the DeID Key table in place </t>
    </r>
    <r>
      <rPr>
        <rFont val="Arial"/>
        <i/>
        <color theme="1"/>
        <sz val="11.0"/>
      </rPr>
      <t>AS VALUES</t>
    </r>
  </si>
  <si>
    <t>Name the current version in File &gt; Version History as "Deidentification Completed"</t>
  </si>
  <si>
    <t>CREATE CD APS, MOVE COPY TO MAIN &gt; DATA</t>
  </si>
  <si>
    <t>CD APS</t>
  </si>
  <si>
    <t xml:space="preserve">Copy/paste column data from the "Corrected APS Data PHI - postDEL" tab to the "CD APS" tab </t>
  </si>
  <si>
    <r>
      <rPr>
        <rFont val="Arial"/>
        <color theme="1"/>
        <sz val="11.0"/>
      </rPr>
      <t xml:space="preserve">Paste </t>
    </r>
    <r>
      <rPr>
        <rFont val="Arial"/>
        <b/>
        <color theme="1"/>
        <sz val="11.0"/>
      </rPr>
      <t xml:space="preserve">Sponsor (Person ID) </t>
    </r>
    <r>
      <rPr>
        <rFont val="Arial"/>
        <color theme="1"/>
        <sz val="11.0"/>
      </rPr>
      <t xml:space="preserve">and </t>
    </r>
    <r>
      <rPr>
        <rFont val="Arial"/>
        <b/>
        <color theme="1"/>
        <sz val="11.0"/>
      </rPr>
      <t>Participant (Person ID)</t>
    </r>
    <r>
      <rPr>
        <rFont val="Arial"/>
        <color theme="1"/>
        <sz val="11.0"/>
      </rPr>
      <t xml:space="preserve"> column data </t>
    </r>
    <r>
      <rPr>
        <rFont val="Arial"/>
        <i/>
        <color theme="1"/>
        <sz val="11.0"/>
      </rPr>
      <t>AS VALUES</t>
    </r>
  </si>
  <si>
    <t>APS by Date</t>
  </si>
  <si>
    <r>
      <rPr>
        <rFont val="Arial"/>
        <color theme="1"/>
        <sz val="11.0"/>
      </rPr>
      <t xml:space="preserve">Check the 'MATCH NUM SAMPLES' col in the </t>
    </r>
    <r>
      <rPr>
        <rFont val="Arial"/>
        <b/>
        <color theme="1"/>
        <sz val="11.0"/>
      </rPr>
      <t>APS by Date</t>
    </r>
    <r>
      <rPr>
        <rFont val="Arial"/>
        <color theme="1"/>
        <sz val="11.0"/>
      </rPr>
      <t xml:space="preserve"> tab - all values should be TRUE</t>
    </r>
  </si>
  <si>
    <t>For any cases where MATCH NUM SAMPLES = FALSE, resolve the discrepancy</t>
  </si>
  <si>
    <t>APS Tubes</t>
  </si>
  <si>
    <t>Check / extend formulas in APS Tubes tab to make sure that the columns are filling correctly</t>
  </si>
  <si>
    <r>
      <rPr>
        <rFont val="Arial"/>
        <b/>
        <color theme="1"/>
        <sz val="11.0"/>
      </rPr>
      <t>Deidentify</t>
    </r>
    <r>
      <rPr>
        <rFont val="Arial"/>
        <color theme="1"/>
        <sz val="11.0"/>
      </rPr>
      <t xml:space="preserve"> any PHI or PII that exist in the Notes field</t>
    </r>
  </si>
  <si>
    <t>Name the current version in File &gt; Version History as "CD APS completed"</t>
  </si>
  <si>
    <t>Move a copy of the CD APS tab to a new Gsheet in the deployment's deidentified Data folder</t>
  </si>
  <si>
    <t>APS Template v4.2 WIP</t>
  </si>
  <si>
    <t>https://docs.google.com/spreadsheets/d/1BhplIZ6Ky5t86SOqU_WUaxt-v3eoSSII2AiFA6BfqYw/edit#gid=1761983769</t>
  </si>
  <si>
    <t>RT</t>
  </si>
  <si>
    <t>cols to END</t>
  </si>
  <si>
    <t>LOG</t>
  </si>
  <si>
    <t>APS Data PHI - preDEL</t>
  </si>
  <si>
    <t>Formula Dev &gt;&gt;</t>
  </si>
  <si>
    <t>$A9:$AZ9</t>
  </si>
  <si>
    <t>&lt;&lt; Omitted for Match Check</t>
  </si>
  <si>
    <t>filterDEL</t>
  </si>
  <si>
    <t>APS Data PHI - postDEL</t>
  </si>
  <si>
    <t>Person</t>
  </si>
  <si>
    <t>Rollup</t>
  </si>
  <si>
    <t>Header Bool</t>
  </si>
  <si>
    <t>Formula Bool</t>
  </si>
  <si>
    <t>hard coded import rows at 25 - ignore anything after END</t>
  </si>
  <si>
    <t>APS CHECK SUM MAIN</t>
  </si>
  <si>
    <t>BS</t>
  </si>
  <si>
    <t>RAW_APS Total Rows</t>
  </si>
  <si>
    <t>Total Rows</t>
  </si>
  <si>
    <t>Delete Rows (from Delete? col)</t>
  </si>
  <si>
    <t>Keep Rows (Total - Delete)</t>
  </si>
  <si>
    <t>Note Name Rows (from Note Name? col)</t>
  </si>
  <si>
    <t>Rows with Add from APT = TRUE</t>
  </si>
  <si>
    <t>not relevant because all are Add Note Name</t>
  </si>
  <si>
    <t>Initial Add from APT (from Add from APT tab)</t>
  </si>
  <si>
    <t>should all have Note names added or be marked for deletion (not both)</t>
  </si>
  <si>
    <t>Note Name Rows Extra (excludes orig row) - Formula</t>
  </si>
  <si>
    <t>preDel must be sorted by Tube ID + Note Firstname</t>
  </si>
  <si>
    <t>Note Name Rows Extra (excludes orig row) - Value</t>
  </si>
  <si>
    <t xml:space="preserve">paste as value </t>
  </si>
  <si>
    <t>CHECK SUM for preDEL TOTAL ROWS</t>
  </si>
  <si>
    <t>RAW_APS total rows + APT added + Note Name Rows Extra</t>
  </si>
  <si>
    <t>Total Rows in postDel</t>
  </si>
  <si>
    <t>Sum Person Samples</t>
  </si>
  <si>
    <t>NAME CHECKS</t>
  </si>
  <si>
    <t>SUM Note Name Cols</t>
  </si>
  <si>
    <t>excludes deleted</t>
  </si>
  <si>
    <t>Count Note Name? TRUE - includes deleted rows</t>
  </si>
  <si>
    <t>Deleted Note Name rows</t>
  </si>
  <si>
    <t>paste as value after using Cur Bool =IF(AND(AG2,X2),TRUE,IFERROR(0/0))</t>
  </si>
  <si>
    <t>Blank Combined Names</t>
  </si>
  <si>
    <t>Delete Codes</t>
  </si>
  <si>
    <t>Current Codes</t>
  </si>
  <si>
    <t>Del Code</t>
  </si>
  <si>
    <t>Present?</t>
  </si>
  <si>
    <t>Tube ID blank</t>
  </si>
  <si>
    <t>Duplicate TubeID conclude mistake and delete</t>
  </si>
  <si>
    <t>plan to delete this one after remapping</t>
  </si>
  <si>
    <t>Non Std Prefix and Result=Fail</t>
  </si>
  <si>
    <t>Note states other participants added as Note Names</t>
  </si>
  <si>
    <t>review</t>
  </si>
  <si>
    <t>Positive result FL Staff sponsor and Participant</t>
  </si>
  <si>
    <t>review these because I added participant</t>
  </si>
  <si>
    <t>Null Result, Replicate Tube ID - other replicate kept, add del to Tube ID</t>
  </si>
  <si>
    <t>added other replicate kept, 7.3 is where all are del</t>
  </si>
  <si>
    <t>needs more info, review these</t>
  </si>
  <si>
    <t>Replicate Tube ID</t>
  </si>
  <si>
    <t>Replicate Tube ID - Extra Note Name Add Error</t>
  </si>
  <si>
    <t>Replicate Tube ID - recollected, add del to end of Tube ID (not NULL result)</t>
  </si>
  <si>
    <t>Replicate Tube IDs - Null results, all deleted</t>
  </si>
  <si>
    <t>Replicate Tube ID - different participant email address</t>
  </si>
  <si>
    <t>new for COSP fgmolino</t>
  </si>
  <si>
    <t>Saliva sample</t>
  </si>
  <si>
    <t>Null, delete in Reconcile w RFR</t>
  </si>
  <si>
    <t>Null, suspected corrupt APS Raw row - see note</t>
  </si>
  <si>
    <t>Not in LUM</t>
  </si>
  <si>
    <t>No run that day in RFR</t>
  </si>
  <si>
    <t>Conclude not pooled, extra particip mistakes during collection</t>
  </si>
  <si>
    <t>Internal sync specific - see notes for program</t>
  </si>
  <si>
    <t>Basic Correction Codes</t>
  </si>
  <si>
    <t>BCor Code</t>
  </si>
  <si>
    <t>REMOVE THESE CODES FROM HERE</t>
  </si>
  <si>
    <t>Replicate TubeID but conclude different tubes, add x or a,b,c</t>
  </si>
  <si>
    <t>Tube ID field blank - add BLANK1, 2, 3 ,etc if marked for deletion</t>
  </si>
  <si>
    <t>Replicate Tube ID and participant in other tube on same day, add suffix "DEL" to Tube ID and also mark for deletion (1.1)</t>
  </si>
  <si>
    <t>Tube ID Replicate with lowercase, make uppercase and add suffix a</t>
  </si>
  <si>
    <t>Add to Collection - same day same sponsor, add later people to early time that is resulted</t>
  </si>
  <si>
    <t>plan to remove this one</t>
  </si>
  <si>
    <t>what is the corrective action?</t>
  </si>
  <si>
    <t>Blank first name, move last name to first name</t>
  </si>
  <si>
    <t>Adjust capitalization in name</t>
  </si>
  <si>
    <t>Appivo name merged into another Appivo name (e.g. diminuitive or remove middle name)</t>
  </si>
  <si>
    <t>why do this?</t>
  </si>
  <si>
    <t>Changed Participant name to UnknownPerson</t>
  </si>
  <si>
    <t>incorrect nested minor, move from Minor cols to Participant Cols</t>
  </si>
  <si>
    <t>uncollected person in participant col, remove name there and add Note Name</t>
  </si>
  <si>
    <t>modify app group - see correction notes</t>
  </si>
  <si>
    <t>Result Correction Codes</t>
  </si>
  <si>
    <t>RCor Code</t>
  </si>
  <si>
    <t>Null to Neg to reconcile run tube count</t>
  </si>
  <si>
    <t>Null to Neg for recollect</t>
  </si>
  <si>
    <t>find and remap</t>
  </si>
  <si>
    <t>Null to Pos</t>
  </si>
  <si>
    <t>Null to Pos for recollect</t>
  </si>
  <si>
    <t>History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</si>
</sst>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 h:mm"/>
    <numFmt numFmtId="165" formatCode="0.0%"/>
    <numFmt numFmtId="166" formatCode="yyyy-mm-dd"/>
    <numFmt numFmtId="167" formatCode="M/d/yyyy"/>
    <numFmt numFmtId="168" formatCode="0.0"/>
    <numFmt numFmtId="169" formatCode="h:mm:ss am/pm"/>
    <numFmt numFmtId="170" formatCode="m/d/yyyy"/>
    <numFmt numFmtId="171" formatCode="m&quot;/&quot;d&quot; &quot;h&quot;:&quot;mm"/>
  </numFmts>
  <fonts count="49">
    <font>
      <sz val="10.0"/>
      <color rgb="FF000000"/>
      <name val="Arial"/>
      <scheme val="minor"/>
    </font>
    <font>
      <color theme="1"/>
      <name val="Arial"/>
      <scheme val="minor"/>
    </font>
    <font>
      <u/>
      <color theme="1"/>
      <name val="Arial"/>
      <scheme val="minor"/>
    </font>
    <font>
      <color theme="1"/>
      <name val="Arial"/>
    </font>
    <font>
      <b/>
      <color theme="1"/>
      <name val="Arial"/>
    </font>
    <font>
      <b/>
      <u/>
      <sz val="12.0"/>
      <color theme="1"/>
      <name val="Arial"/>
      <scheme val="minor"/>
    </font>
    <font>
      <b/>
      <color theme="1"/>
      <name val="Arial"/>
      <scheme val="minor"/>
    </font>
    <font>
      <color rgb="FF0000FF"/>
      <name val="Arial"/>
      <scheme val="minor"/>
    </font>
    <font>
      <b/>
      <u/>
      <sz val="12.0"/>
      <color theme="1"/>
      <name val="Arial"/>
    </font>
    <font>
      <color theme="1"/>
      <name val="Roboto"/>
    </font>
    <font>
      <b/>
      <i/>
      <color theme="1"/>
      <name val="Arial"/>
    </font>
    <font>
      <b/>
      <color rgb="FFFFFFFF"/>
      <name val="Arial"/>
    </font>
    <font>
      <sz val="10.0"/>
      <color theme="1"/>
      <name val="Arial"/>
      <scheme val="minor"/>
    </font>
    <font>
      <sz val="11.0"/>
      <color theme="1"/>
      <name val="Inconsolata"/>
    </font>
    <font>
      <color rgb="FF1F1F1F"/>
      <name val="Google Sans Mono"/>
    </font>
    <font>
      <b/>
      <color rgb="FF000000"/>
      <name val="Arial"/>
    </font>
    <font>
      <sz val="11.0"/>
      <color rgb="FF000000"/>
      <name val="Inconsolata"/>
    </font>
    <font>
      <color rgb="FFFFFFFF"/>
      <name val="Arial"/>
      <scheme val="minor"/>
    </font>
    <font>
      <b/>
      <u/>
      <sz val="14.0"/>
      <color theme="1"/>
      <name val="Arial"/>
    </font>
    <font>
      <sz val="11.0"/>
      <color theme="1"/>
      <name val="Arial"/>
    </font>
    <font>
      <sz val="11.0"/>
      <color theme="1"/>
      <name val="Arial"/>
      <scheme val="minor"/>
    </font>
    <font>
      <b/>
      <sz val="14.0"/>
      <color theme="1"/>
      <name val="Arial"/>
      <scheme val="minor"/>
    </font>
    <font>
      <b/>
      <u/>
      <sz val="11.0"/>
      <color theme="1"/>
      <name val="Arial"/>
    </font>
    <font>
      <b/>
      <sz val="11.0"/>
      <color theme="1"/>
      <name val="Arial"/>
    </font>
    <font>
      <b/>
      <u/>
      <sz val="11.0"/>
      <color theme="1"/>
      <name val="Arial"/>
    </font>
    <font>
      <u/>
      <sz val="11.0"/>
      <color rgb="FF0000FF"/>
      <name val="Arial"/>
    </font>
    <font>
      <sz val="11.0"/>
      <color rgb="FF000000"/>
      <name val="Arial"/>
    </font>
    <font>
      <b/>
      <sz val="11.0"/>
      <color theme="1"/>
      <name val="Arial"/>
      <scheme val="minor"/>
    </font>
    <font>
      <sz val="11.0"/>
      <color rgb="FF000000"/>
      <name val="Arial"/>
      <scheme val="minor"/>
    </font>
    <font>
      <b/>
      <u/>
      <sz val="11.0"/>
      <color theme="1"/>
      <name val="Arial"/>
    </font>
    <font>
      <b/>
      <u/>
      <sz val="11.0"/>
      <color theme="1"/>
      <name val="Arial"/>
      <scheme val="minor"/>
    </font>
    <font>
      <i/>
      <sz val="11.0"/>
      <color theme="1"/>
      <name val="Arial"/>
      <scheme val="minor"/>
    </font>
    <font>
      <sz val="11.0"/>
      <color rgb="FFFF0000"/>
      <name val="Arial"/>
    </font>
    <font>
      <sz val="10.0"/>
      <color theme="1"/>
      <name val="Arial"/>
    </font>
    <font>
      <b/>
      <sz val="14.0"/>
      <color theme="1"/>
      <name val="Arial"/>
    </font>
    <font>
      <u/>
      <sz val="11.0"/>
      <color rgb="FF1155CC"/>
      <name val="Arial"/>
    </font>
    <font>
      <u/>
      <color rgb="FF0000FF"/>
    </font>
    <font>
      <u/>
      <color theme="1"/>
      <name val="Arial"/>
      <scheme val="minor"/>
    </font>
    <font>
      <b/>
      <sz val="12.0"/>
      <color rgb="FF222222"/>
      <name val="Arial"/>
    </font>
    <font>
      <i/>
      <color theme="1"/>
      <name val="Arial"/>
      <scheme val="minor"/>
    </font>
    <font>
      <b/>
      <sz val="12.0"/>
      <color theme="1"/>
      <name val="Arial"/>
    </font>
    <font>
      <i/>
      <color theme="1"/>
      <name val="Arial"/>
    </font>
    <font>
      <color rgb="FFFF0000"/>
      <name val="Arial"/>
    </font>
    <font>
      <sz val="11.0"/>
      <color rgb="FFFF0000"/>
      <name val="Inconsolata"/>
    </font>
    <font>
      <b/>
      <sz val="12.0"/>
      <color rgb="FF000000"/>
      <name val="Arial"/>
    </font>
    <font>
      <u/>
      <color theme="1"/>
      <name val="Arial"/>
      <scheme val="minor"/>
    </font>
    <font>
      <b/>
      <sz val="12.0"/>
      <color theme="1"/>
      <name val="Arial"/>
      <scheme val="minor"/>
    </font>
    <font>
      <color rgb="FF000000"/>
      <name val="Arial"/>
    </font>
    <font>
      <b/>
      <color rgb="FFFFFFFF"/>
      <name val="Arial"/>
      <scheme val="minor"/>
    </font>
  </fonts>
  <fills count="24">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D9D2E9"/>
        <bgColor rgb="FFD9D2E9"/>
      </patternFill>
    </fill>
    <fill>
      <patternFill patternType="solid">
        <fgColor rgb="FFF4CCCC"/>
        <bgColor rgb="FFF4CCCC"/>
      </patternFill>
    </fill>
    <fill>
      <patternFill patternType="solid">
        <fgColor rgb="FFEAD1DC"/>
        <bgColor rgb="FFEAD1DC"/>
      </patternFill>
    </fill>
    <fill>
      <patternFill patternType="solid">
        <fgColor rgb="FFC9DAF8"/>
        <bgColor rgb="FFC9DAF8"/>
      </patternFill>
    </fill>
    <fill>
      <patternFill patternType="solid">
        <fgColor rgb="FFFFFF00"/>
        <bgColor rgb="FFFFFF00"/>
      </patternFill>
    </fill>
    <fill>
      <patternFill patternType="solid">
        <fgColor rgb="FFC27BA0"/>
        <bgColor rgb="FFC27BA0"/>
      </patternFill>
    </fill>
    <fill>
      <patternFill patternType="solid">
        <fgColor rgb="FFD9EAD3"/>
        <bgColor rgb="FFD9EAD3"/>
      </patternFill>
    </fill>
    <fill>
      <patternFill patternType="solid">
        <fgColor rgb="FF00FFFF"/>
        <bgColor rgb="FF00FFFF"/>
      </patternFill>
    </fill>
    <fill>
      <patternFill patternType="solid">
        <fgColor rgb="FFFF9900"/>
        <bgColor rgb="FFFF9900"/>
      </patternFill>
    </fill>
    <fill>
      <patternFill patternType="solid">
        <fgColor rgb="FF00FF00"/>
        <bgColor rgb="FF00FF00"/>
      </patternFill>
    </fill>
    <fill>
      <patternFill patternType="solid">
        <fgColor rgb="FF434343"/>
        <bgColor rgb="FF434343"/>
      </patternFill>
    </fill>
    <fill>
      <patternFill patternType="solid">
        <fgColor rgb="FFCFE2F3"/>
        <bgColor rgb="FFCFE2F3"/>
      </patternFill>
    </fill>
    <fill>
      <patternFill patternType="solid">
        <fgColor rgb="FFCCCCCC"/>
        <bgColor rgb="FFCCCCCC"/>
      </patternFill>
    </fill>
    <fill>
      <patternFill patternType="solid">
        <fgColor rgb="FF0000FF"/>
        <bgColor rgb="FF0000FF"/>
      </patternFill>
    </fill>
    <fill>
      <patternFill patternType="solid">
        <fgColor rgb="FFFFFFFF"/>
        <bgColor rgb="FFFFFFFF"/>
      </patternFill>
    </fill>
    <fill>
      <patternFill patternType="solid">
        <fgColor rgb="FFEA9999"/>
        <bgColor rgb="FFEA9999"/>
      </patternFill>
    </fill>
    <fill>
      <patternFill patternType="solid">
        <fgColor rgb="FFFF00FF"/>
        <bgColor rgb="FFFF00FF"/>
      </patternFill>
    </fill>
    <fill>
      <patternFill patternType="solid">
        <fgColor rgb="FFFF0000"/>
        <bgColor rgb="FFFF0000"/>
      </patternFill>
    </fill>
    <fill>
      <patternFill patternType="solid">
        <fgColor rgb="FF9900FF"/>
        <bgColor rgb="FF9900FF"/>
      </patternFill>
    </fill>
    <fill>
      <patternFill patternType="solid">
        <fgColor rgb="FFF1C232"/>
        <bgColor rgb="FFF1C232"/>
      </patternFill>
    </fill>
  </fills>
  <borders count="9">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7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0"/>
    </xf>
    <xf borderId="0" fillId="0" fontId="2" numFmtId="0" xfId="0" applyAlignment="1" applyFont="1">
      <alignment readingOrder="0"/>
    </xf>
    <xf borderId="0" fillId="0" fontId="3" numFmtId="0" xfId="0" applyAlignment="1" applyFont="1">
      <alignment vertical="bottom"/>
    </xf>
    <xf borderId="0" fillId="0" fontId="4" numFmtId="164" xfId="0" applyAlignment="1" applyFont="1" applyNumberFormat="1">
      <alignment readingOrder="0" vertical="bottom"/>
    </xf>
    <xf borderId="0" fillId="0" fontId="5" numFmtId="0" xfId="0" applyAlignment="1" applyFont="1">
      <alignment readingOrder="0"/>
    </xf>
    <xf borderId="0" fillId="0" fontId="6" numFmtId="0" xfId="0" applyAlignment="1" applyFont="1">
      <alignment readingOrder="0" shrinkToFit="0" wrapText="0"/>
    </xf>
    <xf borderId="0" fillId="0" fontId="3" numFmtId="0" xfId="0" applyAlignment="1" applyFont="1">
      <alignment horizontal="center" vertical="bottom"/>
    </xf>
    <xf borderId="0" fillId="0" fontId="4" numFmtId="0" xfId="0" applyAlignment="1" applyFont="1">
      <alignment vertical="bottom"/>
    </xf>
    <xf borderId="0" fillId="0" fontId="1" numFmtId="0" xfId="0" applyFont="1"/>
    <xf borderId="0" fillId="0" fontId="1" numFmtId="0" xfId="0" applyAlignment="1" applyFont="1">
      <alignment readingOrder="0" shrinkToFit="0" wrapText="0"/>
    </xf>
    <xf borderId="0" fillId="0" fontId="1" numFmtId="0" xfId="0" applyAlignment="1" applyFont="1">
      <alignment readingOrder="0" shrinkToFit="0" wrapText="0"/>
    </xf>
    <xf borderId="0" fillId="0" fontId="3" numFmtId="0" xfId="0" applyAlignment="1" applyFont="1">
      <alignment horizontal="right" vertical="bottom"/>
    </xf>
    <xf borderId="0" fillId="0" fontId="7" numFmtId="0" xfId="0" applyAlignment="1" applyFont="1">
      <alignment readingOrder="0"/>
    </xf>
    <xf borderId="0" fillId="0" fontId="1" numFmtId="165" xfId="0" applyFont="1" applyNumberFormat="1"/>
    <xf borderId="0" fillId="0" fontId="1" numFmtId="9" xfId="0" applyFont="1" applyNumberFormat="1"/>
    <xf borderId="1" fillId="0" fontId="1" numFmtId="0" xfId="0" applyBorder="1" applyFont="1"/>
    <xf borderId="1" fillId="0" fontId="6" numFmtId="0" xfId="0" applyAlignment="1" applyBorder="1" applyFont="1">
      <alignment readingOrder="0" shrinkToFit="0" wrapText="1"/>
    </xf>
    <xf borderId="1" fillId="0" fontId="6" numFmtId="0" xfId="0" applyAlignment="1" applyBorder="1" applyFont="1">
      <alignment readingOrder="0"/>
    </xf>
    <xf borderId="1" fillId="0" fontId="1" numFmtId="0" xfId="0" applyAlignment="1" applyBorder="1" applyFont="1">
      <alignment horizontal="center" readingOrder="0"/>
    </xf>
    <xf borderId="1" fillId="0" fontId="1" numFmtId="0" xfId="0" applyAlignment="1" applyBorder="1" applyFont="1">
      <alignment horizontal="center"/>
    </xf>
    <xf borderId="1" fillId="2" fontId="1" numFmtId="0" xfId="0" applyAlignment="1" applyBorder="1" applyFill="1" applyFont="1">
      <alignment horizontal="center" readingOrder="0"/>
    </xf>
    <xf borderId="1" fillId="3" fontId="3" numFmtId="9" xfId="0" applyAlignment="1" applyBorder="1" applyFill="1" applyFont="1" applyNumberFormat="1">
      <alignment horizontal="center" vertical="bottom"/>
    </xf>
    <xf borderId="2" fillId="0" fontId="1" numFmtId="0" xfId="0" applyBorder="1" applyFont="1"/>
    <xf borderId="3" fillId="0" fontId="1" numFmtId="0" xfId="0" applyBorder="1" applyFont="1"/>
    <xf borderId="0" fillId="0" fontId="1" numFmtId="0" xfId="0" applyAlignment="1" applyFont="1">
      <alignment horizontal="center"/>
    </xf>
    <xf borderId="4" fillId="0" fontId="1" numFmtId="0" xfId="0" applyAlignment="1" applyBorder="1" applyFont="1">
      <alignment horizontal="center"/>
    </xf>
    <xf borderId="0" fillId="0" fontId="3" numFmtId="0" xfId="0" applyAlignment="1" applyFont="1">
      <alignment readingOrder="0" vertical="bottom"/>
    </xf>
    <xf borderId="0" fillId="0" fontId="3" numFmtId="0" xfId="0" applyAlignment="1" applyFont="1">
      <alignment readingOrder="0" shrinkToFit="0" vertical="bottom" wrapText="0"/>
    </xf>
    <xf borderId="5" fillId="0" fontId="6" numFmtId="0" xfId="0" applyAlignment="1" applyBorder="1" applyFont="1">
      <alignment readingOrder="0"/>
    </xf>
    <xf borderId="6" fillId="0" fontId="1" numFmtId="0" xfId="0" applyAlignment="1" applyBorder="1" applyFont="1">
      <alignment horizontal="center"/>
    </xf>
    <xf borderId="7" fillId="0" fontId="1" numFmtId="0" xfId="0" applyAlignment="1" applyBorder="1" applyFont="1">
      <alignment horizontal="center"/>
    </xf>
    <xf borderId="6" fillId="2" fontId="1" numFmtId="0" xfId="0" applyAlignment="1" applyBorder="1" applyFont="1">
      <alignment horizontal="center"/>
    </xf>
    <xf borderId="1" fillId="3" fontId="3" numFmtId="9" xfId="0" applyAlignment="1" applyBorder="1" applyFont="1" applyNumberFormat="1">
      <alignment horizontal="right" vertical="bottom"/>
    </xf>
    <xf borderId="0" fillId="0" fontId="3" numFmtId="0" xfId="0" applyAlignment="1" applyFont="1">
      <alignment shrinkToFit="0" vertical="bottom" wrapText="0"/>
    </xf>
    <xf borderId="0" fillId="2" fontId="1" numFmtId="0" xfId="0" applyFont="1"/>
    <xf borderId="0" fillId="2" fontId="1" numFmtId="0" xfId="0" applyAlignment="1" applyFont="1">
      <alignment readingOrder="0"/>
    </xf>
    <xf borderId="0" fillId="2" fontId="1" numFmtId="0" xfId="0" applyAlignment="1" applyFont="1">
      <alignment shrinkToFit="0" wrapText="0"/>
    </xf>
    <xf borderId="0" fillId="3" fontId="3" numFmtId="9" xfId="0" applyAlignment="1" applyFont="1" applyNumberFormat="1">
      <alignment horizontal="right" vertical="bottom"/>
    </xf>
    <xf borderId="0" fillId="0" fontId="3" numFmtId="0" xfId="0" applyAlignment="1" applyFont="1">
      <alignment horizontal="right" readingOrder="0" vertical="bottom"/>
    </xf>
    <xf borderId="0" fillId="0" fontId="8" numFmtId="0" xfId="0" applyAlignment="1" applyFont="1">
      <alignment readingOrder="0" vertical="bottom"/>
    </xf>
    <xf borderId="0" fillId="2" fontId="3" numFmtId="0" xfId="0" applyAlignment="1" applyFont="1">
      <alignment horizontal="right" vertical="bottom"/>
    </xf>
    <xf borderId="0" fillId="2" fontId="3" numFmtId="0" xfId="0" applyAlignment="1" applyFont="1">
      <alignment readingOrder="0" vertical="bottom"/>
    </xf>
    <xf borderId="0" fillId="2" fontId="3" numFmtId="0" xfId="0" applyAlignment="1" applyFont="1">
      <alignment readingOrder="0" shrinkToFit="0" vertical="bottom" wrapText="0"/>
    </xf>
    <xf borderId="0" fillId="2" fontId="3" numFmtId="0" xfId="0" applyAlignment="1" applyFont="1">
      <alignment shrinkToFit="0" vertical="bottom" wrapText="0"/>
    </xf>
    <xf borderId="0" fillId="0" fontId="3" numFmtId="0" xfId="0" applyAlignment="1" applyFont="1">
      <alignment horizontal="right" vertical="bottom"/>
    </xf>
    <xf borderId="0" fillId="0" fontId="3" numFmtId="0" xfId="0" applyAlignment="1" applyFont="1">
      <alignment vertical="bottom"/>
    </xf>
    <xf borderId="0" fillId="2" fontId="3" numFmtId="0" xfId="0" applyAlignment="1" applyFont="1">
      <alignment horizontal="right" vertical="bottom"/>
    </xf>
    <xf borderId="0" fillId="2" fontId="3" numFmtId="0" xfId="0" applyAlignment="1" applyFont="1">
      <alignment vertical="bottom"/>
    </xf>
    <xf borderId="0" fillId="2" fontId="3" numFmtId="0" xfId="0" applyAlignment="1" applyFont="1">
      <alignment shrinkToFit="0" vertical="bottom" wrapText="0"/>
    </xf>
    <xf borderId="0" fillId="0" fontId="1" numFmtId="166" xfId="0" applyFont="1" applyNumberFormat="1"/>
    <xf borderId="0" fillId="0" fontId="9" numFmtId="0" xfId="0" applyAlignment="1" applyFont="1">
      <alignment vertical="bottom"/>
    </xf>
    <xf borderId="0" fillId="0" fontId="6"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3" fontId="4" numFmtId="0" xfId="0" applyAlignment="1" applyFont="1">
      <alignment shrinkToFit="0" vertical="bottom" wrapText="1"/>
    </xf>
    <xf borderId="0" fillId="0" fontId="6" numFmtId="0" xfId="0" applyAlignment="1" applyFont="1">
      <alignment shrinkToFit="0" wrapText="1"/>
    </xf>
    <xf borderId="0" fillId="4" fontId="3" numFmtId="166" xfId="0" applyAlignment="1" applyFill="1" applyFont="1" applyNumberFormat="1">
      <alignment horizontal="right" vertical="bottom"/>
    </xf>
    <xf borderId="0" fillId="5" fontId="3" numFmtId="166" xfId="0" applyAlignment="1" applyFill="1" applyFont="1" applyNumberFormat="1">
      <alignment horizontal="right" vertical="bottom"/>
    </xf>
    <xf borderId="0" fillId="6" fontId="3" numFmtId="0" xfId="0" applyAlignment="1" applyFill="1" applyFont="1">
      <alignment horizontal="right" vertical="bottom"/>
    </xf>
    <xf borderId="0" fillId="6" fontId="1" numFmtId="0" xfId="0" applyFont="1"/>
    <xf borderId="0" fillId="6" fontId="1" numFmtId="165" xfId="0" applyFont="1" applyNumberFormat="1"/>
    <xf borderId="0" fillId="3" fontId="1" numFmtId="0" xfId="0" applyFont="1"/>
    <xf borderId="0" fillId="7" fontId="3" numFmtId="166" xfId="0" applyAlignment="1" applyFill="1" applyFont="1" applyNumberFormat="1">
      <alignment horizontal="right" vertical="bottom"/>
    </xf>
    <xf borderId="0" fillId="3" fontId="3" numFmtId="166" xfId="0" applyAlignment="1" applyFont="1" applyNumberFormat="1">
      <alignment horizontal="right" vertical="bottom"/>
    </xf>
    <xf borderId="0" fillId="3" fontId="3" numFmtId="0" xfId="0" applyAlignment="1" applyFont="1">
      <alignment horizontal="right" vertical="bottom"/>
    </xf>
    <xf borderId="0" fillId="3" fontId="3" numFmtId="0" xfId="0" applyAlignment="1" applyFont="1">
      <alignment vertical="bottom"/>
    </xf>
    <xf borderId="0" fillId="8" fontId="3" numFmtId="0" xfId="0" applyAlignment="1" applyFill="1" applyFont="1">
      <alignment horizontal="right" vertical="bottom"/>
    </xf>
    <xf borderId="0" fillId="0" fontId="1" numFmtId="167" xfId="0" applyFont="1" applyNumberFormat="1"/>
    <xf borderId="0" fillId="0" fontId="6" numFmtId="0" xfId="0" applyAlignment="1" applyFont="1">
      <alignment readingOrder="0"/>
    </xf>
    <xf borderId="0" fillId="0" fontId="6" numFmtId="0" xfId="0" applyFont="1"/>
    <xf borderId="0" fillId="9" fontId="4" numFmtId="0" xfId="0" applyAlignment="1" applyFill="1" applyFont="1">
      <alignment horizontal="left" shrinkToFit="0" vertical="bottom" wrapText="1"/>
    </xf>
    <xf borderId="0" fillId="10" fontId="4" numFmtId="0" xfId="0" applyAlignment="1" applyFill="1" applyFont="1">
      <alignment shrinkToFit="0" vertical="bottom" wrapText="1"/>
    </xf>
    <xf borderId="0" fillId="10" fontId="4" numFmtId="0" xfId="0" applyAlignment="1" applyFont="1">
      <alignment shrinkToFit="0" vertical="bottom" wrapText="1"/>
    </xf>
    <xf borderId="0" fillId="10" fontId="4" numFmtId="0" xfId="0" applyAlignment="1" applyFont="1">
      <alignment readingOrder="0" shrinkToFit="0" vertical="bottom" wrapText="1"/>
    </xf>
    <xf borderId="0" fillId="9" fontId="1" numFmtId="0" xfId="0" applyAlignment="1" applyFont="1">
      <alignment horizontal="left"/>
    </xf>
    <xf borderId="0" fillId="10" fontId="3" numFmtId="166" xfId="0" applyAlignment="1" applyFont="1" applyNumberFormat="1">
      <alignment horizontal="right" vertical="bottom"/>
    </xf>
    <xf borderId="0" fillId="10" fontId="3" numFmtId="21" xfId="0" applyAlignment="1" applyFont="1" applyNumberFormat="1">
      <alignment horizontal="right" vertical="bottom"/>
    </xf>
    <xf borderId="0" fillId="10" fontId="3" numFmtId="0" xfId="0" applyAlignment="1" applyFont="1">
      <alignment vertical="bottom"/>
    </xf>
    <xf borderId="0" fillId="10" fontId="3" numFmtId="0" xfId="0" applyAlignment="1" applyFont="1">
      <alignment horizontal="center" vertical="bottom"/>
    </xf>
    <xf borderId="0" fillId="10" fontId="3" numFmtId="0" xfId="0" applyAlignment="1" applyFont="1">
      <alignment horizontal="right" vertical="bottom"/>
    </xf>
    <xf borderId="0" fillId="6" fontId="3" numFmtId="0" xfId="0" applyAlignment="1" applyFont="1">
      <alignment vertical="bottom"/>
    </xf>
    <xf borderId="0" fillId="6" fontId="3" numFmtId="0" xfId="0" applyAlignment="1" applyFont="1">
      <alignment vertical="bottom"/>
    </xf>
    <xf borderId="0" fillId="0" fontId="1" numFmtId="0" xfId="0" applyAlignment="1" applyFont="1">
      <alignment horizontal="center" readingOrder="0"/>
    </xf>
    <xf borderId="8" fillId="6" fontId="1" numFmtId="0" xfId="0" applyBorder="1" applyFont="1"/>
    <xf borderId="0" fillId="0" fontId="1" numFmtId="0" xfId="0" applyAlignment="1" applyFont="1">
      <alignment horizontal="right"/>
    </xf>
    <xf borderId="6" fillId="6" fontId="1" numFmtId="0" xfId="0" applyBorder="1" applyFont="1"/>
    <xf borderId="0" fillId="0" fontId="6" numFmtId="0" xfId="0" applyAlignment="1" applyFont="1">
      <alignment horizontal="center" readingOrder="0"/>
    </xf>
    <xf borderId="0" fillId="6" fontId="1" numFmtId="0" xfId="0" applyAlignment="1" applyFont="1">
      <alignment horizontal="right"/>
    </xf>
    <xf borderId="0" fillId="11" fontId="1" numFmtId="0" xfId="0" applyAlignment="1" applyFill="1" applyFont="1">
      <alignment readingOrder="0"/>
    </xf>
    <xf borderId="0" fillId="0" fontId="1" numFmtId="0" xfId="0" applyAlignment="1" applyFont="1">
      <alignment horizontal="right" readingOrder="0"/>
    </xf>
    <xf borderId="0" fillId="0" fontId="4" numFmtId="0" xfId="0" applyAlignment="1" applyFont="1">
      <alignment shrinkToFit="0" vertical="bottom" wrapText="1"/>
    </xf>
    <xf borderId="0" fillId="6" fontId="4" numFmtId="0" xfId="0" applyAlignment="1" applyFont="1">
      <alignment shrinkToFit="0" vertical="bottom" wrapText="1"/>
    </xf>
    <xf borderId="0" fillId="12" fontId="4" numFmtId="0" xfId="0" applyAlignment="1" applyFill="1" applyFont="1">
      <alignment shrinkToFit="0" vertical="bottom" wrapText="1"/>
    </xf>
    <xf borderId="0" fillId="13" fontId="4" numFmtId="0" xfId="0" applyAlignment="1" applyFill="1" applyFont="1">
      <alignment shrinkToFit="0" vertical="bottom" wrapText="1"/>
    </xf>
    <xf borderId="0" fillId="9" fontId="4" numFmtId="0" xfId="0" applyAlignment="1" applyFont="1">
      <alignment shrinkToFit="0" vertical="bottom" wrapText="1"/>
    </xf>
    <xf borderId="0" fillId="6" fontId="4" numFmtId="0" xfId="0" applyAlignment="1" applyFont="1">
      <alignment shrinkToFit="0" vertical="bottom" wrapText="1"/>
    </xf>
    <xf borderId="0" fillId="4" fontId="4" numFmtId="0" xfId="0" applyAlignment="1" applyFont="1">
      <alignment shrinkToFit="0" vertical="bottom" wrapText="1"/>
    </xf>
    <xf borderId="0" fillId="13" fontId="10" numFmtId="0" xfId="0" applyAlignment="1" applyFont="1">
      <alignment shrinkToFit="0" vertical="bottom" wrapText="1"/>
    </xf>
    <xf borderId="0" fillId="13" fontId="4" numFmtId="0" xfId="0" applyAlignment="1" applyFont="1">
      <alignment shrinkToFit="0" vertical="bottom" wrapText="1"/>
    </xf>
    <xf borderId="0" fillId="10" fontId="4" numFmtId="0" xfId="0" applyAlignment="1" applyFont="1">
      <alignment horizontal="center" shrinkToFit="0" vertical="bottom" wrapText="1"/>
    </xf>
    <xf borderId="0" fillId="14" fontId="11" numFmtId="0" xfId="0" applyAlignment="1" applyFill="1" applyFont="1">
      <alignment horizontal="center" shrinkToFit="0" vertical="bottom" wrapText="1"/>
    </xf>
    <xf borderId="0" fillId="11" fontId="4" numFmtId="0" xfId="0" applyAlignment="1" applyFont="1">
      <alignment shrinkToFit="0" vertical="bottom" wrapText="1"/>
    </xf>
    <xf borderId="0" fillId="14" fontId="11" numFmtId="10" xfId="0" applyAlignment="1" applyFont="1" applyNumberFormat="1">
      <alignment shrinkToFit="0" vertical="bottom" wrapText="1"/>
    </xf>
    <xf borderId="0" fillId="15" fontId="4" numFmtId="10" xfId="0" applyAlignment="1" applyFill="1" applyFont="1" applyNumberFormat="1">
      <alignment shrinkToFit="0" vertical="bottom" wrapText="1"/>
    </xf>
    <xf borderId="0" fillId="3" fontId="4" numFmtId="10" xfId="0" applyAlignment="1" applyFont="1" applyNumberFormat="1">
      <alignment shrinkToFit="0" vertical="bottom" wrapText="1"/>
    </xf>
    <xf borderId="0" fillId="4" fontId="4" numFmtId="10" xfId="0" applyAlignment="1" applyFont="1" applyNumberFormat="1">
      <alignment shrinkToFit="0" vertical="bottom" wrapText="1"/>
    </xf>
    <xf borderId="0" fillId="0" fontId="4" numFmtId="10" xfId="0" applyAlignment="1" applyFont="1" applyNumberFormat="1">
      <alignment shrinkToFit="0" vertical="bottom" wrapText="1"/>
    </xf>
    <xf borderId="0" fillId="16" fontId="3" numFmtId="0" xfId="0" applyAlignment="1" applyFill="1" applyFont="1">
      <alignment horizontal="left" vertical="bottom"/>
    </xf>
    <xf borderId="0" fillId="16" fontId="3" numFmtId="166" xfId="0" applyAlignment="1" applyFont="1" applyNumberFormat="1">
      <alignment horizontal="right" vertical="bottom"/>
    </xf>
    <xf borderId="0" fillId="16" fontId="3" numFmtId="21" xfId="0" applyAlignment="1" applyFont="1" applyNumberFormat="1">
      <alignment horizontal="right" vertical="bottom"/>
    </xf>
    <xf borderId="0" fillId="16" fontId="3" numFmtId="0" xfId="0" applyAlignment="1" applyFont="1">
      <alignment vertical="bottom"/>
    </xf>
    <xf borderId="0" fillId="16" fontId="3" numFmtId="0" xfId="0" applyAlignment="1" applyFont="1">
      <alignment shrinkToFit="0" vertical="bottom" wrapText="0"/>
    </xf>
    <xf borderId="0" fillId="16" fontId="3" numFmtId="167" xfId="0" applyAlignment="1" applyFont="1" applyNumberFormat="1">
      <alignment horizontal="right" vertical="bottom"/>
    </xf>
    <xf borderId="0" fillId="0" fontId="3" numFmtId="21" xfId="0" applyAlignment="1" applyFont="1" applyNumberFormat="1">
      <alignment horizontal="right" vertical="bottom"/>
    </xf>
    <xf borderId="0" fillId="6" fontId="3" numFmtId="0" xfId="0" applyAlignment="1" applyFont="1">
      <alignment horizontal="center" vertical="bottom"/>
    </xf>
    <xf borderId="0" fillId="12" fontId="3" numFmtId="0" xfId="0" applyAlignment="1" applyFont="1">
      <alignment horizontal="center" vertical="bottom"/>
    </xf>
    <xf borderId="0" fillId="16" fontId="12" numFmtId="0" xfId="0" applyAlignment="1" applyFont="1">
      <alignment horizontal="center"/>
    </xf>
    <xf borderId="0" fillId="16" fontId="12" numFmtId="0" xfId="0" applyFont="1"/>
    <xf borderId="0" fillId="6" fontId="12" numFmtId="0" xfId="0" applyFont="1"/>
    <xf borderId="0" fillId="0" fontId="0" numFmtId="0" xfId="0" applyFont="1"/>
    <xf borderId="0" fillId="6" fontId="12" numFmtId="0" xfId="0" applyFont="1"/>
    <xf borderId="0" fillId="16" fontId="12" numFmtId="0" xfId="0" applyAlignment="1" applyFont="1">
      <alignment horizontal="center" readingOrder="0"/>
    </xf>
    <xf borderId="0" fillId="16" fontId="12" numFmtId="0" xfId="0" applyAlignment="1" applyFont="1">
      <alignment readingOrder="0"/>
    </xf>
    <xf borderId="0" fillId="6" fontId="12" numFmtId="168" xfId="0" applyAlignment="1" applyFont="1" applyNumberFormat="1">
      <alignment horizontal="center" readingOrder="0"/>
    </xf>
    <xf borderId="0" fillId="6" fontId="12" numFmtId="0" xfId="0" applyAlignment="1" applyFont="1">
      <alignment horizontal="center" readingOrder="0"/>
    </xf>
    <xf borderId="0" fillId="4" fontId="3" numFmtId="0" xfId="0" applyAlignment="1" applyFont="1">
      <alignment vertical="bottom"/>
    </xf>
    <xf borderId="0" fillId="6" fontId="3" numFmtId="0" xfId="0" applyAlignment="1" applyFont="1">
      <alignment horizontal="center" vertical="bottom"/>
    </xf>
    <xf borderId="0" fillId="12" fontId="3" numFmtId="0" xfId="0" applyAlignment="1" applyFont="1">
      <alignment vertical="bottom"/>
    </xf>
    <xf borderId="0" fillId="14" fontId="3" numFmtId="0" xfId="0" applyAlignment="1" applyFont="1">
      <alignment horizontal="left" vertical="bottom"/>
    </xf>
    <xf borderId="0" fillId="11" fontId="3" numFmtId="0" xfId="0" applyAlignment="1" applyFont="1">
      <alignment vertical="bottom"/>
    </xf>
    <xf borderId="0" fillId="14" fontId="3" numFmtId="0" xfId="0" applyAlignment="1" applyFont="1">
      <alignment vertical="bottom"/>
    </xf>
    <xf borderId="0" fillId="15" fontId="3" numFmtId="169" xfId="0" applyAlignment="1" applyFont="1" applyNumberFormat="1">
      <alignment vertical="bottom"/>
    </xf>
    <xf borderId="0" fillId="15" fontId="3" numFmtId="3" xfId="0" applyAlignment="1" applyFont="1" applyNumberFormat="1">
      <alignment vertical="bottom"/>
    </xf>
    <xf borderId="0" fillId="3" fontId="3" numFmtId="169" xfId="0" applyAlignment="1" applyFont="1" applyNumberFormat="1">
      <alignment vertical="bottom"/>
    </xf>
    <xf borderId="0" fillId="3" fontId="3" numFmtId="3" xfId="0" applyAlignment="1" applyFont="1" applyNumberFormat="1">
      <alignment vertical="bottom"/>
    </xf>
    <xf borderId="0" fillId="4" fontId="3" numFmtId="169" xfId="0" applyAlignment="1" applyFont="1" applyNumberFormat="1">
      <alignment vertical="bottom"/>
    </xf>
    <xf borderId="0" fillId="4" fontId="3" numFmtId="169" xfId="0" applyAlignment="1" applyFont="1" applyNumberFormat="1">
      <alignment horizontal="center" vertical="bottom"/>
    </xf>
    <xf borderId="0" fillId="0" fontId="13" numFmtId="0" xfId="0" applyAlignment="1" applyFont="1">
      <alignment horizontal="center" shrinkToFit="0" vertical="bottom" wrapText="1"/>
    </xf>
    <xf borderId="0" fillId="0" fontId="14" numFmtId="0" xfId="0" applyAlignment="1" applyFont="1">
      <alignment horizontal="center" vertical="bottom"/>
    </xf>
    <xf borderId="0" fillId="0" fontId="3" numFmtId="169" xfId="0" applyAlignment="1" applyFont="1" applyNumberFormat="1">
      <alignment horizontal="left" vertical="bottom"/>
    </xf>
    <xf borderId="0" fillId="16" fontId="3" numFmtId="0" xfId="0" applyAlignment="1" applyFont="1">
      <alignment horizontal="center" vertical="bottom"/>
    </xf>
    <xf borderId="0" fillId="0" fontId="3" numFmtId="0" xfId="0" applyAlignment="1" applyFont="1">
      <alignment horizontal="left" vertical="bottom"/>
    </xf>
    <xf borderId="0" fillId="0" fontId="3" numFmtId="166" xfId="0" applyAlignment="1" applyFont="1" applyNumberFormat="1">
      <alignment horizontal="right" vertical="bottom"/>
    </xf>
    <xf borderId="0" fillId="0" fontId="3" numFmtId="167" xfId="0" applyAlignment="1" applyFont="1" applyNumberFormat="1">
      <alignment horizontal="right" vertical="bottom"/>
    </xf>
    <xf borderId="0" fillId="0" fontId="12" numFmtId="0" xfId="0" applyAlignment="1" applyFont="1">
      <alignment horizontal="center"/>
    </xf>
    <xf borderId="0" fillId="0" fontId="12" numFmtId="0" xfId="0" applyFont="1"/>
    <xf borderId="0" fillId="0" fontId="12" numFmtId="0" xfId="0" applyAlignment="1" applyFont="1">
      <alignment horizontal="center" readingOrder="0"/>
    </xf>
    <xf borderId="0" fillId="0" fontId="12" numFmtId="0" xfId="0" applyAlignment="1" applyFont="1">
      <alignment readingOrder="0"/>
    </xf>
    <xf borderId="0" fillId="2" fontId="12" numFmtId="0" xfId="0" applyAlignment="1" applyFont="1">
      <alignment horizontal="center" readingOrder="0"/>
    </xf>
    <xf borderId="0" fillId="0" fontId="3" numFmtId="0" xfId="0" applyAlignment="1" applyFont="1">
      <alignment shrinkToFit="0" vertical="bottom" wrapText="0"/>
    </xf>
    <xf borderId="0" fillId="0" fontId="3" numFmtId="167" xfId="0" applyAlignment="1" applyFont="1" applyNumberFormat="1">
      <alignment vertical="bottom"/>
    </xf>
    <xf borderId="0" fillId="0" fontId="3" numFmtId="0" xfId="0" applyAlignment="1" applyFont="1">
      <alignment horizontal="left" vertical="bottom"/>
    </xf>
    <xf borderId="0" fillId="16" fontId="3" numFmtId="167" xfId="0" applyAlignment="1" applyFont="1" applyNumberFormat="1">
      <alignment vertical="bottom"/>
    </xf>
    <xf borderId="0" fillId="16" fontId="3" numFmtId="0" xfId="0" applyAlignment="1" applyFont="1">
      <alignment horizontal="center" vertical="bottom"/>
    </xf>
    <xf borderId="0" fillId="16" fontId="3" numFmtId="0" xfId="0" applyAlignment="1" applyFont="1">
      <alignment vertical="bottom"/>
    </xf>
    <xf borderId="0" fillId="16" fontId="0" numFmtId="0" xfId="0" applyFont="1"/>
    <xf borderId="0" fillId="16" fontId="12" numFmtId="0" xfId="0" applyFont="1"/>
    <xf borderId="0" fillId="16" fontId="12" numFmtId="168" xfId="0" applyAlignment="1" applyFont="1" applyNumberFormat="1">
      <alignment horizontal="center" readingOrder="0"/>
    </xf>
    <xf borderId="0" fillId="16" fontId="3" numFmtId="169" xfId="0" applyAlignment="1" applyFont="1" applyNumberFormat="1">
      <alignment horizontal="left" vertical="bottom"/>
    </xf>
    <xf borderId="0" fillId="16" fontId="3" numFmtId="3" xfId="0" applyAlignment="1" applyFont="1" applyNumberFormat="1">
      <alignment vertical="bottom"/>
    </xf>
    <xf borderId="0" fillId="16" fontId="3" numFmtId="169" xfId="0" applyAlignment="1" applyFont="1" applyNumberFormat="1">
      <alignment vertical="bottom"/>
    </xf>
    <xf borderId="0" fillId="16" fontId="3" numFmtId="169" xfId="0" applyAlignment="1" applyFont="1" applyNumberFormat="1">
      <alignment horizontal="center" vertical="bottom"/>
    </xf>
    <xf borderId="0" fillId="16" fontId="13" numFmtId="0" xfId="0" applyAlignment="1" applyFont="1">
      <alignment horizontal="center" shrinkToFit="0" vertical="bottom" wrapText="1"/>
    </xf>
    <xf borderId="0" fillId="16" fontId="14" numFmtId="0" xfId="0" applyAlignment="1" applyFont="1">
      <alignment horizontal="center" vertical="bottom"/>
    </xf>
    <xf borderId="0" fillId="6" fontId="4" numFmtId="0" xfId="0" applyAlignment="1" applyFont="1">
      <alignment readingOrder="0" shrinkToFit="0" vertical="bottom" wrapText="1"/>
    </xf>
    <xf borderId="0" fillId="6" fontId="4" numFmtId="0" xfId="0" applyAlignment="1" applyFont="1">
      <alignment horizontal="left" shrinkToFit="0" vertical="bottom" wrapText="1"/>
    </xf>
    <xf borderId="0" fillId="6" fontId="4" numFmtId="0" xfId="0" applyAlignment="1" applyFont="1">
      <alignment horizontal="left" shrinkToFit="0" vertical="bottom" wrapText="1"/>
    </xf>
    <xf borderId="0" fillId="6" fontId="10" numFmtId="0" xfId="0" applyAlignment="1" applyFont="1">
      <alignment shrinkToFit="0" vertical="bottom" wrapText="1"/>
    </xf>
    <xf borderId="0" fillId="6" fontId="4" numFmtId="0" xfId="0" applyAlignment="1" applyFont="1">
      <alignment horizontal="left" readingOrder="0" shrinkToFit="0" vertical="bottom" wrapText="1"/>
    </xf>
    <xf borderId="0" fillId="17" fontId="11" numFmtId="0" xfId="0" applyAlignment="1" applyFill="1" applyFont="1">
      <alignment horizontal="center" shrinkToFit="0" vertical="bottom" wrapText="1"/>
    </xf>
    <xf borderId="0" fillId="6" fontId="3" numFmtId="166" xfId="0" applyAlignment="1" applyFont="1" applyNumberFormat="1">
      <alignment horizontal="right" vertical="bottom"/>
    </xf>
    <xf borderId="0" fillId="6" fontId="3" numFmtId="21" xfId="0" applyAlignment="1" applyFont="1" applyNumberFormat="1">
      <alignment horizontal="right" vertical="bottom"/>
    </xf>
    <xf borderId="0" fillId="6" fontId="3" numFmtId="168" xfId="0" applyAlignment="1" applyFont="1" applyNumberFormat="1">
      <alignment horizontal="center" vertical="bottom"/>
    </xf>
    <xf borderId="0" fillId="6" fontId="3" numFmtId="168" xfId="0" applyAlignment="1" applyFont="1" applyNumberFormat="1">
      <alignment horizontal="right" vertical="bottom"/>
    </xf>
    <xf borderId="0" fillId="6" fontId="4" numFmtId="0" xfId="0" applyAlignment="1" applyFont="1">
      <alignment horizontal="right" shrinkToFit="0" vertical="bottom" wrapText="1"/>
    </xf>
    <xf borderId="0" fillId="0" fontId="3" numFmtId="0" xfId="0" applyAlignment="1" applyFont="1">
      <alignment horizontal="center" vertical="bottom"/>
    </xf>
    <xf borderId="0" fillId="0" fontId="3" numFmtId="168" xfId="0" applyAlignment="1" applyFont="1" applyNumberFormat="1">
      <alignment horizontal="center" vertical="bottom"/>
    </xf>
    <xf borderId="0" fillId="0" fontId="3" numFmtId="168" xfId="0" applyAlignment="1" applyFont="1" applyNumberFormat="1">
      <alignment horizontal="right" vertical="bottom"/>
    </xf>
    <xf borderId="0" fillId="8" fontId="3" numFmtId="0" xfId="0" applyAlignment="1" applyFont="1">
      <alignment vertical="bottom"/>
    </xf>
    <xf borderId="0" fillId="0" fontId="4" numFmtId="0" xfId="0" applyAlignment="1" applyFont="1">
      <alignment readingOrder="0" shrinkToFit="0" vertical="bottom" wrapText="0"/>
    </xf>
    <xf borderId="0" fillId="0" fontId="4" numFmtId="0" xfId="0" applyAlignment="1" applyFont="1">
      <alignment horizontal="left" readingOrder="0" shrinkToFit="0" vertical="bottom" wrapText="1"/>
    </xf>
    <xf borderId="0" fillId="14" fontId="4" numFmtId="0" xfId="0" applyAlignment="1" applyFont="1">
      <alignment readingOrder="0" shrinkToFit="0" vertical="bottom" wrapText="1"/>
    </xf>
    <xf borderId="0" fillId="6" fontId="4" numFmtId="0" xfId="0" applyAlignment="1" applyFont="1">
      <alignment horizontal="center" readingOrder="0" shrinkToFit="0" vertical="bottom" wrapText="1"/>
    </xf>
    <xf borderId="0" fillId="14" fontId="11" numFmtId="0" xfId="0" applyAlignment="1" applyFont="1">
      <alignment horizontal="center" readingOrder="0" shrinkToFit="0" textRotation="0" vertical="bottom" wrapText="1"/>
    </xf>
    <xf borderId="0" fillId="0" fontId="4" numFmtId="0" xfId="0" applyAlignment="1" applyFont="1">
      <alignment horizontal="center" readingOrder="0" shrinkToFit="0" vertical="bottom" wrapText="1"/>
    </xf>
    <xf borderId="0" fillId="14" fontId="11" numFmtId="0" xfId="0" applyAlignment="1" applyFont="1">
      <alignment horizontal="center" shrinkToFit="0" textRotation="0" vertical="bottom" wrapText="1"/>
    </xf>
    <xf borderId="0" fillId="14" fontId="11" numFmtId="0" xfId="0" applyAlignment="1" applyFont="1">
      <alignment readingOrder="0" shrinkToFit="0" textRotation="0" vertical="bottom" wrapText="1"/>
    </xf>
    <xf borderId="0" fillId="0" fontId="4" numFmtId="0" xfId="0" applyAlignment="1" applyFont="1">
      <alignment horizontal="left" shrinkToFit="0" vertical="bottom" wrapText="1"/>
    </xf>
    <xf borderId="0" fillId="0" fontId="15" numFmtId="0" xfId="0" applyAlignment="1" applyFont="1">
      <alignment readingOrder="0" shrinkToFit="0" vertical="bottom" wrapText="1"/>
    </xf>
    <xf borderId="0" fillId="6" fontId="1" numFmtId="0" xfId="0" applyAlignment="1" applyFont="1">
      <alignment horizontal="center"/>
    </xf>
    <xf borderId="0" fillId="6" fontId="1" numFmtId="0" xfId="0" applyAlignment="1" applyFont="1">
      <alignment horizontal="center" readingOrder="0"/>
    </xf>
    <xf borderId="0" fillId="6" fontId="1" numFmtId="0" xfId="0" applyAlignment="1" applyFont="1">
      <alignment readingOrder="0"/>
    </xf>
    <xf borderId="0" fillId="6" fontId="1" numFmtId="0" xfId="0" applyAlignment="1" applyFont="1">
      <alignment horizontal="left"/>
    </xf>
    <xf borderId="0" fillId="14" fontId="11" numFmtId="0" xfId="0" applyAlignment="1" applyFont="1">
      <alignment horizontal="center" shrinkToFit="0" vertical="bottom" wrapText="1"/>
    </xf>
    <xf borderId="0" fillId="18" fontId="16" numFmtId="0" xfId="0" applyFill="1" applyFont="1"/>
    <xf borderId="0" fillId="14" fontId="1" numFmtId="0" xfId="0" applyFont="1"/>
    <xf borderId="0" fillId="0" fontId="3" numFmtId="0" xfId="0" applyFont="1"/>
    <xf borderId="0" fillId="9" fontId="3" numFmtId="0" xfId="0" applyFont="1"/>
    <xf borderId="0" fillId="14" fontId="17" numFmtId="0" xfId="0" applyAlignment="1" applyFont="1">
      <alignment readingOrder="0" textRotation="255" vertical="top"/>
    </xf>
    <xf borderId="0" fillId="18" fontId="0" numFmtId="0" xfId="0" applyAlignment="1" applyFont="1">
      <alignment shrinkToFit="0" wrapText="0"/>
    </xf>
    <xf borderId="0" fillId="14" fontId="0" numFmtId="0" xfId="0" applyAlignment="1" applyFont="1">
      <alignment shrinkToFit="0" wrapText="0"/>
    </xf>
    <xf borderId="0" fillId="0" fontId="0" numFmtId="0" xfId="0" applyAlignment="1" applyFont="1">
      <alignment shrinkToFit="0" wrapText="0"/>
    </xf>
    <xf borderId="0" fillId="10" fontId="0" numFmtId="0" xfId="0" applyAlignment="1" applyFont="1">
      <alignment shrinkToFit="0" wrapText="0"/>
    </xf>
    <xf borderId="0" fillId="0" fontId="1" numFmtId="0" xfId="0" applyAlignment="1" applyFont="1">
      <alignment horizontal="left"/>
    </xf>
    <xf borderId="0" fillId="0" fontId="1" numFmtId="0" xfId="0" applyAlignment="1" applyFont="1">
      <alignment horizontal="right"/>
    </xf>
    <xf borderId="0" fillId="9" fontId="3" numFmtId="0" xfId="0" applyAlignment="1" applyFont="1">
      <alignment vertical="bottom"/>
    </xf>
    <xf borderId="0" fillId="3" fontId="3" numFmtId="21" xfId="0" applyAlignment="1" applyFont="1" applyNumberFormat="1">
      <alignment horizontal="right" vertical="bottom"/>
    </xf>
    <xf borderId="0" fillId="10" fontId="1" numFmtId="0" xfId="0" applyAlignment="1" applyFont="1">
      <alignment horizontal="left"/>
    </xf>
    <xf borderId="0" fillId="9" fontId="3" numFmtId="166" xfId="0" applyAlignment="1" applyFont="1" applyNumberFormat="1">
      <alignment horizontal="right" vertical="bottom"/>
    </xf>
    <xf borderId="0" fillId="0" fontId="3" numFmtId="166" xfId="0" applyAlignment="1" applyFont="1" applyNumberFormat="1">
      <alignment vertical="bottom"/>
    </xf>
    <xf borderId="0" fillId="0" fontId="3" numFmtId="166" xfId="0" applyAlignment="1" applyFont="1" applyNumberFormat="1">
      <alignment horizontal="center" vertical="bottom"/>
    </xf>
    <xf borderId="0" fillId="0" fontId="3" numFmtId="0" xfId="0" applyAlignment="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horizontal="center" shrinkToFit="0" vertical="bottom" wrapText="1"/>
    </xf>
    <xf borderId="0" fillId="19" fontId="3" numFmtId="0" xfId="0" applyAlignment="1" applyFill="1" applyFont="1">
      <alignment horizontal="center" vertical="bottom"/>
    </xf>
    <xf borderId="0" fillId="6" fontId="4" numFmtId="10" xfId="0" applyAlignment="1" applyFont="1" applyNumberFormat="1">
      <alignment shrinkToFit="0" vertical="bottom" wrapText="1"/>
    </xf>
    <xf borderId="0" fillId="0" fontId="3" numFmtId="21" xfId="0" applyAlignment="1" applyFont="1" applyNumberFormat="1">
      <alignment vertical="bottom"/>
    </xf>
    <xf borderId="0" fillId="0" fontId="4" numFmtId="0" xfId="0" applyAlignment="1" applyFont="1">
      <alignment vertical="bottom"/>
    </xf>
    <xf borderId="0" fillId="14" fontId="3" numFmtId="10" xfId="0" applyAlignment="1" applyFont="1" applyNumberFormat="1">
      <alignment vertical="bottom"/>
    </xf>
    <xf borderId="0" fillId="3" fontId="4" numFmtId="0" xfId="0" applyAlignment="1" applyFont="1">
      <alignment shrinkToFit="0" vertical="bottom" wrapText="1"/>
    </xf>
    <xf borderId="0" fillId="0" fontId="3" numFmtId="169" xfId="0" applyAlignment="1" applyFont="1" applyNumberFormat="1">
      <alignment vertical="bottom"/>
    </xf>
    <xf borderId="0" fillId="14" fontId="3" numFmtId="169" xfId="0" applyAlignment="1" applyFont="1" applyNumberFormat="1">
      <alignment vertical="bottom"/>
    </xf>
    <xf borderId="0" fillId="15" fontId="3" numFmtId="3" xfId="0" applyAlignment="1" applyFont="1" applyNumberFormat="1">
      <alignment horizontal="center" vertical="bottom"/>
    </xf>
    <xf borderId="0" fillId="0" fontId="18" numFmtId="0" xfId="0" applyAlignment="1" applyFont="1">
      <alignment readingOrder="0" vertical="bottom"/>
    </xf>
    <xf borderId="0" fillId="0" fontId="19" numFmtId="0" xfId="0" applyAlignment="1" applyFont="1">
      <alignment vertical="bottom"/>
    </xf>
    <xf borderId="0" fillId="0" fontId="20" numFmtId="0" xfId="0" applyFont="1"/>
    <xf borderId="0" fillId="0" fontId="21" numFmtId="0" xfId="0" applyAlignment="1" applyFont="1">
      <alignment readingOrder="0"/>
    </xf>
    <xf borderId="0" fillId="11" fontId="20" numFmtId="0" xfId="0" applyAlignment="1" applyFont="1">
      <alignment horizontal="center"/>
    </xf>
    <xf borderId="0" fillId="0" fontId="22" numFmtId="0" xfId="0" applyAlignment="1" applyFont="1">
      <alignment readingOrder="0" shrinkToFit="0" vertical="bottom" wrapText="1"/>
    </xf>
    <xf borderId="0" fillId="0" fontId="19" numFmtId="0" xfId="0" applyAlignment="1" applyFont="1">
      <alignment horizontal="center" vertical="bottom"/>
    </xf>
    <xf borderId="0" fillId="0" fontId="19" numFmtId="0" xfId="0" applyAlignment="1" applyFont="1">
      <alignment shrinkToFit="0" vertical="bottom" wrapText="0"/>
    </xf>
    <xf borderId="0" fillId="0" fontId="23" numFmtId="0" xfId="0" applyAlignment="1" applyFont="1">
      <alignment readingOrder="0" vertical="bottom"/>
    </xf>
    <xf borderId="0" fillId="0" fontId="19" numFmtId="0" xfId="0" applyAlignment="1" applyFont="1">
      <alignment readingOrder="0"/>
    </xf>
    <xf borderId="0" fillId="0" fontId="19" numFmtId="0" xfId="0" applyAlignment="1" applyFont="1">
      <alignment readingOrder="0" shrinkToFit="0" vertical="bottom" wrapText="0"/>
    </xf>
    <xf borderId="0" fillId="0" fontId="20" numFmtId="0" xfId="0" applyAlignment="1" applyFont="1">
      <alignment readingOrder="0"/>
    </xf>
    <xf borderId="0" fillId="20" fontId="19" numFmtId="0" xfId="0" applyFill="1" applyFont="1"/>
    <xf borderId="0" fillId="0" fontId="24" numFmtId="0" xfId="0" applyAlignment="1" applyFont="1">
      <alignment readingOrder="0" vertical="bottom"/>
    </xf>
    <xf borderId="0" fillId="0" fontId="23" numFmtId="0" xfId="0" applyAlignment="1" applyFont="1">
      <alignment readingOrder="0" shrinkToFit="0" vertical="bottom" wrapText="0"/>
    </xf>
    <xf borderId="0" fillId="0" fontId="19" numFmtId="0" xfId="0" applyAlignment="1" applyFont="1">
      <alignment readingOrder="0" vertical="bottom"/>
    </xf>
    <xf borderId="0" fillId="0" fontId="20" numFmtId="0" xfId="0" applyAlignment="1" applyFont="1">
      <alignment readingOrder="0" vertical="bottom"/>
    </xf>
    <xf borderId="0" fillId="0" fontId="25" numFmtId="0" xfId="0" applyAlignment="1" applyFont="1">
      <alignment readingOrder="0" vertical="bottom"/>
    </xf>
    <xf borderId="0" fillId="0" fontId="19" numFmtId="0" xfId="0" applyAlignment="1" applyFont="1">
      <alignment horizontal="center" readingOrder="0" vertical="bottom"/>
    </xf>
    <xf borderId="0" fillId="0" fontId="26" numFmtId="0" xfId="0" applyAlignment="1" applyFont="1">
      <alignment readingOrder="0"/>
    </xf>
    <xf borderId="0" fillId="0" fontId="20" numFmtId="0" xfId="0" applyAlignment="1" applyFont="1">
      <alignment vertical="bottom"/>
    </xf>
    <xf borderId="0" fillId="0" fontId="27" numFmtId="0" xfId="0" applyAlignment="1" applyFont="1">
      <alignment readingOrder="0"/>
    </xf>
    <xf borderId="0" fillId="18" fontId="16" numFmtId="0" xfId="0" applyAlignment="1" applyFont="1">
      <alignment horizontal="left" readingOrder="0"/>
    </xf>
    <xf borderId="0" fillId="0" fontId="28" numFmtId="0" xfId="0" applyAlignment="1" applyFont="1">
      <alignment readingOrder="0"/>
    </xf>
    <xf borderId="0" fillId="0" fontId="19" numFmtId="0" xfId="0" applyFont="1"/>
    <xf borderId="0" fillId="0" fontId="16" numFmtId="0" xfId="0" applyAlignment="1" applyFont="1">
      <alignment horizontal="left" readingOrder="0"/>
    </xf>
    <xf borderId="0" fillId="3" fontId="23" numFmtId="0" xfId="0" applyAlignment="1" applyFont="1">
      <alignment vertical="bottom"/>
    </xf>
    <xf borderId="0" fillId="3" fontId="19" numFmtId="0" xfId="0" applyAlignment="1" applyFont="1">
      <alignment readingOrder="0"/>
    </xf>
    <xf borderId="0" fillId="3" fontId="19" numFmtId="0" xfId="0" applyAlignment="1" applyFont="1">
      <alignment readingOrder="0" shrinkToFit="0" vertical="bottom" wrapText="0"/>
    </xf>
    <xf borderId="0" fillId="3" fontId="19" numFmtId="0" xfId="0" applyAlignment="1" applyFont="1">
      <alignment vertical="bottom"/>
    </xf>
    <xf borderId="0" fillId="3" fontId="16" numFmtId="0" xfId="0" applyAlignment="1" applyFont="1">
      <alignment horizontal="left" readingOrder="0"/>
    </xf>
    <xf borderId="0" fillId="0" fontId="29" numFmtId="0" xfId="0" applyAlignment="1" applyFont="1">
      <alignment readingOrder="0" vertical="bottom"/>
    </xf>
    <xf borderId="0" fillId="0" fontId="30" numFmtId="0" xfId="0" applyAlignment="1" applyFont="1">
      <alignment readingOrder="0"/>
    </xf>
    <xf borderId="0" fillId="0" fontId="19" numFmtId="0" xfId="0" applyAlignment="1" applyFont="1">
      <alignment horizontal="left" readingOrder="0" vertical="bottom"/>
    </xf>
    <xf borderId="0" fillId="0" fontId="31" numFmtId="0" xfId="0" applyAlignment="1" applyFont="1">
      <alignment readingOrder="0"/>
    </xf>
    <xf borderId="0" fillId="8" fontId="19" numFmtId="170" xfId="0" applyAlignment="1" applyFont="1" applyNumberFormat="1">
      <alignment readingOrder="0" vertical="bottom"/>
    </xf>
    <xf borderId="0" fillId="8" fontId="19" numFmtId="0" xfId="0" applyAlignment="1" applyFont="1">
      <alignment readingOrder="0" vertical="bottom"/>
    </xf>
    <xf borderId="0" fillId="0" fontId="20" numFmtId="0" xfId="0" applyAlignment="1" applyFont="1">
      <alignment horizontal="center" readingOrder="0"/>
    </xf>
    <xf borderId="0" fillId="21" fontId="19" numFmtId="0" xfId="0" applyAlignment="1" applyFill="1" applyFont="1">
      <alignment horizontal="center" readingOrder="0" vertical="bottom"/>
    </xf>
    <xf borderId="0" fillId="21" fontId="19" numFmtId="0" xfId="0" applyAlignment="1" applyFont="1">
      <alignment readingOrder="0" vertical="bottom"/>
    </xf>
    <xf borderId="0" fillId="21" fontId="20" numFmtId="0" xfId="0" applyFont="1"/>
    <xf borderId="0" fillId="21" fontId="19" numFmtId="0" xfId="0" applyAlignment="1" applyFont="1">
      <alignment vertical="bottom"/>
    </xf>
    <xf borderId="0" fillId="0" fontId="32" numFmtId="0" xfId="0" applyAlignment="1" applyFont="1">
      <alignment readingOrder="0" vertical="bottom"/>
    </xf>
    <xf borderId="0" fillId="18" fontId="26" numFmtId="0" xfId="0" applyAlignment="1" applyFont="1">
      <alignment horizontal="left" readingOrder="0"/>
    </xf>
    <xf borderId="0" fillId="0" fontId="19" numFmtId="0" xfId="0" applyAlignment="1" applyFont="1">
      <alignment horizontal="center" vertical="bottom"/>
    </xf>
    <xf borderId="0" fillId="0" fontId="20" numFmtId="0" xfId="0" applyAlignment="1" applyFont="1">
      <alignment horizontal="center"/>
    </xf>
    <xf borderId="0" fillId="0" fontId="19" numFmtId="0" xfId="0" applyAlignment="1" applyFont="1">
      <alignment vertical="bottom"/>
    </xf>
    <xf quotePrefix="1" borderId="0" fillId="0" fontId="19" numFmtId="0" xfId="0" applyAlignment="1" applyFont="1">
      <alignment readingOrder="0" vertical="bottom"/>
    </xf>
    <xf borderId="0" fillId="8" fontId="19" numFmtId="0" xfId="0" applyAlignment="1" applyFont="1">
      <alignment vertical="bottom"/>
    </xf>
    <xf borderId="0" fillId="0" fontId="23" numFmtId="0" xfId="0" applyAlignment="1" applyFont="1">
      <alignment shrinkToFit="0" vertical="bottom" wrapText="0"/>
    </xf>
    <xf borderId="0" fillId="18" fontId="19" numFmtId="0" xfId="0" applyAlignment="1" applyFont="1">
      <alignment shrinkToFit="0" vertical="bottom" wrapText="0"/>
    </xf>
    <xf borderId="0" fillId="0" fontId="19" numFmtId="0" xfId="0" applyAlignment="1" applyFont="1">
      <alignment shrinkToFit="0" vertical="bottom" wrapText="0"/>
    </xf>
    <xf borderId="0" fillId="3" fontId="3" numFmtId="0" xfId="0" applyAlignment="1" applyFont="1">
      <alignment readingOrder="0"/>
    </xf>
    <xf borderId="0" fillId="3" fontId="19" numFmtId="0" xfId="0" applyAlignment="1" applyFont="1">
      <alignment shrinkToFit="0" vertical="bottom" wrapText="0"/>
    </xf>
    <xf borderId="0" fillId="0" fontId="33" numFmtId="0" xfId="0" applyAlignment="1" applyFont="1">
      <alignment readingOrder="0" vertical="bottom"/>
    </xf>
    <xf borderId="0" fillId="0" fontId="34" numFmtId="0" xfId="0" applyAlignment="1" applyFont="1">
      <alignment readingOrder="0" vertical="bottom"/>
    </xf>
    <xf borderId="0" fillId="0" fontId="34" numFmtId="0" xfId="0" applyAlignment="1" applyFont="1">
      <alignment shrinkToFit="0" vertical="bottom" wrapText="0"/>
    </xf>
    <xf borderId="0" fillId="0" fontId="35" numFmtId="0" xfId="0" applyAlignment="1" applyFont="1">
      <alignment shrinkToFit="0" vertical="bottom" wrapText="0"/>
    </xf>
    <xf borderId="0" fillId="3" fontId="19" numFmtId="0" xfId="0" applyAlignment="1" applyFont="1">
      <alignment readingOrder="0" vertical="bottom"/>
    </xf>
    <xf borderId="0" fillId="0" fontId="23" numFmtId="0" xfId="0" applyAlignment="1" applyFont="1">
      <alignment vertical="bottom"/>
    </xf>
    <xf borderId="0" fillId="3" fontId="19" numFmtId="0" xfId="0" applyAlignment="1" applyFont="1">
      <alignment shrinkToFit="0" vertical="bottom" wrapText="0"/>
    </xf>
    <xf borderId="0" fillId="3" fontId="20" numFmtId="0" xfId="0" applyFont="1"/>
    <xf borderId="0" fillId="0" fontId="36" numFmtId="0" xfId="0" applyAlignment="1" applyFont="1">
      <alignment readingOrder="0" shrinkToFit="0" wrapText="0"/>
    </xf>
    <xf borderId="0" fillId="0" fontId="3" numFmtId="171" xfId="0" applyAlignment="1" applyFont="1" applyNumberFormat="1">
      <alignment horizontal="right" vertical="bottom"/>
    </xf>
    <xf borderId="0" fillId="0" fontId="37" numFmtId="0" xfId="0" applyAlignment="1" applyFont="1">
      <alignment horizontal="center" readingOrder="0"/>
    </xf>
    <xf borderId="0" fillId="0" fontId="38" numFmtId="0" xfId="0" applyAlignment="1" applyFont="1">
      <alignment readingOrder="0"/>
    </xf>
    <xf borderId="0" fillId="0" fontId="39" numFmtId="0" xfId="0" applyAlignment="1" applyFont="1">
      <alignment horizontal="left" readingOrder="0"/>
    </xf>
    <xf borderId="0" fillId="0" fontId="40" numFmtId="0" xfId="0" applyAlignment="1" applyFont="1">
      <alignment horizontal="left" shrinkToFit="0" vertical="bottom" wrapText="0"/>
    </xf>
    <xf borderId="0" fillId="0" fontId="41" numFmtId="0" xfId="0" applyAlignment="1" applyFont="1">
      <alignment horizontal="right" shrinkToFit="0" vertical="bottom" wrapText="0"/>
    </xf>
    <xf borderId="0" fillId="0" fontId="39" numFmtId="0" xfId="0" applyAlignment="1" applyFont="1">
      <alignment horizontal="right" readingOrder="0"/>
    </xf>
    <xf borderId="0" fillId="0" fontId="39" numFmtId="0" xfId="0" applyAlignment="1" applyFont="1">
      <alignment horizontal="right"/>
    </xf>
    <xf borderId="0" fillId="0" fontId="41" numFmtId="0" xfId="0" applyAlignment="1" applyFont="1">
      <alignment horizontal="left" readingOrder="0" shrinkToFit="0" vertical="top" wrapText="0"/>
    </xf>
    <xf borderId="0" fillId="8" fontId="38" numFmtId="0" xfId="0" applyAlignment="1" applyFont="1">
      <alignment readingOrder="0"/>
    </xf>
    <xf borderId="0" fillId="0" fontId="4" numFmtId="0" xfId="0" applyAlignment="1" applyFont="1">
      <alignment horizontal="left" shrinkToFit="0" vertical="bottom" wrapText="1"/>
    </xf>
    <xf borderId="0" fillId="12" fontId="10" numFmtId="0" xfId="0" applyAlignment="1" applyFont="1">
      <alignment shrinkToFit="0" vertical="bottom" wrapText="1"/>
    </xf>
    <xf borderId="0" fillId="0" fontId="15" numFmtId="0" xfId="0" applyAlignment="1" applyFont="1">
      <alignment shrinkToFit="0" vertical="bottom" wrapText="1"/>
    </xf>
    <xf borderId="0" fillId="0" fontId="4" numFmtId="0" xfId="0" applyAlignment="1" applyFont="1">
      <alignment horizontal="center" shrinkToFit="0" vertical="bottom" wrapText="1"/>
    </xf>
    <xf borderId="0" fillId="0" fontId="42"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horizontal="left" shrinkToFit="0" vertical="top" wrapText="0"/>
    </xf>
    <xf borderId="0" fillId="15" fontId="4" numFmtId="0" xfId="0" applyAlignment="1" applyFont="1">
      <alignment shrinkToFit="0" vertical="bottom" wrapText="1"/>
    </xf>
    <xf borderId="0" fillId="15" fontId="10" numFmtId="0" xfId="0" applyAlignment="1" applyFont="1">
      <alignment shrinkToFit="0" vertical="bottom" wrapText="1"/>
    </xf>
    <xf borderId="0" fillId="15" fontId="4" numFmtId="0" xfId="0" applyAlignment="1" applyFont="1">
      <alignment horizontal="center" shrinkToFit="0" vertical="bottom" wrapText="1"/>
    </xf>
    <xf borderId="0" fillId="15" fontId="11" numFmtId="0" xfId="0" applyAlignment="1" applyFont="1">
      <alignment horizontal="center" shrinkToFit="0" vertical="bottom" wrapText="1"/>
    </xf>
    <xf borderId="0" fillId="15" fontId="15" numFmtId="0" xfId="0" applyAlignment="1" applyFont="1">
      <alignment shrinkToFit="0" vertical="bottom" wrapText="1"/>
    </xf>
    <xf borderId="0" fillId="0" fontId="43" numFmtId="0" xfId="0" applyFont="1"/>
    <xf borderId="0" fillId="0" fontId="42" numFmtId="0" xfId="0" applyAlignment="1" applyFont="1">
      <alignment readingOrder="0" shrinkToFit="0" vertical="top" wrapText="0"/>
    </xf>
    <xf borderId="0" fillId="0" fontId="16" numFmtId="0" xfId="0" applyFont="1"/>
    <xf borderId="0" fillId="0" fontId="4" numFmtId="0" xfId="0" applyAlignment="1" applyFont="1">
      <alignment horizontal="left" shrinkToFit="0" vertical="top" wrapText="0"/>
    </xf>
    <xf borderId="0" fillId="0" fontId="3" numFmtId="0" xfId="0" applyAlignment="1" applyFont="1">
      <alignment horizontal="left" readingOrder="0" shrinkToFit="0" vertical="top" wrapText="0"/>
    </xf>
    <xf borderId="0" fillId="0" fontId="41" numFmtId="0" xfId="0" applyAlignment="1" applyFont="1">
      <alignment horizontal="right" vertical="bottom"/>
    </xf>
    <xf borderId="0" fillId="0" fontId="41" numFmtId="0" xfId="0" applyAlignment="1" applyFont="1">
      <alignment shrinkToFit="0" vertical="bottom" wrapText="0"/>
    </xf>
    <xf borderId="0" fillId="0" fontId="41" numFmtId="0" xfId="0" applyAlignment="1" applyFont="1">
      <alignment horizontal="left" shrinkToFit="0" vertical="bottom" wrapText="0"/>
    </xf>
    <xf borderId="0" fillId="0" fontId="41" numFmtId="0" xfId="0" applyAlignment="1" applyFont="1">
      <alignment horizontal="left" readingOrder="0" shrinkToFit="0" vertical="bottom" wrapText="0"/>
    </xf>
    <xf borderId="0" fillId="0" fontId="3" numFmtId="0" xfId="0" applyAlignment="1" applyFont="1">
      <alignment readingOrder="0" shrinkToFit="0" vertical="top" wrapText="0"/>
    </xf>
    <xf borderId="0" fillId="12" fontId="38" numFmtId="0" xfId="0" applyAlignment="1" applyFont="1">
      <alignment readingOrder="0"/>
    </xf>
    <xf borderId="0" fillId="7" fontId="4" numFmtId="0" xfId="0" applyAlignment="1" applyFont="1">
      <alignment horizontal="left" shrinkToFit="0" vertical="bottom" wrapText="1"/>
    </xf>
    <xf borderId="0" fillId="6" fontId="3" numFmtId="0" xfId="0" applyAlignment="1" applyFont="1">
      <alignment shrinkToFit="0" vertical="top" wrapText="0"/>
    </xf>
    <xf borderId="0" fillId="6" fontId="3" numFmtId="0" xfId="0" applyAlignment="1" applyFont="1">
      <alignment horizontal="center" shrinkToFit="0" vertical="top" wrapText="1"/>
    </xf>
    <xf borderId="0" fillId="0" fontId="3" numFmtId="0" xfId="0" applyAlignment="1" applyFont="1">
      <alignment horizontal="center" shrinkToFit="0" vertical="top" wrapText="1"/>
    </xf>
    <xf borderId="0" fillId="7" fontId="4" numFmtId="0" xfId="0" applyAlignment="1" applyFont="1">
      <alignment shrinkToFit="0" vertical="bottom" wrapText="1"/>
    </xf>
    <xf borderId="0" fillId="0" fontId="41" numFmtId="0" xfId="0" applyAlignment="1" applyFont="1">
      <alignment horizontal="left" shrinkToFit="0" vertical="bottom" wrapText="0"/>
    </xf>
    <xf borderId="0" fillId="6" fontId="3" numFmtId="0" xfId="0" applyAlignment="1" applyFont="1">
      <alignment shrinkToFit="0" vertical="top" wrapText="0"/>
    </xf>
    <xf borderId="0" fillId="22" fontId="44" numFmtId="0" xfId="0" applyAlignment="1" applyFill="1" applyFont="1">
      <alignment readingOrder="0"/>
    </xf>
    <xf borderId="0" fillId="0" fontId="45" numFmtId="0" xfId="0" applyAlignment="1" applyFont="1">
      <alignment readingOrder="0"/>
    </xf>
    <xf borderId="0" fillId="15" fontId="4" numFmtId="0" xfId="0" applyAlignment="1" applyFont="1">
      <alignment shrinkToFit="0" vertical="bottom" wrapText="0"/>
    </xf>
    <xf borderId="0" fillId="0" fontId="3" numFmtId="0" xfId="0" applyAlignment="1" applyFont="1">
      <alignment shrinkToFit="0" vertical="bottom" wrapText="1"/>
    </xf>
    <xf borderId="0" fillId="15" fontId="4" numFmtId="0" xfId="0" applyAlignment="1" applyFont="1">
      <alignment shrinkToFit="0" vertical="top" wrapText="0"/>
    </xf>
    <xf borderId="0" fillId="15" fontId="3" numFmtId="0" xfId="0" applyAlignment="1" applyFont="1">
      <alignment shrinkToFit="0" vertical="top" wrapText="0"/>
    </xf>
    <xf borderId="0" fillId="15" fontId="4" numFmtId="0" xfId="0" applyAlignment="1" applyFont="1">
      <alignment horizontal="left" shrinkToFit="0" vertical="bottom" wrapText="0"/>
    </xf>
    <xf borderId="0" fillId="15" fontId="4" numFmtId="0" xfId="0" applyAlignment="1" applyFont="1">
      <alignment horizontal="left" shrinkToFit="0" vertical="bottom" wrapText="0"/>
    </xf>
    <xf borderId="0" fillId="0" fontId="3" numFmtId="0" xfId="0" applyAlignment="1" applyFont="1">
      <alignment horizontal="left" shrinkToFit="0" vertical="bottom" wrapText="0"/>
    </xf>
    <xf borderId="0" fillId="15" fontId="4" numFmtId="0" xfId="0" applyAlignment="1" applyFont="1">
      <alignment horizontal="left" shrinkToFit="0" vertical="top" wrapText="0"/>
    </xf>
    <xf borderId="0" fillId="15" fontId="4" numFmtId="0" xfId="0" applyAlignment="1" applyFont="1">
      <alignment horizontal="left" shrinkToFit="0" vertical="top" wrapText="0"/>
    </xf>
    <xf borderId="0" fillId="15" fontId="6" numFmtId="0" xfId="0" applyAlignment="1" applyFont="1">
      <alignment shrinkToFit="0" wrapText="0"/>
    </xf>
    <xf borderId="0" fillId="15" fontId="1" numFmtId="0" xfId="0" applyAlignment="1" applyFont="1">
      <alignment shrinkToFit="0" wrapText="0"/>
    </xf>
    <xf borderId="0" fillId="15" fontId="1" numFmtId="0" xfId="0" applyFont="1"/>
    <xf borderId="0" fillId="0" fontId="6" numFmtId="0" xfId="0" applyAlignment="1" applyFont="1">
      <alignment shrinkToFit="0" wrapText="0"/>
    </xf>
    <xf borderId="0" fillId="8" fontId="1" numFmtId="0" xfId="0" applyFont="1"/>
    <xf borderId="0" fillId="8" fontId="21" numFmtId="0" xfId="0" applyAlignment="1" applyFont="1">
      <alignment readingOrder="0"/>
    </xf>
    <xf borderId="0" fillId="0" fontId="46" numFmtId="0" xfId="0" applyAlignment="1" applyFont="1">
      <alignment readingOrder="0"/>
    </xf>
    <xf borderId="0" fillId="0" fontId="46" numFmtId="0" xfId="0" applyAlignment="1" applyFont="1">
      <alignment readingOrder="0"/>
    </xf>
    <xf borderId="0" fillId="0" fontId="1" numFmtId="3" xfId="0" applyFont="1" applyNumberFormat="1"/>
    <xf borderId="0" fillId="0" fontId="6" numFmtId="3" xfId="0" applyFont="1" applyNumberFormat="1"/>
    <xf borderId="0" fillId="0" fontId="6" numFmtId="3" xfId="0" applyAlignment="1" applyFont="1" applyNumberFormat="1">
      <alignment readingOrder="0"/>
    </xf>
    <xf borderId="0" fillId="10" fontId="1" numFmtId="0" xfId="0" applyAlignment="1" applyFont="1">
      <alignment readingOrder="0"/>
    </xf>
    <xf borderId="0" fillId="10" fontId="1" numFmtId="3" xfId="0" applyFont="1" applyNumberFormat="1"/>
    <xf borderId="0" fillId="0" fontId="1" numFmtId="0" xfId="0" applyAlignment="1" applyFont="1">
      <alignment readingOrder="0" shrinkToFit="0" wrapText="1"/>
    </xf>
    <xf borderId="0" fillId="18" fontId="47" numFmtId="0" xfId="0" applyAlignment="1" applyFont="1">
      <alignment horizontal="left" readingOrder="0"/>
    </xf>
    <xf borderId="0" fillId="6" fontId="1" numFmtId="3" xfId="0" applyAlignment="1" applyFont="1" applyNumberFormat="1">
      <alignment readingOrder="0"/>
    </xf>
    <xf borderId="0" fillId="12" fontId="1" numFmtId="3" xfId="0" applyAlignment="1" applyFont="1" applyNumberFormat="1">
      <alignment readingOrder="0"/>
    </xf>
    <xf borderId="0" fillId="18" fontId="16" numFmtId="3" xfId="0" applyFont="1" applyNumberFormat="1"/>
    <xf borderId="0" fillId="13" fontId="3" numFmtId="0" xfId="0" applyAlignment="1" applyFont="1">
      <alignment horizontal="center" vertical="bottom"/>
    </xf>
    <xf borderId="0" fillId="0" fontId="3" numFmtId="3" xfId="0" applyAlignment="1" applyFont="1" applyNumberFormat="1">
      <alignment horizontal="right" vertical="bottom"/>
    </xf>
    <xf borderId="0" fillId="10" fontId="3" numFmtId="3" xfId="0" applyAlignment="1" applyFont="1" applyNumberFormat="1">
      <alignment horizontal="right" vertical="bottom"/>
    </xf>
    <xf borderId="0" fillId="12" fontId="1" numFmtId="0" xfId="0" applyAlignment="1" applyFont="1">
      <alignment readingOrder="0"/>
    </xf>
    <xf borderId="0" fillId="14" fontId="48" numFmtId="0" xfId="0" applyAlignment="1" applyFont="1">
      <alignment readingOrder="0"/>
    </xf>
    <xf borderId="0" fillId="14" fontId="17" numFmtId="0" xfId="0" applyFont="1"/>
    <xf borderId="0" fillId="0" fontId="40" numFmtId="0" xfId="0" applyAlignment="1" applyFont="1">
      <alignment vertical="bottom"/>
    </xf>
    <xf borderId="0" fillId="6" fontId="4" numFmtId="0" xfId="0" applyAlignment="1" applyFont="1">
      <alignment vertical="bottom"/>
    </xf>
    <xf borderId="0" fillId="13" fontId="4" numFmtId="0" xfId="0" applyAlignment="1" applyFont="1">
      <alignment horizontal="center" vertical="bottom"/>
    </xf>
    <xf borderId="0" fillId="21" fontId="3" numFmtId="0" xfId="0" applyAlignment="1" applyFont="1">
      <alignment vertical="bottom"/>
    </xf>
    <xf borderId="0" fillId="18" fontId="3" numFmtId="0" xfId="0" applyAlignment="1" applyFont="1">
      <alignment vertical="bottom"/>
    </xf>
    <xf borderId="0" fillId="12" fontId="3" numFmtId="0" xfId="0" applyAlignment="1" applyFont="1">
      <alignment shrinkToFit="0" vertical="bottom" wrapText="0"/>
    </xf>
    <xf borderId="0" fillId="6" fontId="4" numFmtId="0" xfId="0" applyAlignment="1" applyFont="1">
      <alignment horizontal="center" vertical="bottom"/>
    </xf>
    <xf borderId="0" fillId="8" fontId="3" numFmtId="0" xfId="0" applyAlignment="1" applyFont="1">
      <alignment vertical="bottom"/>
    </xf>
    <xf borderId="0" fillId="21" fontId="3" numFmtId="0" xfId="0" applyAlignment="1" applyFont="1">
      <alignment vertical="bottom"/>
    </xf>
    <xf borderId="0" fillId="23" fontId="39" numFmtId="0" xfId="0" applyAlignment="1" applyFill="1" applyFont="1">
      <alignment readingOrder="0"/>
    </xf>
    <xf borderId="0" fillId="23" fontId="1" numFmtId="0" xfId="0" applyAlignment="1" applyFont="1">
      <alignment readingOrder="0"/>
    </xf>
    <xf borderId="0" fillId="0" fontId="46" numFmtId="3" xfId="0" applyAlignment="1" applyFont="1" applyNumberFormat="1">
      <alignment readingOrder="0"/>
    </xf>
    <xf borderId="0" fillId="0" fontId="1" numFmtId="0" xfId="0" applyAlignment="1" applyFont="1">
      <alignment readingOrder="0"/>
    </xf>
  </cellXfs>
  <cellStyles count="1">
    <cellStyle xfId="0" name="Normal" builtinId="0"/>
  </cellStyles>
  <dxfs count="15">
    <dxf>
      <font/>
      <fill>
        <patternFill patternType="solid">
          <fgColor rgb="FFFF0000"/>
          <bgColor rgb="FFFF0000"/>
        </patternFill>
      </fill>
      <border/>
    </dxf>
    <dxf>
      <font/>
      <fill>
        <patternFill patternType="solid">
          <fgColor rgb="FF00FF00"/>
          <bgColor rgb="FF00FF00"/>
        </patternFill>
      </fill>
      <border/>
    </dxf>
    <dxf>
      <font/>
      <fill>
        <patternFill patternType="solid">
          <fgColor rgb="FFB7E1CD"/>
          <bgColor rgb="FFB7E1CD"/>
        </patternFill>
      </fill>
      <border/>
    </dxf>
    <dxf>
      <font/>
      <fill>
        <patternFill patternType="solid">
          <fgColor rgb="FFFF9900"/>
          <bgColor rgb="FFFF9900"/>
        </patternFill>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9FC5E8"/>
          <bgColor rgb="FF9FC5E8"/>
        </patternFill>
      </fill>
      <border/>
    </dxf>
    <dxf>
      <font/>
      <fill>
        <patternFill patternType="solid">
          <fgColor rgb="FFB4A7D6"/>
          <bgColor rgb="FFB4A7D6"/>
        </patternFill>
      </fill>
      <border/>
    </dxf>
    <dxf>
      <font/>
      <fill>
        <patternFill patternType="solid">
          <fgColor rgb="FFB7B7B7"/>
          <bgColor rgb="FFB7B7B7"/>
        </patternFill>
      </fill>
      <border/>
    </dxf>
    <dxf>
      <font/>
      <fill>
        <patternFill patternType="solid">
          <fgColor rgb="FFD9D9D9"/>
          <bgColor rgb="FFD9D9D9"/>
        </patternFill>
      </fill>
      <border/>
    </dxf>
    <dxf>
      <font/>
      <fill>
        <patternFill patternType="solid">
          <fgColor rgb="FFFFD966"/>
          <bgColor rgb="FFFFD966"/>
        </patternFill>
      </fill>
      <border/>
    </dxf>
    <dxf>
      <font/>
      <fill>
        <patternFill patternType="solid">
          <fgColor rgb="FFEAD1DC"/>
          <bgColor rgb="FFEAD1DC"/>
        </patternFill>
      </fill>
      <border/>
    </dxf>
    <dxf>
      <font>
        <color rgb="FFFFFFFF"/>
      </font>
      <fill>
        <patternFill patternType="solid">
          <fgColor rgb="FFFF0000"/>
          <bgColor rgb="FFFF0000"/>
        </patternFill>
      </fill>
      <border/>
    </dxf>
    <dxf>
      <font/>
      <fill>
        <patternFill patternType="solid">
          <fgColor rgb="FFFFF2CC"/>
          <bgColor rgb="FFFFF2CC"/>
        </patternFill>
      </fill>
      <border/>
    </dxf>
    <dxf>
      <font/>
      <fill>
        <patternFill patternType="solid">
          <fgColor rgb="FF00FFFF"/>
          <bgColor rgb="FF00FF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2oIWiJjYQ8z--l4YUoXnmq9m-1pF0feO6-mnHIsSdiA/edit?usp=sharing"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loom.com/share/a07ba31853c84160ba3e0a228632e21a" TargetMode="External"/><Relationship Id="rId2" Type="http://schemas.openxmlformats.org/officeDocument/2006/relationships/hyperlink" Target="https://docs.google.com/spreadsheets/d/1AgE50rl8eKjh9NjodW7TjuuQOIEgN5V1rALbJzJBQZU/edit?usp=sharing"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docs.google.com/spreadsheets/d/1BhplIZ6Ky5t86SOqU_WUaxt-v3eoSSII2AiFA6BfqYw/edit" TargetMode="External"/><Relationship Id="rId3" Type="http://schemas.openxmlformats.org/officeDocument/2006/relationships/drawing" Target="../drawings/drawing15.xml"/><Relationship Id="rId4"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6.xml"/><Relationship Id="rId3"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25"/>
    <col customWidth="1" min="2" max="2" width="56.25"/>
    <col customWidth="1" min="3" max="3" width="68.38"/>
    <col customWidth="1" min="4" max="4" width="28.25"/>
    <col customWidth="1" min="6" max="6" width="14.88"/>
    <col customWidth="1" min="10" max="10" width="11.88"/>
    <col customWidth="1" min="12" max="12" width="11.5"/>
  </cols>
  <sheetData>
    <row r="1">
      <c r="A1" s="1" t="s">
        <v>0</v>
      </c>
      <c r="B1" s="1" t="s">
        <v>1</v>
      </c>
      <c r="C1" s="2"/>
      <c r="D1" s="2"/>
    </row>
    <row r="2">
      <c r="A2" s="1" t="s">
        <v>0</v>
      </c>
      <c r="B2" s="1" t="s">
        <v>2</v>
      </c>
      <c r="C2" s="2"/>
      <c r="D2" s="2"/>
    </row>
    <row r="3">
      <c r="A3" s="3" t="s">
        <v>3</v>
      </c>
      <c r="B3" s="1" t="s">
        <v>4</v>
      </c>
      <c r="C3" s="2"/>
      <c r="D3" s="2"/>
      <c r="M3" s="4"/>
      <c r="N3" s="5">
        <v>46036.52916666667</v>
      </c>
    </row>
    <row r="4">
      <c r="B4" s="6" t="s">
        <v>5</v>
      </c>
      <c r="C4" s="7" t="s">
        <v>6</v>
      </c>
      <c r="D4" s="7" t="s">
        <v>7</v>
      </c>
      <c r="M4" s="8">
        <f>COUNTIF(M5:M1032, FALSE)</f>
        <v>2</v>
      </c>
      <c r="N4" s="9" t="s">
        <v>8</v>
      </c>
    </row>
    <row r="5">
      <c r="A5" s="10">
        <f>COUNTA('APS Tubes'!A2:A1032)</f>
        <v>781</v>
      </c>
      <c r="B5" s="1" t="s">
        <v>9</v>
      </c>
      <c r="C5" s="11" t="s">
        <v>10</v>
      </c>
      <c r="D5" s="12" t="s">
        <v>11</v>
      </c>
      <c r="M5" s="8" t="b">
        <f t="shared" ref="M5:M87" si="1">IF(NOT(ISBLANK(N5)),A5=N5,IFERROR(0/0,""))</f>
        <v>1</v>
      </c>
      <c r="N5" s="13">
        <v>781.0</v>
      </c>
    </row>
    <row r="6">
      <c r="A6" s="10">
        <f>A5</f>
        <v>781</v>
      </c>
      <c r="B6" s="1" t="s">
        <v>12</v>
      </c>
      <c r="C6" s="11" t="s">
        <v>13</v>
      </c>
      <c r="D6" s="1" t="s">
        <v>14</v>
      </c>
      <c r="M6" s="8" t="b">
        <f t="shared" si="1"/>
        <v>1</v>
      </c>
      <c r="N6" s="10">
        <v>781.0</v>
      </c>
    </row>
    <row r="7">
      <c r="A7" s="10">
        <f>COUNTA('APS Tubes by Date'!A2:A1032)</f>
        <v>53</v>
      </c>
      <c r="B7" s="1" t="s">
        <v>15</v>
      </c>
      <c r="C7" s="11"/>
      <c r="D7" s="12" t="s">
        <v>16</v>
      </c>
      <c r="M7" s="8" t="b">
        <f t="shared" si="1"/>
        <v>1</v>
      </c>
      <c r="N7" s="10">
        <v>53.0</v>
      </c>
    </row>
    <row r="8">
      <c r="A8" s="10">
        <f>A5</f>
        <v>781</v>
      </c>
      <c r="B8" s="1" t="s">
        <v>17</v>
      </c>
      <c r="C8" s="11"/>
      <c r="D8" s="11" t="s">
        <v>18</v>
      </c>
      <c r="M8" s="8" t="b">
        <f t="shared" si="1"/>
        <v>1</v>
      </c>
      <c r="N8" s="10">
        <v>781.0</v>
      </c>
    </row>
    <row r="9">
      <c r="A9" s="10">
        <f>A5</f>
        <v>781</v>
      </c>
      <c r="B9" s="1" t="s">
        <v>19</v>
      </c>
      <c r="C9" s="11" t="s">
        <v>20</v>
      </c>
      <c r="D9" s="2"/>
      <c r="M9" s="8" t="b">
        <f t="shared" si="1"/>
        <v>1</v>
      </c>
      <c r="N9" s="10">
        <v>781.0</v>
      </c>
    </row>
    <row r="10">
      <c r="C10" s="11"/>
      <c r="D10" s="2"/>
      <c r="M10" s="8" t="str">
        <f t="shared" si="1"/>
        <v/>
      </c>
    </row>
    <row r="11">
      <c r="A11" s="10">
        <f>COUNTA(postDEL!A2:A1032)</f>
        <v>781</v>
      </c>
      <c r="B11" s="1" t="s">
        <v>21</v>
      </c>
      <c r="C11" s="11" t="s">
        <v>22</v>
      </c>
      <c r="D11" s="2"/>
      <c r="M11" s="8" t="b">
        <f t="shared" si="1"/>
        <v>1</v>
      </c>
      <c r="N11" s="10">
        <v>781.0</v>
      </c>
    </row>
    <row r="12">
      <c r="A12" s="1">
        <v>0.0</v>
      </c>
      <c r="B12" s="1" t="s">
        <v>23</v>
      </c>
      <c r="C12" s="11" t="s">
        <v>24</v>
      </c>
      <c r="D12" s="2"/>
      <c r="M12" s="8" t="b">
        <f t="shared" si="1"/>
        <v>1</v>
      </c>
      <c r="N12" s="1">
        <v>0.0</v>
      </c>
    </row>
    <row r="13">
      <c r="A13" s="10">
        <f>A12+A11</f>
        <v>781</v>
      </c>
      <c r="B13" s="1" t="s">
        <v>25</v>
      </c>
      <c r="C13" s="11" t="s">
        <v>26</v>
      </c>
      <c r="D13" s="2"/>
      <c r="M13" s="8" t="b">
        <f t="shared" si="1"/>
        <v>1</v>
      </c>
      <c r="N13" s="10">
        <v>781.0</v>
      </c>
    </row>
    <row r="14">
      <c r="A14" s="14">
        <v>1.0</v>
      </c>
      <c r="B14" s="1" t="s">
        <v>27</v>
      </c>
      <c r="C14" s="2"/>
      <c r="D14" s="2"/>
      <c r="F14" s="1"/>
      <c r="G14" s="1"/>
      <c r="H14" s="1"/>
      <c r="I14" s="1"/>
      <c r="J14" s="1"/>
      <c r="K14" s="1"/>
      <c r="L14" s="1"/>
      <c r="M14" s="8" t="b">
        <f t="shared" si="1"/>
        <v>1</v>
      </c>
      <c r="N14" s="1">
        <v>1.0</v>
      </c>
    </row>
    <row r="15">
      <c r="C15" s="2"/>
      <c r="D15" s="2"/>
      <c r="M15" s="8" t="str">
        <f t="shared" si="1"/>
        <v/>
      </c>
    </row>
    <row r="16">
      <c r="B16" s="6" t="s">
        <v>28</v>
      </c>
      <c r="C16" s="11" t="s">
        <v>29</v>
      </c>
      <c r="D16" s="2"/>
      <c r="M16" s="8" t="str">
        <f t="shared" si="1"/>
        <v/>
      </c>
    </row>
    <row r="17">
      <c r="B17" s="1" t="s">
        <v>30</v>
      </c>
      <c r="C17" s="11" t="s">
        <v>31</v>
      </c>
      <c r="D17" s="2"/>
      <c r="M17" s="8" t="str">
        <f t="shared" si="1"/>
        <v/>
      </c>
    </row>
    <row r="18">
      <c r="B18" s="1" t="s">
        <v>32</v>
      </c>
      <c r="C18" s="11" t="s">
        <v>33</v>
      </c>
      <c r="D18" s="2"/>
      <c r="M18" s="8" t="str">
        <f t="shared" si="1"/>
        <v/>
      </c>
    </row>
    <row r="19">
      <c r="A19" s="15"/>
      <c r="B19" s="1" t="s">
        <v>34</v>
      </c>
      <c r="C19" s="11" t="s">
        <v>35</v>
      </c>
      <c r="D19" s="2"/>
      <c r="F19" s="15"/>
      <c r="G19" s="15"/>
      <c r="H19" s="15"/>
      <c r="I19" s="15"/>
      <c r="J19" s="15"/>
      <c r="K19" s="15"/>
      <c r="L19" s="15"/>
      <c r="M19" s="8" t="str">
        <f t="shared" si="1"/>
        <v/>
      </c>
      <c r="N19" s="15"/>
    </row>
    <row r="20">
      <c r="B20" s="1" t="s">
        <v>36</v>
      </c>
      <c r="C20" s="2"/>
      <c r="D20" s="2"/>
      <c r="M20" s="8" t="str">
        <f t="shared" si="1"/>
        <v/>
      </c>
    </row>
    <row r="21">
      <c r="A21" s="16"/>
      <c r="B21" s="1" t="s">
        <v>37</v>
      </c>
      <c r="C21" s="2"/>
      <c r="D21" s="2"/>
      <c r="F21" s="16"/>
      <c r="G21" s="16"/>
      <c r="H21" s="16"/>
      <c r="I21" s="16"/>
      <c r="J21" s="16"/>
      <c r="K21" s="16"/>
      <c r="L21" s="16"/>
      <c r="M21" s="8" t="str">
        <f t="shared" si="1"/>
        <v/>
      </c>
      <c r="N21" s="16"/>
    </row>
    <row r="22">
      <c r="C22" s="2"/>
      <c r="D22" s="2"/>
      <c r="M22" s="8" t="str">
        <f t="shared" si="1"/>
        <v/>
      </c>
    </row>
    <row r="23" ht="38.25" customHeight="1">
      <c r="B23" s="6" t="s">
        <v>38</v>
      </c>
      <c r="C23" s="11" t="s">
        <v>29</v>
      </c>
      <c r="D23" s="2"/>
      <c r="E23" s="17"/>
      <c r="F23" s="18" t="s">
        <v>39</v>
      </c>
      <c r="G23" s="18" t="s">
        <v>40</v>
      </c>
      <c r="H23" s="18" t="s">
        <v>41</v>
      </c>
      <c r="I23" s="18" t="s">
        <v>42</v>
      </c>
      <c r="J23" s="19" t="s">
        <v>43</v>
      </c>
      <c r="K23" s="18" t="s">
        <v>44</v>
      </c>
      <c r="L23" s="18" t="s">
        <v>45</v>
      </c>
      <c r="M23" s="8" t="str">
        <f t="shared" si="1"/>
        <v/>
      </c>
    </row>
    <row r="24">
      <c r="A24" s="10">
        <f>COUNTIF('Pos and Incl'!H$2:H1032,"Positive")</f>
        <v>1</v>
      </c>
      <c r="B24" s="1" t="s">
        <v>46</v>
      </c>
      <c r="C24" s="2"/>
      <c r="D24" s="2"/>
      <c r="E24" s="19" t="s">
        <v>47</v>
      </c>
      <c r="F24" s="20">
        <v>1.0</v>
      </c>
      <c r="G24" s="21">
        <f>A26</f>
        <v>1</v>
      </c>
      <c r="H24" s="22">
        <v>1.0</v>
      </c>
      <c r="I24" s="21">
        <f>A45</f>
        <v>1</v>
      </c>
      <c r="J24" s="23">
        <f>IF(H24&lt;&gt;0,I24/H24,IFERROR(0/0,""))</f>
        <v>1</v>
      </c>
      <c r="K24" s="20">
        <v>0.0</v>
      </c>
      <c r="L24" s="23">
        <f>IF(H24&lt;&gt;0,K24/H24,IFERROR(0/0,""))</f>
        <v>0</v>
      </c>
      <c r="M24" s="8" t="b">
        <f t="shared" si="1"/>
        <v>1</v>
      </c>
      <c r="N24" s="10">
        <v>1.0</v>
      </c>
    </row>
    <row r="25">
      <c r="A25" s="15">
        <f>A24/A$5</f>
        <v>0.001280409731</v>
      </c>
      <c r="B25" s="1" t="s">
        <v>48</v>
      </c>
      <c r="C25" s="2"/>
      <c r="D25" s="2"/>
      <c r="E25" s="24"/>
      <c r="F25" s="25"/>
      <c r="H25" s="25"/>
      <c r="K25" s="26"/>
      <c r="L25" s="27"/>
      <c r="M25" s="8" t="b">
        <f t="shared" si="1"/>
        <v>1</v>
      </c>
      <c r="N25" s="15">
        <v>0.0012804097311139564</v>
      </c>
    </row>
    <row r="26">
      <c r="A26" s="1">
        <f>A24-'Pos and Incl'!Z36</f>
        <v>1</v>
      </c>
      <c r="B26" s="28" t="s">
        <v>49</v>
      </c>
      <c r="C26" s="29" t="s">
        <v>50</v>
      </c>
      <c r="D26" s="2"/>
      <c r="E26" s="24"/>
      <c r="F26" s="25"/>
      <c r="H26" s="25"/>
      <c r="I26" s="19" t="s">
        <v>51</v>
      </c>
      <c r="J26" s="19" t="s">
        <v>52</v>
      </c>
      <c r="K26" s="19" t="s">
        <v>53</v>
      </c>
      <c r="L26" s="19" t="s">
        <v>54</v>
      </c>
      <c r="M26" s="8" t="b">
        <f t="shared" si="1"/>
        <v>1</v>
      </c>
      <c r="N26" s="1">
        <v>1.0</v>
      </c>
    </row>
    <row r="27">
      <c r="A27" s="1">
        <f>COUNTIF('Pos and Incl'!Y$2:Y$20,TRUE)</f>
        <v>0</v>
      </c>
      <c r="B27" s="28" t="s">
        <v>55</v>
      </c>
      <c r="C27" s="29" t="s">
        <v>56</v>
      </c>
      <c r="D27" s="2"/>
      <c r="E27" s="30" t="s">
        <v>57</v>
      </c>
      <c r="F27" s="31">
        <f>A33</f>
        <v>0</v>
      </c>
      <c r="G27" s="32">
        <f>F27</f>
        <v>0</v>
      </c>
      <c r="H27" s="33">
        <f>G27-'Pos and Incl'!Z33</f>
        <v>0</v>
      </c>
      <c r="I27" s="21">
        <f>A46</f>
        <v>0</v>
      </c>
      <c r="J27" s="34" t="str">
        <f>IF(H27&lt;&gt;0,I27/H27,IFERROR(0/0,""))</f>
        <v/>
      </c>
      <c r="K27" s="20">
        <v>0.0</v>
      </c>
      <c r="L27" s="34" t="str">
        <f>IF(H27&lt;&gt;0,K27/H27,IFERROR(0/0,""))</f>
        <v/>
      </c>
      <c r="M27" s="8" t="b">
        <f t="shared" si="1"/>
        <v>1</v>
      </c>
      <c r="N27" s="1">
        <v>0.0</v>
      </c>
    </row>
    <row r="28">
      <c r="A28" s="10">
        <f>A26-A27</f>
        <v>1</v>
      </c>
      <c r="B28" s="28" t="s">
        <v>58</v>
      </c>
      <c r="C28" s="35"/>
      <c r="D28" s="2"/>
      <c r="M28" s="8" t="b">
        <f t="shared" si="1"/>
        <v>1</v>
      </c>
      <c r="N28" s="10">
        <v>1.0</v>
      </c>
    </row>
    <row r="29">
      <c r="C29" s="2"/>
      <c r="D29" s="2"/>
      <c r="M29" s="8" t="str">
        <f t="shared" si="1"/>
        <v/>
      </c>
    </row>
    <row r="30">
      <c r="B30" s="6" t="s">
        <v>59</v>
      </c>
      <c r="C30" s="11" t="s">
        <v>29</v>
      </c>
      <c r="D30" s="2"/>
      <c r="M30" s="8" t="str">
        <f t="shared" si="1"/>
        <v/>
      </c>
    </row>
    <row r="31">
      <c r="A31" s="1">
        <f>COUNTIF('Pos and Incl'!H$2:H1032,"Inconclusive")</f>
        <v>0</v>
      </c>
      <c r="B31" s="1" t="s">
        <v>60</v>
      </c>
      <c r="C31" s="2"/>
      <c r="D31" s="11" t="s">
        <v>61</v>
      </c>
      <c r="M31" s="8" t="b">
        <f t="shared" si="1"/>
        <v>1</v>
      </c>
      <c r="N31" s="1">
        <v>0.0</v>
      </c>
    </row>
    <row r="32">
      <c r="B32" s="1" t="s">
        <v>62</v>
      </c>
      <c r="C32" s="2"/>
      <c r="D32" s="11" t="s">
        <v>63</v>
      </c>
      <c r="F32" s="15"/>
      <c r="G32" s="15"/>
      <c r="H32" s="15"/>
      <c r="I32" s="15"/>
      <c r="J32" s="15"/>
      <c r="K32" s="15"/>
      <c r="L32" s="15"/>
      <c r="M32" s="8" t="str">
        <f t="shared" si="1"/>
        <v/>
      </c>
    </row>
    <row r="33">
      <c r="A33" s="36">
        <f>A32+A31</f>
        <v>0</v>
      </c>
      <c r="B33" s="37" t="s">
        <v>64</v>
      </c>
      <c r="C33" s="38"/>
      <c r="D33" s="38"/>
      <c r="F33" s="15"/>
      <c r="G33" s="15"/>
      <c r="H33" s="15"/>
      <c r="I33" s="15"/>
      <c r="J33" s="15"/>
      <c r="K33" s="15"/>
      <c r="L33" s="15"/>
      <c r="M33" s="8" t="b">
        <f t="shared" si="1"/>
        <v>1</v>
      </c>
      <c r="N33" s="10">
        <v>0.0</v>
      </c>
    </row>
    <row r="34">
      <c r="A34" s="15">
        <f>A33/A$5</f>
        <v>0</v>
      </c>
      <c r="B34" s="1" t="s">
        <v>65</v>
      </c>
      <c r="C34" s="2"/>
      <c r="D34" s="2"/>
      <c r="F34" s="15"/>
      <c r="G34" s="15"/>
      <c r="H34" s="15"/>
      <c r="I34" s="15"/>
      <c r="J34" s="15"/>
      <c r="K34" s="15"/>
      <c r="L34" s="15"/>
      <c r="M34" s="8" t="b">
        <f t="shared" si="1"/>
        <v>1</v>
      </c>
      <c r="N34" s="15">
        <v>0.0</v>
      </c>
    </row>
    <row r="35">
      <c r="A35" s="1">
        <v>0.0</v>
      </c>
      <c r="B35" s="1" t="s">
        <v>66</v>
      </c>
      <c r="C35" s="2"/>
      <c r="D35" s="2"/>
      <c r="M35" s="8" t="b">
        <f t="shared" si="1"/>
        <v>1</v>
      </c>
      <c r="N35" s="1">
        <v>0.0</v>
      </c>
    </row>
    <row r="36">
      <c r="A36" s="39" t="str">
        <f>IF(A33&lt;&gt;0,A35/A33,IFERROR(0/0,""))</f>
        <v/>
      </c>
      <c r="B36" s="1" t="s">
        <v>67</v>
      </c>
      <c r="C36" s="2"/>
      <c r="D36" s="11" t="s">
        <v>68</v>
      </c>
      <c r="M36" s="8" t="str">
        <f t="shared" si="1"/>
        <v/>
      </c>
      <c r="N36" s="16"/>
    </row>
    <row r="37">
      <c r="A37" s="1">
        <v>0.0</v>
      </c>
      <c r="B37" s="28" t="s">
        <v>69</v>
      </c>
      <c r="C37" s="11"/>
      <c r="D37" s="11"/>
      <c r="M37" s="8" t="b">
        <f t="shared" si="1"/>
        <v>1</v>
      </c>
      <c r="N37" s="1">
        <v>0.0</v>
      </c>
    </row>
    <row r="38">
      <c r="A38" s="40">
        <f>A33-A35-A37</f>
        <v>0</v>
      </c>
      <c r="B38" s="28" t="s">
        <v>70</v>
      </c>
      <c r="C38" s="11"/>
      <c r="D38" s="11"/>
      <c r="M38" s="8" t="b">
        <f t="shared" si="1"/>
        <v>1</v>
      </c>
      <c r="N38" s="1">
        <v>0.0</v>
      </c>
    </row>
    <row r="39">
      <c r="A39" s="1">
        <f>Weekly!R16</f>
        <v>1</v>
      </c>
      <c r="B39" s="1" t="s">
        <v>71</v>
      </c>
      <c r="C39" s="11" t="s">
        <v>72</v>
      </c>
      <c r="D39" s="11"/>
      <c r="M39" s="8" t="b">
        <f t="shared" si="1"/>
        <v>1</v>
      </c>
      <c r="N39" s="1">
        <v>1.0</v>
      </c>
    </row>
    <row r="40">
      <c r="A40" s="10">
        <f>A39</f>
        <v>1</v>
      </c>
      <c r="B40" s="1" t="s">
        <v>73</v>
      </c>
      <c r="C40" s="11" t="s">
        <v>74</v>
      </c>
      <c r="D40" s="2"/>
      <c r="M40" s="8" t="b">
        <f t="shared" si="1"/>
        <v>1</v>
      </c>
      <c r="N40" s="10">
        <v>1.0</v>
      </c>
    </row>
    <row r="41">
      <c r="A41" s="15">
        <f>A40/A6</f>
        <v>0.001280409731</v>
      </c>
      <c r="B41" s="1" t="s">
        <v>75</v>
      </c>
      <c r="C41" s="11" t="s">
        <v>13</v>
      </c>
      <c r="D41" s="2"/>
      <c r="M41" s="8" t="b">
        <f t="shared" si="1"/>
        <v>1</v>
      </c>
      <c r="N41" s="15">
        <v>0.0012804097311139564</v>
      </c>
    </row>
    <row r="42">
      <c r="C42" s="2"/>
      <c r="D42" s="2"/>
      <c r="M42" s="8" t="str">
        <f t="shared" si="1"/>
        <v/>
      </c>
    </row>
    <row r="43">
      <c r="A43" s="4"/>
      <c r="B43" s="41" t="s">
        <v>76</v>
      </c>
      <c r="C43" s="28" t="s">
        <v>29</v>
      </c>
      <c r="D43" s="4"/>
      <c r="M43" s="8" t="str">
        <f t="shared" si="1"/>
        <v/>
      </c>
    </row>
    <row r="44">
      <c r="A44" s="42">
        <v>1.0</v>
      </c>
      <c r="B44" s="43" t="s">
        <v>77</v>
      </c>
      <c r="C44" s="44" t="s">
        <v>78</v>
      </c>
      <c r="D44" s="45" t="s">
        <v>79</v>
      </c>
      <c r="M44" s="8" t="b">
        <f t="shared" si="1"/>
        <v>1</v>
      </c>
      <c r="N44" s="1">
        <v>1.0</v>
      </c>
    </row>
    <row r="45">
      <c r="A45" s="46">
        <v>1.0</v>
      </c>
      <c r="B45" s="28" t="s">
        <v>80</v>
      </c>
      <c r="C45" s="28" t="s">
        <v>81</v>
      </c>
      <c r="D45" s="4"/>
      <c r="E45" s="4"/>
      <c r="M45" s="8" t="b">
        <f t="shared" si="1"/>
        <v>1</v>
      </c>
      <c r="N45" s="1">
        <v>1.0</v>
      </c>
    </row>
    <row r="46">
      <c r="A46" s="46">
        <v>0.0</v>
      </c>
      <c r="B46" s="28" t="s">
        <v>82</v>
      </c>
      <c r="C46" s="4"/>
      <c r="D46" s="4"/>
      <c r="M46" s="8" t="b">
        <f t="shared" si="1"/>
        <v>1</v>
      </c>
      <c r="N46" s="1">
        <v>0.0</v>
      </c>
    </row>
    <row r="47">
      <c r="A47" s="39">
        <f>IF(A44&lt;&gt;0,(A45+A46)/A44,IFERROR(0/0,""))</f>
        <v>1</v>
      </c>
      <c r="B47" s="28" t="s">
        <v>83</v>
      </c>
      <c r="C47" s="4"/>
      <c r="D47" s="4"/>
      <c r="M47" s="8" t="b">
        <f t="shared" si="1"/>
        <v>1</v>
      </c>
      <c r="N47" s="16">
        <v>1.0</v>
      </c>
    </row>
    <row r="48">
      <c r="A48" s="13">
        <v>0.0</v>
      </c>
      <c r="B48" s="28" t="s">
        <v>84</v>
      </c>
      <c r="C48" s="4"/>
      <c r="D48" s="4"/>
      <c r="M48" s="8" t="str">
        <f t="shared" si="1"/>
        <v/>
      </c>
    </row>
    <row r="49">
      <c r="A49" s="13">
        <v>1.0</v>
      </c>
      <c r="B49" s="28" t="s">
        <v>85</v>
      </c>
      <c r="C49" s="4"/>
      <c r="D49" s="4"/>
      <c r="M49" s="8" t="str">
        <f t="shared" si="1"/>
        <v/>
      </c>
    </row>
    <row r="50">
      <c r="A50" s="4"/>
      <c r="B50" s="47"/>
      <c r="C50" s="4"/>
      <c r="D50" s="4"/>
      <c r="M50" s="8" t="str">
        <f t="shared" si="1"/>
        <v/>
      </c>
    </row>
    <row r="51">
      <c r="A51" s="4"/>
      <c r="B51" s="41" t="s">
        <v>86</v>
      </c>
      <c r="C51" s="28" t="s">
        <v>29</v>
      </c>
      <c r="D51" s="4"/>
      <c r="M51" s="8" t="str">
        <f t="shared" si="1"/>
        <v/>
      </c>
    </row>
    <row r="52">
      <c r="A52" s="13">
        <v>1.0</v>
      </c>
      <c r="B52" s="28" t="s">
        <v>87</v>
      </c>
      <c r="C52" s="4"/>
      <c r="D52" s="35" t="s">
        <v>79</v>
      </c>
      <c r="M52" s="8" t="str">
        <f t="shared" si="1"/>
        <v/>
      </c>
    </row>
    <row r="53">
      <c r="A53" s="48">
        <f>A52</f>
        <v>1</v>
      </c>
      <c r="B53" s="43" t="s">
        <v>88</v>
      </c>
      <c r="C53" s="49"/>
      <c r="D53" s="50" t="s">
        <v>79</v>
      </c>
      <c r="M53" s="8" t="str">
        <f t="shared" si="1"/>
        <v/>
      </c>
    </row>
    <row r="54">
      <c r="A54" s="13">
        <v>0.0</v>
      </c>
      <c r="B54" s="28" t="s">
        <v>89</v>
      </c>
      <c r="C54" s="29" t="s">
        <v>90</v>
      </c>
      <c r="D54" s="4"/>
      <c r="M54" s="8" t="str">
        <f t="shared" si="1"/>
        <v/>
      </c>
    </row>
    <row r="55">
      <c r="A55" s="39">
        <f>IF(A53&lt;&gt;0,A54/A53,IFERROR(0/0,""))</f>
        <v>0</v>
      </c>
      <c r="B55" s="28" t="s">
        <v>91</v>
      </c>
      <c r="C55" s="4"/>
      <c r="D55" s="4"/>
      <c r="M55" s="8" t="str">
        <f t="shared" si="1"/>
        <v/>
      </c>
      <c r="N55" s="16"/>
    </row>
    <row r="56">
      <c r="A56" s="46">
        <v>0.0</v>
      </c>
      <c r="B56" s="28" t="s">
        <v>92</v>
      </c>
      <c r="C56" s="4"/>
      <c r="D56" s="47"/>
      <c r="M56" s="8" t="str">
        <f t="shared" si="1"/>
        <v/>
      </c>
      <c r="N56" s="1"/>
    </row>
    <row r="57">
      <c r="A57" s="39">
        <f>IF(A53&lt;&gt;0,A56/A53,IFERROR(0/0,""))</f>
        <v>0</v>
      </c>
      <c r="B57" s="28" t="s">
        <v>93</v>
      </c>
      <c r="C57" s="4"/>
      <c r="D57" s="4"/>
      <c r="M57" s="8" t="str">
        <f t="shared" si="1"/>
        <v/>
      </c>
      <c r="N57" s="1"/>
    </row>
    <row r="58">
      <c r="C58" s="2"/>
      <c r="D58" s="2"/>
      <c r="M58" s="8" t="str">
        <f t="shared" si="1"/>
        <v/>
      </c>
    </row>
    <row r="59">
      <c r="B59" s="6" t="s">
        <v>94</v>
      </c>
      <c r="C59" s="11" t="s">
        <v>29</v>
      </c>
      <c r="D59" s="2"/>
      <c r="M59" s="8" t="str">
        <f t="shared" si="1"/>
        <v/>
      </c>
    </row>
    <row r="60">
      <c r="A60" s="1">
        <v>0.0</v>
      </c>
      <c r="B60" s="1" t="s">
        <v>95</v>
      </c>
      <c r="C60" s="11" t="s">
        <v>96</v>
      </c>
      <c r="D60" s="11"/>
      <c r="M60" s="8" t="b">
        <f t="shared" si="1"/>
        <v>1</v>
      </c>
      <c r="N60" s="1">
        <v>0.0</v>
      </c>
    </row>
    <row r="61">
      <c r="A61" s="1">
        <v>0.0</v>
      </c>
      <c r="B61" s="1" t="s">
        <v>97</v>
      </c>
      <c r="C61" s="11" t="s">
        <v>98</v>
      </c>
      <c r="D61" s="11"/>
      <c r="M61" s="8" t="b">
        <f t="shared" si="1"/>
        <v>1</v>
      </c>
      <c r="N61" s="1">
        <v>0.0</v>
      </c>
    </row>
    <row r="62">
      <c r="C62" s="2"/>
      <c r="D62" s="2"/>
      <c r="M62" s="8" t="str">
        <f t="shared" si="1"/>
        <v/>
      </c>
    </row>
    <row r="63">
      <c r="B63" s="6" t="s">
        <v>99</v>
      </c>
      <c r="C63" s="11" t="s">
        <v>29</v>
      </c>
      <c r="D63" s="2"/>
      <c r="M63" s="8" t="str">
        <f t="shared" si="1"/>
        <v/>
      </c>
    </row>
    <row r="64">
      <c r="A64" s="10">
        <f>COUNTA(Person!$E$2:$E1032)</f>
        <v>156</v>
      </c>
      <c r="B64" s="1" t="s">
        <v>100</v>
      </c>
      <c r="C64" s="11" t="s">
        <v>101</v>
      </c>
      <c r="D64" s="2"/>
      <c r="M64" s="8" t="b">
        <f t="shared" si="1"/>
        <v>1</v>
      </c>
      <c r="N64" s="10">
        <v>156.0</v>
      </c>
    </row>
    <row r="65">
      <c r="A65" s="10">
        <f>COUNTA(Person!$AQ$2:$AQ1032)</f>
        <v>2</v>
      </c>
      <c r="B65" s="1" t="s">
        <v>102</v>
      </c>
      <c r="C65" s="11" t="s">
        <v>103</v>
      </c>
      <c r="D65" s="2"/>
      <c r="M65" s="8" t="b">
        <f t="shared" si="1"/>
        <v>1</v>
      </c>
      <c r="N65" s="10">
        <v>2.0</v>
      </c>
    </row>
    <row r="66">
      <c r="C66" s="2"/>
      <c r="D66" s="2"/>
      <c r="M66" s="8" t="str">
        <f t="shared" si="1"/>
        <v/>
      </c>
    </row>
    <row r="67">
      <c r="B67" s="41" t="s">
        <v>104</v>
      </c>
      <c r="C67" s="28" t="s">
        <v>29</v>
      </c>
      <c r="D67" s="2"/>
      <c r="M67" s="8" t="str">
        <f t="shared" si="1"/>
        <v/>
      </c>
    </row>
    <row r="68">
      <c r="A68" s="10">
        <f>A24</f>
        <v>1</v>
      </c>
      <c r="B68" s="28" t="s">
        <v>105</v>
      </c>
      <c r="C68" s="28" t="s">
        <v>106</v>
      </c>
      <c r="D68" s="2"/>
      <c r="M68" s="8" t="b">
        <f t="shared" si="1"/>
        <v>1</v>
      </c>
      <c r="N68" s="10">
        <v>1.0</v>
      </c>
    </row>
    <row r="69">
      <c r="A69" s="16">
        <f>A68/A$64</f>
        <v>0.00641025641</v>
      </c>
      <c r="B69" s="28" t="s">
        <v>107</v>
      </c>
      <c r="C69" s="4"/>
      <c r="D69" s="2"/>
      <c r="M69" s="8" t="b">
        <f t="shared" si="1"/>
        <v>1</v>
      </c>
      <c r="N69" s="16">
        <v>0.00641025641025641</v>
      </c>
    </row>
    <row r="70">
      <c r="A70" s="10">
        <f>A68</f>
        <v>1</v>
      </c>
      <c r="B70" s="28" t="s">
        <v>108</v>
      </c>
      <c r="C70" s="2"/>
      <c r="D70" s="2"/>
      <c r="M70" s="8" t="b">
        <f t="shared" si="1"/>
        <v>1</v>
      </c>
      <c r="N70" s="10">
        <v>1.0</v>
      </c>
    </row>
    <row r="71">
      <c r="A71" s="16">
        <f>A70/A$64</f>
        <v>0.00641025641</v>
      </c>
      <c r="B71" s="28" t="s">
        <v>109</v>
      </c>
      <c r="C71" s="2"/>
      <c r="D71" s="2"/>
      <c r="M71" s="8" t="b">
        <f t="shared" si="1"/>
        <v>1</v>
      </c>
      <c r="N71" s="16">
        <v>0.00641025641025641</v>
      </c>
    </row>
    <row r="72">
      <c r="C72" s="2"/>
      <c r="D72" s="2"/>
      <c r="M72" s="8" t="str">
        <f t="shared" si="1"/>
        <v/>
      </c>
    </row>
    <row r="73">
      <c r="B73" s="6" t="s">
        <v>110</v>
      </c>
      <c r="C73" s="11" t="s">
        <v>29</v>
      </c>
      <c r="D73" s="2"/>
      <c r="M73" s="8" t="str">
        <f t="shared" si="1"/>
        <v/>
      </c>
    </row>
    <row r="74">
      <c r="A74" s="51">
        <f>MIN('APS Tubes by Date'!$A2:A1032)
</f>
        <v>44467</v>
      </c>
      <c r="B74" s="1" t="s">
        <v>111</v>
      </c>
      <c r="C74" s="2"/>
      <c r="D74" s="2"/>
      <c r="M74" s="8" t="b">
        <f t="shared" si="1"/>
        <v>1</v>
      </c>
      <c r="N74" s="51">
        <v>44467.0</v>
      </c>
    </row>
    <row r="75">
      <c r="A75" s="51">
        <f>MAX('APS Tubes by Date'!$A2:A1032)
</f>
        <v>44547</v>
      </c>
      <c r="B75" s="1" t="s">
        <v>112</v>
      </c>
      <c r="C75" s="2"/>
      <c r="D75" s="2"/>
      <c r="M75" s="8" t="b">
        <f t="shared" si="1"/>
        <v>1</v>
      </c>
      <c r="N75" s="51">
        <v>44547.0</v>
      </c>
      <c r="O75" s="6"/>
    </row>
    <row r="76">
      <c r="C76" s="2"/>
      <c r="D76" s="2"/>
      <c r="M76" s="8" t="str">
        <f t="shared" si="1"/>
        <v/>
      </c>
    </row>
    <row r="77">
      <c r="B77" s="6" t="s">
        <v>113</v>
      </c>
      <c r="C77" s="11" t="s">
        <v>29</v>
      </c>
      <c r="D77" s="2"/>
      <c r="M77" s="8" t="str">
        <f t="shared" si="1"/>
        <v/>
      </c>
    </row>
    <row r="78">
      <c r="A78" s="47" t="s">
        <v>114</v>
      </c>
      <c r="B78" s="28" t="s">
        <v>115</v>
      </c>
      <c r="C78" s="28" t="s">
        <v>116</v>
      </c>
      <c r="D78" s="2"/>
      <c r="M78" s="8" t="b">
        <f t="shared" si="1"/>
        <v>1</v>
      </c>
      <c r="N78" s="1" t="s">
        <v>114</v>
      </c>
    </row>
    <row r="79">
      <c r="A79" s="47" t="s">
        <v>117</v>
      </c>
      <c r="B79" s="28" t="s">
        <v>118</v>
      </c>
      <c r="C79" s="28" t="s">
        <v>119</v>
      </c>
      <c r="D79" s="2"/>
      <c r="M79" s="8" t="b">
        <f t="shared" si="1"/>
        <v>1</v>
      </c>
      <c r="N79" s="1" t="s">
        <v>117</v>
      </c>
    </row>
    <row r="80">
      <c r="A80" s="47" t="s">
        <v>120</v>
      </c>
      <c r="B80" s="28" t="s">
        <v>121</v>
      </c>
      <c r="C80" s="28" t="s">
        <v>122</v>
      </c>
      <c r="D80" s="2"/>
      <c r="M80" s="8" t="b">
        <f t="shared" si="1"/>
        <v>1</v>
      </c>
      <c r="N80" s="1" t="s">
        <v>120</v>
      </c>
    </row>
    <row r="81">
      <c r="A81" s="47" t="s">
        <v>123</v>
      </c>
      <c r="B81" s="28" t="s">
        <v>124</v>
      </c>
      <c r="C81" s="28" t="s">
        <v>125</v>
      </c>
      <c r="D81" s="2"/>
      <c r="M81" s="8" t="b">
        <f t="shared" si="1"/>
        <v>1</v>
      </c>
      <c r="N81" s="1" t="s">
        <v>123</v>
      </c>
    </row>
    <row r="82">
      <c r="A82" s="52" t="s">
        <v>126</v>
      </c>
      <c r="B82" s="28" t="s">
        <v>127</v>
      </c>
      <c r="C82" s="28" t="s">
        <v>128</v>
      </c>
      <c r="D82" s="2"/>
      <c r="M82" s="8" t="b">
        <f t="shared" si="1"/>
        <v>1</v>
      </c>
      <c r="N82" s="1" t="s">
        <v>126</v>
      </c>
    </row>
    <row r="83">
      <c r="A83" s="47" t="s">
        <v>129</v>
      </c>
      <c r="B83" s="28" t="s">
        <v>130</v>
      </c>
      <c r="C83" s="28" t="s">
        <v>131</v>
      </c>
      <c r="D83" s="2"/>
      <c r="M83" s="8" t="b">
        <f t="shared" si="1"/>
        <v>1</v>
      </c>
      <c r="N83" s="1" t="s">
        <v>129</v>
      </c>
    </row>
    <row r="84">
      <c r="A84" s="47" t="s">
        <v>132</v>
      </c>
      <c r="B84" s="28" t="s">
        <v>133</v>
      </c>
      <c r="C84" s="28" t="s">
        <v>134</v>
      </c>
      <c r="D84" s="2"/>
      <c r="M84" s="8" t="b">
        <f t="shared" si="1"/>
        <v>1</v>
      </c>
      <c r="N84" s="1" t="s">
        <v>132</v>
      </c>
    </row>
    <row r="85">
      <c r="A85" s="47" t="s">
        <v>135</v>
      </c>
      <c r="B85" s="28" t="s">
        <v>136</v>
      </c>
      <c r="C85" s="28" t="s">
        <v>137</v>
      </c>
      <c r="D85" s="2"/>
      <c r="M85" s="8" t="b">
        <f t="shared" si="1"/>
        <v>1</v>
      </c>
      <c r="N85" s="1" t="s">
        <v>135</v>
      </c>
    </row>
    <row r="86">
      <c r="A86" s="47" t="s">
        <v>138</v>
      </c>
      <c r="B86" s="28" t="s">
        <v>139</v>
      </c>
      <c r="C86" s="28" t="s">
        <v>140</v>
      </c>
      <c r="D86" s="2"/>
      <c r="M86" s="8" t="b">
        <f t="shared" si="1"/>
        <v>0</v>
      </c>
      <c r="N86" s="1" t="s">
        <v>141</v>
      </c>
    </row>
    <row r="87">
      <c r="A87" s="47" t="s">
        <v>142</v>
      </c>
      <c r="B87" s="28" t="s">
        <v>143</v>
      </c>
      <c r="C87" s="28" t="s">
        <v>144</v>
      </c>
      <c r="D87" s="2"/>
      <c r="M87" s="8" t="b">
        <f t="shared" si="1"/>
        <v>0</v>
      </c>
      <c r="N87" s="1" t="s">
        <v>145</v>
      </c>
    </row>
    <row r="88">
      <c r="A88" s="4" t="s">
        <v>146</v>
      </c>
      <c r="B88" s="28" t="s">
        <v>147</v>
      </c>
      <c r="C88" s="28" t="s">
        <v>148</v>
      </c>
      <c r="D88" s="2"/>
    </row>
    <row r="89">
      <c r="A89" s="4" t="s">
        <v>145</v>
      </c>
      <c r="B89" s="28" t="s">
        <v>149</v>
      </c>
      <c r="C89" s="28" t="s">
        <v>150</v>
      </c>
      <c r="D89" s="2"/>
    </row>
    <row r="90">
      <c r="C90" s="2"/>
      <c r="D90" s="2"/>
    </row>
    <row r="91">
      <c r="C91" s="2"/>
      <c r="D91" s="2"/>
    </row>
    <row r="92">
      <c r="C92" s="2"/>
      <c r="D92" s="2"/>
    </row>
    <row r="93">
      <c r="C93" s="2"/>
      <c r="D93" s="2"/>
    </row>
    <row r="94">
      <c r="C94" s="2"/>
      <c r="D94" s="2"/>
    </row>
    <row r="95">
      <c r="C95" s="2"/>
      <c r="D95" s="2"/>
    </row>
    <row r="96">
      <c r="C96" s="2"/>
      <c r="D96" s="2"/>
    </row>
    <row r="97">
      <c r="C97" s="2"/>
      <c r="D97" s="2"/>
    </row>
    <row r="98">
      <c r="C98" s="2"/>
      <c r="D98" s="2"/>
    </row>
    <row r="99">
      <c r="C99" s="2"/>
      <c r="D99" s="2"/>
    </row>
    <row r="100">
      <c r="C100" s="2"/>
      <c r="D100" s="2"/>
    </row>
    <row r="101">
      <c r="C101" s="2"/>
      <c r="D101" s="2"/>
    </row>
    <row r="102">
      <c r="C102" s="2"/>
      <c r="D102" s="2"/>
    </row>
    <row r="103">
      <c r="C103" s="2"/>
      <c r="D103" s="2"/>
    </row>
    <row r="104">
      <c r="C104" s="2"/>
      <c r="D104" s="2"/>
    </row>
    <row r="105">
      <c r="C105" s="2"/>
      <c r="D105" s="2"/>
    </row>
    <row r="106">
      <c r="C106" s="2"/>
      <c r="D106" s="2"/>
    </row>
    <row r="107">
      <c r="C107" s="2"/>
      <c r="D107" s="2"/>
    </row>
    <row r="108">
      <c r="C108" s="2"/>
      <c r="D108" s="2"/>
    </row>
    <row r="109">
      <c r="C109" s="2"/>
      <c r="D109" s="2"/>
    </row>
    <row r="110">
      <c r="C110" s="2"/>
      <c r="D110" s="2"/>
    </row>
    <row r="111">
      <c r="C111" s="2"/>
      <c r="D111" s="2"/>
    </row>
    <row r="112">
      <c r="C112" s="2"/>
      <c r="D112" s="2"/>
    </row>
    <row r="113">
      <c r="C113" s="2"/>
      <c r="D113" s="2"/>
    </row>
    <row r="114">
      <c r="C114" s="2"/>
      <c r="D114" s="2"/>
    </row>
    <row r="115">
      <c r="C115" s="2"/>
      <c r="D115" s="2"/>
    </row>
    <row r="116">
      <c r="C116" s="2"/>
      <c r="D116" s="2"/>
    </row>
    <row r="117">
      <c r="C117" s="2"/>
      <c r="D117" s="2"/>
    </row>
    <row r="118">
      <c r="C118" s="2"/>
      <c r="D118" s="2"/>
    </row>
    <row r="119">
      <c r="C119" s="2"/>
      <c r="D119" s="2"/>
    </row>
    <row r="120">
      <c r="C120" s="2"/>
      <c r="D120" s="2"/>
    </row>
    <row r="121">
      <c r="C121" s="2"/>
      <c r="D121" s="2"/>
    </row>
    <row r="122">
      <c r="C122" s="2"/>
      <c r="D122" s="2"/>
    </row>
    <row r="123">
      <c r="C123" s="2"/>
      <c r="D123" s="2"/>
    </row>
    <row r="124">
      <c r="C124" s="2"/>
      <c r="D124" s="2"/>
    </row>
    <row r="125">
      <c r="C125" s="2"/>
      <c r="D125" s="2"/>
    </row>
    <row r="126">
      <c r="C126" s="2"/>
      <c r="D126" s="2"/>
    </row>
    <row r="127">
      <c r="C127" s="2"/>
      <c r="D127" s="2"/>
    </row>
    <row r="128">
      <c r="C128" s="2"/>
      <c r="D128" s="2"/>
    </row>
    <row r="129">
      <c r="C129" s="2"/>
      <c r="D129" s="2"/>
    </row>
    <row r="130">
      <c r="C130" s="2"/>
      <c r="D130" s="2"/>
    </row>
    <row r="131">
      <c r="C131" s="2"/>
      <c r="D131" s="2"/>
    </row>
    <row r="132">
      <c r="C132" s="2"/>
      <c r="D132" s="2"/>
    </row>
    <row r="133">
      <c r="C133" s="2"/>
      <c r="D133" s="2"/>
    </row>
    <row r="134">
      <c r="C134" s="2"/>
      <c r="D134" s="2"/>
    </row>
    <row r="135">
      <c r="C135" s="2"/>
      <c r="D135" s="2"/>
    </row>
    <row r="136">
      <c r="C136" s="2"/>
      <c r="D136" s="2"/>
    </row>
    <row r="137">
      <c r="C137" s="2"/>
      <c r="D137" s="2"/>
    </row>
    <row r="138">
      <c r="C138" s="2"/>
      <c r="D138" s="2"/>
    </row>
    <row r="139">
      <c r="C139" s="2"/>
      <c r="D139" s="2"/>
    </row>
    <row r="140">
      <c r="C140" s="2"/>
      <c r="D140" s="2"/>
    </row>
    <row r="141">
      <c r="C141" s="2"/>
      <c r="D141" s="2"/>
    </row>
    <row r="142">
      <c r="C142" s="2"/>
      <c r="D142" s="2"/>
    </row>
    <row r="143">
      <c r="C143" s="2"/>
      <c r="D143" s="2"/>
    </row>
    <row r="144">
      <c r="C144" s="2"/>
      <c r="D144" s="2"/>
    </row>
    <row r="145">
      <c r="C145" s="2"/>
      <c r="D145" s="2"/>
    </row>
    <row r="146">
      <c r="C146" s="2"/>
      <c r="D146" s="2"/>
    </row>
    <row r="147">
      <c r="C147" s="2"/>
      <c r="D147" s="2"/>
    </row>
    <row r="148">
      <c r="C148" s="2"/>
      <c r="D148" s="2"/>
    </row>
    <row r="149">
      <c r="C149" s="2"/>
      <c r="D149" s="2"/>
    </row>
    <row r="150">
      <c r="C150" s="2"/>
      <c r="D150" s="2"/>
    </row>
    <row r="151">
      <c r="C151" s="2"/>
      <c r="D151" s="2"/>
    </row>
    <row r="152">
      <c r="C152" s="2"/>
      <c r="D152" s="2"/>
    </row>
    <row r="153">
      <c r="C153" s="2"/>
      <c r="D153" s="2"/>
    </row>
    <row r="154">
      <c r="C154" s="2"/>
      <c r="D154" s="2"/>
    </row>
    <row r="155">
      <c r="C155" s="2"/>
      <c r="D155" s="2"/>
    </row>
    <row r="156">
      <c r="C156" s="2"/>
      <c r="D156" s="2"/>
    </row>
    <row r="157">
      <c r="C157" s="2"/>
      <c r="D157" s="2"/>
    </row>
    <row r="158">
      <c r="C158" s="2"/>
      <c r="D158" s="2"/>
    </row>
    <row r="159">
      <c r="C159" s="2"/>
      <c r="D159" s="2"/>
    </row>
    <row r="160">
      <c r="C160" s="2"/>
      <c r="D160" s="2"/>
    </row>
    <row r="161">
      <c r="C161" s="2"/>
      <c r="D161" s="2"/>
    </row>
    <row r="162">
      <c r="C162" s="2"/>
      <c r="D162" s="2"/>
    </row>
    <row r="163">
      <c r="C163" s="2"/>
      <c r="D163" s="2"/>
    </row>
    <row r="164">
      <c r="C164" s="2"/>
      <c r="D164" s="2"/>
    </row>
    <row r="165">
      <c r="C165" s="2"/>
      <c r="D165" s="2"/>
    </row>
    <row r="166">
      <c r="C166" s="2"/>
      <c r="D166" s="2"/>
    </row>
    <row r="167">
      <c r="C167" s="2"/>
      <c r="D167" s="2"/>
    </row>
    <row r="168">
      <c r="C168" s="2"/>
      <c r="D168" s="2"/>
    </row>
    <row r="169">
      <c r="C169" s="2"/>
      <c r="D169" s="2"/>
    </row>
    <row r="170">
      <c r="C170" s="2"/>
      <c r="D170" s="2"/>
    </row>
    <row r="171">
      <c r="C171" s="2"/>
      <c r="D171" s="2"/>
    </row>
    <row r="172">
      <c r="C172" s="2"/>
      <c r="D172" s="2"/>
    </row>
    <row r="173">
      <c r="C173" s="2"/>
      <c r="D173" s="2"/>
    </row>
    <row r="174">
      <c r="C174" s="2"/>
      <c r="D174" s="2"/>
    </row>
    <row r="175">
      <c r="C175" s="2"/>
      <c r="D175" s="2"/>
    </row>
    <row r="176">
      <c r="C176" s="2"/>
      <c r="D176" s="2"/>
    </row>
    <row r="177">
      <c r="C177" s="2"/>
      <c r="D177" s="2"/>
    </row>
    <row r="178">
      <c r="C178" s="2"/>
      <c r="D178" s="2"/>
    </row>
    <row r="179">
      <c r="C179" s="2"/>
      <c r="D179" s="2"/>
    </row>
    <row r="180">
      <c r="C180" s="2"/>
      <c r="D180" s="2"/>
    </row>
    <row r="181">
      <c r="C181" s="2"/>
      <c r="D181" s="2"/>
    </row>
    <row r="182">
      <c r="C182" s="2"/>
      <c r="D182" s="2"/>
    </row>
    <row r="183">
      <c r="C183" s="2"/>
      <c r="D183" s="2"/>
    </row>
    <row r="184">
      <c r="C184" s="2"/>
      <c r="D184" s="2"/>
    </row>
    <row r="185">
      <c r="C185" s="2"/>
      <c r="D185" s="2"/>
    </row>
    <row r="186">
      <c r="C186" s="2"/>
      <c r="D186" s="2"/>
    </row>
    <row r="187">
      <c r="C187" s="2"/>
      <c r="D187" s="2"/>
    </row>
    <row r="188">
      <c r="C188" s="2"/>
      <c r="D188" s="2"/>
    </row>
    <row r="189">
      <c r="C189" s="2"/>
      <c r="D189" s="2"/>
    </row>
    <row r="190">
      <c r="C190" s="2"/>
      <c r="D190" s="2"/>
    </row>
    <row r="191">
      <c r="C191" s="2"/>
      <c r="D191" s="2"/>
    </row>
    <row r="192">
      <c r="C192" s="2"/>
      <c r="D192" s="2"/>
    </row>
    <row r="193">
      <c r="C193" s="2"/>
      <c r="D193" s="2"/>
    </row>
    <row r="194">
      <c r="C194" s="2"/>
      <c r="D194" s="2"/>
    </row>
    <row r="195">
      <c r="C195" s="2"/>
      <c r="D195" s="2"/>
    </row>
    <row r="196">
      <c r="C196" s="2"/>
      <c r="D196" s="2"/>
    </row>
    <row r="197">
      <c r="C197" s="2"/>
      <c r="D197" s="2"/>
    </row>
    <row r="198">
      <c r="C198" s="2"/>
      <c r="D198" s="2"/>
    </row>
    <row r="199">
      <c r="C199" s="2"/>
      <c r="D199" s="2"/>
    </row>
    <row r="200">
      <c r="C200" s="2"/>
      <c r="D200" s="2"/>
    </row>
    <row r="201">
      <c r="C201" s="2"/>
      <c r="D201" s="2"/>
    </row>
    <row r="202">
      <c r="C202" s="2"/>
      <c r="D202" s="2"/>
    </row>
    <row r="203">
      <c r="C203" s="2"/>
      <c r="D203" s="2"/>
    </row>
    <row r="204">
      <c r="C204" s="2"/>
      <c r="D204" s="2"/>
    </row>
    <row r="205">
      <c r="C205" s="2"/>
      <c r="D205" s="2"/>
    </row>
    <row r="206">
      <c r="C206" s="2"/>
      <c r="D206" s="2"/>
    </row>
    <row r="207">
      <c r="C207" s="2"/>
      <c r="D207" s="2"/>
    </row>
    <row r="208">
      <c r="C208" s="2"/>
      <c r="D208" s="2"/>
    </row>
    <row r="209">
      <c r="C209" s="2"/>
      <c r="D209" s="2"/>
    </row>
    <row r="210">
      <c r="C210" s="2"/>
      <c r="D210" s="2"/>
    </row>
    <row r="211">
      <c r="C211" s="2"/>
      <c r="D211" s="2"/>
    </row>
    <row r="212">
      <c r="C212" s="2"/>
      <c r="D212" s="2"/>
    </row>
    <row r="213">
      <c r="C213" s="2"/>
      <c r="D213" s="2"/>
    </row>
    <row r="214">
      <c r="C214" s="2"/>
      <c r="D214" s="2"/>
    </row>
    <row r="215">
      <c r="C215" s="2"/>
      <c r="D215" s="2"/>
    </row>
    <row r="216">
      <c r="C216" s="2"/>
      <c r="D216" s="2"/>
    </row>
    <row r="217">
      <c r="C217" s="2"/>
      <c r="D217" s="2"/>
    </row>
    <row r="218">
      <c r="C218" s="2"/>
      <c r="D218" s="2"/>
    </row>
    <row r="219">
      <c r="C219" s="2"/>
      <c r="D219" s="2"/>
    </row>
    <row r="220">
      <c r="C220" s="2"/>
      <c r="D220" s="2"/>
    </row>
    <row r="221">
      <c r="C221" s="2"/>
      <c r="D221" s="2"/>
    </row>
    <row r="222">
      <c r="C222" s="2"/>
      <c r="D222" s="2"/>
    </row>
    <row r="223">
      <c r="C223" s="2"/>
      <c r="D223" s="2"/>
    </row>
    <row r="224">
      <c r="C224" s="2"/>
      <c r="D224" s="2"/>
    </row>
    <row r="225">
      <c r="C225" s="2"/>
      <c r="D225" s="2"/>
    </row>
    <row r="226">
      <c r="C226" s="2"/>
      <c r="D226" s="2"/>
    </row>
    <row r="227">
      <c r="C227" s="2"/>
      <c r="D227" s="2"/>
    </row>
    <row r="228">
      <c r="C228" s="2"/>
      <c r="D228" s="2"/>
    </row>
    <row r="229">
      <c r="C229" s="2"/>
      <c r="D229" s="2"/>
    </row>
    <row r="230">
      <c r="C230" s="2"/>
      <c r="D230" s="2"/>
    </row>
    <row r="231">
      <c r="C231" s="2"/>
      <c r="D231" s="2"/>
    </row>
    <row r="232">
      <c r="C232" s="2"/>
      <c r="D232" s="2"/>
    </row>
    <row r="233">
      <c r="C233" s="2"/>
      <c r="D233" s="2"/>
    </row>
    <row r="234">
      <c r="C234" s="2"/>
      <c r="D234" s="2"/>
    </row>
    <row r="235">
      <c r="C235" s="2"/>
      <c r="D235" s="2"/>
    </row>
    <row r="236">
      <c r="C236" s="2"/>
      <c r="D236" s="2"/>
    </row>
    <row r="237">
      <c r="C237" s="2"/>
      <c r="D237" s="2"/>
    </row>
    <row r="238">
      <c r="C238" s="2"/>
      <c r="D238" s="2"/>
    </row>
    <row r="239">
      <c r="C239" s="2"/>
      <c r="D239" s="2"/>
    </row>
    <row r="240">
      <c r="C240" s="2"/>
      <c r="D240" s="2"/>
    </row>
    <row r="241">
      <c r="C241" s="2"/>
      <c r="D241" s="2"/>
    </row>
    <row r="242">
      <c r="C242" s="2"/>
      <c r="D242" s="2"/>
    </row>
    <row r="243">
      <c r="C243" s="2"/>
      <c r="D243" s="2"/>
    </row>
    <row r="244">
      <c r="C244" s="2"/>
      <c r="D244" s="2"/>
    </row>
    <row r="245">
      <c r="C245" s="2"/>
      <c r="D245" s="2"/>
    </row>
    <row r="246">
      <c r="C246" s="2"/>
      <c r="D246" s="2"/>
    </row>
    <row r="247">
      <c r="C247" s="2"/>
      <c r="D247" s="2"/>
    </row>
    <row r="248">
      <c r="C248" s="2"/>
      <c r="D248" s="2"/>
    </row>
    <row r="249">
      <c r="C249" s="2"/>
      <c r="D249" s="2"/>
    </row>
    <row r="250">
      <c r="C250" s="2"/>
      <c r="D250" s="2"/>
    </row>
    <row r="251">
      <c r="C251" s="2"/>
      <c r="D251" s="2"/>
    </row>
    <row r="252">
      <c r="C252" s="2"/>
      <c r="D252" s="2"/>
    </row>
    <row r="253">
      <c r="C253" s="2"/>
      <c r="D253" s="2"/>
    </row>
    <row r="254">
      <c r="C254" s="2"/>
      <c r="D254" s="2"/>
    </row>
    <row r="255">
      <c r="C255" s="2"/>
      <c r="D255" s="2"/>
    </row>
    <row r="256">
      <c r="C256" s="2"/>
      <c r="D256" s="2"/>
    </row>
    <row r="257">
      <c r="C257" s="2"/>
      <c r="D257" s="2"/>
    </row>
    <row r="258">
      <c r="C258" s="2"/>
      <c r="D258" s="2"/>
    </row>
    <row r="259">
      <c r="C259" s="2"/>
      <c r="D259" s="2"/>
    </row>
    <row r="260">
      <c r="C260" s="2"/>
      <c r="D260" s="2"/>
    </row>
    <row r="261">
      <c r="C261" s="2"/>
      <c r="D261" s="2"/>
    </row>
    <row r="262">
      <c r="C262" s="2"/>
      <c r="D262" s="2"/>
    </row>
    <row r="263">
      <c r="C263" s="2"/>
      <c r="D263" s="2"/>
    </row>
    <row r="264">
      <c r="C264" s="2"/>
      <c r="D264" s="2"/>
    </row>
    <row r="265">
      <c r="C265" s="2"/>
      <c r="D265" s="2"/>
    </row>
    <row r="266">
      <c r="C266" s="2"/>
      <c r="D266" s="2"/>
    </row>
    <row r="267">
      <c r="C267" s="2"/>
      <c r="D267" s="2"/>
    </row>
    <row r="268">
      <c r="C268" s="2"/>
      <c r="D268" s="2"/>
    </row>
    <row r="269">
      <c r="C269" s="2"/>
      <c r="D269" s="2"/>
    </row>
    <row r="270">
      <c r="C270" s="2"/>
      <c r="D270" s="2"/>
    </row>
    <row r="271">
      <c r="C271" s="2"/>
      <c r="D271" s="2"/>
    </row>
    <row r="272">
      <c r="C272" s="2"/>
      <c r="D272" s="2"/>
    </row>
    <row r="273">
      <c r="C273" s="2"/>
      <c r="D273" s="2"/>
    </row>
    <row r="274">
      <c r="C274" s="2"/>
      <c r="D274" s="2"/>
    </row>
    <row r="275">
      <c r="C275" s="2"/>
      <c r="D275" s="2"/>
    </row>
    <row r="276">
      <c r="C276" s="2"/>
      <c r="D276" s="2"/>
    </row>
    <row r="277">
      <c r="C277" s="2"/>
      <c r="D277" s="2"/>
    </row>
    <row r="278">
      <c r="C278" s="2"/>
      <c r="D278" s="2"/>
    </row>
    <row r="279">
      <c r="C279" s="2"/>
      <c r="D279" s="2"/>
    </row>
    <row r="280">
      <c r="C280" s="2"/>
      <c r="D280" s="2"/>
    </row>
    <row r="281">
      <c r="C281" s="2"/>
      <c r="D281" s="2"/>
    </row>
    <row r="282">
      <c r="C282" s="2"/>
      <c r="D282" s="2"/>
    </row>
    <row r="283">
      <c r="C283" s="2"/>
      <c r="D283" s="2"/>
    </row>
    <row r="284">
      <c r="C284" s="2"/>
      <c r="D284" s="2"/>
    </row>
    <row r="285">
      <c r="C285" s="2"/>
      <c r="D285" s="2"/>
    </row>
    <row r="286">
      <c r="C286" s="2"/>
      <c r="D286" s="2"/>
    </row>
    <row r="287">
      <c r="C287" s="2"/>
      <c r="D287" s="2"/>
    </row>
    <row r="288">
      <c r="C288" s="2"/>
      <c r="D288" s="2"/>
    </row>
    <row r="289">
      <c r="C289" s="2"/>
      <c r="D289" s="2"/>
    </row>
    <row r="290">
      <c r="C290" s="2"/>
      <c r="D290" s="2"/>
    </row>
    <row r="291">
      <c r="C291" s="2"/>
      <c r="D291" s="2"/>
    </row>
    <row r="292">
      <c r="C292" s="2"/>
      <c r="D292" s="2"/>
    </row>
    <row r="293">
      <c r="C293" s="2"/>
      <c r="D293" s="2"/>
    </row>
    <row r="294">
      <c r="C294" s="2"/>
      <c r="D294" s="2"/>
    </row>
    <row r="295">
      <c r="C295" s="2"/>
      <c r="D295" s="2"/>
    </row>
    <row r="296">
      <c r="C296" s="2"/>
      <c r="D296" s="2"/>
    </row>
    <row r="297">
      <c r="C297" s="2"/>
      <c r="D297" s="2"/>
    </row>
    <row r="298">
      <c r="C298" s="2"/>
      <c r="D298" s="2"/>
    </row>
    <row r="299">
      <c r="C299" s="2"/>
      <c r="D299" s="2"/>
    </row>
    <row r="300">
      <c r="C300" s="2"/>
      <c r="D300" s="2"/>
    </row>
    <row r="301">
      <c r="C301" s="2"/>
      <c r="D301" s="2"/>
    </row>
    <row r="302">
      <c r="C302" s="2"/>
      <c r="D302" s="2"/>
    </row>
    <row r="303">
      <c r="C303" s="2"/>
      <c r="D303" s="2"/>
    </row>
    <row r="304">
      <c r="C304" s="2"/>
      <c r="D304" s="2"/>
    </row>
    <row r="305">
      <c r="C305" s="2"/>
      <c r="D305" s="2"/>
    </row>
    <row r="306">
      <c r="C306" s="2"/>
      <c r="D306" s="2"/>
    </row>
    <row r="307">
      <c r="C307" s="2"/>
      <c r="D307" s="2"/>
    </row>
    <row r="308">
      <c r="C308" s="2"/>
      <c r="D308" s="2"/>
    </row>
    <row r="309">
      <c r="C309" s="2"/>
      <c r="D309" s="2"/>
    </row>
    <row r="310">
      <c r="C310" s="2"/>
      <c r="D310" s="2"/>
    </row>
    <row r="311">
      <c r="C311" s="2"/>
      <c r="D311" s="2"/>
    </row>
    <row r="312">
      <c r="C312" s="2"/>
      <c r="D312" s="2"/>
    </row>
    <row r="313">
      <c r="C313" s="2"/>
      <c r="D313" s="2"/>
    </row>
    <row r="314">
      <c r="C314" s="2"/>
      <c r="D314" s="2"/>
    </row>
    <row r="315">
      <c r="C315" s="2"/>
      <c r="D315" s="2"/>
    </row>
    <row r="316">
      <c r="C316" s="2"/>
      <c r="D316" s="2"/>
    </row>
    <row r="317">
      <c r="C317" s="2"/>
      <c r="D317" s="2"/>
    </row>
    <row r="318">
      <c r="C318" s="2"/>
      <c r="D318" s="2"/>
    </row>
    <row r="319">
      <c r="C319" s="2"/>
      <c r="D319" s="2"/>
    </row>
    <row r="320">
      <c r="C320" s="2"/>
      <c r="D320" s="2"/>
    </row>
    <row r="321">
      <c r="C321" s="2"/>
      <c r="D321" s="2"/>
    </row>
    <row r="322">
      <c r="C322" s="2"/>
      <c r="D322" s="2"/>
    </row>
    <row r="323">
      <c r="C323" s="2"/>
      <c r="D323" s="2"/>
    </row>
    <row r="324">
      <c r="C324" s="2"/>
      <c r="D324" s="2"/>
    </row>
    <row r="325">
      <c r="C325" s="2"/>
      <c r="D325" s="2"/>
    </row>
    <row r="326">
      <c r="C326" s="2"/>
      <c r="D326" s="2"/>
    </row>
    <row r="327">
      <c r="C327" s="2"/>
      <c r="D327" s="2"/>
    </row>
    <row r="328">
      <c r="C328" s="2"/>
      <c r="D328" s="2"/>
    </row>
    <row r="329">
      <c r="C329" s="2"/>
      <c r="D329" s="2"/>
    </row>
    <row r="330">
      <c r="C330" s="2"/>
      <c r="D330" s="2"/>
    </row>
    <row r="331">
      <c r="C331" s="2"/>
      <c r="D331" s="2"/>
    </row>
    <row r="332">
      <c r="C332" s="2"/>
      <c r="D332" s="2"/>
    </row>
    <row r="333">
      <c r="C333" s="2"/>
      <c r="D333" s="2"/>
    </row>
    <row r="334">
      <c r="C334" s="2"/>
      <c r="D334" s="2"/>
    </row>
    <row r="335">
      <c r="C335" s="2"/>
      <c r="D335" s="2"/>
    </row>
    <row r="336">
      <c r="C336" s="2"/>
      <c r="D336" s="2"/>
    </row>
    <row r="337">
      <c r="C337" s="2"/>
      <c r="D337" s="2"/>
    </row>
    <row r="338">
      <c r="C338" s="2"/>
      <c r="D338" s="2"/>
    </row>
    <row r="339">
      <c r="C339" s="2"/>
      <c r="D339" s="2"/>
    </row>
    <row r="340">
      <c r="C340" s="2"/>
      <c r="D340" s="2"/>
    </row>
    <row r="341">
      <c r="C341" s="2"/>
      <c r="D341" s="2"/>
    </row>
    <row r="342">
      <c r="C342" s="2"/>
      <c r="D342" s="2"/>
    </row>
    <row r="343">
      <c r="C343" s="2"/>
      <c r="D343" s="2"/>
    </row>
    <row r="344">
      <c r="C344" s="2"/>
      <c r="D344" s="2"/>
    </row>
    <row r="345">
      <c r="C345" s="2"/>
      <c r="D345" s="2"/>
    </row>
    <row r="346">
      <c r="C346" s="2"/>
      <c r="D346" s="2"/>
    </row>
    <row r="347">
      <c r="C347" s="2"/>
      <c r="D347" s="2"/>
    </row>
    <row r="348">
      <c r="C348" s="2"/>
      <c r="D348" s="2"/>
    </row>
    <row r="349">
      <c r="C349" s="2"/>
      <c r="D349" s="2"/>
    </row>
    <row r="350">
      <c r="C350" s="2"/>
      <c r="D350" s="2"/>
    </row>
    <row r="351">
      <c r="C351" s="2"/>
      <c r="D351" s="2"/>
    </row>
    <row r="352">
      <c r="C352" s="2"/>
      <c r="D352" s="2"/>
    </row>
    <row r="353">
      <c r="C353" s="2"/>
      <c r="D353" s="2"/>
    </row>
    <row r="354">
      <c r="C354" s="2"/>
      <c r="D354" s="2"/>
    </row>
    <row r="355">
      <c r="C355" s="2"/>
      <c r="D355" s="2"/>
    </row>
    <row r="356">
      <c r="C356" s="2"/>
      <c r="D356" s="2"/>
    </row>
    <row r="357">
      <c r="C357" s="2"/>
      <c r="D357" s="2"/>
    </row>
    <row r="358">
      <c r="C358" s="2"/>
      <c r="D358" s="2"/>
    </row>
    <row r="359">
      <c r="C359" s="2"/>
      <c r="D359" s="2"/>
    </row>
    <row r="360">
      <c r="C360" s="2"/>
      <c r="D360" s="2"/>
    </row>
    <row r="361">
      <c r="C361" s="2"/>
      <c r="D361" s="2"/>
    </row>
    <row r="362">
      <c r="C362" s="2"/>
      <c r="D362" s="2"/>
    </row>
    <row r="363">
      <c r="C363" s="2"/>
      <c r="D363" s="2"/>
    </row>
    <row r="364">
      <c r="C364" s="2"/>
      <c r="D364" s="2"/>
    </row>
    <row r="365">
      <c r="C365" s="2"/>
      <c r="D365" s="2"/>
    </row>
    <row r="366">
      <c r="C366" s="2"/>
      <c r="D366" s="2"/>
    </row>
    <row r="367">
      <c r="C367" s="2"/>
      <c r="D367" s="2"/>
    </row>
    <row r="368">
      <c r="C368" s="2"/>
      <c r="D368" s="2"/>
    </row>
    <row r="369">
      <c r="C369" s="2"/>
      <c r="D369" s="2"/>
    </row>
    <row r="370">
      <c r="C370" s="2"/>
      <c r="D370" s="2"/>
    </row>
    <row r="371">
      <c r="C371" s="2"/>
      <c r="D371" s="2"/>
    </row>
    <row r="372">
      <c r="C372" s="2"/>
      <c r="D372" s="2"/>
    </row>
    <row r="373">
      <c r="C373" s="2"/>
      <c r="D373" s="2"/>
    </row>
    <row r="374">
      <c r="C374" s="2"/>
      <c r="D374" s="2"/>
    </row>
    <row r="375">
      <c r="C375" s="2"/>
      <c r="D375" s="2"/>
    </row>
    <row r="376">
      <c r="C376" s="2"/>
      <c r="D376" s="2"/>
    </row>
    <row r="377">
      <c r="C377" s="2"/>
      <c r="D377" s="2"/>
    </row>
    <row r="378">
      <c r="C378" s="2"/>
      <c r="D378" s="2"/>
    </row>
    <row r="379">
      <c r="C379" s="2"/>
      <c r="D379" s="2"/>
    </row>
    <row r="380">
      <c r="C380" s="2"/>
      <c r="D380" s="2"/>
    </row>
    <row r="381">
      <c r="C381" s="2"/>
      <c r="D381" s="2"/>
    </row>
    <row r="382">
      <c r="C382" s="2"/>
      <c r="D382" s="2"/>
    </row>
    <row r="383">
      <c r="C383" s="2"/>
      <c r="D383" s="2"/>
    </row>
    <row r="384">
      <c r="C384" s="2"/>
      <c r="D384" s="2"/>
    </row>
    <row r="385">
      <c r="C385" s="2"/>
      <c r="D385" s="2"/>
    </row>
    <row r="386">
      <c r="C386" s="2"/>
      <c r="D386" s="2"/>
    </row>
    <row r="387">
      <c r="C387" s="2"/>
      <c r="D387" s="2"/>
    </row>
    <row r="388">
      <c r="C388" s="2"/>
      <c r="D388" s="2"/>
    </row>
    <row r="389">
      <c r="C389" s="2"/>
      <c r="D389" s="2"/>
    </row>
    <row r="390">
      <c r="C390" s="2"/>
      <c r="D390" s="2"/>
    </row>
    <row r="391">
      <c r="C391" s="2"/>
      <c r="D391" s="2"/>
    </row>
    <row r="392">
      <c r="C392" s="2"/>
      <c r="D392" s="2"/>
    </row>
    <row r="393">
      <c r="C393" s="2"/>
      <c r="D393" s="2"/>
    </row>
    <row r="394">
      <c r="C394" s="2"/>
      <c r="D394" s="2"/>
    </row>
    <row r="395">
      <c r="C395" s="2"/>
      <c r="D395" s="2"/>
    </row>
    <row r="396">
      <c r="C396" s="2"/>
      <c r="D396" s="2"/>
    </row>
    <row r="397">
      <c r="C397" s="2"/>
      <c r="D397" s="2"/>
    </row>
    <row r="398">
      <c r="C398" s="2"/>
      <c r="D398" s="2"/>
    </row>
    <row r="399">
      <c r="C399" s="2"/>
      <c r="D399" s="2"/>
    </row>
    <row r="400">
      <c r="C400" s="2"/>
      <c r="D400" s="2"/>
    </row>
    <row r="401">
      <c r="C401" s="2"/>
      <c r="D401" s="2"/>
    </row>
    <row r="402">
      <c r="C402" s="2"/>
      <c r="D402" s="2"/>
    </row>
    <row r="403">
      <c r="C403" s="2"/>
      <c r="D403" s="2"/>
    </row>
    <row r="404">
      <c r="C404" s="2"/>
      <c r="D404" s="2"/>
    </row>
    <row r="405">
      <c r="C405" s="2"/>
      <c r="D405" s="2"/>
    </row>
    <row r="406">
      <c r="C406" s="2"/>
      <c r="D406" s="2"/>
    </row>
    <row r="407">
      <c r="C407" s="2"/>
      <c r="D407" s="2"/>
    </row>
    <row r="408">
      <c r="C408" s="2"/>
      <c r="D408" s="2"/>
    </row>
    <row r="409">
      <c r="C409" s="2"/>
      <c r="D409" s="2"/>
    </row>
    <row r="410">
      <c r="C410" s="2"/>
      <c r="D410" s="2"/>
    </row>
    <row r="411">
      <c r="C411" s="2"/>
      <c r="D411" s="2"/>
    </row>
    <row r="412">
      <c r="C412" s="2"/>
      <c r="D412" s="2"/>
    </row>
    <row r="413">
      <c r="C413" s="2"/>
      <c r="D413" s="2"/>
    </row>
    <row r="414">
      <c r="C414" s="2"/>
      <c r="D414" s="2"/>
    </row>
    <row r="415">
      <c r="C415" s="2"/>
      <c r="D415" s="2"/>
    </row>
    <row r="416">
      <c r="C416" s="2"/>
      <c r="D416" s="2"/>
    </row>
    <row r="417">
      <c r="C417" s="2"/>
      <c r="D417" s="2"/>
    </row>
    <row r="418">
      <c r="C418" s="2"/>
      <c r="D418" s="2"/>
    </row>
    <row r="419">
      <c r="C419" s="2"/>
      <c r="D419" s="2"/>
    </row>
    <row r="420">
      <c r="C420" s="2"/>
      <c r="D420" s="2"/>
    </row>
    <row r="421">
      <c r="C421" s="2"/>
      <c r="D421" s="2"/>
    </row>
    <row r="422">
      <c r="C422" s="2"/>
      <c r="D422" s="2"/>
    </row>
    <row r="423">
      <c r="C423" s="2"/>
      <c r="D423" s="2"/>
    </row>
    <row r="424">
      <c r="C424" s="2"/>
      <c r="D424" s="2"/>
    </row>
    <row r="425">
      <c r="C425" s="2"/>
      <c r="D425" s="2"/>
    </row>
    <row r="426">
      <c r="C426" s="2"/>
      <c r="D426" s="2"/>
    </row>
    <row r="427">
      <c r="C427" s="2"/>
      <c r="D427" s="2"/>
    </row>
    <row r="428">
      <c r="C428" s="2"/>
      <c r="D428" s="2"/>
    </row>
    <row r="429">
      <c r="C429" s="2"/>
      <c r="D429" s="2"/>
    </row>
    <row r="430">
      <c r="C430" s="2"/>
      <c r="D430" s="2"/>
    </row>
    <row r="431">
      <c r="C431" s="2"/>
      <c r="D431" s="2"/>
    </row>
    <row r="432">
      <c r="C432" s="2"/>
      <c r="D432" s="2"/>
    </row>
    <row r="433">
      <c r="C433" s="2"/>
      <c r="D433" s="2"/>
    </row>
    <row r="434">
      <c r="C434" s="2"/>
      <c r="D434" s="2"/>
    </row>
    <row r="435">
      <c r="C435" s="2"/>
      <c r="D435" s="2"/>
    </row>
    <row r="436">
      <c r="C436" s="2"/>
      <c r="D436" s="2"/>
    </row>
    <row r="437">
      <c r="C437" s="2"/>
      <c r="D437" s="2"/>
    </row>
    <row r="438">
      <c r="C438" s="2"/>
      <c r="D438" s="2"/>
    </row>
    <row r="439">
      <c r="C439" s="2"/>
      <c r="D439" s="2"/>
    </row>
    <row r="440">
      <c r="C440" s="2"/>
      <c r="D440" s="2"/>
    </row>
    <row r="441">
      <c r="C441" s="2"/>
      <c r="D441" s="2"/>
    </row>
    <row r="442">
      <c r="C442" s="2"/>
      <c r="D442" s="2"/>
    </row>
    <row r="443">
      <c r="C443" s="2"/>
      <c r="D443" s="2"/>
    </row>
    <row r="444">
      <c r="C444" s="2"/>
      <c r="D444" s="2"/>
    </row>
    <row r="445">
      <c r="C445" s="2"/>
      <c r="D445" s="2"/>
    </row>
    <row r="446">
      <c r="C446" s="2"/>
      <c r="D446" s="2"/>
    </row>
    <row r="447">
      <c r="C447" s="2"/>
      <c r="D447" s="2"/>
    </row>
    <row r="448">
      <c r="C448" s="2"/>
      <c r="D448" s="2"/>
    </row>
    <row r="449">
      <c r="C449" s="2"/>
      <c r="D449" s="2"/>
    </row>
    <row r="450">
      <c r="C450" s="2"/>
      <c r="D450" s="2"/>
    </row>
    <row r="451">
      <c r="C451" s="2"/>
      <c r="D451" s="2"/>
    </row>
    <row r="452">
      <c r="C452" s="2"/>
      <c r="D452" s="2"/>
    </row>
    <row r="453">
      <c r="C453" s="2"/>
      <c r="D453" s="2"/>
    </row>
    <row r="454">
      <c r="C454" s="2"/>
      <c r="D454" s="2"/>
    </row>
    <row r="455">
      <c r="C455" s="2"/>
      <c r="D455" s="2"/>
    </row>
    <row r="456">
      <c r="C456" s="2"/>
      <c r="D456" s="2"/>
    </row>
    <row r="457">
      <c r="C457" s="2"/>
      <c r="D457" s="2"/>
    </row>
    <row r="458">
      <c r="C458" s="2"/>
      <c r="D458" s="2"/>
    </row>
    <row r="459">
      <c r="C459" s="2"/>
      <c r="D459" s="2"/>
    </row>
    <row r="460">
      <c r="C460" s="2"/>
      <c r="D460" s="2"/>
    </row>
    <row r="461">
      <c r="C461" s="2"/>
      <c r="D461" s="2"/>
    </row>
    <row r="462">
      <c r="C462" s="2"/>
      <c r="D462" s="2"/>
    </row>
    <row r="463">
      <c r="C463" s="2"/>
      <c r="D463" s="2"/>
    </row>
    <row r="464">
      <c r="C464" s="2"/>
      <c r="D464" s="2"/>
    </row>
    <row r="465">
      <c r="C465" s="2"/>
      <c r="D465" s="2"/>
    </row>
    <row r="466">
      <c r="C466" s="2"/>
      <c r="D466" s="2"/>
    </row>
    <row r="467">
      <c r="C467" s="2"/>
      <c r="D467" s="2"/>
    </row>
    <row r="468">
      <c r="C468" s="2"/>
      <c r="D468" s="2"/>
    </row>
    <row r="469">
      <c r="C469" s="2"/>
      <c r="D469" s="2"/>
    </row>
    <row r="470">
      <c r="C470" s="2"/>
      <c r="D470" s="2"/>
    </row>
    <row r="471">
      <c r="C471" s="2"/>
      <c r="D471" s="2"/>
    </row>
    <row r="472">
      <c r="C472" s="2"/>
      <c r="D472" s="2"/>
    </row>
    <row r="473">
      <c r="C473" s="2"/>
      <c r="D473" s="2"/>
    </row>
    <row r="474">
      <c r="C474" s="2"/>
      <c r="D474" s="2"/>
    </row>
    <row r="475">
      <c r="C475" s="2"/>
      <c r="D475" s="2"/>
    </row>
    <row r="476">
      <c r="C476" s="2"/>
      <c r="D476" s="2"/>
    </row>
    <row r="477">
      <c r="C477" s="2"/>
      <c r="D477" s="2"/>
    </row>
    <row r="478">
      <c r="C478" s="2"/>
      <c r="D478" s="2"/>
    </row>
    <row r="479">
      <c r="C479" s="2"/>
      <c r="D479" s="2"/>
    </row>
    <row r="480">
      <c r="C480" s="2"/>
      <c r="D480" s="2"/>
    </row>
    <row r="481">
      <c r="C481" s="2"/>
      <c r="D481" s="2"/>
    </row>
    <row r="482">
      <c r="C482" s="2"/>
      <c r="D482" s="2"/>
    </row>
    <row r="483">
      <c r="C483" s="2"/>
      <c r="D483" s="2"/>
    </row>
    <row r="484">
      <c r="C484" s="2"/>
      <c r="D484" s="2"/>
    </row>
    <row r="485">
      <c r="C485" s="2"/>
      <c r="D485" s="2"/>
    </row>
    <row r="486">
      <c r="C486" s="2"/>
      <c r="D486" s="2"/>
    </row>
    <row r="487">
      <c r="C487" s="2"/>
      <c r="D487" s="2"/>
    </row>
    <row r="488">
      <c r="C488" s="2"/>
      <c r="D488" s="2"/>
    </row>
    <row r="489">
      <c r="C489" s="2"/>
      <c r="D489" s="2"/>
    </row>
    <row r="490">
      <c r="C490" s="2"/>
      <c r="D490" s="2"/>
    </row>
    <row r="491">
      <c r="C491" s="2"/>
      <c r="D491" s="2"/>
    </row>
    <row r="492">
      <c r="C492" s="2"/>
      <c r="D492" s="2"/>
    </row>
    <row r="493">
      <c r="C493" s="2"/>
      <c r="D493" s="2"/>
    </row>
    <row r="494">
      <c r="C494" s="2"/>
      <c r="D494" s="2"/>
    </row>
    <row r="495">
      <c r="C495" s="2"/>
      <c r="D495" s="2"/>
    </row>
    <row r="496">
      <c r="C496" s="2"/>
      <c r="D496" s="2"/>
    </row>
    <row r="497">
      <c r="C497" s="2"/>
      <c r="D497" s="2"/>
    </row>
    <row r="498">
      <c r="C498" s="2"/>
      <c r="D498" s="2"/>
    </row>
    <row r="499">
      <c r="C499" s="2"/>
      <c r="D499" s="2"/>
    </row>
    <row r="500">
      <c r="C500" s="2"/>
      <c r="D500" s="2"/>
    </row>
    <row r="501">
      <c r="C501" s="2"/>
      <c r="D501" s="2"/>
    </row>
    <row r="502">
      <c r="C502" s="2"/>
      <c r="D502" s="2"/>
    </row>
    <row r="503">
      <c r="C503" s="2"/>
      <c r="D503" s="2"/>
    </row>
    <row r="504">
      <c r="C504" s="2"/>
      <c r="D504" s="2"/>
    </row>
    <row r="505">
      <c r="C505" s="2"/>
      <c r="D505" s="2"/>
    </row>
    <row r="506">
      <c r="C506" s="2"/>
      <c r="D506" s="2"/>
    </row>
    <row r="507">
      <c r="C507" s="2"/>
      <c r="D507" s="2"/>
    </row>
    <row r="508">
      <c r="C508" s="2"/>
      <c r="D508" s="2"/>
    </row>
    <row r="509">
      <c r="C509" s="2"/>
      <c r="D509" s="2"/>
    </row>
    <row r="510">
      <c r="C510" s="2"/>
      <c r="D510" s="2"/>
    </row>
    <row r="511">
      <c r="C511" s="2"/>
      <c r="D511" s="2"/>
    </row>
    <row r="512">
      <c r="C512" s="2"/>
      <c r="D512" s="2"/>
    </row>
    <row r="513">
      <c r="C513" s="2"/>
      <c r="D513" s="2"/>
    </row>
    <row r="514">
      <c r="C514" s="2"/>
      <c r="D514" s="2"/>
    </row>
    <row r="515">
      <c r="C515" s="2"/>
      <c r="D515" s="2"/>
    </row>
    <row r="516">
      <c r="C516" s="2"/>
      <c r="D516" s="2"/>
    </row>
    <row r="517">
      <c r="C517" s="2"/>
      <c r="D517" s="2"/>
    </row>
    <row r="518">
      <c r="C518" s="2"/>
      <c r="D518" s="2"/>
    </row>
    <row r="519">
      <c r="C519" s="2"/>
      <c r="D519" s="2"/>
    </row>
    <row r="520">
      <c r="C520" s="2"/>
      <c r="D520" s="2"/>
    </row>
    <row r="521">
      <c r="C521" s="2"/>
      <c r="D521" s="2"/>
    </row>
    <row r="522">
      <c r="C522" s="2"/>
      <c r="D522" s="2"/>
    </row>
    <row r="523">
      <c r="C523" s="2"/>
      <c r="D523" s="2"/>
    </row>
    <row r="524">
      <c r="C524" s="2"/>
      <c r="D524" s="2"/>
    </row>
    <row r="525">
      <c r="C525" s="2"/>
      <c r="D525" s="2"/>
    </row>
    <row r="526">
      <c r="C526" s="2"/>
      <c r="D526" s="2"/>
    </row>
    <row r="527">
      <c r="C527" s="2"/>
      <c r="D527" s="2"/>
    </row>
    <row r="528">
      <c r="C528" s="2"/>
      <c r="D528" s="2"/>
    </row>
    <row r="529">
      <c r="C529" s="2"/>
      <c r="D529" s="2"/>
    </row>
    <row r="530">
      <c r="C530" s="2"/>
      <c r="D530" s="2"/>
    </row>
    <row r="531">
      <c r="C531" s="2"/>
      <c r="D531" s="2"/>
    </row>
    <row r="532">
      <c r="C532" s="2"/>
      <c r="D532" s="2"/>
    </row>
    <row r="533">
      <c r="C533" s="2"/>
      <c r="D533" s="2"/>
    </row>
    <row r="534">
      <c r="C534" s="2"/>
      <c r="D534" s="2"/>
    </row>
    <row r="535">
      <c r="C535" s="2"/>
      <c r="D535" s="2"/>
    </row>
    <row r="536">
      <c r="C536" s="2"/>
      <c r="D536" s="2"/>
    </row>
    <row r="537">
      <c r="C537" s="2"/>
      <c r="D537" s="2"/>
    </row>
    <row r="538">
      <c r="C538" s="2"/>
      <c r="D538" s="2"/>
    </row>
    <row r="539">
      <c r="C539" s="2"/>
      <c r="D539" s="2"/>
    </row>
    <row r="540">
      <c r="C540" s="2"/>
      <c r="D540" s="2"/>
    </row>
    <row r="541">
      <c r="C541" s="2"/>
      <c r="D541" s="2"/>
    </row>
    <row r="542">
      <c r="C542" s="2"/>
      <c r="D542" s="2"/>
    </row>
    <row r="543">
      <c r="C543" s="2"/>
      <c r="D543" s="2"/>
    </row>
    <row r="544">
      <c r="C544" s="2"/>
      <c r="D544" s="2"/>
    </row>
    <row r="545">
      <c r="C545" s="2"/>
      <c r="D545" s="2"/>
    </row>
    <row r="546">
      <c r="C546" s="2"/>
      <c r="D546" s="2"/>
    </row>
    <row r="547">
      <c r="C547" s="2"/>
      <c r="D547" s="2"/>
    </row>
    <row r="548">
      <c r="C548" s="2"/>
      <c r="D548" s="2"/>
    </row>
    <row r="549">
      <c r="C549" s="2"/>
      <c r="D549" s="2"/>
    </row>
    <row r="550">
      <c r="C550" s="2"/>
      <c r="D550" s="2"/>
    </row>
    <row r="551">
      <c r="C551" s="2"/>
      <c r="D551" s="2"/>
    </row>
    <row r="552">
      <c r="C552" s="2"/>
      <c r="D552" s="2"/>
    </row>
    <row r="553">
      <c r="C553" s="2"/>
      <c r="D553" s="2"/>
    </row>
    <row r="554">
      <c r="C554" s="2"/>
      <c r="D554" s="2"/>
    </row>
    <row r="555">
      <c r="C555" s="2"/>
      <c r="D555" s="2"/>
    </row>
    <row r="556">
      <c r="C556" s="2"/>
      <c r="D556" s="2"/>
    </row>
    <row r="557">
      <c r="C557" s="2"/>
      <c r="D557" s="2"/>
    </row>
    <row r="558">
      <c r="C558" s="2"/>
      <c r="D558" s="2"/>
    </row>
    <row r="559">
      <c r="C559" s="2"/>
      <c r="D559" s="2"/>
    </row>
    <row r="560">
      <c r="C560" s="2"/>
      <c r="D560" s="2"/>
    </row>
    <row r="561">
      <c r="C561" s="2"/>
      <c r="D561" s="2"/>
    </row>
    <row r="562">
      <c r="C562" s="2"/>
      <c r="D562" s="2"/>
    </row>
    <row r="563">
      <c r="C563" s="2"/>
      <c r="D563" s="2"/>
    </row>
    <row r="564">
      <c r="C564" s="2"/>
      <c r="D564" s="2"/>
    </row>
    <row r="565">
      <c r="C565" s="2"/>
      <c r="D565" s="2"/>
    </row>
    <row r="566">
      <c r="C566" s="2"/>
      <c r="D566" s="2"/>
    </row>
    <row r="567">
      <c r="C567" s="2"/>
      <c r="D567" s="2"/>
    </row>
    <row r="568">
      <c r="C568" s="2"/>
      <c r="D568" s="2"/>
    </row>
    <row r="569">
      <c r="C569" s="2"/>
      <c r="D569" s="2"/>
    </row>
    <row r="570">
      <c r="C570" s="2"/>
      <c r="D570" s="2"/>
    </row>
    <row r="571">
      <c r="C571" s="2"/>
      <c r="D571" s="2"/>
    </row>
    <row r="572">
      <c r="C572" s="2"/>
      <c r="D572" s="2"/>
    </row>
    <row r="573">
      <c r="C573" s="2"/>
      <c r="D573" s="2"/>
    </row>
    <row r="574">
      <c r="C574" s="2"/>
      <c r="D574" s="2"/>
    </row>
    <row r="575">
      <c r="C575" s="2"/>
      <c r="D575" s="2"/>
    </row>
    <row r="576">
      <c r="C576" s="2"/>
      <c r="D576" s="2"/>
    </row>
    <row r="577">
      <c r="C577" s="2"/>
      <c r="D577" s="2"/>
    </row>
    <row r="578">
      <c r="C578" s="2"/>
      <c r="D578" s="2"/>
    </row>
    <row r="579">
      <c r="C579" s="2"/>
      <c r="D579" s="2"/>
    </row>
    <row r="580">
      <c r="C580" s="2"/>
      <c r="D580" s="2"/>
    </row>
    <row r="581">
      <c r="C581" s="2"/>
      <c r="D581" s="2"/>
    </row>
    <row r="582">
      <c r="C582" s="2"/>
      <c r="D582" s="2"/>
    </row>
    <row r="583">
      <c r="C583" s="2"/>
      <c r="D583" s="2"/>
    </row>
    <row r="584">
      <c r="C584" s="2"/>
      <c r="D584" s="2"/>
    </row>
    <row r="585">
      <c r="C585" s="2"/>
      <c r="D585" s="2"/>
    </row>
    <row r="586">
      <c r="C586" s="2"/>
      <c r="D586" s="2"/>
    </row>
    <row r="587">
      <c r="C587" s="2"/>
      <c r="D587" s="2"/>
    </row>
    <row r="588">
      <c r="C588" s="2"/>
      <c r="D588" s="2"/>
    </row>
    <row r="589">
      <c r="C589" s="2"/>
      <c r="D589" s="2"/>
    </row>
    <row r="590">
      <c r="C590" s="2"/>
      <c r="D590" s="2"/>
    </row>
    <row r="591">
      <c r="C591" s="2"/>
      <c r="D591" s="2"/>
    </row>
    <row r="592">
      <c r="C592" s="2"/>
      <c r="D592" s="2"/>
    </row>
    <row r="593">
      <c r="C593" s="2"/>
      <c r="D593" s="2"/>
    </row>
    <row r="594">
      <c r="C594" s="2"/>
      <c r="D594" s="2"/>
    </row>
    <row r="595">
      <c r="C595" s="2"/>
      <c r="D595" s="2"/>
    </row>
    <row r="596">
      <c r="C596" s="2"/>
      <c r="D596" s="2"/>
    </row>
    <row r="597">
      <c r="C597" s="2"/>
      <c r="D597" s="2"/>
    </row>
    <row r="598">
      <c r="C598" s="2"/>
      <c r="D598" s="2"/>
    </row>
    <row r="599">
      <c r="C599" s="2"/>
      <c r="D599" s="2"/>
    </row>
    <row r="600">
      <c r="C600" s="2"/>
      <c r="D600" s="2"/>
    </row>
    <row r="601">
      <c r="C601" s="2"/>
      <c r="D601" s="2"/>
    </row>
    <row r="602">
      <c r="C602" s="2"/>
      <c r="D602" s="2"/>
    </row>
    <row r="603">
      <c r="C603" s="2"/>
      <c r="D603" s="2"/>
    </row>
    <row r="604">
      <c r="C604" s="2"/>
      <c r="D604" s="2"/>
    </row>
    <row r="605">
      <c r="C605" s="2"/>
      <c r="D605" s="2"/>
    </row>
    <row r="606">
      <c r="C606" s="2"/>
      <c r="D606" s="2"/>
    </row>
    <row r="607">
      <c r="C607" s="2"/>
      <c r="D607" s="2"/>
    </row>
    <row r="608">
      <c r="C608" s="2"/>
      <c r="D608" s="2"/>
    </row>
    <row r="609">
      <c r="C609" s="2"/>
      <c r="D609" s="2"/>
    </row>
    <row r="610">
      <c r="C610" s="2"/>
      <c r="D610" s="2"/>
    </row>
    <row r="611">
      <c r="C611" s="2"/>
      <c r="D611" s="2"/>
    </row>
    <row r="612">
      <c r="C612" s="2"/>
      <c r="D612" s="2"/>
    </row>
    <row r="613">
      <c r="C613" s="2"/>
      <c r="D613" s="2"/>
    </row>
    <row r="614">
      <c r="C614" s="2"/>
      <c r="D614" s="2"/>
    </row>
    <row r="615">
      <c r="C615" s="2"/>
      <c r="D615" s="2"/>
    </row>
    <row r="616">
      <c r="C616" s="2"/>
      <c r="D616" s="2"/>
    </row>
    <row r="617">
      <c r="C617" s="2"/>
      <c r="D617" s="2"/>
    </row>
    <row r="618">
      <c r="C618" s="2"/>
      <c r="D618" s="2"/>
    </row>
    <row r="619">
      <c r="C619" s="2"/>
      <c r="D619" s="2"/>
    </row>
    <row r="620">
      <c r="C620" s="2"/>
      <c r="D620" s="2"/>
    </row>
    <row r="621">
      <c r="C621" s="2"/>
      <c r="D621" s="2"/>
    </row>
    <row r="622">
      <c r="C622" s="2"/>
      <c r="D622" s="2"/>
    </row>
    <row r="623">
      <c r="C623" s="2"/>
      <c r="D623" s="2"/>
    </row>
    <row r="624">
      <c r="C624" s="2"/>
      <c r="D624" s="2"/>
    </row>
    <row r="625">
      <c r="C625" s="2"/>
      <c r="D625" s="2"/>
    </row>
    <row r="626">
      <c r="C626" s="2"/>
      <c r="D626" s="2"/>
    </row>
    <row r="627">
      <c r="C627" s="2"/>
      <c r="D627" s="2"/>
    </row>
    <row r="628">
      <c r="C628" s="2"/>
      <c r="D628" s="2"/>
    </row>
    <row r="629">
      <c r="C629" s="2"/>
      <c r="D629" s="2"/>
    </row>
    <row r="630">
      <c r="C630" s="2"/>
      <c r="D630" s="2"/>
    </row>
    <row r="631">
      <c r="C631" s="2"/>
      <c r="D631" s="2"/>
    </row>
    <row r="632">
      <c r="C632" s="2"/>
      <c r="D632" s="2"/>
    </row>
    <row r="633">
      <c r="C633" s="2"/>
      <c r="D633" s="2"/>
    </row>
    <row r="634">
      <c r="C634" s="2"/>
      <c r="D634" s="2"/>
    </row>
    <row r="635">
      <c r="C635" s="2"/>
      <c r="D635" s="2"/>
    </row>
    <row r="636">
      <c r="C636" s="2"/>
      <c r="D636" s="2"/>
    </row>
    <row r="637">
      <c r="C637" s="2"/>
      <c r="D637" s="2"/>
    </row>
    <row r="638">
      <c r="C638" s="2"/>
      <c r="D638" s="2"/>
    </row>
    <row r="639">
      <c r="C639" s="2"/>
      <c r="D639" s="2"/>
    </row>
    <row r="640">
      <c r="C640" s="2"/>
      <c r="D640" s="2"/>
    </row>
    <row r="641">
      <c r="C641" s="2"/>
      <c r="D641" s="2"/>
    </row>
    <row r="642">
      <c r="C642" s="2"/>
      <c r="D642" s="2"/>
    </row>
    <row r="643">
      <c r="C643" s="2"/>
      <c r="D643" s="2"/>
    </row>
    <row r="644">
      <c r="C644" s="2"/>
      <c r="D644" s="2"/>
    </row>
    <row r="645">
      <c r="C645" s="2"/>
      <c r="D645" s="2"/>
    </row>
    <row r="646">
      <c r="C646" s="2"/>
      <c r="D646" s="2"/>
    </row>
    <row r="647">
      <c r="C647" s="2"/>
      <c r="D647" s="2"/>
    </row>
    <row r="648">
      <c r="C648" s="2"/>
      <c r="D648" s="2"/>
    </row>
    <row r="649">
      <c r="C649" s="2"/>
      <c r="D649" s="2"/>
    </row>
    <row r="650">
      <c r="C650" s="2"/>
      <c r="D650" s="2"/>
    </row>
    <row r="651">
      <c r="C651" s="2"/>
      <c r="D651" s="2"/>
    </row>
    <row r="652">
      <c r="C652" s="2"/>
      <c r="D652" s="2"/>
    </row>
    <row r="653">
      <c r="C653" s="2"/>
      <c r="D653" s="2"/>
    </row>
    <row r="654">
      <c r="C654" s="2"/>
      <c r="D654" s="2"/>
    </row>
    <row r="655">
      <c r="C655" s="2"/>
      <c r="D655" s="2"/>
    </row>
    <row r="656">
      <c r="C656" s="2"/>
      <c r="D656" s="2"/>
    </row>
    <row r="657">
      <c r="C657" s="2"/>
      <c r="D657" s="2"/>
    </row>
    <row r="658">
      <c r="C658" s="2"/>
      <c r="D658" s="2"/>
    </row>
    <row r="659">
      <c r="C659" s="2"/>
      <c r="D659" s="2"/>
    </row>
    <row r="660">
      <c r="C660" s="2"/>
      <c r="D660" s="2"/>
    </row>
    <row r="661">
      <c r="C661" s="2"/>
      <c r="D661" s="2"/>
    </row>
    <row r="662">
      <c r="C662" s="2"/>
      <c r="D662" s="2"/>
    </row>
    <row r="663">
      <c r="C663" s="2"/>
      <c r="D663" s="2"/>
    </row>
    <row r="664">
      <c r="C664" s="2"/>
      <c r="D664" s="2"/>
    </row>
    <row r="665">
      <c r="C665" s="2"/>
      <c r="D665" s="2"/>
    </row>
    <row r="666">
      <c r="C666" s="2"/>
      <c r="D666" s="2"/>
    </row>
    <row r="667">
      <c r="C667" s="2"/>
      <c r="D667" s="2"/>
    </row>
    <row r="668">
      <c r="C668" s="2"/>
      <c r="D668" s="2"/>
    </row>
    <row r="669">
      <c r="C669" s="2"/>
      <c r="D669" s="2"/>
    </row>
    <row r="670">
      <c r="C670" s="2"/>
      <c r="D670" s="2"/>
    </row>
    <row r="671">
      <c r="C671" s="2"/>
      <c r="D671" s="2"/>
    </row>
    <row r="672">
      <c r="C672" s="2"/>
      <c r="D672" s="2"/>
    </row>
    <row r="673">
      <c r="C673" s="2"/>
      <c r="D673" s="2"/>
    </row>
    <row r="674">
      <c r="C674" s="2"/>
      <c r="D674" s="2"/>
    </row>
    <row r="675">
      <c r="C675" s="2"/>
      <c r="D675" s="2"/>
    </row>
    <row r="676">
      <c r="C676" s="2"/>
      <c r="D676" s="2"/>
    </row>
    <row r="677">
      <c r="C677" s="2"/>
      <c r="D677" s="2"/>
    </row>
    <row r="678">
      <c r="C678" s="2"/>
      <c r="D678" s="2"/>
    </row>
    <row r="679">
      <c r="C679" s="2"/>
      <c r="D679" s="2"/>
    </row>
    <row r="680">
      <c r="C680" s="2"/>
      <c r="D680" s="2"/>
    </row>
    <row r="681">
      <c r="C681" s="2"/>
      <c r="D681" s="2"/>
    </row>
    <row r="682">
      <c r="C682" s="2"/>
      <c r="D682" s="2"/>
    </row>
    <row r="683">
      <c r="C683" s="2"/>
      <c r="D683" s="2"/>
    </row>
    <row r="684">
      <c r="C684" s="2"/>
      <c r="D684" s="2"/>
    </row>
    <row r="685">
      <c r="C685" s="2"/>
      <c r="D685" s="2"/>
    </row>
    <row r="686">
      <c r="C686" s="2"/>
      <c r="D686" s="2"/>
    </row>
    <row r="687">
      <c r="C687" s="2"/>
      <c r="D687" s="2"/>
    </row>
    <row r="688">
      <c r="C688" s="2"/>
      <c r="D688" s="2"/>
    </row>
    <row r="689">
      <c r="C689" s="2"/>
      <c r="D689" s="2"/>
    </row>
    <row r="690">
      <c r="C690" s="2"/>
      <c r="D690" s="2"/>
    </row>
    <row r="691">
      <c r="C691" s="2"/>
      <c r="D691" s="2"/>
    </row>
    <row r="692">
      <c r="C692" s="2"/>
      <c r="D692" s="2"/>
    </row>
    <row r="693">
      <c r="C693" s="2"/>
      <c r="D693" s="2"/>
    </row>
    <row r="694">
      <c r="C694" s="2"/>
      <c r="D694" s="2"/>
    </row>
    <row r="695">
      <c r="C695" s="2"/>
      <c r="D695" s="2"/>
    </row>
    <row r="696">
      <c r="C696" s="2"/>
      <c r="D696" s="2"/>
    </row>
    <row r="697">
      <c r="C697" s="2"/>
      <c r="D697" s="2"/>
    </row>
    <row r="698">
      <c r="C698" s="2"/>
      <c r="D698" s="2"/>
    </row>
    <row r="699">
      <c r="C699" s="2"/>
      <c r="D699" s="2"/>
    </row>
    <row r="700">
      <c r="C700" s="2"/>
      <c r="D700" s="2"/>
    </row>
    <row r="701">
      <c r="C701" s="2"/>
      <c r="D701" s="2"/>
    </row>
    <row r="702">
      <c r="C702" s="2"/>
      <c r="D702" s="2"/>
    </row>
    <row r="703">
      <c r="C703" s="2"/>
      <c r="D703" s="2"/>
    </row>
    <row r="704">
      <c r="C704" s="2"/>
      <c r="D704" s="2"/>
    </row>
    <row r="705">
      <c r="C705" s="2"/>
      <c r="D705" s="2"/>
    </row>
    <row r="706">
      <c r="C706" s="2"/>
      <c r="D706" s="2"/>
    </row>
    <row r="707">
      <c r="C707" s="2"/>
      <c r="D707" s="2"/>
    </row>
    <row r="708">
      <c r="C708" s="2"/>
      <c r="D708" s="2"/>
    </row>
    <row r="709">
      <c r="C709" s="2"/>
      <c r="D709" s="2"/>
    </row>
    <row r="710">
      <c r="C710" s="2"/>
      <c r="D710" s="2"/>
    </row>
    <row r="711">
      <c r="C711" s="2"/>
      <c r="D711" s="2"/>
    </row>
    <row r="712">
      <c r="C712" s="2"/>
      <c r="D712" s="2"/>
    </row>
    <row r="713">
      <c r="C713" s="2"/>
      <c r="D713" s="2"/>
    </row>
    <row r="714">
      <c r="C714" s="2"/>
      <c r="D714" s="2"/>
    </row>
    <row r="715">
      <c r="C715" s="2"/>
      <c r="D715" s="2"/>
    </row>
    <row r="716">
      <c r="C716" s="2"/>
      <c r="D716" s="2"/>
    </row>
    <row r="717">
      <c r="C717" s="2"/>
      <c r="D717" s="2"/>
    </row>
    <row r="718">
      <c r="C718" s="2"/>
      <c r="D718" s="2"/>
    </row>
    <row r="719">
      <c r="C719" s="2"/>
      <c r="D719" s="2"/>
    </row>
    <row r="720">
      <c r="C720" s="2"/>
      <c r="D720" s="2"/>
    </row>
    <row r="721">
      <c r="C721" s="2"/>
      <c r="D721" s="2"/>
    </row>
    <row r="722">
      <c r="C722" s="2"/>
      <c r="D722" s="2"/>
    </row>
    <row r="723">
      <c r="C723" s="2"/>
      <c r="D723" s="2"/>
    </row>
    <row r="724">
      <c r="C724" s="2"/>
      <c r="D724" s="2"/>
    </row>
    <row r="725">
      <c r="C725" s="2"/>
      <c r="D725" s="2"/>
    </row>
    <row r="726">
      <c r="C726" s="2"/>
      <c r="D726" s="2"/>
    </row>
    <row r="727">
      <c r="C727" s="2"/>
      <c r="D727" s="2"/>
    </row>
    <row r="728">
      <c r="C728" s="2"/>
      <c r="D728" s="2"/>
    </row>
    <row r="729">
      <c r="C729" s="2"/>
      <c r="D729" s="2"/>
    </row>
    <row r="730">
      <c r="C730" s="2"/>
      <c r="D730" s="2"/>
    </row>
    <row r="731">
      <c r="C731" s="2"/>
      <c r="D731" s="2"/>
    </row>
    <row r="732">
      <c r="C732" s="2"/>
      <c r="D732" s="2"/>
    </row>
    <row r="733">
      <c r="C733" s="2"/>
      <c r="D733" s="2"/>
    </row>
    <row r="734">
      <c r="C734" s="2"/>
      <c r="D734" s="2"/>
    </row>
    <row r="735">
      <c r="C735" s="2"/>
      <c r="D735" s="2"/>
    </row>
    <row r="736">
      <c r="C736" s="2"/>
      <c r="D736" s="2"/>
    </row>
    <row r="737">
      <c r="C737" s="2"/>
      <c r="D737" s="2"/>
    </row>
    <row r="738">
      <c r="C738" s="2"/>
      <c r="D738" s="2"/>
    </row>
    <row r="739">
      <c r="C739" s="2"/>
      <c r="D739" s="2"/>
    </row>
    <row r="740">
      <c r="C740" s="2"/>
      <c r="D740" s="2"/>
    </row>
    <row r="741">
      <c r="C741" s="2"/>
      <c r="D741" s="2"/>
    </row>
    <row r="742">
      <c r="C742" s="2"/>
      <c r="D742" s="2"/>
    </row>
    <row r="743">
      <c r="C743" s="2"/>
      <c r="D743" s="2"/>
    </row>
    <row r="744">
      <c r="C744" s="2"/>
      <c r="D744" s="2"/>
    </row>
    <row r="745">
      <c r="C745" s="2"/>
      <c r="D745" s="2"/>
    </row>
    <row r="746">
      <c r="C746" s="2"/>
      <c r="D746" s="2"/>
    </row>
    <row r="747">
      <c r="C747" s="2"/>
      <c r="D747" s="2"/>
    </row>
    <row r="748">
      <c r="C748" s="2"/>
      <c r="D748" s="2"/>
    </row>
    <row r="749">
      <c r="C749" s="2"/>
      <c r="D749" s="2"/>
    </row>
    <row r="750">
      <c r="C750" s="2"/>
      <c r="D750" s="2"/>
    </row>
    <row r="751">
      <c r="C751" s="2"/>
      <c r="D751" s="2"/>
    </row>
    <row r="752">
      <c r="C752" s="2"/>
      <c r="D752" s="2"/>
    </row>
    <row r="753">
      <c r="C753" s="2"/>
      <c r="D753" s="2"/>
    </row>
    <row r="754">
      <c r="C754" s="2"/>
      <c r="D754" s="2"/>
    </row>
    <row r="755">
      <c r="C755" s="2"/>
      <c r="D755" s="2"/>
    </row>
    <row r="756">
      <c r="C756" s="2"/>
      <c r="D756" s="2"/>
    </row>
    <row r="757">
      <c r="C757" s="2"/>
      <c r="D757" s="2"/>
    </row>
    <row r="758">
      <c r="C758" s="2"/>
      <c r="D758" s="2"/>
    </row>
    <row r="759">
      <c r="C759" s="2"/>
      <c r="D759" s="2"/>
    </row>
    <row r="760">
      <c r="C760" s="2"/>
      <c r="D760" s="2"/>
    </row>
    <row r="761">
      <c r="C761" s="2"/>
      <c r="D761" s="2"/>
    </row>
    <row r="762">
      <c r="C762" s="2"/>
      <c r="D762" s="2"/>
    </row>
    <row r="763">
      <c r="C763" s="2"/>
      <c r="D763" s="2"/>
    </row>
    <row r="764">
      <c r="C764" s="2"/>
      <c r="D764" s="2"/>
    </row>
    <row r="765">
      <c r="C765" s="2"/>
      <c r="D765" s="2"/>
    </row>
    <row r="766">
      <c r="C766" s="2"/>
      <c r="D766" s="2"/>
    </row>
    <row r="767">
      <c r="C767" s="2"/>
      <c r="D767" s="2"/>
    </row>
    <row r="768">
      <c r="C768" s="2"/>
      <c r="D768" s="2"/>
    </row>
    <row r="769">
      <c r="C769" s="2"/>
      <c r="D769" s="2"/>
    </row>
    <row r="770">
      <c r="C770" s="2"/>
      <c r="D770" s="2"/>
    </row>
    <row r="771">
      <c r="C771" s="2"/>
      <c r="D771" s="2"/>
    </row>
    <row r="772">
      <c r="C772" s="2"/>
      <c r="D772" s="2"/>
    </row>
    <row r="773">
      <c r="C773" s="2"/>
      <c r="D773" s="2"/>
    </row>
    <row r="774">
      <c r="C774" s="2"/>
      <c r="D774" s="2"/>
    </row>
    <row r="775">
      <c r="C775" s="2"/>
      <c r="D775" s="2"/>
    </row>
    <row r="776">
      <c r="C776" s="2"/>
      <c r="D776" s="2"/>
    </row>
    <row r="777">
      <c r="C777" s="2"/>
      <c r="D777" s="2"/>
    </row>
    <row r="778">
      <c r="C778" s="2"/>
      <c r="D778" s="2"/>
    </row>
    <row r="779">
      <c r="C779" s="2"/>
      <c r="D779" s="2"/>
    </row>
    <row r="780">
      <c r="C780" s="2"/>
      <c r="D780" s="2"/>
    </row>
    <row r="781">
      <c r="C781" s="2"/>
      <c r="D781" s="2"/>
    </row>
    <row r="782">
      <c r="C782" s="2"/>
      <c r="D782" s="2"/>
    </row>
    <row r="783">
      <c r="C783" s="2"/>
      <c r="D783" s="2"/>
    </row>
    <row r="784">
      <c r="C784" s="2"/>
      <c r="D784" s="2"/>
    </row>
    <row r="785">
      <c r="C785" s="2"/>
      <c r="D785" s="2"/>
    </row>
    <row r="786">
      <c r="C786" s="2"/>
      <c r="D786" s="2"/>
    </row>
    <row r="787">
      <c r="C787" s="2"/>
      <c r="D787" s="2"/>
    </row>
    <row r="788">
      <c r="C788" s="2"/>
      <c r="D788" s="2"/>
    </row>
    <row r="789">
      <c r="C789" s="2"/>
      <c r="D789" s="2"/>
    </row>
    <row r="790">
      <c r="C790" s="2"/>
      <c r="D790" s="2"/>
    </row>
    <row r="791">
      <c r="C791" s="2"/>
      <c r="D791" s="2"/>
    </row>
    <row r="792">
      <c r="C792" s="2"/>
      <c r="D792" s="2"/>
    </row>
    <row r="793">
      <c r="C793" s="2"/>
      <c r="D793" s="2"/>
    </row>
    <row r="794">
      <c r="C794" s="2"/>
      <c r="D794" s="2"/>
    </row>
    <row r="795">
      <c r="C795" s="2"/>
      <c r="D795" s="2"/>
    </row>
    <row r="796">
      <c r="C796" s="2"/>
      <c r="D796" s="2"/>
    </row>
    <row r="797">
      <c r="C797" s="2"/>
      <c r="D797" s="2"/>
    </row>
    <row r="798">
      <c r="C798" s="2"/>
      <c r="D798" s="2"/>
    </row>
    <row r="799">
      <c r="C799" s="2"/>
      <c r="D799" s="2"/>
    </row>
    <row r="800">
      <c r="C800" s="2"/>
      <c r="D800" s="2"/>
    </row>
    <row r="801">
      <c r="C801" s="2"/>
      <c r="D801" s="2"/>
    </row>
    <row r="802">
      <c r="C802" s="2"/>
      <c r="D802" s="2"/>
    </row>
    <row r="803">
      <c r="C803" s="2"/>
      <c r="D803" s="2"/>
    </row>
    <row r="804">
      <c r="C804" s="2"/>
      <c r="D804" s="2"/>
    </row>
    <row r="805">
      <c r="C805" s="2"/>
      <c r="D805" s="2"/>
    </row>
    <row r="806">
      <c r="C806" s="2"/>
      <c r="D806" s="2"/>
    </row>
    <row r="807">
      <c r="C807" s="2"/>
      <c r="D807" s="2"/>
    </row>
    <row r="808">
      <c r="C808" s="2"/>
      <c r="D808" s="2"/>
    </row>
    <row r="809">
      <c r="C809" s="2"/>
      <c r="D809" s="2"/>
    </row>
    <row r="810">
      <c r="C810" s="2"/>
      <c r="D810" s="2"/>
    </row>
    <row r="811">
      <c r="C811" s="2"/>
      <c r="D811" s="2"/>
    </row>
    <row r="812">
      <c r="C812" s="2"/>
      <c r="D812" s="2"/>
    </row>
    <row r="813">
      <c r="C813" s="2"/>
      <c r="D813" s="2"/>
    </row>
    <row r="814">
      <c r="C814" s="2"/>
      <c r="D814" s="2"/>
    </row>
    <row r="815">
      <c r="C815" s="2"/>
      <c r="D815" s="2"/>
    </row>
    <row r="816">
      <c r="C816" s="2"/>
      <c r="D816" s="2"/>
    </row>
    <row r="817">
      <c r="C817" s="2"/>
      <c r="D817" s="2"/>
    </row>
    <row r="818">
      <c r="C818" s="2"/>
      <c r="D818" s="2"/>
    </row>
    <row r="819">
      <c r="C819" s="2"/>
      <c r="D819" s="2"/>
    </row>
    <row r="820">
      <c r="C820" s="2"/>
      <c r="D820" s="2"/>
    </row>
    <row r="821">
      <c r="C821" s="2"/>
      <c r="D821" s="2"/>
    </row>
    <row r="822">
      <c r="C822" s="2"/>
      <c r="D822" s="2"/>
    </row>
    <row r="823">
      <c r="C823" s="2"/>
      <c r="D823" s="2"/>
    </row>
    <row r="824">
      <c r="C824" s="2"/>
      <c r="D824" s="2"/>
    </row>
    <row r="825">
      <c r="C825" s="2"/>
      <c r="D825" s="2"/>
    </row>
    <row r="826">
      <c r="C826" s="2"/>
      <c r="D826" s="2"/>
    </row>
    <row r="827">
      <c r="C827" s="2"/>
      <c r="D827" s="2"/>
    </row>
    <row r="828">
      <c r="C828" s="2"/>
      <c r="D828" s="2"/>
    </row>
    <row r="829">
      <c r="C829" s="2"/>
      <c r="D829" s="2"/>
    </row>
    <row r="830">
      <c r="C830" s="2"/>
      <c r="D830" s="2"/>
    </row>
    <row r="831">
      <c r="C831" s="2"/>
      <c r="D831" s="2"/>
    </row>
    <row r="832">
      <c r="C832" s="2"/>
      <c r="D832" s="2"/>
    </row>
    <row r="833">
      <c r="C833" s="2"/>
      <c r="D833" s="2"/>
    </row>
    <row r="834">
      <c r="C834" s="2"/>
      <c r="D834" s="2"/>
    </row>
    <row r="835">
      <c r="C835" s="2"/>
      <c r="D835" s="2"/>
    </row>
    <row r="836">
      <c r="C836" s="2"/>
      <c r="D836" s="2"/>
    </row>
    <row r="837">
      <c r="C837" s="2"/>
      <c r="D837" s="2"/>
    </row>
    <row r="838">
      <c r="C838" s="2"/>
      <c r="D838" s="2"/>
    </row>
    <row r="839">
      <c r="C839" s="2"/>
      <c r="D839" s="2"/>
    </row>
    <row r="840">
      <c r="C840" s="2"/>
      <c r="D840" s="2"/>
    </row>
    <row r="841">
      <c r="C841" s="2"/>
      <c r="D841" s="2"/>
    </row>
    <row r="842">
      <c r="C842" s="2"/>
      <c r="D842" s="2"/>
    </row>
    <row r="843">
      <c r="C843" s="2"/>
      <c r="D843" s="2"/>
    </row>
    <row r="844">
      <c r="C844" s="2"/>
      <c r="D844" s="2"/>
    </row>
    <row r="845">
      <c r="C845" s="2"/>
      <c r="D845" s="2"/>
    </row>
    <row r="846">
      <c r="C846" s="2"/>
      <c r="D846" s="2"/>
    </row>
    <row r="847">
      <c r="C847" s="2"/>
      <c r="D847" s="2"/>
    </row>
    <row r="848">
      <c r="C848" s="2"/>
      <c r="D848" s="2"/>
    </row>
    <row r="849">
      <c r="C849" s="2"/>
      <c r="D849" s="2"/>
    </row>
    <row r="850">
      <c r="C850" s="2"/>
      <c r="D850" s="2"/>
    </row>
    <row r="851">
      <c r="C851" s="2"/>
      <c r="D851" s="2"/>
    </row>
    <row r="852">
      <c r="C852" s="2"/>
      <c r="D852" s="2"/>
    </row>
    <row r="853">
      <c r="C853" s="2"/>
      <c r="D853" s="2"/>
    </row>
    <row r="854">
      <c r="C854" s="2"/>
      <c r="D854" s="2"/>
    </row>
    <row r="855">
      <c r="C855" s="2"/>
      <c r="D855" s="2"/>
    </row>
    <row r="856">
      <c r="C856" s="2"/>
      <c r="D856" s="2"/>
    </row>
    <row r="857">
      <c r="C857" s="2"/>
      <c r="D857" s="2"/>
    </row>
    <row r="858">
      <c r="C858" s="2"/>
      <c r="D858" s="2"/>
    </row>
    <row r="859">
      <c r="C859" s="2"/>
      <c r="D859" s="2"/>
    </row>
    <row r="860">
      <c r="C860" s="2"/>
      <c r="D860" s="2"/>
    </row>
    <row r="861">
      <c r="C861" s="2"/>
      <c r="D861" s="2"/>
    </row>
    <row r="862">
      <c r="C862" s="2"/>
      <c r="D862" s="2"/>
    </row>
    <row r="863">
      <c r="C863" s="2"/>
      <c r="D863" s="2"/>
    </row>
    <row r="864">
      <c r="C864" s="2"/>
      <c r="D864" s="2"/>
    </row>
    <row r="865">
      <c r="C865" s="2"/>
      <c r="D865" s="2"/>
    </row>
    <row r="866">
      <c r="C866" s="2"/>
      <c r="D866" s="2"/>
    </row>
    <row r="867">
      <c r="C867" s="2"/>
      <c r="D867" s="2"/>
    </row>
    <row r="868">
      <c r="C868" s="2"/>
      <c r="D868" s="2"/>
    </row>
    <row r="869">
      <c r="C869" s="2"/>
      <c r="D869" s="2"/>
    </row>
    <row r="870">
      <c r="C870" s="2"/>
      <c r="D870" s="2"/>
    </row>
    <row r="871">
      <c r="C871" s="2"/>
      <c r="D871" s="2"/>
    </row>
    <row r="872">
      <c r="C872" s="2"/>
      <c r="D872" s="2"/>
    </row>
    <row r="873">
      <c r="C873" s="2"/>
      <c r="D873" s="2"/>
    </row>
    <row r="874">
      <c r="C874" s="2"/>
      <c r="D874" s="2"/>
    </row>
    <row r="875">
      <c r="C875" s="2"/>
      <c r="D875" s="2"/>
    </row>
    <row r="876">
      <c r="C876" s="2"/>
      <c r="D876" s="2"/>
    </row>
    <row r="877">
      <c r="C877" s="2"/>
      <c r="D877" s="2"/>
    </row>
    <row r="878">
      <c r="C878" s="2"/>
      <c r="D878" s="2"/>
    </row>
    <row r="879">
      <c r="C879" s="2"/>
      <c r="D879" s="2"/>
    </row>
    <row r="880">
      <c r="C880" s="2"/>
      <c r="D880" s="2"/>
    </row>
    <row r="881">
      <c r="C881" s="2"/>
      <c r="D881" s="2"/>
    </row>
    <row r="882">
      <c r="C882" s="2"/>
      <c r="D882" s="2"/>
    </row>
    <row r="883">
      <c r="C883" s="2"/>
      <c r="D883" s="2"/>
    </row>
    <row r="884">
      <c r="C884" s="2"/>
      <c r="D884" s="2"/>
    </row>
    <row r="885">
      <c r="C885" s="2"/>
      <c r="D885" s="2"/>
    </row>
    <row r="886">
      <c r="C886" s="2"/>
      <c r="D886" s="2"/>
    </row>
    <row r="887">
      <c r="C887" s="2"/>
      <c r="D887" s="2"/>
    </row>
    <row r="888">
      <c r="C888" s="2"/>
      <c r="D888" s="2"/>
    </row>
    <row r="889">
      <c r="C889" s="2"/>
      <c r="D889" s="2"/>
    </row>
    <row r="890">
      <c r="C890" s="2"/>
      <c r="D890" s="2"/>
    </row>
    <row r="891">
      <c r="C891" s="2"/>
      <c r="D891" s="2"/>
    </row>
    <row r="892">
      <c r="C892" s="2"/>
      <c r="D892" s="2"/>
    </row>
    <row r="893">
      <c r="C893" s="2"/>
      <c r="D893" s="2"/>
    </row>
    <row r="894">
      <c r="C894" s="2"/>
      <c r="D894" s="2"/>
    </row>
    <row r="895">
      <c r="C895" s="2"/>
      <c r="D895" s="2"/>
    </row>
    <row r="896">
      <c r="C896" s="2"/>
      <c r="D896" s="2"/>
    </row>
    <row r="897">
      <c r="C897" s="2"/>
      <c r="D897" s="2"/>
    </row>
    <row r="898">
      <c r="C898" s="2"/>
      <c r="D898" s="2"/>
    </row>
    <row r="899">
      <c r="C899" s="2"/>
      <c r="D899" s="2"/>
    </row>
    <row r="900">
      <c r="C900" s="2"/>
      <c r="D900" s="2"/>
    </row>
    <row r="901">
      <c r="C901" s="2"/>
      <c r="D901" s="2"/>
    </row>
    <row r="902">
      <c r="C902" s="2"/>
      <c r="D902" s="2"/>
    </row>
    <row r="903">
      <c r="C903" s="2"/>
      <c r="D903" s="2"/>
    </row>
    <row r="904">
      <c r="C904" s="2"/>
      <c r="D904" s="2"/>
    </row>
    <row r="905">
      <c r="C905" s="2"/>
      <c r="D905" s="2"/>
    </row>
    <row r="906">
      <c r="C906" s="2"/>
      <c r="D906" s="2"/>
    </row>
    <row r="907">
      <c r="C907" s="2"/>
      <c r="D907" s="2"/>
    </row>
    <row r="908">
      <c r="C908" s="2"/>
      <c r="D908" s="2"/>
    </row>
    <row r="909">
      <c r="C909" s="2"/>
      <c r="D909" s="2"/>
    </row>
    <row r="910">
      <c r="C910" s="2"/>
      <c r="D910" s="2"/>
    </row>
    <row r="911">
      <c r="C911" s="2"/>
      <c r="D911" s="2"/>
    </row>
    <row r="912">
      <c r="C912" s="2"/>
      <c r="D912" s="2"/>
    </row>
    <row r="913">
      <c r="C913" s="2"/>
      <c r="D913" s="2"/>
    </row>
    <row r="914">
      <c r="C914" s="2"/>
      <c r="D914" s="2"/>
    </row>
    <row r="915">
      <c r="C915" s="2"/>
      <c r="D915" s="2"/>
    </row>
    <row r="916">
      <c r="C916" s="2"/>
      <c r="D916" s="2"/>
    </row>
    <row r="917">
      <c r="C917" s="2"/>
      <c r="D917" s="2"/>
    </row>
    <row r="918">
      <c r="C918" s="2"/>
      <c r="D918" s="2"/>
    </row>
    <row r="919">
      <c r="C919" s="2"/>
      <c r="D919" s="2"/>
    </row>
    <row r="920">
      <c r="C920" s="2"/>
      <c r="D920" s="2"/>
    </row>
    <row r="921">
      <c r="C921" s="2"/>
      <c r="D921" s="2"/>
    </row>
    <row r="922">
      <c r="C922" s="2"/>
      <c r="D922" s="2"/>
    </row>
    <row r="923">
      <c r="C923" s="2"/>
      <c r="D923" s="2"/>
    </row>
    <row r="924">
      <c r="C924" s="2"/>
      <c r="D924" s="2"/>
    </row>
    <row r="925">
      <c r="C925" s="2"/>
      <c r="D925" s="2"/>
    </row>
    <row r="926">
      <c r="C926" s="2"/>
      <c r="D926" s="2"/>
    </row>
    <row r="927">
      <c r="C927" s="2"/>
      <c r="D927" s="2"/>
    </row>
    <row r="928">
      <c r="C928" s="2"/>
      <c r="D928" s="2"/>
    </row>
    <row r="929">
      <c r="C929" s="2"/>
      <c r="D929" s="2"/>
    </row>
    <row r="930">
      <c r="C930" s="2"/>
      <c r="D930" s="2"/>
    </row>
    <row r="931">
      <c r="C931" s="2"/>
      <c r="D931" s="2"/>
    </row>
    <row r="932">
      <c r="C932" s="2"/>
      <c r="D932" s="2"/>
    </row>
    <row r="933">
      <c r="C933" s="2"/>
      <c r="D933" s="2"/>
    </row>
    <row r="934">
      <c r="C934" s="2"/>
      <c r="D934" s="2"/>
    </row>
    <row r="935">
      <c r="C935" s="2"/>
      <c r="D935" s="2"/>
    </row>
    <row r="936">
      <c r="C936" s="2"/>
      <c r="D936" s="2"/>
    </row>
    <row r="937">
      <c r="C937" s="2"/>
      <c r="D937" s="2"/>
    </row>
    <row r="938">
      <c r="C938" s="2"/>
      <c r="D938" s="2"/>
    </row>
    <row r="939">
      <c r="C939" s="2"/>
      <c r="D939" s="2"/>
    </row>
    <row r="940">
      <c r="C940" s="2"/>
      <c r="D940" s="2"/>
    </row>
    <row r="941">
      <c r="C941" s="2"/>
      <c r="D941" s="2"/>
    </row>
    <row r="942">
      <c r="C942" s="2"/>
      <c r="D942" s="2"/>
    </row>
    <row r="943">
      <c r="C943" s="2"/>
      <c r="D943" s="2"/>
    </row>
    <row r="944">
      <c r="C944" s="2"/>
      <c r="D944" s="2"/>
    </row>
    <row r="945">
      <c r="C945" s="2"/>
      <c r="D945" s="2"/>
    </row>
    <row r="946">
      <c r="C946" s="2"/>
      <c r="D946" s="2"/>
    </row>
    <row r="947">
      <c r="C947" s="2"/>
      <c r="D947" s="2"/>
    </row>
    <row r="948">
      <c r="C948" s="2"/>
      <c r="D948" s="2"/>
    </row>
    <row r="949">
      <c r="C949" s="2"/>
      <c r="D949" s="2"/>
    </row>
    <row r="950">
      <c r="C950" s="2"/>
      <c r="D950" s="2"/>
    </row>
    <row r="951">
      <c r="C951" s="2"/>
      <c r="D951" s="2"/>
    </row>
    <row r="952">
      <c r="C952" s="2"/>
      <c r="D952" s="2"/>
    </row>
    <row r="953">
      <c r="C953" s="2"/>
      <c r="D953" s="2"/>
    </row>
    <row r="954">
      <c r="C954" s="2"/>
      <c r="D954" s="2"/>
    </row>
    <row r="955">
      <c r="C955" s="2"/>
      <c r="D955" s="2"/>
    </row>
    <row r="956">
      <c r="C956" s="2"/>
      <c r="D956" s="2"/>
    </row>
    <row r="957">
      <c r="C957" s="2"/>
      <c r="D957" s="2"/>
    </row>
    <row r="958">
      <c r="C958" s="2"/>
      <c r="D958" s="2"/>
    </row>
    <row r="959">
      <c r="C959" s="2"/>
      <c r="D959" s="2"/>
    </row>
    <row r="960">
      <c r="C960" s="2"/>
      <c r="D960" s="2"/>
    </row>
    <row r="961">
      <c r="C961" s="2"/>
      <c r="D961" s="2"/>
    </row>
    <row r="962">
      <c r="C962" s="2"/>
      <c r="D962" s="2"/>
    </row>
    <row r="963">
      <c r="C963" s="2"/>
      <c r="D963" s="2"/>
    </row>
    <row r="964">
      <c r="C964" s="2"/>
      <c r="D964" s="2"/>
    </row>
    <row r="965">
      <c r="C965" s="2"/>
      <c r="D965" s="2"/>
    </row>
    <row r="966">
      <c r="C966" s="2"/>
      <c r="D966" s="2"/>
    </row>
    <row r="967">
      <c r="C967" s="2"/>
      <c r="D967" s="2"/>
    </row>
    <row r="968">
      <c r="C968" s="2"/>
      <c r="D968" s="2"/>
    </row>
    <row r="969">
      <c r="C969" s="2"/>
      <c r="D969" s="2"/>
    </row>
    <row r="970">
      <c r="C970" s="2"/>
      <c r="D970" s="2"/>
    </row>
    <row r="971">
      <c r="C971" s="2"/>
      <c r="D971" s="2"/>
    </row>
    <row r="972">
      <c r="C972" s="2"/>
      <c r="D972" s="2"/>
    </row>
    <row r="973">
      <c r="C973" s="2"/>
      <c r="D973" s="2"/>
    </row>
    <row r="974">
      <c r="C974" s="2"/>
      <c r="D974" s="2"/>
    </row>
    <row r="975">
      <c r="C975" s="2"/>
      <c r="D975" s="2"/>
    </row>
    <row r="976">
      <c r="C976" s="2"/>
      <c r="D976" s="2"/>
    </row>
    <row r="977">
      <c r="C977" s="2"/>
      <c r="D977" s="2"/>
    </row>
    <row r="978">
      <c r="C978" s="2"/>
      <c r="D978" s="2"/>
    </row>
    <row r="979">
      <c r="C979" s="2"/>
      <c r="D979" s="2"/>
    </row>
    <row r="980">
      <c r="C980" s="2"/>
      <c r="D980" s="2"/>
    </row>
    <row r="981">
      <c r="C981" s="2"/>
      <c r="D981" s="2"/>
    </row>
    <row r="982">
      <c r="C982" s="2"/>
      <c r="D982" s="2"/>
    </row>
    <row r="983">
      <c r="C983" s="2"/>
      <c r="D983" s="2"/>
    </row>
    <row r="984">
      <c r="C984" s="2"/>
      <c r="D984" s="2"/>
    </row>
    <row r="985">
      <c r="C985" s="2"/>
      <c r="D985" s="2"/>
    </row>
    <row r="986">
      <c r="C986" s="2"/>
      <c r="D986" s="2"/>
    </row>
    <row r="987">
      <c r="C987" s="2"/>
      <c r="D987" s="2"/>
    </row>
    <row r="988">
      <c r="C988" s="2"/>
      <c r="D988" s="2"/>
    </row>
    <row r="989">
      <c r="C989" s="2"/>
      <c r="D989" s="2"/>
    </row>
    <row r="990">
      <c r="C990" s="2"/>
      <c r="D990" s="2"/>
    </row>
    <row r="991">
      <c r="C991" s="2"/>
      <c r="D991" s="2"/>
    </row>
    <row r="992">
      <c r="C992" s="2"/>
      <c r="D992" s="2"/>
    </row>
    <row r="993">
      <c r="C993" s="2"/>
      <c r="D993" s="2"/>
    </row>
    <row r="994">
      <c r="C994" s="2"/>
      <c r="D994" s="2"/>
    </row>
    <row r="995">
      <c r="C995" s="2"/>
      <c r="D995" s="2"/>
    </row>
    <row r="996">
      <c r="C996" s="2"/>
      <c r="D996" s="2"/>
    </row>
    <row r="997">
      <c r="C997" s="2"/>
      <c r="D997" s="2"/>
    </row>
    <row r="998">
      <c r="C998" s="2"/>
      <c r="D998" s="2"/>
    </row>
    <row r="999">
      <c r="C999" s="2"/>
      <c r="D999" s="2"/>
    </row>
    <row r="1000">
      <c r="C1000" s="2"/>
      <c r="D1000" s="2"/>
    </row>
    <row r="1001">
      <c r="C1001" s="2"/>
      <c r="D1001" s="2"/>
    </row>
    <row r="1002">
      <c r="C1002" s="2"/>
      <c r="D1002" s="2"/>
    </row>
    <row r="1003">
      <c r="C1003" s="2"/>
      <c r="D1003" s="2"/>
    </row>
    <row r="1004">
      <c r="C1004" s="2"/>
      <c r="D1004" s="2"/>
    </row>
    <row r="1005">
      <c r="C1005" s="2"/>
      <c r="D1005" s="2"/>
    </row>
    <row r="1006">
      <c r="C1006" s="2"/>
      <c r="D1006" s="2"/>
    </row>
    <row r="1007">
      <c r="C1007" s="2"/>
      <c r="D1007" s="2"/>
    </row>
    <row r="1008">
      <c r="C1008" s="2"/>
      <c r="D1008" s="2"/>
    </row>
    <row r="1009">
      <c r="C1009" s="2"/>
      <c r="D1009" s="2"/>
    </row>
    <row r="1010">
      <c r="C1010" s="2"/>
      <c r="D1010" s="2"/>
    </row>
    <row r="1011">
      <c r="C1011" s="2"/>
      <c r="D1011" s="2"/>
    </row>
    <row r="1012">
      <c r="C1012" s="2"/>
      <c r="D1012" s="2"/>
    </row>
    <row r="1013">
      <c r="C1013" s="2"/>
      <c r="D1013" s="2"/>
    </row>
    <row r="1014">
      <c r="C1014" s="2"/>
      <c r="D1014" s="2"/>
    </row>
    <row r="1015">
      <c r="C1015" s="2"/>
      <c r="D1015" s="2"/>
    </row>
    <row r="1016">
      <c r="C1016" s="2"/>
      <c r="D1016" s="2"/>
    </row>
    <row r="1017">
      <c r="C1017" s="2"/>
      <c r="D1017" s="2"/>
    </row>
    <row r="1018">
      <c r="C1018" s="2"/>
      <c r="D1018" s="2"/>
    </row>
    <row r="1019">
      <c r="C1019" s="2"/>
      <c r="D1019" s="2"/>
    </row>
    <row r="1020">
      <c r="C1020" s="2"/>
      <c r="D1020" s="2"/>
    </row>
    <row r="1021">
      <c r="C1021" s="2"/>
      <c r="D1021" s="2"/>
    </row>
    <row r="1022">
      <c r="C1022" s="2"/>
      <c r="D1022" s="2"/>
    </row>
    <row r="1023">
      <c r="C1023" s="2"/>
      <c r="D1023" s="2"/>
    </row>
    <row r="1024">
      <c r="C1024" s="2"/>
      <c r="D1024" s="2"/>
    </row>
    <row r="1025">
      <c r="C1025" s="2"/>
      <c r="D1025" s="2"/>
    </row>
    <row r="1026">
      <c r="C1026" s="2"/>
      <c r="D1026" s="2"/>
    </row>
    <row r="1027">
      <c r="C1027" s="2"/>
      <c r="D1027" s="2"/>
    </row>
    <row r="1028">
      <c r="C1028" s="2"/>
      <c r="D1028" s="2"/>
    </row>
    <row r="1029">
      <c r="C1029" s="2"/>
      <c r="D1029" s="2"/>
    </row>
    <row r="1030">
      <c r="C1030" s="2"/>
      <c r="D1030" s="2"/>
    </row>
    <row r="1031">
      <c r="C1031" s="2"/>
      <c r="D1031" s="2"/>
    </row>
    <row r="1032">
      <c r="C1032" s="2"/>
      <c r="D1032" s="2"/>
    </row>
  </sheetData>
  <conditionalFormatting sqref="M4">
    <cfRule type="cellIs" dxfId="0" priority="1" operator="notEqual">
      <formula>0</formula>
    </cfRule>
  </conditionalFormatting>
  <conditionalFormatting sqref="M4">
    <cfRule type="cellIs" dxfId="1" priority="2" operator="equal">
      <formula>0</formula>
    </cfRule>
  </conditionalFormatting>
  <hyperlinks>
    <hyperlink r:id="rId2" ref="A3"/>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88"/>
    <col customWidth="1" min="4" max="4" width="9.88"/>
    <col customWidth="1" min="5" max="5" width="9.5"/>
    <col customWidth="1" min="8" max="8" width="11.75"/>
    <col customWidth="1" min="9" max="9" width="11.0"/>
    <col customWidth="1" min="10" max="10" width="9.38"/>
    <col customWidth="1" min="11" max="11" width="12.13"/>
    <col customWidth="1" min="13" max="13" width="11.75"/>
    <col customWidth="1" min="14" max="14" width="10.75"/>
    <col customWidth="1" min="15" max="15" width="11.13"/>
    <col customWidth="1" min="16" max="16" width="9.88"/>
    <col customWidth="1" min="17" max="17" width="9.63"/>
    <col customWidth="1" min="23" max="23" width="46.25"/>
  </cols>
  <sheetData>
    <row r="1">
      <c r="A1" s="53" t="s">
        <v>151</v>
      </c>
      <c r="B1" s="53" t="s">
        <v>152</v>
      </c>
      <c r="C1" s="54" t="str">
        <f>CONCATENATE("Weekly Participants ",SUM(C2:C14))</f>
        <v>Weekly Participants 781</v>
      </c>
      <c r="D1" s="53" t="str">
        <f>CONCATENATE("Weekly Tubes Run ",SUM(D2:D14))</f>
        <v>Weekly Tubes Run 781</v>
      </c>
      <c r="E1" s="53" t="str">
        <f>CONCATENATE("Weekly Positive Tubes ",SUM(E2:E14))</f>
        <v>Weekly Positive Tubes 1</v>
      </c>
      <c r="F1" s="53" t="str">
        <f>CONCATENATE("Weekly Inconclusive Tubes ",SUM(F2:F14))</f>
        <v>Weekly Inconclusive Tubes 0</v>
      </c>
      <c r="G1" s="53" t="s">
        <v>153</v>
      </c>
      <c r="H1" s="55" t="s">
        <v>154</v>
      </c>
      <c r="I1" s="55" t="s">
        <v>155</v>
      </c>
      <c r="J1" s="55" t="s">
        <v>156</v>
      </c>
      <c r="K1" s="55" t="s">
        <v>157</v>
      </c>
      <c r="L1" s="56" t="s">
        <v>158</v>
      </c>
      <c r="M1" s="56" t="s">
        <v>159</v>
      </c>
      <c r="N1" s="56" t="s">
        <v>160</v>
      </c>
      <c r="O1" s="56" t="s">
        <v>161</v>
      </c>
      <c r="P1" s="56" t="s">
        <v>162</v>
      </c>
      <c r="Q1" s="56" t="s">
        <v>163</v>
      </c>
      <c r="R1" s="56" t="s">
        <v>164</v>
      </c>
      <c r="S1" s="56" t="s">
        <v>165</v>
      </c>
      <c r="T1" s="56" t="s">
        <v>166</v>
      </c>
      <c r="U1" s="56" t="s">
        <v>7</v>
      </c>
      <c r="X1" s="57"/>
      <c r="Y1" s="57"/>
      <c r="Z1" s="57"/>
      <c r="AA1" s="57"/>
      <c r="AB1" s="57"/>
      <c r="AC1" s="57"/>
    </row>
    <row r="2">
      <c r="A2" s="58">
        <f>MIN('APS Tubes'!B:B) - WEEKDAY(MIN('APS Tubes'!B:B), 3)
</f>
        <v>44466</v>
      </c>
      <c r="B2" s="59">
        <f>A2+6</f>
        <v>44472</v>
      </c>
      <c r="C2" s="60">
        <f>SUMIFS('APS Tubes'!$N$2:$N99, 'APS Tubes'!B$2:B99, "&gt;="&amp;A2, 'APS Tubes'!B$2:B99, "&lt;="&amp;B2)
</f>
        <v>17</v>
      </c>
      <c r="D2" s="61">
        <f>COUNTIFS('APS Tubes'!B:B, "&gt;="&amp;A2, 'APS Tubes'!B:B, "&lt;="&amp;B2)</f>
        <v>17</v>
      </c>
      <c r="E2" s="61">
        <f>COUNTIFS('APS Tubes'!B:B, "&gt;="&amp;A2, 'APS Tubes'!B:B, "&lt;="&amp;B2, 'APS Tubes'!H:H, "Positive")</f>
        <v>0</v>
      </c>
      <c r="F2" s="61">
        <f>COUNTIFS('APS Tubes'!B:B, "&gt;="&amp;A2, 'APS Tubes'!B:B, "&lt;="&amp;B2, 'APS Tubes'!H:H, "Inconclusive")</f>
        <v>0</v>
      </c>
      <c r="G2" s="62">
        <f t="shared" ref="G2:G13" si="2">IFERROR(E2/D2,IFERROR(0/0,""))</f>
        <v>0</v>
      </c>
      <c r="H2" s="10">
        <f t="shared" ref="H2:I2" si="1">C2-N2</f>
        <v>17</v>
      </c>
      <c r="I2" s="10">
        <f t="shared" si="1"/>
        <v>17</v>
      </c>
      <c r="J2" s="10">
        <f t="shared" ref="J2:J13" si="4">E2-P2-Q2</f>
        <v>0</v>
      </c>
      <c r="K2" s="10">
        <f t="shared" ref="K2:K13" si="5">F2-S2</f>
        <v>0</v>
      </c>
      <c r="L2" s="63"/>
      <c r="M2" s="63"/>
      <c r="N2" s="63"/>
      <c r="O2" s="63"/>
      <c r="P2" s="63"/>
      <c r="Q2" s="63"/>
      <c r="R2" s="63"/>
      <c r="S2" s="63"/>
      <c r="T2" s="63"/>
      <c r="U2" s="63"/>
    </row>
    <row r="3">
      <c r="A3" s="64">
        <f t="shared" ref="A3:A13" si="6">B2+1</f>
        <v>44473</v>
      </c>
      <c r="B3" s="59">
        <f t="shared" ref="B3:B13" si="7">A3+6</f>
        <v>44479</v>
      </c>
      <c r="C3" s="60">
        <f>SUMIFS('APS Tubes'!$N$2:$N99, 'APS Tubes'!B$2:B99, "&gt;="&amp;A3, 'APS Tubes'!B$2:B99, "&lt;="&amp;B3)
</f>
        <v>84</v>
      </c>
      <c r="D3" s="61">
        <f>COUNTIFS('APS Tubes'!B:B, "&gt;="&amp;A3, 'APS Tubes'!B:B, "&lt;="&amp;B3)</f>
        <v>84</v>
      </c>
      <c r="E3" s="61">
        <f>COUNTIFS('APS Tubes'!B:B, "&gt;="&amp;A3, 'APS Tubes'!B:B, "&lt;="&amp;B3, 'APS Tubes'!H:H, "Positive")</f>
        <v>0</v>
      </c>
      <c r="F3" s="61">
        <f>COUNTIFS('APS Tubes'!B:B, "&gt;="&amp;A3, 'APS Tubes'!B:B, "&lt;="&amp;B3, 'APS Tubes'!H:H, "Inconclusive")</f>
        <v>0</v>
      </c>
      <c r="G3" s="62">
        <f t="shared" si="2"/>
        <v>0</v>
      </c>
      <c r="H3" s="10">
        <f t="shared" ref="H3:I3" si="3">C3-N3</f>
        <v>-3</v>
      </c>
      <c r="I3" s="10">
        <f t="shared" si="3"/>
        <v>-3</v>
      </c>
      <c r="J3" s="10">
        <f t="shared" si="4"/>
        <v>0</v>
      </c>
      <c r="K3" s="10">
        <f t="shared" si="5"/>
        <v>0</v>
      </c>
      <c r="L3" s="65">
        <v>44473.0</v>
      </c>
      <c r="M3" s="65">
        <v>44477.0</v>
      </c>
      <c r="N3" s="66">
        <v>87.0</v>
      </c>
      <c r="O3" s="66">
        <v>87.0</v>
      </c>
      <c r="P3" s="66">
        <v>0.0</v>
      </c>
      <c r="Q3" s="66">
        <v>0.0</v>
      </c>
      <c r="R3" s="66">
        <v>0.0</v>
      </c>
      <c r="S3" s="66">
        <v>0.0</v>
      </c>
      <c r="T3" s="67" t="s">
        <v>167</v>
      </c>
      <c r="U3" s="67" t="s">
        <v>168</v>
      </c>
    </row>
    <row r="4">
      <c r="A4" s="64">
        <f t="shared" si="6"/>
        <v>44480</v>
      </c>
      <c r="B4" s="59">
        <f t="shared" si="7"/>
        <v>44486</v>
      </c>
      <c r="C4" s="60">
        <f>SUMIFS('APS Tubes'!$N$2:$N99, 'APS Tubes'!B$2:B99, "&gt;="&amp;A4, 'APS Tubes'!B$2:B99, "&lt;="&amp;B4)
</f>
        <v>79</v>
      </c>
      <c r="D4" s="61">
        <f>COUNTIFS('APS Tubes'!B:B, "&gt;="&amp;A4, 'APS Tubes'!B:B, "&lt;="&amp;B4)</f>
        <v>79</v>
      </c>
      <c r="E4" s="61">
        <f>COUNTIFS('APS Tubes'!B:B, "&gt;="&amp;A4, 'APS Tubes'!B:B, "&lt;="&amp;B4, 'APS Tubes'!H:H, "Positive")</f>
        <v>0</v>
      </c>
      <c r="F4" s="61">
        <f>COUNTIFS('APS Tubes'!B:B, "&gt;="&amp;A4, 'APS Tubes'!B:B, "&lt;="&amp;B4, 'APS Tubes'!H:H, "Inconclusive")</f>
        <v>0</v>
      </c>
      <c r="G4" s="62">
        <f t="shared" si="2"/>
        <v>0</v>
      </c>
      <c r="H4" s="10">
        <f t="shared" ref="H4:I4" si="8">C4-N4</f>
        <v>0</v>
      </c>
      <c r="I4" s="10">
        <f t="shared" si="8"/>
        <v>0</v>
      </c>
      <c r="J4" s="10">
        <f t="shared" si="4"/>
        <v>0</v>
      </c>
      <c r="K4" s="10">
        <f t="shared" si="5"/>
        <v>0</v>
      </c>
      <c r="L4" s="65">
        <v>44480.0</v>
      </c>
      <c r="M4" s="65">
        <v>44484.0</v>
      </c>
      <c r="N4" s="66">
        <v>79.0</v>
      </c>
      <c r="O4" s="66">
        <v>79.0</v>
      </c>
      <c r="P4" s="66">
        <v>0.0</v>
      </c>
      <c r="Q4" s="66">
        <v>0.0</v>
      </c>
      <c r="R4" s="66">
        <v>0.0</v>
      </c>
      <c r="S4" s="66">
        <v>0.0</v>
      </c>
      <c r="T4" s="67" t="s">
        <v>132</v>
      </c>
      <c r="U4" s="67" t="s">
        <v>169</v>
      </c>
    </row>
    <row r="5">
      <c r="A5" s="64">
        <f t="shared" si="6"/>
        <v>44487</v>
      </c>
      <c r="B5" s="59">
        <f t="shared" si="7"/>
        <v>44493</v>
      </c>
      <c r="C5" s="60">
        <f>SUMIFS('APS Tubes'!$N$2:$N99, 'APS Tubes'!B$2:B99, "&gt;="&amp;A5, 'APS Tubes'!B$2:B99, "&lt;="&amp;B5)
</f>
        <v>64</v>
      </c>
      <c r="D5" s="61">
        <f>COUNTIFS('APS Tubes'!B:B, "&gt;="&amp;A5, 'APS Tubes'!B:B, "&lt;="&amp;B5)</f>
        <v>64</v>
      </c>
      <c r="E5" s="61">
        <f>COUNTIFS('APS Tubes'!B:B, "&gt;="&amp;A5, 'APS Tubes'!B:B, "&lt;="&amp;B5, 'APS Tubes'!H:H, "Positive")</f>
        <v>0</v>
      </c>
      <c r="F5" s="61">
        <f>COUNTIFS('APS Tubes'!B:B, "&gt;="&amp;A5, 'APS Tubes'!B:B, "&lt;="&amp;B5, 'APS Tubes'!H:H, "Inconclusive")</f>
        <v>0</v>
      </c>
      <c r="G5" s="62">
        <f t="shared" si="2"/>
        <v>0</v>
      </c>
      <c r="H5" s="10">
        <f t="shared" ref="H5:I5" si="9">C5-N5</f>
        <v>-3</v>
      </c>
      <c r="I5" s="10">
        <f t="shared" si="9"/>
        <v>-3</v>
      </c>
      <c r="J5" s="10">
        <f t="shared" si="4"/>
        <v>0</v>
      </c>
      <c r="K5" s="10">
        <f t="shared" si="5"/>
        <v>0</v>
      </c>
      <c r="L5" s="65">
        <v>44487.0</v>
      </c>
      <c r="M5" s="65">
        <v>44491.0</v>
      </c>
      <c r="N5" s="66">
        <v>67.0</v>
      </c>
      <c r="O5" s="66">
        <v>67.0</v>
      </c>
      <c r="P5" s="66">
        <v>0.0</v>
      </c>
      <c r="Q5" s="66">
        <v>0.0</v>
      </c>
      <c r="R5" s="66">
        <v>0.0</v>
      </c>
      <c r="S5" s="66">
        <v>0.0</v>
      </c>
      <c r="T5" s="67" t="s">
        <v>132</v>
      </c>
      <c r="U5" s="67" t="s">
        <v>170</v>
      </c>
    </row>
    <row r="6">
      <c r="A6" s="64">
        <f t="shared" si="6"/>
        <v>44494</v>
      </c>
      <c r="B6" s="59">
        <f t="shared" si="7"/>
        <v>44500</v>
      </c>
      <c r="C6" s="60">
        <f>SUMIFS('APS Tubes'!$N$2:$N99, 'APS Tubes'!B$2:B99, "&gt;="&amp;A6, 'APS Tubes'!B$2:B99, "&lt;="&amp;B6)
</f>
        <v>53</v>
      </c>
      <c r="D6" s="61">
        <f>COUNTIFS('APS Tubes'!B:B, "&gt;="&amp;A6, 'APS Tubes'!B:B, "&lt;="&amp;B6)</f>
        <v>53</v>
      </c>
      <c r="E6" s="61">
        <f>COUNTIFS('APS Tubes'!B:B, "&gt;="&amp;A6, 'APS Tubes'!B:B, "&lt;="&amp;B6, 'APS Tubes'!H:H, "Positive")</f>
        <v>0</v>
      </c>
      <c r="F6" s="61">
        <f>COUNTIFS('APS Tubes'!B:B, "&gt;="&amp;A6, 'APS Tubes'!B:B, "&lt;="&amp;B6, 'APS Tubes'!H:H, "Inconclusive")</f>
        <v>0</v>
      </c>
      <c r="G6" s="62">
        <f t="shared" si="2"/>
        <v>0</v>
      </c>
      <c r="H6" s="10">
        <f t="shared" ref="H6:I6" si="10">C6-N6</f>
        <v>-7</v>
      </c>
      <c r="I6" s="10">
        <f t="shared" si="10"/>
        <v>-7</v>
      </c>
      <c r="J6" s="10">
        <f t="shared" si="4"/>
        <v>0</v>
      </c>
      <c r="K6" s="10">
        <f t="shared" si="5"/>
        <v>0</v>
      </c>
      <c r="L6" s="65">
        <v>44494.0</v>
      </c>
      <c r="M6" s="65">
        <v>44498.0</v>
      </c>
      <c r="N6" s="66">
        <v>60.0</v>
      </c>
      <c r="O6" s="66">
        <v>60.0</v>
      </c>
      <c r="P6" s="66">
        <v>0.0</v>
      </c>
      <c r="Q6" s="66">
        <v>0.0</v>
      </c>
      <c r="R6" s="66">
        <v>0.0</v>
      </c>
      <c r="S6" s="66">
        <v>0.0</v>
      </c>
      <c r="T6" s="67" t="s">
        <v>132</v>
      </c>
      <c r="U6" s="67" t="s">
        <v>171</v>
      </c>
    </row>
    <row r="7">
      <c r="A7" s="64">
        <f t="shared" si="6"/>
        <v>44501</v>
      </c>
      <c r="B7" s="59">
        <f t="shared" si="7"/>
        <v>44507</v>
      </c>
      <c r="C7" s="60">
        <f>SUMIFS('APS Tubes'!$N$2:$N99, 'APS Tubes'!B$2:B99, "&gt;="&amp;A7, 'APS Tubes'!B$2:B99, "&lt;="&amp;B7)
</f>
        <v>68</v>
      </c>
      <c r="D7" s="61">
        <f>COUNTIFS('APS Tubes'!B:B, "&gt;="&amp;A7, 'APS Tubes'!B:B, "&lt;="&amp;B7)</f>
        <v>68</v>
      </c>
      <c r="E7" s="61">
        <f>COUNTIFS('APS Tubes'!B:B, "&gt;="&amp;A7, 'APS Tubes'!B:B, "&lt;="&amp;B7, 'APS Tubes'!H:H, "Positive")</f>
        <v>0</v>
      </c>
      <c r="F7" s="61">
        <f>COUNTIFS('APS Tubes'!B:B, "&gt;="&amp;A7, 'APS Tubes'!B:B, "&lt;="&amp;B7, 'APS Tubes'!H:H, "Inconclusive")</f>
        <v>0</v>
      </c>
      <c r="G7" s="62">
        <f t="shared" si="2"/>
        <v>0</v>
      </c>
      <c r="H7" s="10">
        <f t="shared" ref="H7:I7" si="11">C7-N7</f>
        <v>-4</v>
      </c>
      <c r="I7" s="10">
        <f t="shared" si="11"/>
        <v>-4</v>
      </c>
      <c r="J7" s="10">
        <f t="shared" si="4"/>
        <v>0</v>
      </c>
      <c r="K7" s="10">
        <f t="shared" si="5"/>
        <v>0</v>
      </c>
      <c r="L7" s="65">
        <v>44501.0</v>
      </c>
      <c r="M7" s="65">
        <v>44505.0</v>
      </c>
      <c r="N7" s="66">
        <v>72.0</v>
      </c>
      <c r="O7" s="66">
        <v>72.0</v>
      </c>
      <c r="P7" s="66">
        <v>0.0</v>
      </c>
      <c r="Q7" s="66">
        <v>0.0</v>
      </c>
      <c r="R7" s="66">
        <v>0.0</v>
      </c>
      <c r="S7" s="66">
        <v>0.0</v>
      </c>
      <c r="T7" s="67" t="s">
        <v>132</v>
      </c>
      <c r="U7" s="67" t="s">
        <v>172</v>
      </c>
    </row>
    <row r="8">
      <c r="A8" s="64">
        <f t="shared" si="6"/>
        <v>44508</v>
      </c>
      <c r="B8" s="59">
        <f t="shared" si="7"/>
        <v>44514</v>
      </c>
      <c r="C8" s="60">
        <f>SUMIFS('APS Tubes'!$N$2:$N99, 'APS Tubes'!B$2:B99, "&gt;="&amp;A8, 'APS Tubes'!B$2:B99, "&lt;="&amp;B8)
</f>
        <v>64</v>
      </c>
      <c r="D8" s="61">
        <f>COUNTIFS('APS Tubes'!B:B, "&gt;="&amp;A8, 'APS Tubes'!B:B, "&lt;="&amp;B8)</f>
        <v>64</v>
      </c>
      <c r="E8" s="61">
        <f>COUNTIFS('APS Tubes'!B:B, "&gt;="&amp;A8, 'APS Tubes'!B:B, "&lt;="&amp;B8, 'APS Tubes'!H:H, "Positive")</f>
        <v>0</v>
      </c>
      <c r="F8" s="61">
        <f>COUNTIFS('APS Tubes'!B:B, "&gt;="&amp;A8, 'APS Tubes'!B:B, "&lt;="&amp;B8, 'APS Tubes'!H:H, "Inconclusive")</f>
        <v>0</v>
      </c>
      <c r="G8" s="62">
        <f t="shared" si="2"/>
        <v>0</v>
      </c>
      <c r="H8" s="10">
        <f t="shared" ref="H8:I8" si="12">C8-N8</f>
        <v>2</v>
      </c>
      <c r="I8" s="10">
        <f t="shared" si="12"/>
        <v>2</v>
      </c>
      <c r="J8" s="10">
        <f t="shared" si="4"/>
        <v>0</v>
      </c>
      <c r="K8" s="10">
        <f t="shared" si="5"/>
        <v>0</v>
      </c>
      <c r="L8" s="65">
        <v>44508.0</v>
      </c>
      <c r="M8" s="65">
        <v>44512.0</v>
      </c>
      <c r="N8" s="66">
        <v>62.0</v>
      </c>
      <c r="O8" s="66">
        <v>62.0</v>
      </c>
      <c r="P8" s="66">
        <v>0.0</v>
      </c>
      <c r="Q8" s="66">
        <v>0.0</v>
      </c>
      <c r="R8" s="66">
        <v>0.0</v>
      </c>
      <c r="S8" s="66">
        <v>0.0</v>
      </c>
      <c r="T8" s="67" t="s">
        <v>132</v>
      </c>
      <c r="U8" s="67" t="s">
        <v>173</v>
      </c>
    </row>
    <row r="9">
      <c r="A9" s="64">
        <f t="shared" si="6"/>
        <v>44515</v>
      </c>
      <c r="B9" s="59">
        <f t="shared" si="7"/>
        <v>44521</v>
      </c>
      <c r="C9" s="60">
        <f>SUMIFS('APS Tubes'!$N$2:$N99, 'APS Tubes'!B$2:B99, "&gt;="&amp;A9, 'APS Tubes'!B$2:B99, "&lt;="&amp;B9)
</f>
        <v>76</v>
      </c>
      <c r="D9" s="61">
        <f>COUNTIFS('APS Tubes'!B:B, "&gt;="&amp;A9, 'APS Tubes'!B:B, "&lt;="&amp;B9)</f>
        <v>76</v>
      </c>
      <c r="E9" s="61">
        <f>COUNTIFS('APS Tubes'!B:B, "&gt;="&amp;A9, 'APS Tubes'!B:B, "&lt;="&amp;B9, 'APS Tubes'!H:H, "Positive")</f>
        <v>0</v>
      </c>
      <c r="F9" s="61">
        <f>COUNTIFS('APS Tubes'!B:B, "&gt;="&amp;A9, 'APS Tubes'!B:B, "&lt;="&amp;B9, 'APS Tubes'!H:H, "Inconclusive")</f>
        <v>0</v>
      </c>
      <c r="G9" s="62">
        <f t="shared" si="2"/>
        <v>0</v>
      </c>
      <c r="H9" s="10">
        <f t="shared" ref="H9:I9" si="13">C9-N9</f>
        <v>1</v>
      </c>
      <c r="I9" s="10">
        <f t="shared" si="13"/>
        <v>1</v>
      </c>
      <c r="J9" s="10">
        <f t="shared" si="4"/>
        <v>0</v>
      </c>
      <c r="K9" s="10">
        <f t="shared" si="5"/>
        <v>0</v>
      </c>
      <c r="L9" s="65">
        <v>44515.0</v>
      </c>
      <c r="M9" s="65">
        <v>44519.0</v>
      </c>
      <c r="N9" s="66">
        <v>75.0</v>
      </c>
      <c r="O9" s="66">
        <v>75.0</v>
      </c>
      <c r="P9" s="66">
        <v>0.0</v>
      </c>
      <c r="Q9" s="66">
        <v>0.0</v>
      </c>
      <c r="R9" s="66">
        <v>0.0</v>
      </c>
      <c r="S9" s="66">
        <v>0.0</v>
      </c>
      <c r="T9" s="67" t="s">
        <v>132</v>
      </c>
      <c r="U9" s="67" t="s">
        <v>174</v>
      </c>
    </row>
    <row r="10">
      <c r="A10" s="64">
        <f t="shared" si="6"/>
        <v>44522</v>
      </c>
      <c r="B10" s="59">
        <f t="shared" si="7"/>
        <v>44528</v>
      </c>
      <c r="C10" s="60">
        <f>SUMIFS('APS Tubes'!$N$2:$N99, 'APS Tubes'!B$2:B99, "&gt;="&amp;A10, 'APS Tubes'!B$2:B99, "&lt;="&amp;B10)
</f>
        <v>36</v>
      </c>
      <c r="D10" s="61">
        <f>COUNTIFS('APS Tubes'!B:B, "&gt;="&amp;A10, 'APS Tubes'!B:B, "&lt;="&amp;B10)</f>
        <v>36</v>
      </c>
      <c r="E10" s="61">
        <f>COUNTIFS('APS Tubes'!B:B, "&gt;="&amp;A10, 'APS Tubes'!B:B, "&lt;="&amp;B10, 'APS Tubes'!H:H, "Positive")</f>
        <v>0</v>
      </c>
      <c r="F10" s="61">
        <f>COUNTIFS('APS Tubes'!B:B, "&gt;="&amp;A10, 'APS Tubes'!B:B, "&lt;="&amp;B10, 'APS Tubes'!H:H, "Inconclusive")</f>
        <v>0</v>
      </c>
      <c r="G10" s="62">
        <f t="shared" si="2"/>
        <v>0</v>
      </c>
      <c r="H10" s="10">
        <f t="shared" ref="H10:I10" si="14">C10-N10</f>
        <v>1</v>
      </c>
      <c r="I10" s="10">
        <f t="shared" si="14"/>
        <v>1</v>
      </c>
      <c r="J10" s="10">
        <f t="shared" si="4"/>
        <v>0</v>
      </c>
      <c r="K10" s="10">
        <f t="shared" si="5"/>
        <v>0</v>
      </c>
      <c r="L10" s="65">
        <v>44522.0</v>
      </c>
      <c r="M10" s="65">
        <v>44526.0</v>
      </c>
      <c r="N10" s="66">
        <v>35.0</v>
      </c>
      <c r="O10" s="66">
        <v>35.0</v>
      </c>
      <c r="P10" s="66">
        <v>0.0</v>
      </c>
      <c r="Q10" s="66">
        <v>0.0</v>
      </c>
      <c r="R10" s="66">
        <v>0.0</v>
      </c>
      <c r="S10" s="66">
        <v>0.0</v>
      </c>
      <c r="T10" s="67" t="s">
        <v>132</v>
      </c>
      <c r="U10" s="67" t="s">
        <v>175</v>
      </c>
    </row>
    <row r="11">
      <c r="A11" s="64">
        <f t="shared" si="6"/>
        <v>44529</v>
      </c>
      <c r="B11" s="59">
        <f t="shared" si="7"/>
        <v>44535</v>
      </c>
      <c r="C11" s="60">
        <f>SUMIFS('APS Tubes'!$N$2:$N99, 'APS Tubes'!B$2:B99, "&gt;="&amp;A11, 'APS Tubes'!B$2:B99, "&lt;="&amp;B11)
</f>
        <v>59</v>
      </c>
      <c r="D11" s="61">
        <f>COUNTIFS('APS Tubes'!B:B, "&gt;="&amp;A11, 'APS Tubes'!B:B, "&lt;="&amp;B11)</f>
        <v>59</v>
      </c>
      <c r="E11" s="61">
        <f>COUNTIFS('APS Tubes'!B:B, "&gt;="&amp;A11, 'APS Tubes'!B:B, "&lt;="&amp;B11, 'APS Tubes'!H:H, "Positive")</f>
        <v>0</v>
      </c>
      <c r="F11" s="61">
        <f>COUNTIFS('APS Tubes'!B:B, "&gt;="&amp;A11, 'APS Tubes'!B:B, "&lt;="&amp;B11, 'APS Tubes'!H:H, "Inconclusive")</f>
        <v>0</v>
      </c>
      <c r="G11" s="62">
        <f t="shared" si="2"/>
        <v>0</v>
      </c>
      <c r="H11" s="10">
        <f t="shared" ref="H11:I11" si="15">C11-N11</f>
        <v>-6</v>
      </c>
      <c r="I11" s="10">
        <f t="shared" si="15"/>
        <v>-6</v>
      </c>
      <c r="J11" s="10">
        <f t="shared" si="4"/>
        <v>0</v>
      </c>
      <c r="K11" s="10">
        <f t="shared" si="5"/>
        <v>0</v>
      </c>
      <c r="L11" s="65">
        <v>44529.0</v>
      </c>
      <c r="M11" s="65">
        <v>44533.0</v>
      </c>
      <c r="N11" s="66">
        <v>65.0</v>
      </c>
      <c r="O11" s="66">
        <v>65.0</v>
      </c>
      <c r="P11" s="66">
        <v>0.0</v>
      </c>
      <c r="Q11" s="66">
        <v>0.0</v>
      </c>
      <c r="R11" s="66">
        <v>0.0</v>
      </c>
      <c r="S11" s="66">
        <v>0.0</v>
      </c>
      <c r="T11" s="67" t="s">
        <v>132</v>
      </c>
      <c r="U11" s="67" t="s">
        <v>176</v>
      </c>
    </row>
    <row r="12">
      <c r="A12" s="64">
        <f t="shared" si="6"/>
        <v>44536</v>
      </c>
      <c r="B12" s="59">
        <f t="shared" si="7"/>
        <v>44542</v>
      </c>
      <c r="C12" s="60">
        <f>SUMIFS('APS Tubes'!$N$2:$N99, 'APS Tubes'!B$2:B99, "&gt;="&amp;A12, 'APS Tubes'!B$2:B99, "&lt;="&amp;B12)
</f>
        <v>84</v>
      </c>
      <c r="D12" s="61">
        <f>COUNTIFS('APS Tubes'!B:B, "&gt;="&amp;A12, 'APS Tubes'!B:B, "&lt;="&amp;B12)</f>
        <v>84</v>
      </c>
      <c r="E12" s="61">
        <f>COUNTIFS('APS Tubes'!B:B, "&gt;="&amp;A12, 'APS Tubes'!B:B, "&lt;="&amp;B12, 'APS Tubes'!H:H, "Positive")</f>
        <v>0</v>
      </c>
      <c r="F12" s="61">
        <f>COUNTIFS('APS Tubes'!B:B, "&gt;="&amp;A12, 'APS Tubes'!B:B, "&lt;="&amp;B12, 'APS Tubes'!H:H, "Inconclusive")</f>
        <v>0</v>
      </c>
      <c r="G12" s="62">
        <f t="shared" si="2"/>
        <v>0</v>
      </c>
      <c r="H12" s="10">
        <f t="shared" ref="H12:I12" si="16">C12-N12</f>
        <v>-3</v>
      </c>
      <c r="I12" s="10">
        <f t="shared" si="16"/>
        <v>-3</v>
      </c>
      <c r="J12" s="10">
        <f t="shared" si="4"/>
        <v>0</v>
      </c>
      <c r="K12" s="10">
        <f t="shared" si="5"/>
        <v>0</v>
      </c>
      <c r="L12" s="65">
        <v>44536.0</v>
      </c>
      <c r="M12" s="65">
        <v>44540.0</v>
      </c>
      <c r="N12" s="66">
        <v>87.0</v>
      </c>
      <c r="O12" s="66">
        <v>87.0</v>
      </c>
      <c r="P12" s="66">
        <v>0.0</v>
      </c>
      <c r="Q12" s="66">
        <v>0.0</v>
      </c>
      <c r="R12" s="66">
        <v>0.0</v>
      </c>
      <c r="S12" s="66">
        <v>0.0</v>
      </c>
      <c r="T12" s="67" t="s">
        <v>132</v>
      </c>
      <c r="U12" s="67" t="s">
        <v>177</v>
      </c>
    </row>
    <row r="13">
      <c r="A13" s="64">
        <f t="shared" si="6"/>
        <v>44543</v>
      </c>
      <c r="B13" s="59">
        <f t="shared" si="7"/>
        <v>44549</v>
      </c>
      <c r="C13" s="60">
        <f>SUMIFS('APS Tubes'!$N$2:$N99, 'APS Tubes'!B$2:B99, "&gt;="&amp;A13, 'APS Tubes'!B$2:B99, "&lt;="&amp;B13)
</f>
        <v>97</v>
      </c>
      <c r="D13" s="61">
        <f>COUNTIFS('APS Tubes'!B:B, "&gt;="&amp;A13, 'APS Tubes'!B:B, "&lt;="&amp;B13)</f>
        <v>97</v>
      </c>
      <c r="E13" s="61">
        <f>COUNTIFS('APS Tubes'!B:B, "&gt;="&amp;A13, 'APS Tubes'!B:B, "&lt;="&amp;B13, 'APS Tubes'!H:H, "Positive")</f>
        <v>1</v>
      </c>
      <c r="F13" s="61">
        <f>COUNTIFS('APS Tubes'!B:B, "&gt;="&amp;A13, 'APS Tubes'!B:B, "&lt;="&amp;B13, 'APS Tubes'!H:H, "Inconclusive")</f>
        <v>0</v>
      </c>
      <c r="G13" s="62">
        <f t="shared" si="2"/>
        <v>0.01030927835</v>
      </c>
      <c r="H13" s="10">
        <f t="shared" ref="H13:I13" si="17">C13-N13</f>
        <v>1</v>
      </c>
      <c r="I13" s="10">
        <f t="shared" si="17"/>
        <v>1</v>
      </c>
      <c r="J13" s="10">
        <f t="shared" si="4"/>
        <v>0</v>
      </c>
      <c r="K13" s="10">
        <f t="shared" si="5"/>
        <v>0</v>
      </c>
      <c r="L13" s="65">
        <v>44543.0</v>
      </c>
      <c r="M13" s="65">
        <v>44547.0</v>
      </c>
      <c r="N13" s="66">
        <v>96.0</v>
      </c>
      <c r="O13" s="66">
        <v>96.0</v>
      </c>
      <c r="P13" s="66">
        <v>1.0</v>
      </c>
      <c r="Q13" s="66">
        <v>0.0</v>
      </c>
      <c r="R13" s="68">
        <v>1.0</v>
      </c>
      <c r="S13" s="66">
        <v>0.0</v>
      </c>
      <c r="T13" s="67" t="s">
        <v>132</v>
      </c>
      <c r="U13" s="67" t="s">
        <v>178</v>
      </c>
    </row>
    <row r="14">
      <c r="A14" s="69"/>
      <c r="G14" s="15"/>
    </row>
    <row r="15">
      <c r="A15" s="69"/>
      <c r="G15" s="15"/>
    </row>
    <row r="16">
      <c r="A16" s="69"/>
      <c r="B16" s="70" t="s">
        <v>179</v>
      </c>
      <c r="C16" s="71">
        <f t="shared" ref="C16:F16" si="18">SUM(C2:C13)</f>
        <v>781</v>
      </c>
      <c r="D16" s="71">
        <f t="shared" si="18"/>
        <v>781</v>
      </c>
      <c r="E16" s="71">
        <f t="shared" si="18"/>
        <v>1</v>
      </c>
      <c r="F16" s="71">
        <f t="shared" si="18"/>
        <v>0</v>
      </c>
      <c r="G16" s="15"/>
      <c r="H16" s="71">
        <f>C16-O16</f>
        <v>-4</v>
      </c>
      <c r="I16" s="71">
        <f>D16-N16</f>
        <v>-4</v>
      </c>
      <c r="J16" s="71">
        <f>E16-P16</f>
        <v>0</v>
      </c>
      <c r="K16" s="71">
        <f>F16-S16</f>
        <v>0</v>
      </c>
      <c r="M16" s="70" t="s">
        <v>180</v>
      </c>
      <c r="N16" s="71">
        <f t="shared" ref="N16:R16" si="19">SUM(N2:N13)</f>
        <v>785</v>
      </c>
      <c r="O16" s="71">
        <f t="shared" si="19"/>
        <v>785</v>
      </c>
      <c r="P16" s="71">
        <f t="shared" si="19"/>
        <v>1</v>
      </c>
      <c r="Q16" s="71">
        <f t="shared" si="19"/>
        <v>0</v>
      </c>
      <c r="R16" s="71">
        <f t="shared" si="19"/>
        <v>1</v>
      </c>
    </row>
    <row r="17">
      <c r="A17" s="69"/>
      <c r="G17" s="15"/>
    </row>
    <row r="18">
      <c r="A18" s="69"/>
      <c r="G18" s="15"/>
    </row>
    <row r="19">
      <c r="A19" s="69"/>
      <c r="G19" s="15"/>
    </row>
    <row r="20">
      <c r="A20" s="69"/>
      <c r="G20" s="15"/>
    </row>
    <row r="21">
      <c r="A21" s="69"/>
      <c r="G21" s="15"/>
    </row>
    <row r="22">
      <c r="A22" s="69"/>
      <c r="G22" s="15"/>
    </row>
    <row r="23">
      <c r="A23" s="69"/>
      <c r="G23" s="15"/>
    </row>
    <row r="24">
      <c r="A24" s="69"/>
      <c r="G24" s="15"/>
    </row>
    <row r="25">
      <c r="A25" s="69"/>
      <c r="G25" s="15"/>
    </row>
    <row r="26">
      <c r="A26" s="69"/>
      <c r="G26" s="15"/>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4" max="4" width="15.63"/>
    <col customWidth="1" min="16" max="19" width="14.88"/>
    <col customWidth="1" min="20" max="20" width="21.38"/>
    <col customWidth="1" min="23" max="24" width="15.75"/>
    <col customWidth="1" min="26" max="26" width="7.75"/>
    <col customWidth="1" min="27" max="27" width="83.88"/>
    <col customWidth="1" min="28" max="28" width="51.63"/>
  </cols>
  <sheetData>
    <row r="1">
      <c r="A1" s="72" t="str">
        <f t="array" ref="A1:O1">'APS Tubes'!A1:O1</f>
        <v>TUBE ID</v>
      </c>
      <c r="B1" s="73" t="s">
        <v>181</v>
      </c>
      <c r="C1" s="73" t="s">
        <v>182</v>
      </c>
      <c r="D1" s="74" t="s">
        <v>183</v>
      </c>
      <c r="E1" s="73" t="s">
        <v>184</v>
      </c>
      <c r="F1" s="73" t="s">
        <v>185</v>
      </c>
      <c r="G1" s="74" t="s">
        <v>186</v>
      </c>
      <c r="H1" s="73" t="s">
        <v>187</v>
      </c>
      <c r="I1" s="73" t="s">
        <v>188</v>
      </c>
      <c r="J1" s="74" t="s">
        <v>189</v>
      </c>
      <c r="K1" s="73" t="s">
        <v>190</v>
      </c>
      <c r="L1" s="74" t="s">
        <v>191</v>
      </c>
      <c r="M1" s="74" t="s">
        <v>192</v>
      </c>
      <c r="N1" s="75" t="s">
        <v>193</v>
      </c>
      <c r="O1" s="74" t="s">
        <v>194</v>
      </c>
      <c r="P1" s="53" t="s">
        <v>195</v>
      </c>
      <c r="Q1" s="53" t="s">
        <v>196</v>
      </c>
      <c r="R1" s="53" t="s">
        <v>197</v>
      </c>
      <c r="S1" s="53" t="s">
        <v>198</v>
      </c>
      <c r="T1" s="53" t="s">
        <v>199</v>
      </c>
      <c r="U1" s="53" t="str">
        <f>CONCATENATE(COUNTIF(U2:U2182,TRUE), " ACCOUNTED FOR IN RTR?")</f>
        <v>1 ACCOUNTED FOR IN RTR?</v>
      </c>
      <c r="V1" s="53" t="s">
        <v>200</v>
      </c>
      <c r="W1" s="53" t="s">
        <v>201</v>
      </c>
      <c r="X1" s="53" t="s">
        <v>202</v>
      </c>
      <c r="Y1" s="53" t="s">
        <v>203</v>
      </c>
      <c r="Z1" s="53" t="str">
        <f>CONCATENATE(SUM(Z2:Z5), " Check")</f>
        <v>0 Check</v>
      </c>
      <c r="AA1" s="70" t="s">
        <v>204</v>
      </c>
    </row>
    <row r="2">
      <c r="A2" s="76" t="str">
        <f>IFERROR(__xludf.DUMMYFUNCTION("{
  IFERROR(
    FILTER('APS Tubes'!A2:O2182,EXACT('APS Tubes'!H2:H2182,""Positive"")),
    {IFERROR(0/0),IFERROR(0/0),IFERROR(0/0),IFERROR(0/0),IFERROR(0/0),IFERROR(0/0),IFERROR(0/0),IFERROR(0/0),IFERROR(0/0),IFERROR(0/0),IFERROR(0/0),IFERROR(0/0),IFERRO"&amp;"R(0/0),IFERROR(0/0),IFERROR(0/0)}
  );
  IFERROR(
    FILTER('APS Tubes'!A2:O2182,EXACT('APS Tubes'!H2:H2182,""Inconclusive"")),
    {IFERROR(0/0),IFERROR(0/0),IFERROR(0/0),IFERROR(0/0),IFERROR(0/0),IFERROR(0/0),IFERROR(0/0),IFERROR(0/0),IFERROR(0/0),IFER"&amp;"ROR(0/0),IFERROR(0/0),IFERROR(0/0),IFERROR(0/0),IFERROR(0/0),IFERROR(0/0)}
  )
}"),"FLB3372")</f>
        <v>FLB3372</v>
      </c>
      <c r="B2" s="77">
        <f>IFERROR(__xludf.DUMMYFUNCTION("""COMPUTED_VALUE"""),44543.0)</f>
        <v>44543</v>
      </c>
      <c r="C2" s="78">
        <f>IFERROR(__xludf.DUMMYFUNCTION("""COMPUTED_VALUE"""),0.1517013888888889)</f>
        <v>0.1517013889</v>
      </c>
      <c r="D2" s="79" t="str">
        <f>IFERROR(__xludf.DUMMYFUNCTION("""COMPUTED_VALUE"""),"SpROSA145068")</f>
        <v>SpROSA145068</v>
      </c>
      <c r="E2" s="79"/>
      <c r="F2" s="79"/>
      <c r="G2" s="79" t="str">
        <f>IFERROR(__xludf.DUMMYFUNCTION("""COMPUTED_VALUE"""),"Positive")</f>
        <v>Positive</v>
      </c>
      <c r="H2" s="79" t="str">
        <f>IFERROR(__xludf.DUMMYFUNCTION("""COMPUTED_VALUE"""),"Positive")</f>
        <v>Positive</v>
      </c>
      <c r="I2" s="77">
        <f>IFERROR(__xludf.DUMMYFUNCTION("""COMPUTED_VALUE"""),44543.0)</f>
        <v>44543</v>
      </c>
      <c r="J2" s="78">
        <f>IFERROR(__xludf.DUMMYFUNCTION("""COMPUTED_VALUE"""),0.5098032407407408)</f>
        <v>0.5098032407</v>
      </c>
      <c r="K2" s="79"/>
      <c r="L2" s="79"/>
      <c r="M2" s="79"/>
      <c r="N2" s="80">
        <f>IFERROR(__xludf.DUMMYFUNCTION("""COMPUTED_VALUE"""),1.0)</f>
        <v>1</v>
      </c>
      <c r="O2" s="81">
        <f>IFERROR(__xludf.DUMMYFUNCTION("""COMPUTED_VALUE"""),689.0)</f>
        <v>689</v>
      </c>
      <c r="P2" s="82" t="str">
        <f t="array" ref="P2">INDEX(postDEL!$A$2:$AR2182,$O2,40)</f>
        <v>ROSA970910</v>
      </c>
      <c r="Q2" s="83" t="str">
        <f t="array" ref="Q2">IF($N2&gt;1, INDEX(postDEL!$A$2:$AR2182,$O2+1,40),IFERROR(0/0,""))</f>
        <v/>
      </c>
      <c r="R2" s="83" t="str">
        <f t="array" ref="R2">IF($N2&gt;2, INDEX(postDEL!$A$2:$AR2182,$O2+2,40),IFERROR(0/0,""))</f>
        <v/>
      </c>
      <c r="S2" s="83" t="str">
        <f t="array" ref="S2">IF($N2&gt;3, INDEX(postDEL!$A$2:$AR2182,$O2+3,40),IFERROR(0/0,""))</f>
        <v/>
      </c>
      <c r="T2" s="11"/>
      <c r="U2" s="1" t="b">
        <v>1</v>
      </c>
      <c r="Z2" s="26"/>
      <c r="AA2" s="1" t="s">
        <v>205</v>
      </c>
    </row>
    <row r="3">
      <c r="A3" s="10"/>
      <c r="B3" s="10"/>
      <c r="C3" s="10"/>
      <c r="D3" s="10"/>
      <c r="E3" s="10"/>
      <c r="F3" s="10"/>
      <c r="G3" s="10"/>
      <c r="H3" s="10"/>
      <c r="I3" s="10"/>
      <c r="J3" s="10"/>
      <c r="K3" s="26"/>
      <c r="L3" s="10"/>
      <c r="M3" s="10"/>
      <c r="N3" s="26"/>
      <c r="O3" s="26"/>
      <c r="T3" s="11"/>
      <c r="U3" s="1"/>
      <c r="W3" s="1"/>
      <c r="X3" s="1"/>
      <c r="Y3" s="1"/>
      <c r="Z3" s="84"/>
      <c r="AA3" s="1"/>
    </row>
    <row r="4">
      <c r="K4" s="26"/>
      <c r="N4" s="26"/>
      <c r="O4" s="26"/>
      <c r="U4" s="1"/>
      <c r="Z4" s="84"/>
    </row>
    <row r="5">
      <c r="K5" s="26"/>
      <c r="N5" s="26"/>
      <c r="O5" s="26"/>
      <c r="U5" s="1"/>
      <c r="Z5" s="84"/>
    </row>
    <row r="6">
      <c r="K6" s="26"/>
      <c r="N6" s="26"/>
      <c r="O6" s="26"/>
    </row>
    <row r="7">
      <c r="K7" s="26"/>
      <c r="N7" s="26"/>
      <c r="O7" s="26"/>
      <c r="Z7" s="61">
        <f>COUNTA(U2:U5)</f>
        <v>1</v>
      </c>
      <c r="AA7" s="1" t="s">
        <v>206</v>
      </c>
    </row>
    <row r="8">
      <c r="K8" s="26"/>
      <c r="N8" s="26"/>
      <c r="O8" s="26"/>
      <c r="Q8" s="10" t="str">
        <f t="array" ref="Q8">IF($N8&gt;1, INDEX(postDEL!$A$2:$AR2182,$O8+1,44),IFERROR(0/0,""))</f>
        <v/>
      </c>
      <c r="R8" s="10" t="str">
        <f t="array" ref="R8">IF($N8&gt;2, INDEX(postDEL!$A$2:$AR2182,$O8+2,44),IFERROR(0/0,""))</f>
        <v/>
      </c>
      <c r="S8" s="10" t="str">
        <f t="array" ref="S8">IF($N8&gt;3, INDEX(postDEL!$A$2:$AR2182,$O8+3,44),IFERROR(0/0,""))</f>
        <v/>
      </c>
      <c r="Z8" s="85">
        <f>COUNTIF(U2:U5,TRUE)</f>
        <v>1</v>
      </c>
      <c r="AA8" s="1" t="s">
        <v>207</v>
      </c>
    </row>
    <row r="9">
      <c r="K9" s="26"/>
      <c r="N9" s="26"/>
      <c r="O9" s="26"/>
      <c r="V9" s="86"/>
      <c r="Z9" s="87">
        <f>COUNTIF(W2:W5,TRUE)</f>
        <v>0</v>
      </c>
      <c r="AA9" s="1" t="s">
        <v>208</v>
      </c>
    </row>
    <row r="10">
      <c r="K10" s="26"/>
      <c r="N10" s="26"/>
      <c r="O10" s="26"/>
      <c r="Q10" s="12"/>
      <c r="V10" s="86"/>
    </row>
    <row r="11">
      <c r="K11" s="26"/>
      <c r="N11" s="26"/>
      <c r="O11" s="26"/>
      <c r="Q11" s="12"/>
      <c r="V11" s="88"/>
      <c r="W11" s="88"/>
      <c r="X11" s="88"/>
      <c r="Y11" s="88"/>
      <c r="Z11" s="89">
        <f>Z8+Z9-Z22</f>
        <v>1</v>
      </c>
      <c r="AA11" s="90" t="s">
        <v>209</v>
      </c>
      <c r="AB11" s="1" t="s">
        <v>210</v>
      </c>
    </row>
    <row r="12">
      <c r="K12" s="26"/>
      <c r="N12" s="26"/>
      <c r="O12" s="26"/>
      <c r="Q12" s="12"/>
      <c r="V12" s="84"/>
      <c r="W12" s="84"/>
      <c r="X12" s="84"/>
      <c r="Y12" s="84"/>
      <c r="Z12" s="1">
        <v>0.0</v>
      </c>
      <c r="AA12" s="1" t="s">
        <v>211</v>
      </c>
    </row>
    <row r="13">
      <c r="K13" s="26"/>
      <c r="N13" s="26"/>
      <c r="O13" s="26"/>
      <c r="Q13" s="1"/>
      <c r="V13" s="86"/>
      <c r="W13" s="86"/>
      <c r="X13" s="86"/>
      <c r="Y13" s="86"/>
      <c r="Z13" s="91">
        <v>0.0</v>
      </c>
      <c r="AA13" s="1" t="s">
        <v>212</v>
      </c>
    </row>
    <row r="14">
      <c r="K14" s="26"/>
      <c r="N14" s="26"/>
      <c r="O14" s="26"/>
      <c r="V14" s="86"/>
      <c r="W14" s="86"/>
      <c r="X14" s="86"/>
      <c r="Y14" s="86"/>
      <c r="Z14" s="91">
        <v>0.0</v>
      </c>
      <c r="AA14" s="1" t="s">
        <v>213</v>
      </c>
    </row>
    <row r="15">
      <c r="K15" s="26"/>
      <c r="N15" s="26"/>
      <c r="O15" s="26"/>
      <c r="V15" s="86"/>
      <c r="W15" s="86"/>
      <c r="X15" s="86"/>
      <c r="Y15" s="86"/>
      <c r="Z15" s="91">
        <v>0.0</v>
      </c>
      <c r="AA15" s="1" t="s">
        <v>84</v>
      </c>
    </row>
    <row r="16">
      <c r="K16" s="26"/>
      <c r="N16" s="26"/>
      <c r="O16" s="26"/>
      <c r="V16" s="86"/>
      <c r="W16" s="86"/>
      <c r="X16" s="86"/>
      <c r="Y16" s="86"/>
      <c r="Z16" s="86"/>
      <c r="AA16" s="1"/>
    </row>
    <row r="17">
      <c r="K17" s="26"/>
      <c r="N17" s="26"/>
      <c r="O17" s="26"/>
      <c r="V17" s="86"/>
      <c r="W17" s="86"/>
      <c r="X17" s="86"/>
      <c r="Y17" s="86"/>
      <c r="Z17" s="86"/>
    </row>
    <row r="18">
      <c r="K18" s="26"/>
      <c r="N18" s="26"/>
      <c r="O18" s="26"/>
      <c r="W18" s="86"/>
      <c r="X18" s="86"/>
      <c r="Y18" s="86"/>
      <c r="Z18" s="61">
        <f>Z7-Z8-Z9</f>
        <v>0</v>
      </c>
      <c r="AA18" s="1" t="s">
        <v>214</v>
      </c>
    </row>
    <row r="19">
      <c r="K19" s="26"/>
      <c r="N19" s="26"/>
      <c r="O19" s="26"/>
      <c r="Y19" s="86"/>
      <c r="Z19" s="91">
        <v>1.0</v>
      </c>
      <c r="AA19" s="1" t="s">
        <v>215</v>
      </c>
    </row>
    <row r="20">
      <c r="K20" s="26"/>
      <c r="N20" s="26"/>
      <c r="O20" s="26"/>
      <c r="Z20" s="1">
        <v>1.0</v>
      </c>
      <c r="AA20" s="1" t="s">
        <v>85</v>
      </c>
    </row>
    <row r="21">
      <c r="K21" s="26"/>
      <c r="N21" s="26"/>
      <c r="O21" s="26"/>
    </row>
    <row r="22">
      <c r="K22" s="26"/>
      <c r="N22" s="26"/>
      <c r="O22" s="26"/>
      <c r="Z22" s="61">
        <f>COUNTIF(V$2:V5,TRUE)</f>
        <v>0</v>
      </c>
      <c r="AA22" s="1" t="s">
        <v>216</v>
      </c>
    </row>
    <row r="23">
      <c r="K23" s="26"/>
      <c r="N23" s="26"/>
      <c r="O23" s="26"/>
      <c r="Z23" s="10">
        <f>COUNTIF(V$2:V4,TRUE)</f>
        <v>0</v>
      </c>
      <c r="AA23" s="1" t="s">
        <v>217</v>
      </c>
    </row>
    <row r="24">
      <c r="K24" s="26"/>
      <c r="N24" s="26"/>
      <c r="O24" s="26"/>
      <c r="Z24" s="10">
        <f>COUNTIF(V5,TRUE)</f>
        <v>0</v>
      </c>
      <c r="AA24" s="1" t="s">
        <v>218</v>
      </c>
    </row>
    <row r="25">
      <c r="K25" s="26"/>
      <c r="N25" s="26"/>
      <c r="O25" s="26"/>
      <c r="Z25" s="86"/>
    </row>
    <row r="26">
      <c r="K26" s="26"/>
      <c r="N26" s="26"/>
      <c r="O26" s="26"/>
      <c r="Z26" s="86"/>
    </row>
    <row r="27">
      <c r="K27" s="26"/>
      <c r="N27" s="26"/>
      <c r="O27" s="26"/>
      <c r="Q27" s="10" t="str">
        <f t="array" ref="Q27">IF($N27&gt;1, INDEX(postDEL!$A$2:$AR2182,$O27+1,44),IFERROR(0/0,""))</f>
        <v/>
      </c>
      <c r="R27" s="10" t="str">
        <f t="array" ref="R27">IF($N27&gt;2, INDEX(postDEL!$A$2:$AR2182,$O27+2,44),IFERROR(0/0,""))</f>
        <v/>
      </c>
      <c r="S27" s="10" t="str">
        <f t="array" ref="S27">IF($N27&gt;3, INDEX(postDEL!$A$2:$AR2182,$O27+3,44),IFERROR(0/0,""))</f>
        <v/>
      </c>
      <c r="Z27" s="86"/>
    </row>
    <row r="28">
      <c r="K28" s="26"/>
      <c r="N28" s="26"/>
      <c r="O28" s="26"/>
      <c r="Q28" s="10" t="str">
        <f t="array" ref="Q28">IF($N28&gt;1, INDEX(postDEL!$A$2:$AR2182,$O28+1,44),IFERROR(0/0,""))</f>
        <v/>
      </c>
      <c r="R28" s="10" t="str">
        <f t="array" ref="R28">IF($N28&gt;2, INDEX(postDEL!$A$2:$AR2182,$O28+2,44),IFERROR(0/0,""))</f>
        <v/>
      </c>
      <c r="S28" s="10" t="str">
        <f t="array" ref="S28">IF($N28&gt;3, INDEX(postDEL!$A$2:$AR2182,$O28+3,44),IFERROR(0/0,""))</f>
        <v/>
      </c>
    </row>
    <row r="29">
      <c r="K29" s="26"/>
      <c r="N29" s="26"/>
      <c r="O29" s="26"/>
      <c r="Q29" s="10" t="str">
        <f t="array" ref="Q29">IF($N29&gt;1, INDEX(postDEL!$A$2:$AR2182,$O29+1,44),IFERROR(0/0,""))</f>
        <v/>
      </c>
      <c r="R29" s="10" t="str">
        <f t="array" ref="R29">IF($N29&gt;2, INDEX(postDEL!$A$2:$AR2182,$O29+2,44),IFERROR(0/0,""))</f>
        <v/>
      </c>
      <c r="S29" s="10" t="str">
        <f t="array" ref="S29">IF($N29&gt;3, INDEX(postDEL!$A$2:$AR2182,$O29+3,44),IFERROR(0/0,""))</f>
        <v/>
      </c>
    </row>
    <row r="30">
      <c r="K30" s="26"/>
      <c r="N30" s="26"/>
      <c r="O30" s="26"/>
      <c r="Q30" s="10" t="str">
        <f t="array" ref="Q30">IF($N30&gt;1, INDEX(postDEL!$A$2:$AR2182,$O30+1,44),IFERROR(0/0,""))</f>
        <v/>
      </c>
      <c r="R30" s="10" t="str">
        <f t="array" ref="R30">IF($N30&gt;2, INDEX(postDEL!$A$2:$AR2182,$O30+2,44),IFERROR(0/0,""))</f>
        <v/>
      </c>
      <c r="S30" s="10" t="str">
        <f t="array" ref="S30">IF($N30&gt;3, INDEX(postDEL!$A$2:$AR2182,$O30+3,44),IFERROR(0/0,""))</f>
        <v/>
      </c>
    </row>
    <row r="31">
      <c r="K31" s="26"/>
      <c r="N31" s="26"/>
      <c r="O31" s="26"/>
      <c r="Q31" s="10" t="str">
        <f t="array" ref="Q31">IF($N31&gt;1, INDEX(postDEL!$A$2:$AR2182,$O31+1,44),IFERROR(0/0,""))</f>
        <v/>
      </c>
      <c r="R31" s="10" t="str">
        <f t="array" ref="R31">IF($N31&gt;2, INDEX(postDEL!$A$2:$AR2182,$O31+2,44),IFERROR(0/0,""))</f>
        <v/>
      </c>
      <c r="S31" s="10" t="str">
        <f t="array" ref="S31">IF($N31&gt;3, INDEX(postDEL!$A$2:$AR2182,$O31+3,44),IFERROR(0/0,""))</f>
        <v/>
      </c>
    </row>
    <row r="32">
      <c r="K32" s="26"/>
      <c r="N32" s="26"/>
      <c r="O32" s="26"/>
    </row>
    <row r="33">
      <c r="K33" s="26"/>
      <c r="N33" s="26"/>
      <c r="O33" s="26"/>
    </row>
    <row r="34">
      <c r="K34" s="26"/>
      <c r="N34" s="26"/>
      <c r="O34" s="26"/>
    </row>
    <row r="35">
      <c r="K35" s="26"/>
      <c r="N35" s="26"/>
      <c r="O35" s="26"/>
    </row>
    <row r="36">
      <c r="K36" s="26"/>
      <c r="N36" s="26"/>
      <c r="O36" s="26"/>
      <c r="AA36" s="6"/>
    </row>
    <row r="37">
      <c r="K37" s="26"/>
      <c r="N37" s="26"/>
      <c r="O37" s="26"/>
    </row>
    <row r="38">
      <c r="K38" s="26"/>
      <c r="N38" s="26"/>
      <c r="O38" s="26"/>
    </row>
    <row r="39">
      <c r="K39" s="26"/>
      <c r="N39" s="26"/>
      <c r="O39" s="26"/>
    </row>
    <row r="40">
      <c r="K40" s="26"/>
      <c r="N40" s="26"/>
      <c r="O40" s="26"/>
    </row>
    <row r="41">
      <c r="K41" s="26"/>
      <c r="N41" s="26"/>
      <c r="O41" s="26"/>
    </row>
    <row r="42">
      <c r="K42" s="26"/>
      <c r="N42" s="26"/>
      <c r="O42" s="26"/>
    </row>
    <row r="43">
      <c r="K43" s="26"/>
      <c r="N43" s="26"/>
      <c r="O43" s="26"/>
    </row>
    <row r="44">
      <c r="K44" s="26"/>
      <c r="N44" s="26"/>
      <c r="O44" s="26"/>
    </row>
    <row r="45">
      <c r="K45" s="26"/>
      <c r="N45" s="26"/>
      <c r="O45" s="26"/>
    </row>
    <row r="46">
      <c r="K46" s="26"/>
      <c r="N46" s="26"/>
      <c r="O46" s="26"/>
    </row>
    <row r="47">
      <c r="K47" s="26"/>
      <c r="N47" s="26"/>
      <c r="O47" s="26"/>
    </row>
    <row r="48">
      <c r="K48" s="26"/>
      <c r="N48" s="26"/>
      <c r="O48" s="26"/>
    </row>
    <row r="49">
      <c r="K49" s="26"/>
      <c r="N49" s="26"/>
      <c r="O49" s="26"/>
    </row>
    <row r="50">
      <c r="K50" s="26"/>
      <c r="N50" s="26"/>
      <c r="O50" s="26"/>
    </row>
    <row r="51">
      <c r="K51" s="26"/>
      <c r="N51" s="26"/>
      <c r="O51" s="26"/>
    </row>
    <row r="52">
      <c r="K52" s="26"/>
      <c r="N52" s="26"/>
      <c r="O52" s="26"/>
    </row>
    <row r="53">
      <c r="K53" s="26"/>
      <c r="N53" s="26"/>
      <c r="O53" s="26"/>
    </row>
    <row r="54">
      <c r="K54" s="26"/>
      <c r="N54" s="26"/>
      <c r="O54" s="26"/>
    </row>
    <row r="55">
      <c r="K55" s="26"/>
      <c r="N55" s="26"/>
      <c r="O55" s="26"/>
    </row>
    <row r="56">
      <c r="K56" s="26"/>
      <c r="N56" s="26"/>
      <c r="O56" s="26"/>
    </row>
    <row r="57">
      <c r="K57" s="26"/>
      <c r="N57" s="26"/>
      <c r="O57" s="26"/>
    </row>
    <row r="58">
      <c r="K58" s="26"/>
      <c r="N58" s="26"/>
      <c r="O58" s="26"/>
    </row>
    <row r="59">
      <c r="K59" s="26"/>
      <c r="N59" s="26"/>
      <c r="O59" s="26"/>
    </row>
    <row r="60">
      <c r="K60" s="26"/>
      <c r="N60" s="26"/>
      <c r="O60" s="26"/>
    </row>
    <row r="61">
      <c r="K61" s="26"/>
      <c r="N61" s="26"/>
      <c r="O61" s="26"/>
    </row>
    <row r="62">
      <c r="K62" s="26"/>
      <c r="N62" s="26"/>
      <c r="O62" s="26"/>
    </row>
    <row r="63">
      <c r="K63" s="26"/>
      <c r="N63" s="26"/>
      <c r="O63" s="26"/>
    </row>
    <row r="64">
      <c r="K64" s="26"/>
      <c r="N64" s="26"/>
      <c r="O64" s="26"/>
    </row>
    <row r="65">
      <c r="K65" s="26"/>
      <c r="N65" s="26"/>
      <c r="O65" s="26"/>
    </row>
    <row r="66">
      <c r="K66" s="26"/>
      <c r="N66" s="26"/>
      <c r="O66" s="26"/>
    </row>
    <row r="67">
      <c r="K67" s="26"/>
      <c r="N67" s="26"/>
      <c r="O67" s="26"/>
    </row>
    <row r="68">
      <c r="K68" s="26"/>
      <c r="N68" s="26"/>
      <c r="O68" s="26"/>
    </row>
    <row r="69">
      <c r="K69" s="26"/>
      <c r="N69" s="26"/>
      <c r="O69" s="26"/>
    </row>
    <row r="70">
      <c r="K70" s="26"/>
      <c r="N70" s="26"/>
      <c r="O70" s="26"/>
    </row>
    <row r="71">
      <c r="K71" s="26"/>
      <c r="N71" s="26"/>
      <c r="O71" s="26"/>
    </row>
    <row r="72">
      <c r="K72" s="26"/>
      <c r="N72" s="26"/>
      <c r="O72" s="26"/>
    </row>
    <row r="73">
      <c r="K73" s="26"/>
      <c r="N73" s="26"/>
      <c r="O73" s="26"/>
    </row>
    <row r="74">
      <c r="K74" s="26"/>
      <c r="N74" s="26"/>
      <c r="O74" s="26"/>
    </row>
    <row r="75">
      <c r="K75" s="26"/>
      <c r="N75" s="26"/>
      <c r="O75" s="26"/>
    </row>
    <row r="76">
      <c r="K76" s="26"/>
      <c r="N76" s="26"/>
      <c r="O76" s="26"/>
    </row>
    <row r="77">
      <c r="K77" s="26"/>
      <c r="N77" s="26"/>
      <c r="O77" s="26"/>
    </row>
    <row r="78">
      <c r="K78" s="26"/>
      <c r="N78" s="26"/>
      <c r="O78" s="26"/>
    </row>
    <row r="79">
      <c r="K79" s="26"/>
      <c r="N79" s="26"/>
      <c r="O79" s="26"/>
    </row>
    <row r="80">
      <c r="K80" s="26"/>
      <c r="N80" s="26"/>
      <c r="O80" s="26"/>
    </row>
    <row r="81">
      <c r="K81" s="26"/>
      <c r="N81" s="26"/>
      <c r="O81" s="26"/>
    </row>
    <row r="82">
      <c r="K82" s="26"/>
      <c r="N82" s="26"/>
      <c r="O82" s="26"/>
    </row>
    <row r="83">
      <c r="K83" s="26"/>
      <c r="N83" s="26"/>
      <c r="O83" s="26"/>
    </row>
    <row r="84">
      <c r="K84" s="26"/>
      <c r="N84" s="26"/>
      <c r="O84" s="26"/>
    </row>
    <row r="85">
      <c r="K85" s="26"/>
      <c r="N85" s="26"/>
      <c r="O85" s="26"/>
    </row>
    <row r="86">
      <c r="K86" s="26"/>
      <c r="N86" s="26"/>
      <c r="O86" s="26"/>
    </row>
    <row r="87">
      <c r="K87" s="26"/>
      <c r="N87" s="26"/>
      <c r="O87" s="26"/>
    </row>
    <row r="88">
      <c r="K88" s="26"/>
      <c r="N88" s="26"/>
      <c r="O88" s="26"/>
    </row>
    <row r="89">
      <c r="K89" s="26"/>
      <c r="N89" s="26"/>
      <c r="O89" s="26"/>
    </row>
    <row r="90">
      <c r="K90" s="26"/>
      <c r="N90" s="26"/>
      <c r="O90" s="26"/>
    </row>
    <row r="91">
      <c r="K91" s="26"/>
      <c r="N91" s="26"/>
      <c r="O91" s="26"/>
    </row>
    <row r="92">
      <c r="K92" s="26"/>
      <c r="N92" s="26"/>
      <c r="O92" s="26"/>
    </row>
    <row r="93">
      <c r="K93" s="26"/>
      <c r="N93" s="26"/>
      <c r="O93" s="26"/>
    </row>
    <row r="94">
      <c r="K94" s="26"/>
      <c r="N94" s="26"/>
      <c r="O94" s="26"/>
    </row>
    <row r="95">
      <c r="K95" s="26"/>
      <c r="N95" s="26"/>
      <c r="O95" s="26"/>
    </row>
    <row r="96">
      <c r="K96" s="26"/>
      <c r="N96" s="26"/>
      <c r="O96" s="26"/>
    </row>
    <row r="97">
      <c r="K97" s="26"/>
      <c r="N97" s="26"/>
      <c r="O97" s="26"/>
    </row>
    <row r="98">
      <c r="K98" s="26"/>
      <c r="N98" s="26"/>
      <c r="O98" s="26"/>
    </row>
    <row r="99">
      <c r="K99" s="26"/>
      <c r="N99" s="26"/>
      <c r="O99" s="26"/>
    </row>
    <row r="100">
      <c r="K100" s="26"/>
      <c r="N100" s="26"/>
      <c r="O100" s="26"/>
    </row>
    <row r="101">
      <c r="K101" s="26"/>
      <c r="N101" s="26"/>
      <c r="O101" s="26"/>
    </row>
    <row r="102">
      <c r="K102" s="26"/>
      <c r="N102" s="26"/>
      <c r="O102" s="26"/>
    </row>
    <row r="103">
      <c r="K103" s="26"/>
      <c r="N103" s="26"/>
      <c r="O103" s="26"/>
    </row>
    <row r="104">
      <c r="K104" s="26"/>
      <c r="N104" s="26"/>
      <c r="O104" s="26"/>
    </row>
    <row r="105">
      <c r="K105" s="26"/>
      <c r="N105" s="26"/>
      <c r="O105" s="26"/>
    </row>
    <row r="106">
      <c r="K106" s="26"/>
      <c r="N106" s="26"/>
      <c r="O106" s="26"/>
    </row>
    <row r="107">
      <c r="K107" s="26"/>
      <c r="N107" s="26"/>
      <c r="O107" s="26"/>
    </row>
    <row r="108">
      <c r="K108" s="26"/>
      <c r="N108" s="26"/>
      <c r="O108" s="26"/>
    </row>
    <row r="109">
      <c r="K109" s="26"/>
      <c r="N109" s="26"/>
      <c r="O109" s="26"/>
    </row>
    <row r="110">
      <c r="K110" s="26"/>
      <c r="N110" s="26"/>
      <c r="O110" s="26"/>
    </row>
    <row r="111">
      <c r="K111" s="26"/>
      <c r="N111" s="26"/>
      <c r="O111" s="26"/>
    </row>
    <row r="112">
      <c r="K112" s="26"/>
      <c r="N112" s="26"/>
      <c r="O112" s="26"/>
    </row>
    <row r="113">
      <c r="K113" s="26"/>
      <c r="N113" s="26"/>
      <c r="O113" s="26"/>
    </row>
    <row r="114">
      <c r="K114" s="26"/>
      <c r="N114" s="26"/>
      <c r="O114" s="26"/>
    </row>
    <row r="115">
      <c r="K115" s="26"/>
      <c r="N115" s="26"/>
      <c r="O115" s="26"/>
    </row>
    <row r="116">
      <c r="K116" s="26"/>
      <c r="N116" s="26"/>
      <c r="O116" s="26"/>
    </row>
    <row r="117">
      <c r="K117" s="26"/>
      <c r="N117" s="26"/>
      <c r="O117" s="26"/>
    </row>
    <row r="118">
      <c r="K118" s="26"/>
      <c r="N118" s="26"/>
      <c r="O118" s="26"/>
    </row>
    <row r="119">
      <c r="K119" s="26"/>
      <c r="N119" s="26"/>
      <c r="O119" s="26"/>
    </row>
    <row r="120">
      <c r="K120" s="26"/>
      <c r="N120" s="26"/>
      <c r="O120" s="26"/>
    </row>
    <row r="121">
      <c r="K121" s="26"/>
      <c r="N121" s="26"/>
      <c r="O121" s="26"/>
    </row>
    <row r="122">
      <c r="K122" s="26"/>
      <c r="N122" s="26"/>
      <c r="O122" s="26"/>
    </row>
    <row r="123">
      <c r="K123" s="26"/>
      <c r="N123" s="26"/>
      <c r="O123" s="26"/>
    </row>
    <row r="124">
      <c r="K124" s="26"/>
      <c r="N124" s="26"/>
      <c r="O124" s="26"/>
    </row>
    <row r="125">
      <c r="K125" s="26"/>
      <c r="N125" s="26"/>
      <c r="O125" s="26"/>
    </row>
    <row r="126">
      <c r="K126" s="26"/>
      <c r="N126" s="26"/>
      <c r="O126" s="26"/>
    </row>
    <row r="127">
      <c r="K127" s="26"/>
      <c r="N127" s="26"/>
      <c r="O127" s="26"/>
    </row>
    <row r="128">
      <c r="K128" s="26"/>
      <c r="N128" s="26"/>
      <c r="O128" s="26"/>
    </row>
    <row r="129">
      <c r="K129" s="26"/>
      <c r="N129" s="26"/>
      <c r="O129" s="26"/>
    </row>
    <row r="130">
      <c r="K130" s="26"/>
      <c r="N130" s="26"/>
      <c r="O130" s="26"/>
    </row>
    <row r="131">
      <c r="K131" s="26"/>
      <c r="N131" s="26"/>
      <c r="O131" s="26"/>
    </row>
    <row r="132">
      <c r="K132" s="26"/>
      <c r="N132" s="26"/>
      <c r="O132" s="26"/>
    </row>
    <row r="133">
      <c r="K133" s="26"/>
      <c r="N133" s="26"/>
      <c r="O133" s="26"/>
    </row>
    <row r="134">
      <c r="K134" s="26"/>
      <c r="N134" s="26"/>
      <c r="O134" s="26"/>
    </row>
    <row r="135">
      <c r="K135" s="26"/>
      <c r="N135" s="26"/>
      <c r="O135" s="26"/>
    </row>
    <row r="136">
      <c r="K136" s="26"/>
      <c r="N136" s="26"/>
      <c r="O136" s="26"/>
    </row>
    <row r="137">
      <c r="K137" s="26"/>
      <c r="N137" s="26"/>
      <c r="O137" s="26"/>
    </row>
    <row r="138">
      <c r="K138" s="26"/>
      <c r="N138" s="26"/>
      <c r="O138" s="26"/>
    </row>
    <row r="139">
      <c r="K139" s="26"/>
      <c r="N139" s="26"/>
      <c r="O139" s="26"/>
    </row>
    <row r="140">
      <c r="K140" s="26"/>
      <c r="N140" s="26"/>
      <c r="O140" s="26"/>
    </row>
    <row r="141">
      <c r="K141" s="26"/>
      <c r="N141" s="26"/>
      <c r="O141" s="26"/>
    </row>
    <row r="142">
      <c r="K142" s="26"/>
      <c r="N142" s="26"/>
      <c r="O142" s="26"/>
    </row>
    <row r="143">
      <c r="K143" s="26"/>
      <c r="N143" s="26"/>
      <c r="O143" s="26"/>
    </row>
    <row r="144">
      <c r="K144" s="26"/>
      <c r="N144" s="26"/>
      <c r="O144" s="26"/>
    </row>
    <row r="145">
      <c r="K145" s="26"/>
      <c r="N145" s="26"/>
      <c r="O145" s="26"/>
    </row>
    <row r="146">
      <c r="K146" s="26"/>
      <c r="N146" s="26"/>
      <c r="O146" s="26"/>
    </row>
    <row r="147">
      <c r="K147" s="26"/>
      <c r="N147" s="26"/>
      <c r="O147" s="26"/>
    </row>
    <row r="148">
      <c r="K148" s="26"/>
      <c r="N148" s="26"/>
      <c r="O148" s="26"/>
    </row>
    <row r="149">
      <c r="K149" s="26"/>
      <c r="N149" s="26"/>
      <c r="O149" s="26"/>
    </row>
    <row r="150">
      <c r="K150" s="26"/>
      <c r="N150" s="26"/>
      <c r="O150" s="26"/>
    </row>
    <row r="151">
      <c r="K151" s="26"/>
      <c r="N151" s="26"/>
      <c r="O151" s="26"/>
    </row>
    <row r="152">
      <c r="K152" s="26"/>
      <c r="N152" s="26"/>
      <c r="O152" s="26"/>
    </row>
    <row r="153">
      <c r="K153" s="26"/>
      <c r="N153" s="26"/>
      <c r="O153" s="26"/>
    </row>
    <row r="154">
      <c r="K154" s="26"/>
      <c r="N154" s="26"/>
      <c r="O154" s="26"/>
    </row>
    <row r="155">
      <c r="K155" s="26"/>
      <c r="N155" s="26"/>
      <c r="O155" s="26"/>
    </row>
    <row r="156">
      <c r="K156" s="26"/>
      <c r="N156" s="26"/>
      <c r="O156" s="26"/>
    </row>
    <row r="157">
      <c r="K157" s="26"/>
      <c r="N157" s="26"/>
      <c r="O157" s="26"/>
    </row>
    <row r="158">
      <c r="K158" s="26"/>
      <c r="N158" s="26"/>
      <c r="O158" s="26"/>
    </row>
    <row r="159">
      <c r="K159" s="26"/>
      <c r="N159" s="26"/>
      <c r="O159" s="26"/>
    </row>
    <row r="160">
      <c r="K160" s="26"/>
      <c r="N160" s="26"/>
      <c r="O160" s="26"/>
    </row>
    <row r="161">
      <c r="K161" s="26"/>
      <c r="N161" s="26"/>
      <c r="O161" s="26"/>
    </row>
    <row r="162">
      <c r="K162" s="26"/>
      <c r="N162" s="26"/>
      <c r="O162" s="26"/>
    </row>
    <row r="163">
      <c r="K163" s="26"/>
      <c r="N163" s="26"/>
      <c r="O163" s="26"/>
    </row>
    <row r="164">
      <c r="K164" s="26"/>
      <c r="N164" s="26"/>
      <c r="O164" s="26"/>
    </row>
    <row r="165">
      <c r="K165" s="26"/>
      <c r="N165" s="26"/>
      <c r="O165" s="26"/>
    </row>
    <row r="166">
      <c r="K166" s="26"/>
      <c r="N166" s="26"/>
      <c r="O166" s="26"/>
    </row>
    <row r="167">
      <c r="K167" s="26"/>
      <c r="N167" s="26"/>
      <c r="O167" s="26"/>
    </row>
    <row r="168">
      <c r="K168" s="26"/>
      <c r="N168" s="26"/>
      <c r="O168" s="26"/>
    </row>
    <row r="169">
      <c r="K169" s="26"/>
      <c r="N169" s="26"/>
      <c r="O169" s="26"/>
    </row>
    <row r="170">
      <c r="K170" s="26"/>
      <c r="N170" s="26"/>
      <c r="O170" s="26"/>
    </row>
    <row r="171">
      <c r="K171" s="26"/>
      <c r="N171" s="26"/>
      <c r="O171" s="26"/>
    </row>
    <row r="172">
      <c r="K172" s="26"/>
      <c r="N172" s="26"/>
      <c r="O172" s="26"/>
    </row>
    <row r="173">
      <c r="K173" s="26"/>
      <c r="N173" s="26"/>
      <c r="O173" s="26"/>
    </row>
    <row r="174">
      <c r="K174" s="26"/>
      <c r="N174" s="26"/>
      <c r="O174" s="26"/>
    </row>
    <row r="175">
      <c r="K175" s="26"/>
      <c r="N175" s="26"/>
      <c r="O175" s="26"/>
    </row>
    <row r="176">
      <c r="K176" s="26"/>
      <c r="N176" s="26"/>
      <c r="O176" s="26"/>
    </row>
    <row r="177">
      <c r="K177" s="26"/>
      <c r="N177" s="26"/>
      <c r="O177" s="26"/>
    </row>
    <row r="178">
      <c r="K178" s="26"/>
      <c r="N178" s="26"/>
      <c r="O178" s="26"/>
    </row>
    <row r="179">
      <c r="K179" s="26"/>
      <c r="N179" s="26"/>
      <c r="O179" s="26"/>
    </row>
    <row r="180">
      <c r="K180" s="26"/>
      <c r="N180" s="26"/>
      <c r="O180" s="26"/>
    </row>
    <row r="181">
      <c r="K181" s="26"/>
      <c r="N181" s="26"/>
      <c r="O181" s="26"/>
    </row>
    <row r="182">
      <c r="K182" s="26"/>
      <c r="N182" s="26"/>
      <c r="O182" s="26"/>
    </row>
    <row r="183">
      <c r="K183" s="26"/>
      <c r="N183" s="26"/>
      <c r="O183" s="26"/>
    </row>
    <row r="184">
      <c r="K184" s="26"/>
      <c r="N184" s="26"/>
      <c r="O184" s="26"/>
    </row>
    <row r="185">
      <c r="K185" s="26"/>
      <c r="N185" s="26"/>
      <c r="O185" s="26"/>
    </row>
    <row r="186">
      <c r="K186" s="26"/>
      <c r="N186" s="26"/>
      <c r="O186" s="26"/>
    </row>
    <row r="187">
      <c r="K187" s="26"/>
      <c r="N187" s="26"/>
      <c r="O187" s="26"/>
    </row>
    <row r="188">
      <c r="K188" s="26"/>
      <c r="N188" s="26"/>
      <c r="O188" s="26"/>
    </row>
    <row r="189">
      <c r="K189" s="26"/>
      <c r="N189" s="26"/>
      <c r="O189" s="26"/>
    </row>
    <row r="190">
      <c r="K190" s="26"/>
      <c r="N190" s="26"/>
      <c r="O190" s="26"/>
    </row>
    <row r="191">
      <c r="K191" s="26"/>
      <c r="N191" s="26"/>
      <c r="O191" s="26"/>
    </row>
    <row r="192">
      <c r="K192" s="26"/>
      <c r="N192" s="26"/>
      <c r="O192" s="26"/>
    </row>
    <row r="193">
      <c r="K193" s="26"/>
      <c r="N193" s="26"/>
      <c r="O193" s="26"/>
    </row>
    <row r="194">
      <c r="K194" s="26"/>
      <c r="N194" s="26"/>
      <c r="O194" s="26"/>
    </row>
    <row r="195">
      <c r="K195" s="26"/>
      <c r="N195" s="26"/>
      <c r="O195" s="26"/>
    </row>
    <row r="196">
      <c r="K196" s="26"/>
      <c r="N196" s="26"/>
      <c r="O196" s="26"/>
    </row>
    <row r="197">
      <c r="K197" s="26"/>
      <c r="N197" s="26"/>
      <c r="O197" s="26"/>
    </row>
    <row r="198">
      <c r="K198" s="26"/>
      <c r="N198" s="26"/>
      <c r="O198" s="26"/>
    </row>
    <row r="199">
      <c r="K199" s="26"/>
      <c r="N199" s="26"/>
      <c r="O199" s="26"/>
    </row>
    <row r="200">
      <c r="K200" s="26"/>
      <c r="N200" s="26"/>
      <c r="O200" s="26"/>
    </row>
    <row r="201">
      <c r="K201" s="26"/>
      <c r="N201" s="26"/>
      <c r="O201" s="26"/>
    </row>
    <row r="202">
      <c r="K202" s="26"/>
      <c r="N202" s="26"/>
      <c r="O202" s="26"/>
    </row>
    <row r="203">
      <c r="K203" s="26"/>
      <c r="N203" s="26"/>
      <c r="O203" s="26"/>
    </row>
    <row r="204">
      <c r="K204" s="26"/>
      <c r="N204" s="26"/>
      <c r="O204" s="26"/>
    </row>
    <row r="205">
      <c r="K205" s="26"/>
      <c r="N205" s="26"/>
      <c r="O205" s="26"/>
    </row>
    <row r="206">
      <c r="K206" s="26"/>
      <c r="N206" s="26"/>
      <c r="O206" s="26"/>
    </row>
    <row r="207">
      <c r="K207" s="26"/>
      <c r="N207" s="26"/>
      <c r="O207" s="26"/>
    </row>
    <row r="208">
      <c r="K208" s="26"/>
      <c r="N208" s="26"/>
      <c r="O208" s="26"/>
    </row>
    <row r="209">
      <c r="K209" s="26"/>
      <c r="N209" s="26"/>
      <c r="O209" s="26"/>
    </row>
    <row r="210">
      <c r="K210" s="26"/>
      <c r="N210" s="26"/>
      <c r="O210" s="26"/>
    </row>
    <row r="211">
      <c r="K211" s="26"/>
      <c r="N211" s="26"/>
      <c r="O211" s="26"/>
    </row>
    <row r="212">
      <c r="K212" s="26"/>
      <c r="N212" s="26"/>
      <c r="O212" s="26"/>
    </row>
    <row r="213">
      <c r="K213" s="26"/>
      <c r="N213" s="26"/>
      <c r="O213" s="26"/>
    </row>
    <row r="214">
      <c r="K214" s="26"/>
      <c r="N214" s="26"/>
      <c r="O214" s="26"/>
    </row>
    <row r="215">
      <c r="K215" s="26"/>
      <c r="N215" s="26"/>
      <c r="O215" s="26"/>
    </row>
    <row r="216">
      <c r="K216" s="26"/>
      <c r="N216" s="26"/>
      <c r="O216" s="26"/>
    </row>
    <row r="217">
      <c r="K217" s="26"/>
      <c r="N217" s="26"/>
      <c r="O217" s="26"/>
    </row>
    <row r="218">
      <c r="K218" s="26"/>
      <c r="N218" s="26"/>
      <c r="O218" s="26"/>
    </row>
    <row r="219">
      <c r="K219" s="26"/>
      <c r="N219" s="26"/>
      <c r="O219" s="26"/>
    </row>
    <row r="220">
      <c r="K220" s="26"/>
      <c r="N220" s="26"/>
      <c r="O220" s="26"/>
    </row>
    <row r="221">
      <c r="K221" s="26"/>
      <c r="N221" s="26"/>
      <c r="O221" s="26"/>
    </row>
    <row r="222">
      <c r="K222" s="26"/>
      <c r="N222" s="26"/>
      <c r="O222" s="26"/>
    </row>
    <row r="223">
      <c r="K223" s="26"/>
      <c r="N223" s="26"/>
      <c r="O223" s="26"/>
    </row>
    <row r="224">
      <c r="K224" s="26"/>
      <c r="N224" s="26"/>
      <c r="O224" s="26"/>
    </row>
    <row r="225">
      <c r="K225" s="26"/>
      <c r="N225" s="26"/>
      <c r="O225" s="26"/>
    </row>
    <row r="226">
      <c r="K226" s="26"/>
      <c r="N226" s="26"/>
      <c r="O226" s="26"/>
    </row>
    <row r="227">
      <c r="K227" s="26"/>
      <c r="N227" s="26"/>
      <c r="O227" s="26"/>
    </row>
    <row r="228">
      <c r="K228" s="26"/>
      <c r="N228" s="26"/>
      <c r="O228" s="26"/>
    </row>
    <row r="229">
      <c r="K229" s="26"/>
      <c r="N229" s="26"/>
      <c r="O229" s="26"/>
    </row>
    <row r="230">
      <c r="K230" s="26"/>
      <c r="N230" s="26"/>
      <c r="O230" s="26"/>
    </row>
    <row r="231">
      <c r="K231" s="26"/>
      <c r="N231" s="26"/>
      <c r="O231" s="26"/>
    </row>
    <row r="232">
      <c r="K232" s="26"/>
      <c r="N232" s="26"/>
      <c r="O232" s="26"/>
    </row>
    <row r="233">
      <c r="K233" s="26"/>
      <c r="N233" s="26"/>
      <c r="O233" s="26"/>
    </row>
    <row r="234">
      <c r="K234" s="26"/>
      <c r="N234" s="26"/>
      <c r="O234" s="26"/>
    </row>
    <row r="235">
      <c r="K235" s="26"/>
      <c r="N235" s="26"/>
      <c r="O235" s="26"/>
    </row>
    <row r="236">
      <c r="K236" s="26"/>
      <c r="N236" s="26"/>
      <c r="O236" s="26"/>
    </row>
    <row r="237">
      <c r="K237" s="26"/>
      <c r="N237" s="26"/>
      <c r="O237" s="26"/>
    </row>
    <row r="238">
      <c r="K238" s="26"/>
      <c r="N238" s="26"/>
      <c r="O238" s="26"/>
    </row>
    <row r="239">
      <c r="K239" s="26"/>
      <c r="N239" s="26"/>
      <c r="O239" s="26"/>
    </row>
    <row r="240">
      <c r="K240" s="26"/>
      <c r="N240" s="26"/>
      <c r="O240" s="26"/>
    </row>
    <row r="241">
      <c r="K241" s="26"/>
      <c r="N241" s="26"/>
      <c r="O241" s="26"/>
    </row>
    <row r="242">
      <c r="K242" s="26"/>
      <c r="N242" s="26"/>
      <c r="O242" s="26"/>
    </row>
    <row r="243">
      <c r="K243" s="26"/>
      <c r="N243" s="26"/>
      <c r="O243" s="26"/>
    </row>
    <row r="244">
      <c r="K244" s="26"/>
      <c r="N244" s="26"/>
      <c r="O244" s="26"/>
    </row>
    <row r="245">
      <c r="K245" s="26"/>
      <c r="N245" s="26"/>
      <c r="O245" s="26"/>
    </row>
    <row r="246">
      <c r="K246" s="26"/>
      <c r="N246" s="26"/>
      <c r="O246" s="26"/>
    </row>
    <row r="247">
      <c r="K247" s="26"/>
      <c r="N247" s="26"/>
      <c r="O247" s="26"/>
    </row>
    <row r="248">
      <c r="K248" s="26"/>
      <c r="N248" s="26"/>
      <c r="O248" s="26"/>
    </row>
    <row r="249">
      <c r="K249" s="26"/>
      <c r="N249" s="26"/>
      <c r="O249" s="26"/>
    </row>
    <row r="250">
      <c r="K250" s="26"/>
      <c r="N250" s="26"/>
      <c r="O250" s="26"/>
    </row>
    <row r="251">
      <c r="K251" s="26"/>
      <c r="N251" s="26"/>
      <c r="O251" s="26"/>
    </row>
    <row r="252">
      <c r="K252" s="26"/>
      <c r="N252" s="26"/>
      <c r="O252" s="26"/>
    </row>
    <row r="253">
      <c r="K253" s="26"/>
      <c r="N253" s="26"/>
      <c r="O253" s="26"/>
    </row>
    <row r="254">
      <c r="K254" s="26"/>
      <c r="N254" s="26"/>
      <c r="O254" s="26"/>
    </row>
    <row r="255">
      <c r="K255" s="26"/>
      <c r="N255" s="26"/>
      <c r="O255" s="26"/>
    </row>
    <row r="256">
      <c r="K256" s="26"/>
      <c r="N256" s="26"/>
      <c r="O256" s="26"/>
    </row>
    <row r="257">
      <c r="K257" s="26"/>
      <c r="N257" s="26"/>
      <c r="O257" s="26"/>
    </row>
    <row r="258">
      <c r="K258" s="26"/>
      <c r="N258" s="26"/>
      <c r="O258" s="26"/>
    </row>
    <row r="259">
      <c r="K259" s="26"/>
      <c r="N259" s="26"/>
      <c r="O259" s="26"/>
    </row>
    <row r="260">
      <c r="K260" s="26"/>
      <c r="N260" s="26"/>
      <c r="O260" s="26"/>
    </row>
    <row r="261">
      <c r="K261" s="26"/>
      <c r="N261" s="26"/>
      <c r="O261" s="26"/>
    </row>
    <row r="262">
      <c r="K262" s="26"/>
      <c r="N262" s="26"/>
      <c r="O262" s="26"/>
    </row>
    <row r="263">
      <c r="K263" s="26"/>
      <c r="N263" s="26"/>
      <c r="O263" s="26"/>
    </row>
    <row r="264">
      <c r="K264" s="26"/>
      <c r="N264" s="26"/>
      <c r="O264" s="26"/>
    </row>
    <row r="265">
      <c r="K265" s="26"/>
      <c r="N265" s="26"/>
      <c r="O265" s="26"/>
    </row>
    <row r="266">
      <c r="K266" s="26"/>
      <c r="N266" s="26"/>
      <c r="O266" s="26"/>
    </row>
    <row r="267">
      <c r="K267" s="26"/>
      <c r="N267" s="26"/>
      <c r="O267" s="26"/>
    </row>
    <row r="268">
      <c r="K268" s="26"/>
      <c r="N268" s="26"/>
      <c r="O268" s="26"/>
    </row>
    <row r="269">
      <c r="K269" s="26"/>
      <c r="N269" s="26"/>
      <c r="O269" s="26"/>
    </row>
    <row r="270">
      <c r="K270" s="26"/>
      <c r="N270" s="26"/>
      <c r="O270" s="26"/>
    </row>
    <row r="271">
      <c r="K271" s="26"/>
      <c r="N271" s="26"/>
      <c r="O271" s="26"/>
    </row>
    <row r="272">
      <c r="K272" s="26"/>
      <c r="N272" s="26"/>
      <c r="O272" s="26"/>
    </row>
    <row r="273">
      <c r="K273" s="26"/>
      <c r="N273" s="26"/>
      <c r="O273" s="26"/>
    </row>
    <row r="274">
      <c r="K274" s="26"/>
      <c r="N274" s="26"/>
      <c r="O274" s="26"/>
    </row>
    <row r="275">
      <c r="K275" s="26"/>
      <c r="N275" s="26"/>
      <c r="O275" s="26"/>
    </row>
    <row r="276">
      <c r="K276" s="26"/>
      <c r="N276" s="26"/>
      <c r="O276" s="26"/>
    </row>
    <row r="277">
      <c r="K277" s="26"/>
      <c r="N277" s="26"/>
      <c r="O277" s="26"/>
    </row>
    <row r="278">
      <c r="K278" s="26"/>
      <c r="N278" s="26"/>
      <c r="O278" s="26"/>
    </row>
    <row r="279">
      <c r="K279" s="26"/>
      <c r="N279" s="26"/>
      <c r="O279" s="26"/>
    </row>
    <row r="280">
      <c r="K280" s="26"/>
      <c r="N280" s="26"/>
      <c r="O280" s="26"/>
    </row>
    <row r="281">
      <c r="K281" s="26"/>
      <c r="N281" s="26"/>
      <c r="O281" s="26"/>
    </row>
    <row r="282">
      <c r="K282" s="26"/>
      <c r="N282" s="26"/>
      <c r="O282" s="26"/>
    </row>
    <row r="283">
      <c r="K283" s="26"/>
      <c r="N283" s="26"/>
      <c r="O283" s="26"/>
    </row>
    <row r="284">
      <c r="K284" s="26"/>
      <c r="N284" s="26"/>
      <c r="O284" s="26"/>
    </row>
    <row r="285">
      <c r="K285" s="26"/>
      <c r="N285" s="26"/>
      <c r="O285" s="26"/>
    </row>
    <row r="286">
      <c r="K286" s="26"/>
      <c r="N286" s="26"/>
      <c r="O286" s="26"/>
    </row>
    <row r="287">
      <c r="K287" s="26"/>
      <c r="N287" s="26"/>
      <c r="O287" s="26"/>
    </row>
    <row r="288">
      <c r="K288" s="26"/>
      <c r="N288" s="26"/>
      <c r="O288" s="26"/>
    </row>
    <row r="289">
      <c r="K289" s="26"/>
      <c r="N289" s="26"/>
      <c r="O289" s="26"/>
    </row>
    <row r="290">
      <c r="K290" s="26"/>
      <c r="N290" s="26"/>
      <c r="O290" s="26"/>
    </row>
    <row r="291">
      <c r="K291" s="26"/>
      <c r="N291" s="26"/>
      <c r="O291" s="26"/>
    </row>
    <row r="292">
      <c r="K292" s="26"/>
      <c r="N292" s="26"/>
      <c r="O292" s="26"/>
    </row>
    <row r="293">
      <c r="K293" s="26"/>
      <c r="N293" s="26"/>
      <c r="O293" s="26"/>
    </row>
    <row r="294">
      <c r="K294" s="26"/>
      <c r="N294" s="26"/>
      <c r="O294" s="26"/>
    </row>
    <row r="295">
      <c r="K295" s="26"/>
      <c r="N295" s="26"/>
      <c r="O295" s="26"/>
    </row>
    <row r="296">
      <c r="K296" s="26"/>
      <c r="N296" s="26"/>
      <c r="O296" s="26"/>
    </row>
    <row r="297">
      <c r="K297" s="26"/>
      <c r="N297" s="26"/>
      <c r="O297" s="26"/>
    </row>
    <row r="298">
      <c r="K298" s="26"/>
      <c r="N298" s="26"/>
      <c r="O298" s="26"/>
    </row>
    <row r="299">
      <c r="K299" s="26"/>
      <c r="N299" s="26"/>
      <c r="O299" s="26"/>
    </row>
    <row r="300">
      <c r="K300" s="26"/>
      <c r="N300" s="26"/>
      <c r="O300" s="26"/>
    </row>
    <row r="301">
      <c r="K301" s="26"/>
      <c r="N301" s="26"/>
      <c r="O301" s="26"/>
    </row>
    <row r="302">
      <c r="K302" s="26"/>
      <c r="N302" s="26"/>
      <c r="O302" s="26"/>
    </row>
    <row r="303">
      <c r="K303" s="26"/>
      <c r="N303" s="26"/>
      <c r="O303" s="26"/>
    </row>
    <row r="304">
      <c r="K304" s="26"/>
      <c r="N304" s="26"/>
      <c r="O304" s="26"/>
    </row>
    <row r="305">
      <c r="K305" s="26"/>
      <c r="N305" s="26"/>
      <c r="O305" s="26"/>
    </row>
    <row r="306">
      <c r="K306" s="26"/>
      <c r="N306" s="26"/>
      <c r="O306" s="26"/>
    </row>
    <row r="307">
      <c r="K307" s="26"/>
      <c r="N307" s="26"/>
      <c r="O307" s="26"/>
    </row>
    <row r="308">
      <c r="K308" s="26"/>
      <c r="N308" s="26"/>
      <c r="O308" s="26"/>
    </row>
    <row r="309">
      <c r="K309" s="26"/>
      <c r="N309" s="26"/>
      <c r="O309" s="26"/>
    </row>
    <row r="310">
      <c r="K310" s="26"/>
      <c r="N310" s="26"/>
      <c r="O310" s="26"/>
    </row>
    <row r="311">
      <c r="K311" s="26"/>
      <c r="N311" s="26"/>
      <c r="O311" s="26"/>
    </row>
    <row r="312">
      <c r="K312" s="26"/>
      <c r="N312" s="26"/>
      <c r="O312" s="26"/>
    </row>
    <row r="313">
      <c r="K313" s="26"/>
      <c r="N313" s="26"/>
      <c r="O313" s="26"/>
    </row>
    <row r="314">
      <c r="K314" s="26"/>
      <c r="N314" s="26"/>
      <c r="O314" s="26"/>
    </row>
    <row r="315">
      <c r="K315" s="26"/>
      <c r="N315" s="26"/>
      <c r="O315" s="26"/>
    </row>
    <row r="316">
      <c r="K316" s="26"/>
      <c r="N316" s="26"/>
      <c r="O316" s="26"/>
    </row>
    <row r="317">
      <c r="K317" s="26"/>
      <c r="N317" s="26"/>
      <c r="O317" s="26"/>
    </row>
    <row r="318">
      <c r="K318" s="26"/>
      <c r="N318" s="26"/>
      <c r="O318" s="26"/>
    </row>
    <row r="319">
      <c r="K319" s="26"/>
      <c r="N319" s="26"/>
      <c r="O319" s="26"/>
    </row>
    <row r="320">
      <c r="K320" s="26"/>
      <c r="N320" s="26"/>
      <c r="O320" s="26"/>
    </row>
    <row r="321">
      <c r="K321" s="26"/>
      <c r="N321" s="26"/>
      <c r="O321" s="26"/>
    </row>
    <row r="322">
      <c r="K322" s="26"/>
      <c r="N322" s="26"/>
      <c r="O322" s="26"/>
    </row>
    <row r="323">
      <c r="K323" s="26"/>
      <c r="N323" s="26"/>
      <c r="O323" s="26"/>
    </row>
    <row r="324">
      <c r="K324" s="26"/>
      <c r="N324" s="26"/>
      <c r="O324" s="26"/>
    </row>
    <row r="325">
      <c r="K325" s="26"/>
      <c r="N325" s="26"/>
      <c r="O325" s="26"/>
    </row>
    <row r="326">
      <c r="K326" s="26"/>
      <c r="N326" s="26"/>
      <c r="O326" s="26"/>
    </row>
    <row r="327">
      <c r="K327" s="26"/>
      <c r="N327" s="26"/>
      <c r="O327" s="26"/>
    </row>
    <row r="328">
      <c r="K328" s="26"/>
      <c r="N328" s="26"/>
      <c r="O328" s="26"/>
    </row>
    <row r="329">
      <c r="K329" s="26"/>
      <c r="N329" s="26"/>
      <c r="O329" s="26"/>
    </row>
    <row r="330">
      <c r="K330" s="26"/>
      <c r="N330" s="26"/>
      <c r="O330" s="26"/>
    </row>
    <row r="331">
      <c r="K331" s="26"/>
      <c r="N331" s="26"/>
      <c r="O331" s="26"/>
    </row>
    <row r="332">
      <c r="K332" s="26"/>
      <c r="N332" s="26"/>
      <c r="O332" s="26"/>
    </row>
    <row r="333">
      <c r="K333" s="26"/>
      <c r="N333" s="26"/>
      <c r="O333" s="26"/>
    </row>
    <row r="334">
      <c r="K334" s="26"/>
      <c r="N334" s="26"/>
      <c r="O334" s="26"/>
    </row>
    <row r="335">
      <c r="K335" s="26"/>
      <c r="N335" s="26"/>
      <c r="O335" s="26"/>
    </row>
    <row r="336">
      <c r="K336" s="26"/>
      <c r="N336" s="26"/>
      <c r="O336" s="26"/>
    </row>
    <row r="337">
      <c r="K337" s="26"/>
      <c r="N337" s="26"/>
      <c r="O337" s="26"/>
    </row>
    <row r="338">
      <c r="K338" s="26"/>
      <c r="N338" s="26"/>
      <c r="O338" s="26"/>
    </row>
    <row r="339">
      <c r="K339" s="26"/>
      <c r="N339" s="26"/>
      <c r="O339" s="26"/>
    </row>
    <row r="340">
      <c r="K340" s="26"/>
      <c r="N340" s="26"/>
      <c r="O340" s="26"/>
    </row>
    <row r="341">
      <c r="K341" s="26"/>
      <c r="N341" s="26"/>
      <c r="O341" s="26"/>
    </row>
    <row r="342">
      <c r="K342" s="26"/>
      <c r="N342" s="26"/>
      <c r="O342" s="26"/>
    </row>
    <row r="343">
      <c r="K343" s="26"/>
      <c r="N343" s="26"/>
      <c r="O343" s="26"/>
    </row>
    <row r="344">
      <c r="K344" s="26"/>
      <c r="N344" s="26"/>
      <c r="O344" s="26"/>
    </row>
    <row r="345">
      <c r="K345" s="26"/>
      <c r="N345" s="26"/>
      <c r="O345" s="26"/>
    </row>
    <row r="346">
      <c r="K346" s="26"/>
      <c r="N346" s="26"/>
      <c r="O346" s="26"/>
    </row>
    <row r="347">
      <c r="K347" s="26"/>
      <c r="N347" s="26"/>
      <c r="O347" s="26"/>
    </row>
    <row r="348">
      <c r="K348" s="26"/>
      <c r="N348" s="26"/>
      <c r="O348" s="26"/>
    </row>
    <row r="349">
      <c r="K349" s="26"/>
      <c r="N349" s="26"/>
      <c r="O349" s="26"/>
    </row>
    <row r="350">
      <c r="K350" s="26"/>
      <c r="N350" s="26"/>
      <c r="O350" s="26"/>
    </row>
    <row r="351">
      <c r="K351" s="26"/>
      <c r="N351" s="26"/>
      <c r="O351" s="26"/>
    </row>
    <row r="352">
      <c r="K352" s="26"/>
      <c r="N352" s="26"/>
      <c r="O352" s="26"/>
    </row>
    <row r="353">
      <c r="K353" s="26"/>
      <c r="N353" s="26"/>
      <c r="O353" s="26"/>
    </row>
    <row r="354">
      <c r="K354" s="26"/>
      <c r="N354" s="26"/>
      <c r="O354" s="26"/>
    </row>
    <row r="355">
      <c r="K355" s="26"/>
      <c r="N355" s="26"/>
      <c r="O355" s="26"/>
    </row>
    <row r="356">
      <c r="K356" s="26"/>
      <c r="N356" s="26"/>
      <c r="O356" s="26"/>
    </row>
    <row r="357">
      <c r="K357" s="26"/>
      <c r="N357" s="26"/>
      <c r="O357" s="26"/>
    </row>
    <row r="358">
      <c r="K358" s="26"/>
      <c r="N358" s="26"/>
      <c r="O358" s="26"/>
    </row>
    <row r="359">
      <c r="K359" s="26"/>
      <c r="N359" s="26"/>
      <c r="O359" s="26"/>
    </row>
    <row r="360">
      <c r="K360" s="26"/>
      <c r="N360" s="26"/>
      <c r="O360" s="26"/>
    </row>
    <row r="361">
      <c r="K361" s="26"/>
      <c r="N361" s="26"/>
      <c r="O361" s="26"/>
    </row>
    <row r="362">
      <c r="K362" s="26"/>
      <c r="N362" s="26"/>
      <c r="O362" s="26"/>
    </row>
    <row r="363">
      <c r="K363" s="26"/>
      <c r="N363" s="26"/>
      <c r="O363" s="26"/>
    </row>
    <row r="364">
      <c r="K364" s="26"/>
      <c r="N364" s="26"/>
      <c r="O364" s="26"/>
    </row>
    <row r="365">
      <c r="K365" s="26"/>
      <c r="N365" s="26"/>
      <c r="O365" s="26"/>
    </row>
    <row r="366">
      <c r="K366" s="26"/>
      <c r="N366" s="26"/>
      <c r="O366" s="26"/>
    </row>
    <row r="367">
      <c r="K367" s="26"/>
      <c r="N367" s="26"/>
      <c r="O367" s="26"/>
    </row>
    <row r="368">
      <c r="K368" s="26"/>
      <c r="N368" s="26"/>
      <c r="O368" s="26"/>
    </row>
    <row r="369">
      <c r="K369" s="26"/>
      <c r="N369" s="26"/>
      <c r="O369" s="26"/>
    </row>
    <row r="370">
      <c r="K370" s="26"/>
      <c r="N370" s="26"/>
      <c r="O370" s="26"/>
    </row>
    <row r="371">
      <c r="K371" s="26"/>
      <c r="N371" s="26"/>
      <c r="O371" s="26"/>
    </row>
    <row r="372">
      <c r="K372" s="26"/>
      <c r="N372" s="26"/>
      <c r="O372" s="26"/>
    </row>
    <row r="373">
      <c r="K373" s="26"/>
      <c r="N373" s="26"/>
      <c r="O373" s="26"/>
    </row>
    <row r="374">
      <c r="K374" s="26"/>
      <c r="N374" s="26"/>
      <c r="O374" s="26"/>
    </row>
    <row r="375">
      <c r="K375" s="26"/>
      <c r="N375" s="26"/>
      <c r="O375" s="26"/>
    </row>
    <row r="376">
      <c r="K376" s="26"/>
      <c r="N376" s="26"/>
      <c r="O376" s="26"/>
    </row>
    <row r="377">
      <c r="K377" s="26"/>
      <c r="N377" s="26"/>
      <c r="O377" s="26"/>
    </row>
    <row r="378">
      <c r="K378" s="26"/>
      <c r="N378" s="26"/>
      <c r="O378" s="26"/>
    </row>
    <row r="379">
      <c r="K379" s="26"/>
      <c r="N379" s="26"/>
      <c r="O379" s="26"/>
    </row>
    <row r="380">
      <c r="K380" s="26"/>
      <c r="N380" s="26"/>
      <c r="O380" s="26"/>
    </row>
    <row r="381">
      <c r="K381" s="26"/>
      <c r="N381" s="26"/>
      <c r="O381" s="26"/>
    </row>
    <row r="382">
      <c r="K382" s="26"/>
      <c r="N382" s="26"/>
      <c r="O382" s="26"/>
    </row>
    <row r="383">
      <c r="K383" s="26"/>
      <c r="N383" s="26"/>
      <c r="O383" s="26"/>
    </row>
    <row r="384">
      <c r="K384" s="26"/>
      <c r="N384" s="26"/>
      <c r="O384" s="26"/>
    </row>
    <row r="385">
      <c r="K385" s="26"/>
      <c r="N385" s="26"/>
      <c r="O385" s="26"/>
    </row>
    <row r="386">
      <c r="K386" s="26"/>
      <c r="N386" s="26"/>
      <c r="O386" s="26"/>
    </row>
    <row r="387">
      <c r="K387" s="26"/>
      <c r="N387" s="26"/>
      <c r="O387" s="26"/>
    </row>
    <row r="388">
      <c r="K388" s="26"/>
      <c r="N388" s="26"/>
      <c r="O388" s="26"/>
    </row>
    <row r="389">
      <c r="K389" s="26"/>
      <c r="N389" s="26"/>
      <c r="O389" s="26"/>
    </row>
    <row r="390">
      <c r="K390" s="26"/>
      <c r="N390" s="26"/>
      <c r="O390" s="26"/>
    </row>
    <row r="391">
      <c r="K391" s="26"/>
      <c r="N391" s="26"/>
      <c r="O391" s="26"/>
    </row>
    <row r="392">
      <c r="K392" s="26"/>
      <c r="N392" s="26"/>
      <c r="O392" s="26"/>
    </row>
    <row r="393">
      <c r="K393" s="26"/>
      <c r="N393" s="26"/>
      <c r="O393" s="26"/>
    </row>
    <row r="394">
      <c r="K394" s="26"/>
      <c r="N394" s="26"/>
      <c r="O394" s="26"/>
    </row>
    <row r="395">
      <c r="K395" s="26"/>
      <c r="N395" s="26"/>
      <c r="O395" s="26"/>
    </row>
    <row r="396">
      <c r="K396" s="26"/>
      <c r="N396" s="26"/>
      <c r="O396" s="26"/>
    </row>
    <row r="397">
      <c r="K397" s="26"/>
      <c r="N397" s="26"/>
      <c r="O397" s="26"/>
    </row>
    <row r="398">
      <c r="K398" s="26"/>
      <c r="N398" s="26"/>
      <c r="O398" s="26"/>
    </row>
    <row r="399">
      <c r="K399" s="26"/>
      <c r="N399" s="26"/>
      <c r="O399" s="26"/>
    </row>
    <row r="400">
      <c r="K400" s="26"/>
      <c r="N400" s="26"/>
      <c r="O400" s="26"/>
    </row>
    <row r="401">
      <c r="K401" s="26"/>
      <c r="N401" s="26"/>
      <c r="O401" s="26"/>
    </row>
    <row r="402">
      <c r="K402" s="26"/>
      <c r="N402" s="26"/>
      <c r="O402" s="26"/>
    </row>
    <row r="403">
      <c r="K403" s="26"/>
      <c r="N403" s="26"/>
      <c r="O403" s="26"/>
    </row>
    <row r="404">
      <c r="K404" s="26"/>
      <c r="N404" s="26"/>
      <c r="O404" s="26"/>
    </row>
    <row r="405">
      <c r="K405" s="26"/>
      <c r="N405" s="26"/>
      <c r="O405" s="26"/>
    </row>
    <row r="406">
      <c r="K406" s="26"/>
      <c r="N406" s="26"/>
      <c r="O406" s="26"/>
    </row>
    <row r="407">
      <c r="K407" s="26"/>
      <c r="N407" s="26"/>
      <c r="O407" s="26"/>
    </row>
    <row r="408">
      <c r="K408" s="26"/>
      <c r="N408" s="26"/>
      <c r="O408" s="26"/>
    </row>
    <row r="409">
      <c r="K409" s="26"/>
      <c r="N409" s="26"/>
      <c r="O409" s="26"/>
    </row>
    <row r="410">
      <c r="K410" s="26"/>
      <c r="N410" s="26"/>
      <c r="O410" s="26"/>
    </row>
    <row r="411">
      <c r="K411" s="26"/>
      <c r="N411" s="26"/>
      <c r="O411" s="26"/>
    </row>
    <row r="412">
      <c r="K412" s="26"/>
      <c r="N412" s="26"/>
      <c r="O412" s="26"/>
    </row>
    <row r="413">
      <c r="K413" s="26"/>
      <c r="N413" s="26"/>
      <c r="O413" s="26"/>
    </row>
    <row r="414">
      <c r="K414" s="26"/>
      <c r="N414" s="26"/>
      <c r="O414" s="26"/>
    </row>
    <row r="415">
      <c r="K415" s="26"/>
      <c r="N415" s="26"/>
      <c r="O415" s="26"/>
    </row>
    <row r="416">
      <c r="K416" s="26"/>
      <c r="N416" s="26"/>
      <c r="O416" s="26"/>
    </row>
    <row r="417">
      <c r="K417" s="26"/>
      <c r="N417" s="26"/>
      <c r="O417" s="26"/>
    </row>
    <row r="418">
      <c r="K418" s="26"/>
      <c r="N418" s="26"/>
      <c r="O418" s="26"/>
    </row>
    <row r="419">
      <c r="K419" s="26"/>
      <c r="N419" s="26"/>
      <c r="O419" s="26"/>
    </row>
    <row r="420">
      <c r="K420" s="26"/>
      <c r="N420" s="26"/>
      <c r="O420" s="26"/>
    </row>
    <row r="421">
      <c r="K421" s="26"/>
      <c r="N421" s="26"/>
      <c r="O421" s="26"/>
    </row>
    <row r="422">
      <c r="K422" s="26"/>
      <c r="N422" s="26"/>
      <c r="O422" s="26"/>
    </row>
    <row r="423">
      <c r="K423" s="26"/>
      <c r="N423" s="26"/>
      <c r="O423" s="26"/>
    </row>
    <row r="424">
      <c r="K424" s="26"/>
      <c r="N424" s="26"/>
      <c r="O424" s="26"/>
    </row>
    <row r="425">
      <c r="K425" s="26"/>
      <c r="N425" s="26"/>
      <c r="O425" s="26"/>
    </row>
    <row r="426">
      <c r="K426" s="26"/>
      <c r="N426" s="26"/>
      <c r="O426" s="26"/>
    </row>
    <row r="427">
      <c r="K427" s="26"/>
      <c r="N427" s="26"/>
      <c r="O427" s="26"/>
    </row>
    <row r="428">
      <c r="K428" s="26"/>
      <c r="N428" s="26"/>
      <c r="O428" s="26"/>
    </row>
    <row r="429">
      <c r="K429" s="26"/>
      <c r="N429" s="26"/>
      <c r="O429" s="26"/>
    </row>
    <row r="430">
      <c r="K430" s="26"/>
      <c r="N430" s="26"/>
      <c r="O430" s="26"/>
    </row>
    <row r="431">
      <c r="K431" s="26"/>
      <c r="N431" s="26"/>
      <c r="O431" s="26"/>
    </row>
    <row r="432">
      <c r="K432" s="26"/>
      <c r="N432" s="26"/>
      <c r="O432" s="26"/>
    </row>
    <row r="433">
      <c r="K433" s="26"/>
      <c r="N433" s="26"/>
      <c r="O433" s="26"/>
    </row>
    <row r="434">
      <c r="K434" s="26"/>
      <c r="N434" s="26"/>
      <c r="O434" s="26"/>
    </row>
    <row r="435">
      <c r="K435" s="26"/>
      <c r="N435" s="26"/>
      <c r="O435" s="26"/>
    </row>
    <row r="436">
      <c r="K436" s="26"/>
      <c r="N436" s="26"/>
      <c r="O436" s="26"/>
    </row>
    <row r="437">
      <c r="K437" s="26"/>
      <c r="N437" s="26"/>
      <c r="O437" s="26"/>
    </row>
    <row r="438">
      <c r="K438" s="26"/>
      <c r="N438" s="26"/>
      <c r="O438" s="26"/>
    </row>
    <row r="439">
      <c r="K439" s="26"/>
      <c r="N439" s="26"/>
      <c r="O439" s="26"/>
    </row>
    <row r="440">
      <c r="K440" s="26"/>
      <c r="N440" s="26"/>
      <c r="O440" s="26"/>
    </row>
    <row r="441">
      <c r="K441" s="26"/>
      <c r="N441" s="26"/>
      <c r="O441" s="26"/>
    </row>
    <row r="442">
      <c r="K442" s="26"/>
      <c r="N442" s="26"/>
      <c r="O442" s="26"/>
    </row>
    <row r="443">
      <c r="K443" s="26"/>
      <c r="N443" s="26"/>
      <c r="O443" s="26"/>
    </row>
    <row r="444">
      <c r="K444" s="26"/>
      <c r="N444" s="26"/>
      <c r="O444" s="26"/>
    </row>
    <row r="445">
      <c r="K445" s="26"/>
      <c r="N445" s="26"/>
      <c r="O445" s="26"/>
    </row>
    <row r="446">
      <c r="K446" s="26"/>
      <c r="N446" s="26"/>
      <c r="O446" s="26"/>
    </row>
    <row r="447">
      <c r="K447" s="26"/>
      <c r="N447" s="26"/>
      <c r="O447" s="26"/>
    </row>
    <row r="448">
      <c r="K448" s="26"/>
      <c r="N448" s="26"/>
      <c r="O448" s="26"/>
    </row>
    <row r="449">
      <c r="K449" s="26"/>
      <c r="N449" s="26"/>
      <c r="O449" s="26"/>
    </row>
    <row r="450">
      <c r="K450" s="26"/>
      <c r="N450" s="26"/>
      <c r="O450" s="26"/>
    </row>
    <row r="451">
      <c r="K451" s="26"/>
      <c r="N451" s="26"/>
      <c r="O451" s="26"/>
    </row>
    <row r="452">
      <c r="K452" s="26"/>
      <c r="N452" s="26"/>
      <c r="O452" s="26"/>
    </row>
    <row r="453">
      <c r="K453" s="26"/>
      <c r="N453" s="26"/>
      <c r="O453" s="26"/>
    </row>
    <row r="454">
      <c r="K454" s="26"/>
      <c r="N454" s="26"/>
      <c r="O454" s="26"/>
    </row>
    <row r="455">
      <c r="K455" s="26"/>
      <c r="N455" s="26"/>
      <c r="O455" s="26"/>
    </row>
    <row r="456">
      <c r="K456" s="26"/>
      <c r="N456" s="26"/>
      <c r="O456" s="26"/>
    </row>
    <row r="457">
      <c r="K457" s="26"/>
      <c r="N457" s="26"/>
      <c r="O457" s="26"/>
    </row>
    <row r="458">
      <c r="K458" s="26"/>
      <c r="N458" s="26"/>
      <c r="O458" s="26"/>
    </row>
    <row r="459">
      <c r="K459" s="26"/>
      <c r="N459" s="26"/>
      <c r="O459" s="26"/>
    </row>
    <row r="460">
      <c r="K460" s="26"/>
      <c r="N460" s="26"/>
      <c r="O460" s="26"/>
    </row>
    <row r="461">
      <c r="K461" s="26"/>
      <c r="N461" s="26"/>
      <c r="O461" s="26"/>
    </row>
    <row r="462">
      <c r="K462" s="26"/>
      <c r="N462" s="26"/>
      <c r="O462" s="26"/>
    </row>
    <row r="463">
      <c r="K463" s="26"/>
      <c r="N463" s="26"/>
      <c r="O463" s="26"/>
    </row>
    <row r="464">
      <c r="K464" s="26"/>
      <c r="N464" s="26"/>
      <c r="O464" s="26"/>
    </row>
    <row r="465">
      <c r="K465" s="26"/>
      <c r="N465" s="26"/>
      <c r="O465" s="26"/>
    </row>
    <row r="466">
      <c r="K466" s="26"/>
      <c r="N466" s="26"/>
      <c r="O466" s="26"/>
    </row>
    <row r="467">
      <c r="K467" s="26"/>
      <c r="N467" s="26"/>
      <c r="O467" s="26"/>
    </row>
    <row r="468">
      <c r="K468" s="26"/>
      <c r="N468" s="26"/>
      <c r="O468" s="26"/>
    </row>
    <row r="469">
      <c r="K469" s="26"/>
      <c r="N469" s="26"/>
      <c r="O469" s="26"/>
    </row>
    <row r="470">
      <c r="K470" s="26"/>
      <c r="N470" s="26"/>
      <c r="O470" s="26"/>
    </row>
    <row r="471">
      <c r="K471" s="26"/>
      <c r="N471" s="26"/>
      <c r="O471" s="26"/>
    </row>
    <row r="472">
      <c r="K472" s="26"/>
      <c r="N472" s="26"/>
      <c r="O472" s="26"/>
    </row>
    <row r="473">
      <c r="K473" s="26"/>
      <c r="N473" s="26"/>
      <c r="O473" s="26"/>
    </row>
    <row r="474">
      <c r="K474" s="26"/>
      <c r="N474" s="26"/>
      <c r="O474" s="26"/>
    </row>
    <row r="475">
      <c r="K475" s="26"/>
      <c r="N475" s="26"/>
      <c r="O475" s="26"/>
    </row>
    <row r="476">
      <c r="K476" s="26"/>
      <c r="N476" s="26"/>
      <c r="O476" s="26"/>
    </row>
    <row r="477">
      <c r="K477" s="26"/>
      <c r="N477" s="26"/>
      <c r="O477" s="26"/>
    </row>
    <row r="478">
      <c r="K478" s="26"/>
      <c r="N478" s="26"/>
      <c r="O478" s="26"/>
    </row>
    <row r="479">
      <c r="K479" s="26"/>
      <c r="N479" s="26"/>
      <c r="O479" s="26"/>
    </row>
    <row r="480">
      <c r="K480" s="26"/>
      <c r="N480" s="26"/>
      <c r="O480" s="26"/>
    </row>
    <row r="481">
      <c r="K481" s="26"/>
      <c r="N481" s="26"/>
      <c r="O481" s="26"/>
    </row>
    <row r="482">
      <c r="K482" s="26"/>
      <c r="N482" s="26"/>
      <c r="O482" s="26"/>
    </row>
    <row r="483">
      <c r="K483" s="26"/>
      <c r="N483" s="26"/>
      <c r="O483" s="26"/>
    </row>
    <row r="484">
      <c r="K484" s="26"/>
      <c r="N484" s="26"/>
      <c r="O484" s="26"/>
    </row>
    <row r="485">
      <c r="K485" s="26"/>
      <c r="N485" s="26"/>
      <c r="O485" s="26"/>
    </row>
    <row r="486">
      <c r="K486" s="26"/>
      <c r="N486" s="26"/>
      <c r="O486" s="26"/>
    </row>
    <row r="487">
      <c r="K487" s="26"/>
      <c r="N487" s="26"/>
      <c r="O487" s="26"/>
    </row>
    <row r="488">
      <c r="K488" s="26"/>
      <c r="N488" s="26"/>
      <c r="O488" s="26"/>
    </row>
    <row r="489">
      <c r="K489" s="26"/>
      <c r="N489" s="26"/>
      <c r="O489" s="26"/>
    </row>
    <row r="490">
      <c r="K490" s="26"/>
      <c r="N490" s="26"/>
      <c r="O490" s="26"/>
    </row>
    <row r="491">
      <c r="K491" s="26"/>
      <c r="N491" s="26"/>
      <c r="O491" s="26"/>
    </row>
    <row r="492">
      <c r="K492" s="26"/>
      <c r="N492" s="26"/>
      <c r="O492" s="26"/>
    </row>
    <row r="493">
      <c r="K493" s="26"/>
      <c r="N493" s="26"/>
      <c r="O493" s="26"/>
    </row>
    <row r="494">
      <c r="K494" s="26"/>
      <c r="N494" s="26"/>
      <c r="O494" s="26"/>
    </row>
    <row r="495">
      <c r="K495" s="26"/>
      <c r="N495" s="26"/>
      <c r="O495" s="26"/>
    </row>
    <row r="496">
      <c r="K496" s="26"/>
      <c r="N496" s="26"/>
      <c r="O496" s="26"/>
    </row>
    <row r="497">
      <c r="K497" s="26"/>
      <c r="N497" s="26"/>
      <c r="O497" s="26"/>
    </row>
    <row r="498">
      <c r="K498" s="26"/>
      <c r="N498" s="26"/>
      <c r="O498" s="26"/>
    </row>
    <row r="499">
      <c r="K499" s="26"/>
      <c r="N499" s="26"/>
      <c r="O499" s="26"/>
    </row>
    <row r="500">
      <c r="K500" s="26"/>
      <c r="N500" s="26"/>
      <c r="O500" s="26"/>
    </row>
    <row r="501">
      <c r="K501" s="26"/>
      <c r="N501" s="26"/>
      <c r="O501" s="26"/>
    </row>
    <row r="502">
      <c r="K502" s="26"/>
      <c r="N502" s="26"/>
      <c r="O502" s="26"/>
    </row>
    <row r="503">
      <c r="K503" s="26"/>
      <c r="N503" s="26"/>
      <c r="O503" s="26"/>
    </row>
    <row r="504">
      <c r="K504" s="26"/>
      <c r="N504" s="26"/>
      <c r="O504" s="26"/>
    </row>
    <row r="505">
      <c r="K505" s="26"/>
      <c r="N505" s="26"/>
      <c r="O505" s="26"/>
    </row>
    <row r="506">
      <c r="K506" s="26"/>
      <c r="N506" s="26"/>
      <c r="O506" s="26"/>
    </row>
    <row r="507">
      <c r="K507" s="26"/>
      <c r="N507" s="26"/>
      <c r="O507" s="26"/>
    </row>
    <row r="508">
      <c r="K508" s="26"/>
      <c r="N508" s="26"/>
      <c r="O508" s="26"/>
    </row>
    <row r="509">
      <c r="K509" s="26"/>
      <c r="N509" s="26"/>
      <c r="O509" s="26"/>
    </row>
    <row r="510">
      <c r="K510" s="26"/>
      <c r="N510" s="26"/>
      <c r="O510" s="26"/>
    </row>
    <row r="511">
      <c r="K511" s="26"/>
      <c r="N511" s="26"/>
      <c r="O511" s="26"/>
    </row>
    <row r="512">
      <c r="K512" s="26"/>
      <c r="N512" s="26"/>
      <c r="O512" s="26"/>
    </row>
    <row r="513">
      <c r="K513" s="26"/>
      <c r="N513" s="26"/>
      <c r="O513" s="26"/>
    </row>
    <row r="514">
      <c r="K514" s="26"/>
      <c r="N514" s="26"/>
      <c r="O514" s="26"/>
    </row>
    <row r="515">
      <c r="K515" s="26"/>
      <c r="N515" s="26"/>
      <c r="O515" s="26"/>
    </row>
    <row r="516">
      <c r="K516" s="26"/>
      <c r="N516" s="26"/>
      <c r="O516" s="26"/>
    </row>
    <row r="517">
      <c r="K517" s="26"/>
      <c r="N517" s="26"/>
      <c r="O517" s="26"/>
    </row>
    <row r="518">
      <c r="K518" s="26"/>
      <c r="N518" s="26"/>
      <c r="O518" s="26"/>
    </row>
    <row r="519">
      <c r="K519" s="26"/>
      <c r="N519" s="26"/>
      <c r="O519" s="26"/>
    </row>
    <row r="520">
      <c r="K520" s="26"/>
      <c r="N520" s="26"/>
      <c r="O520" s="26"/>
    </row>
    <row r="521">
      <c r="K521" s="26"/>
      <c r="N521" s="26"/>
      <c r="O521" s="26"/>
    </row>
    <row r="522">
      <c r="K522" s="26"/>
      <c r="N522" s="26"/>
      <c r="O522" s="26"/>
    </row>
    <row r="523">
      <c r="K523" s="26"/>
      <c r="N523" s="26"/>
      <c r="O523" s="26"/>
    </row>
    <row r="524">
      <c r="K524" s="26"/>
      <c r="N524" s="26"/>
      <c r="O524" s="26"/>
    </row>
    <row r="525">
      <c r="K525" s="26"/>
      <c r="N525" s="26"/>
      <c r="O525" s="26"/>
    </row>
    <row r="526">
      <c r="K526" s="26"/>
      <c r="N526" s="26"/>
      <c r="O526" s="26"/>
    </row>
    <row r="527">
      <c r="K527" s="26"/>
      <c r="N527" s="26"/>
      <c r="O527" s="26"/>
    </row>
    <row r="528">
      <c r="K528" s="26"/>
      <c r="N528" s="26"/>
      <c r="O528" s="26"/>
    </row>
    <row r="529">
      <c r="K529" s="26"/>
      <c r="N529" s="26"/>
      <c r="O529" s="26"/>
    </row>
    <row r="530">
      <c r="K530" s="26"/>
      <c r="N530" s="26"/>
      <c r="O530" s="26"/>
    </row>
    <row r="531">
      <c r="K531" s="26"/>
      <c r="N531" s="26"/>
      <c r="O531" s="26"/>
    </row>
    <row r="532">
      <c r="K532" s="26"/>
      <c r="N532" s="26"/>
      <c r="O532" s="26"/>
    </row>
    <row r="533">
      <c r="K533" s="26"/>
      <c r="N533" s="26"/>
      <c r="O533" s="26"/>
    </row>
    <row r="534">
      <c r="K534" s="26"/>
      <c r="N534" s="26"/>
      <c r="O534" s="26"/>
    </row>
    <row r="535">
      <c r="K535" s="26"/>
      <c r="N535" s="26"/>
      <c r="O535" s="26"/>
    </row>
    <row r="536">
      <c r="K536" s="26"/>
      <c r="N536" s="26"/>
      <c r="O536" s="26"/>
    </row>
    <row r="537">
      <c r="K537" s="26"/>
      <c r="N537" s="26"/>
      <c r="O537" s="26"/>
    </row>
    <row r="538">
      <c r="K538" s="26"/>
      <c r="N538" s="26"/>
      <c r="O538" s="26"/>
    </row>
    <row r="539">
      <c r="K539" s="26"/>
      <c r="N539" s="26"/>
      <c r="O539" s="26"/>
    </row>
    <row r="540">
      <c r="K540" s="26"/>
      <c r="N540" s="26"/>
      <c r="O540" s="26"/>
    </row>
    <row r="541">
      <c r="K541" s="26"/>
      <c r="N541" s="26"/>
      <c r="O541" s="26"/>
    </row>
    <row r="542">
      <c r="K542" s="26"/>
      <c r="N542" s="26"/>
      <c r="O542" s="26"/>
    </row>
    <row r="543">
      <c r="K543" s="26"/>
      <c r="N543" s="26"/>
      <c r="O543" s="26"/>
    </row>
    <row r="544">
      <c r="K544" s="26"/>
      <c r="N544" s="26"/>
      <c r="O544" s="26"/>
    </row>
    <row r="545">
      <c r="K545" s="26"/>
      <c r="N545" s="26"/>
      <c r="O545" s="26"/>
    </row>
    <row r="546">
      <c r="K546" s="26"/>
      <c r="N546" s="26"/>
      <c r="O546" s="26"/>
    </row>
    <row r="547">
      <c r="K547" s="26"/>
      <c r="N547" s="26"/>
      <c r="O547" s="26"/>
    </row>
    <row r="548">
      <c r="K548" s="26"/>
      <c r="N548" s="26"/>
      <c r="O548" s="26"/>
    </row>
    <row r="549">
      <c r="K549" s="26"/>
      <c r="N549" s="26"/>
      <c r="O549" s="26"/>
    </row>
    <row r="550">
      <c r="K550" s="26"/>
      <c r="N550" s="26"/>
      <c r="O550" s="26"/>
    </row>
    <row r="551">
      <c r="K551" s="26"/>
      <c r="N551" s="26"/>
      <c r="O551" s="26"/>
    </row>
    <row r="552">
      <c r="K552" s="26"/>
      <c r="N552" s="26"/>
      <c r="O552" s="26"/>
    </row>
    <row r="553">
      <c r="K553" s="26"/>
      <c r="N553" s="26"/>
      <c r="O553" s="26"/>
    </row>
    <row r="554">
      <c r="K554" s="26"/>
      <c r="N554" s="26"/>
      <c r="O554" s="26"/>
    </row>
    <row r="555">
      <c r="K555" s="26"/>
      <c r="N555" s="26"/>
      <c r="O555" s="26"/>
    </row>
    <row r="556">
      <c r="K556" s="26"/>
      <c r="N556" s="26"/>
      <c r="O556" s="26"/>
    </row>
    <row r="557">
      <c r="K557" s="26"/>
      <c r="N557" s="26"/>
      <c r="O557" s="26"/>
    </row>
    <row r="558">
      <c r="K558" s="26"/>
      <c r="N558" s="26"/>
      <c r="O558" s="26"/>
    </row>
    <row r="559">
      <c r="K559" s="26"/>
      <c r="N559" s="26"/>
      <c r="O559" s="26"/>
    </row>
    <row r="560">
      <c r="K560" s="26"/>
      <c r="N560" s="26"/>
      <c r="O560" s="26"/>
    </row>
    <row r="561">
      <c r="K561" s="26"/>
      <c r="N561" s="26"/>
      <c r="O561" s="26"/>
    </row>
    <row r="562">
      <c r="K562" s="26"/>
      <c r="N562" s="26"/>
      <c r="O562" s="26"/>
    </row>
    <row r="563">
      <c r="K563" s="26"/>
      <c r="N563" s="26"/>
      <c r="O563" s="26"/>
    </row>
    <row r="564">
      <c r="K564" s="26"/>
      <c r="N564" s="26"/>
      <c r="O564" s="26"/>
    </row>
    <row r="565">
      <c r="K565" s="26"/>
      <c r="N565" s="26"/>
      <c r="O565" s="26"/>
    </row>
    <row r="566">
      <c r="K566" s="26"/>
      <c r="N566" s="26"/>
      <c r="O566" s="26"/>
    </row>
    <row r="567">
      <c r="K567" s="26"/>
      <c r="N567" s="26"/>
      <c r="O567" s="26"/>
    </row>
    <row r="568">
      <c r="K568" s="26"/>
      <c r="N568" s="26"/>
      <c r="O568" s="26"/>
    </row>
    <row r="569">
      <c r="K569" s="26"/>
      <c r="N569" s="26"/>
      <c r="O569" s="26"/>
    </row>
    <row r="570">
      <c r="K570" s="26"/>
      <c r="N570" s="26"/>
      <c r="O570" s="26"/>
    </row>
    <row r="571">
      <c r="K571" s="26"/>
      <c r="N571" s="26"/>
      <c r="O571" s="26"/>
    </row>
    <row r="572">
      <c r="K572" s="26"/>
      <c r="N572" s="26"/>
      <c r="O572" s="26"/>
    </row>
    <row r="573">
      <c r="K573" s="26"/>
      <c r="N573" s="26"/>
      <c r="O573" s="26"/>
    </row>
    <row r="574">
      <c r="K574" s="26"/>
      <c r="N574" s="26"/>
      <c r="O574" s="26"/>
    </row>
    <row r="575">
      <c r="K575" s="26"/>
      <c r="N575" s="26"/>
      <c r="O575" s="26"/>
    </row>
    <row r="576">
      <c r="K576" s="26"/>
      <c r="N576" s="26"/>
      <c r="O576" s="26"/>
    </row>
    <row r="577">
      <c r="K577" s="26"/>
      <c r="N577" s="26"/>
      <c r="O577" s="26"/>
    </row>
    <row r="578">
      <c r="K578" s="26"/>
      <c r="N578" s="26"/>
      <c r="O578" s="26"/>
    </row>
    <row r="579">
      <c r="K579" s="26"/>
      <c r="N579" s="26"/>
      <c r="O579" s="26"/>
    </row>
    <row r="580">
      <c r="K580" s="26"/>
      <c r="N580" s="26"/>
      <c r="O580" s="26"/>
    </row>
    <row r="581">
      <c r="K581" s="26"/>
      <c r="N581" s="26"/>
      <c r="O581" s="26"/>
    </row>
    <row r="582">
      <c r="K582" s="26"/>
      <c r="N582" s="26"/>
      <c r="O582" s="26"/>
    </row>
    <row r="583">
      <c r="K583" s="26"/>
      <c r="N583" s="26"/>
      <c r="O583" s="26"/>
    </row>
    <row r="584">
      <c r="K584" s="26"/>
      <c r="N584" s="26"/>
      <c r="O584" s="26"/>
    </row>
    <row r="585">
      <c r="K585" s="26"/>
      <c r="N585" s="26"/>
      <c r="O585" s="26"/>
    </row>
    <row r="586">
      <c r="K586" s="26"/>
      <c r="N586" s="26"/>
      <c r="O586" s="26"/>
    </row>
    <row r="587">
      <c r="K587" s="26"/>
      <c r="N587" s="26"/>
      <c r="O587" s="26"/>
    </row>
    <row r="588">
      <c r="K588" s="26"/>
      <c r="N588" s="26"/>
      <c r="O588" s="26"/>
    </row>
    <row r="589">
      <c r="K589" s="26"/>
      <c r="N589" s="26"/>
      <c r="O589" s="26"/>
    </row>
    <row r="590">
      <c r="K590" s="26"/>
      <c r="N590" s="26"/>
      <c r="O590" s="26"/>
    </row>
    <row r="591">
      <c r="K591" s="26"/>
      <c r="N591" s="26"/>
      <c r="O591" s="26"/>
    </row>
    <row r="592">
      <c r="K592" s="26"/>
      <c r="N592" s="26"/>
      <c r="O592" s="26"/>
    </row>
    <row r="593">
      <c r="K593" s="26"/>
      <c r="N593" s="26"/>
      <c r="O593" s="26"/>
    </row>
    <row r="594">
      <c r="K594" s="26"/>
      <c r="N594" s="26"/>
      <c r="O594" s="26"/>
    </row>
    <row r="595">
      <c r="K595" s="26"/>
      <c r="N595" s="26"/>
      <c r="O595" s="26"/>
    </row>
    <row r="596">
      <c r="K596" s="26"/>
      <c r="N596" s="26"/>
      <c r="O596" s="26"/>
    </row>
    <row r="597">
      <c r="K597" s="26"/>
      <c r="N597" s="26"/>
      <c r="O597" s="26"/>
    </row>
    <row r="598">
      <c r="K598" s="26"/>
      <c r="N598" s="26"/>
      <c r="O598" s="26"/>
    </row>
    <row r="599">
      <c r="K599" s="26"/>
      <c r="N599" s="26"/>
      <c r="O599" s="26"/>
    </row>
    <row r="600">
      <c r="K600" s="26"/>
      <c r="N600" s="26"/>
      <c r="O600" s="26"/>
    </row>
    <row r="601">
      <c r="K601" s="26"/>
      <c r="N601" s="26"/>
      <c r="O601" s="26"/>
    </row>
    <row r="602">
      <c r="K602" s="26"/>
      <c r="N602" s="26"/>
      <c r="O602" s="26"/>
    </row>
    <row r="603">
      <c r="K603" s="26"/>
      <c r="N603" s="26"/>
      <c r="O603" s="26"/>
    </row>
    <row r="604">
      <c r="K604" s="26"/>
      <c r="N604" s="26"/>
      <c r="O604" s="26"/>
    </row>
    <row r="605">
      <c r="K605" s="26"/>
      <c r="N605" s="26"/>
      <c r="O605" s="26"/>
    </row>
    <row r="606">
      <c r="K606" s="26"/>
      <c r="N606" s="26"/>
      <c r="O606" s="26"/>
    </row>
    <row r="607">
      <c r="K607" s="26"/>
      <c r="N607" s="26"/>
      <c r="O607" s="26"/>
    </row>
    <row r="608">
      <c r="K608" s="26"/>
      <c r="N608" s="26"/>
      <c r="O608" s="26"/>
    </row>
    <row r="609">
      <c r="K609" s="26"/>
      <c r="N609" s="26"/>
      <c r="O609" s="26"/>
    </row>
    <row r="610">
      <c r="K610" s="26"/>
      <c r="N610" s="26"/>
      <c r="O610" s="26"/>
    </row>
    <row r="611">
      <c r="K611" s="26"/>
      <c r="N611" s="26"/>
      <c r="O611" s="26"/>
    </row>
    <row r="612">
      <c r="K612" s="26"/>
      <c r="N612" s="26"/>
      <c r="O612" s="26"/>
    </row>
    <row r="613">
      <c r="K613" s="26"/>
      <c r="N613" s="26"/>
      <c r="O613" s="26"/>
    </row>
    <row r="614">
      <c r="K614" s="26"/>
      <c r="N614" s="26"/>
      <c r="O614" s="26"/>
    </row>
    <row r="615">
      <c r="K615" s="26"/>
      <c r="N615" s="26"/>
      <c r="O615" s="26"/>
    </row>
    <row r="616">
      <c r="K616" s="26"/>
      <c r="N616" s="26"/>
      <c r="O616" s="26"/>
    </row>
    <row r="617">
      <c r="K617" s="26"/>
      <c r="N617" s="26"/>
      <c r="O617" s="26"/>
    </row>
    <row r="618">
      <c r="K618" s="26"/>
      <c r="N618" s="26"/>
      <c r="O618" s="26"/>
    </row>
    <row r="619">
      <c r="K619" s="26"/>
      <c r="N619" s="26"/>
      <c r="O619" s="26"/>
    </row>
    <row r="620">
      <c r="K620" s="26"/>
      <c r="N620" s="26"/>
      <c r="O620" s="26"/>
    </row>
    <row r="621">
      <c r="K621" s="26"/>
      <c r="N621" s="26"/>
      <c r="O621" s="26"/>
    </row>
    <row r="622">
      <c r="K622" s="26"/>
      <c r="N622" s="26"/>
      <c r="O622" s="26"/>
    </row>
    <row r="623">
      <c r="K623" s="26"/>
      <c r="N623" s="26"/>
      <c r="O623" s="26"/>
    </row>
    <row r="624">
      <c r="K624" s="26"/>
      <c r="N624" s="26"/>
      <c r="O624" s="26"/>
    </row>
    <row r="625">
      <c r="K625" s="26"/>
      <c r="N625" s="26"/>
      <c r="O625" s="26"/>
    </row>
    <row r="626">
      <c r="K626" s="26"/>
      <c r="N626" s="26"/>
      <c r="O626" s="26"/>
    </row>
    <row r="627">
      <c r="K627" s="26"/>
      <c r="N627" s="26"/>
      <c r="O627" s="26"/>
    </row>
    <row r="628">
      <c r="K628" s="26"/>
      <c r="N628" s="26"/>
      <c r="O628" s="26"/>
    </row>
    <row r="629">
      <c r="K629" s="26"/>
      <c r="N629" s="26"/>
      <c r="O629" s="26"/>
    </row>
    <row r="630">
      <c r="K630" s="26"/>
      <c r="N630" s="26"/>
      <c r="O630" s="26"/>
    </row>
    <row r="631">
      <c r="K631" s="26"/>
      <c r="N631" s="26"/>
      <c r="O631" s="26"/>
    </row>
    <row r="632">
      <c r="K632" s="26"/>
      <c r="N632" s="26"/>
      <c r="O632" s="26"/>
    </row>
    <row r="633">
      <c r="K633" s="26"/>
      <c r="N633" s="26"/>
      <c r="O633" s="26"/>
    </row>
    <row r="634">
      <c r="K634" s="26"/>
      <c r="N634" s="26"/>
      <c r="O634" s="26"/>
    </row>
    <row r="635">
      <c r="K635" s="26"/>
      <c r="N635" s="26"/>
      <c r="O635" s="26"/>
    </row>
    <row r="636">
      <c r="K636" s="26"/>
      <c r="N636" s="26"/>
      <c r="O636" s="26"/>
    </row>
    <row r="637">
      <c r="K637" s="26"/>
      <c r="N637" s="26"/>
      <c r="O637" s="26"/>
    </row>
    <row r="638">
      <c r="K638" s="26"/>
      <c r="N638" s="26"/>
      <c r="O638" s="26"/>
    </row>
    <row r="639">
      <c r="K639" s="26"/>
      <c r="N639" s="26"/>
      <c r="O639" s="26"/>
    </row>
    <row r="640">
      <c r="K640" s="26"/>
      <c r="N640" s="26"/>
      <c r="O640" s="26"/>
    </row>
    <row r="641">
      <c r="K641" s="26"/>
      <c r="N641" s="26"/>
      <c r="O641" s="26"/>
    </row>
    <row r="642">
      <c r="K642" s="26"/>
      <c r="N642" s="26"/>
      <c r="O642" s="26"/>
    </row>
    <row r="643">
      <c r="K643" s="26"/>
      <c r="N643" s="26"/>
      <c r="O643" s="26"/>
    </row>
    <row r="644">
      <c r="K644" s="26"/>
      <c r="N644" s="26"/>
      <c r="O644" s="26"/>
    </row>
    <row r="645">
      <c r="K645" s="26"/>
      <c r="N645" s="26"/>
      <c r="O645" s="26"/>
    </row>
    <row r="646">
      <c r="K646" s="26"/>
      <c r="N646" s="26"/>
      <c r="O646" s="26"/>
    </row>
    <row r="647">
      <c r="K647" s="26"/>
      <c r="N647" s="26"/>
      <c r="O647" s="26"/>
    </row>
    <row r="648">
      <c r="K648" s="26"/>
      <c r="N648" s="26"/>
      <c r="O648" s="26"/>
    </row>
    <row r="649">
      <c r="K649" s="26"/>
      <c r="N649" s="26"/>
      <c r="O649" s="26"/>
    </row>
    <row r="650">
      <c r="K650" s="26"/>
      <c r="N650" s="26"/>
      <c r="O650" s="26"/>
    </row>
    <row r="651">
      <c r="K651" s="26"/>
      <c r="N651" s="26"/>
      <c r="O651" s="26"/>
    </row>
    <row r="652">
      <c r="K652" s="26"/>
      <c r="N652" s="26"/>
      <c r="O652" s="26"/>
    </row>
    <row r="653">
      <c r="K653" s="26"/>
      <c r="N653" s="26"/>
      <c r="O653" s="26"/>
    </row>
    <row r="654">
      <c r="K654" s="26"/>
      <c r="N654" s="26"/>
      <c r="O654" s="26"/>
    </row>
    <row r="655">
      <c r="K655" s="26"/>
      <c r="N655" s="26"/>
      <c r="O655" s="26"/>
    </row>
    <row r="656">
      <c r="K656" s="26"/>
      <c r="N656" s="26"/>
      <c r="O656" s="26"/>
    </row>
    <row r="657">
      <c r="K657" s="26"/>
      <c r="N657" s="26"/>
      <c r="O657" s="26"/>
    </row>
    <row r="658">
      <c r="K658" s="26"/>
      <c r="N658" s="26"/>
      <c r="O658" s="26"/>
    </row>
    <row r="659">
      <c r="K659" s="26"/>
      <c r="N659" s="26"/>
      <c r="O659" s="26"/>
    </row>
    <row r="660">
      <c r="K660" s="26"/>
      <c r="N660" s="26"/>
      <c r="O660" s="26"/>
    </row>
    <row r="661">
      <c r="K661" s="26"/>
      <c r="N661" s="26"/>
      <c r="O661" s="26"/>
    </row>
    <row r="662">
      <c r="K662" s="26"/>
      <c r="N662" s="26"/>
      <c r="O662" s="26"/>
    </row>
    <row r="663">
      <c r="K663" s="26"/>
      <c r="N663" s="26"/>
      <c r="O663" s="26"/>
    </row>
    <row r="664">
      <c r="K664" s="26"/>
      <c r="N664" s="26"/>
      <c r="O664" s="26"/>
    </row>
    <row r="665">
      <c r="K665" s="26"/>
      <c r="N665" s="26"/>
      <c r="O665" s="26"/>
    </row>
    <row r="666">
      <c r="K666" s="26"/>
      <c r="N666" s="26"/>
      <c r="O666" s="26"/>
    </row>
    <row r="667">
      <c r="K667" s="26"/>
      <c r="N667" s="26"/>
      <c r="O667" s="26"/>
    </row>
    <row r="668">
      <c r="K668" s="26"/>
      <c r="N668" s="26"/>
      <c r="O668" s="26"/>
    </row>
    <row r="669">
      <c r="K669" s="26"/>
      <c r="N669" s="26"/>
      <c r="O669" s="26"/>
    </row>
    <row r="670">
      <c r="K670" s="26"/>
      <c r="N670" s="26"/>
      <c r="O670" s="26"/>
    </row>
    <row r="671">
      <c r="K671" s="26"/>
      <c r="N671" s="26"/>
      <c r="O671" s="26"/>
    </row>
    <row r="672">
      <c r="K672" s="26"/>
      <c r="N672" s="26"/>
      <c r="O672" s="26"/>
    </row>
    <row r="673">
      <c r="K673" s="26"/>
      <c r="N673" s="26"/>
      <c r="O673" s="26"/>
    </row>
    <row r="674">
      <c r="K674" s="26"/>
      <c r="N674" s="26"/>
      <c r="O674" s="26"/>
    </row>
    <row r="675">
      <c r="K675" s="26"/>
      <c r="N675" s="26"/>
      <c r="O675" s="26"/>
    </row>
    <row r="676">
      <c r="K676" s="26"/>
      <c r="N676" s="26"/>
      <c r="O676" s="26"/>
    </row>
    <row r="677">
      <c r="K677" s="26"/>
      <c r="N677" s="26"/>
      <c r="O677" s="26"/>
    </row>
    <row r="678">
      <c r="K678" s="26"/>
      <c r="N678" s="26"/>
      <c r="O678" s="26"/>
    </row>
    <row r="679">
      <c r="K679" s="26"/>
      <c r="N679" s="26"/>
      <c r="O679" s="26"/>
    </row>
    <row r="680">
      <c r="K680" s="26"/>
      <c r="N680" s="26"/>
      <c r="O680" s="26"/>
    </row>
    <row r="681">
      <c r="K681" s="26"/>
      <c r="N681" s="26"/>
      <c r="O681" s="26"/>
    </row>
    <row r="682">
      <c r="K682" s="26"/>
      <c r="N682" s="26"/>
      <c r="O682" s="26"/>
    </row>
    <row r="683">
      <c r="K683" s="26"/>
      <c r="N683" s="26"/>
      <c r="O683" s="26"/>
    </row>
    <row r="684">
      <c r="K684" s="26"/>
      <c r="N684" s="26"/>
      <c r="O684" s="26"/>
    </row>
    <row r="685">
      <c r="K685" s="26"/>
      <c r="N685" s="26"/>
      <c r="O685" s="26"/>
    </row>
    <row r="686">
      <c r="K686" s="26"/>
      <c r="N686" s="26"/>
      <c r="O686" s="26"/>
    </row>
    <row r="687">
      <c r="K687" s="26"/>
      <c r="N687" s="26"/>
      <c r="O687" s="26"/>
    </row>
    <row r="688">
      <c r="K688" s="26"/>
      <c r="N688" s="26"/>
      <c r="O688" s="26"/>
    </row>
    <row r="689">
      <c r="K689" s="26"/>
      <c r="N689" s="26"/>
      <c r="O689" s="26"/>
    </row>
    <row r="690">
      <c r="K690" s="26"/>
      <c r="N690" s="26"/>
      <c r="O690" s="26"/>
    </row>
    <row r="691">
      <c r="K691" s="26"/>
      <c r="N691" s="26"/>
      <c r="O691" s="26"/>
    </row>
    <row r="692">
      <c r="K692" s="26"/>
      <c r="N692" s="26"/>
      <c r="O692" s="26"/>
    </row>
    <row r="693">
      <c r="K693" s="26"/>
      <c r="N693" s="26"/>
      <c r="O693" s="26"/>
    </row>
    <row r="694">
      <c r="K694" s="26"/>
      <c r="N694" s="26"/>
      <c r="O694" s="26"/>
    </row>
    <row r="695">
      <c r="K695" s="26"/>
      <c r="N695" s="26"/>
      <c r="O695" s="26"/>
    </row>
    <row r="696">
      <c r="K696" s="26"/>
      <c r="N696" s="26"/>
      <c r="O696" s="26"/>
    </row>
    <row r="697">
      <c r="K697" s="26"/>
      <c r="N697" s="26"/>
      <c r="O697" s="26"/>
    </row>
    <row r="698">
      <c r="K698" s="26"/>
      <c r="N698" s="26"/>
      <c r="O698" s="26"/>
    </row>
    <row r="699">
      <c r="K699" s="26"/>
      <c r="N699" s="26"/>
      <c r="O699" s="26"/>
    </row>
    <row r="700">
      <c r="K700" s="26"/>
      <c r="N700" s="26"/>
      <c r="O700" s="26"/>
    </row>
    <row r="701">
      <c r="K701" s="26"/>
      <c r="N701" s="26"/>
      <c r="O701" s="26"/>
    </row>
    <row r="702">
      <c r="K702" s="26"/>
      <c r="N702" s="26"/>
      <c r="O702" s="26"/>
    </row>
    <row r="703">
      <c r="K703" s="26"/>
      <c r="N703" s="26"/>
      <c r="O703" s="26"/>
    </row>
    <row r="704">
      <c r="K704" s="26"/>
      <c r="N704" s="26"/>
      <c r="O704" s="26"/>
    </row>
    <row r="705">
      <c r="K705" s="26"/>
      <c r="N705" s="26"/>
      <c r="O705" s="26"/>
    </row>
    <row r="706">
      <c r="K706" s="26"/>
      <c r="N706" s="26"/>
      <c r="O706" s="26"/>
    </row>
    <row r="707">
      <c r="K707" s="26"/>
      <c r="N707" s="26"/>
      <c r="O707" s="26"/>
    </row>
    <row r="708">
      <c r="K708" s="26"/>
      <c r="N708" s="26"/>
      <c r="O708" s="26"/>
    </row>
    <row r="709">
      <c r="K709" s="26"/>
      <c r="N709" s="26"/>
      <c r="O709" s="26"/>
    </row>
    <row r="710">
      <c r="K710" s="26"/>
      <c r="N710" s="26"/>
      <c r="O710" s="26"/>
    </row>
    <row r="711">
      <c r="K711" s="26"/>
      <c r="N711" s="26"/>
      <c r="O711" s="26"/>
    </row>
    <row r="712">
      <c r="K712" s="26"/>
      <c r="N712" s="26"/>
      <c r="O712" s="26"/>
    </row>
    <row r="713">
      <c r="K713" s="26"/>
      <c r="N713" s="26"/>
      <c r="O713" s="26"/>
    </row>
    <row r="714">
      <c r="K714" s="26"/>
      <c r="N714" s="26"/>
      <c r="O714" s="26"/>
    </row>
    <row r="715">
      <c r="K715" s="26"/>
      <c r="N715" s="26"/>
      <c r="O715" s="26"/>
    </row>
    <row r="716">
      <c r="K716" s="26"/>
      <c r="N716" s="26"/>
      <c r="O716" s="26"/>
    </row>
    <row r="717">
      <c r="K717" s="26"/>
      <c r="N717" s="26"/>
      <c r="O717" s="26"/>
    </row>
    <row r="718">
      <c r="K718" s="26"/>
      <c r="N718" s="26"/>
      <c r="O718" s="26"/>
    </row>
    <row r="719">
      <c r="K719" s="26"/>
      <c r="N719" s="26"/>
      <c r="O719" s="26"/>
    </row>
    <row r="720">
      <c r="K720" s="26"/>
      <c r="N720" s="26"/>
      <c r="O720" s="26"/>
    </row>
    <row r="721">
      <c r="K721" s="26"/>
      <c r="N721" s="26"/>
      <c r="O721" s="26"/>
    </row>
    <row r="722">
      <c r="K722" s="26"/>
      <c r="N722" s="26"/>
      <c r="O722" s="26"/>
    </row>
    <row r="723">
      <c r="K723" s="26"/>
      <c r="N723" s="26"/>
      <c r="O723" s="26"/>
    </row>
    <row r="724">
      <c r="K724" s="26"/>
      <c r="N724" s="26"/>
      <c r="O724" s="26"/>
    </row>
    <row r="725">
      <c r="K725" s="26"/>
      <c r="N725" s="26"/>
      <c r="O725" s="26"/>
    </row>
    <row r="726">
      <c r="K726" s="26"/>
      <c r="N726" s="26"/>
      <c r="O726" s="26"/>
    </row>
    <row r="727">
      <c r="K727" s="26"/>
      <c r="N727" s="26"/>
      <c r="O727" s="26"/>
    </row>
    <row r="728">
      <c r="K728" s="26"/>
      <c r="N728" s="26"/>
      <c r="O728" s="26"/>
    </row>
    <row r="729">
      <c r="K729" s="26"/>
      <c r="N729" s="26"/>
      <c r="O729" s="26"/>
    </row>
    <row r="730">
      <c r="K730" s="26"/>
      <c r="N730" s="26"/>
      <c r="O730" s="26"/>
    </row>
    <row r="731">
      <c r="K731" s="26"/>
      <c r="N731" s="26"/>
      <c r="O731" s="26"/>
    </row>
    <row r="732">
      <c r="K732" s="26"/>
      <c r="N732" s="26"/>
      <c r="O732" s="26"/>
    </row>
    <row r="733">
      <c r="K733" s="26"/>
      <c r="N733" s="26"/>
      <c r="O733" s="26"/>
    </row>
    <row r="734">
      <c r="K734" s="26"/>
      <c r="N734" s="26"/>
      <c r="O734" s="26"/>
    </row>
    <row r="735">
      <c r="K735" s="26"/>
      <c r="N735" s="26"/>
      <c r="O735" s="26"/>
    </row>
    <row r="736">
      <c r="K736" s="26"/>
      <c r="N736" s="26"/>
      <c r="O736" s="26"/>
    </row>
    <row r="737">
      <c r="K737" s="26"/>
      <c r="N737" s="26"/>
      <c r="O737" s="26"/>
    </row>
    <row r="738">
      <c r="K738" s="26"/>
      <c r="N738" s="26"/>
      <c r="O738" s="26"/>
    </row>
    <row r="739">
      <c r="K739" s="26"/>
      <c r="N739" s="26"/>
      <c r="O739" s="26"/>
    </row>
    <row r="740">
      <c r="K740" s="26"/>
      <c r="N740" s="26"/>
      <c r="O740" s="26"/>
    </row>
    <row r="741">
      <c r="K741" s="26"/>
      <c r="N741" s="26"/>
      <c r="O741" s="26"/>
    </row>
    <row r="742">
      <c r="K742" s="26"/>
      <c r="N742" s="26"/>
      <c r="O742" s="26"/>
    </row>
    <row r="743">
      <c r="K743" s="26"/>
      <c r="N743" s="26"/>
      <c r="O743" s="26"/>
    </row>
    <row r="744">
      <c r="K744" s="26"/>
      <c r="N744" s="26"/>
      <c r="O744" s="26"/>
    </row>
    <row r="745">
      <c r="K745" s="26"/>
      <c r="N745" s="26"/>
      <c r="O745" s="26"/>
    </row>
    <row r="746">
      <c r="K746" s="26"/>
      <c r="N746" s="26"/>
      <c r="O746" s="26"/>
    </row>
    <row r="747">
      <c r="K747" s="26"/>
      <c r="N747" s="26"/>
      <c r="O747" s="26"/>
    </row>
    <row r="748">
      <c r="K748" s="26"/>
      <c r="N748" s="26"/>
      <c r="O748" s="26"/>
    </row>
    <row r="749">
      <c r="K749" s="26"/>
      <c r="N749" s="26"/>
      <c r="O749" s="26"/>
    </row>
    <row r="750">
      <c r="K750" s="26"/>
      <c r="N750" s="26"/>
      <c r="O750" s="26"/>
    </row>
    <row r="751">
      <c r="K751" s="26"/>
      <c r="N751" s="26"/>
      <c r="O751" s="26"/>
    </row>
    <row r="752">
      <c r="K752" s="26"/>
      <c r="N752" s="26"/>
      <c r="O752" s="26"/>
    </row>
    <row r="753">
      <c r="K753" s="26"/>
      <c r="N753" s="26"/>
      <c r="O753" s="26"/>
    </row>
    <row r="754">
      <c r="K754" s="26"/>
      <c r="N754" s="26"/>
      <c r="O754" s="26"/>
    </row>
    <row r="755">
      <c r="K755" s="26"/>
      <c r="N755" s="26"/>
      <c r="O755" s="26"/>
    </row>
    <row r="756">
      <c r="K756" s="26"/>
      <c r="N756" s="26"/>
      <c r="O756" s="26"/>
    </row>
    <row r="757">
      <c r="K757" s="26"/>
      <c r="N757" s="26"/>
      <c r="O757" s="26"/>
    </row>
    <row r="758">
      <c r="K758" s="26"/>
      <c r="N758" s="26"/>
      <c r="O758" s="26"/>
    </row>
    <row r="759">
      <c r="K759" s="26"/>
      <c r="N759" s="26"/>
      <c r="O759" s="26"/>
    </row>
    <row r="760">
      <c r="K760" s="26"/>
      <c r="N760" s="26"/>
      <c r="O760" s="26"/>
    </row>
    <row r="761">
      <c r="K761" s="26"/>
      <c r="N761" s="26"/>
      <c r="O761" s="26"/>
    </row>
    <row r="762">
      <c r="K762" s="26"/>
      <c r="N762" s="26"/>
      <c r="O762" s="26"/>
    </row>
    <row r="763">
      <c r="K763" s="26"/>
      <c r="N763" s="26"/>
      <c r="O763" s="26"/>
    </row>
    <row r="764">
      <c r="K764" s="26"/>
      <c r="N764" s="26"/>
      <c r="O764" s="26"/>
    </row>
    <row r="765">
      <c r="K765" s="26"/>
      <c r="N765" s="26"/>
      <c r="O765" s="26"/>
    </row>
    <row r="766">
      <c r="K766" s="26"/>
      <c r="N766" s="26"/>
      <c r="O766" s="26"/>
    </row>
    <row r="767">
      <c r="K767" s="26"/>
      <c r="N767" s="26"/>
      <c r="O767" s="26"/>
    </row>
    <row r="768">
      <c r="K768" s="26"/>
      <c r="N768" s="26"/>
      <c r="O768" s="26"/>
    </row>
    <row r="769">
      <c r="K769" s="26"/>
      <c r="N769" s="26"/>
      <c r="O769" s="26"/>
    </row>
    <row r="770">
      <c r="K770" s="26"/>
      <c r="N770" s="26"/>
      <c r="O770" s="26"/>
    </row>
    <row r="771">
      <c r="K771" s="26"/>
      <c r="N771" s="26"/>
      <c r="O771" s="26"/>
    </row>
    <row r="772">
      <c r="K772" s="26"/>
      <c r="N772" s="26"/>
      <c r="O772" s="26"/>
    </row>
    <row r="773">
      <c r="K773" s="26"/>
      <c r="N773" s="26"/>
      <c r="O773" s="26"/>
    </row>
    <row r="774">
      <c r="K774" s="26"/>
      <c r="N774" s="26"/>
      <c r="O774" s="26"/>
    </row>
    <row r="775">
      <c r="K775" s="26"/>
      <c r="N775" s="26"/>
      <c r="O775" s="26"/>
    </row>
    <row r="776">
      <c r="K776" s="26"/>
      <c r="N776" s="26"/>
      <c r="O776" s="26"/>
    </row>
    <row r="777">
      <c r="K777" s="26"/>
      <c r="N777" s="26"/>
      <c r="O777" s="26"/>
    </row>
    <row r="778">
      <c r="K778" s="26"/>
      <c r="N778" s="26"/>
      <c r="O778" s="26"/>
    </row>
    <row r="779">
      <c r="K779" s="26"/>
      <c r="N779" s="26"/>
      <c r="O779" s="26"/>
    </row>
    <row r="780">
      <c r="K780" s="26"/>
      <c r="N780" s="26"/>
      <c r="O780" s="26"/>
    </row>
    <row r="781">
      <c r="K781" s="26"/>
      <c r="N781" s="26"/>
      <c r="O781" s="26"/>
    </row>
    <row r="782">
      <c r="K782" s="26"/>
      <c r="N782" s="26"/>
      <c r="O782" s="26"/>
    </row>
    <row r="783">
      <c r="K783" s="26"/>
      <c r="N783" s="26"/>
      <c r="O783" s="26"/>
    </row>
    <row r="784">
      <c r="K784" s="26"/>
      <c r="N784" s="26"/>
      <c r="O784" s="26"/>
    </row>
    <row r="785">
      <c r="K785" s="26"/>
      <c r="N785" s="26"/>
      <c r="O785" s="26"/>
    </row>
    <row r="786">
      <c r="K786" s="26"/>
      <c r="N786" s="26"/>
      <c r="O786" s="26"/>
    </row>
    <row r="787">
      <c r="K787" s="26"/>
      <c r="N787" s="26"/>
      <c r="O787" s="26"/>
    </row>
    <row r="788">
      <c r="K788" s="26"/>
      <c r="N788" s="26"/>
      <c r="O788" s="26"/>
    </row>
    <row r="789">
      <c r="K789" s="26"/>
      <c r="N789" s="26"/>
      <c r="O789" s="26"/>
    </row>
    <row r="790">
      <c r="K790" s="26"/>
      <c r="N790" s="26"/>
      <c r="O790" s="26"/>
    </row>
    <row r="791">
      <c r="K791" s="26"/>
      <c r="N791" s="26"/>
      <c r="O791" s="26"/>
    </row>
    <row r="792">
      <c r="K792" s="26"/>
      <c r="N792" s="26"/>
      <c r="O792" s="26"/>
    </row>
    <row r="793">
      <c r="K793" s="26"/>
      <c r="N793" s="26"/>
      <c r="O793" s="26"/>
    </row>
    <row r="794">
      <c r="K794" s="26"/>
      <c r="N794" s="26"/>
      <c r="O794" s="26"/>
    </row>
    <row r="795">
      <c r="K795" s="26"/>
      <c r="N795" s="26"/>
      <c r="O795" s="26"/>
    </row>
    <row r="796">
      <c r="K796" s="26"/>
      <c r="N796" s="26"/>
      <c r="O796" s="26"/>
    </row>
    <row r="797">
      <c r="K797" s="26"/>
      <c r="N797" s="26"/>
      <c r="O797" s="26"/>
    </row>
    <row r="798">
      <c r="K798" s="26"/>
      <c r="N798" s="26"/>
      <c r="O798" s="26"/>
    </row>
    <row r="799">
      <c r="K799" s="26"/>
      <c r="N799" s="26"/>
      <c r="O799" s="26"/>
    </row>
    <row r="800">
      <c r="K800" s="26"/>
      <c r="N800" s="26"/>
      <c r="O800" s="26"/>
    </row>
    <row r="801">
      <c r="K801" s="26"/>
      <c r="N801" s="26"/>
      <c r="O801" s="26"/>
    </row>
    <row r="802">
      <c r="K802" s="26"/>
      <c r="N802" s="26"/>
      <c r="O802" s="26"/>
    </row>
    <row r="803">
      <c r="K803" s="26"/>
      <c r="N803" s="26"/>
      <c r="O803" s="26"/>
    </row>
    <row r="804">
      <c r="K804" s="26"/>
      <c r="N804" s="26"/>
      <c r="O804" s="26"/>
    </row>
    <row r="805">
      <c r="K805" s="26"/>
      <c r="N805" s="26"/>
      <c r="O805" s="26"/>
    </row>
    <row r="806">
      <c r="K806" s="26"/>
      <c r="N806" s="26"/>
      <c r="O806" s="26"/>
    </row>
    <row r="807">
      <c r="K807" s="26"/>
      <c r="N807" s="26"/>
      <c r="O807" s="26"/>
    </row>
    <row r="808">
      <c r="K808" s="26"/>
      <c r="N808" s="26"/>
      <c r="O808" s="26"/>
    </row>
    <row r="809">
      <c r="K809" s="26"/>
      <c r="N809" s="26"/>
      <c r="O809" s="26"/>
    </row>
    <row r="810">
      <c r="K810" s="26"/>
      <c r="N810" s="26"/>
      <c r="O810" s="26"/>
    </row>
    <row r="811">
      <c r="K811" s="26"/>
      <c r="N811" s="26"/>
      <c r="O811" s="26"/>
    </row>
    <row r="812">
      <c r="K812" s="26"/>
      <c r="N812" s="26"/>
      <c r="O812" s="26"/>
    </row>
    <row r="813">
      <c r="K813" s="26"/>
      <c r="N813" s="26"/>
      <c r="O813" s="26"/>
    </row>
    <row r="814">
      <c r="K814" s="26"/>
      <c r="N814" s="26"/>
      <c r="O814" s="26"/>
    </row>
    <row r="815">
      <c r="K815" s="26"/>
      <c r="N815" s="26"/>
      <c r="O815" s="26"/>
    </row>
    <row r="816">
      <c r="K816" s="26"/>
      <c r="N816" s="26"/>
      <c r="O816" s="26"/>
    </row>
    <row r="817">
      <c r="K817" s="26"/>
      <c r="N817" s="26"/>
      <c r="O817" s="26"/>
    </row>
    <row r="818">
      <c r="K818" s="26"/>
      <c r="N818" s="26"/>
      <c r="O818" s="26"/>
    </row>
    <row r="819">
      <c r="K819" s="26"/>
      <c r="N819" s="26"/>
      <c r="O819" s="26"/>
    </row>
    <row r="820">
      <c r="K820" s="26"/>
      <c r="N820" s="26"/>
      <c r="O820" s="26"/>
    </row>
    <row r="821">
      <c r="K821" s="26"/>
      <c r="N821" s="26"/>
      <c r="O821" s="26"/>
    </row>
    <row r="822">
      <c r="K822" s="26"/>
      <c r="N822" s="26"/>
      <c r="O822" s="26"/>
    </row>
    <row r="823">
      <c r="K823" s="26"/>
      <c r="N823" s="26"/>
      <c r="O823" s="26"/>
    </row>
    <row r="824">
      <c r="K824" s="26"/>
      <c r="N824" s="26"/>
      <c r="O824" s="26"/>
    </row>
    <row r="825">
      <c r="K825" s="26"/>
      <c r="N825" s="26"/>
      <c r="O825" s="26"/>
    </row>
    <row r="826">
      <c r="K826" s="26"/>
      <c r="N826" s="26"/>
      <c r="O826" s="26"/>
    </row>
    <row r="827">
      <c r="K827" s="26"/>
      <c r="N827" s="26"/>
      <c r="O827" s="26"/>
    </row>
    <row r="828">
      <c r="K828" s="26"/>
      <c r="N828" s="26"/>
      <c r="O828" s="26"/>
    </row>
    <row r="829">
      <c r="K829" s="26"/>
      <c r="N829" s="26"/>
      <c r="O829" s="26"/>
    </row>
    <row r="830">
      <c r="K830" s="26"/>
      <c r="N830" s="26"/>
      <c r="O830" s="26"/>
    </row>
    <row r="831">
      <c r="K831" s="26"/>
      <c r="N831" s="26"/>
      <c r="O831" s="26"/>
    </row>
    <row r="832">
      <c r="K832" s="26"/>
      <c r="N832" s="26"/>
      <c r="O832" s="26"/>
    </row>
    <row r="833">
      <c r="K833" s="26"/>
      <c r="N833" s="26"/>
      <c r="O833" s="26"/>
    </row>
    <row r="834">
      <c r="K834" s="26"/>
      <c r="N834" s="26"/>
      <c r="O834" s="26"/>
    </row>
    <row r="835">
      <c r="K835" s="26"/>
      <c r="N835" s="26"/>
      <c r="O835" s="26"/>
    </row>
    <row r="836">
      <c r="K836" s="26"/>
      <c r="N836" s="26"/>
      <c r="O836" s="26"/>
    </row>
    <row r="837">
      <c r="K837" s="26"/>
      <c r="N837" s="26"/>
      <c r="O837" s="26"/>
    </row>
    <row r="838">
      <c r="K838" s="26"/>
      <c r="N838" s="26"/>
      <c r="O838" s="26"/>
    </row>
    <row r="839">
      <c r="K839" s="26"/>
      <c r="N839" s="26"/>
      <c r="O839" s="26"/>
    </row>
    <row r="840">
      <c r="K840" s="26"/>
      <c r="N840" s="26"/>
      <c r="O840" s="26"/>
    </row>
    <row r="841">
      <c r="K841" s="26"/>
      <c r="N841" s="26"/>
      <c r="O841" s="26"/>
    </row>
    <row r="842">
      <c r="K842" s="26"/>
      <c r="N842" s="26"/>
      <c r="O842" s="26"/>
    </row>
    <row r="843">
      <c r="K843" s="26"/>
      <c r="N843" s="26"/>
      <c r="O843" s="26"/>
    </row>
    <row r="844">
      <c r="K844" s="26"/>
      <c r="N844" s="26"/>
      <c r="O844" s="26"/>
    </row>
    <row r="845">
      <c r="K845" s="26"/>
      <c r="N845" s="26"/>
      <c r="O845" s="26"/>
    </row>
    <row r="846">
      <c r="K846" s="26"/>
      <c r="N846" s="26"/>
      <c r="O846" s="26"/>
    </row>
    <row r="847">
      <c r="K847" s="26"/>
      <c r="N847" s="26"/>
      <c r="O847" s="26"/>
    </row>
    <row r="848">
      <c r="K848" s="26"/>
      <c r="N848" s="26"/>
      <c r="O848" s="26"/>
    </row>
    <row r="849">
      <c r="K849" s="26"/>
      <c r="N849" s="26"/>
      <c r="O849" s="26"/>
    </row>
    <row r="850">
      <c r="K850" s="26"/>
      <c r="N850" s="26"/>
      <c r="O850" s="26"/>
    </row>
    <row r="851">
      <c r="K851" s="26"/>
      <c r="N851" s="26"/>
      <c r="O851" s="26"/>
    </row>
    <row r="852">
      <c r="K852" s="26"/>
      <c r="N852" s="26"/>
      <c r="O852" s="26"/>
    </row>
    <row r="853">
      <c r="K853" s="26"/>
      <c r="N853" s="26"/>
      <c r="O853" s="26"/>
    </row>
    <row r="854">
      <c r="K854" s="26"/>
      <c r="N854" s="26"/>
      <c r="O854" s="26"/>
    </row>
    <row r="855">
      <c r="K855" s="26"/>
      <c r="N855" s="26"/>
      <c r="O855" s="26"/>
    </row>
    <row r="856">
      <c r="K856" s="26"/>
      <c r="N856" s="26"/>
      <c r="O856" s="26"/>
    </row>
    <row r="857">
      <c r="K857" s="26"/>
      <c r="N857" s="26"/>
      <c r="O857" s="26"/>
    </row>
    <row r="858">
      <c r="K858" s="26"/>
      <c r="N858" s="26"/>
      <c r="O858" s="26"/>
    </row>
    <row r="859">
      <c r="K859" s="26"/>
      <c r="N859" s="26"/>
      <c r="O859" s="26"/>
    </row>
    <row r="860">
      <c r="K860" s="26"/>
      <c r="N860" s="26"/>
      <c r="O860" s="26"/>
    </row>
    <row r="861">
      <c r="K861" s="26"/>
      <c r="N861" s="26"/>
      <c r="O861" s="26"/>
    </row>
    <row r="862">
      <c r="K862" s="26"/>
      <c r="N862" s="26"/>
      <c r="O862" s="26"/>
    </row>
    <row r="863">
      <c r="K863" s="26"/>
      <c r="N863" s="26"/>
      <c r="O863" s="26"/>
    </row>
    <row r="864">
      <c r="K864" s="26"/>
      <c r="N864" s="26"/>
      <c r="O864" s="26"/>
    </row>
    <row r="865">
      <c r="K865" s="26"/>
      <c r="N865" s="26"/>
      <c r="O865" s="26"/>
    </row>
    <row r="866">
      <c r="K866" s="26"/>
      <c r="N866" s="26"/>
      <c r="O866" s="26"/>
    </row>
    <row r="867">
      <c r="K867" s="26"/>
      <c r="N867" s="26"/>
      <c r="O867" s="26"/>
    </row>
    <row r="868">
      <c r="K868" s="26"/>
      <c r="N868" s="26"/>
      <c r="O868" s="26"/>
    </row>
    <row r="869">
      <c r="K869" s="26"/>
      <c r="N869" s="26"/>
      <c r="O869" s="26"/>
    </row>
    <row r="870">
      <c r="K870" s="26"/>
      <c r="N870" s="26"/>
      <c r="O870" s="26"/>
    </row>
    <row r="871">
      <c r="K871" s="26"/>
      <c r="N871" s="26"/>
      <c r="O871" s="26"/>
    </row>
    <row r="872">
      <c r="K872" s="26"/>
      <c r="N872" s="26"/>
      <c r="O872" s="26"/>
    </row>
    <row r="873">
      <c r="K873" s="26"/>
      <c r="N873" s="26"/>
      <c r="O873" s="26"/>
    </row>
    <row r="874">
      <c r="K874" s="26"/>
      <c r="N874" s="26"/>
      <c r="O874" s="26"/>
    </row>
    <row r="875">
      <c r="K875" s="26"/>
      <c r="N875" s="26"/>
      <c r="O875" s="26"/>
    </row>
    <row r="876">
      <c r="K876" s="26"/>
      <c r="N876" s="26"/>
      <c r="O876" s="26"/>
    </row>
    <row r="877">
      <c r="K877" s="26"/>
      <c r="N877" s="26"/>
      <c r="O877" s="26"/>
    </row>
    <row r="878">
      <c r="K878" s="26"/>
      <c r="N878" s="26"/>
      <c r="O878" s="26"/>
    </row>
    <row r="879">
      <c r="K879" s="26"/>
      <c r="N879" s="26"/>
      <c r="O879" s="26"/>
    </row>
    <row r="880">
      <c r="K880" s="26"/>
      <c r="N880" s="26"/>
      <c r="O880" s="26"/>
    </row>
    <row r="881">
      <c r="K881" s="26"/>
      <c r="N881" s="26"/>
      <c r="O881" s="26"/>
    </row>
    <row r="882">
      <c r="K882" s="26"/>
      <c r="N882" s="26"/>
      <c r="O882" s="26"/>
    </row>
    <row r="883">
      <c r="K883" s="26"/>
      <c r="N883" s="26"/>
      <c r="O883" s="26"/>
    </row>
    <row r="884">
      <c r="K884" s="26"/>
      <c r="N884" s="26"/>
      <c r="O884" s="26"/>
    </row>
    <row r="885">
      <c r="K885" s="26"/>
      <c r="N885" s="26"/>
      <c r="O885" s="26"/>
    </row>
    <row r="886">
      <c r="K886" s="26"/>
      <c r="N886" s="26"/>
      <c r="O886" s="26"/>
    </row>
    <row r="887">
      <c r="K887" s="26"/>
      <c r="N887" s="26"/>
      <c r="O887" s="26"/>
    </row>
    <row r="888">
      <c r="K888" s="26"/>
      <c r="N888" s="26"/>
      <c r="O888" s="26"/>
    </row>
    <row r="889">
      <c r="K889" s="26"/>
      <c r="N889" s="26"/>
      <c r="O889" s="26"/>
    </row>
    <row r="890">
      <c r="K890" s="26"/>
      <c r="N890" s="26"/>
      <c r="O890" s="26"/>
    </row>
    <row r="891">
      <c r="K891" s="26"/>
      <c r="N891" s="26"/>
      <c r="O891" s="26"/>
    </row>
    <row r="892">
      <c r="K892" s="26"/>
      <c r="N892" s="26"/>
      <c r="O892" s="26"/>
    </row>
    <row r="893">
      <c r="K893" s="26"/>
      <c r="N893" s="26"/>
      <c r="O893" s="26"/>
    </row>
    <row r="894">
      <c r="K894" s="26"/>
      <c r="N894" s="26"/>
      <c r="O894" s="26"/>
    </row>
    <row r="895">
      <c r="K895" s="26"/>
      <c r="N895" s="26"/>
      <c r="O895" s="26"/>
    </row>
    <row r="896">
      <c r="K896" s="26"/>
      <c r="N896" s="26"/>
      <c r="O896" s="26"/>
    </row>
    <row r="897">
      <c r="K897" s="26"/>
      <c r="N897" s="26"/>
      <c r="O897" s="26"/>
    </row>
    <row r="898">
      <c r="K898" s="26"/>
      <c r="N898" s="26"/>
      <c r="O898" s="26"/>
    </row>
    <row r="899">
      <c r="K899" s="26"/>
      <c r="N899" s="26"/>
      <c r="O899" s="26"/>
    </row>
    <row r="900">
      <c r="K900" s="26"/>
      <c r="N900" s="26"/>
      <c r="O900" s="26"/>
    </row>
    <row r="901">
      <c r="K901" s="26"/>
      <c r="N901" s="26"/>
      <c r="O901" s="26"/>
    </row>
    <row r="902">
      <c r="K902" s="26"/>
      <c r="N902" s="26"/>
      <c r="O902" s="26"/>
    </row>
    <row r="903">
      <c r="K903" s="26"/>
      <c r="N903" s="26"/>
      <c r="O903" s="26"/>
    </row>
    <row r="904">
      <c r="K904" s="26"/>
      <c r="N904" s="26"/>
      <c r="O904" s="26"/>
    </row>
    <row r="905">
      <c r="K905" s="26"/>
      <c r="N905" s="26"/>
      <c r="O905" s="26"/>
    </row>
    <row r="906">
      <c r="K906" s="26"/>
      <c r="N906" s="26"/>
      <c r="O906" s="26"/>
    </row>
    <row r="907">
      <c r="K907" s="26"/>
      <c r="N907" s="26"/>
      <c r="O907" s="26"/>
    </row>
    <row r="908">
      <c r="K908" s="26"/>
      <c r="N908" s="26"/>
      <c r="O908" s="26"/>
    </row>
    <row r="909">
      <c r="K909" s="26"/>
      <c r="N909" s="26"/>
      <c r="O909" s="26"/>
    </row>
    <row r="910">
      <c r="K910" s="26"/>
      <c r="N910" s="26"/>
      <c r="O910" s="26"/>
    </row>
    <row r="911">
      <c r="K911" s="26"/>
      <c r="N911" s="26"/>
      <c r="O911" s="26"/>
    </row>
    <row r="912">
      <c r="K912" s="26"/>
      <c r="N912" s="26"/>
      <c r="O912" s="26"/>
    </row>
    <row r="913">
      <c r="K913" s="26"/>
      <c r="N913" s="26"/>
      <c r="O913" s="26"/>
    </row>
    <row r="914">
      <c r="K914" s="26"/>
      <c r="N914" s="26"/>
      <c r="O914" s="26"/>
    </row>
    <row r="915">
      <c r="K915" s="26"/>
      <c r="N915" s="26"/>
      <c r="O915" s="26"/>
    </row>
    <row r="916">
      <c r="K916" s="26"/>
      <c r="N916" s="26"/>
      <c r="O916" s="26"/>
    </row>
    <row r="917">
      <c r="K917" s="26"/>
      <c r="N917" s="26"/>
      <c r="O917" s="26"/>
    </row>
    <row r="918">
      <c r="K918" s="26"/>
      <c r="N918" s="26"/>
      <c r="O918" s="26"/>
    </row>
    <row r="919">
      <c r="K919" s="26"/>
      <c r="N919" s="26"/>
      <c r="O919" s="26"/>
    </row>
    <row r="920">
      <c r="K920" s="26"/>
      <c r="N920" s="26"/>
      <c r="O920" s="26"/>
    </row>
    <row r="921">
      <c r="K921" s="26"/>
      <c r="N921" s="26"/>
      <c r="O921" s="26"/>
    </row>
    <row r="922">
      <c r="K922" s="26"/>
      <c r="N922" s="26"/>
      <c r="O922" s="26"/>
    </row>
    <row r="923">
      <c r="K923" s="26"/>
      <c r="N923" s="26"/>
      <c r="O923" s="26"/>
    </row>
    <row r="924">
      <c r="K924" s="26"/>
      <c r="N924" s="26"/>
      <c r="O924" s="26"/>
    </row>
    <row r="925">
      <c r="K925" s="26"/>
      <c r="N925" s="26"/>
      <c r="O925" s="26"/>
    </row>
    <row r="926">
      <c r="K926" s="26"/>
      <c r="N926" s="26"/>
      <c r="O926" s="26"/>
    </row>
    <row r="927">
      <c r="K927" s="26"/>
      <c r="N927" s="26"/>
      <c r="O927" s="26"/>
    </row>
    <row r="928">
      <c r="K928" s="26"/>
      <c r="N928" s="26"/>
      <c r="O928" s="26"/>
    </row>
    <row r="929">
      <c r="K929" s="26"/>
      <c r="N929" s="26"/>
      <c r="O929" s="26"/>
    </row>
    <row r="930">
      <c r="K930" s="26"/>
      <c r="N930" s="26"/>
      <c r="O930" s="26"/>
    </row>
    <row r="931">
      <c r="K931" s="26"/>
      <c r="N931" s="26"/>
      <c r="O931" s="26"/>
    </row>
    <row r="932">
      <c r="K932" s="26"/>
      <c r="N932" s="26"/>
      <c r="O932" s="26"/>
    </row>
    <row r="933">
      <c r="K933" s="26"/>
      <c r="N933" s="26"/>
      <c r="O933" s="26"/>
    </row>
    <row r="934">
      <c r="K934" s="26"/>
      <c r="N934" s="26"/>
      <c r="O934" s="26"/>
    </row>
    <row r="935">
      <c r="K935" s="26"/>
      <c r="N935" s="26"/>
      <c r="O935" s="26"/>
    </row>
    <row r="936">
      <c r="K936" s="26"/>
      <c r="N936" s="26"/>
      <c r="O936" s="26"/>
    </row>
    <row r="937">
      <c r="K937" s="26"/>
      <c r="N937" s="26"/>
      <c r="O937" s="26"/>
    </row>
    <row r="938">
      <c r="K938" s="26"/>
      <c r="N938" s="26"/>
      <c r="O938" s="26"/>
    </row>
    <row r="939">
      <c r="K939" s="26"/>
      <c r="N939" s="26"/>
      <c r="O939" s="26"/>
    </row>
    <row r="940">
      <c r="K940" s="26"/>
      <c r="N940" s="26"/>
      <c r="O940" s="26"/>
    </row>
    <row r="941">
      <c r="K941" s="26"/>
      <c r="N941" s="26"/>
      <c r="O941" s="26"/>
    </row>
    <row r="942">
      <c r="K942" s="26"/>
      <c r="N942" s="26"/>
      <c r="O942" s="26"/>
    </row>
    <row r="943">
      <c r="K943" s="26"/>
      <c r="N943" s="26"/>
      <c r="O943" s="26"/>
    </row>
    <row r="944">
      <c r="K944" s="26"/>
      <c r="N944" s="26"/>
      <c r="O944" s="26"/>
    </row>
    <row r="945">
      <c r="K945" s="26"/>
      <c r="N945" s="26"/>
      <c r="O945" s="26"/>
    </row>
    <row r="946">
      <c r="K946" s="26"/>
      <c r="N946" s="26"/>
      <c r="O946" s="26"/>
    </row>
    <row r="947">
      <c r="K947" s="26"/>
      <c r="N947" s="26"/>
      <c r="O947" s="26"/>
    </row>
    <row r="948">
      <c r="K948" s="26"/>
      <c r="N948" s="26"/>
      <c r="O948" s="26"/>
    </row>
    <row r="949">
      <c r="K949" s="26"/>
      <c r="N949" s="26"/>
      <c r="O949" s="26"/>
    </row>
    <row r="950">
      <c r="K950" s="26"/>
      <c r="N950" s="26"/>
      <c r="O950" s="26"/>
    </row>
    <row r="951">
      <c r="K951" s="26"/>
      <c r="N951" s="26"/>
      <c r="O951" s="26"/>
    </row>
    <row r="952">
      <c r="K952" s="26"/>
      <c r="N952" s="26"/>
      <c r="O952" s="26"/>
    </row>
    <row r="953">
      <c r="K953" s="26"/>
      <c r="N953" s="26"/>
      <c r="O953" s="26"/>
    </row>
    <row r="954">
      <c r="K954" s="26"/>
      <c r="N954" s="26"/>
      <c r="O954" s="26"/>
    </row>
    <row r="955">
      <c r="K955" s="26"/>
      <c r="N955" s="26"/>
      <c r="O955" s="26"/>
    </row>
    <row r="956">
      <c r="K956" s="26"/>
      <c r="N956" s="26"/>
      <c r="O956" s="26"/>
    </row>
    <row r="957">
      <c r="K957" s="26"/>
      <c r="N957" s="26"/>
      <c r="O957" s="26"/>
    </row>
    <row r="958">
      <c r="K958" s="26"/>
      <c r="N958" s="26"/>
      <c r="O958" s="26"/>
    </row>
    <row r="959">
      <c r="K959" s="26"/>
      <c r="N959" s="26"/>
      <c r="O959" s="26"/>
    </row>
    <row r="960">
      <c r="K960" s="26"/>
      <c r="N960" s="26"/>
      <c r="O960" s="26"/>
    </row>
    <row r="961">
      <c r="K961" s="26"/>
      <c r="N961" s="26"/>
      <c r="O961" s="26"/>
    </row>
    <row r="962">
      <c r="K962" s="26"/>
      <c r="N962" s="26"/>
      <c r="O962" s="26"/>
    </row>
    <row r="963">
      <c r="K963" s="26"/>
      <c r="N963" s="26"/>
      <c r="O963" s="26"/>
    </row>
    <row r="964">
      <c r="K964" s="26"/>
      <c r="N964" s="26"/>
      <c r="O964" s="26"/>
    </row>
    <row r="965">
      <c r="K965" s="26"/>
      <c r="N965" s="26"/>
      <c r="O965" s="26"/>
    </row>
    <row r="966">
      <c r="K966" s="26"/>
      <c r="N966" s="26"/>
      <c r="O966" s="26"/>
    </row>
    <row r="967">
      <c r="K967" s="26"/>
      <c r="N967" s="26"/>
      <c r="O967" s="26"/>
    </row>
    <row r="968">
      <c r="K968" s="26"/>
      <c r="N968" s="26"/>
      <c r="O968" s="26"/>
    </row>
    <row r="969">
      <c r="K969" s="26"/>
      <c r="N969" s="26"/>
      <c r="O969" s="26"/>
    </row>
    <row r="970">
      <c r="K970" s="26"/>
      <c r="N970" s="26"/>
      <c r="O970" s="26"/>
    </row>
    <row r="971">
      <c r="K971" s="26"/>
      <c r="N971" s="26"/>
      <c r="O971" s="26"/>
    </row>
    <row r="972">
      <c r="K972" s="26"/>
      <c r="N972" s="26"/>
      <c r="O972" s="26"/>
    </row>
    <row r="973">
      <c r="K973" s="26"/>
      <c r="N973" s="26"/>
      <c r="O973" s="26"/>
    </row>
    <row r="974">
      <c r="K974" s="26"/>
      <c r="N974" s="26"/>
      <c r="O974" s="26"/>
    </row>
    <row r="975">
      <c r="K975" s="26"/>
      <c r="N975" s="26"/>
      <c r="O975" s="26"/>
    </row>
    <row r="976">
      <c r="K976" s="26"/>
      <c r="N976" s="26"/>
      <c r="O976" s="26"/>
    </row>
    <row r="977">
      <c r="K977" s="26"/>
      <c r="N977" s="26"/>
      <c r="O977" s="26"/>
    </row>
    <row r="978">
      <c r="K978" s="26"/>
      <c r="N978" s="26"/>
      <c r="O978" s="26"/>
    </row>
    <row r="979">
      <c r="K979" s="26"/>
      <c r="N979" s="26"/>
      <c r="O979" s="26"/>
    </row>
    <row r="980">
      <c r="K980" s="26"/>
      <c r="N980" s="26"/>
      <c r="O980" s="26"/>
    </row>
    <row r="981">
      <c r="K981" s="26"/>
      <c r="N981" s="26"/>
      <c r="O981" s="26"/>
    </row>
    <row r="982">
      <c r="K982" s="26"/>
      <c r="N982" s="26"/>
      <c r="O982" s="26"/>
    </row>
    <row r="983">
      <c r="K983" s="26"/>
      <c r="N983" s="26"/>
      <c r="O983" s="26"/>
    </row>
    <row r="984">
      <c r="K984" s="26"/>
      <c r="N984" s="26"/>
      <c r="O984" s="26"/>
    </row>
    <row r="985">
      <c r="K985" s="26"/>
      <c r="N985" s="26"/>
      <c r="O985" s="26"/>
    </row>
    <row r="986">
      <c r="K986" s="26"/>
      <c r="N986" s="26"/>
      <c r="O986" s="26"/>
    </row>
    <row r="987">
      <c r="K987" s="26"/>
      <c r="N987" s="26"/>
      <c r="O987" s="26"/>
    </row>
    <row r="988">
      <c r="K988" s="26"/>
      <c r="N988" s="26"/>
      <c r="O988" s="26"/>
    </row>
    <row r="989">
      <c r="K989" s="26"/>
      <c r="N989" s="26"/>
      <c r="O989" s="26"/>
    </row>
    <row r="990">
      <c r="K990" s="26"/>
      <c r="N990" s="26"/>
      <c r="O990" s="26"/>
    </row>
    <row r="991">
      <c r="K991" s="26"/>
      <c r="N991" s="26"/>
      <c r="O991" s="26"/>
    </row>
    <row r="992">
      <c r="K992" s="26"/>
      <c r="N992" s="26"/>
      <c r="O992" s="26"/>
    </row>
    <row r="993">
      <c r="K993" s="26"/>
      <c r="N993" s="26"/>
      <c r="O993" s="26"/>
    </row>
    <row r="994">
      <c r="K994" s="26"/>
      <c r="N994" s="26"/>
      <c r="O994" s="26"/>
    </row>
    <row r="995">
      <c r="K995" s="26"/>
      <c r="N995" s="26"/>
      <c r="O995" s="26"/>
    </row>
    <row r="996">
      <c r="K996" s="26"/>
      <c r="N996" s="26"/>
      <c r="O996" s="26"/>
    </row>
    <row r="997">
      <c r="K997" s="26"/>
      <c r="N997" s="26"/>
      <c r="O997" s="26"/>
    </row>
    <row r="998">
      <c r="K998" s="26"/>
      <c r="N998" s="26"/>
      <c r="O998" s="26"/>
    </row>
    <row r="999">
      <c r="K999" s="26"/>
      <c r="N999" s="26"/>
      <c r="O999" s="26"/>
    </row>
    <row r="1000">
      <c r="K1000" s="26"/>
      <c r="N1000" s="26"/>
      <c r="O1000" s="26"/>
    </row>
    <row r="1001">
      <c r="K1001" s="26"/>
      <c r="N1001" s="26"/>
      <c r="O1001" s="26"/>
    </row>
    <row r="1002">
      <c r="K1002" s="26"/>
      <c r="N1002" s="26"/>
      <c r="O1002" s="26"/>
    </row>
    <row r="1003">
      <c r="K1003" s="26"/>
      <c r="N1003" s="26"/>
      <c r="O1003" s="26"/>
    </row>
    <row r="1004">
      <c r="K1004" s="26"/>
      <c r="N1004" s="26"/>
      <c r="O1004" s="26"/>
    </row>
    <row r="1005">
      <c r="K1005" s="26"/>
      <c r="N1005" s="26"/>
      <c r="O1005" s="26"/>
    </row>
    <row r="1006">
      <c r="K1006" s="26"/>
      <c r="N1006" s="26"/>
      <c r="O1006" s="26"/>
    </row>
    <row r="1007">
      <c r="K1007" s="26"/>
      <c r="N1007" s="26"/>
      <c r="O1007" s="26"/>
    </row>
    <row r="1008">
      <c r="K1008" s="26"/>
      <c r="N1008" s="26"/>
      <c r="O1008" s="26"/>
    </row>
    <row r="1009">
      <c r="K1009" s="26"/>
      <c r="N1009" s="26"/>
      <c r="O1009" s="26"/>
    </row>
    <row r="1010">
      <c r="K1010" s="26"/>
      <c r="N1010" s="26"/>
      <c r="O1010" s="26"/>
    </row>
    <row r="1011">
      <c r="K1011" s="26"/>
      <c r="N1011" s="26"/>
      <c r="O1011" s="26"/>
    </row>
    <row r="1012">
      <c r="K1012" s="26"/>
      <c r="N1012" s="26"/>
      <c r="O1012" s="26"/>
    </row>
    <row r="1013">
      <c r="K1013" s="26"/>
      <c r="N1013" s="26"/>
      <c r="O1013" s="26"/>
    </row>
    <row r="1014">
      <c r="K1014" s="26"/>
      <c r="N1014" s="26"/>
      <c r="O1014" s="26"/>
    </row>
    <row r="1015">
      <c r="K1015" s="26"/>
      <c r="N1015" s="26"/>
      <c r="O1015" s="26"/>
    </row>
    <row r="1016">
      <c r="K1016" s="26"/>
      <c r="N1016" s="26"/>
      <c r="O1016" s="26"/>
    </row>
    <row r="1017">
      <c r="K1017" s="26"/>
      <c r="N1017" s="26"/>
      <c r="O1017" s="26"/>
    </row>
    <row r="1018">
      <c r="K1018" s="26"/>
      <c r="N1018" s="26"/>
      <c r="O1018" s="26"/>
    </row>
    <row r="1019">
      <c r="K1019" s="26"/>
      <c r="N1019" s="26"/>
      <c r="O1019" s="26"/>
    </row>
    <row r="1020">
      <c r="K1020" s="26"/>
      <c r="N1020" s="26"/>
      <c r="O1020" s="26"/>
    </row>
    <row r="1021">
      <c r="K1021" s="26"/>
      <c r="N1021" s="26"/>
      <c r="O1021" s="26"/>
    </row>
    <row r="1022">
      <c r="K1022" s="26"/>
      <c r="N1022" s="26"/>
      <c r="O1022" s="26"/>
    </row>
    <row r="1023">
      <c r="K1023" s="26"/>
      <c r="N1023" s="26"/>
      <c r="O1023" s="26"/>
    </row>
    <row r="1024">
      <c r="K1024" s="26"/>
      <c r="N1024" s="26"/>
      <c r="O1024" s="26"/>
    </row>
    <row r="1025">
      <c r="K1025" s="26"/>
      <c r="N1025" s="26"/>
      <c r="O1025" s="26"/>
    </row>
    <row r="1026">
      <c r="K1026" s="26"/>
      <c r="N1026" s="26"/>
      <c r="O1026" s="26"/>
    </row>
    <row r="1027">
      <c r="K1027" s="26"/>
      <c r="N1027" s="26"/>
      <c r="O1027" s="26"/>
    </row>
    <row r="1028">
      <c r="K1028" s="26"/>
      <c r="N1028" s="26"/>
      <c r="O1028" s="26"/>
    </row>
    <row r="1029">
      <c r="K1029" s="26"/>
      <c r="N1029" s="26"/>
      <c r="O1029" s="26"/>
    </row>
    <row r="1030">
      <c r="K1030" s="26"/>
      <c r="N1030" s="26"/>
      <c r="O1030" s="26"/>
    </row>
    <row r="1031">
      <c r="K1031" s="26"/>
      <c r="N1031" s="26"/>
      <c r="O1031" s="26"/>
    </row>
    <row r="1032">
      <c r="K1032" s="26"/>
      <c r="N1032" s="26"/>
      <c r="O1032" s="26"/>
    </row>
    <row r="1033">
      <c r="K1033" s="26"/>
      <c r="N1033" s="26"/>
      <c r="O1033" s="26"/>
    </row>
    <row r="1034">
      <c r="K1034" s="26"/>
      <c r="N1034" s="26"/>
      <c r="O1034" s="26"/>
    </row>
    <row r="1035">
      <c r="K1035" s="26"/>
      <c r="N1035" s="26"/>
      <c r="O1035" s="26"/>
    </row>
    <row r="1036">
      <c r="K1036" s="26"/>
      <c r="N1036" s="26"/>
      <c r="O1036" s="26"/>
    </row>
    <row r="1037">
      <c r="K1037" s="26"/>
      <c r="N1037" s="26"/>
      <c r="O1037" s="26"/>
    </row>
    <row r="1038">
      <c r="K1038" s="26"/>
      <c r="N1038" s="26"/>
      <c r="O1038" s="26"/>
    </row>
    <row r="1039">
      <c r="K1039" s="26"/>
      <c r="N1039" s="26"/>
      <c r="O1039" s="26"/>
    </row>
    <row r="1040">
      <c r="K1040" s="26"/>
      <c r="N1040" s="26"/>
      <c r="O1040" s="26"/>
    </row>
    <row r="1041">
      <c r="K1041" s="26"/>
      <c r="N1041" s="26"/>
      <c r="O1041" s="26"/>
    </row>
    <row r="1042">
      <c r="K1042" s="26"/>
      <c r="N1042" s="26"/>
      <c r="O1042" s="26"/>
    </row>
    <row r="1043">
      <c r="K1043" s="26"/>
      <c r="N1043" s="26"/>
      <c r="O1043" s="26"/>
    </row>
    <row r="1044">
      <c r="K1044" s="26"/>
      <c r="N1044" s="26"/>
      <c r="O1044" s="26"/>
    </row>
    <row r="1045">
      <c r="K1045" s="26"/>
      <c r="N1045" s="26"/>
      <c r="O1045" s="26"/>
    </row>
    <row r="1046">
      <c r="K1046" s="26"/>
      <c r="N1046" s="26"/>
      <c r="O1046" s="26"/>
    </row>
    <row r="1047">
      <c r="K1047" s="26"/>
      <c r="N1047" s="26"/>
      <c r="O1047" s="26"/>
    </row>
    <row r="1048">
      <c r="K1048" s="26"/>
      <c r="N1048" s="26"/>
      <c r="O1048" s="26"/>
    </row>
    <row r="1049">
      <c r="K1049" s="26"/>
      <c r="N1049" s="26"/>
      <c r="O1049" s="26"/>
    </row>
    <row r="1050">
      <c r="K1050" s="26"/>
      <c r="N1050" s="26"/>
      <c r="O1050" s="26"/>
    </row>
    <row r="1051">
      <c r="K1051" s="26"/>
      <c r="N1051" s="26"/>
      <c r="O1051" s="26"/>
    </row>
    <row r="1052">
      <c r="K1052" s="26"/>
      <c r="N1052" s="26"/>
      <c r="O1052" s="26"/>
    </row>
    <row r="1053">
      <c r="K1053" s="26"/>
      <c r="N1053" s="26"/>
      <c r="O1053" s="26"/>
    </row>
    <row r="1054">
      <c r="K1054" s="26"/>
      <c r="N1054" s="26"/>
      <c r="O1054" s="26"/>
    </row>
    <row r="1055">
      <c r="K1055" s="26"/>
      <c r="N1055" s="26"/>
      <c r="O1055" s="26"/>
    </row>
    <row r="1056">
      <c r="K1056" s="26"/>
      <c r="N1056" s="26"/>
      <c r="O1056" s="26"/>
    </row>
    <row r="1057">
      <c r="K1057" s="26"/>
      <c r="N1057" s="26"/>
      <c r="O1057" s="26"/>
    </row>
    <row r="1058">
      <c r="K1058" s="26"/>
      <c r="N1058" s="26"/>
      <c r="O1058" s="26"/>
    </row>
    <row r="1059">
      <c r="K1059" s="26"/>
      <c r="N1059" s="26"/>
      <c r="O1059" s="26"/>
    </row>
    <row r="1060">
      <c r="K1060" s="26"/>
      <c r="N1060" s="26"/>
      <c r="O1060" s="26"/>
    </row>
    <row r="1061">
      <c r="K1061" s="26"/>
      <c r="N1061" s="26"/>
      <c r="O1061" s="26"/>
    </row>
    <row r="1062">
      <c r="K1062" s="26"/>
      <c r="N1062" s="26"/>
      <c r="O1062" s="26"/>
    </row>
    <row r="1063">
      <c r="K1063" s="26"/>
      <c r="N1063" s="26"/>
      <c r="O1063" s="26"/>
    </row>
    <row r="1064">
      <c r="K1064" s="26"/>
      <c r="N1064" s="26"/>
      <c r="O1064" s="26"/>
    </row>
    <row r="1065">
      <c r="K1065" s="26"/>
      <c r="N1065" s="26"/>
      <c r="O1065" s="26"/>
    </row>
    <row r="1066">
      <c r="K1066" s="26"/>
      <c r="N1066" s="26"/>
      <c r="O1066" s="26"/>
    </row>
    <row r="1067">
      <c r="K1067" s="26"/>
      <c r="N1067" s="26"/>
      <c r="O1067" s="26"/>
    </row>
    <row r="1068">
      <c r="K1068" s="26"/>
      <c r="N1068" s="26"/>
      <c r="O1068" s="26"/>
    </row>
    <row r="1069">
      <c r="K1069" s="26"/>
      <c r="N1069" s="26"/>
      <c r="O1069" s="26"/>
    </row>
    <row r="1070">
      <c r="K1070" s="26"/>
      <c r="N1070" s="26"/>
      <c r="O1070" s="26"/>
    </row>
    <row r="1071">
      <c r="K1071" s="26"/>
      <c r="N1071" s="26"/>
      <c r="O1071" s="26"/>
    </row>
    <row r="1072">
      <c r="K1072" s="26"/>
      <c r="N1072" s="26"/>
      <c r="O1072" s="26"/>
    </row>
    <row r="1073">
      <c r="K1073" s="26"/>
      <c r="N1073" s="26"/>
      <c r="O1073" s="26"/>
    </row>
    <row r="1074">
      <c r="K1074" s="26"/>
      <c r="N1074" s="26"/>
      <c r="O1074" s="26"/>
    </row>
    <row r="1075">
      <c r="K1075" s="26"/>
      <c r="N1075" s="26"/>
      <c r="O1075" s="26"/>
    </row>
    <row r="1076">
      <c r="K1076" s="26"/>
      <c r="N1076" s="26"/>
      <c r="O1076" s="26"/>
    </row>
    <row r="1077">
      <c r="K1077" s="26"/>
      <c r="N1077" s="26"/>
      <c r="O1077" s="26"/>
    </row>
    <row r="1078">
      <c r="K1078" s="26"/>
      <c r="N1078" s="26"/>
      <c r="O1078" s="26"/>
    </row>
    <row r="1079">
      <c r="K1079" s="26"/>
      <c r="N1079" s="26"/>
      <c r="O1079" s="26"/>
    </row>
    <row r="1080">
      <c r="K1080" s="26"/>
      <c r="N1080" s="26"/>
      <c r="O1080" s="26"/>
    </row>
    <row r="1081">
      <c r="K1081" s="26"/>
      <c r="N1081" s="26"/>
      <c r="O1081" s="26"/>
    </row>
    <row r="1082">
      <c r="K1082" s="26"/>
      <c r="N1082" s="26"/>
      <c r="O1082" s="26"/>
    </row>
    <row r="1083">
      <c r="K1083" s="26"/>
      <c r="N1083" s="26"/>
      <c r="O1083" s="26"/>
    </row>
    <row r="1084">
      <c r="K1084" s="26"/>
      <c r="N1084" s="26"/>
      <c r="O1084" s="26"/>
    </row>
    <row r="1085">
      <c r="K1085" s="26"/>
      <c r="N1085" s="26"/>
      <c r="O1085" s="26"/>
    </row>
    <row r="1086">
      <c r="K1086" s="26"/>
      <c r="N1086" s="26"/>
      <c r="O1086" s="26"/>
    </row>
    <row r="1087">
      <c r="K1087" s="26"/>
      <c r="N1087" s="26"/>
      <c r="O1087" s="26"/>
    </row>
    <row r="1088">
      <c r="K1088" s="26"/>
      <c r="N1088" s="26"/>
      <c r="O1088" s="26"/>
    </row>
    <row r="1089">
      <c r="K1089" s="26"/>
      <c r="N1089" s="26"/>
      <c r="O1089" s="26"/>
    </row>
    <row r="1090">
      <c r="K1090" s="26"/>
      <c r="N1090" s="26"/>
      <c r="O1090" s="26"/>
    </row>
    <row r="1091">
      <c r="K1091" s="26"/>
      <c r="N1091" s="26"/>
      <c r="O1091" s="26"/>
    </row>
    <row r="1092">
      <c r="K1092" s="26"/>
      <c r="N1092" s="26"/>
      <c r="O1092" s="26"/>
    </row>
    <row r="1093">
      <c r="K1093" s="26"/>
      <c r="N1093" s="26"/>
      <c r="O1093" s="26"/>
    </row>
    <row r="1094">
      <c r="K1094" s="26"/>
      <c r="N1094" s="26"/>
      <c r="O1094" s="26"/>
    </row>
    <row r="1095">
      <c r="K1095" s="26"/>
      <c r="N1095" s="26"/>
      <c r="O1095" s="26"/>
    </row>
    <row r="1096">
      <c r="K1096" s="26"/>
      <c r="N1096" s="26"/>
      <c r="O1096" s="26"/>
    </row>
    <row r="1097">
      <c r="K1097" s="26"/>
      <c r="N1097" s="26"/>
      <c r="O1097" s="26"/>
    </row>
    <row r="1098">
      <c r="K1098" s="26"/>
      <c r="N1098" s="26"/>
      <c r="O1098" s="26"/>
    </row>
    <row r="1099">
      <c r="K1099" s="26"/>
      <c r="N1099" s="26"/>
      <c r="O1099" s="26"/>
    </row>
    <row r="1100">
      <c r="K1100" s="26"/>
      <c r="N1100" s="26"/>
      <c r="O1100" s="26"/>
    </row>
    <row r="1101">
      <c r="K1101" s="26"/>
      <c r="N1101" s="26"/>
      <c r="O1101" s="26"/>
    </row>
    <row r="1102">
      <c r="K1102" s="26"/>
      <c r="N1102" s="26"/>
      <c r="O1102" s="26"/>
    </row>
    <row r="1103">
      <c r="K1103" s="26"/>
      <c r="N1103" s="26"/>
      <c r="O1103" s="26"/>
    </row>
    <row r="1104">
      <c r="K1104" s="26"/>
      <c r="N1104" s="26"/>
      <c r="O1104" s="26"/>
    </row>
    <row r="1105">
      <c r="K1105" s="26"/>
      <c r="N1105" s="26"/>
      <c r="O1105" s="26"/>
    </row>
    <row r="1106">
      <c r="K1106" s="26"/>
      <c r="N1106" s="26"/>
      <c r="O1106" s="26"/>
    </row>
    <row r="1107">
      <c r="K1107" s="26"/>
      <c r="N1107" s="26"/>
      <c r="O1107" s="26"/>
    </row>
    <row r="1108">
      <c r="K1108" s="26"/>
      <c r="N1108" s="26"/>
      <c r="O1108" s="26"/>
    </row>
    <row r="1109">
      <c r="K1109" s="26"/>
      <c r="N1109" s="26"/>
      <c r="O1109" s="26"/>
    </row>
    <row r="1110">
      <c r="K1110" s="26"/>
      <c r="N1110" s="26"/>
      <c r="O1110" s="26"/>
    </row>
    <row r="1111">
      <c r="K1111" s="26"/>
      <c r="N1111" s="26"/>
      <c r="O1111" s="26"/>
    </row>
    <row r="1112">
      <c r="K1112" s="26"/>
      <c r="N1112" s="26"/>
      <c r="O1112" s="26"/>
    </row>
    <row r="1113">
      <c r="K1113" s="26"/>
      <c r="N1113" s="26"/>
      <c r="O1113" s="26"/>
    </row>
    <row r="1114">
      <c r="K1114" s="26"/>
      <c r="N1114" s="26"/>
      <c r="O1114" s="26"/>
    </row>
    <row r="1115">
      <c r="K1115" s="26"/>
      <c r="N1115" s="26"/>
      <c r="O1115" s="26"/>
    </row>
    <row r="1116">
      <c r="K1116" s="26"/>
      <c r="N1116" s="26"/>
      <c r="O1116" s="26"/>
    </row>
    <row r="1117">
      <c r="K1117" s="26"/>
      <c r="N1117" s="26"/>
      <c r="O1117" s="26"/>
    </row>
    <row r="1118">
      <c r="K1118" s="26"/>
      <c r="N1118" s="26"/>
      <c r="O1118" s="26"/>
    </row>
    <row r="1119">
      <c r="K1119" s="26"/>
      <c r="N1119" s="26"/>
      <c r="O1119" s="26"/>
    </row>
    <row r="1120">
      <c r="K1120" s="26"/>
      <c r="N1120" s="26"/>
      <c r="O1120" s="26"/>
    </row>
    <row r="1121">
      <c r="K1121" s="26"/>
      <c r="N1121" s="26"/>
      <c r="O1121" s="26"/>
    </row>
    <row r="1122">
      <c r="K1122" s="26"/>
      <c r="N1122" s="26"/>
      <c r="O1122" s="26"/>
    </row>
    <row r="1123">
      <c r="K1123" s="26"/>
      <c r="N1123" s="26"/>
      <c r="O1123" s="26"/>
    </row>
    <row r="1124">
      <c r="K1124" s="26"/>
      <c r="N1124" s="26"/>
      <c r="O1124" s="26"/>
    </row>
    <row r="1125">
      <c r="K1125" s="26"/>
      <c r="N1125" s="26"/>
      <c r="O1125" s="26"/>
    </row>
    <row r="1126">
      <c r="K1126" s="26"/>
      <c r="N1126" s="26"/>
      <c r="O1126" s="26"/>
    </row>
    <row r="1127">
      <c r="K1127" s="26"/>
      <c r="N1127" s="26"/>
      <c r="O1127" s="26"/>
    </row>
    <row r="1128">
      <c r="K1128" s="26"/>
      <c r="N1128" s="26"/>
      <c r="O1128" s="26"/>
    </row>
    <row r="1129">
      <c r="K1129" s="26"/>
      <c r="N1129" s="26"/>
      <c r="O1129" s="26"/>
    </row>
    <row r="1130">
      <c r="K1130" s="26"/>
      <c r="N1130" s="26"/>
      <c r="O1130" s="26"/>
    </row>
    <row r="1131">
      <c r="K1131" s="26"/>
      <c r="N1131" s="26"/>
      <c r="O1131" s="26"/>
    </row>
    <row r="1132">
      <c r="K1132" s="26"/>
      <c r="N1132" s="26"/>
      <c r="O1132" s="26"/>
    </row>
    <row r="1133">
      <c r="K1133" s="26"/>
      <c r="N1133" s="26"/>
      <c r="O1133" s="26"/>
    </row>
    <row r="1134">
      <c r="K1134" s="26"/>
      <c r="N1134" s="26"/>
      <c r="O1134" s="26"/>
    </row>
    <row r="1135">
      <c r="K1135" s="26"/>
      <c r="N1135" s="26"/>
      <c r="O1135" s="26"/>
    </row>
    <row r="1136">
      <c r="K1136" s="26"/>
      <c r="N1136" s="26"/>
      <c r="O1136" s="26"/>
    </row>
    <row r="1137">
      <c r="K1137" s="26"/>
      <c r="N1137" s="26"/>
      <c r="O1137" s="26"/>
    </row>
    <row r="1138">
      <c r="K1138" s="26"/>
      <c r="N1138" s="26"/>
      <c r="O1138" s="26"/>
    </row>
    <row r="1139">
      <c r="K1139" s="26"/>
      <c r="N1139" s="26"/>
      <c r="O1139" s="26"/>
    </row>
    <row r="1140">
      <c r="K1140" s="26"/>
      <c r="N1140" s="26"/>
      <c r="O1140" s="26"/>
    </row>
    <row r="1141">
      <c r="K1141" s="26"/>
      <c r="N1141" s="26"/>
      <c r="O1141" s="26"/>
    </row>
    <row r="1142">
      <c r="K1142" s="26"/>
      <c r="N1142" s="26"/>
      <c r="O1142" s="26"/>
    </row>
    <row r="1143">
      <c r="K1143" s="26"/>
      <c r="N1143" s="26"/>
      <c r="O1143" s="26"/>
    </row>
    <row r="1144">
      <c r="K1144" s="26"/>
      <c r="N1144" s="26"/>
      <c r="O1144" s="26"/>
    </row>
    <row r="1145">
      <c r="K1145" s="26"/>
      <c r="N1145" s="26"/>
      <c r="O1145" s="26"/>
    </row>
    <row r="1146">
      <c r="K1146" s="26"/>
      <c r="N1146" s="26"/>
      <c r="O1146" s="26"/>
    </row>
    <row r="1147">
      <c r="K1147" s="26"/>
      <c r="N1147" s="26"/>
      <c r="O1147" s="26"/>
    </row>
    <row r="1148">
      <c r="K1148" s="26"/>
      <c r="N1148" s="26"/>
      <c r="O1148" s="26"/>
    </row>
    <row r="1149">
      <c r="K1149" s="26"/>
      <c r="N1149" s="26"/>
      <c r="O1149" s="26"/>
    </row>
    <row r="1150">
      <c r="K1150" s="26"/>
      <c r="N1150" s="26"/>
      <c r="O1150" s="26"/>
    </row>
    <row r="1151">
      <c r="K1151" s="26"/>
      <c r="N1151" s="26"/>
      <c r="O1151" s="26"/>
    </row>
    <row r="1152">
      <c r="K1152" s="26"/>
      <c r="N1152" s="26"/>
      <c r="O1152" s="26"/>
    </row>
    <row r="1153">
      <c r="K1153" s="26"/>
      <c r="N1153" s="26"/>
      <c r="O1153" s="26"/>
    </row>
    <row r="1154">
      <c r="K1154" s="26"/>
      <c r="N1154" s="26"/>
      <c r="O1154" s="26"/>
    </row>
    <row r="1155">
      <c r="K1155" s="26"/>
      <c r="N1155" s="26"/>
      <c r="O1155" s="26"/>
    </row>
    <row r="1156">
      <c r="K1156" s="26"/>
      <c r="N1156" s="26"/>
      <c r="O1156" s="26"/>
    </row>
    <row r="1157">
      <c r="K1157" s="26"/>
      <c r="N1157" s="26"/>
      <c r="O1157" s="26"/>
    </row>
    <row r="1158">
      <c r="K1158" s="26"/>
      <c r="N1158" s="26"/>
      <c r="O1158" s="26"/>
    </row>
    <row r="1159">
      <c r="K1159" s="26"/>
      <c r="N1159" s="26"/>
      <c r="O1159" s="26"/>
    </row>
    <row r="1160">
      <c r="K1160" s="26"/>
      <c r="N1160" s="26"/>
      <c r="O1160" s="26"/>
    </row>
    <row r="1161">
      <c r="K1161" s="26"/>
      <c r="N1161" s="26"/>
      <c r="O1161" s="26"/>
    </row>
    <row r="1162">
      <c r="K1162" s="26"/>
      <c r="N1162" s="26"/>
      <c r="O1162" s="26"/>
    </row>
    <row r="1163">
      <c r="K1163" s="26"/>
      <c r="N1163" s="26"/>
      <c r="O1163" s="26"/>
    </row>
    <row r="1164">
      <c r="K1164" s="26"/>
      <c r="N1164" s="26"/>
      <c r="O1164" s="26"/>
    </row>
    <row r="1165">
      <c r="K1165" s="26"/>
      <c r="N1165" s="26"/>
      <c r="O1165" s="26"/>
    </row>
    <row r="1166">
      <c r="K1166" s="26"/>
      <c r="N1166" s="26"/>
      <c r="O1166" s="26"/>
    </row>
    <row r="1167">
      <c r="K1167" s="26"/>
      <c r="N1167" s="26"/>
      <c r="O1167" s="26"/>
    </row>
    <row r="1168">
      <c r="K1168" s="26"/>
      <c r="N1168" s="26"/>
      <c r="O1168" s="26"/>
    </row>
    <row r="1169">
      <c r="K1169" s="26"/>
      <c r="N1169" s="26"/>
      <c r="O1169" s="26"/>
    </row>
    <row r="1170">
      <c r="K1170" s="26"/>
      <c r="N1170" s="26"/>
      <c r="O1170" s="26"/>
    </row>
    <row r="1171">
      <c r="K1171" s="26"/>
      <c r="N1171" s="26"/>
      <c r="O1171" s="26"/>
    </row>
    <row r="1172">
      <c r="K1172" s="26"/>
      <c r="N1172" s="26"/>
      <c r="O1172" s="26"/>
    </row>
    <row r="1173">
      <c r="K1173" s="26"/>
      <c r="N1173" s="26"/>
      <c r="O1173" s="26"/>
    </row>
    <row r="1174">
      <c r="K1174" s="26"/>
      <c r="N1174" s="26"/>
      <c r="O1174" s="26"/>
    </row>
    <row r="1175">
      <c r="K1175" s="26"/>
      <c r="N1175" s="26"/>
      <c r="O1175" s="26"/>
    </row>
    <row r="1176">
      <c r="K1176" s="26"/>
      <c r="N1176" s="26"/>
      <c r="O1176" s="26"/>
    </row>
    <row r="1177">
      <c r="K1177" s="26"/>
      <c r="N1177" s="26"/>
      <c r="O1177" s="26"/>
    </row>
    <row r="1178">
      <c r="K1178" s="26"/>
      <c r="N1178" s="26"/>
      <c r="O1178" s="26"/>
    </row>
    <row r="1179">
      <c r="K1179" s="26"/>
      <c r="N1179" s="26"/>
      <c r="O1179" s="26"/>
    </row>
    <row r="1180">
      <c r="K1180" s="26"/>
      <c r="N1180" s="26"/>
      <c r="O1180" s="26"/>
    </row>
    <row r="1181">
      <c r="K1181" s="26"/>
      <c r="N1181" s="26"/>
      <c r="O1181" s="26"/>
    </row>
    <row r="1182">
      <c r="K1182" s="26"/>
      <c r="N1182" s="26"/>
      <c r="O1182" s="26"/>
    </row>
    <row r="1183">
      <c r="K1183" s="26"/>
      <c r="N1183" s="26"/>
      <c r="O1183" s="26"/>
    </row>
    <row r="1184">
      <c r="K1184" s="26"/>
      <c r="N1184" s="26"/>
      <c r="O1184" s="26"/>
    </row>
    <row r="1185">
      <c r="K1185" s="26"/>
      <c r="N1185" s="26"/>
      <c r="O1185" s="26"/>
    </row>
    <row r="1186">
      <c r="K1186" s="26"/>
      <c r="N1186" s="26"/>
      <c r="O1186" s="26"/>
    </row>
    <row r="1187">
      <c r="K1187" s="26"/>
      <c r="N1187" s="26"/>
      <c r="O1187" s="26"/>
    </row>
    <row r="1188">
      <c r="K1188" s="26"/>
      <c r="N1188" s="26"/>
      <c r="O1188" s="26"/>
    </row>
    <row r="1189">
      <c r="K1189" s="26"/>
      <c r="N1189" s="26"/>
      <c r="O1189" s="26"/>
    </row>
    <row r="1190">
      <c r="K1190" s="26"/>
      <c r="N1190" s="26"/>
      <c r="O1190" s="26"/>
    </row>
    <row r="1191">
      <c r="K1191" s="26"/>
      <c r="N1191" s="26"/>
      <c r="O1191" s="26"/>
    </row>
    <row r="1192">
      <c r="K1192" s="26"/>
      <c r="N1192" s="26"/>
      <c r="O1192" s="26"/>
    </row>
    <row r="1193">
      <c r="K1193" s="26"/>
      <c r="N1193" s="26"/>
      <c r="O1193" s="26"/>
    </row>
    <row r="1194">
      <c r="K1194" s="26"/>
      <c r="N1194" s="26"/>
      <c r="O1194" s="26"/>
    </row>
    <row r="1195">
      <c r="K1195" s="26"/>
      <c r="N1195" s="26"/>
      <c r="O1195" s="26"/>
    </row>
    <row r="1196">
      <c r="K1196" s="26"/>
      <c r="N1196" s="26"/>
      <c r="O1196" s="26"/>
    </row>
    <row r="1197">
      <c r="K1197" s="26"/>
      <c r="N1197" s="26"/>
      <c r="O1197" s="26"/>
    </row>
    <row r="1198">
      <c r="K1198" s="26"/>
      <c r="N1198" s="26"/>
      <c r="O1198" s="26"/>
    </row>
    <row r="1199">
      <c r="K1199" s="26"/>
      <c r="N1199" s="26"/>
      <c r="O1199" s="26"/>
    </row>
    <row r="1200">
      <c r="K1200" s="26"/>
      <c r="N1200" s="26"/>
      <c r="O1200" s="26"/>
    </row>
    <row r="1201">
      <c r="K1201" s="26"/>
      <c r="N1201" s="26"/>
      <c r="O1201" s="26"/>
    </row>
    <row r="1202">
      <c r="K1202" s="26"/>
      <c r="N1202" s="26"/>
      <c r="O1202" s="26"/>
    </row>
    <row r="1203">
      <c r="K1203" s="26"/>
      <c r="N1203" s="26"/>
      <c r="O1203" s="26"/>
    </row>
    <row r="1204">
      <c r="K1204" s="26"/>
      <c r="N1204" s="26"/>
      <c r="O1204" s="26"/>
    </row>
    <row r="1205">
      <c r="K1205" s="26"/>
      <c r="N1205" s="26"/>
      <c r="O1205" s="26"/>
    </row>
    <row r="1206">
      <c r="K1206" s="26"/>
      <c r="N1206" s="26"/>
      <c r="O1206" s="26"/>
    </row>
    <row r="1207">
      <c r="K1207" s="26"/>
      <c r="N1207" s="26"/>
      <c r="O1207" s="26"/>
    </row>
    <row r="1208">
      <c r="K1208" s="26"/>
      <c r="N1208" s="26"/>
      <c r="O1208" s="26"/>
    </row>
    <row r="1209">
      <c r="K1209" s="26"/>
      <c r="N1209" s="26"/>
      <c r="O1209" s="26"/>
    </row>
    <row r="1210">
      <c r="K1210" s="26"/>
      <c r="N1210" s="26"/>
      <c r="O1210" s="26"/>
    </row>
    <row r="1211">
      <c r="K1211" s="26"/>
      <c r="N1211" s="26"/>
      <c r="O1211" s="26"/>
    </row>
    <row r="1212">
      <c r="K1212" s="26"/>
      <c r="N1212" s="26"/>
      <c r="O1212" s="26"/>
    </row>
    <row r="1213">
      <c r="K1213" s="26"/>
      <c r="N1213" s="26"/>
      <c r="O1213" s="26"/>
    </row>
    <row r="1214">
      <c r="K1214" s="26"/>
      <c r="N1214" s="26"/>
      <c r="O1214" s="26"/>
    </row>
    <row r="1215">
      <c r="K1215" s="26"/>
      <c r="N1215" s="26"/>
      <c r="O1215" s="26"/>
    </row>
    <row r="1216">
      <c r="K1216" s="26"/>
      <c r="N1216" s="26"/>
      <c r="O1216" s="26"/>
    </row>
    <row r="1217">
      <c r="K1217" s="26"/>
      <c r="N1217" s="26"/>
      <c r="O1217" s="26"/>
    </row>
    <row r="1218">
      <c r="K1218" s="26"/>
      <c r="N1218" s="26"/>
      <c r="O1218" s="26"/>
    </row>
    <row r="1219">
      <c r="K1219" s="26"/>
      <c r="N1219" s="26"/>
      <c r="O1219" s="26"/>
    </row>
    <row r="1220">
      <c r="K1220" s="26"/>
      <c r="N1220" s="26"/>
      <c r="O1220" s="26"/>
    </row>
    <row r="1221">
      <c r="K1221" s="26"/>
      <c r="N1221" s="26"/>
      <c r="O1221" s="26"/>
    </row>
    <row r="1222">
      <c r="K1222" s="26"/>
      <c r="N1222" s="26"/>
      <c r="O1222" s="26"/>
    </row>
    <row r="1223">
      <c r="K1223" s="26"/>
      <c r="N1223" s="26"/>
      <c r="O1223" s="26"/>
    </row>
    <row r="1224">
      <c r="K1224" s="26"/>
      <c r="N1224" s="26"/>
      <c r="O1224" s="26"/>
    </row>
    <row r="1225">
      <c r="K1225" s="26"/>
      <c r="N1225" s="26"/>
      <c r="O1225" s="26"/>
    </row>
    <row r="1226">
      <c r="K1226" s="26"/>
      <c r="N1226" s="26"/>
      <c r="O1226" s="26"/>
    </row>
    <row r="1227">
      <c r="K1227" s="26"/>
      <c r="N1227" s="26"/>
      <c r="O1227" s="26"/>
    </row>
    <row r="1228">
      <c r="K1228" s="26"/>
      <c r="N1228" s="26"/>
      <c r="O1228" s="26"/>
    </row>
    <row r="1229">
      <c r="K1229" s="26"/>
      <c r="N1229" s="26"/>
      <c r="O1229" s="26"/>
    </row>
    <row r="1230">
      <c r="K1230" s="26"/>
      <c r="N1230" s="26"/>
      <c r="O1230" s="26"/>
    </row>
    <row r="1231">
      <c r="K1231" s="26"/>
      <c r="N1231" s="26"/>
      <c r="O1231" s="26"/>
    </row>
    <row r="1232">
      <c r="K1232" s="26"/>
      <c r="N1232" s="26"/>
      <c r="O1232" s="26"/>
    </row>
    <row r="1233">
      <c r="K1233" s="26"/>
      <c r="N1233" s="26"/>
      <c r="O1233" s="26"/>
    </row>
    <row r="1234">
      <c r="K1234" s="26"/>
      <c r="N1234" s="26"/>
      <c r="O1234" s="26"/>
    </row>
    <row r="1235">
      <c r="K1235" s="26"/>
      <c r="N1235" s="26"/>
      <c r="O1235" s="26"/>
    </row>
    <row r="1236">
      <c r="K1236" s="26"/>
      <c r="N1236" s="26"/>
      <c r="O1236" s="26"/>
    </row>
    <row r="1237">
      <c r="K1237" s="26"/>
      <c r="N1237" s="26"/>
      <c r="O1237" s="26"/>
    </row>
    <row r="1238">
      <c r="K1238" s="26"/>
      <c r="N1238" s="26"/>
      <c r="O1238" s="26"/>
    </row>
    <row r="1239">
      <c r="K1239" s="26"/>
      <c r="N1239" s="26"/>
      <c r="O1239" s="26"/>
    </row>
    <row r="1240">
      <c r="K1240" s="26"/>
      <c r="N1240" s="26"/>
      <c r="O1240" s="26"/>
    </row>
    <row r="1241">
      <c r="K1241" s="26"/>
      <c r="N1241" s="26"/>
      <c r="O1241" s="26"/>
    </row>
    <row r="1242">
      <c r="K1242" s="26"/>
      <c r="N1242" s="26"/>
      <c r="O1242" s="26"/>
    </row>
    <row r="1243">
      <c r="K1243" s="26"/>
      <c r="N1243" s="26"/>
      <c r="O1243" s="26"/>
    </row>
    <row r="1244">
      <c r="K1244" s="26"/>
      <c r="N1244" s="26"/>
      <c r="O1244" s="26"/>
    </row>
    <row r="1245">
      <c r="K1245" s="26"/>
      <c r="N1245" s="26"/>
      <c r="O1245" s="26"/>
    </row>
    <row r="1246">
      <c r="K1246" s="26"/>
      <c r="N1246" s="26"/>
      <c r="O1246" s="26"/>
    </row>
    <row r="1247">
      <c r="K1247" s="26"/>
      <c r="N1247" s="26"/>
      <c r="O1247" s="26"/>
    </row>
    <row r="1248">
      <c r="K1248" s="26"/>
      <c r="N1248" s="26"/>
      <c r="O1248" s="26"/>
    </row>
    <row r="1249">
      <c r="K1249" s="26"/>
      <c r="N1249" s="26"/>
      <c r="O1249" s="26"/>
    </row>
    <row r="1250">
      <c r="K1250" s="26"/>
      <c r="N1250" s="26"/>
      <c r="O1250" s="26"/>
    </row>
    <row r="1251">
      <c r="K1251" s="26"/>
      <c r="N1251" s="26"/>
      <c r="O1251" s="26"/>
    </row>
    <row r="1252">
      <c r="K1252" s="26"/>
      <c r="N1252" s="26"/>
      <c r="O1252" s="26"/>
    </row>
    <row r="1253">
      <c r="K1253" s="26"/>
      <c r="N1253" s="26"/>
      <c r="O1253" s="26"/>
    </row>
    <row r="1254">
      <c r="K1254" s="26"/>
      <c r="N1254" s="26"/>
      <c r="O1254" s="26"/>
    </row>
    <row r="1255">
      <c r="K1255" s="26"/>
      <c r="N1255" s="26"/>
      <c r="O1255" s="26"/>
    </row>
    <row r="1256">
      <c r="K1256" s="26"/>
      <c r="N1256" s="26"/>
      <c r="O1256" s="26"/>
    </row>
    <row r="1257">
      <c r="K1257" s="26"/>
      <c r="N1257" s="26"/>
      <c r="O1257" s="26"/>
    </row>
    <row r="1258">
      <c r="K1258" s="26"/>
      <c r="N1258" s="26"/>
      <c r="O1258" s="26"/>
    </row>
    <row r="1259">
      <c r="K1259" s="26"/>
      <c r="N1259" s="26"/>
      <c r="O1259" s="26"/>
    </row>
    <row r="1260">
      <c r="K1260" s="26"/>
      <c r="N1260" s="26"/>
      <c r="O1260" s="26"/>
    </row>
    <row r="1261">
      <c r="K1261" s="26"/>
      <c r="N1261" s="26"/>
      <c r="O1261" s="26"/>
    </row>
    <row r="1262">
      <c r="K1262" s="26"/>
      <c r="N1262" s="26"/>
      <c r="O1262" s="26"/>
    </row>
    <row r="1263">
      <c r="K1263" s="26"/>
      <c r="N1263" s="26"/>
      <c r="O1263" s="26"/>
    </row>
    <row r="1264">
      <c r="K1264" s="26"/>
      <c r="N1264" s="26"/>
      <c r="O1264" s="26"/>
    </row>
    <row r="1265">
      <c r="K1265" s="26"/>
      <c r="N1265" s="26"/>
      <c r="O1265" s="26"/>
    </row>
    <row r="1266">
      <c r="K1266" s="26"/>
      <c r="N1266" s="26"/>
      <c r="O1266" s="26"/>
    </row>
    <row r="1267">
      <c r="K1267" s="26"/>
      <c r="N1267" s="26"/>
      <c r="O1267" s="26"/>
    </row>
    <row r="1268">
      <c r="K1268" s="26"/>
      <c r="N1268" s="26"/>
      <c r="O1268" s="26"/>
    </row>
    <row r="1269">
      <c r="K1269" s="26"/>
      <c r="N1269" s="26"/>
      <c r="O1269" s="26"/>
    </row>
    <row r="1270">
      <c r="K1270" s="26"/>
      <c r="N1270" s="26"/>
      <c r="O1270" s="26"/>
    </row>
    <row r="1271">
      <c r="K1271" s="26"/>
      <c r="N1271" s="26"/>
      <c r="O1271" s="26"/>
    </row>
    <row r="1272">
      <c r="K1272" s="26"/>
      <c r="N1272" s="26"/>
      <c r="O1272" s="26"/>
    </row>
    <row r="1273">
      <c r="K1273" s="26"/>
      <c r="N1273" s="26"/>
      <c r="O1273" s="26"/>
    </row>
    <row r="1274">
      <c r="K1274" s="26"/>
      <c r="N1274" s="26"/>
      <c r="O1274" s="26"/>
    </row>
    <row r="1275">
      <c r="K1275" s="26"/>
      <c r="N1275" s="26"/>
      <c r="O1275" s="26"/>
    </row>
    <row r="1276">
      <c r="K1276" s="26"/>
      <c r="N1276" s="26"/>
      <c r="O1276" s="26"/>
    </row>
    <row r="1277">
      <c r="K1277" s="26"/>
      <c r="N1277" s="26"/>
      <c r="O1277" s="26"/>
    </row>
    <row r="1278">
      <c r="K1278" s="26"/>
      <c r="N1278" s="26"/>
      <c r="O1278" s="26"/>
    </row>
    <row r="1279">
      <c r="K1279" s="26"/>
      <c r="N1279" s="26"/>
      <c r="O1279" s="26"/>
    </row>
    <row r="1280">
      <c r="K1280" s="26"/>
      <c r="N1280" s="26"/>
      <c r="O1280" s="26"/>
    </row>
    <row r="1281">
      <c r="K1281" s="26"/>
      <c r="N1281" s="26"/>
      <c r="O1281" s="26"/>
    </row>
    <row r="1282">
      <c r="K1282" s="26"/>
      <c r="N1282" s="26"/>
      <c r="O1282" s="26"/>
    </row>
    <row r="1283">
      <c r="K1283" s="26"/>
      <c r="N1283" s="26"/>
      <c r="O1283" s="26"/>
    </row>
    <row r="1284">
      <c r="K1284" s="26"/>
      <c r="N1284" s="26"/>
      <c r="O1284" s="26"/>
    </row>
    <row r="1285">
      <c r="K1285" s="26"/>
      <c r="N1285" s="26"/>
      <c r="O1285" s="26"/>
    </row>
    <row r="1286">
      <c r="K1286" s="26"/>
      <c r="N1286" s="26"/>
      <c r="O1286" s="26"/>
    </row>
    <row r="1287">
      <c r="K1287" s="26"/>
      <c r="N1287" s="26"/>
      <c r="O1287" s="26"/>
    </row>
    <row r="1288">
      <c r="K1288" s="26"/>
      <c r="N1288" s="26"/>
      <c r="O1288" s="26"/>
    </row>
    <row r="1289">
      <c r="K1289" s="26"/>
      <c r="N1289" s="26"/>
      <c r="O1289" s="26"/>
    </row>
    <row r="1290">
      <c r="K1290" s="26"/>
      <c r="N1290" s="26"/>
      <c r="O1290" s="26"/>
    </row>
    <row r="1291">
      <c r="K1291" s="26"/>
      <c r="N1291" s="26"/>
      <c r="O1291" s="26"/>
    </row>
    <row r="1292">
      <c r="K1292" s="26"/>
      <c r="N1292" s="26"/>
      <c r="O1292" s="26"/>
    </row>
    <row r="1293">
      <c r="K1293" s="26"/>
      <c r="N1293" s="26"/>
      <c r="O1293" s="26"/>
    </row>
    <row r="1294">
      <c r="K1294" s="26"/>
      <c r="N1294" s="26"/>
      <c r="O1294" s="26"/>
    </row>
    <row r="1295">
      <c r="K1295" s="26"/>
      <c r="N1295" s="26"/>
      <c r="O1295" s="26"/>
    </row>
    <row r="1296">
      <c r="K1296" s="26"/>
      <c r="N1296" s="26"/>
      <c r="O1296" s="26"/>
    </row>
    <row r="1297">
      <c r="K1297" s="26"/>
      <c r="N1297" s="26"/>
      <c r="O1297" s="26"/>
    </row>
    <row r="1298">
      <c r="K1298" s="26"/>
      <c r="N1298" s="26"/>
      <c r="O1298" s="26"/>
    </row>
    <row r="1299">
      <c r="K1299" s="26"/>
      <c r="N1299" s="26"/>
      <c r="O1299" s="26"/>
    </row>
    <row r="1300">
      <c r="K1300" s="26"/>
      <c r="N1300" s="26"/>
      <c r="O1300" s="26"/>
    </row>
    <row r="1301">
      <c r="K1301" s="26"/>
      <c r="N1301" s="26"/>
      <c r="O1301" s="26"/>
    </row>
    <row r="1302">
      <c r="K1302" s="26"/>
      <c r="N1302" s="26"/>
      <c r="O1302" s="26"/>
    </row>
    <row r="1303">
      <c r="K1303" s="26"/>
      <c r="N1303" s="26"/>
      <c r="O1303" s="26"/>
    </row>
    <row r="1304">
      <c r="K1304" s="26"/>
      <c r="N1304" s="26"/>
      <c r="O1304" s="26"/>
    </row>
    <row r="1305">
      <c r="K1305" s="26"/>
      <c r="N1305" s="26"/>
      <c r="O1305" s="26"/>
    </row>
    <row r="1306">
      <c r="K1306" s="26"/>
      <c r="N1306" s="26"/>
      <c r="O1306" s="26"/>
    </row>
    <row r="1307">
      <c r="K1307" s="26"/>
      <c r="N1307" s="26"/>
      <c r="O1307" s="26"/>
    </row>
    <row r="1308">
      <c r="K1308" s="26"/>
      <c r="N1308" s="26"/>
      <c r="O1308" s="26"/>
    </row>
    <row r="1309">
      <c r="K1309" s="26"/>
      <c r="N1309" s="26"/>
      <c r="O1309" s="26"/>
    </row>
    <row r="1310">
      <c r="K1310" s="26"/>
      <c r="N1310" s="26"/>
      <c r="O1310" s="26"/>
    </row>
    <row r="1311">
      <c r="K1311" s="26"/>
      <c r="N1311" s="26"/>
      <c r="O1311" s="26"/>
    </row>
    <row r="1312">
      <c r="K1312" s="26"/>
      <c r="N1312" s="26"/>
      <c r="O1312" s="26"/>
    </row>
    <row r="1313">
      <c r="K1313" s="26"/>
      <c r="N1313" s="26"/>
      <c r="O1313" s="26"/>
    </row>
    <row r="1314">
      <c r="K1314" s="26"/>
      <c r="N1314" s="26"/>
      <c r="O1314" s="26"/>
    </row>
    <row r="1315">
      <c r="K1315" s="26"/>
      <c r="N1315" s="26"/>
      <c r="O1315" s="26"/>
    </row>
    <row r="1316">
      <c r="K1316" s="26"/>
      <c r="N1316" s="26"/>
      <c r="O1316" s="26"/>
    </row>
    <row r="1317">
      <c r="K1317" s="26"/>
      <c r="N1317" s="26"/>
      <c r="O1317" s="26"/>
    </row>
    <row r="1318">
      <c r="K1318" s="26"/>
      <c r="N1318" s="26"/>
      <c r="O1318" s="26"/>
    </row>
    <row r="1319">
      <c r="K1319" s="26"/>
      <c r="N1319" s="26"/>
      <c r="O1319" s="26"/>
    </row>
    <row r="1320">
      <c r="K1320" s="26"/>
      <c r="N1320" s="26"/>
      <c r="O1320" s="26"/>
    </row>
    <row r="1321">
      <c r="K1321" s="26"/>
      <c r="N1321" s="26"/>
      <c r="O1321" s="26"/>
    </row>
    <row r="1322">
      <c r="K1322" s="26"/>
      <c r="N1322" s="26"/>
      <c r="O1322" s="26"/>
    </row>
    <row r="1323">
      <c r="K1323" s="26"/>
      <c r="N1323" s="26"/>
      <c r="O1323" s="26"/>
    </row>
    <row r="1324">
      <c r="K1324" s="26"/>
      <c r="N1324" s="26"/>
      <c r="O1324" s="26"/>
    </row>
    <row r="1325">
      <c r="K1325" s="26"/>
      <c r="N1325" s="26"/>
      <c r="O1325" s="26"/>
    </row>
    <row r="1326">
      <c r="K1326" s="26"/>
      <c r="N1326" s="26"/>
      <c r="O1326" s="26"/>
    </row>
    <row r="1327">
      <c r="K1327" s="26"/>
      <c r="N1327" s="26"/>
      <c r="O1327" s="26"/>
    </row>
    <row r="1328">
      <c r="K1328" s="26"/>
      <c r="N1328" s="26"/>
      <c r="O1328" s="26"/>
    </row>
    <row r="1329">
      <c r="K1329" s="26"/>
      <c r="N1329" s="26"/>
      <c r="O1329" s="26"/>
    </row>
    <row r="1330">
      <c r="K1330" s="26"/>
      <c r="N1330" s="26"/>
      <c r="O1330" s="26"/>
    </row>
    <row r="1331">
      <c r="K1331" s="26"/>
      <c r="N1331" s="26"/>
      <c r="O1331" s="26"/>
    </row>
    <row r="1332">
      <c r="K1332" s="26"/>
      <c r="N1332" s="26"/>
      <c r="O1332" s="26"/>
    </row>
    <row r="1333">
      <c r="K1333" s="26"/>
      <c r="N1333" s="26"/>
      <c r="O1333" s="26"/>
    </row>
    <row r="1334">
      <c r="K1334" s="26"/>
      <c r="N1334" s="26"/>
      <c r="O1334" s="26"/>
    </row>
    <row r="1335">
      <c r="K1335" s="26"/>
      <c r="N1335" s="26"/>
      <c r="O1335" s="26"/>
    </row>
    <row r="1336">
      <c r="K1336" s="26"/>
      <c r="N1336" s="26"/>
      <c r="O1336" s="26"/>
    </row>
    <row r="1337">
      <c r="K1337" s="26"/>
      <c r="N1337" s="26"/>
      <c r="O1337" s="26"/>
    </row>
    <row r="1338">
      <c r="K1338" s="26"/>
      <c r="N1338" s="26"/>
      <c r="O1338" s="26"/>
    </row>
    <row r="1339">
      <c r="K1339" s="26"/>
      <c r="N1339" s="26"/>
      <c r="O1339" s="26"/>
    </row>
    <row r="1340">
      <c r="K1340" s="26"/>
      <c r="N1340" s="26"/>
      <c r="O1340" s="26"/>
    </row>
    <row r="1341">
      <c r="K1341" s="26"/>
      <c r="N1341" s="26"/>
      <c r="O1341" s="26"/>
    </row>
    <row r="1342">
      <c r="K1342" s="26"/>
      <c r="N1342" s="26"/>
      <c r="O1342" s="26"/>
    </row>
    <row r="1343">
      <c r="K1343" s="26"/>
      <c r="N1343" s="26"/>
      <c r="O1343" s="26"/>
    </row>
    <row r="1344">
      <c r="K1344" s="26"/>
      <c r="N1344" s="26"/>
      <c r="O1344" s="26"/>
    </row>
    <row r="1345">
      <c r="K1345" s="26"/>
      <c r="N1345" s="26"/>
      <c r="O1345" s="26"/>
    </row>
    <row r="1346">
      <c r="K1346" s="26"/>
      <c r="N1346" s="26"/>
      <c r="O1346" s="26"/>
    </row>
    <row r="1347">
      <c r="K1347" s="26"/>
      <c r="N1347" s="26"/>
      <c r="O1347" s="26"/>
    </row>
    <row r="1348">
      <c r="K1348" s="26"/>
      <c r="N1348" s="26"/>
      <c r="O1348" s="26"/>
    </row>
    <row r="1349">
      <c r="K1349" s="26"/>
      <c r="N1349" s="26"/>
      <c r="O1349" s="26"/>
    </row>
    <row r="1350">
      <c r="K1350" s="26"/>
      <c r="N1350" s="26"/>
      <c r="O1350" s="26"/>
    </row>
    <row r="1351">
      <c r="K1351" s="26"/>
      <c r="N1351" s="26"/>
      <c r="O1351" s="26"/>
    </row>
    <row r="1352">
      <c r="K1352" s="26"/>
      <c r="N1352" s="26"/>
      <c r="O1352" s="26"/>
    </row>
    <row r="1353">
      <c r="K1353" s="26"/>
      <c r="N1353" s="26"/>
      <c r="O1353" s="26"/>
    </row>
    <row r="1354">
      <c r="K1354" s="26"/>
      <c r="N1354" s="26"/>
      <c r="O1354" s="26"/>
    </row>
    <row r="1355">
      <c r="K1355" s="26"/>
      <c r="N1355" s="26"/>
      <c r="O1355" s="26"/>
    </row>
    <row r="1356">
      <c r="K1356" s="26"/>
      <c r="N1356" s="26"/>
      <c r="O1356" s="26"/>
    </row>
    <row r="1357">
      <c r="K1357" s="26"/>
      <c r="N1357" s="26"/>
      <c r="O1357" s="26"/>
    </row>
    <row r="1358">
      <c r="K1358" s="26"/>
      <c r="N1358" s="26"/>
      <c r="O1358" s="26"/>
    </row>
    <row r="1359">
      <c r="K1359" s="26"/>
      <c r="N1359" s="26"/>
      <c r="O1359" s="26"/>
    </row>
    <row r="1360">
      <c r="K1360" s="26"/>
      <c r="N1360" s="26"/>
      <c r="O1360" s="26"/>
    </row>
    <row r="1361">
      <c r="K1361" s="26"/>
      <c r="N1361" s="26"/>
      <c r="O1361" s="26"/>
    </row>
    <row r="1362">
      <c r="K1362" s="26"/>
      <c r="N1362" s="26"/>
      <c r="O1362" s="26"/>
    </row>
    <row r="1363">
      <c r="K1363" s="26"/>
      <c r="N1363" s="26"/>
      <c r="O1363" s="26"/>
    </row>
    <row r="1364">
      <c r="K1364" s="26"/>
      <c r="N1364" s="26"/>
      <c r="O1364" s="26"/>
    </row>
    <row r="1365">
      <c r="K1365" s="26"/>
      <c r="N1365" s="26"/>
      <c r="O1365" s="26"/>
    </row>
    <row r="1366">
      <c r="K1366" s="26"/>
      <c r="N1366" s="26"/>
      <c r="O1366" s="26"/>
    </row>
    <row r="1367">
      <c r="K1367" s="26"/>
      <c r="N1367" s="26"/>
      <c r="O1367" s="26"/>
    </row>
    <row r="1368">
      <c r="K1368" s="26"/>
      <c r="N1368" s="26"/>
      <c r="O1368" s="26"/>
    </row>
    <row r="1369">
      <c r="K1369" s="26"/>
      <c r="N1369" s="26"/>
      <c r="O1369" s="26"/>
    </row>
    <row r="1370">
      <c r="K1370" s="26"/>
      <c r="N1370" s="26"/>
      <c r="O1370" s="26"/>
    </row>
    <row r="1371">
      <c r="K1371" s="26"/>
      <c r="N1371" s="26"/>
      <c r="O1371" s="26"/>
    </row>
    <row r="1372">
      <c r="K1372" s="26"/>
      <c r="N1372" s="26"/>
      <c r="O1372" s="26"/>
    </row>
    <row r="1373">
      <c r="K1373" s="26"/>
      <c r="N1373" s="26"/>
      <c r="O1373" s="26"/>
    </row>
    <row r="1374">
      <c r="K1374" s="26"/>
      <c r="N1374" s="26"/>
      <c r="O1374" s="26"/>
    </row>
    <row r="1375">
      <c r="K1375" s="26"/>
      <c r="N1375" s="26"/>
      <c r="O1375" s="26"/>
    </row>
    <row r="1376">
      <c r="K1376" s="26"/>
      <c r="N1376" s="26"/>
      <c r="O1376" s="26"/>
    </row>
    <row r="1377">
      <c r="K1377" s="26"/>
      <c r="N1377" s="26"/>
      <c r="O1377" s="26"/>
    </row>
    <row r="1378">
      <c r="K1378" s="26"/>
      <c r="N1378" s="26"/>
      <c r="O1378" s="26"/>
    </row>
    <row r="1379">
      <c r="K1379" s="26"/>
      <c r="N1379" s="26"/>
      <c r="O1379" s="26"/>
    </row>
    <row r="1380">
      <c r="K1380" s="26"/>
      <c r="N1380" s="26"/>
      <c r="O1380" s="26"/>
    </row>
    <row r="1381">
      <c r="K1381" s="26"/>
      <c r="N1381" s="26"/>
      <c r="O1381" s="26"/>
    </row>
    <row r="1382">
      <c r="K1382" s="26"/>
      <c r="N1382" s="26"/>
      <c r="O1382" s="26"/>
    </row>
    <row r="1383">
      <c r="K1383" s="26"/>
      <c r="N1383" s="26"/>
      <c r="O1383" s="26"/>
    </row>
    <row r="1384">
      <c r="K1384" s="26"/>
      <c r="N1384" s="26"/>
      <c r="O1384" s="26"/>
    </row>
    <row r="1385">
      <c r="K1385" s="26"/>
      <c r="N1385" s="26"/>
      <c r="O1385" s="26"/>
    </row>
    <row r="1386">
      <c r="K1386" s="26"/>
      <c r="N1386" s="26"/>
      <c r="O1386" s="26"/>
    </row>
    <row r="1387">
      <c r="K1387" s="26"/>
      <c r="N1387" s="26"/>
      <c r="O1387" s="26"/>
    </row>
    <row r="1388">
      <c r="K1388" s="26"/>
      <c r="N1388" s="26"/>
      <c r="O1388" s="26"/>
    </row>
    <row r="1389">
      <c r="K1389" s="26"/>
      <c r="N1389" s="26"/>
      <c r="O1389" s="26"/>
    </row>
    <row r="1390">
      <c r="K1390" s="26"/>
      <c r="N1390" s="26"/>
      <c r="O1390" s="26"/>
    </row>
    <row r="1391">
      <c r="K1391" s="26"/>
      <c r="N1391" s="26"/>
      <c r="O1391" s="26"/>
    </row>
    <row r="1392">
      <c r="K1392" s="26"/>
      <c r="N1392" s="26"/>
      <c r="O1392" s="26"/>
    </row>
    <row r="1393">
      <c r="K1393" s="26"/>
      <c r="N1393" s="26"/>
      <c r="O1393" s="26"/>
    </row>
    <row r="1394">
      <c r="K1394" s="26"/>
      <c r="N1394" s="26"/>
      <c r="O1394" s="26"/>
    </row>
    <row r="1395">
      <c r="K1395" s="26"/>
      <c r="N1395" s="26"/>
      <c r="O1395" s="26"/>
    </row>
    <row r="1396">
      <c r="K1396" s="26"/>
      <c r="N1396" s="26"/>
      <c r="O1396" s="26"/>
    </row>
    <row r="1397">
      <c r="K1397" s="26"/>
      <c r="N1397" s="26"/>
      <c r="O1397" s="26"/>
    </row>
    <row r="1398">
      <c r="K1398" s="26"/>
      <c r="N1398" s="26"/>
      <c r="O1398" s="26"/>
    </row>
    <row r="1399">
      <c r="K1399" s="26"/>
      <c r="N1399" s="26"/>
      <c r="O1399" s="26"/>
    </row>
    <row r="1400">
      <c r="K1400" s="26"/>
      <c r="N1400" s="26"/>
      <c r="O1400" s="26"/>
    </row>
    <row r="1401">
      <c r="K1401" s="26"/>
      <c r="N1401" s="26"/>
      <c r="O1401" s="26"/>
    </row>
    <row r="1402">
      <c r="K1402" s="26"/>
      <c r="N1402" s="26"/>
      <c r="O1402" s="26"/>
    </row>
    <row r="1403">
      <c r="K1403" s="26"/>
      <c r="N1403" s="26"/>
      <c r="O1403" s="26"/>
    </row>
    <row r="1404">
      <c r="K1404" s="26"/>
      <c r="N1404" s="26"/>
      <c r="O1404" s="26"/>
    </row>
    <row r="1405">
      <c r="K1405" s="26"/>
      <c r="N1405" s="26"/>
      <c r="O1405" s="26"/>
    </row>
    <row r="1406">
      <c r="K1406" s="26"/>
      <c r="N1406" s="26"/>
      <c r="O1406" s="26"/>
    </row>
    <row r="1407">
      <c r="K1407" s="26"/>
      <c r="N1407" s="26"/>
      <c r="O1407" s="26"/>
    </row>
    <row r="1408">
      <c r="K1408" s="26"/>
      <c r="N1408" s="26"/>
      <c r="O1408" s="26"/>
    </row>
    <row r="1409">
      <c r="K1409" s="26"/>
      <c r="N1409" s="26"/>
      <c r="O1409" s="26"/>
    </row>
    <row r="1410">
      <c r="K1410" s="26"/>
      <c r="N1410" s="26"/>
      <c r="O1410" s="26"/>
    </row>
    <row r="1411">
      <c r="K1411" s="26"/>
      <c r="N1411" s="26"/>
      <c r="O1411" s="26"/>
    </row>
    <row r="1412">
      <c r="K1412" s="26"/>
      <c r="N1412" s="26"/>
      <c r="O1412" s="26"/>
    </row>
    <row r="1413">
      <c r="K1413" s="26"/>
      <c r="N1413" s="26"/>
      <c r="O1413" s="26"/>
    </row>
    <row r="1414">
      <c r="K1414" s="26"/>
      <c r="N1414" s="26"/>
      <c r="O1414" s="26"/>
    </row>
    <row r="1415">
      <c r="K1415" s="26"/>
      <c r="N1415" s="26"/>
      <c r="O1415" s="26"/>
    </row>
    <row r="1416">
      <c r="K1416" s="26"/>
      <c r="N1416" s="26"/>
      <c r="O1416" s="26"/>
    </row>
    <row r="1417">
      <c r="K1417" s="26"/>
      <c r="N1417" s="26"/>
      <c r="O1417" s="26"/>
    </row>
    <row r="1418">
      <c r="K1418" s="26"/>
      <c r="N1418" s="26"/>
      <c r="O1418" s="26"/>
    </row>
    <row r="1419">
      <c r="K1419" s="26"/>
      <c r="N1419" s="26"/>
      <c r="O1419" s="26"/>
    </row>
    <row r="1420">
      <c r="K1420" s="26"/>
      <c r="N1420" s="26"/>
      <c r="O1420" s="26"/>
    </row>
    <row r="1421">
      <c r="K1421" s="26"/>
      <c r="N1421" s="26"/>
      <c r="O1421" s="26"/>
    </row>
    <row r="1422">
      <c r="K1422" s="26"/>
      <c r="N1422" s="26"/>
      <c r="O1422" s="26"/>
    </row>
    <row r="1423">
      <c r="K1423" s="26"/>
      <c r="N1423" s="26"/>
      <c r="O1423" s="26"/>
    </row>
    <row r="1424">
      <c r="K1424" s="26"/>
      <c r="N1424" s="26"/>
      <c r="O1424" s="26"/>
    </row>
    <row r="1425">
      <c r="K1425" s="26"/>
      <c r="N1425" s="26"/>
      <c r="O1425" s="26"/>
    </row>
    <row r="1426">
      <c r="K1426" s="26"/>
      <c r="N1426" s="26"/>
      <c r="O1426" s="26"/>
    </row>
    <row r="1427">
      <c r="K1427" s="26"/>
      <c r="N1427" s="26"/>
      <c r="O1427" s="26"/>
    </row>
    <row r="1428">
      <c r="K1428" s="26"/>
      <c r="N1428" s="26"/>
      <c r="O1428" s="26"/>
    </row>
    <row r="1429">
      <c r="K1429" s="26"/>
      <c r="N1429" s="26"/>
      <c r="O1429" s="26"/>
    </row>
    <row r="1430">
      <c r="K1430" s="26"/>
      <c r="N1430" s="26"/>
      <c r="O1430" s="26"/>
    </row>
    <row r="1431">
      <c r="K1431" s="26"/>
      <c r="N1431" s="26"/>
      <c r="O1431" s="26"/>
    </row>
    <row r="1432">
      <c r="K1432" s="26"/>
      <c r="N1432" s="26"/>
      <c r="O1432" s="26"/>
    </row>
    <row r="1433">
      <c r="K1433" s="26"/>
      <c r="N1433" s="26"/>
      <c r="O1433" s="26"/>
    </row>
    <row r="1434">
      <c r="K1434" s="26"/>
      <c r="N1434" s="26"/>
      <c r="O1434" s="26"/>
    </row>
    <row r="1435">
      <c r="K1435" s="26"/>
      <c r="N1435" s="26"/>
      <c r="O1435" s="26"/>
    </row>
    <row r="1436">
      <c r="K1436" s="26"/>
      <c r="N1436" s="26"/>
      <c r="O1436" s="26"/>
    </row>
    <row r="1437">
      <c r="K1437" s="26"/>
      <c r="N1437" s="26"/>
      <c r="O1437" s="26"/>
    </row>
    <row r="1438">
      <c r="K1438" s="26"/>
      <c r="N1438" s="26"/>
      <c r="O1438" s="26"/>
    </row>
    <row r="1439">
      <c r="K1439" s="26"/>
      <c r="N1439" s="26"/>
      <c r="O1439" s="26"/>
    </row>
    <row r="1440">
      <c r="K1440" s="26"/>
      <c r="N1440" s="26"/>
      <c r="O1440" s="26"/>
    </row>
    <row r="1441">
      <c r="K1441" s="26"/>
      <c r="N1441" s="26"/>
      <c r="O1441" s="26"/>
    </row>
    <row r="1442">
      <c r="K1442" s="26"/>
      <c r="N1442" s="26"/>
      <c r="O1442" s="26"/>
    </row>
    <row r="1443">
      <c r="K1443" s="26"/>
      <c r="N1443" s="26"/>
      <c r="O1443" s="26"/>
    </row>
    <row r="1444">
      <c r="K1444" s="26"/>
      <c r="N1444" s="26"/>
      <c r="O1444" s="26"/>
    </row>
    <row r="1445">
      <c r="K1445" s="26"/>
      <c r="N1445" s="26"/>
      <c r="O1445" s="26"/>
    </row>
    <row r="1446">
      <c r="K1446" s="26"/>
      <c r="N1446" s="26"/>
      <c r="O1446" s="26"/>
    </row>
    <row r="1447">
      <c r="K1447" s="26"/>
      <c r="N1447" s="26"/>
      <c r="O1447" s="26"/>
    </row>
    <row r="1448">
      <c r="K1448" s="26"/>
      <c r="N1448" s="26"/>
      <c r="O1448" s="26"/>
    </row>
    <row r="1449">
      <c r="K1449" s="26"/>
      <c r="N1449" s="26"/>
      <c r="O1449" s="26"/>
    </row>
    <row r="1450">
      <c r="K1450" s="26"/>
      <c r="N1450" s="26"/>
      <c r="O1450" s="26"/>
    </row>
    <row r="1451">
      <c r="K1451" s="26"/>
      <c r="N1451" s="26"/>
      <c r="O1451" s="26"/>
    </row>
    <row r="1452">
      <c r="K1452" s="26"/>
      <c r="N1452" s="26"/>
      <c r="O1452" s="26"/>
    </row>
    <row r="1453">
      <c r="K1453" s="26"/>
      <c r="N1453" s="26"/>
      <c r="O1453" s="26"/>
    </row>
    <row r="1454">
      <c r="K1454" s="26"/>
      <c r="N1454" s="26"/>
      <c r="O1454" s="26"/>
    </row>
    <row r="1455">
      <c r="K1455" s="26"/>
      <c r="N1455" s="26"/>
      <c r="O1455" s="26"/>
    </row>
    <row r="1456">
      <c r="K1456" s="26"/>
      <c r="N1456" s="26"/>
      <c r="O1456" s="26"/>
    </row>
    <row r="1457">
      <c r="K1457" s="26"/>
      <c r="N1457" s="26"/>
      <c r="O1457" s="26"/>
    </row>
    <row r="1458">
      <c r="K1458" s="26"/>
      <c r="N1458" s="26"/>
      <c r="O1458" s="26"/>
    </row>
    <row r="1459">
      <c r="K1459" s="26"/>
      <c r="N1459" s="26"/>
      <c r="O1459" s="26"/>
    </row>
    <row r="1460">
      <c r="K1460" s="26"/>
      <c r="N1460" s="26"/>
      <c r="O1460" s="26"/>
    </row>
    <row r="1461">
      <c r="K1461" s="26"/>
      <c r="N1461" s="26"/>
      <c r="O1461" s="26"/>
    </row>
    <row r="1462">
      <c r="K1462" s="26"/>
      <c r="N1462" s="26"/>
      <c r="O1462" s="26"/>
    </row>
    <row r="1463">
      <c r="K1463" s="26"/>
      <c r="N1463" s="26"/>
      <c r="O1463" s="26"/>
    </row>
    <row r="1464">
      <c r="K1464" s="26"/>
      <c r="N1464" s="26"/>
      <c r="O1464" s="26"/>
    </row>
    <row r="1465">
      <c r="K1465" s="26"/>
      <c r="N1465" s="26"/>
      <c r="O1465" s="26"/>
    </row>
    <row r="1466">
      <c r="K1466" s="26"/>
      <c r="N1466" s="26"/>
      <c r="O1466" s="26"/>
    </row>
    <row r="1467">
      <c r="K1467" s="26"/>
      <c r="N1467" s="26"/>
      <c r="O1467" s="26"/>
    </row>
    <row r="1468">
      <c r="K1468" s="26"/>
      <c r="N1468" s="26"/>
      <c r="O1468" s="26"/>
    </row>
    <row r="1469">
      <c r="K1469" s="26"/>
      <c r="N1469" s="26"/>
      <c r="O1469" s="26"/>
    </row>
    <row r="1470">
      <c r="K1470" s="26"/>
      <c r="N1470" s="26"/>
      <c r="O1470" s="26"/>
    </row>
    <row r="1471">
      <c r="K1471" s="26"/>
      <c r="N1471" s="26"/>
      <c r="O1471" s="26"/>
    </row>
    <row r="1472">
      <c r="K1472" s="26"/>
      <c r="N1472" s="26"/>
      <c r="O1472" s="26"/>
    </row>
    <row r="1473">
      <c r="K1473" s="26"/>
      <c r="N1473" s="26"/>
      <c r="O1473" s="26"/>
    </row>
    <row r="1474">
      <c r="K1474" s="26"/>
      <c r="N1474" s="26"/>
      <c r="O1474" s="26"/>
    </row>
    <row r="1475">
      <c r="K1475" s="26"/>
      <c r="N1475" s="26"/>
      <c r="O1475" s="26"/>
    </row>
    <row r="1476">
      <c r="K1476" s="26"/>
      <c r="N1476" s="26"/>
      <c r="O1476" s="26"/>
    </row>
    <row r="1477">
      <c r="K1477" s="26"/>
      <c r="N1477" s="26"/>
      <c r="O1477" s="26"/>
    </row>
    <row r="1478">
      <c r="K1478" s="26"/>
      <c r="N1478" s="26"/>
      <c r="O1478" s="26"/>
    </row>
    <row r="1479">
      <c r="K1479" s="26"/>
      <c r="N1479" s="26"/>
      <c r="O1479" s="26"/>
    </row>
    <row r="1480">
      <c r="K1480" s="26"/>
      <c r="N1480" s="26"/>
      <c r="O1480" s="26"/>
    </row>
    <row r="1481">
      <c r="K1481" s="26"/>
      <c r="N1481" s="26"/>
      <c r="O1481" s="26"/>
    </row>
    <row r="1482">
      <c r="K1482" s="26"/>
      <c r="N1482" s="26"/>
      <c r="O1482" s="26"/>
    </row>
    <row r="1483">
      <c r="K1483" s="26"/>
      <c r="N1483" s="26"/>
      <c r="O1483" s="26"/>
    </row>
    <row r="1484">
      <c r="K1484" s="26"/>
      <c r="N1484" s="26"/>
      <c r="O1484" s="26"/>
    </row>
    <row r="1485">
      <c r="K1485" s="26"/>
      <c r="N1485" s="26"/>
      <c r="O1485" s="26"/>
    </row>
    <row r="1486">
      <c r="K1486" s="26"/>
      <c r="N1486" s="26"/>
      <c r="O1486" s="26"/>
    </row>
    <row r="1487">
      <c r="K1487" s="26"/>
      <c r="N1487" s="26"/>
      <c r="O1487" s="26"/>
    </row>
    <row r="1488">
      <c r="K1488" s="26"/>
      <c r="N1488" s="26"/>
      <c r="O1488" s="26"/>
    </row>
    <row r="1489">
      <c r="K1489" s="26"/>
      <c r="N1489" s="26"/>
      <c r="O1489" s="26"/>
    </row>
    <row r="1490">
      <c r="K1490" s="26"/>
      <c r="N1490" s="26"/>
      <c r="O1490" s="26"/>
    </row>
    <row r="1491">
      <c r="K1491" s="26"/>
      <c r="N1491" s="26"/>
      <c r="O1491" s="26"/>
    </row>
    <row r="1492">
      <c r="K1492" s="26"/>
      <c r="N1492" s="26"/>
      <c r="O1492" s="26"/>
    </row>
    <row r="1493">
      <c r="K1493" s="26"/>
      <c r="N1493" s="26"/>
      <c r="O1493" s="26"/>
    </row>
    <row r="1494">
      <c r="K1494" s="26"/>
      <c r="N1494" s="26"/>
      <c r="O1494" s="26"/>
    </row>
    <row r="1495">
      <c r="K1495" s="26"/>
      <c r="N1495" s="26"/>
      <c r="O1495" s="26"/>
    </row>
    <row r="1496">
      <c r="K1496" s="26"/>
      <c r="N1496" s="26"/>
      <c r="O1496" s="26"/>
    </row>
    <row r="1497">
      <c r="K1497" s="26"/>
      <c r="N1497" s="26"/>
      <c r="O1497" s="26"/>
    </row>
    <row r="1498">
      <c r="K1498" s="26"/>
      <c r="N1498" s="26"/>
      <c r="O1498" s="26"/>
    </row>
    <row r="1499">
      <c r="K1499" s="26"/>
      <c r="N1499" s="26"/>
      <c r="O1499" s="26"/>
    </row>
    <row r="1500">
      <c r="K1500" s="26"/>
      <c r="N1500" s="26"/>
      <c r="O1500" s="26"/>
    </row>
    <row r="1501">
      <c r="K1501" s="26"/>
      <c r="N1501" s="26"/>
      <c r="O1501" s="26"/>
    </row>
    <row r="1502">
      <c r="K1502" s="26"/>
      <c r="N1502" s="26"/>
      <c r="O1502" s="26"/>
    </row>
    <row r="1503">
      <c r="K1503" s="26"/>
      <c r="N1503" s="26"/>
      <c r="O1503" s="26"/>
    </row>
    <row r="1504">
      <c r="K1504" s="26"/>
      <c r="N1504" s="26"/>
      <c r="O1504" s="26"/>
    </row>
    <row r="1505">
      <c r="K1505" s="26"/>
      <c r="N1505" s="26"/>
      <c r="O1505" s="26"/>
    </row>
    <row r="1506">
      <c r="K1506" s="26"/>
      <c r="N1506" s="26"/>
      <c r="O1506" s="26"/>
    </row>
    <row r="1507">
      <c r="K1507" s="26"/>
      <c r="N1507" s="26"/>
      <c r="O1507" s="26"/>
    </row>
    <row r="1508">
      <c r="K1508" s="26"/>
      <c r="N1508" s="26"/>
      <c r="O1508" s="26"/>
    </row>
    <row r="1509">
      <c r="K1509" s="26"/>
      <c r="N1509" s="26"/>
      <c r="O1509" s="26"/>
    </row>
    <row r="1510">
      <c r="K1510" s="26"/>
      <c r="N1510" s="26"/>
      <c r="O1510" s="26"/>
    </row>
    <row r="1511">
      <c r="K1511" s="26"/>
      <c r="N1511" s="26"/>
      <c r="O1511" s="26"/>
    </row>
    <row r="1512">
      <c r="K1512" s="26"/>
      <c r="N1512" s="26"/>
      <c r="O1512" s="26"/>
    </row>
    <row r="1513">
      <c r="K1513" s="26"/>
      <c r="N1513" s="26"/>
      <c r="O1513" s="26"/>
    </row>
    <row r="1514">
      <c r="K1514" s="26"/>
      <c r="N1514" s="26"/>
      <c r="O1514" s="26"/>
    </row>
    <row r="1515">
      <c r="K1515" s="26"/>
      <c r="N1515" s="26"/>
      <c r="O1515" s="26"/>
    </row>
    <row r="1516">
      <c r="K1516" s="26"/>
      <c r="N1516" s="26"/>
      <c r="O1516" s="26"/>
    </row>
    <row r="1517">
      <c r="K1517" s="26"/>
      <c r="N1517" s="26"/>
      <c r="O1517" s="26"/>
    </row>
    <row r="1518">
      <c r="K1518" s="26"/>
      <c r="N1518" s="26"/>
      <c r="O1518" s="26"/>
    </row>
    <row r="1519">
      <c r="K1519" s="26"/>
      <c r="N1519" s="26"/>
      <c r="O1519" s="26"/>
    </row>
    <row r="1520">
      <c r="K1520" s="26"/>
      <c r="N1520" s="26"/>
      <c r="O1520" s="26"/>
    </row>
    <row r="1521">
      <c r="K1521" s="26"/>
      <c r="N1521" s="26"/>
      <c r="O1521" s="26"/>
    </row>
    <row r="1522">
      <c r="K1522" s="26"/>
      <c r="N1522" s="26"/>
      <c r="O1522" s="26"/>
    </row>
    <row r="1523">
      <c r="K1523" s="26"/>
      <c r="N1523" s="26"/>
      <c r="O1523" s="26"/>
    </row>
    <row r="1524">
      <c r="K1524" s="26"/>
      <c r="N1524" s="26"/>
      <c r="O1524" s="26"/>
    </row>
    <row r="1525">
      <c r="K1525" s="26"/>
      <c r="N1525" s="26"/>
      <c r="O1525" s="26"/>
    </row>
    <row r="1526">
      <c r="K1526" s="26"/>
      <c r="N1526" s="26"/>
      <c r="O1526" s="26"/>
    </row>
    <row r="1527">
      <c r="K1527" s="26"/>
      <c r="N1527" s="26"/>
      <c r="O1527" s="26"/>
    </row>
    <row r="1528">
      <c r="K1528" s="26"/>
      <c r="N1528" s="26"/>
      <c r="O1528" s="26"/>
    </row>
    <row r="1529">
      <c r="K1529" s="26"/>
      <c r="N1529" s="26"/>
      <c r="O1529" s="26"/>
    </row>
    <row r="1530">
      <c r="K1530" s="26"/>
      <c r="N1530" s="26"/>
      <c r="O1530" s="26"/>
    </row>
    <row r="1531">
      <c r="K1531" s="26"/>
      <c r="N1531" s="26"/>
      <c r="O1531" s="26"/>
    </row>
    <row r="1532">
      <c r="K1532" s="26"/>
      <c r="N1532" s="26"/>
      <c r="O1532" s="26"/>
    </row>
    <row r="1533">
      <c r="K1533" s="26"/>
      <c r="N1533" s="26"/>
      <c r="O1533" s="26"/>
    </row>
    <row r="1534">
      <c r="K1534" s="26"/>
      <c r="N1534" s="26"/>
      <c r="O1534" s="26"/>
    </row>
    <row r="1535">
      <c r="K1535" s="26"/>
      <c r="N1535" s="26"/>
      <c r="O1535" s="26"/>
    </row>
    <row r="1536">
      <c r="K1536" s="26"/>
      <c r="N1536" s="26"/>
      <c r="O1536" s="26"/>
    </row>
    <row r="1537">
      <c r="K1537" s="26"/>
      <c r="N1537" s="26"/>
      <c r="O1537" s="26"/>
    </row>
    <row r="1538">
      <c r="K1538" s="26"/>
      <c r="N1538" s="26"/>
      <c r="O1538" s="26"/>
    </row>
    <row r="1539">
      <c r="K1539" s="26"/>
      <c r="N1539" s="26"/>
      <c r="O1539" s="26"/>
    </row>
    <row r="1540">
      <c r="K1540" s="26"/>
      <c r="N1540" s="26"/>
      <c r="O1540" s="26"/>
    </row>
    <row r="1541">
      <c r="K1541" s="26"/>
      <c r="N1541" s="26"/>
      <c r="O1541" s="26"/>
    </row>
    <row r="1542">
      <c r="K1542" s="26"/>
      <c r="N1542" s="26"/>
      <c r="O1542" s="26"/>
    </row>
    <row r="1543">
      <c r="K1543" s="26"/>
      <c r="N1543" s="26"/>
      <c r="O1543" s="26"/>
    </row>
    <row r="1544">
      <c r="K1544" s="26"/>
      <c r="N1544" s="26"/>
      <c r="O1544" s="26"/>
    </row>
    <row r="1545">
      <c r="K1545" s="26"/>
      <c r="N1545" s="26"/>
      <c r="O1545" s="26"/>
    </row>
    <row r="1546">
      <c r="K1546" s="26"/>
      <c r="N1546" s="26"/>
      <c r="O1546" s="26"/>
    </row>
    <row r="1547">
      <c r="K1547" s="26"/>
      <c r="N1547" s="26"/>
      <c r="O1547" s="26"/>
    </row>
    <row r="1548">
      <c r="K1548" s="26"/>
      <c r="N1548" s="26"/>
      <c r="O1548" s="26"/>
    </row>
    <row r="1549">
      <c r="K1549" s="26"/>
      <c r="N1549" s="26"/>
      <c r="O1549" s="26"/>
    </row>
    <row r="1550">
      <c r="K1550" s="26"/>
      <c r="N1550" s="26"/>
      <c r="O1550" s="26"/>
    </row>
    <row r="1551">
      <c r="K1551" s="26"/>
      <c r="N1551" s="26"/>
      <c r="O1551" s="26"/>
    </row>
    <row r="1552">
      <c r="K1552" s="26"/>
      <c r="N1552" s="26"/>
      <c r="O1552" s="26"/>
    </row>
    <row r="1553">
      <c r="K1553" s="26"/>
      <c r="N1553" s="26"/>
      <c r="O1553" s="26"/>
    </row>
    <row r="1554">
      <c r="K1554" s="26"/>
      <c r="N1554" s="26"/>
      <c r="O1554" s="26"/>
    </row>
    <row r="1555">
      <c r="K1555" s="26"/>
      <c r="N1555" s="26"/>
      <c r="O1555" s="26"/>
    </row>
    <row r="1556">
      <c r="K1556" s="26"/>
      <c r="N1556" s="26"/>
      <c r="O1556" s="26"/>
    </row>
    <row r="1557">
      <c r="K1557" s="26"/>
      <c r="N1557" s="26"/>
      <c r="O1557" s="26"/>
    </row>
    <row r="1558">
      <c r="K1558" s="26"/>
      <c r="N1558" s="26"/>
      <c r="O1558" s="26"/>
    </row>
    <row r="1559">
      <c r="K1559" s="26"/>
      <c r="N1559" s="26"/>
      <c r="O1559" s="26"/>
    </row>
    <row r="1560">
      <c r="K1560" s="26"/>
      <c r="N1560" s="26"/>
      <c r="O1560" s="26"/>
    </row>
    <row r="1561">
      <c r="K1561" s="26"/>
      <c r="N1561" s="26"/>
      <c r="O1561" s="26"/>
    </row>
    <row r="1562">
      <c r="K1562" s="26"/>
      <c r="N1562" s="26"/>
      <c r="O1562" s="26"/>
    </row>
    <row r="1563">
      <c r="K1563" s="26"/>
      <c r="N1563" s="26"/>
      <c r="O1563" s="26"/>
    </row>
    <row r="1564">
      <c r="K1564" s="26"/>
      <c r="N1564" s="26"/>
      <c r="O1564" s="26"/>
    </row>
    <row r="1565">
      <c r="K1565" s="26"/>
      <c r="N1565" s="26"/>
      <c r="O1565" s="26"/>
    </row>
    <row r="1566">
      <c r="K1566" s="26"/>
      <c r="N1566" s="26"/>
      <c r="O1566" s="26"/>
    </row>
    <row r="1567">
      <c r="K1567" s="26"/>
      <c r="N1567" s="26"/>
      <c r="O1567" s="26"/>
    </row>
    <row r="1568">
      <c r="K1568" s="26"/>
      <c r="N1568" s="26"/>
      <c r="O1568" s="26"/>
    </row>
    <row r="1569">
      <c r="K1569" s="26"/>
      <c r="N1569" s="26"/>
      <c r="O1569" s="26"/>
    </row>
    <row r="1570">
      <c r="K1570" s="26"/>
      <c r="N1570" s="26"/>
      <c r="O1570" s="26"/>
    </row>
    <row r="1571">
      <c r="K1571" s="26"/>
      <c r="N1571" s="26"/>
      <c r="O1571" s="26"/>
    </row>
    <row r="1572">
      <c r="K1572" s="26"/>
      <c r="N1572" s="26"/>
      <c r="O1572" s="26"/>
    </row>
    <row r="1573">
      <c r="K1573" s="26"/>
      <c r="N1573" s="26"/>
      <c r="O1573" s="26"/>
    </row>
    <row r="1574">
      <c r="K1574" s="26"/>
      <c r="N1574" s="26"/>
      <c r="O1574" s="26"/>
    </row>
    <row r="1575">
      <c r="K1575" s="26"/>
      <c r="N1575" s="26"/>
      <c r="O1575" s="26"/>
    </row>
    <row r="1576">
      <c r="K1576" s="26"/>
      <c r="N1576" s="26"/>
      <c r="O1576" s="26"/>
    </row>
    <row r="1577">
      <c r="K1577" s="26"/>
      <c r="N1577" s="26"/>
      <c r="O1577" s="26"/>
    </row>
    <row r="1578">
      <c r="K1578" s="26"/>
      <c r="N1578" s="26"/>
      <c r="O1578" s="26"/>
    </row>
    <row r="1579">
      <c r="K1579" s="26"/>
      <c r="N1579" s="26"/>
      <c r="O1579" s="26"/>
    </row>
    <row r="1580">
      <c r="K1580" s="26"/>
      <c r="N1580" s="26"/>
      <c r="O1580" s="26"/>
    </row>
    <row r="1581">
      <c r="K1581" s="26"/>
      <c r="N1581" s="26"/>
      <c r="O1581" s="26"/>
    </row>
    <row r="1582">
      <c r="K1582" s="26"/>
      <c r="N1582" s="26"/>
      <c r="O1582" s="26"/>
    </row>
    <row r="1583">
      <c r="K1583" s="26"/>
      <c r="N1583" s="26"/>
      <c r="O1583" s="26"/>
    </row>
    <row r="1584">
      <c r="K1584" s="26"/>
      <c r="N1584" s="26"/>
      <c r="O1584" s="26"/>
    </row>
    <row r="1585">
      <c r="K1585" s="26"/>
      <c r="N1585" s="26"/>
      <c r="O1585" s="26"/>
    </row>
    <row r="1586">
      <c r="K1586" s="26"/>
      <c r="N1586" s="26"/>
      <c r="O1586" s="26"/>
    </row>
    <row r="1587">
      <c r="K1587" s="26"/>
      <c r="N1587" s="26"/>
      <c r="O1587" s="26"/>
    </row>
    <row r="1588">
      <c r="K1588" s="26"/>
      <c r="N1588" s="26"/>
      <c r="O1588" s="26"/>
    </row>
    <row r="1589">
      <c r="K1589" s="26"/>
      <c r="N1589" s="26"/>
      <c r="O1589" s="26"/>
    </row>
    <row r="1590">
      <c r="K1590" s="26"/>
      <c r="N1590" s="26"/>
      <c r="O1590" s="26"/>
    </row>
    <row r="1591">
      <c r="K1591" s="26"/>
      <c r="N1591" s="26"/>
      <c r="O1591" s="26"/>
    </row>
    <row r="1592">
      <c r="K1592" s="26"/>
      <c r="N1592" s="26"/>
      <c r="O1592" s="26"/>
    </row>
    <row r="1593">
      <c r="K1593" s="26"/>
      <c r="N1593" s="26"/>
      <c r="O1593" s="26"/>
    </row>
    <row r="1594">
      <c r="K1594" s="26"/>
      <c r="N1594" s="26"/>
      <c r="O1594" s="26"/>
    </row>
    <row r="1595">
      <c r="K1595" s="26"/>
      <c r="N1595" s="26"/>
      <c r="O1595" s="26"/>
    </row>
    <row r="1596">
      <c r="K1596" s="26"/>
      <c r="N1596" s="26"/>
      <c r="O1596" s="26"/>
    </row>
    <row r="1597">
      <c r="K1597" s="26"/>
      <c r="N1597" s="26"/>
      <c r="O1597" s="26"/>
    </row>
    <row r="1598">
      <c r="K1598" s="26"/>
      <c r="N1598" s="26"/>
      <c r="O1598" s="26"/>
    </row>
    <row r="1599">
      <c r="K1599" s="26"/>
      <c r="N1599" s="26"/>
      <c r="O1599" s="26"/>
    </row>
    <row r="1600">
      <c r="K1600" s="26"/>
      <c r="N1600" s="26"/>
      <c r="O1600" s="26"/>
    </row>
    <row r="1601">
      <c r="K1601" s="26"/>
      <c r="N1601" s="26"/>
      <c r="O1601" s="26"/>
    </row>
    <row r="1602">
      <c r="K1602" s="26"/>
      <c r="N1602" s="26"/>
      <c r="O1602" s="26"/>
    </row>
    <row r="1603">
      <c r="K1603" s="26"/>
      <c r="N1603" s="26"/>
      <c r="O1603" s="26"/>
    </row>
    <row r="1604">
      <c r="K1604" s="26"/>
      <c r="N1604" s="26"/>
      <c r="O1604" s="26"/>
    </row>
    <row r="1605">
      <c r="K1605" s="26"/>
      <c r="N1605" s="26"/>
      <c r="O1605" s="26"/>
    </row>
    <row r="1606">
      <c r="K1606" s="26"/>
      <c r="N1606" s="26"/>
      <c r="O1606" s="26"/>
    </row>
    <row r="1607">
      <c r="K1607" s="26"/>
      <c r="N1607" s="26"/>
      <c r="O1607" s="26"/>
    </row>
    <row r="1608">
      <c r="K1608" s="26"/>
      <c r="N1608" s="26"/>
      <c r="O1608" s="26"/>
    </row>
    <row r="1609">
      <c r="K1609" s="26"/>
      <c r="N1609" s="26"/>
      <c r="O1609" s="26"/>
    </row>
    <row r="1610">
      <c r="K1610" s="26"/>
      <c r="N1610" s="26"/>
      <c r="O1610" s="26"/>
    </row>
    <row r="1611">
      <c r="K1611" s="26"/>
      <c r="N1611" s="26"/>
      <c r="O1611" s="26"/>
    </row>
    <row r="1612">
      <c r="K1612" s="26"/>
      <c r="N1612" s="26"/>
      <c r="O1612" s="26"/>
    </row>
    <row r="1613">
      <c r="K1613" s="26"/>
      <c r="N1613" s="26"/>
      <c r="O1613" s="26"/>
    </row>
    <row r="1614">
      <c r="K1614" s="26"/>
      <c r="N1614" s="26"/>
      <c r="O1614" s="26"/>
    </row>
    <row r="1615">
      <c r="K1615" s="26"/>
      <c r="N1615" s="26"/>
      <c r="O1615" s="26"/>
    </row>
    <row r="1616">
      <c r="K1616" s="26"/>
      <c r="N1616" s="26"/>
      <c r="O1616" s="26"/>
    </row>
    <row r="1617">
      <c r="K1617" s="26"/>
      <c r="N1617" s="26"/>
      <c r="O1617" s="26"/>
    </row>
    <row r="1618">
      <c r="K1618" s="26"/>
      <c r="N1618" s="26"/>
      <c r="O1618" s="26"/>
    </row>
    <row r="1619">
      <c r="K1619" s="26"/>
      <c r="N1619" s="26"/>
      <c r="O1619" s="26"/>
    </row>
    <row r="1620">
      <c r="K1620" s="26"/>
      <c r="N1620" s="26"/>
      <c r="O1620" s="26"/>
    </row>
    <row r="1621">
      <c r="K1621" s="26"/>
      <c r="N1621" s="26"/>
      <c r="O1621" s="26"/>
    </row>
    <row r="1622">
      <c r="K1622" s="26"/>
      <c r="N1622" s="26"/>
      <c r="O1622" s="26"/>
    </row>
    <row r="1623">
      <c r="K1623" s="26"/>
      <c r="N1623" s="26"/>
      <c r="O1623" s="26"/>
    </row>
    <row r="1624">
      <c r="K1624" s="26"/>
      <c r="N1624" s="26"/>
      <c r="O1624" s="26"/>
    </row>
    <row r="1625">
      <c r="K1625" s="26"/>
      <c r="N1625" s="26"/>
      <c r="O1625" s="26"/>
    </row>
    <row r="1626">
      <c r="K1626" s="26"/>
      <c r="N1626" s="26"/>
      <c r="O1626" s="26"/>
    </row>
    <row r="1627">
      <c r="K1627" s="26"/>
      <c r="N1627" s="26"/>
      <c r="O1627" s="26"/>
    </row>
    <row r="1628">
      <c r="K1628" s="26"/>
      <c r="N1628" s="26"/>
      <c r="O1628" s="26"/>
    </row>
    <row r="1629">
      <c r="K1629" s="26"/>
      <c r="N1629" s="26"/>
      <c r="O1629" s="26"/>
    </row>
    <row r="1630">
      <c r="K1630" s="26"/>
      <c r="N1630" s="26"/>
      <c r="O1630" s="26"/>
    </row>
    <row r="1631">
      <c r="K1631" s="26"/>
      <c r="N1631" s="26"/>
      <c r="O1631" s="26"/>
    </row>
    <row r="1632">
      <c r="K1632" s="26"/>
      <c r="N1632" s="26"/>
      <c r="O1632" s="26"/>
    </row>
    <row r="1633">
      <c r="K1633" s="26"/>
      <c r="N1633" s="26"/>
      <c r="O1633" s="26"/>
    </row>
    <row r="1634">
      <c r="K1634" s="26"/>
      <c r="N1634" s="26"/>
      <c r="O1634" s="26"/>
    </row>
    <row r="1635">
      <c r="K1635" s="26"/>
      <c r="N1635" s="26"/>
      <c r="O1635" s="26"/>
    </row>
    <row r="1636">
      <c r="K1636" s="26"/>
      <c r="N1636" s="26"/>
      <c r="O1636" s="26"/>
    </row>
    <row r="1637">
      <c r="K1637" s="26"/>
      <c r="N1637" s="26"/>
      <c r="O1637" s="26"/>
    </row>
    <row r="1638">
      <c r="K1638" s="26"/>
      <c r="N1638" s="26"/>
      <c r="O1638" s="26"/>
    </row>
    <row r="1639">
      <c r="K1639" s="26"/>
      <c r="N1639" s="26"/>
      <c r="O1639" s="26"/>
    </row>
    <row r="1640">
      <c r="K1640" s="26"/>
      <c r="N1640" s="26"/>
      <c r="O1640" s="26"/>
    </row>
    <row r="1641">
      <c r="K1641" s="26"/>
      <c r="N1641" s="26"/>
      <c r="O1641" s="26"/>
    </row>
    <row r="1642">
      <c r="K1642" s="26"/>
      <c r="N1642" s="26"/>
      <c r="O1642" s="26"/>
    </row>
    <row r="1643">
      <c r="K1643" s="26"/>
      <c r="N1643" s="26"/>
      <c r="O1643" s="26"/>
    </row>
    <row r="1644">
      <c r="K1644" s="26"/>
      <c r="N1644" s="26"/>
      <c r="O1644" s="26"/>
    </row>
    <row r="1645">
      <c r="K1645" s="26"/>
      <c r="N1645" s="26"/>
      <c r="O1645" s="26"/>
    </row>
    <row r="1646">
      <c r="K1646" s="26"/>
      <c r="N1646" s="26"/>
      <c r="O1646" s="26"/>
    </row>
    <row r="1647">
      <c r="K1647" s="26"/>
      <c r="N1647" s="26"/>
      <c r="O1647" s="26"/>
    </row>
    <row r="1648">
      <c r="K1648" s="26"/>
      <c r="N1648" s="26"/>
      <c r="O1648" s="26"/>
    </row>
    <row r="1649">
      <c r="K1649" s="26"/>
      <c r="N1649" s="26"/>
      <c r="O1649" s="26"/>
    </row>
    <row r="1650">
      <c r="K1650" s="26"/>
      <c r="N1650" s="26"/>
      <c r="O1650" s="26"/>
    </row>
    <row r="1651">
      <c r="K1651" s="26"/>
      <c r="N1651" s="26"/>
      <c r="O1651" s="26"/>
    </row>
    <row r="1652">
      <c r="K1652" s="26"/>
      <c r="N1652" s="26"/>
      <c r="O1652" s="26"/>
    </row>
    <row r="1653">
      <c r="K1653" s="26"/>
      <c r="N1653" s="26"/>
      <c r="O1653" s="26"/>
    </row>
    <row r="1654">
      <c r="K1654" s="26"/>
      <c r="N1654" s="26"/>
      <c r="O1654" s="26"/>
    </row>
    <row r="1655">
      <c r="K1655" s="26"/>
      <c r="N1655" s="26"/>
      <c r="O1655" s="26"/>
    </row>
    <row r="1656">
      <c r="K1656" s="26"/>
      <c r="N1656" s="26"/>
      <c r="O1656" s="26"/>
    </row>
    <row r="1657">
      <c r="K1657" s="26"/>
      <c r="N1657" s="26"/>
      <c r="O1657" s="26"/>
    </row>
    <row r="1658">
      <c r="K1658" s="26"/>
      <c r="N1658" s="26"/>
      <c r="O1658" s="26"/>
    </row>
    <row r="1659">
      <c r="K1659" s="26"/>
      <c r="N1659" s="26"/>
      <c r="O1659" s="26"/>
    </row>
    <row r="1660">
      <c r="K1660" s="26"/>
      <c r="N1660" s="26"/>
      <c r="O1660" s="26"/>
    </row>
    <row r="1661">
      <c r="K1661" s="26"/>
      <c r="N1661" s="26"/>
      <c r="O1661" s="26"/>
    </row>
    <row r="1662">
      <c r="K1662" s="26"/>
      <c r="N1662" s="26"/>
      <c r="O1662" s="26"/>
    </row>
    <row r="1663">
      <c r="K1663" s="26"/>
      <c r="N1663" s="26"/>
      <c r="O1663" s="26"/>
    </row>
    <row r="1664">
      <c r="K1664" s="26"/>
      <c r="N1664" s="26"/>
      <c r="O1664" s="26"/>
    </row>
    <row r="1665">
      <c r="K1665" s="26"/>
      <c r="N1665" s="26"/>
      <c r="O1665" s="26"/>
    </row>
    <row r="1666">
      <c r="K1666" s="26"/>
      <c r="N1666" s="26"/>
      <c r="O1666" s="26"/>
    </row>
    <row r="1667">
      <c r="K1667" s="26"/>
      <c r="N1667" s="26"/>
      <c r="O1667" s="26"/>
    </row>
    <row r="1668">
      <c r="K1668" s="26"/>
      <c r="N1668" s="26"/>
      <c r="O1668" s="26"/>
    </row>
    <row r="1669">
      <c r="K1669" s="26"/>
      <c r="N1669" s="26"/>
      <c r="O1669" s="26"/>
    </row>
    <row r="1670">
      <c r="K1670" s="26"/>
      <c r="N1670" s="26"/>
      <c r="O1670" s="26"/>
    </row>
    <row r="1671">
      <c r="K1671" s="26"/>
      <c r="N1671" s="26"/>
      <c r="O1671" s="26"/>
    </row>
    <row r="1672">
      <c r="K1672" s="26"/>
      <c r="N1672" s="26"/>
      <c r="O1672" s="26"/>
    </row>
    <row r="1673">
      <c r="K1673" s="26"/>
      <c r="N1673" s="26"/>
      <c r="O1673" s="26"/>
    </row>
    <row r="1674">
      <c r="K1674" s="26"/>
      <c r="N1674" s="26"/>
      <c r="O1674" s="26"/>
    </row>
    <row r="1675">
      <c r="K1675" s="26"/>
      <c r="N1675" s="26"/>
      <c r="O1675" s="26"/>
    </row>
    <row r="1676">
      <c r="K1676" s="26"/>
      <c r="N1676" s="26"/>
      <c r="O1676" s="26"/>
    </row>
    <row r="1677">
      <c r="K1677" s="26"/>
      <c r="N1677" s="26"/>
      <c r="O1677" s="26"/>
    </row>
    <row r="1678">
      <c r="K1678" s="26"/>
      <c r="N1678" s="26"/>
      <c r="O1678" s="26"/>
    </row>
    <row r="1679">
      <c r="K1679" s="26"/>
      <c r="N1679" s="26"/>
      <c r="O1679" s="26"/>
    </row>
    <row r="1680">
      <c r="K1680" s="26"/>
      <c r="N1680" s="26"/>
      <c r="O1680" s="26"/>
    </row>
    <row r="1681">
      <c r="K1681" s="26"/>
      <c r="N1681" s="26"/>
      <c r="O1681" s="26"/>
    </row>
    <row r="1682">
      <c r="K1682" s="26"/>
      <c r="N1682" s="26"/>
      <c r="O1682" s="26"/>
    </row>
    <row r="1683">
      <c r="K1683" s="26"/>
      <c r="N1683" s="26"/>
      <c r="O1683" s="26"/>
    </row>
    <row r="1684">
      <c r="K1684" s="26"/>
      <c r="N1684" s="26"/>
      <c r="O1684" s="26"/>
    </row>
    <row r="1685">
      <c r="K1685" s="26"/>
      <c r="N1685" s="26"/>
      <c r="O1685" s="26"/>
    </row>
    <row r="1686">
      <c r="K1686" s="26"/>
      <c r="N1686" s="26"/>
      <c r="O1686" s="26"/>
    </row>
    <row r="1687">
      <c r="K1687" s="26"/>
      <c r="N1687" s="26"/>
      <c r="O1687" s="26"/>
    </row>
    <row r="1688">
      <c r="K1688" s="26"/>
      <c r="N1688" s="26"/>
      <c r="O1688" s="26"/>
    </row>
    <row r="1689">
      <c r="K1689" s="26"/>
      <c r="N1689" s="26"/>
      <c r="O1689" s="26"/>
    </row>
    <row r="1690">
      <c r="K1690" s="26"/>
      <c r="N1690" s="26"/>
      <c r="O1690" s="26"/>
    </row>
    <row r="1691">
      <c r="K1691" s="26"/>
      <c r="N1691" s="26"/>
      <c r="O1691" s="26"/>
    </row>
    <row r="1692">
      <c r="K1692" s="26"/>
      <c r="N1692" s="26"/>
      <c r="O1692" s="26"/>
    </row>
    <row r="1693">
      <c r="K1693" s="26"/>
      <c r="N1693" s="26"/>
      <c r="O1693" s="26"/>
    </row>
    <row r="1694">
      <c r="K1694" s="26"/>
      <c r="N1694" s="26"/>
      <c r="O1694" s="26"/>
    </row>
    <row r="1695">
      <c r="K1695" s="26"/>
      <c r="N1695" s="26"/>
      <c r="O1695" s="26"/>
    </row>
    <row r="1696">
      <c r="K1696" s="26"/>
      <c r="N1696" s="26"/>
      <c r="O1696" s="26"/>
    </row>
    <row r="1697">
      <c r="K1697" s="26"/>
      <c r="N1697" s="26"/>
      <c r="O1697" s="26"/>
    </row>
    <row r="1698">
      <c r="K1698" s="26"/>
      <c r="N1698" s="26"/>
      <c r="O1698" s="26"/>
    </row>
    <row r="1699">
      <c r="K1699" s="26"/>
      <c r="N1699" s="26"/>
      <c r="O1699" s="26"/>
    </row>
    <row r="1700">
      <c r="K1700" s="26"/>
      <c r="N1700" s="26"/>
      <c r="O1700" s="26"/>
    </row>
    <row r="1701">
      <c r="K1701" s="26"/>
      <c r="N1701" s="26"/>
      <c r="O1701" s="26"/>
    </row>
    <row r="1702">
      <c r="K1702" s="26"/>
      <c r="N1702" s="26"/>
      <c r="O1702" s="26"/>
    </row>
    <row r="1703">
      <c r="K1703" s="26"/>
      <c r="N1703" s="26"/>
      <c r="O1703" s="26"/>
    </row>
    <row r="1704">
      <c r="K1704" s="26"/>
      <c r="N1704" s="26"/>
      <c r="O1704" s="26"/>
    </row>
    <row r="1705">
      <c r="K1705" s="26"/>
      <c r="N1705" s="26"/>
      <c r="O1705" s="26"/>
    </row>
    <row r="1706">
      <c r="K1706" s="26"/>
      <c r="N1706" s="26"/>
      <c r="O1706" s="26"/>
    </row>
    <row r="1707">
      <c r="K1707" s="26"/>
      <c r="N1707" s="26"/>
      <c r="O1707" s="26"/>
    </row>
    <row r="1708">
      <c r="K1708" s="26"/>
      <c r="N1708" s="26"/>
      <c r="O1708" s="26"/>
    </row>
    <row r="1709">
      <c r="K1709" s="26"/>
      <c r="N1709" s="26"/>
      <c r="O1709" s="26"/>
    </row>
    <row r="1710">
      <c r="K1710" s="26"/>
      <c r="N1710" s="26"/>
      <c r="O1710" s="26"/>
    </row>
    <row r="1711">
      <c r="K1711" s="26"/>
      <c r="N1711" s="26"/>
      <c r="O1711" s="26"/>
    </row>
    <row r="1712">
      <c r="K1712" s="26"/>
      <c r="N1712" s="26"/>
      <c r="O1712" s="26"/>
    </row>
    <row r="1713">
      <c r="K1713" s="26"/>
      <c r="N1713" s="26"/>
      <c r="O1713" s="26"/>
    </row>
    <row r="1714">
      <c r="K1714" s="26"/>
      <c r="N1714" s="26"/>
      <c r="O1714" s="26"/>
    </row>
    <row r="1715">
      <c r="K1715" s="26"/>
      <c r="N1715" s="26"/>
      <c r="O1715" s="26"/>
    </row>
    <row r="1716">
      <c r="K1716" s="26"/>
      <c r="N1716" s="26"/>
      <c r="O1716" s="26"/>
    </row>
    <row r="1717">
      <c r="K1717" s="26"/>
      <c r="N1717" s="26"/>
      <c r="O1717" s="26"/>
    </row>
    <row r="1718">
      <c r="K1718" s="26"/>
      <c r="N1718" s="26"/>
      <c r="O1718" s="26"/>
    </row>
    <row r="1719">
      <c r="K1719" s="26"/>
      <c r="N1719" s="26"/>
      <c r="O1719" s="26"/>
    </row>
    <row r="1720">
      <c r="K1720" s="26"/>
      <c r="N1720" s="26"/>
      <c r="O1720" s="26"/>
    </row>
    <row r="1721">
      <c r="K1721" s="26"/>
      <c r="N1721" s="26"/>
      <c r="O1721" s="26"/>
    </row>
    <row r="1722">
      <c r="K1722" s="26"/>
      <c r="N1722" s="26"/>
      <c r="O1722" s="26"/>
    </row>
    <row r="1723">
      <c r="K1723" s="26"/>
      <c r="N1723" s="26"/>
      <c r="O1723" s="26"/>
    </row>
    <row r="1724">
      <c r="K1724" s="26"/>
      <c r="N1724" s="26"/>
      <c r="O1724" s="26"/>
    </row>
    <row r="1725">
      <c r="K1725" s="26"/>
      <c r="N1725" s="26"/>
      <c r="O1725" s="26"/>
    </row>
    <row r="1726">
      <c r="K1726" s="26"/>
      <c r="N1726" s="26"/>
      <c r="O1726" s="26"/>
    </row>
    <row r="1727">
      <c r="K1727" s="26"/>
      <c r="N1727" s="26"/>
      <c r="O1727" s="26"/>
    </row>
    <row r="1728">
      <c r="K1728" s="26"/>
      <c r="N1728" s="26"/>
      <c r="O1728" s="26"/>
    </row>
    <row r="1729">
      <c r="K1729" s="26"/>
      <c r="N1729" s="26"/>
      <c r="O1729" s="26"/>
    </row>
    <row r="1730">
      <c r="K1730" s="26"/>
      <c r="N1730" s="26"/>
      <c r="O1730" s="26"/>
    </row>
    <row r="1731">
      <c r="K1731" s="26"/>
      <c r="N1731" s="26"/>
      <c r="O1731" s="26"/>
    </row>
    <row r="1732">
      <c r="K1732" s="26"/>
      <c r="N1732" s="26"/>
      <c r="O1732" s="26"/>
    </row>
    <row r="1733">
      <c r="K1733" s="26"/>
      <c r="N1733" s="26"/>
      <c r="O1733" s="26"/>
    </row>
    <row r="1734">
      <c r="K1734" s="26"/>
      <c r="N1734" s="26"/>
      <c r="O1734" s="26"/>
    </row>
    <row r="1735">
      <c r="K1735" s="26"/>
      <c r="N1735" s="26"/>
      <c r="O1735" s="26"/>
    </row>
    <row r="1736">
      <c r="K1736" s="26"/>
      <c r="N1736" s="26"/>
      <c r="O1736" s="26"/>
    </row>
    <row r="1737">
      <c r="K1737" s="26"/>
      <c r="N1737" s="26"/>
      <c r="O1737" s="26"/>
    </row>
    <row r="1738">
      <c r="K1738" s="26"/>
      <c r="N1738" s="26"/>
      <c r="O1738" s="26"/>
    </row>
    <row r="1739">
      <c r="K1739" s="26"/>
      <c r="N1739" s="26"/>
      <c r="O1739" s="26"/>
    </row>
    <row r="1740">
      <c r="K1740" s="26"/>
      <c r="N1740" s="26"/>
      <c r="O1740" s="26"/>
    </row>
    <row r="1741">
      <c r="K1741" s="26"/>
      <c r="N1741" s="26"/>
      <c r="O1741" s="26"/>
    </row>
    <row r="1742">
      <c r="K1742" s="26"/>
      <c r="N1742" s="26"/>
      <c r="O1742" s="26"/>
    </row>
    <row r="1743">
      <c r="K1743" s="26"/>
      <c r="N1743" s="26"/>
      <c r="O1743" s="26"/>
    </row>
    <row r="1744">
      <c r="K1744" s="26"/>
      <c r="N1744" s="26"/>
      <c r="O1744" s="26"/>
    </row>
    <row r="1745">
      <c r="K1745" s="26"/>
      <c r="N1745" s="26"/>
      <c r="O1745" s="26"/>
    </row>
    <row r="1746">
      <c r="K1746" s="26"/>
      <c r="N1746" s="26"/>
      <c r="O1746" s="26"/>
    </row>
    <row r="1747">
      <c r="K1747" s="26"/>
      <c r="N1747" s="26"/>
      <c r="O1747" s="26"/>
    </row>
    <row r="1748">
      <c r="K1748" s="26"/>
      <c r="N1748" s="26"/>
      <c r="O1748" s="26"/>
    </row>
    <row r="1749">
      <c r="K1749" s="26"/>
      <c r="N1749" s="26"/>
      <c r="O1749" s="26"/>
    </row>
    <row r="1750">
      <c r="K1750" s="26"/>
      <c r="N1750" s="26"/>
      <c r="O1750" s="26"/>
    </row>
    <row r="1751">
      <c r="K1751" s="26"/>
      <c r="N1751" s="26"/>
      <c r="O1751" s="26"/>
    </row>
    <row r="1752">
      <c r="K1752" s="26"/>
      <c r="N1752" s="26"/>
      <c r="O1752" s="26"/>
    </row>
    <row r="1753">
      <c r="K1753" s="26"/>
      <c r="N1753" s="26"/>
      <c r="O1753" s="26"/>
    </row>
    <row r="1754">
      <c r="K1754" s="26"/>
      <c r="N1754" s="26"/>
      <c r="O1754" s="26"/>
    </row>
    <row r="1755">
      <c r="K1755" s="26"/>
      <c r="N1755" s="26"/>
      <c r="O1755" s="26"/>
    </row>
    <row r="1756">
      <c r="K1756" s="26"/>
      <c r="N1756" s="26"/>
      <c r="O1756" s="26"/>
    </row>
    <row r="1757">
      <c r="K1757" s="26"/>
      <c r="N1757" s="26"/>
      <c r="O1757" s="26"/>
    </row>
    <row r="1758">
      <c r="K1758" s="26"/>
      <c r="N1758" s="26"/>
      <c r="O1758" s="26"/>
    </row>
    <row r="1759">
      <c r="K1759" s="26"/>
      <c r="N1759" s="26"/>
      <c r="O1759" s="26"/>
    </row>
    <row r="1760">
      <c r="K1760" s="26"/>
      <c r="N1760" s="26"/>
      <c r="O1760" s="26"/>
    </row>
    <row r="1761">
      <c r="K1761" s="26"/>
      <c r="N1761" s="26"/>
      <c r="O1761" s="26"/>
    </row>
    <row r="1762">
      <c r="K1762" s="26"/>
      <c r="N1762" s="26"/>
      <c r="O1762" s="26"/>
    </row>
    <row r="1763">
      <c r="K1763" s="26"/>
      <c r="N1763" s="26"/>
      <c r="O1763" s="26"/>
    </row>
    <row r="1764">
      <c r="K1764" s="26"/>
      <c r="N1764" s="26"/>
      <c r="O1764" s="26"/>
    </row>
    <row r="1765">
      <c r="K1765" s="26"/>
      <c r="N1765" s="26"/>
      <c r="O1765" s="26"/>
    </row>
    <row r="1766">
      <c r="K1766" s="26"/>
      <c r="N1766" s="26"/>
      <c r="O1766" s="26"/>
    </row>
    <row r="1767">
      <c r="K1767" s="26"/>
      <c r="N1767" s="26"/>
      <c r="O1767" s="26"/>
    </row>
    <row r="1768">
      <c r="K1768" s="26"/>
      <c r="N1768" s="26"/>
      <c r="O1768" s="26"/>
    </row>
    <row r="1769">
      <c r="K1769" s="26"/>
      <c r="N1769" s="26"/>
      <c r="O1769" s="26"/>
    </row>
    <row r="1770">
      <c r="K1770" s="26"/>
      <c r="N1770" s="26"/>
      <c r="O1770" s="26"/>
    </row>
    <row r="1771">
      <c r="K1771" s="26"/>
      <c r="N1771" s="26"/>
      <c r="O1771" s="26"/>
    </row>
    <row r="1772">
      <c r="K1772" s="26"/>
      <c r="N1772" s="26"/>
      <c r="O1772" s="26"/>
    </row>
    <row r="1773">
      <c r="K1773" s="26"/>
      <c r="N1773" s="26"/>
      <c r="O1773" s="26"/>
    </row>
    <row r="1774">
      <c r="K1774" s="26"/>
      <c r="N1774" s="26"/>
      <c r="O1774" s="26"/>
    </row>
    <row r="1775">
      <c r="K1775" s="26"/>
      <c r="N1775" s="26"/>
      <c r="O1775" s="26"/>
    </row>
    <row r="1776">
      <c r="K1776" s="26"/>
      <c r="N1776" s="26"/>
      <c r="O1776" s="26"/>
    </row>
    <row r="1777">
      <c r="K1777" s="26"/>
      <c r="N1777" s="26"/>
      <c r="O1777" s="26"/>
    </row>
    <row r="1778">
      <c r="K1778" s="26"/>
      <c r="N1778" s="26"/>
      <c r="O1778" s="26"/>
    </row>
    <row r="1779">
      <c r="K1779" s="26"/>
      <c r="N1779" s="26"/>
      <c r="O1779" s="26"/>
    </row>
    <row r="1780">
      <c r="K1780" s="26"/>
      <c r="N1780" s="26"/>
      <c r="O1780" s="26"/>
    </row>
    <row r="1781">
      <c r="K1781" s="26"/>
      <c r="N1781" s="26"/>
      <c r="O1781" s="26"/>
    </row>
    <row r="1782">
      <c r="K1782" s="26"/>
      <c r="N1782" s="26"/>
      <c r="O1782" s="26"/>
    </row>
    <row r="1783">
      <c r="K1783" s="26"/>
      <c r="N1783" s="26"/>
      <c r="O1783" s="26"/>
    </row>
    <row r="1784">
      <c r="K1784" s="26"/>
      <c r="N1784" s="26"/>
      <c r="O1784" s="26"/>
    </row>
    <row r="1785">
      <c r="K1785" s="26"/>
      <c r="N1785" s="26"/>
      <c r="O1785" s="26"/>
    </row>
    <row r="1786">
      <c r="K1786" s="26"/>
      <c r="N1786" s="26"/>
      <c r="O1786" s="26"/>
    </row>
    <row r="1787">
      <c r="K1787" s="26"/>
      <c r="N1787" s="26"/>
      <c r="O1787" s="26"/>
    </row>
    <row r="1788">
      <c r="K1788" s="26"/>
      <c r="N1788" s="26"/>
      <c r="O1788" s="26"/>
    </row>
    <row r="1789">
      <c r="K1789" s="26"/>
      <c r="N1789" s="26"/>
      <c r="O1789" s="26"/>
    </row>
    <row r="1790">
      <c r="K1790" s="26"/>
      <c r="N1790" s="26"/>
      <c r="O1790" s="26"/>
    </row>
    <row r="1791">
      <c r="K1791" s="26"/>
      <c r="N1791" s="26"/>
      <c r="O1791" s="26"/>
    </row>
    <row r="1792">
      <c r="K1792" s="26"/>
      <c r="N1792" s="26"/>
      <c r="O1792" s="26"/>
    </row>
    <row r="1793">
      <c r="K1793" s="26"/>
      <c r="N1793" s="26"/>
      <c r="O1793" s="26"/>
    </row>
    <row r="1794">
      <c r="K1794" s="26"/>
      <c r="N1794" s="26"/>
      <c r="O1794" s="26"/>
    </row>
    <row r="1795">
      <c r="K1795" s="26"/>
      <c r="N1795" s="26"/>
      <c r="O1795" s="26"/>
    </row>
    <row r="1796">
      <c r="K1796" s="26"/>
      <c r="N1796" s="26"/>
      <c r="O1796" s="26"/>
    </row>
    <row r="1797">
      <c r="K1797" s="26"/>
      <c r="N1797" s="26"/>
      <c r="O1797" s="26"/>
    </row>
    <row r="1798">
      <c r="K1798" s="26"/>
      <c r="N1798" s="26"/>
      <c r="O1798" s="26"/>
    </row>
    <row r="1799">
      <c r="K1799" s="26"/>
      <c r="N1799" s="26"/>
      <c r="O1799" s="26"/>
    </row>
    <row r="1800">
      <c r="K1800" s="26"/>
      <c r="N1800" s="26"/>
      <c r="O1800" s="26"/>
    </row>
    <row r="1801">
      <c r="K1801" s="26"/>
      <c r="N1801" s="26"/>
      <c r="O1801" s="26"/>
    </row>
    <row r="1802">
      <c r="K1802" s="26"/>
      <c r="N1802" s="26"/>
      <c r="O1802" s="26"/>
    </row>
    <row r="1803">
      <c r="K1803" s="26"/>
      <c r="N1803" s="26"/>
      <c r="O1803" s="26"/>
    </row>
    <row r="1804">
      <c r="K1804" s="26"/>
      <c r="N1804" s="26"/>
      <c r="O1804" s="26"/>
    </row>
    <row r="1805">
      <c r="K1805" s="26"/>
      <c r="N1805" s="26"/>
      <c r="O1805" s="26"/>
    </row>
    <row r="1806">
      <c r="K1806" s="26"/>
      <c r="N1806" s="26"/>
      <c r="O1806" s="26"/>
    </row>
    <row r="1807">
      <c r="K1807" s="26"/>
      <c r="N1807" s="26"/>
      <c r="O1807" s="26"/>
    </row>
    <row r="1808">
      <c r="K1808" s="26"/>
      <c r="N1808" s="26"/>
      <c r="O1808" s="26"/>
    </row>
    <row r="1809">
      <c r="K1809" s="26"/>
      <c r="N1809" s="26"/>
      <c r="O1809" s="26"/>
    </row>
    <row r="1810">
      <c r="K1810" s="26"/>
      <c r="N1810" s="26"/>
      <c r="O1810" s="26"/>
    </row>
    <row r="1811">
      <c r="K1811" s="26"/>
      <c r="N1811" s="26"/>
      <c r="O1811" s="26"/>
    </row>
    <row r="1812">
      <c r="K1812" s="26"/>
      <c r="N1812" s="26"/>
      <c r="O1812" s="26"/>
    </row>
    <row r="1813">
      <c r="K1813" s="26"/>
      <c r="N1813" s="26"/>
      <c r="O1813" s="26"/>
    </row>
    <row r="1814">
      <c r="K1814" s="26"/>
      <c r="N1814" s="26"/>
      <c r="O1814" s="26"/>
    </row>
    <row r="1815">
      <c r="K1815" s="26"/>
      <c r="N1815" s="26"/>
      <c r="O1815" s="26"/>
    </row>
    <row r="1816">
      <c r="K1816" s="26"/>
      <c r="N1816" s="26"/>
      <c r="O1816" s="26"/>
    </row>
    <row r="1817">
      <c r="K1817" s="26"/>
      <c r="N1817" s="26"/>
      <c r="O1817" s="26"/>
    </row>
    <row r="1818">
      <c r="K1818" s="26"/>
      <c r="N1818" s="26"/>
      <c r="O1818" s="26"/>
    </row>
    <row r="1819">
      <c r="K1819" s="26"/>
      <c r="N1819" s="26"/>
      <c r="O1819" s="26"/>
    </row>
    <row r="1820">
      <c r="K1820" s="26"/>
      <c r="N1820" s="26"/>
      <c r="O1820" s="26"/>
    </row>
    <row r="1821">
      <c r="K1821" s="26"/>
      <c r="N1821" s="26"/>
      <c r="O1821" s="26"/>
    </row>
    <row r="1822">
      <c r="K1822" s="26"/>
      <c r="N1822" s="26"/>
      <c r="O1822" s="26"/>
    </row>
    <row r="1823">
      <c r="K1823" s="26"/>
      <c r="N1823" s="26"/>
      <c r="O1823" s="26"/>
    </row>
    <row r="1824">
      <c r="K1824" s="26"/>
      <c r="N1824" s="26"/>
      <c r="O1824" s="26"/>
    </row>
    <row r="1825">
      <c r="K1825" s="26"/>
      <c r="N1825" s="26"/>
      <c r="O1825" s="26"/>
    </row>
    <row r="1826">
      <c r="K1826" s="26"/>
      <c r="N1826" s="26"/>
      <c r="O1826" s="26"/>
    </row>
    <row r="1827">
      <c r="K1827" s="26"/>
      <c r="N1827" s="26"/>
      <c r="O1827" s="26"/>
    </row>
    <row r="1828">
      <c r="K1828" s="26"/>
      <c r="N1828" s="26"/>
      <c r="O1828" s="26"/>
    </row>
    <row r="1829">
      <c r="K1829" s="26"/>
      <c r="N1829" s="26"/>
      <c r="O1829" s="26"/>
    </row>
    <row r="1830">
      <c r="K1830" s="26"/>
      <c r="N1830" s="26"/>
      <c r="O1830" s="26"/>
    </row>
    <row r="1831">
      <c r="K1831" s="26"/>
      <c r="N1831" s="26"/>
      <c r="O1831" s="26"/>
    </row>
    <row r="1832">
      <c r="K1832" s="26"/>
      <c r="N1832" s="26"/>
      <c r="O1832" s="26"/>
    </row>
    <row r="1833">
      <c r="K1833" s="26"/>
      <c r="N1833" s="26"/>
      <c r="O1833" s="26"/>
    </row>
    <row r="1834">
      <c r="K1834" s="26"/>
      <c r="N1834" s="26"/>
      <c r="O1834" s="26"/>
    </row>
    <row r="1835">
      <c r="K1835" s="26"/>
      <c r="N1835" s="26"/>
      <c r="O1835" s="26"/>
    </row>
    <row r="1836">
      <c r="K1836" s="26"/>
      <c r="N1836" s="26"/>
      <c r="O1836" s="26"/>
    </row>
    <row r="1837">
      <c r="K1837" s="26"/>
      <c r="N1837" s="26"/>
      <c r="O1837" s="26"/>
    </row>
    <row r="1838">
      <c r="K1838" s="26"/>
      <c r="N1838" s="26"/>
      <c r="O1838" s="26"/>
    </row>
    <row r="1839">
      <c r="K1839" s="26"/>
      <c r="N1839" s="26"/>
      <c r="O1839" s="26"/>
    </row>
    <row r="1840">
      <c r="K1840" s="26"/>
      <c r="N1840" s="26"/>
      <c r="O1840" s="26"/>
    </row>
    <row r="1841">
      <c r="K1841" s="26"/>
      <c r="N1841" s="26"/>
      <c r="O1841" s="26"/>
    </row>
    <row r="1842">
      <c r="K1842" s="26"/>
      <c r="N1842" s="26"/>
      <c r="O1842" s="26"/>
    </row>
    <row r="1843">
      <c r="K1843" s="26"/>
      <c r="N1843" s="26"/>
      <c r="O1843" s="26"/>
    </row>
    <row r="1844">
      <c r="K1844" s="26"/>
      <c r="N1844" s="26"/>
      <c r="O1844" s="26"/>
    </row>
    <row r="1845">
      <c r="K1845" s="26"/>
      <c r="N1845" s="26"/>
      <c r="O1845" s="26"/>
    </row>
    <row r="1846">
      <c r="K1846" s="26"/>
      <c r="N1846" s="26"/>
      <c r="O1846" s="26"/>
    </row>
    <row r="1847">
      <c r="K1847" s="26"/>
      <c r="N1847" s="26"/>
      <c r="O1847" s="26"/>
    </row>
    <row r="1848">
      <c r="K1848" s="26"/>
      <c r="N1848" s="26"/>
      <c r="O1848" s="26"/>
    </row>
    <row r="1849">
      <c r="K1849" s="26"/>
      <c r="N1849" s="26"/>
      <c r="O1849" s="26"/>
    </row>
    <row r="1850">
      <c r="K1850" s="26"/>
      <c r="N1850" s="26"/>
      <c r="O1850" s="26"/>
    </row>
    <row r="1851">
      <c r="K1851" s="26"/>
      <c r="N1851" s="26"/>
      <c r="O1851" s="26"/>
    </row>
    <row r="1852">
      <c r="K1852" s="26"/>
      <c r="N1852" s="26"/>
      <c r="O1852" s="26"/>
    </row>
    <row r="1853">
      <c r="K1853" s="26"/>
      <c r="N1853" s="26"/>
      <c r="O1853" s="26"/>
    </row>
    <row r="1854">
      <c r="K1854" s="26"/>
      <c r="N1854" s="26"/>
      <c r="O1854" s="26"/>
    </row>
    <row r="1855">
      <c r="K1855" s="26"/>
      <c r="N1855" s="26"/>
      <c r="O1855" s="26"/>
    </row>
    <row r="1856">
      <c r="K1856" s="26"/>
      <c r="N1856" s="26"/>
      <c r="O1856" s="26"/>
    </row>
    <row r="1857">
      <c r="K1857" s="26"/>
      <c r="N1857" s="26"/>
      <c r="O1857" s="26"/>
    </row>
    <row r="1858">
      <c r="K1858" s="26"/>
      <c r="N1858" s="26"/>
      <c r="O1858" s="26"/>
    </row>
    <row r="1859">
      <c r="K1859" s="26"/>
      <c r="N1859" s="26"/>
      <c r="O1859" s="26"/>
    </row>
    <row r="1860">
      <c r="K1860" s="26"/>
      <c r="N1860" s="26"/>
      <c r="O1860" s="26"/>
    </row>
    <row r="1861">
      <c r="K1861" s="26"/>
      <c r="N1861" s="26"/>
      <c r="O1861" s="26"/>
    </row>
    <row r="1862">
      <c r="K1862" s="26"/>
      <c r="N1862" s="26"/>
      <c r="O1862" s="26"/>
    </row>
    <row r="1863">
      <c r="K1863" s="26"/>
      <c r="N1863" s="26"/>
      <c r="O1863" s="26"/>
    </row>
    <row r="1864">
      <c r="K1864" s="26"/>
      <c r="N1864" s="26"/>
      <c r="O1864" s="26"/>
    </row>
    <row r="1865">
      <c r="K1865" s="26"/>
      <c r="N1865" s="26"/>
      <c r="O1865" s="26"/>
    </row>
    <row r="1866">
      <c r="K1866" s="26"/>
      <c r="N1866" s="26"/>
      <c r="O1866" s="26"/>
    </row>
    <row r="1867">
      <c r="K1867" s="26"/>
      <c r="N1867" s="26"/>
      <c r="O1867" s="26"/>
    </row>
    <row r="1868">
      <c r="K1868" s="26"/>
      <c r="N1868" s="26"/>
      <c r="O1868" s="26"/>
    </row>
    <row r="1869">
      <c r="K1869" s="26"/>
      <c r="N1869" s="26"/>
      <c r="O1869" s="26"/>
    </row>
    <row r="1870">
      <c r="K1870" s="26"/>
      <c r="N1870" s="26"/>
      <c r="O1870" s="26"/>
    </row>
    <row r="1871">
      <c r="K1871" s="26"/>
      <c r="N1871" s="26"/>
      <c r="O1871" s="26"/>
    </row>
    <row r="1872">
      <c r="K1872" s="26"/>
      <c r="N1872" s="26"/>
      <c r="O1872" s="26"/>
    </row>
    <row r="1873">
      <c r="K1873" s="26"/>
      <c r="N1873" s="26"/>
      <c r="O1873" s="26"/>
    </row>
    <row r="1874">
      <c r="K1874" s="26"/>
      <c r="N1874" s="26"/>
      <c r="O1874" s="26"/>
    </row>
    <row r="1875">
      <c r="K1875" s="26"/>
      <c r="N1875" s="26"/>
      <c r="O1875" s="26"/>
    </row>
    <row r="1876">
      <c r="K1876" s="26"/>
      <c r="N1876" s="26"/>
      <c r="O1876" s="26"/>
    </row>
    <row r="1877">
      <c r="K1877" s="26"/>
      <c r="N1877" s="26"/>
      <c r="O1877" s="26"/>
    </row>
    <row r="1878">
      <c r="K1878" s="26"/>
      <c r="N1878" s="26"/>
      <c r="O1878" s="26"/>
    </row>
    <row r="1879">
      <c r="K1879" s="26"/>
      <c r="N1879" s="26"/>
      <c r="O1879" s="26"/>
    </row>
    <row r="1880">
      <c r="K1880" s="26"/>
      <c r="N1880" s="26"/>
      <c r="O1880" s="26"/>
    </row>
    <row r="1881">
      <c r="K1881" s="26"/>
      <c r="N1881" s="26"/>
      <c r="O1881" s="26"/>
    </row>
    <row r="1882">
      <c r="K1882" s="26"/>
      <c r="N1882" s="26"/>
      <c r="O1882" s="26"/>
    </row>
    <row r="1883">
      <c r="K1883" s="26"/>
      <c r="N1883" s="26"/>
      <c r="O1883" s="26"/>
    </row>
    <row r="1884">
      <c r="K1884" s="26"/>
      <c r="N1884" s="26"/>
      <c r="O1884" s="26"/>
    </row>
    <row r="1885">
      <c r="K1885" s="26"/>
      <c r="N1885" s="26"/>
      <c r="O1885" s="26"/>
    </row>
    <row r="1886">
      <c r="K1886" s="26"/>
      <c r="N1886" s="26"/>
      <c r="O1886" s="26"/>
    </row>
    <row r="1887">
      <c r="K1887" s="26"/>
      <c r="N1887" s="26"/>
      <c r="O1887" s="26"/>
    </row>
    <row r="1888">
      <c r="K1888" s="26"/>
      <c r="N1888" s="26"/>
      <c r="O1888" s="26"/>
    </row>
    <row r="1889">
      <c r="K1889" s="26"/>
      <c r="N1889" s="26"/>
      <c r="O1889" s="26"/>
    </row>
    <row r="1890">
      <c r="K1890" s="26"/>
      <c r="N1890" s="26"/>
      <c r="O1890" s="26"/>
    </row>
    <row r="1891">
      <c r="K1891" s="26"/>
      <c r="N1891" s="26"/>
      <c r="O1891" s="26"/>
    </row>
    <row r="1892">
      <c r="K1892" s="26"/>
      <c r="N1892" s="26"/>
      <c r="O1892" s="26"/>
    </row>
    <row r="1893">
      <c r="K1893" s="26"/>
      <c r="N1893" s="26"/>
      <c r="O1893" s="26"/>
    </row>
    <row r="1894">
      <c r="K1894" s="26"/>
      <c r="N1894" s="26"/>
      <c r="O1894" s="26"/>
    </row>
    <row r="1895">
      <c r="K1895" s="26"/>
      <c r="N1895" s="26"/>
      <c r="O1895" s="26"/>
    </row>
    <row r="1896">
      <c r="K1896" s="26"/>
      <c r="N1896" s="26"/>
      <c r="O1896" s="26"/>
    </row>
    <row r="1897">
      <c r="K1897" s="26"/>
      <c r="N1897" s="26"/>
      <c r="O1897" s="26"/>
    </row>
    <row r="1898">
      <c r="K1898" s="26"/>
      <c r="N1898" s="26"/>
      <c r="O1898" s="26"/>
    </row>
    <row r="1899">
      <c r="K1899" s="26"/>
      <c r="N1899" s="26"/>
      <c r="O1899" s="26"/>
    </row>
    <row r="1900">
      <c r="K1900" s="26"/>
      <c r="N1900" s="26"/>
      <c r="O1900" s="26"/>
    </row>
    <row r="1901">
      <c r="K1901" s="26"/>
      <c r="N1901" s="26"/>
      <c r="O1901" s="26"/>
    </row>
    <row r="1902">
      <c r="K1902" s="26"/>
      <c r="N1902" s="26"/>
      <c r="O1902" s="26"/>
    </row>
    <row r="1903">
      <c r="K1903" s="26"/>
      <c r="N1903" s="26"/>
      <c r="O1903" s="26"/>
    </row>
    <row r="1904">
      <c r="K1904" s="26"/>
      <c r="N1904" s="26"/>
      <c r="O1904" s="26"/>
    </row>
    <row r="1905">
      <c r="K1905" s="26"/>
      <c r="N1905" s="26"/>
      <c r="O1905" s="26"/>
    </row>
    <row r="1906">
      <c r="K1906" s="26"/>
      <c r="N1906" s="26"/>
      <c r="O1906" s="26"/>
    </row>
    <row r="1907">
      <c r="K1907" s="26"/>
      <c r="N1907" s="26"/>
      <c r="O1907" s="26"/>
    </row>
    <row r="1908">
      <c r="K1908" s="26"/>
      <c r="N1908" s="26"/>
      <c r="O1908" s="26"/>
    </row>
    <row r="1909">
      <c r="K1909" s="26"/>
      <c r="N1909" s="26"/>
      <c r="O1909" s="26"/>
    </row>
    <row r="1910">
      <c r="K1910" s="26"/>
      <c r="N1910" s="26"/>
      <c r="O1910" s="26"/>
    </row>
    <row r="1911">
      <c r="K1911" s="26"/>
      <c r="N1911" s="26"/>
      <c r="O1911" s="26"/>
    </row>
    <row r="1912">
      <c r="K1912" s="26"/>
      <c r="N1912" s="26"/>
      <c r="O1912" s="26"/>
    </row>
    <row r="1913">
      <c r="K1913" s="26"/>
      <c r="N1913" s="26"/>
      <c r="O1913" s="26"/>
    </row>
    <row r="1914">
      <c r="K1914" s="26"/>
      <c r="N1914" s="26"/>
      <c r="O1914" s="26"/>
    </row>
    <row r="1915">
      <c r="K1915" s="26"/>
      <c r="N1915" s="26"/>
      <c r="O1915" s="26"/>
    </row>
    <row r="1916">
      <c r="K1916" s="26"/>
      <c r="N1916" s="26"/>
      <c r="O1916" s="26"/>
    </row>
    <row r="1917">
      <c r="K1917" s="26"/>
      <c r="N1917" s="26"/>
      <c r="O1917" s="26"/>
    </row>
    <row r="1918">
      <c r="K1918" s="26"/>
      <c r="N1918" s="26"/>
      <c r="O1918" s="26"/>
    </row>
    <row r="1919">
      <c r="K1919" s="26"/>
      <c r="N1919" s="26"/>
      <c r="O1919" s="26"/>
    </row>
    <row r="1920">
      <c r="K1920" s="26"/>
      <c r="N1920" s="26"/>
      <c r="O1920" s="26"/>
    </row>
    <row r="1921">
      <c r="K1921" s="26"/>
      <c r="N1921" s="26"/>
      <c r="O1921" s="26"/>
    </row>
    <row r="1922">
      <c r="K1922" s="26"/>
      <c r="N1922" s="26"/>
      <c r="O1922" s="26"/>
    </row>
    <row r="1923">
      <c r="K1923" s="26"/>
      <c r="N1923" s="26"/>
      <c r="O1923" s="26"/>
    </row>
    <row r="1924">
      <c r="K1924" s="26"/>
      <c r="N1924" s="26"/>
      <c r="O1924" s="26"/>
    </row>
    <row r="1925">
      <c r="K1925" s="26"/>
      <c r="N1925" s="26"/>
      <c r="O1925" s="26"/>
    </row>
    <row r="1926">
      <c r="K1926" s="26"/>
      <c r="N1926" s="26"/>
      <c r="O1926" s="26"/>
    </row>
    <row r="1927">
      <c r="K1927" s="26"/>
      <c r="N1927" s="26"/>
      <c r="O1927" s="26"/>
    </row>
    <row r="1928">
      <c r="K1928" s="26"/>
      <c r="N1928" s="26"/>
      <c r="O1928" s="26"/>
    </row>
    <row r="1929">
      <c r="K1929" s="26"/>
      <c r="N1929" s="26"/>
      <c r="O1929" s="26"/>
    </row>
    <row r="1930">
      <c r="K1930" s="26"/>
      <c r="N1930" s="26"/>
      <c r="O1930" s="26"/>
    </row>
    <row r="1931">
      <c r="K1931" s="26"/>
      <c r="N1931" s="26"/>
      <c r="O1931" s="26"/>
    </row>
    <row r="1932">
      <c r="K1932" s="26"/>
      <c r="N1932" s="26"/>
      <c r="O1932" s="26"/>
    </row>
    <row r="1933">
      <c r="K1933" s="26"/>
      <c r="N1933" s="26"/>
      <c r="O1933" s="26"/>
    </row>
    <row r="1934">
      <c r="K1934" s="26"/>
      <c r="N1934" s="26"/>
      <c r="O1934" s="26"/>
    </row>
    <row r="1935">
      <c r="K1935" s="26"/>
      <c r="N1935" s="26"/>
      <c r="O1935" s="26"/>
    </row>
    <row r="1936">
      <c r="K1936" s="26"/>
      <c r="N1936" s="26"/>
      <c r="O1936" s="26"/>
    </row>
    <row r="1937">
      <c r="K1937" s="26"/>
      <c r="N1937" s="26"/>
      <c r="O1937" s="26"/>
    </row>
    <row r="1938">
      <c r="K1938" s="26"/>
      <c r="N1938" s="26"/>
      <c r="O1938" s="26"/>
    </row>
    <row r="1939">
      <c r="K1939" s="26"/>
      <c r="N1939" s="26"/>
      <c r="O1939" s="26"/>
    </row>
    <row r="1940">
      <c r="K1940" s="26"/>
      <c r="N1940" s="26"/>
      <c r="O1940" s="26"/>
    </row>
    <row r="1941">
      <c r="K1941" s="26"/>
      <c r="N1941" s="26"/>
      <c r="O1941" s="26"/>
    </row>
    <row r="1942">
      <c r="K1942" s="26"/>
      <c r="N1942" s="26"/>
      <c r="O1942" s="26"/>
    </row>
    <row r="1943">
      <c r="K1943" s="26"/>
      <c r="N1943" s="26"/>
      <c r="O1943" s="26"/>
    </row>
    <row r="1944">
      <c r="K1944" s="26"/>
      <c r="N1944" s="26"/>
      <c r="O1944" s="26"/>
    </row>
    <row r="1945">
      <c r="K1945" s="26"/>
      <c r="N1945" s="26"/>
      <c r="O1945" s="26"/>
    </row>
    <row r="1946">
      <c r="K1946" s="26"/>
      <c r="N1946" s="26"/>
      <c r="O1946" s="26"/>
    </row>
    <row r="1947">
      <c r="K1947" s="26"/>
      <c r="N1947" s="26"/>
      <c r="O1947" s="26"/>
    </row>
    <row r="1948">
      <c r="K1948" s="26"/>
      <c r="N1948" s="26"/>
      <c r="O1948" s="26"/>
    </row>
    <row r="1949">
      <c r="K1949" s="26"/>
      <c r="N1949" s="26"/>
      <c r="O1949" s="26"/>
    </row>
    <row r="1950">
      <c r="K1950" s="26"/>
      <c r="N1950" s="26"/>
      <c r="O1950" s="26"/>
    </row>
    <row r="1951">
      <c r="K1951" s="26"/>
      <c r="N1951" s="26"/>
      <c r="O1951" s="26"/>
    </row>
    <row r="1952">
      <c r="K1952" s="26"/>
      <c r="N1952" s="26"/>
      <c r="O1952" s="26"/>
    </row>
    <row r="1953">
      <c r="K1953" s="26"/>
      <c r="N1953" s="26"/>
      <c r="O1953" s="26"/>
    </row>
    <row r="1954">
      <c r="K1954" s="26"/>
      <c r="N1954" s="26"/>
      <c r="O1954" s="26"/>
    </row>
    <row r="1955">
      <c r="K1955" s="26"/>
      <c r="N1955" s="26"/>
      <c r="O1955" s="26"/>
    </row>
    <row r="1956">
      <c r="K1956" s="26"/>
      <c r="N1956" s="26"/>
      <c r="O1956" s="26"/>
    </row>
    <row r="1957">
      <c r="K1957" s="26"/>
      <c r="N1957" s="26"/>
      <c r="O1957" s="26"/>
    </row>
    <row r="1958">
      <c r="K1958" s="26"/>
      <c r="N1958" s="26"/>
      <c r="O1958" s="26"/>
    </row>
    <row r="1959">
      <c r="K1959" s="26"/>
      <c r="N1959" s="26"/>
      <c r="O1959" s="26"/>
    </row>
    <row r="1960">
      <c r="K1960" s="26"/>
      <c r="N1960" s="26"/>
      <c r="O1960" s="26"/>
    </row>
    <row r="1961">
      <c r="K1961" s="26"/>
      <c r="N1961" s="26"/>
      <c r="O1961" s="26"/>
    </row>
    <row r="1962">
      <c r="K1962" s="26"/>
      <c r="N1962" s="26"/>
      <c r="O1962" s="26"/>
    </row>
    <row r="1963">
      <c r="K1963" s="26"/>
      <c r="N1963" s="26"/>
      <c r="O1963" s="26"/>
    </row>
    <row r="1964">
      <c r="K1964" s="26"/>
      <c r="N1964" s="26"/>
      <c r="O1964" s="26"/>
    </row>
    <row r="1965">
      <c r="K1965" s="26"/>
      <c r="N1965" s="26"/>
      <c r="O1965" s="26"/>
    </row>
    <row r="1966">
      <c r="K1966" s="26"/>
      <c r="N1966" s="26"/>
      <c r="O1966" s="26"/>
    </row>
    <row r="1967">
      <c r="K1967" s="26"/>
      <c r="N1967" s="26"/>
      <c r="O1967" s="26"/>
    </row>
    <row r="1968">
      <c r="K1968" s="26"/>
      <c r="N1968" s="26"/>
      <c r="O1968" s="26"/>
    </row>
    <row r="1969">
      <c r="K1969" s="26"/>
      <c r="N1969" s="26"/>
      <c r="O1969" s="26"/>
    </row>
    <row r="1970">
      <c r="K1970" s="26"/>
      <c r="N1970" s="26"/>
      <c r="O1970" s="26"/>
    </row>
    <row r="1971">
      <c r="K1971" s="26"/>
      <c r="N1971" s="26"/>
      <c r="O1971" s="26"/>
    </row>
    <row r="1972">
      <c r="K1972" s="26"/>
      <c r="N1972" s="26"/>
      <c r="O1972" s="26"/>
    </row>
    <row r="1973">
      <c r="K1973" s="26"/>
      <c r="N1973" s="26"/>
      <c r="O1973" s="26"/>
    </row>
    <row r="1974">
      <c r="K1974" s="26"/>
      <c r="N1974" s="26"/>
      <c r="O1974" s="26"/>
    </row>
    <row r="1975">
      <c r="K1975" s="26"/>
      <c r="N1975" s="26"/>
      <c r="O1975" s="26"/>
    </row>
    <row r="1976">
      <c r="K1976" s="26"/>
      <c r="N1976" s="26"/>
      <c r="O1976" s="26"/>
    </row>
    <row r="1977">
      <c r="K1977" s="26"/>
      <c r="N1977" s="26"/>
      <c r="O1977" s="26"/>
    </row>
    <row r="1978">
      <c r="K1978" s="26"/>
      <c r="N1978" s="26"/>
      <c r="O1978" s="26"/>
    </row>
    <row r="1979">
      <c r="K1979" s="26"/>
      <c r="N1979" s="26"/>
      <c r="O1979" s="26"/>
    </row>
    <row r="1980">
      <c r="K1980" s="26"/>
      <c r="N1980" s="26"/>
      <c r="O1980" s="26"/>
    </row>
    <row r="1981">
      <c r="K1981" s="26"/>
      <c r="N1981" s="26"/>
      <c r="O1981" s="26"/>
    </row>
    <row r="1982">
      <c r="K1982" s="26"/>
      <c r="N1982" s="26"/>
      <c r="O1982" s="26"/>
    </row>
    <row r="1983">
      <c r="K1983" s="26"/>
      <c r="N1983" s="26"/>
      <c r="O1983" s="26"/>
    </row>
    <row r="1984">
      <c r="K1984" s="26"/>
      <c r="N1984" s="26"/>
      <c r="O1984" s="26"/>
    </row>
    <row r="1985">
      <c r="K1985" s="26"/>
      <c r="N1985" s="26"/>
      <c r="O1985" s="26"/>
    </row>
    <row r="1986">
      <c r="K1986" s="26"/>
      <c r="N1986" s="26"/>
      <c r="O1986" s="26"/>
    </row>
    <row r="1987">
      <c r="K1987" s="26"/>
      <c r="N1987" s="26"/>
      <c r="O1987" s="26"/>
    </row>
    <row r="1988">
      <c r="K1988" s="26"/>
      <c r="N1988" s="26"/>
      <c r="O1988" s="26"/>
    </row>
    <row r="1989">
      <c r="K1989" s="26"/>
      <c r="N1989" s="26"/>
      <c r="O1989" s="26"/>
    </row>
    <row r="1990">
      <c r="K1990" s="26"/>
      <c r="N1990" s="26"/>
      <c r="O1990" s="26"/>
    </row>
    <row r="1991">
      <c r="K1991" s="26"/>
      <c r="N1991" s="26"/>
      <c r="O1991" s="26"/>
    </row>
    <row r="1992">
      <c r="K1992" s="26"/>
      <c r="N1992" s="26"/>
      <c r="O1992" s="26"/>
    </row>
    <row r="1993">
      <c r="K1993" s="26"/>
      <c r="N1993" s="26"/>
      <c r="O1993" s="26"/>
    </row>
    <row r="1994">
      <c r="K1994" s="26"/>
      <c r="N1994" s="26"/>
      <c r="O1994" s="26"/>
    </row>
    <row r="1995">
      <c r="K1995" s="26"/>
      <c r="N1995" s="26"/>
      <c r="O1995" s="26"/>
    </row>
    <row r="1996">
      <c r="K1996" s="26"/>
      <c r="N1996" s="26"/>
      <c r="O1996" s="26"/>
    </row>
    <row r="1997">
      <c r="K1997" s="26"/>
      <c r="N1997" s="26"/>
      <c r="O1997" s="26"/>
    </row>
    <row r="1998">
      <c r="K1998" s="26"/>
      <c r="N1998" s="26"/>
      <c r="O1998" s="26"/>
    </row>
    <row r="1999">
      <c r="K1999" s="26"/>
      <c r="N1999" s="26"/>
      <c r="O1999" s="26"/>
    </row>
    <row r="2000">
      <c r="K2000" s="26"/>
      <c r="N2000" s="26"/>
      <c r="O2000" s="26"/>
    </row>
    <row r="2001">
      <c r="K2001" s="26"/>
      <c r="N2001" s="26"/>
      <c r="O2001" s="26"/>
    </row>
    <row r="2002">
      <c r="K2002" s="26"/>
      <c r="N2002" s="26"/>
      <c r="O2002" s="26"/>
    </row>
    <row r="2003">
      <c r="K2003" s="26"/>
      <c r="N2003" s="26"/>
      <c r="O2003" s="26"/>
    </row>
    <row r="2004">
      <c r="K2004" s="26"/>
      <c r="N2004" s="26"/>
      <c r="O2004" s="26"/>
    </row>
    <row r="2005">
      <c r="K2005" s="26"/>
      <c r="N2005" s="26"/>
      <c r="O2005" s="26"/>
    </row>
    <row r="2006">
      <c r="K2006" s="26"/>
      <c r="N2006" s="26"/>
      <c r="O2006" s="26"/>
    </row>
    <row r="2007">
      <c r="K2007" s="26"/>
      <c r="N2007" s="26"/>
      <c r="O2007" s="26"/>
    </row>
    <row r="2008">
      <c r="K2008" s="26"/>
      <c r="N2008" s="26"/>
      <c r="O2008" s="26"/>
    </row>
    <row r="2009">
      <c r="K2009" s="26"/>
      <c r="N2009" s="26"/>
      <c r="O2009" s="26"/>
    </row>
    <row r="2010">
      <c r="K2010" s="26"/>
      <c r="N2010" s="26"/>
      <c r="O2010" s="26"/>
    </row>
    <row r="2011">
      <c r="K2011" s="26"/>
      <c r="N2011" s="26"/>
      <c r="O2011" s="26"/>
    </row>
    <row r="2012">
      <c r="K2012" s="26"/>
      <c r="N2012" s="26"/>
      <c r="O2012" s="26"/>
    </row>
    <row r="2013">
      <c r="K2013" s="26"/>
      <c r="N2013" s="26"/>
      <c r="O2013" s="26"/>
    </row>
    <row r="2014">
      <c r="K2014" s="26"/>
      <c r="N2014" s="26"/>
      <c r="O2014" s="26"/>
    </row>
    <row r="2015">
      <c r="K2015" s="26"/>
      <c r="N2015" s="26"/>
      <c r="O2015" s="26"/>
    </row>
    <row r="2016">
      <c r="K2016" s="26"/>
      <c r="N2016" s="26"/>
      <c r="O2016" s="26"/>
    </row>
    <row r="2017">
      <c r="K2017" s="26"/>
      <c r="N2017" s="26"/>
      <c r="O2017" s="26"/>
    </row>
    <row r="2018">
      <c r="K2018" s="26"/>
      <c r="N2018" s="26"/>
      <c r="O2018" s="26"/>
    </row>
    <row r="2019">
      <c r="K2019" s="26"/>
      <c r="N2019" s="26"/>
      <c r="O2019" s="26"/>
    </row>
    <row r="2020">
      <c r="K2020" s="26"/>
      <c r="N2020" s="26"/>
      <c r="O2020" s="26"/>
    </row>
    <row r="2021">
      <c r="K2021" s="26"/>
      <c r="N2021" s="26"/>
      <c r="O2021" s="26"/>
    </row>
    <row r="2022">
      <c r="K2022" s="26"/>
      <c r="N2022" s="26"/>
      <c r="O2022" s="26"/>
    </row>
    <row r="2023">
      <c r="K2023" s="26"/>
      <c r="N2023" s="26"/>
      <c r="O2023" s="26"/>
    </row>
    <row r="2024">
      <c r="K2024" s="26"/>
      <c r="N2024" s="26"/>
      <c r="O2024" s="26"/>
    </row>
    <row r="2025">
      <c r="K2025" s="26"/>
      <c r="N2025" s="26"/>
      <c r="O2025" s="26"/>
    </row>
    <row r="2026">
      <c r="K2026" s="26"/>
      <c r="N2026" s="26"/>
      <c r="O2026" s="26"/>
    </row>
    <row r="2027">
      <c r="K2027" s="26"/>
      <c r="N2027" s="26"/>
      <c r="O2027" s="26"/>
    </row>
    <row r="2028">
      <c r="K2028" s="26"/>
      <c r="N2028" s="26"/>
      <c r="O2028" s="26"/>
    </row>
    <row r="2029">
      <c r="K2029" s="26"/>
      <c r="N2029" s="26"/>
      <c r="O2029" s="26"/>
    </row>
    <row r="2030">
      <c r="K2030" s="26"/>
      <c r="N2030" s="26"/>
      <c r="O2030" s="26"/>
    </row>
    <row r="2031">
      <c r="K2031" s="26"/>
      <c r="N2031" s="26"/>
      <c r="O2031" s="26"/>
    </row>
    <row r="2032">
      <c r="K2032" s="26"/>
      <c r="N2032" s="26"/>
      <c r="O2032" s="26"/>
    </row>
    <row r="2033">
      <c r="K2033" s="26"/>
      <c r="N2033" s="26"/>
      <c r="O2033" s="26"/>
    </row>
    <row r="2034">
      <c r="K2034" s="26"/>
      <c r="N2034" s="26"/>
      <c r="O2034" s="26"/>
    </row>
    <row r="2035">
      <c r="K2035" s="26"/>
      <c r="N2035" s="26"/>
      <c r="O2035" s="26"/>
    </row>
    <row r="2036">
      <c r="K2036" s="26"/>
      <c r="N2036" s="26"/>
      <c r="O2036" s="26"/>
    </row>
    <row r="2037">
      <c r="K2037" s="26"/>
      <c r="N2037" s="26"/>
      <c r="O2037" s="26"/>
    </row>
    <row r="2038">
      <c r="K2038" s="26"/>
      <c r="N2038" s="26"/>
      <c r="O2038" s="26"/>
    </row>
    <row r="2039">
      <c r="K2039" s="26"/>
      <c r="N2039" s="26"/>
      <c r="O2039" s="26"/>
    </row>
    <row r="2040">
      <c r="K2040" s="26"/>
      <c r="N2040" s="26"/>
      <c r="O2040" s="26"/>
    </row>
    <row r="2041">
      <c r="K2041" s="26"/>
      <c r="N2041" s="26"/>
      <c r="O2041" s="26"/>
    </row>
    <row r="2042">
      <c r="K2042" s="26"/>
      <c r="N2042" s="26"/>
      <c r="O2042" s="26"/>
    </row>
    <row r="2043">
      <c r="K2043" s="26"/>
      <c r="N2043" s="26"/>
      <c r="O2043" s="26"/>
    </row>
    <row r="2044">
      <c r="K2044" s="26"/>
      <c r="N2044" s="26"/>
      <c r="O2044" s="26"/>
    </row>
    <row r="2045">
      <c r="K2045" s="26"/>
      <c r="N2045" s="26"/>
      <c r="O2045" s="26"/>
    </row>
    <row r="2046">
      <c r="K2046" s="26"/>
      <c r="N2046" s="26"/>
      <c r="O2046" s="26"/>
    </row>
    <row r="2047">
      <c r="K2047" s="26"/>
      <c r="N2047" s="26"/>
      <c r="O2047" s="26"/>
    </row>
    <row r="2048">
      <c r="K2048" s="26"/>
      <c r="N2048" s="26"/>
      <c r="O2048" s="26"/>
    </row>
    <row r="2049">
      <c r="K2049" s="26"/>
      <c r="N2049" s="26"/>
      <c r="O2049" s="26"/>
    </row>
    <row r="2050">
      <c r="K2050" s="26"/>
      <c r="N2050" s="26"/>
      <c r="O2050" s="26"/>
    </row>
    <row r="2051">
      <c r="K2051" s="26"/>
      <c r="N2051" s="26"/>
      <c r="O2051" s="26"/>
    </row>
    <row r="2052">
      <c r="K2052" s="26"/>
      <c r="N2052" s="26"/>
      <c r="O2052" s="26"/>
    </row>
    <row r="2053">
      <c r="K2053" s="26"/>
      <c r="N2053" s="26"/>
      <c r="O2053" s="26"/>
    </row>
    <row r="2054">
      <c r="K2054" s="26"/>
      <c r="N2054" s="26"/>
      <c r="O2054" s="26"/>
    </row>
    <row r="2055">
      <c r="K2055" s="26"/>
      <c r="N2055" s="26"/>
      <c r="O2055" s="26"/>
    </row>
    <row r="2056">
      <c r="K2056" s="26"/>
      <c r="N2056" s="26"/>
      <c r="O2056" s="26"/>
    </row>
    <row r="2057">
      <c r="K2057" s="26"/>
      <c r="N2057" s="26"/>
      <c r="O2057" s="26"/>
    </row>
    <row r="2058">
      <c r="K2058" s="26"/>
      <c r="N2058" s="26"/>
      <c r="O2058" s="26"/>
    </row>
    <row r="2059">
      <c r="K2059" s="26"/>
      <c r="N2059" s="26"/>
      <c r="O2059" s="26"/>
    </row>
    <row r="2060">
      <c r="K2060" s="26"/>
      <c r="N2060" s="26"/>
      <c r="O2060" s="26"/>
    </row>
    <row r="2061">
      <c r="K2061" s="26"/>
      <c r="N2061" s="26"/>
      <c r="O2061" s="26"/>
    </row>
    <row r="2062">
      <c r="K2062" s="26"/>
      <c r="N2062" s="26"/>
      <c r="O2062" s="26"/>
    </row>
    <row r="2063">
      <c r="K2063" s="26"/>
      <c r="N2063" s="26"/>
      <c r="O2063" s="26"/>
    </row>
    <row r="2064">
      <c r="K2064" s="26"/>
      <c r="N2064" s="26"/>
      <c r="O2064" s="26"/>
    </row>
    <row r="2065">
      <c r="K2065" s="26"/>
      <c r="N2065" s="26"/>
      <c r="O2065" s="26"/>
    </row>
    <row r="2066">
      <c r="K2066" s="26"/>
      <c r="N2066" s="26"/>
      <c r="O2066" s="26"/>
    </row>
    <row r="2067">
      <c r="K2067" s="26"/>
      <c r="N2067" s="26"/>
      <c r="O2067" s="26"/>
    </row>
    <row r="2068">
      <c r="K2068" s="26"/>
      <c r="N2068" s="26"/>
      <c r="O2068" s="26"/>
    </row>
    <row r="2069">
      <c r="K2069" s="26"/>
      <c r="N2069" s="26"/>
      <c r="O2069" s="26"/>
    </row>
    <row r="2070">
      <c r="K2070" s="26"/>
      <c r="N2070" s="26"/>
      <c r="O2070" s="26"/>
    </row>
    <row r="2071">
      <c r="K2071" s="26"/>
      <c r="N2071" s="26"/>
      <c r="O2071" s="26"/>
    </row>
    <row r="2072">
      <c r="K2072" s="26"/>
      <c r="N2072" s="26"/>
      <c r="O2072" s="26"/>
    </row>
    <row r="2073">
      <c r="K2073" s="26"/>
      <c r="N2073" s="26"/>
      <c r="O2073" s="26"/>
    </row>
    <row r="2074">
      <c r="K2074" s="26"/>
      <c r="N2074" s="26"/>
      <c r="O2074" s="26"/>
    </row>
    <row r="2075">
      <c r="K2075" s="26"/>
      <c r="N2075" s="26"/>
      <c r="O2075" s="26"/>
    </row>
    <row r="2076">
      <c r="K2076" s="26"/>
      <c r="N2076" s="26"/>
      <c r="O2076" s="26"/>
    </row>
    <row r="2077">
      <c r="K2077" s="26"/>
      <c r="N2077" s="26"/>
      <c r="O2077" s="26"/>
    </row>
    <row r="2078">
      <c r="K2078" s="26"/>
      <c r="N2078" s="26"/>
      <c r="O2078" s="26"/>
    </row>
    <row r="2079">
      <c r="K2079" s="26"/>
      <c r="N2079" s="26"/>
      <c r="O2079" s="26"/>
    </row>
    <row r="2080">
      <c r="K2080" s="26"/>
      <c r="N2080" s="26"/>
      <c r="O2080" s="26"/>
    </row>
    <row r="2081">
      <c r="K2081" s="26"/>
      <c r="N2081" s="26"/>
      <c r="O2081" s="26"/>
    </row>
    <row r="2082">
      <c r="K2082" s="26"/>
      <c r="N2082" s="26"/>
      <c r="O2082" s="26"/>
    </row>
    <row r="2083">
      <c r="K2083" s="26"/>
      <c r="N2083" s="26"/>
      <c r="O2083" s="26"/>
    </row>
    <row r="2084">
      <c r="K2084" s="26"/>
      <c r="N2084" s="26"/>
      <c r="O2084" s="26"/>
    </row>
    <row r="2085">
      <c r="K2085" s="26"/>
      <c r="N2085" s="26"/>
      <c r="O2085" s="26"/>
    </row>
    <row r="2086">
      <c r="K2086" s="26"/>
      <c r="N2086" s="26"/>
      <c r="O2086" s="26"/>
    </row>
    <row r="2087">
      <c r="K2087" s="26"/>
      <c r="N2087" s="26"/>
      <c r="O2087" s="26"/>
    </row>
    <row r="2088">
      <c r="K2088" s="26"/>
      <c r="N2088" s="26"/>
      <c r="O2088" s="26"/>
    </row>
    <row r="2089">
      <c r="K2089" s="26"/>
      <c r="N2089" s="26"/>
      <c r="O2089" s="26"/>
    </row>
    <row r="2090">
      <c r="K2090" s="26"/>
      <c r="N2090" s="26"/>
      <c r="O2090" s="26"/>
    </row>
    <row r="2091">
      <c r="K2091" s="26"/>
      <c r="N2091" s="26"/>
      <c r="O2091" s="26"/>
    </row>
    <row r="2092">
      <c r="K2092" s="26"/>
      <c r="N2092" s="26"/>
      <c r="O2092" s="26"/>
    </row>
    <row r="2093">
      <c r="K2093" s="26"/>
      <c r="N2093" s="26"/>
      <c r="O2093" s="26"/>
    </row>
    <row r="2094">
      <c r="K2094" s="26"/>
      <c r="N2094" s="26"/>
      <c r="O2094" s="26"/>
    </row>
    <row r="2095">
      <c r="K2095" s="26"/>
      <c r="N2095" s="26"/>
      <c r="O2095" s="26"/>
    </row>
    <row r="2096">
      <c r="K2096" s="26"/>
      <c r="N2096" s="26"/>
      <c r="O2096" s="26"/>
    </row>
    <row r="2097">
      <c r="K2097" s="26"/>
      <c r="N2097" s="26"/>
      <c r="O2097" s="26"/>
    </row>
    <row r="2098">
      <c r="K2098" s="26"/>
      <c r="N2098" s="26"/>
      <c r="O2098" s="26"/>
    </row>
    <row r="2099">
      <c r="K2099" s="26"/>
      <c r="N2099" s="26"/>
      <c r="O2099" s="26"/>
    </row>
    <row r="2100">
      <c r="K2100" s="26"/>
      <c r="N2100" s="26"/>
      <c r="O2100" s="26"/>
    </row>
    <row r="2101">
      <c r="K2101" s="26"/>
      <c r="N2101" s="26"/>
      <c r="O2101" s="26"/>
    </row>
    <row r="2102">
      <c r="K2102" s="26"/>
      <c r="N2102" s="26"/>
      <c r="O2102" s="26"/>
    </row>
    <row r="2103">
      <c r="K2103" s="26"/>
      <c r="N2103" s="26"/>
      <c r="O2103" s="26"/>
    </row>
    <row r="2104">
      <c r="K2104" s="26"/>
      <c r="N2104" s="26"/>
      <c r="O2104" s="26"/>
    </row>
    <row r="2105">
      <c r="K2105" s="26"/>
      <c r="N2105" s="26"/>
      <c r="O2105" s="26"/>
    </row>
    <row r="2106">
      <c r="K2106" s="26"/>
      <c r="N2106" s="26"/>
      <c r="O2106" s="26"/>
    </row>
    <row r="2107">
      <c r="K2107" s="26"/>
      <c r="N2107" s="26"/>
      <c r="O2107" s="26"/>
    </row>
    <row r="2108">
      <c r="K2108" s="26"/>
      <c r="N2108" s="26"/>
      <c r="O2108" s="26"/>
    </row>
    <row r="2109">
      <c r="K2109" s="26"/>
      <c r="N2109" s="26"/>
      <c r="O2109" s="26"/>
    </row>
    <row r="2110">
      <c r="K2110" s="26"/>
      <c r="N2110" s="26"/>
      <c r="O2110" s="26"/>
    </row>
    <row r="2111">
      <c r="K2111" s="26"/>
      <c r="N2111" s="26"/>
      <c r="O2111" s="26"/>
    </row>
    <row r="2112">
      <c r="K2112" s="26"/>
      <c r="N2112" s="26"/>
      <c r="O2112" s="26"/>
    </row>
    <row r="2113">
      <c r="K2113" s="26"/>
      <c r="N2113" s="26"/>
      <c r="O2113" s="26"/>
    </row>
    <row r="2114">
      <c r="K2114" s="26"/>
      <c r="N2114" s="26"/>
      <c r="O2114" s="26"/>
    </row>
    <row r="2115">
      <c r="K2115" s="26"/>
      <c r="N2115" s="26"/>
      <c r="O2115" s="26"/>
    </row>
    <row r="2116">
      <c r="K2116" s="26"/>
      <c r="N2116" s="26"/>
      <c r="O2116" s="26"/>
    </row>
    <row r="2117">
      <c r="K2117" s="26"/>
      <c r="N2117" s="26"/>
      <c r="O2117" s="26"/>
    </row>
    <row r="2118">
      <c r="K2118" s="26"/>
      <c r="N2118" s="26"/>
      <c r="O2118" s="26"/>
    </row>
    <row r="2119">
      <c r="K2119" s="26"/>
      <c r="N2119" s="26"/>
      <c r="O2119" s="26"/>
    </row>
    <row r="2120">
      <c r="K2120" s="26"/>
      <c r="N2120" s="26"/>
      <c r="O2120" s="26"/>
    </row>
    <row r="2121">
      <c r="K2121" s="26"/>
      <c r="N2121" s="26"/>
      <c r="O2121" s="26"/>
    </row>
    <row r="2122">
      <c r="K2122" s="26"/>
      <c r="N2122" s="26"/>
      <c r="O2122" s="26"/>
    </row>
    <row r="2123">
      <c r="K2123" s="26"/>
      <c r="N2123" s="26"/>
      <c r="O2123" s="26"/>
    </row>
    <row r="2124">
      <c r="K2124" s="26"/>
      <c r="N2124" s="26"/>
      <c r="O2124" s="26"/>
    </row>
    <row r="2125">
      <c r="K2125" s="26"/>
      <c r="N2125" s="26"/>
      <c r="O2125" s="26"/>
    </row>
    <row r="2126">
      <c r="K2126" s="26"/>
      <c r="N2126" s="26"/>
      <c r="O2126" s="26"/>
    </row>
    <row r="2127">
      <c r="K2127" s="26"/>
      <c r="N2127" s="26"/>
      <c r="O2127" s="26"/>
    </row>
    <row r="2128">
      <c r="K2128" s="26"/>
      <c r="N2128" s="26"/>
      <c r="O2128" s="26"/>
    </row>
    <row r="2129">
      <c r="K2129" s="26"/>
      <c r="N2129" s="26"/>
      <c r="O2129" s="26"/>
    </row>
    <row r="2130">
      <c r="K2130" s="26"/>
      <c r="N2130" s="26"/>
      <c r="O2130" s="26"/>
    </row>
    <row r="2131">
      <c r="K2131" s="26"/>
      <c r="N2131" s="26"/>
      <c r="O2131" s="26"/>
    </row>
    <row r="2132">
      <c r="K2132" s="26"/>
      <c r="N2132" s="26"/>
      <c r="O2132" s="26"/>
    </row>
    <row r="2133">
      <c r="K2133" s="26"/>
      <c r="N2133" s="26"/>
      <c r="O2133" s="26"/>
    </row>
    <row r="2134">
      <c r="K2134" s="26"/>
      <c r="N2134" s="26"/>
      <c r="O2134" s="26"/>
    </row>
    <row r="2135">
      <c r="K2135" s="26"/>
      <c r="N2135" s="26"/>
      <c r="O2135" s="26"/>
    </row>
    <row r="2136">
      <c r="K2136" s="26"/>
      <c r="N2136" s="26"/>
      <c r="O2136" s="26"/>
    </row>
    <row r="2137">
      <c r="K2137" s="26"/>
      <c r="N2137" s="26"/>
      <c r="O2137" s="26"/>
    </row>
    <row r="2138">
      <c r="K2138" s="26"/>
      <c r="N2138" s="26"/>
      <c r="O2138" s="26"/>
    </row>
    <row r="2139">
      <c r="K2139" s="26"/>
      <c r="N2139" s="26"/>
      <c r="O2139" s="26"/>
    </row>
    <row r="2140">
      <c r="K2140" s="26"/>
      <c r="N2140" s="26"/>
      <c r="O2140" s="26"/>
    </row>
    <row r="2141">
      <c r="K2141" s="26"/>
      <c r="N2141" s="26"/>
      <c r="O2141" s="26"/>
    </row>
    <row r="2142">
      <c r="K2142" s="26"/>
      <c r="N2142" s="26"/>
      <c r="O2142" s="26"/>
    </row>
    <row r="2143">
      <c r="K2143" s="26"/>
      <c r="N2143" s="26"/>
      <c r="O2143" s="26"/>
    </row>
    <row r="2144">
      <c r="K2144" s="26"/>
      <c r="N2144" s="26"/>
      <c r="O2144" s="26"/>
    </row>
    <row r="2145">
      <c r="K2145" s="26"/>
      <c r="N2145" s="26"/>
      <c r="O2145" s="26"/>
    </row>
    <row r="2146">
      <c r="K2146" s="26"/>
      <c r="N2146" s="26"/>
      <c r="O2146" s="26"/>
    </row>
    <row r="2147">
      <c r="K2147" s="26"/>
      <c r="N2147" s="26"/>
      <c r="O2147" s="26"/>
    </row>
    <row r="2148">
      <c r="K2148" s="26"/>
      <c r="N2148" s="26"/>
      <c r="O2148" s="26"/>
    </row>
    <row r="2149">
      <c r="K2149" s="26"/>
      <c r="N2149" s="26"/>
      <c r="O2149" s="26"/>
    </row>
    <row r="2150">
      <c r="K2150" s="26"/>
      <c r="N2150" s="26"/>
      <c r="O2150" s="26"/>
    </row>
    <row r="2151">
      <c r="K2151" s="26"/>
      <c r="N2151" s="26"/>
      <c r="O2151" s="26"/>
    </row>
    <row r="2152">
      <c r="K2152" s="26"/>
      <c r="N2152" s="26"/>
      <c r="O2152" s="26"/>
    </row>
    <row r="2153">
      <c r="K2153" s="26"/>
      <c r="N2153" s="26"/>
      <c r="O2153" s="26"/>
    </row>
    <row r="2154">
      <c r="K2154" s="26"/>
      <c r="N2154" s="26"/>
      <c r="O2154" s="26"/>
    </row>
    <row r="2155">
      <c r="K2155" s="26"/>
      <c r="N2155" s="26"/>
      <c r="O2155" s="26"/>
    </row>
    <row r="2156">
      <c r="K2156" s="26"/>
      <c r="N2156" s="26"/>
      <c r="O2156" s="26"/>
    </row>
    <row r="2157">
      <c r="K2157" s="26"/>
      <c r="N2157" s="26"/>
      <c r="O2157" s="26"/>
    </row>
    <row r="2158">
      <c r="K2158" s="26"/>
      <c r="N2158" s="26"/>
      <c r="O2158" s="26"/>
    </row>
    <row r="2159">
      <c r="K2159" s="26"/>
      <c r="N2159" s="26"/>
      <c r="O2159" s="26"/>
    </row>
    <row r="2160">
      <c r="K2160" s="26"/>
      <c r="N2160" s="26"/>
      <c r="O2160" s="26"/>
    </row>
    <row r="2161">
      <c r="K2161" s="26"/>
      <c r="N2161" s="26"/>
      <c r="O2161" s="26"/>
    </row>
    <row r="2162">
      <c r="K2162" s="26"/>
      <c r="N2162" s="26"/>
      <c r="O2162" s="26"/>
    </row>
    <row r="2163">
      <c r="K2163" s="26"/>
      <c r="N2163" s="26"/>
      <c r="O2163" s="26"/>
    </row>
    <row r="2164">
      <c r="K2164" s="26"/>
      <c r="N2164" s="26"/>
      <c r="O2164" s="26"/>
    </row>
    <row r="2165">
      <c r="K2165" s="26"/>
      <c r="N2165" s="26"/>
      <c r="O2165" s="26"/>
    </row>
    <row r="2166">
      <c r="K2166" s="26"/>
      <c r="N2166" s="26"/>
      <c r="O2166" s="26"/>
    </row>
    <row r="2167">
      <c r="K2167" s="26"/>
      <c r="N2167" s="26"/>
      <c r="O2167" s="26"/>
    </row>
    <row r="2168">
      <c r="K2168" s="26"/>
      <c r="N2168" s="26"/>
      <c r="O2168" s="26"/>
    </row>
    <row r="2169">
      <c r="K2169" s="26"/>
      <c r="N2169" s="26"/>
      <c r="O2169" s="26"/>
    </row>
    <row r="2170">
      <c r="K2170" s="26"/>
      <c r="N2170" s="26"/>
      <c r="O2170" s="26"/>
    </row>
    <row r="2171">
      <c r="K2171" s="26"/>
      <c r="N2171" s="26"/>
      <c r="O2171" s="26"/>
    </row>
    <row r="2172">
      <c r="K2172" s="26"/>
      <c r="N2172" s="26"/>
      <c r="O2172" s="26"/>
    </row>
    <row r="2173">
      <c r="K2173" s="26"/>
      <c r="N2173" s="26"/>
      <c r="O2173" s="26"/>
    </row>
    <row r="2174">
      <c r="K2174" s="26"/>
      <c r="N2174" s="26"/>
      <c r="O2174" s="26"/>
    </row>
    <row r="2175">
      <c r="K2175" s="26"/>
      <c r="N2175" s="26"/>
      <c r="O2175" s="26"/>
    </row>
    <row r="2176">
      <c r="K2176" s="26"/>
      <c r="N2176" s="26"/>
      <c r="O2176" s="26"/>
    </row>
    <row r="2177">
      <c r="K2177" s="26"/>
      <c r="N2177" s="26"/>
      <c r="O2177" s="26"/>
    </row>
    <row r="2178">
      <c r="K2178" s="26"/>
      <c r="N2178" s="26"/>
      <c r="O2178" s="26"/>
    </row>
    <row r="2179">
      <c r="K2179" s="26"/>
      <c r="N2179" s="26"/>
      <c r="O2179" s="26"/>
    </row>
    <row r="2180">
      <c r="K2180" s="26"/>
      <c r="N2180" s="26"/>
      <c r="O2180" s="26"/>
    </row>
    <row r="2181">
      <c r="K2181" s="26"/>
      <c r="N2181" s="26"/>
      <c r="O2181" s="26"/>
    </row>
    <row r="2182">
      <c r="K2182" s="26"/>
      <c r="N2182" s="26"/>
      <c r="O2182" s="26"/>
    </row>
  </sheetData>
  <conditionalFormatting sqref="M2">
    <cfRule type="notContainsBlanks" dxfId="2" priority="1">
      <formula>LEN(TRIM(M2))&gt;0</formula>
    </cfRule>
  </conditionalFormatting>
  <conditionalFormatting sqref="A2:C2">
    <cfRule type="expression" dxfId="2" priority="2">
      <formula>$P2</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min="2" max="3" width="12.63" outlineLevel="1"/>
    <col customWidth="1" min="4" max="4" width="14.13"/>
    <col min="6" max="10" width="12.63" outlineLevel="1"/>
    <col customWidth="1" min="11" max="11" width="11.5" outlineLevel="1"/>
    <col customWidth="1" min="12" max="12" width="10.5" outlineLevel="1"/>
    <col customWidth="1" min="13" max="13" width="10.88" outlineLevel="1"/>
    <col customWidth="1" min="14" max="14" width="16.5" outlineLevel="1"/>
    <col customWidth="1" min="15" max="15" width="18.63"/>
    <col customWidth="1" min="16" max="19" width="8.25"/>
    <col customWidth="1" min="20" max="20" width="8.25" outlineLevel="1"/>
    <col customWidth="1" min="21" max="21" width="15.75" outlineLevel="1"/>
    <col customWidth="1" min="22" max="22" width="15.38" outlineLevel="1"/>
    <col min="23" max="23" width="12.63" outlineLevel="1"/>
    <col customWidth="1" min="24" max="25" width="8.75" outlineLevel="1"/>
    <col customWidth="1" min="26" max="27" width="10.13" outlineLevel="1"/>
    <col min="28" max="28" width="12.63" outlineLevel="1"/>
    <col customWidth="1" min="29" max="29" width="8.0"/>
    <col customWidth="1" min="30" max="30" width="9.5"/>
    <col customWidth="1" min="31" max="32" width="10.88"/>
    <col customWidth="1" min="33" max="33" width="7.0"/>
    <col customWidth="1" min="34" max="34" width="12.25"/>
    <col customWidth="1" min="35" max="35" width="12.38"/>
    <col customWidth="1" min="36" max="36" width="13.75"/>
    <col customWidth="1" min="37" max="37" width="13.0"/>
    <col customWidth="1" min="38" max="38" width="26.38"/>
    <col customWidth="1" min="39" max="39" width="17.13"/>
    <col customWidth="1" min="40" max="40" width="19.0"/>
    <col customWidth="1" min="41" max="41" width="14.63"/>
    <col customWidth="1" min="42" max="51" width="13.5"/>
    <col customWidth="1" min="52" max="52" width="6.88"/>
    <col customWidth="1" min="53" max="64" width="13.5"/>
    <col customWidth="1" min="65" max="65" width="7.38"/>
    <col customWidth="1" min="66" max="66" width="10.75"/>
    <col customWidth="1" min="67" max="67" width="7.25"/>
    <col customWidth="1" min="68" max="68" width="11.38"/>
    <col customWidth="1" min="69" max="72" width="13.5"/>
  </cols>
  <sheetData>
    <row r="1">
      <c r="A1" s="92" t="s">
        <v>219</v>
      </c>
      <c r="B1" s="92" t="s">
        <v>181</v>
      </c>
      <c r="C1" s="92" t="s">
        <v>182</v>
      </c>
      <c r="D1" s="92" t="s">
        <v>184</v>
      </c>
      <c r="E1" s="92" t="s">
        <v>185</v>
      </c>
      <c r="F1" s="92" t="s">
        <v>220</v>
      </c>
      <c r="G1" s="92" t="s">
        <v>221</v>
      </c>
      <c r="H1" s="92" t="s">
        <v>222</v>
      </c>
      <c r="I1" s="92" t="s">
        <v>223</v>
      </c>
      <c r="J1" s="92" t="s">
        <v>224</v>
      </c>
      <c r="K1" s="92" t="s">
        <v>186</v>
      </c>
      <c r="L1" s="92" t="s">
        <v>188</v>
      </c>
      <c r="M1" s="92" t="s">
        <v>189</v>
      </c>
      <c r="N1" s="92" t="s">
        <v>225</v>
      </c>
      <c r="O1" s="9" t="s">
        <v>192</v>
      </c>
      <c r="P1" s="93" t="s">
        <v>226</v>
      </c>
      <c r="Q1" s="93" t="s">
        <v>227</v>
      </c>
      <c r="R1" s="94" t="s">
        <v>228</v>
      </c>
      <c r="S1" s="93" t="s">
        <v>229</v>
      </c>
      <c r="T1" s="92" t="s">
        <v>230</v>
      </c>
      <c r="U1" s="54" t="s">
        <v>231</v>
      </c>
      <c r="V1" s="54" t="s">
        <v>232</v>
      </c>
      <c r="W1" s="92" t="s">
        <v>233</v>
      </c>
      <c r="X1" s="95" t="str">
        <f>IF(ISNA(MATCH("ER - LAST ONLY",$X$2:$X808,0)),"Note Name?","ERROR!! Note Name?")</f>
        <v>Note Name?</v>
      </c>
      <c r="Y1" s="96" t="s">
        <v>234</v>
      </c>
      <c r="Z1" s="97" t="s">
        <v>235</v>
      </c>
      <c r="AA1" s="97" t="s">
        <v>236</v>
      </c>
      <c r="AB1" s="54" t="s">
        <v>237</v>
      </c>
      <c r="AC1" s="98" t="s">
        <v>238</v>
      </c>
      <c r="AD1" s="54" t="s">
        <v>239</v>
      </c>
      <c r="AE1" s="93" t="s">
        <v>240</v>
      </c>
      <c r="AF1" s="99" t="str">
        <f>IF(COUNTIF($AF2:$AF808,TRUE)=0,"Tube IDs w Diff Times?",CONCATENATE("ERROR!! Tube IDs w Diff Times? ",COUNTIF($AF2:$AF808,TRUE)))</f>
        <v>Tube IDs w Diff Times?</v>
      </c>
      <c r="AG1" s="93" t="s">
        <v>241</v>
      </c>
      <c r="AH1" s="54" t="s">
        <v>242</v>
      </c>
      <c r="AI1" s="54" t="s">
        <v>243</v>
      </c>
      <c r="AJ1" s="54" t="s">
        <v>190</v>
      </c>
      <c r="AK1" s="93" t="s">
        <v>187</v>
      </c>
      <c r="AL1" s="54" t="s">
        <v>191</v>
      </c>
      <c r="AM1" s="54" t="s">
        <v>244</v>
      </c>
      <c r="AN1" s="54" t="s">
        <v>245</v>
      </c>
      <c r="AO1" s="93" t="s">
        <v>246</v>
      </c>
      <c r="AP1" s="93" t="s">
        <v>247</v>
      </c>
      <c r="AQ1" s="93" t="s">
        <v>248</v>
      </c>
      <c r="AR1" s="93" t="s">
        <v>249</v>
      </c>
      <c r="AS1" s="98" t="s">
        <v>250</v>
      </c>
      <c r="AT1" s="100" t="str">
        <f>(IF(COUNTIF($AT2:$AT808,FALSE)=0,"NAME COLS CHECK?",CONCATENATE("ERROR!! NAME COLS CHECK? ",COUNTIF($AT2:$AT808,FALSE))))</f>
        <v>ERROR!! NAME COLS CHECK? 781</v>
      </c>
      <c r="AU1" s="93" t="s">
        <v>251</v>
      </c>
      <c r="AV1" s="93" t="s">
        <v>252</v>
      </c>
      <c r="AW1" s="93" t="s">
        <v>253</v>
      </c>
      <c r="AX1" s="94" t="s">
        <v>254</v>
      </c>
      <c r="AY1" s="101">
        <f>SUM($AX2:$AX808)</f>
        <v>0</v>
      </c>
      <c r="AZ1" s="102" t="s">
        <v>255</v>
      </c>
      <c r="BA1" s="103" t="str">
        <f>CONCATENATE("CURRENT BOOL TRUE = ",COUNTIF(BA$2:BA808,TRUE))</f>
        <v>CURRENT BOOL TRUE = 0</v>
      </c>
      <c r="BB1" s="54" t="s">
        <v>256</v>
      </c>
      <c r="BC1" s="54" t="s">
        <v>257</v>
      </c>
      <c r="BD1" s="104" t="s">
        <v>258</v>
      </c>
      <c r="BE1" s="105" t="str">
        <f>CONCATENATE("Rep Tube IDs Sorted = ",COUNTA(BL3:BL808))</f>
        <v>Rep Tube IDs Sorted = 0</v>
      </c>
      <c r="BF1" s="105" t="s">
        <v>259</v>
      </c>
      <c r="BG1" s="106" t="s">
        <v>260</v>
      </c>
      <c r="BH1" s="106" t="s">
        <v>261</v>
      </c>
      <c r="BI1" s="107" t="s">
        <v>262</v>
      </c>
      <c r="BJ1" s="107" t="s">
        <v>263</v>
      </c>
      <c r="BK1" s="107" t="s">
        <v>264</v>
      </c>
      <c r="BL1" s="107" t="s">
        <v>265</v>
      </c>
      <c r="BM1" s="104" t="s">
        <v>266</v>
      </c>
      <c r="BN1" s="108" t="str">
        <f>CONCATENATE("Blank or Whitespace ", COUNTIF(BN2:BN808, TRUE))</f>
        <v>Blank or Whitespace 781</v>
      </c>
      <c r="BO1" s="108" t="str">
        <f>CONCATENATE("Blank     ", COUNTIF(BO2:BO808, TRUE))</f>
        <v>Blank     0</v>
      </c>
      <c r="BP1" s="108" t="str">
        <f>CONCATENATE("Whitespace ", COUNTIF(BP2:BP808, TRUE))</f>
        <v>Whitespace 781</v>
      </c>
      <c r="BQ1" s="108"/>
      <c r="BR1" s="108"/>
      <c r="BS1" s="108"/>
      <c r="BT1" s="108"/>
    </row>
    <row r="2">
      <c r="A2" s="109" t="s">
        <v>267</v>
      </c>
      <c r="B2" s="110">
        <v>44463.0</v>
      </c>
      <c r="C2" s="111">
        <v>0.5330787037037037</v>
      </c>
      <c r="D2" s="112"/>
      <c r="E2" s="109"/>
      <c r="F2" s="112"/>
      <c r="G2" s="112"/>
      <c r="H2" s="113"/>
      <c r="I2" s="112"/>
      <c r="J2" s="112"/>
      <c r="K2" s="112" t="s">
        <v>268</v>
      </c>
      <c r="L2" s="114">
        <v>44463.0</v>
      </c>
      <c r="M2" s="115">
        <v>0.5349884259259259</v>
      </c>
      <c r="N2" s="113"/>
      <c r="O2" s="112"/>
      <c r="P2" s="116" t="b">
        <f>IFNA(IF(VLOOKUP($A2,'Add from APT'!$AA$2:$AC808,3,FALSE)&gt;0,TRUE,FALSE),"ER - NOT IN APT")</f>
        <v>0</v>
      </c>
      <c r="Q2" s="82" t="str">
        <f>IF(ISLOGICAL(P2),IF(P2,"ER - REPS IN APT", IFNA(VLOOKUP($A2,RAW_APT!$A$3:$M808,7,FALSE),"ER - NOT IN APT")),P2)</f>
        <v>Result</v>
      </c>
      <c r="R2" s="117" t="b">
        <f t="shared" ref="R2:R808" si="2">IF(EXACT($A2,$A1),FALSE,TRUE)</f>
        <v>1</v>
      </c>
      <c r="S2" s="116">
        <f t="shared" ref="S2:S808" si="3">COUNTIF($A$2:$A808,$A2)</f>
        <v>1</v>
      </c>
      <c r="T2" s="118"/>
      <c r="U2" s="119"/>
      <c r="V2" s="119"/>
      <c r="W2" s="119"/>
      <c r="X2" s="120" t="b">
        <f t="shared" ref="X2:X808" si="4">IF(ISBLANK($U2),IF(ISBLANK($V2),FALSE,"ER - LAST ONLY"),TRUE)</f>
        <v>0</v>
      </c>
      <c r="Y2" s="121" t="b">
        <v>0</v>
      </c>
      <c r="Z2" s="122" t="str">
        <f t="shared" ref="Z2:Z808" si="5">IF($S2&gt;4,TRUE,IFERROR(0/0,""))</f>
        <v/>
      </c>
      <c r="AA2" s="122" t="b">
        <f t="shared" ref="AA2:AA808" si="6">IF(ISBLANK($O2),FALSE,TRUE)</f>
        <v>0</v>
      </c>
      <c r="AB2" s="119" t="b">
        <v>0</v>
      </c>
      <c r="AC2" s="123">
        <v>807.0</v>
      </c>
      <c r="AD2" s="124" t="b">
        <v>1</v>
      </c>
      <c r="AE2" s="125" t="str">
        <f t="shared" ref="AE2:AE808" si="7">IFERROR(IF(EXACT($L2,$B2),(TIMEVALUE($M2)-TIMEVALUE($C2))*24*60,IFERROR(0/0,"")),IFERROR(0/0,""))</f>
        <v/>
      </c>
      <c r="AF2" s="117" t="b">
        <f t="shared" ref="AF2:AF808" si="8">OR(AND(NOT($AG2),IFERROR(NOT($AG3),""),EXACT($A2,$A3),NOT(EXACT(CONCATENATE($B2,$C2),CONCATENATE($B3,$C3)))),AND(NOT($AG2),IFERROR(NOT($AG1),""),EXACT($A2,$A1),NOT(EXACT(CONCATENATE($B2,$C2),CONCATENATE($B1,$C1)))))</f>
        <v>0</v>
      </c>
      <c r="AG2" s="126" t="b">
        <f t="shared" ref="AG2:AG808" si="9">IF($AH2&gt;0,TRUE,FALSE)</f>
        <v>1</v>
      </c>
      <c r="AH2" s="123">
        <v>1.0</v>
      </c>
      <c r="AI2" s="123"/>
      <c r="AJ2" s="118"/>
      <c r="AK2" s="83" t="str">
        <f t="shared" ref="AK2:AK808" si="10">IFS(AND($AJ2&gt;=2,$AJ2&lt;3),"Negative",AND($AJ2&gt;=3,$AJ2&lt;4),"Positive",AND($AJ2&gt;=4,$AJ2&lt;5),"Inconclusive",$AJ2=5,"MANUAL FILL",$AG2,"DELETED",TRUE,$K2)</f>
        <v>DELETED</v>
      </c>
      <c r="AL2" s="119"/>
      <c r="AM2" s="83" t="s">
        <v>269</v>
      </c>
      <c r="AN2" s="83" t="s">
        <v>269</v>
      </c>
      <c r="AO2" s="83" t="str">
        <f>IFERROR(__xludf.DUMMYFUNCTION("IF($AG2, ""DELETED"",TRIM(JOIN("" "",D2:E2)))"),"DELETED")</f>
        <v>DELETED</v>
      </c>
      <c r="AP2" s="83" t="str">
        <f t="shared" ref="AP2:AQ2" si="1">IF($AG2, "DELETED", TRIM(CONCATENATE(F2,I2,U2)))</f>
        <v>DELETED</v>
      </c>
      <c r="AQ2" s="83" t="str">
        <f t="shared" si="1"/>
        <v>DELETED</v>
      </c>
      <c r="AR2" s="83" t="str">
        <f>IFERROR(__xludf.DUMMYFUNCTION("IF($AG2, ""DELETED"", TRIM(JOIN("" "",AP2,AQ2)))"),"DELETED")</f>
        <v>DELETED</v>
      </c>
      <c r="AS2" s="127"/>
      <c r="AT2" s="128" t="b">
        <f t="shared" ref="AT2:AT808" si="12">IF(OR($AG2,SUM($AU2:$AW2)=1),TRUE,FALSE)</f>
        <v>1</v>
      </c>
      <c r="AU2" s="128" t="str">
        <f t="shared" ref="AU2:AU808" si="13">IF($AG2,IFERROR(0/0,""),IF(ISBLANK($F2),IF(ISBLANK($G2),IFERROR(0/0,""),2),1))</f>
        <v/>
      </c>
      <c r="AV2" s="128" t="str">
        <f t="shared" ref="AV2:AV808" si="14">IF($AG2,IFERROR(0/0,""),IF(ISBLANK($I2),IF(ISBLANK($J2),IFERROR(0/0,""),2),1))</f>
        <v/>
      </c>
      <c r="AW2" s="128" t="str">
        <f t="shared" ref="AW2:AW808" si="15">IF($AG2,IFERROR(0/0,""),IF(ISBLANK($U2),IF(ISBLANK($V2),IFERROR(0/0,""),2),1))</f>
        <v/>
      </c>
      <c r="AX2" s="129" t="str">
        <f t="shared" ref="AX2:AX808" si="16">IF(AND($X2,$A3=$A2),1,IFERROR(0/0,""))</f>
        <v/>
      </c>
      <c r="AY2" s="109"/>
      <c r="AZ2" s="130"/>
      <c r="BA2" s="131" t="str">
        <f t="shared" ref="BA2:BA808" si="17">IF(AG2,IFERROR(0/0,""),IF(EXACT(UPPER(A2),A2),IFERROR(0/0,""),TRUE))</f>
        <v/>
      </c>
      <c r="BB2" s="109"/>
      <c r="BC2" s="109"/>
      <c r="BD2" s="132"/>
      <c r="BE2" s="133" t="str">
        <f t="array" ref="BE2:BE808">SORT(BL$2:BL808,1,TRUE)</f>
        <v/>
      </c>
      <c r="BF2" s="134" t="str">
        <f t="shared" ref="BF2:BF808" si="18">IF(COUNTIF(BJ$2:BJ808,BE2)&gt;0,COUNTIF(BJ$2:BJ808,BE2),IFERROR(0/0,""))</f>
        <v/>
      </c>
      <c r="BG2" s="135" t="str">
        <f t="shared" ref="BG2:BG808" si="19">IF($AG2,IFERROR(0/0,""),CONCATENATE($A2,"__",$B2,"_",$C2,"_",$D2,"_",$E2,"_",$K2,"_",$L2,"_",$M2,"_",$O2))</f>
        <v/>
      </c>
      <c r="BH2" s="136" t="str">
        <f t="shared" ref="BH2:BH808" si="20">IF(ISBLANK(IFERROR(MATCH(LEFT(BG2, FIND("__",BG2)-1),BE$2:BE808,0),"")),IFERROR(0/0,""),TRUE)</f>
        <v/>
      </c>
      <c r="BI2" s="137" t="str">
        <f t="array" ref="BI2:BI783">SORT(UNIQUE(BG$2:BG808),1,TRUE)</f>
        <v>FLB1047__44545_0.33380787037037___Negative_44545_0.518958333333333_</v>
      </c>
      <c r="BJ2" s="137" t="str">
        <f t="shared" ref="BJ2:BJ808" si="21">IFERROR(LEFT(BI2, FIND("__",BI2)-1),"")</f>
        <v>FLB1047</v>
      </c>
      <c r="BK2" s="138" t="b">
        <f t="shared" ref="BK2:BK808" si="22">IFERROR(AND(EXACT(BJ3,BJ2),NOT(EXACT(BJ2,BJ1))),"")</f>
        <v>0</v>
      </c>
      <c r="BL2" s="137" t="str">
        <f t="shared" ref="BL2:BL808" si="23">IF(BK2,BJ2,IFERROR(0/0,""))</f>
        <v/>
      </c>
      <c r="BM2" s="132"/>
      <c r="BN2" s="8" t="b">
        <f t="shared" ref="BN2:BN808" si="24">OR(BO2,BP2)</f>
        <v>0</v>
      </c>
      <c r="BO2" s="139" t="b">
        <f t="shared" ref="BO2:BO808" si="25">ISBLANK($AR2)</f>
        <v>0</v>
      </c>
      <c r="BP2" s="140" t="b">
        <f t="shared" ref="BP2:BP808" si="26">IF(TRIM($AR2)="",TRUE,FALSE)</f>
        <v>0</v>
      </c>
      <c r="BQ2" s="4"/>
      <c r="BR2" s="4" t="str">
        <f t="shared" ref="BR2:BR808" si="27">IF(EXACT(AK2,"Null"),2.2,IFERROR(0/0,""))</f>
        <v/>
      </c>
      <c r="BS2" s="4"/>
      <c r="BT2" s="4"/>
    </row>
    <row r="3">
      <c r="A3" s="109" t="s">
        <v>270</v>
      </c>
      <c r="B3" s="110">
        <v>44463.0</v>
      </c>
      <c r="C3" s="111">
        <v>0.5923611111111111</v>
      </c>
      <c r="D3" s="112"/>
      <c r="E3" s="109"/>
      <c r="F3" s="112"/>
      <c r="G3" s="112"/>
      <c r="H3" s="113"/>
      <c r="I3" s="112"/>
      <c r="J3" s="112"/>
      <c r="K3" s="112" t="s">
        <v>271</v>
      </c>
      <c r="L3" s="114">
        <v>44868.0</v>
      </c>
      <c r="M3" s="115">
        <v>0.5355208333333333</v>
      </c>
      <c r="N3" s="113"/>
      <c r="O3" s="112"/>
      <c r="P3" s="116" t="b">
        <f>IFNA(IF(VLOOKUP($A3,'Add from APT'!$AA$2:$AC808,3,FALSE)&gt;0,TRUE,FALSE),"ER - NOT IN APT")</f>
        <v>0</v>
      </c>
      <c r="Q3" s="82" t="str">
        <f>IF(ISLOGICAL(P3),IF(P3,"ER - REPS IN APT", IFNA(VLOOKUP($A3,RAW_APT!$A$3:$M808,7,FALSE),"ER - NOT IN APT")),P3)</f>
        <v>Collected</v>
      </c>
      <c r="R3" s="117" t="b">
        <f t="shared" si="2"/>
        <v>1</v>
      </c>
      <c r="S3" s="116">
        <f t="shared" si="3"/>
        <v>1</v>
      </c>
      <c r="T3" s="118"/>
      <c r="U3" s="119"/>
      <c r="V3" s="119"/>
      <c r="W3" s="119"/>
      <c r="X3" s="120" t="b">
        <f t="shared" si="4"/>
        <v>0</v>
      </c>
      <c r="Y3" s="121" t="b">
        <v>0</v>
      </c>
      <c r="Z3" s="122" t="str">
        <f t="shared" si="5"/>
        <v/>
      </c>
      <c r="AA3" s="122" t="b">
        <f t="shared" si="6"/>
        <v>0</v>
      </c>
      <c r="AB3" s="119" t="b">
        <v>0</v>
      </c>
      <c r="AC3" s="123">
        <v>806.0</v>
      </c>
      <c r="AD3" s="124" t="b">
        <v>1</v>
      </c>
      <c r="AE3" s="125" t="str">
        <f t="shared" si="7"/>
        <v/>
      </c>
      <c r="AF3" s="117" t="b">
        <f t="shared" si="8"/>
        <v>0</v>
      </c>
      <c r="AG3" s="126" t="b">
        <f t="shared" si="9"/>
        <v>1</v>
      </c>
      <c r="AH3" s="123">
        <v>1.0</v>
      </c>
      <c r="AI3" s="123"/>
      <c r="AJ3" s="118"/>
      <c r="AK3" s="83" t="str">
        <f t="shared" si="10"/>
        <v>DELETED</v>
      </c>
      <c r="AL3" s="119"/>
      <c r="AM3" s="83" t="s">
        <v>269</v>
      </c>
      <c r="AN3" s="83" t="s">
        <v>269</v>
      </c>
      <c r="AO3" s="83" t="str">
        <f>IFERROR(__xludf.DUMMYFUNCTION("IF($AG3, ""DELETED"",TRIM(JOIN("" "",D3:E3)))"),"DELETED")</f>
        <v>DELETED</v>
      </c>
      <c r="AP3" s="83" t="str">
        <f t="shared" ref="AP3:AQ3" si="11">IF($AG3, "DELETED", TRIM(CONCATENATE(F3,I3,U3)))</f>
        <v>DELETED</v>
      </c>
      <c r="AQ3" s="83" t="str">
        <f t="shared" si="11"/>
        <v>DELETED</v>
      </c>
      <c r="AR3" s="83" t="str">
        <f>IFERROR(__xludf.DUMMYFUNCTION("IF($AG3, ""DELETED"", TRIM(JOIN("" "",AP3,AQ3)))"),"DELETED")</f>
        <v>DELETED</v>
      </c>
      <c r="AS3" s="127"/>
      <c r="AT3" s="128" t="b">
        <f t="shared" si="12"/>
        <v>1</v>
      </c>
      <c r="AU3" s="128" t="str">
        <f t="shared" si="13"/>
        <v/>
      </c>
      <c r="AV3" s="128" t="str">
        <f t="shared" si="14"/>
        <v/>
      </c>
      <c r="AW3" s="128" t="str">
        <f t="shared" si="15"/>
        <v/>
      </c>
      <c r="AX3" s="129" t="str">
        <f t="shared" si="16"/>
        <v/>
      </c>
      <c r="AY3" s="109"/>
      <c r="AZ3" s="130"/>
      <c r="BA3" s="131" t="str">
        <f t="shared" si="17"/>
        <v/>
      </c>
      <c r="BB3" s="109"/>
      <c r="BC3" s="109"/>
      <c r="BD3" s="132"/>
      <c r="BE3" s="141"/>
      <c r="BF3" s="134" t="str">
        <f t="shared" si="18"/>
        <v/>
      </c>
      <c r="BG3" s="135" t="str">
        <f t="shared" si="19"/>
        <v/>
      </c>
      <c r="BH3" s="136" t="str">
        <f t="shared" si="20"/>
        <v/>
      </c>
      <c r="BI3" s="141" t="s">
        <v>272</v>
      </c>
      <c r="BJ3" s="137" t="str">
        <f t="shared" si="21"/>
        <v>FLB1313</v>
      </c>
      <c r="BK3" s="138" t="b">
        <f t="shared" si="22"/>
        <v>0</v>
      </c>
      <c r="BL3" s="137" t="str">
        <f t="shared" si="23"/>
        <v/>
      </c>
      <c r="BM3" s="132"/>
      <c r="BN3" s="8" t="b">
        <f t="shared" si="24"/>
        <v>0</v>
      </c>
      <c r="BO3" s="139" t="b">
        <f t="shared" si="25"/>
        <v>0</v>
      </c>
      <c r="BP3" s="140" t="b">
        <f t="shared" si="26"/>
        <v>0</v>
      </c>
      <c r="BQ3" s="4"/>
      <c r="BR3" s="4" t="str">
        <f t="shared" si="27"/>
        <v/>
      </c>
      <c r="BS3" s="4"/>
      <c r="BT3" s="4"/>
    </row>
    <row r="4">
      <c r="A4" s="109" t="s">
        <v>273</v>
      </c>
      <c r="B4" s="110">
        <v>44463.0</v>
      </c>
      <c r="C4" s="111">
        <v>0.5937731481481482</v>
      </c>
      <c r="D4" s="112"/>
      <c r="E4" s="109"/>
      <c r="F4" s="112"/>
      <c r="G4" s="142"/>
      <c r="H4" s="113"/>
      <c r="I4" s="112"/>
      <c r="J4" s="112"/>
      <c r="K4" s="112" t="s">
        <v>271</v>
      </c>
      <c r="L4" s="114">
        <v>44868.0</v>
      </c>
      <c r="M4" s="115">
        <v>0.5355208333333333</v>
      </c>
      <c r="N4" s="112"/>
      <c r="O4" s="112"/>
      <c r="P4" s="116" t="b">
        <f>IFNA(IF(VLOOKUP($A4,'Add from APT'!$AA$2:$AC808,3,FALSE)&gt;0,TRUE,FALSE),"ER - NOT IN APT")</f>
        <v>0</v>
      </c>
      <c r="Q4" s="82" t="str">
        <f>IF(ISLOGICAL(P4),IF(P4,"ER - REPS IN APT", IFNA(VLOOKUP($A4,RAW_APT!$A$3:$M808,7,FALSE),"ER - NOT IN APT")),P4)</f>
        <v>Collected</v>
      </c>
      <c r="R4" s="117" t="b">
        <f t="shared" si="2"/>
        <v>1</v>
      </c>
      <c r="S4" s="116">
        <f t="shared" si="3"/>
        <v>1</v>
      </c>
      <c r="T4" s="118"/>
      <c r="U4" s="119"/>
      <c r="V4" s="119"/>
      <c r="W4" s="119"/>
      <c r="X4" s="120" t="b">
        <f t="shared" si="4"/>
        <v>0</v>
      </c>
      <c r="Y4" s="121" t="b">
        <v>0</v>
      </c>
      <c r="Z4" s="122" t="str">
        <f t="shared" si="5"/>
        <v/>
      </c>
      <c r="AA4" s="122" t="b">
        <f t="shared" si="6"/>
        <v>0</v>
      </c>
      <c r="AB4" s="119" t="b">
        <v>0</v>
      </c>
      <c r="AC4" s="123">
        <v>805.0</v>
      </c>
      <c r="AD4" s="124" t="b">
        <v>1</v>
      </c>
      <c r="AE4" s="125" t="str">
        <f t="shared" si="7"/>
        <v/>
      </c>
      <c r="AF4" s="117" t="b">
        <f t="shared" si="8"/>
        <v>0</v>
      </c>
      <c r="AG4" s="126" t="b">
        <f t="shared" si="9"/>
        <v>1</v>
      </c>
      <c r="AH4" s="123">
        <v>1.0</v>
      </c>
      <c r="AI4" s="123"/>
      <c r="AJ4" s="118"/>
      <c r="AK4" s="83" t="str">
        <f t="shared" si="10"/>
        <v>DELETED</v>
      </c>
      <c r="AL4" s="119"/>
      <c r="AM4" s="83" t="s">
        <v>269</v>
      </c>
      <c r="AN4" s="83" t="s">
        <v>269</v>
      </c>
      <c r="AO4" s="83" t="str">
        <f>IFERROR(__xludf.DUMMYFUNCTION("IF($AG4, ""DELETED"",TRIM(JOIN("" "",D4:E4)))"),"DELETED")</f>
        <v>DELETED</v>
      </c>
      <c r="AP4" s="83" t="str">
        <f t="shared" ref="AP4:AQ4" si="28">IF($AG4, "DELETED", TRIM(CONCATENATE(F4,I4,U4)))</f>
        <v>DELETED</v>
      </c>
      <c r="AQ4" s="83" t="str">
        <f t="shared" si="28"/>
        <v>DELETED</v>
      </c>
      <c r="AR4" s="83" t="str">
        <f>IFERROR(__xludf.DUMMYFUNCTION("IF($AG4, ""DELETED"", TRIM(JOIN("" "",AP4,AQ4)))"),"DELETED")</f>
        <v>DELETED</v>
      </c>
      <c r="AS4" s="127"/>
      <c r="AT4" s="128" t="b">
        <f t="shared" si="12"/>
        <v>1</v>
      </c>
      <c r="AU4" s="128" t="str">
        <f t="shared" si="13"/>
        <v/>
      </c>
      <c r="AV4" s="128" t="str">
        <f t="shared" si="14"/>
        <v/>
      </c>
      <c r="AW4" s="128" t="str">
        <f t="shared" si="15"/>
        <v/>
      </c>
      <c r="AX4" s="129" t="str">
        <f t="shared" si="16"/>
        <v/>
      </c>
      <c r="AY4" s="109"/>
      <c r="AZ4" s="130"/>
      <c r="BA4" s="131" t="str">
        <f t="shared" si="17"/>
        <v/>
      </c>
      <c r="BB4" s="109"/>
      <c r="BC4" s="109"/>
      <c r="BD4" s="132"/>
      <c r="BE4" s="141"/>
      <c r="BF4" s="134" t="str">
        <f t="shared" si="18"/>
        <v/>
      </c>
      <c r="BG4" s="135" t="str">
        <f t="shared" si="19"/>
        <v/>
      </c>
      <c r="BH4" s="136" t="str">
        <f t="shared" si="20"/>
        <v/>
      </c>
      <c r="BI4" s="141" t="s">
        <v>274</v>
      </c>
      <c r="BJ4" s="137" t="str">
        <f t="shared" si="21"/>
        <v>FLB1331</v>
      </c>
      <c r="BK4" s="138" t="b">
        <f t="shared" si="22"/>
        <v>0</v>
      </c>
      <c r="BL4" s="137" t="str">
        <f t="shared" si="23"/>
        <v/>
      </c>
      <c r="BM4" s="132"/>
      <c r="BN4" s="8" t="b">
        <f t="shared" si="24"/>
        <v>0</v>
      </c>
      <c r="BO4" s="139" t="b">
        <f t="shared" si="25"/>
        <v>0</v>
      </c>
      <c r="BP4" s="140" t="b">
        <f t="shared" si="26"/>
        <v>0</v>
      </c>
      <c r="BQ4" s="4"/>
      <c r="BR4" s="4" t="str">
        <f t="shared" si="27"/>
        <v/>
      </c>
      <c r="BS4" s="4"/>
      <c r="BT4" s="4"/>
    </row>
    <row r="5">
      <c r="A5" s="143" t="s">
        <v>275</v>
      </c>
      <c r="B5" s="144">
        <v>44467.0</v>
      </c>
      <c r="C5" s="115">
        <v>0.28556712962962966</v>
      </c>
      <c r="D5" s="4"/>
      <c r="E5" s="143"/>
      <c r="F5" s="4"/>
      <c r="G5" s="4"/>
      <c r="H5" s="4"/>
      <c r="I5" s="4"/>
      <c r="J5" s="4"/>
      <c r="K5" s="4" t="s">
        <v>271</v>
      </c>
      <c r="L5" s="145">
        <v>44868.0</v>
      </c>
      <c r="M5" s="115">
        <v>0.5355208333333333</v>
      </c>
      <c r="N5" s="4"/>
      <c r="O5" s="4"/>
      <c r="P5" s="116" t="b">
        <f>IFNA(IF(VLOOKUP($A5,'Add from APT'!$AA$2:$AC808,3,FALSE)&gt;0,TRUE,FALSE),"ER - NOT IN APT")</f>
        <v>0</v>
      </c>
      <c r="Q5" s="82" t="str">
        <f>IF(ISLOGICAL(P5),IF(P5,"ER - REPS IN APT", IFNA(VLOOKUP($A5,RAW_APT!$A$3:$M808,7,FALSE),"ER - NOT IN APT")),P5)</f>
        <v>Collected</v>
      </c>
      <c r="R5" s="117" t="b">
        <f t="shared" si="2"/>
        <v>1</v>
      </c>
      <c r="S5" s="116">
        <f t="shared" si="3"/>
        <v>1</v>
      </c>
      <c r="T5" s="146"/>
      <c r="U5" s="147"/>
      <c r="V5" s="147"/>
      <c r="W5" s="147"/>
      <c r="X5" s="120" t="b">
        <f t="shared" si="4"/>
        <v>0</v>
      </c>
      <c r="Y5" s="121" t="b">
        <v>0</v>
      </c>
      <c r="Z5" s="122" t="str">
        <f t="shared" si="5"/>
        <v/>
      </c>
      <c r="AA5" s="122" t="b">
        <f t="shared" si="6"/>
        <v>0</v>
      </c>
      <c r="AB5" s="147" t="b">
        <v>0</v>
      </c>
      <c r="AC5" s="148">
        <v>804.0</v>
      </c>
      <c r="AD5" s="149" t="b">
        <v>1</v>
      </c>
      <c r="AE5" s="125" t="str">
        <f t="shared" si="7"/>
        <v/>
      </c>
      <c r="AF5" s="117" t="b">
        <f t="shared" si="8"/>
        <v>0</v>
      </c>
      <c r="AG5" s="126" t="b">
        <f t="shared" si="9"/>
        <v>1</v>
      </c>
      <c r="AH5" s="148">
        <v>5.5</v>
      </c>
      <c r="AI5" s="150"/>
      <c r="AJ5" s="146"/>
      <c r="AK5" s="83" t="str">
        <f t="shared" si="10"/>
        <v>DELETED</v>
      </c>
      <c r="AL5" s="147"/>
      <c r="AM5" s="83" t="s">
        <v>269</v>
      </c>
      <c r="AN5" s="83" t="s">
        <v>269</v>
      </c>
      <c r="AO5" s="83" t="str">
        <f>IFERROR(__xludf.DUMMYFUNCTION("IF($AG5, ""DELETED"",TRIM(JOIN("" "",D5:E5)))"),"DELETED")</f>
        <v>DELETED</v>
      </c>
      <c r="AP5" s="83" t="str">
        <f t="shared" ref="AP5:AQ5" si="29">IF($AG5, "DELETED", TRIM(CONCATENATE(F5,I5,U5)))</f>
        <v>DELETED</v>
      </c>
      <c r="AQ5" s="83" t="str">
        <f t="shared" si="29"/>
        <v>DELETED</v>
      </c>
      <c r="AR5" s="83" t="str">
        <f>IFERROR(__xludf.DUMMYFUNCTION("IF($AG5, ""DELETED"", TRIM(JOIN("" "",AP5,AQ5)))"),"DELETED")</f>
        <v>DELETED</v>
      </c>
      <c r="AS5" s="127"/>
      <c r="AT5" s="128" t="b">
        <f t="shared" si="12"/>
        <v>1</v>
      </c>
      <c r="AU5" s="128" t="str">
        <f t="shared" si="13"/>
        <v/>
      </c>
      <c r="AV5" s="128" t="str">
        <f t="shared" si="14"/>
        <v/>
      </c>
      <c r="AW5" s="128" t="str">
        <f t="shared" si="15"/>
        <v/>
      </c>
      <c r="AX5" s="129" t="str">
        <f t="shared" si="16"/>
        <v/>
      </c>
      <c r="AY5" s="143"/>
      <c r="AZ5" s="130"/>
      <c r="BA5" s="131" t="str">
        <f t="shared" si="17"/>
        <v/>
      </c>
      <c r="BB5" s="143"/>
      <c r="BC5" s="143"/>
      <c r="BD5" s="132"/>
      <c r="BE5" s="141"/>
      <c r="BF5" s="134" t="str">
        <f t="shared" si="18"/>
        <v/>
      </c>
      <c r="BG5" s="135" t="str">
        <f t="shared" si="19"/>
        <v/>
      </c>
      <c r="BH5" s="136" t="str">
        <f t="shared" si="20"/>
        <v/>
      </c>
      <c r="BI5" s="141" t="s">
        <v>276</v>
      </c>
      <c r="BJ5" s="137" t="str">
        <f t="shared" si="21"/>
        <v>FLB1334</v>
      </c>
      <c r="BK5" s="138" t="b">
        <f t="shared" si="22"/>
        <v>0</v>
      </c>
      <c r="BL5" s="137" t="str">
        <f t="shared" si="23"/>
        <v/>
      </c>
      <c r="BM5" s="132"/>
      <c r="BN5" s="8" t="b">
        <f t="shared" si="24"/>
        <v>0</v>
      </c>
      <c r="BO5" s="139" t="b">
        <f t="shared" si="25"/>
        <v>0</v>
      </c>
      <c r="BP5" s="140" t="b">
        <f t="shared" si="26"/>
        <v>0</v>
      </c>
      <c r="BQ5" s="4"/>
      <c r="BR5" s="4" t="str">
        <f t="shared" si="27"/>
        <v/>
      </c>
      <c r="BS5" s="4"/>
      <c r="BT5" s="4"/>
    </row>
    <row r="6">
      <c r="A6" s="143" t="s">
        <v>277</v>
      </c>
      <c r="B6" s="144">
        <v>44467.0</v>
      </c>
      <c r="C6" s="115">
        <v>0.2921990740740741</v>
      </c>
      <c r="D6" s="4"/>
      <c r="E6" s="143"/>
      <c r="F6" s="4"/>
      <c r="G6" s="4"/>
      <c r="H6" s="151"/>
      <c r="I6" s="4"/>
      <c r="J6" s="4"/>
      <c r="K6" s="4" t="s">
        <v>271</v>
      </c>
      <c r="L6" s="145">
        <v>44868.0</v>
      </c>
      <c r="M6" s="115">
        <v>0.5355208333333333</v>
      </c>
      <c r="N6" s="4"/>
      <c r="O6" s="4"/>
      <c r="P6" s="116" t="b">
        <f>IFNA(IF(VLOOKUP($A6,'Add from APT'!$AA$2:$AC808,3,FALSE)&gt;0,TRUE,FALSE),"ER - NOT IN APT")</f>
        <v>0</v>
      </c>
      <c r="Q6" s="82" t="str">
        <f>IF(ISLOGICAL(P6),IF(P6,"ER - REPS IN APT", IFNA(VLOOKUP($A6,RAW_APT!$A$3:$M808,7,FALSE),"ER - NOT IN APT")),P6)</f>
        <v>Collected</v>
      </c>
      <c r="R6" s="117" t="b">
        <f t="shared" si="2"/>
        <v>1</v>
      </c>
      <c r="S6" s="116">
        <f t="shared" si="3"/>
        <v>1</v>
      </c>
      <c r="T6" s="146"/>
      <c r="U6" s="147"/>
      <c r="V6" s="147"/>
      <c r="W6" s="147"/>
      <c r="X6" s="120" t="b">
        <f t="shared" si="4"/>
        <v>0</v>
      </c>
      <c r="Y6" s="121" t="b">
        <v>0</v>
      </c>
      <c r="Z6" s="122" t="str">
        <f t="shared" si="5"/>
        <v/>
      </c>
      <c r="AA6" s="122" t="b">
        <f t="shared" si="6"/>
        <v>0</v>
      </c>
      <c r="AB6" s="147" t="b">
        <v>0</v>
      </c>
      <c r="AC6" s="148">
        <v>803.0</v>
      </c>
      <c r="AD6" s="149" t="b">
        <v>1</v>
      </c>
      <c r="AE6" s="125" t="str">
        <f t="shared" si="7"/>
        <v/>
      </c>
      <c r="AF6" s="117" t="b">
        <f t="shared" si="8"/>
        <v>0</v>
      </c>
      <c r="AG6" s="126" t="b">
        <f t="shared" si="9"/>
        <v>1</v>
      </c>
      <c r="AH6" s="148">
        <v>5.5</v>
      </c>
      <c r="AI6" s="150"/>
      <c r="AJ6" s="146"/>
      <c r="AK6" s="83" t="str">
        <f t="shared" si="10"/>
        <v>DELETED</v>
      </c>
      <c r="AL6" s="147"/>
      <c r="AM6" s="83" t="s">
        <v>269</v>
      </c>
      <c r="AN6" s="83" t="s">
        <v>269</v>
      </c>
      <c r="AO6" s="83" t="str">
        <f>IFERROR(__xludf.DUMMYFUNCTION("IF($AG6, ""DELETED"",TRIM(JOIN("" "",D6:E6)))"),"DELETED")</f>
        <v>DELETED</v>
      </c>
      <c r="AP6" s="83" t="str">
        <f t="shared" ref="AP6:AQ6" si="30">IF($AG6, "DELETED", TRIM(CONCATENATE(F6,I6,U6)))</f>
        <v>DELETED</v>
      </c>
      <c r="AQ6" s="83" t="str">
        <f t="shared" si="30"/>
        <v>DELETED</v>
      </c>
      <c r="AR6" s="83" t="str">
        <f>IFERROR(__xludf.DUMMYFUNCTION("IF($AG6, ""DELETED"", TRIM(JOIN("" "",AP6,AQ6)))"),"DELETED")</f>
        <v>DELETED</v>
      </c>
      <c r="AS6" s="127"/>
      <c r="AT6" s="128" t="b">
        <f t="shared" si="12"/>
        <v>1</v>
      </c>
      <c r="AU6" s="128" t="str">
        <f t="shared" si="13"/>
        <v/>
      </c>
      <c r="AV6" s="128" t="str">
        <f t="shared" si="14"/>
        <v/>
      </c>
      <c r="AW6" s="128" t="str">
        <f t="shared" si="15"/>
        <v/>
      </c>
      <c r="AX6" s="129" t="str">
        <f t="shared" si="16"/>
        <v/>
      </c>
      <c r="AY6" s="143"/>
      <c r="AZ6" s="130"/>
      <c r="BA6" s="131" t="str">
        <f t="shared" si="17"/>
        <v/>
      </c>
      <c r="BB6" s="143"/>
      <c r="BC6" s="143"/>
      <c r="BD6" s="132"/>
      <c r="BE6" s="141"/>
      <c r="BF6" s="134" t="str">
        <f t="shared" si="18"/>
        <v/>
      </c>
      <c r="BG6" s="135" t="str">
        <f t="shared" si="19"/>
        <v/>
      </c>
      <c r="BH6" s="136" t="str">
        <f t="shared" si="20"/>
        <v/>
      </c>
      <c r="BI6" s="141" t="s">
        <v>278</v>
      </c>
      <c r="BJ6" s="137" t="str">
        <f t="shared" si="21"/>
        <v>FLB1343</v>
      </c>
      <c r="BK6" s="138" t="b">
        <f t="shared" si="22"/>
        <v>0</v>
      </c>
      <c r="BL6" s="137" t="str">
        <f t="shared" si="23"/>
        <v/>
      </c>
      <c r="BM6" s="132"/>
      <c r="BN6" s="8" t="b">
        <f t="shared" si="24"/>
        <v>0</v>
      </c>
      <c r="BO6" s="139" t="b">
        <f t="shared" si="25"/>
        <v>0</v>
      </c>
      <c r="BP6" s="140" t="b">
        <f t="shared" si="26"/>
        <v>0</v>
      </c>
      <c r="BQ6" s="4"/>
      <c r="BR6" s="4" t="str">
        <f t="shared" si="27"/>
        <v/>
      </c>
      <c r="BS6" s="4"/>
      <c r="BT6" s="4"/>
    </row>
    <row r="7">
      <c r="A7" s="143" t="s">
        <v>279</v>
      </c>
      <c r="B7" s="144">
        <v>44467.0</v>
      </c>
      <c r="C7" s="115">
        <v>0.29356481481481483</v>
      </c>
      <c r="D7" s="4"/>
      <c r="E7" s="143"/>
      <c r="F7" s="149"/>
      <c r="G7" s="149"/>
      <c r="H7" s="151"/>
      <c r="I7" s="4"/>
      <c r="J7" s="4"/>
      <c r="K7" s="4" t="s">
        <v>271</v>
      </c>
      <c r="L7" s="145">
        <v>44868.0</v>
      </c>
      <c r="M7" s="115">
        <v>0.5355208333333333</v>
      </c>
      <c r="N7" s="151"/>
      <c r="O7" s="4"/>
      <c r="P7" s="116" t="b">
        <f>IFNA(IF(VLOOKUP($A7,'Add from APT'!$AA$2:$AC808,3,FALSE)&gt;0,TRUE,FALSE),"ER - NOT IN APT")</f>
        <v>0</v>
      </c>
      <c r="Q7" s="82" t="str">
        <f>IF(ISLOGICAL(P7),IF(P7,"ER - REPS IN APT", IFNA(VLOOKUP($A7,RAW_APT!$A$3:$M808,7,FALSE),"ER - NOT IN APT")),P7)</f>
        <v>Collected</v>
      </c>
      <c r="R7" s="117" t="b">
        <f t="shared" si="2"/>
        <v>1</v>
      </c>
      <c r="S7" s="116">
        <f t="shared" si="3"/>
        <v>1</v>
      </c>
      <c r="T7" s="148">
        <v>0.0</v>
      </c>
      <c r="U7" s="149"/>
      <c r="V7" s="149"/>
      <c r="W7" s="147"/>
      <c r="X7" s="120" t="b">
        <f t="shared" si="4"/>
        <v>0</v>
      </c>
      <c r="Y7" s="121" t="b">
        <v>0</v>
      </c>
      <c r="Z7" s="122" t="str">
        <f t="shared" si="5"/>
        <v/>
      </c>
      <c r="AA7" s="122" t="b">
        <f t="shared" si="6"/>
        <v>0</v>
      </c>
      <c r="AB7" s="147" t="b">
        <v>0</v>
      </c>
      <c r="AC7" s="148">
        <v>802.0</v>
      </c>
      <c r="AD7" s="149" t="b">
        <v>1</v>
      </c>
      <c r="AE7" s="125" t="str">
        <f t="shared" si="7"/>
        <v/>
      </c>
      <c r="AF7" s="117" t="b">
        <f t="shared" si="8"/>
        <v>0</v>
      </c>
      <c r="AG7" s="126" t="b">
        <f t="shared" si="9"/>
        <v>0</v>
      </c>
      <c r="AH7" s="148"/>
      <c r="AI7" s="150"/>
      <c r="AJ7" s="146">
        <v>2.2</v>
      </c>
      <c r="AK7" s="83" t="str">
        <f t="shared" si="10"/>
        <v>Negative</v>
      </c>
      <c r="AL7" s="147"/>
      <c r="AM7" s="83" t="s">
        <v>280</v>
      </c>
      <c r="AN7" s="83" t="s">
        <v>281</v>
      </c>
      <c r="AO7" s="83" t="str">
        <f>IFERROR(__xludf.DUMMYFUNCTION("IF($AG7, ""DELETED"",TRIM(JOIN("" "",D7:E7)))"),"")</f>
        <v/>
      </c>
      <c r="AP7" s="83" t="str">
        <f t="shared" ref="AP7:AQ7" si="31">IF($AG7, "DELETED", TRIM(CONCATENATE(F7,I7,U7)))</f>
        <v/>
      </c>
      <c r="AQ7" s="83" t="str">
        <f t="shared" si="31"/>
        <v/>
      </c>
      <c r="AR7" s="83" t="str">
        <f>IFERROR(__xludf.DUMMYFUNCTION("IF($AG7, ""DELETED"", TRIM(JOIN("" "",AP7,AQ7)))"),"")</f>
        <v/>
      </c>
      <c r="AS7" s="127"/>
      <c r="AT7" s="128" t="b">
        <f t="shared" si="12"/>
        <v>0</v>
      </c>
      <c r="AU7" s="128" t="str">
        <f t="shared" si="13"/>
        <v/>
      </c>
      <c r="AV7" s="128" t="str">
        <f t="shared" si="14"/>
        <v/>
      </c>
      <c r="AW7" s="128" t="str">
        <f t="shared" si="15"/>
        <v/>
      </c>
      <c r="AX7" s="129" t="str">
        <f t="shared" si="16"/>
        <v/>
      </c>
      <c r="AY7" s="143"/>
      <c r="AZ7" s="130"/>
      <c r="BA7" s="131" t="str">
        <f t="shared" si="17"/>
        <v/>
      </c>
      <c r="BB7" s="143"/>
      <c r="BC7" s="143"/>
      <c r="BD7" s="132"/>
      <c r="BE7" s="141"/>
      <c r="BF7" s="134" t="str">
        <f t="shared" si="18"/>
        <v/>
      </c>
      <c r="BG7" s="135" t="str">
        <f t="shared" si="19"/>
        <v>PA9436__44467_0.293564814814815___Null_44868_0.535520833333333_</v>
      </c>
      <c r="BH7" s="136" t="str">
        <f t="shared" si="20"/>
        <v/>
      </c>
      <c r="BI7" s="141" t="s">
        <v>282</v>
      </c>
      <c r="BJ7" s="137" t="str">
        <f t="shared" si="21"/>
        <v>FLB1344</v>
      </c>
      <c r="BK7" s="138" t="b">
        <f t="shared" si="22"/>
        <v>0</v>
      </c>
      <c r="BL7" s="137" t="str">
        <f t="shared" si="23"/>
        <v/>
      </c>
      <c r="BM7" s="132"/>
      <c r="BN7" s="8" t="b">
        <f t="shared" si="24"/>
        <v>1</v>
      </c>
      <c r="BO7" s="139" t="b">
        <f t="shared" si="25"/>
        <v>0</v>
      </c>
      <c r="BP7" s="140" t="b">
        <f t="shared" si="26"/>
        <v>1</v>
      </c>
      <c r="BQ7" s="4"/>
      <c r="BR7" s="4" t="str">
        <f t="shared" si="27"/>
        <v/>
      </c>
      <c r="BS7" s="4"/>
      <c r="BT7" s="4"/>
    </row>
    <row r="8">
      <c r="A8" s="143" t="s">
        <v>283</v>
      </c>
      <c r="B8" s="144">
        <v>44467.0</v>
      </c>
      <c r="C8" s="115">
        <v>0.35224537037037035</v>
      </c>
      <c r="D8" s="4"/>
      <c r="E8" s="143"/>
      <c r="F8" s="149"/>
      <c r="G8" s="149"/>
      <c r="H8" s="151"/>
      <c r="I8" s="4"/>
      <c r="J8" s="4"/>
      <c r="K8" s="4" t="s">
        <v>271</v>
      </c>
      <c r="L8" s="145">
        <v>44868.0</v>
      </c>
      <c r="M8" s="115">
        <v>0.5355208333333333</v>
      </c>
      <c r="N8" s="151"/>
      <c r="O8" s="4"/>
      <c r="P8" s="116" t="b">
        <f>IFNA(IF(VLOOKUP($A8,'Add from APT'!$AA$2:$AC808,3,FALSE)&gt;0,TRUE,FALSE),"ER - NOT IN APT")</f>
        <v>0</v>
      </c>
      <c r="Q8" s="82" t="str">
        <f>IF(ISLOGICAL(P8),IF(P8,"ER - REPS IN APT", IFNA(VLOOKUP($A8,RAW_APT!$A$3:$M808,7,FALSE),"ER - NOT IN APT")),P8)</f>
        <v>Collected</v>
      </c>
      <c r="R8" s="117" t="b">
        <f t="shared" si="2"/>
        <v>1</v>
      </c>
      <c r="S8" s="116">
        <f t="shared" si="3"/>
        <v>1</v>
      </c>
      <c r="T8" s="148">
        <v>0.0</v>
      </c>
      <c r="U8" s="149"/>
      <c r="V8" s="149"/>
      <c r="W8" s="147"/>
      <c r="X8" s="120" t="b">
        <f t="shared" si="4"/>
        <v>0</v>
      </c>
      <c r="Y8" s="121" t="b">
        <v>0</v>
      </c>
      <c r="Z8" s="122" t="str">
        <f t="shared" si="5"/>
        <v/>
      </c>
      <c r="AA8" s="122" t="b">
        <f t="shared" si="6"/>
        <v>0</v>
      </c>
      <c r="AB8" s="147" t="b">
        <v>0</v>
      </c>
      <c r="AC8" s="148">
        <v>801.0</v>
      </c>
      <c r="AD8" s="149" t="b">
        <v>1</v>
      </c>
      <c r="AE8" s="125" t="str">
        <f t="shared" si="7"/>
        <v/>
      </c>
      <c r="AF8" s="117" t="b">
        <f t="shared" si="8"/>
        <v>0</v>
      </c>
      <c r="AG8" s="126" t="b">
        <f t="shared" si="9"/>
        <v>0</v>
      </c>
      <c r="AH8" s="148"/>
      <c r="AI8" s="150"/>
      <c r="AJ8" s="146">
        <v>2.2</v>
      </c>
      <c r="AK8" s="83" t="str">
        <f t="shared" si="10"/>
        <v>Negative</v>
      </c>
      <c r="AL8" s="147"/>
      <c r="AM8" s="83" t="s">
        <v>280</v>
      </c>
      <c r="AN8" s="83" t="s">
        <v>284</v>
      </c>
      <c r="AO8" s="83" t="str">
        <f>IFERROR(__xludf.DUMMYFUNCTION("IF($AG8, ""DELETED"",TRIM(JOIN("" "",D8:E8)))"),"")</f>
        <v/>
      </c>
      <c r="AP8" s="83" t="str">
        <f t="shared" ref="AP8:AQ8" si="32">IF($AG8, "DELETED", TRIM(CONCATENATE(F8,I8,U8)))</f>
        <v/>
      </c>
      <c r="AQ8" s="83" t="str">
        <f t="shared" si="32"/>
        <v/>
      </c>
      <c r="AR8" s="83" t="str">
        <f>IFERROR(__xludf.DUMMYFUNCTION("IF($AG8, ""DELETED"", TRIM(JOIN("" "",AP8,AQ8)))"),"")</f>
        <v/>
      </c>
      <c r="AS8" s="127"/>
      <c r="AT8" s="128" t="b">
        <f t="shared" si="12"/>
        <v>0</v>
      </c>
      <c r="AU8" s="128" t="str">
        <f t="shared" si="13"/>
        <v/>
      </c>
      <c r="AV8" s="128" t="str">
        <f t="shared" si="14"/>
        <v/>
      </c>
      <c r="AW8" s="128" t="str">
        <f t="shared" si="15"/>
        <v/>
      </c>
      <c r="AX8" s="129" t="str">
        <f t="shared" si="16"/>
        <v/>
      </c>
      <c r="AY8" s="143"/>
      <c r="AZ8" s="130"/>
      <c r="BA8" s="131" t="str">
        <f t="shared" si="17"/>
        <v/>
      </c>
      <c r="BB8" s="143"/>
      <c r="BC8" s="143"/>
      <c r="BD8" s="132"/>
      <c r="BE8" s="141"/>
      <c r="BF8" s="134" t="str">
        <f t="shared" si="18"/>
        <v/>
      </c>
      <c r="BG8" s="135" t="str">
        <f t="shared" si="19"/>
        <v>PA9627__44467_0.35224537037037___Null_44868_0.535520833333333_</v>
      </c>
      <c r="BH8" s="136" t="str">
        <f t="shared" si="20"/>
        <v/>
      </c>
      <c r="BI8" s="141" t="s">
        <v>285</v>
      </c>
      <c r="BJ8" s="137" t="str">
        <f t="shared" si="21"/>
        <v>FLB2377</v>
      </c>
      <c r="BK8" s="138" t="b">
        <f t="shared" si="22"/>
        <v>0</v>
      </c>
      <c r="BL8" s="137" t="str">
        <f t="shared" si="23"/>
        <v/>
      </c>
      <c r="BM8" s="132"/>
      <c r="BN8" s="8" t="b">
        <f t="shared" si="24"/>
        <v>1</v>
      </c>
      <c r="BO8" s="139" t="b">
        <f t="shared" si="25"/>
        <v>0</v>
      </c>
      <c r="BP8" s="140" t="b">
        <f t="shared" si="26"/>
        <v>1</v>
      </c>
      <c r="BQ8" s="4"/>
      <c r="BR8" s="4" t="str">
        <f t="shared" si="27"/>
        <v/>
      </c>
      <c r="BS8" s="4"/>
      <c r="BT8" s="4"/>
    </row>
    <row r="9">
      <c r="A9" s="143" t="s">
        <v>286</v>
      </c>
      <c r="B9" s="144">
        <v>44467.0</v>
      </c>
      <c r="C9" s="115">
        <v>0.3526388888888889</v>
      </c>
      <c r="D9" s="4"/>
      <c r="E9" s="143"/>
      <c r="F9" s="149"/>
      <c r="G9" s="149"/>
      <c r="H9" s="151"/>
      <c r="I9" s="4"/>
      <c r="J9" s="4"/>
      <c r="K9" s="4" t="s">
        <v>271</v>
      </c>
      <c r="L9" s="145">
        <v>44868.0</v>
      </c>
      <c r="M9" s="115">
        <v>0.5355208333333333</v>
      </c>
      <c r="N9" s="151"/>
      <c r="O9" s="4"/>
      <c r="P9" s="116" t="b">
        <f>IFNA(IF(VLOOKUP($A9,'Add from APT'!$AA$2:$AC808,3,FALSE)&gt;0,TRUE,FALSE),"ER - NOT IN APT")</f>
        <v>0</v>
      </c>
      <c r="Q9" s="82" t="str">
        <f>IF(ISLOGICAL(P9),IF(P9,"ER - REPS IN APT", IFNA(VLOOKUP($A9,RAW_APT!$A$3:$M808,7,FALSE),"ER - NOT IN APT")),P9)</f>
        <v>Collected</v>
      </c>
      <c r="R9" s="117" t="b">
        <f t="shared" si="2"/>
        <v>1</v>
      </c>
      <c r="S9" s="116">
        <f t="shared" si="3"/>
        <v>1</v>
      </c>
      <c r="T9" s="148">
        <v>0.0</v>
      </c>
      <c r="U9" s="149"/>
      <c r="V9" s="149"/>
      <c r="W9" s="147"/>
      <c r="X9" s="120" t="b">
        <f t="shared" si="4"/>
        <v>0</v>
      </c>
      <c r="Y9" s="121" t="b">
        <v>0</v>
      </c>
      <c r="Z9" s="122" t="str">
        <f t="shared" si="5"/>
        <v/>
      </c>
      <c r="AA9" s="122" t="b">
        <f t="shared" si="6"/>
        <v>0</v>
      </c>
      <c r="AB9" s="147" t="b">
        <v>0</v>
      </c>
      <c r="AC9" s="148">
        <v>800.0</v>
      </c>
      <c r="AD9" s="149" t="b">
        <v>1</v>
      </c>
      <c r="AE9" s="125" t="str">
        <f t="shared" si="7"/>
        <v/>
      </c>
      <c r="AF9" s="117" t="b">
        <f t="shared" si="8"/>
        <v>0</v>
      </c>
      <c r="AG9" s="126" t="b">
        <f t="shared" si="9"/>
        <v>0</v>
      </c>
      <c r="AH9" s="148"/>
      <c r="AI9" s="150"/>
      <c r="AJ9" s="146">
        <v>2.2</v>
      </c>
      <c r="AK9" s="83" t="str">
        <f t="shared" si="10"/>
        <v>Negative</v>
      </c>
      <c r="AL9" s="4"/>
      <c r="AM9" s="83" t="s">
        <v>280</v>
      </c>
      <c r="AN9" s="83" t="s">
        <v>287</v>
      </c>
      <c r="AO9" s="83" t="str">
        <f>IFERROR(__xludf.DUMMYFUNCTION("IF($AG9, ""DELETED"",TRIM(JOIN("" "",D9:E9)))"),"")</f>
        <v/>
      </c>
      <c r="AP9" s="83" t="str">
        <f t="shared" ref="AP9:AQ9" si="33">IF($AG9, "DELETED", TRIM(CONCATENATE(F9,I9,U9)))</f>
        <v/>
      </c>
      <c r="AQ9" s="83" t="str">
        <f t="shared" si="33"/>
        <v/>
      </c>
      <c r="AR9" s="83" t="str">
        <f>IFERROR(__xludf.DUMMYFUNCTION("IF($AG9, ""DELETED"", TRIM(JOIN("" "",AP9,AQ9)))"),"")</f>
        <v/>
      </c>
      <c r="AS9" s="127"/>
      <c r="AT9" s="128" t="b">
        <f t="shared" si="12"/>
        <v>0</v>
      </c>
      <c r="AU9" s="128" t="str">
        <f t="shared" si="13"/>
        <v/>
      </c>
      <c r="AV9" s="128" t="str">
        <f t="shared" si="14"/>
        <v/>
      </c>
      <c r="AW9" s="128" t="str">
        <f t="shared" si="15"/>
        <v/>
      </c>
      <c r="AX9" s="129" t="str">
        <f t="shared" si="16"/>
        <v/>
      </c>
      <c r="AY9" s="4"/>
      <c r="AZ9" s="132"/>
      <c r="BA9" s="131" t="str">
        <f t="shared" si="17"/>
        <v/>
      </c>
      <c r="BB9" s="4"/>
      <c r="BC9" s="4"/>
      <c r="BD9" s="132"/>
      <c r="BE9" s="141"/>
      <c r="BF9" s="134" t="str">
        <f t="shared" si="18"/>
        <v/>
      </c>
      <c r="BG9" s="135" t="str">
        <f t="shared" si="19"/>
        <v>PA9633__44467_0.352638888888889___Null_44868_0.535520833333333_</v>
      </c>
      <c r="BH9" s="136" t="str">
        <f t="shared" si="20"/>
        <v/>
      </c>
      <c r="BI9" s="141" t="s">
        <v>288</v>
      </c>
      <c r="BJ9" s="137" t="str">
        <f t="shared" si="21"/>
        <v>FLB2380</v>
      </c>
      <c r="BK9" s="138" t="b">
        <f t="shared" si="22"/>
        <v>0</v>
      </c>
      <c r="BL9" s="137" t="str">
        <f t="shared" si="23"/>
        <v/>
      </c>
      <c r="BM9" s="132"/>
      <c r="BN9" s="8" t="b">
        <f t="shared" si="24"/>
        <v>1</v>
      </c>
      <c r="BO9" s="139" t="b">
        <f t="shared" si="25"/>
        <v>0</v>
      </c>
      <c r="BP9" s="140" t="b">
        <f t="shared" si="26"/>
        <v>1</v>
      </c>
      <c r="BQ9" s="4"/>
      <c r="BR9" s="4" t="str">
        <f t="shared" si="27"/>
        <v/>
      </c>
      <c r="BS9" s="4"/>
      <c r="BT9" s="4"/>
    </row>
    <row r="10">
      <c r="A10" s="143" t="s">
        <v>289</v>
      </c>
      <c r="B10" s="144">
        <v>44467.0</v>
      </c>
      <c r="C10" s="115">
        <v>0.3529976851851852</v>
      </c>
      <c r="D10" s="4"/>
      <c r="E10" s="143"/>
      <c r="F10" s="4"/>
      <c r="G10" s="4"/>
      <c r="H10" s="151"/>
      <c r="I10" s="4"/>
      <c r="J10" s="4"/>
      <c r="K10" s="4" t="s">
        <v>271</v>
      </c>
      <c r="L10" s="145">
        <v>44868.0</v>
      </c>
      <c r="M10" s="115">
        <v>0.5355208333333333</v>
      </c>
      <c r="N10" s="151"/>
      <c r="O10" s="4"/>
      <c r="P10" s="116" t="b">
        <f>IFNA(IF(VLOOKUP($A10,'Add from APT'!$AA$2:$AC808,3,FALSE)&gt;0,TRUE,FALSE),"ER - NOT IN APT")</f>
        <v>0</v>
      </c>
      <c r="Q10" s="82" t="str">
        <f>IF(ISLOGICAL(P10),IF(P10,"ER - REPS IN APT", IFNA(VLOOKUP($A10,RAW_APT!$A$3:$M808,7,FALSE),"ER - NOT IN APT")),P10)</f>
        <v>Collected</v>
      </c>
      <c r="R10" s="117" t="b">
        <f t="shared" si="2"/>
        <v>1</v>
      </c>
      <c r="S10" s="116">
        <f t="shared" si="3"/>
        <v>1</v>
      </c>
      <c r="T10" s="146"/>
      <c r="U10" s="147"/>
      <c r="V10" s="147"/>
      <c r="W10" s="147"/>
      <c r="X10" s="120" t="b">
        <f t="shared" si="4"/>
        <v>0</v>
      </c>
      <c r="Y10" s="121" t="b">
        <v>0</v>
      </c>
      <c r="Z10" s="122" t="str">
        <f t="shared" si="5"/>
        <v/>
      </c>
      <c r="AA10" s="122" t="b">
        <f t="shared" si="6"/>
        <v>0</v>
      </c>
      <c r="AB10" s="147" t="b">
        <v>0</v>
      </c>
      <c r="AC10" s="148">
        <v>799.0</v>
      </c>
      <c r="AD10" s="149" t="b">
        <v>1</v>
      </c>
      <c r="AE10" s="125" t="str">
        <f t="shared" si="7"/>
        <v/>
      </c>
      <c r="AF10" s="117" t="b">
        <f t="shared" si="8"/>
        <v>0</v>
      </c>
      <c r="AG10" s="126" t="b">
        <f t="shared" si="9"/>
        <v>1</v>
      </c>
      <c r="AH10" s="148">
        <v>5.5</v>
      </c>
      <c r="AI10" s="150"/>
      <c r="AJ10" s="146"/>
      <c r="AK10" s="83" t="str">
        <f t="shared" si="10"/>
        <v>DELETED</v>
      </c>
      <c r="AL10" s="147"/>
      <c r="AM10" s="83" t="s">
        <v>269</v>
      </c>
      <c r="AN10" s="83" t="s">
        <v>269</v>
      </c>
      <c r="AO10" s="83" t="str">
        <f>IFERROR(__xludf.DUMMYFUNCTION("IF($AG10, ""DELETED"",TRIM(JOIN("" "",D10:E10)))"),"DELETED")</f>
        <v>DELETED</v>
      </c>
      <c r="AP10" s="83" t="str">
        <f t="shared" ref="AP10:AQ10" si="34">IF($AG10, "DELETED", TRIM(CONCATENATE(F10,I10,U10)))</f>
        <v>DELETED</v>
      </c>
      <c r="AQ10" s="83" t="str">
        <f t="shared" si="34"/>
        <v>DELETED</v>
      </c>
      <c r="AR10" s="83" t="str">
        <f>IFERROR(__xludf.DUMMYFUNCTION("IF($AG10, ""DELETED"", TRIM(JOIN("" "",AP10,AQ10)))"),"DELETED")</f>
        <v>DELETED</v>
      </c>
      <c r="AS10" s="127"/>
      <c r="AT10" s="128" t="b">
        <f t="shared" si="12"/>
        <v>1</v>
      </c>
      <c r="AU10" s="128" t="str">
        <f t="shared" si="13"/>
        <v/>
      </c>
      <c r="AV10" s="128" t="str">
        <f t="shared" si="14"/>
        <v/>
      </c>
      <c r="AW10" s="128" t="str">
        <f t="shared" si="15"/>
        <v/>
      </c>
      <c r="AX10" s="129" t="str">
        <f t="shared" si="16"/>
        <v/>
      </c>
      <c r="AY10" s="143"/>
      <c r="AZ10" s="130"/>
      <c r="BA10" s="131" t="str">
        <f t="shared" si="17"/>
        <v/>
      </c>
      <c r="BB10" s="143"/>
      <c r="BC10" s="143"/>
      <c r="BD10" s="132"/>
      <c r="BE10" s="141"/>
      <c r="BF10" s="134" t="str">
        <f t="shared" si="18"/>
        <v/>
      </c>
      <c r="BG10" s="135" t="str">
        <f t="shared" si="19"/>
        <v/>
      </c>
      <c r="BH10" s="136" t="str">
        <f t="shared" si="20"/>
        <v/>
      </c>
      <c r="BI10" s="141" t="s">
        <v>290</v>
      </c>
      <c r="BJ10" s="137" t="str">
        <f t="shared" si="21"/>
        <v>FLB2714</v>
      </c>
      <c r="BK10" s="138" t="b">
        <f t="shared" si="22"/>
        <v>0</v>
      </c>
      <c r="BL10" s="137" t="str">
        <f t="shared" si="23"/>
        <v/>
      </c>
      <c r="BM10" s="132"/>
      <c r="BN10" s="8" t="b">
        <f t="shared" si="24"/>
        <v>0</v>
      </c>
      <c r="BO10" s="139" t="b">
        <f t="shared" si="25"/>
        <v>0</v>
      </c>
      <c r="BP10" s="140" t="b">
        <f t="shared" si="26"/>
        <v>0</v>
      </c>
      <c r="BQ10" s="4"/>
      <c r="BR10" s="4" t="str">
        <f t="shared" si="27"/>
        <v/>
      </c>
      <c r="BS10" s="4"/>
      <c r="BT10" s="4"/>
    </row>
    <row r="11">
      <c r="A11" s="143" t="s">
        <v>291</v>
      </c>
      <c r="B11" s="144">
        <v>44468.0</v>
      </c>
      <c r="C11" s="115">
        <v>0.2760648148148148</v>
      </c>
      <c r="D11" s="4"/>
      <c r="E11" s="143"/>
      <c r="F11" s="149"/>
      <c r="G11" s="149"/>
      <c r="H11" s="151"/>
      <c r="I11" s="4"/>
      <c r="J11" s="4"/>
      <c r="K11" s="4" t="s">
        <v>271</v>
      </c>
      <c r="L11" s="145">
        <v>44868.0</v>
      </c>
      <c r="M11" s="115">
        <v>0.5355208333333333</v>
      </c>
      <c r="N11" s="4"/>
      <c r="O11" s="4"/>
      <c r="P11" s="116" t="b">
        <f>IFNA(IF(VLOOKUP($A11,'Add from APT'!$AA$2:$AC808,3,FALSE)&gt;0,TRUE,FALSE),"ER - NOT IN APT")</f>
        <v>0</v>
      </c>
      <c r="Q11" s="82" t="str">
        <f>IF(ISLOGICAL(P11),IF(P11,"ER - REPS IN APT", IFNA(VLOOKUP($A11,RAW_APT!$A$3:$M808,7,FALSE),"ER - NOT IN APT")),P11)</f>
        <v>Collected</v>
      </c>
      <c r="R11" s="117" t="b">
        <f t="shared" si="2"/>
        <v>1</v>
      </c>
      <c r="S11" s="116">
        <f t="shared" si="3"/>
        <v>1</v>
      </c>
      <c r="T11" s="148">
        <v>0.0</v>
      </c>
      <c r="U11" s="149"/>
      <c r="V11" s="149"/>
      <c r="W11" s="147"/>
      <c r="X11" s="120" t="b">
        <f t="shared" si="4"/>
        <v>0</v>
      </c>
      <c r="Y11" s="121" t="b">
        <v>0</v>
      </c>
      <c r="Z11" s="122" t="str">
        <f t="shared" si="5"/>
        <v/>
      </c>
      <c r="AA11" s="122" t="b">
        <f t="shared" si="6"/>
        <v>0</v>
      </c>
      <c r="AB11" s="147" t="b">
        <v>0</v>
      </c>
      <c r="AC11" s="148">
        <v>798.0</v>
      </c>
      <c r="AD11" s="149" t="b">
        <v>1</v>
      </c>
      <c r="AE11" s="125" t="str">
        <f t="shared" si="7"/>
        <v/>
      </c>
      <c r="AF11" s="117" t="b">
        <f t="shared" si="8"/>
        <v>0</v>
      </c>
      <c r="AG11" s="126" t="b">
        <f t="shared" si="9"/>
        <v>0</v>
      </c>
      <c r="AH11" s="148"/>
      <c r="AI11" s="150"/>
      <c r="AJ11" s="146">
        <v>2.2</v>
      </c>
      <c r="AK11" s="83" t="str">
        <f t="shared" si="10"/>
        <v>Negative</v>
      </c>
      <c r="AL11" s="147"/>
      <c r="AM11" s="83" t="s">
        <v>280</v>
      </c>
      <c r="AN11" s="83" t="s">
        <v>287</v>
      </c>
      <c r="AO11" s="83" t="str">
        <f>IFERROR(__xludf.DUMMYFUNCTION("IF($AG11, ""DELETED"",TRIM(JOIN("" "",D11:E11)))"),"")</f>
        <v/>
      </c>
      <c r="AP11" s="83" t="str">
        <f t="shared" ref="AP11:AQ11" si="35">IF($AG11, "DELETED", TRIM(CONCATENATE(F11,I11,U11)))</f>
        <v/>
      </c>
      <c r="AQ11" s="83" t="str">
        <f t="shared" si="35"/>
        <v/>
      </c>
      <c r="AR11" s="83" t="str">
        <f>IFERROR(__xludf.DUMMYFUNCTION("IF($AG11, ""DELETED"", TRIM(JOIN("" "",AP11,AQ11)))"),"")</f>
        <v/>
      </c>
      <c r="AS11" s="127"/>
      <c r="AT11" s="128" t="b">
        <f t="shared" si="12"/>
        <v>0</v>
      </c>
      <c r="AU11" s="128" t="str">
        <f t="shared" si="13"/>
        <v/>
      </c>
      <c r="AV11" s="128" t="str">
        <f t="shared" si="14"/>
        <v/>
      </c>
      <c r="AW11" s="128" t="str">
        <f t="shared" si="15"/>
        <v/>
      </c>
      <c r="AX11" s="129" t="str">
        <f t="shared" si="16"/>
        <v/>
      </c>
      <c r="AY11" s="143"/>
      <c r="AZ11" s="130"/>
      <c r="BA11" s="131" t="str">
        <f t="shared" si="17"/>
        <v/>
      </c>
      <c r="BB11" s="143"/>
      <c r="BC11" s="143"/>
      <c r="BD11" s="132"/>
      <c r="BE11" s="141"/>
      <c r="BF11" s="134" t="str">
        <f t="shared" si="18"/>
        <v/>
      </c>
      <c r="BG11" s="135" t="str">
        <f t="shared" si="19"/>
        <v>PA9480__44468_0.276064814814815___Null_44868_0.535520833333333_</v>
      </c>
      <c r="BH11" s="136" t="str">
        <f t="shared" si="20"/>
        <v/>
      </c>
      <c r="BI11" s="141" t="s">
        <v>292</v>
      </c>
      <c r="BJ11" s="137" t="str">
        <f t="shared" si="21"/>
        <v>FLB2715</v>
      </c>
      <c r="BK11" s="138" t="b">
        <f t="shared" si="22"/>
        <v>0</v>
      </c>
      <c r="BL11" s="137" t="str">
        <f t="shared" si="23"/>
        <v/>
      </c>
      <c r="BM11" s="132"/>
      <c r="BN11" s="8" t="b">
        <f t="shared" si="24"/>
        <v>1</v>
      </c>
      <c r="BO11" s="139" t="b">
        <f t="shared" si="25"/>
        <v>0</v>
      </c>
      <c r="BP11" s="140" t="b">
        <f t="shared" si="26"/>
        <v>1</v>
      </c>
      <c r="BQ11" s="4"/>
      <c r="BR11" s="4" t="str">
        <f t="shared" si="27"/>
        <v/>
      </c>
      <c r="BS11" s="4"/>
      <c r="BT11" s="4"/>
    </row>
    <row r="12">
      <c r="A12" s="143" t="s">
        <v>293</v>
      </c>
      <c r="B12" s="144">
        <v>44468.0</v>
      </c>
      <c r="C12" s="115">
        <v>0.2763425925925926</v>
      </c>
      <c r="D12" s="4"/>
      <c r="E12" s="143"/>
      <c r="F12" s="4"/>
      <c r="G12" s="4"/>
      <c r="H12" s="151"/>
      <c r="I12" s="4"/>
      <c r="J12" s="4"/>
      <c r="K12" s="4" t="s">
        <v>271</v>
      </c>
      <c r="L12" s="145">
        <v>44868.0</v>
      </c>
      <c r="M12" s="115">
        <v>0.5355208333333333</v>
      </c>
      <c r="N12" s="4"/>
      <c r="O12" s="4"/>
      <c r="P12" s="116" t="b">
        <f>IFNA(IF(VLOOKUP($A12,'Add from APT'!$AA$2:$AC808,3,FALSE)&gt;0,TRUE,FALSE),"ER - NOT IN APT")</f>
        <v>0</v>
      </c>
      <c r="Q12" s="82" t="str">
        <f>IF(ISLOGICAL(P12),IF(P12,"ER - REPS IN APT", IFNA(VLOOKUP($A12,RAW_APT!$A$3:$M808,7,FALSE),"ER - NOT IN APT")),P12)</f>
        <v>Collected</v>
      </c>
      <c r="R12" s="117" t="b">
        <f t="shared" si="2"/>
        <v>1</v>
      </c>
      <c r="S12" s="116">
        <f t="shared" si="3"/>
        <v>1</v>
      </c>
      <c r="T12" s="146"/>
      <c r="U12" s="147"/>
      <c r="V12" s="147"/>
      <c r="W12" s="147"/>
      <c r="X12" s="120" t="b">
        <f t="shared" si="4"/>
        <v>0</v>
      </c>
      <c r="Y12" s="121" t="b">
        <v>0</v>
      </c>
      <c r="Z12" s="122" t="str">
        <f t="shared" si="5"/>
        <v/>
      </c>
      <c r="AA12" s="122" t="b">
        <f t="shared" si="6"/>
        <v>0</v>
      </c>
      <c r="AB12" s="147" t="b">
        <v>0</v>
      </c>
      <c r="AC12" s="148">
        <v>797.0</v>
      </c>
      <c r="AD12" s="149" t="b">
        <v>1</v>
      </c>
      <c r="AE12" s="125" t="str">
        <f t="shared" si="7"/>
        <v/>
      </c>
      <c r="AF12" s="117" t="b">
        <f t="shared" si="8"/>
        <v>0</v>
      </c>
      <c r="AG12" s="126" t="b">
        <f t="shared" si="9"/>
        <v>1</v>
      </c>
      <c r="AH12" s="148">
        <v>5.5</v>
      </c>
      <c r="AI12" s="150"/>
      <c r="AJ12" s="146"/>
      <c r="AK12" s="83" t="str">
        <f t="shared" si="10"/>
        <v>DELETED</v>
      </c>
      <c r="AL12" s="147"/>
      <c r="AM12" s="83" t="s">
        <v>269</v>
      </c>
      <c r="AN12" s="83" t="s">
        <v>269</v>
      </c>
      <c r="AO12" s="83" t="str">
        <f>IFERROR(__xludf.DUMMYFUNCTION("IF($AG12, ""DELETED"",TRIM(JOIN("" "",D12:E12)))"),"DELETED")</f>
        <v>DELETED</v>
      </c>
      <c r="AP12" s="83" t="str">
        <f t="shared" ref="AP12:AQ12" si="36">IF($AG12, "DELETED", TRIM(CONCATENATE(F12,I12,U12)))</f>
        <v>DELETED</v>
      </c>
      <c r="AQ12" s="83" t="str">
        <f t="shared" si="36"/>
        <v>DELETED</v>
      </c>
      <c r="AR12" s="83" t="str">
        <f>IFERROR(__xludf.DUMMYFUNCTION("IF($AG12, ""DELETED"", TRIM(JOIN("" "",AP12,AQ12)))"),"DELETED")</f>
        <v>DELETED</v>
      </c>
      <c r="AS12" s="127"/>
      <c r="AT12" s="128" t="b">
        <f t="shared" si="12"/>
        <v>1</v>
      </c>
      <c r="AU12" s="128" t="str">
        <f t="shared" si="13"/>
        <v/>
      </c>
      <c r="AV12" s="128" t="str">
        <f t="shared" si="14"/>
        <v/>
      </c>
      <c r="AW12" s="128" t="str">
        <f t="shared" si="15"/>
        <v/>
      </c>
      <c r="AX12" s="129" t="str">
        <f t="shared" si="16"/>
        <v/>
      </c>
      <c r="AY12" s="143"/>
      <c r="AZ12" s="130"/>
      <c r="BA12" s="131" t="str">
        <f t="shared" si="17"/>
        <v/>
      </c>
      <c r="BB12" s="143"/>
      <c r="BC12" s="143"/>
      <c r="BD12" s="132"/>
      <c r="BE12" s="141"/>
      <c r="BF12" s="134" t="str">
        <f t="shared" si="18"/>
        <v/>
      </c>
      <c r="BG12" s="135" t="str">
        <f t="shared" si="19"/>
        <v/>
      </c>
      <c r="BH12" s="136" t="str">
        <f t="shared" si="20"/>
        <v/>
      </c>
      <c r="BI12" s="141" t="s">
        <v>294</v>
      </c>
      <c r="BJ12" s="137" t="str">
        <f t="shared" si="21"/>
        <v>FLB2716</v>
      </c>
      <c r="BK12" s="138" t="b">
        <f t="shared" si="22"/>
        <v>0</v>
      </c>
      <c r="BL12" s="137" t="str">
        <f t="shared" si="23"/>
        <v/>
      </c>
      <c r="BM12" s="132"/>
      <c r="BN12" s="8" t="b">
        <f t="shared" si="24"/>
        <v>0</v>
      </c>
      <c r="BO12" s="139" t="b">
        <f t="shared" si="25"/>
        <v>0</v>
      </c>
      <c r="BP12" s="140" t="b">
        <f t="shared" si="26"/>
        <v>0</v>
      </c>
      <c r="BQ12" s="4"/>
      <c r="BR12" s="4" t="str">
        <f t="shared" si="27"/>
        <v/>
      </c>
      <c r="BS12" s="4"/>
      <c r="BT12" s="4"/>
    </row>
    <row r="13">
      <c r="A13" s="143" t="s">
        <v>295</v>
      </c>
      <c r="B13" s="144">
        <v>44468.0</v>
      </c>
      <c r="C13" s="115">
        <v>0.27738425925925925</v>
      </c>
      <c r="D13" s="4"/>
      <c r="E13" s="143"/>
      <c r="F13" s="4"/>
      <c r="G13" s="4"/>
      <c r="H13" s="151"/>
      <c r="I13" s="4"/>
      <c r="J13" s="4"/>
      <c r="K13" s="4" t="s">
        <v>271</v>
      </c>
      <c r="L13" s="145">
        <v>44868.0</v>
      </c>
      <c r="M13" s="115">
        <v>0.5355208333333333</v>
      </c>
      <c r="N13" s="151"/>
      <c r="O13" s="4"/>
      <c r="P13" s="116" t="b">
        <f>IFNA(IF(VLOOKUP($A13,'Add from APT'!$AA$2:$AC808,3,FALSE)&gt;0,TRUE,FALSE),"ER - NOT IN APT")</f>
        <v>0</v>
      </c>
      <c r="Q13" s="82" t="str">
        <f>IF(ISLOGICAL(P13),IF(P13,"ER - REPS IN APT", IFNA(VLOOKUP($A13,RAW_APT!$A$3:$M808,7,FALSE),"ER - NOT IN APT")),P13)</f>
        <v>Collected</v>
      </c>
      <c r="R13" s="117" t="b">
        <f t="shared" si="2"/>
        <v>1</v>
      </c>
      <c r="S13" s="116">
        <f t="shared" si="3"/>
        <v>1</v>
      </c>
      <c r="T13" s="146"/>
      <c r="U13" s="147"/>
      <c r="V13" s="147"/>
      <c r="W13" s="147"/>
      <c r="X13" s="120" t="b">
        <f t="shared" si="4"/>
        <v>0</v>
      </c>
      <c r="Y13" s="121" t="b">
        <v>0</v>
      </c>
      <c r="Z13" s="122" t="str">
        <f t="shared" si="5"/>
        <v/>
      </c>
      <c r="AA13" s="122" t="b">
        <f t="shared" si="6"/>
        <v>0</v>
      </c>
      <c r="AB13" s="147" t="b">
        <v>0</v>
      </c>
      <c r="AC13" s="148">
        <v>796.0</v>
      </c>
      <c r="AD13" s="149" t="b">
        <v>1</v>
      </c>
      <c r="AE13" s="125" t="str">
        <f t="shared" si="7"/>
        <v/>
      </c>
      <c r="AF13" s="117" t="b">
        <f t="shared" si="8"/>
        <v>0</v>
      </c>
      <c r="AG13" s="126" t="b">
        <f t="shared" si="9"/>
        <v>1</v>
      </c>
      <c r="AH13" s="148">
        <v>5.5</v>
      </c>
      <c r="AI13" s="150"/>
      <c r="AJ13" s="146"/>
      <c r="AK13" s="83" t="str">
        <f t="shared" si="10"/>
        <v>DELETED</v>
      </c>
      <c r="AL13" s="147"/>
      <c r="AM13" s="83" t="s">
        <v>269</v>
      </c>
      <c r="AN13" s="83" t="s">
        <v>269</v>
      </c>
      <c r="AO13" s="83" t="str">
        <f>IFERROR(__xludf.DUMMYFUNCTION("IF($AG13, ""DELETED"",TRIM(JOIN("" "",D13:E13)))"),"DELETED")</f>
        <v>DELETED</v>
      </c>
      <c r="AP13" s="83" t="str">
        <f t="shared" ref="AP13:AQ13" si="37">IF($AG13, "DELETED", TRIM(CONCATENATE(F13,I13,U13)))</f>
        <v>DELETED</v>
      </c>
      <c r="AQ13" s="83" t="str">
        <f t="shared" si="37"/>
        <v>DELETED</v>
      </c>
      <c r="AR13" s="83" t="str">
        <f>IFERROR(__xludf.DUMMYFUNCTION("IF($AG13, ""DELETED"", TRIM(JOIN("" "",AP13,AQ13)))"),"DELETED")</f>
        <v>DELETED</v>
      </c>
      <c r="AS13" s="127"/>
      <c r="AT13" s="128" t="b">
        <f t="shared" si="12"/>
        <v>1</v>
      </c>
      <c r="AU13" s="128" t="str">
        <f t="shared" si="13"/>
        <v/>
      </c>
      <c r="AV13" s="128" t="str">
        <f t="shared" si="14"/>
        <v/>
      </c>
      <c r="AW13" s="128" t="str">
        <f t="shared" si="15"/>
        <v/>
      </c>
      <c r="AX13" s="129" t="str">
        <f t="shared" si="16"/>
        <v/>
      </c>
      <c r="AY13" s="143"/>
      <c r="AZ13" s="130"/>
      <c r="BA13" s="131" t="str">
        <f t="shared" si="17"/>
        <v/>
      </c>
      <c r="BB13" s="143"/>
      <c r="BC13" s="143"/>
      <c r="BD13" s="132"/>
      <c r="BE13" s="141"/>
      <c r="BF13" s="134" t="str">
        <f t="shared" si="18"/>
        <v/>
      </c>
      <c r="BG13" s="135" t="str">
        <f t="shared" si="19"/>
        <v/>
      </c>
      <c r="BH13" s="136" t="str">
        <f t="shared" si="20"/>
        <v/>
      </c>
      <c r="BI13" s="141" t="s">
        <v>296</v>
      </c>
      <c r="BJ13" s="137" t="str">
        <f t="shared" si="21"/>
        <v>FLB2717</v>
      </c>
      <c r="BK13" s="138" t="b">
        <f t="shared" si="22"/>
        <v>0</v>
      </c>
      <c r="BL13" s="137" t="str">
        <f t="shared" si="23"/>
        <v/>
      </c>
      <c r="BM13" s="132"/>
      <c r="BN13" s="8" t="b">
        <f t="shared" si="24"/>
        <v>0</v>
      </c>
      <c r="BO13" s="139" t="b">
        <f t="shared" si="25"/>
        <v>0</v>
      </c>
      <c r="BP13" s="140" t="b">
        <f t="shared" si="26"/>
        <v>0</v>
      </c>
      <c r="BQ13" s="4"/>
      <c r="BR13" s="4" t="str">
        <f t="shared" si="27"/>
        <v/>
      </c>
      <c r="BS13" s="4"/>
      <c r="BT13" s="4"/>
    </row>
    <row r="14">
      <c r="A14" s="143" t="s">
        <v>297</v>
      </c>
      <c r="B14" s="144">
        <v>44468.0</v>
      </c>
      <c r="C14" s="115">
        <v>0.2809027777777778</v>
      </c>
      <c r="D14" s="4"/>
      <c r="E14" s="143"/>
      <c r="F14" s="4"/>
      <c r="G14" s="4"/>
      <c r="H14" s="151"/>
      <c r="I14" s="4"/>
      <c r="J14" s="4"/>
      <c r="K14" s="4" t="s">
        <v>271</v>
      </c>
      <c r="L14" s="145">
        <v>44868.0</v>
      </c>
      <c r="M14" s="115">
        <v>0.5355208333333333</v>
      </c>
      <c r="N14" s="151"/>
      <c r="O14" s="4"/>
      <c r="P14" s="116" t="b">
        <f>IFNA(IF(VLOOKUP($A14,'Add from APT'!$AA$2:$AC808,3,FALSE)&gt;0,TRUE,FALSE),"ER - NOT IN APT")</f>
        <v>0</v>
      </c>
      <c r="Q14" s="82" t="str">
        <f>IF(ISLOGICAL(P14),IF(P14,"ER - REPS IN APT", IFNA(VLOOKUP($A14,RAW_APT!$A$3:$M808,7,FALSE),"ER - NOT IN APT")),P14)</f>
        <v>Collected</v>
      </c>
      <c r="R14" s="117" t="b">
        <f t="shared" si="2"/>
        <v>1</v>
      </c>
      <c r="S14" s="116">
        <f t="shared" si="3"/>
        <v>1</v>
      </c>
      <c r="T14" s="146"/>
      <c r="U14" s="147"/>
      <c r="V14" s="147"/>
      <c r="W14" s="147"/>
      <c r="X14" s="120" t="b">
        <f t="shared" si="4"/>
        <v>0</v>
      </c>
      <c r="Y14" s="121" t="b">
        <v>0</v>
      </c>
      <c r="Z14" s="122" t="str">
        <f t="shared" si="5"/>
        <v/>
      </c>
      <c r="AA14" s="122" t="b">
        <f t="shared" si="6"/>
        <v>0</v>
      </c>
      <c r="AB14" s="147" t="b">
        <v>0</v>
      </c>
      <c r="AC14" s="148">
        <v>795.0</v>
      </c>
      <c r="AD14" s="149" t="b">
        <v>1</v>
      </c>
      <c r="AE14" s="125" t="str">
        <f t="shared" si="7"/>
        <v/>
      </c>
      <c r="AF14" s="117" t="b">
        <f t="shared" si="8"/>
        <v>0</v>
      </c>
      <c r="AG14" s="126" t="b">
        <f t="shared" si="9"/>
        <v>1</v>
      </c>
      <c r="AH14" s="148">
        <v>5.5</v>
      </c>
      <c r="AI14" s="150"/>
      <c r="AJ14" s="146"/>
      <c r="AK14" s="83" t="str">
        <f t="shared" si="10"/>
        <v>DELETED</v>
      </c>
      <c r="AL14" s="147"/>
      <c r="AM14" s="83" t="s">
        <v>269</v>
      </c>
      <c r="AN14" s="83" t="s">
        <v>269</v>
      </c>
      <c r="AO14" s="83" t="str">
        <f>IFERROR(__xludf.DUMMYFUNCTION("IF($AG14, ""DELETED"",TRIM(JOIN("" "",D14:E14)))"),"DELETED")</f>
        <v>DELETED</v>
      </c>
      <c r="AP14" s="83" t="str">
        <f t="shared" ref="AP14:AQ14" si="38">IF($AG14, "DELETED", TRIM(CONCATENATE(F14,I14,U14)))</f>
        <v>DELETED</v>
      </c>
      <c r="AQ14" s="83" t="str">
        <f t="shared" si="38"/>
        <v>DELETED</v>
      </c>
      <c r="AR14" s="83" t="str">
        <f>IFERROR(__xludf.DUMMYFUNCTION("IF($AG14, ""DELETED"", TRIM(JOIN("" "",AP14,AQ14)))"),"DELETED")</f>
        <v>DELETED</v>
      </c>
      <c r="AS14" s="127"/>
      <c r="AT14" s="128" t="b">
        <f t="shared" si="12"/>
        <v>1</v>
      </c>
      <c r="AU14" s="128" t="str">
        <f t="shared" si="13"/>
        <v/>
      </c>
      <c r="AV14" s="128" t="str">
        <f t="shared" si="14"/>
        <v/>
      </c>
      <c r="AW14" s="128" t="str">
        <f t="shared" si="15"/>
        <v/>
      </c>
      <c r="AX14" s="129" t="str">
        <f t="shared" si="16"/>
        <v/>
      </c>
      <c r="AY14" s="143"/>
      <c r="AZ14" s="130"/>
      <c r="BA14" s="131" t="str">
        <f t="shared" si="17"/>
        <v/>
      </c>
      <c r="BB14" s="143"/>
      <c r="BC14" s="143"/>
      <c r="BD14" s="132"/>
      <c r="BE14" s="141"/>
      <c r="BF14" s="134" t="str">
        <f t="shared" si="18"/>
        <v/>
      </c>
      <c r="BG14" s="135" t="str">
        <f t="shared" si="19"/>
        <v/>
      </c>
      <c r="BH14" s="136" t="str">
        <f t="shared" si="20"/>
        <v/>
      </c>
      <c r="BI14" s="141" t="s">
        <v>298</v>
      </c>
      <c r="BJ14" s="137" t="str">
        <f t="shared" si="21"/>
        <v>FLB2718</v>
      </c>
      <c r="BK14" s="138" t="b">
        <f t="shared" si="22"/>
        <v>0</v>
      </c>
      <c r="BL14" s="137" t="str">
        <f t="shared" si="23"/>
        <v/>
      </c>
      <c r="BM14" s="132"/>
      <c r="BN14" s="8" t="b">
        <f t="shared" si="24"/>
        <v>0</v>
      </c>
      <c r="BO14" s="139" t="b">
        <f t="shared" si="25"/>
        <v>0</v>
      </c>
      <c r="BP14" s="140" t="b">
        <f t="shared" si="26"/>
        <v>0</v>
      </c>
      <c r="BQ14" s="4"/>
      <c r="BR14" s="4" t="str">
        <f t="shared" si="27"/>
        <v/>
      </c>
      <c r="BS14" s="4"/>
      <c r="BT14" s="4"/>
    </row>
    <row r="15">
      <c r="A15" s="143" t="s">
        <v>299</v>
      </c>
      <c r="B15" s="144">
        <v>44468.0</v>
      </c>
      <c r="C15" s="115">
        <v>0.284849537037037</v>
      </c>
      <c r="D15" s="4"/>
      <c r="E15" s="143"/>
      <c r="F15" s="149"/>
      <c r="G15" s="149"/>
      <c r="H15" s="151"/>
      <c r="I15" s="4"/>
      <c r="J15" s="4"/>
      <c r="K15" s="4" t="s">
        <v>271</v>
      </c>
      <c r="L15" s="145">
        <v>44868.0</v>
      </c>
      <c r="M15" s="115">
        <v>0.5355208333333333</v>
      </c>
      <c r="N15" s="151"/>
      <c r="O15" s="4"/>
      <c r="P15" s="116" t="b">
        <f>IFNA(IF(VLOOKUP($A15,'Add from APT'!$AA$2:$AC808,3,FALSE)&gt;0,TRUE,FALSE),"ER - NOT IN APT")</f>
        <v>0</v>
      </c>
      <c r="Q15" s="82" t="str">
        <f>IF(ISLOGICAL(P15),IF(P15,"ER - REPS IN APT", IFNA(VLOOKUP($A15,RAW_APT!$A$3:$M808,7,FALSE),"ER - NOT IN APT")),P15)</f>
        <v>Collected</v>
      </c>
      <c r="R15" s="117" t="b">
        <f t="shared" si="2"/>
        <v>1</v>
      </c>
      <c r="S15" s="116">
        <f t="shared" si="3"/>
        <v>1</v>
      </c>
      <c r="T15" s="148">
        <v>0.0</v>
      </c>
      <c r="U15" s="149"/>
      <c r="V15" s="149"/>
      <c r="W15" s="147"/>
      <c r="X15" s="120" t="b">
        <f t="shared" si="4"/>
        <v>0</v>
      </c>
      <c r="Y15" s="121" t="b">
        <v>0</v>
      </c>
      <c r="Z15" s="122" t="str">
        <f t="shared" si="5"/>
        <v/>
      </c>
      <c r="AA15" s="122" t="b">
        <f t="shared" si="6"/>
        <v>0</v>
      </c>
      <c r="AB15" s="147" t="b">
        <v>0</v>
      </c>
      <c r="AC15" s="148">
        <v>794.0</v>
      </c>
      <c r="AD15" s="149" t="b">
        <v>1</v>
      </c>
      <c r="AE15" s="125" t="str">
        <f t="shared" si="7"/>
        <v/>
      </c>
      <c r="AF15" s="117" t="b">
        <f t="shared" si="8"/>
        <v>0</v>
      </c>
      <c r="AG15" s="126" t="b">
        <f t="shared" si="9"/>
        <v>0</v>
      </c>
      <c r="AH15" s="148"/>
      <c r="AI15" s="150"/>
      <c r="AJ15" s="146">
        <v>2.2</v>
      </c>
      <c r="AK15" s="83" t="str">
        <f t="shared" si="10"/>
        <v>Negative</v>
      </c>
      <c r="AL15" s="147"/>
      <c r="AM15" s="83" t="s">
        <v>280</v>
      </c>
      <c r="AN15" s="83" t="s">
        <v>281</v>
      </c>
      <c r="AO15" s="83" t="str">
        <f>IFERROR(__xludf.DUMMYFUNCTION("IF($AG15, ""DELETED"",TRIM(JOIN("" "",D15:E15)))"),"")</f>
        <v/>
      </c>
      <c r="AP15" s="83" t="str">
        <f t="shared" ref="AP15:AQ15" si="39">IF($AG15, "DELETED", TRIM(CONCATENATE(F15,I15,U15)))</f>
        <v/>
      </c>
      <c r="AQ15" s="83" t="str">
        <f t="shared" si="39"/>
        <v/>
      </c>
      <c r="AR15" s="83" t="str">
        <f>IFERROR(__xludf.DUMMYFUNCTION("IF($AG15, ""DELETED"", TRIM(JOIN("" "",AP15,AQ15)))"),"")</f>
        <v/>
      </c>
      <c r="AS15" s="127"/>
      <c r="AT15" s="128" t="b">
        <f t="shared" si="12"/>
        <v>0</v>
      </c>
      <c r="AU15" s="128" t="str">
        <f t="shared" si="13"/>
        <v/>
      </c>
      <c r="AV15" s="128" t="str">
        <f t="shared" si="14"/>
        <v/>
      </c>
      <c r="AW15" s="128" t="str">
        <f t="shared" si="15"/>
        <v/>
      </c>
      <c r="AX15" s="129" t="str">
        <f t="shared" si="16"/>
        <v/>
      </c>
      <c r="AY15" s="143"/>
      <c r="AZ15" s="130"/>
      <c r="BA15" s="131" t="str">
        <f t="shared" si="17"/>
        <v/>
      </c>
      <c r="BB15" s="143"/>
      <c r="BC15" s="143"/>
      <c r="BD15" s="132"/>
      <c r="BE15" s="141"/>
      <c r="BF15" s="134" t="str">
        <f t="shared" si="18"/>
        <v/>
      </c>
      <c r="BG15" s="135" t="str">
        <f t="shared" si="19"/>
        <v>PA9617__44468_0.284849537037037___Null_44868_0.535520833333333_</v>
      </c>
      <c r="BH15" s="136" t="str">
        <f t="shared" si="20"/>
        <v/>
      </c>
      <c r="BI15" s="141" t="s">
        <v>300</v>
      </c>
      <c r="BJ15" s="137" t="str">
        <f t="shared" si="21"/>
        <v>FLB2720</v>
      </c>
      <c r="BK15" s="138" t="b">
        <f t="shared" si="22"/>
        <v>0</v>
      </c>
      <c r="BL15" s="137" t="str">
        <f t="shared" si="23"/>
        <v/>
      </c>
      <c r="BM15" s="132"/>
      <c r="BN15" s="8" t="b">
        <f t="shared" si="24"/>
        <v>1</v>
      </c>
      <c r="BO15" s="139" t="b">
        <f t="shared" si="25"/>
        <v>0</v>
      </c>
      <c r="BP15" s="140" t="b">
        <f t="shared" si="26"/>
        <v>1</v>
      </c>
      <c r="BQ15" s="4"/>
      <c r="BR15" s="4" t="str">
        <f t="shared" si="27"/>
        <v/>
      </c>
      <c r="BS15" s="4"/>
      <c r="BT15" s="4"/>
    </row>
    <row r="16">
      <c r="A16" s="143" t="s">
        <v>301</v>
      </c>
      <c r="B16" s="144">
        <v>44468.0</v>
      </c>
      <c r="C16" s="115">
        <v>0.28961805555555553</v>
      </c>
      <c r="D16" s="4"/>
      <c r="E16" s="143"/>
      <c r="F16" s="149"/>
      <c r="G16" s="149"/>
      <c r="H16" s="151"/>
      <c r="I16" s="4"/>
      <c r="J16" s="4"/>
      <c r="K16" s="4" t="s">
        <v>271</v>
      </c>
      <c r="L16" s="145">
        <v>44868.0</v>
      </c>
      <c r="M16" s="115">
        <v>0.5355208333333333</v>
      </c>
      <c r="N16" s="4"/>
      <c r="O16" s="4"/>
      <c r="P16" s="116" t="b">
        <f>IFNA(IF(VLOOKUP($A16,'Add from APT'!$AA$2:$AC808,3,FALSE)&gt;0,TRUE,FALSE),"ER - NOT IN APT")</f>
        <v>0</v>
      </c>
      <c r="Q16" s="82" t="str">
        <f>IF(ISLOGICAL(P16),IF(P16,"ER - REPS IN APT", IFNA(VLOOKUP($A16,RAW_APT!$A$3:$M808,7,FALSE),"ER - NOT IN APT")),P16)</f>
        <v>Collected</v>
      </c>
      <c r="R16" s="117" t="b">
        <f t="shared" si="2"/>
        <v>1</v>
      </c>
      <c r="S16" s="116">
        <f t="shared" si="3"/>
        <v>1</v>
      </c>
      <c r="T16" s="148">
        <v>0.0</v>
      </c>
      <c r="U16" s="149"/>
      <c r="V16" s="149"/>
      <c r="W16" s="147"/>
      <c r="X16" s="120" t="b">
        <f t="shared" si="4"/>
        <v>0</v>
      </c>
      <c r="Y16" s="121" t="b">
        <v>0</v>
      </c>
      <c r="Z16" s="122" t="str">
        <f t="shared" si="5"/>
        <v/>
      </c>
      <c r="AA16" s="122" t="b">
        <f t="shared" si="6"/>
        <v>0</v>
      </c>
      <c r="AB16" s="147" t="b">
        <v>0</v>
      </c>
      <c r="AC16" s="148">
        <v>793.0</v>
      </c>
      <c r="AD16" s="149" t="b">
        <v>1</v>
      </c>
      <c r="AE16" s="125" t="str">
        <f t="shared" si="7"/>
        <v/>
      </c>
      <c r="AF16" s="117" t="b">
        <f t="shared" si="8"/>
        <v>0</v>
      </c>
      <c r="AG16" s="126" t="b">
        <f t="shared" si="9"/>
        <v>0</v>
      </c>
      <c r="AH16" s="148"/>
      <c r="AI16" s="150"/>
      <c r="AJ16" s="146">
        <v>2.2</v>
      </c>
      <c r="AK16" s="83" t="str">
        <f t="shared" si="10"/>
        <v>Negative</v>
      </c>
      <c r="AL16" s="147"/>
      <c r="AM16" s="83" t="s">
        <v>280</v>
      </c>
      <c r="AN16" s="83" t="s">
        <v>302</v>
      </c>
      <c r="AO16" s="83" t="str">
        <f>IFERROR(__xludf.DUMMYFUNCTION("IF($AG16, ""DELETED"",TRIM(JOIN("" "",D16:E16)))"),"")</f>
        <v/>
      </c>
      <c r="AP16" s="83" t="str">
        <f t="shared" ref="AP16:AQ16" si="40">IF($AG16, "DELETED", TRIM(CONCATENATE(F16,I16,U16)))</f>
        <v/>
      </c>
      <c r="AQ16" s="83" t="str">
        <f t="shared" si="40"/>
        <v/>
      </c>
      <c r="AR16" s="83" t="str">
        <f>IFERROR(__xludf.DUMMYFUNCTION("IF($AG16, ""DELETED"", TRIM(JOIN("" "",AP16,AQ16)))"),"")</f>
        <v/>
      </c>
      <c r="AS16" s="127"/>
      <c r="AT16" s="128" t="b">
        <f t="shared" si="12"/>
        <v>0</v>
      </c>
      <c r="AU16" s="128" t="str">
        <f t="shared" si="13"/>
        <v/>
      </c>
      <c r="AV16" s="128" t="str">
        <f t="shared" si="14"/>
        <v/>
      </c>
      <c r="AW16" s="128" t="str">
        <f t="shared" si="15"/>
        <v/>
      </c>
      <c r="AX16" s="129" t="str">
        <f t="shared" si="16"/>
        <v/>
      </c>
      <c r="AY16" s="143"/>
      <c r="AZ16" s="130"/>
      <c r="BA16" s="131" t="str">
        <f t="shared" si="17"/>
        <v/>
      </c>
      <c r="BB16" s="143"/>
      <c r="BC16" s="143"/>
      <c r="BD16" s="132"/>
      <c r="BE16" s="141"/>
      <c r="BF16" s="134" t="str">
        <f t="shared" si="18"/>
        <v/>
      </c>
      <c r="BG16" s="135" t="str">
        <f t="shared" si="19"/>
        <v>PA9484__44468_0.289618055555556___Null_44868_0.535520833333333_</v>
      </c>
      <c r="BH16" s="136" t="str">
        <f t="shared" si="20"/>
        <v/>
      </c>
      <c r="BI16" s="141" t="s">
        <v>303</v>
      </c>
      <c r="BJ16" s="137" t="str">
        <f t="shared" si="21"/>
        <v>FLB2721</v>
      </c>
      <c r="BK16" s="138" t="b">
        <f t="shared" si="22"/>
        <v>0</v>
      </c>
      <c r="BL16" s="137" t="str">
        <f t="shared" si="23"/>
        <v/>
      </c>
      <c r="BM16" s="132"/>
      <c r="BN16" s="8" t="b">
        <f t="shared" si="24"/>
        <v>1</v>
      </c>
      <c r="BO16" s="139" t="b">
        <f t="shared" si="25"/>
        <v>0</v>
      </c>
      <c r="BP16" s="140" t="b">
        <f t="shared" si="26"/>
        <v>1</v>
      </c>
      <c r="BQ16" s="4"/>
      <c r="BR16" s="4" t="str">
        <f t="shared" si="27"/>
        <v/>
      </c>
      <c r="BS16" s="4"/>
      <c r="BT16" s="4"/>
    </row>
    <row r="17">
      <c r="A17" s="143" t="s">
        <v>304</v>
      </c>
      <c r="B17" s="144">
        <v>44468.0</v>
      </c>
      <c r="C17" s="115">
        <v>0.3417939814814815</v>
      </c>
      <c r="D17" s="4"/>
      <c r="E17" s="143"/>
      <c r="F17" s="149"/>
      <c r="G17" s="149"/>
      <c r="H17" s="151"/>
      <c r="I17" s="4"/>
      <c r="J17" s="4"/>
      <c r="K17" s="4" t="s">
        <v>271</v>
      </c>
      <c r="L17" s="145">
        <v>44868.0</v>
      </c>
      <c r="M17" s="115">
        <v>0.5355208333333333</v>
      </c>
      <c r="N17" s="4"/>
      <c r="O17" s="4"/>
      <c r="P17" s="116" t="b">
        <f>IFNA(IF(VLOOKUP($A17,'Add from APT'!$AA$2:$AC808,3,FALSE)&gt;0,TRUE,FALSE),"ER - NOT IN APT")</f>
        <v>0</v>
      </c>
      <c r="Q17" s="82" t="str">
        <f>IF(ISLOGICAL(P17),IF(P17,"ER - REPS IN APT", IFNA(VLOOKUP($A17,RAW_APT!$A$3:$M808,7,FALSE),"ER - NOT IN APT")),P17)</f>
        <v>Collected</v>
      </c>
      <c r="R17" s="117" t="b">
        <f t="shared" si="2"/>
        <v>1</v>
      </c>
      <c r="S17" s="116">
        <f t="shared" si="3"/>
        <v>1</v>
      </c>
      <c r="T17" s="148">
        <v>0.0</v>
      </c>
      <c r="U17" s="149"/>
      <c r="V17" s="149"/>
      <c r="W17" s="147"/>
      <c r="X17" s="120" t="b">
        <f t="shared" si="4"/>
        <v>0</v>
      </c>
      <c r="Y17" s="121" t="b">
        <v>0</v>
      </c>
      <c r="Z17" s="122" t="str">
        <f t="shared" si="5"/>
        <v/>
      </c>
      <c r="AA17" s="122" t="b">
        <f t="shared" si="6"/>
        <v>0</v>
      </c>
      <c r="AB17" s="147" t="b">
        <v>0</v>
      </c>
      <c r="AC17" s="148">
        <v>792.0</v>
      </c>
      <c r="AD17" s="149" t="b">
        <v>1</v>
      </c>
      <c r="AE17" s="125" t="str">
        <f t="shared" si="7"/>
        <v/>
      </c>
      <c r="AF17" s="117" t="b">
        <f t="shared" si="8"/>
        <v>0</v>
      </c>
      <c r="AG17" s="126" t="b">
        <f t="shared" si="9"/>
        <v>0</v>
      </c>
      <c r="AH17" s="148"/>
      <c r="AI17" s="150"/>
      <c r="AJ17" s="146">
        <v>2.2</v>
      </c>
      <c r="AK17" s="83" t="str">
        <f t="shared" si="10"/>
        <v>Negative</v>
      </c>
      <c r="AL17" s="147"/>
      <c r="AM17" s="83" t="s">
        <v>280</v>
      </c>
      <c r="AN17" s="83" t="s">
        <v>305</v>
      </c>
      <c r="AO17" s="83" t="str">
        <f>IFERROR(__xludf.DUMMYFUNCTION("IF($AG17, ""DELETED"",TRIM(JOIN("" "",D17:E17)))"),"")</f>
        <v/>
      </c>
      <c r="AP17" s="83" t="str">
        <f t="shared" ref="AP17:AQ17" si="41">IF($AG17, "DELETED", TRIM(CONCATENATE(F17,I17,U17)))</f>
        <v/>
      </c>
      <c r="AQ17" s="83" t="str">
        <f t="shared" si="41"/>
        <v/>
      </c>
      <c r="AR17" s="83" t="str">
        <f>IFERROR(__xludf.DUMMYFUNCTION("IF($AG17, ""DELETED"", TRIM(JOIN("" "",AP17,AQ17)))"),"")</f>
        <v/>
      </c>
      <c r="AS17" s="127"/>
      <c r="AT17" s="128" t="b">
        <f t="shared" si="12"/>
        <v>0</v>
      </c>
      <c r="AU17" s="128" t="str">
        <f t="shared" si="13"/>
        <v/>
      </c>
      <c r="AV17" s="128" t="str">
        <f t="shared" si="14"/>
        <v/>
      </c>
      <c r="AW17" s="128" t="str">
        <f t="shared" si="15"/>
        <v/>
      </c>
      <c r="AX17" s="129" t="str">
        <f t="shared" si="16"/>
        <v/>
      </c>
      <c r="AY17" s="143"/>
      <c r="AZ17" s="130"/>
      <c r="BA17" s="131" t="str">
        <f t="shared" si="17"/>
        <v/>
      </c>
      <c r="BB17" s="143"/>
      <c r="BC17" s="143"/>
      <c r="BD17" s="132"/>
      <c r="BE17" s="141"/>
      <c r="BF17" s="134" t="str">
        <f t="shared" si="18"/>
        <v/>
      </c>
      <c r="BG17" s="135" t="str">
        <f t="shared" si="19"/>
        <v>PA9567__44468_0.341793981481482___Null_44868_0.535520833333333_</v>
      </c>
      <c r="BH17" s="136" t="str">
        <f t="shared" si="20"/>
        <v/>
      </c>
      <c r="BI17" s="141" t="s">
        <v>306</v>
      </c>
      <c r="BJ17" s="137" t="str">
        <f t="shared" si="21"/>
        <v>FLB2722</v>
      </c>
      <c r="BK17" s="138" t="b">
        <f t="shared" si="22"/>
        <v>0</v>
      </c>
      <c r="BL17" s="137" t="str">
        <f t="shared" si="23"/>
        <v/>
      </c>
      <c r="BM17" s="132"/>
      <c r="BN17" s="8" t="b">
        <f t="shared" si="24"/>
        <v>1</v>
      </c>
      <c r="BO17" s="139" t="b">
        <f t="shared" si="25"/>
        <v>0</v>
      </c>
      <c r="BP17" s="140" t="b">
        <f t="shared" si="26"/>
        <v>1</v>
      </c>
      <c r="BQ17" s="4"/>
      <c r="BR17" s="4" t="str">
        <f t="shared" si="27"/>
        <v/>
      </c>
      <c r="BS17" s="4"/>
      <c r="BT17" s="4"/>
    </row>
    <row r="18">
      <c r="A18" s="143" t="s">
        <v>307</v>
      </c>
      <c r="B18" s="144">
        <v>44468.0</v>
      </c>
      <c r="C18" s="115">
        <v>0.35561342592592593</v>
      </c>
      <c r="D18" s="4"/>
      <c r="E18" s="143"/>
      <c r="F18" s="4"/>
      <c r="G18" s="4"/>
      <c r="H18" s="151"/>
      <c r="I18" s="4"/>
      <c r="J18" s="4"/>
      <c r="K18" s="4" t="s">
        <v>271</v>
      </c>
      <c r="L18" s="145">
        <v>44868.0</v>
      </c>
      <c r="M18" s="115">
        <v>0.5355208333333333</v>
      </c>
      <c r="N18" s="4"/>
      <c r="O18" s="4"/>
      <c r="P18" s="116" t="b">
        <f>IFNA(IF(VLOOKUP($A18,'Add from APT'!$AA$2:$AC808,3,FALSE)&gt;0,TRUE,FALSE),"ER - NOT IN APT")</f>
        <v>0</v>
      </c>
      <c r="Q18" s="82" t="str">
        <f>IF(ISLOGICAL(P18),IF(P18,"ER - REPS IN APT", IFNA(VLOOKUP($A18,RAW_APT!$A$3:$M808,7,FALSE),"ER - NOT IN APT")),P18)</f>
        <v>Collected</v>
      </c>
      <c r="R18" s="117" t="b">
        <f t="shared" si="2"/>
        <v>1</v>
      </c>
      <c r="S18" s="116">
        <f t="shared" si="3"/>
        <v>1</v>
      </c>
      <c r="T18" s="146"/>
      <c r="U18" s="147"/>
      <c r="V18" s="147"/>
      <c r="W18" s="147"/>
      <c r="X18" s="120" t="b">
        <f t="shared" si="4"/>
        <v>0</v>
      </c>
      <c r="Y18" s="121" t="b">
        <v>0</v>
      </c>
      <c r="Z18" s="122" t="str">
        <f t="shared" si="5"/>
        <v/>
      </c>
      <c r="AA18" s="122" t="b">
        <f t="shared" si="6"/>
        <v>0</v>
      </c>
      <c r="AB18" s="147" t="b">
        <v>0</v>
      </c>
      <c r="AC18" s="148">
        <v>791.0</v>
      </c>
      <c r="AD18" s="149" t="b">
        <v>1</v>
      </c>
      <c r="AE18" s="125" t="str">
        <f t="shared" si="7"/>
        <v/>
      </c>
      <c r="AF18" s="117" t="b">
        <f t="shared" si="8"/>
        <v>0</v>
      </c>
      <c r="AG18" s="126" t="b">
        <f t="shared" si="9"/>
        <v>1</v>
      </c>
      <c r="AH18" s="148">
        <v>5.5</v>
      </c>
      <c r="AI18" s="150"/>
      <c r="AJ18" s="146"/>
      <c r="AK18" s="83" t="str">
        <f t="shared" si="10"/>
        <v>DELETED</v>
      </c>
      <c r="AL18" s="147"/>
      <c r="AM18" s="83" t="s">
        <v>269</v>
      </c>
      <c r="AN18" s="83" t="s">
        <v>269</v>
      </c>
      <c r="AO18" s="83" t="str">
        <f>IFERROR(__xludf.DUMMYFUNCTION("IF($AG18, ""DELETED"",TRIM(JOIN("" "",D18:E18)))"),"DELETED")</f>
        <v>DELETED</v>
      </c>
      <c r="AP18" s="83" t="str">
        <f t="shared" ref="AP18:AQ18" si="42">IF($AG18, "DELETED", TRIM(CONCATENATE(F18,I18,U18)))</f>
        <v>DELETED</v>
      </c>
      <c r="AQ18" s="83" t="str">
        <f t="shared" si="42"/>
        <v>DELETED</v>
      </c>
      <c r="AR18" s="83" t="str">
        <f>IFERROR(__xludf.DUMMYFUNCTION("IF($AG18, ""DELETED"", TRIM(JOIN("" "",AP18,AQ18)))"),"DELETED")</f>
        <v>DELETED</v>
      </c>
      <c r="AS18" s="127"/>
      <c r="AT18" s="128" t="b">
        <f t="shared" si="12"/>
        <v>1</v>
      </c>
      <c r="AU18" s="128" t="str">
        <f t="shared" si="13"/>
        <v/>
      </c>
      <c r="AV18" s="128" t="str">
        <f t="shared" si="14"/>
        <v/>
      </c>
      <c r="AW18" s="128" t="str">
        <f t="shared" si="15"/>
        <v/>
      </c>
      <c r="AX18" s="129" t="str">
        <f t="shared" si="16"/>
        <v/>
      </c>
      <c r="AY18" s="143"/>
      <c r="AZ18" s="130"/>
      <c r="BA18" s="131" t="str">
        <f t="shared" si="17"/>
        <v/>
      </c>
      <c r="BB18" s="143"/>
      <c r="BC18" s="143"/>
      <c r="BD18" s="132"/>
      <c r="BE18" s="141"/>
      <c r="BF18" s="134" t="str">
        <f t="shared" si="18"/>
        <v/>
      </c>
      <c r="BG18" s="135" t="str">
        <f t="shared" si="19"/>
        <v/>
      </c>
      <c r="BH18" s="136" t="str">
        <f t="shared" si="20"/>
        <v/>
      </c>
      <c r="BI18" s="141" t="s">
        <v>308</v>
      </c>
      <c r="BJ18" s="137" t="str">
        <f t="shared" si="21"/>
        <v>FLB2723</v>
      </c>
      <c r="BK18" s="138" t="b">
        <f t="shared" si="22"/>
        <v>0</v>
      </c>
      <c r="BL18" s="137" t="str">
        <f t="shared" si="23"/>
        <v/>
      </c>
      <c r="BM18" s="132"/>
      <c r="BN18" s="8" t="b">
        <f t="shared" si="24"/>
        <v>0</v>
      </c>
      <c r="BO18" s="139" t="b">
        <f t="shared" si="25"/>
        <v>0</v>
      </c>
      <c r="BP18" s="140" t="b">
        <f t="shared" si="26"/>
        <v>0</v>
      </c>
      <c r="BQ18" s="4"/>
      <c r="BR18" s="4" t="str">
        <f t="shared" si="27"/>
        <v/>
      </c>
      <c r="BS18" s="4"/>
      <c r="BT18" s="4"/>
    </row>
    <row r="19">
      <c r="A19" s="143" t="s">
        <v>309</v>
      </c>
      <c r="B19" s="144">
        <v>44468.0</v>
      </c>
      <c r="C19" s="115">
        <v>0.3618287037037037</v>
      </c>
      <c r="D19" s="4"/>
      <c r="E19" s="143"/>
      <c r="F19" s="149"/>
      <c r="G19" s="149"/>
      <c r="H19" s="151"/>
      <c r="I19" s="4"/>
      <c r="J19" s="4"/>
      <c r="K19" s="4" t="s">
        <v>271</v>
      </c>
      <c r="L19" s="152">
        <v>44868.0</v>
      </c>
      <c r="M19" s="115">
        <v>0.5355208333333333</v>
      </c>
      <c r="N19" s="4"/>
      <c r="O19" s="4"/>
      <c r="P19" s="116" t="b">
        <f>IFNA(IF(VLOOKUP($A19,'Add from APT'!$AA$2:$AC808,3,FALSE)&gt;0,TRUE,FALSE),"ER - NOT IN APT")</f>
        <v>0</v>
      </c>
      <c r="Q19" s="82" t="str">
        <f>IF(ISLOGICAL(P19),IF(P19,"ER - REPS IN APT", IFNA(VLOOKUP($A19,RAW_APT!$A$3:$M808,7,FALSE),"ER - NOT IN APT")),P19)</f>
        <v>Collected</v>
      </c>
      <c r="R19" s="117" t="b">
        <f t="shared" si="2"/>
        <v>1</v>
      </c>
      <c r="S19" s="116">
        <f t="shared" si="3"/>
        <v>1</v>
      </c>
      <c r="T19" s="148">
        <v>0.0</v>
      </c>
      <c r="U19" s="149"/>
      <c r="V19" s="149"/>
      <c r="W19" s="147"/>
      <c r="X19" s="120" t="b">
        <f t="shared" si="4"/>
        <v>0</v>
      </c>
      <c r="Y19" s="121" t="b">
        <v>0</v>
      </c>
      <c r="Z19" s="122" t="str">
        <f t="shared" si="5"/>
        <v/>
      </c>
      <c r="AA19" s="122" t="b">
        <f t="shared" si="6"/>
        <v>0</v>
      </c>
      <c r="AB19" s="147" t="b">
        <v>0</v>
      </c>
      <c r="AC19" s="148">
        <v>790.0</v>
      </c>
      <c r="AD19" s="149" t="b">
        <v>1</v>
      </c>
      <c r="AE19" s="125" t="str">
        <f t="shared" si="7"/>
        <v/>
      </c>
      <c r="AF19" s="117" t="b">
        <f t="shared" si="8"/>
        <v>0</v>
      </c>
      <c r="AG19" s="126" t="b">
        <f t="shared" si="9"/>
        <v>0</v>
      </c>
      <c r="AH19" s="148"/>
      <c r="AI19" s="150"/>
      <c r="AJ19" s="146">
        <v>2.2</v>
      </c>
      <c r="AK19" s="83" t="str">
        <f t="shared" si="10"/>
        <v>Negative</v>
      </c>
      <c r="AL19" s="149"/>
      <c r="AM19" s="83" t="s">
        <v>280</v>
      </c>
      <c r="AN19" s="83" t="s">
        <v>310</v>
      </c>
      <c r="AO19" s="83" t="str">
        <f>IFERROR(__xludf.DUMMYFUNCTION("IF($AG19, ""DELETED"",TRIM(JOIN("" "",D19:E19)))"),"")</f>
        <v/>
      </c>
      <c r="AP19" s="83" t="str">
        <f t="shared" ref="AP19:AQ19" si="43">IF($AG19, "DELETED", TRIM(CONCATENATE(F19,I19,U19)))</f>
        <v/>
      </c>
      <c r="AQ19" s="83" t="str">
        <f t="shared" si="43"/>
        <v/>
      </c>
      <c r="AR19" s="83" t="str">
        <f>IFERROR(__xludf.DUMMYFUNCTION("IF($AG19, ""DELETED"", TRIM(JOIN("" "",AP19,AQ19)))"),"")</f>
        <v/>
      </c>
      <c r="AS19" s="127"/>
      <c r="AT19" s="128" t="b">
        <f t="shared" si="12"/>
        <v>0</v>
      </c>
      <c r="AU19" s="128" t="str">
        <f t="shared" si="13"/>
        <v/>
      </c>
      <c r="AV19" s="128" t="str">
        <f t="shared" si="14"/>
        <v/>
      </c>
      <c r="AW19" s="128" t="str">
        <f t="shared" si="15"/>
        <v/>
      </c>
      <c r="AX19" s="129" t="str">
        <f t="shared" si="16"/>
        <v/>
      </c>
      <c r="AY19" s="143"/>
      <c r="AZ19" s="130"/>
      <c r="BA19" s="131" t="str">
        <f t="shared" si="17"/>
        <v/>
      </c>
      <c r="BB19" s="143"/>
      <c r="BC19" s="143"/>
      <c r="BD19" s="132"/>
      <c r="BE19" s="141"/>
      <c r="BF19" s="134" t="str">
        <f t="shared" si="18"/>
        <v/>
      </c>
      <c r="BG19" s="135" t="str">
        <f t="shared" si="19"/>
        <v>PA9531__44468_0.361828703703704___Null_44868_0.535520833333333_</v>
      </c>
      <c r="BH19" s="136" t="str">
        <f t="shared" si="20"/>
        <v/>
      </c>
      <c r="BI19" s="141" t="s">
        <v>311</v>
      </c>
      <c r="BJ19" s="137" t="str">
        <f t="shared" si="21"/>
        <v>FLB2733</v>
      </c>
      <c r="BK19" s="138" t="b">
        <f t="shared" si="22"/>
        <v>0</v>
      </c>
      <c r="BL19" s="137" t="str">
        <f t="shared" si="23"/>
        <v/>
      </c>
      <c r="BM19" s="132"/>
      <c r="BN19" s="8" t="b">
        <f t="shared" si="24"/>
        <v>1</v>
      </c>
      <c r="BO19" s="139" t="b">
        <f t="shared" si="25"/>
        <v>0</v>
      </c>
      <c r="BP19" s="140" t="b">
        <f t="shared" si="26"/>
        <v>1</v>
      </c>
      <c r="BQ19" s="4"/>
      <c r="BR19" s="4" t="str">
        <f t="shared" si="27"/>
        <v/>
      </c>
      <c r="BS19" s="4"/>
      <c r="BT19" s="4"/>
    </row>
    <row r="20">
      <c r="A20" s="143" t="s">
        <v>312</v>
      </c>
      <c r="B20" s="144">
        <v>44468.0</v>
      </c>
      <c r="C20" s="115">
        <v>0.39512731481481483</v>
      </c>
      <c r="D20" s="4"/>
      <c r="E20" s="143"/>
      <c r="F20" s="149"/>
      <c r="G20" s="149"/>
      <c r="H20" s="151"/>
      <c r="I20" s="4"/>
      <c r="J20" s="4"/>
      <c r="K20" s="4" t="s">
        <v>271</v>
      </c>
      <c r="L20" s="152">
        <v>44868.0</v>
      </c>
      <c r="M20" s="115">
        <v>0.5355208333333333</v>
      </c>
      <c r="N20" s="4"/>
      <c r="O20" s="4"/>
      <c r="P20" s="116" t="b">
        <f>IFNA(IF(VLOOKUP($A20,'Add from APT'!$AA$2:$AC808,3,FALSE)&gt;0,TRUE,FALSE),"ER - NOT IN APT")</f>
        <v>0</v>
      </c>
      <c r="Q20" s="82" t="str">
        <f>IF(ISLOGICAL(P20),IF(P20,"ER - REPS IN APT", IFNA(VLOOKUP($A20,RAW_APT!$A$3:$M808,7,FALSE),"ER - NOT IN APT")),P20)</f>
        <v>Collected</v>
      </c>
      <c r="R20" s="117" t="b">
        <f t="shared" si="2"/>
        <v>1</v>
      </c>
      <c r="S20" s="116">
        <f t="shared" si="3"/>
        <v>1</v>
      </c>
      <c r="T20" s="148">
        <v>0.0</v>
      </c>
      <c r="U20" s="149"/>
      <c r="V20" s="149"/>
      <c r="W20" s="147"/>
      <c r="X20" s="120" t="b">
        <f t="shared" si="4"/>
        <v>0</v>
      </c>
      <c r="Y20" s="121" t="b">
        <v>0</v>
      </c>
      <c r="Z20" s="122" t="str">
        <f t="shared" si="5"/>
        <v/>
      </c>
      <c r="AA20" s="122" t="b">
        <f t="shared" si="6"/>
        <v>0</v>
      </c>
      <c r="AB20" s="147" t="b">
        <v>0</v>
      </c>
      <c r="AC20" s="148">
        <v>789.0</v>
      </c>
      <c r="AD20" s="149" t="b">
        <v>1</v>
      </c>
      <c r="AE20" s="125" t="str">
        <f t="shared" si="7"/>
        <v/>
      </c>
      <c r="AF20" s="117" t="b">
        <f t="shared" si="8"/>
        <v>0</v>
      </c>
      <c r="AG20" s="126" t="b">
        <f t="shared" si="9"/>
        <v>0</v>
      </c>
      <c r="AH20" s="148"/>
      <c r="AI20" s="150">
        <v>6.0</v>
      </c>
      <c r="AJ20" s="146">
        <v>2.2</v>
      </c>
      <c r="AK20" s="83" t="str">
        <f t="shared" si="10"/>
        <v>Negative</v>
      </c>
      <c r="AL20" s="149"/>
      <c r="AM20" s="83" t="s">
        <v>280</v>
      </c>
      <c r="AN20" s="83" t="s">
        <v>313</v>
      </c>
      <c r="AO20" s="83" t="str">
        <f>IFERROR(__xludf.DUMMYFUNCTION("IF($AG20, ""DELETED"",TRIM(JOIN("" "",D20:E20)))"),"")</f>
        <v/>
      </c>
      <c r="AP20" s="83" t="str">
        <f t="shared" ref="AP20:AQ20" si="44">IF($AG20, "DELETED", TRIM(CONCATENATE(F20,I20,U20)))</f>
        <v/>
      </c>
      <c r="AQ20" s="83" t="str">
        <f t="shared" si="44"/>
        <v/>
      </c>
      <c r="AR20" s="83" t="str">
        <f>IFERROR(__xludf.DUMMYFUNCTION("IF($AG20, ""DELETED"", TRIM(JOIN("" "",AP20,AQ20)))"),"")</f>
        <v/>
      </c>
      <c r="AS20" s="127"/>
      <c r="AT20" s="128" t="b">
        <f t="shared" si="12"/>
        <v>0</v>
      </c>
      <c r="AU20" s="128" t="str">
        <f t="shared" si="13"/>
        <v/>
      </c>
      <c r="AV20" s="128" t="str">
        <f t="shared" si="14"/>
        <v/>
      </c>
      <c r="AW20" s="128" t="str">
        <f t="shared" si="15"/>
        <v/>
      </c>
      <c r="AX20" s="129" t="str">
        <f t="shared" si="16"/>
        <v/>
      </c>
      <c r="AY20" s="143"/>
      <c r="AZ20" s="130"/>
      <c r="BA20" s="131" t="str">
        <f t="shared" si="17"/>
        <v/>
      </c>
      <c r="BB20" s="143"/>
      <c r="BC20" s="143"/>
      <c r="BD20" s="132"/>
      <c r="BE20" s="141"/>
      <c r="BF20" s="134" t="str">
        <f t="shared" si="18"/>
        <v/>
      </c>
      <c r="BG20" s="135" t="str">
        <f t="shared" si="19"/>
        <v>PA9528__44468_0.395127314814815___Null_44868_0.535520833333333_</v>
      </c>
      <c r="BH20" s="136" t="str">
        <f t="shared" si="20"/>
        <v/>
      </c>
      <c r="BI20" s="141" t="s">
        <v>314</v>
      </c>
      <c r="BJ20" s="137" t="str">
        <f t="shared" si="21"/>
        <v>FLB2734</v>
      </c>
      <c r="BK20" s="138" t="b">
        <f t="shared" si="22"/>
        <v>0</v>
      </c>
      <c r="BL20" s="137" t="str">
        <f t="shared" si="23"/>
        <v/>
      </c>
      <c r="BM20" s="132"/>
      <c r="BN20" s="8" t="b">
        <f t="shared" si="24"/>
        <v>1</v>
      </c>
      <c r="BO20" s="139" t="b">
        <f t="shared" si="25"/>
        <v>0</v>
      </c>
      <c r="BP20" s="140" t="b">
        <f t="shared" si="26"/>
        <v>1</v>
      </c>
      <c r="BQ20" s="4"/>
      <c r="BR20" s="4" t="str">
        <f t="shared" si="27"/>
        <v/>
      </c>
      <c r="BS20" s="4"/>
      <c r="BT20" s="4"/>
    </row>
    <row r="21">
      <c r="A21" s="143" t="s">
        <v>315</v>
      </c>
      <c r="B21" s="144">
        <v>44469.0</v>
      </c>
      <c r="C21" s="115">
        <v>0.24612268518518518</v>
      </c>
      <c r="D21" s="4"/>
      <c r="E21" s="143"/>
      <c r="F21" s="149"/>
      <c r="G21" s="149"/>
      <c r="H21" s="151"/>
      <c r="I21" s="4"/>
      <c r="J21" s="4"/>
      <c r="K21" s="4" t="s">
        <v>271</v>
      </c>
      <c r="L21" s="145">
        <v>44868.0</v>
      </c>
      <c r="M21" s="115">
        <v>0.5355208333333333</v>
      </c>
      <c r="N21" s="151"/>
      <c r="O21" s="4"/>
      <c r="P21" s="116" t="b">
        <f>IFNA(IF(VLOOKUP($A21,'Add from APT'!$AA$2:$AC808,3,FALSE)&gt;0,TRUE,FALSE),"ER - NOT IN APT")</f>
        <v>0</v>
      </c>
      <c r="Q21" s="82" t="str">
        <f>IF(ISLOGICAL(P21),IF(P21,"ER - REPS IN APT", IFNA(VLOOKUP($A21,RAW_APT!$A$3:$M808,7,FALSE),"ER - NOT IN APT")),P21)</f>
        <v>Collected</v>
      </c>
      <c r="R21" s="117" t="b">
        <f t="shared" si="2"/>
        <v>1</v>
      </c>
      <c r="S21" s="116">
        <f t="shared" si="3"/>
        <v>1</v>
      </c>
      <c r="T21" s="148">
        <v>0.0</v>
      </c>
      <c r="U21" s="149"/>
      <c r="V21" s="149"/>
      <c r="W21" s="147"/>
      <c r="X21" s="120" t="b">
        <f t="shared" si="4"/>
        <v>0</v>
      </c>
      <c r="Y21" s="121" t="b">
        <v>0</v>
      </c>
      <c r="Z21" s="122" t="str">
        <f t="shared" si="5"/>
        <v/>
      </c>
      <c r="AA21" s="122" t="b">
        <f t="shared" si="6"/>
        <v>0</v>
      </c>
      <c r="AB21" s="147" t="b">
        <v>0</v>
      </c>
      <c r="AC21" s="148">
        <v>788.0</v>
      </c>
      <c r="AD21" s="149" t="b">
        <v>1</v>
      </c>
      <c r="AE21" s="125" t="str">
        <f t="shared" si="7"/>
        <v/>
      </c>
      <c r="AF21" s="117" t="b">
        <f t="shared" si="8"/>
        <v>0</v>
      </c>
      <c r="AG21" s="126" t="b">
        <f t="shared" si="9"/>
        <v>0</v>
      </c>
      <c r="AH21" s="148"/>
      <c r="AI21" s="150"/>
      <c r="AJ21" s="146">
        <v>2.2</v>
      </c>
      <c r="AK21" s="83" t="str">
        <f t="shared" si="10"/>
        <v>Negative</v>
      </c>
      <c r="AL21" s="147"/>
      <c r="AM21" s="83" t="s">
        <v>280</v>
      </c>
      <c r="AN21" s="83" t="s">
        <v>316</v>
      </c>
      <c r="AO21" s="83" t="str">
        <f>IFERROR(__xludf.DUMMYFUNCTION("IF($AG21, ""DELETED"",TRIM(JOIN("" "",D21:E21)))"),"")</f>
        <v/>
      </c>
      <c r="AP21" s="83" t="str">
        <f t="shared" ref="AP21:AQ21" si="45">IF($AG21, "DELETED", TRIM(CONCATENATE(F21,I21,U21)))</f>
        <v/>
      </c>
      <c r="AQ21" s="83" t="str">
        <f t="shared" si="45"/>
        <v/>
      </c>
      <c r="AR21" s="83" t="str">
        <f>IFERROR(__xludf.DUMMYFUNCTION("IF($AG21, ""DELETED"", TRIM(JOIN("" "",AP21,AQ21)))"),"")</f>
        <v/>
      </c>
      <c r="AS21" s="127"/>
      <c r="AT21" s="128" t="b">
        <f t="shared" si="12"/>
        <v>0</v>
      </c>
      <c r="AU21" s="128" t="str">
        <f t="shared" si="13"/>
        <v/>
      </c>
      <c r="AV21" s="128" t="str">
        <f t="shared" si="14"/>
        <v/>
      </c>
      <c r="AW21" s="128" t="str">
        <f t="shared" si="15"/>
        <v/>
      </c>
      <c r="AX21" s="129" t="str">
        <f t="shared" si="16"/>
        <v/>
      </c>
      <c r="AY21" s="143"/>
      <c r="AZ21" s="130"/>
      <c r="BA21" s="131" t="str">
        <f t="shared" si="17"/>
        <v/>
      </c>
      <c r="BB21" s="143"/>
      <c r="BC21" s="143"/>
      <c r="BD21" s="132"/>
      <c r="BE21" s="141"/>
      <c r="BF21" s="134" t="str">
        <f t="shared" si="18"/>
        <v/>
      </c>
      <c r="BG21" s="135" t="str">
        <f t="shared" si="19"/>
        <v>PA9499__44469_0.246122685185185___Null_44868_0.535520833333333_</v>
      </c>
      <c r="BH21" s="136" t="str">
        <f t="shared" si="20"/>
        <v/>
      </c>
      <c r="BI21" s="141" t="s">
        <v>317</v>
      </c>
      <c r="BJ21" s="137" t="str">
        <f t="shared" si="21"/>
        <v>FLB2735</v>
      </c>
      <c r="BK21" s="138" t="b">
        <f t="shared" si="22"/>
        <v>0</v>
      </c>
      <c r="BL21" s="137" t="str">
        <f t="shared" si="23"/>
        <v/>
      </c>
      <c r="BM21" s="132"/>
      <c r="BN21" s="8" t="b">
        <f t="shared" si="24"/>
        <v>1</v>
      </c>
      <c r="BO21" s="139" t="b">
        <f t="shared" si="25"/>
        <v>0</v>
      </c>
      <c r="BP21" s="140" t="b">
        <f t="shared" si="26"/>
        <v>1</v>
      </c>
      <c r="BQ21" s="4"/>
      <c r="BR21" s="4" t="str">
        <f t="shared" si="27"/>
        <v/>
      </c>
      <c r="BS21" s="4"/>
      <c r="BT21" s="4"/>
    </row>
    <row r="22">
      <c r="A22" s="143" t="s">
        <v>318</v>
      </c>
      <c r="B22" s="144">
        <v>44469.0</v>
      </c>
      <c r="C22" s="115">
        <v>0.27547453703703706</v>
      </c>
      <c r="D22" s="4"/>
      <c r="E22" s="143"/>
      <c r="F22" s="149"/>
      <c r="G22" s="149"/>
      <c r="H22" s="151"/>
      <c r="I22" s="4"/>
      <c r="J22" s="4"/>
      <c r="K22" s="4" t="s">
        <v>271</v>
      </c>
      <c r="L22" s="145">
        <v>44868.0</v>
      </c>
      <c r="M22" s="115">
        <v>0.5355208333333333</v>
      </c>
      <c r="N22" s="151"/>
      <c r="O22" s="4"/>
      <c r="P22" s="116" t="b">
        <f>IFNA(IF(VLOOKUP($A22,'Add from APT'!$AA$2:$AC808,3,FALSE)&gt;0,TRUE,FALSE),"ER - NOT IN APT")</f>
        <v>0</v>
      </c>
      <c r="Q22" s="82" t="str">
        <f>IF(ISLOGICAL(P22),IF(P22,"ER - REPS IN APT", IFNA(VLOOKUP($A22,RAW_APT!$A$3:$M808,7,FALSE),"ER - NOT IN APT")),P22)</f>
        <v>Collected</v>
      </c>
      <c r="R22" s="117" t="b">
        <f t="shared" si="2"/>
        <v>1</v>
      </c>
      <c r="S22" s="116">
        <f t="shared" si="3"/>
        <v>1</v>
      </c>
      <c r="T22" s="148">
        <v>0.0</v>
      </c>
      <c r="U22" s="149"/>
      <c r="V22" s="149"/>
      <c r="W22" s="147"/>
      <c r="X22" s="120" t="b">
        <f t="shared" si="4"/>
        <v>0</v>
      </c>
      <c r="Y22" s="121" t="b">
        <v>0</v>
      </c>
      <c r="Z22" s="122" t="str">
        <f t="shared" si="5"/>
        <v/>
      </c>
      <c r="AA22" s="122" t="b">
        <f t="shared" si="6"/>
        <v>0</v>
      </c>
      <c r="AB22" s="147" t="b">
        <v>0</v>
      </c>
      <c r="AC22" s="148">
        <v>787.0</v>
      </c>
      <c r="AD22" s="149" t="b">
        <v>1</v>
      </c>
      <c r="AE22" s="125" t="str">
        <f t="shared" si="7"/>
        <v/>
      </c>
      <c r="AF22" s="117" t="b">
        <f t="shared" si="8"/>
        <v>0</v>
      </c>
      <c r="AG22" s="126" t="b">
        <f t="shared" si="9"/>
        <v>0</v>
      </c>
      <c r="AH22" s="148"/>
      <c r="AI22" s="150"/>
      <c r="AJ22" s="146">
        <v>2.2</v>
      </c>
      <c r="AK22" s="83" t="str">
        <f t="shared" si="10"/>
        <v>Negative</v>
      </c>
      <c r="AL22" s="147"/>
      <c r="AM22" s="83" t="s">
        <v>280</v>
      </c>
      <c r="AN22" s="83" t="s">
        <v>319</v>
      </c>
      <c r="AO22" s="83" t="str">
        <f>IFERROR(__xludf.DUMMYFUNCTION("IF($AG22, ""DELETED"",TRIM(JOIN("" "",D22:E22)))"),"")</f>
        <v/>
      </c>
      <c r="AP22" s="83" t="str">
        <f t="shared" ref="AP22:AQ22" si="46">IF($AG22, "DELETED", TRIM(CONCATENATE(F22,I22,U22)))</f>
        <v/>
      </c>
      <c r="AQ22" s="83" t="str">
        <f t="shared" si="46"/>
        <v/>
      </c>
      <c r="AR22" s="83" t="str">
        <f>IFERROR(__xludf.DUMMYFUNCTION("IF($AG22, ""DELETED"", TRIM(JOIN("" "",AP22,AQ22)))"),"")</f>
        <v/>
      </c>
      <c r="AS22" s="127"/>
      <c r="AT22" s="128" t="b">
        <f t="shared" si="12"/>
        <v>0</v>
      </c>
      <c r="AU22" s="128" t="str">
        <f t="shared" si="13"/>
        <v/>
      </c>
      <c r="AV22" s="128" t="str">
        <f t="shared" si="14"/>
        <v/>
      </c>
      <c r="AW22" s="128" t="str">
        <f t="shared" si="15"/>
        <v/>
      </c>
      <c r="AX22" s="129" t="str">
        <f t="shared" si="16"/>
        <v/>
      </c>
      <c r="AY22" s="143"/>
      <c r="AZ22" s="130"/>
      <c r="BA22" s="131" t="str">
        <f t="shared" si="17"/>
        <v/>
      </c>
      <c r="BB22" s="143"/>
      <c r="BC22" s="143"/>
      <c r="BD22" s="132"/>
      <c r="BE22" s="141"/>
      <c r="BF22" s="134" t="str">
        <f t="shared" si="18"/>
        <v/>
      </c>
      <c r="BG22" s="135" t="str">
        <f t="shared" si="19"/>
        <v>PA9438__44469_0.275474537037037___Null_44868_0.535520833333333_</v>
      </c>
      <c r="BH22" s="136" t="str">
        <f t="shared" si="20"/>
        <v/>
      </c>
      <c r="BI22" s="141" t="s">
        <v>320</v>
      </c>
      <c r="BJ22" s="137" t="str">
        <f t="shared" si="21"/>
        <v>FLB2736</v>
      </c>
      <c r="BK22" s="138" t="b">
        <f t="shared" si="22"/>
        <v>0</v>
      </c>
      <c r="BL22" s="137" t="str">
        <f t="shared" si="23"/>
        <v/>
      </c>
      <c r="BM22" s="132"/>
      <c r="BN22" s="8" t="b">
        <f t="shared" si="24"/>
        <v>1</v>
      </c>
      <c r="BO22" s="139" t="b">
        <f t="shared" si="25"/>
        <v>0</v>
      </c>
      <c r="BP22" s="140" t="b">
        <f t="shared" si="26"/>
        <v>1</v>
      </c>
      <c r="BQ22" s="4"/>
      <c r="BR22" s="4" t="str">
        <f t="shared" si="27"/>
        <v/>
      </c>
      <c r="BS22" s="4"/>
      <c r="BT22" s="4"/>
    </row>
    <row r="23">
      <c r="A23" s="143" t="s">
        <v>321</v>
      </c>
      <c r="B23" s="144">
        <v>44469.0</v>
      </c>
      <c r="C23" s="115">
        <v>0.31451388888888887</v>
      </c>
      <c r="D23" s="4"/>
      <c r="E23" s="143"/>
      <c r="F23" s="149"/>
      <c r="G23" s="149"/>
      <c r="H23" s="151"/>
      <c r="I23" s="4"/>
      <c r="J23" s="4"/>
      <c r="K23" s="4" t="s">
        <v>271</v>
      </c>
      <c r="L23" s="145">
        <v>44868.0</v>
      </c>
      <c r="M23" s="115">
        <v>0.5355208333333333</v>
      </c>
      <c r="N23" s="151"/>
      <c r="O23" s="4"/>
      <c r="P23" s="116" t="b">
        <f>IFNA(IF(VLOOKUP($A23,'Add from APT'!$AA$2:$AC808,3,FALSE)&gt;0,TRUE,FALSE),"ER - NOT IN APT")</f>
        <v>0</v>
      </c>
      <c r="Q23" s="82" t="str">
        <f>IF(ISLOGICAL(P23),IF(P23,"ER - REPS IN APT", IFNA(VLOOKUP($A23,RAW_APT!$A$3:$M808,7,FALSE),"ER - NOT IN APT")),P23)</f>
        <v>Collected</v>
      </c>
      <c r="R23" s="117" t="b">
        <f t="shared" si="2"/>
        <v>1</v>
      </c>
      <c r="S23" s="116">
        <f t="shared" si="3"/>
        <v>1</v>
      </c>
      <c r="T23" s="148">
        <v>0.0</v>
      </c>
      <c r="U23" s="149"/>
      <c r="V23" s="149"/>
      <c r="W23" s="147"/>
      <c r="X23" s="120" t="b">
        <f t="shared" si="4"/>
        <v>0</v>
      </c>
      <c r="Y23" s="121" t="b">
        <v>0</v>
      </c>
      <c r="Z23" s="122" t="str">
        <f t="shared" si="5"/>
        <v/>
      </c>
      <c r="AA23" s="122" t="b">
        <f t="shared" si="6"/>
        <v>0</v>
      </c>
      <c r="AB23" s="147" t="b">
        <v>0</v>
      </c>
      <c r="AC23" s="148">
        <v>786.0</v>
      </c>
      <c r="AD23" s="149" t="b">
        <v>1</v>
      </c>
      <c r="AE23" s="125" t="str">
        <f t="shared" si="7"/>
        <v/>
      </c>
      <c r="AF23" s="117" t="b">
        <f t="shared" si="8"/>
        <v>0</v>
      </c>
      <c r="AG23" s="126" t="b">
        <f t="shared" si="9"/>
        <v>0</v>
      </c>
      <c r="AH23" s="148"/>
      <c r="AI23" s="150"/>
      <c r="AJ23" s="146">
        <v>2.2</v>
      </c>
      <c r="AK23" s="83" t="str">
        <f t="shared" si="10"/>
        <v>Negative</v>
      </c>
      <c r="AL23" s="147"/>
      <c r="AM23" s="83" t="s">
        <v>280</v>
      </c>
      <c r="AN23" s="83" t="s">
        <v>322</v>
      </c>
      <c r="AO23" s="83" t="str">
        <f>IFERROR(__xludf.DUMMYFUNCTION("IF($AG23, ""DELETED"",TRIM(JOIN("" "",D23:E23)))"),"")</f>
        <v/>
      </c>
      <c r="AP23" s="83" t="str">
        <f t="shared" ref="AP23:AQ23" si="47">IF($AG23, "DELETED", TRIM(CONCATENATE(F23,I23,U23)))</f>
        <v/>
      </c>
      <c r="AQ23" s="83" t="str">
        <f t="shared" si="47"/>
        <v/>
      </c>
      <c r="AR23" s="83" t="str">
        <f>IFERROR(__xludf.DUMMYFUNCTION("IF($AG23, ""DELETED"", TRIM(JOIN("" "",AP23,AQ23)))"),"")</f>
        <v/>
      </c>
      <c r="AS23" s="127"/>
      <c r="AT23" s="128" t="b">
        <f t="shared" si="12"/>
        <v>0</v>
      </c>
      <c r="AU23" s="128" t="str">
        <f t="shared" si="13"/>
        <v/>
      </c>
      <c r="AV23" s="128" t="str">
        <f t="shared" si="14"/>
        <v/>
      </c>
      <c r="AW23" s="128" t="str">
        <f t="shared" si="15"/>
        <v/>
      </c>
      <c r="AX23" s="129" t="str">
        <f t="shared" si="16"/>
        <v/>
      </c>
      <c r="AY23" s="143"/>
      <c r="AZ23" s="130"/>
      <c r="BA23" s="131" t="str">
        <f t="shared" si="17"/>
        <v/>
      </c>
      <c r="BB23" s="143"/>
      <c r="BC23" s="143"/>
      <c r="BD23" s="132"/>
      <c r="BE23" s="141"/>
      <c r="BF23" s="134" t="str">
        <f t="shared" si="18"/>
        <v/>
      </c>
      <c r="BG23" s="135" t="str">
        <f t="shared" si="19"/>
        <v>PA9582__44469_0.314513888888889___Null_44868_0.535520833333333_</v>
      </c>
      <c r="BH23" s="136" t="str">
        <f t="shared" si="20"/>
        <v/>
      </c>
      <c r="BI23" s="141" t="s">
        <v>323</v>
      </c>
      <c r="BJ23" s="137" t="str">
        <f t="shared" si="21"/>
        <v>FLB2737</v>
      </c>
      <c r="BK23" s="138" t="b">
        <f t="shared" si="22"/>
        <v>0</v>
      </c>
      <c r="BL23" s="137" t="str">
        <f t="shared" si="23"/>
        <v/>
      </c>
      <c r="BM23" s="132"/>
      <c r="BN23" s="8" t="b">
        <f t="shared" si="24"/>
        <v>1</v>
      </c>
      <c r="BO23" s="139" t="b">
        <f t="shared" si="25"/>
        <v>0</v>
      </c>
      <c r="BP23" s="140" t="b">
        <f t="shared" si="26"/>
        <v>1</v>
      </c>
      <c r="BQ23" s="4"/>
      <c r="BR23" s="4" t="str">
        <f t="shared" si="27"/>
        <v/>
      </c>
      <c r="BS23" s="4"/>
      <c r="BT23" s="4"/>
    </row>
    <row r="24">
      <c r="A24" s="143" t="s">
        <v>324</v>
      </c>
      <c r="B24" s="144">
        <v>44469.0</v>
      </c>
      <c r="C24" s="115">
        <v>0.3608912037037037</v>
      </c>
      <c r="D24" s="4"/>
      <c r="E24" s="143"/>
      <c r="F24" s="149"/>
      <c r="G24" s="149"/>
      <c r="H24" s="151"/>
      <c r="I24" s="4"/>
      <c r="J24" s="4"/>
      <c r="K24" s="4" t="s">
        <v>271</v>
      </c>
      <c r="L24" s="145">
        <v>44868.0</v>
      </c>
      <c r="M24" s="115">
        <v>0.5355208333333333</v>
      </c>
      <c r="N24" s="4"/>
      <c r="O24" s="4"/>
      <c r="P24" s="116" t="b">
        <f>IFNA(IF(VLOOKUP($A24,'Add from APT'!$AA$2:$AC808,3,FALSE)&gt;0,TRUE,FALSE),"ER - NOT IN APT")</f>
        <v>0</v>
      </c>
      <c r="Q24" s="82" t="str">
        <f>IF(ISLOGICAL(P24),IF(P24,"ER - REPS IN APT", IFNA(VLOOKUP($A24,RAW_APT!$A$3:$M808,7,FALSE),"ER - NOT IN APT")),P24)</f>
        <v>Collected</v>
      </c>
      <c r="R24" s="117" t="b">
        <f t="shared" si="2"/>
        <v>1</v>
      </c>
      <c r="S24" s="116">
        <f t="shared" si="3"/>
        <v>1</v>
      </c>
      <c r="T24" s="148">
        <v>0.0</v>
      </c>
      <c r="U24" s="149"/>
      <c r="V24" s="149"/>
      <c r="W24" s="147"/>
      <c r="X24" s="120" t="b">
        <f t="shared" si="4"/>
        <v>0</v>
      </c>
      <c r="Y24" s="121" t="b">
        <v>0</v>
      </c>
      <c r="Z24" s="122" t="str">
        <f t="shared" si="5"/>
        <v/>
      </c>
      <c r="AA24" s="122" t="b">
        <f t="shared" si="6"/>
        <v>0</v>
      </c>
      <c r="AB24" s="147" t="b">
        <v>0</v>
      </c>
      <c r="AC24" s="148">
        <v>785.0</v>
      </c>
      <c r="AD24" s="149" t="b">
        <v>1</v>
      </c>
      <c r="AE24" s="125" t="str">
        <f t="shared" si="7"/>
        <v/>
      </c>
      <c r="AF24" s="117" t="b">
        <f t="shared" si="8"/>
        <v>0</v>
      </c>
      <c r="AG24" s="126" t="b">
        <f t="shared" si="9"/>
        <v>0</v>
      </c>
      <c r="AH24" s="148"/>
      <c r="AI24" s="150"/>
      <c r="AJ24" s="146">
        <v>2.2</v>
      </c>
      <c r="AK24" s="83" t="str">
        <f t="shared" si="10"/>
        <v>Negative</v>
      </c>
      <c r="AL24" s="147"/>
      <c r="AM24" s="83" t="s">
        <v>280</v>
      </c>
      <c r="AN24" s="83" t="s">
        <v>325</v>
      </c>
      <c r="AO24" s="83" t="str">
        <f>IFERROR(__xludf.DUMMYFUNCTION("IF($AG24, ""DELETED"",TRIM(JOIN("" "",D24:E24)))"),"")</f>
        <v/>
      </c>
      <c r="AP24" s="83" t="str">
        <f t="shared" ref="AP24:AQ24" si="48">IF($AG24, "DELETED", TRIM(CONCATENATE(F24,I24,U24)))</f>
        <v/>
      </c>
      <c r="AQ24" s="83" t="str">
        <f t="shared" si="48"/>
        <v/>
      </c>
      <c r="AR24" s="83" t="str">
        <f>IFERROR(__xludf.DUMMYFUNCTION("IF($AG24, ""DELETED"", TRIM(JOIN("" "",AP24,AQ24)))"),"")</f>
        <v/>
      </c>
      <c r="AS24" s="127"/>
      <c r="AT24" s="128" t="b">
        <f t="shared" si="12"/>
        <v>0</v>
      </c>
      <c r="AU24" s="128" t="str">
        <f t="shared" si="13"/>
        <v/>
      </c>
      <c r="AV24" s="128" t="str">
        <f t="shared" si="14"/>
        <v/>
      </c>
      <c r="AW24" s="128" t="str">
        <f t="shared" si="15"/>
        <v/>
      </c>
      <c r="AX24" s="129" t="str">
        <f t="shared" si="16"/>
        <v/>
      </c>
      <c r="AY24" s="143"/>
      <c r="AZ24" s="130"/>
      <c r="BA24" s="131" t="str">
        <f t="shared" si="17"/>
        <v/>
      </c>
      <c r="BB24" s="143"/>
      <c r="BC24" s="143"/>
      <c r="BD24" s="132"/>
      <c r="BE24" s="141"/>
      <c r="BF24" s="134" t="str">
        <f t="shared" si="18"/>
        <v/>
      </c>
      <c r="BG24" s="135" t="str">
        <f t="shared" si="19"/>
        <v>PA9518__44469_0.360891203703704___Null_44868_0.535520833333333_</v>
      </c>
      <c r="BH24" s="136" t="str">
        <f t="shared" si="20"/>
        <v/>
      </c>
      <c r="BI24" s="141" t="s">
        <v>326</v>
      </c>
      <c r="BJ24" s="137" t="str">
        <f t="shared" si="21"/>
        <v>FLB2738</v>
      </c>
      <c r="BK24" s="138" t="b">
        <f t="shared" si="22"/>
        <v>0</v>
      </c>
      <c r="BL24" s="137" t="str">
        <f t="shared" si="23"/>
        <v/>
      </c>
      <c r="BM24" s="132"/>
      <c r="BN24" s="8" t="b">
        <f t="shared" si="24"/>
        <v>1</v>
      </c>
      <c r="BO24" s="139" t="b">
        <f t="shared" si="25"/>
        <v>0</v>
      </c>
      <c r="BP24" s="140" t="b">
        <f t="shared" si="26"/>
        <v>1</v>
      </c>
      <c r="BQ24" s="4"/>
      <c r="BR24" s="4" t="str">
        <f t="shared" si="27"/>
        <v/>
      </c>
      <c r="BS24" s="4"/>
      <c r="BT24" s="4"/>
    </row>
    <row r="25">
      <c r="A25" s="143" t="s">
        <v>327</v>
      </c>
      <c r="B25" s="144">
        <v>44470.0</v>
      </c>
      <c r="C25" s="115">
        <v>0.27988425925925925</v>
      </c>
      <c r="D25" s="4"/>
      <c r="E25" s="143"/>
      <c r="F25" s="4"/>
      <c r="G25" s="4"/>
      <c r="H25" s="4"/>
      <c r="I25" s="151"/>
      <c r="J25" s="4"/>
      <c r="K25" s="4" t="s">
        <v>271</v>
      </c>
      <c r="L25" s="145">
        <v>44868.0</v>
      </c>
      <c r="M25" s="115">
        <v>0.5355208333333333</v>
      </c>
      <c r="N25" s="4"/>
      <c r="O25" s="4"/>
      <c r="P25" s="116" t="b">
        <f>IFNA(IF(VLOOKUP($A25,'Add from APT'!$AA$2:$AC808,3,FALSE)&gt;0,TRUE,FALSE),"ER - NOT IN APT")</f>
        <v>0</v>
      </c>
      <c r="Q25" s="82" t="str">
        <f>IF(ISLOGICAL(P25),IF(P25,"ER - REPS IN APT", IFNA(VLOOKUP($A25,RAW_APT!$A$3:$M808,7,FALSE),"ER - NOT IN APT")),P25)</f>
        <v>Collected</v>
      </c>
      <c r="R25" s="117" t="b">
        <f t="shared" si="2"/>
        <v>1</v>
      </c>
      <c r="S25" s="116">
        <f t="shared" si="3"/>
        <v>1</v>
      </c>
      <c r="T25" s="146"/>
      <c r="U25" s="147"/>
      <c r="V25" s="147"/>
      <c r="W25" s="147"/>
      <c r="X25" s="120" t="b">
        <f t="shared" si="4"/>
        <v>0</v>
      </c>
      <c r="Y25" s="121" t="b">
        <v>0</v>
      </c>
      <c r="Z25" s="122" t="str">
        <f t="shared" si="5"/>
        <v/>
      </c>
      <c r="AA25" s="122" t="b">
        <f t="shared" si="6"/>
        <v>0</v>
      </c>
      <c r="AB25" s="147" t="b">
        <v>0</v>
      </c>
      <c r="AC25" s="148">
        <v>784.0</v>
      </c>
      <c r="AD25" s="149" t="b">
        <v>1</v>
      </c>
      <c r="AE25" s="125" t="str">
        <f t="shared" si="7"/>
        <v/>
      </c>
      <c r="AF25" s="117" t="b">
        <f t="shared" si="8"/>
        <v>0</v>
      </c>
      <c r="AG25" s="126" t="b">
        <f t="shared" si="9"/>
        <v>1</v>
      </c>
      <c r="AH25" s="148">
        <v>5.5</v>
      </c>
      <c r="AI25" s="150"/>
      <c r="AJ25" s="146"/>
      <c r="AK25" s="83" t="str">
        <f t="shared" si="10"/>
        <v>DELETED</v>
      </c>
      <c r="AL25" s="147"/>
      <c r="AM25" s="83" t="s">
        <v>269</v>
      </c>
      <c r="AN25" s="83" t="s">
        <v>269</v>
      </c>
      <c r="AO25" s="83" t="str">
        <f>IFERROR(__xludf.DUMMYFUNCTION("IF($AG25, ""DELETED"",TRIM(JOIN("" "",D25:E25)))"),"DELETED")</f>
        <v>DELETED</v>
      </c>
      <c r="AP25" s="83" t="str">
        <f t="shared" ref="AP25:AQ25" si="49">IF($AG25, "DELETED", TRIM(CONCATENATE(F25,I25,U25)))</f>
        <v>DELETED</v>
      </c>
      <c r="AQ25" s="83" t="str">
        <f t="shared" si="49"/>
        <v>DELETED</v>
      </c>
      <c r="AR25" s="83" t="str">
        <f>IFERROR(__xludf.DUMMYFUNCTION("IF($AG25, ""DELETED"", TRIM(JOIN("" "",AP25,AQ25)))"),"DELETED")</f>
        <v>DELETED</v>
      </c>
      <c r="AS25" s="127"/>
      <c r="AT25" s="128" t="b">
        <f t="shared" si="12"/>
        <v>1</v>
      </c>
      <c r="AU25" s="128" t="str">
        <f t="shared" si="13"/>
        <v/>
      </c>
      <c r="AV25" s="128" t="str">
        <f t="shared" si="14"/>
        <v/>
      </c>
      <c r="AW25" s="128" t="str">
        <f t="shared" si="15"/>
        <v/>
      </c>
      <c r="AX25" s="129" t="str">
        <f t="shared" si="16"/>
        <v/>
      </c>
      <c r="AY25" s="143"/>
      <c r="AZ25" s="130"/>
      <c r="BA25" s="131" t="str">
        <f t="shared" si="17"/>
        <v/>
      </c>
      <c r="BB25" s="143"/>
      <c r="BC25" s="143"/>
      <c r="BD25" s="132"/>
      <c r="BE25" s="141"/>
      <c r="BF25" s="134" t="str">
        <f t="shared" si="18"/>
        <v/>
      </c>
      <c r="BG25" s="135" t="str">
        <f t="shared" si="19"/>
        <v/>
      </c>
      <c r="BH25" s="136" t="str">
        <f t="shared" si="20"/>
        <v/>
      </c>
      <c r="BI25" s="141" t="s">
        <v>328</v>
      </c>
      <c r="BJ25" s="137" t="str">
        <f t="shared" si="21"/>
        <v>FLB2739</v>
      </c>
      <c r="BK25" s="138" t="b">
        <f t="shared" si="22"/>
        <v>0</v>
      </c>
      <c r="BL25" s="137" t="str">
        <f t="shared" si="23"/>
        <v/>
      </c>
      <c r="BM25" s="132"/>
      <c r="BN25" s="8" t="b">
        <f t="shared" si="24"/>
        <v>0</v>
      </c>
      <c r="BO25" s="139" t="b">
        <f t="shared" si="25"/>
        <v>0</v>
      </c>
      <c r="BP25" s="140" t="b">
        <f t="shared" si="26"/>
        <v>0</v>
      </c>
      <c r="BQ25" s="4"/>
      <c r="BR25" s="4" t="str">
        <f t="shared" si="27"/>
        <v/>
      </c>
      <c r="BS25" s="4"/>
      <c r="BT25" s="4"/>
    </row>
    <row r="26">
      <c r="A26" s="143" t="s">
        <v>329</v>
      </c>
      <c r="B26" s="144">
        <v>44470.0</v>
      </c>
      <c r="C26" s="115">
        <v>0.280162037037037</v>
      </c>
      <c r="D26" s="4"/>
      <c r="E26" s="143"/>
      <c r="F26" s="149"/>
      <c r="G26" s="149"/>
      <c r="H26" s="151"/>
      <c r="I26" s="4"/>
      <c r="J26" s="4"/>
      <c r="K26" s="4" t="s">
        <v>271</v>
      </c>
      <c r="L26" s="145">
        <v>44868.0</v>
      </c>
      <c r="M26" s="115">
        <v>0.5355208333333333</v>
      </c>
      <c r="N26" s="4"/>
      <c r="O26" s="4"/>
      <c r="P26" s="116" t="b">
        <f>IFNA(IF(VLOOKUP($A26,'Add from APT'!$AA$2:$AC808,3,FALSE)&gt;0,TRUE,FALSE),"ER - NOT IN APT")</f>
        <v>0</v>
      </c>
      <c r="Q26" s="82" t="str">
        <f>IF(ISLOGICAL(P26),IF(P26,"ER - REPS IN APT", IFNA(VLOOKUP($A26,RAW_APT!$A$3:$M808,7,FALSE),"ER - NOT IN APT")),P26)</f>
        <v>Collected</v>
      </c>
      <c r="R26" s="117" t="b">
        <f t="shared" si="2"/>
        <v>1</v>
      </c>
      <c r="S26" s="116">
        <f t="shared" si="3"/>
        <v>1</v>
      </c>
      <c r="T26" s="148">
        <v>0.0</v>
      </c>
      <c r="U26" s="149"/>
      <c r="V26" s="149"/>
      <c r="W26" s="147"/>
      <c r="X26" s="120" t="b">
        <f t="shared" si="4"/>
        <v>0</v>
      </c>
      <c r="Y26" s="121" t="b">
        <v>0</v>
      </c>
      <c r="Z26" s="122" t="str">
        <f t="shared" si="5"/>
        <v/>
      </c>
      <c r="AA26" s="122" t="b">
        <f t="shared" si="6"/>
        <v>0</v>
      </c>
      <c r="AB26" s="147" t="b">
        <v>0</v>
      </c>
      <c r="AC26" s="148">
        <v>783.0</v>
      </c>
      <c r="AD26" s="149" t="b">
        <v>1</v>
      </c>
      <c r="AE26" s="125" t="str">
        <f t="shared" si="7"/>
        <v/>
      </c>
      <c r="AF26" s="117" t="b">
        <f t="shared" si="8"/>
        <v>0</v>
      </c>
      <c r="AG26" s="126" t="b">
        <f t="shared" si="9"/>
        <v>0</v>
      </c>
      <c r="AH26" s="148"/>
      <c r="AI26" s="150"/>
      <c r="AJ26" s="146">
        <v>2.2</v>
      </c>
      <c r="AK26" s="83" t="str">
        <f t="shared" si="10"/>
        <v>Negative</v>
      </c>
      <c r="AL26" s="147"/>
      <c r="AM26" s="83" t="s">
        <v>280</v>
      </c>
      <c r="AN26" s="83" t="s">
        <v>281</v>
      </c>
      <c r="AO26" s="83" t="str">
        <f>IFERROR(__xludf.DUMMYFUNCTION("IF($AG26, ""DELETED"",TRIM(JOIN("" "",D26:E26)))"),"")</f>
        <v/>
      </c>
      <c r="AP26" s="83" t="str">
        <f t="shared" ref="AP26:AQ26" si="50">IF($AG26, "DELETED", TRIM(CONCATENATE(F26,I26,U26)))</f>
        <v/>
      </c>
      <c r="AQ26" s="83" t="str">
        <f t="shared" si="50"/>
        <v/>
      </c>
      <c r="AR26" s="83" t="str">
        <f>IFERROR(__xludf.DUMMYFUNCTION("IF($AG26, ""DELETED"", TRIM(JOIN("" "",AP26,AQ26)))"),"")</f>
        <v/>
      </c>
      <c r="AS26" s="127"/>
      <c r="AT26" s="128" t="b">
        <f t="shared" si="12"/>
        <v>0</v>
      </c>
      <c r="AU26" s="128" t="str">
        <f t="shared" si="13"/>
        <v/>
      </c>
      <c r="AV26" s="128" t="str">
        <f t="shared" si="14"/>
        <v/>
      </c>
      <c r="AW26" s="128" t="str">
        <f t="shared" si="15"/>
        <v/>
      </c>
      <c r="AX26" s="129" t="str">
        <f t="shared" si="16"/>
        <v/>
      </c>
      <c r="AY26" s="143"/>
      <c r="AZ26" s="130"/>
      <c r="BA26" s="131" t="str">
        <f t="shared" si="17"/>
        <v/>
      </c>
      <c r="BB26" s="143"/>
      <c r="BC26" s="143"/>
      <c r="BD26" s="132"/>
      <c r="BE26" s="141"/>
      <c r="BF26" s="134" t="str">
        <f t="shared" si="18"/>
        <v/>
      </c>
      <c r="BG26" s="135" t="str">
        <f t="shared" si="19"/>
        <v>PA9583__44470_0.280162037037037___Null_44868_0.535520833333333_</v>
      </c>
      <c r="BH26" s="136" t="str">
        <f t="shared" si="20"/>
        <v/>
      </c>
      <c r="BI26" s="141" t="s">
        <v>330</v>
      </c>
      <c r="BJ26" s="137" t="str">
        <f t="shared" si="21"/>
        <v>FLB2740</v>
      </c>
      <c r="BK26" s="138" t="b">
        <f t="shared" si="22"/>
        <v>0</v>
      </c>
      <c r="BL26" s="137" t="str">
        <f t="shared" si="23"/>
        <v/>
      </c>
      <c r="BM26" s="132"/>
      <c r="BN26" s="8" t="b">
        <f t="shared" si="24"/>
        <v>1</v>
      </c>
      <c r="BO26" s="139" t="b">
        <f t="shared" si="25"/>
        <v>0</v>
      </c>
      <c r="BP26" s="140" t="b">
        <f t="shared" si="26"/>
        <v>1</v>
      </c>
      <c r="BQ26" s="4"/>
      <c r="BR26" s="4" t="str">
        <f t="shared" si="27"/>
        <v/>
      </c>
      <c r="BS26" s="4"/>
      <c r="BT26" s="4"/>
    </row>
    <row r="27">
      <c r="A27" s="143" t="s">
        <v>331</v>
      </c>
      <c r="B27" s="144">
        <v>44470.0</v>
      </c>
      <c r="C27" s="115">
        <v>0.2849074074074074</v>
      </c>
      <c r="D27" s="4"/>
      <c r="E27" s="143"/>
      <c r="F27" s="4"/>
      <c r="G27" s="4"/>
      <c r="H27" s="151"/>
      <c r="I27" s="4"/>
      <c r="J27" s="4"/>
      <c r="K27" s="4" t="s">
        <v>271</v>
      </c>
      <c r="L27" s="145">
        <v>44868.0</v>
      </c>
      <c r="M27" s="115">
        <v>0.5355208333333333</v>
      </c>
      <c r="N27" s="151"/>
      <c r="O27" s="4"/>
      <c r="P27" s="116" t="b">
        <f>IFNA(IF(VLOOKUP($A27,'Add from APT'!$AA$2:$AC808,3,FALSE)&gt;0,TRUE,FALSE),"ER - NOT IN APT")</f>
        <v>0</v>
      </c>
      <c r="Q27" s="82" t="str">
        <f>IF(ISLOGICAL(P27),IF(P27,"ER - REPS IN APT", IFNA(VLOOKUP($A27,RAW_APT!$A$3:$M808,7,FALSE),"ER - NOT IN APT")),P27)</f>
        <v>Collected</v>
      </c>
      <c r="R27" s="117" t="b">
        <f t="shared" si="2"/>
        <v>1</v>
      </c>
      <c r="S27" s="116">
        <f t="shared" si="3"/>
        <v>1</v>
      </c>
      <c r="T27" s="146"/>
      <c r="U27" s="147"/>
      <c r="V27" s="147"/>
      <c r="W27" s="147"/>
      <c r="X27" s="120" t="b">
        <f t="shared" si="4"/>
        <v>0</v>
      </c>
      <c r="Y27" s="121" t="b">
        <v>0</v>
      </c>
      <c r="Z27" s="122" t="str">
        <f t="shared" si="5"/>
        <v/>
      </c>
      <c r="AA27" s="122" t="b">
        <f t="shared" si="6"/>
        <v>0</v>
      </c>
      <c r="AB27" s="147" t="b">
        <v>0</v>
      </c>
      <c r="AC27" s="148">
        <v>782.0</v>
      </c>
      <c r="AD27" s="149" t="b">
        <v>1</v>
      </c>
      <c r="AE27" s="125" t="str">
        <f t="shared" si="7"/>
        <v/>
      </c>
      <c r="AF27" s="117" t="b">
        <f t="shared" si="8"/>
        <v>0</v>
      </c>
      <c r="AG27" s="126" t="b">
        <f t="shared" si="9"/>
        <v>1</v>
      </c>
      <c r="AH27" s="148">
        <v>5.5</v>
      </c>
      <c r="AI27" s="150"/>
      <c r="AJ27" s="146"/>
      <c r="AK27" s="83" t="str">
        <f t="shared" si="10"/>
        <v>DELETED</v>
      </c>
      <c r="AL27" s="147"/>
      <c r="AM27" s="83" t="s">
        <v>269</v>
      </c>
      <c r="AN27" s="83" t="s">
        <v>269</v>
      </c>
      <c r="AO27" s="83" t="str">
        <f>IFERROR(__xludf.DUMMYFUNCTION("IF($AG27, ""DELETED"",TRIM(JOIN("" "",D27:E27)))"),"DELETED")</f>
        <v>DELETED</v>
      </c>
      <c r="AP27" s="83" t="str">
        <f t="shared" ref="AP27:AQ27" si="51">IF($AG27, "DELETED", TRIM(CONCATENATE(F27,I27,U27)))</f>
        <v>DELETED</v>
      </c>
      <c r="AQ27" s="83" t="str">
        <f t="shared" si="51"/>
        <v>DELETED</v>
      </c>
      <c r="AR27" s="83" t="str">
        <f>IFERROR(__xludf.DUMMYFUNCTION("IF($AG27, ""DELETED"", TRIM(JOIN("" "",AP27,AQ27)))"),"DELETED")</f>
        <v>DELETED</v>
      </c>
      <c r="AS27" s="127"/>
      <c r="AT27" s="128" t="b">
        <f t="shared" si="12"/>
        <v>1</v>
      </c>
      <c r="AU27" s="128" t="str">
        <f t="shared" si="13"/>
        <v/>
      </c>
      <c r="AV27" s="128" t="str">
        <f t="shared" si="14"/>
        <v/>
      </c>
      <c r="AW27" s="128" t="str">
        <f t="shared" si="15"/>
        <v/>
      </c>
      <c r="AX27" s="129" t="str">
        <f t="shared" si="16"/>
        <v/>
      </c>
      <c r="AY27" s="143"/>
      <c r="AZ27" s="130"/>
      <c r="BA27" s="131" t="str">
        <f t="shared" si="17"/>
        <v/>
      </c>
      <c r="BB27" s="143"/>
      <c r="BC27" s="143"/>
      <c r="BD27" s="132"/>
      <c r="BE27" s="141"/>
      <c r="BF27" s="134" t="str">
        <f t="shared" si="18"/>
        <v/>
      </c>
      <c r="BG27" s="135" t="str">
        <f t="shared" si="19"/>
        <v/>
      </c>
      <c r="BH27" s="136" t="str">
        <f t="shared" si="20"/>
        <v/>
      </c>
      <c r="BI27" s="141" t="s">
        <v>332</v>
      </c>
      <c r="BJ27" s="137" t="str">
        <f t="shared" si="21"/>
        <v>FLB2741</v>
      </c>
      <c r="BK27" s="138" t="b">
        <f t="shared" si="22"/>
        <v>0</v>
      </c>
      <c r="BL27" s="137" t="str">
        <f t="shared" si="23"/>
        <v/>
      </c>
      <c r="BM27" s="132"/>
      <c r="BN27" s="8" t="b">
        <f t="shared" si="24"/>
        <v>0</v>
      </c>
      <c r="BO27" s="139" t="b">
        <f t="shared" si="25"/>
        <v>0</v>
      </c>
      <c r="BP27" s="140" t="b">
        <f t="shared" si="26"/>
        <v>0</v>
      </c>
      <c r="BQ27" s="4"/>
      <c r="BR27" s="4" t="str">
        <f t="shared" si="27"/>
        <v/>
      </c>
      <c r="BS27" s="4"/>
      <c r="BT27" s="4"/>
    </row>
    <row r="28">
      <c r="A28" s="143" t="s">
        <v>333</v>
      </c>
      <c r="B28" s="144">
        <v>44470.0</v>
      </c>
      <c r="C28" s="115">
        <v>0.2899189814814815</v>
      </c>
      <c r="D28" s="4"/>
      <c r="E28" s="143"/>
      <c r="F28" s="149"/>
      <c r="G28" s="149"/>
      <c r="H28" s="151"/>
      <c r="I28" s="4"/>
      <c r="J28" s="4"/>
      <c r="K28" s="4" t="s">
        <v>271</v>
      </c>
      <c r="L28" s="145">
        <v>44868.0</v>
      </c>
      <c r="M28" s="115">
        <v>0.5355208333333333</v>
      </c>
      <c r="N28" s="151"/>
      <c r="O28" s="4"/>
      <c r="P28" s="116" t="b">
        <f>IFNA(IF(VLOOKUP($A28,'Add from APT'!$AA$2:$AC808,3,FALSE)&gt;0,TRUE,FALSE),"ER - NOT IN APT")</f>
        <v>0</v>
      </c>
      <c r="Q28" s="82" t="str">
        <f>IF(ISLOGICAL(P28),IF(P28,"ER - REPS IN APT", IFNA(VLOOKUP($A28,RAW_APT!$A$3:$M808,7,FALSE),"ER - NOT IN APT")),P28)</f>
        <v>Collected</v>
      </c>
      <c r="R28" s="117" t="b">
        <f t="shared" si="2"/>
        <v>1</v>
      </c>
      <c r="S28" s="116">
        <f t="shared" si="3"/>
        <v>1</v>
      </c>
      <c r="T28" s="148">
        <v>0.0</v>
      </c>
      <c r="U28" s="149"/>
      <c r="V28" s="149"/>
      <c r="W28" s="147"/>
      <c r="X28" s="120" t="b">
        <f t="shared" si="4"/>
        <v>0</v>
      </c>
      <c r="Y28" s="121" t="b">
        <v>0</v>
      </c>
      <c r="Z28" s="122" t="str">
        <f t="shared" si="5"/>
        <v/>
      </c>
      <c r="AA28" s="122" t="b">
        <f t="shared" si="6"/>
        <v>0</v>
      </c>
      <c r="AB28" s="147" t="b">
        <v>0</v>
      </c>
      <c r="AC28" s="148">
        <v>781.0</v>
      </c>
      <c r="AD28" s="149" t="b">
        <v>1</v>
      </c>
      <c r="AE28" s="125" t="str">
        <f t="shared" si="7"/>
        <v/>
      </c>
      <c r="AF28" s="117" t="b">
        <f t="shared" si="8"/>
        <v>0</v>
      </c>
      <c r="AG28" s="126" t="b">
        <f t="shared" si="9"/>
        <v>0</v>
      </c>
      <c r="AH28" s="148"/>
      <c r="AI28" s="150"/>
      <c r="AJ28" s="146">
        <v>2.2</v>
      </c>
      <c r="AK28" s="83" t="str">
        <f t="shared" si="10"/>
        <v>Negative</v>
      </c>
      <c r="AL28" s="147"/>
      <c r="AM28" s="83" t="s">
        <v>280</v>
      </c>
      <c r="AN28" s="83" t="s">
        <v>305</v>
      </c>
      <c r="AO28" s="83" t="str">
        <f>IFERROR(__xludf.DUMMYFUNCTION("IF($AG28, ""DELETED"",TRIM(JOIN("" "",D28:E28)))"),"")</f>
        <v/>
      </c>
      <c r="AP28" s="83" t="str">
        <f t="shared" ref="AP28:AQ28" si="52">IF($AG28, "DELETED", TRIM(CONCATENATE(F28,I28,U28)))</f>
        <v/>
      </c>
      <c r="AQ28" s="83" t="str">
        <f t="shared" si="52"/>
        <v/>
      </c>
      <c r="AR28" s="83" t="str">
        <f>IFERROR(__xludf.DUMMYFUNCTION("IF($AG28, ""DELETED"", TRIM(JOIN("" "",AP28,AQ28)))"),"")</f>
        <v/>
      </c>
      <c r="AS28" s="127"/>
      <c r="AT28" s="128" t="b">
        <f t="shared" si="12"/>
        <v>0</v>
      </c>
      <c r="AU28" s="128" t="str">
        <f t="shared" si="13"/>
        <v/>
      </c>
      <c r="AV28" s="128" t="str">
        <f t="shared" si="14"/>
        <v/>
      </c>
      <c r="AW28" s="128" t="str">
        <f t="shared" si="15"/>
        <v/>
      </c>
      <c r="AX28" s="129" t="str">
        <f t="shared" si="16"/>
        <v/>
      </c>
      <c r="AY28" s="143"/>
      <c r="AZ28" s="130"/>
      <c r="BA28" s="131" t="str">
        <f t="shared" si="17"/>
        <v/>
      </c>
      <c r="BB28" s="143"/>
      <c r="BC28" s="143"/>
      <c r="BD28" s="132"/>
      <c r="BE28" s="141"/>
      <c r="BF28" s="134" t="str">
        <f t="shared" si="18"/>
        <v/>
      </c>
      <c r="BG28" s="135" t="str">
        <f t="shared" si="19"/>
        <v>PA9575__44470_0.289918981481482___Null_44868_0.535520833333333_</v>
      </c>
      <c r="BH28" s="136" t="str">
        <f t="shared" si="20"/>
        <v/>
      </c>
      <c r="BI28" s="141" t="s">
        <v>334</v>
      </c>
      <c r="BJ28" s="137" t="str">
        <f t="shared" si="21"/>
        <v>FLB3047</v>
      </c>
      <c r="BK28" s="138" t="b">
        <f t="shared" si="22"/>
        <v>0</v>
      </c>
      <c r="BL28" s="137" t="str">
        <f t="shared" si="23"/>
        <v/>
      </c>
      <c r="BM28" s="132"/>
      <c r="BN28" s="8" t="b">
        <f t="shared" si="24"/>
        <v>1</v>
      </c>
      <c r="BO28" s="139" t="b">
        <f t="shared" si="25"/>
        <v>0</v>
      </c>
      <c r="BP28" s="140" t="b">
        <f t="shared" si="26"/>
        <v>1</v>
      </c>
      <c r="BQ28" s="4"/>
      <c r="BR28" s="4" t="str">
        <f t="shared" si="27"/>
        <v/>
      </c>
      <c r="BS28" s="4"/>
      <c r="BT28" s="4"/>
    </row>
    <row r="29">
      <c r="A29" s="143" t="s">
        <v>335</v>
      </c>
      <c r="B29" s="144">
        <v>44470.0</v>
      </c>
      <c r="C29" s="115">
        <v>0.2902430555555556</v>
      </c>
      <c r="D29" s="4"/>
      <c r="E29" s="143"/>
      <c r="F29" s="149"/>
      <c r="G29" s="149"/>
      <c r="H29" s="151"/>
      <c r="I29" s="4"/>
      <c r="J29" s="4"/>
      <c r="K29" s="4" t="s">
        <v>271</v>
      </c>
      <c r="L29" s="145">
        <v>44868.0</v>
      </c>
      <c r="M29" s="115">
        <v>0.5355208333333333</v>
      </c>
      <c r="N29" s="151"/>
      <c r="O29" s="4"/>
      <c r="P29" s="116" t="b">
        <f>IFNA(IF(VLOOKUP($A29,'Add from APT'!$AA$2:$AC808,3,FALSE)&gt;0,TRUE,FALSE),"ER - NOT IN APT")</f>
        <v>0</v>
      </c>
      <c r="Q29" s="82" t="str">
        <f>IF(ISLOGICAL(P29),IF(P29,"ER - REPS IN APT", IFNA(VLOOKUP($A29,RAW_APT!$A$3:$M808,7,FALSE),"ER - NOT IN APT")),P29)</f>
        <v>Collected</v>
      </c>
      <c r="R29" s="117" t="b">
        <f t="shared" si="2"/>
        <v>1</v>
      </c>
      <c r="S29" s="116">
        <f t="shared" si="3"/>
        <v>1</v>
      </c>
      <c r="T29" s="148">
        <v>0.0</v>
      </c>
      <c r="U29" s="149"/>
      <c r="V29" s="149"/>
      <c r="W29" s="147"/>
      <c r="X29" s="120" t="b">
        <f t="shared" si="4"/>
        <v>0</v>
      </c>
      <c r="Y29" s="121" t="b">
        <v>0</v>
      </c>
      <c r="Z29" s="122" t="str">
        <f t="shared" si="5"/>
        <v/>
      </c>
      <c r="AA29" s="122" t="b">
        <f t="shared" si="6"/>
        <v>0</v>
      </c>
      <c r="AB29" s="147" t="b">
        <v>0</v>
      </c>
      <c r="AC29" s="148">
        <v>780.0</v>
      </c>
      <c r="AD29" s="149" t="b">
        <v>1</v>
      </c>
      <c r="AE29" s="125" t="str">
        <f t="shared" si="7"/>
        <v/>
      </c>
      <c r="AF29" s="117" t="b">
        <f t="shared" si="8"/>
        <v>0</v>
      </c>
      <c r="AG29" s="126" t="b">
        <f t="shared" si="9"/>
        <v>0</v>
      </c>
      <c r="AH29" s="148"/>
      <c r="AI29" s="150"/>
      <c r="AJ29" s="146">
        <v>2.2</v>
      </c>
      <c r="AK29" s="83" t="str">
        <f t="shared" si="10"/>
        <v>Negative</v>
      </c>
      <c r="AL29" s="147"/>
      <c r="AM29" s="83" t="s">
        <v>280</v>
      </c>
      <c r="AN29" s="83" t="s">
        <v>302</v>
      </c>
      <c r="AO29" s="83" t="str">
        <f>IFERROR(__xludf.DUMMYFUNCTION("IF($AG29, ""DELETED"",TRIM(JOIN("" "",D29:E29)))"),"")</f>
        <v/>
      </c>
      <c r="AP29" s="83" t="str">
        <f t="shared" ref="AP29:AQ29" si="53">IF($AG29, "DELETED", TRIM(CONCATENATE(F29,I29,U29)))</f>
        <v/>
      </c>
      <c r="AQ29" s="83" t="str">
        <f t="shared" si="53"/>
        <v/>
      </c>
      <c r="AR29" s="83" t="str">
        <f>IFERROR(__xludf.DUMMYFUNCTION("IF($AG29, ""DELETED"", TRIM(JOIN("" "",AP29,AQ29)))"),"")</f>
        <v/>
      </c>
      <c r="AS29" s="127"/>
      <c r="AT29" s="128" t="b">
        <f t="shared" si="12"/>
        <v>0</v>
      </c>
      <c r="AU29" s="128" t="str">
        <f t="shared" si="13"/>
        <v/>
      </c>
      <c r="AV29" s="128" t="str">
        <f t="shared" si="14"/>
        <v/>
      </c>
      <c r="AW29" s="128" t="str">
        <f t="shared" si="15"/>
        <v/>
      </c>
      <c r="AX29" s="129" t="str">
        <f t="shared" si="16"/>
        <v/>
      </c>
      <c r="AY29" s="143"/>
      <c r="AZ29" s="130"/>
      <c r="BA29" s="131" t="str">
        <f t="shared" si="17"/>
        <v/>
      </c>
      <c r="BB29" s="143"/>
      <c r="BC29" s="143"/>
      <c r="BD29" s="132"/>
      <c r="BE29" s="141"/>
      <c r="BF29" s="134" t="str">
        <f t="shared" si="18"/>
        <v/>
      </c>
      <c r="BG29" s="135" t="str">
        <f t="shared" si="19"/>
        <v>PA9481__44470_0.290243055555556___Null_44868_0.535520833333333_</v>
      </c>
      <c r="BH29" s="136" t="str">
        <f t="shared" si="20"/>
        <v/>
      </c>
      <c r="BI29" s="141" t="s">
        <v>336</v>
      </c>
      <c r="BJ29" s="137" t="str">
        <f t="shared" si="21"/>
        <v>FLB3061</v>
      </c>
      <c r="BK29" s="138" t="b">
        <f t="shared" si="22"/>
        <v>0</v>
      </c>
      <c r="BL29" s="137" t="str">
        <f t="shared" si="23"/>
        <v/>
      </c>
      <c r="BM29" s="132"/>
      <c r="BN29" s="8" t="b">
        <f t="shared" si="24"/>
        <v>1</v>
      </c>
      <c r="BO29" s="139" t="b">
        <f t="shared" si="25"/>
        <v>0</v>
      </c>
      <c r="BP29" s="140" t="b">
        <f t="shared" si="26"/>
        <v>1</v>
      </c>
      <c r="BQ29" s="4"/>
      <c r="BR29" s="4" t="str">
        <f t="shared" si="27"/>
        <v/>
      </c>
      <c r="BS29" s="4"/>
      <c r="BT29" s="4"/>
    </row>
    <row r="30">
      <c r="A30" s="143" t="s">
        <v>337</v>
      </c>
      <c r="B30" s="144">
        <v>44470.0</v>
      </c>
      <c r="C30" s="115">
        <v>0.29085648148148147</v>
      </c>
      <c r="D30" s="4"/>
      <c r="E30" s="143"/>
      <c r="F30" s="149"/>
      <c r="G30" s="149"/>
      <c r="H30" s="151"/>
      <c r="I30" s="4"/>
      <c r="J30" s="4"/>
      <c r="K30" s="4" t="s">
        <v>271</v>
      </c>
      <c r="L30" s="145">
        <v>44868.0</v>
      </c>
      <c r="M30" s="115">
        <v>0.5355208333333333</v>
      </c>
      <c r="N30" s="151"/>
      <c r="O30" s="4"/>
      <c r="P30" s="116" t="b">
        <f>IFNA(IF(VLOOKUP($A30,'Add from APT'!$AA$2:$AC808,3,FALSE)&gt;0,TRUE,FALSE),"ER - NOT IN APT")</f>
        <v>0</v>
      </c>
      <c r="Q30" s="82" t="str">
        <f>IF(ISLOGICAL(P30),IF(P30,"ER - REPS IN APT", IFNA(VLOOKUP($A30,RAW_APT!$A$3:$M808,7,FALSE),"ER - NOT IN APT")),P30)</f>
        <v>Collected</v>
      </c>
      <c r="R30" s="117" t="b">
        <f t="shared" si="2"/>
        <v>1</v>
      </c>
      <c r="S30" s="116">
        <f t="shared" si="3"/>
        <v>1</v>
      </c>
      <c r="T30" s="148">
        <v>0.0</v>
      </c>
      <c r="U30" s="149"/>
      <c r="V30" s="149"/>
      <c r="W30" s="147"/>
      <c r="X30" s="120" t="b">
        <f t="shared" si="4"/>
        <v>0</v>
      </c>
      <c r="Y30" s="121" t="b">
        <v>0</v>
      </c>
      <c r="Z30" s="122" t="str">
        <f t="shared" si="5"/>
        <v/>
      </c>
      <c r="AA30" s="122" t="b">
        <f t="shared" si="6"/>
        <v>0</v>
      </c>
      <c r="AB30" s="147" t="b">
        <v>0</v>
      </c>
      <c r="AC30" s="148">
        <v>779.0</v>
      </c>
      <c r="AD30" s="149" t="b">
        <v>1</v>
      </c>
      <c r="AE30" s="125" t="str">
        <f t="shared" si="7"/>
        <v/>
      </c>
      <c r="AF30" s="117" t="b">
        <f t="shared" si="8"/>
        <v>0</v>
      </c>
      <c r="AG30" s="126" t="b">
        <f t="shared" si="9"/>
        <v>0</v>
      </c>
      <c r="AH30" s="148"/>
      <c r="AI30" s="150"/>
      <c r="AJ30" s="146">
        <v>2.2</v>
      </c>
      <c r="AK30" s="83" t="str">
        <f t="shared" si="10"/>
        <v>Negative</v>
      </c>
      <c r="AL30" s="147"/>
      <c r="AM30" s="83" t="s">
        <v>280</v>
      </c>
      <c r="AN30" s="83" t="s">
        <v>310</v>
      </c>
      <c r="AO30" s="83" t="str">
        <f>IFERROR(__xludf.DUMMYFUNCTION("IF($AG30, ""DELETED"",TRIM(JOIN("" "",D30:E30)))"),"")</f>
        <v/>
      </c>
      <c r="AP30" s="83" t="str">
        <f t="shared" ref="AP30:AQ30" si="54">IF($AG30, "DELETED", TRIM(CONCATENATE(F30,I30,U30)))</f>
        <v/>
      </c>
      <c r="AQ30" s="83" t="str">
        <f t="shared" si="54"/>
        <v/>
      </c>
      <c r="AR30" s="83" t="str">
        <f>IFERROR(__xludf.DUMMYFUNCTION("IF($AG30, ""DELETED"", TRIM(JOIN("" "",AP30,AQ30)))"),"")</f>
        <v/>
      </c>
      <c r="AS30" s="127"/>
      <c r="AT30" s="128" t="b">
        <f t="shared" si="12"/>
        <v>0</v>
      </c>
      <c r="AU30" s="128" t="str">
        <f t="shared" si="13"/>
        <v/>
      </c>
      <c r="AV30" s="128" t="str">
        <f t="shared" si="14"/>
        <v/>
      </c>
      <c r="AW30" s="128" t="str">
        <f t="shared" si="15"/>
        <v/>
      </c>
      <c r="AX30" s="129" t="str">
        <f t="shared" si="16"/>
        <v/>
      </c>
      <c r="AY30" s="143"/>
      <c r="AZ30" s="130"/>
      <c r="BA30" s="131" t="str">
        <f t="shared" si="17"/>
        <v/>
      </c>
      <c r="BB30" s="143"/>
      <c r="BC30" s="143"/>
      <c r="BD30" s="132"/>
      <c r="BE30" s="141"/>
      <c r="BF30" s="134" t="str">
        <f t="shared" si="18"/>
        <v/>
      </c>
      <c r="BG30" s="135" t="str">
        <f t="shared" si="19"/>
        <v>PA9503__44470_0.290856481481481___Null_44868_0.535520833333333_</v>
      </c>
      <c r="BH30" s="136" t="str">
        <f t="shared" si="20"/>
        <v/>
      </c>
      <c r="BI30" s="141" t="s">
        <v>338</v>
      </c>
      <c r="BJ30" s="137" t="str">
        <f t="shared" si="21"/>
        <v>FLB3067</v>
      </c>
      <c r="BK30" s="138" t="b">
        <f t="shared" si="22"/>
        <v>0</v>
      </c>
      <c r="BL30" s="137" t="str">
        <f t="shared" si="23"/>
        <v/>
      </c>
      <c r="BM30" s="132"/>
      <c r="BN30" s="8" t="b">
        <f t="shared" si="24"/>
        <v>1</v>
      </c>
      <c r="BO30" s="139" t="b">
        <f t="shared" si="25"/>
        <v>0</v>
      </c>
      <c r="BP30" s="140" t="b">
        <f t="shared" si="26"/>
        <v>1</v>
      </c>
      <c r="BQ30" s="4"/>
      <c r="BR30" s="4" t="str">
        <f t="shared" si="27"/>
        <v/>
      </c>
      <c r="BS30" s="4"/>
      <c r="BT30" s="4"/>
    </row>
    <row r="31">
      <c r="A31" s="109" t="s">
        <v>339</v>
      </c>
      <c r="B31" s="110">
        <v>44470.0</v>
      </c>
      <c r="C31" s="111">
        <v>0.30756944444444445</v>
      </c>
      <c r="D31" s="112"/>
      <c r="E31" s="109"/>
      <c r="F31" s="112"/>
      <c r="G31" s="112"/>
      <c r="H31" s="113"/>
      <c r="I31" s="112"/>
      <c r="J31" s="112"/>
      <c r="K31" s="112" t="s">
        <v>271</v>
      </c>
      <c r="L31" s="114">
        <v>44868.0</v>
      </c>
      <c r="M31" s="115">
        <v>0.5355208333333333</v>
      </c>
      <c r="N31" s="112"/>
      <c r="O31" s="112"/>
      <c r="P31" s="116" t="b">
        <f>IFNA(IF(VLOOKUP($A31,'Add from APT'!$AA$2:$AC808,3,FALSE)&gt;0,TRUE,FALSE),"ER - NOT IN APT")</f>
        <v>0</v>
      </c>
      <c r="Q31" s="82" t="str">
        <f>IF(ISLOGICAL(P31),IF(P31,"ER - REPS IN APT", IFNA(VLOOKUP($A31,RAW_APT!$A$3:$M808,7,FALSE),"ER - NOT IN APT")),P31)</f>
        <v>ER - NOT IN APT</v>
      </c>
      <c r="R31" s="117" t="b">
        <f t="shared" si="2"/>
        <v>1</v>
      </c>
      <c r="S31" s="116">
        <f t="shared" si="3"/>
        <v>1</v>
      </c>
      <c r="T31" s="118"/>
      <c r="U31" s="119"/>
      <c r="V31" s="119"/>
      <c r="W31" s="119"/>
      <c r="X31" s="120" t="b">
        <f t="shared" si="4"/>
        <v>0</v>
      </c>
      <c r="Y31" s="121" t="b">
        <v>0</v>
      </c>
      <c r="Z31" s="122" t="str">
        <f t="shared" si="5"/>
        <v/>
      </c>
      <c r="AA31" s="122" t="b">
        <f t="shared" si="6"/>
        <v>0</v>
      </c>
      <c r="AB31" s="119" t="b">
        <v>0</v>
      </c>
      <c r="AC31" s="123">
        <v>778.0</v>
      </c>
      <c r="AD31" s="124" t="b">
        <v>1</v>
      </c>
      <c r="AE31" s="125" t="str">
        <f t="shared" si="7"/>
        <v/>
      </c>
      <c r="AF31" s="117" t="b">
        <f t="shared" si="8"/>
        <v>0</v>
      </c>
      <c r="AG31" s="126" t="b">
        <f t="shared" si="9"/>
        <v>1</v>
      </c>
      <c r="AH31" s="123">
        <v>2.0</v>
      </c>
      <c r="AI31" s="123"/>
      <c r="AJ31" s="118"/>
      <c r="AK31" s="83" t="str">
        <f t="shared" si="10"/>
        <v>DELETED</v>
      </c>
      <c r="AL31" s="119"/>
      <c r="AM31" s="83" t="s">
        <v>269</v>
      </c>
      <c r="AN31" s="83" t="s">
        <v>269</v>
      </c>
      <c r="AO31" s="83" t="str">
        <f>IFERROR(__xludf.DUMMYFUNCTION("IF($AG31, ""DELETED"",TRIM(JOIN("" "",D31:E31)))"),"DELETED")</f>
        <v>DELETED</v>
      </c>
      <c r="AP31" s="83" t="str">
        <f t="shared" ref="AP31:AQ31" si="55">IF($AG31, "DELETED", TRIM(CONCATENATE(F31,I31,U31)))</f>
        <v>DELETED</v>
      </c>
      <c r="AQ31" s="83" t="str">
        <f t="shared" si="55"/>
        <v>DELETED</v>
      </c>
      <c r="AR31" s="83" t="str">
        <f>IFERROR(__xludf.DUMMYFUNCTION("IF($AG31, ""DELETED"", TRIM(JOIN("" "",AP31,AQ31)))"),"DELETED")</f>
        <v>DELETED</v>
      </c>
      <c r="AS31" s="127"/>
      <c r="AT31" s="128" t="b">
        <f t="shared" si="12"/>
        <v>1</v>
      </c>
      <c r="AU31" s="128" t="str">
        <f t="shared" si="13"/>
        <v/>
      </c>
      <c r="AV31" s="128" t="str">
        <f t="shared" si="14"/>
        <v/>
      </c>
      <c r="AW31" s="128" t="str">
        <f t="shared" si="15"/>
        <v/>
      </c>
      <c r="AX31" s="129" t="str">
        <f t="shared" si="16"/>
        <v/>
      </c>
      <c r="AY31" s="109"/>
      <c r="AZ31" s="130"/>
      <c r="BA31" s="131" t="str">
        <f t="shared" si="17"/>
        <v/>
      </c>
      <c r="BB31" s="109"/>
      <c r="BC31" s="109"/>
      <c r="BD31" s="132"/>
      <c r="BE31" s="141"/>
      <c r="BF31" s="134" t="str">
        <f t="shared" si="18"/>
        <v/>
      </c>
      <c r="BG31" s="135" t="str">
        <f t="shared" si="19"/>
        <v/>
      </c>
      <c r="BH31" s="136" t="str">
        <f t="shared" si="20"/>
        <v/>
      </c>
      <c r="BI31" s="141" t="s">
        <v>340</v>
      </c>
      <c r="BJ31" s="137" t="str">
        <f t="shared" si="21"/>
        <v>FLB3071</v>
      </c>
      <c r="BK31" s="138" t="b">
        <f t="shared" si="22"/>
        <v>0</v>
      </c>
      <c r="BL31" s="137" t="str">
        <f t="shared" si="23"/>
        <v/>
      </c>
      <c r="BM31" s="132"/>
      <c r="BN31" s="8" t="b">
        <f t="shared" si="24"/>
        <v>0</v>
      </c>
      <c r="BO31" s="139" t="b">
        <f t="shared" si="25"/>
        <v>0</v>
      </c>
      <c r="BP31" s="140" t="b">
        <f t="shared" si="26"/>
        <v>0</v>
      </c>
      <c r="BQ31" s="4"/>
      <c r="BR31" s="4" t="str">
        <f t="shared" si="27"/>
        <v/>
      </c>
      <c r="BS31" s="4"/>
      <c r="BT31" s="4"/>
    </row>
    <row r="32">
      <c r="A32" s="143" t="s">
        <v>341</v>
      </c>
      <c r="B32" s="144">
        <v>44470.0</v>
      </c>
      <c r="C32" s="115">
        <v>0.33140046296296294</v>
      </c>
      <c r="D32" s="4"/>
      <c r="E32" s="143"/>
      <c r="F32" s="4"/>
      <c r="G32" s="4"/>
      <c r="H32" s="151"/>
      <c r="I32" s="4"/>
      <c r="J32" s="4"/>
      <c r="K32" s="4" t="s">
        <v>271</v>
      </c>
      <c r="L32" s="145">
        <v>44868.0</v>
      </c>
      <c r="M32" s="115">
        <v>0.5355208333333333</v>
      </c>
      <c r="N32" s="4"/>
      <c r="O32" s="4"/>
      <c r="P32" s="116" t="b">
        <f>IFNA(IF(VLOOKUP($A32,'Add from APT'!$AA$2:$AC808,3,FALSE)&gt;0,TRUE,FALSE),"ER - NOT IN APT")</f>
        <v>0</v>
      </c>
      <c r="Q32" s="82" t="str">
        <f>IF(ISLOGICAL(P32),IF(P32,"ER - REPS IN APT", IFNA(VLOOKUP($A32,RAW_APT!$A$3:$M808,7,FALSE),"ER - NOT IN APT")),P32)</f>
        <v>Collected</v>
      </c>
      <c r="R32" s="117" t="b">
        <f t="shared" si="2"/>
        <v>1</v>
      </c>
      <c r="S32" s="116">
        <f t="shared" si="3"/>
        <v>1</v>
      </c>
      <c r="T32" s="146"/>
      <c r="U32" s="147"/>
      <c r="V32" s="147"/>
      <c r="W32" s="147"/>
      <c r="X32" s="120" t="b">
        <f t="shared" si="4"/>
        <v>0</v>
      </c>
      <c r="Y32" s="121" t="b">
        <v>0</v>
      </c>
      <c r="Z32" s="122" t="str">
        <f t="shared" si="5"/>
        <v/>
      </c>
      <c r="AA32" s="122" t="b">
        <f t="shared" si="6"/>
        <v>0</v>
      </c>
      <c r="AB32" s="147" t="b">
        <v>0</v>
      </c>
      <c r="AC32" s="148">
        <v>777.0</v>
      </c>
      <c r="AD32" s="149" t="b">
        <v>1</v>
      </c>
      <c r="AE32" s="125" t="str">
        <f t="shared" si="7"/>
        <v/>
      </c>
      <c r="AF32" s="117" t="b">
        <f t="shared" si="8"/>
        <v>0</v>
      </c>
      <c r="AG32" s="126" t="b">
        <f t="shared" si="9"/>
        <v>1</v>
      </c>
      <c r="AH32" s="148">
        <v>5.5</v>
      </c>
      <c r="AI32" s="150"/>
      <c r="AJ32" s="146"/>
      <c r="AK32" s="83" t="str">
        <f t="shared" si="10"/>
        <v>DELETED</v>
      </c>
      <c r="AL32" s="147"/>
      <c r="AM32" s="83" t="s">
        <v>269</v>
      </c>
      <c r="AN32" s="83" t="s">
        <v>269</v>
      </c>
      <c r="AO32" s="83" t="str">
        <f>IFERROR(__xludf.DUMMYFUNCTION("IF($AG32, ""DELETED"",TRIM(JOIN("" "",D32:E32)))"),"DELETED")</f>
        <v>DELETED</v>
      </c>
      <c r="AP32" s="83" t="str">
        <f t="shared" ref="AP32:AQ32" si="56">IF($AG32, "DELETED", TRIM(CONCATENATE(F32,I32,U32)))</f>
        <v>DELETED</v>
      </c>
      <c r="AQ32" s="83" t="str">
        <f t="shared" si="56"/>
        <v>DELETED</v>
      </c>
      <c r="AR32" s="83" t="str">
        <f>IFERROR(__xludf.DUMMYFUNCTION("IF($AG32, ""DELETED"", TRIM(JOIN("" "",AP32,AQ32)))"),"DELETED")</f>
        <v>DELETED</v>
      </c>
      <c r="AS32" s="127"/>
      <c r="AT32" s="128" t="b">
        <f t="shared" si="12"/>
        <v>1</v>
      </c>
      <c r="AU32" s="128" t="str">
        <f t="shared" si="13"/>
        <v/>
      </c>
      <c r="AV32" s="128" t="str">
        <f t="shared" si="14"/>
        <v/>
      </c>
      <c r="AW32" s="128" t="str">
        <f t="shared" si="15"/>
        <v/>
      </c>
      <c r="AX32" s="129" t="str">
        <f t="shared" si="16"/>
        <v/>
      </c>
      <c r="AY32" s="143"/>
      <c r="AZ32" s="130"/>
      <c r="BA32" s="131" t="str">
        <f t="shared" si="17"/>
        <v/>
      </c>
      <c r="BB32" s="143"/>
      <c r="BC32" s="143"/>
      <c r="BD32" s="132"/>
      <c r="BE32" s="141"/>
      <c r="BF32" s="134" t="str">
        <f t="shared" si="18"/>
        <v/>
      </c>
      <c r="BG32" s="135" t="str">
        <f t="shared" si="19"/>
        <v/>
      </c>
      <c r="BH32" s="136" t="str">
        <f t="shared" si="20"/>
        <v/>
      </c>
      <c r="BI32" s="141" t="s">
        <v>342</v>
      </c>
      <c r="BJ32" s="137" t="str">
        <f t="shared" si="21"/>
        <v>FLB3073</v>
      </c>
      <c r="BK32" s="138" t="b">
        <f t="shared" si="22"/>
        <v>0</v>
      </c>
      <c r="BL32" s="137" t="str">
        <f t="shared" si="23"/>
        <v/>
      </c>
      <c r="BM32" s="132"/>
      <c r="BN32" s="8" t="b">
        <f t="shared" si="24"/>
        <v>0</v>
      </c>
      <c r="BO32" s="139" t="b">
        <f t="shared" si="25"/>
        <v>0</v>
      </c>
      <c r="BP32" s="140" t="b">
        <f t="shared" si="26"/>
        <v>0</v>
      </c>
      <c r="BQ32" s="4"/>
      <c r="BR32" s="4" t="str">
        <f t="shared" si="27"/>
        <v/>
      </c>
      <c r="BS32" s="4"/>
      <c r="BT32" s="4"/>
    </row>
    <row r="33">
      <c r="A33" s="143" t="s">
        <v>343</v>
      </c>
      <c r="B33" s="144">
        <v>44470.0</v>
      </c>
      <c r="C33" s="115">
        <v>0.3325810185185185</v>
      </c>
      <c r="D33" s="4"/>
      <c r="E33" s="143"/>
      <c r="F33" s="4"/>
      <c r="G33" s="4"/>
      <c r="H33" s="151"/>
      <c r="I33" s="4"/>
      <c r="J33" s="4"/>
      <c r="K33" s="4" t="s">
        <v>271</v>
      </c>
      <c r="L33" s="145">
        <v>44868.0</v>
      </c>
      <c r="M33" s="115">
        <v>0.5355208333333333</v>
      </c>
      <c r="N33" s="4"/>
      <c r="O33" s="4"/>
      <c r="P33" s="116" t="b">
        <f>IFNA(IF(VLOOKUP($A33,'Add from APT'!$AA$2:$AC808,3,FALSE)&gt;0,TRUE,FALSE),"ER - NOT IN APT")</f>
        <v>0</v>
      </c>
      <c r="Q33" s="82" t="str">
        <f>IF(ISLOGICAL(P33),IF(P33,"ER - REPS IN APT", IFNA(VLOOKUP($A33,RAW_APT!$A$3:$M808,7,FALSE),"ER - NOT IN APT")),P33)</f>
        <v>Collected</v>
      </c>
      <c r="R33" s="117" t="b">
        <f t="shared" si="2"/>
        <v>1</v>
      </c>
      <c r="S33" s="116">
        <f t="shared" si="3"/>
        <v>1</v>
      </c>
      <c r="T33" s="146"/>
      <c r="U33" s="147"/>
      <c r="V33" s="147"/>
      <c r="W33" s="147"/>
      <c r="X33" s="120" t="b">
        <f t="shared" si="4"/>
        <v>0</v>
      </c>
      <c r="Y33" s="121" t="b">
        <v>0</v>
      </c>
      <c r="Z33" s="122" t="str">
        <f t="shared" si="5"/>
        <v/>
      </c>
      <c r="AA33" s="122" t="b">
        <f t="shared" si="6"/>
        <v>0</v>
      </c>
      <c r="AB33" s="147" t="b">
        <v>0</v>
      </c>
      <c r="AC33" s="148">
        <v>776.0</v>
      </c>
      <c r="AD33" s="149" t="b">
        <v>1</v>
      </c>
      <c r="AE33" s="125" t="str">
        <f t="shared" si="7"/>
        <v/>
      </c>
      <c r="AF33" s="117" t="b">
        <f t="shared" si="8"/>
        <v>0</v>
      </c>
      <c r="AG33" s="126" t="b">
        <f t="shared" si="9"/>
        <v>1</v>
      </c>
      <c r="AH33" s="148">
        <v>5.5</v>
      </c>
      <c r="AI33" s="150"/>
      <c r="AJ33" s="146"/>
      <c r="AK33" s="83" t="str">
        <f t="shared" si="10"/>
        <v>DELETED</v>
      </c>
      <c r="AL33" s="147"/>
      <c r="AM33" s="83" t="s">
        <v>269</v>
      </c>
      <c r="AN33" s="83" t="s">
        <v>269</v>
      </c>
      <c r="AO33" s="83" t="str">
        <f>IFERROR(__xludf.DUMMYFUNCTION("IF($AG33, ""DELETED"",TRIM(JOIN("" "",D33:E33)))"),"DELETED")</f>
        <v>DELETED</v>
      </c>
      <c r="AP33" s="83" t="str">
        <f t="shared" ref="AP33:AQ33" si="57">IF($AG33, "DELETED", TRIM(CONCATENATE(F33,I33,U33)))</f>
        <v>DELETED</v>
      </c>
      <c r="AQ33" s="83" t="str">
        <f t="shared" si="57"/>
        <v>DELETED</v>
      </c>
      <c r="AR33" s="83" t="str">
        <f>IFERROR(__xludf.DUMMYFUNCTION("IF($AG33, ""DELETED"", TRIM(JOIN("" "",AP33,AQ33)))"),"DELETED")</f>
        <v>DELETED</v>
      </c>
      <c r="AS33" s="127"/>
      <c r="AT33" s="128" t="b">
        <f t="shared" si="12"/>
        <v>1</v>
      </c>
      <c r="AU33" s="128" t="str">
        <f t="shared" si="13"/>
        <v/>
      </c>
      <c r="AV33" s="128" t="str">
        <f t="shared" si="14"/>
        <v/>
      </c>
      <c r="AW33" s="128" t="str">
        <f t="shared" si="15"/>
        <v/>
      </c>
      <c r="AX33" s="129" t="str">
        <f t="shared" si="16"/>
        <v/>
      </c>
      <c r="AY33" s="143"/>
      <c r="AZ33" s="130"/>
      <c r="BA33" s="131" t="str">
        <f t="shared" si="17"/>
        <v/>
      </c>
      <c r="BB33" s="143"/>
      <c r="BC33" s="143"/>
      <c r="BD33" s="132"/>
      <c r="BE33" s="141"/>
      <c r="BF33" s="134" t="str">
        <f t="shared" si="18"/>
        <v/>
      </c>
      <c r="BG33" s="135" t="str">
        <f t="shared" si="19"/>
        <v/>
      </c>
      <c r="BH33" s="136" t="str">
        <f t="shared" si="20"/>
        <v/>
      </c>
      <c r="BI33" s="141" t="s">
        <v>344</v>
      </c>
      <c r="BJ33" s="137" t="str">
        <f t="shared" si="21"/>
        <v>FLB3076</v>
      </c>
      <c r="BK33" s="138" t="b">
        <f t="shared" si="22"/>
        <v>0</v>
      </c>
      <c r="BL33" s="137" t="str">
        <f t="shared" si="23"/>
        <v/>
      </c>
      <c r="BM33" s="132"/>
      <c r="BN33" s="8" t="b">
        <f t="shared" si="24"/>
        <v>0</v>
      </c>
      <c r="BO33" s="139" t="b">
        <f t="shared" si="25"/>
        <v>0</v>
      </c>
      <c r="BP33" s="140" t="b">
        <f t="shared" si="26"/>
        <v>0</v>
      </c>
      <c r="BQ33" s="4"/>
      <c r="BR33" s="4" t="str">
        <f t="shared" si="27"/>
        <v/>
      </c>
      <c r="BS33" s="4"/>
      <c r="BT33" s="4"/>
    </row>
    <row r="34">
      <c r="A34" s="143" t="s">
        <v>345</v>
      </c>
      <c r="B34" s="144">
        <v>44473.0</v>
      </c>
      <c r="C34" s="115">
        <v>0.2783333333333333</v>
      </c>
      <c r="D34" s="4"/>
      <c r="E34" s="143"/>
      <c r="F34" s="149"/>
      <c r="G34" s="149"/>
      <c r="H34" s="151"/>
      <c r="I34" s="4"/>
      <c r="J34" s="4"/>
      <c r="K34" s="4" t="s">
        <v>271</v>
      </c>
      <c r="L34" s="145">
        <v>44868.0</v>
      </c>
      <c r="M34" s="115">
        <v>0.5355208333333333</v>
      </c>
      <c r="N34" s="4"/>
      <c r="O34" s="4"/>
      <c r="P34" s="116" t="b">
        <f>IFNA(IF(VLOOKUP($A34,'Add from APT'!$AA$2:$AC808,3,FALSE)&gt;0,TRUE,FALSE),"ER - NOT IN APT")</f>
        <v>0</v>
      </c>
      <c r="Q34" s="82" t="str">
        <f>IF(ISLOGICAL(P34),IF(P34,"ER - REPS IN APT", IFNA(VLOOKUP($A34,RAW_APT!$A$3:$M808,7,FALSE),"ER - NOT IN APT")),P34)</f>
        <v>Collected</v>
      </c>
      <c r="R34" s="117" t="b">
        <f t="shared" si="2"/>
        <v>1</v>
      </c>
      <c r="S34" s="116">
        <f t="shared" si="3"/>
        <v>1</v>
      </c>
      <c r="T34" s="148">
        <v>0.0</v>
      </c>
      <c r="U34" s="149"/>
      <c r="V34" s="149"/>
      <c r="W34" s="147"/>
      <c r="X34" s="120" t="b">
        <f t="shared" si="4"/>
        <v>0</v>
      </c>
      <c r="Y34" s="121" t="b">
        <v>0</v>
      </c>
      <c r="Z34" s="122" t="str">
        <f t="shared" si="5"/>
        <v/>
      </c>
      <c r="AA34" s="122" t="b">
        <f t="shared" si="6"/>
        <v>0</v>
      </c>
      <c r="AB34" s="147" t="b">
        <v>0</v>
      </c>
      <c r="AC34" s="148">
        <v>775.0</v>
      </c>
      <c r="AD34" s="149" t="b">
        <v>1</v>
      </c>
      <c r="AE34" s="125" t="str">
        <f t="shared" si="7"/>
        <v/>
      </c>
      <c r="AF34" s="117" t="b">
        <f t="shared" si="8"/>
        <v>0</v>
      </c>
      <c r="AG34" s="126" t="b">
        <f t="shared" si="9"/>
        <v>0</v>
      </c>
      <c r="AH34" s="148"/>
      <c r="AI34" s="150"/>
      <c r="AJ34" s="146">
        <v>2.2</v>
      </c>
      <c r="AK34" s="83" t="str">
        <f t="shared" si="10"/>
        <v>Negative</v>
      </c>
      <c r="AL34" s="147"/>
      <c r="AM34" s="83" t="s">
        <v>280</v>
      </c>
      <c r="AN34" s="83" t="s">
        <v>346</v>
      </c>
      <c r="AO34" s="83" t="str">
        <f>IFERROR(__xludf.DUMMYFUNCTION("IF($AG34, ""DELETED"",TRIM(JOIN("" "",D34:E34)))"),"")</f>
        <v/>
      </c>
      <c r="AP34" s="83" t="str">
        <f t="shared" ref="AP34:AQ34" si="58">IF($AG34, "DELETED", TRIM(CONCATENATE(F34,I34,U34)))</f>
        <v/>
      </c>
      <c r="AQ34" s="83" t="str">
        <f t="shared" si="58"/>
        <v/>
      </c>
      <c r="AR34" s="83" t="str">
        <f>IFERROR(__xludf.DUMMYFUNCTION("IF($AG34, ""DELETED"", TRIM(JOIN("" "",AP34,AQ34)))"),"")</f>
        <v/>
      </c>
      <c r="AS34" s="127"/>
      <c r="AT34" s="128" t="b">
        <f t="shared" si="12"/>
        <v>0</v>
      </c>
      <c r="AU34" s="128" t="str">
        <f t="shared" si="13"/>
        <v/>
      </c>
      <c r="AV34" s="128" t="str">
        <f t="shared" si="14"/>
        <v/>
      </c>
      <c r="AW34" s="128" t="str">
        <f t="shared" si="15"/>
        <v/>
      </c>
      <c r="AX34" s="129" t="str">
        <f t="shared" si="16"/>
        <v/>
      </c>
      <c r="AY34" s="143"/>
      <c r="AZ34" s="130"/>
      <c r="BA34" s="131" t="str">
        <f t="shared" si="17"/>
        <v/>
      </c>
      <c r="BB34" s="143"/>
      <c r="BC34" s="143"/>
      <c r="BD34" s="132"/>
      <c r="BE34" s="141"/>
      <c r="BF34" s="134" t="str">
        <f t="shared" si="18"/>
        <v/>
      </c>
      <c r="BG34" s="135" t="str">
        <f t="shared" si="19"/>
        <v>PA9579__44473_0.278333333333333___Null_44868_0.535520833333333_</v>
      </c>
      <c r="BH34" s="136" t="str">
        <f t="shared" si="20"/>
        <v/>
      </c>
      <c r="BI34" s="141" t="s">
        <v>347</v>
      </c>
      <c r="BJ34" s="137" t="str">
        <f t="shared" si="21"/>
        <v>FLB3081</v>
      </c>
      <c r="BK34" s="138" t="b">
        <f t="shared" si="22"/>
        <v>0</v>
      </c>
      <c r="BL34" s="137" t="str">
        <f t="shared" si="23"/>
        <v/>
      </c>
      <c r="BM34" s="132"/>
      <c r="BN34" s="8" t="b">
        <f t="shared" si="24"/>
        <v>1</v>
      </c>
      <c r="BO34" s="139" t="b">
        <f t="shared" si="25"/>
        <v>0</v>
      </c>
      <c r="BP34" s="140" t="b">
        <f t="shared" si="26"/>
        <v>1</v>
      </c>
      <c r="BQ34" s="4"/>
      <c r="BR34" s="4" t="str">
        <f t="shared" si="27"/>
        <v/>
      </c>
      <c r="BS34" s="4"/>
      <c r="BT34" s="4"/>
    </row>
    <row r="35">
      <c r="A35" s="4" t="s">
        <v>348</v>
      </c>
      <c r="B35" s="144">
        <v>44473.0</v>
      </c>
      <c r="C35" s="115">
        <v>0.3</v>
      </c>
      <c r="D35" s="4"/>
      <c r="E35" s="143"/>
      <c r="F35" s="4"/>
      <c r="G35" s="4"/>
      <c r="H35" s="151"/>
      <c r="I35" s="4"/>
      <c r="J35" s="4"/>
      <c r="K35" s="4" t="s">
        <v>271</v>
      </c>
      <c r="L35" s="152"/>
      <c r="M35" s="115"/>
      <c r="N35" s="4"/>
      <c r="O35" s="4"/>
      <c r="P35" s="116" t="b">
        <f>IFNA(IF(VLOOKUP($A35,'Add from APT'!$AA$2:$AC808,3,FALSE)&gt;0,TRUE,FALSE),"ER - NOT IN APT")</f>
        <v>0</v>
      </c>
      <c r="Q35" s="82" t="str">
        <f>IF(ISLOGICAL(P35),IF(P35,"ER - REPS IN APT", IFNA(VLOOKUP($A35,RAW_APT!$A$3:$M808,7,FALSE),"ER - NOT IN APT")),P35)</f>
        <v>Collected</v>
      </c>
      <c r="R35" s="117" t="b">
        <f t="shared" si="2"/>
        <v>1</v>
      </c>
      <c r="S35" s="116">
        <f t="shared" si="3"/>
        <v>1</v>
      </c>
      <c r="T35" s="146"/>
      <c r="U35" s="147"/>
      <c r="V35" s="147"/>
      <c r="W35" s="147"/>
      <c r="X35" s="120" t="b">
        <f t="shared" si="4"/>
        <v>0</v>
      </c>
      <c r="Y35" s="121" t="b">
        <v>0</v>
      </c>
      <c r="Z35" s="122" t="str">
        <f t="shared" si="5"/>
        <v/>
      </c>
      <c r="AA35" s="122" t="b">
        <f t="shared" si="6"/>
        <v>0</v>
      </c>
      <c r="AB35" s="147" t="b">
        <v>0</v>
      </c>
      <c r="AC35" s="148">
        <v>439.0</v>
      </c>
      <c r="AD35" s="149" t="b">
        <v>0</v>
      </c>
      <c r="AE35" s="125" t="str">
        <f t="shared" si="7"/>
        <v/>
      </c>
      <c r="AF35" s="117" t="b">
        <f t="shared" si="8"/>
        <v>0</v>
      </c>
      <c r="AG35" s="126" t="b">
        <f t="shared" si="9"/>
        <v>0</v>
      </c>
      <c r="AH35" s="148"/>
      <c r="AI35" s="150"/>
      <c r="AJ35" s="8">
        <v>2.2</v>
      </c>
      <c r="AK35" s="83" t="str">
        <f t="shared" si="10"/>
        <v>Negative</v>
      </c>
      <c r="AL35" s="4"/>
      <c r="AM35" s="83" t="s">
        <v>280</v>
      </c>
      <c r="AN35" s="83" t="s">
        <v>349</v>
      </c>
      <c r="AO35" s="83" t="str">
        <f>IFERROR(__xludf.DUMMYFUNCTION("IF($AG35, ""DELETED"",TRIM(JOIN("" "",D35:E35)))"),"")</f>
        <v/>
      </c>
      <c r="AP35" s="83" t="str">
        <f t="shared" ref="AP35:AQ35" si="59">IF($AG35, "DELETED", TRIM(CONCATENATE(F35,I35,U35)))</f>
        <v/>
      </c>
      <c r="AQ35" s="83" t="str">
        <f t="shared" si="59"/>
        <v/>
      </c>
      <c r="AR35" s="83" t="str">
        <f>IFERROR(__xludf.DUMMYFUNCTION("IF($AG35, ""DELETED"", TRIM(JOIN("" "",AP35,AQ35)))"),"")</f>
        <v/>
      </c>
      <c r="AS35" s="127"/>
      <c r="AT35" s="128" t="b">
        <f t="shared" si="12"/>
        <v>0</v>
      </c>
      <c r="AU35" s="128" t="str">
        <f t="shared" si="13"/>
        <v/>
      </c>
      <c r="AV35" s="128" t="str">
        <f t="shared" si="14"/>
        <v/>
      </c>
      <c r="AW35" s="128" t="str">
        <f t="shared" si="15"/>
        <v/>
      </c>
      <c r="AX35" s="129" t="str">
        <f t="shared" si="16"/>
        <v/>
      </c>
      <c r="AY35" s="143"/>
      <c r="AZ35" s="130"/>
      <c r="BA35" s="131" t="str">
        <f t="shared" si="17"/>
        <v/>
      </c>
      <c r="BB35" s="143"/>
      <c r="BC35" s="143"/>
      <c r="BD35" s="132"/>
      <c r="BE35" s="141"/>
      <c r="BF35" s="134" t="str">
        <f t="shared" si="18"/>
        <v/>
      </c>
      <c r="BG35" s="135" t="str">
        <f t="shared" si="19"/>
        <v>PA9635__44473_0.3___Null___</v>
      </c>
      <c r="BH35" s="136" t="str">
        <f t="shared" si="20"/>
        <v/>
      </c>
      <c r="BI35" s="141" t="s">
        <v>350</v>
      </c>
      <c r="BJ35" s="137" t="str">
        <f t="shared" si="21"/>
        <v>FLB3083</v>
      </c>
      <c r="BK35" s="138" t="b">
        <f t="shared" si="22"/>
        <v>0</v>
      </c>
      <c r="BL35" s="137" t="str">
        <f t="shared" si="23"/>
        <v/>
      </c>
      <c r="BM35" s="132"/>
      <c r="BN35" s="8" t="b">
        <f t="shared" si="24"/>
        <v>1</v>
      </c>
      <c r="BO35" s="139" t="b">
        <f t="shared" si="25"/>
        <v>0</v>
      </c>
      <c r="BP35" s="140" t="b">
        <f t="shared" si="26"/>
        <v>1</v>
      </c>
      <c r="BQ35" s="4"/>
      <c r="BR35" s="4" t="str">
        <f t="shared" si="27"/>
        <v/>
      </c>
      <c r="BS35" s="4"/>
      <c r="BT35" s="4"/>
    </row>
    <row r="36">
      <c r="A36" s="4" t="s">
        <v>351</v>
      </c>
      <c r="B36" s="144">
        <v>44473.0</v>
      </c>
      <c r="C36" s="115">
        <v>0.30212962962962964</v>
      </c>
      <c r="D36" s="4"/>
      <c r="E36" s="143"/>
      <c r="F36" s="149"/>
      <c r="G36" s="149"/>
      <c r="H36" s="151"/>
      <c r="I36" s="4"/>
      <c r="J36" s="4"/>
      <c r="K36" s="4" t="s">
        <v>271</v>
      </c>
      <c r="L36" s="152"/>
      <c r="M36" s="115"/>
      <c r="N36" s="4"/>
      <c r="O36" s="4"/>
      <c r="P36" s="116" t="b">
        <f>IFNA(IF(VLOOKUP($A36,'Add from APT'!$AA$2:$AC808,3,FALSE)&gt;0,TRUE,FALSE),"ER - NOT IN APT")</f>
        <v>0</v>
      </c>
      <c r="Q36" s="82" t="str">
        <f>IF(ISLOGICAL(P36),IF(P36,"ER - REPS IN APT", IFNA(VLOOKUP($A36,RAW_APT!$A$3:$M808,7,FALSE),"ER - NOT IN APT")),P36)</f>
        <v>Collected</v>
      </c>
      <c r="R36" s="117" t="b">
        <f t="shared" si="2"/>
        <v>1</v>
      </c>
      <c r="S36" s="116">
        <f t="shared" si="3"/>
        <v>1</v>
      </c>
      <c r="T36" s="148">
        <v>0.0</v>
      </c>
      <c r="U36" s="149"/>
      <c r="V36" s="149"/>
      <c r="W36" s="147"/>
      <c r="X36" s="120" t="b">
        <f t="shared" si="4"/>
        <v>0</v>
      </c>
      <c r="Y36" s="121" t="b">
        <v>0</v>
      </c>
      <c r="Z36" s="122" t="str">
        <f t="shared" si="5"/>
        <v/>
      </c>
      <c r="AA36" s="122" t="b">
        <f t="shared" si="6"/>
        <v>0</v>
      </c>
      <c r="AB36" s="147" t="b">
        <v>0</v>
      </c>
      <c r="AC36" s="148">
        <v>438.0</v>
      </c>
      <c r="AD36" s="149" t="b">
        <v>0</v>
      </c>
      <c r="AE36" s="125" t="str">
        <f t="shared" si="7"/>
        <v/>
      </c>
      <c r="AF36" s="117" t="b">
        <f t="shared" si="8"/>
        <v>0</v>
      </c>
      <c r="AG36" s="126" t="b">
        <f t="shared" si="9"/>
        <v>0</v>
      </c>
      <c r="AH36" s="148"/>
      <c r="AI36" s="150"/>
      <c r="AJ36" s="146">
        <v>2.2</v>
      </c>
      <c r="AK36" s="83" t="str">
        <f t="shared" si="10"/>
        <v>Negative</v>
      </c>
      <c r="AL36" s="147"/>
      <c r="AM36" s="83" t="s">
        <v>280</v>
      </c>
      <c r="AN36" s="83" t="s">
        <v>352</v>
      </c>
      <c r="AO36" s="83" t="str">
        <f>IFERROR(__xludf.DUMMYFUNCTION("IF($AG36, ""DELETED"",TRIM(JOIN("" "",D36:E36)))"),"")</f>
        <v/>
      </c>
      <c r="AP36" s="83" t="str">
        <f t="shared" ref="AP36:AQ36" si="60">IF($AG36, "DELETED", TRIM(CONCATENATE(F36,I36,U36)))</f>
        <v/>
      </c>
      <c r="AQ36" s="83" t="str">
        <f t="shared" si="60"/>
        <v/>
      </c>
      <c r="AR36" s="83" t="str">
        <f>IFERROR(__xludf.DUMMYFUNCTION("IF($AG36, ""DELETED"", TRIM(JOIN("" "",AP36,AQ36)))"),"")</f>
        <v/>
      </c>
      <c r="AS36" s="127"/>
      <c r="AT36" s="128" t="b">
        <f t="shared" si="12"/>
        <v>0</v>
      </c>
      <c r="AU36" s="128" t="str">
        <f t="shared" si="13"/>
        <v/>
      </c>
      <c r="AV36" s="128" t="str">
        <f t="shared" si="14"/>
        <v/>
      </c>
      <c r="AW36" s="128" t="str">
        <f t="shared" si="15"/>
        <v/>
      </c>
      <c r="AX36" s="129" t="str">
        <f t="shared" si="16"/>
        <v/>
      </c>
      <c r="AY36" s="143"/>
      <c r="AZ36" s="130"/>
      <c r="BA36" s="131" t="str">
        <f t="shared" si="17"/>
        <v/>
      </c>
      <c r="BB36" s="143"/>
      <c r="BC36" s="143"/>
      <c r="BD36" s="132"/>
      <c r="BE36" s="141"/>
      <c r="BF36" s="134" t="str">
        <f t="shared" si="18"/>
        <v/>
      </c>
      <c r="BG36" s="135" t="str">
        <f t="shared" si="19"/>
        <v>PA9556__44473_0.30212962962963___Null___</v>
      </c>
      <c r="BH36" s="136" t="str">
        <f t="shared" si="20"/>
        <v/>
      </c>
      <c r="BI36" s="141" t="s">
        <v>353</v>
      </c>
      <c r="BJ36" s="137" t="str">
        <f t="shared" si="21"/>
        <v>FLB3084</v>
      </c>
      <c r="BK36" s="138" t="b">
        <f t="shared" si="22"/>
        <v>0</v>
      </c>
      <c r="BL36" s="137" t="str">
        <f t="shared" si="23"/>
        <v/>
      </c>
      <c r="BM36" s="132"/>
      <c r="BN36" s="8" t="b">
        <f t="shared" si="24"/>
        <v>1</v>
      </c>
      <c r="BO36" s="139" t="b">
        <f t="shared" si="25"/>
        <v>0</v>
      </c>
      <c r="BP36" s="140" t="b">
        <f t="shared" si="26"/>
        <v>1</v>
      </c>
      <c r="BQ36" s="4"/>
      <c r="BR36" s="4" t="str">
        <f t="shared" si="27"/>
        <v/>
      </c>
      <c r="BS36" s="4"/>
      <c r="BT36" s="4"/>
    </row>
    <row r="37">
      <c r="A37" s="4" t="s">
        <v>354</v>
      </c>
      <c r="B37" s="144">
        <v>44473.0</v>
      </c>
      <c r="C37" s="115">
        <v>0.31230324074074073</v>
      </c>
      <c r="D37" s="4"/>
      <c r="E37" s="143"/>
      <c r="F37" s="4"/>
      <c r="G37" s="4"/>
      <c r="H37" s="151"/>
      <c r="I37" s="4"/>
      <c r="J37" s="4"/>
      <c r="K37" s="4" t="s">
        <v>271</v>
      </c>
      <c r="L37" s="152"/>
      <c r="M37" s="115"/>
      <c r="N37" s="4"/>
      <c r="O37" s="4"/>
      <c r="P37" s="116" t="b">
        <f>IFNA(IF(VLOOKUP($A37,'Add from APT'!$AA$2:$AC808,3,FALSE)&gt;0,TRUE,FALSE),"ER - NOT IN APT")</f>
        <v>0</v>
      </c>
      <c r="Q37" s="82" t="str">
        <f>IF(ISLOGICAL(P37),IF(P37,"ER - REPS IN APT", IFNA(VLOOKUP($A37,RAW_APT!$A$3:$M808,7,FALSE),"ER - NOT IN APT")),P37)</f>
        <v>Collected</v>
      </c>
      <c r="R37" s="117" t="b">
        <f t="shared" si="2"/>
        <v>1</v>
      </c>
      <c r="S37" s="116">
        <f t="shared" si="3"/>
        <v>1</v>
      </c>
      <c r="T37" s="146"/>
      <c r="U37" s="147"/>
      <c r="V37" s="147"/>
      <c r="W37" s="147"/>
      <c r="X37" s="120" t="b">
        <f t="shared" si="4"/>
        <v>0</v>
      </c>
      <c r="Y37" s="121" t="b">
        <v>0</v>
      </c>
      <c r="Z37" s="122" t="str">
        <f t="shared" si="5"/>
        <v/>
      </c>
      <c r="AA37" s="122" t="b">
        <f t="shared" si="6"/>
        <v>0</v>
      </c>
      <c r="AB37" s="147" t="b">
        <v>0</v>
      </c>
      <c r="AC37" s="148">
        <v>437.0</v>
      </c>
      <c r="AD37" s="149" t="b">
        <v>0</v>
      </c>
      <c r="AE37" s="125" t="str">
        <f t="shared" si="7"/>
        <v/>
      </c>
      <c r="AF37" s="117" t="b">
        <f t="shared" si="8"/>
        <v>0</v>
      </c>
      <c r="AG37" s="126" t="b">
        <f t="shared" si="9"/>
        <v>0</v>
      </c>
      <c r="AH37" s="148"/>
      <c r="AI37" s="150"/>
      <c r="AJ37" s="146">
        <v>2.2</v>
      </c>
      <c r="AK37" s="83" t="str">
        <f t="shared" si="10"/>
        <v>Negative</v>
      </c>
      <c r="AL37" s="147"/>
      <c r="AM37" s="83" t="s">
        <v>280</v>
      </c>
      <c r="AN37" s="83" t="s">
        <v>325</v>
      </c>
      <c r="AO37" s="83" t="str">
        <f>IFERROR(__xludf.DUMMYFUNCTION("IF($AG37, ""DELETED"",TRIM(JOIN("" "",D37:E37)))"),"")</f>
        <v/>
      </c>
      <c r="AP37" s="83" t="str">
        <f t="shared" ref="AP37:AQ37" si="61">IF($AG37, "DELETED", TRIM(CONCATENATE(F37,I37,U37)))</f>
        <v/>
      </c>
      <c r="AQ37" s="83" t="str">
        <f t="shared" si="61"/>
        <v/>
      </c>
      <c r="AR37" s="83" t="str">
        <f>IFERROR(__xludf.DUMMYFUNCTION("IF($AG37, ""DELETED"", TRIM(JOIN("" "",AP37,AQ37)))"),"")</f>
        <v/>
      </c>
      <c r="AS37" s="127"/>
      <c r="AT37" s="128" t="b">
        <f t="shared" si="12"/>
        <v>0</v>
      </c>
      <c r="AU37" s="128" t="str">
        <f t="shared" si="13"/>
        <v/>
      </c>
      <c r="AV37" s="128" t="str">
        <f t="shared" si="14"/>
        <v/>
      </c>
      <c r="AW37" s="128" t="str">
        <f t="shared" si="15"/>
        <v/>
      </c>
      <c r="AX37" s="129" t="str">
        <f t="shared" si="16"/>
        <v/>
      </c>
      <c r="AY37" s="143"/>
      <c r="AZ37" s="130"/>
      <c r="BA37" s="131" t="str">
        <f t="shared" si="17"/>
        <v/>
      </c>
      <c r="BB37" s="143"/>
      <c r="BC37" s="143"/>
      <c r="BD37" s="132"/>
      <c r="BE37" s="141"/>
      <c r="BF37" s="134" t="str">
        <f t="shared" si="18"/>
        <v/>
      </c>
      <c r="BG37" s="135" t="str">
        <f t="shared" si="19"/>
        <v>PA9514__44473_0.312303240740741___Null___</v>
      </c>
      <c r="BH37" s="136" t="str">
        <f t="shared" si="20"/>
        <v/>
      </c>
      <c r="BI37" s="141" t="s">
        <v>355</v>
      </c>
      <c r="BJ37" s="137" t="str">
        <f t="shared" si="21"/>
        <v>FLB3085</v>
      </c>
      <c r="BK37" s="138" t="b">
        <f t="shared" si="22"/>
        <v>0</v>
      </c>
      <c r="BL37" s="137" t="str">
        <f t="shared" si="23"/>
        <v/>
      </c>
      <c r="BM37" s="132"/>
      <c r="BN37" s="8" t="b">
        <f t="shared" si="24"/>
        <v>1</v>
      </c>
      <c r="BO37" s="139" t="b">
        <f t="shared" si="25"/>
        <v>0</v>
      </c>
      <c r="BP37" s="140" t="b">
        <f t="shared" si="26"/>
        <v>1</v>
      </c>
      <c r="BQ37" s="4"/>
      <c r="BR37" s="4" t="str">
        <f t="shared" si="27"/>
        <v/>
      </c>
      <c r="BS37" s="4"/>
      <c r="BT37" s="4"/>
    </row>
    <row r="38">
      <c r="A38" s="4" t="s">
        <v>356</v>
      </c>
      <c r="B38" s="144">
        <v>44473.0</v>
      </c>
      <c r="C38" s="115">
        <v>0.3146759259259259</v>
      </c>
      <c r="D38" s="4"/>
      <c r="E38" s="143"/>
      <c r="F38" s="4"/>
      <c r="G38" s="4"/>
      <c r="H38" s="151"/>
      <c r="I38" s="4"/>
      <c r="J38" s="4"/>
      <c r="K38" s="4" t="s">
        <v>271</v>
      </c>
      <c r="L38" s="152"/>
      <c r="M38" s="115"/>
      <c r="N38" s="4"/>
      <c r="O38" s="4"/>
      <c r="P38" s="116" t="b">
        <f>IFNA(IF(VLOOKUP($A38,'Add from APT'!$AA$2:$AC808,3,FALSE)&gt;0,TRUE,FALSE),"ER - NOT IN APT")</f>
        <v>0</v>
      </c>
      <c r="Q38" s="82" t="str">
        <f>IF(ISLOGICAL(P38),IF(P38,"ER - REPS IN APT", IFNA(VLOOKUP($A38,RAW_APT!$A$3:$M808,7,FALSE),"ER - NOT IN APT")),P38)</f>
        <v>Collected</v>
      </c>
      <c r="R38" s="117" t="b">
        <f t="shared" si="2"/>
        <v>1</v>
      </c>
      <c r="S38" s="116">
        <f t="shared" si="3"/>
        <v>1</v>
      </c>
      <c r="T38" s="146"/>
      <c r="U38" s="147"/>
      <c r="V38" s="147"/>
      <c r="W38" s="147"/>
      <c r="X38" s="120" t="b">
        <f t="shared" si="4"/>
        <v>0</v>
      </c>
      <c r="Y38" s="121" t="b">
        <v>0</v>
      </c>
      <c r="Z38" s="122" t="str">
        <f t="shared" si="5"/>
        <v/>
      </c>
      <c r="AA38" s="122" t="b">
        <f t="shared" si="6"/>
        <v>0</v>
      </c>
      <c r="AB38" s="147" t="b">
        <v>0</v>
      </c>
      <c r="AC38" s="148">
        <v>436.0</v>
      </c>
      <c r="AD38" s="149" t="b">
        <v>0</v>
      </c>
      <c r="AE38" s="125" t="str">
        <f t="shared" si="7"/>
        <v/>
      </c>
      <c r="AF38" s="117" t="b">
        <f t="shared" si="8"/>
        <v>0</v>
      </c>
      <c r="AG38" s="126" t="b">
        <f t="shared" si="9"/>
        <v>0</v>
      </c>
      <c r="AH38" s="148"/>
      <c r="AI38" s="150"/>
      <c r="AJ38" s="146">
        <v>2.2</v>
      </c>
      <c r="AK38" s="83" t="str">
        <f t="shared" si="10"/>
        <v>Negative</v>
      </c>
      <c r="AL38" s="147"/>
      <c r="AM38" s="83" t="s">
        <v>280</v>
      </c>
      <c r="AN38" s="83" t="s">
        <v>357</v>
      </c>
      <c r="AO38" s="83" t="str">
        <f>IFERROR(__xludf.DUMMYFUNCTION("IF($AG38, ""DELETED"",TRIM(JOIN("" "",D38:E38)))"),"")</f>
        <v/>
      </c>
      <c r="AP38" s="83" t="str">
        <f t="shared" ref="AP38:AQ38" si="62">IF($AG38, "DELETED", TRIM(CONCATENATE(F38,I38,U38)))</f>
        <v/>
      </c>
      <c r="AQ38" s="83" t="str">
        <f t="shared" si="62"/>
        <v/>
      </c>
      <c r="AR38" s="83" t="str">
        <f>IFERROR(__xludf.DUMMYFUNCTION("IF($AG38, ""DELETED"", TRIM(JOIN("" "",AP38,AQ38)))"),"")</f>
        <v/>
      </c>
      <c r="AS38" s="127"/>
      <c r="AT38" s="128" t="b">
        <f t="shared" si="12"/>
        <v>0</v>
      </c>
      <c r="AU38" s="128" t="str">
        <f t="shared" si="13"/>
        <v/>
      </c>
      <c r="AV38" s="128" t="str">
        <f t="shared" si="14"/>
        <v/>
      </c>
      <c r="AW38" s="128" t="str">
        <f t="shared" si="15"/>
        <v/>
      </c>
      <c r="AX38" s="129" t="str">
        <f t="shared" si="16"/>
        <v/>
      </c>
      <c r="AY38" s="143"/>
      <c r="AZ38" s="130"/>
      <c r="BA38" s="131" t="str">
        <f t="shared" si="17"/>
        <v/>
      </c>
      <c r="BB38" s="143"/>
      <c r="BC38" s="143"/>
      <c r="BD38" s="132"/>
      <c r="BE38" s="141"/>
      <c r="BF38" s="134" t="str">
        <f t="shared" si="18"/>
        <v/>
      </c>
      <c r="BG38" s="135" t="str">
        <f t="shared" si="19"/>
        <v>PA9456__44473_0.314675925925926___Null___</v>
      </c>
      <c r="BH38" s="136" t="str">
        <f t="shared" si="20"/>
        <v/>
      </c>
      <c r="BI38" s="141" t="s">
        <v>358</v>
      </c>
      <c r="BJ38" s="137" t="str">
        <f t="shared" si="21"/>
        <v>FLB3089</v>
      </c>
      <c r="BK38" s="138" t="b">
        <f t="shared" si="22"/>
        <v>0</v>
      </c>
      <c r="BL38" s="137" t="str">
        <f t="shared" si="23"/>
        <v/>
      </c>
      <c r="BM38" s="132"/>
      <c r="BN38" s="8" t="b">
        <f t="shared" si="24"/>
        <v>1</v>
      </c>
      <c r="BO38" s="139" t="b">
        <f t="shared" si="25"/>
        <v>0</v>
      </c>
      <c r="BP38" s="140" t="b">
        <f t="shared" si="26"/>
        <v>1</v>
      </c>
      <c r="BQ38" s="4"/>
      <c r="BR38" s="4" t="str">
        <f t="shared" si="27"/>
        <v/>
      </c>
      <c r="BS38" s="4"/>
      <c r="BT38" s="4"/>
    </row>
    <row r="39">
      <c r="A39" s="4" t="s">
        <v>359</v>
      </c>
      <c r="B39" s="144">
        <v>44473.0</v>
      </c>
      <c r="C39" s="115">
        <v>0.3149189814814815</v>
      </c>
      <c r="D39" s="4"/>
      <c r="E39" s="143"/>
      <c r="F39" s="4"/>
      <c r="G39" s="4"/>
      <c r="H39" s="151"/>
      <c r="I39" s="4"/>
      <c r="J39" s="4"/>
      <c r="K39" s="4" t="s">
        <v>271</v>
      </c>
      <c r="L39" s="152"/>
      <c r="M39" s="115"/>
      <c r="N39" s="4"/>
      <c r="O39" s="4"/>
      <c r="P39" s="116" t="b">
        <f>IFNA(IF(VLOOKUP($A39,'Add from APT'!$AA$2:$AC808,3,FALSE)&gt;0,TRUE,FALSE),"ER - NOT IN APT")</f>
        <v>0</v>
      </c>
      <c r="Q39" s="82" t="str">
        <f>IF(ISLOGICAL(P39),IF(P39,"ER - REPS IN APT", IFNA(VLOOKUP($A39,RAW_APT!$A$3:$M808,7,FALSE),"ER - NOT IN APT")),P39)</f>
        <v>Collected</v>
      </c>
      <c r="R39" s="117" t="b">
        <f t="shared" si="2"/>
        <v>1</v>
      </c>
      <c r="S39" s="116">
        <f t="shared" si="3"/>
        <v>1</v>
      </c>
      <c r="T39" s="146"/>
      <c r="U39" s="147"/>
      <c r="V39" s="147"/>
      <c r="W39" s="147"/>
      <c r="X39" s="120" t="b">
        <f t="shared" si="4"/>
        <v>0</v>
      </c>
      <c r="Y39" s="121" t="b">
        <v>0</v>
      </c>
      <c r="Z39" s="122" t="str">
        <f t="shared" si="5"/>
        <v/>
      </c>
      <c r="AA39" s="122" t="b">
        <f t="shared" si="6"/>
        <v>0</v>
      </c>
      <c r="AB39" s="147" t="b">
        <v>0</v>
      </c>
      <c r="AC39" s="148">
        <v>435.0</v>
      </c>
      <c r="AD39" s="149" t="b">
        <v>0</v>
      </c>
      <c r="AE39" s="125" t="str">
        <f t="shared" si="7"/>
        <v/>
      </c>
      <c r="AF39" s="117" t="b">
        <f t="shared" si="8"/>
        <v>0</v>
      </c>
      <c r="AG39" s="126" t="b">
        <f t="shared" si="9"/>
        <v>0</v>
      </c>
      <c r="AH39" s="148"/>
      <c r="AI39" s="150"/>
      <c r="AJ39" s="146">
        <v>2.2</v>
      </c>
      <c r="AK39" s="83" t="str">
        <f t="shared" si="10"/>
        <v>Negative</v>
      </c>
      <c r="AL39" s="147"/>
      <c r="AM39" s="83" t="s">
        <v>280</v>
      </c>
      <c r="AN39" s="83" t="s">
        <v>360</v>
      </c>
      <c r="AO39" s="83" t="str">
        <f>IFERROR(__xludf.DUMMYFUNCTION("IF($AG39, ""DELETED"",TRIM(JOIN("" "",D39:E39)))"),"")</f>
        <v/>
      </c>
      <c r="AP39" s="83" t="str">
        <f t="shared" ref="AP39:AQ39" si="63">IF($AG39, "DELETED", TRIM(CONCATENATE(F39,I39,U39)))</f>
        <v/>
      </c>
      <c r="AQ39" s="83" t="str">
        <f t="shared" si="63"/>
        <v/>
      </c>
      <c r="AR39" s="83" t="str">
        <f>IFERROR(__xludf.DUMMYFUNCTION("IF($AG39, ""DELETED"", TRIM(JOIN("" "",AP39,AQ39)))"),"")</f>
        <v/>
      </c>
      <c r="AS39" s="127"/>
      <c r="AT39" s="128" t="b">
        <f t="shared" si="12"/>
        <v>0</v>
      </c>
      <c r="AU39" s="128" t="str">
        <f t="shared" si="13"/>
        <v/>
      </c>
      <c r="AV39" s="128" t="str">
        <f t="shared" si="14"/>
        <v/>
      </c>
      <c r="AW39" s="128" t="str">
        <f t="shared" si="15"/>
        <v/>
      </c>
      <c r="AX39" s="129" t="str">
        <f t="shared" si="16"/>
        <v/>
      </c>
      <c r="AY39" s="143"/>
      <c r="AZ39" s="130"/>
      <c r="BA39" s="131" t="str">
        <f t="shared" si="17"/>
        <v/>
      </c>
      <c r="BB39" s="143"/>
      <c r="BC39" s="143"/>
      <c r="BD39" s="132"/>
      <c r="BE39" s="141"/>
      <c r="BF39" s="134" t="str">
        <f t="shared" si="18"/>
        <v/>
      </c>
      <c r="BG39" s="135" t="str">
        <f t="shared" si="19"/>
        <v>PA9611__44473_0.314918981481482___Null___</v>
      </c>
      <c r="BH39" s="136" t="str">
        <f t="shared" si="20"/>
        <v/>
      </c>
      <c r="BI39" s="141" t="s">
        <v>361</v>
      </c>
      <c r="BJ39" s="137" t="str">
        <f t="shared" si="21"/>
        <v>FLB3121</v>
      </c>
      <c r="BK39" s="138" t="b">
        <f t="shared" si="22"/>
        <v>0</v>
      </c>
      <c r="BL39" s="137" t="str">
        <f t="shared" si="23"/>
        <v/>
      </c>
      <c r="BM39" s="132"/>
      <c r="BN39" s="8" t="b">
        <f t="shared" si="24"/>
        <v>1</v>
      </c>
      <c r="BO39" s="139" t="b">
        <f t="shared" si="25"/>
        <v>0</v>
      </c>
      <c r="BP39" s="140" t="b">
        <f t="shared" si="26"/>
        <v>1</v>
      </c>
      <c r="BQ39" s="4"/>
      <c r="BR39" s="4" t="str">
        <f t="shared" si="27"/>
        <v/>
      </c>
      <c r="BS39" s="4"/>
      <c r="BT39" s="4"/>
    </row>
    <row r="40">
      <c r="A40" s="4" t="s">
        <v>362</v>
      </c>
      <c r="B40" s="144">
        <v>44473.0</v>
      </c>
      <c r="C40" s="115">
        <v>0.31525462962962963</v>
      </c>
      <c r="D40" s="4"/>
      <c r="E40" s="143"/>
      <c r="F40" s="4"/>
      <c r="G40" s="4"/>
      <c r="H40" s="151"/>
      <c r="I40" s="4"/>
      <c r="J40" s="4"/>
      <c r="K40" s="4" t="s">
        <v>271</v>
      </c>
      <c r="L40" s="152"/>
      <c r="M40" s="115"/>
      <c r="N40" s="4"/>
      <c r="O40" s="4"/>
      <c r="P40" s="116" t="b">
        <f>IFNA(IF(VLOOKUP($A40,'Add from APT'!$AA$2:$AC808,3,FALSE)&gt;0,TRUE,FALSE),"ER - NOT IN APT")</f>
        <v>0</v>
      </c>
      <c r="Q40" s="82" t="str">
        <f>IF(ISLOGICAL(P40),IF(P40,"ER - REPS IN APT", IFNA(VLOOKUP($A40,RAW_APT!$A$3:$M808,7,FALSE),"ER - NOT IN APT")),P40)</f>
        <v>Collected</v>
      </c>
      <c r="R40" s="117" t="b">
        <f t="shared" si="2"/>
        <v>1</v>
      </c>
      <c r="S40" s="116">
        <f t="shared" si="3"/>
        <v>1</v>
      </c>
      <c r="T40" s="146"/>
      <c r="U40" s="147"/>
      <c r="V40" s="147"/>
      <c r="W40" s="147"/>
      <c r="X40" s="120" t="b">
        <f t="shared" si="4"/>
        <v>0</v>
      </c>
      <c r="Y40" s="121" t="b">
        <v>0</v>
      </c>
      <c r="Z40" s="122" t="str">
        <f t="shared" si="5"/>
        <v/>
      </c>
      <c r="AA40" s="122" t="b">
        <f t="shared" si="6"/>
        <v>0</v>
      </c>
      <c r="AB40" s="147" t="b">
        <v>0</v>
      </c>
      <c r="AC40" s="148">
        <v>434.0</v>
      </c>
      <c r="AD40" s="149" t="b">
        <v>0</v>
      </c>
      <c r="AE40" s="125" t="str">
        <f t="shared" si="7"/>
        <v/>
      </c>
      <c r="AF40" s="117" t="b">
        <f t="shared" si="8"/>
        <v>0</v>
      </c>
      <c r="AG40" s="126" t="b">
        <f t="shared" si="9"/>
        <v>0</v>
      </c>
      <c r="AH40" s="148"/>
      <c r="AI40" s="150"/>
      <c r="AJ40" s="146">
        <v>2.2</v>
      </c>
      <c r="AK40" s="83" t="str">
        <f t="shared" si="10"/>
        <v>Negative</v>
      </c>
      <c r="AL40" s="147"/>
      <c r="AM40" s="83" t="s">
        <v>280</v>
      </c>
      <c r="AN40" s="83" t="s">
        <v>363</v>
      </c>
      <c r="AO40" s="83" t="str">
        <f>IFERROR(__xludf.DUMMYFUNCTION("IF($AG40, ""DELETED"",TRIM(JOIN("" "",D40:E40)))"),"")</f>
        <v/>
      </c>
      <c r="AP40" s="83" t="str">
        <f t="shared" ref="AP40:AQ40" si="64">IF($AG40, "DELETED", TRIM(CONCATENATE(F40,I40,U40)))</f>
        <v/>
      </c>
      <c r="AQ40" s="83" t="str">
        <f t="shared" si="64"/>
        <v/>
      </c>
      <c r="AR40" s="83" t="str">
        <f>IFERROR(__xludf.DUMMYFUNCTION("IF($AG40, ""DELETED"", TRIM(JOIN("" "",AP40,AQ40)))"),"")</f>
        <v/>
      </c>
      <c r="AS40" s="127"/>
      <c r="AT40" s="128" t="b">
        <f t="shared" si="12"/>
        <v>0</v>
      </c>
      <c r="AU40" s="128" t="str">
        <f t="shared" si="13"/>
        <v/>
      </c>
      <c r="AV40" s="128" t="str">
        <f t="shared" si="14"/>
        <v/>
      </c>
      <c r="AW40" s="128" t="str">
        <f t="shared" si="15"/>
        <v/>
      </c>
      <c r="AX40" s="129" t="str">
        <f t="shared" si="16"/>
        <v/>
      </c>
      <c r="AY40" s="143"/>
      <c r="AZ40" s="130"/>
      <c r="BA40" s="131" t="str">
        <f t="shared" si="17"/>
        <v/>
      </c>
      <c r="BB40" s="143"/>
      <c r="BC40" s="143"/>
      <c r="BD40" s="132"/>
      <c r="BE40" s="141"/>
      <c r="BF40" s="134" t="str">
        <f t="shared" si="18"/>
        <v/>
      </c>
      <c r="BG40" s="135" t="str">
        <f t="shared" si="19"/>
        <v>PA9609__44473_0.31525462962963___Null___</v>
      </c>
      <c r="BH40" s="136" t="str">
        <f t="shared" si="20"/>
        <v/>
      </c>
      <c r="BI40" s="141" t="s">
        <v>364</v>
      </c>
      <c r="BJ40" s="137" t="str">
        <f t="shared" si="21"/>
        <v>FLB3123</v>
      </c>
      <c r="BK40" s="138" t="b">
        <f t="shared" si="22"/>
        <v>0</v>
      </c>
      <c r="BL40" s="137" t="str">
        <f t="shared" si="23"/>
        <v/>
      </c>
      <c r="BM40" s="132"/>
      <c r="BN40" s="8" t="b">
        <f t="shared" si="24"/>
        <v>1</v>
      </c>
      <c r="BO40" s="139" t="b">
        <f t="shared" si="25"/>
        <v>0</v>
      </c>
      <c r="BP40" s="140" t="b">
        <f t="shared" si="26"/>
        <v>1</v>
      </c>
      <c r="BQ40" s="4"/>
      <c r="BR40" s="4" t="str">
        <f t="shared" si="27"/>
        <v/>
      </c>
      <c r="BS40" s="4"/>
      <c r="BT40" s="4"/>
    </row>
    <row r="41">
      <c r="A41" s="28" t="s">
        <v>365</v>
      </c>
      <c r="B41" s="144">
        <v>44473.0</v>
      </c>
      <c r="C41" s="115">
        <v>0.32320601851851855</v>
      </c>
      <c r="D41" s="4"/>
      <c r="E41" s="143"/>
      <c r="F41" s="4"/>
      <c r="G41" s="4"/>
      <c r="H41" s="151"/>
      <c r="I41" s="4"/>
      <c r="J41" s="4"/>
      <c r="K41" s="4" t="s">
        <v>271</v>
      </c>
      <c r="L41" s="152"/>
      <c r="M41" s="115"/>
      <c r="N41" s="4"/>
      <c r="O41" s="4"/>
      <c r="P41" s="116" t="b">
        <f>IFNA(IF(VLOOKUP($A41,'Add from APT'!$AA$2:$AC808,3,FALSE)&gt;0,TRUE,FALSE),"ER - NOT IN APT")</f>
        <v>0</v>
      </c>
      <c r="Q41" s="82" t="str">
        <f>IF(ISLOGICAL(P41),IF(P41,"ER - REPS IN APT", IFNA(VLOOKUP($A41,RAW_APT!$A$3:$M808,7,FALSE),"ER - NOT IN APT")),P41)</f>
        <v>Collected</v>
      </c>
      <c r="R41" s="117" t="b">
        <f t="shared" si="2"/>
        <v>1</v>
      </c>
      <c r="S41" s="116">
        <f t="shared" si="3"/>
        <v>1</v>
      </c>
      <c r="T41" s="146"/>
      <c r="U41" s="147"/>
      <c r="V41" s="147"/>
      <c r="W41" s="147"/>
      <c r="X41" s="120" t="b">
        <f t="shared" si="4"/>
        <v>0</v>
      </c>
      <c r="Y41" s="121" t="b">
        <v>0</v>
      </c>
      <c r="Z41" s="122" t="str">
        <f t="shared" si="5"/>
        <v/>
      </c>
      <c r="AA41" s="122" t="b">
        <f t="shared" si="6"/>
        <v>0</v>
      </c>
      <c r="AB41" s="147" t="b">
        <v>0</v>
      </c>
      <c r="AC41" s="148">
        <v>433.0</v>
      </c>
      <c r="AD41" s="149" t="b">
        <v>0</v>
      </c>
      <c r="AE41" s="125" t="str">
        <f t="shared" si="7"/>
        <v/>
      </c>
      <c r="AF41" s="117" t="b">
        <f t="shared" si="8"/>
        <v>0</v>
      </c>
      <c r="AG41" s="126" t="b">
        <f t="shared" si="9"/>
        <v>0</v>
      </c>
      <c r="AH41" s="148"/>
      <c r="AI41" s="150"/>
      <c r="AJ41" s="146">
        <v>2.2</v>
      </c>
      <c r="AK41" s="83" t="str">
        <f t="shared" si="10"/>
        <v>Negative</v>
      </c>
      <c r="AL41" s="147"/>
      <c r="AM41" s="83" t="s">
        <v>280</v>
      </c>
      <c r="AN41" s="83" t="s">
        <v>305</v>
      </c>
      <c r="AO41" s="83" t="str">
        <f>IFERROR(__xludf.DUMMYFUNCTION("IF($AG41, ""DELETED"",TRIM(JOIN("" "",D41:E41)))"),"")</f>
        <v/>
      </c>
      <c r="AP41" s="83" t="str">
        <f t="shared" ref="AP41:AQ41" si="65">IF($AG41, "DELETED", TRIM(CONCATENATE(F41,I41,U41)))</f>
        <v/>
      </c>
      <c r="AQ41" s="83" t="str">
        <f t="shared" si="65"/>
        <v/>
      </c>
      <c r="AR41" s="83" t="str">
        <f>IFERROR(__xludf.DUMMYFUNCTION("IF($AG41, ""DELETED"", TRIM(JOIN("" "",AP41,AQ41)))"),"")</f>
        <v/>
      </c>
      <c r="AS41" s="127"/>
      <c r="AT41" s="128" t="b">
        <f t="shared" si="12"/>
        <v>0</v>
      </c>
      <c r="AU41" s="128" t="str">
        <f t="shared" si="13"/>
        <v/>
      </c>
      <c r="AV41" s="128" t="str">
        <f t="shared" si="14"/>
        <v/>
      </c>
      <c r="AW41" s="128" t="str">
        <f t="shared" si="15"/>
        <v/>
      </c>
      <c r="AX41" s="129" t="str">
        <f t="shared" si="16"/>
        <v/>
      </c>
      <c r="AY41" s="143"/>
      <c r="AZ41" s="130"/>
      <c r="BA41" s="131" t="str">
        <f t="shared" si="17"/>
        <v/>
      </c>
      <c r="BB41" s="143"/>
      <c r="BC41" s="143"/>
      <c r="BD41" s="132"/>
      <c r="BE41" s="141"/>
      <c r="BF41" s="134" t="str">
        <f t="shared" si="18"/>
        <v/>
      </c>
      <c r="BG41" s="135" t="str">
        <f t="shared" si="19"/>
        <v>PA9475__44473_0.323206018518519___Null___</v>
      </c>
      <c r="BH41" s="136" t="str">
        <f t="shared" si="20"/>
        <v/>
      </c>
      <c r="BI41" s="141" t="s">
        <v>366</v>
      </c>
      <c r="BJ41" s="137" t="str">
        <f t="shared" si="21"/>
        <v>FLB3124</v>
      </c>
      <c r="BK41" s="138" t="b">
        <f t="shared" si="22"/>
        <v>0</v>
      </c>
      <c r="BL41" s="137" t="str">
        <f t="shared" si="23"/>
        <v/>
      </c>
      <c r="BM41" s="132"/>
      <c r="BN41" s="8" t="b">
        <f t="shared" si="24"/>
        <v>1</v>
      </c>
      <c r="BO41" s="139" t="b">
        <f t="shared" si="25"/>
        <v>0</v>
      </c>
      <c r="BP41" s="140" t="b">
        <f t="shared" si="26"/>
        <v>1</v>
      </c>
      <c r="BQ41" s="4"/>
      <c r="BR41" s="4" t="str">
        <f t="shared" si="27"/>
        <v/>
      </c>
      <c r="BS41" s="4"/>
      <c r="BT41" s="4"/>
    </row>
    <row r="42">
      <c r="A42" s="143" t="s">
        <v>367</v>
      </c>
      <c r="B42" s="144">
        <v>44473.0</v>
      </c>
      <c r="C42" s="115">
        <v>0.3960300925925926</v>
      </c>
      <c r="D42" s="4"/>
      <c r="E42" s="143"/>
      <c r="F42" s="149"/>
      <c r="G42" s="149"/>
      <c r="H42" s="151"/>
      <c r="I42" s="4"/>
      <c r="J42" s="4"/>
      <c r="K42" s="4" t="s">
        <v>271</v>
      </c>
      <c r="L42" s="145">
        <v>44868.0</v>
      </c>
      <c r="M42" s="115">
        <v>0.5355208333333333</v>
      </c>
      <c r="N42" s="4"/>
      <c r="O42" s="4"/>
      <c r="P42" s="116" t="b">
        <f>IFNA(IF(VLOOKUP($A42,'Add from APT'!$AA$2:$AC808,3,FALSE)&gt;0,TRUE,FALSE),"ER - NOT IN APT")</f>
        <v>0</v>
      </c>
      <c r="Q42" s="82" t="str">
        <f>IF(ISLOGICAL(P42),IF(P42,"ER - REPS IN APT", IFNA(VLOOKUP($A42,RAW_APT!$A$3:$M808,7,FALSE),"ER - NOT IN APT")),P42)</f>
        <v>Collected</v>
      </c>
      <c r="R42" s="117" t="b">
        <f t="shared" si="2"/>
        <v>1</v>
      </c>
      <c r="S42" s="116">
        <f t="shared" si="3"/>
        <v>1</v>
      </c>
      <c r="T42" s="148">
        <v>0.0</v>
      </c>
      <c r="U42" s="149"/>
      <c r="V42" s="149"/>
      <c r="W42" s="149"/>
      <c r="X42" s="120" t="b">
        <f t="shared" si="4"/>
        <v>0</v>
      </c>
      <c r="Y42" s="121" t="b">
        <v>0</v>
      </c>
      <c r="Z42" s="122" t="str">
        <f t="shared" si="5"/>
        <v/>
      </c>
      <c r="AA42" s="122" t="b">
        <f t="shared" si="6"/>
        <v>0</v>
      </c>
      <c r="AB42" s="147" t="b">
        <v>0</v>
      </c>
      <c r="AC42" s="148">
        <v>774.0</v>
      </c>
      <c r="AD42" s="149" t="b">
        <v>1</v>
      </c>
      <c r="AE42" s="125" t="str">
        <f t="shared" si="7"/>
        <v/>
      </c>
      <c r="AF42" s="117" t="b">
        <f t="shared" si="8"/>
        <v>0</v>
      </c>
      <c r="AG42" s="126" t="b">
        <f t="shared" si="9"/>
        <v>0</v>
      </c>
      <c r="AH42" s="148"/>
      <c r="AI42" s="150"/>
      <c r="AJ42" s="146">
        <v>2.2</v>
      </c>
      <c r="AK42" s="83" t="str">
        <f t="shared" si="10"/>
        <v>Negative</v>
      </c>
      <c r="AL42" s="147"/>
      <c r="AM42" s="83" t="s">
        <v>280</v>
      </c>
      <c r="AN42" s="83" t="s">
        <v>368</v>
      </c>
      <c r="AO42" s="83" t="str">
        <f>IFERROR(__xludf.DUMMYFUNCTION("IF($AG42, ""DELETED"",TRIM(JOIN("" "",D42:E42)))"),"")</f>
        <v/>
      </c>
      <c r="AP42" s="83" t="str">
        <f t="shared" ref="AP42:AQ42" si="66">IF($AG42, "DELETED", TRIM(CONCATENATE(F42,I42,U42)))</f>
        <v/>
      </c>
      <c r="AQ42" s="83" t="str">
        <f t="shared" si="66"/>
        <v/>
      </c>
      <c r="AR42" s="83" t="str">
        <f>IFERROR(__xludf.DUMMYFUNCTION("IF($AG42, ""DELETED"", TRIM(JOIN("" "",AP42,AQ42)))"),"")</f>
        <v/>
      </c>
      <c r="AS42" s="127"/>
      <c r="AT42" s="128" t="b">
        <f t="shared" si="12"/>
        <v>0</v>
      </c>
      <c r="AU42" s="128" t="str">
        <f t="shared" si="13"/>
        <v/>
      </c>
      <c r="AV42" s="128" t="str">
        <f t="shared" si="14"/>
        <v/>
      </c>
      <c r="AW42" s="128" t="str">
        <f t="shared" si="15"/>
        <v/>
      </c>
      <c r="AX42" s="129" t="str">
        <f t="shared" si="16"/>
        <v/>
      </c>
      <c r="AY42" s="143"/>
      <c r="AZ42" s="130"/>
      <c r="BA42" s="131" t="str">
        <f t="shared" si="17"/>
        <v/>
      </c>
      <c r="BB42" s="143"/>
      <c r="BC42" s="143"/>
      <c r="BD42" s="132"/>
      <c r="BE42" s="141"/>
      <c r="BF42" s="134" t="str">
        <f t="shared" si="18"/>
        <v/>
      </c>
      <c r="BG42" s="135" t="str">
        <f t="shared" si="19"/>
        <v>PA9660__44473_0.396030092592593___Null_44868_0.535520833333333_</v>
      </c>
      <c r="BH42" s="136" t="str">
        <f t="shared" si="20"/>
        <v/>
      </c>
      <c r="BI42" s="141" t="s">
        <v>369</v>
      </c>
      <c r="BJ42" s="137" t="str">
        <f t="shared" si="21"/>
        <v>FLB3126</v>
      </c>
      <c r="BK42" s="138" t="b">
        <f t="shared" si="22"/>
        <v>0</v>
      </c>
      <c r="BL42" s="137" t="str">
        <f t="shared" si="23"/>
        <v/>
      </c>
      <c r="BM42" s="132"/>
      <c r="BN42" s="8" t="b">
        <f t="shared" si="24"/>
        <v>1</v>
      </c>
      <c r="BO42" s="139" t="b">
        <f t="shared" si="25"/>
        <v>0</v>
      </c>
      <c r="BP42" s="140" t="b">
        <f t="shared" si="26"/>
        <v>1</v>
      </c>
      <c r="BQ42" s="4"/>
      <c r="BR42" s="4" t="str">
        <f t="shared" si="27"/>
        <v/>
      </c>
      <c r="BS42" s="4"/>
      <c r="BT42" s="4"/>
    </row>
    <row r="43">
      <c r="A43" s="28" t="s">
        <v>370</v>
      </c>
      <c r="B43" s="144">
        <v>44473.0</v>
      </c>
      <c r="C43" s="115">
        <v>0.4370601851851852</v>
      </c>
      <c r="D43" s="4"/>
      <c r="E43" s="143"/>
      <c r="F43" s="4"/>
      <c r="G43" s="4"/>
      <c r="H43" s="151"/>
      <c r="I43" s="4"/>
      <c r="J43" s="4"/>
      <c r="K43" s="4" t="s">
        <v>271</v>
      </c>
      <c r="L43" s="152"/>
      <c r="M43" s="115"/>
      <c r="N43" s="4"/>
      <c r="O43" s="4"/>
      <c r="P43" s="116" t="b">
        <f>IFNA(IF(VLOOKUP($A43,'Add from APT'!$AA$2:$AC808,3,FALSE)&gt;0,TRUE,FALSE),"ER - NOT IN APT")</f>
        <v>0</v>
      </c>
      <c r="Q43" s="82" t="str">
        <f>IF(ISLOGICAL(P43),IF(P43,"ER - REPS IN APT", IFNA(VLOOKUP($A43,RAW_APT!$A$3:$M808,7,FALSE),"ER - NOT IN APT")),P43)</f>
        <v>Collected</v>
      </c>
      <c r="R43" s="117" t="b">
        <f t="shared" si="2"/>
        <v>1</v>
      </c>
      <c r="S43" s="116">
        <f t="shared" si="3"/>
        <v>1</v>
      </c>
      <c r="T43" s="146"/>
      <c r="U43" s="147"/>
      <c r="V43" s="147"/>
      <c r="W43" s="147"/>
      <c r="X43" s="120" t="b">
        <f t="shared" si="4"/>
        <v>0</v>
      </c>
      <c r="Y43" s="121" t="b">
        <v>0</v>
      </c>
      <c r="Z43" s="122" t="str">
        <f t="shared" si="5"/>
        <v/>
      </c>
      <c r="AA43" s="122" t="b">
        <f t="shared" si="6"/>
        <v>0</v>
      </c>
      <c r="AB43" s="147" t="b">
        <v>0</v>
      </c>
      <c r="AC43" s="148">
        <v>432.0</v>
      </c>
      <c r="AD43" s="149" t="b">
        <v>0</v>
      </c>
      <c r="AE43" s="125" t="str">
        <f t="shared" si="7"/>
        <v/>
      </c>
      <c r="AF43" s="117" t="b">
        <f t="shared" si="8"/>
        <v>0</v>
      </c>
      <c r="AG43" s="126" t="b">
        <f t="shared" si="9"/>
        <v>0</v>
      </c>
      <c r="AH43" s="148"/>
      <c r="AI43" s="150"/>
      <c r="AJ43" s="146">
        <v>2.2</v>
      </c>
      <c r="AK43" s="83" t="str">
        <f t="shared" si="10"/>
        <v>Negative</v>
      </c>
      <c r="AL43" s="147"/>
      <c r="AM43" s="83" t="s">
        <v>280</v>
      </c>
      <c r="AN43" s="83" t="s">
        <v>287</v>
      </c>
      <c r="AO43" s="83" t="str">
        <f>IFERROR(__xludf.DUMMYFUNCTION("IF($AG43, ""DELETED"",TRIM(JOIN("" "",D43:E43)))"),"")</f>
        <v/>
      </c>
      <c r="AP43" s="83" t="str">
        <f t="shared" ref="AP43:AQ43" si="67">IF($AG43, "DELETED", TRIM(CONCATENATE(F43,I43,U43)))</f>
        <v/>
      </c>
      <c r="AQ43" s="83" t="str">
        <f t="shared" si="67"/>
        <v/>
      </c>
      <c r="AR43" s="83" t="str">
        <f>IFERROR(__xludf.DUMMYFUNCTION("IF($AG43, ""DELETED"", TRIM(JOIN("" "",AP43,AQ43)))"),"")</f>
        <v/>
      </c>
      <c r="AS43" s="127"/>
      <c r="AT43" s="128" t="b">
        <f t="shared" si="12"/>
        <v>0</v>
      </c>
      <c r="AU43" s="128" t="str">
        <f t="shared" si="13"/>
        <v/>
      </c>
      <c r="AV43" s="128" t="str">
        <f t="shared" si="14"/>
        <v/>
      </c>
      <c r="AW43" s="128" t="str">
        <f t="shared" si="15"/>
        <v/>
      </c>
      <c r="AX43" s="129" t="str">
        <f t="shared" si="16"/>
        <v/>
      </c>
      <c r="AY43" s="143"/>
      <c r="AZ43" s="130"/>
      <c r="BA43" s="131" t="str">
        <f t="shared" si="17"/>
        <v/>
      </c>
      <c r="BB43" s="143"/>
      <c r="BC43" s="143"/>
      <c r="BD43" s="132"/>
      <c r="BE43" s="141"/>
      <c r="BF43" s="134" t="str">
        <f t="shared" si="18"/>
        <v/>
      </c>
      <c r="BG43" s="135" t="str">
        <f t="shared" si="19"/>
        <v>PA9580__44473_0.437060185185185___Null___</v>
      </c>
      <c r="BH43" s="136" t="str">
        <f t="shared" si="20"/>
        <v/>
      </c>
      <c r="BI43" s="141" t="s">
        <v>371</v>
      </c>
      <c r="BJ43" s="137" t="str">
        <f t="shared" si="21"/>
        <v>FLB3127</v>
      </c>
      <c r="BK43" s="138" t="b">
        <f t="shared" si="22"/>
        <v>0</v>
      </c>
      <c r="BL43" s="137" t="str">
        <f t="shared" si="23"/>
        <v/>
      </c>
      <c r="BM43" s="132"/>
      <c r="BN43" s="8" t="b">
        <f t="shared" si="24"/>
        <v>1</v>
      </c>
      <c r="BO43" s="139" t="b">
        <f t="shared" si="25"/>
        <v>0</v>
      </c>
      <c r="BP43" s="140" t="b">
        <f t="shared" si="26"/>
        <v>1</v>
      </c>
      <c r="BQ43" s="4"/>
      <c r="BR43" s="4" t="str">
        <f t="shared" si="27"/>
        <v/>
      </c>
      <c r="BS43" s="4"/>
      <c r="BT43" s="4"/>
    </row>
    <row r="44">
      <c r="A44" s="4" t="s">
        <v>372</v>
      </c>
      <c r="B44" s="144">
        <v>44473.0</v>
      </c>
      <c r="C44" s="115">
        <v>0.4605092592592593</v>
      </c>
      <c r="D44" s="4"/>
      <c r="E44" s="143"/>
      <c r="F44" s="4"/>
      <c r="G44" s="4"/>
      <c r="H44" s="151"/>
      <c r="I44" s="4"/>
      <c r="J44" s="4"/>
      <c r="K44" s="4" t="s">
        <v>271</v>
      </c>
      <c r="L44" s="152"/>
      <c r="M44" s="115"/>
      <c r="N44" s="4"/>
      <c r="O44" s="4"/>
      <c r="P44" s="116" t="b">
        <f>IFNA(IF(VLOOKUP($A44,'Add from APT'!$AA$2:$AC808,3,FALSE)&gt;0,TRUE,FALSE),"ER - NOT IN APT")</f>
        <v>0</v>
      </c>
      <c r="Q44" s="82" t="str">
        <f>IF(ISLOGICAL(P44),IF(P44,"ER - REPS IN APT", IFNA(VLOOKUP($A44,RAW_APT!$A$3:$M808,7,FALSE),"ER - NOT IN APT")),P44)</f>
        <v>Collected</v>
      </c>
      <c r="R44" s="117" t="b">
        <f t="shared" si="2"/>
        <v>1</v>
      </c>
      <c r="S44" s="116">
        <f t="shared" si="3"/>
        <v>1</v>
      </c>
      <c r="T44" s="146"/>
      <c r="U44" s="147"/>
      <c r="V44" s="147"/>
      <c r="W44" s="147"/>
      <c r="X44" s="120" t="b">
        <f t="shared" si="4"/>
        <v>0</v>
      </c>
      <c r="Y44" s="121" t="b">
        <v>0</v>
      </c>
      <c r="Z44" s="122" t="str">
        <f t="shared" si="5"/>
        <v/>
      </c>
      <c r="AA44" s="122" t="b">
        <f t="shared" si="6"/>
        <v>0</v>
      </c>
      <c r="AB44" s="147" t="b">
        <v>0</v>
      </c>
      <c r="AC44" s="148">
        <v>431.0</v>
      </c>
      <c r="AD44" s="149" t="b">
        <v>0</v>
      </c>
      <c r="AE44" s="125" t="str">
        <f t="shared" si="7"/>
        <v/>
      </c>
      <c r="AF44" s="117" t="b">
        <f t="shared" si="8"/>
        <v>0</v>
      </c>
      <c r="AG44" s="126" t="b">
        <f t="shared" si="9"/>
        <v>0</v>
      </c>
      <c r="AH44" s="148"/>
      <c r="AI44" s="150"/>
      <c r="AJ44" s="146">
        <v>2.2</v>
      </c>
      <c r="AK44" s="83" t="str">
        <f t="shared" si="10"/>
        <v>Negative</v>
      </c>
      <c r="AL44" s="147"/>
      <c r="AM44" s="83" t="s">
        <v>373</v>
      </c>
      <c r="AN44" s="83" t="s">
        <v>316</v>
      </c>
      <c r="AO44" s="83" t="str">
        <f>IFERROR(__xludf.DUMMYFUNCTION("IF($AG44, ""DELETED"",TRIM(JOIN("" "",D44:E44)))"),"")</f>
        <v/>
      </c>
      <c r="AP44" s="83" t="str">
        <f t="shared" ref="AP44:AQ44" si="68">IF($AG44, "DELETED", TRIM(CONCATENATE(F44,I44,U44)))</f>
        <v/>
      </c>
      <c r="AQ44" s="83" t="str">
        <f t="shared" si="68"/>
        <v/>
      </c>
      <c r="AR44" s="83" t="str">
        <f>IFERROR(__xludf.DUMMYFUNCTION("IF($AG44, ""DELETED"", TRIM(JOIN("" "",AP44,AQ44)))"),"")</f>
        <v/>
      </c>
      <c r="AS44" s="127"/>
      <c r="AT44" s="128" t="b">
        <f t="shared" si="12"/>
        <v>0</v>
      </c>
      <c r="AU44" s="128" t="str">
        <f t="shared" si="13"/>
        <v/>
      </c>
      <c r="AV44" s="128" t="str">
        <f t="shared" si="14"/>
        <v/>
      </c>
      <c r="AW44" s="128" t="str">
        <f t="shared" si="15"/>
        <v/>
      </c>
      <c r="AX44" s="129" t="str">
        <f t="shared" si="16"/>
        <v/>
      </c>
      <c r="AY44" s="143"/>
      <c r="AZ44" s="130"/>
      <c r="BA44" s="131" t="str">
        <f t="shared" si="17"/>
        <v/>
      </c>
      <c r="BB44" s="143"/>
      <c r="BC44" s="143"/>
      <c r="BD44" s="132"/>
      <c r="BE44" s="141"/>
      <c r="BF44" s="134" t="str">
        <f t="shared" si="18"/>
        <v/>
      </c>
      <c r="BG44" s="135" t="str">
        <f t="shared" si="19"/>
        <v>PA9479__44473_0.460509259259259___Null___</v>
      </c>
      <c r="BH44" s="136" t="str">
        <f t="shared" si="20"/>
        <v/>
      </c>
      <c r="BI44" s="141" t="s">
        <v>374</v>
      </c>
      <c r="BJ44" s="137" t="str">
        <f t="shared" si="21"/>
        <v>FLB3128</v>
      </c>
      <c r="BK44" s="138" t="b">
        <f t="shared" si="22"/>
        <v>0</v>
      </c>
      <c r="BL44" s="137" t="str">
        <f t="shared" si="23"/>
        <v/>
      </c>
      <c r="BM44" s="132"/>
      <c r="BN44" s="8" t="b">
        <f t="shared" si="24"/>
        <v>1</v>
      </c>
      <c r="BO44" s="139" t="b">
        <f t="shared" si="25"/>
        <v>0</v>
      </c>
      <c r="BP44" s="140" t="b">
        <f t="shared" si="26"/>
        <v>1</v>
      </c>
      <c r="BQ44" s="4"/>
      <c r="BR44" s="4" t="str">
        <f t="shared" si="27"/>
        <v/>
      </c>
      <c r="BS44" s="4"/>
      <c r="BT44" s="4"/>
    </row>
    <row r="45">
      <c r="A45" s="4" t="s">
        <v>375</v>
      </c>
      <c r="B45" s="144">
        <v>44473.0</v>
      </c>
      <c r="C45" s="115">
        <v>0.4840162037037037</v>
      </c>
      <c r="D45" s="4"/>
      <c r="E45" s="143"/>
      <c r="F45" s="4"/>
      <c r="G45" s="4"/>
      <c r="H45" s="151"/>
      <c r="I45" s="4"/>
      <c r="J45" s="4"/>
      <c r="K45" s="4" t="s">
        <v>271</v>
      </c>
      <c r="L45" s="152"/>
      <c r="M45" s="115"/>
      <c r="N45" s="4"/>
      <c r="O45" s="4"/>
      <c r="P45" s="116" t="b">
        <f>IFNA(IF(VLOOKUP($A45,'Add from APT'!$AA$2:$AC808,3,FALSE)&gt;0,TRUE,FALSE),"ER - NOT IN APT")</f>
        <v>0</v>
      </c>
      <c r="Q45" s="82" t="str">
        <f>IF(ISLOGICAL(P45),IF(P45,"ER - REPS IN APT", IFNA(VLOOKUP($A45,RAW_APT!$A$3:$M808,7,FALSE),"ER - NOT IN APT")),P45)</f>
        <v>Collected</v>
      </c>
      <c r="R45" s="117" t="b">
        <f t="shared" si="2"/>
        <v>1</v>
      </c>
      <c r="S45" s="116">
        <f t="shared" si="3"/>
        <v>1</v>
      </c>
      <c r="T45" s="146"/>
      <c r="U45" s="147"/>
      <c r="V45" s="147"/>
      <c r="W45" s="147"/>
      <c r="X45" s="120" t="b">
        <f t="shared" si="4"/>
        <v>0</v>
      </c>
      <c r="Y45" s="121" t="b">
        <v>0</v>
      </c>
      <c r="Z45" s="122" t="str">
        <f t="shared" si="5"/>
        <v/>
      </c>
      <c r="AA45" s="122" t="b">
        <f t="shared" si="6"/>
        <v>0</v>
      </c>
      <c r="AB45" s="147" t="b">
        <v>0</v>
      </c>
      <c r="AC45" s="148">
        <v>430.0</v>
      </c>
      <c r="AD45" s="149" t="b">
        <v>0</v>
      </c>
      <c r="AE45" s="125" t="str">
        <f t="shared" si="7"/>
        <v/>
      </c>
      <c r="AF45" s="117" t="b">
        <f t="shared" si="8"/>
        <v>0</v>
      </c>
      <c r="AG45" s="126" t="b">
        <f t="shared" si="9"/>
        <v>0</v>
      </c>
      <c r="AH45" s="148"/>
      <c r="AI45" s="150"/>
      <c r="AJ45" s="146">
        <v>2.2</v>
      </c>
      <c r="AK45" s="83" t="str">
        <f t="shared" si="10"/>
        <v>Negative</v>
      </c>
      <c r="AL45" s="147"/>
      <c r="AM45" s="83" t="s">
        <v>280</v>
      </c>
      <c r="AN45" s="83" t="s">
        <v>302</v>
      </c>
      <c r="AO45" s="83" t="str">
        <f>IFERROR(__xludf.DUMMYFUNCTION("IF($AG45, ""DELETED"",TRIM(JOIN("" "",D45:E45)))"),"")</f>
        <v/>
      </c>
      <c r="AP45" s="83" t="str">
        <f t="shared" ref="AP45:AQ45" si="69">IF($AG45, "DELETED", TRIM(CONCATENATE(F45,I45,U45)))</f>
        <v/>
      </c>
      <c r="AQ45" s="83" t="str">
        <f t="shared" si="69"/>
        <v/>
      </c>
      <c r="AR45" s="83" t="str">
        <f>IFERROR(__xludf.DUMMYFUNCTION("IF($AG45, ""DELETED"", TRIM(JOIN("" "",AP45,AQ45)))"),"")</f>
        <v/>
      </c>
      <c r="AS45" s="127"/>
      <c r="AT45" s="128" t="b">
        <f t="shared" si="12"/>
        <v>0</v>
      </c>
      <c r="AU45" s="128" t="str">
        <f t="shared" si="13"/>
        <v/>
      </c>
      <c r="AV45" s="128" t="str">
        <f t="shared" si="14"/>
        <v/>
      </c>
      <c r="AW45" s="128" t="str">
        <f t="shared" si="15"/>
        <v/>
      </c>
      <c r="AX45" s="129" t="str">
        <f t="shared" si="16"/>
        <v/>
      </c>
      <c r="AY45" s="143"/>
      <c r="AZ45" s="130"/>
      <c r="BA45" s="131" t="str">
        <f t="shared" si="17"/>
        <v/>
      </c>
      <c r="BB45" s="143"/>
      <c r="BC45" s="143"/>
      <c r="BD45" s="132"/>
      <c r="BE45" s="141"/>
      <c r="BF45" s="134" t="str">
        <f t="shared" si="18"/>
        <v/>
      </c>
      <c r="BG45" s="135" t="str">
        <f t="shared" si="19"/>
        <v>PA9555__44473_0.484016203703704___Null___</v>
      </c>
      <c r="BH45" s="136" t="str">
        <f t="shared" si="20"/>
        <v/>
      </c>
      <c r="BI45" s="141" t="s">
        <v>376</v>
      </c>
      <c r="BJ45" s="137" t="str">
        <f t="shared" si="21"/>
        <v>FLB3129</v>
      </c>
      <c r="BK45" s="138" t="b">
        <f t="shared" si="22"/>
        <v>0</v>
      </c>
      <c r="BL45" s="137" t="str">
        <f t="shared" si="23"/>
        <v/>
      </c>
      <c r="BM45" s="132"/>
      <c r="BN45" s="8" t="b">
        <f t="shared" si="24"/>
        <v>1</v>
      </c>
      <c r="BO45" s="139" t="b">
        <f t="shared" si="25"/>
        <v>0</v>
      </c>
      <c r="BP45" s="140" t="b">
        <f t="shared" si="26"/>
        <v>1</v>
      </c>
      <c r="BQ45" s="4"/>
      <c r="BR45" s="4" t="str">
        <f t="shared" si="27"/>
        <v/>
      </c>
      <c r="BS45" s="4"/>
      <c r="BT45" s="4"/>
    </row>
    <row r="46">
      <c r="A46" s="153" t="s">
        <v>377</v>
      </c>
      <c r="B46" s="144">
        <v>44473.0</v>
      </c>
      <c r="C46" s="115">
        <v>0.5335185185185185</v>
      </c>
      <c r="D46" s="4"/>
      <c r="E46" s="143"/>
      <c r="F46" s="149"/>
      <c r="G46" s="149"/>
      <c r="H46" s="151"/>
      <c r="I46" s="4"/>
      <c r="J46" s="4"/>
      <c r="K46" s="4" t="s">
        <v>271</v>
      </c>
      <c r="L46" s="145">
        <v>44868.0</v>
      </c>
      <c r="M46" s="115">
        <v>0.5355208333333333</v>
      </c>
      <c r="N46" s="151"/>
      <c r="O46" s="4"/>
      <c r="P46" s="116" t="b">
        <f>IFNA(IF(VLOOKUP($A46,'Add from APT'!$AA$2:$AC808,3,FALSE)&gt;0,TRUE,FALSE),"ER - NOT IN APT")</f>
        <v>0</v>
      </c>
      <c r="Q46" s="82" t="str">
        <f>IF(ISLOGICAL(P46),IF(P46,"ER - REPS IN APT", IFNA(VLOOKUP($A46,RAW_APT!$A$3:$M808,7,FALSE),"ER - NOT IN APT")),P46)</f>
        <v>Collected</v>
      </c>
      <c r="R46" s="117" t="b">
        <f t="shared" si="2"/>
        <v>1</v>
      </c>
      <c r="S46" s="116">
        <f t="shared" si="3"/>
        <v>1</v>
      </c>
      <c r="T46" s="148">
        <v>0.0</v>
      </c>
      <c r="U46" s="149"/>
      <c r="V46" s="149"/>
      <c r="W46" s="147"/>
      <c r="X46" s="120" t="b">
        <f t="shared" si="4"/>
        <v>0</v>
      </c>
      <c r="Y46" s="121" t="b">
        <v>0</v>
      </c>
      <c r="Z46" s="122" t="str">
        <f t="shared" si="5"/>
        <v/>
      </c>
      <c r="AA46" s="122" t="b">
        <f t="shared" si="6"/>
        <v>0</v>
      </c>
      <c r="AB46" s="147" t="b">
        <v>0</v>
      </c>
      <c r="AC46" s="148">
        <v>773.0</v>
      </c>
      <c r="AD46" s="149" t="b">
        <v>1</v>
      </c>
      <c r="AE46" s="125" t="str">
        <f t="shared" si="7"/>
        <v/>
      </c>
      <c r="AF46" s="117" t="b">
        <f t="shared" si="8"/>
        <v>0</v>
      </c>
      <c r="AG46" s="126" t="b">
        <f t="shared" si="9"/>
        <v>0</v>
      </c>
      <c r="AH46" s="148"/>
      <c r="AI46" s="150"/>
      <c r="AJ46" s="146">
        <v>2.2</v>
      </c>
      <c r="AK46" s="83" t="str">
        <f t="shared" si="10"/>
        <v>Negative</v>
      </c>
      <c r="AL46" s="147"/>
      <c r="AM46" s="83" t="s">
        <v>373</v>
      </c>
      <c r="AN46" s="83" t="s">
        <v>378</v>
      </c>
      <c r="AO46" s="83" t="str">
        <f>IFERROR(__xludf.DUMMYFUNCTION("IF($AG46, ""DELETED"",TRIM(JOIN("" "",D46:E46)))"),"")</f>
        <v/>
      </c>
      <c r="AP46" s="83" t="str">
        <f t="shared" ref="AP46:AQ46" si="70">IF($AG46, "DELETED", TRIM(CONCATENATE(F46,I46,U46)))</f>
        <v/>
      </c>
      <c r="AQ46" s="83" t="str">
        <f t="shared" si="70"/>
        <v/>
      </c>
      <c r="AR46" s="83" t="str">
        <f>IFERROR(__xludf.DUMMYFUNCTION("IF($AG46, ""DELETED"", TRIM(JOIN("" "",AP46,AQ46)))"),"")</f>
        <v/>
      </c>
      <c r="AS46" s="127"/>
      <c r="AT46" s="128" t="b">
        <f t="shared" si="12"/>
        <v>0</v>
      </c>
      <c r="AU46" s="128" t="str">
        <f t="shared" si="13"/>
        <v/>
      </c>
      <c r="AV46" s="128" t="str">
        <f t="shared" si="14"/>
        <v/>
      </c>
      <c r="AW46" s="128" t="str">
        <f t="shared" si="15"/>
        <v/>
      </c>
      <c r="AX46" s="129" t="str">
        <f t="shared" si="16"/>
        <v/>
      </c>
      <c r="AY46" s="143"/>
      <c r="AZ46" s="130"/>
      <c r="BA46" s="131" t="str">
        <f t="shared" si="17"/>
        <v/>
      </c>
      <c r="BB46" s="143"/>
      <c r="BC46" s="143"/>
      <c r="BD46" s="132"/>
      <c r="BE46" s="141"/>
      <c r="BF46" s="134" t="str">
        <f t="shared" si="18"/>
        <v/>
      </c>
      <c r="BG46" s="135" t="str">
        <f t="shared" si="19"/>
        <v>PA9559__44473_0.533518518518519___Null_44868_0.535520833333333_</v>
      </c>
      <c r="BH46" s="136" t="str">
        <f t="shared" si="20"/>
        <v/>
      </c>
      <c r="BI46" s="141" t="s">
        <v>379</v>
      </c>
      <c r="BJ46" s="137" t="str">
        <f t="shared" si="21"/>
        <v>FLB3130</v>
      </c>
      <c r="BK46" s="138" t="b">
        <f t="shared" si="22"/>
        <v>0</v>
      </c>
      <c r="BL46" s="137" t="str">
        <f t="shared" si="23"/>
        <v/>
      </c>
      <c r="BM46" s="132"/>
      <c r="BN46" s="8" t="b">
        <f t="shared" si="24"/>
        <v>1</v>
      </c>
      <c r="BO46" s="139" t="b">
        <f t="shared" si="25"/>
        <v>0</v>
      </c>
      <c r="BP46" s="140" t="b">
        <f t="shared" si="26"/>
        <v>1</v>
      </c>
      <c r="BQ46" s="4"/>
      <c r="BR46" s="4" t="str">
        <f t="shared" si="27"/>
        <v/>
      </c>
      <c r="BS46" s="4"/>
      <c r="BT46" s="4"/>
    </row>
    <row r="47">
      <c r="A47" s="153" t="s">
        <v>380</v>
      </c>
      <c r="B47" s="144">
        <v>44473.0</v>
      </c>
      <c r="C47" s="115">
        <v>0.7167476851851852</v>
      </c>
      <c r="D47" s="4"/>
      <c r="E47" s="143"/>
      <c r="F47" s="149"/>
      <c r="G47" s="149"/>
      <c r="H47" s="151"/>
      <c r="I47" s="4"/>
      <c r="J47" s="4"/>
      <c r="K47" s="4" t="s">
        <v>271</v>
      </c>
      <c r="L47" s="145">
        <v>44868.0</v>
      </c>
      <c r="M47" s="115">
        <v>0.5355208333333333</v>
      </c>
      <c r="N47" s="151"/>
      <c r="O47" s="4"/>
      <c r="P47" s="116" t="b">
        <f>IFNA(IF(VLOOKUP($A47,'Add from APT'!$AA$2:$AC808,3,FALSE)&gt;0,TRUE,FALSE),"ER - NOT IN APT")</f>
        <v>0</v>
      </c>
      <c r="Q47" s="82" t="str">
        <f>IF(ISLOGICAL(P47),IF(P47,"ER - REPS IN APT", IFNA(VLOOKUP($A47,RAW_APT!$A$3:$M808,7,FALSE),"ER - NOT IN APT")),P47)</f>
        <v>Collected</v>
      </c>
      <c r="R47" s="117" t="b">
        <f t="shared" si="2"/>
        <v>1</v>
      </c>
      <c r="S47" s="116">
        <f t="shared" si="3"/>
        <v>1</v>
      </c>
      <c r="T47" s="148">
        <v>0.0</v>
      </c>
      <c r="U47" s="149"/>
      <c r="V47" s="149"/>
      <c r="W47" s="149"/>
      <c r="X47" s="120" t="b">
        <f t="shared" si="4"/>
        <v>0</v>
      </c>
      <c r="Y47" s="121" t="b">
        <v>0</v>
      </c>
      <c r="Z47" s="122" t="str">
        <f t="shared" si="5"/>
        <v/>
      </c>
      <c r="AA47" s="122" t="b">
        <f t="shared" si="6"/>
        <v>0</v>
      </c>
      <c r="AB47" s="147" t="b">
        <v>0</v>
      </c>
      <c r="AC47" s="148">
        <v>772.0</v>
      </c>
      <c r="AD47" s="149" t="b">
        <v>1</v>
      </c>
      <c r="AE47" s="125" t="str">
        <f t="shared" si="7"/>
        <v/>
      </c>
      <c r="AF47" s="117" t="b">
        <f t="shared" si="8"/>
        <v>0</v>
      </c>
      <c r="AG47" s="126" t="b">
        <f t="shared" si="9"/>
        <v>0</v>
      </c>
      <c r="AH47" s="148"/>
      <c r="AI47" s="150"/>
      <c r="AJ47" s="146">
        <v>2.2</v>
      </c>
      <c r="AK47" s="83" t="str">
        <f t="shared" si="10"/>
        <v>Negative</v>
      </c>
      <c r="AL47" s="147"/>
      <c r="AM47" s="83" t="s">
        <v>280</v>
      </c>
      <c r="AN47" s="83" t="s">
        <v>381</v>
      </c>
      <c r="AO47" s="83" t="str">
        <f>IFERROR(__xludf.DUMMYFUNCTION("IF($AG47, ""DELETED"",TRIM(JOIN("" "",D47:E47)))"),"")</f>
        <v/>
      </c>
      <c r="AP47" s="83" t="str">
        <f t="shared" ref="AP47:AQ47" si="71">IF($AG47, "DELETED", TRIM(CONCATENATE(F47,I47,U47)))</f>
        <v/>
      </c>
      <c r="AQ47" s="83" t="str">
        <f t="shared" si="71"/>
        <v/>
      </c>
      <c r="AR47" s="83" t="str">
        <f>IFERROR(__xludf.DUMMYFUNCTION("IF($AG47, ""DELETED"", TRIM(JOIN("" "",AP47,AQ47)))"),"")</f>
        <v/>
      </c>
      <c r="AS47" s="127"/>
      <c r="AT47" s="128" t="b">
        <f t="shared" si="12"/>
        <v>0</v>
      </c>
      <c r="AU47" s="128" t="str">
        <f t="shared" si="13"/>
        <v/>
      </c>
      <c r="AV47" s="128" t="str">
        <f t="shared" si="14"/>
        <v/>
      </c>
      <c r="AW47" s="128" t="str">
        <f t="shared" si="15"/>
        <v/>
      </c>
      <c r="AX47" s="129" t="str">
        <f t="shared" si="16"/>
        <v/>
      </c>
      <c r="AY47" s="143"/>
      <c r="AZ47" s="130"/>
      <c r="BA47" s="131" t="str">
        <f t="shared" si="17"/>
        <v/>
      </c>
      <c r="BB47" s="143"/>
      <c r="BC47" s="143"/>
      <c r="BD47" s="132"/>
      <c r="BE47" s="141"/>
      <c r="BF47" s="134" t="str">
        <f t="shared" si="18"/>
        <v/>
      </c>
      <c r="BG47" s="135" t="str">
        <f t="shared" si="19"/>
        <v>PA9489__44473_0.716747685185185___Null_44868_0.535520833333333_</v>
      </c>
      <c r="BH47" s="136" t="str">
        <f t="shared" si="20"/>
        <v/>
      </c>
      <c r="BI47" s="141" t="s">
        <v>382</v>
      </c>
      <c r="BJ47" s="137" t="str">
        <f t="shared" si="21"/>
        <v>FLB3131</v>
      </c>
      <c r="BK47" s="138" t="b">
        <f t="shared" si="22"/>
        <v>0</v>
      </c>
      <c r="BL47" s="137" t="str">
        <f t="shared" si="23"/>
        <v/>
      </c>
      <c r="BM47" s="132"/>
      <c r="BN47" s="8" t="b">
        <f t="shared" si="24"/>
        <v>1</v>
      </c>
      <c r="BO47" s="139" t="b">
        <f t="shared" si="25"/>
        <v>0</v>
      </c>
      <c r="BP47" s="140" t="b">
        <f t="shared" si="26"/>
        <v>1</v>
      </c>
      <c r="BQ47" s="4"/>
      <c r="BR47" s="4" t="str">
        <f t="shared" si="27"/>
        <v/>
      </c>
      <c r="BS47" s="4"/>
      <c r="BT47" s="4"/>
    </row>
    <row r="48">
      <c r="A48" s="153" t="s">
        <v>383</v>
      </c>
      <c r="B48" s="144">
        <v>44473.0</v>
      </c>
      <c r="C48" s="115">
        <v>0.7175115740740741</v>
      </c>
      <c r="D48" s="4"/>
      <c r="E48" s="143"/>
      <c r="F48" s="149"/>
      <c r="G48" s="149"/>
      <c r="H48" s="151"/>
      <c r="I48" s="4"/>
      <c r="J48" s="4"/>
      <c r="K48" s="4" t="s">
        <v>271</v>
      </c>
      <c r="L48" s="145">
        <v>44868.0</v>
      </c>
      <c r="M48" s="115">
        <v>0.5355208333333333</v>
      </c>
      <c r="N48" s="151"/>
      <c r="O48" s="4"/>
      <c r="P48" s="116" t="b">
        <f>IFNA(IF(VLOOKUP($A48,'Add from APT'!$AA$2:$AC808,3,FALSE)&gt;0,TRUE,FALSE),"ER - NOT IN APT")</f>
        <v>0</v>
      </c>
      <c r="Q48" s="82" t="str">
        <f>IF(ISLOGICAL(P48),IF(P48,"ER - REPS IN APT", IFNA(VLOOKUP($A48,RAW_APT!$A$3:$M808,7,FALSE),"ER - NOT IN APT")),P48)</f>
        <v>Collected</v>
      </c>
      <c r="R48" s="117" t="b">
        <f t="shared" si="2"/>
        <v>1</v>
      </c>
      <c r="S48" s="116">
        <f t="shared" si="3"/>
        <v>1</v>
      </c>
      <c r="T48" s="148">
        <v>0.0</v>
      </c>
      <c r="U48" s="149"/>
      <c r="V48" s="149"/>
      <c r="W48" s="147"/>
      <c r="X48" s="120" t="b">
        <f t="shared" si="4"/>
        <v>0</v>
      </c>
      <c r="Y48" s="121" t="b">
        <v>0</v>
      </c>
      <c r="Z48" s="122" t="str">
        <f t="shared" si="5"/>
        <v/>
      </c>
      <c r="AA48" s="122" t="b">
        <f t="shared" si="6"/>
        <v>0</v>
      </c>
      <c r="AB48" s="147" t="b">
        <v>0</v>
      </c>
      <c r="AC48" s="148">
        <v>771.0</v>
      </c>
      <c r="AD48" s="149" t="b">
        <v>1</v>
      </c>
      <c r="AE48" s="125" t="str">
        <f t="shared" si="7"/>
        <v/>
      </c>
      <c r="AF48" s="117" t="b">
        <f t="shared" si="8"/>
        <v>0</v>
      </c>
      <c r="AG48" s="126" t="b">
        <f t="shared" si="9"/>
        <v>0</v>
      </c>
      <c r="AH48" s="148"/>
      <c r="AI48" s="150"/>
      <c r="AJ48" s="146">
        <v>2.2</v>
      </c>
      <c r="AK48" s="83" t="str">
        <f t="shared" si="10"/>
        <v>Negative</v>
      </c>
      <c r="AL48" s="147"/>
      <c r="AM48" s="83" t="s">
        <v>280</v>
      </c>
      <c r="AN48" s="83" t="s">
        <v>384</v>
      </c>
      <c r="AO48" s="83" t="str">
        <f>IFERROR(__xludf.DUMMYFUNCTION("IF($AG48, ""DELETED"",TRIM(JOIN("" "",D48:E48)))"),"")</f>
        <v/>
      </c>
      <c r="AP48" s="83" t="str">
        <f t="shared" ref="AP48:AQ48" si="72">IF($AG48, "DELETED", TRIM(CONCATENATE(F48,I48,U48)))</f>
        <v/>
      </c>
      <c r="AQ48" s="83" t="str">
        <f t="shared" si="72"/>
        <v/>
      </c>
      <c r="AR48" s="83" t="str">
        <f>IFERROR(__xludf.DUMMYFUNCTION("IF($AG48, ""DELETED"", TRIM(JOIN("" "",AP48,AQ48)))"),"")</f>
        <v/>
      </c>
      <c r="AS48" s="127"/>
      <c r="AT48" s="128" t="b">
        <f t="shared" si="12"/>
        <v>0</v>
      </c>
      <c r="AU48" s="128" t="str">
        <f t="shared" si="13"/>
        <v/>
      </c>
      <c r="AV48" s="128" t="str">
        <f t="shared" si="14"/>
        <v/>
      </c>
      <c r="AW48" s="128" t="str">
        <f t="shared" si="15"/>
        <v/>
      </c>
      <c r="AX48" s="129" t="str">
        <f t="shared" si="16"/>
        <v/>
      </c>
      <c r="AY48" s="143"/>
      <c r="AZ48" s="130"/>
      <c r="BA48" s="131" t="str">
        <f t="shared" si="17"/>
        <v/>
      </c>
      <c r="BB48" s="143"/>
      <c r="BC48" s="143"/>
      <c r="BD48" s="132"/>
      <c r="BE48" s="141"/>
      <c r="BF48" s="134" t="str">
        <f t="shared" si="18"/>
        <v/>
      </c>
      <c r="BG48" s="135" t="str">
        <f t="shared" si="19"/>
        <v>PA9434__44473_0.717511574074074___Null_44868_0.535520833333333_</v>
      </c>
      <c r="BH48" s="136" t="str">
        <f t="shared" si="20"/>
        <v/>
      </c>
      <c r="BI48" s="141" t="s">
        <v>385</v>
      </c>
      <c r="BJ48" s="137" t="str">
        <f t="shared" si="21"/>
        <v>FLB3132</v>
      </c>
      <c r="BK48" s="138" t="b">
        <f t="shared" si="22"/>
        <v>0</v>
      </c>
      <c r="BL48" s="137" t="str">
        <f t="shared" si="23"/>
        <v/>
      </c>
      <c r="BM48" s="132"/>
      <c r="BN48" s="8" t="b">
        <f t="shared" si="24"/>
        <v>1</v>
      </c>
      <c r="BO48" s="139" t="b">
        <f t="shared" si="25"/>
        <v>0</v>
      </c>
      <c r="BP48" s="140" t="b">
        <f t="shared" si="26"/>
        <v>1</v>
      </c>
      <c r="BQ48" s="4"/>
      <c r="BR48" s="4" t="str">
        <f t="shared" si="27"/>
        <v/>
      </c>
      <c r="BS48" s="4"/>
      <c r="BT48" s="4"/>
    </row>
    <row r="49">
      <c r="A49" s="143" t="s">
        <v>386</v>
      </c>
      <c r="B49" s="144">
        <v>44473.0</v>
      </c>
      <c r="C49" s="115">
        <v>0.7190625</v>
      </c>
      <c r="D49" s="4"/>
      <c r="E49" s="143"/>
      <c r="F49" s="149"/>
      <c r="G49" s="149"/>
      <c r="H49" s="151"/>
      <c r="I49" s="4"/>
      <c r="J49" s="4"/>
      <c r="K49" s="4" t="s">
        <v>271</v>
      </c>
      <c r="L49" s="152">
        <v>44868.0</v>
      </c>
      <c r="M49" s="115">
        <v>0.5355208333333333</v>
      </c>
      <c r="N49" s="4"/>
      <c r="O49" s="4"/>
      <c r="P49" s="116" t="str">
        <f>IFNA(IF(VLOOKUP($A49,'Add from APT'!$AA$2:$AC808,3,FALSE)&gt;0,TRUE,FALSE),"ER - NOT IN APT")</f>
        <v>ER - NOT IN APT</v>
      </c>
      <c r="Q49" s="82" t="str">
        <f>IF(ISLOGICAL(P49),IF(P49,"ER - REPS IN APT", IFNA(VLOOKUP($A49,RAW_APT!$A$3:$M808,7,FALSE),"ER - NOT IN APT")),P49)</f>
        <v>ER - NOT IN APT</v>
      </c>
      <c r="R49" s="117" t="b">
        <f t="shared" si="2"/>
        <v>1</v>
      </c>
      <c r="S49" s="116">
        <f t="shared" si="3"/>
        <v>1</v>
      </c>
      <c r="T49" s="148">
        <v>0.0</v>
      </c>
      <c r="U49" s="149"/>
      <c r="V49" s="149"/>
      <c r="W49" s="147"/>
      <c r="X49" s="120" t="b">
        <f t="shared" si="4"/>
        <v>0</v>
      </c>
      <c r="Y49" s="121" t="b">
        <v>0</v>
      </c>
      <c r="Z49" s="122" t="str">
        <f t="shared" si="5"/>
        <v/>
      </c>
      <c r="AA49" s="122" t="b">
        <f t="shared" si="6"/>
        <v>0</v>
      </c>
      <c r="AB49" s="147" t="b">
        <v>0</v>
      </c>
      <c r="AC49" s="148">
        <v>441.0</v>
      </c>
      <c r="AD49" s="149" t="b">
        <v>1</v>
      </c>
      <c r="AE49" s="125" t="str">
        <f t="shared" si="7"/>
        <v/>
      </c>
      <c r="AF49" s="117" t="b">
        <f t="shared" si="8"/>
        <v>0</v>
      </c>
      <c r="AG49" s="126" t="b">
        <f t="shared" si="9"/>
        <v>0</v>
      </c>
      <c r="AH49" s="148"/>
      <c r="AI49" s="150">
        <v>1.3</v>
      </c>
      <c r="AJ49" s="146">
        <v>2.2</v>
      </c>
      <c r="AK49" s="83" t="str">
        <f t="shared" si="10"/>
        <v>Negative</v>
      </c>
      <c r="AL49" s="149"/>
      <c r="AM49" s="83" t="s">
        <v>280</v>
      </c>
      <c r="AN49" s="83" t="s">
        <v>387</v>
      </c>
      <c r="AO49" s="83" t="str">
        <f>IFERROR(__xludf.DUMMYFUNCTION("IF($AG49, ""DELETED"",TRIM(JOIN("" "",D49:E49)))"),"")</f>
        <v/>
      </c>
      <c r="AP49" s="83" t="str">
        <f t="shared" ref="AP49:AQ49" si="73">IF($AG49, "DELETED", TRIM(CONCATENATE(F49,I49,U49)))</f>
        <v/>
      </c>
      <c r="AQ49" s="83" t="str">
        <f t="shared" si="73"/>
        <v/>
      </c>
      <c r="AR49" s="83" t="str">
        <f>IFERROR(__xludf.DUMMYFUNCTION("IF($AG49, ""DELETED"", TRIM(JOIN("" "",AP49,AQ49)))"),"")</f>
        <v/>
      </c>
      <c r="AS49" s="127"/>
      <c r="AT49" s="128" t="b">
        <f t="shared" si="12"/>
        <v>0</v>
      </c>
      <c r="AU49" s="128" t="str">
        <f t="shared" si="13"/>
        <v/>
      </c>
      <c r="AV49" s="128" t="str">
        <f t="shared" si="14"/>
        <v/>
      </c>
      <c r="AW49" s="128" t="str">
        <f t="shared" si="15"/>
        <v/>
      </c>
      <c r="AX49" s="129" t="str">
        <f t="shared" si="16"/>
        <v/>
      </c>
      <c r="AY49" s="143"/>
      <c r="AZ49" s="130"/>
      <c r="BA49" s="131" t="str">
        <f t="shared" si="17"/>
        <v/>
      </c>
      <c r="BB49" s="143"/>
      <c r="BC49" s="143"/>
      <c r="BD49" s="132"/>
      <c r="BE49" s="141"/>
      <c r="BF49" s="134" t="str">
        <f t="shared" si="18"/>
        <v/>
      </c>
      <c r="BG49" s="135" t="str">
        <f t="shared" si="19"/>
        <v>PA9524X__44473_0.7190625___Null_44868_0.535520833333333_</v>
      </c>
      <c r="BH49" s="136" t="str">
        <f t="shared" si="20"/>
        <v/>
      </c>
      <c r="BI49" s="141" t="s">
        <v>388</v>
      </c>
      <c r="BJ49" s="137" t="str">
        <f t="shared" si="21"/>
        <v>FLB3133</v>
      </c>
      <c r="BK49" s="138" t="b">
        <f t="shared" si="22"/>
        <v>0</v>
      </c>
      <c r="BL49" s="137" t="str">
        <f t="shared" si="23"/>
        <v/>
      </c>
      <c r="BM49" s="132"/>
      <c r="BN49" s="8" t="b">
        <f t="shared" si="24"/>
        <v>1</v>
      </c>
      <c r="BO49" s="139" t="b">
        <f t="shared" si="25"/>
        <v>0</v>
      </c>
      <c r="BP49" s="140" t="b">
        <f t="shared" si="26"/>
        <v>1</v>
      </c>
      <c r="BQ49" s="4"/>
      <c r="BR49" s="4" t="str">
        <f t="shared" si="27"/>
        <v/>
      </c>
      <c r="BS49" s="4"/>
      <c r="BT49" s="4"/>
    </row>
    <row r="50">
      <c r="A50" s="143" t="s">
        <v>389</v>
      </c>
      <c r="B50" s="144">
        <v>44473.0</v>
      </c>
      <c r="C50" s="115">
        <v>0.7196296296296296</v>
      </c>
      <c r="D50" s="4"/>
      <c r="E50" s="143"/>
      <c r="F50" s="149"/>
      <c r="G50" s="149"/>
      <c r="H50" s="151"/>
      <c r="I50" s="4"/>
      <c r="J50" s="4"/>
      <c r="K50" s="4" t="s">
        <v>271</v>
      </c>
      <c r="L50" s="152">
        <v>44868.0</v>
      </c>
      <c r="M50" s="115">
        <v>0.5355208333333333</v>
      </c>
      <c r="N50" s="4"/>
      <c r="O50" s="4"/>
      <c r="P50" s="116" t="b">
        <f>IFNA(IF(VLOOKUP($A50,'Add from APT'!$AA$2:$AC808,3,FALSE)&gt;0,TRUE,FALSE),"ER - NOT IN APT")</f>
        <v>1</v>
      </c>
      <c r="Q50" s="82" t="str">
        <f>IF(ISLOGICAL(P50),IF(P50,"ER - REPS IN APT", IFNA(VLOOKUP($A50,RAW_APT!$A$3:$M808,7,FALSE),"ER - NOT IN APT")),P50)</f>
        <v>ER - REPS IN APT</v>
      </c>
      <c r="R50" s="117" t="b">
        <f t="shared" si="2"/>
        <v>1</v>
      </c>
      <c r="S50" s="116">
        <f t="shared" si="3"/>
        <v>1</v>
      </c>
      <c r="T50" s="148">
        <v>0.0</v>
      </c>
      <c r="U50" s="149"/>
      <c r="V50" s="149"/>
      <c r="W50" s="147"/>
      <c r="X50" s="120" t="b">
        <f t="shared" si="4"/>
        <v>0</v>
      </c>
      <c r="Y50" s="121" t="b">
        <v>0</v>
      </c>
      <c r="Z50" s="122" t="str">
        <f t="shared" si="5"/>
        <v/>
      </c>
      <c r="AA50" s="122" t="b">
        <f t="shared" si="6"/>
        <v>0</v>
      </c>
      <c r="AB50" s="147" t="b">
        <v>0</v>
      </c>
      <c r="AC50" s="148">
        <v>440.0</v>
      </c>
      <c r="AD50" s="149" t="b">
        <v>1</v>
      </c>
      <c r="AE50" s="125" t="str">
        <f t="shared" si="7"/>
        <v/>
      </c>
      <c r="AF50" s="117" t="b">
        <f t="shared" si="8"/>
        <v>0</v>
      </c>
      <c r="AG50" s="126" t="b">
        <f t="shared" si="9"/>
        <v>0</v>
      </c>
      <c r="AH50" s="148"/>
      <c r="AI50" s="150"/>
      <c r="AJ50" s="146">
        <v>2.2</v>
      </c>
      <c r="AK50" s="83" t="str">
        <f t="shared" si="10"/>
        <v>Negative</v>
      </c>
      <c r="AL50" s="147"/>
      <c r="AM50" s="83" t="s">
        <v>280</v>
      </c>
      <c r="AN50" s="83" t="s">
        <v>390</v>
      </c>
      <c r="AO50" s="83" t="str">
        <f>IFERROR(__xludf.DUMMYFUNCTION("IF($AG50, ""DELETED"",TRIM(JOIN("" "",D50:E50)))"),"")</f>
        <v/>
      </c>
      <c r="AP50" s="83" t="str">
        <f t="shared" ref="AP50:AQ50" si="74">IF($AG50, "DELETED", TRIM(CONCATENATE(F50,I50,U50)))</f>
        <v/>
      </c>
      <c r="AQ50" s="83" t="str">
        <f t="shared" si="74"/>
        <v/>
      </c>
      <c r="AR50" s="83" t="str">
        <f>IFERROR(__xludf.DUMMYFUNCTION("IF($AG50, ""DELETED"", TRIM(JOIN("" "",AP50,AQ50)))"),"")</f>
        <v/>
      </c>
      <c r="AS50" s="127"/>
      <c r="AT50" s="128" t="b">
        <f t="shared" si="12"/>
        <v>0</v>
      </c>
      <c r="AU50" s="128" t="str">
        <f t="shared" si="13"/>
        <v/>
      </c>
      <c r="AV50" s="128" t="str">
        <f t="shared" si="14"/>
        <v/>
      </c>
      <c r="AW50" s="128" t="str">
        <f t="shared" si="15"/>
        <v/>
      </c>
      <c r="AX50" s="129" t="str">
        <f t="shared" si="16"/>
        <v/>
      </c>
      <c r="AY50" s="143"/>
      <c r="AZ50" s="130"/>
      <c r="BA50" s="131" t="str">
        <f t="shared" si="17"/>
        <v/>
      </c>
      <c r="BB50" s="143"/>
      <c r="BC50" s="143"/>
      <c r="BD50" s="132"/>
      <c r="BE50" s="141"/>
      <c r="BF50" s="134" t="str">
        <f t="shared" si="18"/>
        <v/>
      </c>
      <c r="BG50" s="135" t="str">
        <f t="shared" si="19"/>
        <v>PA9524__44473_0.71962962962963___Null_44868_0.535520833333333_</v>
      </c>
      <c r="BH50" s="136" t="str">
        <f t="shared" si="20"/>
        <v/>
      </c>
      <c r="BI50" s="141" t="s">
        <v>391</v>
      </c>
      <c r="BJ50" s="137" t="str">
        <f t="shared" si="21"/>
        <v>FLB3137</v>
      </c>
      <c r="BK50" s="138" t="b">
        <f t="shared" si="22"/>
        <v>0</v>
      </c>
      <c r="BL50" s="137" t="str">
        <f t="shared" si="23"/>
        <v/>
      </c>
      <c r="BM50" s="132"/>
      <c r="BN50" s="8" t="b">
        <f t="shared" si="24"/>
        <v>1</v>
      </c>
      <c r="BO50" s="139" t="b">
        <f t="shared" si="25"/>
        <v>0</v>
      </c>
      <c r="BP50" s="140" t="b">
        <f t="shared" si="26"/>
        <v>1</v>
      </c>
      <c r="BQ50" s="4"/>
      <c r="BR50" s="4" t="str">
        <f t="shared" si="27"/>
        <v/>
      </c>
      <c r="BS50" s="4"/>
      <c r="BT50" s="4"/>
    </row>
    <row r="51">
      <c r="A51" s="143" t="s">
        <v>392</v>
      </c>
      <c r="B51" s="144">
        <v>44473.0</v>
      </c>
      <c r="C51" s="115">
        <v>0.7223263888888889</v>
      </c>
      <c r="D51" s="4"/>
      <c r="E51" s="143"/>
      <c r="F51" s="149"/>
      <c r="G51" s="149"/>
      <c r="H51" s="151"/>
      <c r="I51" s="4"/>
      <c r="J51" s="4"/>
      <c r="K51" s="4" t="s">
        <v>271</v>
      </c>
      <c r="L51" s="145">
        <v>44868.0</v>
      </c>
      <c r="M51" s="115">
        <v>0.5355208333333333</v>
      </c>
      <c r="N51" s="4"/>
      <c r="O51" s="4"/>
      <c r="P51" s="116" t="b">
        <f>IFNA(IF(VLOOKUP($A51,'Add from APT'!$AA$2:$AC808,3,FALSE)&gt;0,TRUE,FALSE),"ER - NOT IN APT")</f>
        <v>0</v>
      </c>
      <c r="Q51" s="82" t="str">
        <f>IF(ISLOGICAL(P51),IF(P51,"ER - REPS IN APT", IFNA(VLOOKUP($A51,RAW_APT!$A$3:$M808,7,FALSE),"ER - NOT IN APT")),P51)</f>
        <v>Collected</v>
      </c>
      <c r="R51" s="117" t="b">
        <f t="shared" si="2"/>
        <v>1</v>
      </c>
      <c r="S51" s="116">
        <f t="shared" si="3"/>
        <v>1</v>
      </c>
      <c r="T51" s="148">
        <v>0.0</v>
      </c>
      <c r="U51" s="149"/>
      <c r="V51" s="149"/>
      <c r="W51" s="147"/>
      <c r="X51" s="120" t="b">
        <f t="shared" si="4"/>
        <v>0</v>
      </c>
      <c r="Y51" s="121" t="b">
        <v>0</v>
      </c>
      <c r="Z51" s="122" t="str">
        <f t="shared" si="5"/>
        <v/>
      </c>
      <c r="AA51" s="122" t="b">
        <f t="shared" si="6"/>
        <v>0</v>
      </c>
      <c r="AB51" s="147" t="b">
        <v>0</v>
      </c>
      <c r="AC51" s="148">
        <v>770.0</v>
      </c>
      <c r="AD51" s="149" t="b">
        <v>1</v>
      </c>
      <c r="AE51" s="125" t="str">
        <f t="shared" si="7"/>
        <v/>
      </c>
      <c r="AF51" s="117" t="b">
        <f t="shared" si="8"/>
        <v>0</v>
      </c>
      <c r="AG51" s="126" t="b">
        <f t="shared" si="9"/>
        <v>0</v>
      </c>
      <c r="AH51" s="148"/>
      <c r="AI51" s="150">
        <v>6.0</v>
      </c>
      <c r="AJ51" s="146">
        <v>2.2</v>
      </c>
      <c r="AK51" s="83" t="str">
        <f t="shared" si="10"/>
        <v>Negative</v>
      </c>
      <c r="AL51" s="147"/>
      <c r="AM51" s="83" t="s">
        <v>280</v>
      </c>
      <c r="AN51" s="83" t="s">
        <v>393</v>
      </c>
      <c r="AO51" s="83" t="str">
        <f>IFERROR(__xludf.DUMMYFUNCTION("IF($AG51, ""DELETED"",TRIM(JOIN("" "",D51:E51)))"),"")</f>
        <v/>
      </c>
      <c r="AP51" s="83" t="str">
        <f t="shared" ref="AP51:AQ51" si="75">IF($AG51, "DELETED", TRIM(CONCATENATE(F51,I51,U51)))</f>
        <v/>
      </c>
      <c r="AQ51" s="83" t="str">
        <f t="shared" si="75"/>
        <v/>
      </c>
      <c r="AR51" s="83" t="str">
        <f>IFERROR(__xludf.DUMMYFUNCTION("IF($AG51, ""DELETED"", TRIM(JOIN("" "",AP51,AQ51)))"),"")</f>
        <v/>
      </c>
      <c r="AS51" s="127"/>
      <c r="AT51" s="128" t="b">
        <f t="shared" si="12"/>
        <v>0</v>
      </c>
      <c r="AU51" s="128" t="str">
        <f t="shared" si="13"/>
        <v/>
      </c>
      <c r="AV51" s="128" t="str">
        <f t="shared" si="14"/>
        <v/>
      </c>
      <c r="AW51" s="128" t="str">
        <f t="shared" si="15"/>
        <v/>
      </c>
      <c r="AX51" s="129" t="str">
        <f t="shared" si="16"/>
        <v/>
      </c>
      <c r="AY51" s="143"/>
      <c r="AZ51" s="130"/>
      <c r="BA51" s="131" t="str">
        <f t="shared" si="17"/>
        <v/>
      </c>
      <c r="BB51" s="143"/>
      <c r="BC51" s="143"/>
      <c r="BD51" s="132"/>
      <c r="BE51" s="141"/>
      <c r="BF51" s="134" t="str">
        <f t="shared" si="18"/>
        <v/>
      </c>
      <c r="BG51" s="135" t="str">
        <f t="shared" si="19"/>
        <v>PA9522__44473_0.722326388888889___Null_44868_0.535520833333333_</v>
      </c>
      <c r="BH51" s="136" t="str">
        <f t="shared" si="20"/>
        <v/>
      </c>
      <c r="BI51" s="141" t="s">
        <v>394</v>
      </c>
      <c r="BJ51" s="137" t="str">
        <f t="shared" si="21"/>
        <v>FLB3138</v>
      </c>
      <c r="BK51" s="138" t="b">
        <f t="shared" si="22"/>
        <v>0</v>
      </c>
      <c r="BL51" s="137" t="str">
        <f t="shared" si="23"/>
        <v/>
      </c>
      <c r="BM51" s="132"/>
      <c r="BN51" s="8" t="b">
        <f t="shared" si="24"/>
        <v>1</v>
      </c>
      <c r="BO51" s="139" t="b">
        <f t="shared" si="25"/>
        <v>0</v>
      </c>
      <c r="BP51" s="140" t="b">
        <f t="shared" si="26"/>
        <v>1</v>
      </c>
      <c r="BQ51" s="4"/>
      <c r="BR51" s="4" t="str">
        <f t="shared" si="27"/>
        <v/>
      </c>
      <c r="BS51" s="4"/>
      <c r="BT51" s="4"/>
    </row>
    <row r="52">
      <c r="A52" s="4" t="s">
        <v>395</v>
      </c>
      <c r="B52" s="144">
        <v>44473.0</v>
      </c>
      <c r="C52" s="115">
        <v>0.7417824074074074</v>
      </c>
      <c r="D52" s="4"/>
      <c r="E52" s="143"/>
      <c r="F52" s="4"/>
      <c r="G52" s="4"/>
      <c r="H52" s="151"/>
      <c r="I52" s="4"/>
      <c r="J52" s="4"/>
      <c r="K52" s="4" t="s">
        <v>271</v>
      </c>
      <c r="L52" s="152"/>
      <c r="M52" s="115"/>
      <c r="N52" s="4"/>
      <c r="O52" s="4"/>
      <c r="P52" s="116" t="b">
        <f>IFNA(IF(VLOOKUP($A52,'Add from APT'!$AA$2:$AC808,3,FALSE)&gt;0,TRUE,FALSE),"ER - NOT IN APT")</f>
        <v>0</v>
      </c>
      <c r="Q52" s="82" t="str">
        <f>IF(ISLOGICAL(P52),IF(P52,"ER - REPS IN APT", IFNA(VLOOKUP($A52,RAW_APT!$A$3:$M808,7,FALSE),"ER - NOT IN APT")),P52)</f>
        <v>Collected</v>
      </c>
      <c r="R52" s="117" t="b">
        <f t="shared" si="2"/>
        <v>1</v>
      </c>
      <c r="S52" s="116">
        <f t="shared" si="3"/>
        <v>1</v>
      </c>
      <c r="T52" s="146"/>
      <c r="U52" s="147"/>
      <c r="V52" s="147"/>
      <c r="W52" s="147"/>
      <c r="X52" s="120" t="b">
        <f t="shared" si="4"/>
        <v>0</v>
      </c>
      <c r="Y52" s="121" t="b">
        <v>0</v>
      </c>
      <c r="Z52" s="122" t="str">
        <f t="shared" si="5"/>
        <v/>
      </c>
      <c r="AA52" s="122" t="b">
        <f t="shared" si="6"/>
        <v>0</v>
      </c>
      <c r="AB52" s="147" t="b">
        <v>0</v>
      </c>
      <c r="AC52" s="148">
        <v>429.0</v>
      </c>
      <c r="AD52" s="149" t="b">
        <v>0</v>
      </c>
      <c r="AE52" s="125" t="str">
        <f t="shared" si="7"/>
        <v/>
      </c>
      <c r="AF52" s="117" t="b">
        <f t="shared" si="8"/>
        <v>0</v>
      </c>
      <c r="AG52" s="126" t="b">
        <f t="shared" si="9"/>
        <v>0</v>
      </c>
      <c r="AH52" s="148"/>
      <c r="AI52" s="150"/>
      <c r="AJ52" s="146">
        <v>2.2</v>
      </c>
      <c r="AK52" s="83" t="str">
        <f t="shared" si="10"/>
        <v>Negative</v>
      </c>
      <c r="AL52" s="147"/>
      <c r="AM52" s="83" t="s">
        <v>280</v>
      </c>
      <c r="AN52" s="83" t="s">
        <v>396</v>
      </c>
      <c r="AO52" s="83" t="str">
        <f>IFERROR(__xludf.DUMMYFUNCTION("IF($AG52, ""DELETED"",TRIM(JOIN("" "",D52:E52)))"),"")</f>
        <v/>
      </c>
      <c r="AP52" s="83" t="str">
        <f t="shared" ref="AP52:AQ52" si="76">IF($AG52, "DELETED", TRIM(CONCATENATE(F52,I52,U52)))</f>
        <v/>
      </c>
      <c r="AQ52" s="83" t="str">
        <f t="shared" si="76"/>
        <v/>
      </c>
      <c r="AR52" s="83" t="str">
        <f>IFERROR(__xludf.DUMMYFUNCTION("IF($AG52, ""DELETED"", TRIM(JOIN("" "",AP52,AQ52)))"),"")</f>
        <v/>
      </c>
      <c r="AS52" s="127"/>
      <c r="AT52" s="128" t="b">
        <f t="shared" si="12"/>
        <v>0</v>
      </c>
      <c r="AU52" s="128" t="str">
        <f t="shared" si="13"/>
        <v/>
      </c>
      <c r="AV52" s="128" t="str">
        <f t="shared" si="14"/>
        <v/>
      </c>
      <c r="AW52" s="128" t="str">
        <f t="shared" si="15"/>
        <v/>
      </c>
      <c r="AX52" s="129" t="str">
        <f t="shared" si="16"/>
        <v/>
      </c>
      <c r="AY52" s="143"/>
      <c r="AZ52" s="130"/>
      <c r="BA52" s="131" t="str">
        <f t="shared" si="17"/>
        <v/>
      </c>
      <c r="BB52" s="143"/>
      <c r="BC52" s="143"/>
      <c r="BD52" s="132"/>
      <c r="BE52" s="141"/>
      <c r="BF52" s="134" t="str">
        <f t="shared" si="18"/>
        <v/>
      </c>
      <c r="BG52" s="135" t="str">
        <f t="shared" si="19"/>
        <v>PA9467__44473_0.741782407407407___Null___</v>
      </c>
      <c r="BH52" s="136" t="str">
        <f t="shared" si="20"/>
        <v/>
      </c>
      <c r="BI52" s="141" t="s">
        <v>397</v>
      </c>
      <c r="BJ52" s="137" t="str">
        <f t="shared" si="21"/>
        <v>FLB3139</v>
      </c>
      <c r="BK52" s="138" t="b">
        <f t="shared" si="22"/>
        <v>0</v>
      </c>
      <c r="BL52" s="137" t="str">
        <f t="shared" si="23"/>
        <v/>
      </c>
      <c r="BM52" s="132"/>
      <c r="BN52" s="8" t="b">
        <f t="shared" si="24"/>
        <v>1</v>
      </c>
      <c r="BO52" s="139" t="b">
        <f t="shared" si="25"/>
        <v>0</v>
      </c>
      <c r="BP52" s="140" t="b">
        <f t="shared" si="26"/>
        <v>1</v>
      </c>
      <c r="BQ52" s="4"/>
      <c r="BR52" s="4" t="str">
        <f t="shared" si="27"/>
        <v/>
      </c>
      <c r="BS52" s="4"/>
      <c r="BT52" s="4"/>
    </row>
    <row r="53">
      <c r="A53" s="4" t="s">
        <v>398</v>
      </c>
      <c r="B53" s="144">
        <v>44473.0</v>
      </c>
      <c r="C53" s="115">
        <v>0.7457870370370371</v>
      </c>
      <c r="D53" s="4"/>
      <c r="E53" s="143"/>
      <c r="F53" s="4"/>
      <c r="G53" s="4"/>
      <c r="H53" s="151"/>
      <c r="I53" s="4"/>
      <c r="J53" s="4"/>
      <c r="K53" s="4" t="s">
        <v>271</v>
      </c>
      <c r="L53" s="152"/>
      <c r="M53" s="115"/>
      <c r="N53" s="4"/>
      <c r="O53" s="4"/>
      <c r="P53" s="116" t="b">
        <f>IFNA(IF(VLOOKUP($A53,'Add from APT'!$AA$2:$AC808,3,FALSE)&gt;0,TRUE,FALSE),"ER - NOT IN APT")</f>
        <v>0</v>
      </c>
      <c r="Q53" s="82" t="str">
        <f>IF(ISLOGICAL(P53),IF(P53,"ER - REPS IN APT", IFNA(VLOOKUP($A53,RAW_APT!$A$3:$M808,7,FALSE),"ER - NOT IN APT")),P53)</f>
        <v>Collected</v>
      </c>
      <c r="R53" s="117" t="b">
        <f t="shared" si="2"/>
        <v>1</v>
      </c>
      <c r="S53" s="116">
        <f t="shared" si="3"/>
        <v>1</v>
      </c>
      <c r="T53" s="146"/>
      <c r="U53" s="147"/>
      <c r="V53" s="147"/>
      <c r="W53" s="147"/>
      <c r="X53" s="120" t="b">
        <f t="shared" si="4"/>
        <v>0</v>
      </c>
      <c r="Y53" s="121" t="b">
        <v>0</v>
      </c>
      <c r="Z53" s="122" t="str">
        <f t="shared" si="5"/>
        <v/>
      </c>
      <c r="AA53" s="122" t="b">
        <f t="shared" si="6"/>
        <v>0</v>
      </c>
      <c r="AB53" s="147" t="b">
        <v>0</v>
      </c>
      <c r="AC53" s="148">
        <v>428.0</v>
      </c>
      <c r="AD53" s="149" t="b">
        <v>0</v>
      </c>
      <c r="AE53" s="125" t="str">
        <f t="shared" si="7"/>
        <v/>
      </c>
      <c r="AF53" s="117" t="b">
        <f t="shared" si="8"/>
        <v>0</v>
      </c>
      <c r="AG53" s="126" t="b">
        <f t="shared" si="9"/>
        <v>0</v>
      </c>
      <c r="AH53" s="148"/>
      <c r="AI53" s="150"/>
      <c r="AJ53" s="146">
        <v>2.2</v>
      </c>
      <c r="AK53" s="83" t="str">
        <f t="shared" si="10"/>
        <v>Negative</v>
      </c>
      <c r="AL53" s="147"/>
      <c r="AM53" s="83" t="s">
        <v>280</v>
      </c>
      <c r="AN53" s="83" t="s">
        <v>399</v>
      </c>
      <c r="AO53" s="83" t="str">
        <f>IFERROR(__xludf.DUMMYFUNCTION("IF($AG53, ""DELETED"",TRIM(JOIN("" "",D53:E53)))"),"")</f>
        <v/>
      </c>
      <c r="AP53" s="83" t="str">
        <f t="shared" ref="AP53:AQ53" si="77">IF($AG53, "DELETED", TRIM(CONCATENATE(F53,I53,U53)))</f>
        <v/>
      </c>
      <c r="AQ53" s="83" t="str">
        <f t="shared" si="77"/>
        <v/>
      </c>
      <c r="AR53" s="83" t="str">
        <f>IFERROR(__xludf.DUMMYFUNCTION("IF($AG53, ""DELETED"", TRIM(JOIN("" "",AP53,AQ53)))"),"")</f>
        <v/>
      </c>
      <c r="AS53" s="127"/>
      <c r="AT53" s="128" t="b">
        <f t="shared" si="12"/>
        <v>0</v>
      </c>
      <c r="AU53" s="128" t="str">
        <f t="shared" si="13"/>
        <v/>
      </c>
      <c r="AV53" s="128" t="str">
        <f t="shared" si="14"/>
        <v/>
      </c>
      <c r="AW53" s="128" t="str">
        <f t="shared" si="15"/>
        <v/>
      </c>
      <c r="AX53" s="129" t="str">
        <f t="shared" si="16"/>
        <v/>
      </c>
      <c r="AY53" s="143"/>
      <c r="AZ53" s="130"/>
      <c r="BA53" s="131" t="str">
        <f t="shared" si="17"/>
        <v/>
      </c>
      <c r="BB53" s="143"/>
      <c r="BC53" s="143"/>
      <c r="BD53" s="132"/>
      <c r="BE53" s="141"/>
      <c r="BF53" s="134" t="str">
        <f t="shared" si="18"/>
        <v/>
      </c>
      <c r="BG53" s="135" t="str">
        <f t="shared" si="19"/>
        <v>PA9432__44473_0.745787037037037___Null___</v>
      </c>
      <c r="BH53" s="136" t="str">
        <f t="shared" si="20"/>
        <v/>
      </c>
      <c r="BI53" s="141" t="s">
        <v>400</v>
      </c>
      <c r="BJ53" s="137" t="str">
        <f t="shared" si="21"/>
        <v>FLB3140</v>
      </c>
      <c r="BK53" s="138" t="b">
        <f t="shared" si="22"/>
        <v>0</v>
      </c>
      <c r="BL53" s="137" t="str">
        <f t="shared" si="23"/>
        <v/>
      </c>
      <c r="BM53" s="132"/>
      <c r="BN53" s="8" t="b">
        <f t="shared" si="24"/>
        <v>1</v>
      </c>
      <c r="BO53" s="139" t="b">
        <f t="shared" si="25"/>
        <v>0</v>
      </c>
      <c r="BP53" s="140" t="b">
        <f t="shared" si="26"/>
        <v>1</v>
      </c>
      <c r="BQ53" s="4"/>
      <c r="BR53" s="4" t="str">
        <f t="shared" si="27"/>
        <v/>
      </c>
      <c r="BS53" s="4"/>
      <c r="BT53" s="4"/>
    </row>
    <row r="54">
      <c r="A54" s="143" t="s">
        <v>401</v>
      </c>
      <c r="B54" s="144">
        <v>44473.0</v>
      </c>
      <c r="C54" s="115">
        <v>0.7493518518518518</v>
      </c>
      <c r="D54" s="4"/>
      <c r="E54" s="143"/>
      <c r="F54" s="149"/>
      <c r="G54" s="149"/>
      <c r="K54" s="47" t="s">
        <v>271</v>
      </c>
      <c r="L54" s="145">
        <v>44868.0</v>
      </c>
      <c r="M54" s="115">
        <v>0.5355208333333333</v>
      </c>
      <c r="N54" s="4"/>
      <c r="O54" s="4"/>
      <c r="P54" s="116" t="b">
        <f>IFNA(IF(VLOOKUP($A54,'Add from APT'!$AA$2:$AC808,3,FALSE)&gt;0,TRUE,FALSE),"ER - NOT IN APT")</f>
        <v>0</v>
      </c>
      <c r="Q54" s="82" t="str">
        <f>IF(ISLOGICAL(P54),IF(P54,"ER - REPS IN APT", IFNA(VLOOKUP($A54,RAW_APT!$A$3:$M808,7,FALSE),"ER - NOT IN APT")),P54)</f>
        <v>Collected</v>
      </c>
      <c r="R54" s="117" t="b">
        <f t="shared" si="2"/>
        <v>1</v>
      </c>
      <c r="S54" s="116">
        <f t="shared" si="3"/>
        <v>1</v>
      </c>
      <c r="T54" s="148">
        <v>0.0</v>
      </c>
      <c r="U54" s="149"/>
      <c r="V54" s="149"/>
      <c r="W54" s="147"/>
      <c r="X54" s="120" t="b">
        <f t="shared" si="4"/>
        <v>0</v>
      </c>
      <c r="Y54" s="121" t="b">
        <v>0</v>
      </c>
      <c r="Z54" s="122" t="str">
        <f t="shared" si="5"/>
        <v/>
      </c>
      <c r="AA54" s="122" t="b">
        <f t="shared" si="6"/>
        <v>0</v>
      </c>
      <c r="AB54" s="147" t="b">
        <v>0</v>
      </c>
      <c r="AC54" s="148">
        <v>769.0</v>
      </c>
      <c r="AD54" s="149" t="b">
        <v>1</v>
      </c>
      <c r="AE54" s="125" t="str">
        <f t="shared" si="7"/>
        <v/>
      </c>
      <c r="AF54" s="117" t="b">
        <f t="shared" si="8"/>
        <v>0</v>
      </c>
      <c r="AG54" s="126" t="b">
        <f t="shared" si="9"/>
        <v>0</v>
      </c>
      <c r="AH54" s="148"/>
      <c r="AI54" s="150"/>
      <c r="AJ54" s="146">
        <v>2.2</v>
      </c>
      <c r="AK54" s="83" t="str">
        <f t="shared" si="10"/>
        <v>Negative</v>
      </c>
      <c r="AL54" s="149"/>
      <c r="AM54" s="83" t="s">
        <v>280</v>
      </c>
      <c r="AN54" s="83" t="s">
        <v>402</v>
      </c>
      <c r="AO54" s="83" t="str">
        <f>IFERROR(__xludf.DUMMYFUNCTION("IF($AG54, ""DELETED"",TRIM(JOIN("" "",D54:E54)))"),"")</f>
        <v/>
      </c>
      <c r="AP54" s="83" t="str">
        <f t="shared" ref="AP54:AQ54" si="78">IF($AG54, "DELETED", TRIM(CONCATENATE(F54,I54,U54)))</f>
        <v/>
      </c>
      <c r="AQ54" s="83" t="str">
        <f t="shared" si="78"/>
        <v/>
      </c>
      <c r="AR54" s="83" t="str">
        <f>IFERROR(__xludf.DUMMYFUNCTION("IF($AG54, ""DELETED"", TRIM(JOIN("" "",AP54,AQ54)))"),"")</f>
        <v/>
      </c>
      <c r="AS54" s="127"/>
      <c r="AT54" s="128" t="b">
        <f t="shared" si="12"/>
        <v>0</v>
      </c>
      <c r="AU54" s="128" t="str">
        <f t="shared" si="13"/>
        <v/>
      </c>
      <c r="AV54" s="128" t="str">
        <f t="shared" si="14"/>
        <v/>
      </c>
      <c r="AW54" s="128" t="str">
        <f t="shared" si="15"/>
        <v/>
      </c>
      <c r="AX54" s="129" t="str">
        <f t="shared" si="16"/>
        <v/>
      </c>
      <c r="AY54" s="143"/>
      <c r="AZ54" s="130"/>
      <c r="BA54" s="131" t="str">
        <f t="shared" si="17"/>
        <v/>
      </c>
      <c r="BB54" s="143"/>
      <c r="BC54" s="143"/>
      <c r="BD54" s="132"/>
      <c r="BE54" s="141"/>
      <c r="BF54" s="134" t="str">
        <f t="shared" si="18"/>
        <v/>
      </c>
      <c r="BG54" s="135" t="str">
        <f t="shared" si="19"/>
        <v>PA9457__44473_0.749351851851852___Null_44868_0.535520833333333_</v>
      </c>
      <c r="BH54" s="136" t="str">
        <f t="shared" si="20"/>
        <v/>
      </c>
      <c r="BI54" s="141" t="s">
        <v>403</v>
      </c>
      <c r="BJ54" s="137" t="str">
        <f t="shared" si="21"/>
        <v>FLB3141</v>
      </c>
      <c r="BK54" s="138" t="b">
        <f t="shared" si="22"/>
        <v>0</v>
      </c>
      <c r="BL54" s="137" t="str">
        <f t="shared" si="23"/>
        <v/>
      </c>
      <c r="BM54" s="132"/>
      <c r="BN54" s="8" t="b">
        <f t="shared" si="24"/>
        <v>1</v>
      </c>
      <c r="BO54" s="139" t="b">
        <f t="shared" si="25"/>
        <v>0</v>
      </c>
      <c r="BP54" s="140" t="b">
        <f t="shared" si="26"/>
        <v>1</v>
      </c>
      <c r="BQ54" s="4"/>
      <c r="BR54" s="4" t="str">
        <f t="shared" si="27"/>
        <v/>
      </c>
      <c r="BS54" s="4"/>
      <c r="BT54" s="4"/>
    </row>
    <row r="55">
      <c r="A55" s="143" t="s">
        <v>404</v>
      </c>
      <c r="B55" s="144">
        <v>44474.0</v>
      </c>
      <c r="C55" s="115">
        <v>0.2202662037037037</v>
      </c>
      <c r="D55" s="4"/>
      <c r="E55" s="143"/>
      <c r="F55" s="149"/>
      <c r="G55" s="147"/>
      <c r="K55" s="47" t="s">
        <v>271</v>
      </c>
      <c r="L55" s="145">
        <v>44868.0</v>
      </c>
      <c r="M55" s="115">
        <v>0.5355208333333333</v>
      </c>
      <c r="N55" s="4"/>
      <c r="O55" s="4"/>
      <c r="P55" s="116" t="b">
        <f>IFNA(IF(VLOOKUP($A55,'Add from APT'!$AA$2:$AC808,3,FALSE)&gt;0,TRUE,FALSE),"ER - NOT IN APT")</f>
        <v>0</v>
      </c>
      <c r="Q55" s="82" t="str">
        <f>IF(ISLOGICAL(P55),IF(P55,"ER - REPS IN APT", IFNA(VLOOKUP($A55,RAW_APT!$A$3:$M808,7,FALSE),"ER - NOT IN APT")),P55)</f>
        <v>Collected</v>
      </c>
      <c r="R55" s="117" t="b">
        <f t="shared" si="2"/>
        <v>1</v>
      </c>
      <c r="S55" s="116">
        <f t="shared" si="3"/>
        <v>1</v>
      </c>
      <c r="T55" s="148">
        <v>0.0</v>
      </c>
      <c r="U55" s="149"/>
      <c r="V55" s="147"/>
      <c r="W55" s="147"/>
      <c r="X55" s="120" t="b">
        <f t="shared" si="4"/>
        <v>0</v>
      </c>
      <c r="Y55" s="121" t="b">
        <v>0</v>
      </c>
      <c r="Z55" s="122" t="str">
        <f t="shared" si="5"/>
        <v/>
      </c>
      <c r="AA55" s="122" t="b">
        <f t="shared" si="6"/>
        <v>0</v>
      </c>
      <c r="AB55" s="147" t="b">
        <v>0</v>
      </c>
      <c r="AC55" s="148">
        <v>768.0</v>
      </c>
      <c r="AD55" s="149" t="b">
        <v>1</v>
      </c>
      <c r="AE55" s="125" t="str">
        <f t="shared" si="7"/>
        <v/>
      </c>
      <c r="AF55" s="117" t="b">
        <f t="shared" si="8"/>
        <v>0</v>
      </c>
      <c r="AG55" s="126" t="b">
        <f t="shared" si="9"/>
        <v>0</v>
      </c>
      <c r="AH55" s="148"/>
      <c r="AI55" s="150"/>
      <c r="AJ55" s="146">
        <v>2.2</v>
      </c>
      <c r="AK55" s="83" t="str">
        <f t="shared" si="10"/>
        <v>Negative</v>
      </c>
      <c r="AL55" s="149"/>
      <c r="AM55" s="83" t="s">
        <v>280</v>
      </c>
      <c r="AN55" s="83" t="s">
        <v>405</v>
      </c>
      <c r="AO55" s="83" t="str">
        <f>IFERROR(__xludf.DUMMYFUNCTION("IF($AG55, ""DELETED"",TRIM(JOIN("" "",D55:E55)))"),"")</f>
        <v/>
      </c>
      <c r="AP55" s="83" t="str">
        <f t="shared" ref="AP55:AQ55" si="79">IF($AG55, "DELETED", TRIM(CONCATENATE(F55,I55,U55)))</f>
        <v/>
      </c>
      <c r="AQ55" s="83" t="str">
        <f t="shared" si="79"/>
        <v/>
      </c>
      <c r="AR55" s="83" t="str">
        <f>IFERROR(__xludf.DUMMYFUNCTION("IF($AG55, ""DELETED"", TRIM(JOIN("" "",AP55,AQ55)))"),"")</f>
        <v/>
      </c>
      <c r="AS55" s="127"/>
      <c r="AT55" s="128" t="b">
        <f t="shared" si="12"/>
        <v>0</v>
      </c>
      <c r="AU55" s="128" t="str">
        <f t="shared" si="13"/>
        <v/>
      </c>
      <c r="AV55" s="128" t="str">
        <f t="shared" si="14"/>
        <v/>
      </c>
      <c r="AW55" s="128" t="str">
        <f t="shared" si="15"/>
        <v/>
      </c>
      <c r="AX55" s="129" t="str">
        <f t="shared" si="16"/>
        <v/>
      </c>
      <c r="AY55" s="143"/>
      <c r="AZ55" s="130"/>
      <c r="BA55" s="131" t="str">
        <f t="shared" si="17"/>
        <v/>
      </c>
      <c r="BB55" s="143"/>
      <c r="BC55" s="143"/>
      <c r="BD55" s="132"/>
      <c r="BE55" s="141"/>
      <c r="BF55" s="134" t="str">
        <f t="shared" si="18"/>
        <v/>
      </c>
      <c r="BG55" s="135" t="str">
        <f t="shared" si="19"/>
        <v>PA9573__44474_0.220266203703704___Null_44868_0.535520833333333_</v>
      </c>
      <c r="BH55" s="136" t="str">
        <f t="shared" si="20"/>
        <v/>
      </c>
      <c r="BI55" s="141" t="s">
        <v>406</v>
      </c>
      <c r="BJ55" s="137" t="str">
        <f t="shared" si="21"/>
        <v>FLB3142</v>
      </c>
      <c r="BK55" s="138" t="b">
        <f t="shared" si="22"/>
        <v>0</v>
      </c>
      <c r="BL55" s="137" t="str">
        <f t="shared" si="23"/>
        <v/>
      </c>
      <c r="BM55" s="132"/>
      <c r="BN55" s="8" t="b">
        <f t="shared" si="24"/>
        <v>1</v>
      </c>
      <c r="BO55" s="139" t="b">
        <f t="shared" si="25"/>
        <v>0</v>
      </c>
      <c r="BP55" s="140" t="b">
        <f t="shared" si="26"/>
        <v>1</v>
      </c>
      <c r="BQ55" s="4"/>
      <c r="BR55" s="4" t="str">
        <f t="shared" si="27"/>
        <v/>
      </c>
      <c r="BS55" s="4"/>
      <c r="BT55" s="4"/>
    </row>
    <row r="56">
      <c r="A56" s="4" t="s">
        <v>407</v>
      </c>
      <c r="B56" s="144">
        <v>44474.0</v>
      </c>
      <c r="C56" s="115">
        <v>0.29966435185185186</v>
      </c>
      <c r="D56" s="4"/>
      <c r="E56" s="143"/>
      <c r="F56" s="4"/>
      <c r="G56" s="4"/>
      <c r="H56" s="151"/>
      <c r="I56" s="4"/>
      <c r="J56" s="4"/>
      <c r="K56" s="4" t="s">
        <v>271</v>
      </c>
      <c r="L56" s="152"/>
      <c r="M56" s="115"/>
      <c r="N56" s="4"/>
      <c r="O56" s="4"/>
      <c r="P56" s="116" t="b">
        <f>IFNA(IF(VLOOKUP($A56,'Add from APT'!$AA$2:$AC808,3,FALSE)&gt;0,TRUE,FALSE),"ER - NOT IN APT")</f>
        <v>0</v>
      </c>
      <c r="Q56" s="82" t="str">
        <f>IF(ISLOGICAL(P56),IF(P56,"ER - REPS IN APT", IFNA(VLOOKUP($A56,RAW_APT!$A$3:$M808,7,FALSE),"ER - NOT IN APT")),P56)</f>
        <v>Collected</v>
      </c>
      <c r="R56" s="117" t="b">
        <f t="shared" si="2"/>
        <v>1</v>
      </c>
      <c r="S56" s="116">
        <f t="shared" si="3"/>
        <v>1</v>
      </c>
      <c r="T56" s="146"/>
      <c r="U56" s="147"/>
      <c r="V56" s="147"/>
      <c r="W56" s="147"/>
      <c r="X56" s="120" t="b">
        <f t="shared" si="4"/>
        <v>0</v>
      </c>
      <c r="Y56" s="121" t="b">
        <v>0</v>
      </c>
      <c r="Z56" s="122" t="str">
        <f t="shared" si="5"/>
        <v/>
      </c>
      <c r="AA56" s="122" t="b">
        <f t="shared" si="6"/>
        <v>0</v>
      </c>
      <c r="AB56" s="147" t="b">
        <v>0</v>
      </c>
      <c r="AC56" s="148">
        <v>427.0</v>
      </c>
      <c r="AD56" s="149" t="b">
        <v>0</v>
      </c>
      <c r="AE56" s="125" t="str">
        <f t="shared" si="7"/>
        <v/>
      </c>
      <c r="AF56" s="117" t="b">
        <f t="shared" si="8"/>
        <v>0</v>
      </c>
      <c r="AG56" s="126" t="b">
        <f t="shared" si="9"/>
        <v>0</v>
      </c>
      <c r="AH56" s="148"/>
      <c r="AI56" s="150"/>
      <c r="AJ56" s="146">
        <v>2.2</v>
      </c>
      <c r="AK56" s="83" t="str">
        <f t="shared" si="10"/>
        <v>Negative</v>
      </c>
      <c r="AL56" s="147"/>
      <c r="AM56" s="83" t="s">
        <v>280</v>
      </c>
      <c r="AN56" s="83" t="s">
        <v>408</v>
      </c>
      <c r="AO56" s="83" t="str">
        <f>IFERROR(__xludf.DUMMYFUNCTION("IF($AG56, ""DELETED"",TRIM(JOIN("" "",D56:E56)))"),"")</f>
        <v/>
      </c>
      <c r="AP56" s="83" t="str">
        <f t="shared" ref="AP56:AQ56" si="80">IF($AG56, "DELETED", TRIM(CONCATENATE(F56,I56,U56)))</f>
        <v/>
      </c>
      <c r="AQ56" s="83" t="str">
        <f t="shared" si="80"/>
        <v/>
      </c>
      <c r="AR56" s="83" t="str">
        <f>IFERROR(__xludf.DUMMYFUNCTION("IF($AG56, ""DELETED"", TRIM(JOIN("" "",AP56,AQ56)))"),"")</f>
        <v/>
      </c>
      <c r="AS56" s="127"/>
      <c r="AT56" s="128" t="b">
        <f t="shared" si="12"/>
        <v>0</v>
      </c>
      <c r="AU56" s="128" t="str">
        <f t="shared" si="13"/>
        <v/>
      </c>
      <c r="AV56" s="128" t="str">
        <f t="shared" si="14"/>
        <v/>
      </c>
      <c r="AW56" s="128" t="str">
        <f t="shared" si="15"/>
        <v/>
      </c>
      <c r="AX56" s="129" t="str">
        <f t="shared" si="16"/>
        <v/>
      </c>
      <c r="AY56" s="143"/>
      <c r="AZ56" s="130"/>
      <c r="BA56" s="131" t="str">
        <f t="shared" si="17"/>
        <v/>
      </c>
      <c r="BB56" s="143"/>
      <c r="BC56" s="143"/>
      <c r="BD56" s="132"/>
      <c r="BE56" s="141"/>
      <c r="BF56" s="134" t="str">
        <f t="shared" si="18"/>
        <v/>
      </c>
      <c r="BG56" s="135" t="str">
        <f t="shared" si="19"/>
        <v>PA9616__44474_0.299664351851852___Null___</v>
      </c>
      <c r="BH56" s="136" t="str">
        <f t="shared" si="20"/>
        <v/>
      </c>
      <c r="BI56" s="141" t="s">
        <v>409</v>
      </c>
      <c r="BJ56" s="137" t="str">
        <f t="shared" si="21"/>
        <v>FLB3143</v>
      </c>
      <c r="BK56" s="138" t="b">
        <f t="shared" si="22"/>
        <v>0</v>
      </c>
      <c r="BL56" s="137" t="str">
        <f t="shared" si="23"/>
        <v/>
      </c>
      <c r="BM56" s="132"/>
      <c r="BN56" s="8" t="b">
        <f t="shared" si="24"/>
        <v>1</v>
      </c>
      <c r="BO56" s="139" t="b">
        <f t="shared" si="25"/>
        <v>0</v>
      </c>
      <c r="BP56" s="140" t="b">
        <f t="shared" si="26"/>
        <v>1</v>
      </c>
      <c r="BQ56" s="4"/>
      <c r="BR56" s="4" t="str">
        <f t="shared" si="27"/>
        <v/>
      </c>
      <c r="BS56" s="4"/>
      <c r="BT56" s="4"/>
    </row>
    <row r="57">
      <c r="A57" s="4" t="s">
        <v>410</v>
      </c>
      <c r="B57" s="144">
        <v>44474.0</v>
      </c>
      <c r="C57" s="115">
        <v>0.33340277777777777</v>
      </c>
      <c r="D57" s="4"/>
      <c r="E57" s="143"/>
      <c r="F57" s="4"/>
      <c r="G57" s="4"/>
      <c r="H57" s="151"/>
      <c r="I57" s="4"/>
      <c r="J57" s="4"/>
      <c r="K57" s="4" t="s">
        <v>271</v>
      </c>
      <c r="L57" s="152"/>
      <c r="M57" s="115"/>
      <c r="N57" s="4"/>
      <c r="O57" s="4"/>
      <c r="P57" s="116" t="b">
        <f>IFNA(IF(VLOOKUP($A57,'Add from APT'!$AA$2:$AC808,3,FALSE)&gt;0,TRUE,FALSE),"ER - NOT IN APT")</f>
        <v>0</v>
      </c>
      <c r="Q57" s="82" t="str">
        <f>IF(ISLOGICAL(P57),IF(P57,"ER - REPS IN APT", IFNA(VLOOKUP($A57,RAW_APT!$A$3:$M808,7,FALSE),"ER - NOT IN APT")),P57)</f>
        <v>Collected</v>
      </c>
      <c r="R57" s="117" t="b">
        <f t="shared" si="2"/>
        <v>1</v>
      </c>
      <c r="S57" s="116">
        <f t="shared" si="3"/>
        <v>1</v>
      </c>
      <c r="T57" s="146"/>
      <c r="U57" s="147"/>
      <c r="V57" s="147"/>
      <c r="W57" s="147"/>
      <c r="X57" s="120" t="b">
        <f t="shared" si="4"/>
        <v>0</v>
      </c>
      <c r="Y57" s="121" t="b">
        <v>0</v>
      </c>
      <c r="Z57" s="122" t="str">
        <f t="shared" si="5"/>
        <v/>
      </c>
      <c r="AA57" s="122" t="b">
        <f t="shared" si="6"/>
        <v>0</v>
      </c>
      <c r="AB57" s="147" t="b">
        <v>0</v>
      </c>
      <c r="AC57" s="148">
        <v>426.0</v>
      </c>
      <c r="AD57" s="149" t="b">
        <v>0</v>
      </c>
      <c r="AE57" s="125" t="str">
        <f t="shared" si="7"/>
        <v/>
      </c>
      <c r="AF57" s="117" t="b">
        <f t="shared" si="8"/>
        <v>0</v>
      </c>
      <c r="AG57" s="126" t="b">
        <f t="shared" si="9"/>
        <v>0</v>
      </c>
      <c r="AH57" s="148"/>
      <c r="AI57" s="150"/>
      <c r="AJ57" s="146">
        <v>2.2</v>
      </c>
      <c r="AK57" s="83" t="str">
        <f t="shared" si="10"/>
        <v>Negative</v>
      </c>
      <c r="AL57" s="147"/>
      <c r="AM57" s="83" t="s">
        <v>280</v>
      </c>
      <c r="AN57" s="83" t="s">
        <v>313</v>
      </c>
      <c r="AO57" s="83" t="str">
        <f>IFERROR(__xludf.DUMMYFUNCTION("IF($AG57, ""DELETED"",TRIM(JOIN("" "",D57:E57)))"),"")</f>
        <v/>
      </c>
      <c r="AP57" s="83" t="str">
        <f t="shared" ref="AP57:AQ57" si="81">IF($AG57, "DELETED", TRIM(CONCATENATE(F57,I57,U57)))</f>
        <v/>
      </c>
      <c r="AQ57" s="83" t="str">
        <f t="shared" si="81"/>
        <v/>
      </c>
      <c r="AR57" s="83" t="str">
        <f>IFERROR(__xludf.DUMMYFUNCTION("IF($AG57, ""DELETED"", TRIM(JOIN("" "",AP57,AQ57)))"),"")</f>
        <v/>
      </c>
      <c r="AS57" s="127"/>
      <c r="AT57" s="128" t="b">
        <f t="shared" si="12"/>
        <v>0</v>
      </c>
      <c r="AU57" s="128" t="str">
        <f t="shared" si="13"/>
        <v/>
      </c>
      <c r="AV57" s="128" t="str">
        <f t="shared" si="14"/>
        <v/>
      </c>
      <c r="AW57" s="128" t="str">
        <f t="shared" si="15"/>
        <v/>
      </c>
      <c r="AX57" s="129" t="str">
        <f t="shared" si="16"/>
        <v/>
      </c>
      <c r="AY57" s="143"/>
      <c r="AZ57" s="130"/>
      <c r="BA57" s="131" t="str">
        <f t="shared" si="17"/>
        <v/>
      </c>
      <c r="BB57" s="143"/>
      <c r="BC57" s="143"/>
      <c r="BD57" s="132"/>
      <c r="BE57" s="141"/>
      <c r="BF57" s="134" t="str">
        <f t="shared" si="18"/>
        <v/>
      </c>
      <c r="BG57" s="135" t="str">
        <f t="shared" si="19"/>
        <v>PA9473__44474_0.333402777777778___Null___</v>
      </c>
      <c r="BH57" s="136" t="str">
        <f t="shared" si="20"/>
        <v/>
      </c>
      <c r="BI57" s="141" t="s">
        <v>411</v>
      </c>
      <c r="BJ57" s="137" t="str">
        <f t="shared" si="21"/>
        <v>FLB3144</v>
      </c>
      <c r="BK57" s="138" t="b">
        <f t="shared" si="22"/>
        <v>0</v>
      </c>
      <c r="BL57" s="137" t="str">
        <f t="shared" si="23"/>
        <v/>
      </c>
      <c r="BM57" s="132"/>
      <c r="BN57" s="8" t="b">
        <f t="shared" si="24"/>
        <v>1</v>
      </c>
      <c r="BO57" s="139" t="b">
        <f t="shared" si="25"/>
        <v>0</v>
      </c>
      <c r="BP57" s="140" t="b">
        <f t="shared" si="26"/>
        <v>1</v>
      </c>
      <c r="BQ57" s="4"/>
      <c r="BR57" s="4" t="str">
        <f t="shared" si="27"/>
        <v/>
      </c>
      <c r="BS57" s="4"/>
      <c r="BT57" s="4"/>
    </row>
    <row r="58">
      <c r="A58" s="4" t="s">
        <v>412</v>
      </c>
      <c r="B58" s="144">
        <v>44474.0</v>
      </c>
      <c r="C58" s="115">
        <v>0.3425925925925926</v>
      </c>
      <c r="D58" s="4"/>
      <c r="E58" s="143"/>
      <c r="F58" s="4"/>
      <c r="G58" s="4"/>
      <c r="H58" s="151"/>
      <c r="I58" s="4"/>
      <c r="J58" s="4"/>
      <c r="K58" s="4" t="s">
        <v>271</v>
      </c>
      <c r="L58" s="152"/>
      <c r="M58" s="115"/>
      <c r="N58" s="4"/>
      <c r="O58" s="4"/>
      <c r="P58" s="116" t="b">
        <f>IFNA(IF(VLOOKUP($A58,'Add from APT'!$AA$2:$AC808,3,FALSE)&gt;0,TRUE,FALSE),"ER - NOT IN APT")</f>
        <v>0</v>
      </c>
      <c r="Q58" s="82" t="str">
        <f>IF(ISLOGICAL(P58),IF(P58,"ER - REPS IN APT", IFNA(VLOOKUP($A58,RAW_APT!$A$3:$M808,7,FALSE),"ER - NOT IN APT")),P58)</f>
        <v>Collected</v>
      </c>
      <c r="R58" s="117" t="b">
        <f t="shared" si="2"/>
        <v>1</v>
      </c>
      <c r="S58" s="116">
        <f t="shared" si="3"/>
        <v>1</v>
      </c>
      <c r="T58" s="146"/>
      <c r="U58" s="147"/>
      <c r="V58" s="147"/>
      <c r="W58" s="147"/>
      <c r="X58" s="120" t="b">
        <f t="shared" si="4"/>
        <v>0</v>
      </c>
      <c r="Y58" s="121" t="b">
        <v>0</v>
      </c>
      <c r="Z58" s="122" t="str">
        <f t="shared" si="5"/>
        <v/>
      </c>
      <c r="AA58" s="122" t="b">
        <f t="shared" si="6"/>
        <v>0</v>
      </c>
      <c r="AB58" s="147" t="b">
        <v>0</v>
      </c>
      <c r="AC58" s="148">
        <v>425.0</v>
      </c>
      <c r="AD58" s="149" t="b">
        <v>0</v>
      </c>
      <c r="AE58" s="125" t="str">
        <f t="shared" si="7"/>
        <v/>
      </c>
      <c r="AF58" s="117" t="b">
        <f t="shared" si="8"/>
        <v>0</v>
      </c>
      <c r="AG58" s="126" t="b">
        <f t="shared" si="9"/>
        <v>0</v>
      </c>
      <c r="AH58" s="148"/>
      <c r="AI58" s="150"/>
      <c r="AJ58" s="146">
        <v>2.2</v>
      </c>
      <c r="AK58" s="83" t="str">
        <f t="shared" si="10"/>
        <v>Negative</v>
      </c>
      <c r="AL58" s="147"/>
      <c r="AM58" s="83" t="s">
        <v>280</v>
      </c>
      <c r="AN58" s="83" t="s">
        <v>413</v>
      </c>
      <c r="AO58" s="83" t="str">
        <f>IFERROR(__xludf.DUMMYFUNCTION("IF($AG58, ""DELETED"",TRIM(JOIN("" "",D58:E58)))"),"")</f>
        <v/>
      </c>
      <c r="AP58" s="83" t="str">
        <f t="shared" ref="AP58:AQ58" si="82">IF($AG58, "DELETED", TRIM(CONCATENATE(F58,I58,U58)))</f>
        <v/>
      </c>
      <c r="AQ58" s="83" t="str">
        <f t="shared" si="82"/>
        <v/>
      </c>
      <c r="AR58" s="83" t="str">
        <f>IFERROR(__xludf.DUMMYFUNCTION("IF($AG58, ""DELETED"", TRIM(JOIN("" "",AP58,AQ58)))"),"")</f>
        <v/>
      </c>
      <c r="AS58" s="127"/>
      <c r="AT58" s="128" t="b">
        <f t="shared" si="12"/>
        <v>0</v>
      </c>
      <c r="AU58" s="128" t="str">
        <f t="shared" si="13"/>
        <v/>
      </c>
      <c r="AV58" s="128" t="str">
        <f t="shared" si="14"/>
        <v/>
      </c>
      <c r="AW58" s="128" t="str">
        <f t="shared" si="15"/>
        <v/>
      </c>
      <c r="AX58" s="129" t="str">
        <f t="shared" si="16"/>
        <v/>
      </c>
      <c r="AY58" s="143"/>
      <c r="AZ58" s="130"/>
      <c r="BA58" s="131" t="str">
        <f t="shared" si="17"/>
        <v/>
      </c>
      <c r="BB58" s="143"/>
      <c r="BC58" s="143"/>
      <c r="BD58" s="132"/>
      <c r="BE58" s="141"/>
      <c r="BF58" s="134" t="str">
        <f t="shared" si="18"/>
        <v/>
      </c>
      <c r="BG58" s="135" t="str">
        <f t="shared" si="19"/>
        <v>PA9439__44474_0.342592592592593___Null___</v>
      </c>
      <c r="BH58" s="136" t="str">
        <f t="shared" si="20"/>
        <v/>
      </c>
      <c r="BI58" s="141" t="s">
        <v>414</v>
      </c>
      <c r="BJ58" s="137" t="str">
        <f t="shared" si="21"/>
        <v>FLB3145</v>
      </c>
      <c r="BK58" s="138" t="b">
        <f t="shared" si="22"/>
        <v>0</v>
      </c>
      <c r="BL58" s="137" t="str">
        <f t="shared" si="23"/>
        <v/>
      </c>
      <c r="BM58" s="132"/>
      <c r="BN58" s="8" t="b">
        <f t="shared" si="24"/>
        <v>1</v>
      </c>
      <c r="BO58" s="139" t="b">
        <f t="shared" si="25"/>
        <v>0</v>
      </c>
      <c r="BP58" s="140" t="b">
        <f t="shared" si="26"/>
        <v>1</v>
      </c>
      <c r="BQ58" s="4"/>
      <c r="BR58" s="4" t="str">
        <f t="shared" si="27"/>
        <v/>
      </c>
      <c r="BS58" s="4"/>
      <c r="BT58" s="4"/>
    </row>
    <row r="59">
      <c r="A59" s="143" t="s">
        <v>415</v>
      </c>
      <c r="B59" s="144">
        <v>44474.0</v>
      </c>
      <c r="C59" s="115">
        <v>0.40921296296296295</v>
      </c>
      <c r="D59" s="4"/>
      <c r="E59" s="143"/>
      <c r="F59" s="149"/>
      <c r="G59" s="149"/>
      <c r="K59" s="47" t="s">
        <v>271</v>
      </c>
      <c r="L59" s="145">
        <v>44868.0</v>
      </c>
      <c r="M59" s="115">
        <v>0.5355208333333333</v>
      </c>
      <c r="N59" s="4"/>
      <c r="O59" s="4"/>
      <c r="P59" s="116" t="b">
        <f>IFNA(IF(VLOOKUP($A59,'Add from APT'!$AA$2:$AC808,3,FALSE)&gt;0,TRUE,FALSE),"ER - NOT IN APT")</f>
        <v>0</v>
      </c>
      <c r="Q59" s="82" t="str">
        <f>IF(ISLOGICAL(P59),IF(P59,"ER - REPS IN APT", IFNA(VLOOKUP($A59,RAW_APT!$A$3:$M808,7,FALSE),"ER - NOT IN APT")),P59)</f>
        <v>Collected</v>
      </c>
      <c r="R59" s="117" t="b">
        <f t="shared" si="2"/>
        <v>1</v>
      </c>
      <c r="S59" s="116">
        <f t="shared" si="3"/>
        <v>1</v>
      </c>
      <c r="T59" s="148">
        <v>0.0</v>
      </c>
      <c r="U59" s="149"/>
      <c r="V59" s="149"/>
      <c r="W59" s="147"/>
      <c r="X59" s="120" t="b">
        <f t="shared" si="4"/>
        <v>0</v>
      </c>
      <c r="Y59" s="121" t="b">
        <v>0</v>
      </c>
      <c r="Z59" s="122" t="str">
        <f t="shared" si="5"/>
        <v/>
      </c>
      <c r="AA59" s="122" t="b">
        <f t="shared" si="6"/>
        <v>0</v>
      </c>
      <c r="AB59" s="147" t="b">
        <v>0</v>
      </c>
      <c r="AC59" s="148">
        <v>767.0</v>
      </c>
      <c r="AD59" s="149" t="b">
        <v>1</v>
      </c>
      <c r="AE59" s="125" t="str">
        <f t="shared" si="7"/>
        <v/>
      </c>
      <c r="AF59" s="117" t="b">
        <f t="shared" si="8"/>
        <v>0</v>
      </c>
      <c r="AG59" s="126" t="b">
        <f t="shared" si="9"/>
        <v>0</v>
      </c>
      <c r="AH59" s="148"/>
      <c r="AI59" s="150"/>
      <c r="AJ59" s="146">
        <v>2.2</v>
      </c>
      <c r="AK59" s="83" t="str">
        <f t="shared" si="10"/>
        <v>Negative</v>
      </c>
      <c r="AL59" s="149"/>
      <c r="AM59" s="83" t="s">
        <v>280</v>
      </c>
      <c r="AN59" s="83" t="s">
        <v>416</v>
      </c>
      <c r="AO59" s="83" t="str">
        <f>IFERROR(__xludf.DUMMYFUNCTION("IF($AG59, ""DELETED"",TRIM(JOIN("" "",D59:E59)))"),"")</f>
        <v/>
      </c>
      <c r="AP59" s="83" t="str">
        <f t="shared" ref="AP59:AQ59" si="83">IF($AG59, "DELETED", TRIM(CONCATENATE(F59,I59,U59)))</f>
        <v/>
      </c>
      <c r="AQ59" s="83" t="str">
        <f t="shared" si="83"/>
        <v/>
      </c>
      <c r="AR59" s="83" t="str">
        <f>IFERROR(__xludf.DUMMYFUNCTION("IF($AG59, ""DELETED"", TRIM(JOIN("" "",AP59,AQ59)))"),"")</f>
        <v/>
      </c>
      <c r="AS59" s="127"/>
      <c r="AT59" s="128" t="b">
        <f t="shared" si="12"/>
        <v>0</v>
      </c>
      <c r="AU59" s="128" t="str">
        <f t="shared" si="13"/>
        <v/>
      </c>
      <c r="AV59" s="128" t="str">
        <f t="shared" si="14"/>
        <v/>
      </c>
      <c r="AW59" s="128" t="str">
        <f t="shared" si="15"/>
        <v/>
      </c>
      <c r="AX59" s="129" t="str">
        <f t="shared" si="16"/>
        <v/>
      </c>
      <c r="AY59" s="143"/>
      <c r="AZ59" s="130"/>
      <c r="BA59" s="131" t="str">
        <f t="shared" si="17"/>
        <v/>
      </c>
      <c r="BB59" s="143"/>
      <c r="BC59" s="143"/>
      <c r="BD59" s="132"/>
      <c r="BE59" s="141"/>
      <c r="BF59" s="134" t="str">
        <f t="shared" si="18"/>
        <v/>
      </c>
      <c r="BG59" s="135" t="str">
        <f t="shared" si="19"/>
        <v>PA9465__44474_0.409212962962963___Null_44868_0.535520833333333_</v>
      </c>
      <c r="BH59" s="136" t="str">
        <f t="shared" si="20"/>
        <v/>
      </c>
      <c r="BI59" s="141" t="s">
        <v>417</v>
      </c>
      <c r="BJ59" s="137" t="str">
        <f t="shared" si="21"/>
        <v>FLB3147</v>
      </c>
      <c r="BK59" s="138" t="b">
        <f t="shared" si="22"/>
        <v>0</v>
      </c>
      <c r="BL59" s="137" t="str">
        <f t="shared" si="23"/>
        <v/>
      </c>
      <c r="BM59" s="132"/>
      <c r="BN59" s="8" t="b">
        <f t="shared" si="24"/>
        <v>1</v>
      </c>
      <c r="BO59" s="139" t="b">
        <f t="shared" si="25"/>
        <v>0</v>
      </c>
      <c r="BP59" s="140" t="b">
        <f t="shared" si="26"/>
        <v>1</v>
      </c>
      <c r="BQ59" s="4"/>
      <c r="BR59" s="4" t="str">
        <f t="shared" si="27"/>
        <v/>
      </c>
      <c r="BS59" s="4"/>
      <c r="BT59" s="4"/>
    </row>
    <row r="60">
      <c r="A60" s="4" t="s">
        <v>418</v>
      </c>
      <c r="B60" s="144">
        <v>44474.0</v>
      </c>
      <c r="C60" s="115">
        <v>0.5081018518518519</v>
      </c>
      <c r="D60" s="4"/>
      <c r="E60" s="143"/>
      <c r="F60" s="4"/>
      <c r="G60" s="4"/>
      <c r="H60" s="151"/>
      <c r="I60" s="4"/>
      <c r="J60" s="4"/>
      <c r="K60" s="4" t="s">
        <v>271</v>
      </c>
      <c r="L60" s="152"/>
      <c r="M60" s="115"/>
      <c r="N60" s="4"/>
      <c r="O60" s="4"/>
      <c r="P60" s="116" t="b">
        <f>IFNA(IF(VLOOKUP($A60,'Add from APT'!$AA$2:$AC808,3,FALSE)&gt;0,TRUE,FALSE),"ER - NOT IN APT")</f>
        <v>0</v>
      </c>
      <c r="Q60" s="82" t="str">
        <f>IF(ISLOGICAL(P60),IF(P60,"ER - REPS IN APT", IFNA(VLOOKUP($A60,RAW_APT!$A$3:$M808,7,FALSE),"ER - NOT IN APT")),P60)</f>
        <v>Collected</v>
      </c>
      <c r="R60" s="117" t="b">
        <f t="shared" si="2"/>
        <v>1</v>
      </c>
      <c r="S60" s="116">
        <f t="shared" si="3"/>
        <v>1</v>
      </c>
      <c r="T60" s="146"/>
      <c r="U60" s="147"/>
      <c r="V60" s="147"/>
      <c r="W60" s="147"/>
      <c r="X60" s="120" t="b">
        <f t="shared" si="4"/>
        <v>0</v>
      </c>
      <c r="Y60" s="121" t="b">
        <v>0</v>
      </c>
      <c r="Z60" s="122" t="str">
        <f t="shared" si="5"/>
        <v/>
      </c>
      <c r="AA60" s="122" t="b">
        <f t="shared" si="6"/>
        <v>0</v>
      </c>
      <c r="AB60" s="147" t="b">
        <v>0</v>
      </c>
      <c r="AC60" s="148">
        <v>424.0</v>
      </c>
      <c r="AD60" s="149" t="b">
        <v>0</v>
      </c>
      <c r="AE60" s="125" t="str">
        <f t="shared" si="7"/>
        <v/>
      </c>
      <c r="AF60" s="117" t="b">
        <f t="shared" si="8"/>
        <v>0</v>
      </c>
      <c r="AG60" s="126" t="b">
        <f t="shared" si="9"/>
        <v>0</v>
      </c>
      <c r="AH60" s="148"/>
      <c r="AI60" s="150"/>
      <c r="AJ60" s="146">
        <v>2.2</v>
      </c>
      <c r="AK60" s="83" t="str">
        <f t="shared" si="10"/>
        <v>Negative</v>
      </c>
      <c r="AL60" s="147"/>
      <c r="AM60" s="83" t="s">
        <v>280</v>
      </c>
      <c r="AN60" s="83" t="s">
        <v>310</v>
      </c>
      <c r="AO60" s="83" t="str">
        <f>IFERROR(__xludf.DUMMYFUNCTION("IF($AG60, ""DELETED"",TRIM(JOIN("" "",D60:E60)))"),"")</f>
        <v/>
      </c>
      <c r="AP60" s="83" t="str">
        <f t="shared" ref="AP60:AQ60" si="84">IF($AG60, "DELETED", TRIM(CONCATENATE(F60,I60,U60)))</f>
        <v/>
      </c>
      <c r="AQ60" s="83" t="str">
        <f t="shared" si="84"/>
        <v/>
      </c>
      <c r="AR60" s="83" t="str">
        <f>IFERROR(__xludf.DUMMYFUNCTION("IF($AG60, ""DELETED"", TRIM(JOIN("" "",AP60,AQ60)))"),"")</f>
        <v/>
      </c>
      <c r="AS60" s="127"/>
      <c r="AT60" s="128" t="b">
        <f t="shared" si="12"/>
        <v>0</v>
      </c>
      <c r="AU60" s="128" t="str">
        <f t="shared" si="13"/>
        <v/>
      </c>
      <c r="AV60" s="128" t="str">
        <f t="shared" si="14"/>
        <v/>
      </c>
      <c r="AW60" s="128" t="str">
        <f t="shared" si="15"/>
        <v/>
      </c>
      <c r="AX60" s="129" t="str">
        <f t="shared" si="16"/>
        <v/>
      </c>
      <c r="AY60" s="143"/>
      <c r="AZ60" s="130"/>
      <c r="BA60" s="131" t="str">
        <f t="shared" si="17"/>
        <v/>
      </c>
      <c r="BB60" s="143"/>
      <c r="BC60" s="143"/>
      <c r="BD60" s="132"/>
      <c r="BE60" s="141"/>
      <c r="BF60" s="134" t="str">
        <f t="shared" si="18"/>
        <v/>
      </c>
      <c r="BG60" s="135" t="str">
        <f t="shared" si="19"/>
        <v>PA9466__44474_0.508101851851852___Null___</v>
      </c>
      <c r="BH60" s="136" t="str">
        <f t="shared" si="20"/>
        <v/>
      </c>
      <c r="BI60" s="141" t="s">
        <v>419</v>
      </c>
      <c r="BJ60" s="137" t="str">
        <f t="shared" si="21"/>
        <v>FLB3148</v>
      </c>
      <c r="BK60" s="138" t="b">
        <f t="shared" si="22"/>
        <v>0</v>
      </c>
      <c r="BL60" s="137" t="str">
        <f t="shared" si="23"/>
        <v/>
      </c>
      <c r="BM60" s="132"/>
      <c r="BN60" s="8" t="b">
        <f t="shared" si="24"/>
        <v>1</v>
      </c>
      <c r="BO60" s="139" t="b">
        <f t="shared" si="25"/>
        <v>0</v>
      </c>
      <c r="BP60" s="140" t="b">
        <f t="shared" si="26"/>
        <v>1</v>
      </c>
      <c r="BQ60" s="4"/>
      <c r="BR60" s="4" t="str">
        <f t="shared" si="27"/>
        <v/>
      </c>
      <c r="BS60" s="4"/>
      <c r="BT60" s="4"/>
    </row>
    <row r="61">
      <c r="A61" s="143" t="s">
        <v>420</v>
      </c>
      <c r="B61" s="144">
        <v>44474.0</v>
      </c>
      <c r="C61" s="115">
        <v>0.6213541666666667</v>
      </c>
      <c r="D61" s="4"/>
      <c r="E61" s="143"/>
      <c r="F61" s="149"/>
      <c r="G61" s="149"/>
      <c r="K61" s="4" t="s">
        <v>271</v>
      </c>
      <c r="L61" s="145">
        <v>44868.0</v>
      </c>
      <c r="M61" s="115">
        <v>0.5355208333333333</v>
      </c>
      <c r="N61" s="4"/>
      <c r="O61" s="4"/>
      <c r="P61" s="116" t="b">
        <f>IFNA(IF(VLOOKUP($A61,'Add from APT'!$AA$2:$AC808,3,FALSE)&gt;0,TRUE,FALSE),"ER - NOT IN APT")</f>
        <v>0</v>
      </c>
      <c r="Q61" s="82" t="str">
        <f>IF(ISLOGICAL(P61),IF(P61,"ER - REPS IN APT", IFNA(VLOOKUP($A61,RAW_APT!$A$3:$M808,7,FALSE),"ER - NOT IN APT")),P61)</f>
        <v>Collected</v>
      </c>
      <c r="R61" s="117" t="b">
        <f t="shared" si="2"/>
        <v>1</v>
      </c>
      <c r="S61" s="116">
        <f t="shared" si="3"/>
        <v>1</v>
      </c>
      <c r="T61" s="148">
        <v>0.0</v>
      </c>
      <c r="U61" s="149"/>
      <c r="V61" s="149"/>
      <c r="W61" s="149"/>
      <c r="X61" s="120" t="b">
        <f t="shared" si="4"/>
        <v>0</v>
      </c>
      <c r="Y61" s="121" t="b">
        <v>0</v>
      </c>
      <c r="Z61" s="122" t="str">
        <f t="shared" si="5"/>
        <v/>
      </c>
      <c r="AA61" s="122" t="b">
        <f t="shared" si="6"/>
        <v>0</v>
      </c>
      <c r="AB61" s="147" t="b">
        <v>0</v>
      </c>
      <c r="AC61" s="148">
        <v>766.0</v>
      </c>
      <c r="AD61" s="149" t="b">
        <v>1</v>
      </c>
      <c r="AE61" s="125" t="str">
        <f t="shared" si="7"/>
        <v/>
      </c>
      <c r="AF61" s="117" t="b">
        <f t="shared" si="8"/>
        <v>0</v>
      </c>
      <c r="AG61" s="126" t="b">
        <f t="shared" si="9"/>
        <v>0</v>
      </c>
      <c r="AH61" s="148"/>
      <c r="AI61" s="150"/>
      <c r="AJ61" s="146">
        <v>2.2</v>
      </c>
      <c r="AK61" s="83" t="str">
        <f t="shared" si="10"/>
        <v>Negative</v>
      </c>
      <c r="AL61" s="147"/>
      <c r="AM61" s="83" t="s">
        <v>280</v>
      </c>
      <c r="AN61" s="83" t="s">
        <v>421</v>
      </c>
      <c r="AO61" s="83" t="str">
        <f>IFERROR(__xludf.DUMMYFUNCTION("IF($AG61, ""DELETED"",TRIM(JOIN("" "",D61:E61)))"),"")</f>
        <v/>
      </c>
      <c r="AP61" s="83" t="str">
        <f t="shared" ref="AP61:AQ61" si="85">IF($AG61, "DELETED", TRIM(CONCATENATE(F61,I61,U61)))</f>
        <v/>
      </c>
      <c r="AQ61" s="83" t="str">
        <f t="shared" si="85"/>
        <v/>
      </c>
      <c r="AR61" s="83" t="str">
        <f>IFERROR(__xludf.DUMMYFUNCTION("IF($AG61, ""DELETED"", TRIM(JOIN("" "",AP61,AQ61)))"),"")</f>
        <v/>
      </c>
      <c r="AS61" s="127"/>
      <c r="AT61" s="128" t="b">
        <f t="shared" si="12"/>
        <v>0</v>
      </c>
      <c r="AU61" s="128" t="str">
        <f t="shared" si="13"/>
        <v/>
      </c>
      <c r="AV61" s="128" t="str">
        <f t="shared" si="14"/>
        <v/>
      </c>
      <c r="AW61" s="128" t="str">
        <f t="shared" si="15"/>
        <v/>
      </c>
      <c r="AX61" s="129" t="str">
        <f t="shared" si="16"/>
        <v/>
      </c>
      <c r="AY61" s="143"/>
      <c r="AZ61" s="130"/>
      <c r="BA61" s="131" t="str">
        <f t="shared" si="17"/>
        <v/>
      </c>
      <c r="BB61" s="143"/>
      <c r="BC61" s="143"/>
      <c r="BD61" s="132"/>
      <c r="BE61" s="141"/>
      <c r="BF61" s="134" t="str">
        <f t="shared" si="18"/>
        <v/>
      </c>
      <c r="BG61" s="135" t="str">
        <f t="shared" si="19"/>
        <v>PA9403__44474_0.621354166666667___Null_44868_0.535520833333333_</v>
      </c>
      <c r="BH61" s="136" t="str">
        <f t="shared" si="20"/>
        <v/>
      </c>
      <c r="BI61" s="141" t="s">
        <v>422</v>
      </c>
      <c r="BJ61" s="137" t="str">
        <f t="shared" si="21"/>
        <v>FLB3149</v>
      </c>
      <c r="BK61" s="138" t="b">
        <f t="shared" si="22"/>
        <v>0</v>
      </c>
      <c r="BL61" s="137" t="str">
        <f t="shared" si="23"/>
        <v/>
      </c>
      <c r="BM61" s="132"/>
      <c r="BN61" s="8" t="b">
        <f t="shared" si="24"/>
        <v>1</v>
      </c>
      <c r="BO61" s="139" t="b">
        <f t="shared" si="25"/>
        <v>0</v>
      </c>
      <c r="BP61" s="140" t="b">
        <f t="shared" si="26"/>
        <v>1</v>
      </c>
      <c r="BQ61" s="4"/>
      <c r="BR61" s="4" t="str">
        <f t="shared" si="27"/>
        <v/>
      </c>
      <c r="BS61" s="4"/>
      <c r="BT61" s="4"/>
    </row>
    <row r="62">
      <c r="A62" s="4" t="s">
        <v>423</v>
      </c>
      <c r="B62" s="144">
        <v>44475.0</v>
      </c>
      <c r="C62" s="115">
        <v>0.2504398148148148</v>
      </c>
      <c r="D62" s="4"/>
      <c r="E62" s="143"/>
      <c r="F62" s="4"/>
      <c r="G62" s="4"/>
      <c r="H62" s="151"/>
      <c r="I62" s="4"/>
      <c r="J62" s="4"/>
      <c r="K62" s="4" t="s">
        <v>271</v>
      </c>
      <c r="L62" s="152"/>
      <c r="M62" s="115"/>
      <c r="N62" s="4"/>
      <c r="O62" s="4"/>
      <c r="P62" s="116" t="b">
        <f>IFNA(IF(VLOOKUP($A62,'Add from APT'!$AA$2:$AC808,3,FALSE)&gt;0,TRUE,FALSE),"ER - NOT IN APT")</f>
        <v>0</v>
      </c>
      <c r="Q62" s="82" t="str">
        <f>IF(ISLOGICAL(P62),IF(P62,"ER - REPS IN APT", IFNA(VLOOKUP($A62,RAW_APT!$A$3:$M808,7,FALSE),"ER - NOT IN APT")),P62)</f>
        <v>Collected</v>
      </c>
      <c r="R62" s="117" t="b">
        <f t="shared" si="2"/>
        <v>1</v>
      </c>
      <c r="S62" s="116">
        <f t="shared" si="3"/>
        <v>1</v>
      </c>
      <c r="T62" s="146"/>
      <c r="U62" s="147"/>
      <c r="V62" s="147"/>
      <c r="W62" s="147"/>
      <c r="X62" s="120" t="b">
        <f t="shared" si="4"/>
        <v>0</v>
      </c>
      <c r="Y62" s="121" t="b">
        <v>0</v>
      </c>
      <c r="Z62" s="122" t="str">
        <f t="shared" si="5"/>
        <v/>
      </c>
      <c r="AA62" s="122" t="b">
        <f t="shared" si="6"/>
        <v>0</v>
      </c>
      <c r="AB62" s="147" t="b">
        <v>0</v>
      </c>
      <c r="AC62" s="148">
        <v>423.0</v>
      </c>
      <c r="AD62" s="149" t="b">
        <v>0</v>
      </c>
      <c r="AE62" s="125" t="str">
        <f t="shared" si="7"/>
        <v/>
      </c>
      <c r="AF62" s="117" t="b">
        <f t="shared" si="8"/>
        <v>0</v>
      </c>
      <c r="AG62" s="126" t="b">
        <f t="shared" si="9"/>
        <v>0</v>
      </c>
      <c r="AH62" s="148"/>
      <c r="AI62" s="150"/>
      <c r="AJ62" s="146">
        <v>2.2</v>
      </c>
      <c r="AK62" s="83" t="str">
        <f t="shared" si="10"/>
        <v>Negative</v>
      </c>
      <c r="AL62" s="147"/>
      <c r="AM62" s="83" t="s">
        <v>280</v>
      </c>
      <c r="AN62" s="83" t="s">
        <v>352</v>
      </c>
      <c r="AO62" s="83" t="str">
        <f>IFERROR(__xludf.DUMMYFUNCTION("IF($AG62, ""DELETED"",TRIM(JOIN("" "",D62:E62)))"),"")</f>
        <v/>
      </c>
      <c r="AP62" s="83" t="str">
        <f t="shared" ref="AP62:AQ62" si="86">IF($AG62, "DELETED", TRIM(CONCATENATE(F62,I62,U62)))</f>
        <v/>
      </c>
      <c r="AQ62" s="83" t="str">
        <f t="shared" si="86"/>
        <v/>
      </c>
      <c r="AR62" s="83" t="str">
        <f>IFERROR(__xludf.DUMMYFUNCTION("IF($AG62, ""DELETED"", TRIM(JOIN("" "",AP62,AQ62)))"),"")</f>
        <v/>
      </c>
      <c r="AS62" s="127"/>
      <c r="AT62" s="128" t="b">
        <f t="shared" si="12"/>
        <v>0</v>
      </c>
      <c r="AU62" s="128" t="str">
        <f t="shared" si="13"/>
        <v/>
      </c>
      <c r="AV62" s="128" t="str">
        <f t="shared" si="14"/>
        <v/>
      </c>
      <c r="AW62" s="128" t="str">
        <f t="shared" si="15"/>
        <v/>
      </c>
      <c r="AX62" s="129" t="str">
        <f t="shared" si="16"/>
        <v/>
      </c>
      <c r="AY62" s="143"/>
      <c r="AZ62" s="130"/>
      <c r="BA62" s="131" t="str">
        <f t="shared" si="17"/>
        <v/>
      </c>
      <c r="BB62" s="143"/>
      <c r="BC62" s="143"/>
      <c r="BD62" s="132"/>
      <c r="BE62" s="141"/>
      <c r="BF62" s="134" t="str">
        <f t="shared" si="18"/>
        <v/>
      </c>
      <c r="BG62" s="135" t="str">
        <f t="shared" si="19"/>
        <v>FLE734__44475_0.250439814814815___Null___</v>
      </c>
      <c r="BH62" s="136" t="str">
        <f t="shared" si="20"/>
        <v/>
      </c>
      <c r="BI62" s="141" t="s">
        <v>424</v>
      </c>
      <c r="BJ62" s="137" t="str">
        <f t="shared" si="21"/>
        <v>FLB3150</v>
      </c>
      <c r="BK62" s="138" t="b">
        <f t="shared" si="22"/>
        <v>0</v>
      </c>
      <c r="BL62" s="137" t="str">
        <f t="shared" si="23"/>
        <v/>
      </c>
      <c r="BM62" s="132"/>
      <c r="BN62" s="8" t="b">
        <f t="shared" si="24"/>
        <v>1</v>
      </c>
      <c r="BO62" s="139" t="b">
        <f t="shared" si="25"/>
        <v>0</v>
      </c>
      <c r="BP62" s="140" t="b">
        <f t="shared" si="26"/>
        <v>1</v>
      </c>
      <c r="BQ62" s="4"/>
      <c r="BR62" s="4" t="str">
        <f t="shared" si="27"/>
        <v/>
      </c>
      <c r="BS62" s="4"/>
      <c r="BT62" s="4"/>
    </row>
    <row r="63">
      <c r="A63" s="4" t="s">
        <v>425</v>
      </c>
      <c r="B63" s="144">
        <v>44475.0</v>
      </c>
      <c r="C63" s="115">
        <v>0.2524537037037037</v>
      </c>
      <c r="D63" s="4"/>
      <c r="E63" s="143"/>
      <c r="F63" s="4"/>
      <c r="G63" s="4"/>
      <c r="H63" s="151"/>
      <c r="I63" s="4"/>
      <c r="J63" s="4"/>
      <c r="K63" s="4" t="s">
        <v>271</v>
      </c>
      <c r="L63" s="152"/>
      <c r="M63" s="115"/>
      <c r="N63" s="4"/>
      <c r="O63" s="4"/>
      <c r="P63" s="116" t="b">
        <f>IFNA(IF(VLOOKUP($A63,'Add from APT'!$AA$2:$AC808,3,FALSE)&gt;0,TRUE,FALSE),"ER - NOT IN APT")</f>
        <v>0</v>
      </c>
      <c r="Q63" s="82" t="str">
        <f>IF(ISLOGICAL(P63),IF(P63,"ER - REPS IN APT", IFNA(VLOOKUP($A63,RAW_APT!$A$3:$M808,7,FALSE),"ER - NOT IN APT")),P63)</f>
        <v>Collected</v>
      </c>
      <c r="R63" s="117" t="b">
        <f t="shared" si="2"/>
        <v>1</v>
      </c>
      <c r="S63" s="116">
        <f t="shared" si="3"/>
        <v>1</v>
      </c>
      <c r="T63" s="146"/>
      <c r="U63" s="147"/>
      <c r="V63" s="147"/>
      <c r="W63" s="147"/>
      <c r="X63" s="120" t="b">
        <f t="shared" si="4"/>
        <v>0</v>
      </c>
      <c r="Y63" s="121" t="b">
        <v>0</v>
      </c>
      <c r="Z63" s="122" t="str">
        <f t="shared" si="5"/>
        <v/>
      </c>
      <c r="AA63" s="122" t="b">
        <f t="shared" si="6"/>
        <v>0</v>
      </c>
      <c r="AB63" s="147" t="b">
        <v>0</v>
      </c>
      <c r="AC63" s="148">
        <v>422.0</v>
      </c>
      <c r="AD63" s="149" t="b">
        <v>0</v>
      </c>
      <c r="AE63" s="125" t="str">
        <f t="shared" si="7"/>
        <v/>
      </c>
      <c r="AF63" s="117" t="b">
        <f t="shared" si="8"/>
        <v>0</v>
      </c>
      <c r="AG63" s="126" t="b">
        <f t="shared" si="9"/>
        <v>0</v>
      </c>
      <c r="AH63" s="148"/>
      <c r="AI63" s="150"/>
      <c r="AJ63" s="8">
        <v>2.2</v>
      </c>
      <c r="AK63" s="83" t="str">
        <f t="shared" si="10"/>
        <v>Negative</v>
      </c>
      <c r="AL63" s="4"/>
      <c r="AM63" s="83" t="s">
        <v>280</v>
      </c>
      <c r="AN63" s="83" t="s">
        <v>426</v>
      </c>
      <c r="AO63" s="83" t="str">
        <f>IFERROR(__xludf.DUMMYFUNCTION("IF($AG63, ""DELETED"",TRIM(JOIN("" "",D63:E63)))"),"")</f>
        <v/>
      </c>
      <c r="AP63" s="83" t="str">
        <f t="shared" ref="AP63:AQ63" si="87">IF($AG63, "DELETED", TRIM(CONCATENATE(F63,I63,U63)))</f>
        <v/>
      </c>
      <c r="AQ63" s="83" t="str">
        <f t="shared" si="87"/>
        <v/>
      </c>
      <c r="AR63" s="83" t="str">
        <f>IFERROR(__xludf.DUMMYFUNCTION("IF($AG63, ""DELETED"", TRIM(JOIN("" "",AP63,AQ63)))"),"")</f>
        <v/>
      </c>
      <c r="AS63" s="127"/>
      <c r="AT63" s="128" t="b">
        <f t="shared" si="12"/>
        <v>0</v>
      </c>
      <c r="AU63" s="128" t="str">
        <f t="shared" si="13"/>
        <v/>
      </c>
      <c r="AV63" s="128" t="str">
        <f t="shared" si="14"/>
        <v/>
      </c>
      <c r="AW63" s="128" t="str">
        <f t="shared" si="15"/>
        <v/>
      </c>
      <c r="AX63" s="129" t="str">
        <f t="shared" si="16"/>
        <v/>
      </c>
      <c r="AY63" s="143"/>
      <c r="AZ63" s="130"/>
      <c r="BA63" s="131" t="str">
        <f t="shared" si="17"/>
        <v/>
      </c>
      <c r="BB63" s="143"/>
      <c r="BC63" s="143"/>
      <c r="BD63" s="132"/>
      <c r="BE63" s="141"/>
      <c r="BF63" s="134" t="str">
        <f t="shared" si="18"/>
        <v/>
      </c>
      <c r="BG63" s="135" t="str">
        <f t="shared" si="19"/>
        <v>FLE723__44475_0.252453703703704___Null___</v>
      </c>
      <c r="BH63" s="136" t="str">
        <f t="shared" si="20"/>
        <v/>
      </c>
      <c r="BI63" s="141" t="s">
        <v>427</v>
      </c>
      <c r="BJ63" s="137" t="str">
        <f t="shared" si="21"/>
        <v>FLB3242</v>
      </c>
      <c r="BK63" s="138" t="b">
        <f t="shared" si="22"/>
        <v>0</v>
      </c>
      <c r="BL63" s="137" t="str">
        <f t="shared" si="23"/>
        <v/>
      </c>
      <c r="BM63" s="132"/>
      <c r="BN63" s="8" t="b">
        <f t="shared" si="24"/>
        <v>1</v>
      </c>
      <c r="BO63" s="139" t="b">
        <f t="shared" si="25"/>
        <v>0</v>
      </c>
      <c r="BP63" s="140" t="b">
        <f t="shared" si="26"/>
        <v>1</v>
      </c>
      <c r="BQ63" s="4"/>
      <c r="BR63" s="4" t="str">
        <f t="shared" si="27"/>
        <v/>
      </c>
      <c r="BS63" s="4"/>
      <c r="BT63" s="4"/>
    </row>
    <row r="64">
      <c r="A64" s="4" t="s">
        <v>428</v>
      </c>
      <c r="B64" s="144">
        <v>44475.0</v>
      </c>
      <c r="C64" s="115">
        <v>0.2558564814814815</v>
      </c>
      <c r="D64" s="4"/>
      <c r="E64" s="143"/>
      <c r="F64" s="4"/>
      <c r="G64" s="4"/>
      <c r="H64" s="151"/>
      <c r="I64" s="4"/>
      <c r="J64" s="4"/>
      <c r="K64" s="4" t="s">
        <v>271</v>
      </c>
      <c r="L64" s="152"/>
      <c r="M64" s="115"/>
      <c r="N64" s="4"/>
      <c r="O64" s="4"/>
      <c r="P64" s="116" t="b">
        <f>IFNA(IF(VLOOKUP($A64,'Add from APT'!$AA$2:$AC808,3,FALSE)&gt;0,TRUE,FALSE),"ER - NOT IN APT")</f>
        <v>0</v>
      </c>
      <c r="Q64" s="82" t="str">
        <f>IF(ISLOGICAL(P64),IF(P64,"ER - REPS IN APT", IFNA(VLOOKUP($A64,RAW_APT!$A$3:$M808,7,FALSE),"ER - NOT IN APT")),P64)</f>
        <v>Collected</v>
      </c>
      <c r="R64" s="117" t="b">
        <f t="shared" si="2"/>
        <v>1</v>
      </c>
      <c r="S64" s="116">
        <f t="shared" si="3"/>
        <v>1</v>
      </c>
      <c r="T64" s="146"/>
      <c r="U64" s="147"/>
      <c r="V64" s="147"/>
      <c r="W64" s="147"/>
      <c r="X64" s="120" t="b">
        <f t="shared" si="4"/>
        <v>0</v>
      </c>
      <c r="Y64" s="121" t="b">
        <v>0</v>
      </c>
      <c r="Z64" s="122" t="str">
        <f t="shared" si="5"/>
        <v/>
      </c>
      <c r="AA64" s="122" t="b">
        <f t="shared" si="6"/>
        <v>0</v>
      </c>
      <c r="AB64" s="147" t="b">
        <v>0</v>
      </c>
      <c r="AC64" s="148">
        <v>421.0</v>
      </c>
      <c r="AD64" s="149" t="b">
        <v>0</v>
      </c>
      <c r="AE64" s="125" t="str">
        <f t="shared" si="7"/>
        <v/>
      </c>
      <c r="AF64" s="117" t="b">
        <f t="shared" si="8"/>
        <v>0</v>
      </c>
      <c r="AG64" s="126" t="b">
        <f t="shared" si="9"/>
        <v>0</v>
      </c>
      <c r="AH64" s="148"/>
      <c r="AI64" s="150"/>
      <c r="AJ64" s="146">
        <v>2.2</v>
      </c>
      <c r="AK64" s="83" t="str">
        <f t="shared" si="10"/>
        <v>Negative</v>
      </c>
      <c r="AL64" s="147"/>
      <c r="AM64" s="83" t="s">
        <v>280</v>
      </c>
      <c r="AN64" s="83" t="s">
        <v>357</v>
      </c>
      <c r="AO64" s="83" t="str">
        <f>IFERROR(__xludf.DUMMYFUNCTION("IF($AG64, ""DELETED"",TRIM(JOIN("" "",D64:E64)))"),"")</f>
        <v/>
      </c>
      <c r="AP64" s="83" t="str">
        <f t="shared" ref="AP64:AQ64" si="88">IF($AG64, "DELETED", TRIM(CONCATENATE(F64,I64,U64)))</f>
        <v/>
      </c>
      <c r="AQ64" s="83" t="str">
        <f t="shared" si="88"/>
        <v/>
      </c>
      <c r="AR64" s="83" t="str">
        <f>IFERROR(__xludf.DUMMYFUNCTION("IF($AG64, ""DELETED"", TRIM(JOIN("" "",AP64,AQ64)))"),"")</f>
        <v/>
      </c>
      <c r="AS64" s="127"/>
      <c r="AT64" s="128" t="b">
        <f t="shared" si="12"/>
        <v>0</v>
      </c>
      <c r="AU64" s="128" t="str">
        <f t="shared" si="13"/>
        <v/>
      </c>
      <c r="AV64" s="128" t="str">
        <f t="shared" si="14"/>
        <v/>
      </c>
      <c r="AW64" s="128" t="str">
        <f t="shared" si="15"/>
        <v/>
      </c>
      <c r="AX64" s="129" t="str">
        <f t="shared" si="16"/>
        <v/>
      </c>
      <c r="AY64" s="143"/>
      <c r="AZ64" s="130"/>
      <c r="BA64" s="131" t="str">
        <f t="shared" si="17"/>
        <v/>
      </c>
      <c r="BB64" s="143"/>
      <c r="BC64" s="143"/>
      <c r="BD64" s="132"/>
      <c r="BE64" s="141"/>
      <c r="BF64" s="134" t="str">
        <f t="shared" si="18"/>
        <v/>
      </c>
      <c r="BG64" s="135" t="str">
        <f t="shared" si="19"/>
        <v>FLE665__44475_0.255856481481482___Null___</v>
      </c>
      <c r="BH64" s="136" t="str">
        <f t="shared" si="20"/>
        <v/>
      </c>
      <c r="BI64" s="141" t="s">
        <v>429</v>
      </c>
      <c r="BJ64" s="137" t="str">
        <f t="shared" si="21"/>
        <v>FLB3267</v>
      </c>
      <c r="BK64" s="138" t="b">
        <f t="shared" si="22"/>
        <v>0</v>
      </c>
      <c r="BL64" s="137" t="str">
        <f t="shared" si="23"/>
        <v/>
      </c>
      <c r="BM64" s="132"/>
      <c r="BN64" s="8" t="b">
        <f t="shared" si="24"/>
        <v>1</v>
      </c>
      <c r="BO64" s="139" t="b">
        <f t="shared" si="25"/>
        <v>0</v>
      </c>
      <c r="BP64" s="140" t="b">
        <f t="shared" si="26"/>
        <v>1</v>
      </c>
      <c r="BQ64" s="4"/>
      <c r="BR64" s="4" t="str">
        <f t="shared" si="27"/>
        <v/>
      </c>
      <c r="BS64" s="4"/>
      <c r="BT64" s="4"/>
    </row>
    <row r="65">
      <c r="A65" s="4" t="s">
        <v>430</v>
      </c>
      <c r="B65" s="144">
        <v>44475.0</v>
      </c>
      <c r="C65" s="115">
        <v>0.25614583333333335</v>
      </c>
      <c r="D65" s="4"/>
      <c r="E65" s="143"/>
      <c r="F65" s="4"/>
      <c r="G65" s="4"/>
      <c r="H65" s="151"/>
      <c r="I65" s="4"/>
      <c r="J65" s="4"/>
      <c r="K65" s="4" t="s">
        <v>271</v>
      </c>
      <c r="L65" s="152"/>
      <c r="M65" s="115"/>
      <c r="N65" s="4"/>
      <c r="O65" s="4"/>
      <c r="P65" s="116" t="b">
        <f>IFNA(IF(VLOOKUP($A65,'Add from APT'!$AA$2:$AC808,3,FALSE)&gt;0,TRUE,FALSE),"ER - NOT IN APT")</f>
        <v>0</v>
      </c>
      <c r="Q65" s="82" t="str">
        <f>IF(ISLOGICAL(P65),IF(P65,"ER - REPS IN APT", IFNA(VLOOKUP($A65,RAW_APT!$A$3:$M808,7,FALSE),"ER - NOT IN APT")),P65)</f>
        <v>Collected</v>
      </c>
      <c r="R65" s="117" t="b">
        <f t="shared" si="2"/>
        <v>1</v>
      </c>
      <c r="S65" s="116">
        <f t="shared" si="3"/>
        <v>1</v>
      </c>
      <c r="T65" s="146"/>
      <c r="U65" s="147"/>
      <c r="V65" s="147"/>
      <c r="W65" s="147"/>
      <c r="X65" s="120" t="b">
        <f t="shared" si="4"/>
        <v>0</v>
      </c>
      <c r="Y65" s="121" t="b">
        <v>0</v>
      </c>
      <c r="Z65" s="122" t="str">
        <f t="shared" si="5"/>
        <v/>
      </c>
      <c r="AA65" s="122" t="b">
        <f t="shared" si="6"/>
        <v>0</v>
      </c>
      <c r="AB65" s="147" t="b">
        <v>0</v>
      </c>
      <c r="AC65" s="148">
        <v>420.0</v>
      </c>
      <c r="AD65" s="149" t="b">
        <v>0</v>
      </c>
      <c r="AE65" s="125" t="str">
        <f t="shared" si="7"/>
        <v/>
      </c>
      <c r="AF65" s="117" t="b">
        <f t="shared" si="8"/>
        <v>0</v>
      </c>
      <c r="AG65" s="126" t="b">
        <f t="shared" si="9"/>
        <v>0</v>
      </c>
      <c r="AH65" s="148"/>
      <c r="AI65" s="150"/>
      <c r="AJ65" s="8">
        <v>2.2</v>
      </c>
      <c r="AK65" s="83" t="str">
        <f t="shared" si="10"/>
        <v>Negative</v>
      </c>
      <c r="AL65" s="4"/>
      <c r="AM65" s="83" t="s">
        <v>280</v>
      </c>
      <c r="AN65" s="83" t="s">
        <v>363</v>
      </c>
      <c r="AO65" s="83" t="str">
        <f>IFERROR(__xludf.DUMMYFUNCTION("IF($AG65, ""DELETED"",TRIM(JOIN("" "",D65:E65)))"),"")</f>
        <v/>
      </c>
      <c r="AP65" s="83" t="str">
        <f t="shared" ref="AP65:AQ65" si="89">IF($AG65, "DELETED", TRIM(CONCATENATE(F65,I65,U65)))</f>
        <v/>
      </c>
      <c r="AQ65" s="83" t="str">
        <f t="shared" si="89"/>
        <v/>
      </c>
      <c r="AR65" s="83" t="str">
        <f>IFERROR(__xludf.DUMMYFUNCTION("IF($AG65, ""DELETED"", TRIM(JOIN("" "",AP65,AQ65)))"),"")</f>
        <v/>
      </c>
      <c r="AS65" s="127"/>
      <c r="AT65" s="128" t="b">
        <f t="shared" si="12"/>
        <v>0</v>
      </c>
      <c r="AU65" s="128" t="str">
        <f t="shared" si="13"/>
        <v/>
      </c>
      <c r="AV65" s="128" t="str">
        <f t="shared" si="14"/>
        <v/>
      </c>
      <c r="AW65" s="128" t="str">
        <f t="shared" si="15"/>
        <v/>
      </c>
      <c r="AX65" s="129" t="str">
        <f t="shared" si="16"/>
        <v/>
      </c>
      <c r="AY65" s="143"/>
      <c r="AZ65" s="130"/>
      <c r="BA65" s="131" t="str">
        <f t="shared" si="17"/>
        <v/>
      </c>
      <c r="BB65" s="143"/>
      <c r="BC65" s="143"/>
      <c r="BD65" s="132"/>
      <c r="BE65" s="141"/>
      <c r="BF65" s="134" t="str">
        <f t="shared" si="18"/>
        <v/>
      </c>
      <c r="BG65" s="135" t="str">
        <f t="shared" si="19"/>
        <v>FLE737__44475_0.256145833333333___Null___</v>
      </c>
      <c r="BH65" s="136" t="str">
        <f t="shared" si="20"/>
        <v/>
      </c>
      <c r="BI65" s="141" t="s">
        <v>431</v>
      </c>
      <c r="BJ65" s="137" t="str">
        <f t="shared" si="21"/>
        <v>FLB3288</v>
      </c>
      <c r="BK65" s="138" t="b">
        <f t="shared" si="22"/>
        <v>0</v>
      </c>
      <c r="BL65" s="137" t="str">
        <f t="shared" si="23"/>
        <v/>
      </c>
      <c r="BM65" s="132"/>
      <c r="BN65" s="8" t="b">
        <f t="shared" si="24"/>
        <v>1</v>
      </c>
      <c r="BO65" s="139" t="b">
        <f t="shared" si="25"/>
        <v>0</v>
      </c>
      <c r="BP65" s="140" t="b">
        <f t="shared" si="26"/>
        <v>1</v>
      </c>
      <c r="BQ65" s="4"/>
      <c r="BR65" s="4" t="str">
        <f t="shared" si="27"/>
        <v/>
      </c>
      <c r="BS65" s="4"/>
      <c r="BT65" s="4"/>
    </row>
    <row r="66">
      <c r="A66" s="4" t="s">
        <v>432</v>
      </c>
      <c r="B66" s="144">
        <v>44475.0</v>
      </c>
      <c r="C66" s="115">
        <v>0.25679398148148147</v>
      </c>
      <c r="D66" s="4"/>
      <c r="E66" s="143"/>
      <c r="F66" s="4"/>
      <c r="G66" s="4"/>
      <c r="H66" s="151"/>
      <c r="I66" s="4"/>
      <c r="J66" s="4"/>
      <c r="K66" s="4" t="s">
        <v>271</v>
      </c>
      <c r="L66" s="152"/>
      <c r="M66" s="115"/>
      <c r="N66" s="4"/>
      <c r="O66" s="4"/>
      <c r="P66" s="116" t="b">
        <f>IFNA(IF(VLOOKUP($A66,'Add from APT'!$AA$2:$AC808,3,FALSE)&gt;0,TRUE,FALSE),"ER - NOT IN APT")</f>
        <v>0</v>
      </c>
      <c r="Q66" s="82" t="str">
        <f>IF(ISLOGICAL(P66),IF(P66,"ER - REPS IN APT", IFNA(VLOOKUP($A66,RAW_APT!$A$3:$M808,7,FALSE),"ER - NOT IN APT")),P66)</f>
        <v>Collected</v>
      </c>
      <c r="R66" s="117" t="b">
        <f t="shared" si="2"/>
        <v>1</v>
      </c>
      <c r="S66" s="116">
        <f t="shared" si="3"/>
        <v>1</v>
      </c>
      <c r="T66" s="146"/>
      <c r="U66" s="147"/>
      <c r="V66" s="147"/>
      <c r="W66" s="147"/>
      <c r="X66" s="120" t="b">
        <f t="shared" si="4"/>
        <v>0</v>
      </c>
      <c r="Y66" s="121" t="b">
        <v>0</v>
      </c>
      <c r="Z66" s="122" t="str">
        <f t="shared" si="5"/>
        <v/>
      </c>
      <c r="AA66" s="122" t="b">
        <f t="shared" si="6"/>
        <v>0</v>
      </c>
      <c r="AB66" s="147" t="b">
        <v>0</v>
      </c>
      <c r="AC66" s="148">
        <v>419.0</v>
      </c>
      <c r="AD66" s="149" t="b">
        <v>0</v>
      </c>
      <c r="AE66" s="125" t="str">
        <f t="shared" si="7"/>
        <v/>
      </c>
      <c r="AF66" s="117" t="b">
        <f t="shared" si="8"/>
        <v>0</v>
      </c>
      <c r="AG66" s="126" t="b">
        <f t="shared" si="9"/>
        <v>0</v>
      </c>
      <c r="AH66" s="148"/>
      <c r="AI66" s="150"/>
      <c r="AJ66" s="146">
        <v>2.2</v>
      </c>
      <c r="AK66" s="83" t="str">
        <f t="shared" si="10"/>
        <v>Negative</v>
      </c>
      <c r="AL66" s="147"/>
      <c r="AM66" s="83" t="s">
        <v>280</v>
      </c>
      <c r="AN66" s="83" t="s">
        <v>360</v>
      </c>
      <c r="AO66" s="83" t="str">
        <f>IFERROR(__xludf.DUMMYFUNCTION("IF($AG66, ""DELETED"",TRIM(JOIN("" "",D66:E66)))"),"")</f>
        <v/>
      </c>
      <c r="AP66" s="83" t="str">
        <f t="shared" ref="AP66:AQ66" si="90">IF($AG66, "DELETED", TRIM(CONCATENATE(F66,I66,U66)))</f>
        <v/>
      </c>
      <c r="AQ66" s="83" t="str">
        <f t="shared" si="90"/>
        <v/>
      </c>
      <c r="AR66" s="83" t="str">
        <f>IFERROR(__xludf.DUMMYFUNCTION("IF($AG66, ""DELETED"", TRIM(JOIN("" "",AP66,AQ66)))"),"")</f>
        <v/>
      </c>
      <c r="AS66" s="127"/>
      <c r="AT66" s="128" t="b">
        <f t="shared" si="12"/>
        <v>0</v>
      </c>
      <c r="AU66" s="128" t="str">
        <f t="shared" si="13"/>
        <v/>
      </c>
      <c r="AV66" s="128" t="str">
        <f t="shared" si="14"/>
        <v/>
      </c>
      <c r="AW66" s="128" t="str">
        <f t="shared" si="15"/>
        <v/>
      </c>
      <c r="AX66" s="129" t="str">
        <f t="shared" si="16"/>
        <v/>
      </c>
      <c r="AY66" s="143"/>
      <c r="AZ66" s="130"/>
      <c r="BA66" s="131" t="str">
        <f t="shared" si="17"/>
        <v/>
      </c>
      <c r="BB66" s="143"/>
      <c r="BC66" s="143"/>
      <c r="BD66" s="132"/>
      <c r="BE66" s="141"/>
      <c r="BF66" s="134" t="str">
        <f t="shared" si="18"/>
        <v/>
      </c>
      <c r="BG66" s="135" t="str">
        <f t="shared" si="19"/>
        <v>FLE717__44475_0.256793981481481___Null___</v>
      </c>
      <c r="BH66" s="136" t="str">
        <f t="shared" si="20"/>
        <v/>
      </c>
      <c r="BI66" s="141" t="s">
        <v>433</v>
      </c>
      <c r="BJ66" s="137" t="str">
        <f t="shared" si="21"/>
        <v>FLB3310</v>
      </c>
      <c r="BK66" s="138" t="b">
        <f t="shared" si="22"/>
        <v>0</v>
      </c>
      <c r="BL66" s="137" t="str">
        <f t="shared" si="23"/>
        <v/>
      </c>
      <c r="BM66" s="132"/>
      <c r="BN66" s="8" t="b">
        <f t="shared" si="24"/>
        <v>1</v>
      </c>
      <c r="BO66" s="139" t="b">
        <f t="shared" si="25"/>
        <v>0</v>
      </c>
      <c r="BP66" s="140" t="b">
        <f t="shared" si="26"/>
        <v>1</v>
      </c>
      <c r="BQ66" s="4"/>
      <c r="BR66" s="4" t="str">
        <f t="shared" si="27"/>
        <v/>
      </c>
      <c r="BS66" s="4"/>
      <c r="BT66" s="4"/>
    </row>
    <row r="67">
      <c r="A67" s="4" t="s">
        <v>434</v>
      </c>
      <c r="B67" s="144">
        <v>44475.0</v>
      </c>
      <c r="C67" s="115">
        <v>0.2574884259259259</v>
      </c>
      <c r="D67" s="4"/>
      <c r="E67" s="143"/>
      <c r="F67" s="4"/>
      <c r="G67" s="4"/>
      <c r="H67" s="151"/>
      <c r="I67" s="4"/>
      <c r="J67" s="4"/>
      <c r="K67" s="4" t="s">
        <v>271</v>
      </c>
      <c r="L67" s="152"/>
      <c r="M67" s="115"/>
      <c r="N67" s="4"/>
      <c r="O67" s="4"/>
      <c r="P67" s="116" t="b">
        <f>IFNA(IF(VLOOKUP($A67,'Add from APT'!$AA$2:$AC808,3,FALSE)&gt;0,TRUE,FALSE),"ER - NOT IN APT")</f>
        <v>0</v>
      </c>
      <c r="Q67" s="82" t="str">
        <f>IF(ISLOGICAL(P67),IF(P67,"ER - REPS IN APT", IFNA(VLOOKUP($A67,RAW_APT!$A$3:$M808,7,FALSE),"ER - NOT IN APT")),P67)</f>
        <v>Collected</v>
      </c>
      <c r="R67" s="117" t="b">
        <f t="shared" si="2"/>
        <v>1</v>
      </c>
      <c r="S67" s="116">
        <f t="shared" si="3"/>
        <v>1</v>
      </c>
      <c r="T67" s="146"/>
      <c r="U67" s="147"/>
      <c r="V67" s="147"/>
      <c r="W67" s="147"/>
      <c r="X67" s="120" t="b">
        <f t="shared" si="4"/>
        <v>0</v>
      </c>
      <c r="Y67" s="121" t="b">
        <v>0</v>
      </c>
      <c r="Z67" s="122" t="str">
        <f t="shared" si="5"/>
        <v/>
      </c>
      <c r="AA67" s="122" t="b">
        <f t="shared" si="6"/>
        <v>0</v>
      </c>
      <c r="AB67" s="147" t="b">
        <v>0</v>
      </c>
      <c r="AC67" s="148">
        <v>418.0</v>
      </c>
      <c r="AD67" s="149" t="b">
        <v>0</v>
      </c>
      <c r="AE67" s="125" t="str">
        <f t="shared" si="7"/>
        <v/>
      </c>
      <c r="AF67" s="117" t="b">
        <f t="shared" si="8"/>
        <v>0</v>
      </c>
      <c r="AG67" s="126" t="b">
        <f t="shared" si="9"/>
        <v>0</v>
      </c>
      <c r="AH67" s="148"/>
      <c r="AI67" s="150"/>
      <c r="AJ67" s="146">
        <v>2.2</v>
      </c>
      <c r="AK67" s="83" t="str">
        <f t="shared" si="10"/>
        <v>Negative</v>
      </c>
      <c r="AL67" s="147"/>
      <c r="AM67" s="83" t="s">
        <v>280</v>
      </c>
      <c r="AN67" s="83" t="s">
        <v>287</v>
      </c>
      <c r="AO67" s="83" t="str">
        <f>IFERROR(__xludf.DUMMYFUNCTION("IF($AG67, ""DELETED"",TRIM(JOIN("" "",D67:E67)))"),"")</f>
        <v/>
      </c>
      <c r="AP67" s="83" t="str">
        <f t="shared" ref="AP67:AQ67" si="91">IF($AG67, "DELETED", TRIM(CONCATENATE(F67,I67,U67)))</f>
        <v/>
      </c>
      <c r="AQ67" s="83" t="str">
        <f t="shared" si="91"/>
        <v/>
      </c>
      <c r="AR67" s="83" t="str">
        <f>IFERROR(__xludf.DUMMYFUNCTION("IF($AG67, ""DELETED"", TRIM(JOIN("" "",AP67,AQ67)))"),"")</f>
        <v/>
      </c>
      <c r="AS67" s="127"/>
      <c r="AT67" s="128" t="b">
        <f t="shared" si="12"/>
        <v>0</v>
      </c>
      <c r="AU67" s="128" t="str">
        <f t="shared" si="13"/>
        <v/>
      </c>
      <c r="AV67" s="128" t="str">
        <f t="shared" si="14"/>
        <v/>
      </c>
      <c r="AW67" s="128" t="str">
        <f t="shared" si="15"/>
        <v/>
      </c>
      <c r="AX67" s="129" t="str">
        <f t="shared" si="16"/>
        <v/>
      </c>
      <c r="AY67" s="143"/>
      <c r="AZ67" s="130"/>
      <c r="BA67" s="131" t="str">
        <f t="shared" si="17"/>
        <v/>
      </c>
      <c r="BB67" s="143"/>
      <c r="BC67" s="143"/>
      <c r="BD67" s="132"/>
      <c r="BE67" s="141"/>
      <c r="BF67" s="134" t="str">
        <f t="shared" si="18"/>
        <v/>
      </c>
      <c r="BG67" s="135" t="str">
        <f t="shared" si="19"/>
        <v>FLE725__44475_0.257488425925926___Null___</v>
      </c>
      <c r="BH67" s="136" t="str">
        <f t="shared" si="20"/>
        <v/>
      </c>
      <c r="BI67" s="141" t="s">
        <v>435</v>
      </c>
      <c r="BJ67" s="137" t="str">
        <f t="shared" si="21"/>
        <v>FLB3311</v>
      </c>
      <c r="BK67" s="138" t="b">
        <f t="shared" si="22"/>
        <v>0</v>
      </c>
      <c r="BL67" s="137" t="str">
        <f t="shared" si="23"/>
        <v/>
      </c>
      <c r="BM67" s="132"/>
      <c r="BN67" s="8" t="b">
        <f t="shared" si="24"/>
        <v>1</v>
      </c>
      <c r="BO67" s="139" t="b">
        <f t="shared" si="25"/>
        <v>0</v>
      </c>
      <c r="BP67" s="140" t="b">
        <f t="shared" si="26"/>
        <v>1</v>
      </c>
      <c r="BQ67" s="4"/>
      <c r="BR67" s="4" t="str">
        <f t="shared" si="27"/>
        <v/>
      </c>
      <c r="BS67" s="4"/>
      <c r="BT67" s="4"/>
    </row>
    <row r="68">
      <c r="A68" s="4" t="s">
        <v>436</v>
      </c>
      <c r="B68" s="144">
        <v>44475.0</v>
      </c>
      <c r="C68" s="115">
        <v>0.259224537037037</v>
      </c>
      <c r="D68" s="4"/>
      <c r="E68" s="143"/>
      <c r="F68" s="4"/>
      <c r="G68" s="4"/>
      <c r="H68" s="151"/>
      <c r="I68" s="4"/>
      <c r="J68" s="4"/>
      <c r="K68" s="4" t="s">
        <v>271</v>
      </c>
      <c r="L68" s="152"/>
      <c r="M68" s="115"/>
      <c r="N68" s="4"/>
      <c r="O68" s="4"/>
      <c r="P68" s="116" t="b">
        <f>IFNA(IF(VLOOKUP($A68,'Add from APT'!$AA$2:$AC808,3,FALSE)&gt;0,TRUE,FALSE),"ER - NOT IN APT")</f>
        <v>0</v>
      </c>
      <c r="Q68" s="82" t="str">
        <f>IF(ISLOGICAL(P68),IF(P68,"ER - REPS IN APT", IFNA(VLOOKUP($A68,RAW_APT!$A$3:$M808,7,FALSE),"ER - NOT IN APT")),P68)</f>
        <v>Collected</v>
      </c>
      <c r="R68" s="117" t="b">
        <f t="shared" si="2"/>
        <v>1</v>
      </c>
      <c r="S68" s="116">
        <f t="shared" si="3"/>
        <v>1</v>
      </c>
      <c r="T68" s="146"/>
      <c r="U68" s="147"/>
      <c r="V68" s="147"/>
      <c r="W68" s="147"/>
      <c r="X68" s="120" t="b">
        <f t="shared" si="4"/>
        <v>0</v>
      </c>
      <c r="Y68" s="121" t="b">
        <v>0</v>
      </c>
      <c r="Z68" s="122" t="str">
        <f t="shared" si="5"/>
        <v/>
      </c>
      <c r="AA68" s="122" t="b">
        <f t="shared" si="6"/>
        <v>0</v>
      </c>
      <c r="AB68" s="147" t="b">
        <v>0</v>
      </c>
      <c r="AC68" s="148">
        <v>417.0</v>
      </c>
      <c r="AD68" s="149" t="b">
        <v>0</v>
      </c>
      <c r="AE68" s="125" t="str">
        <f t="shared" si="7"/>
        <v/>
      </c>
      <c r="AF68" s="117" t="b">
        <f t="shared" si="8"/>
        <v>0</v>
      </c>
      <c r="AG68" s="126" t="b">
        <f t="shared" si="9"/>
        <v>0</v>
      </c>
      <c r="AH68" s="148"/>
      <c r="AI68" s="150"/>
      <c r="AJ68" s="146">
        <v>2.2</v>
      </c>
      <c r="AK68" s="83" t="str">
        <f t="shared" si="10"/>
        <v>Negative</v>
      </c>
      <c r="AL68" s="147"/>
      <c r="AM68" s="83" t="s">
        <v>280</v>
      </c>
      <c r="AN68" s="83" t="s">
        <v>437</v>
      </c>
      <c r="AO68" s="83" t="str">
        <f>IFERROR(__xludf.DUMMYFUNCTION("IF($AG68, ""DELETED"",TRIM(JOIN("" "",D68:E68)))"),"")</f>
        <v/>
      </c>
      <c r="AP68" s="83" t="str">
        <f t="shared" ref="AP68:AQ68" si="92">IF($AG68, "DELETED", TRIM(CONCATENATE(F68,I68,U68)))</f>
        <v/>
      </c>
      <c r="AQ68" s="83" t="str">
        <f t="shared" si="92"/>
        <v/>
      </c>
      <c r="AR68" s="83" t="str">
        <f>IFERROR(__xludf.DUMMYFUNCTION("IF($AG68, ""DELETED"", TRIM(JOIN("" "",AP68,AQ68)))"),"")</f>
        <v/>
      </c>
      <c r="AS68" s="127"/>
      <c r="AT68" s="128" t="b">
        <f t="shared" si="12"/>
        <v>0</v>
      </c>
      <c r="AU68" s="128" t="str">
        <f t="shared" si="13"/>
        <v/>
      </c>
      <c r="AV68" s="128" t="str">
        <f t="shared" si="14"/>
        <v/>
      </c>
      <c r="AW68" s="128" t="str">
        <f t="shared" si="15"/>
        <v/>
      </c>
      <c r="AX68" s="129" t="str">
        <f t="shared" si="16"/>
        <v/>
      </c>
      <c r="AY68" s="143"/>
      <c r="AZ68" s="130"/>
      <c r="BA68" s="131" t="str">
        <f t="shared" si="17"/>
        <v/>
      </c>
      <c r="BB68" s="143"/>
      <c r="BC68" s="143"/>
      <c r="BD68" s="132"/>
      <c r="BE68" s="141"/>
      <c r="BF68" s="134" t="str">
        <f t="shared" si="18"/>
        <v/>
      </c>
      <c r="BG68" s="135" t="str">
        <f t="shared" si="19"/>
        <v>FLE660__44475_0.259224537037037___Null___</v>
      </c>
      <c r="BH68" s="136" t="str">
        <f t="shared" si="20"/>
        <v/>
      </c>
      <c r="BI68" s="141" t="s">
        <v>438</v>
      </c>
      <c r="BJ68" s="137" t="str">
        <f t="shared" si="21"/>
        <v>FLB3313</v>
      </c>
      <c r="BK68" s="138" t="b">
        <f t="shared" si="22"/>
        <v>0</v>
      </c>
      <c r="BL68" s="137" t="str">
        <f t="shared" si="23"/>
        <v/>
      </c>
      <c r="BM68" s="132"/>
      <c r="BN68" s="8" t="b">
        <f t="shared" si="24"/>
        <v>1</v>
      </c>
      <c r="BO68" s="139" t="b">
        <f t="shared" si="25"/>
        <v>0</v>
      </c>
      <c r="BP68" s="140" t="b">
        <f t="shared" si="26"/>
        <v>1</v>
      </c>
      <c r="BQ68" s="4"/>
      <c r="BR68" s="4" t="str">
        <f t="shared" si="27"/>
        <v/>
      </c>
      <c r="BS68" s="4"/>
      <c r="BT68" s="4"/>
    </row>
    <row r="69">
      <c r="A69" s="4" t="s">
        <v>439</v>
      </c>
      <c r="B69" s="144">
        <v>44475.0</v>
      </c>
      <c r="C69" s="115">
        <v>0.2652662037037037</v>
      </c>
      <c r="D69" s="4"/>
      <c r="E69" s="143"/>
      <c r="F69" s="4"/>
      <c r="G69" s="4"/>
      <c r="H69" s="151"/>
      <c r="I69" s="4"/>
      <c r="J69" s="4"/>
      <c r="K69" s="4" t="s">
        <v>271</v>
      </c>
      <c r="L69" s="152"/>
      <c r="M69" s="115"/>
      <c r="N69" s="4"/>
      <c r="O69" s="4"/>
      <c r="P69" s="116" t="b">
        <f>IFNA(IF(VLOOKUP($A69,'Add from APT'!$AA$2:$AC808,3,FALSE)&gt;0,TRUE,FALSE),"ER - NOT IN APT")</f>
        <v>0</v>
      </c>
      <c r="Q69" s="82" t="str">
        <f>IF(ISLOGICAL(P69),IF(P69,"ER - REPS IN APT", IFNA(VLOOKUP($A69,RAW_APT!$A$3:$M808,7,FALSE),"ER - NOT IN APT")),P69)</f>
        <v>Collected</v>
      </c>
      <c r="R69" s="117" t="b">
        <f t="shared" si="2"/>
        <v>1</v>
      </c>
      <c r="S69" s="116">
        <f t="shared" si="3"/>
        <v>1</v>
      </c>
      <c r="T69" s="146"/>
      <c r="U69" s="147"/>
      <c r="V69" s="147"/>
      <c r="W69" s="147"/>
      <c r="X69" s="120" t="b">
        <f t="shared" si="4"/>
        <v>0</v>
      </c>
      <c r="Y69" s="121" t="b">
        <v>0</v>
      </c>
      <c r="Z69" s="122" t="str">
        <f t="shared" si="5"/>
        <v/>
      </c>
      <c r="AA69" s="122" t="b">
        <f t="shared" si="6"/>
        <v>0</v>
      </c>
      <c r="AB69" s="147" t="b">
        <v>0</v>
      </c>
      <c r="AC69" s="148">
        <v>416.0</v>
      </c>
      <c r="AD69" s="149" t="b">
        <v>0</v>
      </c>
      <c r="AE69" s="125" t="str">
        <f t="shared" si="7"/>
        <v/>
      </c>
      <c r="AF69" s="117" t="b">
        <f t="shared" si="8"/>
        <v>0</v>
      </c>
      <c r="AG69" s="126" t="b">
        <f t="shared" si="9"/>
        <v>0</v>
      </c>
      <c r="AH69" s="148"/>
      <c r="AI69" s="150"/>
      <c r="AJ69" s="146">
        <v>2.2</v>
      </c>
      <c r="AK69" s="83" t="str">
        <f t="shared" si="10"/>
        <v>Negative</v>
      </c>
      <c r="AL69" s="147"/>
      <c r="AM69" s="83" t="s">
        <v>280</v>
      </c>
      <c r="AN69" s="83" t="s">
        <v>305</v>
      </c>
      <c r="AO69" s="83" t="str">
        <f>IFERROR(__xludf.DUMMYFUNCTION("IF($AG69, ""DELETED"",TRIM(JOIN("" "",D69:E69)))"),"")</f>
        <v/>
      </c>
      <c r="AP69" s="83" t="str">
        <f t="shared" ref="AP69:AQ69" si="93">IF($AG69, "DELETED", TRIM(CONCATENATE(F69,I69,U69)))</f>
        <v/>
      </c>
      <c r="AQ69" s="83" t="str">
        <f t="shared" si="93"/>
        <v/>
      </c>
      <c r="AR69" s="83" t="str">
        <f>IFERROR(__xludf.DUMMYFUNCTION("IF($AG69, ""DELETED"", TRIM(JOIN("" "",AP69,AQ69)))"),"")</f>
        <v/>
      </c>
      <c r="AS69" s="127"/>
      <c r="AT69" s="128" t="b">
        <f t="shared" si="12"/>
        <v>0</v>
      </c>
      <c r="AU69" s="128" t="str">
        <f t="shared" si="13"/>
        <v/>
      </c>
      <c r="AV69" s="128" t="str">
        <f t="shared" si="14"/>
        <v/>
      </c>
      <c r="AW69" s="128" t="str">
        <f t="shared" si="15"/>
        <v/>
      </c>
      <c r="AX69" s="129" t="str">
        <f t="shared" si="16"/>
        <v/>
      </c>
      <c r="AY69" s="143"/>
      <c r="AZ69" s="130"/>
      <c r="BA69" s="131" t="str">
        <f t="shared" si="17"/>
        <v/>
      </c>
      <c r="BB69" s="143"/>
      <c r="BC69" s="143"/>
      <c r="BD69" s="132"/>
      <c r="BE69" s="141"/>
      <c r="BF69" s="134" t="str">
        <f t="shared" si="18"/>
        <v/>
      </c>
      <c r="BG69" s="135" t="str">
        <f t="shared" si="19"/>
        <v>FLE633__44475_0.265266203703704___Null___</v>
      </c>
      <c r="BH69" s="136" t="str">
        <f t="shared" si="20"/>
        <v/>
      </c>
      <c r="BI69" s="141" t="s">
        <v>440</v>
      </c>
      <c r="BJ69" s="137" t="str">
        <f t="shared" si="21"/>
        <v>FLB3321</v>
      </c>
      <c r="BK69" s="138" t="b">
        <f t="shared" si="22"/>
        <v>0</v>
      </c>
      <c r="BL69" s="137" t="str">
        <f t="shared" si="23"/>
        <v/>
      </c>
      <c r="BM69" s="132"/>
      <c r="BN69" s="8" t="b">
        <f t="shared" si="24"/>
        <v>1</v>
      </c>
      <c r="BO69" s="139" t="b">
        <f t="shared" si="25"/>
        <v>0</v>
      </c>
      <c r="BP69" s="140" t="b">
        <f t="shared" si="26"/>
        <v>1</v>
      </c>
      <c r="BQ69" s="4"/>
      <c r="BR69" s="4" t="str">
        <f t="shared" si="27"/>
        <v/>
      </c>
      <c r="BS69" s="4"/>
      <c r="BT69" s="4"/>
    </row>
    <row r="70">
      <c r="A70" s="143" t="s">
        <v>441</v>
      </c>
      <c r="B70" s="144">
        <v>44475.0</v>
      </c>
      <c r="C70" s="115">
        <v>0.2698726851851852</v>
      </c>
      <c r="D70" s="4"/>
      <c r="E70" s="143"/>
      <c r="F70" s="149"/>
      <c r="G70" s="149"/>
      <c r="K70" s="4" t="s">
        <v>271</v>
      </c>
      <c r="L70" s="145">
        <v>44868.0</v>
      </c>
      <c r="M70" s="115">
        <v>0.5355208333333333</v>
      </c>
      <c r="N70" s="4"/>
      <c r="O70" s="4"/>
      <c r="P70" s="116" t="b">
        <f>IFNA(IF(VLOOKUP($A70,'Add from APT'!$AA$2:$AC808,3,FALSE)&gt;0,TRUE,FALSE),"ER - NOT IN APT")</f>
        <v>0</v>
      </c>
      <c r="Q70" s="82" t="str">
        <f>IF(ISLOGICAL(P70),IF(P70,"ER - REPS IN APT", IFNA(VLOOKUP($A70,RAW_APT!$A$3:$M808,7,FALSE),"ER - NOT IN APT")),P70)</f>
        <v>Collected</v>
      </c>
      <c r="R70" s="117" t="b">
        <f t="shared" si="2"/>
        <v>1</v>
      </c>
      <c r="S70" s="116">
        <f t="shared" si="3"/>
        <v>1</v>
      </c>
      <c r="T70" s="148">
        <v>0.0</v>
      </c>
      <c r="U70" s="149"/>
      <c r="V70" s="149"/>
      <c r="W70" s="147"/>
      <c r="X70" s="120" t="b">
        <f t="shared" si="4"/>
        <v>0</v>
      </c>
      <c r="Y70" s="121" t="b">
        <v>0</v>
      </c>
      <c r="Z70" s="122" t="str">
        <f t="shared" si="5"/>
        <v/>
      </c>
      <c r="AA70" s="122" t="b">
        <f t="shared" si="6"/>
        <v>0</v>
      </c>
      <c r="AB70" s="147" t="b">
        <v>0</v>
      </c>
      <c r="AC70" s="148">
        <v>765.0</v>
      </c>
      <c r="AD70" s="149" t="b">
        <v>1</v>
      </c>
      <c r="AE70" s="125" t="str">
        <f t="shared" si="7"/>
        <v/>
      </c>
      <c r="AF70" s="117" t="b">
        <f t="shared" si="8"/>
        <v>0</v>
      </c>
      <c r="AG70" s="126" t="b">
        <f t="shared" si="9"/>
        <v>0</v>
      </c>
      <c r="AH70" s="148"/>
      <c r="AI70" s="150"/>
      <c r="AJ70" s="146">
        <v>2.2</v>
      </c>
      <c r="AK70" s="83" t="str">
        <f t="shared" si="10"/>
        <v>Negative</v>
      </c>
      <c r="AL70" s="147"/>
      <c r="AM70" s="83" t="s">
        <v>373</v>
      </c>
      <c r="AN70" s="83" t="s">
        <v>442</v>
      </c>
      <c r="AO70" s="83" t="str">
        <f>IFERROR(__xludf.DUMMYFUNCTION("IF($AG70, ""DELETED"",TRIM(JOIN("" "",D70:E70)))"),"")</f>
        <v/>
      </c>
      <c r="AP70" s="83" t="str">
        <f t="shared" ref="AP70:AQ70" si="94">IF($AG70, "DELETED", TRIM(CONCATENATE(F70,I70,U70)))</f>
        <v/>
      </c>
      <c r="AQ70" s="83" t="str">
        <f t="shared" si="94"/>
        <v/>
      </c>
      <c r="AR70" s="83" t="str">
        <f>IFERROR(__xludf.DUMMYFUNCTION("IF($AG70, ""DELETED"", TRIM(JOIN("" "",AP70,AQ70)))"),"")</f>
        <v/>
      </c>
      <c r="AS70" s="127"/>
      <c r="AT70" s="128" t="b">
        <f t="shared" si="12"/>
        <v>0</v>
      </c>
      <c r="AU70" s="128" t="str">
        <f t="shared" si="13"/>
        <v/>
      </c>
      <c r="AV70" s="128" t="str">
        <f t="shared" si="14"/>
        <v/>
      </c>
      <c r="AW70" s="128" t="str">
        <f t="shared" si="15"/>
        <v/>
      </c>
      <c r="AX70" s="129" t="str">
        <f t="shared" si="16"/>
        <v/>
      </c>
      <c r="AY70" s="143"/>
      <c r="AZ70" s="130"/>
      <c r="BA70" s="131" t="str">
        <f t="shared" si="17"/>
        <v/>
      </c>
      <c r="BB70" s="143"/>
      <c r="BC70" s="143"/>
      <c r="BD70" s="132"/>
      <c r="BE70" s="141"/>
      <c r="BF70" s="134" t="str">
        <f t="shared" si="18"/>
        <v/>
      </c>
      <c r="BG70" s="135" t="str">
        <f t="shared" si="19"/>
        <v>PA9424__44475_0.269872685185185___Null_44868_0.535520833333333_</v>
      </c>
      <c r="BH70" s="136" t="str">
        <f t="shared" si="20"/>
        <v/>
      </c>
      <c r="BI70" s="141" t="s">
        <v>443</v>
      </c>
      <c r="BJ70" s="137" t="str">
        <f t="shared" si="21"/>
        <v>FLB3324</v>
      </c>
      <c r="BK70" s="138" t="b">
        <f t="shared" si="22"/>
        <v>0</v>
      </c>
      <c r="BL70" s="137" t="str">
        <f t="shared" si="23"/>
        <v/>
      </c>
      <c r="BM70" s="132"/>
      <c r="BN70" s="8" t="b">
        <f t="shared" si="24"/>
        <v>1</v>
      </c>
      <c r="BO70" s="139" t="b">
        <f t="shared" si="25"/>
        <v>0</v>
      </c>
      <c r="BP70" s="140" t="b">
        <f t="shared" si="26"/>
        <v>1</v>
      </c>
      <c r="BQ70" s="4"/>
      <c r="BR70" s="4" t="str">
        <f t="shared" si="27"/>
        <v/>
      </c>
      <c r="BS70" s="4"/>
      <c r="BT70" s="4"/>
    </row>
    <row r="71">
      <c r="A71" s="4" t="s">
        <v>444</v>
      </c>
      <c r="B71" s="144">
        <v>44475.0</v>
      </c>
      <c r="C71" s="115">
        <v>0.27089120370370373</v>
      </c>
      <c r="D71" s="4"/>
      <c r="E71" s="143"/>
      <c r="F71" s="4"/>
      <c r="G71" s="4"/>
      <c r="H71" s="151"/>
      <c r="I71" s="4"/>
      <c r="J71" s="4"/>
      <c r="K71" s="4" t="s">
        <v>271</v>
      </c>
      <c r="L71" s="152"/>
      <c r="M71" s="115"/>
      <c r="N71" s="4"/>
      <c r="O71" s="4"/>
      <c r="P71" s="116" t="b">
        <f>IFNA(IF(VLOOKUP($A71,'Add from APT'!$AA$2:$AC808,3,FALSE)&gt;0,TRUE,FALSE),"ER - NOT IN APT")</f>
        <v>0</v>
      </c>
      <c r="Q71" s="82" t="str">
        <f>IF(ISLOGICAL(P71),IF(P71,"ER - REPS IN APT", IFNA(VLOOKUP($A71,RAW_APT!$A$3:$M808,7,FALSE),"ER - NOT IN APT")),P71)</f>
        <v>Collected</v>
      </c>
      <c r="R71" s="117" t="b">
        <f t="shared" si="2"/>
        <v>1</v>
      </c>
      <c r="S71" s="116">
        <f t="shared" si="3"/>
        <v>1</v>
      </c>
      <c r="T71" s="146"/>
      <c r="U71" s="147"/>
      <c r="V71" s="147"/>
      <c r="W71" s="147"/>
      <c r="X71" s="120" t="b">
        <f t="shared" si="4"/>
        <v>0</v>
      </c>
      <c r="Y71" s="121" t="b">
        <v>0</v>
      </c>
      <c r="Z71" s="122" t="str">
        <f t="shared" si="5"/>
        <v/>
      </c>
      <c r="AA71" s="122" t="b">
        <f t="shared" si="6"/>
        <v>0</v>
      </c>
      <c r="AB71" s="147" t="b">
        <v>0</v>
      </c>
      <c r="AC71" s="148">
        <v>415.0</v>
      </c>
      <c r="AD71" s="149" t="b">
        <v>0</v>
      </c>
      <c r="AE71" s="125" t="str">
        <f t="shared" si="7"/>
        <v/>
      </c>
      <c r="AF71" s="117" t="b">
        <f t="shared" si="8"/>
        <v>0</v>
      </c>
      <c r="AG71" s="126" t="b">
        <f t="shared" si="9"/>
        <v>0</v>
      </c>
      <c r="AH71" s="148"/>
      <c r="AI71" s="150"/>
      <c r="AJ71" s="146">
        <v>2.2</v>
      </c>
      <c r="AK71" s="83" t="str">
        <f t="shared" si="10"/>
        <v>Negative</v>
      </c>
      <c r="AL71" s="147"/>
      <c r="AM71" s="83" t="s">
        <v>280</v>
      </c>
      <c r="AN71" s="83" t="s">
        <v>302</v>
      </c>
      <c r="AO71" s="83" t="str">
        <f>IFERROR(__xludf.DUMMYFUNCTION("IF($AG71, ""DELETED"",TRIM(JOIN("" "",D71:E71)))"),"")</f>
        <v/>
      </c>
      <c r="AP71" s="83" t="str">
        <f t="shared" ref="AP71:AQ71" si="95">IF($AG71, "DELETED", TRIM(CONCATENATE(F71,I71,U71)))</f>
        <v/>
      </c>
      <c r="AQ71" s="83" t="str">
        <f t="shared" si="95"/>
        <v/>
      </c>
      <c r="AR71" s="83" t="str">
        <f>IFERROR(__xludf.DUMMYFUNCTION("IF($AG71, ""DELETED"", TRIM(JOIN("" "",AP71,AQ71)))"),"")</f>
        <v/>
      </c>
      <c r="AS71" s="127"/>
      <c r="AT71" s="128" t="b">
        <f t="shared" si="12"/>
        <v>0</v>
      </c>
      <c r="AU71" s="128" t="str">
        <f t="shared" si="13"/>
        <v/>
      </c>
      <c r="AV71" s="128" t="str">
        <f t="shared" si="14"/>
        <v/>
      </c>
      <c r="AW71" s="128" t="str">
        <f t="shared" si="15"/>
        <v/>
      </c>
      <c r="AX71" s="129" t="str">
        <f t="shared" si="16"/>
        <v/>
      </c>
      <c r="AY71" s="143"/>
      <c r="AZ71" s="130"/>
      <c r="BA71" s="131" t="str">
        <f t="shared" si="17"/>
        <v/>
      </c>
      <c r="BB71" s="143"/>
      <c r="BC71" s="143"/>
      <c r="BD71" s="132"/>
      <c r="BE71" s="141"/>
      <c r="BF71" s="134" t="str">
        <f t="shared" si="18"/>
        <v/>
      </c>
      <c r="BG71" s="135" t="str">
        <f t="shared" si="19"/>
        <v>FLE622__44475_0.270891203703704___Null___</v>
      </c>
      <c r="BH71" s="136" t="str">
        <f t="shared" si="20"/>
        <v/>
      </c>
      <c r="BI71" s="141" t="s">
        <v>445</v>
      </c>
      <c r="BJ71" s="137" t="str">
        <f t="shared" si="21"/>
        <v>FLB3325</v>
      </c>
      <c r="BK71" s="138" t="b">
        <f t="shared" si="22"/>
        <v>0</v>
      </c>
      <c r="BL71" s="137" t="str">
        <f t="shared" si="23"/>
        <v/>
      </c>
      <c r="BM71" s="132"/>
      <c r="BN71" s="8" t="b">
        <f t="shared" si="24"/>
        <v>1</v>
      </c>
      <c r="BO71" s="139" t="b">
        <f t="shared" si="25"/>
        <v>0</v>
      </c>
      <c r="BP71" s="140" t="b">
        <f t="shared" si="26"/>
        <v>1</v>
      </c>
      <c r="BQ71" s="4"/>
      <c r="BR71" s="4" t="str">
        <f t="shared" si="27"/>
        <v/>
      </c>
      <c r="BS71" s="4"/>
      <c r="BT71" s="4"/>
    </row>
    <row r="72">
      <c r="A72" s="143" t="s">
        <v>446</v>
      </c>
      <c r="B72" s="144">
        <v>44475.0</v>
      </c>
      <c r="C72" s="115">
        <v>0.27090277777777777</v>
      </c>
      <c r="D72" s="4"/>
      <c r="E72" s="143"/>
      <c r="F72" s="149"/>
      <c r="G72" s="149"/>
      <c r="K72" s="4" t="s">
        <v>271</v>
      </c>
      <c r="L72" s="145">
        <v>44868.0</v>
      </c>
      <c r="M72" s="115">
        <v>0.5355208333333333</v>
      </c>
      <c r="N72" s="4"/>
      <c r="O72" s="4"/>
      <c r="P72" s="116" t="b">
        <f>IFNA(IF(VLOOKUP($A72,'Add from APT'!$AA$2:$AC808,3,FALSE)&gt;0,TRUE,FALSE),"ER - NOT IN APT")</f>
        <v>0</v>
      </c>
      <c r="Q72" s="82" t="str">
        <f>IF(ISLOGICAL(P72),IF(P72,"ER - REPS IN APT", IFNA(VLOOKUP($A72,RAW_APT!$A$3:$M808,7,FALSE),"ER - NOT IN APT")),P72)</f>
        <v>Collected</v>
      </c>
      <c r="R72" s="117" t="b">
        <f t="shared" si="2"/>
        <v>1</v>
      </c>
      <c r="S72" s="116">
        <f t="shared" si="3"/>
        <v>1</v>
      </c>
      <c r="T72" s="148">
        <v>0.0</v>
      </c>
      <c r="U72" s="149"/>
      <c r="V72" s="149"/>
      <c r="W72" s="147"/>
      <c r="X72" s="120" t="b">
        <f t="shared" si="4"/>
        <v>0</v>
      </c>
      <c r="Y72" s="121" t="b">
        <v>0</v>
      </c>
      <c r="Z72" s="122" t="str">
        <f t="shared" si="5"/>
        <v/>
      </c>
      <c r="AA72" s="122" t="b">
        <f t="shared" si="6"/>
        <v>0</v>
      </c>
      <c r="AB72" s="147" t="b">
        <v>0</v>
      </c>
      <c r="AC72" s="148">
        <v>764.0</v>
      </c>
      <c r="AD72" s="149" t="b">
        <v>1</v>
      </c>
      <c r="AE72" s="125" t="str">
        <f t="shared" si="7"/>
        <v/>
      </c>
      <c r="AF72" s="117" t="b">
        <f t="shared" si="8"/>
        <v>0</v>
      </c>
      <c r="AG72" s="126" t="b">
        <f t="shared" si="9"/>
        <v>0</v>
      </c>
      <c r="AH72" s="148"/>
      <c r="AI72" s="150"/>
      <c r="AJ72" s="146">
        <v>2.2</v>
      </c>
      <c r="AK72" s="83" t="str">
        <f t="shared" si="10"/>
        <v>Negative</v>
      </c>
      <c r="AL72" s="147"/>
      <c r="AM72" s="83" t="s">
        <v>373</v>
      </c>
      <c r="AN72" s="83" t="s">
        <v>447</v>
      </c>
      <c r="AO72" s="83" t="str">
        <f>IFERROR(__xludf.DUMMYFUNCTION("IF($AG72, ""DELETED"",TRIM(JOIN("" "",D72:E72)))"),"")</f>
        <v/>
      </c>
      <c r="AP72" s="83" t="str">
        <f t="shared" ref="AP72:AQ72" si="96">IF($AG72, "DELETED", TRIM(CONCATENATE(F72,I72,U72)))</f>
        <v/>
      </c>
      <c r="AQ72" s="83" t="str">
        <f t="shared" si="96"/>
        <v/>
      </c>
      <c r="AR72" s="83" t="str">
        <f>IFERROR(__xludf.DUMMYFUNCTION("IF($AG72, ""DELETED"", TRIM(JOIN("" "",AP72,AQ72)))"),"")</f>
        <v/>
      </c>
      <c r="AS72" s="127"/>
      <c r="AT72" s="128" t="b">
        <f t="shared" si="12"/>
        <v>0</v>
      </c>
      <c r="AU72" s="128" t="str">
        <f t="shared" si="13"/>
        <v/>
      </c>
      <c r="AV72" s="128" t="str">
        <f t="shared" si="14"/>
        <v/>
      </c>
      <c r="AW72" s="128" t="str">
        <f t="shared" si="15"/>
        <v/>
      </c>
      <c r="AX72" s="129" t="str">
        <f t="shared" si="16"/>
        <v/>
      </c>
      <c r="AY72" s="143"/>
      <c r="AZ72" s="130"/>
      <c r="BA72" s="131" t="str">
        <f t="shared" si="17"/>
        <v/>
      </c>
      <c r="BB72" s="143"/>
      <c r="BC72" s="143"/>
      <c r="BD72" s="132"/>
      <c r="BE72" s="141"/>
      <c r="BF72" s="134" t="str">
        <f t="shared" si="18"/>
        <v/>
      </c>
      <c r="BG72" s="135" t="str">
        <f t="shared" si="19"/>
        <v>PA9630__44475_0.270902777777778___Null_44868_0.535520833333333_</v>
      </c>
      <c r="BH72" s="136" t="str">
        <f t="shared" si="20"/>
        <v/>
      </c>
      <c r="BI72" s="141" t="s">
        <v>448</v>
      </c>
      <c r="BJ72" s="137" t="str">
        <f t="shared" si="21"/>
        <v>FLB3326</v>
      </c>
      <c r="BK72" s="138" t="b">
        <f t="shared" si="22"/>
        <v>0</v>
      </c>
      <c r="BL72" s="137" t="str">
        <f t="shared" si="23"/>
        <v/>
      </c>
      <c r="BM72" s="132"/>
      <c r="BN72" s="8" t="b">
        <f t="shared" si="24"/>
        <v>1</v>
      </c>
      <c r="BO72" s="139" t="b">
        <f t="shared" si="25"/>
        <v>0</v>
      </c>
      <c r="BP72" s="140" t="b">
        <f t="shared" si="26"/>
        <v>1</v>
      </c>
      <c r="BQ72" s="4"/>
      <c r="BR72" s="4" t="str">
        <f t="shared" si="27"/>
        <v/>
      </c>
      <c r="BS72" s="4"/>
      <c r="BT72" s="4"/>
    </row>
    <row r="73">
      <c r="A73" s="143" t="s">
        <v>449</v>
      </c>
      <c r="B73" s="144">
        <v>44475.0</v>
      </c>
      <c r="C73" s="115">
        <v>0.27326388888888886</v>
      </c>
      <c r="D73" s="4"/>
      <c r="E73" s="143"/>
      <c r="F73" s="149"/>
      <c r="G73" s="149"/>
      <c r="K73" s="4" t="s">
        <v>271</v>
      </c>
      <c r="L73" s="145">
        <v>44868.0</v>
      </c>
      <c r="M73" s="115">
        <v>0.5355208333333333</v>
      </c>
      <c r="N73" s="4"/>
      <c r="O73" s="4"/>
      <c r="P73" s="116" t="b">
        <f>IFNA(IF(VLOOKUP($A73,'Add from APT'!$AA$2:$AC808,3,FALSE)&gt;0,TRUE,FALSE),"ER - NOT IN APT")</f>
        <v>0</v>
      </c>
      <c r="Q73" s="82" t="str">
        <f>IF(ISLOGICAL(P73),IF(P73,"ER - REPS IN APT", IFNA(VLOOKUP($A73,RAW_APT!$A$3:$M808,7,FALSE),"ER - NOT IN APT")),P73)</f>
        <v>Collected</v>
      </c>
      <c r="R73" s="117" t="b">
        <f t="shared" si="2"/>
        <v>1</v>
      </c>
      <c r="S73" s="116">
        <f t="shared" si="3"/>
        <v>1</v>
      </c>
      <c r="T73" s="148">
        <v>0.0</v>
      </c>
      <c r="U73" s="149"/>
      <c r="V73" s="149"/>
      <c r="W73" s="147"/>
      <c r="X73" s="120" t="b">
        <f t="shared" si="4"/>
        <v>0</v>
      </c>
      <c r="Y73" s="121" t="b">
        <v>0</v>
      </c>
      <c r="Z73" s="122" t="str">
        <f t="shared" si="5"/>
        <v/>
      </c>
      <c r="AA73" s="122" t="b">
        <f t="shared" si="6"/>
        <v>0</v>
      </c>
      <c r="AB73" s="147" t="b">
        <v>0</v>
      </c>
      <c r="AC73" s="148">
        <v>763.0</v>
      </c>
      <c r="AD73" s="149" t="b">
        <v>1</v>
      </c>
      <c r="AE73" s="125" t="str">
        <f t="shared" si="7"/>
        <v/>
      </c>
      <c r="AF73" s="117" t="b">
        <f t="shared" si="8"/>
        <v>0</v>
      </c>
      <c r="AG73" s="126" t="b">
        <f t="shared" si="9"/>
        <v>0</v>
      </c>
      <c r="AH73" s="148"/>
      <c r="AI73" s="150"/>
      <c r="AJ73" s="146">
        <v>2.2</v>
      </c>
      <c r="AK73" s="83" t="str">
        <f t="shared" si="10"/>
        <v>Negative</v>
      </c>
      <c r="AL73" s="147"/>
      <c r="AM73" s="83" t="s">
        <v>373</v>
      </c>
      <c r="AN73" s="83" t="s">
        <v>450</v>
      </c>
      <c r="AO73" s="83" t="str">
        <f>IFERROR(__xludf.DUMMYFUNCTION("IF($AG73, ""DELETED"",TRIM(JOIN("" "",D73:E73)))"),"")</f>
        <v/>
      </c>
      <c r="AP73" s="83" t="str">
        <f t="shared" ref="AP73:AQ73" si="97">IF($AG73, "DELETED", TRIM(CONCATENATE(F73,I73,U73)))</f>
        <v/>
      </c>
      <c r="AQ73" s="83" t="str">
        <f t="shared" si="97"/>
        <v/>
      </c>
      <c r="AR73" s="83" t="str">
        <f>IFERROR(__xludf.DUMMYFUNCTION("IF($AG73, ""DELETED"", TRIM(JOIN("" "",AP73,AQ73)))"),"")</f>
        <v/>
      </c>
      <c r="AS73" s="127"/>
      <c r="AT73" s="128" t="b">
        <f t="shared" si="12"/>
        <v>0</v>
      </c>
      <c r="AU73" s="128" t="str">
        <f t="shared" si="13"/>
        <v/>
      </c>
      <c r="AV73" s="128" t="str">
        <f t="shared" si="14"/>
        <v/>
      </c>
      <c r="AW73" s="128" t="str">
        <f t="shared" si="15"/>
        <v/>
      </c>
      <c r="AX73" s="129" t="str">
        <f t="shared" si="16"/>
        <v/>
      </c>
      <c r="AY73" s="143"/>
      <c r="AZ73" s="130"/>
      <c r="BA73" s="131" t="str">
        <f t="shared" si="17"/>
        <v/>
      </c>
      <c r="BB73" s="143"/>
      <c r="BC73" s="143"/>
      <c r="BD73" s="132"/>
      <c r="BE73" s="141"/>
      <c r="BF73" s="134" t="str">
        <f t="shared" si="18"/>
        <v/>
      </c>
      <c r="BG73" s="135" t="str">
        <f t="shared" si="19"/>
        <v>PA9638__44475_0.273263888888889___Null_44868_0.535520833333333_</v>
      </c>
      <c r="BH73" s="136" t="str">
        <f t="shared" si="20"/>
        <v/>
      </c>
      <c r="BI73" s="141" t="s">
        <v>451</v>
      </c>
      <c r="BJ73" s="137" t="str">
        <f t="shared" si="21"/>
        <v>FLB3329</v>
      </c>
      <c r="BK73" s="138" t="b">
        <f t="shared" si="22"/>
        <v>0</v>
      </c>
      <c r="BL73" s="137" t="str">
        <f t="shared" si="23"/>
        <v/>
      </c>
      <c r="BM73" s="132"/>
      <c r="BN73" s="8" t="b">
        <f t="shared" si="24"/>
        <v>1</v>
      </c>
      <c r="BO73" s="139" t="b">
        <f t="shared" si="25"/>
        <v>0</v>
      </c>
      <c r="BP73" s="140" t="b">
        <f t="shared" si="26"/>
        <v>1</v>
      </c>
      <c r="BQ73" s="4"/>
      <c r="BR73" s="4" t="str">
        <f t="shared" si="27"/>
        <v/>
      </c>
      <c r="BS73" s="4"/>
      <c r="BT73" s="4"/>
    </row>
    <row r="74">
      <c r="A74" s="143" t="s">
        <v>452</v>
      </c>
      <c r="B74" s="144">
        <v>44475.0</v>
      </c>
      <c r="C74" s="115">
        <v>0.27405092592592595</v>
      </c>
      <c r="D74" s="4"/>
      <c r="E74" s="143"/>
      <c r="F74" s="149"/>
      <c r="G74" s="149"/>
      <c r="K74" s="4" t="s">
        <v>271</v>
      </c>
      <c r="L74" s="144">
        <v>44868.0</v>
      </c>
      <c r="M74" s="115">
        <v>0.5355208333333333</v>
      </c>
      <c r="N74" s="4"/>
      <c r="O74" s="4"/>
      <c r="P74" s="116" t="b">
        <f>IFNA(IF(VLOOKUP($A74,'Add from APT'!$AA$2:$AC808,3,FALSE)&gt;0,TRUE,FALSE),"ER - NOT IN APT")</f>
        <v>0</v>
      </c>
      <c r="Q74" s="82" t="str">
        <f>IF(ISLOGICAL(P74),IF(P74,"ER - REPS IN APT", IFNA(VLOOKUP($A74,RAW_APT!$A$3:$M808,7,FALSE),"ER - NOT IN APT")),P74)</f>
        <v>Collected</v>
      </c>
      <c r="R74" s="117" t="b">
        <f t="shared" si="2"/>
        <v>1</v>
      </c>
      <c r="S74" s="116">
        <f t="shared" si="3"/>
        <v>1</v>
      </c>
      <c r="T74" s="148">
        <v>0.0</v>
      </c>
      <c r="U74" s="149"/>
      <c r="V74" s="149"/>
      <c r="W74" s="149"/>
      <c r="X74" s="120" t="b">
        <f t="shared" si="4"/>
        <v>0</v>
      </c>
      <c r="Y74" s="121" t="b">
        <v>0</v>
      </c>
      <c r="Z74" s="122" t="str">
        <f t="shared" si="5"/>
        <v/>
      </c>
      <c r="AA74" s="122" t="b">
        <f t="shared" si="6"/>
        <v>0</v>
      </c>
      <c r="AB74" s="147" t="b">
        <v>0</v>
      </c>
      <c r="AC74" s="148">
        <v>762.0</v>
      </c>
      <c r="AD74" s="149" t="b">
        <v>1</v>
      </c>
      <c r="AE74" s="125" t="str">
        <f t="shared" si="7"/>
        <v/>
      </c>
      <c r="AF74" s="117" t="b">
        <f t="shared" si="8"/>
        <v>0</v>
      </c>
      <c r="AG74" s="126" t="b">
        <f t="shared" si="9"/>
        <v>0</v>
      </c>
      <c r="AH74" s="148"/>
      <c r="AI74" s="150"/>
      <c r="AJ74" s="146">
        <v>2.2</v>
      </c>
      <c r="AK74" s="83" t="str">
        <f t="shared" si="10"/>
        <v>Negative</v>
      </c>
      <c r="AL74" s="147"/>
      <c r="AM74" s="83" t="s">
        <v>373</v>
      </c>
      <c r="AN74" s="83" t="s">
        <v>453</v>
      </c>
      <c r="AO74" s="83" t="str">
        <f>IFERROR(__xludf.DUMMYFUNCTION("IF($AG74, ""DELETED"",TRIM(JOIN("" "",D74:E74)))"),"")</f>
        <v/>
      </c>
      <c r="AP74" s="83" t="str">
        <f t="shared" ref="AP74:AQ74" si="98">IF($AG74, "DELETED", TRIM(CONCATENATE(F74,I74,U74)))</f>
        <v/>
      </c>
      <c r="AQ74" s="83" t="str">
        <f t="shared" si="98"/>
        <v/>
      </c>
      <c r="AR74" s="83" t="str">
        <f>IFERROR(__xludf.DUMMYFUNCTION("IF($AG74, ""DELETED"", TRIM(JOIN("" "",AP74,AQ74)))"),"")</f>
        <v/>
      </c>
      <c r="AS74" s="127"/>
      <c r="AT74" s="128" t="b">
        <f t="shared" si="12"/>
        <v>0</v>
      </c>
      <c r="AU74" s="128" t="str">
        <f t="shared" si="13"/>
        <v/>
      </c>
      <c r="AV74" s="128" t="str">
        <f t="shared" si="14"/>
        <v/>
      </c>
      <c r="AW74" s="128" t="str">
        <f t="shared" si="15"/>
        <v/>
      </c>
      <c r="AX74" s="129" t="str">
        <f t="shared" si="16"/>
        <v/>
      </c>
      <c r="AY74" s="143"/>
      <c r="AZ74" s="130"/>
      <c r="BA74" s="131" t="str">
        <f t="shared" si="17"/>
        <v/>
      </c>
      <c r="BB74" s="143"/>
      <c r="BC74" s="143"/>
      <c r="BD74" s="132"/>
      <c r="BE74" s="141"/>
      <c r="BF74" s="134" t="str">
        <f t="shared" si="18"/>
        <v/>
      </c>
      <c r="BG74" s="135" t="str">
        <f t="shared" si="19"/>
        <v>PA9505__44475_0.274050925925926___Null_44868_0.535520833333333_</v>
      </c>
      <c r="BH74" s="136" t="str">
        <f t="shared" si="20"/>
        <v/>
      </c>
      <c r="BI74" s="141" t="s">
        <v>454</v>
      </c>
      <c r="BJ74" s="137" t="str">
        <f t="shared" si="21"/>
        <v>FLB3340</v>
      </c>
      <c r="BK74" s="138" t="b">
        <f t="shared" si="22"/>
        <v>0</v>
      </c>
      <c r="BL74" s="137" t="str">
        <f t="shared" si="23"/>
        <v/>
      </c>
      <c r="BM74" s="132"/>
      <c r="BN74" s="8" t="b">
        <f t="shared" si="24"/>
        <v>1</v>
      </c>
      <c r="BO74" s="139" t="b">
        <f t="shared" si="25"/>
        <v>0</v>
      </c>
      <c r="BP74" s="140" t="b">
        <f t="shared" si="26"/>
        <v>1</v>
      </c>
      <c r="BQ74" s="4"/>
      <c r="BR74" s="4" t="str">
        <f t="shared" si="27"/>
        <v/>
      </c>
      <c r="BS74" s="4"/>
      <c r="BT74" s="4"/>
    </row>
    <row r="75">
      <c r="A75" s="143" t="s">
        <v>455</v>
      </c>
      <c r="B75" s="144">
        <v>44475.0</v>
      </c>
      <c r="C75" s="115">
        <v>0.27512731481481484</v>
      </c>
      <c r="D75" s="4"/>
      <c r="E75" s="143"/>
      <c r="F75" s="149"/>
      <c r="H75" s="151"/>
      <c r="I75" s="4"/>
      <c r="J75" s="4"/>
      <c r="K75" s="4" t="s">
        <v>271</v>
      </c>
      <c r="L75" s="145">
        <v>44868.0</v>
      </c>
      <c r="M75" s="115">
        <v>0.5355208333333333</v>
      </c>
      <c r="N75" s="4"/>
      <c r="O75" s="4"/>
      <c r="P75" s="116" t="b">
        <f>IFNA(IF(VLOOKUP($A75,'Add from APT'!$AA$2:$AC808,3,FALSE)&gt;0,TRUE,FALSE),"ER - NOT IN APT")</f>
        <v>0</v>
      </c>
      <c r="Q75" s="82" t="str">
        <f>IF(ISLOGICAL(P75),IF(P75,"ER - REPS IN APT", IFNA(VLOOKUP($A75,RAW_APT!$A$3:$M808,7,FALSE),"ER - NOT IN APT")),P75)</f>
        <v>Collected</v>
      </c>
      <c r="R75" s="117" t="b">
        <f t="shared" si="2"/>
        <v>1</v>
      </c>
      <c r="S75" s="116">
        <f t="shared" si="3"/>
        <v>1</v>
      </c>
      <c r="T75" s="148">
        <v>0.0</v>
      </c>
      <c r="U75" s="149"/>
      <c r="W75" s="147"/>
      <c r="X75" s="120" t="b">
        <f t="shared" si="4"/>
        <v>0</v>
      </c>
      <c r="Y75" s="121" t="b">
        <v>0</v>
      </c>
      <c r="Z75" s="122" t="str">
        <f t="shared" si="5"/>
        <v/>
      </c>
      <c r="AA75" s="122" t="b">
        <f t="shared" si="6"/>
        <v>0</v>
      </c>
      <c r="AB75" s="147" t="b">
        <v>0</v>
      </c>
      <c r="AC75" s="148">
        <v>761.0</v>
      </c>
      <c r="AD75" s="149" t="b">
        <v>1</v>
      </c>
      <c r="AE75" s="125" t="str">
        <f t="shared" si="7"/>
        <v/>
      </c>
      <c r="AF75" s="117" t="b">
        <f t="shared" si="8"/>
        <v>0</v>
      </c>
      <c r="AG75" s="126" t="b">
        <f t="shared" si="9"/>
        <v>0</v>
      </c>
      <c r="AH75" s="148"/>
      <c r="AI75" s="150"/>
      <c r="AJ75" s="146">
        <v>2.2</v>
      </c>
      <c r="AK75" s="83" t="str">
        <f t="shared" si="10"/>
        <v>Negative</v>
      </c>
      <c r="AL75" s="147"/>
      <c r="AM75" s="83" t="s">
        <v>373</v>
      </c>
      <c r="AN75" s="83" t="s">
        <v>456</v>
      </c>
      <c r="AO75" s="83" t="str">
        <f>IFERROR(__xludf.DUMMYFUNCTION("IF($AG75, ""DELETED"",TRIM(JOIN("" "",D75:E75)))"),"")</f>
        <v/>
      </c>
      <c r="AP75" s="83" t="str">
        <f t="shared" ref="AP75:AQ75" si="99">IF($AG75, "DELETED", TRIM(CONCATENATE(F75,I75,U75)))</f>
        <v/>
      </c>
      <c r="AQ75" s="83" t="str">
        <f t="shared" si="99"/>
        <v/>
      </c>
      <c r="AR75" s="83" t="str">
        <f>IFERROR(__xludf.DUMMYFUNCTION("IF($AG75, ""DELETED"", TRIM(JOIN("" "",AP75,AQ75)))"),"")</f>
        <v/>
      </c>
      <c r="AS75" s="127"/>
      <c r="AT75" s="128" t="b">
        <f t="shared" si="12"/>
        <v>0</v>
      </c>
      <c r="AU75" s="128" t="str">
        <f t="shared" si="13"/>
        <v/>
      </c>
      <c r="AV75" s="128" t="str">
        <f t="shared" si="14"/>
        <v/>
      </c>
      <c r="AW75" s="128" t="str">
        <f t="shared" si="15"/>
        <v/>
      </c>
      <c r="AX75" s="129" t="str">
        <f t="shared" si="16"/>
        <v/>
      </c>
      <c r="AY75" s="143"/>
      <c r="AZ75" s="130"/>
      <c r="BA75" s="131" t="str">
        <f t="shared" si="17"/>
        <v/>
      </c>
      <c r="BB75" s="143"/>
      <c r="BC75" s="143"/>
      <c r="BD75" s="132"/>
      <c r="BE75" s="141"/>
      <c r="BF75" s="134" t="str">
        <f t="shared" si="18"/>
        <v/>
      </c>
      <c r="BG75" s="135" t="str">
        <f t="shared" si="19"/>
        <v>PA9422__44475_0.275127314814815___Null_44868_0.535520833333333_</v>
      </c>
      <c r="BH75" s="136" t="str">
        <f t="shared" si="20"/>
        <v/>
      </c>
      <c r="BI75" s="141" t="s">
        <v>457</v>
      </c>
      <c r="BJ75" s="137" t="str">
        <f t="shared" si="21"/>
        <v>FLB3341</v>
      </c>
      <c r="BK75" s="138" t="b">
        <f t="shared" si="22"/>
        <v>0</v>
      </c>
      <c r="BL75" s="137" t="str">
        <f t="shared" si="23"/>
        <v/>
      </c>
      <c r="BM75" s="132"/>
      <c r="BN75" s="8" t="b">
        <f t="shared" si="24"/>
        <v>1</v>
      </c>
      <c r="BO75" s="139" t="b">
        <f t="shared" si="25"/>
        <v>0</v>
      </c>
      <c r="BP75" s="140" t="b">
        <f t="shared" si="26"/>
        <v>1</v>
      </c>
      <c r="BQ75" s="4"/>
      <c r="BR75" s="4" t="str">
        <f t="shared" si="27"/>
        <v/>
      </c>
      <c r="BS75" s="4"/>
      <c r="BT75" s="4"/>
    </row>
    <row r="76">
      <c r="A76" s="4" t="s">
        <v>458</v>
      </c>
      <c r="B76" s="144">
        <v>44475.0</v>
      </c>
      <c r="C76" s="115">
        <v>0.2760763888888889</v>
      </c>
      <c r="D76" s="4"/>
      <c r="E76" s="143"/>
      <c r="F76" s="149"/>
      <c r="G76" s="149"/>
      <c r="H76" s="151"/>
      <c r="I76" s="4"/>
      <c r="J76" s="4"/>
      <c r="K76" s="4" t="s">
        <v>271</v>
      </c>
      <c r="L76" s="144">
        <v>44868.0</v>
      </c>
      <c r="M76" s="115">
        <v>0.5355208333333333</v>
      </c>
      <c r="N76" s="4"/>
      <c r="O76" s="4"/>
      <c r="P76" s="116" t="b">
        <f>IFNA(IF(VLOOKUP($A76,'Add from APT'!$AA$2:$AC808,3,FALSE)&gt;0,TRUE,FALSE),"ER - NOT IN APT")</f>
        <v>0</v>
      </c>
      <c r="Q76" s="82" t="str">
        <f>IF(ISLOGICAL(P76),IF(P76,"ER - REPS IN APT", IFNA(VLOOKUP($A76,RAW_APT!$A$3:$M808,7,FALSE),"ER - NOT IN APT")),P76)</f>
        <v>Collected</v>
      </c>
      <c r="R76" s="117" t="b">
        <f t="shared" si="2"/>
        <v>1</v>
      </c>
      <c r="S76" s="116">
        <f t="shared" si="3"/>
        <v>1</v>
      </c>
      <c r="T76" s="148">
        <v>0.0</v>
      </c>
      <c r="U76" s="149"/>
      <c r="V76" s="149"/>
      <c r="W76" s="149"/>
      <c r="X76" s="120" t="b">
        <f t="shared" si="4"/>
        <v>0</v>
      </c>
      <c r="Y76" s="121" t="b">
        <v>0</v>
      </c>
      <c r="Z76" s="122" t="str">
        <f t="shared" si="5"/>
        <v/>
      </c>
      <c r="AA76" s="122" t="b">
        <f t="shared" si="6"/>
        <v>0</v>
      </c>
      <c r="AB76" s="147" t="b">
        <v>0</v>
      </c>
      <c r="AC76" s="148">
        <v>760.0</v>
      </c>
      <c r="AD76" s="149" t="b">
        <v>1</v>
      </c>
      <c r="AE76" s="125" t="str">
        <f t="shared" si="7"/>
        <v/>
      </c>
      <c r="AF76" s="117" t="b">
        <f t="shared" si="8"/>
        <v>0</v>
      </c>
      <c r="AG76" s="126" t="b">
        <f t="shared" si="9"/>
        <v>0</v>
      </c>
      <c r="AH76" s="148"/>
      <c r="AI76" s="150"/>
      <c r="AJ76" s="26">
        <v>2.2</v>
      </c>
      <c r="AK76" s="83" t="str">
        <f t="shared" si="10"/>
        <v>Negative</v>
      </c>
      <c r="AM76" s="83" t="s">
        <v>373</v>
      </c>
      <c r="AN76" s="83" t="s">
        <v>459</v>
      </c>
      <c r="AO76" s="83" t="str">
        <f>IFERROR(__xludf.DUMMYFUNCTION("IF($AG76, ""DELETED"",TRIM(JOIN("" "",D76:E76)))"),"")</f>
        <v/>
      </c>
      <c r="AP76" s="83" t="str">
        <f t="shared" ref="AP76:AQ76" si="100">IF($AG76, "DELETED", TRIM(CONCATENATE(F76,I76,U76)))</f>
        <v/>
      </c>
      <c r="AQ76" s="83" t="str">
        <f t="shared" si="100"/>
        <v/>
      </c>
      <c r="AR76" s="83" t="str">
        <f>IFERROR(__xludf.DUMMYFUNCTION("IF($AG76, ""DELETED"", TRIM(JOIN("" "",AP76,AQ76)))"),"")</f>
        <v/>
      </c>
      <c r="AS76" s="127"/>
      <c r="AT76" s="128" t="b">
        <f t="shared" si="12"/>
        <v>0</v>
      </c>
      <c r="AU76" s="128" t="str">
        <f t="shared" si="13"/>
        <v/>
      </c>
      <c r="AV76" s="128" t="str">
        <f t="shared" si="14"/>
        <v/>
      </c>
      <c r="AW76" s="128" t="str">
        <f t="shared" si="15"/>
        <v/>
      </c>
      <c r="AX76" s="129" t="str">
        <f t="shared" si="16"/>
        <v/>
      </c>
      <c r="AY76" s="143"/>
      <c r="AZ76" s="130"/>
      <c r="BA76" s="131" t="str">
        <f t="shared" si="17"/>
        <v/>
      </c>
      <c r="BB76" s="143"/>
      <c r="BC76" s="143"/>
      <c r="BD76" s="132"/>
      <c r="BE76" s="141"/>
      <c r="BF76" s="134" t="str">
        <f t="shared" si="18"/>
        <v/>
      </c>
      <c r="BG76" s="135" t="str">
        <f t="shared" si="19"/>
        <v>PA9476__44475_0.276076388888889___Null_44868_0.535520833333333_</v>
      </c>
      <c r="BH76" s="136" t="str">
        <f t="shared" si="20"/>
        <v/>
      </c>
      <c r="BI76" s="141" t="s">
        <v>460</v>
      </c>
      <c r="BJ76" s="137" t="str">
        <f t="shared" si="21"/>
        <v>FLB3342</v>
      </c>
      <c r="BK76" s="138" t="b">
        <f t="shared" si="22"/>
        <v>0</v>
      </c>
      <c r="BL76" s="137" t="str">
        <f t="shared" si="23"/>
        <v/>
      </c>
      <c r="BM76" s="132"/>
      <c r="BN76" s="8" t="b">
        <f t="shared" si="24"/>
        <v>1</v>
      </c>
      <c r="BO76" s="139" t="b">
        <f t="shared" si="25"/>
        <v>0</v>
      </c>
      <c r="BP76" s="140" t="b">
        <f t="shared" si="26"/>
        <v>1</v>
      </c>
      <c r="BQ76" s="4"/>
      <c r="BR76" s="4" t="str">
        <f t="shared" si="27"/>
        <v/>
      </c>
      <c r="BS76" s="4"/>
      <c r="BT76" s="4"/>
    </row>
    <row r="77">
      <c r="A77" s="4" t="s">
        <v>461</v>
      </c>
      <c r="B77" s="144">
        <v>44475.0</v>
      </c>
      <c r="C77" s="115">
        <v>0.28607638888888887</v>
      </c>
      <c r="D77" s="4"/>
      <c r="E77" s="143"/>
      <c r="F77" s="4"/>
      <c r="G77" s="4"/>
      <c r="H77" s="151"/>
      <c r="I77" s="4"/>
      <c r="J77" s="4"/>
      <c r="K77" s="4" t="s">
        <v>271</v>
      </c>
      <c r="L77" s="152"/>
      <c r="M77" s="115"/>
      <c r="N77" s="4"/>
      <c r="O77" s="4"/>
      <c r="P77" s="116" t="b">
        <f>IFNA(IF(VLOOKUP($A77,'Add from APT'!$AA$2:$AC808,3,FALSE)&gt;0,TRUE,FALSE),"ER - NOT IN APT")</f>
        <v>0</v>
      </c>
      <c r="Q77" s="82" t="str">
        <f>IF(ISLOGICAL(P77),IF(P77,"ER - REPS IN APT", IFNA(VLOOKUP($A77,RAW_APT!$A$3:$M808,7,FALSE),"ER - NOT IN APT")),P77)</f>
        <v>Collected</v>
      </c>
      <c r="R77" s="117" t="b">
        <f t="shared" si="2"/>
        <v>1</v>
      </c>
      <c r="S77" s="116">
        <f t="shared" si="3"/>
        <v>1</v>
      </c>
      <c r="T77" s="146"/>
      <c r="U77" s="147"/>
      <c r="V77" s="147"/>
      <c r="W77" s="147"/>
      <c r="X77" s="120" t="b">
        <f t="shared" si="4"/>
        <v>0</v>
      </c>
      <c r="Y77" s="121" t="b">
        <v>0</v>
      </c>
      <c r="Z77" s="122" t="str">
        <f t="shared" si="5"/>
        <v/>
      </c>
      <c r="AA77" s="122" t="b">
        <f t="shared" si="6"/>
        <v>0</v>
      </c>
      <c r="AB77" s="147" t="b">
        <v>0</v>
      </c>
      <c r="AC77" s="148">
        <v>414.0</v>
      </c>
      <c r="AD77" s="149" t="b">
        <v>0</v>
      </c>
      <c r="AE77" s="125" t="str">
        <f t="shared" si="7"/>
        <v/>
      </c>
      <c r="AF77" s="117" t="b">
        <f t="shared" si="8"/>
        <v>0</v>
      </c>
      <c r="AG77" s="126" t="b">
        <f t="shared" si="9"/>
        <v>0</v>
      </c>
      <c r="AH77" s="148"/>
      <c r="AI77" s="150"/>
      <c r="AJ77" s="146">
        <v>2.2</v>
      </c>
      <c r="AK77" s="83" t="str">
        <f t="shared" si="10"/>
        <v>Negative</v>
      </c>
      <c r="AL77" s="147"/>
      <c r="AM77" s="83" t="s">
        <v>373</v>
      </c>
      <c r="AN77" s="83" t="s">
        <v>462</v>
      </c>
      <c r="AO77" s="83" t="str">
        <f>IFERROR(__xludf.DUMMYFUNCTION("IF($AG77, ""DELETED"",TRIM(JOIN("" "",D77:E77)))"),"")</f>
        <v/>
      </c>
      <c r="AP77" s="83" t="str">
        <f t="shared" ref="AP77:AQ77" si="101">IF($AG77, "DELETED", TRIM(CONCATENATE(F77,I77,U77)))</f>
        <v/>
      </c>
      <c r="AQ77" s="83" t="str">
        <f t="shared" si="101"/>
        <v/>
      </c>
      <c r="AR77" s="83" t="str">
        <f>IFERROR(__xludf.DUMMYFUNCTION("IF($AG77, ""DELETED"", TRIM(JOIN("" "",AP77,AQ77)))"),"")</f>
        <v/>
      </c>
      <c r="AS77" s="127"/>
      <c r="AT77" s="128" t="b">
        <f t="shared" si="12"/>
        <v>0</v>
      </c>
      <c r="AU77" s="128" t="str">
        <f t="shared" si="13"/>
        <v/>
      </c>
      <c r="AV77" s="128" t="str">
        <f t="shared" si="14"/>
        <v/>
      </c>
      <c r="AW77" s="128" t="str">
        <f t="shared" si="15"/>
        <v/>
      </c>
      <c r="AX77" s="129" t="str">
        <f t="shared" si="16"/>
        <v/>
      </c>
      <c r="AY77" s="143"/>
      <c r="AZ77" s="130"/>
      <c r="BA77" s="131" t="str">
        <f t="shared" si="17"/>
        <v/>
      </c>
      <c r="BB77" s="143"/>
      <c r="BC77" s="143"/>
      <c r="BD77" s="132"/>
      <c r="BE77" s="141"/>
      <c r="BF77" s="134" t="str">
        <f t="shared" si="18"/>
        <v/>
      </c>
      <c r="BG77" s="135" t="str">
        <f t="shared" si="19"/>
        <v>PA9421__44475_0.286076388888889___Null___</v>
      </c>
      <c r="BH77" s="136" t="str">
        <f t="shared" si="20"/>
        <v/>
      </c>
      <c r="BI77" s="141" t="s">
        <v>463</v>
      </c>
      <c r="BJ77" s="137" t="str">
        <f t="shared" si="21"/>
        <v>FLB3343</v>
      </c>
      <c r="BK77" s="138" t="b">
        <f t="shared" si="22"/>
        <v>0</v>
      </c>
      <c r="BL77" s="137" t="str">
        <f t="shared" si="23"/>
        <v/>
      </c>
      <c r="BM77" s="132"/>
      <c r="BN77" s="8" t="b">
        <f t="shared" si="24"/>
        <v>1</v>
      </c>
      <c r="BO77" s="139" t="b">
        <f t="shared" si="25"/>
        <v>0</v>
      </c>
      <c r="BP77" s="140" t="b">
        <f t="shared" si="26"/>
        <v>1</v>
      </c>
      <c r="BQ77" s="4"/>
      <c r="BR77" s="4" t="str">
        <f t="shared" si="27"/>
        <v/>
      </c>
      <c r="BS77" s="4"/>
      <c r="BT77" s="4"/>
    </row>
    <row r="78">
      <c r="A78" s="4" t="s">
        <v>464</v>
      </c>
      <c r="B78" s="144">
        <v>44475.0</v>
      </c>
      <c r="C78" s="115">
        <v>0.2917592592592593</v>
      </c>
      <c r="D78" s="4"/>
      <c r="E78" s="143"/>
      <c r="F78" s="4"/>
      <c r="G78" s="4"/>
      <c r="H78" s="151"/>
      <c r="I78" s="4"/>
      <c r="J78" s="4"/>
      <c r="K78" s="4" t="s">
        <v>271</v>
      </c>
      <c r="L78" s="152"/>
      <c r="M78" s="115"/>
      <c r="N78" s="4"/>
      <c r="O78" s="4"/>
      <c r="P78" s="116" t="b">
        <f>IFNA(IF(VLOOKUP($A78,'Add from APT'!$AA$2:$AC808,3,FALSE)&gt;0,TRUE,FALSE),"ER - NOT IN APT")</f>
        <v>1</v>
      </c>
      <c r="Q78" s="82" t="str">
        <f>IF(ISLOGICAL(P78),IF(P78,"ER - REPS IN APT", IFNA(VLOOKUP($A78,RAW_APT!$A$3:$M808,7,FALSE),"ER - NOT IN APT")),P78)</f>
        <v>ER - REPS IN APT</v>
      </c>
      <c r="R78" s="117" t="b">
        <f t="shared" si="2"/>
        <v>1</v>
      </c>
      <c r="S78" s="116">
        <f t="shared" si="3"/>
        <v>3</v>
      </c>
      <c r="T78" s="146"/>
      <c r="U78" s="147"/>
      <c r="V78" s="147"/>
      <c r="W78" s="147"/>
      <c r="X78" s="120" t="b">
        <f t="shared" si="4"/>
        <v>0</v>
      </c>
      <c r="Y78" s="121" t="b">
        <v>0</v>
      </c>
      <c r="Z78" s="122" t="str">
        <f t="shared" si="5"/>
        <v/>
      </c>
      <c r="AA78" s="122" t="b">
        <f t="shared" si="6"/>
        <v>0</v>
      </c>
      <c r="AB78" s="147" t="b">
        <v>0</v>
      </c>
      <c r="AC78" s="148">
        <v>413.0</v>
      </c>
      <c r="AD78" s="149" t="b">
        <v>0</v>
      </c>
      <c r="AE78" s="125" t="str">
        <f t="shared" si="7"/>
        <v/>
      </c>
      <c r="AF78" s="117" t="b">
        <f t="shared" si="8"/>
        <v>0</v>
      </c>
      <c r="AG78" s="126" t="b">
        <f t="shared" si="9"/>
        <v>0</v>
      </c>
      <c r="AH78" s="148"/>
      <c r="AI78" s="150"/>
      <c r="AJ78" s="146">
        <v>2.2</v>
      </c>
      <c r="AK78" s="83" t="str">
        <f t="shared" si="10"/>
        <v>Negative</v>
      </c>
      <c r="AL78" s="147"/>
      <c r="AM78" s="83" t="s">
        <v>280</v>
      </c>
      <c r="AN78" s="83" t="s">
        <v>325</v>
      </c>
      <c r="AO78" s="83" t="str">
        <f>IFERROR(__xludf.DUMMYFUNCTION("IF($AG78, ""DELETED"",TRIM(JOIN("" "",D78:E78)))"),"")</f>
        <v/>
      </c>
      <c r="AP78" s="83" t="str">
        <f t="shared" ref="AP78:AQ78" si="102">IF($AG78, "DELETED", TRIM(CONCATENATE(F78,I78,U78)))</f>
        <v/>
      </c>
      <c r="AQ78" s="83" t="str">
        <f t="shared" si="102"/>
        <v/>
      </c>
      <c r="AR78" s="83" t="str">
        <f>IFERROR(__xludf.DUMMYFUNCTION("IF($AG78, ""DELETED"", TRIM(JOIN("" "",AP78,AQ78)))"),"")</f>
        <v/>
      </c>
      <c r="AS78" s="127"/>
      <c r="AT78" s="128" t="b">
        <f t="shared" si="12"/>
        <v>0</v>
      </c>
      <c r="AU78" s="128" t="str">
        <f t="shared" si="13"/>
        <v/>
      </c>
      <c r="AV78" s="128" t="str">
        <f t="shared" si="14"/>
        <v/>
      </c>
      <c r="AW78" s="128" t="str">
        <f t="shared" si="15"/>
        <v/>
      </c>
      <c r="AX78" s="129" t="str">
        <f t="shared" si="16"/>
        <v/>
      </c>
      <c r="AY78" s="143"/>
      <c r="AZ78" s="130"/>
      <c r="BA78" s="131" t="str">
        <f t="shared" si="17"/>
        <v/>
      </c>
      <c r="BB78" s="143"/>
      <c r="BC78" s="143"/>
      <c r="BD78" s="132"/>
      <c r="BE78" s="141"/>
      <c r="BF78" s="134" t="str">
        <f t="shared" si="18"/>
        <v/>
      </c>
      <c r="BG78" s="135" t="str">
        <f t="shared" si="19"/>
        <v>FLE700__44475_0.291759259259259___Null___</v>
      </c>
      <c r="BH78" s="136" t="str">
        <f t="shared" si="20"/>
        <v/>
      </c>
      <c r="BI78" s="141" t="s">
        <v>465</v>
      </c>
      <c r="BJ78" s="137" t="str">
        <f t="shared" si="21"/>
        <v>FLB3354</v>
      </c>
      <c r="BK78" s="138" t="b">
        <f t="shared" si="22"/>
        <v>0</v>
      </c>
      <c r="BL78" s="137" t="str">
        <f t="shared" si="23"/>
        <v/>
      </c>
      <c r="BM78" s="132"/>
      <c r="BN78" s="8" t="b">
        <f t="shared" si="24"/>
        <v>1</v>
      </c>
      <c r="BO78" s="139" t="b">
        <f t="shared" si="25"/>
        <v>0</v>
      </c>
      <c r="BP78" s="140" t="b">
        <f t="shared" si="26"/>
        <v>1</v>
      </c>
      <c r="BQ78" s="4"/>
      <c r="BR78" s="4" t="str">
        <f t="shared" si="27"/>
        <v/>
      </c>
      <c r="BS78" s="4"/>
      <c r="BT78" s="4"/>
    </row>
    <row r="79">
      <c r="A79" s="112" t="s">
        <v>464</v>
      </c>
      <c r="B79" s="110">
        <v>44475.0</v>
      </c>
      <c r="C79" s="111">
        <v>0.2922106481481481</v>
      </c>
      <c r="D79" s="112"/>
      <c r="E79" s="109"/>
      <c r="F79" s="112"/>
      <c r="G79" s="112"/>
      <c r="H79" s="113"/>
      <c r="I79" s="112"/>
      <c r="J79" s="112"/>
      <c r="K79" s="112" t="s">
        <v>271</v>
      </c>
      <c r="L79" s="154"/>
      <c r="M79" s="115"/>
      <c r="N79" s="112"/>
      <c r="O79" s="112"/>
      <c r="P79" s="116" t="b">
        <f>IFNA(IF(VLOOKUP($A79,'Add from APT'!$AA$2:$AC808,3,FALSE)&gt;0,TRUE,FALSE),"ER - NOT IN APT")</f>
        <v>1</v>
      </c>
      <c r="Q79" s="82" t="str">
        <f>IF(ISLOGICAL(P79),IF(P79,"ER - REPS IN APT", IFNA(VLOOKUP($A79,RAW_APT!$A$3:$M808,7,FALSE),"ER - NOT IN APT")),P79)</f>
        <v>ER - REPS IN APT</v>
      </c>
      <c r="R79" s="117" t="b">
        <f t="shared" si="2"/>
        <v>0</v>
      </c>
      <c r="S79" s="116">
        <f t="shared" si="3"/>
        <v>3</v>
      </c>
      <c r="T79" s="118"/>
      <c r="U79" s="119"/>
      <c r="V79" s="119"/>
      <c r="W79" s="119"/>
      <c r="X79" s="120" t="b">
        <f t="shared" si="4"/>
        <v>0</v>
      </c>
      <c r="Y79" s="121" t="b">
        <v>1</v>
      </c>
      <c r="Z79" s="122" t="str">
        <f t="shared" si="5"/>
        <v/>
      </c>
      <c r="AA79" s="122" t="b">
        <f t="shared" si="6"/>
        <v>0</v>
      </c>
      <c r="AB79" s="119" t="b">
        <v>0</v>
      </c>
      <c r="AC79" s="123">
        <v>412.0</v>
      </c>
      <c r="AD79" s="124" t="b">
        <v>0</v>
      </c>
      <c r="AE79" s="125" t="str">
        <f t="shared" si="7"/>
        <v/>
      </c>
      <c r="AF79" s="117" t="b">
        <f t="shared" si="8"/>
        <v>0</v>
      </c>
      <c r="AG79" s="126" t="b">
        <f t="shared" si="9"/>
        <v>1</v>
      </c>
      <c r="AH79" s="123">
        <v>7.0</v>
      </c>
      <c r="AI79" s="123"/>
      <c r="AJ79" s="118"/>
      <c r="AK79" s="83" t="str">
        <f t="shared" si="10"/>
        <v>DELETED</v>
      </c>
      <c r="AL79" s="119"/>
      <c r="AM79" s="83" t="s">
        <v>269</v>
      </c>
      <c r="AN79" s="83" t="s">
        <v>269</v>
      </c>
      <c r="AO79" s="83" t="str">
        <f>IFERROR(__xludf.DUMMYFUNCTION("IF($AG79, ""DELETED"",TRIM(JOIN("" "",D79:E79)))"),"DELETED")</f>
        <v>DELETED</v>
      </c>
      <c r="AP79" s="83" t="str">
        <f t="shared" ref="AP79:AQ79" si="103">IF($AG79, "DELETED", TRIM(CONCATENATE(F79,I79,U79)))</f>
        <v>DELETED</v>
      </c>
      <c r="AQ79" s="83" t="str">
        <f t="shared" si="103"/>
        <v>DELETED</v>
      </c>
      <c r="AR79" s="83" t="str">
        <f>IFERROR(__xludf.DUMMYFUNCTION("IF($AG79, ""DELETED"", TRIM(JOIN("" "",AP79,AQ79)))"),"DELETED")</f>
        <v>DELETED</v>
      </c>
      <c r="AS79" s="127"/>
      <c r="AT79" s="128" t="b">
        <f t="shared" si="12"/>
        <v>1</v>
      </c>
      <c r="AU79" s="128" t="str">
        <f t="shared" si="13"/>
        <v/>
      </c>
      <c r="AV79" s="128" t="str">
        <f t="shared" si="14"/>
        <v/>
      </c>
      <c r="AW79" s="128" t="str">
        <f t="shared" si="15"/>
        <v/>
      </c>
      <c r="AX79" s="129" t="str">
        <f t="shared" si="16"/>
        <v/>
      </c>
      <c r="AY79" s="109"/>
      <c r="AZ79" s="130"/>
      <c r="BA79" s="131" t="str">
        <f t="shared" si="17"/>
        <v/>
      </c>
      <c r="BB79" s="109"/>
      <c r="BC79" s="109"/>
      <c r="BD79" s="132"/>
      <c r="BE79" s="141"/>
      <c r="BF79" s="134" t="str">
        <f t="shared" si="18"/>
        <v/>
      </c>
      <c r="BG79" s="135" t="str">
        <f t="shared" si="19"/>
        <v/>
      </c>
      <c r="BH79" s="136" t="str">
        <f t="shared" si="20"/>
        <v/>
      </c>
      <c r="BI79" s="141" t="s">
        <v>466</v>
      </c>
      <c r="BJ79" s="137" t="str">
        <f t="shared" si="21"/>
        <v>FLB3360</v>
      </c>
      <c r="BK79" s="138" t="b">
        <f t="shared" si="22"/>
        <v>0</v>
      </c>
      <c r="BL79" s="137" t="str">
        <f t="shared" si="23"/>
        <v/>
      </c>
      <c r="BM79" s="132"/>
      <c r="BN79" s="8" t="b">
        <f t="shared" si="24"/>
        <v>0</v>
      </c>
      <c r="BO79" s="139" t="b">
        <f t="shared" si="25"/>
        <v>0</v>
      </c>
      <c r="BP79" s="140" t="b">
        <f t="shared" si="26"/>
        <v>0</v>
      </c>
      <c r="BQ79" s="4"/>
      <c r="BR79" s="4" t="str">
        <f t="shared" si="27"/>
        <v/>
      </c>
      <c r="BS79" s="4"/>
      <c r="BT79" s="4"/>
    </row>
    <row r="80">
      <c r="A80" s="112" t="s">
        <v>464</v>
      </c>
      <c r="B80" s="110">
        <v>44475.0</v>
      </c>
      <c r="C80" s="111">
        <v>0.2925347222222222</v>
      </c>
      <c r="D80" s="112"/>
      <c r="E80" s="109"/>
      <c r="F80" s="112"/>
      <c r="G80" s="112"/>
      <c r="H80" s="113"/>
      <c r="I80" s="112"/>
      <c r="J80" s="112"/>
      <c r="K80" s="112" t="s">
        <v>271</v>
      </c>
      <c r="L80" s="154"/>
      <c r="M80" s="115"/>
      <c r="N80" s="112"/>
      <c r="O80" s="112"/>
      <c r="P80" s="116" t="b">
        <f>IFNA(IF(VLOOKUP($A80,'Add from APT'!$AA$2:$AC808,3,FALSE)&gt;0,TRUE,FALSE),"ER - NOT IN APT")</f>
        <v>1</v>
      </c>
      <c r="Q80" s="82" t="str">
        <f>IF(ISLOGICAL(P80),IF(P80,"ER - REPS IN APT", IFNA(VLOOKUP($A80,RAW_APT!$A$3:$M808,7,FALSE),"ER - NOT IN APT")),P80)</f>
        <v>ER - REPS IN APT</v>
      </c>
      <c r="R80" s="117" t="b">
        <f t="shared" si="2"/>
        <v>0</v>
      </c>
      <c r="S80" s="116">
        <f t="shared" si="3"/>
        <v>3</v>
      </c>
      <c r="T80" s="118"/>
      <c r="U80" s="119"/>
      <c r="V80" s="119"/>
      <c r="W80" s="119"/>
      <c r="X80" s="120" t="b">
        <f t="shared" si="4"/>
        <v>0</v>
      </c>
      <c r="Y80" s="121" t="b">
        <v>1</v>
      </c>
      <c r="Z80" s="122" t="str">
        <f t="shared" si="5"/>
        <v/>
      </c>
      <c r="AA80" s="122" t="b">
        <f t="shared" si="6"/>
        <v>0</v>
      </c>
      <c r="AB80" s="119" t="b">
        <v>0</v>
      </c>
      <c r="AC80" s="123">
        <v>411.0</v>
      </c>
      <c r="AD80" s="124" t="b">
        <v>0</v>
      </c>
      <c r="AE80" s="125" t="str">
        <f t="shared" si="7"/>
        <v/>
      </c>
      <c r="AF80" s="117" t="b">
        <f t="shared" si="8"/>
        <v>0</v>
      </c>
      <c r="AG80" s="126" t="b">
        <f t="shared" si="9"/>
        <v>1</v>
      </c>
      <c r="AH80" s="123">
        <v>7.0</v>
      </c>
      <c r="AI80" s="123"/>
      <c r="AJ80" s="118"/>
      <c r="AK80" s="83" t="str">
        <f t="shared" si="10"/>
        <v>DELETED</v>
      </c>
      <c r="AL80" s="119"/>
      <c r="AM80" s="83" t="s">
        <v>269</v>
      </c>
      <c r="AN80" s="83" t="s">
        <v>269</v>
      </c>
      <c r="AO80" s="83" t="str">
        <f>IFERROR(__xludf.DUMMYFUNCTION("IF($AG80, ""DELETED"",TRIM(JOIN("" "",D80:E80)))"),"DELETED")</f>
        <v>DELETED</v>
      </c>
      <c r="AP80" s="83" t="str">
        <f t="shared" ref="AP80:AQ80" si="104">IF($AG80, "DELETED", TRIM(CONCATENATE(F80,I80,U80)))</f>
        <v>DELETED</v>
      </c>
      <c r="AQ80" s="83" t="str">
        <f t="shared" si="104"/>
        <v>DELETED</v>
      </c>
      <c r="AR80" s="83" t="str">
        <f>IFERROR(__xludf.DUMMYFUNCTION("IF($AG80, ""DELETED"", TRIM(JOIN("" "",AP80,AQ80)))"),"DELETED")</f>
        <v>DELETED</v>
      </c>
      <c r="AS80" s="127"/>
      <c r="AT80" s="128" t="b">
        <f t="shared" si="12"/>
        <v>1</v>
      </c>
      <c r="AU80" s="128" t="str">
        <f t="shared" si="13"/>
        <v/>
      </c>
      <c r="AV80" s="128" t="str">
        <f t="shared" si="14"/>
        <v/>
      </c>
      <c r="AW80" s="128" t="str">
        <f t="shared" si="15"/>
        <v/>
      </c>
      <c r="AX80" s="129" t="str">
        <f t="shared" si="16"/>
        <v/>
      </c>
      <c r="AY80" s="109"/>
      <c r="AZ80" s="130"/>
      <c r="BA80" s="131" t="str">
        <f t="shared" si="17"/>
        <v/>
      </c>
      <c r="BB80" s="109"/>
      <c r="BC80" s="109"/>
      <c r="BD80" s="132"/>
      <c r="BE80" s="141"/>
      <c r="BF80" s="134" t="str">
        <f t="shared" si="18"/>
        <v/>
      </c>
      <c r="BG80" s="135" t="str">
        <f t="shared" si="19"/>
        <v/>
      </c>
      <c r="BH80" s="136" t="str">
        <f t="shared" si="20"/>
        <v/>
      </c>
      <c r="BI80" s="141" t="s">
        <v>467</v>
      </c>
      <c r="BJ80" s="137" t="str">
        <f t="shared" si="21"/>
        <v>FLB3371</v>
      </c>
      <c r="BK80" s="138" t="b">
        <f t="shared" si="22"/>
        <v>0</v>
      </c>
      <c r="BL80" s="137" t="str">
        <f t="shared" si="23"/>
        <v/>
      </c>
      <c r="BM80" s="132"/>
      <c r="BN80" s="8" t="b">
        <f t="shared" si="24"/>
        <v>0</v>
      </c>
      <c r="BO80" s="139" t="b">
        <f t="shared" si="25"/>
        <v>0</v>
      </c>
      <c r="BP80" s="140" t="b">
        <f t="shared" si="26"/>
        <v>0</v>
      </c>
      <c r="BQ80" s="4"/>
      <c r="BR80" s="4" t="str">
        <f t="shared" si="27"/>
        <v/>
      </c>
      <c r="BS80" s="4"/>
      <c r="BT80" s="4"/>
    </row>
    <row r="81">
      <c r="A81" s="4" t="s">
        <v>468</v>
      </c>
      <c r="B81" s="144">
        <v>44475.0</v>
      </c>
      <c r="C81" s="115">
        <v>0.2928703703703704</v>
      </c>
      <c r="D81" s="4"/>
      <c r="E81" s="143"/>
      <c r="F81" s="4"/>
      <c r="G81" s="4"/>
      <c r="H81" s="151"/>
      <c r="I81" s="4"/>
      <c r="J81" s="4"/>
      <c r="K81" s="4" t="s">
        <v>271</v>
      </c>
      <c r="L81" s="152"/>
      <c r="M81" s="115"/>
      <c r="N81" s="4"/>
      <c r="O81" s="4"/>
      <c r="P81" s="116" t="b">
        <f>IFNA(IF(VLOOKUP($A81,'Add from APT'!$AA$2:$AC808,3,FALSE)&gt;0,TRUE,FALSE),"ER - NOT IN APT")</f>
        <v>0</v>
      </c>
      <c r="Q81" s="82" t="str">
        <f>IF(ISLOGICAL(P81),IF(P81,"ER - REPS IN APT", IFNA(VLOOKUP($A81,RAW_APT!$A$3:$M808,7,FALSE),"ER - NOT IN APT")),P81)</f>
        <v>Collected</v>
      </c>
      <c r="R81" s="117" t="b">
        <f t="shared" si="2"/>
        <v>1</v>
      </c>
      <c r="S81" s="116">
        <f t="shared" si="3"/>
        <v>1</v>
      </c>
      <c r="T81" s="146"/>
      <c r="U81" s="147"/>
      <c r="V81" s="147"/>
      <c r="W81" s="147"/>
      <c r="X81" s="120" t="b">
        <f t="shared" si="4"/>
        <v>0</v>
      </c>
      <c r="Y81" s="121" t="b">
        <v>0</v>
      </c>
      <c r="Z81" s="122" t="str">
        <f t="shared" si="5"/>
        <v/>
      </c>
      <c r="AA81" s="122" t="b">
        <f t="shared" si="6"/>
        <v>0</v>
      </c>
      <c r="AB81" s="147" t="b">
        <v>0</v>
      </c>
      <c r="AC81" s="148">
        <v>410.0</v>
      </c>
      <c r="AD81" s="149" t="b">
        <v>0</v>
      </c>
      <c r="AE81" s="125" t="str">
        <f t="shared" si="7"/>
        <v/>
      </c>
      <c r="AF81" s="117" t="b">
        <f t="shared" si="8"/>
        <v>0</v>
      </c>
      <c r="AG81" s="126" t="b">
        <f t="shared" si="9"/>
        <v>0</v>
      </c>
      <c r="AH81" s="148"/>
      <c r="AI81" s="150"/>
      <c r="AJ81" s="146">
        <v>2.2</v>
      </c>
      <c r="AK81" s="83" t="str">
        <f t="shared" si="10"/>
        <v>Negative</v>
      </c>
      <c r="AL81" s="147"/>
      <c r="AM81" s="83" t="s">
        <v>280</v>
      </c>
      <c r="AN81" s="83" t="s">
        <v>316</v>
      </c>
      <c r="AO81" s="83" t="str">
        <f>IFERROR(__xludf.DUMMYFUNCTION("IF($AG81, ""DELETED"",TRIM(JOIN("" "",D81:E81)))"),"")</f>
        <v/>
      </c>
      <c r="AP81" s="83" t="str">
        <f t="shared" ref="AP81:AQ81" si="105">IF($AG81, "DELETED", TRIM(CONCATENATE(F81,I81,U81)))</f>
        <v/>
      </c>
      <c r="AQ81" s="83" t="str">
        <f t="shared" si="105"/>
        <v/>
      </c>
      <c r="AR81" s="83" t="str">
        <f>IFERROR(__xludf.DUMMYFUNCTION("IF($AG81, ""DELETED"", TRIM(JOIN("" "",AP81,AQ81)))"),"")</f>
        <v/>
      </c>
      <c r="AS81" s="127"/>
      <c r="AT81" s="128" t="b">
        <f t="shared" si="12"/>
        <v>0</v>
      </c>
      <c r="AU81" s="128" t="str">
        <f t="shared" si="13"/>
        <v/>
      </c>
      <c r="AV81" s="128" t="str">
        <f t="shared" si="14"/>
        <v/>
      </c>
      <c r="AW81" s="128" t="str">
        <f t="shared" si="15"/>
        <v/>
      </c>
      <c r="AX81" s="129" t="str">
        <f t="shared" si="16"/>
        <v/>
      </c>
      <c r="AY81" s="143"/>
      <c r="AZ81" s="130"/>
      <c r="BA81" s="131" t="str">
        <f t="shared" si="17"/>
        <v/>
      </c>
      <c r="BB81" s="143"/>
      <c r="BC81" s="143"/>
      <c r="BD81" s="132"/>
      <c r="BE81" s="141"/>
      <c r="BF81" s="134" t="str">
        <f t="shared" si="18"/>
        <v/>
      </c>
      <c r="BG81" s="135" t="str">
        <f t="shared" si="19"/>
        <v>FLE728__44475_0.29287037037037___Null___</v>
      </c>
      <c r="BH81" s="136" t="str">
        <f t="shared" si="20"/>
        <v/>
      </c>
      <c r="BI81" s="141" t="s">
        <v>469</v>
      </c>
      <c r="BJ81" s="137" t="str">
        <f t="shared" si="21"/>
        <v>FLB3372</v>
      </c>
      <c r="BK81" s="138" t="b">
        <f t="shared" si="22"/>
        <v>0</v>
      </c>
      <c r="BL81" s="137" t="str">
        <f t="shared" si="23"/>
        <v/>
      </c>
      <c r="BM81" s="132"/>
      <c r="BN81" s="8" t="b">
        <f t="shared" si="24"/>
        <v>1</v>
      </c>
      <c r="BO81" s="139" t="b">
        <f t="shared" si="25"/>
        <v>0</v>
      </c>
      <c r="BP81" s="140" t="b">
        <f t="shared" si="26"/>
        <v>1</v>
      </c>
      <c r="BQ81" s="4"/>
      <c r="BR81" s="4" t="str">
        <f t="shared" si="27"/>
        <v/>
      </c>
      <c r="BS81" s="4"/>
      <c r="BT81" s="4"/>
    </row>
    <row r="82">
      <c r="A82" s="4" t="s">
        <v>470</v>
      </c>
      <c r="B82" s="144">
        <v>44475.0</v>
      </c>
      <c r="C82" s="115">
        <v>0.31515046296296295</v>
      </c>
      <c r="D82" s="4"/>
      <c r="E82" s="143"/>
      <c r="F82" s="4"/>
      <c r="G82" s="4"/>
      <c r="H82" s="151"/>
      <c r="I82" s="4"/>
      <c r="J82" s="4"/>
      <c r="K82" s="4" t="s">
        <v>271</v>
      </c>
      <c r="L82" s="152"/>
      <c r="M82" s="115"/>
      <c r="N82" s="4"/>
      <c r="O82" s="4"/>
      <c r="P82" s="116" t="b">
        <f>IFNA(IF(VLOOKUP($A82,'Add from APT'!$AA$2:$AC808,3,FALSE)&gt;0,TRUE,FALSE),"ER - NOT IN APT")</f>
        <v>0</v>
      </c>
      <c r="Q82" s="82" t="str">
        <f>IF(ISLOGICAL(P82),IF(P82,"ER - REPS IN APT", IFNA(VLOOKUP($A82,RAW_APT!$A$3:$M808,7,FALSE),"ER - NOT IN APT")),P82)</f>
        <v>Collected</v>
      </c>
      <c r="R82" s="117" t="b">
        <f t="shared" si="2"/>
        <v>1</v>
      </c>
      <c r="S82" s="116">
        <f t="shared" si="3"/>
        <v>1</v>
      </c>
      <c r="T82" s="146"/>
      <c r="U82" s="147"/>
      <c r="V82" s="147"/>
      <c r="W82" s="147"/>
      <c r="X82" s="120" t="b">
        <f t="shared" si="4"/>
        <v>0</v>
      </c>
      <c r="Y82" s="121" t="b">
        <v>0</v>
      </c>
      <c r="Z82" s="122" t="str">
        <f t="shared" si="5"/>
        <v/>
      </c>
      <c r="AA82" s="122" t="b">
        <f t="shared" si="6"/>
        <v>0</v>
      </c>
      <c r="AB82" s="147" t="b">
        <v>0</v>
      </c>
      <c r="AC82" s="148">
        <v>409.0</v>
      </c>
      <c r="AD82" s="149" t="b">
        <v>0</v>
      </c>
      <c r="AE82" s="125" t="str">
        <f t="shared" si="7"/>
        <v/>
      </c>
      <c r="AF82" s="117" t="b">
        <f t="shared" si="8"/>
        <v>0</v>
      </c>
      <c r="AG82" s="126" t="b">
        <f t="shared" si="9"/>
        <v>0</v>
      </c>
      <c r="AH82" s="148"/>
      <c r="AI82" s="150"/>
      <c r="AJ82" s="146">
        <v>2.2</v>
      </c>
      <c r="AK82" s="83" t="str">
        <f t="shared" si="10"/>
        <v>Negative</v>
      </c>
      <c r="AL82" s="147"/>
      <c r="AM82" s="83" t="s">
        <v>373</v>
      </c>
      <c r="AN82" s="83" t="s">
        <v>349</v>
      </c>
      <c r="AO82" s="83" t="str">
        <f>IFERROR(__xludf.DUMMYFUNCTION("IF($AG82, ""DELETED"",TRIM(JOIN("" "",D82:E82)))"),"")</f>
        <v/>
      </c>
      <c r="AP82" s="83" t="str">
        <f t="shared" ref="AP82:AQ82" si="106">IF($AG82, "DELETED", TRIM(CONCATENATE(F82,I82,U82)))</f>
        <v/>
      </c>
      <c r="AQ82" s="83" t="str">
        <f t="shared" si="106"/>
        <v/>
      </c>
      <c r="AR82" s="83" t="str">
        <f>IFERROR(__xludf.DUMMYFUNCTION("IF($AG82, ""DELETED"", TRIM(JOIN("" "",AP82,AQ82)))"),"")</f>
        <v/>
      </c>
      <c r="AS82" s="127"/>
      <c r="AT82" s="128" t="b">
        <f t="shared" si="12"/>
        <v>0</v>
      </c>
      <c r="AU82" s="128" t="str">
        <f t="shared" si="13"/>
        <v/>
      </c>
      <c r="AV82" s="128" t="str">
        <f t="shared" si="14"/>
        <v/>
      </c>
      <c r="AW82" s="128" t="str">
        <f t="shared" si="15"/>
        <v/>
      </c>
      <c r="AX82" s="129" t="str">
        <f t="shared" si="16"/>
        <v/>
      </c>
      <c r="AY82" s="143"/>
      <c r="AZ82" s="130"/>
      <c r="BA82" s="131" t="str">
        <f t="shared" si="17"/>
        <v/>
      </c>
      <c r="BB82" s="143"/>
      <c r="BC82" s="143"/>
      <c r="BD82" s="132"/>
      <c r="BE82" s="141"/>
      <c r="BF82" s="134" t="str">
        <f t="shared" si="18"/>
        <v/>
      </c>
      <c r="BG82" s="135" t="str">
        <f t="shared" si="19"/>
        <v>FLE708__44475_0.315150462962963___Null___</v>
      </c>
      <c r="BH82" s="136" t="str">
        <f t="shared" si="20"/>
        <v/>
      </c>
      <c r="BI82" s="141" t="s">
        <v>471</v>
      </c>
      <c r="BJ82" s="137" t="str">
        <f t="shared" si="21"/>
        <v>FLB3373</v>
      </c>
      <c r="BK82" s="138" t="b">
        <f t="shared" si="22"/>
        <v>0</v>
      </c>
      <c r="BL82" s="137" t="str">
        <f t="shared" si="23"/>
        <v/>
      </c>
      <c r="BM82" s="132"/>
      <c r="BN82" s="8" t="b">
        <f t="shared" si="24"/>
        <v>1</v>
      </c>
      <c r="BO82" s="139" t="b">
        <f t="shared" si="25"/>
        <v>0</v>
      </c>
      <c r="BP82" s="140" t="b">
        <f t="shared" si="26"/>
        <v>1</v>
      </c>
      <c r="BQ82" s="4"/>
      <c r="BR82" s="4" t="str">
        <f t="shared" si="27"/>
        <v/>
      </c>
      <c r="BS82" s="4"/>
      <c r="BT82" s="4"/>
    </row>
    <row r="83">
      <c r="A83" s="4" t="s">
        <v>472</v>
      </c>
      <c r="B83" s="144">
        <v>44475.0</v>
      </c>
      <c r="C83" s="115">
        <v>0.4688541666666667</v>
      </c>
      <c r="D83" s="4"/>
      <c r="E83" s="143"/>
      <c r="F83" s="4"/>
      <c r="G83" s="4"/>
      <c r="H83" s="151"/>
      <c r="I83" s="4"/>
      <c r="J83" s="4"/>
      <c r="K83" s="4" t="s">
        <v>271</v>
      </c>
      <c r="L83" s="152"/>
      <c r="M83" s="115"/>
      <c r="N83" s="4"/>
      <c r="O83" s="4"/>
      <c r="P83" s="116" t="b">
        <f>IFNA(IF(VLOOKUP($A83,'Add from APT'!$AA$2:$AC808,3,FALSE)&gt;0,TRUE,FALSE),"ER - NOT IN APT")</f>
        <v>0</v>
      </c>
      <c r="Q83" s="82" t="str">
        <f>IF(ISLOGICAL(P83),IF(P83,"ER - REPS IN APT", IFNA(VLOOKUP($A83,RAW_APT!$A$3:$M808,7,FALSE),"ER - NOT IN APT")),P83)</f>
        <v>Collected</v>
      </c>
      <c r="R83" s="117" t="b">
        <f t="shared" si="2"/>
        <v>1</v>
      </c>
      <c r="S83" s="116">
        <f t="shared" si="3"/>
        <v>1</v>
      </c>
      <c r="T83" s="146"/>
      <c r="U83" s="147"/>
      <c r="V83" s="147"/>
      <c r="W83" s="147"/>
      <c r="X83" s="120" t="b">
        <f t="shared" si="4"/>
        <v>0</v>
      </c>
      <c r="Y83" s="121" t="b">
        <v>0</v>
      </c>
      <c r="Z83" s="122" t="str">
        <f t="shared" si="5"/>
        <v/>
      </c>
      <c r="AA83" s="122" t="b">
        <f t="shared" si="6"/>
        <v>0</v>
      </c>
      <c r="AB83" s="147" t="b">
        <v>0</v>
      </c>
      <c r="AC83" s="148">
        <v>408.0</v>
      </c>
      <c r="AD83" s="149" t="b">
        <v>0</v>
      </c>
      <c r="AE83" s="125" t="str">
        <f t="shared" si="7"/>
        <v/>
      </c>
      <c r="AF83" s="117" t="b">
        <f t="shared" si="8"/>
        <v>0</v>
      </c>
      <c r="AG83" s="126" t="b">
        <f t="shared" si="9"/>
        <v>0</v>
      </c>
      <c r="AH83" s="148"/>
      <c r="AI83" s="150"/>
      <c r="AJ83" s="146">
        <v>2.2</v>
      </c>
      <c r="AK83" s="83" t="str">
        <f t="shared" si="10"/>
        <v>Negative</v>
      </c>
      <c r="AL83" s="147"/>
      <c r="AM83" s="83" t="s">
        <v>373</v>
      </c>
      <c r="AN83" s="83" t="s">
        <v>473</v>
      </c>
      <c r="AO83" s="83" t="str">
        <f>IFERROR(__xludf.DUMMYFUNCTION("IF($AG83, ""DELETED"",TRIM(JOIN("" "",D83:E83)))"),"")</f>
        <v/>
      </c>
      <c r="AP83" s="83" t="str">
        <f t="shared" ref="AP83:AQ83" si="107">IF($AG83, "DELETED", TRIM(CONCATENATE(F83,I83,U83)))</f>
        <v/>
      </c>
      <c r="AQ83" s="83" t="str">
        <f t="shared" si="107"/>
        <v/>
      </c>
      <c r="AR83" s="83" t="str">
        <f>IFERROR(__xludf.DUMMYFUNCTION("IF($AG83, ""DELETED"", TRIM(JOIN("" "",AP83,AQ83)))"),"")</f>
        <v/>
      </c>
      <c r="AS83" s="127"/>
      <c r="AT83" s="128" t="b">
        <f t="shared" si="12"/>
        <v>0</v>
      </c>
      <c r="AU83" s="128" t="str">
        <f t="shared" si="13"/>
        <v/>
      </c>
      <c r="AV83" s="128" t="str">
        <f t="shared" si="14"/>
        <v/>
      </c>
      <c r="AW83" s="128" t="str">
        <f t="shared" si="15"/>
        <v/>
      </c>
      <c r="AX83" s="129" t="str">
        <f t="shared" si="16"/>
        <v/>
      </c>
      <c r="AY83" s="143"/>
      <c r="AZ83" s="130"/>
      <c r="BA83" s="131" t="str">
        <f t="shared" si="17"/>
        <v/>
      </c>
      <c r="BB83" s="143"/>
      <c r="BC83" s="143"/>
      <c r="BD83" s="132"/>
      <c r="BE83" s="141"/>
      <c r="BF83" s="134" t="str">
        <f t="shared" si="18"/>
        <v/>
      </c>
      <c r="BG83" s="135" t="str">
        <f t="shared" si="19"/>
        <v>PA9598__44475_0.468854166666667___Null___</v>
      </c>
      <c r="BH83" s="136" t="str">
        <f t="shared" si="20"/>
        <v/>
      </c>
      <c r="BI83" s="141" t="s">
        <v>474</v>
      </c>
      <c r="BJ83" s="137" t="str">
        <f t="shared" si="21"/>
        <v>FLB3374</v>
      </c>
      <c r="BK83" s="138" t="b">
        <f t="shared" si="22"/>
        <v>0</v>
      </c>
      <c r="BL83" s="137" t="str">
        <f t="shared" si="23"/>
        <v/>
      </c>
      <c r="BM83" s="132"/>
      <c r="BN83" s="8" t="b">
        <f t="shared" si="24"/>
        <v>1</v>
      </c>
      <c r="BO83" s="139" t="b">
        <f t="shared" si="25"/>
        <v>0</v>
      </c>
      <c r="BP83" s="140" t="b">
        <f t="shared" si="26"/>
        <v>1</v>
      </c>
      <c r="BQ83" s="4"/>
      <c r="BR83" s="4" t="str">
        <f t="shared" si="27"/>
        <v/>
      </c>
      <c r="BS83" s="4"/>
      <c r="BT83" s="4"/>
    </row>
    <row r="84">
      <c r="A84" s="143" t="s">
        <v>475</v>
      </c>
      <c r="B84" s="144">
        <v>44475.0</v>
      </c>
      <c r="C84" s="115">
        <v>0.46967592592592594</v>
      </c>
      <c r="D84" s="4"/>
      <c r="E84" s="143"/>
      <c r="F84" s="149"/>
      <c r="G84" s="149"/>
      <c r="H84" s="151"/>
      <c r="I84" s="4"/>
      <c r="J84" s="4"/>
      <c r="K84" s="4" t="s">
        <v>271</v>
      </c>
      <c r="L84" s="145">
        <v>44868.0</v>
      </c>
      <c r="M84" s="115">
        <v>0.5355208333333333</v>
      </c>
      <c r="N84" s="151"/>
      <c r="O84" s="4"/>
      <c r="P84" s="116" t="b">
        <f>IFNA(IF(VLOOKUP($A84,'Add from APT'!$AA$2:$AC808,3,FALSE)&gt;0,TRUE,FALSE),"ER - NOT IN APT")</f>
        <v>0</v>
      </c>
      <c r="Q84" s="82" t="str">
        <f>IF(ISLOGICAL(P84),IF(P84,"ER - REPS IN APT", IFNA(VLOOKUP($A84,RAW_APT!$A$3:$M808,7,FALSE),"ER - NOT IN APT")),P84)</f>
        <v>Collected</v>
      </c>
      <c r="R84" s="117" t="b">
        <f t="shared" si="2"/>
        <v>1</v>
      </c>
      <c r="S84" s="116">
        <f t="shared" si="3"/>
        <v>1</v>
      </c>
      <c r="T84" s="148">
        <v>0.0</v>
      </c>
      <c r="U84" s="149"/>
      <c r="V84" s="149"/>
      <c r="W84" s="147"/>
      <c r="X84" s="120" t="b">
        <f t="shared" si="4"/>
        <v>0</v>
      </c>
      <c r="Y84" s="121" t="b">
        <v>0</v>
      </c>
      <c r="Z84" s="122" t="str">
        <f t="shared" si="5"/>
        <v/>
      </c>
      <c r="AA84" s="122" t="b">
        <f t="shared" si="6"/>
        <v>0</v>
      </c>
      <c r="AB84" s="147" t="b">
        <v>0</v>
      </c>
      <c r="AC84" s="148">
        <v>759.0</v>
      </c>
      <c r="AD84" s="149" t="b">
        <v>1</v>
      </c>
      <c r="AE84" s="125" t="str">
        <f t="shared" si="7"/>
        <v/>
      </c>
      <c r="AF84" s="117" t="b">
        <f t="shared" si="8"/>
        <v>0</v>
      </c>
      <c r="AG84" s="126" t="b">
        <f t="shared" si="9"/>
        <v>0</v>
      </c>
      <c r="AH84" s="148"/>
      <c r="AI84" s="150"/>
      <c r="AJ84" s="146">
        <v>2.2</v>
      </c>
      <c r="AK84" s="83" t="str">
        <f t="shared" si="10"/>
        <v>Negative</v>
      </c>
      <c r="AL84" s="147"/>
      <c r="AM84" s="83" t="s">
        <v>373</v>
      </c>
      <c r="AN84" s="83" t="s">
        <v>476</v>
      </c>
      <c r="AO84" s="83" t="str">
        <f>IFERROR(__xludf.DUMMYFUNCTION("IF($AG84, ""DELETED"",TRIM(JOIN("" "",D84:E84)))"),"")</f>
        <v/>
      </c>
      <c r="AP84" s="83" t="str">
        <f t="shared" ref="AP84:AQ84" si="108">IF($AG84, "DELETED", TRIM(CONCATENATE(F84,I84,U84)))</f>
        <v/>
      </c>
      <c r="AQ84" s="83" t="str">
        <f t="shared" si="108"/>
        <v/>
      </c>
      <c r="AR84" s="83" t="str">
        <f>IFERROR(__xludf.DUMMYFUNCTION("IF($AG84, ""DELETED"", TRIM(JOIN("" "",AP84,AQ84)))"),"")</f>
        <v/>
      </c>
      <c r="AS84" s="127"/>
      <c r="AT84" s="128" t="b">
        <f t="shared" si="12"/>
        <v>0</v>
      </c>
      <c r="AU84" s="128" t="str">
        <f t="shared" si="13"/>
        <v/>
      </c>
      <c r="AV84" s="128" t="str">
        <f t="shared" si="14"/>
        <v/>
      </c>
      <c r="AW84" s="128" t="str">
        <f t="shared" si="15"/>
        <v/>
      </c>
      <c r="AX84" s="129" t="str">
        <f t="shared" si="16"/>
        <v/>
      </c>
      <c r="AY84" s="143"/>
      <c r="AZ84" s="130"/>
      <c r="BA84" s="131" t="str">
        <f t="shared" si="17"/>
        <v/>
      </c>
      <c r="BB84" s="143"/>
      <c r="BC84" s="143"/>
      <c r="BD84" s="132"/>
      <c r="BE84" s="141"/>
      <c r="BF84" s="134" t="str">
        <f t="shared" si="18"/>
        <v/>
      </c>
      <c r="BG84" s="135" t="str">
        <f t="shared" si="19"/>
        <v>PA9508__44475_0.469675925925926___Null_44868_0.535520833333333_</v>
      </c>
      <c r="BH84" s="136" t="str">
        <f t="shared" si="20"/>
        <v/>
      </c>
      <c r="BI84" s="141" t="s">
        <v>477</v>
      </c>
      <c r="BJ84" s="137" t="str">
        <f t="shared" si="21"/>
        <v>FLB3375</v>
      </c>
      <c r="BK84" s="138" t="b">
        <f t="shared" si="22"/>
        <v>0</v>
      </c>
      <c r="BL84" s="137" t="str">
        <f t="shared" si="23"/>
        <v/>
      </c>
      <c r="BM84" s="132"/>
      <c r="BN84" s="8" t="b">
        <f t="shared" si="24"/>
        <v>1</v>
      </c>
      <c r="BO84" s="139" t="b">
        <f t="shared" si="25"/>
        <v>0</v>
      </c>
      <c r="BP84" s="140" t="b">
        <f t="shared" si="26"/>
        <v>1</v>
      </c>
      <c r="BQ84" s="4"/>
      <c r="BR84" s="4" t="str">
        <f t="shared" si="27"/>
        <v/>
      </c>
      <c r="BS84" s="4"/>
      <c r="BT84" s="4"/>
    </row>
    <row r="85">
      <c r="A85" s="4" t="s">
        <v>478</v>
      </c>
      <c r="B85" s="144">
        <v>44475.0</v>
      </c>
      <c r="C85" s="115">
        <v>0.4779976851851852</v>
      </c>
      <c r="D85" s="4"/>
      <c r="E85" s="143"/>
      <c r="F85" s="4"/>
      <c r="G85" s="4"/>
      <c r="H85" s="151"/>
      <c r="I85" s="4"/>
      <c r="J85" s="4"/>
      <c r="K85" s="4" t="s">
        <v>271</v>
      </c>
      <c r="L85" s="152"/>
      <c r="M85" s="115"/>
      <c r="N85" s="4"/>
      <c r="O85" s="4"/>
      <c r="P85" s="116" t="b">
        <f>IFNA(IF(VLOOKUP($A85,'Add from APT'!$AA$2:$AC808,3,FALSE)&gt;0,TRUE,FALSE),"ER - NOT IN APT")</f>
        <v>0</v>
      </c>
      <c r="Q85" s="82" t="str">
        <f>IF(ISLOGICAL(P85),IF(P85,"ER - REPS IN APT", IFNA(VLOOKUP($A85,RAW_APT!$A$3:$M808,7,FALSE),"ER - NOT IN APT")),P85)</f>
        <v>Collected</v>
      </c>
      <c r="R85" s="117" t="b">
        <f t="shared" si="2"/>
        <v>1</v>
      </c>
      <c r="S85" s="116">
        <f t="shared" si="3"/>
        <v>1</v>
      </c>
      <c r="T85" s="146"/>
      <c r="U85" s="147"/>
      <c r="V85" s="147"/>
      <c r="W85" s="147"/>
      <c r="X85" s="120" t="b">
        <f t="shared" si="4"/>
        <v>0</v>
      </c>
      <c r="Y85" s="121" t="b">
        <v>0</v>
      </c>
      <c r="Z85" s="122" t="str">
        <f t="shared" si="5"/>
        <v/>
      </c>
      <c r="AA85" s="122" t="b">
        <f t="shared" si="6"/>
        <v>0</v>
      </c>
      <c r="AB85" s="147" t="b">
        <v>0</v>
      </c>
      <c r="AC85" s="148">
        <v>407.0</v>
      </c>
      <c r="AD85" s="149" t="b">
        <v>0</v>
      </c>
      <c r="AE85" s="125" t="str">
        <f t="shared" si="7"/>
        <v/>
      </c>
      <c r="AF85" s="117" t="b">
        <f t="shared" si="8"/>
        <v>0</v>
      </c>
      <c r="AG85" s="126" t="b">
        <f t="shared" si="9"/>
        <v>0</v>
      </c>
      <c r="AH85" s="148"/>
      <c r="AI85" s="150"/>
      <c r="AJ85" s="146">
        <v>2.2</v>
      </c>
      <c r="AK85" s="83" t="str">
        <f t="shared" si="10"/>
        <v>Negative</v>
      </c>
      <c r="AL85" s="147"/>
      <c r="AM85" s="83" t="s">
        <v>373</v>
      </c>
      <c r="AN85" s="83" t="s">
        <v>479</v>
      </c>
      <c r="AO85" s="83" t="str">
        <f>IFERROR(__xludf.DUMMYFUNCTION("IF($AG85, ""DELETED"",TRIM(JOIN("" "",D85:E85)))"),"")</f>
        <v/>
      </c>
      <c r="AP85" s="83" t="str">
        <f t="shared" ref="AP85:AQ85" si="109">IF($AG85, "DELETED", TRIM(CONCATENATE(F85,I85,U85)))</f>
        <v/>
      </c>
      <c r="AQ85" s="83" t="str">
        <f t="shared" si="109"/>
        <v/>
      </c>
      <c r="AR85" s="83" t="str">
        <f>IFERROR(__xludf.DUMMYFUNCTION("IF($AG85, ""DELETED"", TRIM(JOIN("" "",AP85,AQ85)))"),"")</f>
        <v/>
      </c>
      <c r="AS85" s="127"/>
      <c r="AT85" s="128" t="b">
        <f t="shared" si="12"/>
        <v>0</v>
      </c>
      <c r="AU85" s="128" t="str">
        <f t="shared" si="13"/>
        <v/>
      </c>
      <c r="AV85" s="128" t="str">
        <f t="shared" si="14"/>
        <v/>
      </c>
      <c r="AW85" s="128" t="str">
        <f t="shared" si="15"/>
        <v/>
      </c>
      <c r="AX85" s="129" t="str">
        <f t="shared" si="16"/>
        <v/>
      </c>
      <c r="AY85" s="143"/>
      <c r="AZ85" s="130"/>
      <c r="BA85" s="131" t="str">
        <f t="shared" si="17"/>
        <v/>
      </c>
      <c r="BB85" s="143"/>
      <c r="BC85" s="143"/>
      <c r="BD85" s="132"/>
      <c r="BE85" s="141"/>
      <c r="BF85" s="134" t="str">
        <f t="shared" si="18"/>
        <v/>
      </c>
      <c r="BG85" s="135" t="str">
        <f t="shared" si="19"/>
        <v>PA9513__44475_0.477997685185185___Null___</v>
      </c>
      <c r="BH85" s="136" t="str">
        <f t="shared" si="20"/>
        <v/>
      </c>
      <c r="BI85" s="141" t="s">
        <v>480</v>
      </c>
      <c r="BJ85" s="137" t="str">
        <f t="shared" si="21"/>
        <v>FLB3376</v>
      </c>
      <c r="BK85" s="138" t="b">
        <f t="shared" si="22"/>
        <v>0</v>
      </c>
      <c r="BL85" s="137" t="str">
        <f t="shared" si="23"/>
        <v/>
      </c>
      <c r="BM85" s="132"/>
      <c r="BN85" s="8" t="b">
        <f t="shared" si="24"/>
        <v>1</v>
      </c>
      <c r="BO85" s="139" t="b">
        <f t="shared" si="25"/>
        <v>0</v>
      </c>
      <c r="BP85" s="140" t="b">
        <f t="shared" si="26"/>
        <v>1</v>
      </c>
      <c r="BQ85" s="4"/>
      <c r="BR85" s="4" t="str">
        <f t="shared" si="27"/>
        <v/>
      </c>
      <c r="BS85" s="4"/>
      <c r="BT85" s="4"/>
    </row>
    <row r="86">
      <c r="A86" s="143" t="s">
        <v>481</v>
      </c>
      <c r="B86" s="144">
        <v>44476.0</v>
      </c>
      <c r="C86" s="115">
        <v>0.1607060185185185</v>
      </c>
      <c r="D86" s="4"/>
      <c r="E86" s="143"/>
      <c r="F86" s="149"/>
      <c r="G86" s="149"/>
      <c r="H86" s="151"/>
      <c r="I86" s="4"/>
      <c r="J86" s="4"/>
      <c r="K86" s="4" t="s">
        <v>271</v>
      </c>
      <c r="L86" s="145">
        <v>44868.0</v>
      </c>
      <c r="M86" s="115">
        <v>0.5355208333333333</v>
      </c>
      <c r="N86" s="151"/>
      <c r="O86" s="4"/>
      <c r="P86" s="116" t="b">
        <f>IFNA(IF(VLOOKUP($A86,'Add from APT'!$AA$2:$AC808,3,FALSE)&gt;0,TRUE,FALSE),"ER - NOT IN APT")</f>
        <v>0</v>
      </c>
      <c r="Q86" s="82" t="str">
        <f>IF(ISLOGICAL(P86),IF(P86,"ER - REPS IN APT", IFNA(VLOOKUP($A86,RAW_APT!$A$3:$M808,7,FALSE),"ER - NOT IN APT")),P86)</f>
        <v>Collected</v>
      </c>
      <c r="R86" s="117" t="b">
        <f t="shared" si="2"/>
        <v>1</v>
      </c>
      <c r="S86" s="116">
        <f t="shared" si="3"/>
        <v>1</v>
      </c>
      <c r="T86" s="148">
        <v>0.0</v>
      </c>
      <c r="U86" s="149"/>
      <c r="V86" s="149"/>
      <c r="W86" s="147"/>
      <c r="X86" s="120" t="b">
        <f t="shared" si="4"/>
        <v>0</v>
      </c>
      <c r="Y86" s="121" t="b">
        <v>0</v>
      </c>
      <c r="Z86" s="122" t="str">
        <f t="shared" si="5"/>
        <v/>
      </c>
      <c r="AA86" s="122" t="b">
        <f t="shared" si="6"/>
        <v>0</v>
      </c>
      <c r="AB86" s="147" t="b">
        <v>0</v>
      </c>
      <c r="AC86" s="148">
        <v>758.0</v>
      </c>
      <c r="AD86" s="149" t="b">
        <v>1</v>
      </c>
      <c r="AE86" s="125" t="str">
        <f t="shared" si="7"/>
        <v/>
      </c>
      <c r="AF86" s="117" t="b">
        <f t="shared" si="8"/>
        <v>0</v>
      </c>
      <c r="AG86" s="126" t="b">
        <f t="shared" si="9"/>
        <v>0</v>
      </c>
      <c r="AH86" s="148"/>
      <c r="AI86" s="150"/>
      <c r="AJ86" s="146">
        <v>2.2</v>
      </c>
      <c r="AK86" s="83" t="str">
        <f t="shared" si="10"/>
        <v>Negative</v>
      </c>
      <c r="AL86" s="147"/>
      <c r="AM86" s="83" t="s">
        <v>280</v>
      </c>
      <c r="AN86" s="83" t="s">
        <v>482</v>
      </c>
      <c r="AO86" s="83" t="str">
        <f>IFERROR(__xludf.DUMMYFUNCTION("IF($AG86, ""DELETED"",TRIM(JOIN("" "",D86:E86)))"),"")</f>
        <v/>
      </c>
      <c r="AP86" s="83" t="str">
        <f t="shared" ref="AP86:AQ86" si="110">IF($AG86, "DELETED", TRIM(CONCATENATE(F86,I86,U86)))</f>
        <v/>
      </c>
      <c r="AQ86" s="83" t="str">
        <f t="shared" si="110"/>
        <v/>
      </c>
      <c r="AR86" s="83" t="str">
        <f>IFERROR(__xludf.DUMMYFUNCTION("IF($AG86, ""DELETED"", TRIM(JOIN("" "",AP86,AQ86)))"),"")</f>
        <v/>
      </c>
      <c r="AS86" s="127"/>
      <c r="AT86" s="128" t="b">
        <f t="shared" si="12"/>
        <v>0</v>
      </c>
      <c r="AU86" s="128" t="str">
        <f t="shared" si="13"/>
        <v/>
      </c>
      <c r="AV86" s="128" t="str">
        <f t="shared" si="14"/>
        <v/>
      </c>
      <c r="AW86" s="128" t="str">
        <f t="shared" si="15"/>
        <v/>
      </c>
      <c r="AX86" s="129" t="str">
        <f t="shared" si="16"/>
        <v/>
      </c>
      <c r="AY86" s="143"/>
      <c r="AZ86" s="130"/>
      <c r="BA86" s="131" t="str">
        <f t="shared" si="17"/>
        <v/>
      </c>
      <c r="BB86" s="143"/>
      <c r="BC86" s="143"/>
      <c r="BD86" s="132"/>
      <c r="BE86" s="141"/>
      <c r="BF86" s="134" t="str">
        <f t="shared" si="18"/>
        <v/>
      </c>
      <c r="BG86" s="135" t="str">
        <f t="shared" si="19"/>
        <v>PA9504__44476_0.160706018518519___Null_44868_0.535520833333333_</v>
      </c>
      <c r="BH86" s="136" t="str">
        <f t="shared" si="20"/>
        <v/>
      </c>
      <c r="BI86" s="141" t="s">
        <v>483</v>
      </c>
      <c r="BJ86" s="137" t="str">
        <f t="shared" si="21"/>
        <v>FLB3377</v>
      </c>
      <c r="BK86" s="138" t="b">
        <f t="shared" si="22"/>
        <v>0</v>
      </c>
      <c r="BL86" s="137" t="str">
        <f t="shared" si="23"/>
        <v/>
      </c>
      <c r="BM86" s="132"/>
      <c r="BN86" s="8" t="b">
        <f t="shared" si="24"/>
        <v>1</v>
      </c>
      <c r="BO86" s="139" t="b">
        <f t="shared" si="25"/>
        <v>0</v>
      </c>
      <c r="BP86" s="140" t="b">
        <f t="shared" si="26"/>
        <v>1</v>
      </c>
      <c r="BQ86" s="4"/>
      <c r="BR86" s="4" t="str">
        <f t="shared" si="27"/>
        <v/>
      </c>
      <c r="BS86" s="4"/>
      <c r="BT86" s="4"/>
    </row>
    <row r="87">
      <c r="A87" s="4" t="s">
        <v>484</v>
      </c>
      <c r="B87" s="144">
        <v>44476.0</v>
      </c>
      <c r="C87" s="115">
        <v>0.16072916666666667</v>
      </c>
      <c r="D87" s="4"/>
      <c r="E87" s="143"/>
      <c r="F87" s="4"/>
      <c r="G87" s="4"/>
      <c r="H87" s="151"/>
      <c r="I87" s="4"/>
      <c r="J87" s="4"/>
      <c r="K87" s="4" t="s">
        <v>271</v>
      </c>
      <c r="L87" s="152"/>
      <c r="M87" s="115"/>
      <c r="N87" s="4"/>
      <c r="O87" s="4"/>
      <c r="P87" s="116" t="b">
        <f>IFNA(IF(VLOOKUP($A87,'Add from APT'!$AA$2:$AC808,3,FALSE)&gt;0,TRUE,FALSE),"ER - NOT IN APT")</f>
        <v>0</v>
      </c>
      <c r="Q87" s="82" t="str">
        <f>IF(ISLOGICAL(P87),IF(P87,"ER - REPS IN APT", IFNA(VLOOKUP($A87,RAW_APT!$A$3:$M808,7,FALSE),"ER - NOT IN APT")),P87)</f>
        <v>Collected</v>
      </c>
      <c r="R87" s="117" t="b">
        <f t="shared" si="2"/>
        <v>1</v>
      </c>
      <c r="S87" s="116">
        <f t="shared" si="3"/>
        <v>1</v>
      </c>
      <c r="T87" s="146"/>
      <c r="U87" s="147"/>
      <c r="V87" s="147"/>
      <c r="W87" s="147"/>
      <c r="X87" s="120" t="b">
        <f t="shared" si="4"/>
        <v>0</v>
      </c>
      <c r="Y87" s="121" t="b">
        <v>0</v>
      </c>
      <c r="Z87" s="122" t="str">
        <f t="shared" si="5"/>
        <v/>
      </c>
      <c r="AA87" s="122" t="b">
        <f t="shared" si="6"/>
        <v>0</v>
      </c>
      <c r="AB87" s="147" t="b">
        <v>0</v>
      </c>
      <c r="AC87" s="148">
        <v>406.0</v>
      </c>
      <c r="AD87" s="149" t="b">
        <v>0</v>
      </c>
      <c r="AE87" s="125" t="str">
        <f t="shared" si="7"/>
        <v/>
      </c>
      <c r="AF87" s="117" t="b">
        <f t="shared" si="8"/>
        <v>0</v>
      </c>
      <c r="AG87" s="126" t="b">
        <f t="shared" si="9"/>
        <v>0</v>
      </c>
      <c r="AH87" s="148"/>
      <c r="AI87" s="150"/>
      <c r="AJ87" s="146">
        <v>2.2</v>
      </c>
      <c r="AK87" s="83" t="str">
        <f t="shared" si="10"/>
        <v>Negative</v>
      </c>
      <c r="AL87" s="147"/>
      <c r="AM87" s="83" t="s">
        <v>373</v>
      </c>
      <c r="AN87" s="83" t="s">
        <v>485</v>
      </c>
      <c r="AO87" s="83" t="str">
        <f>IFERROR(__xludf.DUMMYFUNCTION("IF($AG87, ""DELETED"",TRIM(JOIN("" "",D87:E87)))"),"")</f>
        <v/>
      </c>
      <c r="AP87" s="83" t="str">
        <f t="shared" ref="AP87:AQ87" si="111">IF($AG87, "DELETED", TRIM(CONCATENATE(F87,I87,U87)))</f>
        <v/>
      </c>
      <c r="AQ87" s="83" t="str">
        <f t="shared" si="111"/>
        <v/>
      </c>
      <c r="AR87" s="83" t="str">
        <f>IFERROR(__xludf.DUMMYFUNCTION("IF($AG87, ""DELETED"", TRIM(JOIN("" "",AP87,AQ87)))"),"")</f>
        <v/>
      </c>
      <c r="AS87" s="127"/>
      <c r="AT87" s="128" t="b">
        <f t="shared" si="12"/>
        <v>0</v>
      </c>
      <c r="AU87" s="128" t="str">
        <f t="shared" si="13"/>
        <v/>
      </c>
      <c r="AV87" s="128" t="str">
        <f t="shared" si="14"/>
        <v/>
      </c>
      <c r="AW87" s="128" t="str">
        <f t="shared" si="15"/>
        <v/>
      </c>
      <c r="AX87" s="129" t="str">
        <f t="shared" si="16"/>
        <v/>
      </c>
      <c r="AY87" s="143"/>
      <c r="AZ87" s="130"/>
      <c r="BA87" s="131" t="str">
        <f t="shared" si="17"/>
        <v/>
      </c>
      <c r="BB87" s="143"/>
      <c r="BC87" s="143"/>
      <c r="BD87" s="132"/>
      <c r="BE87" s="141"/>
      <c r="BF87" s="134" t="str">
        <f t="shared" si="18"/>
        <v/>
      </c>
      <c r="BG87" s="135" t="str">
        <f t="shared" si="19"/>
        <v>PA9433__44476_0.160729166666667___Null___</v>
      </c>
      <c r="BH87" s="136" t="str">
        <f t="shared" si="20"/>
        <v/>
      </c>
      <c r="BI87" s="141" t="s">
        <v>486</v>
      </c>
      <c r="BJ87" s="137" t="str">
        <f t="shared" si="21"/>
        <v>FLB3378</v>
      </c>
      <c r="BK87" s="138" t="b">
        <f t="shared" si="22"/>
        <v>0</v>
      </c>
      <c r="BL87" s="137" t="str">
        <f t="shared" si="23"/>
        <v/>
      </c>
      <c r="BM87" s="132"/>
      <c r="BN87" s="8" t="b">
        <f t="shared" si="24"/>
        <v>1</v>
      </c>
      <c r="BO87" s="139" t="b">
        <f t="shared" si="25"/>
        <v>0</v>
      </c>
      <c r="BP87" s="140" t="b">
        <f t="shared" si="26"/>
        <v>1</v>
      </c>
      <c r="BQ87" s="4"/>
      <c r="BR87" s="4" t="str">
        <f t="shared" si="27"/>
        <v/>
      </c>
      <c r="BS87" s="4"/>
      <c r="BT87" s="4"/>
    </row>
    <row r="88">
      <c r="A88" s="143" t="s">
        <v>487</v>
      </c>
      <c r="B88" s="144">
        <v>44476.0</v>
      </c>
      <c r="C88" s="115">
        <v>0.1610763888888889</v>
      </c>
      <c r="D88" s="4"/>
      <c r="E88" s="143"/>
      <c r="F88" s="149"/>
      <c r="G88" s="149"/>
      <c r="H88" s="151"/>
      <c r="I88" s="4"/>
      <c r="J88" s="4"/>
      <c r="K88" s="4" t="s">
        <v>271</v>
      </c>
      <c r="L88" s="145">
        <v>44868.0</v>
      </c>
      <c r="M88" s="115">
        <v>0.5355208333333333</v>
      </c>
      <c r="N88" s="4"/>
      <c r="O88" s="4"/>
      <c r="P88" s="116" t="b">
        <f>IFNA(IF(VLOOKUP($A88,'Add from APT'!$AA$2:$AC808,3,FALSE)&gt;0,TRUE,FALSE),"ER - NOT IN APT")</f>
        <v>0</v>
      </c>
      <c r="Q88" s="82" t="str">
        <f>IF(ISLOGICAL(P88),IF(P88,"ER - REPS IN APT", IFNA(VLOOKUP($A88,RAW_APT!$A$3:$M808,7,FALSE),"ER - NOT IN APT")),P88)</f>
        <v>Collected</v>
      </c>
      <c r="R88" s="117" t="b">
        <f t="shared" si="2"/>
        <v>1</v>
      </c>
      <c r="S88" s="116">
        <f t="shared" si="3"/>
        <v>1</v>
      </c>
      <c r="T88" s="148">
        <v>0.0</v>
      </c>
      <c r="U88" s="149"/>
      <c r="V88" s="149"/>
      <c r="W88" s="149"/>
      <c r="X88" s="120" t="b">
        <f t="shared" si="4"/>
        <v>0</v>
      </c>
      <c r="Y88" s="121" t="b">
        <v>0</v>
      </c>
      <c r="Z88" s="122" t="str">
        <f t="shared" si="5"/>
        <v/>
      </c>
      <c r="AA88" s="122" t="b">
        <f t="shared" si="6"/>
        <v>0</v>
      </c>
      <c r="AB88" s="147" t="b">
        <v>0</v>
      </c>
      <c r="AC88" s="148">
        <v>757.0</v>
      </c>
      <c r="AD88" s="149" t="b">
        <v>1</v>
      </c>
      <c r="AE88" s="125" t="str">
        <f t="shared" si="7"/>
        <v/>
      </c>
      <c r="AF88" s="117" t="b">
        <f t="shared" si="8"/>
        <v>0</v>
      </c>
      <c r="AG88" s="126" t="b">
        <f t="shared" si="9"/>
        <v>0</v>
      </c>
      <c r="AH88" s="148"/>
      <c r="AI88" s="150"/>
      <c r="AJ88" s="146">
        <v>2.2</v>
      </c>
      <c r="AK88" s="83" t="str">
        <f t="shared" si="10"/>
        <v>Negative</v>
      </c>
      <c r="AL88" s="147"/>
      <c r="AM88" s="83" t="s">
        <v>373</v>
      </c>
      <c r="AN88" s="83" t="s">
        <v>488</v>
      </c>
      <c r="AO88" s="83" t="str">
        <f>IFERROR(__xludf.DUMMYFUNCTION("IF($AG88, ""DELETED"",TRIM(JOIN("" "",D88:E88)))"),"")</f>
        <v/>
      </c>
      <c r="AP88" s="83" t="str">
        <f t="shared" ref="AP88:AQ88" si="112">IF($AG88, "DELETED", TRIM(CONCATENATE(F88,I88,U88)))</f>
        <v/>
      </c>
      <c r="AQ88" s="83" t="str">
        <f t="shared" si="112"/>
        <v/>
      </c>
      <c r="AR88" s="83" t="str">
        <f>IFERROR(__xludf.DUMMYFUNCTION("IF($AG88, ""DELETED"", TRIM(JOIN("" "",AP88,AQ88)))"),"")</f>
        <v/>
      </c>
      <c r="AS88" s="127"/>
      <c r="AT88" s="128" t="b">
        <f t="shared" si="12"/>
        <v>0</v>
      </c>
      <c r="AU88" s="128" t="str">
        <f t="shared" si="13"/>
        <v/>
      </c>
      <c r="AV88" s="128" t="str">
        <f t="shared" si="14"/>
        <v/>
      </c>
      <c r="AW88" s="128" t="str">
        <f t="shared" si="15"/>
        <v/>
      </c>
      <c r="AX88" s="129" t="str">
        <f t="shared" si="16"/>
        <v/>
      </c>
      <c r="AY88" s="143"/>
      <c r="AZ88" s="130"/>
      <c r="BA88" s="131" t="str">
        <f t="shared" si="17"/>
        <v/>
      </c>
      <c r="BB88" s="143"/>
      <c r="BC88" s="143"/>
      <c r="BD88" s="132"/>
      <c r="BE88" s="141"/>
      <c r="BF88" s="134" t="str">
        <f t="shared" si="18"/>
        <v/>
      </c>
      <c r="BG88" s="135" t="str">
        <f t="shared" si="19"/>
        <v>PA9483__44476_0.161076388888889___Null_44868_0.535520833333333_</v>
      </c>
      <c r="BH88" s="136" t="str">
        <f t="shared" si="20"/>
        <v/>
      </c>
      <c r="BI88" s="141" t="s">
        <v>489</v>
      </c>
      <c r="BJ88" s="137" t="str">
        <f t="shared" si="21"/>
        <v>FLB3379</v>
      </c>
      <c r="BK88" s="138" t="b">
        <f t="shared" si="22"/>
        <v>0</v>
      </c>
      <c r="BL88" s="137" t="str">
        <f t="shared" si="23"/>
        <v/>
      </c>
      <c r="BM88" s="132"/>
      <c r="BN88" s="8" t="b">
        <f t="shared" si="24"/>
        <v>1</v>
      </c>
      <c r="BO88" s="139" t="b">
        <f t="shared" si="25"/>
        <v>0</v>
      </c>
      <c r="BP88" s="140" t="b">
        <f t="shared" si="26"/>
        <v>1</v>
      </c>
      <c r="BQ88" s="4"/>
      <c r="BR88" s="4" t="str">
        <f t="shared" si="27"/>
        <v/>
      </c>
      <c r="BS88" s="4"/>
      <c r="BT88" s="4"/>
    </row>
    <row r="89">
      <c r="A89" s="143" t="s">
        <v>490</v>
      </c>
      <c r="B89" s="144">
        <v>44476.0</v>
      </c>
      <c r="C89" s="115">
        <v>0.1614699074074074</v>
      </c>
      <c r="D89" s="4"/>
      <c r="E89" s="143"/>
      <c r="F89" s="149"/>
      <c r="G89" s="149"/>
      <c r="H89" s="4"/>
      <c r="I89" s="4"/>
      <c r="J89" s="4"/>
      <c r="K89" s="4" t="s">
        <v>271</v>
      </c>
      <c r="L89" s="145">
        <v>44868.0</v>
      </c>
      <c r="M89" s="115">
        <v>0.5355208333333333</v>
      </c>
      <c r="N89" s="4"/>
      <c r="O89" s="4"/>
      <c r="P89" s="116" t="b">
        <f>IFNA(IF(VLOOKUP($A89,'Add from APT'!$AA$2:$AC808,3,FALSE)&gt;0,TRUE,FALSE),"ER - NOT IN APT")</f>
        <v>0</v>
      </c>
      <c r="Q89" s="82" t="str">
        <f>IF(ISLOGICAL(P89),IF(P89,"ER - REPS IN APT", IFNA(VLOOKUP($A89,RAW_APT!$A$3:$M808,7,FALSE),"ER - NOT IN APT")),P89)</f>
        <v>Collected</v>
      </c>
      <c r="R89" s="117" t="b">
        <f t="shared" si="2"/>
        <v>1</v>
      </c>
      <c r="S89" s="116">
        <f t="shared" si="3"/>
        <v>1</v>
      </c>
      <c r="T89" s="148">
        <v>0.0</v>
      </c>
      <c r="U89" s="149"/>
      <c r="V89" s="149"/>
      <c r="W89" s="149"/>
      <c r="X89" s="120" t="b">
        <f t="shared" si="4"/>
        <v>0</v>
      </c>
      <c r="Y89" s="121" t="b">
        <v>0</v>
      </c>
      <c r="Z89" s="122" t="str">
        <f t="shared" si="5"/>
        <v/>
      </c>
      <c r="AA89" s="122" t="b">
        <f t="shared" si="6"/>
        <v>0</v>
      </c>
      <c r="AB89" s="147" t="b">
        <v>0</v>
      </c>
      <c r="AC89" s="148">
        <v>756.0</v>
      </c>
      <c r="AD89" s="149" t="b">
        <v>1</v>
      </c>
      <c r="AE89" s="125" t="str">
        <f t="shared" si="7"/>
        <v/>
      </c>
      <c r="AF89" s="117" t="b">
        <f t="shared" si="8"/>
        <v>0</v>
      </c>
      <c r="AG89" s="126" t="b">
        <f t="shared" si="9"/>
        <v>0</v>
      </c>
      <c r="AH89" s="148"/>
      <c r="AI89" s="150"/>
      <c r="AJ89" s="146">
        <v>2.2</v>
      </c>
      <c r="AK89" s="83" t="str">
        <f t="shared" si="10"/>
        <v>Negative</v>
      </c>
      <c r="AL89" s="147"/>
      <c r="AM89" s="83" t="s">
        <v>280</v>
      </c>
      <c r="AN89" s="83" t="s">
        <v>491</v>
      </c>
      <c r="AO89" s="83" t="str">
        <f>IFERROR(__xludf.DUMMYFUNCTION("IF($AG89, ""DELETED"",TRIM(JOIN("" "",D89:E89)))"),"")</f>
        <v/>
      </c>
      <c r="AP89" s="83" t="str">
        <f t="shared" ref="AP89:AQ89" si="113">IF($AG89, "DELETED", TRIM(CONCATENATE(F89,I89,U89)))</f>
        <v/>
      </c>
      <c r="AQ89" s="83" t="str">
        <f t="shared" si="113"/>
        <v/>
      </c>
      <c r="AR89" s="83" t="str">
        <f>IFERROR(__xludf.DUMMYFUNCTION("IF($AG89, ""DELETED"", TRIM(JOIN("" "",AP89,AQ89)))"),"")</f>
        <v/>
      </c>
      <c r="AS89" s="127"/>
      <c r="AT89" s="128" t="b">
        <f t="shared" si="12"/>
        <v>0</v>
      </c>
      <c r="AU89" s="128" t="str">
        <f t="shared" si="13"/>
        <v/>
      </c>
      <c r="AV89" s="128" t="str">
        <f t="shared" si="14"/>
        <v/>
      </c>
      <c r="AW89" s="128" t="str">
        <f t="shared" si="15"/>
        <v/>
      </c>
      <c r="AX89" s="129" t="str">
        <f t="shared" si="16"/>
        <v/>
      </c>
      <c r="AY89" s="143"/>
      <c r="AZ89" s="130"/>
      <c r="BA89" s="131" t="str">
        <f t="shared" si="17"/>
        <v/>
      </c>
      <c r="BB89" s="143"/>
      <c r="BC89" s="143"/>
      <c r="BD89" s="132"/>
      <c r="BE89" s="141"/>
      <c r="BF89" s="134" t="str">
        <f t="shared" si="18"/>
        <v/>
      </c>
      <c r="BG89" s="135" t="str">
        <f t="shared" si="19"/>
        <v>PA9587__44476_0.161469907407407___Null_44868_0.535520833333333_</v>
      </c>
      <c r="BH89" s="136" t="str">
        <f t="shared" si="20"/>
        <v/>
      </c>
      <c r="BI89" s="141" t="s">
        <v>492</v>
      </c>
      <c r="BJ89" s="137" t="str">
        <f t="shared" si="21"/>
        <v>FLB3380</v>
      </c>
      <c r="BK89" s="138" t="b">
        <f t="shared" si="22"/>
        <v>0</v>
      </c>
      <c r="BL89" s="137" t="str">
        <f t="shared" si="23"/>
        <v/>
      </c>
      <c r="BM89" s="132"/>
      <c r="BN89" s="8" t="b">
        <f t="shared" si="24"/>
        <v>1</v>
      </c>
      <c r="BO89" s="139" t="b">
        <f t="shared" si="25"/>
        <v>0</v>
      </c>
      <c r="BP89" s="140" t="b">
        <f t="shared" si="26"/>
        <v>1</v>
      </c>
      <c r="BQ89" s="4"/>
      <c r="BR89" s="4" t="str">
        <f t="shared" si="27"/>
        <v/>
      </c>
      <c r="BS89" s="4"/>
      <c r="BT89" s="4"/>
    </row>
    <row r="90">
      <c r="A90" s="4" t="s">
        <v>493</v>
      </c>
      <c r="B90" s="144">
        <v>44476.0</v>
      </c>
      <c r="C90" s="115">
        <v>0.16185185185185186</v>
      </c>
      <c r="D90" s="4"/>
      <c r="E90" s="143"/>
      <c r="F90" s="4"/>
      <c r="G90" s="4"/>
      <c r="H90" s="151"/>
      <c r="I90" s="4"/>
      <c r="J90" s="4"/>
      <c r="K90" s="4" t="s">
        <v>271</v>
      </c>
      <c r="L90" s="152"/>
      <c r="M90" s="115"/>
      <c r="N90" s="4"/>
      <c r="O90" s="4"/>
      <c r="P90" s="116" t="b">
        <f>IFNA(IF(VLOOKUP($A90,'Add from APT'!$AA$2:$AC808,3,FALSE)&gt;0,TRUE,FALSE),"ER - NOT IN APT")</f>
        <v>0</v>
      </c>
      <c r="Q90" s="82" t="str">
        <f>IF(ISLOGICAL(P90),IF(P90,"ER - REPS IN APT", IFNA(VLOOKUP($A90,RAW_APT!$A$3:$M808,7,FALSE),"ER - NOT IN APT")),P90)</f>
        <v>Collected</v>
      </c>
      <c r="R90" s="117" t="b">
        <f t="shared" si="2"/>
        <v>1</v>
      </c>
      <c r="S90" s="116">
        <f t="shared" si="3"/>
        <v>1</v>
      </c>
      <c r="T90" s="146"/>
      <c r="U90" s="147"/>
      <c r="V90" s="147"/>
      <c r="W90" s="147"/>
      <c r="X90" s="120" t="b">
        <f t="shared" si="4"/>
        <v>0</v>
      </c>
      <c r="Y90" s="121" t="b">
        <v>0</v>
      </c>
      <c r="Z90" s="122" t="str">
        <f t="shared" si="5"/>
        <v/>
      </c>
      <c r="AA90" s="122" t="b">
        <f t="shared" si="6"/>
        <v>0</v>
      </c>
      <c r="AB90" s="147" t="b">
        <v>0</v>
      </c>
      <c r="AC90" s="148">
        <v>405.0</v>
      </c>
      <c r="AD90" s="149" t="b">
        <v>0</v>
      </c>
      <c r="AE90" s="125" t="str">
        <f t="shared" si="7"/>
        <v/>
      </c>
      <c r="AF90" s="117" t="b">
        <f t="shared" si="8"/>
        <v>0</v>
      </c>
      <c r="AG90" s="126" t="b">
        <f t="shared" si="9"/>
        <v>0</v>
      </c>
      <c r="AH90" s="148"/>
      <c r="AI90" s="150"/>
      <c r="AJ90" s="146">
        <v>2.2</v>
      </c>
      <c r="AK90" s="83" t="str">
        <f t="shared" si="10"/>
        <v>Negative</v>
      </c>
      <c r="AL90" s="147"/>
      <c r="AM90" s="83" t="s">
        <v>373</v>
      </c>
      <c r="AN90" s="83" t="s">
        <v>319</v>
      </c>
      <c r="AO90" s="83" t="str">
        <f>IFERROR(__xludf.DUMMYFUNCTION("IF($AG90, ""DELETED"",TRIM(JOIN("" "",D90:E90)))"),"")</f>
        <v/>
      </c>
      <c r="AP90" s="83" t="str">
        <f t="shared" ref="AP90:AQ90" si="114">IF($AG90, "DELETED", TRIM(CONCATENATE(F90,I90,U90)))</f>
        <v/>
      </c>
      <c r="AQ90" s="83" t="str">
        <f t="shared" si="114"/>
        <v/>
      </c>
      <c r="AR90" s="83" t="str">
        <f>IFERROR(__xludf.DUMMYFUNCTION("IF($AG90, ""DELETED"", TRIM(JOIN("" "",AP90,AQ90)))"),"")</f>
        <v/>
      </c>
      <c r="AS90" s="127"/>
      <c r="AT90" s="128" t="b">
        <f t="shared" si="12"/>
        <v>0</v>
      </c>
      <c r="AU90" s="128" t="str">
        <f t="shared" si="13"/>
        <v/>
      </c>
      <c r="AV90" s="128" t="str">
        <f t="shared" si="14"/>
        <v/>
      </c>
      <c r="AW90" s="128" t="str">
        <f t="shared" si="15"/>
        <v/>
      </c>
      <c r="AX90" s="129" t="str">
        <f t="shared" si="16"/>
        <v/>
      </c>
      <c r="AY90" s="143"/>
      <c r="AZ90" s="130"/>
      <c r="BA90" s="131" t="str">
        <f t="shared" si="17"/>
        <v/>
      </c>
      <c r="BB90" s="143"/>
      <c r="BC90" s="143"/>
      <c r="BD90" s="132"/>
      <c r="BE90" s="141"/>
      <c r="BF90" s="134" t="str">
        <f t="shared" si="18"/>
        <v/>
      </c>
      <c r="BG90" s="135" t="str">
        <f t="shared" si="19"/>
        <v>PA9417__44476_0.161851851851852___Null___</v>
      </c>
      <c r="BH90" s="136" t="str">
        <f t="shared" si="20"/>
        <v/>
      </c>
      <c r="BI90" s="141" t="s">
        <v>494</v>
      </c>
      <c r="BJ90" s="137" t="str">
        <f t="shared" si="21"/>
        <v>FLB3381</v>
      </c>
      <c r="BK90" s="138" t="b">
        <f t="shared" si="22"/>
        <v>0</v>
      </c>
      <c r="BL90" s="137" t="str">
        <f t="shared" si="23"/>
        <v/>
      </c>
      <c r="BM90" s="132"/>
      <c r="BN90" s="8" t="b">
        <f t="shared" si="24"/>
        <v>1</v>
      </c>
      <c r="BO90" s="139" t="b">
        <f t="shared" si="25"/>
        <v>0</v>
      </c>
      <c r="BP90" s="140" t="b">
        <f t="shared" si="26"/>
        <v>1</v>
      </c>
      <c r="BQ90" s="4"/>
      <c r="BR90" s="4" t="str">
        <f t="shared" si="27"/>
        <v/>
      </c>
      <c r="BS90" s="4"/>
      <c r="BT90" s="4"/>
    </row>
    <row r="91">
      <c r="A91" s="4" t="s">
        <v>495</v>
      </c>
      <c r="B91" s="144">
        <v>44476.0</v>
      </c>
      <c r="C91" s="115">
        <v>0.1621064814814815</v>
      </c>
      <c r="D91" s="4"/>
      <c r="E91" s="143"/>
      <c r="F91" s="4"/>
      <c r="G91" s="4"/>
      <c r="H91" s="151"/>
      <c r="I91" s="4"/>
      <c r="J91" s="4"/>
      <c r="K91" s="4" t="s">
        <v>271</v>
      </c>
      <c r="L91" s="152"/>
      <c r="M91" s="115"/>
      <c r="N91" s="4"/>
      <c r="O91" s="4"/>
      <c r="P91" s="116" t="b">
        <f>IFNA(IF(VLOOKUP($A91,'Add from APT'!$AA$2:$AC808,3,FALSE)&gt;0,TRUE,FALSE),"ER - NOT IN APT")</f>
        <v>0</v>
      </c>
      <c r="Q91" s="82" t="str">
        <f>IF(ISLOGICAL(P91),IF(P91,"ER - REPS IN APT", IFNA(VLOOKUP($A91,RAW_APT!$A$3:$M808,7,FALSE),"ER - NOT IN APT")),P91)</f>
        <v>Collected</v>
      </c>
      <c r="R91" s="117" t="b">
        <f t="shared" si="2"/>
        <v>1</v>
      </c>
      <c r="S91" s="116">
        <f t="shared" si="3"/>
        <v>1</v>
      </c>
      <c r="T91" s="146"/>
      <c r="U91" s="147"/>
      <c r="V91" s="147"/>
      <c r="W91" s="147"/>
      <c r="X91" s="120" t="b">
        <f t="shared" si="4"/>
        <v>0</v>
      </c>
      <c r="Y91" s="121" t="b">
        <v>0</v>
      </c>
      <c r="Z91" s="122" t="str">
        <f t="shared" si="5"/>
        <v/>
      </c>
      <c r="AA91" s="122" t="b">
        <f t="shared" si="6"/>
        <v>0</v>
      </c>
      <c r="AB91" s="147" t="b">
        <v>0</v>
      </c>
      <c r="AC91" s="148">
        <v>404.0</v>
      </c>
      <c r="AD91" s="149" t="b">
        <v>0</v>
      </c>
      <c r="AE91" s="125" t="str">
        <f t="shared" si="7"/>
        <v/>
      </c>
      <c r="AF91" s="117" t="b">
        <f t="shared" si="8"/>
        <v>0</v>
      </c>
      <c r="AG91" s="126" t="b">
        <f t="shared" si="9"/>
        <v>0</v>
      </c>
      <c r="AH91" s="148"/>
      <c r="AI91" s="150"/>
      <c r="AJ91" s="146">
        <v>2.2</v>
      </c>
      <c r="AK91" s="83" t="str">
        <f t="shared" si="10"/>
        <v>Negative</v>
      </c>
      <c r="AL91" s="147"/>
      <c r="AM91" s="83" t="s">
        <v>280</v>
      </c>
      <c r="AN91" s="83" t="s">
        <v>368</v>
      </c>
      <c r="AO91" s="83" t="str">
        <f>IFERROR(__xludf.DUMMYFUNCTION("IF($AG91, ""DELETED"",TRIM(JOIN("" "",D91:E91)))"),"")</f>
        <v/>
      </c>
      <c r="AP91" s="83" t="str">
        <f t="shared" ref="AP91:AQ91" si="115">IF($AG91, "DELETED", TRIM(CONCATENATE(F91,I91,U91)))</f>
        <v/>
      </c>
      <c r="AQ91" s="83" t="str">
        <f t="shared" si="115"/>
        <v/>
      </c>
      <c r="AR91" s="83" t="str">
        <f>IFERROR(__xludf.DUMMYFUNCTION("IF($AG91, ""DELETED"", TRIM(JOIN("" "",AP91,AQ91)))"),"")</f>
        <v/>
      </c>
      <c r="AS91" s="127"/>
      <c r="AT91" s="128" t="b">
        <f t="shared" si="12"/>
        <v>0</v>
      </c>
      <c r="AU91" s="128" t="str">
        <f t="shared" si="13"/>
        <v/>
      </c>
      <c r="AV91" s="128" t="str">
        <f t="shared" si="14"/>
        <v/>
      </c>
      <c r="AW91" s="128" t="str">
        <f t="shared" si="15"/>
        <v/>
      </c>
      <c r="AX91" s="129" t="str">
        <f t="shared" si="16"/>
        <v/>
      </c>
      <c r="AY91" s="143"/>
      <c r="AZ91" s="130"/>
      <c r="BA91" s="131" t="str">
        <f t="shared" si="17"/>
        <v/>
      </c>
      <c r="BB91" s="143"/>
      <c r="BC91" s="143"/>
      <c r="BD91" s="132"/>
      <c r="BE91" s="141"/>
      <c r="BF91" s="134" t="str">
        <f t="shared" si="18"/>
        <v/>
      </c>
      <c r="BG91" s="135" t="str">
        <f t="shared" si="19"/>
        <v>PA9604__44476_0.162106481481482___Null___</v>
      </c>
      <c r="BH91" s="136" t="str">
        <f t="shared" si="20"/>
        <v/>
      </c>
      <c r="BI91" s="141" t="s">
        <v>496</v>
      </c>
      <c r="BJ91" s="137" t="str">
        <f t="shared" si="21"/>
        <v>FLB3382</v>
      </c>
      <c r="BK91" s="138" t="b">
        <f t="shared" si="22"/>
        <v>0</v>
      </c>
      <c r="BL91" s="137" t="str">
        <f t="shared" si="23"/>
        <v/>
      </c>
      <c r="BM91" s="132"/>
      <c r="BN91" s="8" t="b">
        <f t="shared" si="24"/>
        <v>1</v>
      </c>
      <c r="BO91" s="139" t="b">
        <f t="shared" si="25"/>
        <v>0</v>
      </c>
      <c r="BP91" s="140" t="b">
        <f t="shared" si="26"/>
        <v>1</v>
      </c>
      <c r="BQ91" s="4"/>
      <c r="BR91" s="4" t="str">
        <f t="shared" si="27"/>
        <v/>
      </c>
      <c r="BS91" s="4"/>
      <c r="BT91" s="4"/>
    </row>
    <row r="92">
      <c r="A92" s="143" t="s">
        <v>497</v>
      </c>
      <c r="B92" s="144">
        <v>44476.0</v>
      </c>
      <c r="C92" s="115">
        <v>0.16216435185185185</v>
      </c>
      <c r="D92" s="4"/>
      <c r="E92" s="143"/>
      <c r="F92" s="149"/>
      <c r="G92" s="149"/>
      <c r="H92" s="4"/>
      <c r="I92" s="4"/>
      <c r="J92" s="4"/>
      <c r="K92" s="4" t="s">
        <v>271</v>
      </c>
      <c r="L92" s="145">
        <v>44868.0</v>
      </c>
      <c r="M92" s="115">
        <v>0.5355208333333333</v>
      </c>
      <c r="N92" s="4"/>
      <c r="O92" s="4"/>
      <c r="P92" s="116" t="b">
        <f>IFNA(IF(VLOOKUP($A92,'Add from APT'!$AA$2:$AC808,3,FALSE)&gt;0,TRUE,FALSE),"ER - NOT IN APT")</f>
        <v>0</v>
      </c>
      <c r="Q92" s="82" t="str">
        <f>IF(ISLOGICAL(P92),IF(P92,"ER - REPS IN APT", IFNA(VLOOKUP($A92,RAW_APT!$A$3:$M808,7,FALSE),"ER - NOT IN APT")),P92)</f>
        <v>Collected</v>
      </c>
      <c r="R92" s="117" t="b">
        <f t="shared" si="2"/>
        <v>1</v>
      </c>
      <c r="S92" s="116">
        <f t="shared" si="3"/>
        <v>1</v>
      </c>
      <c r="T92" s="148">
        <v>0.0</v>
      </c>
      <c r="U92" s="149"/>
      <c r="V92" s="149"/>
      <c r="W92" s="147"/>
      <c r="X92" s="120" t="b">
        <f t="shared" si="4"/>
        <v>0</v>
      </c>
      <c r="Y92" s="121" t="b">
        <v>0</v>
      </c>
      <c r="Z92" s="122" t="str">
        <f t="shared" si="5"/>
        <v/>
      </c>
      <c r="AA92" s="122" t="b">
        <f t="shared" si="6"/>
        <v>0</v>
      </c>
      <c r="AB92" s="147" t="b">
        <v>0</v>
      </c>
      <c r="AC92" s="148">
        <v>755.0</v>
      </c>
      <c r="AD92" s="149" t="b">
        <v>1</v>
      </c>
      <c r="AE92" s="125" t="str">
        <f t="shared" si="7"/>
        <v/>
      </c>
      <c r="AF92" s="117" t="b">
        <f t="shared" si="8"/>
        <v>0</v>
      </c>
      <c r="AG92" s="126" t="b">
        <f t="shared" si="9"/>
        <v>0</v>
      </c>
      <c r="AH92" s="148"/>
      <c r="AI92" s="150"/>
      <c r="AJ92" s="146">
        <v>2.2</v>
      </c>
      <c r="AK92" s="83" t="str">
        <f t="shared" si="10"/>
        <v>Negative</v>
      </c>
      <c r="AL92" s="147"/>
      <c r="AM92" s="83" t="s">
        <v>373</v>
      </c>
      <c r="AN92" s="83" t="s">
        <v>498</v>
      </c>
      <c r="AO92" s="83" t="str">
        <f>IFERROR(__xludf.DUMMYFUNCTION("IF($AG92, ""DELETED"",TRIM(JOIN("" "",D92:E92)))"),"")</f>
        <v/>
      </c>
      <c r="AP92" s="83" t="str">
        <f t="shared" ref="AP92:AQ92" si="116">IF($AG92, "DELETED", TRIM(CONCATENATE(F92,I92,U92)))</f>
        <v/>
      </c>
      <c r="AQ92" s="83" t="str">
        <f t="shared" si="116"/>
        <v/>
      </c>
      <c r="AR92" s="83" t="str">
        <f>IFERROR(__xludf.DUMMYFUNCTION("IF($AG92, ""DELETED"", TRIM(JOIN("" "",AP92,AQ92)))"),"")</f>
        <v/>
      </c>
      <c r="AS92" s="127"/>
      <c r="AT92" s="128" t="b">
        <f t="shared" si="12"/>
        <v>0</v>
      </c>
      <c r="AU92" s="128" t="str">
        <f t="shared" si="13"/>
        <v/>
      </c>
      <c r="AV92" s="128" t="str">
        <f t="shared" si="14"/>
        <v/>
      </c>
      <c r="AW92" s="128" t="str">
        <f t="shared" si="15"/>
        <v/>
      </c>
      <c r="AX92" s="129" t="str">
        <f t="shared" si="16"/>
        <v/>
      </c>
      <c r="AY92" s="143"/>
      <c r="AZ92" s="130"/>
      <c r="BA92" s="131" t="str">
        <f t="shared" si="17"/>
        <v/>
      </c>
      <c r="BB92" s="143"/>
      <c r="BC92" s="143"/>
      <c r="BD92" s="132"/>
      <c r="BE92" s="141"/>
      <c r="BF92" s="134" t="str">
        <f t="shared" si="18"/>
        <v/>
      </c>
      <c r="BG92" s="135" t="str">
        <f t="shared" si="19"/>
        <v>PA9444__44476_0.162164351851852___Null_44868_0.535520833333333_</v>
      </c>
      <c r="BH92" s="136" t="str">
        <f t="shared" si="20"/>
        <v/>
      </c>
      <c r="BI92" s="141" t="s">
        <v>499</v>
      </c>
      <c r="BJ92" s="137" t="str">
        <f t="shared" si="21"/>
        <v>FLB3383</v>
      </c>
      <c r="BK92" s="138" t="b">
        <f t="shared" si="22"/>
        <v>0</v>
      </c>
      <c r="BL92" s="137" t="str">
        <f t="shared" si="23"/>
        <v/>
      </c>
      <c r="BM92" s="132"/>
      <c r="BN92" s="8" t="b">
        <f t="shared" si="24"/>
        <v>1</v>
      </c>
      <c r="BO92" s="139" t="b">
        <f t="shared" si="25"/>
        <v>0</v>
      </c>
      <c r="BP92" s="140" t="b">
        <f t="shared" si="26"/>
        <v>1</v>
      </c>
      <c r="BQ92" s="4"/>
      <c r="BR92" s="4" t="str">
        <f t="shared" si="27"/>
        <v/>
      </c>
      <c r="BS92" s="4"/>
      <c r="BT92" s="4"/>
    </row>
    <row r="93">
      <c r="A93" s="4" t="s">
        <v>500</v>
      </c>
      <c r="B93" s="144">
        <v>44476.0</v>
      </c>
      <c r="C93" s="115">
        <v>0.1625462962962963</v>
      </c>
      <c r="D93" s="4"/>
      <c r="E93" s="143"/>
      <c r="F93" s="4"/>
      <c r="G93" s="4"/>
      <c r="H93" s="151"/>
      <c r="I93" s="4"/>
      <c r="J93" s="4"/>
      <c r="K93" s="4" t="s">
        <v>271</v>
      </c>
      <c r="L93" s="152"/>
      <c r="M93" s="115"/>
      <c r="N93" s="4"/>
      <c r="O93" s="4"/>
      <c r="P93" s="116" t="b">
        <f>IFNA(IF(VLOOKUP($A93,'Add from APT'!$AA$2:$AC808,3,FALSE)&gt;0,TRUE,FALSE),"ER - NOT IN APT")</f>
        <v>0</v>
      </c>
      <c r="Q93" s="82" t="str">
        <f>IF(ISLOGICAL(P93),IF(P93,"ER - REPS IN APT", IFNA(VLOOKUP($A93,RAW_APT!$A$3:$M808,7,FALSE),"ER - NOT IN APT")),P93)</f>
        <v>Collected</v>
      </c>
      <c r="R93" s="117" t="b">
        <f t="shared" si="2"/>
        <v>1</v>
      </c>
      <c r="S93" s="116">
        <f t="shared" si="3"/>
        <v>1</v>
      </c>
      <c r="T93" s="146"/>
      <c r="U93" s="147"/>
      <c r="V93" s="147"/>
      <c r="W93" s="147"/>
      <c r="X93" s="120" t="b">
        <f t="shared" si="4"/>
        <v>0</v>
      </c>
      <c r="Y93" s="121" t="b">
        <v>0</v>
      </c>
      <c r="Z93" s="122" t="str">
        <f t="shared" si="5"/>
        <v/>
      </c>
      <c r="AA93" s="122" t="b">
        <f t="shared" si="6"/>
        <v>0</v>
      </c>
      <c r="AB93" s="147" t="b">
        <v>0</v>
      </c>
      <c r="AC93" s="148">
        <v>403.0</v>
      </c>
      <c r="AD93" s="149" t="b">
        <v>0</v>
      </c>
      <c r="AE93" s="125" t="str">
        <f t="shared" si="7"/>
        <v/>
      </c>
      <c r="AF93" s="117" t="b">
        <f t="shared" si="8"/>
        <v>0</v>
      </c>
      <c r="AG93" s="126" t="b">
        <f t="shared" si="9"/>
        <v>0</v>
      </c>
      <c r="AH93" s="148"/>
      <c r="AI93" s="150"/>
      <c r="AJ93" s="146">
        <v>2.2</v>
      </c>
      <c r="AK93" s="83" t="str">
        <f t="shared" si="10"/>
        <v>Negative</v>
      </c>
      <c r="AL93" s="147"/>
      <c r="AM93" s="83" t="s">
        <v>373</v>
      </c>
      <c r="AN93" s="83" t="s">
        <v>501</v>
      </c>
      <c r="AO93" s="83" t="str">
        <f>IFERROR(__xludf.DUMMYFUNCTION("IF($AG93, ""DELETED"",TRIM(JOIN("" "",D93:E93)))"),"")</f>
        <v/>
      </c>
      <c r="AP93" s="83" t="str">
        <f t="shared" ref="AP93:AQ93" si="117">IF($AG93, "DELETED", TRIM(CONCATENATE(F93,I93,U93)))</f>
        <v/>
      </c>
      <c r="AQ93" s="83" t="str">
        <f t="shared" si="117"/>
        <v/>
      </c>
      <c r="AR93" s="83" t="str">
        <f>IFERROR(__xludf.DUMMYFUNCTION("IF($AG93, ""DELETED"", TRIM(JOIN("" "",AP93,AQ93)))"),"")</f>
        <v/>
      </c>
      <c r="AS93" s="127"/>
      <c r="AT93" s="128" t="b">
        <f t="shared" si="12"/>
        <v>0</v>
      </c>
      <c r="AU93" s="128" t="str">
        <f t="shared" si="13"/>
        <v/>
      </c>
      <c r="AV93" s="128" t="str">
        <f t="shared" si="14"/>
        <v/>
      </c>
      <c r="AW93" s="128" t="str">
        <f t="shared" si="15"/>
        <v/>
      </c>
      <c r="AX93" s="129" t="str">
        <f t="shared" si="16"/>
        <v/>
      </c>
      <c r="AY93" s="143"/>
      <c r="AZ93" s="130"/>
      <c r="BA93" s="131" t="str">
        <f t="shared" si="17"/>
        <v/>
      </c>
      <c r="BB93" s="143"/>
      <c r="BC93" s="143"/>
      <c r="BD93" s="132"/>
      <c r="BE93" s="141"/>
      <c r="BF93" s="134" t="str">
        <f t="shared" si="18"/>
        <v/>
      </c>
      <c r="BG93" s="135" t="str">
        <f t="shared" si="19"/>
        <v>PA9419__44476_0.162546296296296___Null___</v>
      </c>
      <c r="BH93" s="136" t="str">
        <f t="shared" si="20"/>
        <v/>
      </c>
      <c r="BI93" s="141" t="s">
        <v>502</v>
      </c>
      <c r="BJ93" s="137" t="str">
        <f t="shared" si="21"/>
        <v>FLB3385</v>
      </c>
      <c r="BK93" s="138" t="b">
        <f t="shared" si="22"/>
        <v>0</v>
      </c>
      <c r="BL93" s="137" t="str">
        <f t="shared" si="23"/>
        <v/>
      </c>
      <c r="BM93" s="132"/>
      <c r="BN93" s="8" t="b">
        <f t="shared" si="24"/>
        <v>1</v>
      </c>
      <c r="BO93" s="139" t="b">
        <f t="shared" si="25"/>
        <v>0</v>
      </c>
      <c r="BP93" s="140" t="b">
        <f t="shared" si="26"/>
        <v>1</v>
      </c>
      <c r="BQ93" s="4"/>
      <c r="BR93" s="4" t="str">
        <f t="shared" si="27"/>
        <v/>
      </c>
      <c r="BS93" s="4"/>
      <c r="BT93" s="4"/>
    </row>
    <row r="94">
      <c r="A94" s="143" t="s">
        <v>503</v>
      </c>
      <c r="B94" s="144">
        <v>44476.0</v>
      </c>
      <c r="C94" s="115">
        <v>0.16266203703703705</v>
      </c>
      <c r="D94" s="4"/>
      <c r="E94" s="143"/>
      <c r="F94" s="149"/>
      <c r="G94" s="149"/>
      <c r="H94" s="151"/>
      <c r="I94" s="4"/>
      <c r="J94" s="4"/>
      <c r="K94" s="4" t="s">
        <v>271</v>
      </c>
      <c r="L94" s="145">
        <v>44868.0</v>
      </c>
      <c r="M94" s="115">
        <v>0.5355208333333333</v>
      </c>
      <c r="N94" s="151"/>
      <c r="O94" s="4"/>
      <c r="P94" s="116" t="b">
        <f>IFNA(IF(VLOOKUP($A94,'Add from APT'!$AA$2:$AC808,3,FALSE)&gt;0,TRUE,FALSE),"ER - NOT IN APT")</f>
        <v>0</v>
      </c>
      <c r="Q94" s="82" t="str">
        <f>IF(ISLOGICAL(P94),IF(P94,"ER - REPS IN APT", IFNA(VLOOKUP($A94,RAW_APT!$A$3:$M808,7,FALSE),"ER - NOT IN APT")),P94)</f>
        <v>Collected</v>
      </c>
      <c r="R94" s="117" t="b">
        <f t="shared" si="2"/>
        <v>1</v>
      </c>
      <c r="S94" s="116">
        <f t="shared" si="3"/>
        <v>1</v>
      </c>
      <c r="T94" s="148">
        <v>0.0</v>
      </c>
      <c r="U94" s="149"/>
      <c r="V94" s="149"/>
      <c r="W94" s="147"/>
      <c r="X94" s="120" t="b">
        <f t="shared" si="4"/>
        <v>0</v>
      </c>
      <c r="Y94" s="121" t="b">
        <v>0</v>
      </c>
      <c r="Z94" s="122" t="str">
        <f t="shared" si="5"/>
        <v/>
      </c>
      <c r="AA94" s="122" t="b">
        <f t="shared" si="6"/>
        <v>0</v>
      </c>
      <c r="AB94" s="147" t="b">
        <v>0</v>
      </c>
      <c r="AC94" s="148">
        <v>754.0</v>
      </c>
      <c r="AD94" s="149" t="b">
        <v>1</v>
      </c>
      <c r="AE94" s="125" t="str">
        <f t="shared" si="7"/>
        <v/>
      </c>
      <c r="AF94" s="117" t="b">
        <f t="shared" si="8"/>
        <v>0</v>
      </c>
      <c r="AG94" s="126" t="b">
        <f t="shared" si="9"/>
        <v>0</v>
      </c>
      <c r="AH94" s="148"/>
      <c r="AI94" s="150"/>
      <c r="AJ94" s="146">
        <v>2.2</v>
      </c>
      <c r="AK94" s="83" t="str">
        <f t="shared" si="10"/>
        <v>Negative</v>
      </c>
      <c r="AL94" s="147"/>
      <c r="AM94" s="83" t="s">
        <v>280</v>
      </c>
      <c r="AN94" s="83" t="s">
        <v>393</v>
      </c>
      <c r="AO94" s="83" t="str">
        <f>IFERROR(__xludf.DUMMYFUNCTION("IF($AG94, ""DELETED"",TRIM(JOIN("" "",D94:E94)))"),"")</f>
        <v/>
      </c>
      <c r="AP94" s="83" t="str">
        <f t="shared" ref="AP94:AQ94" si="118">IF($AG94, "DELETED", TRIM(CONCATENATE(F94,I94,U94)))</f>
        <v/>
      </c>
      <c r="AQ94" s="83" t="str">
        <f t="shared" si="118"/>
        <v/>
      </c>
      <c r="AR94" s="83" t="str">
        <f>IFERROR(__xludf.DUMMYFUNCTION("IF($AG94, ""DELETED"", TRIM(JOIN("" "",AP94,AQ94)))"),"")</f>
        <v/>
      </c>
      <c r="AS94" s="127"/>
      <c r="AT94" s="128" t="b">
        <f t="shared" si="12"/>
        <v>0</v>
      </c>
      <c r="AU94" s="128" t="str">
        <f t="shared" si="13"/>
        <v/>
      </c>
      <c r="AV94" s="128" t="str">
        <f t="shared" si="14"/>
        <v/>
      </c>
      <c r="AW94" s="128" t="str">
        <f t="shared" si="15"/>
        <v/>
      </c>
      <c r="AX94" s="129" t="str">
        <f t="shared" si="16"/>
        <v/>
      </c>
      <c r="AY94" s="143"/>
      <c r="AZ94" s="130"/>
      <c r="BA94" s="131" t="str">
        <f t="shared" si="17"/>
        <v/>
      </c>
      <c r="BB94" s="143"/>
      <c r="BC94" s="143"/>
      <c r="BD94" s="132"/>
      <c r="BE94" s="141"/>
      <c r="BF94" s="134" t="str">
        <f t="shared" si="18"/>
        <v/>
      </c>
      <c r="BG94" s="135" t="str">
        <f t="shared" si="19"/>
        <v>PA9431__44476_0.162662037037037___Null_44868_0.535520833333333_</v>
      </c>
      <c r="BH94" s="136" t="str">
        <f t="shared" si="20"/>
        <v/>
      </c>
      <c r="BI94" s="141" t="s">
        <v>504</v>
      </c>
      <c r="BJ94" s="137" t="str">
        <f t="shared" si="21"/>
        <v>FLB3386</v>
      </c>
      <c r="BK94" s="138" t="b">
        <f t="shared" si="22"/>
        <v>0</v>
      </c>
      <c r="BL94" s="137" t="str">
        <f t="shared" si="23"/>
        <v/>
      </c>
      <c r="BM94" s="132"/>
      <c r="BN94" s="8" t="b">
        <f t="shared" si="24"/>
        <v>1</v>
      </c>
      <c r="BO94" s="139" t="b">
        <f t="shared" si="25"/>
        <v>0</v>
      </c>
      <c r="BP94" s="140" t="b">
        <f t="shared" si="26"/>
        <v>1</v>
      </c>
      <c r="BQ94" s="4"/>
      <c r="BR94" s="4" t="str">
        <f t="shared" si="27"/>
        <v/>
      </c>
      <c r="BS94" s="4"/>
      <c r="BT94" s="4"/>
    </row>
    <row r="95">
      <c r="A95" s="143" t="s">
        <v>505</v>
      </c>
      <c r="B95" s="144">
        <v>44476.0</v>
      </c>
      <c r="C95" s="115">
        <v>0.16287037037037036</v>
      </c>
      <c r="D95" s="4"/>
      <c r="E95" s="143"/>
      <c r="F95" s="149"/>
      <c r="G95" s="149"/>
      <c r="H95" s="151"/>
      <c r="I95" s="4"/>
      <c r="J95" s="4"/>
      <c r="K95" s="4" t="s">
        <v>271</v>
      </c>
      <c r="L95" s="145">
        <v>44868.0</v>
      </c>
      <c r="M95" s="115">
        <v>0.5355208333333333</v>
      </c>
      <c r="N95" s="4"/>
      <c r="O95" s="4"/>
      <c r="P95" s="116" t="b">
        <f>IFNA(IF(VLOOKUP($A95,'Add from APT'!$AA$2:$AC808,3,FALSE)&gt;0,TRUE,FALSE),"ER - NOT IN APT")</f>
        <v>0</v>
      </c>
      <c r="Q95" s="82" t="str">
        <f>IF(ISLOGICAL(P95),IF(P95,"ER - REPS IN APT", IFNA(VLOOKUP($A95,RAW_APT!$A$3:$M808,7,FALSE),"ER - NOT IN APT")),P95)</f>
        <v>Collected</v>
      </c>
      <c r="R95" s="117" t="b">
        <f t="shared" si="2"/>
        <v>1</v>
      </c>
      <c r="S95" s="116">
        <f t="shared" si="3"/>
        <v>1</v>
      </c>
      <c r="T95" s="148">
        <v>0.0</v>
      </c>
      <c r="U95" s="149"/>
      <c r="V95" s="149"/>
      <c r="W95" s="147"/>
      <c r="X95" s="120" t="b">
        <f t="shared" si="4"/>
        <v>0</v>
      </c>
      <c r="Y95" s="121" t="b">
        <v>0</v>
      </c>
      <c r="Z95" s="122" t="str">
        <f t="shared" si="5"/>
        <v/>
      </c>
      <c r="AA95" s="122" t="b">
        <f t="shared" si="6"/>
        <v>0</v>
      </c>
      <c r="AB95" s="147" t="b">
        <v>0</v>
      </c>
      <c r="AC95" s="148">
        <v>753.0</v>
      </c>
      <c r="AD95" s="149" t="b">
        <v>1</v>
      </c>
      <c r="AE95" s="125" t="str">
        <f t="shared" si="7"/>
        <v/>
      </c>
      <c r="AF95" s="117" t="b">
        <f t="shared" si="8"/>
        <v>0</v>
      </c>
      <c r="AG95" s="126" t="b">
        <f t="shared" si="9"/>
        <v>0</v>
      </c>
      <c r="AH95" s="148"/>
      <c r="AI95" s="150"/>
      <c r="AJ95" s="146">
        <v>2.2</v>
      </c>
      <c r="AK95" s="83" t="str">
        <f t="shared" si="10"/>
        <v>Negative</v>
      </c>
      <c r="AL95" s="147"/>
      <c r="AM95" s="83" t="s">
        <v>373</v>
      </c>
      <c r="AN95" s="83" t="s">
        <v>506</v>
      </c>
      <c r="AO95" s="83" t="str">
        <f>IFERROR(__xludf.DUMMYFUNCTION("IF($AG95, ""DELETED"",TRIM(JOIN("" "",D95:E95)))"),"")</f>
        <v/>
      </c>
      <c r="AP95" s="83" t="str">
        <f t="shared" ref="AP95:AQ95" si="119">IF($AG95, "DELETED", TRIM(CONCATENATE(F95,I95,U95)))</f>
        <v/>
      </c>
      <c r="AQ95" s="83" t="str">
        <f t="shared" si="119"/>
        <v/>
      </c>
      <c r="AR95" s="83" t="str">
        <f>IFERROR(__xludf.DUMMYFUNCTION("IF($AG95, ""DELETED"", TRIM(JOIN("" "",AP95,AQ95)))"),"")</f>
        <v/>
      </c>
      <c r="AS95" s="127"/>
      <c r="AT95" s="128" t="b">
        <f t="shared" si="12"/>
        <v>0</v>
      </c>
      <c r="AU95" s="128" t="str">
        <f t="shared" si="13"/>
        <v/>
      </c>
      <c r="AV95" s="128" t="str">
        <f t="shared" si="14"/>
        <v/>
      </c>
      <c r="AW95" s="128" t="str">
        <f t="shared" si="15"/>
        <v/>
      </c>
      <c r="AX95" s="129" t="str">
        <f t="shared" si="16"/>
        <v/>
      </c>
      <c r="AY95" s="143"/>
      <c r="AZ95" s="130"/>
      <c r="BA95" s="131" t="str">
        <f t="shared" si="17"/>
        <v/>
      </c>
      <c r="BB95" s="143"/>
      <c r="BC95" s="143"/>
      <c r="BD95" s="132"/>
      <c r="BE95" s="141"/>
      <c r="BF95" s="134" t="str">
        <f t="shared" si="18"/>
        <v/>
      </c>
      <c r="BG95" s="135" t="str">
        <f t="shared" si="19"/>
        <v>PA9405__44476_0.16287037037037___Null_44868_0.535520833333333_</v>
      </c>
      <c r="BH95" s="136" t="str">
        <f t="shared" si="20"/>
        <v/>
      </c>
      <c r="BI95" s="141" t="s">
        <v>507</v>
      </c>
      <c r="BJ95" s="137" t="str">
        <f t="shared" si="21"/>
        <v>FLB3387</v>
      </c>
      <c r="BK95" s="138" t="b">
        <f t="shared" si="22"/>
        <v>0</v>
      </c>
      <c r="BL95" s="137" t="str">
        <f t="shared" si="23"/>
        <v/>
      </c>
      <c r="BM95" s="132"/>
      <c r="BN95" s="8" t="b">
        <f t="shared" si="24"/>
        <v>1</v>
      </c>
      <c r="BO95" s="139" t="b">
        <f t="shared" si="25"/>
        <v>0</v>
      </c>
      <c r="BP95" s="140" t="b">
        <f t="shared" si="26"/>
        <v>1</v>
      </c>
      <c r="BQ95" s="4"/>
      <c r="BR95" s="4" t="str">
        <f t="shared" si="27"/>
        <v/>
      </c>
      <c r="BS95" s="4"/>
      <c r="BT95" s="4"/>
    </row>
    <row r="96">
      <c r="A96" s="143" t="s">
        <v>508</v>
      </c>
      <c r="B96" s="144">
        <v>44476.0</v>
      </c>
      <c r="C96" s="115">
        <v>0.1631712962962963</v>
      </c>
      <c r="D96" s="4"/>
      <c r="E96" s="143"/>
      <c r="F96" s="149"/>
      <c r="G96" s="147"/>
      <c r="H96" s="151"/>
      <c r="I96" s="4"/>
      <c r="J96" s="4"/>
      <c r="K96" s="4" t="s">
        <v>271</v>
      </c>
      <c r="L96" s="145">
        <v>44868.0</v>
      </c>
      <c r="M96" s="115">
        <v>0.5355208333333333</v>
      </c>
      <c r="N96" s="4"/>
      <c r="O96" s="4"/>
      <c r="P96" s="116" t="b">
        <f>IFNA(IF(VLOOKUP($A96,'Add from APT'!$AA$2:$AC808,3,FALSE)&gt;0,TRUE,FALSE),"ER - NOT IN APT")</f>
        <v>0</v>
      </c>
      <c r="Q96" s="82" t="str">
        <f>IF(ISLOGICAL(P96),IF(P96,"ER - REPS IN APT", IFNA(VLOOKUP($A96,RAW_APT!$A$3:$M808,7,FALSE),"ER - NOT IN APT")),P96)</f>
        <v>Collected</v>
      </c>
      <c r="R96" s="117" t="b">
        <f t="shared" si="2"/>
        <v>1</v>
      </c>
      <c r="S96" s="116">
        <f t="shared" si="3"/>
        <v>1</v>
      </c>
      <c r="T96" s="148">
        <v>0.0</v>
      </c>
      <c r="U96" s="149"/>
      <c r="V96" s="147"/>
      <c r="W96" s="147"/>
      <c r="X96" s="120" t="b">
        <f t="shared" si="4"/>
        <v>0</v>
      </c>
      <c r="Y96" s="121" t="b">
        <v>0</v>
      </c>
      <c r="Z96" s="122" t="str">
        <f t="shared" si="5"/>
        <v/>
      </c>
      <c r="AA96" s="122" t="b">
        <f t="shared" si="6"/>
        <v>0</v>
      </c>
      <c r="AB96" s="147" t="b">
        <v>0</v>
      </c>
      <c r="AC96" s="148">
        <v>752.0</v>
      </c>
      <c r="AD96" s="149" t="b">
        <v>1</v>
      </c>
      <c r="AE96" s="125" t="str">
        <f t="shared" si="7"/>
        <v/>
      </c>
      <c r="AF96" s="117" t="b">
        <f t="shared" si="8"/>
        <v>0</v>
      </c>
      <c r="AG96" s="126" t="b">
        <f t="shared" si="9"/>
        <v>0</v>
      </c>
      <c r="AH96" s="148"/>
      <c r="AI96" s="150"/>
      <c r="AJ96" s="146">
        <v>2.2</v>
      </c>
      <c r="AK96" s="83" t="str">
        <f t="shared" si="10"/>
        <v>Negative</v>
      </c>
      <c r="AL96" s="147"/>
      <c r="AM96" s="83" t="s">
        <v>280</v>
      </c>
      <c r="AN96" s="83" t="s">
        <v>509</v>
      </c>
      <c r="AO96" s="83" t="str">
        <f>IFERROR(__xludf.DUMMYFUNCTION("IF($AG96, ""DELETED"",TRIM(JOIN("" "",D96:E96)))"),"")</f>
        <v/>
      </c>
      <c r="AP96" s="83" t="str">
        <f t="shared" ref="AP96:AQ96" si="120">IF($AG96, "DELETED", TRIM(CONCATENATE(F96,I96,U96)))</f>
        <v/>
      </c>
      <c r="AQ96" s="83" t="str">
        <f t="shared" si="120"/>
        <v/>
      </c>
      <c r="AR96" s="83" t="str">
        <f>IFERROR(__xludf.DUMMYFUNCTION("IF($AG96, ""DELETED"", TRIM(JOIN("" "",AP96,AQ96)))"),"")</f>
        <v/>
      </c>
      <c r="AS96" s="127"/>
      <c r="AT96" s="128" t="b">
        <f t="shared" si="12"/>
        <v>0</v>
      </c>
      <c r="AU96" s="128" t="str">
        <f t="shared" si="13"/>
        <v/>
      </c>
      <c r="AV96" s="128" t="str">
        <f t="shared" si="14"/>
        <v/>
      </c>
      <c r="AW96" s="128" t="str">
        <f t="shared" si="15"/>
        <v/>
      </c>
      <c r="AX96" s="129" t="str">
        <f t="shared" si="16"/>
        <v/>
      </c>
      <c r="AY96" s="143"/>
      <c r="AZ96" s="130"/>
      <c r="BA96" s="131" t="str">
        <f t="shared" si="17"/>
        <v/>
      </c>
      <c r="BB96" s="143"/>
      <c r="BC96" s="143"/>
      <c r="BD96" s="132"/>
      <c r="BE96" s="141"/>
      <c r="BF96" s="134" t="str">
        <f t="shared" si="18"/>
        <v/>
      </c>
      <c r="BG96" s="135" t="str">
        <f t="shared" si="19"/>
        <v>PA9488__44476_0.163171296296296___Null_44868_0.535520833333333_</v>
      </c>
      <c r="BH96" s="136" t="str">
        <f t="shared" si="20"/>
        <v/>
      </c>
      <c r="BI96" s="141" t="s">
        <v>510</v>
      </c>
      <c r="BJ96" s="137" t="str">
        <f t="shared" si="21"/>
        <v>FLB3388</v>
      </c>
      <c r="BK96" s="138" t="b">
        <f t="shared" si="22"/>
        <v>0</v>
      </c>
      <c r="BL96" s="137" t="str">
        <f t="shared" si="23"/>
        <v/>
      </c>
      <c r="BM96" s="132"/>
      <c r="BN96" s="8" t="b">
        <f t="shared" si="24"/>
        <v>1</v>
      </c>
      <c r="BO96" s="139" t="b">
        <f t="shared" si="25"/>
        <v>0</v>
      </c>
      <c r="BP96" s="140" t="b">
        <f t="shared" si="26"/>
        <v>1</v>
      </c>
      <c r="BQ96" s="4"/>
      <c r="BR96" s="4" t="str">
        <f t="shared" si="27"/>
        <v/>
      </c>
      <c r="BS96" s="4"/>
      <c r="BT96" s="4"/>
    </row>
    <row r="97">
      <c r="A97" s="4" t="s">
        <v>511</v>
      </c>
      <c r="B97" s="144">
        <v>44476.0</v>
      </c>
      <c r="C97" s="115">
        <v>0.1632523148148148</v>
      </c>
      <c r="D97" s="4"/>
      <c r="E97" s="143"/>
      <c r="F97" s="4"/>
      <c r="G97" s="4"/>
      <c r="H97" s="151"/>
      <c r="I97" s="4"/>
      <c r="J97" s="4"/>
      <c r="K97" s="4" t="s">
        <v>271</v>
      </c>
      <c r="L97" s="152"/>
      <c r="M97" s="115"/>
      <c r="N97" s="4"/>
      <c r="O97" s="4"/>
      <c r="P97" s="116" t="b">
        <f>IFNA(IF(VLOOKUP($A97,'Add from APT'!$AA$2:$AC808,3,FALSE)&gt;0,TRUE,FALSE),"ER - NOT IN APT")</f>
        <v>0</v>
      </c>
      <c r="Q97" s="82" t="str">
        <f>IF(ISLOGICAL(P97),IF(P97,"ER - REPS IN APT", IFNA(VLOOKUP($A97,RAW_APT!$A$3:$M808,7,FALSE),"ER - NOT IN APT")),P97)</f>
        <v>Collected</v>
      </c>
      <c r="R97" s="117" t="b">
        <f t="shared" si="2"/>
        <v>1</v>
      </c>
      <c r="S97" s="116">
        <f t="shared" si="3"/>
        <v>1</v>
      </c>
      <c r="T97" s="146"/>
      <c r="U97" s="147"/>
      <c r="V97" s="147"/>
      <c r="W97" s="147"/>
      <c r="X97" s="120" t="b">
        <f t="shared" si="4"/>
        <v>0</v>
      </c>
      <c r="Y97" s="121" t="b">
        <v>0</v>
      </c>
      <c r="Z97" s="122" t="str">
        <f t="shared" si="5"/>
        <v/>
      </c>
      <c r="AA97" s="122" t="b">
        <f t="shared" si="6"/>
        <v>0</v>
      </c>
      <c r="AB97" s="147" t="b">
        <v>0</v>
      </c>
      <c r="AC97" s="148">
        <v>402.0</v>
      </c>
      <c r="AD97" s="149" t="b">
        <v>0</v>
      </c>
      <c r="AE97" s="125" t="str">
        <f t="shared" si="7"/>
        <v/>
      </c>
      <c r="AF97" s="117" t="b">
        <f t="shared" si="8"/>
        <v>0</v>
      </c>
      <c r="AG97" s="126" t="b">
        <f t="shared" si="9"/>
        <v>0</v>
      </c>
      <c r="AH97" s="148"/>
      <c r="AI97" s="150"/>
      <c r="AJ97" s="146">
        <v>2.2</v>
      </c>
      <c r="AK97" s="83" t="str">
        <f t="shared" si="10"/>
        <v>Negative</v>
      </c>
      <c r="AL97" s="147"/>
      <c r="AM97" s="83" t="s">
        <v>373</v>
      </c>
      <c r="AN97" s="83" t="s">
        <v>399</v>
      </c>
      <c r="AO97" s="83" t="str">
        <f>IFERROR(__xludf.DUMMYFUNCTION("IF($AG97, ""DELETED"",TRIM(JOIN("" "",D97:E97)))"),"")</f>
        <v/>
      </c>
      <c r="AP97" s="83" t="str">
        <f t="shared" ref="AP97:AQ97" si="121">IF($AG97, "DELETED", TRIM(CONCATENATE(F97,I97,U97)))</f>
        <v/>
      </c>
      <c r="AQ97" s="83" t="str">
        <f t="shared" si="121"/>
        <v/>
      </c>
      <c r="AR97" s="83" t="str">
        <f>IFERROR(__xludf.DUMMYFUNCTION("IF($AG97, ""DELETED"", TRIM(JOIN("" "",AP97,AQ97)))"),"")</f>
        <v/>
      </c>
      <c r="AS97" s="127"/>
      <c r="AT97" s="128" t="b">
        <f t="shared" si="12"/>
        <v>0</v>
      </c>
      <c r="AU97" s="128" t="str">
        <f t="shared" si="13"/>
        <v/>
      </c>
      <c r="AV97" s="128" t="str">
        <f t="shared" si="14"/>
        <v/>
      </c>
      <c r="AW97" s="128" t="str">
        <f t="shared" si="15"/>
        <v/>
      </c>
      <c r="AX97" s="129" t="str">
        <f t="shared" si="16"/>
        <v/>
      </c>
      <c r="AY97" s="143"/>
      <c r="AZ97" s="130"/>
      <c r="BA97" s="131" t="str">
        <f t="shared" si="17"/>
        <v/>
      </c>
      <c r="BB97" s="143"/>
      <c r="BC97" s="143"/>
      <c r="BD97" s="132"/>
      <c r="BE97" s="141"/>
      <c r="BF97" s="134" t="str">
        <f t="shared" si="18"/>
        <v/>
      </c>
      <c r="BG97" s="135" t="str">
        <f t="shared" si="19"/>
        <v>PA9662__44476_0.163252314814815___Null___</v>
      </c>
      <c r="BH97" s="136" t="str">
        <f t="shared" si="20"/>
        <v/>
      </c>
      <c r="BI97" s="141" t="s">
        <v>512</v>
      </c>
      <c r="BJ97" s="137" t="str">
        <f t="shared" si="21"/>
        <v>FLB3389</v>
      </c>
      <c r="BK97" s="138" t="b">
        <f t="shared" si="22"/>
        <v>0</v>
      </c>
      <c r="BL97" s="137" t="str">
        <f t="shared" si="23"/>
        <v/>
      </c>
      <c r="BM97" s="132"/>
      <c r="BN97" s="8" t="b">
        <f t="shared" si="24"/>
        <v>1</v>
      </c>
      <c r="BO97" s="139" t="b">
        <f t="shared" si="25"/>
        <v>0</v>
      </c>
      <c r="BP97" s="140" t="b">
        <f t="shared" si="26"/>
        <v>1</v>
      </c>
      <c r="BQ97" s="4"/>
      <c r="BR97" s="4" t="str">
        <f t="shared" si="27"/>
        <v/>
      </c>
      <c r="BS97" s="4"/>
      <c r="BT97" s="4"/>
    </row>
    <row r="98">
      <c r="A98" s="4" t="s">
        <v>513</v>
      </c>
      <c r="B98" s="144">
        <v>44476.0</v>
      </c>
      <c r="C98" s="115">
        <v>0.16377314814814814</v>
      </c>
      <c r="D98" s="4"/>
      <c r="E98" s="143"/>
      <c r="F98" s="4"/>
      <c r="G98" s="4"/>
      <c r="H98" s="151"/>
      <c r="I98" s="4"/>
      <c r="J98" s="4"/>
      <c r="K98" s="4" t="s">
        <v>271</v>
      </c>
      <c r="L98" s="152"/>
      <c r="M98" s="115"/>
      <c r="N98" s="4"/>
      <c r="O98" s="4"/>
      <c r="P98" s="116" t="b">
        <f>IFNA(IF(VLOOKUP($A98,'Add from APT'!$AA$2:$AC808,3,FALSE)&gt;0,TRUE,FALSE),"ER - NOT IN APT")</f>
        <v>0</v>
      </c>
      <c r="Q98" s="82" t="str">
        <f>IF(ISLOGICAL(P98),IF(P98,"ER - REPS IN APT", IFNA(VLOOKUP($A98,RAW_APT!$A$3:$M808,7,FALSE),"ER - NOT IN APT")),P98)</f>
        <v>Collected</v>
      </c>
      <c r="R98" s="117" t="b">
        <f t="shared" si="2"/>
        <v>1</v>
      </c>
      <c r="S98" s="116">
        <f t="shared" si="3"/>
        <v>1</v>
      </c>
      <c r="T98" s="146"/>
      <c r="U98" s="147"/>
      <c r="V98" s="147"/>
      <c r="W98" s="147"/>
      <c r="X98" s="120" t="b">
        <f t="shared" si="4"/>
        <v>0</v>
      </c>
      <c r="Y98" s="121" t="b">
        <v>0</v>
      </c>
      <c r="Z98" s="122" t="str">
        <f t="shared" si="5"/>
        <v/>
      </c>
      <c r="AA98" s="122" t="b">
        <f t="shared" si="6"/>
        <v>0</v>
      </c>
      <c r="AB98" s="147" t="b">
        <v>0</v>
      </c>
      <c r="AC98" s="148">
        <v>401.0</v>
      </c>
      <c r="AD98" s="149" t="b">
        <v>0</v>
      </c>
      <c r="AE98" s="125" t="str">
        <f t="shared" si="7"/>
        <v/>
      </c>
      <c r="AF98" s="117" t="b">
        <f t="shared" si="8"/>
        <v>0</v>
      </c>
      <c r="AG98" s="126" t="b">
        <f t="shared" si="9"/>
        <v>0</v>
      </c>
      <c r="AH98" s="148"/>
      <c r="AI98" s="150"/>
      <c r="AJ98" s="146">
        <v>2.2</v>
      </c>
      <c r="AK98" s="83" t="str">
        <f t="shared" si="10"/>
        <v>Negative</v>
      </c>
      <c r="AL98" s="147"/>
      <c r="AM98" s="83" t="s">
        <v>373</v>
      </c>
      <c r="AN98" s="83" t="s">
        <v>396</v>
      </c>
      <c r="AO98" s="83" t="str">
        <f>IFERROR(__xludf.DUMMYFUNCTION("IF($AG98, ""DELETED"",TRIM(JOIN("" "",D98:E98)))"),"")</f>
        <v/>
      </c>
      <c r="AP98" s="83" t="str">
        <f t="shared" ref="AP98:AQ98" si="122">IF($AG98, "DELETED", TRIM(CONCATENATE(F98,I98,U98)))</f>
        <v/>
      </c>
      <c r="AQ98" s="83" t="str">
        <f t="shared" si="122"/>
        <v/>
      </c>
      <c r="AR98" s="83" t="str">
        <f>IFERROR(__xludf.DUMMYFUNCTION("IF($AG98, ""DELETED"", TRIM(JOIN("" "",AP98,AQ98)))"),"")</f>
        <v/>
      </c>
      <c r="AS98" s="127"/>
      <c r="AT98" s="128" t="b">
        <f t="shared" si="12"/>
        <v>0</v>
      </c>
      <c r="AU98" s="128" t="str">
        <f t="shared" si="13"/>
        <v/>
      </c>
      <c r="AV98" s="128" t="str">
        <f t="shared" si="14"/>
        <v/>
      </c>
      <c r="AW98" s="128" t="str">
        <f t="shared" si="15"/>
        <v/>
      </c>
      <c r="AX98" s="129" t="str">
        <f t="shared" si="16"/>
        <v/>
      </c>
      <c r="AY98" s="143"/>
      <c r="AZ98" s="130"/>
      <c r="BA98" s="131" t="str">
        <f t="shared" si="17"/>
        <v/>
      </c>
      <c r="BB98" s="143"/>
      <c r="BC98" s="143"/>
      <c r="BD98" s="132"/>
      <c r="BE98" s="141"/>
      <c r="BF98" s="134" t="str">
        <f t="shared" si="18"/>
        <v/>
      </c>
      <c r="BG98" s="135" t="str">
        <f t="shared" si="19"/>
        <v>PA9618__44476_0.163773148148148___Null___</v>
      </c>
      <c r="BH98" s="136" t="str">
        <f t="shared" si="20"/>
        <v/>
      </c>
      <c r="BI98" s="141" t="s">
        <v>514</v>
      </c>
      <c r="BJ98" s="137" t="str">
        <f t="shared" si="21"/>
        <v>FLB3390</v>
      </c>
      <c r="BK98" s="138" t="b">
        <f t="shared" si="22"/>
        <v>0</v>
      </c>
      <c r="BL98" s="137" t="str">
        <f t="shared" si="23"/>
        <v/>
      </c>
      <c r="BM98" s="132"/>
      <c r="BN98" s="8" t="b">
        <f t="shared" si="24"/>
        <v>1</v>
      </c>
      <c r="BO98" s="139" t="b">
        <f t="shared" si="25"/>
        <v>0</v>
      </c>
      <c r="BP98" s="140" t="b">
        <f t="shared" si="26"/>
        <v>1</v>
      </c>
      <c r="BQ98" s="4"/>
      <c r="BR98" s="4" t="str">
        <f t="shared" si="27"/>
        <v/>
      </c>
      <c r="BS98" s="4"/>
      <c r="BT98" s="4"/>
    </row>
    <row r="99">
      <c r="A99" s="143" t="s">
        <v>515</v>
      </c>
      <c r="B99" s="144">
        <v>44476.0</v>
      </c>
      <c r="C99" s="115">
        <v>0.16446759259259258</v>
      </c>
      <c r="D99" s="4"/>
      <c r="E99" s="143"/>
      <c r="F99" s="149"/>
      <c r="G99" s="149"/>
      <c r="H99" s="151"/>
      <c r="I99" s="4"/>
      <c r="J99" s="4"/>
      <c r="K99" s="4" t="s">
        <v>271</v>
      </c>
      <c r="L99" s="145">
        <v>44868.0</v>
      </c>
      <c r="M99" s="115">
        <v>0.5355208333333333</v>
      </c>
      <c r="N99" s="151"/>
      <c r="O99" s="4"/>
      <c r="P99" s="116" t="b">
        <f>IFNA(IF(VLOOKUP($A99,'Add from APT'!$AA$2:$AC808,3,FALSE)&gt;0,TRUE,FALSE),"ER - NOT IN APT")</f>
        <v>0</v>
      </c>
      <c r="Q99" s="82" t="str">
        <f>IF(ISLOGICAL(P99),IF(P99,"ER - REPS IN APT", IFNA(VLOOKUP($A99,RAW_APT!$A$3:$M808,7,FALSE),"ER - NOT IN APT")),P99)</f>
        <v>Collected</v>
      </c>
      <c r="R99" s="117" t="b">
        <f t="shared" si="2"/>
        <v>1</v>
      </c>
      <c r="S99" s="116">
        <f t="shared" si="3"/>
        <v>1</v>
      </c>
      <c r="T99" s="148">
        <v>0.0</v>
      </c>
      <c r="U99" s="149"/>
      <c r="V99" s="149"/>
      <c r="W99" s="147"/>
      <c r="X99" s="120" t="b">
        <f t="shared" si="4"/>
        <v>0</v>
      </c>
      <c r="Y99" s="121" t="b">
        <v>0</v>
      </c>
      <c r="Z99" s="122" t="str">
        <f t="shared" si="5"/>
        <v/>
      </c>
      <c r="AA99" s="122" t="b">
        <f t="shared" si="6"/>
        <v>0</v>
      </c>
      <c r="AB99" s="147" t="b">
        <v>0</v>
      </c>
      <c r="AC99" s="148">
        <v>751.0</v>
      </c>
      <c r="AD99" s="149" t="b">
        <v>1</v>
      </c>
      <c r="AE99" s="125" t="str">
        <f t="shared" si="7"/>
        <v/>
      </c>
      <c r="AF99" s="117" t="b">
        <f t="shared" si="8"/>
        <v>0</v>
      </c>
      <c r="AG99" s="126" t="b">
        <f t="shared" si="9"/>
        <v>0</v>
      </c>
      <c r="AH99" s="148"/>
      <c r="AI99" s="150"/>
      <c r="AJ99" s="146">
        <v>2.2</v>
      </c>
      <c r="AK99" s="83" t="str">
        <f t="shared" si="10"/>
        <v>Negative</v>
      </c>
      <c r="AL99" s="147"/>
      <c r="AM99" s="83" t="s">
        <v>280</v>
      </c>
      <c r="AN99" s="83" t="s">
        <v>416</v>
      </c>
      <c r="AO99" s="83" t="str">
        <f>IFERROR(__xludf.DUMMYFUNCTION("IF($AG99, ""DELETED"",TRIM(JOIN("" "",D99:E99)))"),"")</f>
        <v/>
      </c>
      <c r="AP99" s="83" t="str">
        <f t="shared" ref="AP99:AQ99" si="123">IF($AG99, "DELETED", TRIM(CONCATENATE(F99,I99,U99)))</f>
        <v/>
      </c>
      <c r="AQ99" s="83" t="str">
        <f t="shared" si="123"/>
        <v/>
      </c>
      <c r="AR99" s="83" t="str">
        <f>IFERROR(__xludf.DUMMYFUNCTION("IF($AG99, ""DELETED"", TRIM(JOIN("" "",AP99,AQ99)))"),"")</f>
        <v/>
      </c>
      <c r="AS99" s="127"/>
      <c r="AT99" s="128" t="b">
        <f t="shared" si="12"/>
        <v>0</v>
      </c>
      <c r="AU99" s="128" t="str">
        <f t="shared" si="13"/>
        <v/>
      </c>
      <c r="AV99" s="128" t="str">
        <f t="shared" si="14"/>
        <v/>
      </c>
      <c r="AW99" s="128" t="str">
        <f t="shared" si="15"/>
        <v/>
      </c>
      <c r="AX99" s="129" t="str">
        <f t="shared" si="16"/>
        <v/>
      </c>
      <c r="AY99" s="143"/>
      <c r="AZ99" s="130"/>
      <c r="BA99" s="131" t="str">
        <f t="shared" si="17"/>
        <v/>
      </c>
      <c r="BB99" s="143"/>
      <c r="BC99" s="143"/>
      <c r="BD99" s="132"/>
      <c r="BE99" s="141"/>
      <c r="BF99" s="134" t="str">
        <f t="shared" si="18"/>
        <v/>
      </c>
      <c r="BG99" s="135" t="str">
        <f t="shared" si="19"/>
        <v>PA9626__44476_0.164467592592593___Null_44868_0.535520833333333_</v>
      </c>
      <c r="BH99" s="136" t="str">
        <f t="shared" si="20"/>
        <v/>
      </c>
      <c r="BI99" s="141" t="s">
        <v>516</v>
      </c>
      <c r="BJ99" s="137" t="str">
        <f t="shared" si="21"/>
        <v>FLB3421</v>
      </c>
      <c r="BK99" s="138" t="b">
        <f t="shared" si="22"/>
        <v>0</v>
      </c>
      <c r="BL99" s="137" t="str">
        <f t="shared" si="23"/>
        <v/>
      </c>
      <c r="BM99" s="132"/>
      <c r="BN99" s="8" t="b">
        <f t="shared" si="24"/>
        <v>1</v>
      </c>
      <c r="BO99" s="139" t="b">
        <f t="shared" si="25"/>
        <v>0</v>
      </c>
      <c r="BP99" s="140" t="b">
        <f t="shared" si="26"/>
        <v>1</v>
      </c>
      <c r="BQ99" s="4"/>
      <c r="BR99" s="4" t="str">
        <f t="shared" si="27"/>
        <v/>
      </c>
      <c r="BS99" s="4"/>
      <c r="BT99" s="4"/>
    </row>
    <row r="100">
      <c r="A100" s="4" t="s">
        <v>517</v>
      </c>
      <c r="B100" s="144">
        <v>44476.0</v>
      </c>
      <c r="C100" s="115">
        <v>0.17034722222222223</v>
      </c>
      <c r="D100" s="4"/>
      <c r="E100" s="143"/>
      <c r="F100" s="4"/>
      <c r="G100" s="4"/>
      <c r="H100" s="151"/>
      <c r="I100" s="4"/>
      <c r="J100" s="4"/>
      <c r="K100" s="4" t="s">
        <v>271</v>
      </c>
      <c r="L100" s="152"/>
      <c r="M100" s="115"/>
      <c r="N100" s="4"/>
      <c r="O100" s="4"/>
      <c r="P100" s="116" t="b">
        <f>IFNA(IF(VLOOKUP($A100,'Add from APT'!$AA$2:$AC808,3,FALSE)&gt;0,TRUE,FALSE),"ER - NOT IN APT")</f>
        <v>0</v>
      </c>
      <c r="Q100" s="82" t="str">
        <f>IF(ISLOGICAL(P100),IF(P100,"ER - REPS IN APT", IFNA(VLOOKUP($A100,RAW_APT!$A$3:$M808,7,FALSE),"ER - NOT IN APT")),P100)</f>
        <v>Collected</v>
      </c>
      <c r="R100" s="117" t="b">
        <f t="shared" si="2"/>
        <v>1</v>
      </c>
      <c r="S100" s="116">
        <f t="shared" si="3"/>
        <v>1</v>
      </c>
      <c r="T100" s="146"/>
      <c r="U100" s="147"/>
      <c r="V100" s="147"/>
      <c r="W100" s="147"/>
      <c r="X100" s="120" t="b">
        <f t="shared" si="4"/>
        <v>0</v>
      </c>
      <c r="Y100" s="121" t="b">
        <v>0</v>
      </c>
      <c r="Z100" s="122" t="str">
        <f t="shared" si="5"/>
        <v/>
      </c>
      <c r="AA100" s="122" t="b">
        <f t="shared" si="6"/>
        <v>0</v>
      </c>
      <c r="AB100" s="147" t="b">
        <v>0</v>
      </c>
      <c r="AC100" s="148">
        <v>400.0</v>
      </c>
      <c r="AD100" s="149" t="b">
        <v>0</v>
      </c>
      <c r="AE100" s="125" t="str">
        <f t="shared" si="7"/>
        <v/>
      </c>
      <c r="AF100" s="117" t="b">
        <f t="shared" si="8"/>
        <v>0</v>
      </c>
      <c r="AG100" s="126" t="b">
        <f t="shared" si="9"/>
        <v>0</v>
      </c>
      <c r="AH100" s="148"/>
      <c r="AI100" s="150"/>
      <c r="AJ100" s="146">
        <v>2.2</v>
      </c>
      <c r="AK100" s="83" t="str">
        <f t="shared" si="10"/>
        <v>Negative</v>
      </c>
      <c r="AL100" s="147"/>
      <c r="AM100" s="83" t="s">
        <v>373</v>
      </c>
      <c r="AN100" s="83" t="s">
        <v>310</v>
      </c>
      <c r="AO100" s="83" t="str">
        <f>IFERROR(__xludf.DUMMYFUNCTION("IF($AG100, ""DELETED"",TRIM(JOIN("" "",D100:E100)))"),"")</f>
        <v/>
      </c>
      <c r="AP100" s="83" t="str">
        <f t="shared" ref="AP100:AQ100" si="124">IF($AG100, "DELETED", TRIM(CONCATENATE(F100,I100,U100)))</f>
        <v/>
      </c>
      <c r="AQ100" s="83" t="str">
        <f t="shared" si="124"/>
        <v/>
      </c>
      <c r="AR100" s="83" t="str">
        <f>IFERROR(__xludf.DUMMYFUNCTION("IF($AG100, ""DELETED"", TRIM(JOIN("" "",AP100,AQ100)))"),"")</f>
        <v/>
      </c>
      <c r="AS100" s="127"/>
      <c r="AT100" s="128" t="b">
        <f t="shared" si="12"/>
        <v>0</v>
      </c>
      <c r="AU100" s="128" t="str">
        <f t="shared" si="13"/>
        <v/>
      </c>
      <c r="AV100" s="128" t="str">
        <f t="shared" si="14"/>
        <v/>
      </c>
      <c r="AW100" s="128" t="str">
        <f t="shared" si="15"/>
        <v/>
      </c>
      <c r="AX100" s="129" t="str">
        <f t="shared" si="16"/>
        <v/>
      </c>
      <c r="AY100" s="143"/>
      <c r="AZ100" s="130"/>
      <c r="BA100" s="131" t="str">
        <f t="shared" si="17"/>
        <v/>
      </c>
      <c r="BB100" s="143"/>
      <c r="BC100" s="143"/>
      <c r="BD100" s="132"/>
      <c r="BE100" s="141"/>
      <c r="BF100" s="134" t="str">
        <f t="shared" si="18"/>
        <v/>
      </c>
      <c r="BG100" s="135" t="str">
        <f t="shared" si="19"/>
        <v>PA9469__44476_0.170347222222222___Null___</v>
      </c>
      <c r="BH100" s="136" t="str">
        <f t="shared" si="20"/>
        <v/>
      </c>
      <c r="BI100" s="141" t="s">
        <v>518</v>
      </c>
      <c r="BJ100" s="137" t="str">
        <f t="shared" si="21"/>
        <v>FLB3422</v>
      </c>
      <c r="BK100" s="138" t="b">
        <f t="shared" si="22"/>
        <v>0</v>
      </c>
      <c r="BL100" s="137" t="str">
        <f t="shared" si="23"/>
        <v/>
      </c>
      <c r="BM100" s="132"/>
      <c r="BN100" s="8" t="b">
        <f t="shared" si="24"/>
        <v>1</v>
      </c>
      <c r="BO100" s="139" t="b">
        <f t="shared" si="25"/>
        <v>0</v>
      </c>
      <c r="BP100" s="140" t="b">
        <f t="shared" si="26"/>
        <v>1</v>
      </c>
      <c r="BQ100" s="4"/>
      <c r="BR100" s="4" t="str">
        <f t="shared" si="27"/>
        <v/>
      </c>
      <c r="BS100" s="4"/>
      <c r="BT100" s="4"/>
    </row>
    <row r="101">
      <c r="A101" s="4" t="s">
        <v>519</v>
      </c>
      <c r="B101" s="144">
        <v>44476.0</v>
      </c>
      <c r="C101" s="115">
        <v>0.17096064814814815</v>
      </c>
      <c r="D101" s="4"/>
      <c r="E101" s="143"/>
      <c r="F101" s="4"/>
      <c r="G101" s="4"/>
      <c r="H101" s="151"/>
      <c r="I101" s="4"/>
      <c r="J101" s="4"/>
      <c r="K101" s="4" t="s">
        <v>271</v>
      </c>
      <c r="L101" s="152"/>
      <c r="M101" s="115"/>
      <c r="N101" s="4"/>
      <c r="O101" s="4"/>
      <c r="P101" s="116" t="b">
        <f>IFNA(IF(VLOOKUP($A101,'Add from APT'!$AA$2:$AC808,3,FALSE)&gt;0,TRUE,FALSE),"ER - NOT IN APT")</f>
        <v>0</v>
      </c>
      <c r="Q101" s="82" t="str">
        <f>IF(ISLOGICAL(P101),IF(P101,"ER - REPS IN APT", IFNA(VLOOKUP($A101,RAW_APT!$A$3:$M808,7,FALSE),"ER - NOT IN APT")),P101)</f>
        <v>Collected</v>
      </c>
      <c r="R101" s="117" t="b">
        <f t="shared" si="2"/>
        <v>1</v>
      </c>
      <c r="S101" s="116">
        <f t="shared" si="3"/>
        <v>1</v>
      </c>
      <c r="T101" s="146"/>
      <c r="U101" s="147"/>
      <c r="V101" s="147"/>
      <c r="W101" s="147"/>
      <c r="X101" s="120" t="b">
        <f t="shared" si="4"/>
        <v>0</v>
      </c>
      <c r="Y101" s="121" t="b">
        <v>0</v>
      </c>
      <c r="Z101" s="122" t="str">
        <f t="shared" si="5"/>
        <v/>
      </c>
      <c r="AA101" s="122" t="b">
        <f t="shared" si="6"/>
        <v>0</v>
      </c>
      <c r="AB101" s="147" t="b">
        <v>0</v>
      </c>
      <c r="AC101" s="148">
        <v>399.0</v>
      </c>
      <c r="AD101" s="149" t="b">
        <v>0</v>
      </c>
      <c r="AE101" s="125" t="str">
        <f t="shared" si="7"/>
        <v/>
      </c>
      <c r="AF101" s="117" t="b">
        <f t="shared" si="8"/>
        <v>0</v>
      </c>
      <c r="AG101" s="126" t="b">
        <f t="shared" si="9"/>
        <v>0</v>
      </c>
      <c r="AH101" s="148"/>
      <c r="AI101" s="150"/>
      <c r="AJ101" s="146">
        <v>2.2</v>
      </c>
      <c r="AK101" s="83" t="str">
        <f t="shared" si="10"/>
        <v>Negative</v>
      </c>
      <c r="AL101" s="147"/>
      <c r="AM101" s="83" t="s">
        <v>280</v>
      </c>
      <c r="AN101" s="83" t="s">
        <v>520</v>
      </c>
      <c r="AO101" s="83" t="str">
        <f>IFERROR(__xludf.DUMMYFUNCTION("IF($AG101, ""DELETED"",TRIM(JOIN("" "",D101:E101)))"),"")</f>
        <v/>
      </c>
      <c r="AP101" s="83" t="str">
        <f t="shared" ref="AP101:AQ101" si="125">IF($AG101, "DELETED", TRIM(CONCATENATE(F101,I101,U101)))</f>
        <v/>
      </c>
      <c r="AQ101" s="83" t="str">
        <f t="shared" si="125"/>
        <v/>
      </c>
      <c r="AR101" s="83" t="str">
        <f>IFERROR(__xludf.DUMMYFUNCTION("IF($AG101, ""DELETED"", TRIM(JOIN("" "",AP101,AQ101)))"),"")</f>
        <v/>
      </c>
      <c r="AS101" s="127"/>
      <c r="AT101" s="128" t="b">
        <f t="shared" si="12"/>
        <v>0</v>
      </c>
      <c r="AU101" s="128" t="str">
        <f t="shared" si="13"/>
        <v/>
      </c>
      <c r="AV101" s="128" t="str">
        <f t="shared" si="14"/>
        <v/>
      </c>
      <c r="AW101" s="128" t="str">
        <f t="shared" si="15"/>
        <v/>
      </c>
      <c r="AX101" s="129" t="str">
        <f t="shared" si="16"/>
        <v/>
      </c>
      <c r="AY101" s="143"/>
      <c r="AZ101" s="130"/>
      <c r="BA101" s="131" t="str">
        <f t="shared" si="17"/>
        <v/>
      </c>
      <c r="BB101" s="143"/>
      <c r="BC101" s="143"/>
      <c r="BD101" s="132"/>
      <c r="BE101" s="141"/>
      <c r="BF101" s="134" t="str">
        <f t="shared" si="18"/>
        <v/>
      </c>
      <c r="BG101" s="135" t="str">
        <f t="shared" si="19"/>
        <v>PA9463__44476_0.170960648148148___Null___</v>
      </c>
      <c r="BH101" s="136" t="str">
        <f t="shared" si="20"/>
        <v/>
      </c>
      <c r="BI101" s="141" t="s">
        <v>521</v>
      </c>
      <c r="BJ101" s="137" t="str">
        <f t="shared" si="21"/>
        <v>FLB3423</v>
      </c>
      <c r="BK101" s="138" t="b">
        <f t="shared" si="22"/>
        <v>0</v>
      </c>
      <c r="BL101" s="137" t="str">
        <f t="shared" si="23"/>
        <v/>
      </c>
      <c r="BM101" s="132"/>
      <c r="BN101" s="8" t="b">
        <f t="shared" si="24"/>
        <v>1</v>
      </c>
      <c r="BO101" s="139" t="b">
        <f t="shared" si="25"/>
        <v>0</v>
      </c>
      <c r="BP101" s="140" t="b">
        <f t="shared" si="26"/>
        <v>1</v>
      </c>
      <c r="BQ101" s="4"/>
      <c r="BR101" s="4" t="str">
        <f t="shared" si="27"/>
        <v/>
      </c>
      <c r="BS101" s="4"/>
      <c r="BT101" s="4"/>
    </row>
    <row r="102">
      <c r="A102" s="4" t="s">
        <v>522</v>
      </c>
      <c r="B102" s="144">
        <v>44476.0</v>
      </c>
      <c r="C102" s="115">
        <v>0.17608796296296297</v>
      </c>
      <c r="D102" s="4"/>
      <c r="E102" s="143"/>
      <c r="F102" s="4"/>
      <c r="G102" s="4"/>
      <c r="H102" s="151"/>
      <c r="I102" s="4"/>
      <c r="J102" s="4"/>
      <c r="K102" s="4" t="s">
        <v>271</v>
      </c>
      <c r="L102" s="152"/>
      <c r="M102" s="115"/>
      <c r="N102" s="4"/>
      <c r="O102" s="4"/>
      <c r="P102" s="116" t="b">
        <f>IFNA(IF(VLOOKUP($A102,'Add from APT'!$AA$2:$AC808,3,FALSE)&gt;0,TRUE,FALSE),"ER - NOT IN APT")</f>
        <v>0</v>
      </c>
      <c r="Q102" s="82" t="str">
        <f>IF(ISLOGICAL(P102),IF(P102,"ER - REPS IN APT", IFNA(VLOOKUP($A102,RAW_APT!$A$3:$M808,7,FALSE),"ER - NOT IN APT")),P102)</f>
        <v>Collected</v>
      </c>
      <c r="R102" s="117" t="b">
        <f t="shared" si="2"/>
        <v>1</v>
      </c>
      <c r="S102" s="116">
        <f t="shared" si="3"/>
        <v>1</v>
      </c>
      <c r="T102" s="146"/>
      <c r="U102" s="147"/>
      <c r="V102" s="147"/>
      <c r="W102" s="147"/>
      <c r="X102" s="120" t="b">
        <f t="shared" si="4"/>
        <v>0</v>
      </c>
      <c r="Y102" s="121" t="b">
        <v>0</v>
      </c>
      <c r="Z102" s="122" t="str">
        <f t="shared" si="5"/>
        <v/>
      </c>
      <c r="AA102" s="122" t="b">
        <f t="shared" si="6"/>
        <v>0</v>
      </c>
      <c r="AB102" s="147" t="b">
        <v>0</v>
      </c>
      <c r="AC102" s="148">
        <v>398.0</v>
      </c>
      <c r="AD102" s="149" t="b">
        <v>0</v>
      </c>
      <c r="AE102" s="125" t="str">
        <f t="shared" si="7"/>
        <v/>
      </c>
      <c r="AF102" s="117" t="b">
        <f t="shared" si="8"/>
        <v>0</v>
      </c>
      <c r="AG102" s="126" t="b">
        <f t="shared" si="9"/>
        <v>0</v>
      </c>
      <c r="AH102" s="148"/>
      <c r="AI102" s="150"/>
      <c r="AJ102" s="146">
        <v>2.2</v>
      </c>
      <c r="AK102" s="83" t="str">
        <f t="shared" si="10"/>
        <v>Negative</v>
      </c>
      <c r="AL102" s="147"/>
      <c r="AM102" s="83" t="s">
        <v>280</v>
      </c>
      <c r="AN102" s="83" t="s">
        <v>352</v>
      </c>
      <c r="AO102" s="83" t="str">
        <f>IFERROR(__xludf.DUMMYFUNCTION("IF($AG102, ""DELETED"",TRIM(JOIN("" "",D102:E102)))"),"")</f>
        <v/>
      </c>
      <c r="AP102" s="83" t="str">
        <f t="shared" ref="AP102:AQ102" si="126">IF($AG102, "DELETED", TRIM(CONCATENATE(F102,I102,U102)))</f>
        <v/>
      </c>
      <c r="AQ102" s="83" t="str">
        <f t="shared" si="126"/>
        <v/>
      </c>
      <c r="AR102" s="83" t="str">
        <f>IFERROR(__xludf.DUMMYFUNCTION("IF($AG102, ""DELETED"", TRIM(JOIN("" "",AP102,AQ102)))"),"")</f>
        <v/>
      </c>
      <c r="AS102" s="127"/>
      <c r="AT102" s="128" t="b">
        <f t="shared" si="12"/>
        <v>0</v>
      </c>
      <c r="AU102" s="128" t="str">
        <f t="shared" si="13"/>
        <v/>
      </c>
      <c r="AV102" s="128" t="str">
        <f t="shared" si="14"/>
        <v/>
      </c>
      <c r="AW102" s="128" t="str">
        <f t="shared" si="15"/>
        <v/>
      </c>
      <c r="AX102" s="129" t="str">
        <f t="shared" si="16"/>
        <v/>
      </c>
      <c r="AY102" s="143"/>
      <c r="AZ102" s="130"/>
      <c r="BA102" s="131" t="str">
        <f t="shared" si="17"/>
        <v/>
      </c>
      <c r="BB102" s="143"/>
      <c r="BC102" s="143"/>
      <c r="BD102" s="132"/>
      <c r="BE102" s="141"/>
      <c r="BF102" s="134" t="str">
        <f t="shared" si="18"/>
        <v/>
      </c>
      <c r="BG102" s="135" t="str">
        <f t="shared" si="19"/>
        <v>PA9460__44476_0.176087962962963___Null___</v>
      </c>
      <c r="BH102" s="136" t="str">
        <f t="shared" si="20"/>
        <v/>
      </c>
      <c r="BI102" s="141" t="s">
        <v>523</v>
      </c>
      <c r="BJ102" s="137" t="str">
        <f t="shared" si="21"/>
        <v>FLB3424</v>
      </c>
      <c r="BK102" s="138" t="b">
        <f t="shared" si="22"/>
        <v>0</v>
      </c>
      <c r="BL102" s="137" t="str">
        <f t="shared" si="23"/>
        <v/>
      </c>
      <c r="BM102" s="132"/>
      <c r="BN102" s="8" t="b">
        <f t="shared" si="24"/>
        <v>1</v>
      </c>
      <c r="BO102" s="139" t="b">
        <f t="shared" si="25"/>
        <v>0</v>
      </c>
      <c r="BP102" s="140" t="b">
        <f t="shared" si="26"/>
        <v>1</v>
      </c>
      <c r="BQ102" s="4"/>
      <c r="BR102" s="4" t="str">
        <f t="shared" si="27"/>
        <v/>
      </c>
      <c r="BS102" s="4"/>
      <c r="BT102" s="4"/>
    </row>
    <row r="103">
      <c r="A103" s="143" t="s">
        <v>524</v>
      </c>
      <c r="B103" s="144">
        <v>44476.0</v>
      </c>
      <c r="C103" s="115">
        <v>0.18002314814814815</v>
      </c>
      <c r="D103" s="4"/>
      <c r="E103" s="143"/>
      <c r="F103" s="149"/>
      <c r="G103" s="147"/>
      <c r="H103" s="4"/>
      <c r="I103" s="4"/>
      <c r="J103" s="4"/>
      <c r="K103" s="4" t="s">
        <v>271</v>
      </c>
      <c r="L103" s="145">
        <v>44868.0</v>
      </c>
      <c r="M103" s="115">
        <v>0.5355208333333333</v>
      </c>
      <c r="N103" s="4"/>
      <c r="O103" s="4"/>
      <c r="P103" s="116" t="b">
        <f>IFNA(IF(VLOOKUP($A103,'Add from APT'!$AA$2:$AC808,3,FALSE)&gt;0,TRUE,FALSE),"ER - NOT IN APT")</f>
        <v>0</v>
      </c>
      <c r="Q103" s="82" t="str">
        <f>IF(ISLOGICAL(P103),IF(P103,"ER - REPS IN APT", IFNA(VLOOKUP($A103,RAW_APT!$A$3:$M808,7,FALSE),"ER - NOT IN APT")),P103)</f>
        <v>Collected</v>
      </c>
      <c r="R103" s="117" t="b">
        <f t="shared" si="2"/>
        <v>1</v>
      </c>
      <c r="S103" s="116">
        <f t="shared" si="3"/>
        <v>1</v>
      </c>
      <c r="T103" s="148">
        <v>0.0</v>
      </c>
      <c r="U103" s="149"/>
      <c r="V103" s="147"/>
      <c r="W103" s="149"/>
      <c r="X103" s="120" t="b">
        <f t="shared" si="4"/>
        <v>0</v>
      </c>
      <c r="Y103" s="121" t="b">
        <v>0</v>
      </c>
      <c r="Z103" s="122" t="str">
        <f t="shared" si="5"/>
        <v/>
      </c>
      <c r="AA103" s="122" t="b">
        <f t="shared" si="6"/>
        <v>0</v>
      </c>
      <c r="AB103" s="147" t="b">
        <v>0</v>
      </c>
      <c r="AC103" s="148">
        <v>750.0</v>
      </c>
      <c r="AD103" s="149" t="b">
        <v>1</v>
      </c>
      <c r="AE103" s="125" t="str">
        <f t="shared" si="7"/>
        <v/>
      </c>
      <c r="AF103" s="117" t="b">
        <f t="shared" si="8"/>
        <v>0</v>
      </c>
      <c r="AG103" s="126" t="b">
        <f t="shared" si="9"/>
        <v>0</v>
      </c>
      <c r="AH103" s="148"/>
      <c r="AI103" s="150"/>
      <c r="AJ103" s="146">
        <v>2.2</v>
      </c>
      <c r="AK103" s="83" t="str">
        <f t="shared" si="10"/>
        <v>Negative</v>
      </c>
      <c r="AL103" s="147"/>
      <c r="AM103" s="83" t="s">
        <v>373</v>
      </c>
      <c r="AN103" s="83" t="s">
        <v>525</v>
      </c>
      <c r="AO103" s="83" t="str">
        <f>IFERROR(__xludf.DUMMYFUNCTION("IF($AG103, ""DELETED"",TRIM(JOIN("" "",D103:E103)))"),"")</f>
        <v/>
      </c>
      <c r="AP103" s="83" t="str">
        <f t="shared" ref="AP103:AQ103" si="127">IF($AG103, "DELETED", TRIM(CONCATENATE(F103,I103,U103)))</f>
        <v/>
      </c>
      <c r="AQ103" s="83" t="str">
        <f t="shared" si="127"/>
        <v/>
      </c>
      <c r="AR103" s="83" t="str">
        <f>IFERROR(__xludf.DUMMYFUNCTION("IF($AG103, ""DELETED"", TRIM(JOIN("" "",AP103,AQ103)))"),"")</f>
        <v/>
      </c>
      <c r="AS103" s="127"/>
      <c r="AT103" s="128" t="b">
        <f t="shared" si="12"/>
        <v>0</v>
      </c>
      <c r="AU103" s="128" t="str">
        <f t="shared" si="13"/>
        <v/>
      </c>
      <c r="AV103" s="128" t="str">
        <f t="shared" si="14"/>
        <v/>
      </c>
      <c r="AW103" s="128" t="str">
        <f t="shared" si="15"/>
        <v/>
      </c>
      <c r="AX103" s="129" t="str">
        <f t="shared" si="16"/>
        <v/>
      </c>
      <c r="AY103" s="143"/>
      <c r="AZ103" s="130"/>
      <c r="BA103" s="131" t="str">
        <f t="shared" si="17"/>
        <v/>
      </c>
      <c r="BB103" s="143"/>
      <c r="BC103" s="143"/>
      <c r="BD103" s="132"/>
      <c r="BE103" s="141"/>
      <c r="BF103" s="134" t="str">
        <f t="shared" si="18"/>
        <v/>
      </c>
      <c r="BG103" s="135" t="str">
        <f t="shared" si="19"/>
        <v>FLE656__44476_0.180023148148148___Null_44868_0.535520833333333_</v>
      </c>
      <c r="BH103" s="136" t="str">
        <f t="shared" si="20"/>
        <v/>
      </c>
      <c r="BI103" s="141" t="s">
        <v>526</v>
      </c>
      <c r="BJ103" s="137" t="str">
        <f t="shared" si="21"/>
        <v>FLB3425</v>
      </c>
      <c r="BK103" s="138" t="b">
        <f t="shared" si="22"/>
        <v>0</v>
      </c>
      <c r="BL103" s="137" t="str">
        <f t="shared" si="23"/>
        <v/>
      </c>
      <c r="BM103" s="132"/>
      <c r="BN103" s="8" t="b">
        <f t="shared" si="24"/>
        <v>1</v>
      </c>
      <c r="BO103" s="139" t="b">
        <f t="shared" si="25"/>
        <v>0</v>
      </c>
      <c r="BP103" s="140" t="b">
        <f t="shared" si="26"/>
        <v>1</v>
      </c>
      <c r="BQ103" s="4"/>
      <c r="BR103" s="4" t="str">
        <f t="shared" si="27"/>
        <v/>
      </c>
      <c r="BS103" s="4"/>
      <c r="BT103" s="4"/>
    </row>
    <row r="104">
      <c r="A104" s="4" t="s">
        <v>527</v>
      </c>
      <c r="B104" s="144">
        <v>44476.0</v>
      </c>
      <c r="C104" s="115">
        <v>0.18077546296296296</v>
      </c>
      <c r="D104" s="4"/>
      <c r="E104" s="143"/>
      <c r="F104" s="4"/>
      <c r="G104" s="4"/>
      <c r="H104" s="151"/>
      <c r="I104" s="4"/>
      <c r="J104" s="4"/>
      <c r="K104" s="4" t="s">
        <v>271</v>
      </c>
      <c r="L104" s="152"/>
      <c r="M104" s="115"/>
      <c r="N104" s="4"/>
      <c r="O104" s="4"/>
      <c r="P104" s="116" t="b">
        <f>IFNA(IF(VLOOKUP($A104,'Add from APT'!$AA$2:$AC808,3,FALSE)&gt;0,TRUE,FALSE),"ER - NOT IN APT")</f>
        <v>0</v>
      </c>
      <c r="Q104" s="82" t="str">
        <f>IF(ISLOGICAL(P104),IF(P104,"ER - REPS IN APT", IFNA(VLOOKUP($A104,RAW_APT!$A$3:$M808,7,FALSE),"ER - NOT IN APT")),P104)</f>
        <v>Collected</v>
      </c>
      <c r="R104" s="117" t="b">
        <f t="shared" si="2"/>
        <v>1</v>
      </c>
      <c r="S104" s="116">
        <f t="shared" si="3"/>
        <v>1</v>
      </c>
      <c r="T104" s="146"/>
      <c r="U104" s="147"/>
      <c r="V104" s="147"/>
      <c r="W104" s="147"/>
      <c r="X104" s="120" t="b">
        <f t="shared" si="4"/>
        <v>0</v>
      </c>
      <c r="Y104" s="121" t="b">
        <v>0</v>
      </c>
      <c r="Z104" s="122" t="str">
        <f t="shared" si="5"/>
        <v/>
      </c>
      <c r="AA104" s="122" t="b">
        <f t="shared" si="6"/>
        <v>0</v>
      </c>
      <c r="AB104" s="147" t="b">
        <v>0</v>
      </c>
      <c r="AC104" s="148">
        <v>397.0</v>
      </c>
      <c r="AD104" s="149" t="b">
        <v>0</v>
      </c>
      <c r="AE104" s="125" t="str">
        <f t="shared" si="7"/>
        <v/>
      </c>
      <c r="AF104" s="117" t="b">
        <f t="shared" si="8"/>
        <v>0</v>
      </c>
      <c r="AG104" s="126" t="b">
        <f t="shared" si="9"/>
        <v>0</v>
      </c>
      <c r="AH104" s="148"/>
      <c r="AI104" s="150"/>
      <c r="AJ104" s="146">
        <v>2.2</v>
      </c>
      <c r="AK104" s="83" t="str">
        <f t="shared" si="10"/>
        <v>Negative</v>
      </c>
      <c r="AL104" s="147"/>
      <c r="AM104" s="83" t="s">
        <v>280</v>
      </c>
      <c r="AN104" s="83" t="s">
        <v>413</v>
      </c>
      <c r="AO104" s="83" t="str">
        <f>IFERROR(__xludf.DUMMYFUNCTION("IF($AG104, ""DELETED"",TRIM(JOIN("" "",D104:E104)))"),"")</f>
        <v/>
      </c>
      <c r="AP104" s="83" t="str">
        <f t="shared" ref="AP104:AQ104" si="128">IF($AG104, "DELETED", TRIM(CONCATENATE(F104,I104,U104)))</f>
        <v/>
      </c>
      <c r="AQ104" s="83" t="str">
        <f t="shared" si="128"/>
        <v/>
      </c>
      <c r="AR104" s="83" t="str">
        <f>IFERROR(__xludf.DUMMYFUNCTION("IF($AG104, ""DELETED"", TRIM(JOIN("" "",AP104,AQ104)))"),"")</f>
        <v/>
      </c>
      <c r="AS104" s="127"/>
      <c r="AT104" s="128" t="b">
        <f t="shared" si="12"/>
        <v>0</v>
      </c>
      <c r="AU104" s="128" t="str">
        <f t="shared" si="13"/>
        <v/>
      </c>
      <c r="AV104" s="128" t="str">
        <f t="shared" si="14"/>
        <v/>
      </c>
      <c r="AW104" s="128" t="str">
        <f t="shared" si="15"/>
        <v/>
      </c>
      <c r="AX104" s="129" t="str">
        <f t="shared" si="16"/>
        <v/>
      </c>
      <c r="AY104" s="143"/>
      <c r="AZ104" s="130"/>
      <c r="BA104" s="131" t="str">
        <f t="shared" si="17"/>
        <v/>
      </c>
      <c r="BB104" s="143"/>
      <c r="BC104" s="143"/>
      <c r="BD104" s="132"/>
      <c r="BE104" s="141"/>
      <c r="BF104" s="134" t="str">
        <f t="shared" si="18"/>
        <v/>
      </c>
      <c r="BG104" s="135" t="str">
        <f t="shared" si="19"/>
        <v>PA9464__44476_0.180775462962963___Null___</v>
      </c>
      <c r="BH104" s="136" t="str">
        <f t="shared" si="20"/>
        <v/>
      </c>
      <c r="BI104" s="141" t="s">
        <v>528</v>
      </c>
      <c r="BJ104" s="137" t="str">
        <f t="shared" si="21"/>
        <v>FLB3426</v>
      </c>
      <c r="BK104" s="138" t="b">
        <f t="shared" si="22"/>
        <v>0</v>
      </c>
      <c r="BL104" s="137" t="str">
        <f t="shared" si="23"/>
        <v/>
      </c>
      <c r="BM104" s="132"/>
      <c r="BN104" s="8" t="b">
        <f t="shared" si="24"/>
        <v>1</v>
      </c>
      <c r="BO104" s="139" t="b">
        <f t="shared" si="25"/>
        <v>0</v>
      </c>
      <c r="BP104" s="140" t="b">
        <f t="shared" si="26"/>
        <v>1</v>
      </c>
      <c r="BQ104" s="4"/>
      <c r="BR104" s="4" t="str">
        <f t="shared" si="27"/>
        <v/>
      </c>
      <c r="BS104" s="4"/>
      <c r="BT104" s="4"/>
    </row>
    <row r="105">
      <c r="A105" s="4" t="s">
        <v>529</v>
      </c>
      <c r="B105" s="144">
        <v>44476.0</v>
      </c>
      <c r="C105" s="115">
        <v>0.2136574074074074</v>
      </c>
      <c r="D105" s="4"/>
      <c r="E105" s="143"/>
      <c r="F105" s="4"/>
      <c r="G105" s="4"/>
      <c r="H105" s="151"/>
      <c r="I105" s="4"/>
      <c r="J105" s="4"/>
      <c r="K105" s="4" t="s">
        <v>271</v>
      </c>
      <c r="L105" s="152"/>
      <c r="M105" s="115"/>
      <c r="N105" s="4"/>
      <c r="O105" s="4"/>
      <c r="P105" s="116" t="b">
        <f>IFNA(IF(VLOOKUP($A105,'Add from APT'!$AA$2:$AC808,3,FALSE)&gt;0,TRUE,FALSE),"ER - NOT IN APT")</f>
        <v>0</v>
      </c>
      <c r="Q105" s="82" t="str">
        <f>IF(ISLOGICAL(P105),IF(P105,"ER - REPS IN APT", IFNA(VLOOKUP($A105,RAW_APT!$A$3:$M808,7,FALSE),"ER - NOT IN APT")),P105)</f>
        <v>Collected</v>
      </c>
      <c r="R105" s="117" t="b">
        <f t="shared" si="2"/>
        <v>1</v>
      </c>
      <c r="S105" s="116">
        <f t="shared" si="3"/>
        <v>1</v>
      </c>
      <c r="T105" s="146"/>
      <c r="U105" s="147"/>
      <c r="V105" s="147"/>
      <c r="W105" s="147"/>
      <c r="X105" s="120" t="b">
        <f t="shared" si="4"/>
        <v>0</v>
      </c>
      <c r="Y105" s="121" t="b">
        <v>0</v>
      </c>
      <c r="Z105" s="122" t="str">
        <f t="shared" si="5"/>
        <v/>
      </c>
      <c r="AA105" s="122" t="b">
        <f t="shared" si="6"/>
        <v>0</v>
      </c>
      <c r="AB105" s="147" t="b">
        <v>0</v>
      </c>
      <c r="AC105" s="148">
        <v>396.0</v>
      </c>
      <c r="AD105" s="149" t="b">
        <v>0</v>
      </c>
      <c r="AE105" s="125" t="str">
        <f t="shared" si="7"/>
        <v/>
      </c>
      <c r="AF105" s="117" t="b">
        <f t="shared" si="8"/>
        <v>0</v>
      </c>
      <c r="AG105" s="126" t="b">
        <f t="shared" si="9"/>
        <v>0</v>
      </c>
      <c r="AH105" s="148"/>
      <c r="AI105" s="150"/>
      <c r="AJ105" s="146">
        <v>2.2</v>
      </c>
      <c r="AK105" s="83" t="str">
        <f t="shared" si="10"/>
        <v>Negative</v>
      </c>
      <c r="AL105" s="147"/>
      <c r="AM105" s="83" t="s">
        <v>280</v>
      </c>
      <c r="AN105" s="83" t="s">
        <v>408</v>
      </c>
      <c r="AO105" s="83" t="str">
        <f>IFERROR(__xludf.DUMMYFUNCTION("IF($AG105, ""DELETED"",TRIM(JOIN("" "",D105:E105)))"),"")</f>
        <v/>
      </c>
      <c r="AP105" s="83" t="str">
        <f t="shared" ref="AP105:AQ105" si="129">IF($AG105, "DELETED", TRIM(CONCATENATE(F105,I105,U105)))</f>
        <v/>
      </c>
      <c r="AQ105" s="83" t="str">
        <f t="shared" si="129"/>
        <v/>
      </c>
      <c r="AR105" s="83" t="str">
        <f>IFERROR(__xludf.DUMMYFUNCTION("IF($AG105, ""DELETED"", TRIM(JOIN("" "",AP105,AQ105)))"),"")</f>
        <v/>
      </c>
      <c r="AS105" s="127"/>
      <c r="AT105" s="128" t="b">
        <f t="shared" si="12"/>
        <v>0</v>
      </c>
      <c r="AU105" s="128" t="str">
        <f t="shared" si="13"/>
        <v/>
      </c>
      <c r="AV105" s="128" t="str">
        <f t="shared" si="14"/>
        <v/>
      </c>
      <c r="AW105" s="128" t="str">
        <f t="shared" si="15"/>
        <v/>
      </c>
      <c r="AX105" s="129" t="str">
        <f t="shared" si="16"/>
        <v/>
      </c>
      <c r="AY105" s="143"/>
      <c r="AZ105" s="130"/>
      <c r="BA105" s="131" t="str">
        <f t="shared" si="17"/>
        <v/>
      </c>
      <c r="BB105" s="143"/>
      <c r="BC105" s="143"/>
      <c r="BD105" s="132"/>
      <c r="BE105" s="141"/>
      <c r="BF105" s="134" t="str">
        <f t="shared" si="18"/>
        <v/>
      </c>
      <c r="BG105" s="135" t="str">
        <f t="shared" si="19"/>
        <v>PA9501__44476_0.213657407407407___Null___</v>
      </c>
      <c r="BH105" s="136" t="str">
        <f t="shared" si="20"/>
        <v/>
      </c>
      <c r="BI105" s="141" t="s">
        <v>530</v>
      </c>
      <c r="BJ105" s="137" t="str">
        <f t="shared" si="21"/>
        <v>FLB3427</v>
      </c>
      <c r="BK105" s="138" t="b">
        <f t="shared" si="22"/>
        <v>0</v>
      </c>
      <c r="BL105" s="137" t="str">
        <f t="shared" si="23"/>
        <v/>
      </c>
      <c r="BM105" s="132"/>
      <c r="BN105" s="8" t="b">
        <f t="shared" si="24"/>
        <v>1</v>
      </c>
      <c r="BO105" s="139" t="b">
        <f t="shared" si="25"/>
        <v>0</v>
      </c>
      <c r="BP105" s="140" t="b">
        <f t="shared" si="26"/>
        <v>1</v>
      </c>
      <c r="BQ105" s="4"/>
      <c r="BR105" s="4" t="str">
        <f t="shared" si="27"/>
        <v/>
      </c>
      <c r="BS105" s="4"/>
      <c r="BT105" s="4"/>
    </row>
    <row r="106">
      <c r="A106" s="143" t="s">
        <v>531</v>
      </c>
      <c r="B106" s="144">
        <v>44476.0</v>
      </c>
      <c r="C106" s="115">
        <v>0.4220601851851852</v>
      </c>
      <c r="D106" s="4"/>
      <c r="E106" s="143"/>
      <c r="F106" s="149"/>
      <c r="G106" s="147"/>
      <c r="H106" s="4"/>
      <c r="I106" s="4"/>
      <c r="J106" s="4"/>
      <c r="K106" s="4" t="s">
        <v>271</v>
      </c>
      <c r="L106" s="145">
        <v>44868.0</v>
      </c>
      <c r="M106" s="115">
        <v>0.5355208333333333</v>
      </c>
      <c r="N106" s="4"/>
      <c r="O106" s="4"/>
      <c r="P106" s="116" t="b">
        <f>IFNA(IF(VLOOKUP($A106,'Add from APT'!$AA$2:$AC808,3,FALSE)&gt;0,TRUE,FALSE),"ER - NOT IN APT")</f>
        <v>0</v>
      </c>
      <c r="Q106" s="82" t="str">
        <f>IF(ISLOGICAL(P106),IF(P106,"ER - REPS IN APT", IFNA(VLOOKUP($A106,RAW_APT!$A$3:$M808,7,FALSE),"ER - NOT IN APT")),P106)</f>
        <v>Collected</v>
      </c>
      <c r="R106" s="117" t="b">
        <f t="shared" si="2"/>
        <v>1</v>
      </c>
      <c r="S106" s="116">
        <f t="shared" si="3"/>
        <v>1</v>
      </c>
      <c r="T106" s="148">
        <v>0.0</v>
      </c>
      <c r="U106" s="149"/>
      <c r="V106" s="147"/>
      <c r="W106" s="147"/>
      <c r="X106" s="120" t="b">
        <f t="shared" si="4"/>
        <v>0</v>
      </c>
      <c r="Y106" s="121" t="b">
        <v>0</v>
      </c>
      <c r="Z106" s="122" t="str">
        <f t="shared" si="5"/>
        <v/>
      </c>
      <c r="AA106" s="122" t="b">
        <f t="shared" si="6"/>
        <v>0</v>
      </c>
      <c r="AB106" s="147" t="b">
        <v>0</v>
      </c>
      <c r="AC106" s="148">
        <v>749.0</v>
      </c>
      <c r="AD106" s="149" t="b">
        <v>1</v>
      </c>
      <c r="AE106" s="125" t="str">
        <f t="shared" si="7"/>
        <v/>
      </c>
      <c r="AF106" s="117" t="b">
        <f t="shared" si="8"/>
        <v>0</v>
      </c>
      <c r="AG106" s="126" t="b">
        <f t="shared" si="9"/>
        <v>0</v>
      </c>
      <c r="AH106" s="148"/>
      <c r="AI106" s="150"/>
      <c r="AJ106" s="146">
        <v>2.2</v>
      </c>
      <c r="AK106" s="83" t="str">
        <f t="shared" si="10"/>
        <v>Negative</v>
      </c>
      <c r="AL106" s="147"/>
      <c r="AM106" s="83" t="s">
        <v>280</v>
      </c>
      <c r="AN106" s="83" t="s">
        <v>532</v>
      </c>
      <c r="AO106" s="83" t="str">
        <f>IFERROR(__xludf.DUMMYFUNCTION("IF($AG106, ""DELETED"",TRIM(JOIN("" "",D106:E106)))"),"")</f>
        <v/>
      </c>
      <c r="AP106" s="83" t="str">
        <f t="shared" ref="AP106:AQ106" si="130">IF($AG106, "DELETED", TRIM(CONCATENATE(F106,I106,U106)))</f>
        <v/>
      </c>
      <c r="AQ106" s="83" t="str">
        <f t="shared" si="130"/>
        <v/>
      </c>
      <c r="AR106" s="83" t="str">
        <f>IFERROR(__xludf.DUMMYFUNCTION("IF($AG106, ""DELETED"", TRIM(JOIN("" "",AP106,AQ106)))"),"")</f>
        <v/>
      </c>
      <c r="AS106" s="127"/>
      <c r="AT106" s="128" t="b">
        <f t="shared" si="12"/>
        <v>0</v>
      </c>
      <c r="AU106" s="128" t="str">
        <f t="shared" si="13"/>
        <v/>
      </c>
      <c r="AV106" s="128" t="str">
        <f t="shared" si="14"/>
        <v/>
      </c>
      <c r="AW106" s="128" t="str">
        <f t="shared" si="15"/>
        <v/>
      </c>
      <c r="AX106" s="129" t="str">
        <f t="shared" si="16"/>
        <v/>
      </c>
      <c r="AY106" s="143"/>
      <c r="AZ106" s="130"/>
      <c r="BA106" s="131" t="str">
        <f t="shared" si="17"/>
        <v/>
      </c>
      <c r="BB106" s="143"/>
      <c r="BC106" s="143"/>
      <c r="BD106" s="132"/>
      <c r="BE106" s="141"/>
      <c r="BF106" s="134" t="str">
        <f t="shared" si="18"/>
        <v/>
      </c>
      <c r="BG106" s="135" t="str">
        <f t="shared" si="19"/>
        <v>PA9416__44476_0.422060185185185___Null_44868_0.535520833333333_</v>
      </c>
      <c r="BH106" s="136" t="str">
        <f t="shared" si="20"/>
        <v/>
      </c>
      <c r="BI106" s="141" t="s">
        <v>533</v>
      </c>
      <c r="BJ106" s="137" t="str">
        <f t="shared" si="21"/>
        <v>FLB3428</v>
      </c>
      <c r="BK106" s="138" t="b">
        <f t="shared" si="22"/>
        <v>0</v>
      </c>
      <c r="BL106" s="137" t="str">
        <f t="shared" si="23"/>
        <v/>
      </c>
      <c r="BM106" s="132"/>
      <c r="BN106" s="8" t="b">
        <f t="shared" si="24"/>
        <v>1</v>
      </c>
      <c r="BO106" s="139" t="b">
        <f t="shared" si="25"/>
        <v>0</v>
      </c>
      <c r="BP106" s="140" t="b">
        <f t="shared" si="26"/>
        <v>1</v>
      </c>
      <c r="BQ106" s="4"/>
      <c r="BR106" s="4" t="str">
        <f t="shared" si="27"/>
        <v/>
      </c>
      <c r="BS106" s="4"/>
      <c r="BT106" s="4"/>
    </row>
    <row r="107">
      <c r="A107" s="143" t="s">
        <v>534</v>
      </c>
      <c r="B107" s="144">
        <v>44476.0</v>
      </c>
      <c r="C107" s="115">
        <v>0.42268518518518516</v>
      </c>
      <c r="D107" s="4"/>
      <c r="E107" s="143"/>
      <c r="F107" s="149"/>
      <c r="G107" s="147"/>
      <c r="H107" s="151"/>
      <c r="I107" s="4"/>
      <c r="J107" s="4"/>
      <c r="K107" s="4" t="s">
        <v>271</v>
      </c>
      <c r="L107" s="145">
        <v>44868.0</v>
      </c>
      <c r="M107" s="115">
        <v>0.5355208333333333</v>
      </c>
      <c r="N107" s="4"/>
      <c r="O107" s="4"/>
      <c r="P107" s="116" t="b">
        <f>IFNA(IF(VLOOKUP($A107,'Add from APT'!$AA$2:$AC808,3,FALSE)&gt;0,TRUE,FALSE),"ER - NOT IN APT")</f>
        <v>0</v>
      </c>
      <c r="Q107" s="82" t="str">
        <f>IF(ISLOGICAL(P107),IF(P107,"ER - REPS IN APT", IFNA(VLOOKUP($A107,RAW_APT!$A$3:$M808,7,FALSE),"ER - NOT IN APT")),P107)</f>
        <v>Collected</v>
      </c>
      <c r="R107" s="117" t="b">
        <f t="shared" si="2"/>
        <v>1</v>
      </c>
      <c r="S107" s="116">
        <f t="shared" si="3"/>
        <v>1</v>
      </c>
      <c r="T107" s="148">
        <v>0.0</v>
      </c>
      <c r="U107" s="149"/>
      <c r="V107" s="147"/>
      <c r="W107" s="149"/>
      <c r="X107" s="120" t="b">
        <f t="shared" si="4"/>
        <v>0</v>
      </c>
      <c r="Y107" s="121" t="b">
        <v>0</v>
      </c>
      <c r="Z107" s="122" t="str">
        <f t="shared" si="5"/>
        <v/>
      </c>
      <c r="AA107" s="122" t="b">
        <f t="shared" si="6"/>
        <v>0</v>
      </c>
      <c r="AB107" s="147" t="b">
        <v>0</v>
      </c>
      <c r="AC107" s="148">
        <v>748.0</v>
      </c>
      <c r="AD107" s="149" t="b">
        <v>1</v>
      </c>
      <c r="AE107" s="125" t="str">
        <f t="shared" si="7"/>
        <v/>
      </c>
      <c r="AF107" s="117" t="b">
        <f t="shared" si="8"/>
        <v>0</v>
      </c>
      <c r="AG107" s="126" t="b">
        <f t="shared" si="9"/>
        <v>0</v>
      </c>
      <c r="AH107" s="148"/>
      <c r="AI107" s="150"/>
      <c r="AJ107" s="146">
        <v>2.2</v>
      </c>
      <c r="AK107" s="83" t="str">
        <f t="shared" si="10"/>
        <v>Negative</v>
      </c>
      <c r="AL107" s="147"/>
      <c r="AM107" s="83" t="s">
        <v>280</v>
      </c>
      <c r="AN107" s="83" t="s">
        <v>535</v>
      </c>
      <c r="AO107" s="83" t="str">
        <f>IFERROR(__xludf.DUMMYFUNCTION("IF($AG107, ""DELETED"",TRIM(JOIN("" "",D107:E107)))"),"")</f>
        <v/>
      </c>
      <c r="AP107" s="83" t="str">
        <f t="shared" ref="AP107:AQ107" si="131">IF($AG107, "DELETED", TRIM(CONCATENATE(F107,I107,U107)))</f>
        <v/>
      </c>
      <c r="AQ107" s="83" t="str">
        <f t="shared" si="131"/>
        <v/>
      </c>
      <c r="AR107" s="83" t="str">
        <f>IFERROR(__xludf.DUMMYFUNCTION("IF($AG107, ""DELETED"", TRIM(JOIN("" "",AP107,AQ107)))"),"")</f>
        <v/>
      </c>
      <c r="AS107" s="127"/>
      <c r="AT107" s="128" t="b">
        <f t="shared" si="12"/>
        <v>0</v>
      </c>
      <c r="AU107" s="128" t="str">
        <f t="shared" si="13"/>
        <v/>
      </c>
      <c r="AV107" s="128" t="str">
        <f t="shared" si="14"/>
        <v/>
      </c>
      <c r="AW107" s="128" t="str">
        <f t="shared" si="15"/>
        <v/>
      </c>
      <c r="AX107" s="129" t="str">
        <f t="shared" si="16"/>
        <v/>
      </c>
      <c r="AY107" s="143"/>
      <c r="AZ107" s="130"/>
      <c r="BA107" s="131" t="str">
        <f t="shared" si="17"/>
        <v/>
      </c>
      <c r="BB107" s="143"/>
      <c r="BC107" s="143"/>
      <c r="BD107" s="132"/>
      <c r="BE107" s="141"/>
      <c r="BF107" s="134" t="str">
        <f t="shared" si="18"/>
        <v/>
      </c>
      <c r="BG107" s="135" t="str">
        <f t="shared" si="19"/>
        <v>FLE659__44476_0.422685185185185___Null_44868_0.535520833333333_</v>
      </c>
      <c r="BH107" s="136" t="str">
        <f t="shared" si="20"/>
        <v/>
      </c>
      <c r="BI107" s="141" t="s">
        <v>536</v>
      </c>
      <c r="BJ107" s="137" t="str">
        <f t="shared" si="21"/>
        <v>FLB3429</v>
      </c>
      <c r="BK107" s="138" t="b">
        <f t="shared" si="22"/>
        <v>0</v>
      </c>
      <c r="BL107" s="137" t="str">
        <f t="shared" si="23"/>
        <v/>
      </c>
      <c r="BM107" s="132"/>
      <c r="BN107" s="8" t="b">
        <f t="shared" si="24"/>
        <v>1</v>
      </c>
      <c r="BO107" s="139" t="b">
        <f t="shared" si="25"/>
        <v>0</v>
      </c>
      <c r="BP107" s="140" t="b">
        <f t="shared" si="26"/>
        <v>1</v>
      </c>
      <c r="BQ107" s="4"/>
      <c r="BR107" s="4" t="str">
        <f t="shared" si="27"/>
        <v/>
      </c>
      <c r="BS107" s="4"/>
      <c r="BT107" s="4"/>
    </row>
    <row r="108">
      <c r="A108" s="4" t="s">
        <v>537</v>
      </c>
      <c r="B108" s="144">
        <v>44476.0</v>
      </c>
      <c r="C108" s="115">
        <v>0.46534722222222225</v>
      </c>
      <c r="D108" s="4"/>
      <c r="E108" s="143"/>
      <c r="F108" s="4"/>
      <c r="G108" s="4"/>
      <c r="H108" s="151"/>
      <c r="I108" s="4"/>
      <c r="J108" s="4"/>
      <c r="K108" s="4" t="s">
        <v>271</v>
      </c>
      <c r="L108" s="152"/>
      <c r="M108" s="115"/>
      <c r="N108" s="4"/>
      <c r="O108" s="4"/>
      <c r="P108" s="116" t="b">
        <f>IFNA(IF(VLOOKUP($A108,'Add from APT'!$AA$2:$AC808,3,FALSE)&gt;0,TRUE,FALSE),"ER - NOT IN APT")</f>
        <v>0</v>
      </c>
      <c r="Q108" s="82" t="str">
        <f>IF(ISLOGICAL(P108),IF(P108,"ER - REPS IN APT", IFNA(VLOOKUP($A108,RAW_APT!$A$3:$M808,7,FALSE),"ER - NOT IN APT")),P108)</f>
        <v>Collected</v>
      </c>
      <c r="R108" s="117" t="b">
        <f t="shared" si="2"/>
        <v>1</v>
      </c>
      <c r="S108" s="116">
        <f t="shared" si="3"/>
        <v>1</v>
      </c>
      <c r="T108" s="146"/>
      <c r="U108" s="147"/>
      <c r="V108" s="147"/>
      <c r="W108" s="147"/>
      <c r="X108" s="120" t="b">
        <f t="shared" si="4"/>
        <v>0</v>
      </c>
      <c r="Y108" s="121" t="b">
        <v>0</v>
      </c>
      <c r="Z108" s="122" t="str">
        <f t="shared" si="5"/>
        <v/>
      </c>
      <c r="AA108" s="122" t="b">
        <f t="shared" si="6"/>
        <v>0</v>
      </c>
      <c r="AB108" s="147" t="b">
        <v>0</v>
      </c>
      <c r="AC108" s="148">
        <v>395.0</v>
      </c>
      <c r="AD108" s="149" t="b">
        <v>0</v>
      </c>
      <c r="AE108" s="125" t="str">
        <f t="shared" si="7"/>
        <v/>
      </c>
      <c r="AF108" s="117" t="b">
        <f t="shared" si="8"/>
        <v>0</v>
      </c>
      <c r="AG108" s="126" t="b">
        <f t="shared" si="9"/>
        <v>0</v>
      </c>
      <c r="AH108" s="148"/>
      <c r="AI108" s="150"/>
      <c r="AJ108" s="146">
        <v>2.2</v>
      </c>
      <c r="AK108" s="83" t="str">
        <f t="shared" si="10"/>
        <v>Negative</v>
      </c>
      <c r="AL108" s="147"/>
      <c r="AM108" s="83" t="s">
        <v>280</v>
      </c>
      <c r="AN108" s="83" t="s">
        <v>473</v>
      </c>
      <c r="AO108" s="83" t="str">
        <f>IFERROR(__xludf.DUMMYFUNCTION("IF($AG108, ""DELETED"",TRIM(JOIN("" "",D108:E108)))"),"")</f>
        <v/>
      </c>
      <c r="AP108" s="83" t="str">
        <f t="shared" ref="AP108:AQ108" si="132">IF($AG108, "DELETED", TRIM(CONCATENATE(F108,I108,U108)))</f>
        <v/>
      </c>
      <c r="AQ108" s="83" t="str">
        <f t="shared" si="132"/>
        <v/>
      </c>
      <c r="AR108" s="83" t="str">
        <f>IFERROR(__xludf.DUMMYFUNCTION("IF($AG108, ""DELETED"", TRIM(JOIN("" "",AP108,AQ108)))"),"")</f>
        <v/>
      </c>
      <c r="AS108" s="127"/>
      <c r="AT108" s="128" t="b">
        <f t="shared" si="12"/>
        <v>0</v>
      </c>
      <c r="AU108" s="128" t="str">
        <f t="shared" si="13"/>
        <v/>
      </c>
      <c r="AV108" s="128" t="str">
        <f t="shared" si="14"/>
        <v/>
      </c>
      <c r="AW108" s="128" t="str">
        <f t="shared" si="15"/>
        <v/>
      </c>
      <c r="AX108" s="129" t="str">
        <f t="shared" si="16"/>
        <v/>
      </c>
      <c r="AY108" s="143"/>
      <c r="AZ108" s="130"/>
      <c r="BA108" s="131" t="str">
        <f t="shared" si="17"/>
        <v/>
      </c>
      <c r="BB108" s="143"/>
      <c r="BC108" s="143"/>
      <c r="BD108" s="132"/>
      <c r="BE108" s="141"/>
      <c r="BF108" s="134" t="str">
        <f t="shared" si="18"/>
        <v/>
      </c>
      <c r="BG108" s="135" t="str">
        <f t="shared" si="19"/>
        <v>FLE664__44476_0.465347222222222___Null___</v>
      </c>
      <c r="BH108" s="136" t="str">
        <f t="shared" si="20"/>
        <v/>
      </c>
      <c r="BI108" s="141" t="s">
        <v>538</v>
      </c>
      <c r="BJ108" s="137" t="str">
        <f t="shared" si="21"/>
        <v>FLB3430</v>
      </c>
      <c r="BK108" s="138" t="b">
        <f t="shared" si="22"/>
        <v>0</v>
      </c>
      <c r="BL108" s="137" t="str">
        <f t="shared" si="23"/>
        <v/>
      </c>
      <c r="BM108" s="132"/>
      <c r="BN108" s="8" t="b">
        <f t="shared" si="24"/>
        <v>1</v>
      </c>
      <c r="BO108" s="139" t="b">
        <f t="shared" si="25"/>
        <v>0</v>
      </c>
      <c r="BP108" s="140" t="b">
        <f t="shared" si="26"/>
        <v>1</v>
      </c>
      <c r="BQ108" s="4"/>
      <c r="BR108" s="4" t="str">
        <f t="shared" si="27"/>
        <v/>
      </c>
      <c r="BS108" s="4"/>
      <c r="BT108" s="4"/>
    </row>
    <row r="109">
      <c r="A109" s="4" t="s">
        <v>539</v>
      </c>
      <c r="B109" s="144">
        <v>44477.0</v>
      </c>
      <c r="C109" s="115">
        <v>0.20619212962962963</v>
      </c>
      <c r="D109" s="4"/>
      <c r="E109" s="143"/>
      <c r="F109" s="4"/>
      <c r="G109" s="4"/>
      <c r="H109" s="151"/>
      <c r="I109" s="4"/>
      <c r="J109" s="4"/>
      <c r="K109" s="4" t="s">
        <v>271</v>
      </c>
      <c r="L109" s="152"/>
      <c r="M109" s="115"/>
      <c r="N109" s="4"/>
      <c r="O109" s="4"/>
      <c r="P109" s="116" t="b">
        <f>IFNA(IF(VLOOKUP($A109,'Add from APT'!$AA$2:$AC808,3,FALSE)&gt;0,TRUE,FALSE),"ER - NOT IN APT")</f>
        <v>0</v>
      </c>
      <c r="Q109" s="82" t="str">
        <f>IF(ISLOGICAL(P109),IF(P109,"ER - REPS IN APT", IFNA(VLOOKUP($A109,RAW_APT!$A$3:$M808,7,FALSE),"ER - NOT IN APT")),P109)</f>
        <v>Collected</v>
      </c>
      <c r="R109" s="117" t="b">
        <f t="shared" si="2"/>
        <v>1</v>
      </c>
      <c r="S109" s="116">
        <f t="shared" si="3"/>
        <v>1</v>
      </c>
      <c r="T109" s="146"/>
      <c r="U109" s="147"/>
      <c r="V109" s="147"/>
      <c r="W109" s="147"/>
      <c r="X109" s="120" t="b">
        <f t="shared" si="4"/>
        <v>0</v>
      </c>
      <c r="Y109" s="121" t="b">
        <v>0</v>
      </c>
      <c r="Z109" s="122" t="str">
        <f t="shared" si="5"/>
        <v/>
      </c>
      <c r="AA109" s="122" t="b">
        <f t="shared" si="6"/>
        <v>0</v>
      </c>
      <c r="AB109" s="147" t="b">
        <v>0</v>
      </c>
      <c r="AC109" s="148">
        <v>394.0</v>
      </c>
      <c r="AD109" s="149" t="b">
        <v>0</v>
      </c>
      <c r="AE109" s="125" t="str">
        <f t="shared" si="7"/>
        <v/>
      </c>
      <c r="AF109" s="117" t="b">
        <f t="shared" si="8"/>
        <v>0</v>
      </c>
      <c r="AG109" s="126" t="b">
        <f t="shared" si="9"/>
        <v>0</v>
      </c>
      <c r="AH109" s="148"/>
      <c r="AI109" s="150"/>
      <c r="AJ109" s="146">
        <v>2.2</v>
      </c>
      <c r="AK109" s="83" t="str">
        <f t="shared" si="10"/>
        <v>Negative</v>
      </c>
      <c r="AL109" s="147"/>
      <c r="AM109" s="83" t="s">
        <v>373</v>
      </c>
      <c r="AN109" s="83" t="s">
        <v>363</v>
      </c>
      <c r="AO109" s="83" t="str">
        <f>IFERROR(__xludf.DUMMYFUNCTION("IF($AG109, ""DELETED"",TRIM(JOIN("" "",D109:E109)))"),"")</f>
        <v/>
      </c>
      <c r="AP109" s="83" t="str">
        <f t="shared" ref="AP109:AQ109" si="133">IF($AG109, "DELETED", TRIM(CONCATENATE(F109,I109,U109)))</f>
        <v/>
      </c>
      <c r="AQ109" s="83" t="str">
        <f t="shared" si="133"/>
        <v/>
      </c>
      <c r="AR109" s="83" t="str">
        <f>IFERROR(__xludf.DUMMYFUNCTION("IF($AG109, ""DELETED"", TRIM(JOIN("" "",AP109,AQ109)))"),"")</f>
        <v/>
      </c>
      <c r="AS109" s="127"/>
      <c r="AT109" s="128" t="b">
        <f t="shared" si="12"/>
        <v>0</v>
      </c>
      <c r="AU109" s="128" t="str">
        <f t="shared" si="13"/>
        <v/>
      </c>
      <c r="AV109" s="128" t="str">
        <f t="shared" si="14"/>
        <v/>
      </c>
      <c r="AW109" s="128" t="str">
        <f t="shared" si="15"/>
        <v/>
      </c>
      <c r="AX109" s="129" t="str">
        <f t="shared" si="16"/>
        <v/>
      </c>
      <c r="AY109" s="143"/>
      <c r="AZ109" s="130"/>
      <c r="BA109" s="131" t="str">
        <f t="shared" si="17"/>
        <v/>
      </c>
      <c r="BB109" s="143"/>
      <c r="BC109" s="143"/>
      <c r="BD109" s="132"/>
      <c r="BE109" s="141"/>
      <c r="BF109" s="134" t="str">
        <f t="shared" si="18"/>
        <v/>
      </c>
      <c r="BG109" s="135" t="str">
        <f t="shared" si="19"/>
        <v>FLE691__44477_0.20619212962963___Null___</v>
      </c>
      <c r="BH109" s="136" t="str">
        <f t="shared" si="20"/>
        <v/>
      </c>
      <c r="BI109" s="141" t="s">
        <v>540</v>
      </c>
      <c r="BJ109" s="137" t="str">
        <f t="shared" si="21"/>
        <v>FLB3431</v>
      </c>
      <c r="BK109" s="138" t="b">
        <f t="shared" si="22"/>
        <v>0</v>
      </c>
      <c r="BL109" s="137" t="str">
        <f t="shared" si="23"/>
        <v/>
      </c>
      <c r="BM109" s="132"/>
      <c r="BN109" s="8" t="b">
        <f t="shared" si="24"/>
        <v>1</v>
      </c>
      <c r="BO109" s="139" t="b">
        <f t="shared" si="25"/>
        <v>0</v>
      </c>
      <c r="BP109" s="140" t="b">
        <f t="shared" si="26"/>
        <v>1</v>
      </c>
      <c r="BQ109" s="4"/>
      <c r="BR109" s="4" t="str">
        <f t="shared" si="27"/>
        <v/>
      </c>
      <c r="BS109" s="4"/>
      <c r="BT109" s="4"/>
    </row>
    <row r="110">
      <c r="A110" s="4" t="s">
        <v>541</v>
      </c>
      <c r="B110" s="144">
        <v>44477.0</v>
      </c>
      <c r="C110" s="115">
        <v>0.21248842592592593</v>
      </c>
      <c r="D110" s="4"/>
      <c r="E110" s="143"/>
      <c r="F110" s="4"/>
      <c r="G110" s="4"/>
      <c r="H110" s="151"/>
      <c r="I110" s="4"/>
      <c r="J110" s="4"/>
      <c r="K110" s="4" t="s">
        <v>271</v>
      </c>
      <c r="L110" s="152"/>
      <c r="M110" s="115"/>
      <c r="N110" s="4"/>
      <c r="O110" s="4"/>
      <c r="P110" s="116" t="b">
        <f>IFNA(IF(VLOOKUP($A110,'Add from APT'!$AA$2:$AC808,3,FALSE)&gt;0,TRUE,FALSE),"ER - NOT IN APT")</f>
        <v>0</v>
      </c>
      <c r="Q110" s="82" t="str">
        <f>IF(ISLOGICAL(P110),IF(P110,"ER - REPS IN APT", IFNA(VLOOKUP($A110,RAW_APT!$A$3:$M808,7,FALSE),"ER - NOT IN APT")),P110)</f>
        <v>Collected</v>
      </c>
      <c r="R110" s="117" t="b">
        <f t="shared" si="2"/>
        <v>1</v>
      </c>
      <c r="S110" s="116">
        <f t="shared" si="3"/>
        <v>1</v>
      </c>
      <c r="T110" s="146"/>
      <c r="U110" s="147"/>
      <c r="V110" s="147"/>
      <c r="W110" s="147"/>
      <c r="X110" s="120" t="b">
        <f t="shared" si="4"/>
        <v>0</v>
      </c>
      <c r="Y110" s="121" t="b">
        <v>0</v>
      </c>
      <c r="Z110" s="122" t="str">
        <f t="shared" si="5"/>
        <v/>
      </c>
      <c r="AA110" s="122" t="b">
        <f t="shared" si="6"/>
        <v>0</v>
      </c>
      <c r="AB110" s="147" t="b">
        <v>0</v>
      </c>
      <c r="AC110" s="148">
        <v>393.0</v>
      </c>
      <c r="AD110" s="149" t="b">
        <v>0</v>
      </c>
      <c r="AE110" s="125" t="str">
        <f t="shared" si="7"/>
        <v/>
      </c>
      <c r="AF110" s="117" t="b">
        <f t="shared" si="8"/>
        <v>0</v>
      </c>
      <c r="AG110" s="126" t="b">
        <f t="shared" si="9"/>
        <v>0</v>
      </c>
      <c r="AH110" s="148"/>
      <c r="AI110" s="150"/>
      <c r="AJ110" s="146">
        <v>2.2</v>
      </c>
      <c r="AK110" s="83" t="str">
        <f t="shared" si="10"/>
        <v>Negative</v>
      </c>
      <c r="AL110" s="147"/>
      <c r="AM110" s="83" t="s">
        <v>373</v>
      </c>
      <c r="AN110" s="83" t="s">
        <v>357</v>
      </c>
      <c r="AO110" s="83" t="str">
        <f>IFERROR(__xludf.DUMMYFUNCTION("IF($AG110, ""DELETED"",TRIM(JOIN("" "",D110:E110)))"),"")</f>
        <v/>
      </c>
      <c r="AP110" s="83" t="str">
        <f t="shared" ref="AP110:AQ110" si="134">IF($AG110, "DELETED", TRIM(CONCATENATE(F110,I110,U110)))</f>
        <v/>
      </c>
      <c r="AQ110" s="83" t="str">
        <f t="shared" si="134"/>
        <v/>
      </c>
      <c r="AR110" s="83" t="str">
        <f>IFERROR(__xludf.DUMMYFUNCTION("IF($AG110, ""DELETED"", TRIM(JOIN("" "",AP110,AQ110)))"),"")</f>
        <v/>
      </c>
      <c r="AS110" s="127"/>
      <c r="AT110" s="128" t="b">
        <f t="shared" si="12"/>
        <v>0</v>
      </c>
      <c r="AU110" s="128" t="str">
        <f t="shared" si="13"/>
        <v/>
      </c>
      <c r="AV110" s="128" t="str">
        <f t="shared" si="14"/>
        <v/>
      </c>
      <c r="AW110" s="128" t="str">
        <f t="shared" si="15"/>
        <v/>
      </c>
      <c r="AX110" s="129" t="str">
        <f t="shared" si="16"/>
        <v/>
      </c>
      <c r="AY110" s="143"/>
      <c r="AZ110" s="130"/>
      <c r="BA110" s="131" t="str">
        <f t="shared" si="17"/>
        <v/>
      </c>
      <c r="BB110" s="143"/>
      <c r="BC110" s="143"/>
      <c r="BD110" s="132"/>
      <c r="BE110" s="141"/>
      <c r="BF110" s="134" t="str">
        <f t="shared" si="18"/>
        <v/>
      </c>
      <c r="BG110" s="135" t="str">
        <f t="shared" si="19"/>
        <v>PA9447__44477_0.212488425925926___Null___</v>
      </c>
      <c r="BH110" s="136" t="str">
        <f t="shared" si="20"/>
        <v/>
      </c>
      <c r="BI110" s="141" t="s">
        <v>542</v>
      </c>
      <c r="BJ110" s="137" t="str">
        <f t="shared" si="21"/>
        <v>FLB3432</v>
      </c>
      <c r="BK110" s="138" t="b">
        <f t="shared" si="22"/>
        <v>0</v>
      </c>
      <c r="BL110" s="137" t="str">
        <f t="shared" si="23"/>
        <v/>
      </c>
      <c r="BM110" s="132"/>
      <c r="BN110" s="8" t="b">
        <f t="shared" si="24"/>
        <v>1</v>
      </c>
      <c r="BO110" s="139" t="b">
        <f t="shared" si="25"/>
        <v>0</v>
      </c>
      <c r="BP110" s="140" t="b">
        <f t="shared" si="26"/>
        <v>1</v>
      </c>
      <c r="BQ110" s="4"/>
      <c r="BR110" s="4" t="str">
        <f t="shared" si="27"/>
        <v/>
      </c>
      <c r="BS110" s="4"/>
      <c r="BT110" s="4"/>
    </row>
    <row r="111">
      <c r="A111" s="4" t="s">
        <v>543</v>
      </c>
      <c r="B111" s="144">
        <v>44477.0</v>
      </c>
      <c r="C111" s="115">
        <v>0.23228009259259258</v>
      </c>
      <c r="D111" s="4"/>
      <c r="E111" s="143"/>
      <c r="F111" s="4"/>
      <c r="G111" s="4"/>
      <c r="H111" s="151"/>
      <c r="I111" s="4"/>
      <c r="J111" s="4"/>
      <c r="K111" s="4" t="s">
        <v>271</v>
      </c>
      <c r="L111" s="152"/>
      <c r="M111" s="115"/>
      <c r="N111" s="4"/>
      <c r="O111" s="4"/>
      <c r="P111" s="116" t="b">
        <f>IFNA(IF(VLOOKUP($A111,'Add from APT'!$AA$2:$AC808,3,FALSE)&gt;0,TRUE,FALSE),"ER - NOT IN APT")</f>
        <v>0</v>
      </c>
      <c r="Q111" s="82" t="str">
        <f>IF(ISLOGICAL(P111),IF(P111,"ER - REPS IN APT", IFNA(VLOOKUP($A111,RAW_APT!$A$3:$M808,7,FALSE),"ER - NOT IN APT")),P111)</f>
        <v>Collected</v>
      </c>
      <c r="R111" s="117" t="b">
        <f t="shared" si="2"/>
        <v>1</v>
      </c>
      <c r="S111" s="116">
        <f t="shared" si="3"/>
        <v>1</v>
      </c>
      <c r="T111" s="146"/>
      <c r="U111" s="147"/>
      <c r="V111" s="147"/>
      <c r="W111" s="147"/>
      <c r="X111" s="120" t="b">
        <f t="shared" si="4"/>
        <v>0</v>
      </c>
      <c r="Y111" s="121" t="b">
        <v>0</v>
      </c>
      <c r="Z111" s="122" t="str">
        <f t="shared" si="5"/>
        <v/>
      </c>
      <c r="AA111" s="122" t="b">
        <f t="shared" si="6"/>
        <v>0</v>
      </c>
      <c r="AB111" s="147" t="b">
        <v>0</v>
      </c>
      <c r="AC111" s="148">
        <v>392.0</v>
      </c>
      <c r="AD111" s="149" t="b">
        <v>0</v>
      </c>
      <c r="AE111" s="125" t="str">
        <f t="shared" si="7"/>
        <v/>
      </c>
      <c r="AF111" s="117" t="b">
        <f t="shared" si="8"/>
        <v>0</v>
      </c>
      <c r="AG111" s="126" t="b">
        <f t="shared" si="9"/>
        <v>0</v>
      </c>
      <c r="AH111" s="148"/>
      <c r="AI111" s="150"/>
      <c r="AJ111" s="146">
        <v>2.2</v>
      </c>
      <c r="AK111" s="83" t="str">
        <f t="shared" si="10"/>
        <v>Negative</v>
      </c>
      <c r="AL111" s="147"/>
      <c r="AM111" s="83" t="s">
        <v>373</v>
      </c>
      <c r="AN111" s="83" t="s">
        <v>360</v>
      </c>
      <c r="AO111" s="83" t="str">
        <f>IFERROR(__xludf.DUMMYFUNCTION("IF($AG111, ""DELETED"",TRIM(JOIN("" "",D111:E111)))"),"")</f>
        <v/>
      </c>
      <c r="AP111" s="83" t="str">
        <f t="shared" ref="AP111:AQ111" si="135">IF($AG111, "DELETED", TRIM(CONCATENATE(F111,I111,U111)))</f>
        <v/>
      </c>
      <c r="AQ111" s="83" t="str">
        <f t="shared" si="135"/>
        <v/>
      </c>
      <c r="AR111" s="83" t="str">
        <f>IFERROR(__xludf.DUMMYFUNCTION("IF($AG111, ""DELETED"", TRIM(JOIN("" "",AP111,AQ111)))"),"")</f>
        <v/>
      </c>
      <c r="AS111" s="127"/>
      <c r="AT111" s="128" t="b">
        <f t="shared" si="12"/>
        <v>0</v>
      </c>
      <c r="AU111" s="128" t="str">
        <f t="shared" si="13"/>
        <v/>
      </c>
      <c r="AV111" s="128" t="str">
        <f t="shared" si="14"/>
        <v/>
      </c>
      <c r="AW111" s="128" t="str">
        <f t="shared" si="15"/>
        <v/>
      </c>
      <c r="AX111" s="129" t="str">
        <f t="shared" si="16"/>
        <v/>
      </c>
      <c r="AY111" s="143"/>
      <c r="AZ111" s="130"/>
      <c r="BA111" s="131" t="str">
        <f t="shared" si="17"/>
        <v/>
      </c>
      <c r="BB111" s="143"/>
      <c r="BC111" s="143"/>
      <c r="BD111" s="132"/>
      <c r="BE111" s="141"/>
      <c r="BF111" s="134" t="str">
        <f t="shared" si="18"/>
        <v/>
      </c>
      <c r="BG111" s="135" t="str">
        <f t="shared" si="19"/>
        <v>PA9413__44477_0.232280092592593___Null___</v>
      </c>
      <c r="BH111" s="136" t="str">
        <f t="shared" si="20"/>
        <v/>
      </c>
      <c r="BI111" s="141" t="s">
        <v>544</v>
      </c>
      <c r="BJ111" s="137" t="str">
        <f t="shared" si="21"/>
        <v>FLB3433</v>
      </c>
      <c r="BK111" s="138" t="b">
        <f t="shared" si="22"/>
        <v>0</v>
      </c>
      <c r="BL111" s="137" t="str">
        <f t="shared" si="23"/>
        <v/>
      </c>
      <c r="BM111" s="132"/>
      <c r="BN111" s="8" t="b">
        <f t="shared" si="24"/>
        <v>1</v>
      </c>
      <c r="BO111" s="139" t="b">
        <f t="shared" si="25"/>
        <v>0</v>
      </c>
      <c r="BP111" s="140" t="b">
        <f t="shared" si="26"/>
        <v>1</v>
      </c>
      <c r="BQ111" s="4"/>
      <c r="BR111" s="4" t="str">
        <f t="shared" si="27"/>
        <v/>
      </c>
      <c r="BS111" s="4"/>
      <c r="BT111" s="4"/>
    </row>
    <row r="112">
      <c r="A112" s="4" t="s">
        <v>545</v>
      </c>
      <c r="B112" s="144">
        <v>44477.0</v>
      </c>
      <c r="C112" s="115">
        <v>0.23605324074074074</v>
      </c>
      <c r="D112" s="4"/>
      <c r="E112" s="143"/>
      <c r="F112" s="4"/>
      <c r="G112" s="4"/>
      <c r="H112" s="151"/>
      <c r="I112" s="4"/>
      <c r="J112" s="4"/>
      <c r="K112" s="4" t="s">
        <v>271</v>
      </c>
      <c r="L112" s="152"/>
      <c r="M112" s="115"/>
      <c r="N112" s="4"/>
      <c r="O112" s="4"/>
      <c r="P112" s="116" t="b">
        <f>IFNA(IF(VLOOKUP($A112,'Add from APT'!$AA$2:$AC808,3,FALSE)&gt;0,TRUE,FALSE),"ER - NOT IN APT")</f>
        <v>0</v>
      </c>
      <c r="Q112" s="82" t="str">
        <f>IF(ISLOGICAL(P112),IF(P112,"ER - REPS IN APT", IFNA(VLOOKUP($A112,RAW_APT!$A$3:$M808,7,FALSE),"ER - NOT IN APT")),P112)</f>
        <v>Collected</v>
      </c>
      <c r="R112" s="117" t="b">
        <f t="shared" si="2"/>
        <v>1</v>
      </c>
      <c r="S112" s="116">
        <f t="shared" si="3"/>
        <v>1</v>
      </c>
      <c r="T112" s="146"/>
      <c r="U112" s="147"/>
      <c r="V112" s="147"/>
      <c r="W112" s="147"/>
      <c r="X112" s="120" t="b">
        <f t="shared" si="4"/>
        <v>0</v>
      </c>
      <c r="Y112" s="121" t="b">
        <v>0</v>
      </c>
      <c r="Z112" s="122" t="str">
        <f t="shared" si="5"/>
        <v/>
      </c>
      <c r="AA112" s="122" t="b">
        <f t="shared" si="6"/>
        <v>0</v>
      </c>
      <c r="AB112" s="147" t="b">
        <v>0</v>
      </c>
      <c r="AC112" s="148">
        <v>391.0</v>
      </c>
      <c r="AD112" s="149" t="b">
        <v>0</v>
      </c>
      <c r="AE112" s="125" t="str">
        <f t="shared" si="7"/>
        <v/>
      </c>
      <c r="AF112" s="117" t="b">
        <f t="shared" si="8"/>
        <v>0</v>
      </c>
      <c r="AG112" s="126" t="b">
        <f t="shared" si="9"/>
        <v>0</v>
      </c>
      <c r="AH112" s="148"/>
      <c r="AI112" s="150"/>
      <c r="AJ112" s="146">
        <v>2.2</v>
      </c>
      <c r="AK112" s="83" t="str">
        <f t="shared" si="10"/>
        <v>Negative</v>
      </c>
      <c r="AL112" s="147"/>
      <c r="AM112" s="83" t="s">
        <v>373</v>
      </c>
      <c r="AN112" s="83" t="s">
        <v>287</v>
      </c>
      <c r="AO112" s="83" t="str">
        <f>IFERROR(__xludf.DUMMYFUNCTION("IF($AG112, ""DELETED"",TRIM(JOIN("" "",D112:E112)))"),"")</f>
        <v/>
      </c>
      <c r="AP112" s="83" t="str">
        <f t="shared" ref="AP112:AQ112" si="136">IF($AG112, "DELETED", TRIM(CONCATENATE(F112,I112,U112)))</f>
        <v/>
      </c>
      <c r="AQ112" s="83" t="str">
        <f t="shared" si="136"/>
        <v/>
      </c>
      <c r="AR112" s="83" t="str">
        <f>IFERROR(__xludf.DUMMYFUNCTION("IF($AG112, ""DELETED"", TRIM(JOIN("" "",AP112,AQ112)))"),"")</f>
        <v/>
      </c>
      <c r="AS112" s="127"/>
      <c r="AT112" s="128" t="b">
        <f t="shared" si="12"/>
        <v>0</v>
      </c>
      <c r="AU112" s="128" t="str">
        <f t="shared" si="13"/>
        <v/>
      </c>
      <c r="AV112" s="128" t="str">
        <f t="shared" si="14"/>
        <v/>
      </c>
      <c r="AW112" s="128" t="str">
        <f t="shared" si="15"/>
        <v/>
      </c>
      <c r="AX112" s="129" t="str">
        <f t="shared" si="16"/>
        <v/>
      </c>
      <c r="AY112" s="143"/>
      <c r="AZ112" s="130"/>
      <c r="BA112" s="131" t="str">
        <f t="shared" si="17"/>
        <v/>
      </c>
      <c r="BB112" s="143"/>
      <c r="BC112" s="143"/>
      <c r="BD112" s="132"/>
      <c r="BE112" s="141"/>
      <c r="BF112" s="134" t="str">
        <f t="shared" si="18"/>
        <v/>
      </c>
      <c r="BG112" s="135" t="str">
        <f t="shared" si="19"/>
        <v>FLE704__44477_0.236053240740741___Null___</v>
      </c>
      <c r="BH112" s="136" t="str">
        <f t="shared" si="20"/>
        <v/>
      </c>
      <c r="BI112" s="141" t="s">
        <v>546</v>
      </c>
      <c r="BJ112" s="137" t="str">
        <f t="shared" si="21"/>
        <v>FLB3434</v>
      </c>
      <c r="BK112" s="138" t="b">
        <f t="shared" si="22"/>
        <v>0</v>
      </c>
      <c r="BL112" s="137" t="str">
        <f t="shared" si="23"/>
        <v/>
      </c>
      <c r="BM112" s="132"/>
      <c r="BN112" s="8" t="b">
        <f t="shared" si="24"/>
        <v>1</v>
      </c>
      <c r="BO112" s="139" t="b">
        <f t="shared" si="25"/>
        <v>0</v>
      </c>
      <c r="BP112" s="140" t="b">
        <f t="shared" si="26"/>
        <v>1</v>
      </c>
      <c r="BQ112" s="4"/>
      <c r="BR112" s="4" t="str">
        <f t="shared" si="27"/>
        <v/>
      </c>
      <c r="BS112" s="4"/>
      <c r="BT112" s="4"/>
    </row>
    <row r="113">
      <c r="A113" s="4" t="s">
        <v>547</v>
      </c>
      <c r="B113" s="144">
        <v>44477.0</v>
      </c>
      <c r="C113" s="115">
        <v>0.23644675925925926</v>
      </c>
      <c r="D113" s="4"/>
      <c r="E113" s="143"/>
      <c r="F113" s="4"/>
      <c r="G113" s="4"/>
      <c r="H113" s="151"/>
      <c r="I113" s="4"/>
      <c r="J113" s="4"/>
      <c r="K113" s="4" t="s">
        <v>271</v>
      </c>
      <c r="L113" s="152"/>
      <c r="M113" s="115"/>
      <c r="N113" s="4"/>
      <c r="O113" s="4"/>
      <c r="P113" s="116" t="b">
        <f>IFNA(IF(VLOOKUP($A113,'Add from APT'!$AA$2:$AC808,3,FALSE)&gt;0,TRUE,FALSE),"ER - NOT IN APT")</f>
        <v>0</v>
      </c>
      <c r="Q113" s="82" t="str">
        <f>IF(ISLOGICAL(P113),IF(P113,"ER - REPS IN APT", IFNA(VLOOKUP($A113,RAW_APT!$A$3:$M808,7,FALSE),"ER - NOT IN APT")),P113)</f>
        <v>Collected</v>
      </c>
      <c r="R113" s="117" t="b">
        <f t="shared" si="2"/>
        <v>1</v>
      </c>
      <c r="S113" s="116">
        <f t="shared" si="3"/>
        <v>1</v>
      </c>
      <c r="T113" s="146"/>
      <c r="U113" s="147"/>
      <c r="V113" s="147"/>
      <c r="W113" s="147"/>
      <c r="X113" s="120" t="b">
        <f t="shared" si="4"/>
        <v>0</v>
      </c>
      <c r="Y113" s="121" t="b">
        <v>0</v>
      </c>
      <c r="Z113" s="122" t="str">
        <f t="shared" si="5"/>
        <v/>
      </c>
      <c r="AA113" s="122" t="b">
        <f t="shared" si="6"/>
        <v>0</v>
      </c>
      <c r="AB113" s="147" t="b">
        <v>0</v>
      </c>
      <c r="AC113" s="148">
        <v>390.0</v>
      </c>
      <c r="AD113" s="149" t="b">
        <v>0</v>
      </c>
      <c r="AE113" s="125" t="str">
        <f t="shared" si="7"/>
        <v/>
      </c>
      <c r="AF113" s="117" t="b">
        <f t="shared" si="8"/>
        <v>0</v>
      </c>
      <c r="AG113" s="126" t="b">
        <f t="shared" si="9"/>
        <v>0</v>
      </c>
      <c r="AH113" s="148"/>
      <c r="AI113" s="150"/>
      <c r="AJ113" s="146">
        <v>2.2</v>
      </c>
      <c r="AK113" s="83" t="str">
        <f t="shared" si="10"/>
        <v>Negative</v>
      </c>
      <c r="AL113" s="147"/>
      <c r="AM113" s="83" t="s">
        <v>373</v>
      </c>
      <c r="AN113" s="83" t="s">
        <v>413</v>
      </c>
      <c r="AO113" s="83" t="str">
        <f>IFERROR(__xludf.DUMMYFUNCTION("IF($AG113, ""DELETED"",TRIM(JOIN("" "",D113:E113)))"),"")</f>
        <v/>
      </c>
      <c r="AP113" s="83" t="str">
        <f t="shared" ref="AP113:AQ113" si="137">IF($AG113, "DELETED", TRIM(CONCATENATE(F113,I113,U113)))</f>
        <v/>
      </c>
      <c r="AQ113" s="83" t="str">
        <f t="shared" si="137"/>
        <v/>
      </c>
      <c r="AR113" s="83" t="str">
        <f>IFERROR(__xludf.DUMMYFUNCTION("IF($AG113, ""DELETED"", TRIM(JOIN("" "",AP113,AQ113)))"),"")</f>
        <v/>
      </c>
      <c r="AS113" s="127"/>
      <c r="AT113" s="128" t="b">
        <f t="shared" si="12"/>
        <v>0</v>
      </c>
      <c r="AU113" s="128" t="str">
        <f t="shared" si="13"/>
        <v/>
      </c>
      <c r="AV113" s="128" t="str">
        <f t="shared" si="14"/>
        <v/>
      </c>
      <c r="AW113" s="128" t="str">
        <f t="shared" si="15"/>
        <v/>
      </c>
      <c r="AX113" s="129" t="str">
        <f t="shared" si="16"/>
        <v/>
      </c>
      <c r="AY113" s="143"/>
      <c r="AZ113" s="130"/>
      <c r="BA113" s="131" t="str">
        <f t="shared" si="17"/>
        <v/>
      </c>
      <c r="BB113" s="143"/>
      <c r="BC113" s="143"/>
      <c r="BD113" s="132"/>
      <c r="BE113" s="141"/>
      <c r="BF113" s="134" t="str">
        <f t="shared" si="18"/>
        <v/>
      </c>
      <c r="BG113" s="135" t="str">
        <f t="shared" si="19"/>
        <v>FLE657__44477_0.236446759259259___Null___</v>
      </c>
      <c r="BH113" s="136" t="str">
        <f t="shared" si="20"/>
        <v/>
      </c>
      <c r="BI113" s="141" t="s">
        <v>548</v>
      </c>
      <c r="BJ113" s="137" t="str">
        <f t="shared" si="21"/>
        <v>FLB3435</v>
      </c>
      <c r="BK113" s="138" t="b">
        <f t="shared" si="22"/>
        <v>0</v>
      </c>
      <c r="BL113" s="137" t="str">
        <f t="shared" si="23"/>
        <v/>
      </c>
      <c r="BM113" s="132"/>
      <c r="BN113" s="8" t="b">
        <f t="shared" si="24"/>
        <v>1</v>
      </c>
      <c r="BO113" s="139" t="b">
        <f t="shared" si="25"/>
        <v>0</v>
      </c>
      <c r="BP113" s="140" t="b">
        <f t="shared" si="26"/>
        <v>1</v>
      </c>
      <c r="BQ113" s="4"/>
      <c r="BR113" s="4" t="str">
        <f t="shared" si="27"/>
        <v/>
      </c>
      <c r="BS113" s="4"/>
      <c r="BT113" s="4"/>
    </row>
    <row r="114">
      <c r="A114" s="4" t="s">
        <v>549</v>
      </c>
      <c r="B114" s="144">
        <v>44477.0</v>
      </c>
      <c r="C114" s="115">
        <v>0.24203703703703705</v>
      </c>
      <c r="D114" s="4"/>
      <c r="E114" s="143"/>
      <c r="F114" s="4"/>
      <c r="G114" s="4"/>
      <c r="H114" s="151"/>
      <c r="I114" s="4"/>
      <c r="J114" s="4"/>
      <c r="K114" s="4" t="s">
        <v>271</v>
      </c>
      <c r="L114" s="152"/>
      <c r="M114" s="115"/>
      <c r="N114" s="4"/>
      <c r="O114" s="4"/>
      <c r="P114" s="116" t="b">
        <f>IFNA(IF(VLOOKUP($A114,'Add from APT'!$AA$2:$AC808,3,FALSE)&gt;0,TRUE,FALSE),"ER - NOT IN APT")</f>
        <v>0</v>
      </c>
      <c r="Q114" s="82" t="str">
        <f>IF(ISLOGICAL(P114),IF(P114,"ER - REPS IN APT", IFNA(VLOOKUP($A114,RAW_APT!$A$3:$M808,7,FALSE),"ER - NOT IN APT")),P114)</f>
        <v>Collected</v>
      </c>
      <c r="R114" s="117" t="b">
        <f t="shared" si="2"/>
        <v>1</v>
      </c>
      <c r="S114" s="116">
        <f t="shared" si="3"/>
        <v>1</v>
      </c>
      <c r="T114" s="146"/>
      <c r="U114" s="147"/>
      <c r="V114" s="147"/>
      <c r="W114" s="147"/>
      <c r="X114" s="120" t="b">
        <f t="shared" si="4"/>
        <v>0</v>
      </c>
      <c r="Y114" s="121" t="b">
        <v>0</v>
      </c>
      <c r="Z114" s="122" t="str">
        <f t="shared" si="5"/>
        <v/>
      </c>
      <c r="AA114" s="122" t="b">
        <f t="shared" si="6"/>
        <v>0</v>
      </c>
      <c r="AB114" s="147" t="b">
        <v>0</v>
      </c>
      <c r="AC114" s="148">
        <v>389.0</v>
      </c>
      <c r="AD114" s="149" t="b">
        <v>0</v>
      </c>
      <c r="AE114" s="125" t="str">
        <f t="shared" si="7"/>
        <v/>
      </c>
      <c r="AF114" s="117" t="b">
        <f t="shared" si="8"/>
        <v>0</v>
      </c>
      <c r="AG114" s="126" t="b">
        <f t="shared" si="9"/>
        <v>0</v>
      </c>
      <c r="AH114" s="148"/>
      <c r="AI114" s="150"/>
      <c r="AJ114" s="146">
        <v>2.2</v>
      </c>
      <c r="AK114" s="83" t="str">
        <f t="shared" si="10"/>
        <v>Negative</v>
      </c>
      <c r="AL114" s="147"/>
      <c r="AM114" s="83" t="s">
        <v>373</v>
      </c>
      <c r="AN114" s="83" t="s">
        <v>302</v>
      </c>
      <c r="AO114" s="83" t="str">
        <f>IFERROR(__xludf.DUMMYFUNCTION("IF($AG114, ""DELETED"",TRIM(JOIN("" "",D114:E114)))"),"")</f>
        <v/>
      </c>
      <c r="AP114" s="83" t="str">
        <f t="shared" ref="AP114:AQ114" si="138">IF($AG114, "DELETED", TRIM(CONCATENATE(F114,I114,U114)))</f>
        <v/>
      </c>
      <c r="AQ114" s="83" t="str">
        <f t="shared" si="138"/>
        <v/>
      </c>
      <c r="AR114" s="83" t="str">
        <f>IFERROR(__xludf.DUMMYFUNCTION("IF($AG114, ""DELETED"", TRIM(JOIN("" "",AP114,AQ114)))"),"")</f>
        <v/>
      </c>
      <c r="AS114" s="127"/>
      <c r="AT114" s="128" t="b">
        <f t="shared" si="12"/>
        <v>0</v>
      </c>
      <c r="AU114" s="128" t="str">
        <f t="shared" si="13"/>
        <v/>
      </c>
      <c r="AV114" s="128" t="str">
        <f t="shared" si="14"/>
        <v/>
      </c>
      <c r="AW114" s="128" t="str">
        <f t="shared" si="15"/>
        <v/>
      </c>
      <c r="AX114" s="129" t="str">
        <f t="shared" si="16"/>
        <v/>
      </c>
      <c r="AY114" s="143"/>
      <c r="AZ114" s="130"/>
      <c r="BA114" s="131" t="str">
        <f t="shared" si="17"/>
        <v/>
      </c>
      <c r="BB114" s="143"/>
      <c r="BC114" s="143"/>
      <c r="BD114" s="132"/>
      <c r="BE114" s="141"/>
      <c r="BF114" s="134" t="str">
        <f t="shared" si="18"/>
        <v/>
      </c>
      <c r="BG114" s="135" t="str">
        <f t="shared" si="19"/>
        <v>FLE706__44477_0.242037037037037___Null___</v>
      </c>
      <c r="BH114" s="136" t="str">
        <f t="shared" si="20"/>
        <v/>
      </c>
      <c r="BI114" s="141" t="s">
        <v>550</v>
      </c>
      <c r="BJ114" s="137" t="str">
        <f t="shared" si="21"/>
        <v>FLB3437</v>
      </c>
      <c r="BK114" s="138" t="b">
        <f t="shared" si="22"/>
        <v>0</v>
      </c>
      <c r="BL114" s="137" t="str">
        <f t="shared" si="23"/>
        <v/>
      </c>
      <c r="BM114" s="132"/>
      <c r="BN114" s="8" t="b">
        <f t="shared" si="24"/>
        <v>1</v>
      </c>
      <c r="BO114" s="139" t="b">
        <f t="shared" si="25"/>
        <v>0</v>
      </c>
      <c r="BP114" s="140" t="b">
        <f t="shared" si="26"/>
        <v>1</v>
      </c>
      <c r="BQ114" s="4"/>
      <c r="BR114" s="4" t="str">
        <f t="shared" si="27"/>
        <v/>
      </c>
      <c r="BS114" s="4"/>
      <c r="BT114" s="4"/>
    </row>
    <row r="115">
      <c r="A115" s="4" t="s">
        <v>551</v>
      </c>
      <c r="B115" s="144">
        <v>44477.0</v>
      </c>
      <c r="C115" s="115">
        <v>0.24430555555555555</v>
      </c>
      <c r="D115" s="4"/>
      <c r="E115" s="143"/>
      <c r="F115" s="4"/>
      <c r="G115" s="4"/>
      <c r="H115" s="151"/>
      <c r="I115" s="4"/>
      <c r="J115" s="4"/>
      <c r="K115" s="4" t="s">
        <v>271</v>
      </c>
      <c r="L115" s="152"/>
      <c r="M115" s="115"/>
      <c r="N115" s="4"/>
      <c r="O115" s="4"/>
      <c r="P115" s="116" t="b">
        <f>IFNA(IF(VLOOKUP($A115,'Add from APT'!$AA$2:$AC808,3,FALSE)&gt;0,TRUE,FALSE),"ER - NOT IN APT")</f>
        <v>0</v>
      </c>
      <c r="Q115" s="82" t="str">
        <f>IF(ISLOGICAL(P115),IF(P115,"ER - REPS IN APT", IFNA(VLOOKUP($A115,RAW_APT!$A$3:$M808,7,FALSE),"ER - NOT IN APT")),P115)</f>
        <v>Collected</v>
      </c>
      <c r="R115" s="117" t="b">
        <f t="shared" si="2"/>
        <v>1</v>
      </c>
      <c r="S115" s="116">
        <f t="shared" si="3"/>
        <v>1</v>
      </c>
      <c r="T115" s="146"/>
      <c r="U115" s="147"/>
      <c r="V115" s="147"/>
      <c r="W115" s="147"/>
      <c r="X115" s="120" t="b">
        <f t="shared" si="4"/>
        <v>0</v>
      </c>
      <c r="Y115" s="121" t="b">
        <v>0</v>
      </c>
      <c r="Z115" s="122" t="str">
        <f t="shared" si="5"/>
        <v/>
      </c>
      <c r="AA115" s="122" t="b">
        <f t="shared" si="6"/>
        <v>0</v>
      </c>
      <c r="AB115" s="147" t="b">
        <v>0</v>
      </c>
      <c r="AC115" s="148">
        <v>388.0</v>
      </c>
      <c r="AD115" s="149" t="b">
        <v>0</v>
      </c>
      <c r="AE115" s="125" t="str">
        <f t="shared" si="7"/>
        <v/>
      </c>
      <c r="AF115" s="117" t="b">
        <f t="shared" si="8"/>
        <v>0</v>
      </c>
      <c r="AG115" s="126" t="b">
        <f t="shared" si="9"/>
        <v>0</v>
      </c>
      <c r="AH115" s="148"/>
      <c r="AI115" s="150"/>
      <c r="AJ115" s="146">
        <v>2.2</v>
      </c>
      <c r="AK115" s="83" t="str">
        <f t="shared" si="10"/>
        <v>Negative</v>
      </c>
      <c r="AL115" s="147"/>
      <c r="AM115" s="83" t="s">
        <v>373</v>
      </c>
      <c r="AN115" s="83" t="s">
        <v>352</v>
      </c>
      <c r="AO115" s="83" t="str">
        <f>IFERROR(__xludf.DUMMYFUNCTION("IF($AG115, ""DELETED"",TRIM(JOIN("" "",D115:E115)))"),"")</f>
        <v/>
      </c>
      <c r="AP115" s="83" t="str">
        <f t="shared" ref="AP115:AQ115" si="139">IF($AG115, "DELETED", TRIM(CONCATENATE(F115,I115,U115)))</f>
        <v/>
      </c>
      <c r="AQ115" s="83" t="str">
        <f t="shared" si="139"/>
        <v/>
      </c>
      <c r="AR115" s="83" t="str">
        <f>IFERROR(__xludf.DUMMYFUNCTION("IF($AG115, ""DELETED"", TRIM(JOIN("" "",AP115,AQ115)))"),"")</f>
        <v/>
      </c>
      <c r="AS115" s="127"/>
      <c r="AT115" s="128" t="b">
        <f t="shared" si="12"/>
        <v>0</v>
      </c>
      <c r="AU115" s="128" t="str">
        <f t="shared" si="13"/>
        <v/>
      </c>
      <c r="AV115" s="128" t="str">
        <f t="shared" si="14"/>
        <v/>
      </c>
      <c r="AW115" s="128" t="str">
        <f t="shared" si="15"/>
        <v/>
      </c>
      <c r="AX115" s="129" t="str">
        <f t="shared" si="16"/>
        <v/>
      </c>
      <c r="AY115" s="143"/>
      <c r="AZ115" s="130"/>
      <c r="BA115" s="131" t="str">
        <f t="shared" si="17"/>
        <v/>
      </c>
      <c r="BB115" s="143"/>
      <c r="BC115" s="143"/>
      <c r="BD115" s="132"/>
      <c r="BE115" s="141"/>
      <c r="BF115" s="134" t="str">
        <f t="shared" si="18"/>
        <v/>
      </c>
      <c r="BG115" s="135" t="str">
        <f t="shared" si="19"/>
        <v>FLE695__44477_0.244305555555556___Null___</v>
      </c>
      <c r="BH115" s="136" t="str">
        <f t="shared" si="20"/>
        <v/>
      </c>
      <c r="BI115" s="141" t="s">
        <v>552</v>
      </c>
      <c r="BJ115" s="137" t="str">
        <f t="shared" si="21"/>
        <v>FLB3438</v>
      </c>
      <c r="BK115" s="138" t="b">
        <f t="shared" si="22"/>
        <v>0</v>
      </c>
      <c r="BL115" s="137" t="str">
        <f t="shared" si="23"/>
        <v/>
      </c>
      <c r="BM115" s="132"/>
      <c r="BN115" s="8" t="b">
        <f t="shared" si="24"/>
        <v>1</v>
      </c>
      <c r="BO115" s="139" t="b">
        <f t="shared" si="25"/>
        <v>0</v>
      </c>
      <c r="BP115" s="140" t="b">
        <f t="shared" si="26"/>
        <v>1</v>
      </c>
      <c r="BQ115" s="4"/>
      <c r="BR115" s="4" t="str">
        <f t="shared" si="27"/>
        <v/>
      </c>
      <c r="BS115" s="4"/>
      <c r="BT115" s="4"/>
    </row>
    <row r="116">
      <c r="A116" s="28" t="s">
        <v>553</v>
      </c>
      <c r="B116" s="144">
        <v>44477.0</v>
      </c>
      <c r="C116" s="115">
        <v>0.25</v>
      </c>
      <c r="D116" s="4"/>
      <c r="E116" s="143"/>
      <c r="F116" s="4"/>
      <c r="G116" s="4"/>
      <c r="H116" s="151"/>
      <c r="I116" s="4"/>
      <c r="J116" s="4"/>
      <c r="K116" s="4" t="s">
        <v>271</v>
      </c>
      <c r="L116" s="152"/>
      <c r="M116" s="115"/>
      <c r="N116" s="4"/>
      <c r="O116" s="4"/>
      <c r="P116" s="116" t="str">
        <f>IFNA(IF(VLOOKUP($A116,'Add from APT'!$AA$2:$AC808,3,FALSE)&gt;0,TRUE,FALSE),"ER - NOT IN APT")</f>
        <v>ER - NOT IN APT</v>
      </c>
      <c r="Q116" s="82" t="str">
        <f>IF(ISLOGICAL(P116),IF(P116,"ER - REPS IN APT", IFNA(VLOOKUP($A116,RAW_APT!$A$3:$M808,7,FALSE),"ER - NOT IN APT")),P116)</f>
        <v>ER - NOT IN APT</v>
      </c>
      <c r="R116" s="117" t="b">
        <f t="shared" si="2"/>
        <v>1</v>
      </c>
      <c r="S116" s="116">
        <f t="shared" si="3"/>
        <v>1</v>
      </c>
      <c r="T116" s="146"/>
      <c r="U116" s="147"/>
      <c r="V116" s="147"/>
      <c r="W116" s="147"/>
      <c r="X116" s="120" t="b">
        <f t="shared" si="4"/>
        <v>0</v>
      </c>
      <c r="Y116" s="121" t="b">
        <v>0</v>
      </c>
      <c r="Z116" s="122" t="str">
        <f t="shared" si="5"/>
        <v/>
      </c>
      <c r="AA116" s="122" t="b">
        <f t="shared" si="6"/>
        <v>0</v>
      </c>
      <c r="AB116" s="147" t="b">
        <v>0</v>
      </c>
      <c r="AC116" s="148">
        <v>387.0</v>
      </c>
      <c r="AD116" s="149" t="b">
        <v>0</v>
      </c>
      <c r="AE116" s="125" t="str">
        <f t="shared" si="7"/>
        <v/>
      </c>
      <c r="AF116" s="117" t="b">
        <f t="shared" si="8"/>
        <v>0</v>
      </c>
      <c r="AG116" s="126" t="b">
        <f t="shared" si="9"/>
        <v>0</v>
      </c>
      <c r="AH116" s="148"/>
      <c r="AI116" s="150">
        <v>1.3</v>
      </c>
      <c r="AJ116" s="146">
        <v>2.2</v>
      </c>
      <c r="AK116" s="83" t="str">
        <f t="shared" si="10"/>
        <v>Negative</v>
      </c>
      <c r="AL116" s="147"/>
      <c r="AM116" s="83" t="s">
        <v>373</v>
      </c>
      <c r="AN116" s="83" t="s">
        <v>325</v>
      </c>
      <c r="AO116" s="83" t="str">
        <f>IFERROR(__xludf.DUMMYFUNCTION("IF($AG116, ""DELETED"",TRIM(JOIN("" "",D116:E116)))"),"")</f>
        <v/>
      </c>
      <c r="AP116" s="83" t="str">
        <f t="shared" ref="AP116:AQ116" si="140">IF($AG116, "DELETED", TRIM(CONCATENATE(F116,I116,U116)))</f>
        <v/>
      </c>
      <c r="AQ116" s="83" t="str">
        <f t="shared" si="140"/>
        <v/>
      </c>
      <c r="AR116" s="83" t="str">
        <f>IFERROR(__xludf.DUMMYFUNCTION("IF($AG116, ""DELETED"", TRIM(JOIN("" "",AP116,AQ116)))"),"")</f>
        <v/>
      </c>
      <c r="AS116" s="127"/>
      <c r="AT116" s="128" t="b">
        <f t="shared" si="12"/>
        <v>0</v>
      </c>
      <c r="AU116" s="128" t="str">
        <f t="shared" si="13"/>
        <v/>
      </c>
      <c r="AV116" s="128" t="str">
        <f t="shared" si="14"/>
        <v/>
      </c>
      <c r="AW116" s="128" t="str">
        <f t="shared" si="15"/>
        <v/>
      </c>
      <c r="AX116" s="129" t="str">
        <f t="shared" si="16"/>
        <v/>
      </c>
      <c r="AY116" s="143"/>
      <c r="AZ116" s="130"/>
      <c r="BA116" s="131" t="str">
        <f t="shared" si="17"/>
        <v/>
      </c>
      <c r="BB116" s="143" t="b">
        <v>1</v>
      </c>
      <c r="BC116" s="143"/>
      <c r="BD116" s="132"/>
      <c r="BE116" s="141"/>
      <c r="BF116" s="134" t="str">
        <f t="shared" si="18"/>
        <v/>
      </c>
      <c r="BG116" s="135" t="str">
        <f t="shared" si="19"/>
        <v>PA9490X__44477_0.25___Null___</v>
      </c>
      <c r="BH116" s="136" t="str">
        <f t="shared" si="20"/>
        <v/>
      </c>
      <c r="BI116" s="141" t="s">
        <v>554</v>
      </c>
      <c r="BJ116" s="137" t="str">
        <f t="shared" si="21"/>
        <v>FLB3439</v>
      </c>
      <c r="BK116" s="138" t="b">
        <f t="shared" si="22"/>
        <v>0</v>
      </c>
      <c r="BL116" s="137" t="str">
        <f t="shared" si="23"/>
        <v/>
      </c>
      <c r="BM116" s="132"/>
      <c r="BN116" s="8" t="b">
        <f t="shared" si="24"/>
        <v>1</v>
      </c>
      <c r="BO116" s="139" t="b">
        <f t="shared" si="25"/>
        <v>0</v>
      </c>
      <c r="BP116" s="140" t="b">
        <f t="shared" si="26"/>
        <v>1</v>
      </c>
      <c r="BQ116" s="4"/>
      <c r="BR116" s="4" t="str">
        <f t="shared" si="27"/>
        <v/>
      </c>
      <c r="BS116" s="4"/>
      <c r="BT116" s="4"/>
    </row>
    <row r="117">
      <c r="A117" s="4" t="s">
        <v>555</v>
      </c>
      <c r="B117" s="144">
        <v>44477.0</v>
      </c>
      <c r="C117" s="115">
        <v>0.25028935185185186</v>
      </c>
      <c r="D117" s="4"/>
      <c r="E117" s="143"/>
      <c r="F117" s="4"/>
      <c r="G117" s="4"/>
      <c r="H117" s="151"/>
      <c r="I117" s="4"/>
      <c r="J117" s="4"/>
      <c r="K117" s="4" t="s">
        <v>271</v>
      </c>
      <c r="L117" s="152"/>
      <c r="M117" s="115"/>
      <c r="N117" s="4"/>
      <c r="O117" s="4"/>
      <c r="P117" s="116" t="b">
        <f>IFNA(IF(VLOOKUP($A117,'Add from APT'!$AA$2:$AC808,3,FALSE)&gt;0,TRUE,FALSE),"ER - NOT IN APT")</f>
        <v>1</v>
      </c>
      <c r="Q117" s="82" t="str">
        <f>IF(ISLOGICAL(P117),IF(P117,"ER - REPS IN APT", IFNA(VLOOKUP($A117,RAW_APT!$A$3:$M808,7,FALSE),"ER - NOT IN APT")),P117)</f>
        <v>ER - REPS IN APT</v>
      </c>
      <c r="R117" s="117" t="b">
        <f t="shared" si="2"/>
        <v>1</v>
      </c>
      <c r="S117" s="116">
        <f t="shared" si="3"/>
        <v>1</v>
      </c>
      <c r="T117" s="146"/>
      <c r="U117" s="147"/>
      <c r="V117" s="147"/>
      <c r="W117" s="147"/>
      <c r="X117" s="120" t="b">
        <f t="shared" si="4"/>
        <v>0</v>
      </c>
      <c r="Y117" s="121" t="b">
        <v>0</v>
      </c>
      <c r="Z117" s="122" t="str">
        <f t="shared" si="5"/>
        <v/>
      </c>
      <c r="AA117" s="122" t="b">
        <f t="shared" si="6"/>
        <v>0</v>
      </c>
      <c r="AB117" s="147" t="b">
        <v>0</v>
      </c>
      <c r="AC117" s="148">
        <v>386.0</v>
      </c>
      <c r="AD117" s="149" t="b">
        <v>0</v>
      </c>
      <c r="AE117" s="125" t="str">
        <f t="shared" si="7"/>
        <v/>
      </c>
      <c r="AF117" s="117" t="b">
        <f t="shared" si="8"/>
        <v>0</v>
      </c>
      <c r="AG117" s="126" t="b">
        <f t="shared" si="9"/>
        <v>0</v>
      </c>
      <c r="AH117" s="148"/>
      <c r="AI117" s="150"/>
      <c r="AJ117" s="146">
        <v>2.2</v>
      </c>
      <c r="AK117" s="83" t="str">
        <f t="shared" si="10"/>
        <v>Negative</v>
      </c>
      <c r="AL117" s="147"/>
      <c r="AM117" s="83" t="s">
        <v>373</v>
      </c>
      <c r="AN117" s="83" t="s">
        <v>316</v>
      </c>
      <c r="AO117" s="83" t="str">
        <f>IFERROR(__xludf.DUMMYFUNCTION("IF($AG117, ""DELETED"",TRIM(JOIN("" "",D117:E117)))"),"")</f>
        <v/>
      </c>
      <c r="AP117" s="83" t="str">
        <f t="shared" ref="AP117:AQ117" si="141">IF($AG117, "DELETED", TRIM(CONCATENATE(F117,I117,U117)))</f>
        <v/>
      </c>
      <c r="AQ117" s="83" t="str">
        <f t="shared" si="141"/>
        <v/>
      </c>
      <c r="AR117" s="83" t="str">
        <f>IFERROR(__xludf.DUMMYFUNCTION("IF($AG117, ""DELETED"", TRIM(JOIN("" "",AP117,AQ117)))"),"")</f>
        <v/>
      </c>
      <c r="AS117" s="127"/>
      <c r="AT117" s="128" t="b">
        <f t="shared" si="12"/>
        <v>0</v>
      </c>
      <c r="AU117" s="128" t="str">
        <f t="shared" si="13"/>
        <v/>
      </c>
      <c r="AV117" s="128" t="str">
        <f t="shared" si="14"/>
        <v/>
      </c>
      <c r="AW117" s="128" t="str">
        <f t="shared" si="15"/>
        <v/>
      </c>
      <c r="AX117" s="129" t="str">
        <f t="shared" si="16"/>
        <v/>
      </c>
      <c r="AY117" s="143"/>
      <c r="AZ117" s="130"/>
      <c r="BA117" s="131" t="str">
        <f t="shared" si="17"/>
        <v/>
      </c>
      <c r="BB117" s="143"/>
      <c r="BC117" s="143"/>
      <c r="BD117" s="132"/>
      <c r="BE117" s="141"/>
      <c r="BF117" s="134" t="str">
        <f t="shared" si="18"/>
        <v/>
      </c>
      <c r="BG117" s="135" t="str">
        <f t="shared" si="19"/>
        <v>PA9490__44477_0.250289351851852___Null___</v>
      </c>
      <c r="BH117" s="136" t="str">
        <f t="shared" si="20"/>
        <v/>
      </c>
      <c r="BI117" s="141" t="s">
        <v>556</v>
      </c>
      <c r="BJ117" s="137" t="str">
        <f t="shared" si="21"/>
        <v>FLB3440</v>
      </c>
      <c r="BK117" s="138" t="b">
        <f t="shared" si="22"/>
        <v>0</v>
      </c>
      <c r="BL117" s="137" t="str">
        <f t="shared" si="23"/>
        <v/>
      </c>
      <c r="BM117" s="132"/>
      <c r="BN117" s="8" t="b">
        <f t="shared" si="24"/>
        <v>1</v>
      </c>
      <c r="BO117" s="139" t="b">
        <f t="shared" si="25"/>
        <v>0</v>
      </c>
      <c r="BP117" s="140" t="b">
        <f t="shared" si="26"/>
        <v>1</v>
      </c>
      <c r="BQ117" s="4"/>
      <c r="BR117" s="4" t="str">
        <f t="shared" si="27"/>
        <v/>
      </c>
      <c r="BS117" s="4"/>
      <c r="BT117" s="4"/>
    </row>
    <row r="118">
      <c r="A118" s="4" t="s">
        <v>557</v>
      </c>
      <c r="B118" s="144">
        <v>44477.0</v>
      </c>
      <c r="C118" s="115">
        <v>0.2583796296296296</v>
      </c>
      <c r="D118" s="4"/>
      <c r="E118" s="143"/>
      <c r="F118" s="4"/>
      <c r="G118" s="4"/>
      <c r="H118" s="151"/>
      <c r="I118" s="4"/>
      <c r="J118" s="4"/>
      <c r="K118" s="4" t="s">
        <v>271</v>
      </c>
      <c r="L118" s="152"/>
      <c r="M118" s="115"/>
      <c r="N118" s="4"/>
      <c r="O118" s="4"/>
      <c r="P118" s="116" t="b">
        <f>IFNA(IF(VLOOKUP($A118,'Add from APT'!$AA$2:$AC808,3,FALSE)&gt;0,TRUE,FALSE),"ER - NOT IN APT")</f>
        <v>0</v>
      </c>
      <c r="Q118" s="82" t="str">
        <f>IF(ISLOGICAL(P118),IF(P118,"ER - REPS IN APT", IFNA(VLOOKUP($A118,RAW_APT!$A$3:$M808,7,FALSE),"ER - NOT IN APT")),P118)</f>
        <v>Collected</v>
      </c>
      <c r="R118" s="117" t="b">
        <f t="shared" si="2"/>
        <v>1</v>
      </c>
      <c r="S118" s="116">
        <f t="shared" si="3"/>
        <v>1</v>
      </c>
      <c r="T118" s="146"/>
      <c r="U118" s="147"/>
      <c r="V118" s="147"/>
      <c r="W118" s="147"/>
      <c r="X118" s="120" t="b">
        <f t="shared" si="4"/>
        <v>0</v>
      </c>
      <c r="Y118" s="121" t="b">
        <v>0</v>
      </c>
      <c r="Z118" s="122" t="str">
        <f t="shared" si="5"/>
        <v/>
      </c>
      <c r="AA118" s="122" t="b">
        <f t="shared" si="6"/>
        <v>0</v>
      </c>
      <c r="AB118" s="147" t="b">
        <v>0</v>
      </c>
      <c r="AC118" s="148">
        <v>385.0</v>
      </c>
      <c r="AD118" s="149" t="b">
        <v>0</v>
      </c>
      <c r="AE118" s="125" t="str">
        <f t="shared" si="7"/>
        <v/>
      </c>
      <c r="AF118" s="117" t="b">
        <f t="shared" si="8"/>
        <v>0</v>
      </c>
      <c r="AG118" s="126" t="b">
        <f t="shared" si="9"/>
        <v>0</v>
      </c>
      <c r="AH118" s="148"/>
      <c r="AI118" s="150"/>
      <c r="AJ118" s="146">
        <v>2.2</v>
      </c>
      <c r="AK118" s="83" t="str">
        <f t="shared" si="10"/>
        <v>Negative</v>
      </c>
      <c r="AL118" s="147"/>
      <c r="AM118" s="83" t="s">
        <v>373</v>
      </c>
      <c r="AN118" s="83" t="s">
        <v>462</v>
      </c>
      <c r="AO118" s="83" t="str">
        <f>IFERROR(__xludf.DUMMYFUNCTION("IF($AG118, ""DELETED"",TRIM(JOIN("" "",D118:E118)))"),"")</f>
        <v/>
      </c>
      <c r="AP118" s="83" t="str">
        <f t="shared" ref="AP118:AQ118" si="142">IF($AG118, "DELETED", TRIM(CONCATENATE(F118,I118,U118)))</f>
        <v/>
      </c>
      <c r="AQ118" s="83" t="str">
        <f t="shared" si="142"/>
        <v/>
      </c>
      <c r="AR118" s="83" t="str">
        <f>IFERROR(__xludf.DUMMYFUNCTION("IF($AG118, ""DELETED"", TRIM(JOIN("" "",AP118,AQ118)))"),"")</f>
        <v/>
      </c>
      <c r="AS118" s="127"/>
      <c r="AT118" s="128" t="b">
        <f t="shared" si="12"/>
        <v>0</v>
      </c>
      <c r="AU118" s="128" t="str">
        <f t="shared" si="13"/>
        <v/>
      </c>
      <c r="AV118" s="128" t="str">
        <f t="shared" si="14"/>
        <v/>
      </c>
      <c r="AW118" s="128" t="str">
        <f t="shared" si="15"/>
        <v/>
      </c>
      <c r="AX118" s="129" t="str">
        <f t="shared" si="16"/>
        <v/>
      </c>
      <c r="AY118" s="143"/>
      <c r="AZ118" s="130"/>
      <c r="BA118" s="131" t="str">
        <f t="shared" si="17"/>
        <v/>
      </c>
      <c r="BB118" s="143"/>
      <c r="BC118" s="143"/>
      <c r="BD118" s="132"/>
      <c r="BE118" s="141"/>
      <c r="BF118" s="134" t="str">
        <f t="shared" si="18"/>
        <v/>
      </c>
      <c r="BG118" s="135" t="str">
        <f t="shared" si="19"/>
        <v>FLE457__44477_0.25837962962963___Null___</v>
      </c>
      <c r="BH118" s="136" t="str">
        <f t="shared" si="20"/>
        <v/>
      </c>
      <c r="BI118" s="141" t="s">
        <v>558</v>
      </c>
      <c r="BJ118" s="137" t="str">
        <f t="shared" si="21"/>
        <v>FLB3441</v>
      </c>
      <c r="BK118" s="138" t="b">
        <f t="shared" si="22"/>
        <v>0</v>
      </c>
      <c r="BL118" s="137" t="str">
        <f t="shared" si="23"/>
        <v/>
      </c>
      <c r="BM118" s="132"/>
      <c r="BN118" s="8" t="b">
        <f t="shared" si="24"/>
        <v>1</v>
      </c>
      <c r="BO118" s="139" t="b">
        <f t="shared" si="25"/>
        <v>0</v>
      </c>
      <c r="BP118" s="140" t="b">
        <f t="shared" si="26"/>
        <v>1</v>
      </c>
      <c r="BQ118" s="4"/>
      <c r="BR118" s="4" t="str">
        <f t="shared" si="27"/>
        <v/>
      </c>
      <c r="BS118" s="4"/>
      <c r="BT118" s="4"/>
    </row>
    <row r="119">
      <c r="A119" s="143" t="s">
        <v>559</v>
      </c>
      <c r="B119" s="144">
        <v>44477.0</v>
      </c>
      <c r="C119" s="115">
        <v>0.2592013888888889</v>
      </c>
      <c r="D119" s="4"/>
      <c r="E119" s="143"/>
      <c r="F119" s="149"/>
      <c r="G119" s="147"/>
      <c r="K119" s="47" t="s">
        <v>271</v>
      </c>
      <c r="L119" s="145">
        <v>44868.0</v>
      </c>
      <c r="M119" s="115">
        <v>0.5355208333333333</v>
      </c>
      <c r="N119" s="4"/>
      <c r="O119" s="4"/>
      <c r="P119" s="116" t="b">
        <f>IFNA(IF(VLOOKUP($A119,'Add from APT'!$AA$2:$AC808,3,FALSE)&gt;0,TRUE,FALSE),"ER - NOT IN APT")</f>
        <v>0</v>
      </c>
      <c r="Q119" s="82" t="str">
        <f>IF(ISLOGICAL(P119),IF(P119,"ER - REPS IN APT", IFNA(VLOOKUP($A119,RAW_APT!$A$3:$M808,7,FALSE),"ER - NOT IN APT")),P119)</f>
        <v>Collected</v>
      </c>
      <c r="R119" s="117" t="b">
        <f t="shared" si="2"/>
        <v>1</v>
      </c>
      <c r="S119" s="116">
        <f t="shared" si="3"/>
        <v>1</v>
      </c>
      <c r="T119" s="148">
        <v>0.0</v>
      </c>
      <c r="U119" s="149"/>
      <c r="V119" s="147"/>
      <c r="W119" s="147"/>
      <c r="X119" s="120" t="b">
        <f t="shared" si="4"/>
        <v>0</v>
      </c>
      <c r="Y119" s="121" t="b">
        <v>0</v>
      </c>
      <c r="Z119" s="122" t="str">
        <f t="shared" si="5"/>
        <v/>
      </c>
      <c r="AA119" s="122" t="b">
        <f t="shared" si="6"/>
        <v>0</v>
      </c>
      <c r="AB119" s="147" t="b">
        <v>0</v>
      </c>
      <c r="AC119" s="148">
        <v>747.0</v>
      </c>
      <c r="AD119" s="149" t="b">
        <v>1</v>
      </c>
      <c r="AE119" s="125" t="str">
        <f t="shared" si="7"/>
        <v/>
      </c>
      <c r="AF119" s="117" t="b">
        <f t="shared" si="8"/>
        <v>0</v>
      </c>
      <c r="AG119" s="126" t="b">
        <f t="shared" si="9"/>
        <v>0</v>
      </c>
      <c r="AH119" s="148"/>
      <c r="AI119" s="150"/>
      <c r="AJ119" s="146">
        <v>2.2</v>
      </c>
      <c r="AK119" s="83" t="str">
        <f t="shared" si="10"/>
        <v>Negative</v>
      </c>
      <c r="AL119" s="149"/>
      <c r="AM119" s="83" t="s">
        <v>373</v>
      </c>
      <c r="AN119" s="83" t="s">
        <v>560</v>
      </c>
      <c r="AO119" s="83" t="str">
        <f>IFERROR(__xludf.DUMMYFUNCTION("IF($AG119, ""DELETED"",TRIM(JOIN("" "",D119:E119)))"),"")</f>
        <v/>
      </c>
      <c r="AP119" s="83" t="str">
        <f t="shared" ref="AP119:AQ119" si="143">IF($AG119, "DELETED", TRIM(CONCATENATE(F119,I119,U119)))</f>
        <v/>
      </c>
      <c r="AQ119" s="83" t="str">
        <f t="shared" si="143"/>
        <v/>
      </c>
      <c r="AR119" s="83" t="str">
        <f>IFERROR(__xludf.DUMMYFUNCTION("IF($AG119, ""DELETED"", TRIM(JOIN("" "",AP119,AQ119)))"),"")</f>
        <v/>
      </c>
      <c r="AS119" s="127"/>
      <c r="AT119" s="128" t="b">
        <f t="shared" si="12"/>
        <v>0</v>
      </c>
      <c r="AU119" s="128" t="str">
        <f t="shared" si="13"/>
        <v/>
      </c>
      <c r="AV119" s="128" t="str">
        <f t="shared" si="14"/>
        <v/>
      </c>
      <c r="AW119" s="128" t="str">
        <f t="shared" si="15"/>
        <v/>
      </c>
      <c r="AX119" s="129" t="str">
        <f t="shared" si="16"/>
        <v/>
      </c>
      <c r="AY119" s="143"/>
      <c r="AZ119" s="130"/>
      <c r="BA119" s="131" t="str">
        <f t="shared" si="17"/>
        <v/>
      </c>
      <c r="BB119" s="143"/>
      <c r="BC119" s="143"/>
      <c r="BD119" s="132"/>
      <c r="BE119" s="141"/>
      <c r="BF119" s="134" t="str">
        <f t="shared" si="18"/>
        <v/>
      </c>
      <c r="BG119" s="135" t="str">
        <f t="shared" si="19"/>
        <v>FLE707__44477_0.259201388888889___Null_44868_0.535520833333333_</v>
      </c>
      <c r="BH119" s="136" t="str">
        <f t="shared" si="20"/>
        <v/>
      </c>
      <c r="BI119" s="141" t="s">
        <v>561</v>
      </c>
      <c r="BJ119" s="137" t="str">
        <f t="shared" si="21"/>
        <v>FLB3442</v>
      </c>
      <c r="BK119" s="138" t="b">
        <f t="shared" si="22"/>
        <v>0</v>
      </c>
      <c r="BL119" s="137" t="str">
        <f t="shared" si="23"/>
        <v/>
      </c>
      <c r="BM119" s="132"/>
      <c r="BN119" s="8" t="b">
        <f t="shared" si="24"/>
        <v>1</v>
      </c>
      <c r="BO119" s="139" t="b">
        <f t="shared" si="25"/>
        <v>0</v>
      </c>
      <c r="BP119" s="140" t="b">
        <f t="shared" si="26"/>
        <v>1</v>
      </c>
      <c r="BQ119" s="4"/>
      <c r="BR119" s="4" t="str">
        <f t="shared" si="27"/>
        <v/>
      </c>
      <c r="BS119" s="4"/>
      <c r="BT119" s="4"/>
    </row>
    <row r="120">
      <c r="A120" s="4" t="s">
        <v>562</v>
      </c>
      <c r="B120" s="144">
        <v>44480.0</v>
      </c>
      <c r="C120" s="115">
        <v>0.23521990740740742</v>
      </c>
      <c r="D120" s="4"/>
      <c r="E120" s="143"/>
      <c r="F120" s="4"/>
      <c r="G120" s="4"/>
      <c r="H120" s="151"/>
      <c r="I120" s="4"/>
      <c r="J120" s="4"/>
      <c r="K120" s="4" t="s">
        <v>271</v>
      </c>
      <c r="L120" s="152"/>
      <c r="M120" s="115"/>
      <c r="N120" s="4"/>
      <c r="O120" s="4"/>
      <c r="P120" s="116" t="b">
        <f>IFNA(IF(VLOOKUP($A120,'Add from APT'!$AA$2:$AC808,3,FALSE)&gt;0,TRUE,FALSE),"ER - NOT IN APT")</f>
        <v>0</v>
      </c>
      <c r="Q120" s="82" t="str">
        <f>IF(ISLOGICAL(P120),IF(P120,"ER - REPS IN APT", IFNA(VLOOKUP($A120,RAW_APT!$A$3:$M808,7,FALSE),"ER - NOT IN APT")),P120)</f>
        <v>Collected</v>
      </c>
      <c r="R120" s="117" t="b">
        <f t="shared" si="2"/>
        <v>1</v>
      </c>
      <c r="S120" s="116">
        <f t="shared" si="3"/>
        <v>1</v>
      </c>
      <c r="T120" s="146"/>
      <c r="U120" s="147"/>
      <c r="V120" s="147"/>
      <c r="W120" s="147"/>
      <c r="X120" s="120" t="b">
        <f t="shared" si="4"/>
        <v>0</v>
      </c>
      <c r="Y120" s="121" t="b">
        <v>0</v>
      </c>
      <c r="Z120" s="122" t="str">
        <f t="shared" si="5"/>
        <v/>
      </c>
      <c r="AA120" s="122" t="b">
        <f t="shared" si="6"/>
        <v>0</v>
      </c>
      <c r="AB120" s="147" t="b">
        <v>0</v>
      </c>
      <c r="AC120" s="148">
        <v>384.0</v>
      </c>
      <c r="AD120" s="149" t="b">
        <v>0</v>
      </c>
      <c r="AE120" s="125" t="str">
        <f t="shared" si="7"/>
        <v/>
      </c>
      <c r="AF120" s="117" t="b">
        <f t="shared" si="8"/>
        <v>0</v>
      </c>
      <c r="AG120" s="126" t="b">
        <f t="shared" si="9"/>
        <v>0</v>
      </c>
      <c r="AH120" s="148"/>
      <c r="AI120" s="150"/>
      <c r="AJ120" s="146">
        <v>2.2</v>
      </c>
      <c r="AK120" s="83" t="str">
        <f t="shared" si="10"/>
        <v>Negative</v>
      </c>
      <c r="AL120" s="147"/>
      <c r="AM120" s="83" t="s">
        <v>373</v>
      </c>
      <c r="AN120" s="83" t="s">
        <v>349</v>
      </c>
      <c r="AO120" s="83" t="str">
        <f>IFERROR(__xludf.DUMMYFUNCTION("IF($AG120, ""DELETED"",TRIM(JOIN("" "",D120:E120)))"),"")</f>
        <v/>
      </c>
      <c r="AP120" s="83" t="str">
        <f t="shared" ref="AP120:AQ120" si="144">IF($AG120, "DELETED", TRIM(CONCATENATE(F120,I120,U120)))</f>
        <v/>
      </c>
      <c r="AQ120" s="83" t="str">
        <f t="shared" si="144"/>
        <v/>
      </c>
      <c r="AR120" s="83" t="str">
        <f>IFERROR(__xludf.DUMMYFUNCTION("IF($AG120, ""DELETED"", TRIM(JOIN("" "",AP120,AQ120)))"),"")</f>
        <v/>
      </c>
      <c r="AS120" s="127"/>
      <c r="AT120" s="128" t="b">
        <f t="shared" si="12"/>
        <v>0</v>
      </c>
      <c r="AU120" s="128" t="str">
        <f t="shared" si="13"/>
        <v/>
      </c>
      <c r="AV120" s="128" t="str">
        <f t="shared" si="14"/>
        <v/>
      </c>
      <c r="AW120" s="128" t="str">
        <f t="shared" si="15"/>
        <v/>
      </c>
      <c r="AX120" s="129" t="str">
        <f t="shared" si="16"/>
        <v/>
      </c>
      <c r="AY120" s="143"/>
      <c r="AZ120" s="130"/>
      <c r="BA120" s="131" t="str">
        <f t="shared" si="17"/>
        <v/>
      </c>
      <c r="BB120" s="143"/>
      <c r="BC120" s="143"/>
      <c r="BD120" s="132"/>
      <c r="BE120" s="141"/>
      <c r="BF120" s="134" t="str">
        <f t="shared" si="18"/>
        <v/>
      </c>
      <c r="BG120" s="135" t="str">
        <f t="shared" si="19"/>
        <v>FLE735__44480_0.235219907407407___Null___</v>
      </c>
      <c r="BH120" s="136" t="str">
        <f t="shared" si="20"/>
        <v/>
      </c>
      <c r="BI120" s="141" t="s">
        <v>563</v>
      </c>
      <c r="BJ120" s="137" t="str">
        <f t="shared" si="21"/>
        <v>FLB3443</v>
      </c>
      <c r="BK120" s="138" t="b">
        <f t="shared" si="22"/>
        <v>0</v>
      </c>
      <c r="BL120" s="137" t="str">
        <f t="shared" si="23"/>
        <v/>
      </c>
      <c r="BM120" s="132"/>
      <c r="BN120" s="8" t="b">
        <f t="shared" si="24"/>
        <v>1</v>
      </c>
      <c r="BO120" s="139" t="b">
        <f t="shared" si="25"/>
        <v>0</v>
      </c>
      <c r="BP120" s="140" t="b">
        <f t="shared" si="26"/>
        <v>1</v>
      </c>
      <c r="BQ120" s="4"/>
      <c r="BR120" s="4" t="str">
        <f t="shared" si="27"/>
        <v/>
      </c>
      <c r="BS120" s="4"/>
      <c r="BT120" s="4"/>
    </row>
    <row r="121">
      <c r="A121" s="4" t="s">
        <v>564</v>
      </c>
      <c r="B121" s="144">
        <v>44480.0</v>
      </c>
      <c r="C121" s="115">
        <v>0.24265046296296297</v>
      </c>
      <c r="D121" s="4"/>
      <c r="E121" s="143"/>
      <c r="F121" s="4"/>
      <c r="G121" s="4"/>
      <c r="H121" s="151"/>
      <c r="I121" s="4"/>
      <c r="J121" s="4"/>
      <c r="K121" s="4" t="s">
        <v>271</v>
      </c>
      <c r="L121" s="152"/>
      <c r="M121" s="115"/>
      <c r="N121" s="4"/>
      <c r="O121" s="4"/>
      <c r="P121" s="116" t="b">
        <f>IFNA(IF(VLOOKUP($A121,'Add from APT'!$AA$2:$AC808,3,FALSE)&gt;0,TRUE,FALSE),"ER - NOT IN APT")</f>
        <v>0</v>
      </c>
      <c r="Q121" s="82" t="str">
        <f>IF(ISLOGICAL(P121),IF(P121,"ER - REPS IN APT", IFNA(VLOOKUP($A121,RAW_APT!$A$3:$M808,7,FALSE),"ER - NOT IN APT")),P121)</f>
        <v>Collected</v>
      </c>
      <c r="R121" s="117" t="b">
        <f t="shared" si="2"/>
        <v>1</v>
      </c>
      <c r="S121" s="116">
        <f t="shared" si="3"/>
        <v>1</v>
      </c>
      <c r="T121" s="146"/>
      <c r="U121" s="147"/>
      <c r="V121" s="147"/>
      <c r="W121" s="147"/>
      <c r="X121" s="120" t="b">
        <f t="shared" si="4"/>
        <v>0</v>
      </c>
      <c r="Y121" s="121" t="b">
        <v>0</v>
      </c>
      <c r="Z121" s="122" t="str">
        <f t="shared" si="5"/>
        <v/>
      </c>
      <c r="AA121" s="122" t="b">
        <f t="shared" si="6"/>
        <v>0</v>
      </c>
      <c r="AB121" s="147" t="b">
        <v>0</v>
      </c>
      <c r="AC121" s="148">
        <v>383.0</v>
      </c>
      <c r="AD121" s="149" t="b">
        <v>0</v>
      </c>
      <c r="AE121" s="125" t="str">
        <f t="shared" si="7"/>
        <v/>
      </c>
      <c r="AF121" s="117" t="b">
        <f t="shared" si="8"/>
        <v>0</v>
      </c>
      <c r="AG121" s="126" t="b">
        <f t="shared" si="9"/>
        <v>0</v>
      </c>
      <c r="AH121" s="148"/>
      <c r="AI121" s="150"/>
      <c r="AJ121" s="146">
        <v>2.2</v>
      </c>
      <c r="AK121" s="83" t="str">
        <f t="shared" si="10"/>
        <v>Negative</v>
      </c>
      <c r="AL121" s="147"/>
      <c r="AM121" s="83" t="s">
        <v>373</v>
      </c>
      <c r="AN121" s="83" t="s">
        <v>426</v>
      </c>
      <c r="AO121" s="83" t="str">
        <f>IFERROR(__xludf.DUMMYFUNCTION("IF($AG121, ""DELETED"",TRIM(JOIN("" "",D121:E121)))"),"")</f>
        <v/>
      </c>
      <c r="AP121" s="83" t="str">
        <f t="shared" ref="AP121:AQ121" si="145">IF($AG121, "DELETED", TRIM(CONCATENATE(F121,I121,U121)))</f>
        <v/>
      </c>
      <c r="AQ121" s="83" t="str">
        <f t="shared" si="145"/>
        <v/>
      </c>
      <c r="AR121" s="83" t="str">
        <f>IFERROR(__xludf.DUMMYFUNCTION("IF($AG121, ""DELETED"", TRIM(JOIN("" "",AP121,AQ121)))"),"")</f>
        <v/>
      </c>
      <c r="AS121" s="127"/>
      <c r="AT121" s="128" t="b">
        <f t="shared" si="12"/>
        <v>0</v>
      </c>
      <c r="AU121" s="128" t="str">
        <f t="shared" si="13"/>
        <v/>
      </c>
      <c r="AV121" s="128" t="str">
        <f t="shared" si="14"/>
        <v/>
      </c>
      <c r="AW121" s="128" t="str">
        <f t="shared" si="15"/>
        <v/>
      </c>
      <c r="AX121" s="129" t="str">
        <f t="shared" si="16"/>
        <v/>
      </c>
      <c r="AY121" s="143"/>
      <c r="AZ121" s="130"/>
      <c r="BA121" s="131" t="str">
        <f t="shared" si="17"/>
        <v/>
      </c>
      <c r="BB121" s="143"/>
      <c r="BC121" s="143"/>
      <c r="BD121" s="132"/>
      <c r="BE121" s="141"/>
      <c r="BF121" s="134" t="str">
        <f t="shared" si="18"/>
        <v/>
      </c>
      <c r="BG121" s="135" t="str">
        <f t="shared" si="19"/>
        <v>FLE690__44480_0.242650462962963___Null___</v>
      </c>
      <c r="BH121" s="136" t="str">
        <f t="shared" si="20"/>
        <v/>
      </c>
      <c r="BI121" s="141" t="s">
        <v>565</v>
      </c>
      <c r="BJ121" s="137" t="str">
        <f t="shared" si="21"/>
        <v>FLB3444</v>
      </c>
      <c r="BK121" s="138" t="b">
        <f t="shared" si="22"/>
        <v>0</v>
      </c>
      <c r="BL121" s="137" t="str">
        <f t="shared" si="23"/>
        <v/>
      </c>
      <c r="BM121" s="132"/>
      <c r="BN121" s="8" t="b">
        <f t="shared" si="24"/>
        <v>1</v>
      </c>
      <c r="BO121" s="139" t="b">
        <f t="shared" si="25"/>
        <v>0</v>
      </c>
      <c r="BP121" s="140" t="b">
        <f t="shared" si="26"/>
        <v>1</v>
      </c>
      <c r="BQ121" s="4"/>
      <c r="BR121" s="4" t="str">
        <f t="shared" si="27"/>
        <v/>
      </c>
      <c r="BS121" s="4"/>
      <c r="BT121" s="4"/>
    </row>
    <row r="122">
      <c r="A122" s="4" t="s">
        <v>566</v>
      </c>
      <c r="B122" s="144">
        <v>44480.0</v>
      </c>
      <c r="C122" s="115">
        <v>0.24296296296296296</v>
      </c>
      <c r="D122" s="4"/>
      <c r="E122" s="143"/>
      <c r="F122" s="4"/>
      <c r="G122" s="4"/>
      <c r="H122" s="151"/>
      <c r="I122" s="4"/>
      <c r="J122" s="4"/>
      <c r="K122" s="4" t="s">
        <v>271</v>
      </c>
      <c r="L122" s="152"/>
      <c r="M122" s="115"/>
      <c r="N122" s="4"/>
      <c r="O122" s="4"/>
      <c r="P122" s="116" t="b">
        <f>IFNA(IF(VLOOKUP($A122,'Add from APT'!$AA$2:$AC808,3,FALSE)&gt;0,TRUE,FALSE),"ER - NOT IN APT")</f>
        <v>0</v>
      </c>
      <c r="Q122" s="82" t="str">
        <f>IF(ISLOGICAL(P122),IF(P122,"ER - REPS IN APT", IFNA(VLOOKUP($A122,RAW_APT!$A$3:$M808,7,FALSE),"ER - NOT IN APT")),P122)</f>
        <v>Collected</v>
      </c>
      <c r="R122" s="117" t="b">
        <f t="shared" si="2"/>
        <v>1</v>
      </c>
      <c r="S122" s="116">
        <f t="shared" si="3"/>
        <v>1</v>
      </c>
      <c r="T122" s="146"/>
      <c r="U122" s="147"/>
      <c r="V122" s="147"/>
      <c r="W122" s="147"/>
      <c r="X122" s="120" t="b">
        <f t="shared" si="4"/>
        <v>0</v>
      </c>
      <c r="Y122" s="121" t="b">
        <v>0</v>
      </c>
      <c r="Z122" s="122" t="str">
        <f t="shared" si="5"/>
        <v/>
      </c>
      <c r="AA122" s="122" t="b">
        <f t="shared" si="6"/>
        <v>0</v>
      </c>
      <c r="AB122" s="147" t="b">
        <v>0</v>
      </c>
      <c r="AC122" s="148">
        <v>382.0</v>
      </c>
      <c r="AD122" s="149" t="b">
        <v>0</v>
      </c>
      <c r="AE122" s="125" t="str">
        <f t="shared" si="7"/>
        <v/>
      </c>
      <c r="AF122" s="117" t="b">
        <f t="shared" si="8"/>
        <v>0</v>
      </c>
      <c r="AG122" s="126" t="b">
        <f t="shared" si="9"/>
        <v>0</v>
      </c>
      <c r="AH122" s="148"/>
      <c r="AI122" s="150"/>
      <c r="AJ122" s="146">
        <v>2.2</v>
      </c>
      <c r="AK122" s="83" t="str">
        <f t="shared" si="10"/>
        <v>Negative</v>
      </c>
      <c r="AL122" s="147"/>
      <c r="AM122" s="83" t="s">
        <v>373</v>
      </c>
      <c r="AN122" s="83" t="s">
        <v>352</v>
      </c>
      <c r="AO122" s="83" t="str">
        <f>IFERROR(__xludf.DUMMYFUNCTION("IF($AG122, ""DELETED"",TRIM(JOIN("" "",D122:E122)))"),"")</f>
        <v/>
      </c>
      <c r="AP122" s="83" t="str">
        <f t="shared" ref="AP122:AQ122" si="146">IF($AG122, "DELETED", TRIM(CONCATENATE(F122,I122,U122)))</f>
        <v/>
      </c>
      <c r="AQ122" s="83" t="str">
        <f t="shared" si="146"/>
        <v/>
      </c>
      <c r="AR122" s="83" t="str">
        <f>IFERROR(__xludf.DUMMYFUNCTION("IF($AG122, ""DELETED"", TRIM(JOIN("" "",AP122,AQ122)))"),"")</f>
        <v/>
      </c>
      <c r="AS122" s="127"/>
      <c r="AT122" s="128" t="b">
        <f t="shared" si="12"/>
        <v>0</v>
      </c>
      <c r="AU122" s="128" t="str">
        <f t="shared" si="13"/>
        <v/>
      </c>
      <c r="AV122" s="128" t="str">
        <f t="shared" si="14"/>
        <v/>
      </c>
      <c r="AW122" s="128" t="str">
        <f t="shared" si="15"/>
        <v/>
      </c>
      <c r="AX122" s="129" t="str">
        <f t="shared" si="16"/>
        <v/>
      </c>
      <c r="AY122" s="143"/>
      <c r="AZ122" s="130"/>
      <c r="BA122" s="131" t="str">
        <f t="shared" si="17"/>
        <v/>
      </c>
      <c r="BB122" s="143"/>
      <c r="BC122" s="143"/>
      <c r="BD122" s="132"/>
      <c r="BE122" s="141"/>
      <c r="BF122" s="134" t="str">
        <f t="shared" si="18"/>
        <v/>
      </c>
      <c r="BG122" s="135" t="str">
        <f t="shared" si="19"/>
        <v>FLE683__44480_0.242962962962963___Null___</v>
      </c>
      <c r="BH122" s="136" t="str">
        <f t="shared" si="20"/>
        <v/>
      </c>
      <c r="BI122" s="141" t="s">
        <v>567</v>
      </c>
      <c r="BJ122" s="137" t="str">
        <f t="shared" si="21"/>
        <v>FLB3445</v>
      </c>
      <c r="BK122" s="138" t="b">
        <f t="shared" si="22"/>
        <v>0</v>
      </c>
      <c r="BL122" s="137" t="str">
        <f t="shared" si="23"/>
        <v/>
      </c>
      <c r="BM122" s="132"/>
      <c r="BN122" s="8" t="b">
        <f t="shared" si="24"/>
        <v>1</v>
      </c>
      <c r="BO122" s="139" t="b">
        <f t="shared" si="25"/>
        <v>0</v>
      </c>
      <c r="BP122" s="140" t="b">
        <f t="shared" si="26"/>
        <v>1</v>
      </c>
      <c r="BQ122" s="4"/>
      <c r="BR122" s="4" t="str">
        <f t="shared" si="27"/>
        <v/>
      </c>
      <c r="BS122" s="4"/>
      <c r="BT122" s="4"/>
    </row>
    <row r="123">
      <c r="A123" s="4" t="s">
        <v>568</v>
      </c>
      <c r="B123" s="144">
        <v>44480.0</v>
      </c>
      <c r="C123" s="115">
        <v>0.2469675925925926</v>
      </c>
      <c r="D123" s="4"/>
      <c r="E123" s="143"/>
      <c r="F123" s="4"/>
      <c r="G123" s="4"/>
      <c r="H123" s="151"/>
      <c r="I123" s="4"/>
      <c r="J123" s="4"/>
      <c r="K123" s="4" t="s">
        <v>271</v>
      </c>
      <c r="L123" s="152"/>
      <c r="M123" s="115"/>
      <c r="N123" s="4"/>
      <c r="O123" s="4"/>
      <c r="P123" s="116" t="b">
        <f>IFNA(IF(VLOOKUP($A123,'Add from APT'!$AA$2:$AC808,3,FALSE)&gt;0,TRUE,FALSE),"ER - NOT IN APT")</f>
        <v>0</v>
      </c>
      <c r="Q123" s="82" t="str">
        <f>IF(ISLOGICAL(P123),IF(P123,"ER - REPS IN APT", IFNA(VLOOKUP($A123,RAW_APT!$A$3:$M808,7,FALSE),"ER - NOT IN APT")),P123)</f>
        <v>Collected</v>
      </c>
      <c r="R123" s="117" t="b">
        <f t="shared" si="2"/>
        <v>1</v>
      </c>
      <c r="S123" s="116">
        <f t="shared" si="3"/>
        <v>1</v>
      </c>
      <c r="T123" s="146"/>
      <c r="U123" s="147"/>
      <c r="V123" s="147"/>
      <c r="W123" s="147"/>
      <c r="X123" s="120" t="b">
        <f t="shared" si="4"/>
        <v>0</v>
      </c>
      <c r="Y123" s="121" t="b">
        <v>0</v>
      </c>
      <c r="Z123" s="122" t="str">
        <f t="shared" si="5"/>
        <v/>
      </c>
      <c r="AA123" s="122" t="b">
        <f t="shared" si="6"/>
        <v>0</v>
      </c>
      <c r="AB123" s="147" t="b">
        <v>0</v>
      </c>
      <c r="AC123" s="148">
        <v>381.0</v>
      </c>
      <c r="AD123" s="149" t="b">
        <v>0</v>
      </c>
      <c r="AE123" s="125" t="str">
        <f t="shared" si="7"/>
        <v/>
      </c>
      <c r="AF123" s="117" t="b">
        <f t="shared" si="8"/>
        <v>0</v>
      </c>
      <c r="AG123" s="126" t="b">
        <f t="shared" si="9"/>
        <v>0</v>
      </c>
      <c r="AH123" s="148"/>
      <c r="AI123" s="150"/>
      <c r="AJ123" s="146">
        <v>2.2</v>
      </c>
      <c r="AK123" s="83" t="str">
        <f t="shared" si="10"/>
        <v>Negative</v>
      </c>
      <c r="AL123" s="147"/>
      <c r="AM123" s="83" t="s">
        <v>373</v>
      </c>
      <c r="AN123" s="83" t="s">
        <v>363</v>
      </c>
      <c r="AO123" s="83" t="str">
        <f>IFERROR(__xludf.DUMMYFUNCTION("IF($AG123, ""DELETED"",TRIM(JOIN("" "",D123:E123)))"),"")</f>
        <v/>
      </c>
      <c r="AP123" s="83" t="str">
        <f t="shared" ref="AP123:AQ123" si="147">IF($AG123, "DELETED", TRIM(CONCATENATE(F123,I123,U123)))</f>
        <v/>
      </c>
      <c r="AQ123" s="83" t="str">
        <f t="shared" si="147"/>
        <v/>
      </c>
      <c r="AR123" s="83" t="str">
        <f>IFERROR(__xludf.DUMMYFUNCTION("IF($AG123, ""DELETED"", TRIM(JOIN("" "",AP123,AQ123)))"),"")</f>
        <v/>
      </c>
      <c r="AS123" s="127"/>
      <c r="AT123" s="128" t="b">
        <f t="shared" si="12"/>
        <v>0</v>
      </c>
      <c r="AU123" s="128" t="str">
        <f t="shared" si="13"/>
        <v/>
      </c>
      <c r="AV123" s="128" t="str">
        <f t="shared" si="14"/>
        <v/>
      </c>
      <c r="AW123" s="128" t="str">
        <f t="shared" si="15"/>
        <v/>
      </c>
      <c r="AX123" s="129" t="str">
        <f t="shared" si="16"/>
        <v/>
      </c>
      <c r="AY123" s="143"/>
      <c r="AZ123" s="130"/>
      <c r="BA123" s="131" t="str">
        <f t="shared" si="17"/>
        <v/>
      </c>
      <c r="BB123" s="143"/>
      <c r="BC123" s="143"/>
      <c r="BD123" s="132"/>
      <c r="BE123" s="141"/>
      <c r="BF123" s="134" t="str">
        <f t="shared" si="18"/>
        <v/>
      </c>
      <c r="BG123" s="135" t="str">
        <f t="shared" si="19"/>
        <v>PA9423__44480_0.246967592592593___Null___</v>
      </c>
      <c r="BH123" s="136" t="str">
        <f t="shared" si="20"/>
        <v/>
      </c>
      <c r="BI123" s="141" t="s">
        <v>569</v>
      </c>
      <c r="BJ123" s="137" t="str">
        <f t="shared" si="21"/>
        <v>FLB3446</v>
      </c>
      <c r="BK123" s="138" t="b">
        <f t="shared" si="22"/>
        <v>0</v>
      </c>
      <c r="BL123" s="137" t="str">
        <f t="shared" si="23"/>
        <v/>
      </c>
      <c r="BM123" s="132"/>
      <c r="BN123" s="8" t="b">
        <f t="shared" si="24"/>
        <v>1</v>
      </c>
      <c r="BO123" s="139" t="b">
        <f t="shared" si="25"/>
        <v>0</v>
      </c>
      <c r="BP123" s="140" t="b">
        <f t="shared" si="26"/>
        <v>1</v>
      </c>
      <c r="BQ123" s="4"/>
      <c r="BR123" s="4" t="str">
        <f t="shared" si="27"/>
        <v/>
      </c>
      <c r="BS123" s="4"/>
      <c r="BT123" s="4"/>
    </row>
    <row r="124">
      <c r="A124" s="4" t="s">
        <v>570</v>
      </c>
      <c r="B124" s="144">
        <v>44480.0</v>
      </c>
      <c r="C124" s="115">
        <v>0.2474537037037037</v>
      </c>
      <c r="D124" s="4"/>
      <c r="E124" s="143"/>
      <c r="F124" s="4"/>
      <c r="G124" s="4"/>
      <c r="H124" s="151"/>
      <c r="I124" s="4"/>
      <c r="J124" s="4"/>
      <c r="K124" s="4" t="s">
        <v>271</v>
      </c>
      <c r="L124" s="152"/>
      <c r="M124" s="115"/>
      <c r="N124" s="4"/>
      <c r="O124" s="4"/>
      <c r="P124" s="116" t="b">
        <f>IFNA(IF(VLOOKUP($A124,'Add from APT'!$AA$2:$AC808,3,FALSE)&gt;0,TRUE,FALSE),"ER - NOT IN APT")</f>
        <v>0</v>
      </c>
      <c r="Q124" s="82" t="str">
        <f>IF(ISLOGICAL(P124),IF(P124,"ER - REPS IN APT", IFNA(VLOOKUP($A124,RAW_APT!$A$3:$M808,7,FALSE),"ER - NOT IN APT")),P124)</f>
        <v>Collected</v>
      </c>
      <c r="R124" s="117" t="b">
        <f t="shared" si="2"/>
        <v>1</v>
      </c>
      <c r="S124" s="116">
        <f t="shared" si="3"/>
        <v>1</v>
      </c>
      <c r="T124" s="146"/>
      <c r="U124" s="147"/>
      <c r="V124" s="147"/>
      <c r="W124" s="147"/>
      <c r="X124" s="120" t="b">
        <f t="shared" si="4"/>
        <v>0</v>
      </c>
      <c r="Y124" s="121" t="b">
        <v>0</v>
      </c>
      <c r="Z124" s="122" t="str">
        <f t="shared" si="5"/>
        <v/>
      </c>
      <c r="AA124" s="122" t="b">
        <f t="shared" si="6"/>
        <v>0</v>
      </c>
      <c r="AB124" s="147" t="b">
        <v>0</v>
      </c>
      <c r="AC124" s="148">
        <v>380.0</v>
      </c>
      <c r="AD124" s="149" t="b">
        <v>0</v>
      </c>
      <c r="AE124" s="125" t="str">
        <f t="shared" si="7"/>
        <v/>
      </c>
      <c r="AF124" s="117" t="b">
        <f t="shared" si="8"/>
        <v>0</v>
      </c>
      <c r="AG124" s="126" t="b">
        <f t="shared" si="9"/>
        <v>0</v>
      </c>
      <c r="AH124" s="148"/>
      <c r="AI124" s="150"/>
      <c r="AJ124" s="146">
        <v>2.2</v>
      </c>
      <c r="AK124" s="83" t="str">
        <f t="shared" si="10"/>
        <v>Negative</v>
      </c>
      <c r="AL124" s="147"/>
      <c r="AM124" s="83" t="s">
        <v>373</v>
      </c>
      <c r="AN124" s="83" t="s">
        <v>287</v>
      </c>
      <c r="AO124" s="83" t="str">
        <f>IFERROR(__xludf.DUMMYFUNCTION("IF($AG124, ""DELETED"",TRIM(JOIN("" "",D124:E124)))"),"")</f>
        <v/>
      </c>
      <c r="AP124" s="83" t="str">
        <f t="shared" ref="AP124:AQ124" si="148">IF($AG124, "DELETED", TRIM(CONCATENATE(F124,I124,U124)))</f>
        <v/>
      </c>
      <c r="AQ124" s="83" t="str">
        <f t="shared" si="148"/>
        <v/>
      </c>
      <c r="AR124" s="83" t="str">
        <f>IFERROR(__xludf.DUMMYFUNCTION("IF($AG124, ""DELETED"", TRIM(JOIN("" "",AP124,AQ124)))"),"")</f>
        <v/>
      </c>
      <c r="AS124" s="127"/>
      <c r="AT124" s="128" t="b">
        <f t="shared" si="12"/>
        <v>0</v>
      </c>
      <c r="AU124" s="128" t="str">
        <f t="shared" si="13"/>
        <v/>
      </c>
      <c r="AV124" s="128" t="str">
        <f t="shared" si="14"/>
        <v/>
      </c>
      <c r="AW124" s="128" t="str">
        <f t="shared" si="15"/>
        <v/>
      </c>
      <c r="AX124" s="129" t="str">
        <f t="shared" si="16"/>
        <v/>
      </c>
      <c r="AY124" s="143"/>
      <c r="AZ124" s="130"/>
      <c r="BA124" s="131" t="str">
        <f t="shared" si="17"/>
        <v/>
      </c>
      <c r="BB124" s="143"/>
      <c r="BC124" s="143"/>
      <c r="BD124" s="132"/>
      <c r="BE124" s="141"/>
      <c r="BF124" s="134" t="str">
        <f t="shared" si="18"/>
        <v/>
      </c>
      <c r="BG124" s="135" t="str">
        <f t="shared" si="19"/>
        <v>FLE621__44480_0.247453703703704___Null___</v>
      </c>
      <c r="BH124" s="136" t="str">
        <f t="shared" si="20"/>
        <v/>
      </c>
      <c r="BI124" s="141" t="s">
        <v>571</v>
      </c>
      <c r="BJ124" s="137" t="str">
        <f t="shared" si="21"/>
        <v>FLB3447</v>
      </c>
      <c r="BK124" s="138" t="b">
        <f t="shared" si="22"/>
        <v>0</v>
      </c>
      <c r="BL124" s="137" t="str">
        <f t="shared" si="23"/>
        <v/>
      </c>
      <c r="BM124" s="132"/>
      <c r="BN124" s="8" t="b">
        <f t="shared" si="24"/>
        <v>1</v>
      </c>
      <c r="BO124" s="139" t="b">
        <f t="shared" si="25"/>
        <v>0</v>
      </c>
      <c r="BP124" s="140" t="b">
        <f t="shared" si="26"/>
        <v>1</v>
      </c>
      <c r="BQ124" s="4"/>
      <c r="BR124" s="4" t="str">
        <f t="shared" si="27"/>
        <v/>
      </c>
      <c r="BS124" s="4"/>
      <c r="BT124" s="4"/>
    </row>
    <row r="125">
      <c r="A125" s="4" t="s">
        <v>572</v>
      </c>
      <c r="B125" s="144">
        <v>44480.0</v>
      </c>
      <c r="C125" s="115">
        <v>0.2574537037037037</v>
      </c>
      <c r="D125" s="4"/>
      <c r="E125" s="143"/>
      <c r="F125" s="4"/>
      <c r="G125" s="4"/>
      <c r="H125" s="151"/>
      <c r="I125" s="4"/>
      <c r="J125" s="4"/>
      <c r="K125" s="4" t="s">
        <v>271</v>
      </c>
      <c r="L125" s="152"/>
      <c r="M125" s="115"/>
      <c r="N125" s="4"/>
      <c r="O125" s="4"/>
      <c r="P125" s="116" t="b">
        <f>IFNA(IF(VLOOKUP($A125,'Add from APT'!$AA$2:$AC808,3,FALSE)&gt;0,TRUE,FALSE),"ER - NOT IN APT")</f>
        <v>0</v>
      </c>
      <c r="Q125" s="82" t="str">
        <f>IF(ISLOGICAL(P125),IF(P125,"ER - REPS IN APT", IFNA(VLOOKUP($A125,RAW_APT!$A$3:$M808,7,FALSE),"ER - NOT IN APT")),P125)</f>
        <v>Collected</v>
      </c>
      <c r="R125" s="117" t="b">
        <f t="shared" si="2"/>
        <v>1</v>
      </c>
      <c r="S125" s="116">
        <f t="shared" si="3"/>
        <v>1</v>
      </c>
      <c r="T125" s="146"/>
      <c r="U125" s="147"/>
      <c r="V125" s="147"/>
      <c r="W125" s="147"/>
      <c r="X125" s="120" t="b">
        <f t="shared" si="4"/>
        <v>0</v>
      </c>
      <c r="Y125" s="121" t="b">
        <v>0</v>
      </c>
      <c r="Z125" s="122" t="str">
        <f t="shared" si="5"/>
        <v/>
      </c>
      <c r="AA125" s="122" t="b">
        <f t="shared" si="6"/>
        <v>0</v>
      </c>
      <c r="AB125" s="147" t="b">
        <v>0</v>
      </c>
      <c r="AC125" s="148">
        <v>379.0</v>
      </c>
      <c r="AD125" s="149" t="b">
        <v>0</v>
      </c>
      <c r="AE125" s="125" t="str">
        <f t="shared" si="7"/>
        <v/>
      </c>
      <c r="AF125" s="117" t="b">
        <f t="shared" si="8"/>
        <v>0</v>
      </c>
      <c r="AG125" s="126" t="b">
        <f t="shared" si="9"/>
        <v>0</v>
      </c>
      <c r="AH125" s="148"/>
      <c r="AI125" s="150"/>
      <c r="AJ125" s="146">
        <v>2.2</v>
      </c>
      <c r="AK125" s="83" t="str">
        <f t="shared" si="10"/>
        <v>Negative</v>
      </c>
      <c r="AL125" s="147"/>
      <c r="AM125" s="83" t="s">
        <v>373</v>
      </c>
      <c r="AN125" s="83" t="s">
        <v>302</v>
      </c>
      <c r="AO125" s="83" t="str">
        <f>IFERROR(__xludf.DUMMYFUNCTION("IF($AG125, ""DELETED"",TRIM(JOIN("" "",D125:E125)))"),"")</f>
        <v/>
      </c>
      <c r="AP125" s="83" t="str">
        <f t="shared" ref="AP125:AQ125" si="149">IF($AG125, "DELETED", TRIM(CONCATENATE(F125,I125,U125)))</f>
        <v/>
      </c>
      <c r="AQ125" s="83" t="str">
        <f t="shared" si="149"/>
        <v/>
      </c>
      <c r="AR125" s="83" t="str">
        <f>IFERROR(__xludf.DUMMYFUNCTION("IF($AG125, ""DELETED"", TRIM(JOIN("" "",AP125,AQ125)))"),"")</f>
        <v/>
      </c>
      <c r="AS125" s="127"/>
      <c r="AT125" s="128" t="b">
        <f t="shared" si="12"/>
        <v>0</v>
      </c>
      <c r="AU125" s="128" t="str">
        <f t="shared" si="13"/>
        <v/>
      </c>
      <c r="AV125" s="128" t="str">
        <f t="shared" si="14"/>
        <v/>
      </c>
      <c r="AW125" s="128" t="str">
        <f t="shared" si="15"/>
        <v/>
      </c>
      <c r="AX125" s="129" t="str">
        <f t="shared" si="16"/>
        <v/>
      </c>
      <c r="AY125" s="143"/>
      <c r="AZ125" s="130"/>
      <c r="BA125" s="131" t="str">
        <f t="shared" si="17"/>
        <v/>
      </c>
      <c r="BB125" s="143"/>
      <c r="BC125" s="143"/>
      <c r="BD125" s="132"/>
      <c r="BE125" s="141"/>
      <c r="BF125" s="134" t="str">
        <f t="shared" si="18"/>
        <v/>
      </c>
      <c r="BG125" s="135" t="str">
        <f t="shared" si="19"/>
        <v>PA9493__44480_0.257453703703704___Null___</v>
      </c>
      <c r="BH125" s="136" t="str">
        <f t="shared" si="20"/>
        <v/>
      </c>
      <c r="BI125" s="141" t="s">
        <v>573</v>
      </c>
      <c r="BJ125" s="137" t="str">
        <f t="shared" si="21"/>
        <v>FLB3448</v>
      </c>
      <c r="BK125" s="138" t="b">
        <f t="shared" si="22"/>
        <v>0</v>
      </c>
      <c r="BL125" s="137" t="str">
        <f t="shared" si="23"/>
        <v/>
      </c>
      <c r="BM125" s="132"/>
      <c r="BN125" s="8" t="b">
        <f t="shared" si="24"/>
        <v>1</v>
      </c>
      <c r="BO125" s="139" t="b">
        <f t="shared" si="25"/>
        <v>0</v>
      </c>
      <c r="BP125" s="140" t="b">
        <f t="shared" si="26"/>
        <v>1</v>
      </c>
      <c r="BQ125" s="4"/>
      <c r="BR125" s="4" t="str">
        <f t="shared" si="27"/>
        <v/>
      </c>
      <c r="BS125" s="4"/>
      <c r="BT125" s="4"/>
    </row>
    <row r="126">
      <c r="A126" s="4" t="s">
        <v>574</v>
      </c>
      <c r="B126" s="144">
        <v>44480.0</v>
      </c>
      <c r="C126" s="115">
        <v>0.2682986111111111</v>
      </c>
      <c r="D126" s="4"/>
      <c r="E126" s="143"/>
      <c r="F126" s="4"/>
      <c r="G126" s="4"/>
      <c r="H126" s="151"/>
      <c r="I126" s="4"/>
      <c r="J126" s="4"/>
      <c r="K126" s="4" t="s">
        <v>271</v>
      </c>
      <c r="L126" s="152"/>
      <c r="M126" s="115"/>
      <c r="N126" s="4"/>
      <c r="O126" s="4"/>
      <c r="P126" s="116" t="b">
        <f>IFNA(IF(VLOOKUP($A126,'Add from APT'!$AA$2:$AC808,3,FALSE)&gt;0,TRUE,FALSE),"ER - NOT IN APT")</f>
        <v>0</v>
      </c>
      <c r="Q126" s="82" t="str">
        <f>IF(ISLOGICAL(P126),IF(P126,"ER - REPS IN APT", IFNA(VLOOKUP($A126,RAW_APT!$A$3:$M808,7,FALSE),"ER - NOT IN APT")),P126)</f>
        <v>Collected</v>
      </c>
      <c r="R126" s="117" t="b">
        <f t="shared" si="2"/>
        <v>1</v>
      </c>
      <c r="S126" s="116">
        <f t="shared" si="3"/>
        <v>1</v>
      </c>
      <c r="T126" s="146"/>
      <c r="U126" s="147"/>
      <c r="V126" s="147"/>
      <c r="W126" s="147"/>
      <c r="X126" s="120" t="b">
        <f t="shared" si="4"/>
        <v>0</v>
      </c>
      <c r="Y126" s="121" t="b">
        <v>0</v>
      </c>
      <c r="Z126" s="122" t="str">
        <f t="shared" si="5"/>
        <v/>
      </c>
      <c r="AA126" s="122" t="b">
        <f t="shared" si="6"/>
        <v>0</v>
      </c>
      <c r="AB126" s="147" t="b">
        <v>0</v>
      </c>
      <c r="AC126" s="148">
        <v>378.0</v>
      </c>
      <c r="AD126" s="149" t="b">
        <v>0</v>
      </c>
      <c r="AE126" s="125" t="str">
        <f t="shared" si="7"/>
        <v/>
      </c>
      <c r="AF126" s="117" t="b">
        <f t="shared" si="8"/>
        <v>0</v>
      </c>
      <c r="AG126" s="126" t="b">
        <f t="shared" si="9"/>
        <v>0</v>
      </c>
      <c r="AH126" s="148"/>
      <c r="AI126" s="150"/>
      <c r="AJ126" s="146">
        <v>2.2</v>
      </c>
      <c r="AK126" s="83" t="str">
        <f t="shared" si="10"/>
        <v>Negative</v>
      </c>
      <c r="AL126" s="147"/>
      <c r="AM126" s="83" t="s">
        <v>373</v>
      </c>
      <c r="AN126" s="83" t="s">
        <v>316</v>
      </c>
      <c r="AO126" s="83" t="str">
        <f>IFERROR(__xludf.DUMMYFUNCTION("IF($AG126, ""DELETED"",TRIM(JOIN("" "",D126:E126)))"),"")</f>
        <v/>
      </c>
      <c r="AP126" s="83" t="str">
        <f t="shared" ref="AP126:AQ126" si="150">IF($AG126, "DELETED", TRIM(CONCATENATE(F126,I126,U126)))</f>
        <v/>
      </c>
      <c r="AQ126" s="83" t="str">
        <f t="shared" si="150"/>
        <v/>
      </c>
      <c r="AR126" s="83" t="str">
        <f>IFERROR(__xludf.DUMMYFUNCTION("IF($AG126, ""DELETED"", TRIM(JOIN("" "",AP126,AQ126)))"),"")</f>
        <v/>
      </c>
      <c r="AS126" s="127"/>
      <c r="AT126" s="128" t="b">
        <f t="shared" si="12"/>
        <v>0</v>
      </c>
      <c r="AU126" s="128" t="str">
        <f t="shared" si="13"/>
        <v/>
      </c>
      <c r="AV126" s="128" t="str">
        <f t="shared" si="14"/>
        <v/>
      </c>
      <c r="AW126" s="128" t="str">
        <f t="shared" si="15"/>
        <v/>
      </c>
      <c r="AX126" s="129" t="str">
        <f t="shared" si="16"/>
        <v/>
      </c>
      <c r="AY126" s="143"/>
      <c r="AZ126" s="130"/>
      <c r="BA126" s="131" t="str">
        <f t="shared" si="17"/>
        <v/>
      </c>
      <c r="BB126" s="143"/>
      <c r="BC126" s="143"/>
      <c r="BD126" s="132"/>
      <c r="BE126" s="141"/>
      <c r="BF126" s="134" t="str">
        <f t="shared" si="18"/>
        <v/>
      </c>
      <c r="BG126" s="135" t="str">
        <f t="shared" si="19"/>
        <v>FLE697__44480_0.268298611111111___Null___</v>
      </c>
      <c r="BH126" s="136" t="str">
        <f t="shared" si="20"/>
        <v/>
      </c>
      <c r="BI126" s="141" t="s">
        <v>575</v>
      </c>
      <c r="BJ126" s="137" t="str">
        <f t="shared" si="21"/>
        <v>FLB3449</v>
      </c>
      <c r="BK126" s="138" t="b">
        <f t="shared" si="22"/>
        <v>0</v>
      </c>
      <c r="BL126" s="137" t="str">
        <f t="shared" si="23"/>
        <v/>
      </c>
      <c r="BM126" s="132"/>
      <c r="BN126" s="8" t="b">
        <f t="shared" si="24"/>
        <v>1</v>
      </c>
      <c r="BO126" s="139" t="b">
        <f t="shared" si="25"/>
        <v>0</v>
      </c>
      <c r="BP126" s="140" t="b">
        <f t="shared" si="26"/>
        <v>1</v>
      </c>
      <c r="BQ126" s="4"/>
      <c r="BR126" s="4" t="str">
        <f t="shared" si="27"/>
        <v/>
      </c>
      <c r="BS126" s="4"/>
      <c r="BT126" s="4"/>
    </row>
    <row r="127">
      <c r="A127" s="4" t="s">
        <v>576</v>
      </c>
      <c r="B127" s="144">
        <v>44480.0</v>
      </c>
      <c r="C127" s="115">
        <v>0.27199074074074076</v>
      </c>
      <c r="D127" s="4"/>
      <c r="E127" s="143"/>
      <c r="F127" s="4"/>
      <c r="G127" s="4"/>
      <c r="H127" s="151"/>
      <c r="I127" s="4"/>
      <c r="J127" s="4"/>
      <c r="K127" s="4" t="s">
        <v>271</v>
      </c>
      <c r="L127" s="152"/>
      <c r="M127" s="115"/>
      <c r="N127" s="4"/>
      <c r="O127" s="4"/>
      <c r="P127" s="116" t="b">
        <f>IFNA(IF(VLOOKUP($A127,'Add from APT'!$AA$2:$AC808,3,FALSE)&gt;0,TRUE,FALSE),"ER - NOT IN APT")</f>
        <v>0</v>
      </c>
      <c r="Q127" s="82" t="str">
        <f>IF(ISLOGICAL(P127),IF(P127,"ER - REPS IN APT", IFNA(VLOOKUP($A127,RAW_APT!$A$3:$M808,7,FALSE),"ER - NOT IN APT")),P127)</f>
        <v>Collected</v>
      </c>
      <c r="R127" s="117" t="b">
        <f t="shared" si="2"/>
        <v>1</v>
      </c>
      <c r="S127" s="116">
        <f t="shared" si="3"/>
        <v>1</v>
      </c>
      <c r="T127" s="146"/>
      <c r="U127" s="147"/>
      <c r="V127" s="147"/>
      <c r="W127" s="147"/>
      <c r="X127" s="120" t="b">
        <f t="shared" si="4"/>
        <v>0</v>
      </c>
      <c r="Y127" s="121" t="b">
        <v>0</v>
      </c>
      <c r="Z127" s="122" t="str">
        <f t="shared" si="5"/>
        <v/>
      </c>
      <c r="AA127" s="122" t="b">
        <f t="shared" si="6"/>
        <v>0</v>
      </c>
      <c r="AB127" s="147" t="b">
        <v>0</v>
      </c>
      <c r="AC127" s="148">
        <v>377.0</v>
      </c>
      <c r="AD127" s="149" t="b">
        <v>0</v>
      </c>
      <c r="AE127" s="125" t="str">
        <f t="shared" si="7"/>
        <v/>
      </c>
      <c r="AF127" s="117" t="b">
        <f t="shared" si="8"/>
        <v>0</v>
      </c>
      <c r="AG127" s="126" t="b">
        <f t="shared" si="9"/>
        <v>0</v>
      </c>
      <c r="AH127" s="148"/>
      <c r="AI127" s="150"/>
      <c r="AJ127" s="146">
        <v>2.2</v>
      </c>
      <c r="AK127" s="83" t="str">
        <f t="shared" si="10"/>
        <v>Negative</v>
      </c>
      <c r="AL127" s="147"/>
      <c r="AM127" s="83" t="s">
        <v>373</v>
      </c>
      <c r="AN127" s="83" t="s">
        <v>305</v>
      </c>
      <c r="AO127" s="83" t="str">
        <f>IFERROR(__xludf.DUMMYFUNCTION("IF($AG127, ""DELETED"",TRIM(JOIN("" "",D127:E127)))"),"")</f>
        <v/>
      </c>
      <c r="AP127" s="83" t="str">
        <f t="shared" ref="AP127:AQ127" si="151">IF($AG127, "DELETED", TRIM(CONCATENATE(F127,I127,U127)))</f>
        <v/>
      </c>
      <c r="AQ127" s="83" t="str">
        <f t="shared" si="151"/>
        <v/>
      </c>
      <c r="AR127" s="83" t="str">
        <f>IFERROR(__xludf.DUMMYFUNCTION("IF($AG127, ""DELETED"", TRIM(JOIN("" "",AP127,AQ127)))"),"")</f>
        <v/>
      </c>
      <c r="AS127" s="127"/>
      <c r="AT127" s="128" t="b">
        <f t="shared" si="12"/>
        <v>0</v>
      </c>
      <c r="AU127" s="128" t="str">
        <f t="shared" si="13"/>
        <v/>
      </c>
      <c r="AV127" s="128" t="str">
        <f t="shared" si="14"/>
        <v/>
      </c>
      <c r="AW127" s="128" t="str">
        <f t="shared" si="15"/>
        <v/>
      </c>
      <c r="AX127" s="129" t="str">
        <f t="shared" si="16"/>
        <v/>
      </c>
      <c r="AY127" s="143"/>
      <c r="AZ127" s="130"/>
      <c r="BA127" s="131" t="str">
        <f t="shared" si="17"/>
        <v/>
      </c>
      <c r="BB127" s="143"/>
      <c r="BC127" s="143"/>
      <c r="BD127" s="132"/>
      <c r="BE127" s="141"/>
      <c r="BF127" s="134" t="str">
        <f t="shared" si="18"/>
        <v/>
      </c>
      <c r="BG127" s="135" t="str">
        <f t="shared" si="19"/>
        <v>FLE630__44480_0.271990740740741___Null___</v>
      </c>
      <c r="BH127" s="136" t="str">
        <f t="shared" si="20"/>
        <v/>
      </c>
      <c r="BI127" s="141" t="s">
        <v>577</v>
      </c>
      <c r="BJ127" s="137" t="str">
        <f t="shared" si="21"/>
        <v>FLB3450</v>
      </c>
      <c r="BK127" s="138" t="b">
        <f t="shared" si="22"/>
        <v>0</v>
      </c>
      <c r="BL127" s="137" t="str">
        <f t="shared" si="23"/>
        <v/>
      </c>
      <c r="BM127" s="132"/>
      <c r="BN127" s="8" t="b">
        <f t="shared" si="24"/>
        <v>1</v>
      </c>
      <c r="BO127" s="139" t="b">
        <f t="shared" si="25"/>
        <v>0</v>
      </c>
      <c r="BP127" s="140" t="b">
        <f t="shared" si="26"/>
        <v>1</v>
      </c>
      <c r="BQ127" s="4"/>
      <c r="BR127" s="4" t="str">
        <f t="shared" si="27"/>
        <v/>
      </c>
      <c r="BS127" s="4"/>
      <c r="BT127" s="4"/>
    </row>
    <row r="128">
      <c r="A128" s="4" t="s">
        <v>578</v>
      </c>
      <c r="B128" s="144">
        <v>44480.0</v>
      </c>
      <c r="C128" s="115">
        <v>0.28251157407407407</v>
      </c>
      <c r="D128" s="4"/>
      <c r="E128" s="143"/>
      <c r="F128" s="4"/>
      <c r="G128" s="4"/>
      <c r="H128" s="151"/>
      <c r="I128" s="4"/>
      <c r="J128" s="4"/>
      <c r="K128" s="4" t="s">
        <v>271</v>
      </c>
      <c r="L128" s="152"/>
      <c r="M128" s="115"/>
      <c r="N128" s="4"/>
      <c r="O128" s="4"/>
      <c r="P128" s="116" t="b">
        <f>IFNA(IF(VLOOKUP($A128,'Add from APT'!$AA$2:$AC808,3,FALSE)&gt;0,TRUE,FALSE),"ER - NOT IN APT")</f>
        <v>0</v>
      </c>
      <c r="Q128" s="82" t="str">
        <f>IF(ISLOGICAL(P128),IF(P128,"ER - REPS IN APT", IFNA(VLOOKUP($A128,RAW_APT!$A$3:$M808,7,FALSE),"ER - NOT IN APT")),P128)</f>
        <v>Collected</v>
      </c>
      <c r="R128" s="117" t="b">
        <f t="shared" si="2"/>
        <v>1</v>
      </c>
      <c r="S128" s="116">
        <f t="shared" si="3"/>
        <v>1</v>
      </c>
      <c r="T128" s="146"/>
      <c r="U128" s="147"/>
      <c r="V128" s="147"/>
      <c r="W128" s="147"/>
      <c r="X128" s="120" t="b">
        <f t="shared" si="4"/>
        <v>0</v>
      </c>
      <c r="Y128" s="121" t="b">
        <v>0</v>
      </c>
      <c r="Z128" s="122" t="str">
        <f t="shared" si="5"/>
        <v/>
      </c>
      <c r="AA128" s="122" t="b">
        <f t="shared" si="6"/>
        <v>0</v>
      </c>
      <c r="AB128" s="147" t="b">
        <v>0</v>
      </c>
      <c r="AC128" s="148">
        <v>376.0</v>
      </c>
      <c r="AD128" s="149" t="b">
        <v>0</v>
      </c>
      <c r="AE128" s="125" t="str">
        <f t="shared" si="7"/>
        <v/>
      </c>
      <c r="AF128" s="117" t="b">
        <f t="shared" si="8"/>
        <v>0</v>
      </c>
      <c r="AG128" s="126" t="b">
        <f t="shared" si="9"/>
        <v>0</v>
      </c>
      <c r="AH128" s="148"/>
      <c r="AI128" s="150"/>
      <c r="AJ128" s="146">
        <v>2.2</v>
      </c>
      <c r="AK128" s="83" t="str">
        <f t="shared" si="10"/>
        <v>Negative</v>
      </c>
      <c r="AL128" s="147"/>
      <c r="AM128" s="83" t="s">
        <v>373</v>
      </c>
      <c r="AN128" s="83" t="s">
        <v>413</v>
      </c>
      <c r="AO128" s="83" t="str">
        <f>IFERROR(__xludf.DUMMYFUNCTION("IF($AG128, ""DELETED"",TRIM(JOIN("" "",D128:E128)))"),"")</f>
        <v/>
      </c>
      <c r="AP128" s="83" t="str">
        <f t="shared" ref="AP128:AQ128" si="152">IF($AG128, "DELETED", TRIM(CONCATENATE(F128,I128,U128)))</f>
        <v/>
      </c>
      <c r="AQ128" s="83" t="str">
        <f t="shared" si="152"/>
        <v/>
      </c>
      <c r="AR128" s="83" t="str">
        <f>IFERROR(__xludf.DUMMYFUNCTION("IF($AG128, ""DELETED"", TRIM(JOIN("" "",AP128,AQ128)))"),"")</f>
        <v/>
      </c>
      <c r="AS128" s="127"/>
      <c r="AT128" s="128" t="b">
        <f t="shared" si="12"/>
        <v>0</v>
      </c>
      <c r="AU128" s="128" t="str">
        <f t="shared" si="13"/>
        <v/>
      </c>
      <c r="AV128" s="128" t="str">
        <f t="shared" si="14"/>
        <v/>
      </c>
      <c r="AW128" s="128" t="str">
        <f t="shared" si="15"/>
        <v/>
      </c>
      <c r="AX128" s="129" t="str">
        <f t="shared" si="16"/>
        <v/>
      </c>
      <c r="AY128" s="143"/>
      <c r="AZ128" s="130"/>
      <c r="BA128" s="131" t="str">
        <f t="shared" si="17"/>
        <v/>
      </c>
      <c r="BB128" s="143"/>
      <c r="BC128" s="143"/>
      <c r="BD128" s="132"/>
      <c r="BE128" s="141"/>
      <c r="BF128" s="134" t="str">
        <f t="shared" si="18"/>
        <v/>
      </c>
      <c r="BG128" s="135" t="str">
        <f t="shared" si="19"/>
        <v>FLE689__44480_0.282511574074074___Null___</v>
      </c>
      <c r="BH128" s="136" t="str">
        <f t="shared" si="20"/>
        <v/>
      </c>
      <c r="BI128" s="141" t="s">
        <v>579</v>
      </c>
      <c r="BJ128" s="137" t="str">
        <f t="shared" si="21"/>
        <v>FLB3541</v>
      </c>
      <c r="BK128" s="138" t="b">
        <f t="shared" si="22"/>
        <v>0</v>
      </c>
      <c r="BL128" s="137" t="str">
        <f t="shared" si="23"/>
        <v/>
      </c>
      <c r="BM128" s="132"/>
      <c r="BN128" s="8" t="b">
        <f t="shared" si="24"/>
        <v>1</v>
      </c>
      <c r="BO128" s="139" t="b">
        <f t="shared" si="25"/>
        <v>0</v>
      </c>
      <c r="BP128" s="140" t="b">
        <f t="shared" si="26"/>
        <v>1</v>
      </c>
      <c r="BQ128" s="4"/>
      <c r="BR128" s="4" t="str">
        <f t="shared" si="27"/>
        <v/>
      </c>
      <c r="BS128" s="4"/>
      <c r="BT128" s="4"/>
    </row>
    <row r="129">
      <c r="A129" s="4" t="s">
        <v>580</v>
      </c>
      <c r="B129" s="144">
        <v>44480.0</v>
      </c>
      <c r="C129" s="115">
        <v>0.2833912037037037</v>
      </c>
      <c r="D129" s="4"/>
      <c r="E129" s="143"/>
      <c r="F129" s="4"/>
      <c r="G129" s="4"/>
      <c r="H129" s="151"/>
      <c r="I129" s="4"/>
      <c r="J129" s="4"/>
      <c r="K129" s="4" t="s">
        <v>271</v>
      </c>
      <c r="L129" s="152"/>
      <c r="M129" s="115"/>
      <c r="N129" s="4"/>
      <c r="O129" s="4"/>
      <c r="P129" s="116" t="b">
        <f>IFNA(IF(VLOOKUP($A129,'Add from APT'!$AA$2:$AC808,3,FALSE)&gt;0,TRUE,FALSE),"ER - NOT IN APT")</f>
        <v>0</v>
      </c>
      <c r="Q129" s="82" t="str">
        <f>IF(ISLOGICAL(P129),IF(P129,"ER - REPS IN APT", IFNA(VLOOKUP($A129,RAW_APT!$A$3:$M808,7,FALSE),"ER - NOT IN APT")),P129)</f>
        <v>Collected</v>
      </c>
      <c r="R129" s="117" t="b">
        <f t="shared" si="2"/>
        <v>1</v>
      </c>
      <c r="S129" s="116">
        <f t="shared" si="3"/>
        <v>1</v>
      </c>
      <c r="T129" s="146"/>
      <c r="U129" s="147"/>
      <c r="V129" s="147"/>
      <c r="W129" s="147"/>
      <c r="X129" s="120" t="b">
        <f t="shared" si="4"/>
        <v>0</v>
      </c>
      <c r="Y129" s="121" t="b">
        <v>0</v>
      </c>
      <c r="Z129" s="122" t="str">
        <f t="shared" si="5"/>
        <v/>
      </c>
      <c r="AA129" s="122" t="b">
        <f t="shared" si="6"/>
        <v>0</v>
      </c>
      <c r="AB129" s="147" t="b">
        <v>0</v>
      </c>
      <c r="AC129" s="148">
        <v>375.0</v>
      </c>
      <c r="AD129" s="149" t="b">
        <v>0</v>
      </c>
      <c r="AE129" s="125" t="str">
        <f t="shared" si="7"/>
        <v/>
      </c>
      <c r="AF129" s="117" t="b">
        <f t="shared" si="8"/>
        <v>0</v>
      </c>
      <c r="AG129" s="126" t="b">
        <f t="shared" si="9"/>
        <v>0</v>
      </c>
      <c r="AH129" s="148"/>
      <c r="AI129" s="150"/>
      <c r="AJ129" s="146">
        <v>2.2</v>
      </c>
      <c r="AK129" s="83" t="str">
        <f t="shared" si="10"/>
        <v>Negative</v>
      </c>
      <c r="AL129" s="147"/>
      <c r="AM129" s="83" t="s">
        <v>373</v>
      </c>
      <c r="AN129" s="83" t="s">
        <v>360</v>
      </c>
      <c r="AO129" s="83" t="str">
        <f>IFERROR(__xludf.DUMMYFUNCTION("IF($AG129, ""DELETED"",TRIM(JOIN("" "",D129:E129)))"),"")</f>
        <v/>
      </c>
      <c r="AP129" s="83" t="str">
        <f t="shared" ref="AP129:AQ129" si="153">IF($AG129, "DELETED", TRIM(CONCATENATE(F129,I129,U129)))</f>
        <v/>
      </c>
      <c r="AQ129" s="83" t="str">
        <f t="shared" si="153"/>
        <v/>
      </c>
      <c r="AR129" s="83" t="str">
        <f>IFERROR(__xludf.DUMMYFUNCTION("IF($AG129, ""DELETED"", TRIM(JOIN("" "",AP129,AQ129)))"),"")</f>
        <v/>
      </c>
      <c r="AS129" s="127"/>
      <c r="AT129" s="128" t="b">
        <f t="shared" si="12"/>
        <v>0</v>
      </c>
      <c r="AU129" s="128" t="str">
        <f t="shared" si="13"/>
        <v/>
      </c>
      <c r="AV129" s="128" t="str">
        <f t="shared" si="14"/>
        <v/>
      </c>
      <c r="AW129" s="128" t="str">
        <f t="shared" si="15"/>
        <v/>
      </c>
      <c r="AX129" s="129" t="str">
        <f t="shared" si="16"/>
        <v/>
      </c>
      <c r="AY129" s="143"/>
      <c r="AZ129" s="130"/>
      <c r="BA129" s="131" t="str">
        <f t="shared" si="17"/>
        <v/>
      </c>
      <c r="BB129" s="143"/>
      <c r="BC129" s="143"/>
      <c r="BD129" s="132"/>
      <c r="BE129" s="141"/>
      <c r="BF129" s="134" t="str">
        <f t="shared" si="18"/>
        <v/>
      </c>
      <c r="BG129" s="135" t="str">
        <f t="shared" si="19"/>
        <v>FLE694__44480_0.283391203703704___Null___</v>
      </c>
      <c r="BH129" s="136" t="str">
        <f t="shared" si="20"/>
        <v/>
      </c>
      <c r="BI129" s="141" t="s">
        <v>581</v>
      </c>
      <c r="BJ129" s="137" t="str">
        <f t="shared" si="21"/>
        <v>FLB3544</v>
      </c>
      <c r="BK129" s="138" t="b">
        <f t="shared" si="22"/>
        <v>0</v>
      </c>
      <c r="BL129" s="137" t="str">
        <f t="shared" si="23"/>
        <v/>
      </c>
      <c r="BM129" s="132"/>
      <c r="BN129" s="8" t="b">
        <f t="shared" si="24"/>
        <v>1</v>
      </c>
      <c r="BO129" s="139" t="b">
        <f t="shared" si="25"/>
        <v>0</v>
      </c>
      <c r="BP129" s="140" t="b">
        <f t="shared" si="26"/>
        <v>1</v>
      </c>
      <c r="BQ129" s="4"/>
      <c r="BR129" s="4" t="str">
        <f t="shared" si="27"/>
        <v/>
      </c>
      <c r="BS129" s="4"/>
      <c r="BT129" s="4"/>
    </row>
    <row r="130">
      <c r="A130" s="4" t="s">
        <v>582</v>
      </c>
      <c r="B130" s="144">
        <v>44480.0</v>
      </c>
      <c r="C130" s="115">
        <v>0.2846180555555556</v>
      </c>
      <c r="D130" s="4"/>
      <c r="E130" s="143"/>
      <c r="F130" s="4"/>
      <c r="G130" s="4"/>
      <c r="H130" s="151"/>
      <c r="I130" s="4"/>
      <c r="J130" s="4"/>
      <c r="K130" s="4" t="s">
        <v>271</v>
      </c>
      <c r="L130" s="152"/>
      <c r="M130" s="115"/>
      <c r="N130" s="4"/>
      <c r="O130" s="4"/>
      <c r="P130" s="116" t="b">
        <f>IFNA(IF(VLOOKUP($A130,'Add from APT'!$AA$2:$AC808,3,FALSE)&gt;0,TRUE,FALSE),"ER - NOT IN APT")</f>
        <v>0</v>
      </c>
      <c r="Q130" s="82" t="str">
        <f>IF(ISLOGICAL(P130),IF(P130,"ER - REPS IN APT", IFNA(VLOOKUP($A130,RAW_APT!$A$3:$M808,7,FALSE),"ER - NOT IN APT")),P130)</f>
        <v>Collected</v>
      </c>
      <c r="R130" s="117" t="b">
        <f t="shared" si="2"/>
        <v>1</v>
      </c>
      <c r="S130" s="116">
        <f t="shared" si="3"/>
        <v>1</v>
      </c>
      <c r="T130" s="146"/>
      <c r="U130" s="147"/>
      <c r="V130" s="147"/>
      <c r="W130" s="147"/>
      <c r="X130" s="120" t="b">
        <f t="shared" si="4"/>
        <v>0</v>
      </c>
      <c r="Y130" s="121" t="b">
        <v>0</v>
      </c>
      <c r="Z130" s="122" t="str">
        <f t="shared" si="5"/>
        <v/>
      </c>
      <c r="AA130" s="122" t="b">
        <f t="shared" si="6"/>
        <v>0</v>
      </c>
      <c r="AB130" s="147" t="b">
        <v>0</v>
      </c>
      <c r="AC130" s="148">
        <v>374.0</v>
      </c>
      <c r="AD130" s="149" t="b">
        <v>0</v>
      </c>
      <c r="AE130" s="125" t="str">
        <f t="shared" si="7"/>
        <v/>
      </c>
      <c r="AF130" s="117" t="b">
        <f t="shared" si="8"/>
        <v>0</v>
      </c>
      <c r="AG130" s="126" t="b">
        <f t="shared" si="9"/>
        <v>0</v>
      </c>
      <c r="AH130" s="148"/>
      <c r="AI130" s="150"/>
      <c r="AJ130" s="146">
        <v>2.2</v>
      </c>
      <c r="AK130" s="83" t="str">
        <f t="shared" si="10"/>
        <v>Negative</v>
      </c>
      <c r="AL130" s="147"/>
      <c r="AM130" s="83" t="s">
        <v>373</v>
      </c>
      <c r="AN130" s="83" t="s">
        <v>325</v>
      </c>
      <c r="AO130" s="83" t="str">
        <f>IFERROR(__xludf.DUMMYFUNCTION("IF($AG130, ""DELETED"",TRIM(JOIN("" "",D130:E130)))"),"")</f>
        <v/>
      </c>
      <c r="AP130" s="83" t="str">
        <f t="shared" ref="AP130:AQ130" si="154">IF($AG130, "DELETED", TRIM(CONCATENATE(F130,I130,U130)))</f>
        <v/>
      </c>
      <c r="AQ130" s="83" t="str">
        <f t="shared" si="154"/>
        <v/>
      </c>
      <c r="AR130" s="83" t="str">
        <f>IFERROR(__xludf.DUMMYFUNCTION("IF($AG130, ""DELETED"", TRIM(JOIN("" "",AP130,AQ130)))"),"")</f>
        <v/>
      </c>
      <c r="AS130" s="127"/>
      <c r="AT130" s="128" t="b">
        <f t="shared" si="12"/>
        <v>0</v>
      </c>
      <c r="AU130" s="128" t="str">
        <f t="shared" si="13"/>
        <v/>
      </c>
      <c r="AV130" s="128" t="str">
        <f t="shared" si="14"/>
        <v/>
      </c>
      <c r="AW130" s="128" t="str">
        <f t="shared" si="15"/>
        <v/>
      </c>
      <c r="AX130" s="129" t="str">
        <f t="shared" si="16"/>
        <v/>
      </c>
      <c r="AY130" s="143"/>
      <c r="AZ130" s="130"/>
      <c r="BA130" s="131" t="str">
        <f t="shared" si="17"/>
        <v/>
      </c>
      <c r="BB130" s="143"/>
      <c r="BC130" s="143"/>
      <c r="BD130" s="132"/>
      <c r="BE130" s="141"/>
      <c r="BF130" s="134" t="str">
        <f t="shared" si="18"/>
        <v/>
      </c>
      <c r="BG130" s="135" t="str">
        <f t="shared" si="19"/>
        <v>FLE628__44480_0.284618055555556___Null___</v>
      </c>
      <c r="BH130" s="136" t="str">
        <f t="shared" si="20"/>
        <v/>
      </c>
      <c r="BI130" s="141" t="s">
        <v>583</v>
      </c>
      <c r="BJ130" s="137" t="str">
        <f t="shared" si="21"/>
        <v>FLB3545</v>
      </c>
      <c r="BK130" s="138" t="b">
        <f t="shared" si="22"/>
        <v>0</v>
      </c>
      <c r="BL130" s="137" t="str">
        <f t="shared" si="23"/>
        <v/>
      </c>
      <c r="BM130" s="132"/>
      <c r="BN130" s="8" t="b">
        <f t="shared" si="24"/>
        <v>1</v>
      </c>
      <c r="BO130" s="139" t="b">
        <f t="shared" si="25"/>
        <v>0</v>
      </c>
      <c r="BP130" s="140" t="b">
        <f t="shared" si="26"/>
        <v>1</v>
      </c>
      <c r="BQ130" s="4"/>
      <c r="BR130" s="4" t="str">
        <f t="shared" si="27"/>
        <v/>
      </c>
      <c r="BS130" s="4"/>
      <c r="BT130" s="4"/>
    </row>
    <row r="131">
      <c r="A131" s="4" t="s">
        <v>584</v>
      </c>
      <c r="B131" s="144">
        <v>44480.0</v>
      </c>
      <c r="C131" s="115">
        <v>0.30939814814814814</v>
      </c>
      <c r="D131" s="4"/>
      <c r="E131" s="143"/>
      <c r="F131" s="149"/>
      <c r="G131" s="147"/>
      <c r="K131" s="4" t="s">
        <v>271</v>
      </c>
      <c r="L131" s="145">
        <v>44868.0</v>
      </c>
      <c r="M131" s="115">
        <v>0.5355208333333333</v>
      </c>
      <c r="N131" s="4"/>
      <c r="O131" s="47"/>
      <c r="P131" s="116" t="b">
        <f>IFNA(IF(VLOOKUP($A131,'Add from APT'!$AA$2:$AC808,3,FALSE)&gt;0,TRUE,FALSE),"ER - NOT IN APT")</f>
        <v>0</v>
      </c>
      <c r="Q131" s="82" t="str">
        <f>IF(ISLOGICAL(P131),IF(P131,"ER - REPS IN APT", IFNA(VLOOKUP($A131,RAW_APT!$A$3:$M808,7,FALSE),"ER - NOT IN APT")),P131)</f>
        <v>Collected</v>
      </c>
      <c r="R131" s="117" t="b">
        <f t="shared" si="2"/>
        <v>1</v>
      </c>
      <c r="S131" s="116">
        <f t="shared" si="3"/>
        <v>1</v>
      </c>
      <c r="T131" s="148">
        <v>0.0</v>
      </c>
      <c r="U131" s="149"/>
      <c r="V131" s="147"/>
      <c r="W131" s="147"/>
      <c r="X131" s="120" t="b">
        <f t="shared" si="4"/>
        <v>0</v>
      </c>
      <c r="Y131" s="121" t="b">
        <v>0</v>
      </c>
      <c r="Z131" s="122" t="str">
        <f t="shared" si="5"/>
        <v/>
      </c>
      <c r="AA131" s="122" t="b">
        <f t="shared" si="6"/>
        <v>0</v>
      </c>
      <c r="AB131" s="147" t="b">
        <v>0</v>
      </c>
      <c r="AC131" s="148">
        <v>746.0</v>
      </c>
      <c r="AD131" s="149" t="b">
        <v>1</v>
      </c>
      <c r="AE131" s="125" t="str">
        <f t="shared" si="7"/>
        <v/>
      </c>
      <c r="AF131" s="117" t="b">
        <f t="shared" si="8"/>
        <v>0</v>
      </c>
      <c r="AG131" s="126" t="b">
        <f t="shared" si="9"/>
        <v>0</v>
      </c>
      <c r="AH131" s="148"/>
      <c r="AI131" s="150"/>
      <c r="AJ131" s="146">
        <v>2.2</v>
      </c>
      <c r="AK131" s="83" t="str">
        <f t="shared" si="10"/>
        <v>Negative</v>
      </c>
      <c r="AL131" s="149"/>
      <c r="AM131" s="83" t="s">
        <v>373</v>
      </c>
      <c r="AN131" s="83" t="s">
        <v>585</v>
      </c>
      <c r="AO131" s="83" t="str">
        <f>IFERROR(__xludf.DUMMYFUNCTION("IF($AG131, ""DELETED"",TRIM(JOIN("" "",D131:E131)))"),"")</f>
        <v/>
      </c>
      <c r="AP131" s="83" t="str">
        <f t="shared" ref="AP131:AQ131" si="155">IF($AG131, "DELETED", TRIM(CONCATENATE(F131,I131,U131)))</f>
        <v/>
      </c>
      <c r="AQ131" s="83" t="str">
        <f t="shared" si="155"/>
        <v/>
      </c>
      <c r="AR131" s="83" t="str">
        <f>IFERROR(__xludf.DUMMYFUNCTION("IF($AG131, ""DELETED"", TRIM(JOIN("" "",AP131,AQ131)))"),"")</f>
        <v/>
      </c>
      <c r="AS131" s="127"/>
      <c r="AT131" s="128" t="b">
        <f t="shared" si="12"/>
        <v>0</v>
      </c>
      <c r="AU131" s="128" t="str">
        <f t="shared" si="13"/>
        <v/>
      </c>
      <c r="AV131" s="128" t="str">
        <f t="shared" si="14"/>
        <v/>
      </c>
      <c r="AW131" s="128" t="str">
        <f t="shared" si="15"/>
        <v/>
      </c>
      <c r="AX131" s="129" t="str">
        <f t="shared" si="16"/>
        <v/>
      </c>
      <c r="AY131" s="143"/>
      <c r="AZ131" s="130"/>
      <c r="BA131" s="131" t="str">
        <f t="shared" si="17"/>
        <v/>
      </c>
      <c r="BB131" s="143"/>
      <c r="BC131" s="143"/>
      <c r="BD131" s="132"/>
      <c r="BE131" s="141"/>
      <c r="BF131" s="134" t="str">
        <f t="shared" si="18"/>
        <v/>
      </c>
      <c r="BG131" s="135" t="str">
        <f t="shared" si="19"/>
        <v>FLE693__44480_0.309398148148148___Null_44868_0.535520833333333_</v>
      </c>
      <c r="BH131" s="136" t="str">
        <f t="shared" si="20"/>
        <v/>
      </c>
      <c r="BI131" s="141" t="s">
        <v>586</v>
      </c>
      <c r="BJ131" s="137" t="str">
        <f t="shared" si="21"/>
        <v>FLB3546</v>
      </c>
      <c r="BK131" s="138" t="b">
        <f t="shared" si="22"/>
        <v>0</v>
      </c>
      <c r="BL131" s="137" t="str">
        <f t="shared" si="23"/>
        <v/>
      </c>
      <c r="BM131" s="132"/>
      <c r="BN131" s="8" t="b">
        <f t="shared" si="24"/>
        <v>1</v>
      </c>
      <c r="BO131" s="139" t="b">
        <f t="shared" si="25"/>
        <v>0</v>
      </c>
      <c r="BP131" s="140" t="b">
        <f t="shared" si="26"/>
        <v>1</v>
      </c>
      <c r="BQ131" s="4"/>
      <c r="BR131" s="4" t="str">
        <f t="shared" si="27"/>
        <v/>
      </c>
      <c r="BS131" s="4"/>
      <c r="BT131" s="4"/>
    </row>
    <row r="132">
      <c r="A132" s="143" t="s">
        <v>587</v>
      </c>
      <c r="B132" s="144">
        <v>44480.0</v>
      </c>
      <c r="C132" s="115">
        <v>0.3099189814814815</v>
      </c>
      <c r="D132" s="4"/>
      <c r="E132" s="143"/>
      <c r="F132" s="149"/>
      <c r="G132" s="147"/>
      <c r="K132" s="47" t="s">
        <v>271</v>
      </c>
      <c r="L132" s="145">
        <v>44868.0</v>
      </c>
      <c r="M132" s="115">
        <v>0.5355208333333333</v>
      </c>
      <c r="N132" s="4"/>
      <c r="O132" s="4"/>
      <c r="P132" s="116" t="b">
        <f>IFNA(IF(VLOOKUP($A132,'Add from APT'!$AA$2:$AC808,3,FALSE)&gt;0,TRUE,FALSE),"ER - NOT IN APT")</f>
        <v>0</v>
      </c>
      <c r="Q132" s="82" t="str">
        <f>IF(ISLOGICAL(P132),IF(P132,"ER - REPS IN APT", IFNA(VLOOKUP($A132,RAW_APT!$A$3:$M808,7,FALSE),"ER - NOT IN APT")),P132)</f>
        <v>Collected</v>
      </c>
      <c r="R132" s="117" t="b">
        <f t="shared" si="2"/>
        <v>1</v>
      </c>
      <c r="S132" s="116">
        <f t="shared" si="3"/>
        <v>1</v>
      </c>
      <c r="T132" s="148">
        <v>0.0</v>
      </c>
      <c r="U132" s="149"/>
      <c r="V132" s="147"/>
      <c r="W132" s="149"/>
      <c r="X132" s="120" t="b">
        <f t="shared" si="4"/>
        <v>0</v>
      </c>
      <c r="Y132" s="121" t="b">
        <v>0</v>
      </c>
      <c r="Z132" s="122" t="str">
        <f t="shared" si="5"/>
        <v/>
      </c>
      <c r="AA132" s="122" t="b">
        <f t="shared" si="6"/>
        <v>0</v>
      </c>
      <c r="AB132" s="147" t="b">
        <v>0</v>
      </c>
      <c r="AC132" s="148">
        <v>745.0</v>
      </c>
      <c r="AD132" s="149" t="b">
        <v>1</v>
      </c>
      <c r="AE132" s="125" t="str">
        <f t="shared" si="7"/>
        <v/>
      </c>
      <c r="AF132" s="117" t="b">
        <f t="shared" si="8"/>
        <v>0</v>
      </c>
      <c r="AG132" s="126" t="b">
        <f t="shared" si="9"/>
        <v>0</v>
      </c>
      <c r="AH132" s="148"/>
      <c r="AI132" s="150"/>
      <c r="AJ132" s="146">
        <v>2.2</v>
      </c>
      <c r="AK132" s="83" t="str">
        <f t="shared" si="10"/>
        <v>Negative</v>
      </c>
      <c r="AL132" s="149"/>
      <c r="AM132" s="83" t="s">
        <v>373</v>
      </c>
      <c r="AN132" s="83" t="s">
        <v>456</v>
      </c>
      <c r="AO132" s="83" t="str">
        <f>IFERROR(__xludf.DUMMYFUNCTION("IF($AG132, ""DELETED"",TRIM(JOIN("" "",D132:E132)))"),"")</f>
        <v/>
      </c>
      <c r="AP132" s="83" t="str">
        <f t="shared" ref="AP132:AQ132" si="156">IF($AG132, "DELETED", TRIM(CONCATENATE(F132,I132,U132)))</f>
        <v/>
      </c>
      <c r="AQ132" s="83" t="str">
        <f t="shared" si="156"/>
        <v/>
      </c>
      <c r="AR132" s="83" t="str">
        <f>IFERROR(__xludf.DUMMYFUNCTION("IF($AG132, ""DELETED"", TRIM(JOIN("" "",AP132,AQ132)))"),"")</f>
        <v/>
      </c>
      <c r="AS132" s="127"/>
      <c r="AT132" s="128" t="b">
        <f t="shared" si="12"/>
        <v>0</v>
      </c>
      <c r="AU132" s="128" t="str">
        <f t="shared" si="13"/>
        <v/>
      </c>
      <c r="AV132" s="128" t="str">
        <f t="shared" si="14"/>
        <v/>
      </c>
      <c r="AW132" s="128" t="str">
        <f t="shared" si="15"/>
        <v/>
      </c>
      <c r="AX132" s="129" t="str">
        <f t="shared" si="16"/>
        <v/>
      </c>
      <c r="AY132" s="143"/>
      <c r="AZ132" s="130"/>
      <c r="BA132" s="131" t="str">
        <f t="shared" si="17"/>
        <v/>
      </c>
      <c r="BB132" s="143"/>
      <c r="BC132" s="143"/>
      <c r="BD132" s="132"/>
      <c r="BE132" s="141"/>
      <c r="BF132" s="134" t="str">
        <f t="shared" si="18"/>
        <v/>
      </c>
      <c r="BG132" s="135" t="str">
        <f t="shared" si="19"/>
        <v>PA9455__44480_0.309918981481482___Null_44868_0.535520833333333_</v>
      </c>
      <c r="BH132" s="136" t="str">
        <f t="shared" si="20"/>
        <v/>
      </c>
      <c r="BI132" s="141" t="s">
        <v>588</v>
      </c>
      <c r="BJ132" s="137" t="str">
        <f t="shared" si="21"/>
        <v>FLB3547</v>
      </c>
      <c r="BK132" s="138" t="b">
        <f t="shared" si="22"/>
        <v>0</v>
      </c>
      <c r="BL132" s="137" t="str">
        <f t="shared" si="23"/>
        <v/>
      </c>
      <c r="BM132" s="132"/>
      <c r="BN132" s="8" t="b">
        <f t="shared" si="24"/>
        <v>1</v>
      </c>
      <c r="BO132" s="139" t="b">
        <f t="shared" si="25"/>
        <v>0</v>
      </c>
      <c r="BP132" s="140" t="b">
        <f t="shared" si="26"/>
        <v>1</v>
      </c>
      <c r="BQ132" s="4"/>
      <c r="BR132" s="4" t="str">
        <f t="shared" si="27"/>
        <v/>
      </c>
      <c r="BS132" s="4"/>
      <c r="BT132" s="4"/>
    </row>
    <row r="133">
      <c r="A133" s="4" t="s">
        <v>589</v>
      </c>
      <c r="B133" s="144">
        <v>44480.0</v>
      </c>
      <c r="C133" s="115">
        <v>0.31046296296296294</v>
      </c>
      <c r="D133" s="4"/>
      <c r="E133" s="143"/>
      <c r="F133" s="4"/>
      <c r="G133" s="4"/>
      <c r="H133" s="151"/>
      <c r="I133" s="4"/>
      <c r="J133" s="4"/>
      <c r="K133" s="4" t="s">
        <v>271</v>
      </c>
      <c r="L133" s="152"/>
      <c r="M133" s="115"/>
      <c r="N133" s="4"/>
      <c r="O133" s="4"/>
      <c r="P133" s="116" t="b">
        <f>IFNA(IF(VLOOKUP($A133,'Add from APT'!$AA$2:$AC808,3,FALSE)&gt;0,TRUE,FALSE),"ER - NOT IN APT")</f>
        <v>0</v>
      </c>
      <c r="Q133" s="82" t="str">
        <f>IF(ISLOGICAL(P133),IF(P133,"ER - REPS IN APT", IFNA(VLOOKUP($A133,RAW_APT!$A$3:$M808,7,FALSE),"ER - NOT IN APT")),P133)</f>
        <v>Collected</v>
      </c>
      <c r="R133" s="117" t="b">
        <f t="shared" si="2"/>
        <v>1</v>
      </c>
      <c r="S133" s="116">
        <f t="shared" si="3"/>
        <v>1</v>
      </c>
      <c r="T133" s="146"/>
      <c r="U133" s="147"/>
      <c r="V133" s="147"/>
      <c r="W133" s="147"/>
      <c r="X133" s="120" t="b">
        <f t="shared" si="4"/>
        <v>0</v>
      </c>
      <c r="Y133" s="121" t="b">
        <v>0</v>
      </c>
      <c r="Z133" s="122" t="str">
        <f t="shared" si="5"/>
        <v/>
      </c>
      <c r="AA133" s="122" t="b">
        <f t="shared" si="6"/>
        <v>0</v>
      </c>
      <c r="AB133" s="147" t="b">
        <v>0</v>
      </c>
      <c r="AC133" s="148">
        <v>373.0</v>
      </c>
      <c r="AD133" s="149" t="b">
        <v>0</v>
      </c>
      <c r="AE133" s="125" t="str">
        <f t="shared" si="7"/>
        <v/>
      </c>
      <c r="AF133" s="117" t="b">
        <f t="shared" si="8"/>
        <v>0</v>
      </c>
      <c r="AG133" s="126" t="b">
        <f t="shared" si="9"/>
        <v>0</v>
      </c>
      <c r="AH133" s="148"/>
      <c r="AI133" s="150"/>
      <c r="AJ133" s="146">
        <v>2.2</v>
      </c>
      <c r="AK133" s="83" t="str">
        <f t="shared" si="10"/>
        <v>Negative</v>
      </c>
      <c r="AL133" s="147"/>
      <c r="AM133" s="83" t="s">
        <v>373</v>
      </c>
      <c r="AN133" s="83" t="s">
        <v>462</v>
      </c>
      <c r="AO133" s="83" t="str">
        <f>IFERROR(__xludf.DUMMYFUNCTION("IF($AG133, ""DELETED"",TRIM(JOIN("" "",D133:E133)))"),"")</f>
        <v/>
      </c>
      <c r="AP133" s="83" t="str">
        <f t="shared" ref="AP133:AQ133" si="157">IF($AG133, "DELETED", TRIM(CONCATENATE(F133,I133,U133)))</f>
        <v/>
      </c>
      <c r="AQ133" s="83" t="str">
        <f t="shared" si="157"/>
        <v/>
      </c>
      <c r="AR133" s="83" t="str">
        <f>IFERROR(__xludf.DUMMYFUNCTION("IF($AG133, ""DELETED"", TRIM(JOIN("" "",AP133,AQ133)))"),"")</f>
        <v/>
      </c>
      <c r="AS133" s="127"/>
      <c r="AT133" s="128" t="b">
        <f t="shared" si="12"/>
        <v>0</v>
      </c>
      <c r="AU133" s="128" t="str">
        <f t="shared" si="13"/>
        <v/>
      </c>
      <c r="AV133" s="128" t="str">
        <f t="shared" si="14"/>
        <v/>
      </c>
      <c r="AW133" s="128" t="str">
        <f t="shared" si="15"/>
        <v/>
      </c>
      <c r="AX133" s="129" t="str">
        <f t="shared" si="16"/>
        <v/>
      </c>
      <c r="AY133" s="143"/>
      <c r="AZ133" s="130"/>
      <c r="BA133" s="131" t="str">
        <f t="shared" si="17"/>
        <v/>
      </c>
      <c r="BB133" s="143"/>
      <c r="BC133" s="143"/>
      <c r="BD133" s="132"/>
      <c r="BE133" s="141"/>
      <c r="BF133" s="134" t="str">
        <f t="shared" si="18"/>
        <v/>
      </c>
      <c r="BG133" s="135" t="str">
        <f t="shared" si="19"/>
        <v>FLE682__44480_0.310462962962963___Null___</v>
      </c>
      <c r="BH133" s="136" t="str">
        <f t="shared" si="20"/>
        <v/>
      </c>
      <c r="BI133" s="141" t="s">
        <v>590</v>
      </c>
      <c r="BJ133" s="137" t="str">
        <f t="shared" si="21"/>
        <v>FLB3548</v>
      </c>
      <c r="BK133" s="138" t="b">
        <f t="shared" si="22"/>
        <v>0</v>
      </c>
      <c r="BL133" s="137" t="str">
        <f t="shared" si="23"/>
        <v/>
      </c>
      <c r="BM133" s="132"/>
      <c r="BN133" s="8" t="b">
        <f t="shared" si="24"/>
        <v>1</v>
      </c>
      <c r="BO133" s="139" t="b">
        <f t="shared" si="25"/>
        <v>0</v>
      </c>
      <c r="BP133" s="140" t="b">
        <f t="shared" si="26"/>
        <v>1</v>
      </c>
      <c r="BQ133" s="4"/>
      <c r="BR133" s="4" t="str">
        <f t="shared" si="27"/>
        <v/>
      </c>
      <c r="BS133" s="4"/>
      <c r="BT133" s="4"/>
    </row>
    <row r="134">
      <c r="A134" s="143" t="s">
        <v>591</v>
      </c>
      <c r="B134" s="144">
        <v>44480.0</v>
      </c>
      <c r="C134" s="115">
        <v>0.3147800925925926</v>
      </c>
      <c r="D134" s="4"/>
      <c r="E134" s="143"/>
      <c r="F134" s="149"/>
      <c r="G134" s="149"/>
      <c r="K134" s="47" t="s">
        <v>271</v>
      </c>
      <c r="L134" s="145">
        <v>44868.0</v>
      </c>
      <c r="M134" s="115">
        <v>0.5355208333333333</v>
      </c>
      <c r="N134" s="4"/>
      <c r="O134" s="4"/>
      <c r="P134" s="116" t="b">
        <f>IFNA(IF(VLOOKUP($A134,'Add from APT'!$AA$2:$AC808,3,FALSE)&gt;0,TRUE,FALSE),"ER - NOT IN APT")</f>
        <v>0</v>
      </c>
      <c r="Q134" s="82" t="str">
        <f>IF(ISLOGICAL(P134),IF(P134,"ER - REPS IN APT", IFNA(VLOOKUP($A134,RAW_APT!$A$3:$M808,7,FALSE),"ER - NOT IN APT")),P134)</f>
        <v>Collected</v>
      </c>
      <c r="R134" s="117" t="b">
        <f t="shared" si="2"/>
        <v>1</v>
      </c>
      <c r="S134" s="116">
        <f t="shared" si="3"/>
        <v>1</v>
      </c>
      <c r="T134" s="148">
        <v>0.0</v>
      </c>
      <c r="U134" s="149"/>
      <c r="V134" s="149"/>
      <c r="W134" s="149"/>
      <c r="X134" s="120" t="b">
        <f t="shared" si="4"/>
        <v>0</v>
      </c>
      <c r="Y134" s="121" t="b">
        <v>0</v>
      </c>
      <c r="Z134" s="122" t="str">
        <f t="shared" si="5"/>
        <v/>
      </c>
      <c r="AA134" s="122" t="b">
        <f t="shared" si="6"/>
        <v>0</v>
      </c>
      <c r="AB134" s="147" t="b">
        <v>0</v>
      </c>
      <c r="AC134" s="148">
        <v>744.0</v>
      </c>
      <c r="AD134" s="149" t="b">
        <v>1</v>
      </c>
      <c r="AE134" s="125" t="str">
        <f t="shared" si="7"/>
        <v/>
      </c>
      <c r="AF134" s="117" t="b">
        <f t="shared" si="8"/>
        <v>0</v>
      </c>
      <c r="AG134" s="126" t="b">
        <f t="shared" si="9"/>
        <v>0</v>
      </c>
      <c r="AH134" s="148"/>
      <c r="AI134" s="150"/>
      <c r="AJ134" s="146">
        <v>2.2</v>
      </c>
      <c r="AK134" s="83" t="str">
        <f t="shared" si="10"/>
        <v>Negative</v>
      </c>
      <c r="AL134" s="149"/>
      <c r="AM134" s="83" t="s">
        <v>373</v>
      </c>
      <c r="AN134" s="83" t="s">
        <v>592</v>
      </c>
      <c r="AO134" s="83" t="str">
        <f>IFERROR(__xludf.DUMMYFUNCTION("IF($AG134, ""DELETED"",TRIM(JOIN("" "",D134:E134)))"),"")</f>
        <v/>
      </c>
      <c r="AP134" s="83" t="str">
        <f t="shared" ref="AP134:AQ134" si="158">IF($AG134, "DELETED", TRIM(CONCATENATE(F134,I134,U134)))</f>
        <v/>
      </c>
      <c r="AQ134" s="83" t="str">
        <f t="shared" si="158"/>
        <v/>
      </c>
      <c r="AR134" s="83" t="str">
        <f>IFERROR(__xludf.DUMMYFUNCTION("IF($AG134, ""DELETED"", TRIM(JOIN("" "",AP134,AQ134)))"),"")</f>
        <v/>
      </c>
      <c r="AS134" s="127"/>
      <c r="AT134" s="128" t="b">
        <f t="shared" si="12"/>
        <v>0</v>
      </c>
      <c r="AU134" s="128" t="str">
        <f t="shared" si="13"/>
        <v/>
      </c>
      <c r="AV134" s="128" t="str">
        <f t="shared" si="14"/>
        <v/>
      </c>
      <c r="AW134" s="128" t="str">
        <f t="shared" si="15"/>
        <v/>
      </c>
      <c r="AX134" s="129" t="str">
        <f t="shared" si="16"/>
        <v/>
      </c>
      <c r="AY134" s="143"/>
      <c r="AZ134" s="130"/>
      <c r="BA134" s="131" t="str">
        <f t="shared" si="17"/>
        <v/>
      </c>
      <c r="BB134" s="143"/>
      <c r="BC134" s="143"/>
      <c r="BD134" s="132"/>
      <c r="BE134" s="141"/>
      <c r="BF134" s="134" t="str">
        <f t="shared" si="18"/>
        <v/>
      </c>
      <c r="BG134" s="135" t="str">
        <f t="shared" si="19"/>
        <v>FLE698__44480_0.314780092592593___Null_44868_0.535520833333333_</v>
      </c>
      <c r="BH134" s="136" t="str">
        <f t="shared" si="20"/>
        <v/>
      </c>
      <c r="BI134" s="141" t="s">
        <v>593</v>
      </c>
      <c r="BJ134" s="137" t="str">
        <f t="shared" si="21"/>
        <v>FLB3549</v>
      </c>
      <c r="BK134" s="138" t="b">
        <f t="shared" si="22"/>
        <v>0</v>
      </c>
      <c r="BL134" s="137" t="str">
        <f t="shared" si="23"/>
        <v/>
      </c>
      <c r="BM134" s="132"/>
      <c r="BN134" s="8" t="b">
        <f t="shared" si="24"/>
        <v>1</v>
      </c>
      <c r="BO134" s="139" t="b">
        <f t="shared" si="25"/>
        <v>0</v>
      </c>
      <c r="BP134" s="140" t="b">
        <f t="shared" si="26"/>
        <v>1</v>
      </c>
      <c r="BQ134" s="4"/>
      <c r="BR134" s="4" t="str">
        <f t="shared" si="27"/>
        <v/>
      </c>
      <c r="BS134" s="4"/>
      <c r="BT134" s="4"/>
    </row>
    <row r="135">
      <c r="A135" s="143" t="s">
        <v>594</v>
      </c>
      <c r="B135" s="144">
        <v>44480.0</v>
      </c>
      <c r="C135" s="115">
        <v>0.31612268518518516</v>
      </c>
      <c r="D135" s="4"/>
      <c r="E135" s="143"/>
      <c r="F135" s="149"/>
      <c r="G135" s="147"/>
      <c r="H135" s="151"/>
      <c r="I135" s="4"/>
      <c r="J135" s="4"/>
      <c r="K135" s="4" t="s">
        <v>271</v>
      </c>
      <c r="L135" s="144">
        <v>44868.0</v>
      </c>
      <c r="M135" s="115">
        <v>0.5355208333333333</v>
      </c>
      <c r="N135" s="4"/>
      <c r="O135" s="4"/>
      <c r="P135" s="116" t="b">
        <f>IFNA(IF(VLOOKUP($A135,'Add from APT'!$AA$2:$AC808,3,FALSE)&gt;0,TRUE,FALSE),"ER - NOT IN APT")</f>
        <v>0</v>
      </c>
      <c r="Q135" s="82" t="str">
        <f>IF(ISLOGICAL(P135),IF(P135,"ER - REPS IN APT", IFNA(VLOOKUP($A135,RAW_APT!$A$3:$M808,7,FALSE),"ER - NOT IN APT")),P135)</f>
        <v>Collected</v>
      </c>
      <c r="R135" s="117" t="b">
        <f t="shared" si="2"/>
        <v>1</v>
      </c>
      <c r="S135" s="116">
        <f t="shared" si="3"/>
        <v>1</v>
      </c>
      <c r="T135" s="148">
        <v>0.0</v>
      </c>
      <c r="U135" s="149"/>
      <c r="V135" s="147"/>
      <c r="W135" s="147"/>
      <c r="X135" s="120" t="b">
        <f t="shared" si="4"/>
        <v>0</v>
      </c>
      <c r="Y135" s="121" t="b">
        <v>0</v>
      </c>
      <c r="Z135" s="122" t="str">
        <f t="shared" si="5"/>
        <v/>
      </c>
      <c r="AA135" s="122" t="b">
        <f t="shared" si="6"/>
        <v>0</v>
      </c>
      <c r="AB135" s="147" t="b">
        <v>0</v>
      </c>
      <c r="AC135" s="148">
        <v>743.0</v>
      </c>
      <c r="AD135" s="149" t="b">
        <v>1</v>
      </c>
      <c r="AE135" s="125" t="str">
        <f t="shared" si="7"/>
        <v/>
      </c>
      <c r="AF135" s="117" t="b">
        <f t="shared" si="8"/>
        <v>0</v>
      </c>
      <c r="AG135" s="126" t="b">
        <f t="shared" si="9"/>
        <v>0</v>
      </c>
      <c r="AH135" s="148"/>
      <c r="AI135" s="150"/>
      <c r="AJ135" s="146">
        <v>2.2</v>
      </c>
      <c r="AK135" s="83" t="str">
        <f t="shared" si="10"/>
        <v>Negative</v>
      </c>
      <c r="AL135" s="147"/>
      <c r="AM135" s="83" t="s">
        <v>373</v>
      </c>
      <c r="AN135" s="83" t="s">
        <v>595</v>
      </c>
      <c r="AO135" s="83" t="str">
        <f>IFERROR(__xludf.DUMMYFUNCTION("IF($AG135, ""DELETED"",TRIM(JOIN("" "",D135:E135)))"),"")</f>
        <v/>
      </c>
      <c r="AP135" s="83" t="str">
        <f t="shared" ref="AP135:AQ135" si="159">IF($AG135, "DELETED", TRIM(CONCATENATE(F135,I135,U135)))</f>
        <v/>
      </c>
      <c r="AQ135" s="83" t="str">
        <f t="shared" si="159"/>
        <v/>
      </c>
      <c r="AR135" s="83" t="str">
        <f>IFERROR(__xludf.DUMMYFUNCTION("IF($AG135, ""DELETED"", TRIM(JOIN("" "",AP135,AQ135)))"),"")</f>
        <v/>
      </c>
      <c r="AS135" s="127"/>
      <c r="AT135" s="128" t="b">
        <f t="shared" si="12"/>
        <v>0</v>
      </c>
      <c r="AU135" s="128" t="str">
        <f t="shared" si="13"/>
        <v/>
      </c>
      <c r="AV135" s="128" t="str">
        <f t="shared" si="14"/>
        <v/>
      </c>
      <c r="AW135" s="128" t="str">
        <f t="shared" si="15"/>
        <v/>
      </c>
      <c r="AX135" s="129" t="str">
        <f t="shared" si="16"/>
        <v/>
      </c>
      <c r="AY135" s="143"/>
      <c r="AZ135" s="130"/>
      <c r="BA135" s="131" t="str">
        <f t="shared" si="17"/>
        <v/>
      </c>
      <c r="BB135" s="143"/>
      <c r="BC135" s="143"/>
      <c r="BD135" s="132"/>
      <c r="BE135" s="141"/>
      <c r="BF135" s="134" t="str">
        <f t="shared" si="18"/>
        <v/>
      </c>
      <c r="BG135" s="135" t="str">
        <f t="shared" si="19"/>
        <v>FLE456__44480_0.316122685185185___Null_44868_0.535520833333333_</v>
      </c>
      <c r="BH135" s="136" t="str">
        <f t="shared" si="20"/>
        <v/>
      </c>
      <c r="BI135" s="141" t="s">
        <v>596</v>
      </c>
      <c r="BJ135" s="137" t="str">
        <f t="shared" si="21"/>
        <v>FLB3550</v>
      </c>
      <c r="BK135" s="138" t="b">
        <f t="shared" si="22"/>
        <v>0</v>
      </c>
      <c r="BL135" s="137" t="str">
        <f t="shared" si="23"/>
        <v/>
      </c>
      <c r="BM135" s="132"/>
      <c r="BN135" s="8" t="b">
        <f t="shared" si="24"/>
        <v>1</v>
      </c>
      <c r="BO135" s="139" t="b">
        <f t="shared" si="25"/>
        <v>0</v>
      </c>
      <c r="BP135" s="140" t="b">
        <f t="shared" si="26"/>
        <v>1</v>
      </c>
      <c r="BQ135" s="4"/>
      <c r="BR135" s="4" t="str">
        <f t="shared" si="27"/>
        <v/>
      </c>
      <c r="BS135" s="4"/>
      <c r="BT135" s="4"/>
    </row>
    <row r="136">
      <c r="A136" s="143" t="s">
        <v>597</v>
      </c>
      <c r="B136" s="144">
        <v>44480.0</v>
      </c>
      <c r="C136" s="115">
        <v>0.31681712962962966</v>
      </c>
      <c r="D136" s="4"/>
      <c r="E136" s="143"/>
      <c r="F136" s="149"/>
      <c r="G136" s="149"/>
      <c r="H136" s="151"/>
      <c r="I136" s="4"/>
      <c r="J136" s="4"/>
      <c r="K136" s="4" t="s">
        <v>271</v>
      </c>
      <c r="L136" s="145">
        <v>44868.0</v>
      </c>
      <c r="M136" s="115">
        <v>0.5355208333333333</v>
      </c>
      <c r="N136" s="4"/>
      <c r="O136" s="4"/>
      <c r="P136" s="116" t="b">
        <f>IFNA(IF(VLOOKUP($A136,'Add from APT'!$AA$2:$AC808,3,FALSE)&gt;0,TRUE,FALSE),"ER - NOT IN APT")</f>
        <v>0</v>
      </c>
      <c r="Q136" s="82" t="str">
        <f>IF(ISLOGICAL(P136),IF(P136,"ER - REPS IN APT", IFNA(VLOOKUP($A136,RAW_APT!$A$3:$M808,7,FALSE),"ER - NOT IN APT")),P136)</f>
        <v>Collected</v>
      </c>
      <c r="R136" s="117" t="b">
        <f t="shared" si="2"/>
        <v>1</v>
      </c>
      <c r="S136" s="116">
        <f t="shared" si="3"/>
        <v>1</v>
      </c>
      <c r="T136" s="148">
        <v>0.0</v>
      </c>
      <c r="U136" s="149"/>
      <c r="V136" s="149"/>
      <c r="W136" s="149"/>
      <c r="X136" s="120" t="b">
        <f t="shared" si="4"/>
        <v>0</v>
      </c>
      <c r="Y136" s="121" t="b">
        <v>0</v>
      </c>
      <c r="Z136" s="122" t="str">
        <f t="shared" si="5"/>
        <v/>
      </c>
      <c r="AA136" s="122" t="b">
        <f t="shared" si="6"/>
        <v>0</v>
      </c>
      <c r="AB136" s="147" t="b">
        <v>0</v>
      </c>
      <c r="AC136" s="148">
        <v>742.0</v>
      </c>
      <c r="AD136" s="149" t="b">
        <v>1</v>
      </c>
      <c r="AE136" s="125" t="str">
        <f t="shared" si="7"/>
        <v/>
      </c>
      <c r="AF136" s="117" t="b">
        <f t="shared" si="8"/>
        <v>0</v>
      </c>
      <c r="AG136" s="126" t="b">
        <f t="shared" si="9"/>
        <v>0</v>
      </c>
      <c r="AH136" s="148"/>
      <c r="AI136" s="150">
        <v>6.0</v>
      </c>
      <c r="AJ136" s="146">
        <v>2.2</v>
      </c>
      <c r="AK136" s="83" t="str">
        <f t="shared" si="10"/>
        <v>Negative</v>
      </c>
      <c r="AL136" s="147"/>
      <c r="AM136" s="83" t="s">
        <v>373</v>
      </c>
      <c r="AN136" s="83" t="s">
        <v>447</v>
      </c>
      <c r="AO136" s="83" t="str">
        <f>IFERROR(__xludf.DUMMYFUNCTION("IF($AG136, ""DELETED"",TRIM(JOIN("" "",D136:E136)))"),"")</f>
        <v/>
      </c>
      <c r="AP136" s="83" t="str">
        <f t="shared" ref="AP136:AQ136" si="160">IF($AG136, "DELETED", TRIM(CONCATENATE(F136,I136,U136)))</f>
        <v/>
      </c>
      <c r="AQ136" s="83" t="str">
        <f t="shared" si="160"/>
        <v/>
      </c>
      <c r="AR136" s="83" t="str">
        <f>IFERROR(__xludf.DUMMYFUNCTION("IF($AG136, ""DELETED"", TRIM(JOIN("" "",AP136,AQ136)))"),"")</f>
        <v/>
      </c>
      <c r="AS136" s="127"/>
      <c r="AT136" s="128" t="b">
        <f t="shared" si="12"/>
        <v>0</v>
      </c>
      <c r="AU136" s="128" t="str">
        <f t="shared" si="13"/>
        <v/>
      </c>
      <c r="AV136" s="128" t="str">
        <f t="shared" si="14"/>
        <v/>
      </c>
      <c r="AW136" s="128" t="str">
        <f t="shared" si="15"/>
        <v/>
      </c>
      <c r="AX136" s="129" t="str">
        <f t="shared" si="16"/>
        <v/>
      </c>
      <c r="AY136" s="143"/>
      <c r="AZ136" s="130"/>
      <c r="BA136" s="131" t="str">
        <f t="shared" si="17"/>
        <v/>
      </c>
      <c r="BB136" s="143"/>
      <c r="BC136" s="143"/>
      <c r="BD136" s="132"/>
      <c r="BE136" s="141"/>
      <c r="BF136" s="134" t="str">
        <f t="shared" si="18"/>
        <v/>
      </c>
      <c r="BG136" s="135" t="str">
        <f t="shared" si="19"/>
        <v>FLE651__44480_0.31681712962963___Null_44868_0.535520833333333_</v>
      </c>
      <c r="BH136" s="136" t="str">
        <f t="shared" si="20"/>
        <v/>
      </c>
      <c r="BI136" s="141" t="s">
        <v>598</v>
      </c>
      <c r="BJ136" s="137" t="str">
        <f t="shared" si="21"/>
        <v>FLB3571</v>
      </c>
      <c r="BK136" s="138" t="b">
        <f t="shared" si="22"/>
        <v>0</v>
      </c>
      <c r="BL136" s="137" t="str">
        <f t="shared" si="23"/>
        <v/>
      </c>
      <c r="BM136" s="132"/>
      <c r="BN136" s="8" t="b">
        <f t="shared" si="24"/>
        <v>1</v>
      </c>
      <c r="BO136" s="139" t="b">
        <f t="shared" si="25"/>
        <v>0</v>
      </c>
      <c r="BP136" s="140" t="b">
        <f t="shared" si="26"/>
        <v>1</v>
      </c>
      <c r="BQ136" s="4"/>
      <c r="BR136" s="4" t="str">
        <f t="shared" si="27"/>
        <v/>
      </c>
      <c r="BS136" s="4"/>
      <c r="BT136" s="4"/>
    </row>
    <row r="137">
      <c r="A137" s="4" t="s">
        <v>599</v>
      </c>
      <c r="B137" s="144">
        <v>44480.0</v>
      </c>
      <c r="C137" s="115">
        <v>0.3282638888888889</v>
      </c>
      <c r="D137" s="4"/>
      <c r="E137" s="143"/>
      <c r="F137" s="4"/>
      <c r="G137" s="4"/>
      <c r="H137" s="151"/>
      <c r="I137" s="4"/>
      <c r="J137" s="4"/>
      <c r="K137" s="4" t="s">
        <v>271</v>
      </c>
      <c r="L137" s="152"/>
      <c r="M137" s="115"/>
      <c r="N137" s="4"/>
      <c r="O137" s="4"/>
      <c r="P137" s="116" t="b">
        <f>IFNA(IF(VLOOKUP($A137,'Add from APT'!$AA$2:$AC808,3,FALSE)&gt;0,TRUE,FALSE),"ER - NOT IN APT")</f>
        <v>0</v>
      </c>
      <c r="Q137" s="82" t="str">
        <f>IF(ISLOGICAL(P137),IF(P137,"ER - REPS IN APT", IFNA(VLOOKUP($A137,RAW_APT!$A$3:$M808,7,FALSE),"ER - NOT IN APT")),P137)</f>
        <v>Collected</v>
      </c>
      <c r="R137" s="117" t="b">
        <f t="shared" si="2"/>
        <v>1</v>
      </c>
      <c r="S137" s="116">
        <f t="shared" si="3"/>
        <v>1</v>
      </c>
      <c r="T137" s="146"/>
      <c r="U137" s="147"/>
      <c r="V137" s="147"/>
      <c r="W137" s="147"/>
      <c r="X137" s="120" t="b">
        <f t="shared" si="4"/>
        <v>0</v>
      </c>
      <c r="Y137" s="121" t="b">
        <v>0</v>
      </c>
      <c r="Z137" s="122" t="str">
        <f t="shared" si="5"/>
        <v/>
      </c>
      <c r="AA137" s="122" t="b">
        <f t="shared" si="6"/>
        <v>0</v>
      </c>
      <c r="AB137" s="147" t="b">
        <v>0</v>
      </c>
      <c r="AC137" s="148">
        <v>372.0</v>
      </c>
      <c r="AD137" s="149" t="b">
        <v>0</v>
      </c>
      <c r="AE137" s="125" t="str">
        <f t="shared" si="7"/>
        <v/>
      </c>
      <c r="AF137" s="117" t="b">
        <f t="shared" si="8"/>
        <v>0</v>
      </c>
      <c r="AG137" s="126" t="b">
        <f t="shared" si="9"/>
        <v>0</v>
      </c>
      <c r="AH137" s="148"/>
      <c r="AI137" s="150"/>
      <c r="AJ137" s="146">
        <v>2.2</v>
      </c>
      <c r="AK137" s="83" t="str">
        <f t="shared" si="10"/>
        <v>Negative</v>
      </c>
      <c r="AL137" s="147"/>
      <c r="AM137" s="83" t="s">
        <v>373</v>
      </c>
      <c r="AN137" s="83" t="s">
        <v>399</v>
      </c>
      <c r="AO137" s="83" t="str">
        <f>IFERROR(__xludf.DUMMYFUNCTION("IF($AG137, ""DELETED"",TRIM(JOIN("" "",D137:E137)))"),"")</f>
        <v/>
      </c>
      <c r="AP137" s="83" t="str">
        <f t="shared" ref="AP137:AQ137" si="161">IF($AG137, "DELETED", TRIM(CONCATENATE(F137,I137,U137)))</f>
        <v/>
      </c>
      <c r="AQ137" s="83" t="str">
        <f t="shared" si="161"/>
        <v/>
      </c>
      <c r="AR137" s="83" t="str">
        <f>IFERROR(__xludf.DUMMYFUNCTION("IF($AG137, ""DELETED"", TRIM(JOIN("" "",AP137,AQ137)))"),"")</f>
        <v/>
      </c>
      <c r="AS137" s="127"/>
      <c r="AT137" s="128" t="b">
        <f t="shared" si="12"/>
        <v>0</v>
      </c>
      <c r="AU137" s="128" t="str">
        <f t="shared" si="13"/>
        <v/>
      </c>
      <c r="AV137" s="128" t="str">
        <f t="shared" si="14"/>
        <v/>
      </c>
      <c r="AW137" s="128" t="str">
        <f t="shared" si="15"/>
        <v/>
      </c>
      <c r="AX137" s="129" t="str">
        <f t="shared" si="16"/>
        <v/>
      </c>
      <c r="AY137" s="143"/>
      <c r="AZ137" s="130"/>
      <c r="BA137" s="131" t="str">
        <f t="shared" si="17"/>
        <v/>
      </c>
      <c r="BB137" s="143"/>
      <c r="BC137" s="143"/>
      <c r="BD137" s="132"/>
      <c r="BE137" s="141"/>
      <c r="BF137" s="134" t="str">
        <f t="shared" si="18"/>
        <v/>
      </c>
      <c r="BG137" s="135" t="str">
        <f t="shared" si="19"/>
        <v>FLE626__44480_0.328263888888889___Null___</v>
      </c>
      <c r="BH137" s="136" t="str">
        <f t="shared" si="20"/>
        <v/>
      </c>
      <c r="BI137" s="141" t="s">
        <v>600</v>
      </c>
      <c r="BJ137" s="137" t="str">
        <f t="shared" si="21"/>
        <v>FLB3572</v>
      </c>
      <c r="BK137" s="138" t="b">
        <f t="shared" si="22"/>
        <v>0</v>
      </c>
      <c r="BL137" s="137" t="str">
        <f t="shared" si="23"/>
        <v/>
      </c>
      <c r="BM137" s="132"/>
      <c r="BN137" s="8" t="b">
        <f t="shared" si="24"/>
        <v>1</v>
      </c>
      <c r="BO137" s="139" t="b">
        <f t="shared" si="25"/>
        <v>0</v>
      </c>
      <c r="BP137" s="140" t="b">
        <f t="shared" si="26"/>
        <v>1</v>
      </c>
      <c r="BQ137" s="4"/>
      <c r="BR137" s="4" t="str">
        <f t="shared" si="27"/>
        <v/>
      </c>
      <c r="BS137" s="4"/>
      <c r="BT137" s="4"/>
    </row>
    <row r="138">
      <c r="A138" s="143" t="s">
        <v>601</v>
      </c>
      <c r="B138" s="144">
        <v>44480.0</v>
      </c>
      <c r="C138" s="115">
        <v>0.3313773148148148</v>
      </c>
      <c r="D138" s="4"/>
      <c r="E138" s="143"/>
      <c r="F138" s="149"/>
      <c r="G138" s="149"/>
      <c r="H138" s="151"/>
      <c r="I138" s="4"/>
      <c r="J138" s="4"/>
      <c r="K138" s="4" t="s">
        <v>271</v>
      </c>
      <c r="L138" s="145">
        <v>44868.0</v>
      </c>
      <c r="M138" s="115">
        <v>0.5355208333333333</v>
      </c>
      <c r="N138" s="151"/>
      <c r="O138" s="4"/>
      <c r="P138" s="116" t="b">
        <f>IFNA(IF(VLOOKUP($A138,'Add from APT'!$AA$2:$AC808,3,FALSE)&gt;0,TRUE,FALSE),"ER - NOT IN APT")</f>
        <v>0</v>
      </c>
      <c r="Q138" s="82" t="str">
        <f>IF(ISLOGICAL(P138),IF(P138,"ER - REPS IN APT", IFNA(VLOOKUP($A138,RAW_APT!$A$3:$M808,7,FALSE),"ER - NOT IN APT")),P138)</f>
        <v>Collected</v>
      </c>
      <c r="R138" s="117" t="b">
        <f t="shared" si="2"/>
        <v>1</v>
      </c>
      <c r="S138" s="116">
        <f t="shared" si="3"/>
        <v>1</v>
      </c>
      <c r="T138" s="148">
        <v>0.0</v>
      </c>
      <c r="U138" s="149"/>
      <c r="V138" s="149"/>
      <c r="W138" s="149"/>
      <c r="X138" s="120" t="b">
        <f t="shared" si="4"/>
        <v>0</v>
      </c>
      <c r="Y138" s="121" t="b">
        <v>0</v>
      </c>
      <c r="Z138" s="122" t="str">
        <f t="shared" si="5"/>
        <v/>
      </c>
      <c r="AA138" s="122" t="b">
        <f t="shared" si="6"/>
        <v>0</v>
      </c>
      <c r="AB138" s="147" t="b">
        <v>0</v>
      </c>
      <c r="AC138" s="148">
        <v>741.0</v>
      </c>
      <c r="AD138" s="149" t="b">
        <v>1</v>
      </c>
      <c r="AE138" s="125" t="str">
        <f t="shared" si="7"/>
        <v/>
      </c>
      <c r="AF138" s="117" t="b">
        <f t="shared" si="8"/>
        <v>0</v>
      </c>
      <c r="AG138" s="126" t="b">
        <f t="shared" si="9"/>
        <v>0</v>
      </c>
      <c r="AH138" s="148"/>
      <c r="AI138" s="150"/>
      <c r="AJ138" s="146">
        <v>2.2</v>
      </c>
      <c r="AK138" s="83" t="str">
        <f t="shared" si="10"/>
        <v>Negative</v>
      </c>
      <c r="AL138" s="147"/>
      <c r="AM138" s="83" t="s">
        <v>373</v>
      </c>
      <c r="AN138" s="83" t="s">
        <v>488</v>
      </c>
      <c r="AO138" s="83" t="str">
        <f>IFERROR(__xludf.DUMMYFUNCTION("IF($AG138, ""DELETED"",TRIM(JOIN("" "",D138:E138)))"),"")</f>
        <v/>
      </c>
      <c r="AP138" s="83" t="str">
        <f t="shared" ref="AP138:AQ138" si="162">IF($AG138, "DELETED", TRIM(CONCATENATE(F138,I138,U138)))</f>
        <v/>
      </c>
      <c r="AQ138" s="83" t="str">
        <f t="shared" si="162"/>
        <v/>
      </c>
      <c r="AR138" s="83" t="str">
        <f>IFERROR(__xludf.DUMMYFUNCTION("IF($AG138, ""DELETED"", TRIM(JOIN("" "",AP138,AQ138)))"),"")</f>
        <v/>
      </c>
      <c r="AS138" s="127"/>
      <c r="AT138" s="128" t="b">
        <f t="shared" si="12"/>
        <v>0</v>
      </c>
      <c r="AU138" s="128" t="str">
        <f t="shared" si="13"/>
        <v/>
      </c>
      <c r="AV138" s="128" t="str">
        <f t="shared" si="14"/>
        <v/>
      </c>
      <c r="AW138" s="128" t="str">
        <f t="shared" si="15"/>
        <v/>
      </c>
      <c r="AX138" s="129" t="str">
        <f t="shared" si="16"/>
        <v/>
      </c>
      <c r="AY138" s="143"/>
      <c r="AZ138" s="130"/>
      <c r="BA138" s="131" t="str">
        <f t="shared" si="17"/>
        <v/>
      </c>
      <c r="BB138" s="143"/>
      <c r="BC138" s="143"/>
      <c r="BD138" s="132"/>
      <c r="BE138" s="141"/>
      <c r="BF138" s="134" t="str">
        <f t="shared" si="18"/>
        <v/>
      </c>
      <c r="BG138" s="135" t="str">
        <f t="shared" si="19"/>
        <v>FLE684__44480_0.331377314814815___Null_44868_0.535520833333333_</v>
      </c>
      <c r="BH138" s="136" t="str">
        <f t="shared" si="20"/>
        <v/>
      </c>
      <c r="BI138" s="141" t="s">
        <v>602</v>
      </c>
      <c r="BJ138" s="137" t="str">
        <f t="shared" si="21"/>
        <v>FLB3573</v>
      </c>
      <c r="BK138" s="138" t="b">
        <f t="shared" si="22"/>
        <v>0</v>
      </c>
      <c r="BL138" s="137" t="str">
        <f t="shared" si="23"/>
        <v/>
      </c>
      <c r="BM138" s="132"/>
      <c r="BN138" s="8" t="b">
        <f t="shared" si="24"/>
        <v>1</v>
      </c>
      <c r="BO138" s="139" t="b">
        <f t="shared" si="25"/>
        <v>0</v>
      </c>
      <c r="BP138" s="140" t="b">
        <f t="shared" si="26"/>
        <v>1</v>
      </c>
      <c r="BQ138" s="4"/>
      <c r="BR138" s="4" t="str">
        <f t="shared" si="27"/>
        <v/>
      </c>
      <c r="BS138" s="4"/>
      <c r="BT138" s="4"/>
    </row>
    <row r="139">
      <c r="A139" s="143" t="s">
        <v>603</v>
      </c>
      <c r="B139" s="144">
        <v>44480.0</v>
      </c>
      <c r="C139" s="115">
        <v>0.3401851851851852</v>
      </c>
      <c r="D139" s="4"/>
      <c r="E139" s="143"/>
      <c r="F139" s="149"/>
      <c r="G139" s="149"/>
      <c r="H139" s="4"/>
      <c r="I139" s="4"/>
      <c r="J139" s="4"/>
      <c r="K139" s="4" t="s">
        <v>271</v>
      </c>
      <c r="L139" s="145">
        <v>44868.0</v>
      </c>
      <c r="M139" s="115">
        <v>0.5355208333333333</v>
      </c>
      <c r="N139" s="4"/>
      <c r="O139" s="4"/>
      <c r="P139" s="116" t="b">
        <f>IFNA(IF(VLOOKUP($A139,'Add from APT'!$AA$2:$AC808,3,FALSE)&gt;0,TRUE,FALSE),"ER - NOT IN APT")</f>
        <v>0</v>
      </c>
      <c r="Q139" s="82" t="str">
        <f>IF(ISLOGICAL(P139),IF(P139,"ER - REPS IN APT", IFNA(VLOOKUP($A139,RAW_APT!$A$3:$M808,7,FALSE),"ER - NOT IN APT")),P139)</f>
        <v>Collected</v>
      </c>
      <c r="R139" s="117" t="b">
        <f t="shared" si="2"/>
        <v>1</v>
      </c>
      <c r="S139" s="116">
        <f t="shared" si="3"/>
        <v>1</v>
      </c>
      <c r="T139" s="148">
        <v>0.0</v>
      </c>
      <c r="U139" s="149"/>
      <c r="V139" s="149"/>
      <c r="W139" s="149"/>
      <c r="X139" s="120" t="b">
        <f t="shared" si="4"/>
        <v>0</v>
      </c>
      <c r="Y139" s="121" t="b">
        <v>0</v>
      </c>
      <c r="Z139" s="122" t="str">
        <f t="shared" si="5"/>
        <v/>
      </c>
      <c r="AA139" s="122" t="b">
        <f t="shared" si="6"/>
        <v>0</v>
      </c>
      <c r="AB139" s="147" t="b">
        <v>0</v>
      </c>
      <c r="AC139" s="148">
        <v>740.0</v>
      </c>
      <c r="AD139" s="149" t="b">
        <v>1</v>
      </c>
      <c r="AE139" s="125" t="str">
        <f t="shared" si="7"/>
        <v/>
      </c>
      <c r="AF139" s="117" t="b">
        <f t="shared" si="8"/>
        <v>0</v>
      </c>
      <c r="AG139" s="126" t="b">
        <f t="shared" si="9"/>
        <v>0</v>
      </c>
      <c r="AH139" s="148"/>
      <c r="AI139" s="150"/>
      <c r="AJ139" s="146">
        <v>2.2</v>
      </c>
      <c r="AK139" s="83" t="str">
        <f t="shared" si="10"/>
        <v>Negative</v>
      </c>
      <c r="AL139" s="147"/>
      <c r="AM139" s="83" t="s">
        <v>373</v>
      </c>
      <c r="AN139" s="83" t="s">
        <v>381</v>
      </c>
      <c r="AO139" s="83" t="str">
        <f>IFERROR(__xludf.DUMMYFUNCTION("IF($AG139, ""DELETED"",TRIM(JOIN("" "",D139:E139)))"),"")</f>
        <v/>
      </c>
      <c r="AP139" s="83" t="str">
        <f t="shared" ref="AP139:AQ139" si="163">IF($AG139, "DELETED", TRIM(CONCATENATE(F139,I139,U139)))</f>
        <v/>
      </c>
      <c r="AQ139" s="83" t="str">
        <f t="shared" si="163"/>
        <v/>
      </c>
      <c r="AR139" s="83" t="str">
        <f>IFERROR(__xludf.DUMMYFUNCTION("IF($AG139, ""DELETED"", TRIM(JOIN("" "",AP139,AQ139)))"),"")</f>
        <v/>
      </c>
      <c r="AS139" s="127"/>
      <c r="AT139" s="128" t="b">
        <f t="shared" si="12"/>
        <v>0</v>
      </c>
      <c r="AU139" s="128" t="str">
        <f t="shared" si="13"/>
        <v/>
      </c>
      <c r="AV139" s="128" t="str">
        <f t="shared" si="14"/>
        <v/>
      </c>
      <c r="AW139" s="128" t="str">
        <f t="shared" si="15"/>
        <v/>
      </c>
      <c r="AX139" s="129" t="str">
        <f t="shared" si="16"/>
        <v/>
      </c>
      <c r="AY139" s="143"/>
      <c r="AZ139" s="130"/>
      <c r="BA139" s="131" t="str">
        <f t="shared" si="17"/>
        <v/>
      </c>
      <c r="BB139" s="143"/>
      <c r="BC139" s="143"/>
      <c r="BD139" s="132"/>
      <c r="BE139" s="141"/>
      <c r="BF139" s="134" t="str">
        <f t="shared" si="18"/>
        <v/>
      </c>
      <c r="BG139" s="135" t="str">
        <f t="shared" si="19"/>
        <v>FLE663__44480_0.340185185185185___Null_44868_0.535520833333333_</v>
      </c>
      <c r="BH139" s="136" t="str">
        <f t="shared" si="20"/>
        <v/>
      </c>
      <c r="BI139" s="141" t="s">
        <v>604</v>
      </c>
      <c r="BJ139" s="137" t="str">
        <f t="shared" si="21"/>
        <v>FLB3574</v>
      </c>
      <c r="BK139" s="138" t="b">
        <f t="shared" si="22"/>
        <v>0</v>
      </c>
      <c r="BL139" s="137" t="str">
        <f t="shared" si="23"/>
        <v/>
      </c>
      <c r="BM139" s="132"/>
      <c r="BN139" s="8" t="b">
        <f t="shared" si="24"/>
        <v>1</v>
      </c>
      <c r="BO139" s="139" t="b">
        <f t="shared" si="25"/>
        <v>0</v>
      </c>
      <c r="BP139" s="140" t="b">
        <f t="shared" si="26"/>
        <v>1</v>
      </c>
      <c r="BQ139" s="4"/>
      <c r="BR139" s="4" t="str">
        <f t="shared" si="27"/>
        <v/>
      </c>
      <c r="BS139" s="4"/>
      <c r="BT139" s="4"/>
    </row>
    <row r="140">
      <c r="A140" s="143" t="s">
        <v>605</v>
      </c>
      <c r="B140" s="144">
        <v>44480.0</v>
      </c>
      <c r="C140" s="115">
        <v>0.3405324074074074</v>
      </c>
      <c r="D140" s="4"/>
      <c r="E140" s="143"/>
      <c r="F140" s="149"/>
      <c r="G140" s="149"/>
      <c r="H140" s="4"/>
      <c r="I140" s="4"/>
      <c r="J140" s="4"/>
      <c r="K140" s="4" t="s">
        <v>271</v>
      </c>
      <c r="L140" s="145">
        <v>44868.0</v>
      </c>
      <c r="M140" s="115">
        <v>0.5355208333333333</v>
      </c>
      <c r="N140" s="4"/>
      <c r="O140" s="4"/>
      <c r="P140" s="116" t="b">
        <f>IFNA(IF(VLOOKUP($A140,'Add from APT'!$AA$2:$AC808,3,FALSE)&gt;0,TRUE,FALSE),"ER - NOT IN APT")</f>
        <v>0</v>
      </c>
      <c r="Q140" s="82" t="str">
        <f>IF(ISLOGICAL(P140),IF(P140,"ER - REPS IN APT", IFNA(VLOOKUP($A140,RAW_APT!$A$3:$M808,7,FALSE),"ER - NOT IN APT")),P140)</f>
        <v>Collected</v>
      </c>
      <c r="R140" s="117" t="b">
        <f t="shared" si="2"/>
        <v>1</v>
      </c>
      <c r="S140" s="116">
        <f t="shared" si="3"/>
        <v>1</v>
      </c>
      <c r="T140" s="148">
        <v>0.0</v>
      </c>
      <c r="U140" s="149"/>
      <c r="V140" s="149"/>
      <c r="W140" s="147"/>
      <c r="X140" s="120" t="b">
        <f t="shared" si="4"/>
        <v>0</v>
      </c>
      <c r="Y140" s="121" t="b">
        <v>0</v>
      </c>
      <c r="Z140" s="122" t="str">
        <f t="shared" si="5"/>
        <v/>
      </c>
      <c r="AA140" s="122" t="b">
        <f t="shared" si="6"/>
        <v>0</v>
      </c>
      <c r="AB140" s="147" t="b">
        <v>0</v>
      </c>
      <c r="AC140" s="148">
        <v>739.0</v>
      </c>
      <c r="AD140" s="149" t="b">
        <v>1</v>
      </c>
      <c r="AE140" s="125" t="str">
        <f t="shared" si="7"/>
        <v/>
      </c>
      <c r="AF140" s="117" t="b">
        <f t="shared" si="8"/>
        <v>0</v>
      </c>
      <c r="AG140" s="126" t="b">
        <f t="shared" si="9"/>
        <v>0</v>
      </c>
      <c r="AH140" s="148"/>
      <c r="AI140" s="150"/>
      <c r="AJ140" s="146">
        <v>2.2</v>
      </c>
      <c r="AK140" s="83" t="str">
        <f t="shared" si="10"/>
        <v>Negative</v>
      </c>
      <c r="AL140" s="147"/>
      <c r="AM140" s="83" t="s">
        <v>373</v>
      </c>
      <c r="AN140" s="83" t="s">
        <v>393</v>
      </c>
      <c r="AO140" s="83" t="str">
        <f>IFERROR(__xludf.DUMMYFUNCTION("IF($AG140, ""DELETED"",TRIM(JOIN("" "",D140:E140)))"),"")</f>
        <v/>
      </c>
      <c r="AP140" s="83" t="str">
        <f t="shared" ref="AP140:AQ140" si="164">IF($AG140, "DELETED", TRIM(CONCATENATE(F140,I140,U140)))</f>
        <v/>
      </c>
      <c r="AQ140" s="83" t="str">
        <f t="shared" si="164"/>
        <v/>
      </c>
      <c r="AR140" s="83" t="str">
        <f>IFERROR(__xludf.DUMMYFUNCTION("IF($AG140, ""DELETED"", TRIM(JOIN("" "",AP140,AQ140)))"),"")</f>
        <v/>
      </c>
      <c r="AS140" s="127"/>
      <c r="AT140" s="128" t="b">
        <f t="shared" si="12"/>
        <v>0</v>
      </c>
      <c r="AU140" s="128" t="str">
        <f t="shared" si="13"/>
        <v/>
      </c>
      <c r="AV140" s="128" t="str">
        <f t="shared" si="14"/>
        <v/>
      </c>
      <c r="AW140" s="128" t="str">
        <f t="shared" si="15"/>
        <v/>
      </c>
      <c r="AX140" s="129" t="str">
        <f t="shared" si="16"/>
        <v/>
      </c>
      <c r="AY140" s="143"/>
      <c r="AZ140" s="130"/>
      <c r="BA140" s="131" t="str">
        <f t="shared" si="17"/>
        <v/>
      </c>
      <c r="BB140" s="143"/>
      <c r="BC140" s="143"/>
      <c r="BD140" s="132"/>
      <c r="BE140" s="141"/>
      <c r="BF140" s="134" t="str">
        <f t="shared" si="18"/>
        <v/>
      </c>
      <c r="BG140" s="135" t="str">
        <f t="shared" si="19"/>
        <v>FLE627__44480_0.340532407407407___Null_44868_0.535520833333333_</v>
      </c>
      <c r="BH140" s="136" t="str">
        <f t="shared" si="20"/>
        <v/>
      </c>
      <c r="BI140" s="141" t="s">
        <v>606</v>
      </c>
      <c r="BJ140" s="137" t="str">
        <f t="shared" si="21"/>
        <v>FLB3575</v>
      </c>
      <c r="BK140" s="138" t="b">
        <f t="shared" si="22"/>
        <v>0</v>
      </c>
      <c r="BL140" s="137" t="str">
        <f t="shared" si="23"/>
        <v/>
      </c>
      <c r="BM140" s="132"/>
      <c r="BN140" s="8" t="b">
        <f t="shared" si="24"/>
        <v>1</v>
      </c>
      <c r="BO140" s="139" t="b">
        <f t="shared" si="25"/>
        <v>0</v>
      </c>
      <c r="BP140" s="140" t="b">
        <f t="shared" si="26"/>
        <v>1</v>
      </c>
      <c r="BQ140" s="4"/>
      <c r="BR140" s="4" t="str">
        <f t="shared" si="27"/>
        <v/>
      </c>
      <c r="BS140" s="4"/>
      <c r="BT140" s="4"/>
    </row>
    <row r="141">
      <c r="A141" s="143" t="s">
        <v>607</v>
      </c>
      <c r="B141" s="144">
        <v>44480.0</v>
      </c>
      <c r="C141" s="115">
        <v>0.3407986111111111</v>
      </c>
      <c r="D141" s="4"/>
      <c r="E141" s="143"/>
      <c r="F141" s="149"/>
      <c r="G141" s="147"/>
      <c r="H141" s="151"/>
      <c r="I141" s="4"/>
      <c r="J141" s="4"/>
      <c r="K141" s="4" t="s">
        <v>271</v>
      </c>
      <c r="L141" s="145">
        <v>44868.0</v>
      </c>
      <c r="M141" s="115">
        <v>0.5355208333333333</v>
      </c>
      <c r="N141" s="4"/>
      <c r="O141" s="4"/>
      <c r="P141" s="116" t="b">
        <f>IFNA(IF(VLOOKUP($A141,'Add from APT'!$AA$2:$AC808,3,FALSE)&gt;0,TRUE,FALSE),"ER - NOT IN APT")</f>
        <v>0</v>
      </c>
      <c r="Q141" s="82" t="str">
        <f>IF(ISLOGICAL(P141),IF(P141,"ER - REPS IN APT", IFNA(VLOOKUP($A141,RAW_APT!$A$3:$M808,7,FALSE),"ER - NOT IN APT")),P141)</f>
        <v>Collected</v>
      </c>
      <c r="R141" s="117" t="b">
        <f t="shared" si="2"/>
        <v>1</v>
      </c>
      <c r="S141" s="116">
        <f t="shared" si="3"/>
        <v>1</v>
      </c>
      <c r="T141" s="148">
        <v>0.0</v>
      </c>
      <c r="U141" s="149"/>
      <c r="V141" s="147"/>
      <c r="W141" s="147"/>
      <c r="X141" s="120" t="b">
        <f t="shared" si="4"/>
        <v>0</v>
      </c>
      <c r="Y141" s="121" t="b">
        <v>0</v>
      </c>
      <c r="Z141" s="122" t="str">
        <f t="shared" si="5"/>
        <v/>
      </c>
      <c r="AA141" s="122" t="b">
        <f t="shared" si="6"/>
        <v>0</v>
      </c>
      <c r="AB141" s="147" t="b">
        <v>0</v>
      </c>
      <c r="AC141" s="148">
        <v>738.0</v>
      </c>
      <c r="AD141" s="149" t="b">
        <v>1</v>
      </c>
      <c r="AE141" s="125" t="str">
        <f t="shared" si="7"/>
        <v/>
      </c>
      <c r="AF141" s="117" t="b">
        <f t="shared" si="8"/>
        <v>0</v>
      </c>
      <c r="AG141" s="126" t="b">
        <f t="shared" si="9"/>
        <v>0</v>
      </c>
      <c r="AH141" s="148"/>
      <c r="AI141" s="150"/>
      <c r="AJ141" s="146">
        <v>2.2</v>
      </c>
      <c r="AK141" s="83" t="str">
        <f t="shared" si="10"/>
        <v>Negative</v>
      </c>
      <c r="AL141" s="147"/>
      <c r="AM141" s="83" t="s">
        <v>373</v>
      </c>
      <c r="AN141" s="83" t="s">
        <v>560</v>
      </c>
      <c r="AO141" s="83" t="str">
        <f>IFERROR(__xludf.DUMMYFUNCTION("IF($AG141, ""DELETED"",TRIM(JOIN("" "",D141:E141)))"),"")</f>
        <v/>
      </c>
      <c r="AP141" s="83" t="str">
        <f t="shared" ref="AP141:AQ141" si="165">IF($AG141, "DELETED", TRIM(CONCATENATE(F141,I141,U141)))</f>
        <v/>
      </c>
      <c r="AQ141" s="83" t="str">
        <f t="shared" si="165"/>
        <v/>
      </c>
      <c r="AR141" s="83" t="str">
        <f>IFERROR(__xludf.DUMMYFUNCTION("IF($AG141, ""DELETED"", TRIM(JOIN("" "",AP141,AQ141)))"),"")</f>
        <v/>
      </c>
      <c r="AS141" s="127"/>
      <c r="AT141" s="128" t="b">
        <f t="shared" si="12"/>
        <v>0</v>
      </c>
      <c r="AU141" s="128" t="str">
        <f t="shared" si="13"/>
        <v/>
      </c>
      <c r="AV141" s="128" t="str">
        <f t="shared" si="14"/>
        <v/>
      </c>
      <c r="AW141" s="128" t="str">
        <f t="shared" si="15"/>
        <v/>
      </c>
      <c r="AX141" s="129" t="str">
        <f t="shared" si="16"/>
        <v/>
      </c>
      <c r="AY141" s="143"/>
      <c r="AZ141" s="130"/>
      <c r="BA141" s="131" t="str">
        <f t="shared" si="17"/>
        <v/>
      </c>
      <c r="BB141" s="143"/>
      <c r="BC141" s="143"/>
      <c r="BD141" s="132"/>
      <c r="BE141" s="141"/>
      <c r="BF141" s="134" t="str">
        <f t="shared" si="18"/>
        <v/>
      </c>
      <c r="BG141" s="135" t="str">
        <f t="shared" si="19"/>
        <v>FLE672__44480_0.340798611111111___Null_44868_0.535520833333333_</v>
      </c>
      <c r="BH141" s="136" t="str">
        <f t="shared" si="20"/>
        <v/>
      </c>
      <c r="BI141" s="141" t="s">
        <v>608</v>
      </c>
      <c r="BJ141" s="137" t="str">
        <f t="shared" si="21"/>
        <v>FLB3576</v>
      </c>
      <c r="BK141" s="138" t="b">
        <f t="shared" si="22"/>
        <v>0</v>
      </c>
      <c r="BL141" s="137" t="str">
        <f t="shared" si="23"/>
        <v/>
      </c>
      <c r="BM141" s="132"/>
      <c r="BN141" s="8" t="b">
        <f t="shared" si="24"/>
        <v>1</v>
      </c>
      <c r="BO141" s="139" t="b">
        <f t="shared" si="25"/>
        <v>0</v>
      </c>
      <c r="BP141" s="140" t="b">
        <f t="shared" si="26"/>
        <v>1</v>
      </c>
      <c r="BQ141" s="4"/>
      <c r="BR141" s="4" t="str">
        <f t="shared" si="27"/>
        <v/>
      </c>
      <c r="BS141" s="4"/>
      <c r="BT141" s="4"/>
    </row>
    <row r="142">
      <c r="A142" s="143" t="s">
        <v>609</v>
      </c>
      <c r="B142" s="144">
        <v>44480.0</v>
      </c>
      <c r="C142" s="115">
        <v>0.3410648148148148</v>
      </c>
      <c r="D142" s="4"/>
      <c r="E142" s="143"/>
      <c r="F142" s="149"/>
      <c r="G142" s="147"/>
      <c r="H142" s="151"/>
      <c r="I142" s="4"/>
      <c r="J142" s="4"/>
      <c r="K142" s="4" t="s">
        <v>271</v>
      </c>
      <c r="L142" s="144">
        <v>44868.0</v>
      </c>
      <c r="M142" s="115">
        <v>0.5355208333333333</v>
      </c>
      <c r="N142" s="4"/>
      <c r="O142" s="4"/>
      <c r="P142" s="116" t="b">
        <f>IFNA(IF(VLOOKUP($A142,'Add from APT'!$AA$2:$AC808,3,FALSE)&gt;0,TRUE,FALSE),"ER - NOT IN APT")</f>
        <v>0</v>
      </c>
      <c r="Q142" s="82" t="str">
        <f>IF(ISLOGICAL(P142),IF(P142,"ER - REPS IN APT", IFNA(VLOOKUP($A142,RAW_APT!$A$3:$M808,7,FALSE),"ER - NOT IN APT")),P142)</f>
        <v>Collected</v>
      </c>
      <c r="R142" s="117" t="b">
        <f t="shared" si="2"/>
        <v>1</v>
      </c>
      <c r="S142" s="116">
        <f t="shared" si="3"/>
        <v>1</v>
      </c>
      <c r="T142" s="148">
        <v>0.0</v>
      </c>
      <c r="U142" s="149"/>
      <c r="V142" s="147"/>
      <c r="W142" s="147"/>
      <c r="X142" s="120" t="b">
        <f t="shared" si="4"/>
        <v>0</v>
      </c>
      <c r="Y142" s="121" t="b">
        <v>0</v>
      </c>
      <c r="Z142" s="122" t="str">
        <f t="shared" si="5"/>
        <v/>
      </c>
      <c r="AA142" s="122" t="b">
        <f t="shared" si="6"/>
        <v>0</v>
      </c>
      <c r="AB142" s="147" t="b">
        <v>0</v>
      </c>
      <c r="AC142" s="148">
        <v>737.0</v>
      </c>
      <c r="AD142" s="149" t="b">
        <v>1</v>
      </c>
      <c r="AE142" s="125" t="str">
        <f t="shared" si="7"/>
        <v/>
      </c>
      <c r="AF142" s="117" t="b">
        <f t="shared" si="8"/>
        <v>0</v>
      </c>
      <c r="AG142" s="126" t="b">
        <f t="shared" si="9"/>
        <v>0</v>
      </c>
      <c r="AH142" s="148"/>
      <c r="AI142" s="150"/>
      <c r="AJ142" s="146">
        <v>2.2</v>
      </c>
      <c r="AK142" s="83" t="str">
        <f t="shared" si="10"/>
        <v>Negative</v>
      </c>
      <c r="AL142" s="147"/>
      <c r="AM142" s="83" t="s">
        <v>373</v>
      </c>
      <c r="AN142" s="83" t="s">
        <v>610</v>
      </c>
      <c r="AO142" s="83" t="str">
        <f>IFERROR(__xludf.DUMMYFUNCTION("IF($AG142, ""DELETED"",TRIM(JOIN("" "",D142:E142)))"),"")</f>
        <v/>
      </c>
      <c r="AP142" s="83" t="str">
        <f t="shared" ref="AP142:AQ142" si="166">IF($AG142, "DELETED", TRIM(CONCATENATE(F142,I142,U142)))</f>
        <v/>
      </c>
      <c r="AQ142" s="83" t="str">
        <f t="shared" si="166"/>
        <v/>
      </c>
      <c r="AR142" s="83" t="str">
        <f>IFERROR(__xludf.DUMMYFUNCTION("IF($AG142, ""DELETED"", TRIM(JOIN("" "",AP142,AQ142)))"),"")</f>
        <v/>
      </c>
      <c r="AS142" s="127"/>
      <c r="AT142" s="128" t="b">
        <f t="shared" si="12"/>
        <v>0</v>
      </c>
      <c r="AU142" s="128" t="str">
        <f t="shared" si="13"/>
        <v/>
      </c>
      <c r="AV142" s="128" t="str">
        <f t="shared" si="14"/>
        <v/>
      </c>
      <c r="AW142" s="128" t="str">
        <f t="shared" si="15"/>
        <v/>
      </c>
      <c r="AX142" s="129" t="str">
        <f t="shared" si="16"/>
        <v/>
      </c>
      <c r="AY142" s="143"/>
      <c r="AZ142" s="130"/>
      <c r="BA142" s="131" t="str">
        <f t="shared" si="17"/>
        <v/>
      </c>
      <c r="BB142" s="143"/>
      <c r="BC142" s="143"/>
      <c r="BD142" s="132"/>
      <c r="BE142" s="141"/>
      <c r="BF142" s="134" t="str">
        <f t="shared" si="18"/>
        <v/>
      </c>
      <c r="BG142" s="135" t="str">
        <f t="shared" si="19"/>
        <v>FLE678__44480_0.341064814814815___Null_44868_0.535520833333333_</v>
      </c>
      <c r="BH142" s="136" t="str">
        <f t="shared" si="20"/>
        <v/>
      </c>
      <c r="BI142" s="141" t="s">
        <v>611</v>
      </c>
      <c r="BJ142" s="137" t="str">
        <f t="shared" si="21"/>
        <v>FLB3577</v>
      </c>
      <c r="BK142" s="138" t="b">
        <f t="shared" si="22"/>
        <v>0</v>
      </c>
      <c r="BL142" s="137" t="str">
        <f t="shared" si="23"/>
        <v/>
      </c>
      <c r="BM142" s="132"/>
      <c r="BN142" s="8" t="b">
        <f t="shared" si="24"/>
        <v>1</v>
      </c>
      <c r="BO142" s="139" t="b">
        <f t="shared" si="25"/>
        <v>0</v>
      </c>
      <c r="BP142" s="140" t="b">
        <f t="shared" si="26"/>
        <v>1</v>
      </c>
      <c r="BQ142" s="4"/>
      <c r="BR142" s="4" t="str">
        <f t="shared" si="27"/>
        <v/>
      </c>
      <c r="BS142" s="4"/>
      <c r="BT142" s="4"/>
    </row>
    <row r="143">
      <c r="A143" s="143" t="s">
        <v>612</v>
      </c>
      <c r="B143" s="144">
        <v>44480.0</v>
      </c>
      <c r="C143" s="115">
        <v>0.3413888888888889</v>
      </c>
      <c r="D143" s="4"/>
      <c r="E143" s="143"/>
      <c r="F143" s="149"/>
      <c r="G143" s="147"/>
      <c r="H143" s="151"/>
      <c r="I143" s="4"/>
      <c r="J143" s="4"/>
      <c r="K143" s="4" t="s">
        <v>271</v>
      </c>
      <c r="L143" s="145">
        <v>44868.0</v>
      </c>
      <c r="M143" s="115">
        <v>0.5355208333333333</v>
      </c>
      <c r="N143" s="4"/>
      <c r="O143" s="4"/>
      <c r="P143" s="116" t="b">
        <f>IFNA(IF(VLOOKUP($A143,'Add from APT'!$AA$2:$AC808,3,FALSE)&gt;0,TRUE,FALSE),"ER - NOT IN APT")</f>
        <v>0</v>
      </c>
      <c r="Q143" s="82" t="str">
        <f>IF(ISLOGICAL(P143),IF(P143,"ER - REPS IN APT", IFNA(VLOOKUP($A143,RAW_APT!$A$3:$M808,7,FALSE),"ER - NOT IN APT")),P143)</f>
        <v>Collected</v>
      </c>
      <c r="R143" s="117" t="b">
        <f t="shared" si="2"/>
        <v>1</v>
      </c>
      <c r="S143" s="116">
        <f t="shared" si="3"/>
        <v>1</v>
      </c>
      <c r="T143" s="148">
        <v>0.0</v>
      </c>
      <c r="U143" s="149"/>
      <c r="V143" s="147"/>
      <c r="W143" s="147"/>
      <c r="X143" s="120" t="b">
        <f t="shared" si="4"/>
        <v>0</v>
      </c>
      <c r="Y143" s="121" t="b">
        <v>0</v>
      </c>
      <c r="Z143" s="122" t="str">
        <f t="shared" si="5"/>
        <v/>
      </c>
      <c r="AA143" s="122" t="b">
        <f t="shared" si="6"/>
        <v>0</v>
      </c>
      <c r="AB143" s="147" t="b">
        <v>0</v>
      </c>
      <c r="AC143" s="148">
        <v>736.0</v>
      </c>
      <c r="AD143" s="149" t="b">
        <v>1</v>
      </c>
      <c r="AE143" s="125" t="str">
        <f t="shared" si="7"/>
        <v/>
      </c>
      <c r="AF143" s="117" t="b">
        <f t="shared" si="8"/>
        <v>0</v>
      </c>
      <c r="AG143" s="126" t="b">
        <f t="shared" si="9"/>
        <v>0</v>
      </c>
      <c r="AH143" s="148"/>
      <c r="AI143" s="150"/>
      <c r="AJ143" s="146">
        <v>2.2</v>
      </c>
      <c r="AK143" s="83" t="str">
        <f t="shared" si="10"/>
        <v>Negative</v>
      </c>
      <c r="AL143" s="147"/>
      <c r="AM143" s="83" t="s">
        <v>373</v>
      </c>
      <c r="AN143" s="83" t="s">
        <v>509</v>
      </c>
      <c r="AO143" s="83" t="str">
        <f>IFERROR(__xludf.DUMMYFUNCTION("IF($AG143, ""DELETED"",TRIM(JOIN("" "",D143:E143)))"),"")</f>
        <v/>
      </c>
      <c r="AP143" s="83" t="str">
        <f t="shared" ref="AP143:AQ143" si="167">IF($AG143, "DELETED", TRIM(CONCATENATE(F143,I143,U143)))</f>
        <v/>
      </c>
      <c r="AQ143" s="83" t="str">
        <f t="shared" si="167"/>
        <v/>
      </c>
      <c r="AR143" s="83" t="str">
        <f>IFERROR(__xludf.DUMMYFUNCTION("IF($AG143, ""DELETED"", TRIM(JOIN("" "",AP143,AQ143)))"),"")</f>
        <v/>
      </c>
      <c r="AS143" s="127"/>
      <c r="AT143" s="128" t="b">
        <f t="shared" si="12"/>
        <v>0</v>
      </c>
      <c r="AU143" s="128" t="str">
        <f t="shared" si="13"/>
        <v/>
      </c>
      <c r="AV143" s="128" t="str">
        <f t="shared" si="14"/>
        <v/>
      </c>
      <c r="AW143" s="128" t="str">
        <f t="shared" si="15"/>
        <v/>
      </c>
      <c r="AX143" s="129" t="str">
        <f t="shared" si="16"/>
        <v/>
      </c>
      <c r="AY143" s="143"/>
      <c r="AZ143" s="130"/>
      <c r="BA143" s="131" t="str">
        <f t="shared" si="17"/>
        <v/>
      </c>
      <c r="BB143" s="143"/>
      <c r="BC143" s="143"/>
      <c r="BD143" s="132"/>
      <c r="BE143" s="141"/>
      <c r="BF143" s="134" t="str">
        <f t="shared" si="18"/>
        <v/>
      </c>
      <c r="BG143" s="135" t="str">
        <f t="shared" si="19"/>
        <v>FLE673__44480_0.341388888888889___Null_44868_0.535520833333333_</v>
      </c>
      <c r="BH143" s="136" t="str">
        <f t="shared" si="20"/>
        <v/>
      </c>
      <c r="BI143" s="141" t="s">
        <v>613</v>
      </c>
      <c r="BJ143" s="137" t="str">
        <f t="shared" si="21"/>
        <v>FLB3578</v>
      </c>
      <c r="BK143" s="138" t="b">
        <f t="shared" si="22"/>
        <v>0</v>
      </c>
      <c r="BL143" s="137" t="str">
        <f t="shared" si="23"/>
        <v/>
      </c>
      <c r="BM143" s="132"/>
      <c r="BN143" s="8" t="b">
        <f t="shared" si="24"/>
        <v>1</v>
      </c>
      <c r="BO143" s="139" t="b">
        <f t="shared" si="25"/>
        <v>0</v>
      </c>
      <c r="BP143" s="140" t="b">
        <f t="shared" si="26"/>
        <v>1</v>
      </c>
      <c r="BQ143" s="4"/>
      <c r="BR143" s="4" t="str">
        <f t="shared" si="27"/>
        <v/>
      </c>
      <c r="BS143" s="4"/>
      <c r="BT143" s="4"/>
    </row>
    <row r="144">
      <c r="A144" s="143" t="s">
        <v>614</v>
      </c>
      <c r="B144" s="144">
        <v>44480.0</v>
      </c>
      <c r="C144" s="115">
        <v>0.34163194444444445</v>
      </c>
      <c r="D144" s="4"/>
      <c r="E144" s="143"/>
      <c r="F144" s="149"/>
      <c r="G144" s="147"/>
      <c r="H144" s="151"/>
      <c r="I144" s="4"/>
      <c r="J144" s="4"/>
      <c r="K144" s="4" t="s">
        <v>271</v>
      </c>
      <c r="L144" s="145">
        <v>44868.0</v>
      </c>
      <c r="M144" s="115">
        <v>0.5355208333333333</v>
      </c>
      <c r="N144" s="151"/>
      <c r="O144" s="4"/>
      <c r="P144" s="116" t="b">
        <f>IFNA(IF(VLOOKUP($A144,'Add from APT'!$AA$2:$AC808,3,FALSE)&gt;0,TRUE,FALSE),"ER - NOT IN APT")</f>
        <v>0</v>
      </c>
      <c r="Q144" s="82" t="str">
        <f>IF(ISLOGICAL(P144),IF(P144,"ER - REPS IN APT", IFNA(VLOOKUP($A144,RAW_APT!$A$3:$M808,7,FALSE),"ER - NOT IN APT")),P144)</f>
        <v>Collected</v>
      </c>
      <c r="R144" s="117" t="b">
        <f t="shared" si="2"/>
        <v>1</v>
      </c>
      <c r="S144" s="116">
        <f t="shared" si="3"/>
        <v>1</v>
      </c>
      <c r="T144" s="148">
        <v>0.0</v>
      </c>
      <c r="U144" s="149"/>
      <c r="V144" s="147"/>
      <c r="W144" s="147"/>
      <c r="X144" s="120" t="b">
        <f t="shared" si="4"/>
        <v>0</v>
      </c>
      <c r="Y144" s="121" t="b">
        <v>0</v>
      </c>
      <c r="Z144" s="122" t="str">
        <f t="shared" si="5"/>
        <v/>
      </c>
      <c r="AA144" s="122" t="b">
        <f t="shared" si="6"/>
        <v>0</v>
      </c>
      <c r="AB144" s="147" t="b">
        <v>0</v>
      </c>
      <c r="AC144" s="148">
        <v>735.0</v>
      </c>
      <c r="AD144" s="149" t="b">
        <v>1</v>
      </c>
      <c r="AE144" s="125" t="str">
        <f t="shared" si="7"/>
        <v/>
      </c>
      <c r="AF144" s="117" t="b">
        <f t="shared" si="8"/>
        <v>0</v>
      </c>
      <c r="AG144" s="126" t="b">
        <f t="shared" si="9"/>
        <v>0</v>
      </c>
      <c r="AH144" s="148"/>
      <c r="AI144" s="150"/>
      <c r="AJ144" s="146">
        <v>2.2</v>
      </c>
      <c r="AK144" s="83" t="str">
        <f t="shared" si="10"/>
        <v>Negative</v>
      </c>
      <c r="AL144" s="147"/>
      <c r="AM144" s="83" t="s">
        <v>373</v>
      </c>
      <c r="AN144" s="83" t="s">
        <v>615</v>
      </c>
      <c r="AO144" s="83" t="str">
        <f>IFERROR(__xludf.DUMMYFUNCTION("IF($AG144, ""DELETED"",TRIM(JOIN("" "",D144:E144)))"),"")</f>
        <v/>
      </c>
      <c r="AP144" s="83" t="str">
        <f t="shared" ref="AP144:AQ144" si="168">IF($AG144, "DELETED", TRIM(CONCATENATE(F144,I144,U144)))</f>
        <v/>
      </c>
      <c r="AQ144" s="83" t="str">
        <f t="shared" si="168"/>
        <v/>
      </c>
      <c r="AR144" s="83" t="str">
        <f>IFERROR(__xludf.DUMMYFUNCTION("IF($AG144, ""DELETED"", TRIM(JOIN("" "",AP144,AQ144)))"),"")</f>
        <v/>
      </c>
      <c r="AS144" s="127"/>
      <c r="AT144" s="128" t="b">
        <f t="shared" si="12"/>
        <v>0</v>
      </c>
      <c r="AU144" s="128" t="str">
        <f t="shared" si="13"/>
        <v/>
      </c>
      <c r="AV144" s="128" t="str">
        <f t="shared" si="14"/>
        <v/>
      </c>
      <c r="AW144" s="128" t="str">
        <f t="shared" si="15"/>
        <v/>
      </c>
      <c r="AX144" s="129" t="str">
        <f t="shared" si="16"/>
        <v/>
      </c>
      <c r="AY144" s="143"/>
      <c r="AZ144" s="130"/>
      <c r="BA144" s="131" t="str">
        <f t="shared" si="17"/>
        <v/>
      </c>
      <c r="BB144" s="143"/>
      <c r="BC144" s="143"/>
      <c r="BD144" s="132"/>
      <c r="BE144" s="141"/>
      <c r="BF144" s="134" t="str">
        <f t="shared" si="18"/>
        <v/>
      </c>
      <c r="BG144" s="135" t="str">
        <f t="shared" si="19"/>
        <v>FLE703__44480_0.341631944444444___Null_44868_0.535520833333333_</v>
      </c>
      <c r="BH144" s="136" t="str">
        <f t="shared" si="20"/>
        <v/>
      </c>
      <c r="BI144" s="141" t="s">
        <v>616</v>
      </c>
      <c r="BJ144" s="137" t="str">
        <f t="shared" si="21"/>
        <v>FLB3579</v>
      </c>
      <c r="BK144" s="138" t="b">
        <f t="shared" si="22"/>
        <v>0</v>
      </c>
      <c r="BL144" s="137" t="str">
        <f t="shared" si="23"/>
        <v/>
      </c>
      <c r="BM144" s="132"/>
      <c r="BN144" s="8" t="b">
        <f t="shared" si="24"/>
        <v>1</v>
      </c>
      <c r="BO144" s="139" t="b">
        <f t="shared" si="25"/>
        <v>0</v>
      </c>
      <c r="BP144" s="140" t="b">
        <f t="shared" si="26"/>
        <v>1</v>
      </c>
      <c r="BQ144" s="4"/>
      <c r="BR144" s="4" t="str">
        <f t="shared" si="27"/>
        <v/>
      </c>
      <c r="BS144" s="4"/>
      <c r="BT144" s="4"/>
    </row>
    <row r="145">
      <c r="A145" s="4" t="s">
        <v>617</v>
      </c>
      <c r="B145" s="144">
        <v>44480.0</v>
      </c>
      <c r="C145" s="115">
        <v>0.34199074074074076</v>
      </c>
      <c r="D145" s="4"/>
      <c r="E145" s="143"/>
      <c r="F145" s="4"/>
      <c r="G145" s="4"/>
      <c r="H145" s="151"/>
      <c r="I145" s="4"/>
      <c r="J145" s="4"/>
      <c r="K145" s="4" t="s">
        <v>271</v>
      </c>
      <c r="L145" s="152"/>
      <c r="M145" s="115"/>
      <c r="N145" s="4"/>
      <c r="O145" s="4"/>
      <c r="P145" s="116" t="b">
        <f>IFNA(IF(VLOOKUP($A145,'Add from APT'!$AA$2:$AC808,3,FALSE)&gt;0,TRUE,FALSE),"ER - NOT IN APT")</f>
        <v>0</v>
      </c>
      <c r="Q145" s="82" t="str">
        <f>IF(ISLOGICAL(P145),IF(P145,"ER - REPS IN APT", IFNA(VLOOKUP($A145,RAW_APT!$A$3:$M808,7,FALSE),"ER - NOT IN APT")),P145)</f>
        <v>Collected</v>
      </c>
      <c r="R145" s="117" t="b">
        <f t="shared" si="2"/>
        <v>1</v>
      </c>
      <c r="S145" s="116">
        <f t="shared" si="3"/>
        <v>1</v>
      </c>
      <c r="T145" s="146"/>
      <c r="U145" s="147"/>
      <c r="V145" s="147"/>
      <c r="W145" s="147"/>
      <c r="X145" s="120" t="b">
        <f t="shared" si="4"/>
        <v>0</v>
      </c>
      <c r="Y145" s="121" t="b">
        <v>0</v>
      </c>
      <c r="Z145" s="122" t="str">
        <f t="shared" si="5"/>
        <v/>
      </c>
      <c r="AA145" s="122" t="b">
        <f t="shared" si="6"/>
        <v>0</v>
      </c>
      <c r="AB145" s="147" t="b">
        <v>0</v>
      </c>
      <c r="AC145" s="148">
        <v>371.0</v>
      </c>
      <c r="AD145" s="149" t="b">
        <v>0</v>
      </c>
      <c r="AE145" s="125" t="str">
        <f t="shared" si="7"/>
        <v/>
      </c>
      <c r="AF145" s="117" t="b">
        <f t="shared" si="8"/>
        <v>0</v>
      </c>
      <c r="AG145" s="126" t="b">
        <f t="shared" si="9"/>
        <v>0</v>
      </c>
      <c r="AH145" s="148"/>
      <c r="AI145" s="150"/>
      <c r="AJ145" s="146">
        <v>2.2</v>
      </c>
      <c r="AK145" s="83" t="str">
        <f t="shared" si="10"/>
        <v>Negative</v>
      </c>
      <c r="AL145" s="147"/>
      <c r="AM145" s="83" t="s">
        <v>373</v>
      </c>
      <c r="AN145" s="83" t="s">
        <v>396</v>
      </c>
      <c r="AO145" s="83" t="str">
        <f>IFERROR(__xludf.DUMMYFUNCTION("IF($AG145, ""DELETED"",TRIM(JOIN("" "",D145:E145)))"),"")</f>
        <v/>
      </c>
      <c r="AP145" s="83" t="str">
        <f t="shared" ref="AP145:AQ145" si="169">IF($AG145, "DELETED", TRIM(CONCATENATE(F145,I145,U145)))</f>
        <v/>
      </c>
      <c r="AQ145" s="83" t="str">
        <f t="shared" si="169"/>
        <v/>
      </c>
      <c r="AR145" s="83" t="str">
        <f>IFERROR(__xludf.DUMMYFUNCTION("IF($AG145, ""DELETED"", TRIM(JOIN("" "",AP145,AQ145)))"),"")</f>
        <v/>
      </c>
      <c r="AS145" s="127"/>
      <c r="AT145" s="128" t="b">
        <f t="shared" si="12"/>
        <v>0</v>
      </c>
      <c r="AU145" s="128" t="str">
        <f t="shared" si="13"/>
        <v/>
      </c>
      <c r="AV145" s="128" t="str">
        <f t="shared" si="14"/>
        <v/>
      </c>
      <c r="AW145" s="128" t="str">
        <f t="shared" si="15"/>
        <v/>
      </c>
      <c r="AX145" s="129" t="str">
        <f t="shared" si="16"/>
        <v/>
      </c>
      <c r="AY145" s="143"/>
      <c r="AZ145" s="130"/>
      <c r="BA145" s="131" t="str">
        <f t="shared" si="17"/>
        <v/>
      </c>
      <c r="BB145" s="143"/>
      <c r="BC145" s="143"/>
      <c r="BD145" s="132"/>
      <c r="BE145" s="141"/>
      <c r="BF145" s="134" t="str">
        <f t="shared" si="18"/>
        <v/>
      </c>
      <c r="BG145" s="135" t="str">
        <f t="shared" si="19"/>
        <v>FLE632__44480_0.341990740740741___Null___</v>
      </c>
      <c r="BH145" s="136" t="str">
        <f t="shared" si="20"/>
        <v/>
      </c>
      <c r="BI145" s="141" t="s">
        <v>618</v>
      </c>
      <c r="BJ145" s="137" t="str">
        <f t="shared" si="21"/>
        <v>FLB3580</v>
      </c>
      <c r="BK145" s="138" t="b">
        <f t="shared" si="22"/>
        <v>0</v>
      </c>
      <c r="BL145" s="137" t="str">
        <f t="shared" si="23"/>
        <v/>
      </c>
      <c r="BM145" s="132"/>
      <c r="BN145" s="8" t="b">
        <f t="shared" si="24"/>
        <v>1</v>
      </c>
      <c r="BO145" s="139" t="b">
        <f t="shared" si="25"/>
        <v>0</v>
      </c>
      <c r="BP145" s="140" t="b">
        <f t="shared" si="26"/>
        <v>1</v>
      </c>
      <c r="BQ145" s="4"/>
      <c r="BR145" s="4" t="str">
        <f t="shared" si="27"/>
        <v/>
      </c>
      <c r="BS145" s="4"/>
      <c r="BT145" s="4"/>
    </row>
    <row r="146">
      <c r="A146" s="143" t="s">
        <v>619</v>
      </c>
      <c r="B146" s="144">
        <v>44480.0</v>
      </c>
      <c r="C146" s="115">
        <v>0.3537037037037037</v>
      </c>
      <c r="D146" s="4"/>
      <c r="E146" s="143"/>
      <c r="F146" s="149"/>
      <c r="G146" s="149"/>
      <c r="H146" s="151"/>
      <c r="I146" s="4"/>
      <c r="J146" s="4"/>
      <c r="K146" s="4" t="s">
        <v>271</v>
      </c>
      <c r="L146" s="145">
        <v>44868.0</v>
      </c>
      <c r="M146" s="115">
        <v>0.5355208333333333</v>
      </c>
      <c r="N146" s="4"/>
      <c r="O146" s="4"/>
      <c r="P146" s="116" t="b">
        <f>IFNA(IF(VLOOKUP($A146,'Add from APT'!$AA$2:$AC808,3,FALSE)&gt;0,TRUE,FALSE),"ER - NOT IN APT")</f>
        <v>0</v>
      </c>
      <c r="Q146" s="82" t="str">
        <f>IF(ISLOGICAL(P146),IF(P146,"ER - REPS IN APT", IFNA(VLOOKUP($A146,RAW_APT!$A$3:$M808,7,FALSE),"ER - NOT IN APT")),P146)</f>
        <v>Collected</v>
      </c>
      <c r="R146" s="117" t="b">
        <f t="shared" si="2"/>
        <v>1</v>
      </c>
      <c r="S146" s="116">
        <f t="shared" si="3"/>
        <v>1</v>
      </c>
      <c r="T146" s="148">
        <v>0.0</v>
      </c>
      <c r="U146" s="149"/>
      <c r="V146" s="149"/>
      <c r="W146" s="147"/>
      <c r="X146" s="120" t="b">
        <f t="shared" si="4"/>
        <v>0</v>
      </c>
      <c r="Y146" s="121" t="b">
        <v>0</v>
      </c>
      <c r="Z146" s="122" t="str">
        <f t="shared" si="5"/>
        <v/>
      </c>
      <c r="AA146" s="122" t="b">
        <f t="shared" si="6"/>
        <v>0</v>
      </c>
      <c r="AB146" s="147" t="b">
        <v>0</v>
      </c>
      <c r="AC146" s="148">
        <v>734.0</v>
      </c>
      <c r="AD146" s="149" t="b">
        <v>1</v>
      </c>
      <c r="AE146" s="125" t="str">
        <f t="shared" si="7"/>
        <v/>
      </c>
      <c r="AF146" s="117" t="b">
        <f t="shared" si="8"/>
        <v>0</v>
      </c>
      <c r="AG146" s="126" t="b">
        <f t="shared" si="9"/>
        <v>0</v>
      </c>
      <c r="AH146" s="148"/>
      <c r="AI146" s="150"/>
      <c r="AJ146" s="146">
        <v>2.2</v>
      </c>
      <c r="AK146" s="83" t="str">
        <f t="shared" si="10"/>
        <v>Negative</v>
      </c>
      <c r="AL146" s="147"/>
      <c r="AM146" s="83" t="s">
        <v>373</v>
      </c>
      <c r="AN146" s="83" t="s">
        <v>416</v>
      </c>
      <c r="AO146" s="83" t="str">
        <f>IFERROR(__xludf.DUMMYFUNCTION("IF($AG146, ""DELETED"",TRIM(JOIN("" "",D146:E146)))"),"")</f>
        <v/>
      </c>
      <c r="AP146" s="83" t="str">
        <f t="shared" ref="AP146:AQ146" si="170">IF($AG146, "DELETED", TRIM(CONCATENATE(F146,I146,U146)))</f>
        <v/>
      </c>
      <c r="AQ146" s="83" t="str">
        <f t="shared" si="170"/>
        <v/>
      </c>
      <c r="AR146" s="83" t="str">
        <f>IFERROR(__xludf.DUMMYFUNCTION("IF($AG146, ""DELETED"", TRIM(JOIN("" "",AP146,AQ146)))"),"")</f>
        <v/>
      </c>
      <c r="AS146" s="127"/>
      <c r="AT146" s="128" t="b">
        <f t="shared" si="12"/>
        <v>0</v>
      </c>
      <c r="AU146" s="128" t="str">
        <f t="shared" si="13"/>
        <v/>
      </c>
      <c r="AV146" s="128" t="str">
        <f t="shared" si="14"/>
        <v/>
      </c>
      <c r="AW146" s="128" t="str">
        <f t="shared" si="15"/>
        <v/>
      </c>
      <c r="AX146" s="129" t="str">
        <f t="shared" si="16"/>
        <v/>
      </c>
      <c r="AY146" s="143"/>
      <c r="AZ146" s="130"/>
      <c r="BA146" s="131" t="str">
        <f t="shared" si="17"/>
        <v/>
      </c>
      <c r="BB146" s="143"/>
      <c r="BC146" s="143"/>
      <c r="BD146" s="132"/>
      <c r="BE146" s="141"/>
      <c r="BF146" s="134" t="str">
        <f t="shared" si="18"/>
        <v/>
      </c>
      <c r="BG146" s="135" t="str">
        <f t="shared" si="19"/>
        <v>PA9517__44480_0.353703703703704___Null_44868_0.535520833333333_</v>
      </c>
      <c r="BH146" s="136" t="str">
        <f t="shared" si="20"/>
        <v/>
      </c>
      <c r="BI146" s="141" t="s">
        <v>620</v>
      </c>
      <c r="BJ146" s="137" t="str">
        <f t="shared" si="21"/>
        <v>FLB3581</v>
      </c>
      <c r="BK146" s="138" t="b">
        <f t="shared" si="22"/>
        <v>0</v>
      </c>
      <c r="BL146" s="137" t="str">
        <f t="shared" si="23"/>
        <v/>
      </c>
      <c r="BM146" s="132"/>
      <c r="BN146" s="8" t="b">
        <f t="shared" si="24"/>
        <v>1</v>
      </c>
      <c r="BO146" s="139" t="b">
        <f t="shared" si="25"/>
        <v>0</v>
      </c>
      <c r="BP146" s="140" t="b">
        <f t="shared" si="26"/>
        <v>1</v>
      </c>
      <c r="BQ146" s="4"/>
      <c r="BR146" s="4" t="str">
        <f t="shared" si="27"/>
        <v/>
      </c>
      <c r="BS146" s="4"/>
      <c r="BT146" s="4"/>
    </row>
    <row r="147">
      <c r="A147" s="4" t="s">
        <v>621</v>
      </c>
      <c r="B147" s="144">
        <v>44481.0</v>
      </c>
      <c r="C147" s="115">
        <v>0.2573842592592593</v>
      </c>
      <c r="D147" s="4"/>
      <c r="E147" s="143"/>
      <c r="F147" s="4"/>
      <c r="G147" s="4"/>
      <c r="H147" s="151"/>
      <c r="I147" s="4"/>
      <c r="J147" s="4"/>
      <c r="K147" s="4" t="s">
        <v>622</v>
      </c>
      <c r="L147" s="145">
        <v>44481.0</v>
      </c>
      <c r="M147" s="115">
        <v>0.38667824074074075</v>
      </c>
      <c r="N147" s="4"/>
      <c r="O147" s="4"/>
      <c r="P147" s="116" t="b">
        <f>IFNA(IF(VLOOKUP($A147,'Add from APT'!$AA$2:$AC808,3,FALSE)&gt;0,TRUE,FALSE),"ER - NOT IN APT")</f>
        <v>0</v>
      </c>
      <c r="Q147" s="82" t="str">
        <f>IF(ISLOGICAL(P147),IF(P147,"ER - REPS IN APT", IFNA(VLOOKUP($A147,RAW_APT!$A$3:$M808,7,FALSE),"ER - NOT IN APT")),P147)</f>
        <v>Result</v>
      </c>
      <c r="R147" s="117" t="b">
        <f t="shared" si="2"/>
        <v>1</v>
      </c>
      <c r="S147" s="116">
        <f t="shared" si="3"/>
        <v>1</v>
      </c>
      <c r="T147" s="146"/>
      <c r="U147" s="147"/>
      <c r="V147" s="147"/>
      <c r="W147" s="147"/>
      <c r="X147" s="120" t="b">
        <f t="shared" si="4"/>
        <v>0</v>
      </c>
      <c r="Y147" s="121" t="b">
        <v>0</v>
      </c>
      <c r="Z147" s="122" t="str">
        <f t="shared" si="5"/>
        <v/>
      </c>
      <c r="AA147" s="122" t="b">
        <f t="shared" si="6"/>
        <v>0</v>
      </c>
      <c r="AB147" s="147" t="b">
        <v>0</v>
      </c>
      <c r="AC147" s="148">
        <v>370.0</v>
      </c>
      <c r="AD147" s="149" t="b">
        <v>0</v>
      </c>
      <c r="AE147" s="125" t="str">
        <f t="shared" si="7"/>
        <v/>
      </c>
      <c r="AF147" s="117" t="b">
        <f t="shared" si="8"/>
        <v>0</v>
      </c>
      <c r="AG147" s="126" t="b">
        <f t="shared" si="9"/>
        <v>0</v>
      </c>
      <c r="AH147" s="148"/>
      <c r="AI147" s="150"/>
      <c r="AJ147" s="146"/>
      <c r="AK147" s="83" t="str">
        <f t="shared" si="10"/>
        <v>Negative</v>
      </c>
      <c r="AL147" s="147"/>
      <c r="AM147" s="83" t="s">
        <v>373</v>
      </c>
      <c r="AN147" s="83" t="s">
        <v>437</v>
      </c>
      <c r="AO147" s="83" t="str">
        <f>IFERROR(__xludf.DUMMYFUNCTION("IF($AG147, ""DELETED"",TRIM(JOIN("" "",D147:E147)))"),"")</f>
        <v/>
      </c>
      <c r="AP147" s="83" t="str">
        <f t="shared" ref="AP147:AQ147" si="171">IF($AG147, "DELETED", TRIM(CONCATENATE(F147,I147,U147)))</f>
        <v/>
      </c>
      <c r="AQ147" s="83" t="str">
        <f t="shared" si="171"/>
        <v/>
      </c>
      <c r="AR147" s="83" t="str">
        <f>IFERROR(__xludf.DUMMYFUNCTION("IF($AG147, ""DELETED"", TRIM(JOIN("" "",AP147,AQ147)))"),"")</f>
        <v/>
      </c>
      <c r="AS147" s="127"/>
      <c r="AT147" s="128" t="b">
        <f t="shared" si="12"/>
        <v>0</v>
      </c>
      <c r="AU147" s="128" t="str">
        <f t="shared" si="13"/>
        <v/>
      </c>
      <c r="AV147" s="128" t="str">
        <f t="shared" si="14"/>
        <v/>
      </c>
      <c r="AW147" s="128" t="str">
        <f t="shared" si="15"/>
        <v/>
      </c>
      <c r="AX147" s="129" t="str">
        <f t="shared" si="16"/>
        <v/>
      </c>
      <c r="AY147" s="143"/>
      <c r="AZ147" s="130"/>
      <c r="BA147" s="131" t="str">
        <f t="shared" si="17"/>
        <v/>
      </c>
      <c r="BB147" s="143"/>
      <c r="BC147" s="143"/>
      <c r="BD147" s="132"/>
      <c r="BE147" s="141"/>
      <c r="BF147" s="134" t="str">
        <f t="shared" si="18"/>
        <v/>
      </c>
      <c r="BG147" s="135" t="str">
        <f t="shared" si="19"/>
        <v>FLE701__44481_0.257384259259259___Negative_44481_0.386678240740741_</v>
      </c>
      <c r="BH147" s="136" t="str">
        <f t="shared" si="20"/>
        <v/>
      </c>
      <c r="BI147" s="141" t="s">
        <v>623</v>
      </c>
      <c r="BJ147" s="137" t="str">
        <f t="shared" si="21"/>
        <v>FLB3582</v>
      </c>
      <c r="BK147" s="138" t="b">
        <f t="shared" si="22"/>
        <v>0</v>
      </c>
      <c r="BL147" s="137" t="str">
        <f t="shared" si="23"/>
        <v/>
      </c>
      <c r="BM147" s="132"/>
      <c r="BN147" s="8" t="b">
        <f t="shared" si="24"/>
        <v>1</v>
      </c>
      <c r="BO147" s="139" t="b">
        <f t="shared" si="25"/>
        <v>0</v>
      </c>
      <c r="BP147" s="140" t="b">
        <f t="shared" si="26"/>
        <v>1</v>
      </c>
      <c r="BQ147" s="4"/>
      <c r="BR147" s="4" t="str">
        <f t="shared" si="27"/>
        <v/>
      </c>
      <c r="BS147" s="4"/>
      <c r="BT147" s="4"/>
    </row>
    <row r="148">
      <c r="A148" s="4" t="s">
        <v>624</v>
      </c>
      <c r="B148" s="144">
        <v>44481.0</v>
      </c>
      <c r="C148" s="115">
        <v>0.2971990740740741</v>
      </c>
      <c r="D148" s="4"/>
      <c r="E148" s="143"/>
      <c r="F148" s="4"/>
      <c r="G148" s="4"/>
      <c r="H148" s="151"/>
      <c r="I148" s="4"/>
      <c r="J148" s="4"/>
      <c r="K148" s="4" t="s">
        <v>622</v>
      </c>
      <c r="L148" s="145">
        <v>44481.0</v>
      </c>
      <c r="M148" s="115">
        <v>0.38667824074074075</v>
      </c>
      <c r="N148" s="4"/>
      <c r="O148" s="4"/>
      <c r="P148" s="116" t="b">
        <f>IFNA(IF(VLOOKUP($A148,'Add from APT'!$AA$2:$AC808,3,FALSE)&gt;0,TRUE,FALSE),"ER - NOT IN APT")</f>
        <v>0</v>
      </c>
      <c r="Q148" s="82" t="str">
        <f>IF(ISLOGICAL(P148),IF(P148,"ER - REPS IN APT", IFNA(VLOOKUP($A148,RAW_APT!$A$3:$M808,7,FALSE),"ER - NOT IN APT")),P148)</f>
        <v>Result</v>
      </c>
      <c r="R148" s="117" t="b">
        <f t="shared" si="2"/>
        <v>1</v>
      </c>
      <c r="S148" s="116">
        <f t="shared" si="3"/>
        <v>1</v>
      </c>
      <c r="T148" s="146"/>
      <c r="U148" s="147"/>
      <c r="V148" s="147"/>
      <c r="W148" s="147"/>
      <c r="X148" s="120" t="b">
        <f t="shared" si="4"/>
        <v>0</v>
      </c>
      <c r="Y148" s="121" t="b">
        <v>0</v>
      </c>
      <c r="Z148" s="122" t="str">
        <f t="shared" si="5"/>
        <v/>
      </c>
      <c r="AA148" s="122" t="b">
        <f t="shared" si="6"/>
        <v>0</v>
      </c>
      <c r="AB148" s="147" t="b">
        <v>0</v>
      </c>
      <c r="AC148" s="148">
        <v>369.0</v>
      </c>
      <c r="AD148" s="149" t="b">
        <v>0</v>
      </c>
      <c r="AE148" s="125" t="str">
        <f t="shared" si="7"/>
        <v/>
      </c>
      <c r="AF148" s="117" t="b">
        <f t="shared" si="8"/>
        <v>0</v>
      </c>
      <c r="AG148" s="126" t="b">
        <f t="shared" si="9"/>
        <v>0</v>
      </c>
      <c r="AH148" s="148"/>
      <c r="AI148" s="150"/>
      <c r="AJ148" s="146"/>
      <c r="AK148" s="83" t="str">
        <f t="shared" si="10"/>
        <v>Negative</v>
      </c>
      <c r="AL148" s="147"/>
      <c r="AM148" s="83" t="s">
        <v>280</v>
      </c>
      <c r="AN148" s="83" t="s">
        <v>357</v>
      </c>
      <c r="AO148" s="83" t="str">
        <f>IFERROR(__xludf.DUMMYFUNCTION("IF($AG148, ""DELETED"",TRIM(JOIN("" "",D148:E148)))"),"")</f>
        <v/>
      </c>
      <c r="AP148" s="83" t="str">
        <f t="shared" ref="AP148:AQ148" si="172">IF($AG148, "DELETED", TRIM(CONCATENATE(F148,I148,U148)))</f>
        <v/>
      </c>
      <c r="AQ148" s="83" t="str">
        <f t="shared" si="172"/>
        <v/>
      </c>
      <c r="AR148" s="83" t="str">
        <f>IFERROR(__xludf.DUMMYFUNCTION("IF($AG148, ""DELETED"", TRIM(JOIN("" "",AP148,AQ148)))"),"")</f>
        <v/>
      </c>
      <c r="AS148" s="127"/>
      <c r="AT148" s="128" t="b">
        <f t="shared" si="12"/>
        <v>0</v>
      </c>
      <c r="AU148" s="128" t="str">
        <f t="shared" si="13"/>
        <v/>
      </c>
      <c r="AV148" s="128" t="str">
        <f t="shared" si="14"/>
        <v/>
      </c>
      <c r="AW148" s="128" t="str">
        <f t="shared" si="15"/>
        <v/>
      </c>
      <c r="AX148" s="129" t="str">
        <f t="shared" si="16"/>
        <v/>
      </c>
      <c r="AY148" s="143"/>
      <c r="AZ148" s="130"/>
      <c r="BA148" s="131" t="str">
        <f t="shared" si="17"/>
        <v/>
      </c>
      <c r="BB148" s="143"/>
      <c r="BC148" s="143"/>
      <c r="BD148" s="132"/>
      <c r="BE148" s="141"/>
      <c r="BF148" s="134" t="str">
        <f t="shared" si="18"/>
        <v/>
      </c>
      <c r="BG148" s="135" t="str">
        <f t="shared" si="19"/>
        <v>FLE666__44481_0.297199074074074___Negative_44481_0.386678240740741_</v>
      </c>
      <c r="BH148" s="136" t="str">
        <f t="shared" si="20"/>
        <v/>
      </c>
      <c r="BI148" s="141" t="s">
        <v>625</v>
      </c>
      <c r="BJ148" s="137" t="str">
        <f t="shared" si="21"/>
        <v>FLB3583</v>
      </c>
      <c r="BK148" s="138" t="b">
        <f t="shared" si="22"/>
        <v>0</v>
      </c>
      <c r="BL148" s="137" t="str">
        <f t="shared" si="23"/>
        <v/>
      </c>
      <c r="BM148" s="132"/>
      <c r="BN148" s="8" t="b">
        <f t="shared" si="24"/>
        <v>1</v>
      </c>
      <c r="BO148" s="139" t="b">
        <f t="shared" si="25"/>
        <v>0</v>
      </c>
      <c r="BP148" s="140" t="b">
        <f t="shared" si="26"/>
        <v>1</v>
      </c>
      <c r="BQ148" s="4"/>
      <c r="BR148" s="4" t="str">
        <f t="shared" si="27"/>
        <v/>
      </c>
      <c r="BS148" s="4"/>
      <c r="BT148" s="4"/>
    </row>
    <row r="149">
      <c r="A149" s="4" t="s">
        <v>626</v>
      </c>
      <c r="B149" s="144">
        <v>44481.0</v>
      </c>
      <c r="C149" s="115">
        <v>0.2976388888888889</v>
      </c>
      <c r="D149" s="4"/>
      <c r="E149" s="143"/>
      <c r="F149" s="4"/>
      <c r="G149" s="4"/>
      <c r="H149" s="151"/>
      <c r="I149" s="4"/>
      <c r="J149" s="4"/>
      <c r="K149" s="4" t="s">
        <v>622</v>
      </c>
      <c r="L149" s="145">
        <v>44481.0</v>
      </c>
      <c r="M149" s="115">
        <v>0.38667824074074075</v>
      </c>
      <c r="N149" s="4"/>
      <c r="O149" s="4"/>
      <c r="P149" s="116" t="b">
        <f>IFNA(IF(VLOOKUP($A149,'Add from APT'!$AA$2:$AC808,3,FALSE)&gt;0,TRUE,FALSE),"ER - NOT IN APT")</f>
        <v>0</v>
      </c>
      <c r="Q149" s="82" t="str">
        <f>IF(ISLOGICAL(P149),IF(P149,"ER - REPS IN APT", IFNA(VLOOKUP($A149,RAW_APT!$A$3:$M808,7,FALSE),"ER - NOT IN APT")),P149)</f>
        <v>Result</v>
      </c>
      <c r="R149" s="117" t="b">
        <f t="shared" si="2"/>
        <v>1</v>
      </c>
      <c r="S149" s="116">
        <f t="shared" si="3"/>
        <v>1</v>
      </c>
      <c r="T149" s="146"/>
      <c r="U149" s="147"/>
      <c r="V149" s="147"/>
      <c r="W149" s="147"/>
      <c r="X149" s="120" t="b">
        <f t="shared" si="4"/>
        <v>0</v>
      </c>
      <c r="Y149" s="121" t="b">
        <v>0</v>
      </c>
      <c r="Z149" s="122" t="str">
        <f t="shared" si="5"/>
        <v/>
      </c>
      <c r="AA149" s="122" t="b">
        <f t="shared" si="6"/>
        <v>0</v>
      </c>
      <c r="AB149" s="147" t="b">
        <v>0</v>
      </c>
      <c r="AC149" s="148">
        <v>368.0</v>
      </c>
      <c r="AD149" s="149" t="b">
        <v>0</v>
      </c>
      <c r="AE149" s="125" t="str">
        <f t="shared" si="7"/>
        <v/>
      </c>
      <c r="AF149" s="117" t="b">
        <f t="shared" si="8"/>
        <v>0</v>
      </c>
      <c r="AG149" s="126" t="b">
        <f t="shared" si="9"/>
        <v>0</v>
      </c>
      <c r="AH149" s="148"/>
      <c r="AI149" s="150"/>
      <c r="AJ149" s="146"/>
      <c r="AK149" s="83" t="str">
        <f t="shared" si="10"/>
        <v>Negative</v>
      </c>
      <c r="AL149" s="147"/>
      <c r="AM149" s="83" t="s">
        <v>280</v>
      </c>
      <c r="AN149" s="83" t="s">
        <v>408</v>
      </c>
      <c r="AO149" s="83" t="str">
        <f>IFERROR(__xludf.DUMMYFUNCTION("IF($AG149, ""DELETED"",TRIM(JOIN("" "",D149:E149)))"),"")</f>
        <v/>
      </c>
      <c r="AP149" s="83" t="str">
        <f t="shared" ref="AP149:AQ149" si="173">IF($AG149, "DELETED", TRIM(CONCATENATE(F149,I149,U149)))</f>
        <v/>
      </c>
      <c r="AQ149" s="83" t="str">
        <f t="shared" si="173"/>
        <v/>
      </c>
      <c r="AR149" s="83" t="str">
        <f>IFERROR(__xludf.DUMMYFUNCTION("IF($AG149, ""DELETED"", TRIM(JOIN("" "",AP149,AQ149)))"),"")</f>
        <v/>
      </c>
      <c r="AS149" s="127"/>
      <c r="AT149" s="128" t="b">
        <f t="shared" si="12"/>
        <v>0</v>
      </c>
      <c r="AU149" s="128" t="str">
        <f t="shared" si="13"/>
        <v/>
      </c>
      <c r="AV149" s="128" t="str">
        <f t="shared" si="14"/>
        <v/>
      </c>
      <c r="AW149" s="128" t="str">
        <f t="shared" si="15"/>
        <v/>
      </c>
      <c r="AX149" s="129" t="str">
        <f t="shared" si="16"/>
        <v/>
      </c>
      <c r="AY149" s="143"/>
      <c r="AZ149" s="130"/>
      <c r="BA149" s="131" t="str">
        <f t="shared" si="17"/>
        <v/>
      </c>
      <c r="BB149" s="143"/>
      <c r="BC149" s="143"/>
      <c r="BD149" s="132"/>
      <c r="BE149" s="141"/>
      <c r="BF149" s="134" t="str">
        <f t="shared" si="18"/>
        <v/>
      </c>
      <c r="BG149" s="135" t="str">
        <f t="shared" si="19"/>
        <v>FLE661__44481_0.297638888888889___Negative_44481_0.386678240740741_</v>
      </c>
      <c r="BH149" s="136" t="str">
        <f t="shared" si="20"/>
        <v/>
      </c>
      <c r="BI149" s="141" t="s">
        <v>627</v>
      </c>
      <c r="BJ149" s="137" t="str">
        <f t="shared" si="21"/>
        <v>FLB3584</v>
      </c>
      <c r="BK149" s="138" t="b">
        <f t="shared" si="22"/>
        <v>0</v>
      </c>
      <c r="BL149" s="137" t="str">
        <f t="shared" si="23"/>
        <v/>
      </c>
      <c r="BM149" s="132"/>
      <c r="BN149" s="8" t="b">
        <f t="shared" si="24"/>
        <v>1</v>
      </c>
      <c r="BO149" s="139" t="b">
        <f t="shared" si="25"/>
        <v>0</v>
      </c>
      <c r="BP149" s="140" t="b">
        <f t="shared" si="26"/>
        <v>1</v>
      </c>
      <c r="BQ149" s="4"/>
      <c r="BR149" s="4" t="str">
        <f t="shared" si="27"/>
        <v/>
      </c>
      <c r="BS149" s="4"/>
      <c r="BT149" s="4"/>
    </row>
    <row r="150">
      <c r="A150" s="4" t="s">
        <v>628</v>
      </c>
      <c r="B150" s="144">
        <v>44481.0</v>
      </c>
      <c r="C150" s="115">
        <v>0.605925925925926</v>
      </c>
      <c r="D150" s="4"/>
      <c r="E150" s="143"/>
      <c r="F150" s="4"/>
      <c r="G150" s="4"/>
      <c r="H150" s="151"/>
      <c r="I150" s="4"/>
      <c r="J150" s="4"/>
      <c r="K150" s="4" t="s">
        <v>622</v>
      </c>
      <c r="L150" s="145">
        <v>44482.0</v>
      </c>
      <c r="M150" s="115">
        <v>0.5174884259259259</v>
      </c>
      <c r="N150" s="4"/>
      <c r="O150" s="4"/>
      <c r="P150" s="116" t="b">
        <f>IFNA(IF(VLOOKUP($A150,'Add from APT'!$AA$2:$AC808,3,FALSE)&gt;0,TRUE,FALSE),"ER - NOT IN APT")</f>
        <v>0</v>
      </c>
      <c r="Q150" s="82" t="str">
        <f>IF(ISLOGICAL(P150),IF(P150,"ER - REPS IN APT", IFNA(VLOOKUP($A150,RAW_APT!$A$3:$M808,7,FALSE),"ER - NOT IN APT")),P150)</f>
        <v>Result</v>
      </c>
      <c r="R150" s="117" t="b">
        <f t="shared" si="2"/>
        <v>1</v>
      </c>
      <c r="S150" s="116">
        <f t="shared" si="3"/>
        <v>1</v>
      </c>
      <c r="T150" s="146"/>
      <c r="U150" s="147"/>
      <c r="V150" s="147"/>
      <c r="W150" s="147"/>
      <c r="X150" s="120" t="b">
        <f t="shared" si="4"/>
        <v>0</v>
      </c>
      <c r="Y150" s="121" t="b">
        <v>0</v>
      </c>
      <c r="Z150" s="122" t="str">
        <f t="shared" si="5"/>
        <v/>
      </c>
      <c r="AA150" s="122" t="b">
        <f t="shared" si="6"/>
        <v>0</v>
      </c>
      <c r="AB150" s="147" t="b">
        <v>0</v>
      </c>
      <c r="AC150" s="148">
        <v>367.0</v>
      </c>
      <c r="AD150" s="149" t="b">
        <v>0</v>
      </c>
      <c r="AE150" s="125" t="str">
        <f t="shared" si="7"/>
        <v/>
      </c>
      <c r="AF150" s="117" t="b">
        <f t="shared" si="8"/>
        <v>0</v>
      </c>
      <c r="AG150" s="126" t="b">
        <f t="shared" si="9"/>
        <v>0</v>
      </c>
      <c r="AH150" s="148"/>
      <c r="AI150" s="150"/>
      <c r="AJ150" s="146"/>
      <c r="AK150" s="83" t="str">
        <f t="shared" si="10"/>
        <v>Negative</v>
      </c>
      <c r="AL150" s="147"/>
      <c r="AM150" s="83" t="s">
        <v>280</v>
      </c>
      <c r="AN150" s="83" t="s">
        <v>368</v>
      </c>
      <c r="AO150" s="83" t="str">
        <f>IFERROR(__xludf.DUMMYFUNCTION("IF($AG150, ""DELETED"",TRIM(JOIN("" "",D150:E150)))"),"")</f>
        <v/>
      </c>
      <c r="AP150" s="83" t="str">
        <f t="shared" ref="AP150:AQ150" si="174">IF($AG150, "DELETED", TRIM(CONCATENATE(F150,I150,U150)))</f>
        <v/>
      </c>
      <c r="AQ150" s="83" t="str">
        <f t="shared" si="174"/>
        <v/>
      </c>
      <c r="AR150" s="83" t="str">
        <f>IFERROR(__xludf.DUMMYFUNCTION("IF($AG150, ""DELETED"", TRIM(JOIN("" "",AP150,AQ150)))"),"")</f>
        <v/>
      </c>
      <c r="AS150" s="127"/>
      <c r="AT150" s="128" t="b">
        <f t="shared" si="12"/>
        <v>0</v>
      </c>
      <c r="AU150" s="128" t="str">
        <f t="shared" si="13"/>
        <v/>
      </c>
      <c r="AV150" s="128" t="str">
        <f t="shared" si="14"/>
        <v/>
      </c>
      <c r="AW150" s="128" t="str">
        <f t="shared" si="15"/>
        <v/>
      </c>
      <c r="AX150" s="129" t="str">
        <f t="shared" si="16"/>
        <v/>
      </c>
      <c r="AY150" s="143"/>
      <c r="AZ150" s="130"/>
      <c r="BA150" s="131" t="str">
        <f t="shared" si="17"/>
        <v/>
      </c>
      <c r="BB150" s="143"/>
      <c r="BC150" s="143"/>
      <c r="BD150" s="132"/>
      <c r="BE150" s="141"/>
      <c r="BF150" s="134" t="str">
        <f t="shared" si="18"/>
        <v/>
      </c>
      <c r="BG150" s="135" t="str">
        <f t="shared" si="19"/>
        <v>FLE455__44481_0.605925925925926___Negative_44482_0.517488425925926_</v>
      </c>
      <c r="BH150" s="136" t="str">
        <f t="shared" si="20"/>
        <v/>
      </c>
      <c r="BI150" s="141" t="s">
        <v>629</v>
      </c>
      <c r="BJ150" s="137" t="str">
        <f t="shared" si="21"/>
        <v>FLB3585</v>
      </c>
      <c r="BK150" s="138" t="b">
        <f t="shared" si="22"/>
        <v>0</v>
      </c>
      <c r="BL150" s="137" t="str">
        <f t="shared" si="23"/>
        <v/>
      </c>
      <c r="BM150" s="132"/>
      <c r="BN150" s="8" t="b">
        <f t="shared" si="24"/>
        <v>1</v>
      </c>
      <c r="BO150" s="139" t="b">
        <f t="shared" si="25"/>
        <v>0</v>
      </c>
      <c r="BP150" s="140" t="b">
        <f t="shared" si="26"/>
        <v>1</v>
      </c>
      <c r="BQ150" s="4"/>
      <c r="BR150" s="4" t="str">
        <f t="shared" si="27"/>
        <v/>
      </c>
      <c r="BS150" s="4"/>
      <c r="BT150" s="4"/>
    </row>
    <row r="151">
      <c r="A151" s="28" t="s">
        <v>630</v>
      </c>
      <c r="B151" s="144">
        <v>44481.0</v>
      </c>
      <c r="C151" s="115">
        <v>0.6715162037037037</v>
      </c>
      <c r="D151" s="4"/>
      <c r="E151" s="143"/>
      <c r="F151" s="4"/>
      <c r="G151" s="4"/>
      <c r="H151" s="151"/>
      <c r="I151" s="4"/>
      <c r="J151" s="4"/>
      <c r="K151" s="4" t="s">
        <v>271</v>
      </c>
      <c r="L151" s="152"/>
      <c r="M151" s="115"/>
      <c r="N151" s="4"/>
      <c r="O151" s="4"/>
      <c r="P151" s="116" t="b">
        <f>IFNA(IF(VLOOKUP($A151,'Add from APT'!$AA$2:$AC808,3,FALSE)&gt;0,TRUE,FALSE),"ER - NOT IN APT")</f>
        <v>0</v>
      </c>
      <c r="Q151" s="82" t="str">
        <f>IF(ISLOGICAL(P151),IF(P151,"ER - REPS IN APT", IFNA(VLOOKUP($A151,RAW_APT!$A$3:$M808,7,FALSE),"ER - NOT IN APT")),P151)</f>
        <v>Collected</v>
      </c>
      <c r="R151" s="117" t="b">
        <f t="shared" si="2"/>
        <v>1</v>
      </c>
      <c r="S151" s="116">
        <f t="shared" si="3"/>
        <v>1</v>
      </c>
      <c r="T151" s="146"/>
      <c r="U151" s="147"/>
      <c r="V151" s="147"/>
      <c r="W151" s="147"/>
      <c r="X151" s="120" t="b">
        <f t="shared" si="4"/>
        <v>0</v>
      </c>
      <c r="Y151" s="121" t="b">
        <v>0</v>
      </c>
      <c r="Z151" s="122" t="str">
        <f t="shared" si="5"/>
        <v/>
      </c>
      <c r="AA151" s="122" t="b">
        <f t="shared" si="6"/>
        <v>0</v>
      </c>
      <c r="AB151" s="147" t="b">
        <v>0</v>
      </c>
      <c r="AC151" s="148">
        <v>366.0</v>
      </c>
      <c r="AD151" s="149" t="b">
        <v>0</v>
      </c>
      <c r="AE151" s="125" t="str">
        <f t="shared" si="7"/>
        <v/>
      </c>
      <c r="AF151" s="117" t="b">
        <f t="shared" si="8"/>
        <v>0</v>
      </c>
      <c r="AG151" s="126" t="b">
        <f t="shared" si="9"/>
        <v>0</v>
      </c>
      <c r="AH151" s="148"/>
      <c r="AI151" s="150"/>
      <c r="AJ151" s="146">
        <v>2.2</v>
      </c>
      <c r="AK151" s="83" t="str">
        <f t="shared" si="10"/>
        <v>Negative</v>
      </c>
      <c r="AL151" s="147"/>
      <c r="AM151" s="83" t="s">
        <v>280</v>
      </c>
      <c r="AN151" s="83" t="s">
        <v>473</v>
      </c>
      <c r="AO151" s="83" t="str">
        <f>IFERROR(__xludf.DUMMYFUNCTION("IF($AG151, ""DELETED"",TRIM(JOIN("" "",D151:E151)))"),"")</f>
        <v/>
      </c>
      <c r="AP151" s="83" t="str">
        <f t="shared" ref="AP151:AQ151" si="175">IF($AG151, "DELETED", TRIM(CONCATENATE(F151,I151,U151)))</f>
        <v/>
      </c>
      <c r="AQ151" s="83" t="str">
        <f t="shared" si="175"/>
        <v/>
      </c>
      <c r="AR151" s="83" t="str">
        <f>IFERROR(__xludf.DUMMYFUNCTION("IF($AG151, ""DELETED"", TRIM(JOIN("" "",AP151,AQ151)))"),"")</f>
        <v/>
      </c>
      <c r="AS151" s="127"/>
      <c r="AT151" s="128" t="b">
        <f t="shared" si="12"/>
        <v>0</v>
      </c>
      <c r="AU151" s="128" t="str">
        <f t="shared" si="13"/>
        <v/>
      </c>
      <c r="AV151" s="128" t="str">
        <f t="shared" si="14"/>
        <v/>
      </c>
      <c r="AW151" s="128" t="str">
        <f t="shared" si="15"/>
        <v/>
      </c>
      <c r="AX151" s="129" t="str">
        <f t="shared" si="16"/>
        <v/>
      </c>
      <c r="AY151" s="143"/>
      <c r="AZ151" s="130"/>
      <c r="BA151" s="131" t="str">
        <f t="shared" si="17"/>
        <v/>
      </c>
      <c r="BB151" s="143"/>
      <c r="BC151" s="143"/>
      <c r="BD151" s="132"/>
      <c r="BE151" s="141"/>
      <c r="BF151" s="134" t="str">
        <f t="shared" si="18"/>
        <v/>
      </c>
      <c r="BG151" s="135" t="str">
        <f t="shared" si="19"/>
        <v>FLE718__44481_0.671516203703704___Null___</v>
      </c>
      <c r="BH151" s="136" t="str">
        <f t="shared" si="20"/>
        <v/>
      </c>
      <c r="BI151" s="141" t="s">
        <v>631</v>
      </c>
      <c r="BJ151" s="137" t="str">
        <f t="shared" si="21"/>
        <v>FLB3586</v>
      </c>
      <c r="BK151" s="138" t="b">
        <f t="shared" si="22"/>
        <v>0</v>
      </c>
      <c r="BL151" s="137" t="str">
        <f t="shared" si="23"/>
        <v/>
      </c>
      <c r="BM151" s="132"/>
      <c r="BN151" s="8" t="b">
        <f t="shared" si="24"/>
        <v>1</v>
      </c>
      <c r="BO151" s="139" t="b">
        <f t="shared" si="25"/>
        <v>0</v>
      </c>
      <c r="BP151" s="140" t="b">
        <f t="shared" si="26"/>
        <v>1</v>
      </c>
      <c r="BQ151" s="4"/>
      <c r="BR151" s="4" t="str">
        <f t="shared" si="27"/>
        <v/>
      </c>
      <c r="BS151" s="4"/>
      <c r="BT151" s="4"/>
    </row>
    <row r="152">
      <c r="A152" s="4" t="s">
        <v>632</v>
      </c>
      <c r="B152" s="144">
        <v>44482.0</v>
      </c>
      <c r="C152" s="115">
        <v>0.3424652777777778</v>
      </c>
      <c r="D152" s="4"/>
      <c r="E152" s="143"/>
      <c r="F152" s="4"/>
      <c r="G152" s="4"/>
      <c r="H152" s="151"/>
      <c r="I152" s="4"/>
      <c r="J152" s="4"/>
      <c r="K152" s="4" t="s">
        <v>622</v>
      </c>
      <c r="L152" s="145">
        <v>44482.0</v>
      </c>
      <c r="M152" s="115">
        <v>0.5174884259259259</v>
      </c>
      <c r="N152" s="4"/>
      <c r="O152" s="4"/>
      <c r="P152" s="116" t="b">
        <f>IFNA(IF(VLOOKUP($A152,'Add from APT'!$AA$2:$AC808,3,FALSE)&gt;0,TRUE,FALSE),"ER - NOT IN APT")</f>
        <v>0</v>
      </c>
      <c r="Q152" s="82" t="str">
        <f>IF(ISLOGICAL(P152),IF(P152,"ER - REPS IN APT", IFNA(VLOOKUP($A152,RAW_APT!$A$3:$M808,7,FALSE),"ER - NOT IN APT")),P152)</f>
        <v>Result</v>
      </c>
      <c r="R152" s="117" t="b">
        <f t="shared" si="2"/>
        <v>1</v>
      </c>
      <c r="S152" s="116">
        <f t="shared" si="3"/>
        <v>1</v>
      </c>
      <c r="T152" s="146"/>
      <c r="U152" s="147"/>
      <c r="V152" s="147"/>
      <c r="W152" s="147"/>
      <c r="X152" s="120" t="b">
        <f t="shared" si="4"/>
        <v>0</v>
      </c>
      <c r="Y152" s="121" t="b">
        <v>0</v>
      </c>
      <c r="Z152" s="122" t="str">
        <f t="shared" si="5"/>
        <v/>
      </c>
      <c r="AA152" s="122" t="b">
        <f t="shared" si="6"/>
        <v>0</v>
      </c>
      <c r="AB152" s="147" t="b">
        <v>0</v>
      </c>
      <c r="AC152" s="148">
        <v>365.0</v>
      </c>
      <c r="AD152" s="149" t="b">
        <v>0</v>
      </c>
      <c r="AE152" s="125" t="str">
        <f t="shared" si="7"/>
        <v/>
      </c>
      <c r="AF152" s="117" t="b">
        <f t="shared" si="8"/>
        <v>0</v>
      </c>
      <c r="AG152" s="126" t="b">
        <f t="shared" si="9"/>
        <v>0</v>
      </c>
      <c r="AH152" s="148"/>
      <c r="AI152" s="150"/>
      <c r="AJ152" s="146"/>
      <c r="AK152" s="83" t="str">
        <f t="shared" si="10"/>
        <v>Negative</v>
      </c>
      <c r="AL152" s="147"/>
      <c r="AM152" s="83" t="s">
        <v>280</v>
      </c>
      <c r="AN152" s="83" t="s">
        <v>310</v>
      </c>
      <c r="AO152" s="83" t="str">
        <f>IFERROR(__xludf.DUMMYFUNCTION("IF($AG152, ""DELETED"",TRIM(JOIN("" "",D152:E152)))"),"")</f>
        <v/>
      </c>
      <c r="AP152" s="83" t="str">
        <f t="shared" ref="AP152:AQ152" si="176">IF($AG152, "DELETED", TRIM(CONCATENATE(F152,I152,U152)))</f>
        <v/>
      </c>
      <c r="AQ152" s="83" t="str">
        <f t="shared" si="176"/>
        <v/>
      </c>
      <c r="AR152" s="83" t="str">
        <f>IFERROR(__xludf.DUMMYFUNCTION("IF($AG152, ""DELETED"", TRIM(JOIN("" "",AP152,AQ152)))"),"")</f>
        <v/>
      </c>
      <c r="AS152" s="127"/>
      <c r="AT152" s="128" t="b">
        <f t="shared" si="12"/>
        <v>0</v>
      </c>
      <c r="AU152" s="128" t="str">
        <f t="shared" si="13"/>
        <v/>
      </c>
      <c r="AV152" s="128" t="str">
        <f t="shared" si="14"/>
        <v/>
      </c>
      <c r="AW152" s="128" t="str">
        <f t="shared" si="15"/>
        <v/>
      </c>
      <c r="AX152" s="129" t="str">
        <f t="shared" si="16"/>
        <v/>
      </c>
      <c r="AY152" s="143"/>
      <c r="AZ152" s="130"/>
      <c r="BA152" s="131" t="str">
        <f t="shared" si="17"/>
        <v/>
      </c>
      <c r="BB152" s="143"/>
      <c r="BC152" s="143"/>
      <c r="BD152" s="132"/>
      <c r="BE152" s="141"/>
      <c r="BF152" s="134" t="str">
        <f t="shared" si="18"/>
        <v/>
      </c>
      <c r="BG152" s="135" t="str">
        <f t="shared" si="19"/>
        <v>FLE459__44482_0.342465277777778___Negative_44482_0.517488425925926_</v>
      </c>
      <c r="BH152" s="136" t="str">
        <f t="shared" si="20"/>
        <v/>
      </c>
      <c r="BI152" s="141" t="s">
        <v>633</v>
      </c>
      <c r="BJ152" s="137" t="str">
        <f t="shared" si="21"/>
        <v>FLB3587</v>
      </c>
      <c r="BK152" s="138" t="b">
        <f t="shared" si="22"/>
        <v>0</v>
      </c>
      <c r="BL152" s="137" t="str">
        <f t="shared" si="23"/>
        <v/>
      </c>
      <c r="BM152" s="132"/>
      <c r="BN152" s="8" t="b">
        <f t="shared" si="24"/>
        <v>1</v>
      </c>
      <c r="BO152" s="139" t="b">
        <f t="shared" si="25"/>
        <v>0</v>
      </c>
      <c r="BP152" s="140" t="b">
        <f t="shared" si="26"/>
        <v>1</v>
      </c>
      <c r="BQ152" s="4"/>
      <c r="BR152" s="4" t="str">
        <f t="shared" si="27"/>
        <v/>
      </c>
      <c r="BS152" s="4"/>
      <c r="BT152" s="4"/>
    </row>
    <row r="153">
      <c r="A153" s="4" t="s">
        <v>634</v>
      </c>
      <c r="B153" s="144">
        <v>44482.0</v>
      </c>
      <c r="C153" s="115">
        <v>0.3432060185185185</v>
      </c>
      <c r="D153" s="4"/>
      <c r="E153" s="143"/>
      <c r="F153" s="4"/>
      <c r="G153" s="4"/>
      <c r="H153" s="151"/>
      <c r="I153" s="4"/>
      <c r="J153" s="4"/>
      <c r="K153" s="4" t="s">
        <v>622</v>
      </c>
      <c r="L153" s="145">
        <v>44482.0</v>
      </c>
      <c r="M153" s="115">
        <v>0.5174884259259259</v>
      </c>
      <c r="N153" s="4"/>
      <c r="O153" s="4"/>
      <c r="P153" s="116" t="b">
        <f>IFNA(IF(VLOOKUP($A153,'Add from APT'!$AA$2:$AC808,3,FALSE)&gt;0,TRUE,FALSE),"ER - NOT IN APT")</f>
        <v>0</v>
      </c>
      <c r="Q153" s="82" t="str">
        <f>IF(ISLOGICAL(P153),IF(P153,"ER - REPS IN APT", IFNA(VLOOKUP($A153,RAW_APT!$A$3:$M808,7,FALSE),"ER - NOT IN APT")),P153)</f>
        <v>Result</v>
      </c>
      <c r="R153" s="117" t="b">
        <f t="shared" si="2"/>
        <v>1</v>
      </c>
      <c r="S153" s="116">
        <f t="shared" si="3"/>
        <v>1</v>
      </c>
      <c r="T153" s="146"/>
      <c r="U153" s="147"/>
      <c r="V153" s="147"/>
      <c r="W153" s="147"/>
      <c r="X153" s="120" t="b">
        <f t="shared" si="4"/>
        <v>0</v>
      </c>
      <c r="Y153" s="121" t="b">
        <v>0</v>
      </c>
      <c r="Z153" s="122" t="str">
        <f t="shared" si="5"/>
        <v/>
      </c>
      <c r="AA153" s="122" t="b">
        <f t="shared" si="6"/>
        <v>0</v>
      </c>
      <c r="AB153" s="147" t="b">
        <v>0</v>
      </c>
      <c r="AC153" s="148">
        <v>364.0</v>
      </c>
      <c r="AD153" s="149" t="b">
        <v>0</v>
      </c>
      <c r="AE153" s="125" t="str">
        <f t="shared" si="7"/>
        <v/>
      </c>
      <c r="AF153" s="117" t="b">
        <f t="shared" si="8"/>
        <v>0</v>
      </c>
      <c r="AG153" s="126" t="b">
        <f t="shared" si="9"/>
        <v>0</v>
      </c>
      <c r="AH153" s="148"/>
      <c r="AI153" s="150"/>
      <c r="AJ153" s="146"/>
      <c r="AK153" s="83" t="str">
        <f t="shared" si="10"/>
        <v>Negative</v>
      </c>
      <c r="AL153" s="147"/>
      <c r="AM153" s="83" t="s">
        <v>280</v>
      </c>
      <c r="AN153" s="83" t="s">
        <v>302</v>
      </c>
      <c r="AO153" s="83" t="str">
        <f>IFERROR(__xludf.DUMMYFUNCTION("IF($AG153, ""DELETED"",TRIM(JOIN("" "",D153:E153)))"),"")</f>
        <v/>
      </c>
      <c r="AP153" s="83" t="str">
        <f t="shared" ref="AP153:AQ153" si="177">IF($AG153, "DELETED", TRIM(CONCATENATE(F153,I153,U153)))</f>
        <v/>
      </c>
      <c r="AQ153" s="83" t="str">
        <f t="shared" si="177"/>
        <v/>
      </c>
      <c r="AR153" s="83" t="str">
        <f>IFERROR(__xludf.DUMMYFUNCTION("IF($AG153, ""DELETED"", TRIM(JOIN("" "",AP153,AQ153)))"),"")</f>
        <v/>
      </c>
      <c r="AS153" s="127"/>
      <c r="AT153" s="128" t="b">
        <f t="shared" si="12"/>
        <v>0</v>
      </c>
      <c r="AU153" s="128" t="str">
        <f t="shared" si="13"/>
        <v/>
      </c>
      <c r="AV153" s="128" t="str">
        <f t="shared" si="14"/>
        <v/>
      </c>
      <c r="AW153" s="128" t="str">
        <f t="shared" si="15"/>
        <v/>
      </c>
      <c r="AX153" s="129" t="str">
        <f t="shared" si="16"/>
        <v/>
      </c>
      <c r="AY153" s="143"/>
      <c r="AZ153" s="130"/>
      <c r="BA153" s="131" t="str">
        <f t="shared" si="17"/>
        <v/>
      </c>
      <c r="BB153" s="143"/>
      <c r="BC153" s="143"/>
      <c r="BD153" s="132"/>
      <c r="BE153" s="141"/>
      <c r="BF153" s="134" t="str">
        <f t="shared" si="18"/>
        <v/>
      </c>
      <c r="BG153" s="135" t="str">
        <f t="shared" si="19"/>
        <v>FLE650__44482_0.343206018518519___Negative_44482_0.517488425925926_</v>
      </c>
      <c r="BH153" s="136" t="str">
        <f t="shared" si="20"/>
        <v/>
      </c>
      <c r="BI153" s="141" t="s">
        <v>635</v>
      </c>
      <c r="BJ153" s="137" t="str">
        <f t="shared" si="21"/>
        <v>FLB3588</v>
      </c>
      <c r="BK153" s="138" t="b">
        <f t="shared" si="22"/>
        <v>0</v>
      </c>
      <c r="BL153" s="137" t="str">
        <f t="shared" si="23"/>
        <v/>
      </c>
      <c r="BM153" s="132"/>
      <c r="BN153" s="8" t="b">
        <f t="shared" si="24"/>
        <v>1</v>
      </c>
      <c r="BO153" s="139" t="b">
        <f t="shared" si="25"/>
        <v>0</v>
      </c>
      <c r="BP153" s="140" t="b">
        <f t="shared" si="26"/>
        <v>1</v>
      </c>
      <c r="BQ153" s="4"/>
      <c r="BR153" s="4" t="str">
        <f t="shared" si="27"/>
        <v/>
      </c>
      <c r="BS153" s="4"/>
      <c r="BT153" s="4"/>
    </row>
    <row r="154">
      <c r="A154" s="4" t="s">
        <v>636</v>
      </c>
      <c r="B154" s="144">
        <v>44482.0</v>
      </c>
      <c r="C154" s="115">
        <v>0.3437615740740741</v>
      </c>
      <c r="D154" s="4"/>
      <c r="E154" s="143"/>
      <c r="F154" s="4"/>
      <c r="G154" s="4"/>
      <c r="H154" s="151"/>
      <c r="I154" s="4"/>
      <c r="J154" s="4"/>
      <c r="K154" s="4" t="s">
        <v>622</v>
      </c>
      <c r="L154" s="145">
        <v>44482.0</v>
      </c>
      <c r="M154" s="115">
        <v>0.5174884259259259</v>
      </c>
      <c r="N154" s="4"/>
      <c r="O154" s="4"/>
      <c r="P154" s="116" t="b">
        <f>IFNA(IF(VLOOKUP($A154,'Add from APT'!$AA$2:$AC808,3,FALSE)&gt;0,TRUE,FALSE),"ER - NOT IN APT")</f>
        <v>0</v>
      </c>
      <c r="Q154" s="82" t="str">
        <f>IF(ISLOGICAL(P154),IF(P154,"ER - REPS IN APT", IFNA(VLOOKUP($A154,RAW_APT!$A$3:$M808,7,FALSE),"ER - NOT IN APT")),P154)</f>
        <v>Result</v>
      </c>
      <c r="R154" s="117" t="b">
        <f t="shared" si="2"/>
        <v>1</v>
      </c>
      <c r="S154" s="116">
        <f t="shared" si="3"/>
        <v>1</v>
      </c>
      <c r="T154" s="146"/>
      <c r="U154" s="147"/>
      <c r="V154" s="147"/>
      <c r="W154" s="147"/>
      <c r="X154" s="120" t="b">
        <f t="shared" si="4"/>
        <v>0</v>
      </c>
      <c r="Y154" s="121" t="b">
        <v>0</v>
      </c>
      <c r="Z154" s="122" t="str">
        <f t="shared" si="5"/>
        <v/>
      </c>
      <c r="AA154" s="122" t="b">
        <f t="shared" si="6"/>
        <v>0</v>
      </c>
      <c r="AB154" s="147" t="b">
        <v>0</v>
      </c>
      <c r="AC154" s="148">
        <v>363.0</v>
      </c>
      <c r="AD154" s="149" t="b">
        <v>0</v>
      </c>
      <c r="AE154" s="125" t="str">
        <f t="shared" si="7"/>
        <v/>
      </c>
      <c r="AF154" s="117" t="b">
        <f t="shared" si="8"/>
        <v>0</v>
      </c>
      <c r="AG154" s="126" t="b">
        <f t="shared" si="9"/>
        <v>0</v>
      </c>
      <c r="AH154" s="148"/>
      <c r="AI154" s="150"/>
      <c r="AJ154" s="146"/>
      <c r="AK154" s="83" t="str">
        <f t="shared" si="10"/>
        <v>Negative</v>
      </c>
      <c r="AL154" s="147"/>
      <c r="AM154" s="83" t="s">
        <v>280</v>
      </c>
      <c r="AN154" s="83" t="s">
        <v>437</v>
      </c>
      <c r="AO154" s="83" t="str">
        <f>IFERROR(__xludf.DUMMYFUNCTION("IF($AG154, ""DELETED"",TRIM(JOIN("" "",D154:E154)))"),"")</f>
        <v/>
      </c>
      <c r="AP154" s="83" t="str">
        <f t="shared" ref="AP154:AQ154" si="178">IF($AG154, "DELETED", TRIM(CONCATENATE(F154,I154,U154)))</f>
        <v/>
      </c>
      <c r="AQ154" s="83" t="str">
        <f t="shared" si="178"/>
        <v/>
      </c>
      <c r="AR154" s="83" t="str">
        <f>IFERROR(__xludf.DUMMYFUNCTION("IF($AG154, ""DELETED"", TRIM(JOIN("" "",AP154,AQ154)))"),"")</f>
        <v/>
      </c>
      <c r="AS154" s="127"/>
      <c r="AT154" s="128" t="b">
        <f t="shared" si="12"/>
        <v>0</v>
      </c>
      <c r="AU154" s="128" t="str">
        <f t="shared" si="13"/>
        <v/>
      </c>
      <c r="AV154" s="128" t="str">
        <f t="shared" si="14"/>
        <v/>
      </c>
      <c r="AW154" s="128" t="str">
        <f t="shared" si="15"/>
        <v/>
      </c>
      <c r="AX154" s="129" t="str">
        <f t="shared" si="16"/>
        <v/>
      </c>
      <c r="AY154" s="143"/>
      <c r="AZ154" s="130"/>
      <c r="BA154" s="131" t="str">
        <f t="shared" si="17"/>
        <v/>
      </c>
      <c r="BB154" s="143"/>
      <c r="BC154" s="143"/>
      <c r="BD154" s="132"/>
      <c r="BE154" s="141"/>
      <c r="BF154" s="134" t="str">
        <f t="shared" si="18"/>
        <v/>
      </c>
      <c r="BG154" s="135" t="str">
        <f t="shared" si="19"/>
        <v>FLE724__44482_0.343761574074074___Negative_44482_0.517488425925926_</v>
      </c>
      <c r="BH154" s="136" t="str">
        <f t="shared" si="20"/>
        <v/>
      </c>
      <c r="BI154" s="141" t="s">
        <v>637</v>
      </c>
      <c r="BJ154" s="137" t="str">
        <f t="shared" si="21"/>
        <v>FLB3589</v>
      </c>
      <c r="BK154" s="138" t="b">
        <f t="shared" si="22"/>
        <v>0</v>
      </c>
      <c r="BL154" s="137" t="str">
        <f t="shared" si="23"/>
        <v/>
      </c>
      <c r="BM154" s="132"/>
      <c r="BN154" s="8" t="b">
        <f t="shared" si="24"/>
        <v>1</v>
      </c>
      <c r="BO154" s="139" t="b">
        <f t="shared" si="25"/>
        <v>0</v>
      </c>
      <c r="BP154" s="140" t="b">
        <f t="shared" si="26"/>
        <v>1</v>
      </c>
      <c r="BQ154" s="4"/>
      <c r="BR154" s="4" t="str">
        <f t="shared" si="27"/>
        <v/>
      </c>
      <c r="BS154" s="4"/>
      <c r="BT154" s="4"/>
    </row>
    <row r="155">
      <c r="A155" s="4" t="s">
        <v>638</v>
      </c>
      <c r="B155" s="144">
        <v>44482.0</v>
      </c>
      <c r="C155" s="115">
        <v>0.345162037037037</v>
      </c>
      <c r="D155" s="4"/>
      <c r="E155" s="143"/>
      <c r="F155" s="4"/>
      <c r="G155" s="4"/>
      <c r="H155" s="151"/>
      <c r="I155" s="4"/>
      <c r="J155" s="4"/>
      <c r="K155" s="4" t="s">
        <v>622</v>
      </c>
      <c r="L155" s="145">
        <v>44482.0</v>
      </c>
      <c r="M155" s="115">
        <v>0.5174884259259259</v>
      </c>
      <c r="N155" s="4"/>
      <c r="O155" s="4"/>
      <c r="P155" s="116" t="b">
        <f>IFNA(IF(VLOOKUP($A155,'Add from APT'!$AA$2:$AC808,3,FALSE)&gt;0,TRUE,FALSE),"ER - NOT IN APT")</f>
        <v>0</v>
      </c>
      <c r="Q155" s="82" t="str">
        <f>IF(ISLOGICAL(P155),IF(P155,"ER - REPS IN APT", IFNA(VLOOKUP($A155,RAW_APT!$A$3:$M808,7,FALSE),"ER - NOT IN APT")),P155)</f>
        <v>Result</v>
      </c>
      <c r="R155" s="117" t="b">
        <f t="shared" si="2"/>
        <v>1</v>
      </c>
      <c r="S155" s="116">
        <f t="shared" si="3"/>
        <v>1</v>
      </c>
      <c r="T155" s="146"/>
      <c r="U155" s="147"/>
      <c r="V155" s="147"/>
      <c r="W155" s="147"/>
      <c r="X155" s="120" t="b">
        <f t="shared" si="4"/>
        <v>0</v>
      </c>
      <c r="Y155" s="121" t="b">
        <v>0</v>
      </c>
      <c r="Z155" s="122" t="str">
        <f t="shared" si="5"/>
        <v/>
      </c>
      <c r="AA155" s="122" t="b">
        <f t="shared" si="6"/>
        <v>0</v>
      </c>
      <c r="AB155" s="147" t="b">
        <v>0</v>
      </c>
      <c r="AC155" s="148">
        <v>362.0</v>
      </c>
      <c r="AD155" s="149" t="b">
        <v>0</v>
      </c>
      <c r="AE155" s="125" t="str">
        <f t="shared" si="7"/>
        <v/>
      </c>
      <c r="AF155" s="117" t="b">
        <f t="shared" si="8"/>
        <v>0</v>
      </c>
      <c r="AG155" s="126" t="b">
        <f t="shared" si="9"/>
        <v>0</v>
      </c>
      <c r="AH155" s="148"/>
      <c r="AI155" s="150"/>
      <c r="AJ155" s="146"/>
      <c r="AK155" s="83" t="str">
        <f t="shared" si="10"/>
        <v>Negative</v>
      </c>
      <c r="AL155" s="147"/>
      <c r="AM155" s="83" t="s">
        <v>373</v>
      </c>
      <c r="AN155" s="83" t="s">
        <v>639</v>
      </c>
      <c r="AO155" s="83" t="str">
        <f>IFERROR(__xludf.DUMMYFUNCTION("IF($AG155, ""DELETED"",TRIM(JOIN("" "",D155:E155)))"),"")</f>
        <v/>
      </c>
      <c r="AP155" s="83" t="str">
        <f t="shared" ref="AP155:AQ155" si="179">IF($AG155, "DELETED", TRIM(CONCATENATE(F155,I155,U155)))</f>
        <v/>
      </c>
      <c r="AQ155" s="83" t="str">
        <f t="shared" si="179"/>
        <v/>
      </c>
      <c r="AR155" s="83" t="str">
        <f>IFERROR(__xludf.DUMMYFUNCTION("IF($AG155, ""DELETED"", TRIM(JOIN("" "",AP155,AQ155)))"),"")</f>
        <v/>
      </c>
      <c r="AS155" s="127"/>
      <c r="AT155" s="128" t="b">
        <f t="shared" si="12"/>
        <v>0</v>
      </c>
      <c r="AU155" s="128" t="str">
        <f t="shared" si="13"/>
        <v/>
      </c>
      <c r="AV155" s="128" t="str">
        <f t="shared" si="14"/>
        <v/>
      </c>
      <c r="AW155" s="128" t="str">
        <f t="shared" si="15"/>
        <v/>
      </c>
      <c r="AX155" s="129" t="str">
        <f t="shared" si="16"/>
        <v/>
      </c>
      <c r="AY155" s="143"/>
      <c r="AZ155" s="130"/>
      <c r="BA155" s="131" t="str">
        <f t="shared" si="17"/>
        <v/>
      </c>
      <c r="BB155" s="143"/>
      <c r="BC155" s="143"/>
      <c r="BD155" s="132"/>
      <c r="BE155" s="141"/>
      <c r="BF155" s="134" t="str">
        <f t="shared" si="18"/>
        <v/>
      </c>
      <c r="BG155" s="135" t="str">
        <f t="shared" si="19"/>
        <v>FLE668__44482_0.345162037037037___Negative_44482_0.517488425925926_</v>
      </c>
      <c r="BH155" s="136" t="str">
        <f t="shared" si="20"/>
        <v/>
      </c>
      <c r="BI155" s="141" t="s">
        <v>640</v>
      </c>
      <c r="BJ155" s="137" t="str">
        <f t="shared" si="21"/>
        <v>FLB3590</v>
      </c>
      <c r="BK155" s="138" t="b">
        <f t="shared" si="22"/>
        <v>0</v>
      </c>
      <c r="BL155" s="137" t="str">
        <f t="shared" si="23"/>
        <v/>
      </c>
      <c r="BM155" s="132"/>
      <c r="BN155" s="8" t="b">
        <f t="shared" si="24"/>
        <v>1</v>
      </c>
      <c r="BO155" s="139" t="b">
        <f t="shared" si="25"/>
        <v>0</v>
      </c>
      <c r="BP155" s="140" t="b">
        <f t="shared" si="26"/>
        <v>1</v>
      </c>
      <c r="BQ155" s="4"/>
      <c r="BR155" s="4" t="str">
        <f t="shared" si="27"/>
        <v/>
      </c>
      <c r="BS155" s="4"/>
      <c r="BT155" s="4"/>
    </row>
    <row r="156">
      <c r="A156" s="4" t="s">
        <v>641</v>
      </c>
      <c r="B156" s="144">
        <v>44482.0</v>
      </c>
      <c r="C156" s="115">
        <v>0.3498611111111111</v>
      </c>
      <c r="D156" s="4"/>
      <c r="E156" s="143"/>
      <c r="F156" s="4"/>
      <c r="G156" s="4"/>
      <c r="H156" s="151"/>
      <c r="I156" s="4"/>
      <c r="J156" s="4"/>
      <c r="K156" s="4" t="s">
        <v>622</v>
      </c>
      <c r="L156" s="145">
        <v>44482.0</v>
      </c>
      <c r="M156" s="115">
        <v>0.5174884259259259</v>
      </c>
      <c r="N156" s="4"/>
      <c r="O156" s="4"/>
      <c r="P156" s="116" t="b">
        <f>IFNA(IF(VLOOKUP($A156,'Add from APT'!$AA$2:$AC808,3,FALSE)&gt;0,TRUE,FALSE),"ER - NOT IN APT")</f>
        <v>0</v>
      </c>
      <c r="Q156" s="82" t="str">
        <f>IF(ISLOGICAL(P156),IF(P156,"ER - REPS IN APT", IFNA(VLOOKUP($A156,RAW_APT!$A$3:$M808,7,FALSE),"ER - NOT IN APT")),P156)</f>
        <v>Result</v>
      </c>
      <c r="R156" s="117" t="b">
        <f t="shared" si="2"/>
        <v>1</v>
      </c>
      <c r="S156" s="116">
        <f t="shared" si="3"/>
        <v>1</v>
      </c>
      <c r="T156" s="146"/>
      <c r="U156" s="147"/>
      <c r="V156" s="147"/>
      <c r="W156" s="147"/>
      <c r="X156" s="120" t="b">
        <f t="shared" si="4"/>
        <v>0</v>
      </c>
      <c r="Y156" s="121" t="b">
        <v>0</v>
      </c>
      <c r="Z156" s="122" t="str">
        <f t="shared" si="5"/>
        <v/>
      </c>
      <c r="AA156" s="122" t="b">
        <f t="shared" si="6"/>
        <v>0</v>
      </c>
      <c r="AB156" s="147" t="b">
        <v>0</v>
      </c>
      <c r="AC156" s="148">
        <v>361.0</v>
      </c>
      <c r="AD156" s="149" t="b">
        <v>0</v>
      </c>
      <c r="AE156" s="125" t="str">
        <f t="shared" si="7"/>
        <v/>
      </c>
      <c r="AF156" s="117" t="b">
        <f t="shared" si="8"/>
        <v>0</v>
      </c>
      <c r="AG156" s="126" t="b">
        <f t="shared" si="9"/>
        <v>0</v>
      </c>
      <c r="AH156" s="148"/>
      <c r="AI156" s="150"/>
      <c r="AJ156" s="146"/>
      <c r="AK156" s="83" t="str">
        <f t="shared" si="10"/>
        <v>Negative</v>
      </c>
      <c r="AL156" s="147"/>
      <c r="AM156" s="83" t="s">
        <v>373</v>
      </c>
      <c r="AN156" s="83" t="s">
        <v>305</v>
      </c>
      <c r="AO156" s="83" t="str">
        <f>IFERROR(__xludf.DUMMYFUNCTION("IF($AG156, ""DELETED"",TRIM(JOIN("" "",D156:E156)))"),"")</f>
        <v/>
      </c>
      <c r="AP156" s="83" t="str">
        <f t="shared" ref="AP156:AQ156" si="180">IF($AG156, "DELETED", TRIM(CONCATENATE(F156,I156,U156)))</f>
        <v/>
      </c>
      <c r="AQ156" s="83" t="str">
        <f t="shared" si="180"/>
        <v/>
      </c>
      <c r="AR156" s="83" t="str">
        <f>IFERROR(__xludf.DUMMYFUNCTION("IF($AG156, ""DELETED"", TRIM(JOIN("" "",AP156,AQ156)))"),"")</f>
        <v/>
      </c>
      <c r="AS156" s="127"/>
      <c r="AT156" s="128" t="b">
        <f t="shared" si="12"/>
        <v>0</v>
      </c>
      <c r="AU156" s="128" t="str">
        <f t="shared" si="13"/>
        <v/>
      </c>
      <c r="AV156" s="128" t="str">
        <f t="shared" si="14"/>
        <v/>
      </c>
      <c r="AW156" s="128" t="str">
        <f t="shared" si="15"/>
        <v/>
      </c>
      <c r="AX156" s="129" t="str">
        <f t="shared" si="16"/>
        <v/>
      </c>
      <c r="AY156" s="143"/>
      <c r="AZ156" s="130"/>
      <c r="BA156" s="131" t="str">
        <f t="shared" si="17"/>
        <v/>
      </c>
      <c r="BB156" s="143"/>
      <c r="BC156" s="143"/>
      <c r="BD156" s="132"/>
      <c r="BE156" s="141"/>
      <c r="BF156" s="134" t="str">
        <f t="shared" si="18"/>
        <v/>
      </c>
      <c r="BG156" s="135" t="str">
        <f t="shared" si="19"/>
        <v>FLE674__44482_0.349861111111111___Negative_44482_0.517488425925926_</v>
      </c>
      <c r="BH156" s="136" t="str">
        <f t="shared" si="20"/>
        <v/>
      </c>
      <c r="BI156" s="141" t="s">
        <v>642</v>
      </c>
      <c r="BJ156" s="137" t="str">
        <f t="shared" si="21"/>
        <v>FLB3591</v>
      </c>
      <c r="BK156" s="138" t="b">
        <f t="shared" si="22"/>
        <v>0</v>
      </c>
      <c r="BL156" s="137" t="str">
        <f t="shared" si="23"/>
        <v/>
      </c>
      <c r="BM156" s="132"/>
      <c r="BN156" s="8" t="b">
        <f t="shared" si="24"/>
        <v>1</v>
      </c>
      <c r="BO156" s="139" t="b">
        <f t="shared" si="25"/>
        <v>0</v>
      </c>
      <c r="BP156" s="140" t="b">
        <f t="shared" si="26"/>
        <v>1</v>
      </c>
      <c r="BQ156" s="4"/>
      <c r="BR156" s="4" t="str">
        <f t="shared" si="27"/>
        <v/>
      </c>
      <c r="BS156" s="4"/>
      <c r="BT156" s="4"/>
    </row>
    <row r="157">
      <c r="A157" s="4" t="s">
        <v>643</v>
      </c>
      <c r="B157" s="144">
        <v>44482.0</v>
      </c>
      <c r="C157" s="115">
        <v>0.35065972222222225</v>
      </c>
      <c r="D157" s="4"/>
      <c r="E157" s="143"/>
      <c r="F157" s="4"/>
      <c r="G157" s="4"/>
      <c r="H157" s="151"/>
      <c r="I157" s="4"/>
      <c r="J157" s="4"/>
      <c r="K157" s="4" t="s">
        <v>622</v>
      </c>
      <c r="L157" s="145">
        <v>44482.0</v>
      </c>
      <c r="M157" s="115">
        <v>0.5174884259259259</v>
      </c>
      <c r="N157" s="4"/>
      <c r="O157" s="4"/>
      <c r="P157" s="116" t="b">
        <f>IFNA(IF(VLOOKUP($A157,'Add from APT'!$AA$2:$AC808,3,FALSE)&gt;0,TRUE,FALSE),"ER - NOT IN APT")</f>
        <v>0</v>
      </c>
      <c r="Q157" s="82" t="str">
        <f>IF(ISLOGICAL(P157),IF(P157,"ER - REPS IN APT", IFNA(VLOOKUP($A157,RAW_APT!$A$3:$M808,7,FALSE),"ER - NOT IN APT")),P157)</f>
        <v>Result</v>
      </c>
      <c r="R157" s="117" t="b">
        <f t="shared" si="2"/>
        <v>1</v>
      </c>
      <c r="S157" s="116">
        <f t="shared" si="3"/>
        <v>1</v>
      </c>
      <c r="T157" s="146"/>
      <c r="U157" s="147"/>
      <c r="V157" s="147"/>
      <c r="W157" s="147"/>
      <c r="X157" s="120" t="b">
        <f t="shared" si="4"/>
        <v>0</v>
      </c>
      <c r="Y157" s="121" t="b">
        <v>0</v>
      </c>
      <c r="Z157" s="122" t="str">
        <f t="shared" si="5"/>
        <v/>
      </c>
      <c r="AA157" s="122" t="b">
        <f t="shared" si="6"/>
        <v>0</v>
      </c>
      <c r="AB157" s="147" t="b">
        <v>0</v>
      </c>
      <c r="AC157" s="148">
        <v>360.0</v>
      </c>
      <c r="AD157" s="149" t="b">
        <v>0</v>
      </c>
      <c r="AE157" s="125" t="str">
        <f t="shared" si="7"/>
        <v/>
      </c>
      <c r="AF157" s="117" t="b">
        <f t="shared" si="8"/>
        <v>0</v>
      </c>
      <c r="AG157" s="126" t="b">
        <f t="shared" si="9"/>
        <v>0</v>
      </c>
      <c r="AH157" s="148"/>
      <c r="AI157" s="150"/>
      <c r="AJ157" s="146"/>
      <c r="AK157" s="83" t="str">
        <f t="shared" si="10"/>
        <v>Negative</v>
      </c>
      <c r="AL157" s="147"/>
      <c r="AM157" s="83" t="s">
        <v>373</v>
      </c>
      <c r="AN157" s="83" t="s">
        <v>426</v>
      </c>
      <c r="AO157" s="83" t="str">
        <f>IFERROR(__xludf.DUMMYFUNCTION("IF($AG157, ""DELETED"",TRIM(JOIN("" "",D157:E157)))"),"")</f>
        <v/>
      </c>
      <c r="AP157" s="83" t="str">
        <f t="shared" ref="AP157:AQ157" si="181">IF($AG157, "DELETED", TRIM(CONCATENATE(F157,I157,U157)))</f>
        <v/>
      </c>
      <c r="AQ157" s="83" t="str">
        <f t="shared" si="181"/>
        <v/>
      </c>
      <c r="AR157" s="83" t="str">
        <f>IFERROR(__xludf.DUMMYFUNCTION("IF($AG157, ""DELETED"", TRIM(JOIN("" "",AP157,AQ157)))"),"")</f>
        <v/>
      </c>
      <c r="AS157" s="127"/>
      <c r="AT157" s="128" t="b">
        <f t="shared" si="12"/>
        <v>0</v>
      </c>
      <c r="AU157" s="128" t="str">
        <f t="shared" si="13"/>
        <v/>
      </c>
      <c r="AV157" s="128" t="str">
        <f t="shared" si="14"/>
        <v/>
      </c>
      <c r="AW157" s="128" t="str">
        <f t="shared" si="15"/>
        <v/>
      </c>
      <c r="AX157" s="129" t="str">
        <f t="shared" si="16"/>
        <v/>
      </c>
      <c r="AY157" s="143"/>
      <c r="AZ157" s="130"/>
      <c r="BA157" s="131" t="str">
        <f t="shared" si="17"/>
        <v/>
      </c>
      <c r="BB157" s="143"/>
      <c r="BC157" s="143"/>
      <c r="BD157" s="132"/>
      <c r="BE157" s="141"/>
      <c r="BF157" s="134" t="str">
        <f t="shared" si="18"/>
        <v/>
      </c>
      <c r="BG157" s="135" t="str">
        <f t="shared" si="19"/>
        <v>PA9566__44482_0.350659722222222___Negative_44482_0.517488425925926_</v>
      </c>
      <c r="BH157" s="136" t="str">
        <f t="shared" si="20"/>
        <v/>
      </c>
      <c r="BI157" s="141" t="s">
        <v>644</v>
      </c>
      <c r="BJ157" s="137" t="str">
        <f t="shared" si="21"/>
        <v>FLB3592</v>
      </c>
      <c r="BK157" s="138" t="b">
        <f t="shared" si="22"/>
        <v>0</v>
      </c>
      <c r="BL157" s="137" t="str">
        <f t="shared" si="23"/>
        <v/>
      </c>
      <c r="BM157" s="132"/>
      <c r="BN157" s="8" t="b">
        <f t="shared" si="24"/>
        <v>1</v>
      </c>
      <c r="BO157" s="139" t="b">
        <f t="shared" si="25"/>
        <v>0</v>
      </c>
      <c r="BP157" s="140" t="b">
        <f t="shared" si="26"/>
        <v>1</v>
      </c>
      <c r="BQ157" s="4"/>
      <c r="BR157" s="4" t="str">
        <f t="shared" si="27"/>
        <v/>
      </c>
      <c r="BS157" s="4"/>
      <c r="BT157" s="4"/>
    </row>
    <row r="158">
      <c r="A158" s="4" t="s">
        <v>645</v>
      </c>
      <c r="B158" s="144">
        <v>44482.0</v>
      </c>
      <c r="C158" s="115">
        <v>0.3525</v>
      </c>
      <c r="D158" s="4"/>
      <c r="E158" s="143"/>
      <c r="F158" s="4"/>
      <c r="G158" s="4"/>
      <c r="H158" s="151"/>
      <c r="I158" s="4"/>
      <c r="J158" s="4"/>
      <c r="K158" s="4" t="s">
        <v>622</v>
      </c>
      <c r="L158" s="145">
        <v>44482.0</v>
      </c>
      <c r="M158" s="115">
        <v>0.5174884259259259</v>
      </c>
      <c r="N158" s="4"/>
      <c r="O158" s="4"/>
      <c r="P158" s="116" t="b">
        <f>IFNA(IF(VLOOKUP($A158,'Add from APT'!$AA$2:$AC808,3,FALSE)&gt;0,TRUE,FALSE),"ER - NOT IN APT")</f>
        <v>0</v>
      </c>
      <c r="Q158" s="82" t="str">
        <f>IF(ISLOGICAL(P158),IF(P158,"ER - REPS IN APT", IFNA(VLOOKUP($A158,RAW_APT!$A$3:$M808,7,FALSE),"ER - NOT IN APT")),P158)</f>
        <v>Result</v>
      </c>
      <c r="R158" s="117" t="b">
        <f t="shared" si="2"/>
        <v>1</v>
      </c>
      <c r="S158" s="116">
        <f t="shared" si="3"/>
        <v>1</v>
      </c>
      <c r="T158" s="146"/>
      <c r="U158" s="147"/>
      <c r="V158" s="147"/>
      <c r="W158" s="147"/>
      <c r="X158" s="120" t="b">
        <f t="shared" si="4"/>
        <v>0</v>
      </c>
      <c r="Y158" s="121" t="b">
        <v>0</v>
      </c>
      <c r="Z158" s="122" t="str">
        <f t="shared" si="5"/>
        <v/>
      </c>
      <c r="AA158" s="122" t="b">
        <f t="shared" si="6"/>
        <v>0</v>
      </c>
      <c r="AB158" s="147" t="b">
        <v>0</v>
      </c>
      <c r="AC158" s="148">
        <v>359.0</v>
      </c>
      <c r="AD158" s="149" t="b">
        <v>0</v>
      </c>
      <c r="AE158" s="125" t="str">
        <f t="shared" si="7"/>
        <v/>
      </c>
      <c r="AF158" s="117" t="b">
        <f t="shared" si="8"/>
        <v>0</v>
      </c>
      <c r="AG158" s="126" t="b">
        <f t="shared" si="9"/>
        <v>0</v>
      </c>
      <c r="AH158" s="148"/>
      <c r="AI158" s="150"/>
      <c r="AJ158" s="146"/>
      <c r="AK158" s="83" t="str">
        <f t="shared" si="10"/>
        <v>Negative</v>
      </c>
      <c r="AL158" s="147"/>
      <c r="AM158" s="83" t="s">
        <v>280</v>
      </c>
      <c r="AN158" s="83" t="s">
        <v>325</v>
      </c>
      <c r="AO158" s="83" t="str">
        <f>IFERROR(__xludf.DUMMYFUNCTION("IF($AG158, ""DELETED"",TRIM(JOIN("" "",D158:E158)))"),"")</f>
        <v/>
      </c>
      <c r="AP158" s="83" t="str">
        <f t="shared" ref="AP158:AQ158" si="182">IF($AG158, "DELETED", TRIM(CONCATENATE(F158,I158,U158)))</f>
        <v/>
      </c>
      <c r="AQ158" s="83" t="str">
        <f t="shared" si="182"/>
        <v/>
      </c>
      <c r="AR158" s="83" t="str">
        <f>IFERROR(__xludf.DUMMYFUNCTION("IF($AG158, ""DELETED"", TRIM(JOIN("" "",AP158,AQ158)))"),"")</f>
        <v/>
      </c>
      <c r="AS158" s="127"/>
      <c r="AT158" s="128" t="b">
        <f t="shared" si="12"/>
        <v>0</v>
      </c>
      <c r="AU158" s="128" t="str">
        <f t="shared" si="13"/>
        <v/>
      </c>
      <c r="AV158" s="128" t="str">
        <f t="shared" si="14"/>
        <v/>
      </c>
      <c r="AW158" s="128" t="str">
        <f t="shared" si="15"/>
        <v/>
      </c>
      <c r="AX158" s="129" t="str">
        <f t="shared" si="16"/>
        <v/>
      </c>
      <c r="AY158" s="143"/>
      <c r="AZ158" s="130"/>
      <c r="BA158" s="131" t="str">
        <f t="shared" si="17"/>
        <v/>
      </c>
      <c r="BB158" s="143"/>
      <c r="BC158" s="143"/>
      <c r="BD158" s="132"/>
      <c r="BE158" s="141"/>
      <c r="BF158" s="134" t="str">
        <f t="shared" si="18"/>
        <v/>
      </c>
      <c r="BG158" s="135" t="str">
        <f t="shared" si="19"/>
        <v>FLE715__44482_0.3525___Negative_44482_0.517488425925926_</v>
      </c>
      <c r="BH158" s="136" t="str">
        <f t="shared" si="20"/>
        <v/>
      </c>
      <c r="BI158" s="141" t="s">
        <v>646</v>
      </c>
      <c r="BJ158" s="137" t="str">
        <f t="shared" si="21"/>
        <v>FLB3593</v>
      </c>
      <c r="BK158" s="138" t="b">
        <f t="shared" si="22"/>
        <v>0</v>
      </c>
      <c r="BL158" s="137" t="str">
        <f t="shared" si="23"/>
        <v/>
      </c>
      <c r="BM158" s="132"/>
      <c r="BN158" s="8" t="b">
        <f t="shared" si="24"/>
        <v>1</v>
      </c>
      <c r="BO158" s="139" t="b">
        <f t="shared" si="25"/>
        <v>0</v>
      </c>
      <c r="BP158" s="140" t="b">
        <f t="shared" si="26"/>
        <v>1</v>
      </c>
      <c r="BQ158" s="4"/>
      <c r="BR158" s="4" t="str">
        <f t="shared" si="27"/>
        <v/>
      </c>
      <c r="BS158" s="4"/>
      <c r="BT158" s="4"/>
    </row>
    <row r="159">
      <c r="A159" s="4" t="s">
        <v>647</v>
      </c>
      <c r="B159" s="144">
        <v>44482.0</v>
      </c>
      <c r="C159" s="115">
        <v>0.3527777777777778</v>
      </c>
      <c r="D159" s="4"/>
      <c r="E159" s="143"/>
      <c r="F159" s="4"/>
      <c r="G159" s="4"/>
      <c r="H159" s="151"/>
      <c r="I159" s="4"/>
      <c r="J159" s="4"/>
      <c r="K159" s="4" t="s">
        <v>622</v>
      </c>
      <c r="L159" s="145">
        <v>44482.0</v>
      </c>
      <c r="M159" s="115">
        <v>0.5174884259259259</v>
      </c>
      <c r="N159" s="4"/>
      <c r="O159" s="4"/>
      <c r="P159" s="116" t="b">
        <f>IFNA(IF(VLOOKUP($A159,'Add from APT'!$AA$2:$AC808,3,FALSE)&gt;0,TRUE,FALSE),"ER - NOT IN APT")</f>
        <v>0</v>
      </c>
      <c r="Q159" s="82" t="str">
        <f>IF(ISLOGICAL(P159),IF(P159,"ER - REPS IN APT", IFNA(VLOOKUP($A159,RAW_APT!$A$3:$M808,7,FALSE),"ER - NOT IN APT")),P159)</f>
        <v>Result</v>
      </c>
      <c r="R159" s="117" t="b">
        <f t="shared" si="2"/>
        <v>1</v>
      </c>
      <c r="S159" s="116">
        <f t="shared" si="3"/>
        <v>1</v>
      </c>
      <c r="T159" s="146"/>
      <c r="U159" s="147"/>
      <c r="V159" s="147"/>
      <c r="W159" s="147"/>
      <c r="X159" s="120" t="b">
        <f t="shared" si="4"/>
        <v>0</v>
      </c>
      <c r="Y159" s="121" t="b">
        <v>0</v>
      </c>
      <c r="Z159" s="122" t="str">
        <f t="shared" si="5"/>
        <v/>
      </c>
      <c r="AA159" s="122" t="b">
        <f t="shared" si="6"/>
        <v>0</v>
      </c>
      <c r="AB159" s="147" t="b">
        <v>0</v>
      </c>
      <c r="AC159" s="148">
        <v>358.0</v>
      </c>
      <c r="AD159" s="149" t="b">
        <v>0</v>
      </c>
      <c r="AE159" s="125" t="str">
        <f t="shared" si="7"/>
        <v/>
      </c>
      <c r="AF159" s="117" t="b">
        <f t="shared" si="8"/>
        <v>0</v>
      </c>
      <c r="AG159" s="126" t="b">
        <f t="shared" si="9"/>
        <v>0</v>
      </c>
      <c r="AH159" s="148"/>
      <c r="AI159" s="150"/>
      <c r="AJ159" s="146"/>
      <c r="AK159" s="83" t="str">
        <f t="shared" si="10"/>
        <v>Negative</v>
      </c>
      <c r="AL159" s="147"/>
      <c r="AM159" s="83" t="s">
        <v>373</v>
      </c>
      <c r="AN159" s="83" t="s">
        <v>357</v>
      </c>
      <c r="AO159" s="83" t="str">
        <f>IFERROR(__xludf.DUMMYFUNCTION("IF($AG159, ""DELETED"",TRIM(JOIN("" "",D159:E159)))"),"")</f>
        <v/>
      </c>
      <c r="AP159" s="83" t="str">
        <f t="shared" ref="AP159:AQ159" si="183">IF($AG159, "DELETED", TRIM(CONCATENATE(F159,I159,U159)))</f>
        <v/>
      </c>
      <c r="AQ159" s="83" t="str">
        <f t="shared" si="183"/>
        <v/>
      </c>
      <c r="AR159" s="83" t="str">
        <f>IFERROR(__xludf.DUMMYFUNCTION("IF($AG159, ""DELETED"", TRIM(JOIN("" "",AP159,AQ159)))"),"")</f>
        <v/>
      </c>
      <c r="AS159" s="127"/>
      <c r="AT159" s="128" t="b">
        <f t="shared" si="12"/>
        <v>0</v>
      </c>
      <c r="AU159" s="128" t="str">
        <f t="shared" si="13"/>
        <v/>
      </c>
      <c r="AV159" s="128" t="str">
        <f t="shared" si="14"/>
        <v/>
      </c>
      <c r="AW159" s="128" t="str">
        <f t="shared" si="15"/>
        <v/>
      </c>
      <c r="AX159" s="129" t="str">
        <f t="shared" si="16"/>
        <v/>
      </c>
      <c r="AY159" s="143"/>
      <c r="AZ159" s="130"/>
      <c r="BA159" s="131" t="str">
        <f t="shared" si="17"/>
        <v/>
      </c>
      <c r="BB159" s="143"/>
      <c r="BC159" s="143"/>
      <c r="BD159" s="132"/>
      <c r="BE159" s="141"/>
      <c r="BF159" s="134" t="str">
        <f t="shared" si="18"/>
        <v/>
      </c>
      <c r="BG159" s="135" t="str">
        <f t="shared" si="19"/>
        <v>FLE719__44482_0.352777777777778___Negative_44482_0.517488425925926_</v>
      </c>
      <c r="BH159" s="136" t="str">
        <f t="shared" si="20"/>
        <v/>
      </c>
      <c r="BI159" s="141" t="s">
        <v>648</v>
      </c>
      <c r="BJ159" s="137" t="str">
        <f t="shared" si="21"/>
        <v>FLB3594</v>
      </c>
      <c r="BK159" s="138" t="b">
        <f t="shared" si="22"/>
        <v>0</v>
      </c>
      <c r="BL159" s="137" t="str">
        <f t="shared" si="23"/>
        <v/>
      </c>
      <c r="BM159" s="132"/>
      <c r="BN159" s="8" t="b">
        <f t="shared" si="24"/>
        <v>1</v>
      </c>
      <c r="BO159" s="139" t="b">
        <f t="shared" si="25"/>
        <v>0</v>
      </c>
      <c r="BP159" s="140" t="b">
        <f t="shared" si="26"/>
        <v>1</v>
      </c>
      <c r="BQ159" s="4"/>
      <c r="BR159" s="4" t="str">
        <f t="shared" si="27"/>
        <v/>
      </c>
      <c r="BS159" s="4"/>
      <c r="BT159" s="4"/>
    </row>
    <row r="160">
      <c r="A160" s="4" t="s">
        <v>649</v>
      </c>
      <c r="B160" s="144">
        <v>44482.0</v>
      </c>
      <c r="C160" s="115">
        <v>0.353125</v>
      </c>
      <c r="D160" s="4"/>
      <c r="E160" s="143"/>
      <c r="F160" s="4"/>
      <c r="G160" s="4"/>
      <c r="H160" s="151"/>
      <c r="I160" s="4"/>
      <c r="J160" s="4"/>
      <c r="K160" s="4" t="s">
        <v>622</v>
      </c>
      <c r="L160" s="145">
        <v>44482.0</v>
      </c>
      <c r="M160" s="115">
        <v>0.5174884259259259</v>
      </c>
      <c r="N160" s="4"/>
      <c r="O160" s="4"/>
      <c r="P160" s="116" t="b">
        <f>IFNA(IF(VLOOKUP($A160,'Add from APT'!$AA$2:$AC808,3,FALSE)&gt;0,TRUE,FALSE),"ER - NOT IN APT")</f>
        <v>0</v>
      </c>
      <c r="Q160" s="82" t="str">
        <f>IF(ISLOGICAL(P160),IF(P160,"ER - REPS IN APT", IFNA(VLOOKUP($A160,RAW_APT!$A$3:$M808,7,FALSE),"ER - NOT IN APT")),P160)</f>
        <v>Result</v>
      </c>
      <c r="R160" s="117" t="b">
        <f t="shared" si="2"/>
        <v>1</v>
      </c>
      <c r="S160" s="116">
        <f t="shared" si="3"/>
        <v>1</v>
      </c>
      <c r="T160" s="146"/>
      <c r="U160" s="147"/>
      <c r="V160" s="147"/>
      <c r="W160" s="147"/>
      <c r="X160" s="120" t="b">
        <f t="shared" si="4"/>
        <v>0</v>
      </c>
      <c r="Y160" s="121" t="b">
        <v>0</v>
      </c>
      <c r="Z160" s="122" t="str">
        <f t="shared" si="5"/>
        <v/>
      </c>
      <c r="AA160" s="122" t="b">
        <f t="shared" si="6"/>
        <v>0</v>
      </c>
      <c r="AB160" s="147" t="b">
        <v>0</v>
      </c>
      <c r="AC160" s="148">
        <v>357.0</v>
      </c>
      <c r="AD160" s="149" t="b">
        <v>0</v>
      </c>
      <c r="AE160" s="125" t="str">
        <f t="shared" si="7"/>
        <v/>
      </c>
      <c r="AF160" s="117" t="b">
        <f t="shared" si="8"/>
        <v>0</v>
      </c>
      <c r="AG160" s="126" t="b">
        <f t="shared" si="9"/>
        <v>0</v>
      </c>
      <c r="AH160" s="148"/>
      <c r="AI160" s="150"/>
      <c r="AJ160" s="146"/>
      <c r="AK160" s="83" t="str">
        <f t="shared" si="10"/>
        <v>Negative</v>
      </c>
      <c r="AL160" s="147"/>
      <c r="AM160" s="83" t="s">
        <v>373</v>
      </c>
      <c r="AN160" s="83" t="s">
        <v>363</v>
      </c>
      <c r="AO160" s="83" t="str">
        <f>IFERROR(__xludf.DUMMYFUNCTION("IF($AG160, ""DELETED"",TRIM(JOIN("" "",D160:E160)))"),"")</f>
        <v/>
      </c>
      <c r="AP160" s="83" t="str">
        <f t="shared" ref="AP160:AQ160" si="184">IF($AG160, "DELETED", TRIM(CONCATENATE(F160,I160,U160)))</f>
        <v/>
      </c>
      <c r="AQ160" s="83" t="str">
        <f t="shared" si="184"/>
        <v/>
      </c>
      <c r="AR160" s="83" t="str">
        <f>IFERROR(__xludf.DUMMYFUNCTION("IF($AG160, ""DELETED"", TRIM(JOIN("" "",AP160,AQ160)))"),"")</f>
        <v/>
      </c>
      <c r="AS160" s="127"/>
      <c r="AT160" s="128" t="b">
        <f t="shared" si="12"/>
        <v>0</v>
      </c>
      <c r="AU160" s="128" t="str">
        <f t="shared" si="13"/>
        <v/>
      </c>
      <c r="AV160" s="128" t="str">
        <f t="shared" si="14"/>
        <v/>
      </c>
      <c r="AW160" s="128" t="str">
        <f t="shared" si="15"/>
        <v/>
      </c>
      <c r="AX160" s="129" t="str">
        <f t="shared" si="16"/>
        <v/>
      </c>
      <c r="AY160" s="143"/>
      <c r="AZ160" s="130"/>
      <c r="BA160" s="131" t="str">
        <f t="shared" si="17"/>
        <v/>
      </c>
      <c r="BB160" s="143"/>
      <c r="BC160" s="143"/>
      <c r="BD160" s="132"/>
      <c r="BE160" s="141"/>
      <c r="BF160" s="134" t="str">
        <f t="shared" si="18"/>
        <v/>
      </c>
      <c r="BG160" s="135" t="str">
        <f t="shared" si="19"/>
        <v>FLE677__44482_0.353125___Negative_44482_0.517488425925926_</v>
      </c>
      <c r="BH160" s="136" t="str">
        <f t="shared" si="20"/>
        <v/>
      </c>
      <c r="BI160" s="141" t="s">
        <v>650</v>
      </c>
      <c r="BJ160" s="137" t="str">
        <f t="shared" si="21"/>
        <v>FLB3595</v>
      </c>
      <c r="BK160" s="138" t="b">
        <f t="shared" si="22"/>
        <v>0</v>
      </c>
      <c r="BL160" s="137" t="str">
        <f t="shared" si="23"/>
        <v/>
      </c>
      <c r="BM160" s="132"/>
      <c r="BN160" s="8" t="b">
        <f t="shared" si="24"/>
        <v>1</v>
      </c>
      <c r="BO160" s="139" t="b">
        <f t="shared" si="25"/>
        <v>0</v>
      </c>
      <c r="BP160" s="140" t="b">
        <f t="shared" si="26"/>
        <v>1</v>
      </c>
      <c r="BQ160" s="4"/>
      <c r="BR160" s="4" t="str">
        <f t="shared" si="27"/>
        <v/>
      </c>
      <c r="BS160" s="4"/>
      <c r="BT160" s="4"/>
    </row>
    <row r="161">
      <c r="A161" s="4" t="s">
        <v>651</v>
      </c>
      <c r="B161" s="144">
        <v>44482.0</v>
      </c>
      <c r="C161" s="115">
        <v>0.3541666666666667</v>
      </c>
      <c r="D161" s="4"/>
      <c r="E161" s="143"/>
      <c r="F161" s="4"/>
      <c r="G161" s="4"/>
      <c r="H161" s="151"/>
      <c r="I161" s="4"/>
      <c r="J161" s="4"/>
      <c r="K161" s="4" t="s">
        <v>622</v>
      </c>
      <c r="L161" s="145">
        <v>44482.0</v>
      </c>
      <c r="M161" s="115">
        <v>0.5174884259259259</v>
      </c>
      <c r="N161" s="4"/>
      <c r="O161" s="4"/>
      <c r="P161" s="116" t="b">
        <f>IFNA(IF(VLOOKUP($A161,'Add from APT'!$AA$2:$AC808,3,FALSE)&gt;0,TRUE,FALSE),"ER - NOT IN APT")</f>
        <v>0</v>
      </c>
      <c r="Q161" s="82" t="str">
        <f>IF(ISLOGICAL(P161),IF(P161,"ER - REPS IN APT", IFNA(VLOOKUP($A161,RAW_APT!$A$3:$M808,7,FALSE),"ER - NOT IN APT")),P161)</f>
        <v>Result</v>
      </c>
      <c r="R161" s="117" t="b">
        <f t="shared" si="2"/>
        <v>1</v>
      </c>
      <c r="S161" s="116">
        <f t="shared" si="3"/>
        <v>1</v>
      </c>
      <c r="T161" s="146"/>
      <c r="U161" s="147"/>
      <c r="V161" s="147"/>
      <c r="W161" s="147"/>
      <c r="X161" s="120" t="b">
        <f t="shared" si="4"/>
        <v>0</v>
      </c>
      <c r="Y161" s="121" t="b">
        <v>0</v>
      </c>
      <c r="Z161" s="122" t="str">
        <f t="shared" si="5"/>
        <v/>
      </c>
      <c r="AA161" s="122" t="b">
        <f t="shared" si="6"/>
        <v>0</v>
      </c>
      <c r="AB161" s="147" t="b">
        <v>0</v>
      </c>
      <c r="AC161" s="148">
        <v>356.0</v>
      </c>
      <c r="AD161" s="149" t="b">
        <v>0</v>
      </c>
      <c r="AE161" s="125" t="str">
        <f t="shared" si="7"/>
        <v/>
      </c>
      <c r="AF161" s="117" t="b">
        <f t="shared" si="8"/>
        <v>0</v>
      </c>
      <c r="AG161" s="126" t="b">
        <f t="shared" si="9"/>
        <v>0</v>
      </c>
      <c r="AH161" s="148"/>
      <c r="AI161" s="150"/>
      <c r="AJ161" s="146"/>
      <c r="AK161" s="83" t="str">
        <f t="shared" si="10"/>
        <v>Negative</v>
      </c>
      <c r="AL161" s="147"/>
      <c r="AM161" s="83" t="s">
        <v>280</v>
      </c>
      <c r="AN161" s="83" t="s">
        <v>352</v>
      </c>
      <c r="AO161" s="83" t="str">
        <f>IFERROR(__xludf.DUMMYFUNCTION("IF($AG161, ""DELETED"",TRIM(JOIN("" "",D161:E161)))"),"")</f>
        <v/>
      </c>
      <c r="AP161" s="83" t="str">
        <f t="shared" ref="AP161:AQ161" si="185">IF($AG161, "DELETED", TRIM(CONCATENATE(F161,I161,U161)))</f>
        <v/>
      </c>
      <c r="AQ161" s="83" t="str">
        <f t="shared" si="185"/>
        <v/>
      </c>
      <c r="AR161" s="83" t="str">
        <f>IFERROR(__xludf.DUMMYFUNCTION("IF($AG161, ""DELETED"", TRIM(JOIN("" "",AP161,AQ161)))"),"")</f>
        <v/>
      </c>
      <c r="AS161" s="127"/>
      <c r="AT161" s="128" t="b">
        <f t="shared" si="12"/>
        <v>0</v>
      </c>
      <c r="AU161" s="128" t="str">
        <f t="shared" si="13"/>
        <v/>
      </c>
      <c r="AV161" s="128" t="str">
        <f t="shared" si="14"/>
        <v/>
      </c>
      <c r="AW161" s="128" t="str">
        <f t="shared" si="15"/>
        <v/>
      </c>
      <c r="AX161" s="129" t="str">
        <f t="shared" si="16"/>
        <v/>
      </c>
      <c r="AY161" s="143"/>
      <c r="AZ161" s="130"/>
      <c r="BA161" s="131" t="str">
        <f t="shared" si="17"/>
        <v/>
      </c>
      <c r="BB161" s="143"/>
      <c r="BC161" s="143"/>
      <c r="BD161" s="132"/>
      <c r="BE161" s="141"/>
      <c r="BF161" s="134" t="str">
        <f t="shared" si="18"/>
        <v/>
      </c>
      <c r="BG161" s="135" t="str">
        <f t="shared" si="19"/>
        <v>FLE696__44482_0.354166666666667___Negative_44482_0.517488425925926_</v>
      </c>
      <c r="BH161" s="136" t="str">
        <f t="shared" si="20"/>
        <v/>
      </c>
      <c r="BI161" s="141" t="s">
        <v>652</v>
      </c>
      <c r="BJ161" s="137" t="str">
        <f t="shared" si="21"/>
        <v>FLB3596</v>
      </c>
      <c r="BK161" s="138" t="b">
        <f t="shared" si="22"/>
        <v>0</v>
      </c>
      <c r="BL161" s="137" t="str">
        <f t="shared" si="23"/>
        <v/>
      </c>
      <c r="BM161" s="132"/>
      <c r="BN161" s="8" t="b">
        <f t="shared" si="24"/>
        <v>1</v>
      </c>
      <c r="BO161" s="139" t="b">
        <f t="shared" si="25"/>
        <v>0</v>
      </c>
      <c r="BP161" s="140" t="b">
        <f t="shared" si="26"/>
        <v>1</v>
      </c>
      <c r="BQ161" s="4"/>
      <c r="BR161" s="4" t="str">
        <f t="shared" si="27"/>
        <v/>
      </c>
      <c r="BS161" s="4"/>
      <c r="BT161" s="4"/>
    </row>
    <row r="162">
      <c r="A162" s="4" t="s">
        <v>653</v>
      </c>
      <c r="B162" s="144">
        <v>44482.0</v>
      </c>
      <c r="C162" s="115">
        <v>0.3544097222222222</v>
      </c>
      <c r="D162" s="4"/>
      <c r="E162" s="143"/>
      <c r="F162" s="4"/>
      <c r="G162" s="4"/>
      <c r="H162" s="151"/>
      <c r="I162" s="4"/>
      <c r="J162" s="4"/>
      <c r="K162" s="4" t="s">
        <v>622</v>
      </c>
      <c r="L162" s="145">
        <v>44482.0</v>
      </c>
      <c r="M162" s="115">
        <v>0.5174884259259259</v>
      </c>
      <c r="N162" s="4"/>
      <c r="O162" s="4"/>
      <c r="P162" s="116" t="b">
        <f>IFNA(IF(VLOOKUP($A162,'Add from APT'!$AA$2:$AC808,3,FALSE)&gt;0,TRUE,FALSE),"ER - NOT IN APT")</f>
        <v>0</v>
      </c>
      <c r="Q162" s="82" t="str">
        <f>IF(ISLOGICAL(P162),IF(P162,"ER - REPS IN APT", IFNA(VLOOKUP($A162,RAW_APT!$A$3:$M808,7,FALSE),"ER - NOT IN APT")),P162)</f>
        <v>Result</v>
      </c>
      <c r="R162" s="117" t="b">
        <f t="shared" si="2"/>
        <v>1</v>
      </c>
      <c r="S162" s="116">
        <f t="shared" si="3"/>
        <v>1</v>
      </c>
      <c r="T162" s="146"/>
      <c r="U162" s="147"/>
      <c r="V162" s="147"/>
      <c r="W162" s="147"/>
      <c r="X162" s="120" t="b">
        <f t="shared" si="4"/>
        <v>0</v>
      </c>
      <c r="Y162" s="121" t="b">
        <v>0</v>
      </c>
      <c r="Z162" s="122" t="str">
        <f t="shared" si="5"/>
        <v/>
      </c>
      <c r="AA162" s="122" t="b">
        <f t="shared" si="6"/>
        <v>0</v>
      </c>
      <c r="AB162" s="147" t="b">
        <v>0</v>
      </c>
      <c r="AC162" s="148">
        <v>355.0</v>
      </c>
      <c r="AD162" s="149" t="b">
        <v>0</v>
      </c>
      <c r="AE162" s="125" t="str">
        <f t="shared" si="7"/>
        <v/>
      </c>
      <c r="AF162" s="117" t="b">
        <f t="shared" si="8"/>
        <v>0</v>
      </c>
      <c r="AG162" s="126" t="b">
        <f t="shared" si="9"/>
        <v>0</v>
      </c>
      <c r="AH162" s="148"/>
      <c r="AI162" s="150"/>
      <c r="AJ162" s="146"/>
      <c r="AK162" s="83" t="str">
        <f t="shared" si="10"/>
        <v>Negative</v>
      </c>
      <c r="AL162" s="147"/>
      <c r="AM162" s="83" t="s">
        <v>280</v>
      </c>
      <c r="AN162" s="83" t="s">
        <v>349</v>
      </c>
      <c r="AO162" s="83" t="str">
        <f>IFERROR(__xludf.DUMMYFUNCTION("IF($AG162, ""DELETED"",TRIM(JOIN("" "",D162:E162)))"),"")</f>
        <v/>
      </c>
      <c r="AP162" s="83" t="str">
        <f t="shared" ref="AP162:AQ162" si="186">IF($AG162, "DELETED", TRIM(CONCATENATE(F162,I162,U162)))</f>
        <v/>
      </c>
      <c r="AQ162" s="83" t="str">
        <f t="shared" si="186"/>
        <v/>
      </c>
      <c r="AR162" s="83" t="str">
        <f>IFERROR(__xludf.DUMMYFUNCTION("IF($AG162, ""DELETED"", TRIM(JOIN("" "",AP162,AQ162)))"),"")</f>
        <v/>
      </c>
      <c r="AS162" s="127"/>
      <c r="AT162" s="128" t="b">
        <f t="shared" si="12"/>
        <v>0</v>
      </c>
      <c r="AU162" s="128" t="str">
        <f t="shared" si="13"/>
        <v/>
      </c>
      <c r="AV162" s="128" t="str">
        <f t="shared" si="14"/>
        <v/>
      </c>
      <c r="AW162" s="128" t="str">
        <f t="shared" si="15"/>
        <v/>
      </c>
      <c r="AX162" s="129" t="str">
        <f t="shared" si="16"/>
        <v/>
      </c>
      <c r="AY162" s="143"/>
      <c r="AZ162" s="130"/>
      <c r="BA162" s="131" t="str">
        <f t="shared" si="17"/>
        <v/>
      </c>
      <c r="BB162" s="143"/>
      <c r="BC162" s="143"/>
      <c r="BD162" s="132"/>
      <c r="BE162" s="141"/>
      <c r="BF162" s="134" t="str">
        <f t="shared" si="18"/>
        <v/>
      </c>
      <c r="BG162" s="135" t="str">
        <f t="shared" si="19"/>
        <v>FLE680__44482_0.354409722222222___Negative_44482_0.517488425925926_</v>
      </c>
      <c r="BH162" s="136" t="str">
        <f t="shared" si="20"/>
        <v/>
      </c>
      <c r="BI162" s="141" t="s">
        <v>654</v>
      </c>
      <c r="BJ162" s="137" t="str">
        <f t="shared" si="21"/>
        <v>FLB3597</v>
      </c>
      <c r="BK162" s="138" t="b">
        <f t="shared" si="22"/>
        <v>0</v>
      </c>
      <c r="BL162" s="137" t="str">
        <f t="shared" si="23"/>
        <v/>
      </c>
      <c r="BM162" s="132"/>
      <c r="BN162" s="8" t="b">
        <f t="shared" si="24"/>
        <v>1</v>
      </c>
      <c r="BO162" s="139" t="b">
        <f t="shared" si="25"/>
        <v>0</v>
      </c>
      <c r="BP162" s="140" t="b">
        <f t="shared" si="26"/>
        <v>1</v>
      </c>
      <c r="BQ162" s="4"/>
      <c r="BR162" s="4" t="str">
        <f t="shared" si="27"/>
        <v/>
      </c>
      <c r="BS162" s="4"/>
      <c r="BT162" s="4"/>
    </row>
    <row r="163">
      <c r="A163" s="4" t="s">
        <v>655</v>
      </c>
      <c r="B163" s="144">
        <v>44482.0</v>
      </c>
      <c r="C163" s="115">
        <v>0.35466435185185186</v>
      </c>
      <c r="D163" s="4"/>
      <c r="E163" s="143"/>
      <c r="F163" s="4"/>
      <c r="G163" s="4"/>
      <c r="H163" s="151"/>
      <c r="I163" s="4"/>
      <c r="J163" s="4"/>
      <c r="K163" s="4" t="s">
        <v>622</v>
      </c>
      <c r="L163" s="145">
        <v>44482.0</v>
      </c>
      <c r="M163" s="115">
        <v>0.5174884259259259</v>
      </c>
      <c r="N163" s="4"/>
      <c r="O163" s="4"/>
      <c r="P163" s="116" t="b">
        <f>IFNA(IF(VLOOKUP($A163,'Add from APT'!$AA$2:$AC808,3,FALSE)&gt;0,TRUE,FALSE),"ER - NOT IN APT")</f>
        <v>0</v>
      </c>
      <c r="Q163" s="82" t="str">
        <f>IF(ISLOGICAL(P163),IF(P163,"ER - REPS IN APT", IFNA(VLOOKUP($A163,RAW_APT!$A$3:$M808,7,FALSE),"ER - NOT IN APT")),P163)</f>
        <v>Result</v>
      </c>
      <c r="R163" s="117" t="b">
        <f t="shared" si="2"/>
        <v>1</v>
      </c>
      <c r="S163" s="116">
        <f t="shared" si="3"/>
        <v>1</v>
      </c>
      <c r="T163" s="146"/>
      <c r="U163" s="147"/>
      <c r="V163" s="147"/>
      <c r="W163" s="147"/>
      <c r="X163" s="120" t="b">
        <f t="shared" si="4"/>
        <v>0</v>
      </c>
      <c r="Y163" s="121" t="b">
        <v>0</v>
      </c>
      <c r="Z163" s="122" t="str">
        <f t="shared" si="5"/>
        <v/>
      </c>
      <c r="AA163" s="122" t="b">
        <f t="shared" si="6"/>
        <v>0</v>
      </c>
      <c r="AB163" s="147" t="b">
        <v>0</v>
      </c>
      <c r="AC163" s="148">
        <v>354.0</v>
      </c>
      <c r="AD163" s="149" t="b">
        <v>0</v>
      </c>
      <c r="AE163" s="125" t="str">
        <f t="shared" si="7"/>
        <v/>
      </c>
      <c r="AF163" s="117" t="b">
        <f t="shared" si="8"/>
        <v>0</v>
      </c>
      <c r="AG163" s="126" t="b">
        <f t="shared" si="9"/>
        <v>0</v>
      </c>
      <c r="AH163" s="148"/>
      <c r="AI163" s="150"/>
      <c r="AJ163" s="146"/>
      <c r="AK163" s="83" t="str">
        <f t="shared" si="10"/>
        <v>Negative</v>
      </c>
      <c r="AL163" s="147"/>
      <c r="AM163" s="83" t="s">
        <v>280</v>
      </c>
      <c r="AN163" s="83" t="s">
        <v>287</v>
      </c>
      <c r="AO163" s="83" t="str">
        <f>IFERROR(__xludf.DUMMYFUNCTION("IF($AG163, ""DELETED"",TRIM(JOIN("" "",D163:E163)))"),"")</f>
        <v/>
      </c>
      <c r="AP163" s="83" t="str">
        <f t="shared" ref="AP163:AQ163" si="187">IF($AG163, "DELETED", TRIM(CONCATENATE(F163,I163,U163)))</f>
        <v/>
      </c>
      <c r="AQ163" s="83" t="str">
        <f t="shared" si="187"/>
        <v/>
      </c>
      <c r="AR163" s="83" t="str">
        <f>IFERROR(__xludf.DUMMYFUNCTION("IF($AG163, ""DELETED"", TRIM(JOIN("" "",AP163,AQ163)))"),"")</f>
        <v/>
      </c>
      <c r="AS163" s="127"/>
      <c r="AT163" s="128" t="b">
        <f t="shared" si="12"/>
        <v>0</v>
      </c>
      <c r="AU163" s="128" t="str">
        <f t="shared" si="13"/>
        <v/>
      </c>
      <c r="AV163" s="128" t="str">
        <f t="shared" si="14"/>
        <v/>
      </c>
      <c r="AW163" s="128" t="str">
        <f t="shared" si="15"/>
        <v/>
      </c>
      <c r="AX163" s="129" t="str">
        <f t="shared" si="16"/>
        <v/>
      </c>
      <c r="AY163" s="143"/>
      <c r="AZ163" s="130"/>
      <c r="BA163" s="131" t="str">
        <f t="shared" si="17"/>
        <v/>
      </c>
      <c r="BB163" s="143"/>
      <c r="BC163" s="143"/>
      <c r="BD163" s="132"/>
      <c r="BE163" s="141"/>
      <c r="BF163" s="134" t="str">
        <f t="shared" si="18"/>
        <v/>
      </c>
      <c r="BG163" s="135" t="str">
        <f t="shared" si="19"/>
        <v>FLE653__44482_0.354664351851852___Negative_44482_0.517488425925926_</v>
      </c>
      <c r="BH163" s="136" t="str">
        <f t="shared" si="20"/>
        <v/>
      </c>
      <c r="BI163" s="141" t="s">
        <v>656</v>
      </c>
      <c r="BJ163" s="137" t="str">
        <f t="shared" si="21"/>
        <v>FLB3598</v>
      </c>
      <c r="BK163" s="138" t="b">
        <f t="shared" si="22"/>
        <v>0</v>
      </c>
      <c r="BL163" s="137" t="str">
        <f t="shared" si="23"/>
        <v/>
      </c>
      <c r="BM163" s="132"/>
      <c r="BN163" s="8" t="b">
        <f t="shared" si="24"/>
        <v>1</v>
      </c>
      <c r="BO163" s="139" t="b">
        <f t="shared" si="25"/>
        <v>0</v>
      </c>
      <c r="BP163" s="140" t="b">
        <f t="shared" si="26"/>
        <v>1</v>
      </c>
      <c r="BQ163" s="4"/>
      <c r="BR163" s="4" t="str">
        <f t="shared" si="27"/>
        <v/>
      </c>
      <c r="BS163" s="4"/>
      <c r="BT163" s="4"/>
    </row>
    <row r="164">
      <c r="A164" s="4" t="s">
        <v>657</v>
      </c>
      <c r="B164" s="144">
        <v>44482.0</v>
      </c>
      <c r="C164" s="115">
        <v>0.3546990740740741</v>
      </c>
      <c r="D164" s="4"/>
      <c r="E164" s="143"/>
      <c r="F164" s="4"/>
      <c r="G164" s="4"/>
      <c r="H164" s="151"/>
      <c r="I164" s="4"/>
      <c r="J164" s="4"/>
      <c r="K164" s="4" t="s">
        <v>622</v>
      </c>
      <c r="L164" s="145">
        <v>44482.0</v>
      </c>
      <c r="M164" s="115">
        <v>0.5174884259259259</v>
      </c>
      <c r="N164" s="4"/>
      <c r="O164" s="4"/>
      <c r="P164" s="116" t="b">
        <f>IFNA(IF(VLOOKUP($A164,'Add from APT'!$AA$2:$AC808,3,FALSE)&gt;0,TRUE,FALSE),"ER - NOT IN APT")</f>
        <v>0</v>
      </c>
      <c r="Q164" s="82" t="str">
        <f>IF(ISLOGICAL(P164),IF(P164,"ER - REPS IN APT", IFNA(VLOOKUP($A164,RAW_APT!$A$3:$M808,7,FALSE),"ER - NOT IN APT")),P164)</f>
        <v>Result</v>
      </c>
      <c r="R164" s="117" t="b">
        <f t="shared" si="2"/>
        <v>1</v>
      </c>
      <c r="S164" s="116">
        <f t="shared" si="3"/>
        <v>1</v>
      </c>
      <c r="T164" s="146"/>
      <c r="U164" s="147"/>
      <c r="V164" s="147"/>
      <c r="W164" s="147"/>
      <c r="X164" s="120" t="b">
        <f t="shared" si="4"/>
        <v>0</v>
      </c>
      <c r="Y164" s="121" t="b">
        <v>0</v>
      </c>
      <c r="Z164" s="122" t="str">
        <f t="shared" si="5"/>
        <v/>
      </c>
      <c r="AA164" s="122" t="b">
        <f t="shared" si="6"/>
        <v>0</v>
      </c>
      <c r="AB164" s="147" t="b">
        <v>0</v>
      </c>
      <c r="AC164" s="148">
        <v>353.0</v>
      </c>
      <c r="AD164" s="149" t="b">
        <v>0</v>
      </c>
      <c r="AE164" s="125" t="str">
        <f t="shared" si="7"/>
        <v/>
      </c>
      <c r="AF164" s="117" t="b">
        <f t="shared" si="8"/>
        <v>0</v>
      </c>
      <c r="AG164" s="126" t="b">
        <f t="shared" si="9"/>
        <v>0</v>
      </c>
      <c r="AH164" s="148"/>
      <c r="AI164" s="150"/>
      <c r="AJ164" s="146"/>
      <c r="AK164" s="83" t="str">
        <f t="shared" si="10"/>
        <v>Negative</v>
      </c>
      <c r="AL164" s="147"/>
      <c r="AM164" s="83" t="s">
        <v>373</v>
      </c>
      <c r="AN164" s="83" t="s">
        <v>360</v>
      </c>
      <c r="AO164" s="83" t="str">
        <f>IFERROR(__xludf.DUMMYFUNCTION("IF($AG164, ""DELETED"",TRIM(JOIN("" "",D164:E164)))"),"")</f>
        <v/>
      </c>
      <c r="AP164" s="83" t="str">
        <f t="shared" ref="AP164:AQ164" si="188">IF($AG164, "DELETED", TRIM(CONCATENATE(F164,I164,U164)))</f>
        <v/>
      </c>
      <c r="AQ164" s="83" t="str">
        <f t="shared" si="188"/>
        <v/>
      </c>
      <c r="AR164" s="83" t="str">
        <f>IFERROR(__xludf.DUMMYFUNCTION("IF($AG164, ""DELETED"", TRIM(JOIN("" "",AP164,AQ164)))"),"")</f>
        <v/>
      </c>
      <c r="AS164" s="127"/>
      <c r="AT164" s="128" t="b">
        <f t="shared" si="12"/>
        <v>0</v>
      </c>
      <c r="AU164" s="128" t="str">
        <f t="shared" si="13"/>
        <v/>
      </c>
      <c r="AV164" s="128" t="str">
        <f t="shared" si="14"/>
        <v/>
      </c>
      <c r="AW164" s="128" t="str">
        <f t="shared" si="15"/>
        <v/>
      </c>
      <c r="AX164" s="129" t="str">
        <f t="shared" si="16"/>
        <v/>
      </c>
      <c r="AY164" s="143"/>
      <c r="AZ164" s="130"/>
      <c r="BA164" s="131" t="str">
        <f t="shared" si="17"/>
        <v/>
      </c>
      <c r="BB164" s="143"/>
      <c r="BC164" s="143"/>
      <c r="BD164" s="132"/>
      <c r="BE164" s="141"/>
      <c r="BF164" s="134" t="str">
        <f t="shared" si="18"/>
        <v/>
      </c>
      <c r="BG164" s="135" t="str">
        <f t="shared" si="19"/>
        <v>FLE692__44482_0.354699074074074___Negative_44482_0.517488425925926_</v>
      </c>
      <c r="BH164" s="136" t="str">
        <f t="shared" si="20"/>
        <v/>
      </c>
      <c r="BI164" s="141" t="s">
        <v>658</v>
      </c>
      <c r="BJ164" s="137" t="str">
        <f t="shared" si="21"/>
        <v>FLB3599</v>
      </c>
      <c r="BK164" s="138" t="b">
        <f t="shared" si="22"/>
        <v>0</v>
      </c>
      <c r="BL164" s="137" t="str">
        <f t="shared" si="23"/>
        <v/>
      </c>
      <c r="BM164" s="132"/>
      <c r="BN164" s="8" t="b">
        <f t="shared" si="24"/>
        <v>1</v>
      </c>
      <c r="BO164" s="139" t="b">
        <f t="shared" si="25"/>
        <v>0</v>
      </c>
      <c r="BP164" s="140" t="b">
        <f t="shared" si="26"/>
        <v>1</v>
      </c>
      <c r="BQ164" s="4"/>
      <c r="BR164" s="4" t="str">
        <f t="shared" si="27"/>
        <v/>
      </c>
      <c r="BS164" s="4"/>
      <c r="BT164" s="4"/>
    </row>
    <row r="165">
      <c r="A165" s="4" t="s">
        <v>659</v>
      </c>
      <c r="B165" s="144">
        <v>44482.0</v>
      </c>
      <c r="C165" s="115">
        <v>0.3575115740740741</v>
      </c>
      <c r="D165" s="4"/>
      <c r="E165" s="143"/>
      <c r="F165" s="4"/>
      <c r="G165" s="4"/>
      <c r="H165" s="151"/>
      <c r="I165" s="4"/>
      <c r="J165" s="4"/>
      <c r="K165" s="4" t="s">
        <v>622</v>
      </c>
      <c r="L165" s="145">
        <v>44482.0</v>
      </c>
      <c r="M165" s="115">
        <v>0.5174884259259259</v>
      </c>
      <c r="N165" s="4"/>
      <c r="O165" s="4"/>
      <c r="P165" s="116" t="b">
        <f>IFNA(IF(VLOOKUP($A165,'Add from APT'!$AA$2:$AC808,3,FALSE)&gt;0,TRUE,FALSE),"ER - NOT IN APT")</f>
        <v>0</v>
      </c>
      <c r="Q165" s="82" t="str">
        <f>IF(ISLOGICAL(P165),IF(P165,"ER - REPS IN APT", IFNA(VLOOKUP($A165,RAW_APT!$A$3:$M808,7,FALSE),"ER - NOT IN APT")),P165)</f>
        <v>Result</v>
      </c>
      <c r="R165" s="117" t="b">
        <f t="shared" si="2"/>
        <v>1</v>
      </c>
      <c r="S165" s="116">
        <f t="shared" si="3"/>
        <v>1</v>
      </c>
      <c r="T165" s="146"/>
      <c r="U165" s="147"/>
      <c r="V165" s="147"/>
      <c r="W165" s="147"/>
      <c r="X165" s="120" t="b">
        <f t="shared" si="4"/>
        <v>0</v>
      </c>
      <c r="Y165" s="121" t="b">
        <v>0</v>
      </c>
      <c r="Z165" s="122" t="str">
        <f t="shared" si="5"/>
        <v/>
      </c>
      <c r="AA165" s="122" t="b">
        <f t="shared" si="6"/>
        <v>0</v>
      </c>
      <c r="AB165" s="147" t="b">
        <v>0</v>
      </c>
      <c r="AC165" s="148">
        <v>352.0</v>
      </c>
      <c r="AD165" s="149" t="b">
        <v>0</v>
      </c>
      <c r="AE165" s="125" t="str">
        <f t="shared" si="7"/>
        <v/>
      </c>
      <c r="AF165" s="117" t="b">
        <f t="shared" si="8"/>
        <v>0</v>
      </c>
      <c r="AG165" s="126" t="b">
        <f t="shared" si="9"/>
        <v>0</v>
      </c>
      <c r="AH165" s="148"/>
      <c r="AI165" s="150"/>
      <c r="AJ165" s="146"/>
      <c r="AK165" s="83" t="str">
        <f t="shared" si="10"/>
        <v>Negative</v>
      </c>
      <c r="AL165" s="147"/>
      <c r="AM165" s="83" t="s">
        <v>280</v>
      </c>
      <c r="AN165" s="83" t="s">
        <v>313</v>
      </c>
      <c r="AO165" s="83" t="str">
        <f>IFERROR(__xludf.DUMMYFUNCTION("IF($AG165, ""DELETED"",TRIM(JOIN("" "",D165:E165)))"),"")</f>
        <v/>
      </c>
      <c r="AP165" s="83" t="str">
        <f t="shared" ref="AP165:AQ165" si="189">IF($AG165, "DELETED", TRIM(CONCATENATE(F165,I165,U165)))</f>
        <v/>
      </c>
      <c r="AQ165" s="83" t="str">
        <f t="shared" si="189"/>
        <v/>
      </c>
      <c r="AR165" s="83" t="str">
        <f>IFERROR(__xludf.DUMMYFUNCTION("IF($AG165, ""DELETED"", TRIM(JOIN("" "",AP165,AQ165)))"),"")</f>
        <v/>
      </c>
      <c r="AS165" s="127"/>
      <c r="AT165" s="128" t="b">
        <f t="shared" si="12"/>
        <v>0</v>
      </c>
      <c r="AU165" s="128" t="str">
        <f t="shared" si="13"/>
        <v/>
      </c>
      <c r="AV165" s="128" t="str">
        <f t="shared" si="14"/>
        <v/>
      </c>
      <c r="AW165" s="128" t="str">
        <f t="shared" si="15"/>
        <v/>
      </c>
      <c r="AX165" s="129" t="str">
        <f t="shared" si="16"/>
        <v/>
      </c>
      <c r="AY165" s="143"/>
      <c r="AZ165" s="130"/>
      <c r="BA165" s="131" t="str">
        <f t="shared" si="17"/>
        <v/>
      </c>
      <c r="BB165" s="143"/>
      <c r="BC165" s="143"/>
      <c r="BD165" s="132"/>
      <c r="BE165" s="141"/>
      <c r="BF165" s="134" t="str">
        <f t="shared" si="18"/>
        <v/>
      </c>
      <c r="BG165" s="135" t="str">
        <f t="shared" si="19"/>
        <v>FLE716__44482_0.357511574074074___Negative_44482_0.517488425925926_</v>
      </c>
      <c r="BH165" s="136" t="str">
        <f t="shared" si="20"/>
        <v/>
      </c>
      <c r="BI165" s="141" t="s">
        <v>660</v>
      </c>
      <c r="BJ165" s="137" t="str">
        <f t="shared" si="21"/>
        <v>FLB3600</v>
      </c>
      <c r="BK165" s="138" t="b">
        <f t="shared" si="22"/>
        <v>0</v>
      </c>
      <c r="BL165" s="137" t="str">
        <f t="shared" si="23"/>
        <v/>
      </c>
      <c r="BM165" s="132"/>
      <c r="BN165" s="8" t="b">
        <f t="shared" si="24"/>
        <v>1</v>
      </c>
      <c r="BO165" s="139" t="b">
        <f t="shared" si="25"/>
        <v>0</v>
      </c>
      <c r="BP165" s="140" t="b">
        <f t="shared" si="26"/>
        <v>1</v>
      </c>
      <c r="BQ165" s="4"/>
      <c r="BR165" s="4" t="str">
        <f t="shared" si="27"/>
        <v/>
      </c>
      <c r="BS165" s="4"/>
      <c r="BT165" s="4"/>
    </row>
    <row r="166">
      <c r="A166" s="4" t="s">
        <v>661</v>
      </c>
      <c r="B166" s="144">
        <v>44482.0</v>
      </c>
      <c r="C166" s="115">
        <v>0.35783564814814817</v>
      </c>
      <c r="D166" s="4"/>
      <c r="E166" s="143"/>
      <c r="F166" s="4"/>
      <c r="G166" s="4"/>
      <c r="H166" s="151"/>
      <c r="I166" s="4"/>
      <c r="J166" s="4"/>
      <c r="K166" s="4" t="s">
        <v>622</v>
      </c>
      <c r="L166" s="145">
        <v>44482.0</v>
      </c>
      <c r="M166" s="115">
        <v>0.5174884259259259</v>
      </c>
      <c r="N166" s="4"/>
      <c r="O166" s="4"/>
      <c r="P166" s="116" t="b">
        <f>IFNA(IF(VLOOKUP($A166,'Add from APT'!$AA$2:$AC808,3,FALSE)&gt;0,TRUE,FALSE),"ER - NOT IN APT")</f>
        <v>0</v>
      </c>
      <c r="Q166" s="82" t="str">
        <f>IF(ISLOGICAL(P166),IF(P166,"ER - REPS IN APT", IFNA(VLOOKUP($A166,RAW_APT!$A$3:$M808,7,FALSE),"ER - NOT IN APT")),P166)</f>
        <v>Result</v>
      </c>
      <c r="R166" s="117" t="b">
        <f t="shared" si="2"/>
        <v>1</v>
      </c>
      <c r="S166" s="116">
        <f t="shared" si="3"/>
        <v>1</v>
      </c>
      <c r="T166" s="146"/>
      <c r="U166" s="147"/>
      <c r="V166" s="147"/>
      <c r="W166" s="147"/>
      <c r="X166" s="120" t="b">
        <f t="shared" si="4"/>
        <v>0</v>
      </c>
      <c r="Y166" s="121" t="b">
        <v>0</v>
      </c>
      <c r="Z166" s="122" t="str">
        <f t="shared" si="5"/>
        <v/>
      </c>
      <c r="AA166" s="122" t="b">
        <f t="shared" si="6"/>
        <v>0</v>
      </c>
      <c r="AB166" s="147" t="b">
        <v>0</v>
      </c>
      <c r="AC166" s="148">
        <v>351.0</v>
      </c>
      <c r="AD166" s="149" t="b">
        <v>0</v>
      </c>
      <c r="AE166" s="125" t="str">
        <f t="shared" si="7"/>
        <v/>
      </c>
      <c r="AF166" s="117" t="b">
        <f t="shared" si="8"/>
        <v>0</v>
      </c>
      <c r="AG166" s="126" t="b">
        <f t="shared" si="9"/>
        <v>0</v>
      </c>
      <c r="AH166" s="148"/>
      <c r="AI166" s="150"/>
      <c r="AJ166" s="146"/>
      <c r="AK166" s="83" t="str">
        <f t="shared" si="10"/>
        <v>Negative</v>
      </c>
      <c r="AL166" s="147"/>
      <c r="AM166" s="83" t="s">
        <v>280</v>
      </c>
      <c r="AN166" s="83" t="s">
        <v>413</v>
      </c>
      <c r="AO166" s="83" t="str">
        <f>IFERROR(__xludf.DUMMYFUNCTION("IF($AG166, ""DELETED"",TRIM(JOIN("" "",D166:E166)))"),"")</f>
        <v/>
      </c>
      <c r="AP166" s="83" t="str">
        <f t="shared" ref="AP166:AQ166" si="190">IF($AG166, "DELETED", TRIM(CONCATENATE(F166,I166,U166)))</f>
        <v/>
      </c>
      <c r="AQ166" s="83" t="str">
        <f t="shared" si="190"/>
        <v/>
      </c>
      <c r="AR166" s="83" t="str">
        <f>IFERROR(__xludf.DUMMYFUNCTION("IF($AG166, ""DELETED"", TRIM(JOIN("" "",AP166,AQ166)))"),"")</f>
        <v/>
      </c>
      <c r="AS166" s="127"/>
      <c r="AT166" s="128" t="b">
        <f t="shared" si="12"/>
        <v>0</v>
      </c>
      <c r="AU166" s="128" t="str">
        <f t="shared" si="13"/>
        <v/>
      </c>
      <c r="AV166" s="128" t="str">
        <f t="shared" si="14"/>
        <v/>
      </c>
      <c r="AW166" s="128" t="str">
        <f t="shared" si="15"/>
        <v/>
      </c>
      <c r="AX166" s="129" t="str">
        <f t="shared" si="16"/>
        <v/>
      </c>
      <c r="AY166" s="143"/>
      <c r="AZ166" s="130"/>
      <c r="BA166" s="131" t="str">
        <f t="shared" si="17"/>
        <v/>
      </c>
      <c r="BB166" s="143"/>
      <c r="BC166" s="143"/>
      <c r="BD166" s="132"/>
      <c r="BE166" s="141"/>
      <c r="BF166" s="134" t="str">
        <f t="shared" si="18"/>
        <v/>
      </c>
      <c r="BG166" s="135" t="str">
        <f t="shared" si="19"/>
        <v>FLE658__44482_0.357835648148148___Negative_44482_0.517488425925926_</v>
      </c>
      <c r="BH166" s="136" t="str">
        <f t="shared" si="20"/>
        <v/>
      </c>
      <c r="BI166" s="141" t="s">
        <v>662</v>
      </c>
      <c r="BJ166" s="137" t="str">
        <f t="shared" si="21"/>
        <v>FLB3601</v>
      </c>
      <c r="BK166" s="138" t="b">
        <f t="shared" si="22"/>
        <v>0</v>
      </c>
      <c r="BL166" s="137" t="str">
        <f t="shared" si="23"/>
        <v/>
      </c>
      <c r="BM166" s="132"/>
      <c r="BN166" s="8" t="b">
        <f t="shared" si="24"/>
        <v>1</v>
      </c>
      <c r="BO166" s="139" t="b">
        <f t="shared" si="25"/>
        <v>0</v>
      </c>
      <c r="BP166" s="140" t="b">
        <f t="shared" si="26"/>
        <v>1</v>
      </c>
      <c r="BQ166" s="4"/>
      <c r="BR166" s="4" t="str">
        <f t="shared" si="27"/>
        <v/>
      </c>
      <c r="BS166" s="4"/>
      <c r="BT166" s="4"/>
    </row>
    <row r="167">
      <c r="A167" s="4" t="s">
        <v>663</v>
      </c>
      <c r="B167" s="144">
        <v>44482.0</v>
      </c>
      <c r="C167" s="115">
        <v>0.35962962962962963</v>
      </c>
      <c r="D167" s="4"/>
      <c r="E167" s="143"/>
      <c r="F167" s="4"/>
      <c r="G167" s="4"/>
      <c r="H167" s="151"/>
      <c r="I167" s="4"/>
      <c r="J167" s="4"/>
      <c r="K167" s="4" t="s">
        <v>622</v>
      </c>
      <c r="L167" s="145">
        <v>44482.0</v>
      </c>
      <c r="M167" s="115">
        <v>0.5174884259259259</v>
      </c>
      <c r="N167" s="4"/>
      <c r="O167" s="4"/>
      <c r="P167" s="116" t="b">
        <f>IFNA(IF(VLOOKUP($A167,'Add from APT'!$AA$2:$AC808,3,FALSE)&gt;0,TRUE,FALSE),"ER - NOT IN APT")</f>
        <v>0</v>
      </c>
      <c r="Q167" s="82" t="str">
        <f>IF(ISLOGICAL(P167),IF(P167,"ER - REPS IN APT", IFNA(VLOOKUP($A167,RAW_APT!$A$3:$M808,7,FALSE),"ER - NOT IN APT")),P167)</f>
        <v>Result</v>
      </c>
      <c r="R167" s="117" t="b">
        <f t="shared" si="2"/>
        <v>1</v>
      </c>
      <c r="S167" s="116">
        <f t="shared" si="3"/>
        <v>1</v>
      </c>
      <c r="T167" s="146"/>
      <c r="U167" s="147"/>
      <c r="V167" s="147"/>
      <c r="W167" s="147"/>
      <c r="X167" s="120" t="b">
        <f t="shared" si="4"/>
        <v>0</v>
      </c>
      <c r="Y167" s="121" t="b">
        <v>0</v>
      </c>
      <c r="Z167" s="122" t="str">
        <f t="shared" si="5"/>
        <v/>
      </c>
      <c r="AA167" s="122" t="b">
        <f t="shared" si="6"/>
        <v>0</v>
      </c>
      <c r="AB167" s="147" t="b">
        <v>0</v>
      </c>
      <c r="AC167" s="148">
        <v>350.0</v>
      </c>
      <c r="AD167" s="149" t="b">
        <v>0</v>
      </c>
      <c r="AE167" s="125" t="str">
        <f t="shared" si="7"/>
        <v/>
      </c>
      <c r="AF167" s="117" t="b">
        <f t="shared" si="8"/>
        <v>0</v>
      </c>
      <c r="AG167" s="126" t="b">
        <f t="shared" si="9"/>
        <v>0</v>
      </c>
      <c r="AH167" s="148"/>
      <c r="AI167" s="150"/>
      <c r="AJ167" s="146"/>
      <c r="AK167" s="83" t="str">
        <f t="shared" si="10"/>
        <v>Negative</v>
      </c>
      <c r="AL167" s="147"/>
      <c r="AM167" s="83" t="s">
        <v>280</v>
      </c>
      <c r="AN167" s="83" t="s">
        <v>408</v>
      </c>
      <c r="AO167" s="83" t="str">
        <f>IFERROR(__xludf.DUMMYFUNCTION("IF($AG167, ""DELETED"",TRIM(JOIN("" "",D167:E167)))"),"")</f>
        <v/>
      </c>
      <c r="AP167" s="83" t="str">
        <f t="shared" ref="AP167:AQ167" si="191">IF($AG167, "DELETED", TRIM(CONCATENATE(F167,I167,U167)))</f>
        <v/>
      </c>
      <c r="AQ167" s="83" t="str">
        <f t="shared" si="191"/>
        <v/>
      </c>
      <c r="AR167" s="83" t="str">
        <f>IFERROR(__xludf.DUMMYFUNCTION("IF($AG167, ""DELETED"", TRIM(JOIN("" "",AP167,AQ167)))"),"")</f>
        <v/>
      </c>
      <c r="AS167" s="127"/>
      <c r="AT167" s="128" t="b">
        <f t="shared" si="12"/>
        <v>0</v>
      </c>
      <c r="AU167" s="128" t="str">
        <f t="shared" si="13"/>
        <v/>
      </c>
      <c r="AV167" s="128" t="str">
        <f t="shared" si="14"/>
        <v/>
      </c>
      <c r="AW167" s="128" t="str">
        <f t="shared" si="15"/>
        <v/>
      </c>
      <c r="AX167" s="129" t="str">
        <f t="shared" si="16"/>
        <v/>
      </c>
      <c r="AY167" s="143"/>
      <c r="AZ167" s="130"/>
      <c r="BA167" s="131" t="str">
        <f t="shared" si="17"/>
        <v/>
      </c>
      <c r="BB167" s="143"/>
      <c r="BC167" s="143"/>
      <c r="BD167" s="132"/>
      <c r="BE167" s="141"/>
      <c r="BF167" s="134" t="str">
        <f t="shared" si="18"/>
        <v/>
      </c>
      <c r="BG167" s="135" t="str">
        <f t="shared" si="19"/>
        <v>FLE705__44482_0.35962962962963___Negative_44482_0.517488425925926_</v>
      </c>
      <c r="BH167" s="136" t="str">
        <f t="shared" si="20"/>
        <v/>
      </c>
      <c r="BI167" s="141" t="s">
        <v>664</v>
      </c>
      <c r="BJ167" s="137" t="str">
        <f t="shared" si="21"/>
        <v>FLB3602</v>
      </c>
      <c r="BK167" s="138" t="b">
        <f t="shared" si="22"/>
        <v>0</v>
      </c>
      <c r="BL167" s="137" t="str">
        <f t="shared" si="23"/>
        <v/>
      </c>
      <c r="BM167" s="132"/>
      <c r="BN167" s="8" t="b">
        <f t="shared" si="24"/>
        <v>1</v>
      </c>
      <c r="BO167" s="139" t="b">
        <f t="shared" si="25"/>
        <v>0</v>
      </c>
      <c r="BP167" s="140" t="b">
        <f t="shared" si="26"/>
        <v>1</v>
      </c>
      <c r="BQ167" s="4"/>
      <c r="BR167" s="4" t="str">
        <f t="shared" si="27"/>
        <v/>
      </c>
      <c r="BS167" s="4"/>
      <c r="BT167" s="4"/>
    </row>
    <row r="168">
      <c r="A168" s="4" t="s">
        <v>665</v>
      </c>
      <c r="B168" s="144">
        <v>44482.0</v>
      </c>
      <c r="C168" s="115">
        <v>0.3662037037037037</v>
      </c>
      <c r="D168" s="4"/>
      <c r="E168" s="143"/>
      <c r="F168" s="4"/>
      <c r="G168" s="4"/>
      <c r="H168" s="151"/>
      <c r="I168" s="4"/>
      <c r="J168" s="4"/>
      <c r="K168" s="4" t="s">
        <v>622</v>
      </c>
      <c r="L168" s="145">
        <v>44482.0</v>
      </c>
      <c r="M168" s="115">
        <v>0.5174884259259259</v>
      </c>
      <c r="N168" s="4"/>
      <c r="O168" s="4"/>
      <c r="P168" s="116" t="b">
        <f>IFNA(IF(VLOOKUP($A168,'Add from APT'!$AA$2:$AC808,3,FALSE)&gt;0,TRUE,FALSE),"ER - NOT IN APT")</f>
        <v>0</v>
      </c>
      <c r="Q168" s="82" t="str">
        <f>IF(ISLOGICAL(P168),IF(P168,"ER - REPS IN APT", IFNA(VLOOKUP($A168,RAW_APT!$A$3:$M808,7,FALSE),"ER - NOT IN APT")),P168)</f>
        <v>Result</v>
      </c>
      <c r="R168" s="117" t="b">
        <f t="shared" si="2"/>
        <v>1</v>
      </c>
      <c r="S168" s="116">
        <f t="shared" si="3"/>
        <v>1</v>
      </c>
      <c r="T168" s="146"/>
      <c r="U168" s="147"/>
      <c r="V168" s="147"/>
      <c r="W168" s="147"/>
      <c r="X168" s="120" t="b">
        <f t="shared" si="4"/>
        <v>0</v>
      </c>
      <c r="Y168" s="121" t="b">
        <v>0</v>
      </c>
      <c r="Z168" s="122" t="str">
        <f t="shared" si="5"/>
        <v/>
      </c>
      <c r="AA168" s="122" t="b">
        <f t="shared" si="6"/>
        <v>0</v>
      </c>
      <c r="AB168" s="147" t="b">
        <v>0</v>
      </c>
      <c r="AC168" s="148">
        <v>349.0</v>
      </c>
      <c r="AD168" s="149" t="b">
        <v>0</v>
      </c>
      <c r="AE168" s="125" t="str">
        <f t="shared" si="7"/>
        <v/>
      </c>
      <c r="AF168" s="117" t="b">
        <f t="shared" si="8"/>
        <v>0</v>
      </c>
      <c r="AG168" s="126" t="b">
        <f t="shared" si="9"/>
        <v>0</v>
      </c>
      <c r="AH168" s="148"/>
      <c r="AI168" s="150"/>
      <c r="AJ168" s="146"/>
      <c r="AK168" s="83" t="str">
        <f t="shared" si="10"/>
        <v>Negative</v>
      </c>
      <c r="AL168" s="147"/>
      <c r="AM168" s="83" t="s">
        <v>280</v>
      </c>
      <c r="AN168" s="83" t="s">
        <v>316</v>
      </c>
      <c r="AO168" s="83" t="str">
        <f>IFERROR(__xludf.DUMMYFUNCTION("IF($AG168, ""DELETED"",TRIM(JOIN("" "",D168:E168)))"),"")</f>
        <v/>
      </c>
      <c r="AP168" s="83" t="str">
        <f t="shared" ref="AP168:AQ168" si="192">IF($AG168, "DELETED", TRIM(CONCATENATE(F168,I168,U168)))</f>
        <v/>
      </c>
      <c r="AQ168" s="83" t="str">
        <f t="shared" si="192"/>
        <v/>
      </c>
      <c r="AR168" s="83" t="str">
        <f>IFERROR(__xludf.DUMMYFUNCTION("IF($AG168, ""DELETED"", TRIM(JOIN("" "",AP168,AQ168)))"),"")</f>
        <v/>
      </c>
      <c r="AS168" s="127"/>
      <c r="AT168" s="128" t="b">
        <f t="shared" si="12"/>
        <v>0</v>
      </c>
      <c r="AU168" s="128" t="str">
        <f t="shared" si="13"/>
        <v/>
      </c>
      <c r="AV168" s="128" t="str">
        <f t="shared" si="14"/>
        <v/>
      </c>
      <c r="AW168" s="128" t="str">
        <f t="shared" si="15"/>
        <v/>
      </c>
      <c r="AX168" s="129" t="str">
        <f t="shared" si="16"/>
        <v/>
      </c>
      <c r="AY168" s="143"/>
      <c r="AZ168" s="130"/>
      <c r="BA168" s="131" t="str">
        <f t="shared" si="17"/>
        <v/>
      </c>
      <c r="BB168" s="143"/>
      <c r="BC168" s="143"/>
      <c r="BD168" s="132"/>
      <c r="BE168" s="141"/>
      <c r="BF168" s="134" t="str">
        <f t="shared" si="18"/>
        <v/>
      </c>
      <c r="BG168" s="135" t="str">
        <f t="shared" si="19"/>
        <v>FLE714__44482_0.366203703703704___Negative_44482_0.517488425925926_</v>
      </c>
      <c r="BH168" s="136" t="str">
        <f t="shared" si="20"/>
        <v/>
      </c>
      <c r="BI168" s="141" t="s">
        <v>666</v>
      </c>
      <c r="BJ168" s="137" t="str">
        <f t="shared" si="21"/>
        <v>FLB3603</v>
      </c>
      <c r="BK168" s="138" t="b">
        <f t="shared" si="22"/>
        <v>0</v>
      </c>
      <c r="BL168" s="137" t="str">
        <f t="shared" si="23"/>
        <v/>
      </c>
      <c r="BM168" s="132"/>
      <c r="BN168" s="8" t="b">
        <f t="shared" si="24"/>
        <v>1</v>
      </c>
      <c r="BO168" s="139" t="b">
        <f t="shared" si="25"/>
        <v>0</v>
      </c>
      <c r="BP168" s="140" t="b">
        <f t="shared" si="26"/>
        <v>1</v>
      </c>
      <c r="BQ168" s="4"/>
      <c r="BR168" s="4" t="str">
        <f t="shared" si="27"/>
        <v/>
      </c>
      <c r="BS168" s="4"/>
      <c r="BT168" s="4"/>
    </row>
    <row r="169">
      <c r="A169" s="143" t="s">
        <v>667</v>
      </c>
      <c r="B169" s="144">
        <v>44482.0</v>
      </c>
      <c r="C169" s="115">
        <v>0.40193287037037034</v>
      </c>
      <c r="D169" s="4"/>
      <c r="E169" s="143"/>
      <c r="F169" s="149"/>
      <c r="G169" s="149"/>
      <c r="H169" s="151"/>
      <c r="I169" s="4"/>
      <c r="J169" s="4"/>
      <c r="K169" s="4" t="s">
        <v>622</v>
      </c>
      <c r="L169" s="145">
        <v>44482.0</v>
      </c>
      <c r="M169" s="115">
        <v>0.5174884259259259</v>
      </c>
      <c r="N169" s="151"/>
      <c r="O169" s="4"/>
      <c r="P169" s="116" t="b">
        <f>IFNA(IF(VLOOKUP($A169,'Add from APT'!$AA$2:$AC808,3,FALSE)&gt;0,TRUE,FALSE),"ER - NOT IN APT")</f>
        <v>0</v>
      </c>
      <c r="Q169" s="82" t="str">
        <f>IF(ISLOGICAL(P169),IF(P169,"ER - REPS IN APT", IFNA(VLOOKUP($A169,RAW_APT!$A$3:$M808,7,FALSE),"ER - NOT IN APT")),P169)</f>
        <v>Result</v>
      </c>
      <c r="R169" s="117" t="b">
        <f t="shared" si="2"/>
        <v>1</v>
      </c>
      <c r="S169" s="116">
        <f t="shared" si="3"/>
        <v>1</v>
      </c>
      <c r="T169" s="148">
        <v>0.0</v>
      </c>
      <c r="U169" s="149"/>
      <c r="V169" s="149"/>
      <c r="W169" s="147"/>
      <c r="X169" s="120" t="b">
        <f t="shared" si="4"/>
        <v>0</v>
      </c>
      <c r="Y169" s="121" t="b">
        <v>0</v>
      </c>
      <c r="Z169" s="122" t="str">
        <f t="shared" si="5"/>
        <v/>
      </c>
      <c r="AA169" s="122" t="b">
        <f t="shared" si="6"/>
        <v>0</v>
      </c>
      <c r="AB169" s="147" t="b">
        <v>0</v>
      </c>
      <c r="AC169" s="148">
        <v>733.0</v>
      </c>
      <c r="AD169" s="149" t="b">
        <v>1</v>
      </c>
      <c r="AE169" s="125" t="str">
        <f t="shared" si="7"/>
        <v/>
      </c>
      <c r="AF169" s="117" t="b">
        <f t="shared" si="8"/>
        <v>0</v>
      </c>
      <c r="AG169" s="126" t="b">
        <f t="shared" si="9"/>
        <v>0</v>
      </c>
      <c r="AH169" s="148"/>
      <c r="AI169" s="150"/>
      <c r="AJ169" s="146"/>
      <c r="AK169" s="83" t="str">
        <f t="shared" si="10"/>
        <v>Negative</v>
      </c>
      <c r="AL169" s="147"/>
      <c r="AM169" s="83" t="s">
        <v>280</v>
      </c>
      <c r="AN169" s="83" t="s">
        <v>668</v>
      </c>
      <c r="AO169" s="83" t="str">
        <f>IFERROR(__xludf.DUMMYFUNCTION("IF($AG169, ""DELETED"",TRIM(JOIN("" "",D169:E169)))"),"")</f>
        <v/>
      </c>
      <c r="AP169" s="83" t="str">
        <f t="shared" ref="AP169:AQ169" si="193">IF($AG169, "DELETED", TRIM(CONCATENATE(F169,I169,U169)))</f>
        <v/>
      </c>
      <c r="AQ169" s="83" t="str">
        <f t="shared" si="193"/>
        <v/>
      </c>
      <c r="AR169" s="83" t="str">
        <f>IFERROR(__xludf.DUMMYFUNCTION("IF($AG169, ""DELETED"", TRIM(JOIN("" "",AP169,AQ169)))"),"")</f>
        <v/>
      </c>
      <c r="AS169" s="127"/>
      <c r="AT169" s="128" t="b">
        <f t="shared" si="12"/>
        <v>0</v>
      </c>
      <c r="AU169" s="128" t="str">
        <f t="shared" si="13"/>
        <v/>
      </c>
      <c r="AV169" s="128" t="str">
        <f t="shared" si="14"/>
        <v/>
      </c>
      <c r="AW169" s="128" t="str">
        <f t="shared" si="15"/>
        <v/>
      </c>
      <c r="AX169" s="129" t="str">
        <f t="shared" si="16"/>
        <v/>
      </c>
      <c r="AY169" s="143"/>
      <c r="AZ169" s="130"/>
      <c r="BA169" s="131" t="str">
        <f t="shared" si="17"/>
        <v/>
      </c>
      <c r="BB169" s="143"/>
      <c r="BC169" s="143"/>
      <c r="BD169" s="132"/>
      <c r="BE169" s="141"/>
      <c r="BF169" s="134" t="str">
        <f t="shared" si="18"/>
        <v/>
      </c>
      <c r="BG169" s="135" t="str">
        <f t="shared" si="19"/>
        <v>FLE727__44482_0.40193287037037___Negative_44482_0.517488425925926_</v>
      </c>
      <c r="BH169" s="136" t="str">
        <f t="shared" si="20"/>
        <v/>
      </c>
      <c r="BI169" s="141" t="s">
        <v>669</v>
      </c>
      <c r="BJ169" s="137" t="str">
        <f t="shared" si="21"/>
        <v>FLB3604</v>
      </c>
      <c r="BK169" s="138" t="b">
        <f t="shared" si="22"/>
        <v>0</v>
      </c>
      <c r="BL169" s="137" t="str">
        <f t="shared" si="23"/>
        <v/>
      </c>
      <c r="BM169" s="132"/>
      <c r="BN169" s="8" t="b">
        <f t="shared" si="24"/>
        <v>1</v>
      </c>
      <c r="BO169" s="139" t="b">
        <f t="shared" si="25"/>
        <v>0</v>
      </c>
      <c r="BP169" s="140" t="b">
        <f t="shared" si="26"/>
        <v>1</v>
      </c>
      <c r="BQ169" s="4"/>
      <c r="BR169" s="4" t="str">
        <f t="shared" si="27"/>
        <v/>
      </c>
      <c r="BS169" s="4"/>
      <c r="BT169" s="4"/>
    </row>
    <row r="170">
      <c r="A170" s="143" t="s">
        <v>670</v>
      </c>
      <c r="B170" s="144">
        <v>44482.0</v>
      </c>
      <c r="C170" s="115">
        <v>0.4310648148148148</v>
      </c>
      <c r="D170" s="4"/>
      <c r="E170" s="143"/>
      <c r="F170" s="149"/>
      <c r="G170" s="147"/>
      <c r="H170" s="151"/>
      <c r="I170" s="4"/>
      <c r="J170" s="4"/>
      <c r="K170" s="4" t="s">
        <v>622</v>
      </c>
      <c r="L170" s="145">
        <v>44482.0</v>
      </c>
      <c r="M170" s="115">
        <v>0.5174884259259259</v>
      </c>
      <c r="N170" s="4"/>
      <c r="O170" s="4"/>
      <c r="P170" s="116" t="b">
        <f>IFNA(IF(VLOOKUP($A170,'Add from APT'!$AA$2:$AC808,3,FALSE)&gt;0,TRUE,FALSE),"ER - NOT IN APT")</f>
        <v>0</v>
      </c>
      <c r="Q170" s="82" t="str">
        <f>IF(ISLOGICAL(P170),IF(P170,"ER - REPS IN APT", IFNA(VLOOKUP($A170,RAW_APT!$A$3:$M808,7,FALSE),"ER - NOT IN APT")),P170)</f>
        <v>Result</v>
      </c>
      <c r="R170" s="117" t="b">
        <f t="shared" si="2"/>
        <v>1</v>
      </c>
      <c r="S170" s="116">
        <f t="shared" si="3"/>
        <v>1</v>
      </c>
      <c r="T170" s="148">
        <v>0.0</v>
      </c>
      <c r="U170" s="149"/>
      <c r="V170" s="147"/>
      <c r="W170" s="147"/>
      <c r="X170" s="120" t="b">
        <f t="shared" si="4"/>
        <v>0</v>
      </c>
      <c r="Y170" s="121" t="b">
        <v>0</v>
      </c>
      <c r="Z170" s="122" t="str">
        <f t="shared" si="5"/>
        <v/>
      </c>
      <c r="AA170" s="122" t="b">
        <f t="shared" si="6"/>
        <v>0</v>
      </c>
      <c r="AB170" s="147" t="b">
        <v>0</v>
      </c>
      <c r="AC170" s="148">
        <v>732.0</v>
      </c>
      <c r="AD170" s="149" t="b">
        <v>1</v>
      </c>
      <c r="AE170" s="125" t="str">
        <f t="shared" si="7"/>
        <v/>
      </c>
      <c r="AF170" s="117" t="b">
        <f t="shared" si="8"/>
        <v>0</v>
      </c>
      <c r="AG170" s="126" t="b">
        <f t="shared" si="9"/>
        <v>0</v>
      </c>
      <c r="AH170" s="148"/>
      <c r="AI170" s="150"/>
      <c r="AJ170" s="146"/>
      <c r="AK170" s="83" t="str">
        <f t="shared" si="10"/>
        <v>Negative</v>
      </c>
      <c r="AL170" s="147"/>
      <c r="AM170" s="83" t="s">
        <v>373</v>
      </c>
      <c r="AN170" s="83" t="s">
        <v>671</v>
      </c>
      <c r="AO170" s="83" t="str">
        <f>IFERROR(__xludf.DUMMYFUNCTION("IF($AG170, ""DELETED"",TRIM(JOIN("" "",D170:E170)))"),"")</f>
        <v/>
      </c>
      <c r="AP170" s="83" t="str">
        <f t="shared" ref="AP170:AQ170" si="194">IF($AG170, "DELETED", TRIM(CONCATENATE(F170,I170,U170)))</f>
        <v/>
      </c>
      <c r="AQ170" s="83" t="str">
        <f t="shared" si="194"/>
        <v/>
      </c>
      <c r="AR170" s="83" t="str">
        <f>IFERROR(__xludf.DUMMYFUNCTION("IF($AG170, ""DELETED"", TRIM(JOIN("" "",AP170,AQ170)))"),"")</f>
        <v/>
      </c>
      <c r="AS170" s="127"/>
      <c r="AT170" s="128" t="b">
        <f t="shared" si="12"/>
        <v>0</v>
      </c>
      <c r="AU170" s="128" t="str">
        <f t="shared" si="13"/>
        <v/>
      </c>
      <c r="AV170" s="128" t="str">
        <f t="shared" si="14"/>
        <v/>
      </c>
      <c r="AW170" s="128" t="str">
        <f t="shared" si="15"/>
        <v/>
      </c>
      <c r="AX170" s="129" t="str">
        <f t="shared" si="16"/>
        <v/>
      </c>
      <c r="AY170" s="143"/>
      <c r="AZ170" s="130"/>
      <c r="BA170" s="131" t="str">
        <f t="shared" si="17"/>
        <v/>
      </c>
      <c r="BB170" s="143"/>
      <c r="BC170" s="143"/>
      <c r="BD170" s="132"/>
      <c r="BE170" s="141"/>
      <c r="BF170" s="134" t="str">
        <f t="shared" si="18"/>
        <v/>
      </c>
      <c r="BG170" s="135" t="str">
        <f t="shared" si="19"/>
        <v>FLE726__44482_0.431064814814815___Negative_44482_0.517488425925926_</v>
      </c>
      <c r="BH170" s="136" t="str">
        <f t="shared" si="20"/>
        <v/>
      </c>
      <c r="BI170" s="141" t="s">
        <v>672</v>
      </c>
      <c r="BJ170" s="137" t="str">
        <f t="shared" si="21"/>
        <v>FLB3605</v>
      </c>
      <c r="BK170" s="138" t="b">
        <f t="shared" si="22"/>
        <v>0</v>
      </c>
      <c r="BL170" s="137" t="str">
        <f t="shared" si="23"/>
        <v/>
      </c>
      <c r="BM170" s="132"/>
      <c r="BN170" s="8" t="b">
        <f t="shared" si="24"/>
        <v>1</v>
      </c>
      <c r="BO170" s="139" t="b">
        <f t="shared" si="25"/>
        <v>0</v>
      </c>
      <c r="BP170" s="140" t="b">
        <f t="shared" si="26"/>
        <v>1</v>
      </c>
      <c r="BQ170" s="4"/>
      <c r="BR170" s="4" t="str">
        <f t="shared" si="27"/>
        <v/>
      </c>
      <c r="BS170" s="4"/>
      <c r="BT170" s="4"/>
    </row>
    <row r="171">
      <c r="A171" s="4" t="s">
        <v>673</v>
      </c>
      <c r="B171" s="144">
        <v>44482.0</v>
      </c>
      <c r="C171" s="115">
        <v>0.43115740740740743</v>
      </c>
      <c r="D171" s="4"/>
      <c r="E171" s="143"/>
      <c r="F171" s="4"/>
      <c r="G171" s="4"/>
      <c r="H171" s="151"/>
      <c r="I171" s="4"/>
      <c r="J171" s="4"/>
      <c r="K171" s="4" t="s">
        <v>622</v>
      </c>
      <c r="L171" s="145">
        <v>44482.0</v>
      </c>
      <c r="M171" s="115">
        <v>0.5174884259259259</v>
      </c>
      <c r="N171" s="4"/>
      <c r="O171" s="4"/>
      <c r="P171" s="116" t="b">
        <f>IFNA(IF(VLOOKUP($A171,'Add from APT'!$AA$2:$AC808,3,FALSE)&gt;0,TRUE,FALSE),"ER - NOT IN APT")</f>
        <v>0</v>
      </c>
      <c r="Q171" s="82" t="str">
        <f>IF(ISLOGICAL(P171),IF(P171,"ER - REPS IN APT", IFNA(VLOOKUP($A171,RAW_APT!$A$3:$M808,7,FALSE),"ER - NOT IN APT")),P171)</f>
        <v>Result</v>
      </c>
      <c r="R171" s="117" t="b">
        <f t="shared" si="2"/>
        <v>1</v>
      </c>
      <c r="S171" s="116">
        <f t="shared" si="3"/>
        <v>1</v>
      </c>
      <c r="T171" s="146"/>
      <c r="U171" s="147"/>
      <c r="V171" s="147"/>
      <c r="W171" s="147"/>
      <c r="X171" s="120" t="b">
        <f t="shared" si="4"/>
        <v>0</v>
      </c>
      <c r="Y171" s="121" t="b">
        <v>0</v>
      </c>
      <c r="Z171" s="122" t="str">
        <f t="shared" si="5"/>
        <v/>
      </c>
      <c r="AA171" s="122" t="b">
        <f t="shared" si="6"/>
        <v>0</v>
      </c>
      <c r="AB171" s="147" t="b">
        <v>0</v>
      </c>
      <c r="AC171" s="148">
        <v>348.0</v>
      </c>
      <c r="AD171" s="149" t="b">
        <v>0</v>
      </c>
      <c r="AE171" s="125" t="str">
        <f t="shared" si="7"/>
        <v/>
      </c>
      <c r="AF171" s="117" t="b">
        <f t="shared" si="8"/>
        <v>0</v>
      </c>
      <c r="AG171" s="126" t="b">
        <f t="shared" si="9"/>
        <v>0</v>
      </c>
      <c r="AH171" s="148"/>
      <c r="AI171" s="150"/>
      <c r="AJ171" s="146"/>
      <c r="AK171" s="83" t="str">
        <f t="shared" si="10"/>
        <v>Negative</v>
      </c>
      <c r="AL171" s="147"/>
      <c r="AM171" s="83" t="s">
        <v>280</v>
      </c>
      <c r="AN171" s="83" t="s">
        <v>396</v>
      </c>
      <c r="AO171" s="83" t="str">
        <f>IFERROR(__xludf.DUMMYFUNCTION("IF($AG171, ""DELETED"",TRIM(JOIN("" "",D171:E171)))"),"")</f>
        <v/>
      </c>
      <c r="AP171" s="83" t="str">
        <f t="shared" ref="AP171:AQ171" si="195">IF($AG171, "DELETED", TRIM(CONCATENATE(F171,I171,U171)))</f>
        <v/>
      </c>
      <c r="AQ171" s="83" t="str">
        <f t="shared" si="195"/>
        <v/>
      </c>
      <c r="AR171" s="83" t="str">
        <f>IFERROR(__xludf.DUMMYFUNCTION("IF($AG171, ""DELETED"", TRIM(JOIN("" "",AP171,AQ171)))"),"")</f>
        <v/>
      </c>
      <c r="AS171" s="127"/>
      <c r="AT171" s="128" t="b">
        <f t="shared" si="12"/>
        <v>0</v>
      </c>
      <c r="AU171" s="128" t="str">
        <f t="shared" si="13"/>
        <v/>
      </c>
      <c r="AV171" s="128" t="str">
        <f t="shared" si="14"/>
        <v/>
      </c>
      <c r="AW171" s="128" t="str">
        <f t="shared" si="15"/>
        <v/>
      </c>
      <c r="AX171" s="129" t="str">
        <f t="shared" si="16"/>
        <v/>
      </c>
      <c r="AY171" s="143"/>
      <c r="AZ171" s="130"/>
      <c r="BA171" s="131" t="str">
        <f t="shared" si="17"/>
        <v/>
      </c>
      <c r="BB171" s="143"/>
      <c r="BC171" s="143"/>
      <c r="BD171" s="132"/>
      <c r="BE171" s="141"/>
      <c r="BF171" s="134" t="str">
        <f t="shared" si="18"/>
        <v/>
      </c>
      <c r="BG171" s="135" t="str">
        <f t="shared" si="19"/>
        <v>FLE623__44482_0.431157407407407___Negative_44482_0.517488425925926_</v>
      </c>
      <c r="BH171" s="136" t="str">
        <f t="shared" si="20"/>
        <v/>
      </c>
      <c r="BI171" s="141" t="s">
        <v>674</v>
      </c>
      <c r="BJ171" s="137" t="str">
        <f t="shared" si="21"/>
        <v>FLB3606</v>
      </c>
      <c r="BK171" s="138" t="b">
        <f t="shared" si="22"/>
        <v>0</v>
      </c>
      <c r="BL171" s="137" t="str">
        <f t="shared" si="23"/>
        <v/>
      </c>
      <c r="BM171" s="132"/>
      <c r="BN171" s="8" t="b">
        <f t="shared" si="24"/>
        <v>1</v>
      </c>
      <c r="BO171" s="139" t="b">
        <f t="shared" si="25"/>
        <v>0</v>
      </c>
      <c r="BP171" s="140" t="b">
        <f t="shared" si="26"/>
        <v>1</v>
      </c>
      <c r="BQ171" s="4"/>
      <c r="BR171" s="4" t="str">
        <f t="shared" si="27"/>
        <v/>
      </c>
      <c r="BS171" s="4"/>
      <c r="BT171" s="4"/>
    </row>
    <row r="172">
      <c r="A172" s="143" t="s">
        <v>675</v>
      </c>
      <c r="B172" s="144">
        <v>44482.0</v>
      </c>
      <c r="C172" s="115">
        <v>0.43150462962962965</v>
      </c>
      <c r="D172" s="4"/>
      <c r="E172" s="143"/>
      <c r="F172" s="149"/>
      <c r="G172" s="149"/>
      <c r="H172" s="151"/>
      <c r="I172" s="4"/>
      <c r="J172" s="4"/>
      <c r="K172" s="4" t="s">
        <v>622</v>
      </c>
      <c r="L172" s="145">
        <v>44482.0</v>
      </c>
      <c r="M172" s="115">
        <v>0.5174884259259259</v>
      </c>
      <c r="N172" s="4"/>
      <c r="O172" s="4"/>
      <c r="P172" s="116" t="b">
        <f>IFNA(IF(VLOOKUP($A172,'Add from APT'!$AA$2:$AC808,3,FALSE)&gt;0,TRUE,FALSE),"ER - NOT IN APT")</f>
        <v>0</v>
      </c>
      <c r="Q172" s="82" t="str">
        <f>IF(ISLOGICAL(P172),IF(P172,"ER - REPS IN APT", IFNA(VLOOKUP($A172,RAW_APT!$A$3:$M808,7,FALSE),"ER - NOT IN APT")),P172)</f>
        <v>Result</v>
      </c>
      <c r="R172" s="117" t="b">
        <f t="shared" si="2"/>
        <v>1</v>
      </c>
      <c r="S172" s="116">
        <f t="shared" si="3"/>
        <v>1</v>
      </c>
      <c r="T172" s="148">
        <v>0.0</v>
      </c>
      <c r="U172" s="149"/>
      <c r="V172" s="149"/>
      <c r="W172" s="149"/>
      <c r="X172" s="120" t="b">
        <f t="shared" si="4"/>
        <v>0</v>
      </c>
      <c r="Y172" s="121" t="b">
        <v>0</v>
      </c>
      <c r="Z172" s="122" t="str">
        <f t="shared" si="5"/>
        <v/>
      </c>
      <c r="AA172" s="122" t="b">
        <f t="shared" si="6"/>
        <v>0</v>
      </c>
      <c r="AB172" s="147" t="b">
        <v>0</v>
      </c>
      <c r="AC172" s="148">
        <v>731.0</v>
      </c>
      <c r="AD172" s="149" t="b">
        <v>1</v>
      </c>
      <c r="AE172" s="125" t="str">
        <f t="shared" si="7"/>
        <v/>
      </c>
      <c r="AF172" s="117" t="b">
        <f t="shared" si="8"/>
        <v>0</v>
      </c>
      <c r="AG172" s="126" t="b">
        <f t="shared" si="9"/>
        <v>0</v>
      </c>
      <c r="AH172" s="148"/>
      <c r="AI172" s="150"/>
      <c r="AJ172" s="146"/>
      <c r="AK172" s="83" t="str">
        <f t="shared" si="10"/>
        <v>Negative</v>
      </c>
      <c r="AL172" s="147"/>
      <c r="AM172" s="83" t="s">
        <v>373</v>
      </c>
      <c r="AN172" s="83" t="s">
        <v>488</v>
      </c>
      <c r="AO172" s="83" t="str">
        <f>IFERROR(__xludf.DUMMYFUNCTION("IF($AG172, ""DELETED"",TRIM(JOIN("" "",D172:E172)))"),"")</f>
        <v/>
      </c>
      <c r="AP172" s="83" t="str">
        <f t="shared" ref="AP172:AQ172" si="196">IF($AG172, "DELETED", TRIM(CONCATENATE(F172,I172,U172)))</f>
        <v/>
      </c>
      <c r="AQ172" s="83" t="str">
        <f t="shared" si="196"/>
        <v/>
      </c>
      <c r="AR172" s="83" t="str">
        <f>IFERROR(__xludf.DUMMYFUNCTION("IF($AG172, ""DELETED"", TRIM(JOIN("" "",AP172,AQ172)))"),"")</f>
        <v/>
      </c>
      <c r="AS172" s="127"/>
      <c r="AT172" s="128" t="b">
        <f t="shared" si="12"/>
        <v>0</v>
      </c>
      <c r="AU172" s="128" t="str">
        <f t="shared" si="13"/>
        <v/>
      </c>
      <c r="AV172" s="128" t="str">
        <f t="shared" si="14"/>
        <v/>
      </c>
      <c r="AW172" s="128" t="str">
        <f t="shared" si="15"/>
        <v/>
      </c>
      <c r="AX172" s="129" t="str">
        <f t="shared" si="16"/>
        <v/>
      </c>
      <c r="AY172" s="143"/>
      <c r="AZ172" s="130"/>
      <c r="BA172" s="131" t="str">
        <f t="shared" si="17"/>
        <v/>
      </c>
      <c r="BB172" s="143"/>
      <c r="BC172" s="143"/>
      <c r="BD172" s="132"/>
      <c r="BE172" s="141"/>
      <c r="BF172" s="134" t="str">
        <f t="shared" si="18"/>
        <v/>
      </c>
      <c r="BG172" s="135" t="str">
        <f t="shared" si="19"/>
        <v>FLE669__44482_0.43150462962963___Negative_44482_0.517488425925926_</v>
      </c>
      <c r="BH172" s="136" t="str">
        <f t="shared" si="20"/>
        <v/>
      </c>
      <c r="BI172" s="141" t="s">
        <v>676</v>
      </c>
      <c r="BJ172" s="137" t="str">
        <f t="shared" si="21"/>
        <v>FLB3607</v>
      </c>
      <c r="BK172" s="138" t="b">
        <f t="shared" si="22"/>
        <v>0</v>
      </c>
      <c r="BL172" s="137" t="str">
        <f t="shared" si="23"/>
        <v/>
      </c>
      <c r="BM172" s="132"/>
      <c r="BN172" s="8" t="b">
        <f t="shared" si="24"/>
        <v>1</v>
      </c>
      <c r="BO172" s="139" t="b">
        <f t="shared" si="25"/>
        <v>0</v>
      </c>
      <c r="BP172" s="140" t="b">
        <f t="shared" si="26"/>
        <v>1</v>
      </c>
      <c r="BQ172" s="4"/>
      <c r="BR172" s="4" t="str">
        <f t="shared" si="27"/>
        <v/>
      </c>
      <c r="BS172" s="4"/>
      <c r="BT172" s="4"/>
    </row>
    <row r="173">
      <c r="A173" s="143" t="s">
        <v>677</v>
      </c>
      <c r="B173" s="144">
        <v>44482.0</v>
      </c>
      <c r="C173" s="115">
        <v>0.43224537037037036</v>
      </c>
      <c r="D173" s="4"/>
      <c r="E173" s="143"/>
      <c r="F173" s="149"/>
      <c r="G173" s="147"/>
      <c r="H173" s="151"/>
      <c r="I173" s="4"/>
      <c r="J173" s="4"/>
      <c r="K173" s="4" t="s">
        <v>622</v>
      </c>
      <c r="L173" s="145">
        <v>44482.0</v>
      </c>
      <c r="M173" s="115">
        <v>0.5174884259259259</v>
      </c>
      <c r="N173" s="4"/>
      <c r="O173" s="4"/>
      <c r="P173" s="116" t="b">
        <f>IFNA(IF(VLOOKUP($A173,'Add from APT'!$AA$2:$AC808,3,FALSE)&gt;0,TRUE,FALSE),"ER - NOT IN APT")</f>
        <v>0</v>
      </c>
      <c r="Q173" s="82" t="str">
        <f>IF(ISLOGICAL(P173),IF(P173,"ER - REPS IN APT", IFNA(VLOOKUP($A173,RAW_APT!$A$3:$M808,7,FALSE),"ER - NOT IN APT")),P173)</f>
        <v>Result</v>
      </c>
      <c r="R173" s="117" t="b">
        <f t="shared" si="2"/>
        <v>1</v>
      </c>
      <c r="S173" s="116">
        <f t="shared" si="3"/>
        <v>1</v>
      </c>
      <c r="T173" s="148">
        <v>0.0</v>
      </c>
      <c r="U173" s="149"/>
      <c r="V173" s="147"/>
      <c r="W173" s="149"/>
      <c r="X173" s="120" t="b">
        <f t="shared" si="4"/>
        <v>0</v>
      </c>
      <c r="Y173" s="121" t="b">
        <v>0</v>
      </c>
      <c r="Z173" s="122" t="str">
        <f t="shared" si="5"/>
        <v/>
      </c>
      <c r="AA173" s="122" t="b">
        <f t="shared" si="6"/>
        <v>0</v>
      </c>
      <c r="AB173" s="147" t="b">
        <v>0</v>
      </c>
      <c r="AC173" s="148">
        <v>730.0</v>
      </c>
      <c r="AD173" s="149" t="b">
        <v>1</v>
      </c>
      <c r="AE173" s="125" t="str">
        <f t="shared" si="7"/>
        <v/>
      </c>
      <c r="AF173" s="117" t="b">
        <f t="shared" si="8"/>
        <v>0</v>
      </c>
      <c r="AG173" s="126" t="b">
        <f t="shared" si="9"/>
        <v>0</v>
      </c>
      <c r="AH173" s="148"/>
      <c r="AI173" s="150"/>
      <c r="AJ173" s="26"/>
      <c r="AK173" s="83" t="str">
        <f t="shared" si="10"/>
        <v>Negative</v>
      </c>
      <c r="AM173" s="83" t="s">
        <v>373</v>
      </c>
      <c r="AN173" s="83" t="s">
        <v>678</v>
      </c>
      <c r="AO173" s="83" t="str">
        <f>IFERROR(__xludf.DUMMYFUNCTION("IF($AG173, ""DELETED"",TRIM(JOIN("" "",D173:E173)))"),"")</f>
        <v/>
      </c>
      <c r="AP173" s="83" t="str">
        <f t="shared" ref="AP173:AQ173" si="197">IF($AG173, "DELETED", TRIM(CONCATENATE(F173,I173,U173)))</f>
        <v/>
      </c>
      <c r="AQ173" s="83" t="str">
        <f t="shared" si="197"/>
        <v/>
      </c>
      <c r="AR173" s="83" t="str">
        <f>IFERROR(__xludf.DUMMYFUNCTION("IF($AG173, ""DELETED"", TRIM(JOIN("" "",AP173,AQ173)))"),"")</f>
        <v/>
      </c>
      <c r="AS173" s="127"/>
      <c r="AT173" s="128" t="b">
        <f t="shared" si="12"/>
        <v>0</v>
      </c>
      <c r="AU173" s="128" t="str">
        <f t="shared" si="13"/>
        <v/>
      </c>
      <c r="AV173" s="128" t="str">
        <f t="shared" si="14"/>
        <v/>
      </c>
      <c r="AW173" s="128" t="str">
        <f t="shared" si="15"/>
        <v/>
      </c>
      <c r="AX173" s="129" t="str">
        <f t="shared" si="16"/>
        <v/>
      </c>
      <c r="AY173" s="143"/>
      <c r="AZ173" s="130"/>
      <c r="BA173" s="131" t="str">
        <f t="shared" si="17"/>
        <v/>
      </c>
      <c r="BB173" s="143"/>
      <c r="BC173" s="143"/>
      <c r="BD173" s="132"/>
      <c r="BE173" s="141"/>
      <c r="BF173" s="134" t="str">
        <f t="shared" si="18"/>
        <v/>
      </c>
      <c r="BG173" s="135" t="str">
        <f t="shared" si="19"/>
        <v>FLE688__44482_0.43224537037037___Negative_44482_0.517488425925926_</v>
      </c>
      <c r="BH173" s="136" t="str">
        <f t="shared" si="20"/>
        <v/>
      </c>
      <c r="BI173" s="141" t="s">
        <v>679</v>
      </c>
      <c r="BJ173" s="137" t="str">
        <f t="shared" si="21"/>
        <v>FLB3608</v>
      </c>
      <c r="BK173" s="138" t="b">
        <f t="shared" si="22"/>
        <v>0</v>
      </c>
      <c r="BL173" s="137" t="str">
        <f t="shared" si="23"/>
        <v/>
      </c>
      <c r="BM173" s="132"/>
      <c r="BN173" s="8" t="b">
        <f t="shared" si="24"/>
        <v>1</v>
      </c>
      <c r="BO173" s="139" t="b">
        <f t="shared" si="25"/>
        <v>0</v>
      </c>
      <c r="BP173" s="140" t="b">
        <f t="shared" si="26"/>
        <v>1</v>
      </c>
      <c r="BQ173" s="4"/>
      <c r="BR173" s="4" t="str">
        <f t="shared" si="27"/>
        <v/>
      </c>
      <c r="BS173" s="4"/>
      <c r="BT173" s="4"/>
    </row>
    <row r="174">
      <c r="A174" s="143" t="s">
        <v>680</v>
      </c>
      <c r="B174" s="144">
        <v>44482.0</v>
      </c>
      <c r="C174" s="115">
        <v>0.43256944444444445</v>
      </c>
      <c r="D174" s="4"/>
      <c r="E174" s="143"/>
      <c r="F174" s="149"/>
      <c r="G174" s="147"/>
      <c r="H174" s="151"/>
      <c r="I174" s="4"/>
      <c r="J174" s="4"/>
      <c r="K174" s="4" t="s">
        <v>622</v>
      </c>
      <c r="L174" s="145">
        <v>44482.0</v>
      </c>
      <c r="M174" s="115">
        <v>0.5174884259259259</v>
      </c>
      <c r="N174" s="4"/>
      <c r="O174" s="4"/>
      <c r="P174" s="116" t="b">
        <f>IFNA(IF(VLOOKUP($A174,'Add from APT'!$AA$2:$AC808,3,FALSE)&gt;0,TRUE,FALSE),"ER - NOT IN APT")</f>
        <v>0</v>
      </c>
      <c r="Q174" s="82" t="str">
        <f>IF(ISLOGICAL(P174),IF(P174,"ER - REPS IN APT", IFNA(VLOOKUP($A174,RAW_APT!$A$3:$M808,7,FALSE),"ER - NOT IN APT")),P174)</f>
        <v>Result</v>
      </c>
      <c r="R174" s="117" t="b">
        <f t="shared" si="2"/>
        <v>1</v>
      </c>
      <c r="S174" s="116">
        <f t="shared" si="3"/>
        <v>1</v>
      </c>
      <c r="T174" s="148">
        <v>0.0</v>
      </c>
      <c r="U174" s="149"/>
      <c r="V174" s="147"/>
      <c r="W174" s="149"/>
      <c r="X174" s="120" t="b">
        <f t="shared" si="4"/>
        <v>0</v>
      </c>
      <c r="Y174" s="121" t="b">
        <v>0</v>
      </c>
      <c r="Z174" s="122" t="str">
        <f t="shared" si="5"/>
        <v/>
      </c>
      <c r="AA174" s="122" t="b">
        <f t="shared" si="6"/>
        <v>0</v>
      </c>
      <c r="AB174" s="147" t="b">
        <v>0</v>
      </c>
      <c r="AC174" s="148">
        <v>729.0</v>
      </c>
      <c r="AD174" s="149" t="b">
        <v>1</v>
      </c>
      <c r="AE174" s="125" t="str">
        <f t="shared" si="7"/>
        <v/>
      </c>
      <c r="AF174" s="117" t="b">
        <f t="shared" si="8"/>
        <v>0</v>
      </c>
      <c r="AG174" s="126" t="b">
        <f t="shared" si="9"/>
        <v>0</v>
      </c>
      <c r="AH174" s="148"/>
      <c r="AI174" s="150"/>
      <c r="AJ174" s="146"/>
      <c r="AK174" s="83" t="str">
        <f t="shared" si="10"/>
        <v>Negative</v>
      </c>
      <c r="AL174" s="147"/>
      <c r="AM174" s="83" t="s">
        <v>373</v>
      </c>
      <c r="AN174" s="83" t="s">
        <v>681</v>
      </c>
      <c r="AO174" s="83" t="str">
        <f>IFERROR(__xludf.DUMMYFUNCTION("IF($AG174, ""DELETED"",TRIM(JOIN("" "",D174:E174)))"),"")</f>
        <v/>
      </c>
      <c r="AP174" s="83" t="str">
        <f t="shared" ref="AP174:AQ174" si="198">IF($AG174, "DELETED", TRIM(CONCATENATE(F174,I174,U174)))</f>
        <v/>
      </c>
      <c r="AQ174" s="83" t="str">
        <f t="shared" si="198"/>
        <v/>
      </c>
      <c r="AR174" s="83" t="str">
        <f>IFERROR(__xludf.DUMMYFUNCTION("IF($AG174, ""DELETED"", TRIM(JOIN("" "",AP174,AQ174)))"),"")</f>
        <v/>
      </c>
      <c r="AS174" s="127"/>
      <c r="AT174" s="128" t="b">
        <f t="shared" si="12"/>
        <v>0</v>
      </c>
      <c r="AU174" s="128" t="str">
        <f t="shared" si="13"/>
        <v/>
      </c>
      <c r="AV174" s="128" t="str">
        <f t="shared" si="14"/>
        <v/>
      </c>
      <c r="AW174" s="128" t="str">
        <f t="shared" si="15"/>
        <v/>
      </c>
      <c r="AX174" s="129" t="str">
        <f t="shared" si="16"/>
        <v/>
      </c>
      <c r="AY174" s="143"/>
      <c r="AZ174" s="130"/>
      <c r="BA174" s="131" t="str">
        <f t="shared" si="17"/>
        <v/>
      </c>
      <c r="BB174" s="143"/>
      <c r="BC174" s="143"/>
      <c r="BD174" s="132"/>
      <c r="BE174" s="141"/>
      <c r="BF174" s="134" t="str">
        <f t="shared" si="18"/>
        <v/>
      </c>
      <c r="BG174" s="135" t="str">
        <f t="shared" si="19"/>
        <v>FLE713__44482_0.432569444444444___Negative_44482_0.517488425925926_</v>
      </c>
      <c r="BH174" s="136" t="str">
        <f t="shared" si="20"/>
        <v/>
      </c>
      <c r="BI174" s="141" t="s">
        <v>682</v>
      </c>
      <c r="BJ174" s="137" t="str">
        <f t="shared" si="21"/>
        <v>FLB3609</v>
      </c>
      <c r="BK174" s="138" t="b">
        <f t="shared" si="22"/>
        <v>0</v>
      </c>
      <c r="BL174" s="137" t="str">
        <f t="shared" si="23"/>
        <v/>
      </c>
      <c r="BM174" s="132"/>
      <c r="BN174" s="8" t="b">
        <f t="shared" si="24"/>
        <v>1</v>
      </c>
      <c r="BO174" s="139" t="b">
        <f t="shared" si="25"/>
        <v>0</v>
      </c>
      <c r="BP174" s="140" t="b">
        <f t="shared" si="26"/>
        <v>1</v>
      </c>
      <c r="BQ174" s="4"/>
      <c r="BR174" s="4" t="str">
        <f t="shared" si="27"/>
        <v/>
      </c>
      <c r="BS174" s="4"/>
      <c r="BT174" s="4"/>
    </row>
    <row r="175">
      <c r="A175" s="143" t="s">
        <v>683</v>
      </c>
      <c r="B175" s="144">
        <v>44482.0</v>
      </c>
      <c r="C175" s="115">
        <v>0.4329513888888889</v>
      </c>
      <c r="D175" s="4"/>
      <c r="E175" s="143"/>
      <c r="F175" s="149"/>
      <c r="G175" s="147"/>
      <c r="H175" s="151"/>
      <c r="I175" s="4"/>
      <c r="J175" s="4"/>
      <c r="K175" s="4" t="s">
        <v>622</v>
      </c>
      <c r="L175" s="145">
        <v>44482.0</v>
      </c>
      <c r="M175" s="115">
        <v>0.5174884259259259</v>
      </c>
      <c r="N175" s="4"/>
      <c r="O175" s="4"/>
      <c r="P175" s="116" t="b">
        <f>IFNA(IF(VLOOKUP($A175,'Add from APT'!$AA$2:$AC808,3,FALSE)&gt;0,TRUE,FALSE),"ER - NOT IN APT")</f>
        <v>0</v>
      </c>
      <c r="Q175" s="82" t="str">
        <f>IF(ISLOGICAL(P175),IF(P175,"ER - REPS IN APT", IFNA(VLOOKUP($A175,RAW_APT!$A$3:$M808,7,FALSE),"ER - NOT IN APT")),P175)</f>
        <v>Result</v>
      </c>
      <c r="R175" s="117" t="b">
        <f t="shared" si="2"/>
        <v>1</v>
      </c>
      <c r="S175" s="116">
        <f t="shared" si="3"/>
        <v>1</v>
      </c>
      <c r="T175" s="148">
        <v>0.0</v>
      </c>
      <c r="U175" s="149"/>
      <c r="V175" s="147"/>
      <c r="W175" s="147"/>
      <c r="X175" s="120" t="b">
        <f t="shared" si="4"/>
        <v>0</v>
      </c>
      <c r="Y175" s="121" t="b">
        <v>0</v>
      </c>
      <c r="Z175" s="122" t="str">
        <f t="shared" si="5"/>
        <v/>
      </c>
      <c r="AA175" s="122" t="b">
        <f t="shared" si="6"/>
        <v>0</v>
      </c>
      <c r="AB175" s="147" t="b">
        <v>0</v>
      </c>
      <c r="AC175" s="148">
        <v>728.0</v>
      </c>
      <c r="AD175" s="149" t="b">
        <v>1</v>
      </c>
      <c r="AE175" s="125" t="str">
        <f t="shared" si="7"/>
        <v/>
      </c>
      <c r="AF175" s="117" t="b">
        <f t="shared" si="8"/>
        <v>0</v>
      </c>
      <c r="AG175" s="126" t="b">
        <f t="shared" si="9"/>
        <v>0</v>
      </c>
      <c r="AH175" s="148"/>
      <c r="AI175" s="150"/>
      <c r="AJ175" s="146"/>
      <c r="AK175" s="83" t="str">
        <f t="shared" si="10"/>
        <v>Negative</v>
      </c>
      <c r="AL175" s="147"/>
      <c r="AM175" s="83" t="s">
        <v>373</v>
      </c>
      <c r="AN175" s="83" t="s">
        <v>509</v>
      </c>
      <c r="AO175" s="83" t="str">
        <f>IFERROR(__xludf.DUMMYFUNCTION("IF($AG175, ""DELETED"",TRIM(JOIN("" "",D175:E175)))"),"")</f>
        <v/>
      </c>
      <c r="AP175" s="83" t="str">
        <f t="shared" ref="AP175:AQ175" si="199">IF($AG175, "DELETED", TRIM(CONCATENATE(F175,I175,U175)))</f>
        <v/>
      </c>
      <c r="AQ175" s="83" t="str">
        <f t="shared" si="199"/>
        <v/>
      </c>
      <c r="AR175" s="83" t="str">
        <f>IFERROR(__xludf.DUMMYFUNCTION("IF($AG175, ""DELETED"", TRIM(JOIN("" "",AP175,AQ175)))"),"")</f>
        <v/>
      </c>
      <c r="AS175" s="127"/>
      <c r="AT175" s="128" t="b">
        <f t="shared" si="12"/>
        <v>0</v>
      </c>
      <c r="AU175" s="128" t="str">
        <f t="shared" si="13"/>
        <v/>
      </c>
      <c r="AV175" s="128" t="str">
        <f t="shared" si="14"/>
        <v/>
      </c>
      <c r="AW175" s="128" t="str">
        <f t="shared" si="15"/>
        <v/>
      </c>
      <c r="AX175" s="129" t="str">
        <f t="shared" si="16"/>
        <v/>
      </c>
      <c r="AY175" s="143"/>
      <c r="AZ175" s="130"/>
      <c r="BA175" s="131" t="str">
        <f t="shared" si="17"/>
        <v/>
      </c>
      <c r="BB175" s="143"/>
      <c r="BC175" s="143"/>
      <c r="BD175" s="132"/>
      <c r="BE175" s="141"/>
      <c r="BF175" s="134" t="str">
        <f t="shared" si="18"/>
        <v/>
      </c>
      <c r="BG175" s="135" t="str">
        <f t="shared" si="19"/>
        <v>FLE733__44482_0.432951388888889___Negative_44482_0.517488425925926_</v>
      </c>
      <c r="BH175" s="136" t="str">
        <f t="shared" si="20"/>
        <v/>
      </c>
      <c r="BI175" s="141" t="s">
        <v>684</v>
      </c>
      <c r="BJ175" s="137" t="str">
        <f t="shared" si="21"/>
        <v>FLB3610</v>
      </c>
      <c r="BK175" s="138" t="b">
        <f t="shared" si="22"/>
        <v>0</v>
      </c>
      <c r="BL175" s="137" t="str">
        <f t="shared" si="23"/>
        <v/>
      </c>
      <c r="BM175" s="132"/>
      <c r="BN175" s="8" t="b">
        <f t="shared" si="24"/>
        <v>1</v>
      </c>
      <c r="BO175" s="139" t="b">
        <f t="shared" si="25"/>
        <v>0</v>
      </c>
      <c r="BP175" s="140" t="b">
        <f t="shared" si="26"/>
        <v>1</v>
      </c>
      <c r="BQ175" s="4"/>
      <c r="BR175" s="4" t="str">
        <f t="shared" si="27"/>
        <v/>
      </c>
      <c r="BS175" s="4"/>
      <c r="BT175" s="4"/>
    </row>
    <row r="176">
      <c r="A176" s="143" t="s">
        <v>685</v>
      </c>
      <c r="B176" s="144">
        <v>44482.0</v>
      </c>
      <c r="C176" s="115">
        <v>0.4331365740740741</v>
      </c>
      <c r="D176" s="4"/>
      <c r="E176" s="143"/>
      <c r="F176" s="149"/>
      <c r="G176" s="149"/>
      <c r="H176" s="151"/>
      <c r="I176" s="4"/>
      <c r="J176" s="4"/>
      <c r="K176" s="4" t="s">
        <v>622</v>
      </c>
      <c r="L176" s="145">
        <v>44482.0</v>
      </c>
      <c r="M176" s="115">
        <v>0.5174884259259259</v>
      </c>
      <c r="N176" s="151"/>
      <c r="O176" s="4"/>
      <c r="P176" s="116" t="b">
        <f>IFNA(IF(VLOOKUP($A176,'Add from APT'!$AA$2:$AC808,3,FALSE)&gt;0,TRUE,FALSE),"ER - NOT IN APT")</f>
        <v>0</v>
      </c>
      <c r="Q176" s="82" t="str">
        <f>IF(ISLOGICAL(P176),IF(P176,"ER - REPS IN APT", IFNA(VLOOKUP($A176,RAW_APT!$A$3:$M808,7,FALSE),"ER - NOT IN APT")),P176)</f>
        <v>Result</v>
      </c>
      <c r="R176" s="117" t="b">
        <f t="shared" si="2"/>
        <v>1</v>
      </c>
      <c r="S176" s="116">
        <f t="shared" si="3"/>
        <v>1</v>
      </c>
      <c r="T176" s="148">
        <v>0.0</v>
      </c>
      <c r="U176" s="149"/>
      <c r="V176" s="149"/>
      <c r="W176" s="147"/>
      <c r="X176" s="120" t="b">
        <f t="shared" si="4"/>
        <v>0</v>
      </c>
      <c r="Y176" s="121" t="b">
        <v>0</v>
      </c>
      <c r="Z176" s="122" t="str">
        <f t="shared" si="5"/>
        <v/>
      </c>
      <c r="AA176" s="122" t="b">
        <f t="shared" si="6"/>
        <v>0</v>
      </c>
      <c r="AB176" s="147" t="b">
        <v>0</v>
      </c>
      <c r="AC176" s="148">
        <v>727.0</v>
      </c>
      <c r="AD176" s="149" t="b">
        <v>1</v>
      </c>
      <c r="AE176" s="125" t="str">
        <f t="shared" si="7"/>
        <v/>
      </c>
      <c r="AF176" s="117" t="b">
        <f t="shared" si="8"/>
        <v>0</v>
      </c>
      <c r="AG176" s="126" t="b">
        <f t="shared" si="9"/>
        <v>0</v>
      </c>
      <c r="AH176" s="148"/>
      <c r="AI176" s="150"/>
      <c r="AJ176" s="146"/>
      <c r="AK176" s="83" t="str">
        <f t="shared" si="10"/>
        <v>Negative</v>
      </c>
      <c r="AL176" s="147"/>
      <c r="AM176" s="83" t="s">
        <v>280</v>
      </c>
      <c r="AN176" s="83" t="s">
        <v>416</v>
      </c>
      <c r="AO176" s="83" t="str">
        <f>IFERROR(__xludf.DUMMYFUNCTION("IF($AG176, ""DELETED"",TRIM(JOIN("" "",D176:E176)))"),"")</f>
        <v/>
      </c>
      <c r="AP176" s="83" t="str">
        <f t="shared" ref="AP176:AQ176" si="200">IF($AG176, "DELETED", TRIM(CONCATENATE(F176,I176,U176)))</f>
        <v/>
      </c>
      <c r="AQ176" s="83" t="str">
        <f t="shared" si="200"/>
        <v/>
      </c>
      <c r="AR176" s="83" t="str">
        <f>IFERROR(__xludf.DUMMYFUNCTION("IF($AG176, ""DELETED"", TRIM(JOIN("" "",AP176,AQ176)))"),"")</f>
        <v/>
      </c>
      <c r="AS176" s="127"/>
      <c r="AT176" s="128" t="b">
        <f t="shared" si="12"/>
        <v>0</v>
      </c>
      <c r="AU176" s="128" t="str">
        <f t="shared" si="13"/>
        <v/>
      </c>
      <c r="AV176" s="128" t="str">
        <f t="shared" si="14"/>
        <v/>
      </c>
      <c r="AW176" s="128" t="str">
        <f t="shared" si="15"/>
        <v/>
      </c>
      <c r="AX176" s="129" t="str">
        <f t="shared" si="16"/>
        <v/>
      </c>
      <c r="AY176" s="143"/>
      <c r="AZ176" s="130"/>
      <c r="BA176" s="131" t="str">
        <f t="shared" si="17"/>
        <v/>
      </c>
      <c r="BB176" s="143"/>
      <c r="BC176" s="143"/>
      <c r="BD176" s="132"/>
      <c r="BE176" s="141"/>
      <c r="BF176" s="134" t="str">
        <f t="shared" si="18"/>
        <v/>
      </c>
      <c r="BG176" s="135" t="str">
        <f t="shared" si="19"/>
        <v>FLE699__44482_0.433136574074074___Negative_44482_0.517488425925926_</v>
      </c>
      <c r="BH176" s="136" t="str">
        <f t="shared" si="20"/>
        <v/>
      </c>
      <c r="BI176" s="141" t="s">
        <v>686</v>
      </c>
      <c r="BJ176" s="137" t="str">
        <f t="shared" si="21"/>
        <v>FLB3611</v>
      </c>
      <c r="BK176" s="138" t="b">
        <f t="shared" si="22"/>
        <v>0</v>
      </c>
      <c r="BL176" s="137" t="str">
        <f t="shared" si="23"/>
        <v/>
      </c>
      <c r="BM176" s="132"/>
      <c r="BN176" s="8" t="b">
        <f t="shared" si="24"/>
        <v>1</v>
      </c>
      <c r="BO176" s="139" t="b">
        <f t="shared" si="25"/>
        <v>0</v>
      </c>
      <c r="BP176" s="140" t="b">
        <f t="shared" si="26"/>
        <v>1</v>
      </c>
      <c r="BQ176" s="4"/>
      <c r="BR176" s="4" t="str">
        <f t="shared" si="27"/>
        <v/>
      </c>
      <c r="BS176" s="4"/>
      <c r="BT176" s="4"/>
    </row>
    <row r="177">
      <c r="A177" s="4" t="s">
        <v>687</v>
      </c>
      <c r="B177" s="144">
        <v>44482.0</v>
      </c>
      <c r="C177" s="115">
        <v>0.4333680555555556</v>
      </c>
      <c r="D177" s="4"/>
      <c r="E177" s="143"/>
      <c r="F177" s="4"/>
      <c r="G177" s="4"/>
      <c r="H177" s="151"/>
      <c r="I177" s="4"/>
      <c r="J177" s="4"/>
      <c r="K177" s="4" t="s">
        <v>622</v>
      </c>
      <c r="L177" s="145">
        <v>44482.0</v>
      </c>
      <c r="M177" s="115">
        <v>0.5174884259259259</v>
      </c>
      <c r="N177" s="4"/>
      <c r="O177" s="4"/>
      <c r="P177" s="116" t="b">
        <f>IFNA(IF(VLOOKUP($A177,'Add from APT'!$AA$2:$AC808,3,FALSE)&gt;0,TRUE,FALSE),"ER - NOT IN APT")</f>
        <v>0</v>
      </c>
      <c r="Q177" s="82" t="str">
        <f>IF(ISLOGICAL(P177),IF(P177,"ER - REPS IN APT", IFNA(VLOOKUP($A177,RAW_APT!$A$3:$M808,7,FALSE),"ER - NOT IN APT")),P177)</f>
        <v>Result</v>
      </c>
      <c r="R177" s="117" t="b">
        <f t="shared" si="2"/>
        <v>1</v>
      </c>
      <c r="S177" s="116">
        <f t="shared" si="3"/>
        <v>1</v>
      </c>
      <c r="T177" s="146"/>
      <c r="U177" s="147"/>
      <c r="V177" s="147"/>
      <c r="W177" s="147"/>
      <c r="X177" s="120" t="b">
        <f t="shared" si="4"/>
        <v>0</v>
      </c>
      <c r="Y177" s="121" t="b">
        <v>0</v>
      </c>
      <c r="Z177" s="122" t="str">
        <f t="shared" si="5"/>
        <v/>
      </c>
      <c r="AA177" s="122" t="b">
        <f t="shared" si="6"/>
        <v>0</v>
      </c>
      <c r="AB177" s="147" t="b">
        <v>0</v>
      </c>
      <c r="AC177" s="148">
        <v>347.0</v>
      </c>
      <c r="AD177" s="149" t="b">
        <v>0</v>
      </c>
      <c r="AE177" s="125" t="str">
        <f t="shared" si="7"/>
        <v/>
      </c>
      <c r="AF177" s="117" t="b">
        <f t="shared" si="8"/>
        <v>0</v>
      </c>
      <c r="AG177" s="126" t="b">
        <f t="shared" si="9"/>
        <v>0</v>
      </c>
      <c r="AH177" s="148"/>
      <c r="AI177" s="150"/>
      <c r="AJ177" s="146"/>
      <c r="AK177" s="83" t="str">
        <f t="shared" si="10"/>
        <v>Negative</v>
      </c>
      <c r="AL177" s="147"/>
      <c r="AM177" s="83" t="s">
        <v>373</v>
      </c>
      <c r="AN177" s="83" t="s">
        <v>462</v>
      </c>
      <c r="AO177" s="83" t="str">
        <f>IFERROR(__xludf.DUMMYFUNCTION("IF($AG177, ""DELETED"",TRIM(JOIN("" "",D177:E177)))"),"")</f>
        <v/>
      </c>
      <c r="AP177" s="83" t="str">
        <f t="shared" ref="AP177:AQ177" si="201">IF($AG177, "DELETED", TRIM(CONCATENATE(F177,I177,U177)))</f>
        <v/>
      </c>
      <c r="AQ177" s="83" t="str">
        <f t="shared" si="201"/>
        <v/>
      </c>
      <c r="AR177" s="83" t="str">
        <f>IFERROR(__xludf.DUMMYFUNCTION("IF($AG177, ""DELETED"", TRIM(JOIN("" "",AP177,AQ177)))"),"")</f>
        <v/>
      </c>
      <c r="AS177" s="127"/>
      <c r="AT177" s="128" t="b">
        <f t="shared" si="12"/>
        <v>0</v>
      </c>
      <c r="AU177" s="128" t="str">
        <f t="shared" si="13"/>
        <v/>
      </c>
      <c r="AV177" s="128" t="str">
        <f t="shared" si="14"/>
        <v/>
      </c>
      <c r="AW177" s="128" t="str">
        <f t="shared" si="15"/>
        <v/>
      </c>
      <c r="AX177" s="129" t="str">
        <f t="shared" si="16"/>
        <v/>
      </c>
      <c r="AY177" s="143"/>
      <c r="AZ177" s="130"/>
      <c r="BA177" s="131" t="str">
        <f t="shared" si="17"/>
        <v/>
      </c>
      <c r="BB177" s="143"/>
      <c r="BC177" s="143"/>
      <c r="BD177" s="132"/>
      <c r="BE177" s="141"/>
      <c r="BF177" s="134" t="str">
        <f t="shared" si="18"/>
        <v/>
      </c>
      <c r="BG177" s="135" t="str">
        <f t="shared" si="19"/>
        <v>FLE671__44482_0.433368055555556___Negative_44482_0.517488425925926_</v>
      </c>
      <c r="BH177" s="136" t="str">
        <f t="shared" si="20"/>
        <v/>
      </c>
      <c r="BI177" s="141" t="s">
        <v>688</v>
      </c>
      <c r="BJ177" s="137" t="str">
        <f t="shared" si="21"/>
        <v>FLB3612</v>
      </c>
      <c r="BK177" s="138" t="b">
        <f t="shared" si="22"/>
        <v>0</v>
      </c>
      <c r="BL177" s="137" t="str">
        <f t="shared" si="23"/>
        <v/>
      </c>
      <c r="BM177" s="132"/>
      <c r="BN177" s="8" t="b">
        <f t="shared" si="24"/>
        <v>1</v>
      </c>
      <c r="BO177" s="139" t="b">
        <f t="shared" si="25"/>
        <v>0</v>
      </c>
      <c r="BP177" s="140" t="b">
        <f t="shared" si="26"/>
        <v>1</v>
      </c>
      <c r="BQ177" s="4"/>
      <c r="BR177" s="4" t="str">
        <f t="shared" si="27"/>
        <v/>
      </c>
      <c r="BS177" s="4"/>
      <c r="BT177" s="4"/>
    </row>
    <row r="178">
      <c r="A178" s="143" t="s">
        <v>689</v>
      </c>
      <c r="B178" s="144">
        <v>44482.0</v>
      </c>
      <c r="C178" s="115">
        <v>0.43425925925925923</v>
      </c>
      <c r="D178" s="4"/>
      <c r="E178" s="143"/>
      <c r="F178" s="149"/>
      <c r="G178" s="147"/>
      <c r="H178" s="151"/>
      <c r="I178" s="4"/>
      <c r="J178" s="4"/>
      <c r="K178" s="4" t="s">
        <v>622</v>
      </c>
      <c r="L178" s="145">
        <v>44482.0</v>
      </c>
      <c r="M178" s="115">
        <v>0.5174884259259259</v>
      </c>
      <c r="N178" s="4"/>
      <c r="O178" s="4"/>
      <c r="P178" s="116" t="b">
        <f>IFNA(IF(VLOOKUP($A178,'Add from APT'!$AA$2:$AC808,3,FALSE)&gt;0,TRUE,FALSE),"ER - NOT IN APT")</f>
        <v>0</v>
      </c>
      <c r="Q178" s="82" t="str">
        <f>IF(ISLOGICAL(P178),IF(P178,"ER - REPS IN APT", IFNA(VLOOKUP($A178,RAW_APT!$A$3:$M808,7,FALSE),"ER - NOT IN APT")),P178)</f>
        <v>Result</v>
      </c>
      <c r="R178" s="117" t="b">
        <f t="shared" si="2"/>
        <v>1</v>
      </c>
      <c r="S178" s="116">
        <f t="shared" si="3"/>
        <v>1</v>
      </c>
      <c r="T178" s="148">
        <v>0.0</v>
      </c>
      <c r="U178" s="149"/>
      <c r="V178" s="147"/>
      <c r="W178" s="147"/>
      <c r="X178" s="120" t="b">
        <f t="shared" si="4"/>
        <v>0</v>
      </c>
      <c r="Y178" s="121" t="b">
        <v>0</v>
      </c>
      <c r="Z178" s="122" t="str">
        <f t="shared" si="5"/>
        <v/>
      </c>
      <c r="AA178" s="122" t="b">
        <f t="shared" si="6"/>
        <v>0</v>
      </c>
      <c r="AB178" s="147" t="b">
        <v>0</v>
      </c>
      <c r="AC178" s="148">
        <v>726.0</v>
      </c>
      <c r="AD178" s="149" t="b">
        <v>1</v>
      </c>
      <c r="AE178" s="125" t="str">
        <f t="shared" si="7"/>
        <v/>
      </c>
      <c r="AF178" s="117" t="b">
        <f t="shared" si="8"/>
        <v>0</v>
      </c>
      <c r="AG178" s="126" t="b">
        <f t="shared" si="9"/>
        <v>0</v>
      </c>
      <c r="AH178" s="148"/>
      <c r="AI178" s="150"/>
      <c r="AJ178" s="146"/>
      <c r="AK178" s="83" t="str">
        <f t="shared" si="10"/>
        <v>Negative</v>
      </c>
      <c r="AL178" s="147"/>
      <c r="AM178" s="83" t="s">
        <v>373</v>
      </c>
      <c r="AN178" s="83" t="s">
        <v>690</v>
      </c>
      <c r="AO178" s="83" t="str">
        <f>IFERROR(__xludf.DUMMYFUNCTION("IF($AG178, ""DELETED"",TRIM(JOIN("" "",D178:E178)))"),"")</f>
        <v/>
      </c>
      <c r="AP178" s="83" t="str">
        <f t="shared" ref="AP178:AQ178" si="202">IF($AG178, "DELETED", TRIM(CONCATENATE(F178,I178,U178)))</f>
        <v/>
      </c>
      <c r="AQ178" s="83" t="str">
        <f t="shared" si="202"/>
        <v/>
      </c>
      <c r="AR178" s="83" t="str">
        <f>IFERROR(__xludf.DUMMYFUNCTION("IF($AG178, ""DELETED"", TRIM(JOIN("" "",AP178,AQ178)))"),"")</f>
        <v/>
      </c>
      <c r="AS178" s="127"/>
      <c r="AT178" s="128" t="b">
        <f t="shared" si="12"/>
        <v>0</v>
      </c>
      <c r="AU178" s="128" t="str">
        <f t="shared" si="13"/>
        <v/>
      </c>
      <c r="AV178" s="128" t="str">
        <f t="shared" si="14"/>
        <v/>
      </c>
      <c r="AW178" s="128" t="str">
        <f t="shared" si="15"/>
        <v/>
      </c>
      <c r="AX178" s="129" t="str">
        <f t="shared" si="16"/>
        <v/>
      </c>
      <c r="AY178" s="143"/>
      <c r="AZ178" s="130"/>
      <c r="BA178" s="131" t="str">
        <f t="shared" si="17"/>
        <v/>
      </c>
      <c r="BB178" s="143"/>
      <c r="BC178" s="143"/>
      <c r="BD178" s="132"/>
      <c r="BE178" s="141"/>
      <c r="BF178" s="134" t="str">
        <f t="shared" si="18"/>
        <v/>
      </c>
      <c r="BG178" s="135" t="str">
        <f t="shared" si="19"/>
        <v>FLE662__44482_0.434259259259259___Negative_44482_0.517488425925926_</v>
      </c>
      <c r="BH178" s="136" t="str">
        <f t="shared" si="20"/>
        <v/>
      </c>
      <c r="BI178" s="141" t="s">
        <v>691</v>
      </c>
      <c r="BJ178" s="137" t="str">
        <f t="shared" si="21"/>
        <v>FLB3613</v>
      </c>
      <c r="BK178" s="138" t="b">
        <f t="shared" si="22"/>
        <v>0</v>
      </c>
      <c r="BL178" s="137" t="str">
        <f t="shared" si="23"/>
        <v/>
      </c>
      <c r="BM178" s="132"/>
      <c r="BN178" s="8" t="b">
        <f t="shared" si="24"/>
        <v>1</v>
      </c>
      <c r="BO178" s="139" t="b">
        <f t="shared" si="25"/>
        <v>0</v>
      </c>
      <c r="BP178" s="140" t="b">
        <f t="shared" si="26"/>
        <v>1</v>
      </c>
      <c r="BQ178" s="4"/>
      <c r="BR178" s="4" t="str">
        <f t="shared" si="27"/>
        <v/>
      </c>
      <c r="BS178" s="4"/>
      <c r="BT178" s="4"/>
    </row>
    <row r="179">
      <c r="A179" s="143" t="s">
        <v>692</v>
      </c>
      <c r="B179" s="144">
        <v>44482.0</v>
      </c>
      <c r="C179" s="115">
        <v>0.43460648148148145</v>
      </c>
      <c r="D179" s="4"/>
      <c r="E179" s="143"/>
      <c r="F179" s="149"/>
      <c r="G179" s="149"/>
      <c r="H179" s="151"/>
      <c r="I179" s="4"/>
      <c r="J179" s="4"/>
      <c r="K179" s="4" t="s">
        <v>622</v>
      </c>
      <c r="L179" s="145">
        <v>44482.0</v>
      </c>
      <c r="M179" s="115">
        <v>0.5174884259259259</v>
      </c>
      <c r="N179" s="151"/>
      <c r="O179" s="4"/>
      <c r="P179" s="116" t="b">
        <f>IFNA(IF(VLOOKUP($A179,'Add from APT'!$AA$2:$AC808,3,FALSE)&gt;0,TRUE,FALSE),"ER - NOT IN APT")</f>
        <v>0</v>
      </c>
      <c r="Q179" s="82" t="str">
        <f>IF(ISLOGICAL(P179),IF(P179,"ER - REPS IN APT", IFNA(VLOOKUP($A179,RAW_APT!$A$3:$M808,7,FALSE),"ER - NOT IN APT")),P179)</f>
        <v>Result</v>
      </c>
      <c r="R179" s="117" t="b">
        <f t="shared" si="2"/>
        <v>1</v>
      </c>
      <c r="S179" s="116">
        <f t="shared" si="3"/>
        <v>1</v>
      </c>
      <c r="T179" s="148">
        <v>0.0</v>
      </c>
      <c r="U179" s="149"/>
      <c r="V179" s="149"/>
      <c r="W179" s="149"/>
      <c r="X179" s="120" t="b">
        <f t="shared" si="4"/>
        <v>0</v>
      </c>
      <c r="Y179" s="121" t="b">
        <v>0</v>
      </c>
      <c r="Z179" s="122" t="str">
        <f t="shared" si="5"/>
        <v/>
      </c>
      <c r="AA179" s="122" t="b">
        <f t="shared" si="6"/>
        <v>0</v>
      </c>
      <c r="AB179" s="147" t="b">
        <v>0</v>
      </c>
      <c r="AC179" s="148">
        <v>725.0</v>
      </c>
      <c r="AD179" s="149" t="b">
        <v>1</v>
      </c>
      <c r="AE179" s="125" t="str">
        <f t="shared" si="7"/>
        <v/>
      </c>
      <c r="AF179" s="117" t="b">
        <f t="shared" si="8"/>
        <v>0</v>
      </c>
      <c r="AG179" s="126" t="b">
        <f t="shared" si="9"/>
        <v>0</v>
      </c>
      <c r="AH179" s="148"/>
      <c r="AI179" s="150"/>
      <c r="AJ179" s="146"/>
      <c r="AK179" s="83" t="str">
        <f t="shared" si="10"/>
        <v>Negative</v>
      </c>
      <c r="AL179" s="147"/>
      <c r="AM179" s="83" t="s">
        <v>373</v>
      </c>
      <c r="AN179" s="83" t="s">
        <v>421</v>
      </c>
      <c r="AO179" s="83" t="str">
        <f>IFERROR(__xludf.DUMMYFUNCTION("IF($AG179, ""DELETED"",TRIM(JOIN("" "",D179:E179)))"),"")</f>
        <v/>
      </c>
      <c r="AP179" s="83" t="str">
        <f t="shared" ref="AP179:AQ179" si="203">IF($AG179, "DELETED", TRIM(CONCATENATE(F179,I179,U179)))</f>
        <v/>
      </c>
      <c r="AQ179" s="83" t="str">
        <f t="shared" si="203"/>
        <v/>
      </c>
      <c r="AR179" s="83" t="str">
        <f>IFERROR(__xludf.DUMMYFUNCTION("IF($AG179, ""DELETED"", TRIM(JOIN("" "",AP179,AQ179)))"),"")</f>
        <v/>
      </c>
      <c r="AS179" s="127"/>
      <c r="AT179" s="128" t="b">
        <f t="shared" si="12"/>
        <v>0</v>
      </c>
      <c r="AU179" s="128" t="str">
        <f t="shared" si="13"/>
        <v/>
      </c>
      <c r="AV179" s="128" t="str">
        <f t="shared" si="14"/>
        <v/>
      </c>
      <c r="AW179" s="128" t="str">
        <f t="shared" si="15"/>
        <v/>
      </c>
      <c r="AX179" s="129" t="str">
        <f t="shared" si="16"/>
        <v/>
      </c>
      <c r="AY179" s="143"/>
      <c r="AZ179" s="130"/>
      <c r="BA179" s="131" t="str">
        <f t="shared" si="17"/>
        <v/>
      </c>
      <c r="BB179" s="143"/>
      <c r="BC179" s="143"/>
      <c r="BD179" s="132"/>
      <c r="BE179" s="141"/>
      <c r="BF179" s="134" t="str">
        <f t="shared" si="18"/>
        <v/>
      </c>
      <c r="BG179" s="135" t="str">
        <f t="shared" si="19"/>
        <v>FLE686__44482_0.434606481481481___Negative_44482_0.517488425925926_</v>
      </c>
      <c r="BH179" s="136" t="str">
        <f t="shared" si="20"/>
        <v/>
      </c>
      <c r="BI179" s="141" t="s">
        <v>693</v>
      </c>
      <c r="BJ179" s="137" t="str">
        <f t="shared" si="21"/>
        <v>FLB3614</v>
      </c>
      <c r="BK179" s="138" t="b">
        <f t="shared" si="22"/>
        <v>0</v>
      </c>
      <c r="BL179" s="137" t="str">
        <f t="shared" si="23"/>
        <v/>
      </c>
      <c r="BM179" s="132"/>
      <c r="BN179" s="8" t="b">
        <f t="shared" si="24"/>
        <v>1</v>
      </c>
      <c r="BO179" s="139" t="b">
        <f t="shared" si="25"/>
        <v>0</v>
      </c>
      <c r="BP179" s="140" t="b">
        <f t="shared" si="26"/>
        <v>1</v>
      </c>
      <c r="BQ179" s="4"/>
      <c r="BR179" s="4" t="str">
        <f t="shared" si="27"/>
        <v/>
      </c>
      <c r="BS179" s="4"/>
      <c r="BT179" s="4"/>
    </row>
    <row r="180">
      <c r="A180" s="4" t="s">
        <v>694</v>
      </c>
      <c r="B180" s="144">
        <v>44482.0</v>
      </c>
      <c r="C180" s="115">
        <v>0.4350115740740741</v>
      </c>
      <c r="D180" s="4"/>
      <c r="E180" s="143"/>
      <c r="F180" s="4"/>
      <c r="G180" s="4"/>
      <c r="H180" s="151"/>
      <c r="I180" s="4"/>
      <c r="J180" s="4"/>
      <c r="K180" s="4" t="s">
        <v>622</v>
      </c>
      <c r="L180" s="145">
        <v>44482.0</v>
      </c>
      <c r="M180" s="115">
        <v>0.5174884259259259</v>
      </c>
      <c r="N180" s="4"/>
      <c r="O180" s="4"/>
      <c r="P180" s="116" t="b">
        <f>IFNA(IF(VLOOKUP($A180,'Add from APT'!$AA$2:$AC808,3,FALSE)&gt;0,TRUE,FALSE),"ER - NOT IN APT")</f>
        <v>0</v>
      </c>
      <c r="Q180" s="82" t="str">
        <f>IF(ISLOGICAL(P180),IF(P180,"ER - REPS IN APT", IFNA(VLOOKUP($A180,RAW_APT!$A$3:$M808,7,FALSE),"ER - NOT IN APT")),P180)</f>
        <v>Result</v>
      </c>
      <c r="R180" s="117" t="b">
        <f t="shared" si="2"/>
        <v>1</v>
      </c>
      <c r="S180" s="116">
        <f t="shared" si="3"/>
        <v>1</v>
      </c>
      <c r="T180" s="146"/>
      <c r="U180" s="147"/>
      <c r="V180" s="147"/>
      <c r="W180" s="147"/>
      <c r="X180" s="120" t="b">
        <f t="shared" si="4"/>
        <v>0</v>
      </c>
      <c r="Y180" s="121" t="b">
        <v>0</v>
      </c>
      <c r="Z180" s="122" t="str">
        <f t="shared" si="5"/>
        <v/>
      </c>
      <c r="AA180" s="122" t="b">
        <f t="shared" si="6"/>
        <v>0</v>
      </c>
      <c r="AB180" s="147" t="b">
        <v>0</v>
      </c>
      <c r="AC180" s="148">
        <v>346.0</v>
      </c>
      <c r="AD180" s="149" t="b">
        <v>0</v>
      </c>
      <c r="AE180" s="125" t="str">
        <f t="shared" si="7"/>
        <v/>
      </c>
      <c r="AF180" s="117" t="b">
        <f t="shared" si="8"/>
        <v>0</v>
      </c>
      <c r="AG180" s="126" t="b">
        <f t="shared" si="9"/>
        <v>0</v>
      </c>
      <c r="AH180" s="148"/>
      <c r="AI180" s="150"/>
      <c r="AJ180" s="146"/>
      <c r="AK180" s="83" t="str">
        <f t="shared" si="10"/>
        <v>Negative</v>
      </c>
      <c r="AL180" s="147"/>
      <c r="AM180" s="83" t="s">
        <v>280</v>
      </c>
      <c r="AN180" s="83" t="s">
        <v>695</v>
      </c>
      <c r="AO180" s="83" t="str">
        <f>IFERROR(__xludf.DUMMYFUNCTION("IF($AG180, ""DELETED"",TRIM(JOIN("" "",D180:E180)))"),"")</f>
        <v/>
      </c>
      <c r="AP180" s="83" t="str">
        <f t="shared" ref="AP180:AQ180" si="204">IF($AG180, "DELETED", TRIM(CONCATENATE(F180,I180,U180)))</f>
        <v/>
      </c>
      <c r="AQ180" s="83" t="str">
        <f t="shared" si="204"/>
        <v/>
      </c>
      <c r="AR180" s="83" t="str">
        <f>IFERROR(__xludf.DUMMYFUNCTION("IF($AG180, ""DELETED"", TRIM(JOIN("" "",AP180,AQ180)))"),"")</f>
        <v/>
      </c>
      <c r="AS180" s="127"/>
      <c r="AT180" s="128" t="b">
        <f t="shared" si="12"/>
        <v>0</v>
      </c>
      <c r="AU180" s="128" t="str">
        <f t="shared" si="13"/>
        <v/>
      </c>
      <c r="AV180" s="128" t="str">
        <f t="shared" si="14"/>
        <v/>
      </c>
      <c r="AW180" s="128" t="str">
        <f t="shared" si="15"/>
        <v/>
      </c>
      <c r="AX180" s="129" t="str">
        <f t="shared" si="16"/>
        <v/>
      </c>
      <c r="AY180" s="143"/>
      <c r="AZ180" s="130"/>
      <c r="BA180" s="131" t="str">
        <f t="shared" si="17"/>
        <v/>
      </c>
      <c r="BB180" s="143"/>
      <c r="BC180" s="143"/>
      <c r="BD180" s="132"/>
      <c r="BE180" s="141"/>
      <c r="BF180" s="134" t="str">
        <f t="shared" si="18"/>
        <v/>
      </c>
      <c r="BG180" s="135" t="str">
        <f t="shared" si="19"/>
        <v>FLE685__44482_0.435011574074074___Negative_44482_0.517488425925926_</v>
      </c>
      <c r="BH180" s="136" t="str">
        <f t="shared" si="20"/>
        <v/>
      </c>
      <c r="BI180" s="141" t="s">
        <v>696</v>
      </c>
      <c r="BJ180" s="137" t="str">
        <f t="shared" si="21"/>
        <v>FLB3616</v>
      </c>
      <c r="BK180" s="138" t="b">
        <f t="shared" si="22"/>
        <v>0</v>
      </c>
      <c r="BL180" s="137" t="str">
        <f t="shared" si="23"/>
        <v/>
      </c>
      <c r="BM180" s="132"/>
      <c r="BN180" s="8" t="b">
        <f t="shared" si="24"/>
        <v>1</v>
      </c>
      <c r="BO180" s="139" t="b">
        <f t="shared" si="25"/>
        <v>0</v>
      </c>
      <c r="BP180" s="140" t="b">
        <f t="shared" si="26"/>
        <v>1</v>
      </c>
      <c r="BQ180" s="4"/>
      <c r="BR180" s="4" t="str">
        <f t="shared" si="27"/>
        <v/>
      </c>
      <c r="BS180" s="4"/>
      <c r="BT180" s="4"/>
    </row>
    <row r="181">
      <c r="A181" s="143" t="s">
        <v>697</v>
      </c>
      <c r="B181" s="144">
        <v>44482.0</v>
      </c>
      <c r="C181" s="115">
        <v>0.4357523148148148</v>
      </c>
      <c r="D181" s="4"/>
      <c r="E181" s="143"/>
      <c r="F181" s="149"/>
      <c r="G181" s="147"/>
      <c r="H181" s="151"/>
      <c r="I181" s="4"/>
      <c r="J181" s="4"/>
      <c r="K181" s="4" t="s">
        <v>622</v>
      </c>
      <c r="L181" s="145">
        <v>44482.0</v>
      </c>
      <c r="M181" s="115">
        <v>0.5174884259259259</v>
      </c>
      <c r="N181" s="4"/>
      <c r="O181" s="4"/>
      <c r="P181" s="116" t="b">
        <f>IFNA(IF(VLOOKUP($A181,'Add from APT'!$AA$2:$AC808,3,FALSE)&gt;0,TRUE,FALSE),"ER - NOT IN APT")</f>
        <v>0</v>
      </c>
      <c r="Q181" s="82" t="str">
        <f>IF(ISLOGICAL(P181),IF(P181,"ER - REPS IN APT", IFNA(VLOOKUP($A181,RAW_APT!$A$3:$M808,7,FALSE),"ER - NOT IN APT")),P181)</f>
        <v>Result</v>
      </c>
      <c r="R181" s="117" t="b">
        <f t="shared" si="2"/>
        <v>1</v>
      </c>
      <c r="S181" s="116">
        <f t="shared" si="3"/>
        <v>1</v>
      </c>
      <c r="T181" s="148">
        <v>0.0</v>
      </c>
      <c r="U181" s="149"/>
      <c r="V181" s="147"/>
      <c r="W181" s="147"/>
      <c r="X181" s="120" t="b">
        <f t="shared" si="4"/>
        <v>0</v>
      </c>
      <c r="Y181" s="121" t="b">
        <v>0</v>
      </c>
      <c r="Z181" s="122" t="str">
        <f t="shared" si="5"/>
        <v/>
      </c>
      <c r="AA181" s="122" t="b">
        <f t="shared" si="6"/>
        <v>0</v>
      </c>
      <c r="AB181" s="147" t="b">
        <v>0</v>
      </c>
      <c r="AC181" s="148">
        <v>724.0</v>
      </c>
      <c r="AD181" s="149" t="b">
        <v>1</v>
      </c>
      <c r="AE181" s="125" t="str">
        <f t="shared" si="7"/>
        <v/>
      </c>
      <c r="AF181" s="117" t="b">
        <f t="shared" si="8"/>
        <v>0</v>
      </c>
      <c r="AG181" s="126" t="b">
        <f t="shared" si="9"/>
        <v>0</v>
      </c>
      <c r="AH181" s="148"/>
      <c r="AI181" s="150"/>
      <c r="AJ181" s="146"/>
      <c r="AK181" s="83" t="str">
        <f t="shared" si="10"/>
        <v>Negative</v>
      </c>
      <c r="AL181" s="147"/>
      <c r="AM181" s="83" t="s">
        <v>280</v>
      </c>
      <c r="AN181" s="83" t="s">
        <v>509</v>
      </c>
      <c r="AO181" s="83" t="str">
        <f>IFERROR(__xludf.DUMMYFUNCTION("IF($AG181, ""DELETED"",TRIM(JOIN("" "",D181:E181)))"),"")</f>
        <v/>
      </c>
      <c r="AP181" s="83" t="str">
        <f t="shared" ref="AP181:AQ181" si="205">IF($AG181, "DELETED", TRIM(CONCATENATE(F181,I181,U181)))</f>
        <v/>
      </c>
      <c r="AQ181" s="83" t="str">
        <f t="shared" si="205"/>
        <v/>
      </c>
      <c r="AR181" s="83" t="str">
        <f>IFERROR(__xludf.DUMMYFUNCTION("IF($AG181, ""DELETED"", TRIM(JOIN("" "",AP181,AQ181)))"),"")</f>
        <v/>
      </c>
      <c r="AS181" s="127"/>
      <c r="AT181" s="128" t="b">
        <f t="shared" si="12"/>
        <v>0</v>
      </c>
      <c r="AU181" s="128" t="str">
        <f t="shared" si="13"/>
        <v/>
      </c>
      <c r="AV181" s="128" t="str">
        <f t="shared" si="14"/>
        <v/>
      </c>
      <c r="AW181" s="128" t="str">
        <f t="shared" si="15"/>
        <v/>
      </c>
      <c r="AX181" s="129" t="str">
        <f t="shared" si="16"/>
        <v/>
      </c>
      <c r="AY181" s="143"/>
      <c r="AZ181" s="130"/>
      <c r="BA181" s="131" t="str">
        <f t="shared" si="17"/>
        <v/>
      </c>
      <c r="BB181" s="143"/>
      <c r="BC181" s="143"/>
      <c r="BD181" s="132"/>
      <c r="BE181" s="141"/>
      <c r="BF181" s="134" t="str">
        <f t="shared" si="18"/>
        <v/>
      </c>
      <c r="BG181" s="135" t="str">
        <f t="shared" si="19"/>
        <v>FLE631__44482_0.435752314814815___Negative_44482_0.517488425925926_</v>
      </c>
      <c r="BH181" s="136" t="str">
        <f t="shared" si="20"/>
        <v/>
      </c>
      <c r="BI181" s="141" t="s">
        <v>698</v>
      </c>
      <c r="BJ181" s="137" t="str">
        <f t="shared" si="21"/>
        <v>FLB3617</v>
      </c>
      <c r="BK181" s="138" t="b">
        <f t="shared" si="22"/>
        <v>0</v>
      </c>
      <c r="BL181" s="137" t="str">
        <f t="shared" si="23"/>
        <v/>
      </c>
      <c r="BM181" s="132"/>
      <c r="BN181" s="8" t="b">
        <f t="shared" si="24"/>
        <v>1</v>
      </c>
      <c r="BO181" s="139" t="b">
        <f t="shared" si="25"/>
        <v>0</v>
      </c>
      <c r="BP181" s="140" t="b">
        <f t="shared" si="26"/>
        <v>1</v>
      </c>
      <c r="BQ181" s="4"/>
      <c r="BR181" s="4" t="str">
        <f t="shared" si="27"/>
        <v/>
      </c>
      <c r="BS181" s="4"/>
      <c r="BT181" s="4"/>
    </row>
    <row r="182">
      <c r="A182" s="143" t="s">
        <v>699</v>
      </c>
      <c r="B182" s="144">
        <v>44482.0</v>
      </c>
      <c r="C182" s="115">
        <v>0.43646990740740743</v>
      </c>
      <c r="D182" s="4"/>
      <c r="E182" s="143"/>
      <c r="F182" s="149"/>
      <c r="G182" s="147"/>
      <c r="H182" s="151"/>
      <c r="I182" s="4"/>
      <c r="J182" s="4"/>
      <c r="K182" s="4" t="s">
        <v>622</v>
      </c>
      <c r="L182" s="145">
        <v>44482.0</v>
      </c>
      <c r="M182" s="115">
        <v>0.5174884259259259</v>
      </c>
      <c r="N182" s="151"/>
      <c r="O182" s="4"/>
      <c r="P182" s="116" t="b">
        <f>IFNA(IF(VLOOKUP($A182,'Add from APT'!$AA$2:$AC808,3,FALSE)&gt;0,TRUE,FALSE),"ER - NOT IN APT")</f>
        <v>0</v>
      </c>
      <c r="Q182" s="82" t="str">
        <f>IF(ISLOGICAL(P182),IF(P182,"ER - REPS IN APT", IFNA(VLOOKUP($A182,RAW_APT!$A$3:$M808,7,FALSE),"ER - NOT IN APT")),P182)</f>
        <v>Result</v>
      </c>
      <c r="R182" s="117" t="b">
        <f t="shared" si="2"/>
        <v>1</v>
      </c>
      <c r="S182" s="116">
        <f t="shared" si="3"/>
        <v>1</v>
      </c>
      <c r="T182" s="148">
        <v>0.0</v>
      </c>
      <c r="U182" s="149"/>
      <c r="V182" s="147"/>
      <c r="W182" s="147"/>
      <c r="X182" s="120" t="b">
        <f t="shared" si="4"/>
        <v>0</v>
      </c>
      <c r="Y182" s="121" t="b">
        <v>0</v>
      </c>
      <c r="Z182" s="122" t="str">
        <f t="shared" si="5"/>
        <v/>
      </c>
      <c r="AA182" s="122" t="b">
        <f t="shared" si="6"/>
        <v>0</v>
      </c>
      <c r="AB182" s="147" t="b">
        <v>0</v>
      </c>
      <c r="AC182" s="148">
        <v>723.0</v>
      </c>
      <c r="AD182" s="149" t="b">
        <v>1</v>
      </c>
      <c r="AE182" s="125" t="str">
        <f t="shared" si="7"/>
        <v/>
      </c>
      <c r="AF182" s="117" t="b">
        <f t="shared" si="8"/>
        <v>0</v>
      </c>
      <c r="AG182" s="126" t="b">
        <f t="shared" si="9"/>
        <v>0</v>
      </c>
      <c r="AH182" s="148"/>
      <c r="AI182" s="150"/>
      <c r="AJ182" s="146"/>
      <c r="AK182" s="83" t="str">
        <f t="shared" si="10"/>
        <v>Negative</v>
      </c>
      <c r="AL182" s="147"/>
      <c r="AM182" s="83" t="s">
        <v>280</v>
      </c>
      <c r="AN182" s="83" t="s">
        <v>700</v>
      </c>
      <c r="AO182" s="83" t="str">
        <f>IFERROR(__xludf.DUMMYFUNCTION("IF($AG182, ""DELETED"",TRIM(JOIN("" "",D182:E182)))"),"")</f>
        <v/>
      </c>
      <c r="AP182" s="83" t="str">
        <f t="shared" ref="AP182:AQ182" si="206">IF($AG182, "DELETED", TRIM(CONCATENATE(F182,I182,U182)))</f>
        <v/>
      </c>
      <c r="AQ182" s="83" t="str">
        <f t="shared" si="206"/>
        <v/>
      </c>
      <c r="AR182" s="83" t="str">
        <f>IFERROR(__xludf.DUMMYFUNCTION("IF($AG182, ""DELETED"", TRIM(JOIN("" "",AP182,AQ182)))"),"")</f>
        <v/>
      </c>
      <c r="AS182" s="127"/>
      <c r="AT182" s="128" t="b">
        <f t="shared" si="12"/>
        <v>0</v>
      </c>
      <c r="AU182" s="128" t="str">
        <f t="shared" si="13"/>
        <v/>
      </c>
      <c r="AV182" s="128" t="str">
        <f t="shared" si="14"/>
        <v/>
      </c>
      <c r="AW182" s="128" t="str">
        <f t="shared" si="15"/>
        <v/>
      </c>
      <c r="AX182" s="129" t="str">
        <f t="shared" si="16"/>
        <v/>
      </c>
      <c r="AY182" s="143"/>
      <c r="AZ182" s="130"/>
      <c r="BA182" s="131" t="str">
        <f t="shared" si="17"/>
        <v/>
      </c>
      <c r="BB182" s="143"/>
      <c r="BC182" s="143"/>
      <c r="BD182" s="132"/>
      <c r="BE182" s="141"/>
      <c r="BF182" s="134" t="str">
        <f t="shared" si="18"/>
        <v/>
      </c>
      <c r="BG182" s="135" t="str">
        <f t="shared" si="19"/>
        <v>FLE729__44482_0.436469907407407___Negative_44482_0.517488425925926_</v>
      </c>
      <c r="BH182" s="136" t="str">
        <f t="shared" si="20"/>
        <v/>
      </c>
      <c r="BI182" s="141" t="s">
        <v>701</v>
      </c>
      <c r="BJ182" s="137" t="str">
        <f t="shared" si="21"/>
        <v>FLB3618</v>
      </c>
      <c r="BK182" s="138" t="b">
        <f t="shared" si="22"/>
        <v>0</v>
      </c>
      <c r="BL182" s="137" t="str">
        <f t="shared" si="23"/>
        <v/>
      </c>
      <c r="BM182" s="132"/>
      <c r="BN182" s="8" t="b">
        <f t="shared" si="24"/>
        <v>1</v>
      </c>
      <c r="BO182" s="139" t="b">
        <f t="shared" si="25"/>
        <v>0</v>
      </c>
      <c r="BP182" s="140" t="b">
        <f t="shared" si="26"/>
        <v>1</v>
      </c>
      <c r="BQ182" s="4"/>
      <c r="BR182" s="4" t="str">
        <f t="shared" si="27"/>
        <v/>
      </c>
      <c r="BS182" s="4"/>
      <c r="BT182" s="4"/>
    </row>
    <row r="183">
      <c r="A183" s="4" t="s">
        <v>702</v>
      </c>
      <c r="B183" s="144">
        <v>44482.0</v>
      </c>
      <c r="C183" s="115">
        <v>0.4382523148148148</v>
      </c>
      <c r="D183" s="4"/>
      <c r="E183" s="143"/>
      <c r="F183" s="4"/>
      <c r="G183" s="4"/>
      <c r="H183" s="151"/>
      <c r="I183" s="4"/>
      <c r="J183" s="4"/>
      <c r="K183" s="4" t="s">
        <v>622</v>
      </c>
      <c r="L183" s="145">
        <v>44482.0</v>
      </c>
      <c r="M183" s="115">
        <v>0.5174884259259259</v>
      </c>
      <c r="N183" s="4"/>
      <c r="O183" s="4"/>
      <c r="P183" s="116" t="b">
        <f>IFNA(IF(VLOOKUP($A183,'Add from APT'!$AA$2:$AC808,3,FALSE)&gt;0,TRUE,FALSE),"ER - NOT IN APT")</f>
        <v>0</v>
      </c>
      <c r="Q183" s="82" t="str">
        <f>IF(ISLOGICAL(P183),IF(P183,"ER - REPS IN APT", IFNA(VLOOKUP($A183,RAW_APT!$A$3:$M808,7,FALSE),"ER - NOT IN APT")),P183)</f>
        <v>Result</v>
      </c>
      <c r="R183" s="117" t="b">
        <f t="shared" si="2"/>
        <v>1</v>
      </c>
      <c r="S183" s="116">
        <f t="shared" si="3"/>
        <v>1</v>
      </c>
      <c r="T183" s="146"/>
      <c r="U183" s="147"/>
      <c r="V183" s="147"/>
      <c r="W183" s="147"/>
      <c r="X183" s="120" t="b">
        <f t="shared" si="4"/>
        <v>0</v>
      </c>
      <c r="Y183" s="121" t="b">
        <v>0</v>
      </c>
      <c r="Z183" s="122" t="str">
        <f t="shared" si="5"/>
        <v/>
      </c>
      <c r="AA183" s="122" t="b">
        <f t="shared" si="6"/>
        <v>0</v>
      </c>
      <c r="AB183" s="147" t="b">
        <v>0</v>
      </c>
      <c r="AC183" s="148">
        <v>345.0</v>
      </c>
      <c r="AD183" s="149" t="b">
        <v>0</v>
      </c>
      <c r="AE183" s="125" t="str">
        <f t="shared" si="7"/>
        <v/>
      </c>
      <c r="AF183" s="117" t="b">
        <f t="shared" si="8"/>
        <v>0</v>
      </c>
      <c r="AG183" s="126" t="b">
        <f t="shared" si="9"/>
        <v>0</v>
      </c>
      <c r="AH183" s="148"/>
      <c r="AI183" s="150"/>
      <c r="AJ183" s="146"/>
      <c r="AK183" s="83" t="str">
        <f t="shared" si="10"/>
        <v>Negative</v>
      </c>
      <c r="AL183" s="147"/>
      <c r="AM183" s="83" t="s">
        <v>280</v>
      </c>
      <c r="AN183" s="83" t="s">
        <v>479</v>
      </c>
      <c r="AO183" s="83" t="str">
        <f>IFERROR(__xludf.DUMMYFUNCTION("IF($AG183, ""DELETED"",TRIM(JOIN("" "",D183:E183)))"),"")</f>
        <v/>
      </c>
      <c r="AP183" s="83" t="str">
        <f t="shared" ref="AP183:AQ183" si="207">IF($AG183, "DELETED", TRIM(CONCATENATE(F183,I183,U183)))</f>
        <v/>
      </c>
      <c r="AQ183" s="83" t="str">
        <f t="shared" si="207"/>
        <v/>
      </c>
      <c r="AR183" s="83" t="str">
        <f>IFERROR(__xludf.DUMMYFUNCTION("IF($AG183, ""DELETED"", TRIM(JOIN("" "",AP183,AQ183)))"),"")</f>
        <v/>
      </c>
      <c r="AS183" s="127"/>
      <c r="AT183" s="128" t="b">
        <f t="shared" si="12"/>
        <v>0</v>
      </c>
      <c r="AU183" s="128" t="str">
        <f t="shared" si="13"/>
        <v/>
      </c>
      <c r="AV183" s="128" t="str">
        <f t="shared" si="14"/>
        <v/>
      </c>
      <c r="AW183" s="128" t="str">
        <f t="shared" si="15"/>
        <v/>
      </c>
      <c r="AX183" s="129" t="str">
        <f t="shared" si="16"/>
        <v/>
      </c>
      <c r="AY183" s="143"/>
      <c r="AZ183" s="130"/>
      <c r="BA183" s="131" t="str">
        <f t="shared" si="17"/>
        <v/>
      </c>
      <c r="BB183" s="143"/>
      <c r="BC183" s="143"/>
      <c r="BD183" s="132"/>
      <c r="BE183" s="141"/>
      <c r="BF183" s="134" t="str">
        <f t="shared" si="18"/>
        <v/>
      </c>
      <c r="BG183" s="135" t="str">
        <f t="shared" si="19"/>
        <v>FLE654__44482_0.438252314814815___Negative_44482_0.517488425925926_</v>
      </c>
      <c r="BH183" s="136" t="str">
        <f t="shared" si="20"/>
        <v/>
      </c>
      <c r="BI183" s="141" t="s">
        <v>703</v>
      </c>
      <c r="BJ183" s="137" t="str">
        <f t="shared" si="21"/>
        <v>FLB3619</v>
      </c>
      <c r="BK183" s="138" t="b">
        <f t="shared" si="22"/>
        <v>0</v>
      </c>
      <c r="BL183" s="137" t="str">
        <f t="shared" si="23"/>
        <v/>
      </c>
      <c r="BM183" s="132"/>
      <c r="BN183" s="8" t="b">
        <f t="shared" si="24"/>
        <v>1</v>
      </c>
      <c r="BO183" s="139" t="b">
        <f t="shared" si="25"/>
        <v>0</v>
      </c>
      <c r="BP183" s="140" t="b">
        <f t="shared" si="26"/>
        <v>1</v>
      </c>
      <c r="BQ183" s="4"/>
      <c r="BR183" s="4" t="str">
        <f t="shared" si="27"/>
        <v/>
      </c>
      <c r="BS183" s="4"/>
      <c r="BT183" s="4"/>
    </row>
    <row r="184">
      <c r="A184" s="4" t="s">
        <v>704</v>
      </c>
      <c r="B184" s="144">
        <v>44482.0</v>
      </c>
      <c r="C184" s="115">
        <v>0.4386689814814815</v>
      </c>
      <c r="D184" s="4"/>
      <c r="E184" s="143"/>
      <c r="F184" s="4"/>
      <c r="G184" s="4"/>
      <c r="H184" s="151"/>
      <c r="I184" s="4"/>
      <c r="J184" s="4"/>
      <c r="K184" s="4" t="s">
        <v>622</v>
      </c>
      <c r="L184" s="145">
        <v>44482.0</v>
      </c>
      <c r="M184" s="115">
        <v>0.5174884259259259</v>
      </c>
      <c r="N184" s="4"/>
      <c r="O184" s="4"/>
      <c r="P184" s="116" t="b">
        <f>IFNA(IF(VLOOKUP($A184,'Add from APT'!$AA$2:$AC808,3,FALSE)&gt;0,TRUE,FALSE),"ER - NOT IN APT")</f>
        <v>0</v>
      </c>
      <c r="Q184" s="82" t="str">
        <f>IF(ISLOGICAL(P184),IF(P184,"ER - REPS IN APT", IFNA(VLOOKUP($A184,RAW_APT!$A$3:$M808,7,FALSE),"ER - NOT IN APT")),P184)</f>
        <v>Result</v>
      </c>
      <c r="R184" s="117" t="b">
        <f t="shared" si="2"/>
        <v>1</v>
      </c>
      <c r="S184" s="116">
        <f t="shared" si="3"/>
        <v>1</v>
      </c>
      <c r="T184" s="146"/>
      <c r="U184" s="147"/>
      <c r="V184" s="147"/>
      <c r="W184" s="147"/>
      <c r="X184" s="120" t="b">
        <f t="shared" si="4"/>
        <v>0</v>
      </c>
      <c r="Y184" s="121" t="b">
        <v>0</v>
      </c>
      <c r="Z184" s="122" t="str">
        <f t="shared" si="5"/>
        <v/>
      </c>
      <c r="AA184" s="122" t="b">
        <f t="shared" si="6"/>
        <v>0</v>
      </c>
      <c r="AB184" s="147" t="b">
        <v>0</v>
      </c>
      <c r="AC184" s="148">
        <v>344.0</v>
      </c>
      <c r="AD184" s="149" t="b">
        <v>0</v>
      </c>
      <c r="AE184" s="125" t="str">
        <f t="shared" si="7"/>
        <v/>
      </c>
      <c r="AF184" s="117" t="b">
        <f t="shared" si="8"/>
        <v>0</v>
      </c>
      <c r="AG184" s="126" t="b">
        <f t="shared" si="9"/>
        <v>0</v>
      </c>
      <c r="AH184" s="148"/>
      <c r="AI184" s="150"/>
      <c r="AJ184" s="146"/>
      <c r="AK184" s="83" t="str">
        <f t="shared" si="10"/>
        <v>Negative</v>
      </c>
      <c r="AL184" s="147"/>
      <c r="AM184" s="83" t="s">
        <v>373</v>
      </c>
      <c r="AN184" s="83" t="s">
        <v>520</v>
      </c>
      <c r="AO184" s="83" t="str">
        <f>IFERROR(__xludf.DUMMYFUNCTION("IF($AG184, ""DELETED"",TRIM(JOIN("" "",D184:E184)))"),"")</f>
        <v/>
      </c>
      <c r="AP184" s="83" t="str">
        <f t="shared" ref="AP184:AQ184" si="208">IF($AG184, "DELETED", TRIM(CONCATENATE(F184,I184,U184)))</f>
        <v/>
      </c>
      <c r="AQ184" s="83" t="str">
        <f t="shared" si="208"/>
        <v/>
      </c>
      <c r="AR184" s="83" t="str">
        <f>IFERROR(__xludf.DUMMYFUNCTION("IF($AG184, ""DELETED"", TRIM(JOIN("" "",AP184,AQ184)))"),"")</f>
        <v/>
      </c>
      <c r="AS184" s="127"/>
      <c r="AT184" s="128" t="b">
        <f t="shared" si="12"/>
        <v>0</v>
      </c>
      <c r="AU184" s="128" t="str">
        <f t="shared" si="13"/>
        <v/>
      </c>
      <c r="AV184" s="128" t="str">
        <f t="shared" si="14"/>
        <v/>
      </c>
      <c r="AW184" s="128" t="str">
        <f t="shared" si="15"/>
        <v/>
      </c>
      <c r="AX184" s="129" t="str">
        <f t="shared" si="16"/>
        <v/>
      </c>
      <c r="AY184" s="143"/>
      <c r="AZ184" s="130"/>
      <c r="BA184" s="131" t="str">
        <f t="shared" si="17"/>
        <v/>
      </c>
      <c r="BB184" s="143"/>
      <c r="BC184" s="143"/>
      <c r="BD184" s="132"/>
      <c r="BE184" s="141"/>
      <c r="BF184" s="134" t="str">
        <f t="shared" si="18"/>
        <v/>
      </c>
      <c r="BG184" s="135" t="str">
        <f t="shared" si="19"/>
        <v>FLE458__44482_0.438668981481482___Negative_44482_0.517488425925926_</v>
      </c>
      <c r="BH184" s="136" t="str">
        <f t="shared" si="20"/>
        <v/>
      </c>
      <c r="BI184" s="141" t="s">
        <v>705</v>
      </c>
      <c r="BJ184" s="137" t="str">
        <f t="shared" si="21"/>
        <v>FLB3620</v>
      </c>
      <c r="BK184" s="138" t="b">
        <f t="shared" si="22"/>
        <v>0</v>
      </c>
      <c r="BL184" s="137" t="str">
        <f t="shared" si="23"/>
        <v/>
      </c>
      <c r="BM184" s="132"/>
      <c r="BN184" s="8" t="b">
        <f t="shared" si="24"/>
        <v>1</v>
      </c>
      <c r="BO184" s="139" t="b">
        <f t="shared" si="25"/>
        <v>0</v>
      </c>
      <c r="BP184" s="140" t="b">
        <f t="shared" si="26"/>
        <v>1</v>
      </c>
      <c r="BQ184" s="4"/>
      <c r="BR184" s="4" t="str">
        <f t="shared" si="27"/>
        <v/>
      </c>
      <c r="BS184" s="4"/>
      <c r="BT184" s="4"/>
    </row>
    <row r="185">
      <c r="A185" s="143" t="s">
        <v>706</v>
      </c>
      <c r="B185" s="144">
        <v>44482.0</v>
      </c>
      <c r="C185" s="115">
        <v>0.7903935185185185</v>
      </c>
      <c r="D185" s="4"/>
      <c r="E185" s="143"/>
      <c r="F185" s="149"/>
      <c r="G185" s="147"/>
      <c r="H185" s="4"/>
      <c r="I185" s="4"/>
      <c r="J185" s="4"/>
      <c r="K185" s="4" t="s">
        <v>271</v>
      </c>
      <c r="L185" s="145">
        <v>44868.0</v>
      </c>
      <c r="M185" s="115">
        <v>0.5355208333333333</v>
      </c>
      <c r="N185" s="4"/>
      <c r="O185" s="4"/>
      <c r="P185" s="116" t="b">
        <f>IFNA(IF(VLOOKUP($A185,'Add from APT'!$AA$2:$AC808,3,FALSE)&gt;0,TRUE,FALSE),"ER - NOT IN APT")</f>
        <v>0</v>
      </c>
      <c r="Q185" s="82" t="str">
        <f>IF(ISLOGICAL(P185),IF(P185,"ER - REPS IN APT", IFNA(VLOOKUP($A185,RAW_APT!$A$3:$M808,7,FALSE),"ER - NOT IN APT")),P185)</f>
        <v>Collected</v>
      </c>
      <c r="R185" s="117" t="b">
        <f t="shared" si="2"/>
        <v>1</v>
      </c>
      <c r="S185" s="116">
        <f t="shared" si="3"/>
        <v>1</v>
      </c>
      <c r="T185" s="148">
        <v>0.0</v>
      </c>
      <c r="U185" s="149"/>
      <c r="V185" s="147"/>
      <c r="W185" s="147"/>
      <c r="X185" s="120" t="b">
        <f t="shared" si="4"/>
        <v>0</v>
      </c>
      <c r="Y185" s="121" t="b">
        <v>0</v>
      </c>
      <c r="Z185" s="122" t="str">
        <f t="shared" si="5"/>
        <v/>
      </c>
      <c r="AA185" s="122" t="b">
        <f t="shared" si="6"/>
        <v>0</v>
      </c>
      <c r="AB185" s="147" t="b">
        <v>0</v>
      </c>
      <c r="AC185" s="148">
        <v>722.0</v>
      </c>
      <c r="AD185" s="149" t="b">
        <v>1</v>
      </c>
      <c r="AE185" s="125" t="str">
        <f t="shared" si="7"/>
        <v/>
      </c>
      <c r="AF185" s="117" t="b">
        <f t="shared" si="8"/>
        <v>0</v>
      </c>
      <c r="AG185" s="126" t="b">
        <f t="shared" si="9"/>
        <v>0</v>
      </c>
      <c r="AH185" s="148"/>
      <c r="AI185" s="150"/>
      <c r="AJ185" s="146">
        <v>2.2</v>
      </c>
      <c r="AK185" s="83" t="str">
        <f t="shared" si="10"/>
        <v>Negative</v>
      </c>
      <c r="AL185" s="147"/>
      <c r="AM185" s="83" t="s">
        <v>280</v>
      </c>
      <c r="AN185" s="83" t="s">
        <v>707</v>
      </c>
      <c r="AO185" s="83" t="str">
        <f>IFERROR(__xludf.DUMMYFUNCTION("IF($AG185, ""DELETED"",TRIM(JOIN("" "",D185:E185)))"),"")</f>
        <v/>
      </c>
      <c r="AP185" s="83" t="str">
        <f t="shared" ref="AP185:AQ185" si="209">IF($AG185, "DELETED", TRIM(CONCATENATE(F185,I185,U185)))</f>
        <v/>
      </c>
      <c r="AQ185" s="83" t="str">
        <f t="shared" si="209"/>
        <v/>
      </c>
      <c r="AR185" s="83" t="str">
        <f>IFERROR(__xludf.DUMMYFUNCTION("IF($AG185, ""DELETED"", TRIM(JOIN("" "",AP185,AQ185)))"),"")</f>
        <v/>
      </c>
      <c r="AS185" s="127"/>
      <c r="AT185" s="128" t="b">
        <f t="shared" si="12"/>
        <v>0</v>
      </c>
      <c r="AU185" s="128" t="str">
        <f t="shared" si="13"/>
        <v/>
      </c>
      <c r="AV185" s="128" t="str">
        <f t="shared" si="14"/>
        <v/>
      </c>
      <c r="AW185" s="128" t="str">
        <f t="shared" si="15"/>
        <v/>
      </c>
      <c r="AX185" s="129" t="str">
        <f t="shared" si="16"/>
        <v/>
      </c>
      <c r="AY185" s="143"/>
      <c r="AZ185" s="130"/>
      <c r="BA185" s="131" t="str">
        <f t="shared" si="17"/>
        <v/>
      </c>
      <c r="BB185" s="143"/>
      <c r="BC185" s="143"/>
      <c r="BD185" s="132"/>
      <c r="BE185" s="141"/>
      <c r="BF185" s="134" t="str">
        <f t="shared" si="18"/>
        <v/>
      </c>
      <c r="BG185" s="135" t="str">
        <f t="shared" si="19"/>
        <v>FLE679__44482_0.790393518518519___Null_44868_0.535520833333333_</v>
      </c>
      <c r="BH185" s="136" t="str">
        <f t="shared" si="20"/>
        <v/>
      </c>
      <c r="BI185" s="141" t="s">
        <v>708</v>
      </c>
      <c r="BJ185" s="137" t="str">
        <f t="shared" si="21"/>
        <v>FLB3621</v>
      </c>
      <c r="BK185" s="138" t="b">
        <f t="shared" si="22"/>
        <v>0</v>
      </c>
      <c r="BL185" s="137" t="str">
        <f t="shared" si="23"/>
        <v/>
      </c>
      <c r="BM185" s="132"/>
      <c r="BN185" s="8" t="b">
        <f t="shared" si="24"/>
        <v>1</v>
      </c>
      <c r="BO185" s="139" t="b">
        <f t="shared" si="25"/>
        <v>0</v>
      </c>
      <c r="BP185" s="140" t="b">
        <f t="shared" si="26"/>
        <v>1</v>
      </c>
      <c r="BQ185" s="4"/>
      <c r="BR185" s="4" t="str">
        <f t="shared" si="27"/>
        <v/>
      </c>
      <c r="BS185" s="4"/>
      <c r="BT185" s="4"/>
    </row>
    <row r="186">
      <c r="A186" s="143" t="s">
        <v>709</v>
      </c>
      <c r="B186" s="144">
        <v>44483.0</v>
      </c>
      <c r="C186" s="115">
        <v>0.3107986111111111</v>
      </c>
      <c r="D186" s="4"/>
      <c r="E186" s="143"/>
      <c r="F186" s="149"/>
      <c r="G186" s="147"/>
      <c r="H186" s="4"/>
      <c r="I186" s="4"/>
      <c r="J186" s="4"/>
      <c r="K186" s="4" t="s">
        <v>271</v>
      </c>
      <c r="L186" s="145">
        <v>44868.0</v>
      </c>
      <c r="M186" s="115">
        <v>0.5355208333333333</v>
      </c>
      <c r="N186" s="4"/>
      <c r="O186" s="4"/>
      <c r="P186" s="116" t="b">
        <f>IFNA(IF(VLOOKUP($A186,'Add from APT'!$AA$2:$AC808,3,FALSE)&gt;0,TRUE,FALSE),"ER - NOT IN APT")</f>
        <v>0</v>
      </c>
      <c r="Q186" s="82" t="str">
        <f>IF(ISLOGICAL(P186),IF(P186,"ER - REPS IN APT", IFNA(VLOOKUP($A186,RAW_APT!$A$3:$M808,7,FALSE),"ER - NOT IN APT")),P186)</f>
        <v>Collected</v>
      </c>
      <c r="R186" s="117" t="b">
        <f t="shared" si="2"/>
        <v>1</v>
      </c>
      <c r="S186" s="116">
        <f t="shared" si="3"/>
        <v>1</v>
      </c>
      <c r="T186" s="148">
        <v>0.0</v>
      </c>
      <c r="U186" s="149"/>
      <c r="V186" s="147"/>
      <c r="W186" s="147"/>
      <c r="X186" s="120" t="b">
        <f t="shared" si="4"/>
        <v>0</v>
      </c>
      <c r="Y186" s="121" t="b">
        <v>0</v>
      </c>
      <c r="Z186" s="122" t="str">
        <f t="shared" si="5"/>
        <v/>
      </c>
      <c r="AA186" s="122" t="b">
        <f t="shared" si="6"/>
        <v>0</v>
      </c>
      <c r="AB186" s="147" t="b">
        <v>0</v>
      </c>
      <c r="AC186" s="148">
        <v>721.0</v>
      </c>
      <c r="AD186" s="149" t="b">
        <v>1</v>
      </c>
      <c r="AE186" s="125" t="str">
        <f t="shared" si="7"/>
        <v/>
      </c>
      <c r="AF186" s="117" t="b">
        <f t="shared" si="8"/>
        <v>0</v>
      </c>
      <c r="AG186" s="126" t="b">
        <f t="shared" si="9"/>
        <v>0</v>
      </c>
      <c r="AH186" s="148"/>
      <c r="AI186" s="150"/>
      <c r="AJ186" s="146">
        <v>2.2</v>
      </c>
      <c r="AK186" s="83" t="str">
        <f t="shared" si="10"/>
        <v>Negative</v>
      </c>
      <c r="AL186" s="147"/>
      <c r="AM186" s="83" t="s">
        <v>280</v>
      </c>
      <c r="AN186" s="83" t="s">
        <v>710</v>
      </c>
      <c r="AO186" s="83" t="str">
        <f>IFERROR(__xludf.DUMMYFUNCTION("IF($AG186, ""DELETED"",TRIM(JOIN("" "",D186:E186)))"),"")</f>
        <v/>
      </c>
      <c r="AP186" s="83" t="str">
        <f t="shared" ref="AP186:AQ186" si="210">IF($AG186, "DELETED", TRIM(CONCATENATE(F186,I186,U186)))</f>
        <v/>
      </c>
      <c r="AQ186" s="83" t="str">
        <f t="shared" si="210"/>
        <v/>
      </c>
      <c r="AR186" s="83" t="str">
        <f>IFERROR(__xludf.DUMMYFUNCTION("IF($AG186, ""DELETED"", TRIM(JOIN("" "",AP186,AQ186)))"),"")</f>
        <v/>
      </c>
      <c r="AS186" s="127"/>
      <c r="AT186" s="128" t="b">
        <f t="shared" si="12"/>
        <v>0</v>
      </c>
      <c r="AU186" s="128" t="str">
        <f t="shared" si="13"/>
        <v/>
      </c>
      <c r="AV186" s="128" t="str">
        <f t="shared" si="14"/>
        <v/>
      </c>
      <c r="AW186" s="128" t="str">
        <f t="shared" si="15"/>
        <v/>
      </c>
      <c r="AX186" s="129" t="str">
        <f t="shared" si="16"/>
        <v/>
      </c>
      <c r="AY186" s="143"/>
      <c r="AZ186" s="130"/>
      <c r="BA186" s="131" t="str">
        <f t="shared" si="17"/>
        <v/>
      </c>
      <c r="BB186" s="143"/>
      <c r="BC186" s="143"/>
      <c r="BD186" s="132"/>
      <c r="BE186" s="141"/>
      <c r="BF186" s="134" t="str">
        <f t="shared" si="18"/>
        <v/>
      </c>
      <c r="BG186" s="135" t="str">
        <f t="shared" si="19"/>
        <v>PA9636__44483_0.310798611111111___Null_44868_0.535520833333333_</v>
      </c>
      <c r="BH186" s="136" t="str">
        <f t="shared" si="20"/>
        <v/>
      </c>
      <c r="BI186" s="141" t="s">
        <v>711</v>
      </c>
      <c r="BJ186" s="137" t="str">
        <f t="shared" si="21"/>
        <v>FLB3622</v>
      </c>
      <c r="BK186" s="138" t="b">
        <f t="shared" si="22"/>
        <v>0</v>
      </c>
      <c r="BL186" s="137" t="str">
        <f t="shared" si="23"/>
        <v/>
      </c>
      <c r="BM186" s="132"/>
      <c r="BN186" s="8" t="b">
        <f t="shared" si="24"/>
        <v>1</v>
      </c>
      <c r="BO186" s="139" t="b">
        <f t="shared" si="25"/>
        <v>0</v>
      </c>
      <c r="BP186" s="140" t="b">
        <f t="shared" si="26"/>
        <v>1</v>
      </c>
      <c r="BQ186" s="4"/>
      <c r="BR186" s="4" t="str">
        <f t="shared" si="27"/>
        <v/>
      </c>
      <c r="BS186" s="4"/>
      <c r="BT186" s="4"/>
    </row>
    <row r="187">
      <c r="A187" s="4" t="s">
        <v>712</v>
      </c>
      <c r="B187" s="144">
        <v>44483.0</v>
      </c>
      <c r="C187" s="115">
        <v>0.44298611111111114</v>
      </c>
      <c r="D187" s="4"/>
      <c r="E187" s="143"/>
      <c r="F187" s="4"/>
      <c r="G187" s="4"/>
      <c r="H187" s="151"/>
      <c r="I187" s="4"/>
      <c r="J187" s="4"/>
      <c r="K187" s="4" t="s">
        <v>622</v>
      </c>
      <c r="L187" s="145">
        <v>44484.0</v>
      </c>
      <c r="M187" s="115">
        <v>0.34760416666666666</v>
      </c>
      <c r="N187" s="4"/>
      <c r="O187" s="4"/>
      <c r="P187" s="116" t="b">
        <f>IFNA(IF(VLOOKUP($A187,'Add from APT'!$AA$2:$AC808,3,FALSE)&gt;0,TRUE,FALSE),"ER - NOT IN APT")</f>
        <v>0</v>
      </c>
      <c r="Q187" s="82" t="str">
        <f>IF(ISLOGICAL(P187),IF(P187,"ER - REPS IN APT", IFNA(VLOOKUP($A187,RAW_APT!$A$3:$M808,7,FALSE),"ER - NOT IN APT")),P187)</f>
        <v>Result</v>
      </c>
      <c r="R187" s="117" t="b">
        <f t="shared" si="2"/>
        <v>1</v>
      </c>
      <c r="S187" s="116">
        <f t="shared" si="3"/>
        <v>1</v>
      </c>
      <c r="T187" s="146"/>
      <c r="U187" s="147"/>
      <c r="V187" s="147"/>
      <c r="W187" s="147"/>
      <c r="X187" s="120" t="b">
        <f t="shared" si="4"/>
        <v>0</v>
      </c>
      <c r="Y187" s="121" t="b">
        <v>0</v>
      </c>
      <c r="Z187" s="122" t="str">
        <f t="shared" si="5"/>
        <v/>
      </c>
      <c r="AA187" s="122" t="b">
        <f t="shared" si="6"/>
        <v>0</v>
      </c>
      <c r="AB187" s="147" t="b">
        <v>0</v>
      </c>
      <c r="AC187" s="148">
        <v>343.0</v>
      </c>
      <c r="AD187" s="149" t="b">
        <v>0</v>
      </c>
      <c r="AE187" s="125" t="str">
        <f t="shared" si="7"/>
        <v/>
      </c>
      <c r="AF187" s="117" t="b">
        <f t="shared" si="8"/>
        <v>0</v>
      </c>
      <c r="AG187" s="126" t="b">
        <f t="shared" si="9"/>
        <v>0</v>
      </c>
      <c r="AH187" s="148"/>
      <c r="AI187" s="150"/>
      <c r="AJ187" s="146"/>
      <c r="AK187" s="83" t="str">
        <f t="shared" si="10"/>
        <v>Negative</v>
      </c>
      <c r="AL187" s="147"/>
      <c r="AM187" s="83" t="s">
        <v>280</v>
      </c>
      <c r="AN187" s="83" t="s">
        <v>473</v>
      </c>
      <c r="AO187" s="83" t="str">
        <f>IFERROR(__xludf.DUMMYFUNCTION("IF($AG187, ""DELETED"",TRIM(JOIN("" "",D187:E187)))"),"")</f>
        <v/>
      </c>
      <c r="AP187" s="83" t="str">
        <f t="shared" ref="AP187:AQ187" si="211">IF($AG187, "DELETED", TRIM(CONCATENATE(F187,I187,U187)))</f>
        <v/>
      </c>
      <c r="AQ187" s="83" t="str">
        <f t="shared" si="211"/>
        <v/>
      </c>
      <c r="AR187" s="83" t="str">
        <f>IFERROR(__xludf.DUMMYFUNCTION("IF($AG187, ""DELETED"", TRIM(JOIN("" "",AP187,AQ187)))"),"")</f>
        <v/>
      </c>
      <c r="AS187" s="127"/>
      <c r="AT187" s="128" t="b">
        <f t="shared" si="12"/>
        <v>0</v>
      </c>
      <c r="AU187" s="128" t="str">
        <f t="shared" si="13"/>
        <v/>
      </c>
      <c r="AV187" s="128" t="str">
        <f t="shared" si="14"/>
        <v/>
      </c>
      <c r="AW187" s="128" t="str">
        <f t="shared" si="15"/>
        <v/>
      </c>
      <c r="AX187" s="129" t="str">
        <f t="shared" si="16"/>
        <v/>
      </c>
      <c r="AY187" s="143"/>
      <c r="AZ187" s="130"/>
      <c r="BA187" s="131" t="str">
        <f t="shared" si="17"/>
        <v/>
      </c>
      <c r="BB187" s="143"/>
      <c r="BC187" s="143"/>
      <c r="BD187" s="132"/>
      <c r="BE187" s="141"/>
      <c r="BF187" s="134" t="str">
        <f t="shared" si="18"/>
        <v/>
      </c>
      <c r="BG187" s="135" t="str">
        <f t="shared" si="19"/>
        <v>FLE506__44483_0.442986111111111___Negative_44484_0.347604166666667_</v>
      </c>
      <c r="BH187" s="136" t="str">
        <f t="shared" si="20"/>
        <v/>
      </c>
      <c r="BI187" s="141" t="s">
        <v>713</v>
      </c>
      <c r="BJ187" s="137" t="str">
        <f t="shared" si="21"/>
        <v>FLB3623</v>
      </c>
      <c r="BK187" s="138" t="b">
        <f t="shared" si="22"/>
        <v>0</v>
      </c>
      <c r="BL187" s="137" t="str">
        <f t="shared" si="23"/>
        <v/>
      </c>
      <c r="BM187" s="132"/>
      <c r="BN187" s="8" t="b">
        <f t="shared" si="24"/>
        <v>1</v>
      </c>
      <c r="BO187" s="139" t="b">
        <f t="shared" si="25"/>
        <v>0</v>
      </c>
      <c r="BP187" s="140" t="b">
        <f t="shared" si="26"/>
        <v>1</v>
      </c>
      <c r="BQ187" s="4"/>
      <c r="BR187" s="4" t="str">
        <f t="shared" si="27"/>
        <v/>
      </c>
      <c r="BS187" s="4"/>
      <c r="BT187" s="4"/>
    </row>
    <row r="188">
      <c r="A188" s="4" t="s">
        <v>714</v>
      </c>
      <c r="B188" s="144">
        <v>44483.0</v>
      </c>
      <c r="C188" s="115">
        <v>0.45296296296296296</v>
      </c>
      <c r="D188" s="4"/>
      <c r="E188" s="143"/>
      <c r="F188" s="4"/>
      <c r="G188" s="4"/>
      <c r="H188" s="151"/>
      <c r="I188" s="4"/>
      <c r="J188" s="4"/>
      <c r="K188" s="4" t="s">
        <v>622</v>
      </c>
      <c r="L188" s="145">
        <v>44484.0</v>
      </c>
      <c r="M188" s="115">
        <v>0.34760416666666666</v>
      </c>
      <c r="N188" s="4"/>
      <c r="O188" s="4"/>
      <c r="P188" s="116" t="b">
        <f>IFNA(IF(VLOOKUP($A188,'Add from APT'!$AA$2:$AC808,3,FALSE)&gt;0,TRUE,FALSE),"ER - NOT IN APT")</f>
        <v>0</v>
      </c>
      <c r="Q188" s="82" t="str">
        <f>IF(ISLOGICAL(P188),IF(P188,"ER - REPS IN APT", IFNA(VLOOKUP($A188,RAW_APT!$A$3:$M808,7,FALSE),"ER - NOT IN APT")),P188)</f>
        <v>Result</v>
      </c>
      <c r="R188" s="117" t="b">
        <f t="shared" si="2"/>
        <v>1</v>
      </c>
      <c r="S188" s="116">
        <f t="shared" si="3"/>
        <v>1</v>
      </c>
      <c r="T188" s="146"/>
      <c r="U188" s="147"/>
      <c r="V188" s="147"/>
      <c r="W188" s="147"/>
      <c r="X188" s="120" t="b">
        <f t="shared" si="4"/>
        <v>0</v>
      </c>
      <c r="Y188" s="121" t="b">
        <v>0</v>
      </c>
      <c r="Z188" s="122" t="str">
        <f t="shared" si="5"/>
        <v/>
      </c>
      <c r="AA188" s="122" t="b">
        <f t="shared" si="6"/>
        <v>0</v>
      </c>
      <c r="AB188" s="147" t="b">
        <v>0</v>
      </c>
      <c r="AC188" s="148">
        <v>342.0</v>
      </c>
      <c r="AD188" s="149" t="b">
        <v>0</v>
      </c>
      <c r="AE188" s="125" t="str">
        <f t="shared" si="7"/>
        <v/>
      </c>
      <c r="AF188" s="117" t="b">
        <f t="shared" si="8"/>
        <v>0</v>
      </c>
      <c r="AG188" s="126" t="b">
        <f t="shared" si="9"/>
        <v>0</v>
      </c>
      <c r="AH188" s="148"/>
      <c r="AI188" s="150"/>
      <c r="AJ188" s="146"/>
      <c r="AK188" s="83" t="str">
        <f t="shared" si="10"/>
        <v>Negative</v>
      </c>
      <c r="AL188" s="147"/>
      <c r="AM188" s="83" t="s">
        <v>280</v>
      </c>
      <c r="AN188" s="83" t="s">
        <v>462</v>
      </c>
      <c r="AO188" s="83" t="str">
        <f>IFERROR(__xludf.DUMMYFUNCTION("IF($AG188, ""DELETED"",TRIM(JOIN("" "",D188:E188)))"),"")</f>
        <v/>
      </c>
      <c r="AP188" s="83" t="str">
        <f t="shared" ref="AP188:AQ188" si="212">IF($AG188, "DELETED", TRIM(CONCATENATE(F188,I188,U188)))</f>
        <v/>
      </c>
      <c r="AQ188" s="83" t="str">
        <f t="shared" si="212"/>
        <v/>
      </c>
      <c r="AR188" s="83" t="str">
        <f>IFERROR(__xludf.DUMMYFUNCTION("IF($AG188, ""DELETED"", TRIM(JOIN("" "",AP188,AQ188)))"),"")</f>
        <v/>
      </c>
      <c r="AS188" s="127"/>
      <c r="AT188" s="128" t="b">
        <f t="shared" si="12"/>
        <v>0</v>
      </c>
      <c r="AU188" s="128" t="str">
        <f t="shared" si="13"/>
        <v/>
      </c>
      <c r="AV188" s="128" t="str">
        <f t="shared" si="14"/>
        <v/>
      </c>
      <c r="AW188" s="128" t="str">
        <f t="shared" si="15"/>
        <v/>
      </c>
      <c r="AX188" s="129" t="str">
        <f t="shared" si="16"/>
        <v/>
      </c>
      <c r="AY188" s="143"/>
      <c r="AZ188" s="130"/>
      <c r="BA188" s="131" t="str">
        <f t="shared" si="17"/>
        <v/>
      </c>
      <c r="BB188" s="143"/>
      <c r="BC188" s="143"/>
      <c r="BD188" s="132"/>
      <c r="BE188" s="141"/>
      <c r="BF188" s="134" t="str">
        <f t="shared" si="18"/>
        <v/>
      </c>
      <c r="BG188" s="135" t="str">
        <f t="shared" si="19"/>
        <v>FLE655__44483_0.452962962962963___Negative_44484_0.347604166666667_</v>
      </c>
      <c r="BH188" s="136" t="str">
        <f t="shared" si="20"/>
        <v/>
      </c>
      <c r="BI188" s="141" t="s">
        <v>715</v>
      </c>
      <c r="BJ188" s="137" t="str">
        <f t="shared" si="21"/>
        <v>FLB3624</v>
      </c>
      <c r="BK188" s="138" t="b">
        <f t="shared" si="22"/>
        <v>0</v>
      </c>
      <c r="BL188" s="137" t="str">
        <f t="shared" si="23"/>
        <v/>
      </c>
      <c r="BM188" s="132"/>
      <c r="BN188" s="8" t="b">
        <f t="shared" si="24"/>
        <v>1</v>
      </c>
      <c r="BO188" s="139" t="b">
        <f t="shared" si="25"/>
        <v>0</v>
      </c>
      <c r="BP188" s="140" t="b">
        <f t="shared" si="26"/>
        <v>1</v>
      </c>
      <c r="BQ188" s="4"/>
      <c r="BR188" s="4" t="str">
        <f t="shared" si="27"/>
        <v/>
      </c>
      <c r="BS188" s="4"/>
      <c r="BT188" s="4"/>
    </row>
    <row r="189">
      <c r="A189" s="4" t="s">
        <v>716</v>
      </c>
      <c r="B189" s="144">
        <v>44483.0</v>
      </c>
      <c r="C189" s="115">
        <v>0.4620601851851852</v>
      </c>
      <c r="D189" s="4"/>
      <c r="E189" s="143"/>
      <c r="F189" s="4"/>
      <c r="G189" s="4"/>
      <c r="H189" s="151"/>
      <c r="I189" s="4"/>
      <c r="J189" s="4"/>
      <c r="K189" s="4" t="s">
        <v>622</v>
      </c>
      <c r="L189" s="145">
        <v>44484.0</v>
      </c>
      <c r="M189" s="115">
        <v>0.34760416666666666</v>
      </c>
      <c r="N189" s="4"/>
      <c r="O189" s="4"/>
      <c r="P189" s="116" t="b">
        <f>IFNA(IF(VLOOKUP($A189,'Add from APT'!$AA$2:$AC808,3,FALSE)&gt;0,TRUE,FALSE),"ER - NOT IN APT")</f>
        <v>0</v>
      </c>
      <c r="Q189" s="82" t="str">
        <f>IF(ISLOGICAL(P189),IF(P189,"ER - REPS IN APT", IFNA(VLOOKUP($A189,RAW_APT!$A$3:$M808,7,FALSE),"ER - NOT IN APT")),P189)</f>
        <v>Result</v>
      </c>
      <c r="R189" s="117" t="b">
        <f t="shared" si="2"/>
        <v>1</v>
      </c>
      <c r="S189" s="116">
        <f t="shared" si="3"/>
        <v>1</v>
      </c>
      <c r="T189" s="146"/>
      <c r="U189" s="147"/>
      <c r="V189" s="147"/>
      <c r="W189" s="147"/>
      <c r="X189" s="120" t="b">
        <f t="shared" si="4"/>
        <v>0</v>
      </c>
      <c r="Y189" s="121" t="b">
        <v>0</v>
      </c>
      <c r="Z189" s="122" t="str">
        <f t="shared" si="5"/>
        <v/>
      </c>
      <c r="AA189" s="122" t="b">
        <f t="shared" si="6"/>
        <v>0</v>
      </c>
      <c r="AB189" s="147" t="b">
        <v>0</v>
      </c>
      <c r="AC189" s="148">
        <v>341.0</v>
      </c>
      <c r="AD189" s="149" t="b">
        <v>0</v>
      </c>
      <c r="AE189" s="125" t="str">
        <f t="shared" si="7"/>
        <v/>
      </c>
      <c r="AF189" s="117" t="b">
        <f t="shared" si="8"/>
        <v>0</v>
      </c>
      <c r="AG189" s="126" t="b">
        <f t="shared" si="9"/>
        <v>0</v>
      </c>
      <c r="AH189" s="148"/>
      <c r="AI189" s="150"/>
      <c r="AJ189" s="146"/>
      <c r="AK189" s="83" t="str">
        <f t="shared" si="10"/>
        <v>Negative</v>
      </c>
      <c r="AL189" s="147"/>
      <c r="AM189" s="83" t="s">
        <v>280</v>
      </c>
      <c r="AN189" s="83" t="s">
        <v>368</v>
      </c>
      <c r="AO189" s="83" t="str">
        <f>IFERROR(__xludf.DUMMYFUNCTION("IF($AG189, ""DELETED"",TRIM(JOIN("" "",D189:E189)))"),"")</f>
        <v/>
      </c>
      <c r="AP189" s="83" t="str">
        <f t="shared" ref="AP189:AQ189" si="213">IF($AG189, "DELETED", TRIM(CONCATENATE(F189,I189,U189)))</f>
        <v/>
      </c>
      <c r="AQ189" s="83" t="str">
        <f t="shared" si="213"/>
        <v/>
      </c>
      <c r="AR189" s="83" t="str">
        <f>IFERROR(__xludf.DUMMYFUNCTION("IF($AG189, ""DELETED"", TRIM(JOIN("" "",AP189,AQ189)))"),"")</f>
        <v/>
      </c>
      <c r="AS189" s="127"/>
      <c r="AT189" s="128" t="b">
        <f t="shared" si="12"/>
        <v>0</v>
      </c>
      <c r="AU189" s="128" t="str">
        <f t="shared" si="13"/>
        <v/>
      </c>
      <c r="AV189" s="128" t="str">
        <f t="shared" si="14"/>
        <v/>
      </c>
      <c r="AW189" s="128" t="str">
        <f t="shared" si="15"/>
        <v/>
      </c>
      <c r="AX189" s="129" t="str">
        <f t="shared" si="16"/>
        <v/>
      </c>
      <c r="AY189" s="143"/>
      <c r="AZ189" s="130"/>
      <c r="BA189" s="131" t="str">
        <f t="shared" si="17"/>
        <v/>
      </c>
      <c r="BB189" s="143"/>
      <c r="BC189" s="143"/>
      <c r="BD189" s="132"/>
      <c r="BE189" s="141"/>
      <c r="BF189" s="134" t="str">
        <f t="shared" si="18"/>
        <v/>
      </c>
      <c r="BG189" s="135" t="str">
        <f t="shared" si="19"/>
        <v>FLE736__44483_0.462060185185185___Negative_44484_0.347604166666667_</v>
      </c>
      <c r="BH189" s="136" t="str">
        <f t="shared" si="20"/>
        <v/>
      </c>
      <c r="BI189" s="141" t="s">
        <v>717</v>
      </c>
      <c r="BJ189" s="137" t="str">
        <f t="shared" si="21"/>
        <v>FLB3626</v>
      </c>
      <c r="BK189" s="138" t="b">
        <f t="shared" si="22"/>
        <v>0</v>
      </c>
      <c r="BL189" s="137" t="str">
        <f t="shared" si="23"/>
        <v/>
      </c>
      <c r="BM189" s="132"/>
      <c r="BN189" s="8" t="b">
        <f t="shared" si="24"/>
        <v>1</v>
      </c>
      <c r="BO189" s="139" t="b">
        <f t="shared" si="25"/>
        <v>0</v>
      </c>
      <c r="BP189" s="140" t="b">
        <f t="shared" si="26"/>
        <v>1</v>
      </c>
      <c r="BQ189" s="4"/>
      <c r="BR189" s="4" t="str">
        <f t="shared" si="27"/>
        <v/>
      </c>
      <c r="BS189" s="4"/>
      <c r="BT189" s="4"/>
    </row>
    <row r="190">
      <c r="A190" s="4" t="s">
        <v>718</v>
      </c>
      <c r="B190" s="144">
        <v>44483.0</v>
      </c>
      <c r="C190" s="115">
        <v>0.462337962962963</v>
      </c>
      <c r="D190" s="4"/>
      <c r="E190" s="143"/>
      <c r="F190" s="4"/>
      <c r="G190" s="4"/>
      <c r="H190" s="151"/>
      <c r="I190" s="4"/>
      <c r="J190" s="4"/>
      <c r="K190" s="4" t="s">
        <v>622</v>
      </c>
      <c r="L190" s="145">
        <v>44484.0</v>
      </c>
      <c r="M190" s="115">
        <v>0.34760416666666666</v>
      </c>
      <c r="N190" s="4"/>
      <c r="O190" s="4"/>
      <c r="P190" s="116" t="b">
        <f>IFNA(IF(VLOOKUP($A190,'Add from APT'!$AA$2:$AC808,3,FALSE)&gt;0,TRUE,FALSE),"ER - NOT IN APT")</f>
        <v>0</v>
      </c>
      <c r="Q190" s="82" t="str">
        <f>IF(ISLOGICAL(P190),IF(P190,"ER - REPS IN APT", IFNA(VLOOKUP($A190,RAW_APT!$A$3:$M808,7,FALSE),"ER - NOT IN APT")),P190)</f>
        <v>Result</v>
      </c>
      <c r="R190" s="117" t="b">
        <f t="shared" si="2"/>
        <v>1</v>
      </c>
      <c r="S190" s="116">
        <f t="shared" si="3"/>
        <v>1</v>
      </c>
      <c r="T190" s="146"/>
      <c r="U190" s="147"/>
      <c r="V190" s="147"/>
      <c r="W190" s="147"/>
      <c r="X190" s="120" t="b">
        <f t="shared" si="4"/>
        <v>0</v>
      </c>
      <c r="Y190" s="121" t="b">
        <v>0</v>
      </c>
      <c r="Z190" s="122" t="str">
        <f t="shared" si="5"/>
        <v/>
      </c>
      <c r="AA190" s="122" t="b">
        <f t="shared" si="6"/>
        <v>0</v>
      </c>
      <c r="AB190" s="147" t="b">
        <v>0</v>
      </c>
      <c r="AC190" s="148">
        <v>340.0</v>
      </c>
      <c r="AD190" s="149" t="b">
        <v>0</v>
      </c>
      <c r="AE190" s="125" t="str">
        <f t="shared" si="7"/>
        <v/>
      </c>
      <c r="AF190" s="117" t="b">
        <f t="shared" si="8"/>
        <v>0</v>
      </c>
      <c r="AG190" s="126" t="b">
        <f t="shared" si="9"/>
        <v>0</v>
      </c>
      <c r="AH190" s="148"/>
      <c r="AI190" s="150"/>
      <c r="AJ190" s="146"/>
      <c r="AK190" s="83" t="str">
        <f t="shared" si="10"/>
        <v>Negative</v>
      </c>
      <c r="AL190" s="147"/>
      <c r="AM190" s="83" t="s">
        <v>280</v>
      </c>
      <c r="AN190" s="83" t="s">
        <v>479</v>
      </c>
      <c r="AO190" s="83" t="str">
        <f>IFERROR(__xludf.DUMMYFUNCTION("IF($AG190, ""DELETED"",TRIM(JOIN("" "",D190:E190)))"),"")</f>
        <v/>
      </c>
      <c r="AP190" s="83" t="str">
        <f t="shared" ref="AP190:AQ190" si="214">IF($AG190, "DELETED", TRIM(CONCATENATE(F190,I190,U190)))</f>
        <v/>
      </c>
      <c r="AQ190" s="83" t="str">
        <f t="shared" si="214"/>
        <v/>
      </c>
      <c r="AR190" s="83" t="str">
        <f>IFERROR(__xludf.DUMMYFUNCTION("IF($AG190, ""DELETED"", TRIM(JOIN("" "",AP190,AQ190)))"),"")</f>
        <v/>
      </c>
      <c r="AS190" s="127"/>
      <c r="AT190" s="128" t="b">
        <f t="shared" si="12"/>
        <v>0</v>
      </c>
      <c r="AU190" s="128" t="str">
        <f t="shared" si="13"/>
        <v/>
      </c>
      <c r="AV190" s="128" t="str">
        <f t="shared" si="14"/>
        <v/>
      </c>
      <c r="AW190" s="128" t="str">
        <f t="shared" si="15"/>
        <v/>
      </c>
      <c r="AX190" s="129" t="str">
        <f t="shared" si="16"/>
        <v/>
      </c>
      <c r="AY190" s="143"/>
      <c r="AZ190" s="130"/>
      <c r="BA190" s="131" t="str">
        <f t="shared" si="17"/>
        <v/>
      </c>
      <c r="BB190" s="143"/>
      <c r="BC190" s="143"/>
      <c r="BD190" s="132"/>
      <c r="BE190" s="141"/>
      <c r="BF190" s="134" t="str">
        <f t="shared" si="18"/>
        <v/>
      </c>
      <c r="BG190" s="135" t="str">
        <f t="shared" si="19"/>
        <v>FLE624__44483_0.462337962962963___Negative_44484_0.347604166666667_</v>
      </c>
      <c r="BH190" s="136" t="str">
        <f t="shared" si="20"/>
        <v/>
      </c>
      <c r="BI190" s="141" t="s">
        <v>719</v>
      </c>
      <c r="BJ190" s="137" t="str">
        <f t="shared" si="21"/>
        <v>FLB3627</v>
      </c>
      <c r="BK190" s="138" t="b">
        <f t="shared" si="22"/>
        <v>0</v>
      </c>
      <c r="BL190" s="137" t="str">
        <f t="shared" si="23"/>
        <v/>
      </c>
      <c r="BM190" s="132"/>
      <c r="BN190" s="8" t="b">
        <f t="shared" si="24"/>
        <v>1</v>
      </c>
      <c r="BO190" s="139" t="b">
        <f t="shared" si="25"/>
        <v>0</v>
      </c>
      <c r="BP190" s="140" t="b">
        <f t="shared" si="26"/>
        <v>1</v>
      </c>
      <c r="BQ190" s="4"/>
      <c r="BR190" s="4" t="str">
        <f t="shared" si="27"/>
        <v/>
      </c>
      <c r="BS190" s="4"/>
      <c r="BT190" s="4"/>
    </row>
    <row r="191">
      <c r="A191" s="4" t="s">
        <v>720</v>
      </c>
      <c r="B191" s="144">
        <v>44483.0</v>
      </c>
      <c r="C191" s="115">
        <v>0.4932523148148148</v>
      </c>
      <c r="D191" s="4"/>
      <c r="E191" s="143"/>
      <c r="F191" s="4"/>
      <c r="G191" s="4"/>
      <c r="H191" s="151"/>
      <c r="I191" s="4"/>
      <c r="J191" s="4"/>
      <c r="K191" s="4" t="s">
        <v>622</v>
      </c>
      <c r="L191" s="145">
        <v>44484.0</v>
      </c>
      <c r="M191" s="115">
        <v>0.34760416666666666</v>
      </c>
      <c r="N191" s="4"/>
      <c r="O191" s="4"/>
      <c r="P191" s="116" t="b">
        <f>IFNA(IF(VLOOKUP($A191,'Add from APT'!$AA$2:$AC808,3,FALSE)&gt;0,TRUE,FALSE),"ER - NOT IN APT")</f>
        <v>0</v>
      </c>
      <c r="Q191" s="82" t="str">
        <f>IF(ISLOGICAL(P191),IF(P191,"ER - REPS IN APT", IFNA(VLOOKUP($A191,RAW_APT!$A$3:$M808,7,FALSE),"ER - NOT IN APT")),P191)</f>
        <v>Result</v>
      </c>
      <c r="R191" s="117" t="b">
        <f t="shared" si="2"/>
        <v>1</v>
      </c>
      <c r="S191" s="116">
        <f t="shared" si="3"/>
        <v>1</v>
      </c>
      <c r="T191" s="146"/>
      <c r="U191" s="147"/>
      <c r="V191" s="147"/>
      <c r="W191" s="147"/>
      <c r="X191" s="120" t="b">
        <f t="shared" si="4"/>
        <v>0</v>
      </c>
      <c r="Y191" s="121" t="b">
        <v>0</v>
      </c>
      <c r="Z191" s="122" t="str">
        <f t="shared" si="5"/>
        <v/>
      </c>
      <c r="AA191" s="122" t="b">
        <f t="shared" si="6"/>
        <v>0</v>
      </c>
      <c r="AB191" s="147" t="b">
        <v>0</v>
      </c>
      <c r="AC191" s="148">
        <v>339.0</v>
      </c>
      <c r="AD191" s="149" t="b">
        <v>0</v>
      </c>
      <c r="AE191" s="125" t="str">
        <f t="shared" si="7"/>
        <v/>
      </c>
      <c r="AF191" s="117" t="b">
        <f t="shared" si="8"/>
        <v>0</v>
      </c>
      <c r="AG191" s="126" t="b">
        <f t="shared" si="9"/>
        <v>0</v>
      </c>
      <c r="AH191" s="148"/>
      <c r="AI191" s="150"/>
      <c r="AJ191" s="146"/>
      <c r="AK191" s="83" t="str">
        <f t="shared" si="10"/>
        <v>Negative</v>
      </c>
      <c r="AL191" s="147"/>
      <c r="AM191" s="83" t="s">
        <v>280</v>
      </c>
      <c r="AN191" s="83" t="s">
        <v>396</v>
      </c>
      <c r="AO191" s="83" t="str">
        <f>IFERROR(__xludf.DUMMYFUNCTION("IF($AG191, ""DELETED"",TRIM(JOIN("" "",D191:E191)))"),"")</f>
        <v/>
      </c>
      <c r="AP191" s="83" t="str">
        <f t="shared" ref="AP191:AQ191" si="215">IF($AG191, "DELETED", TRIM(CONCATENATE(F191,I191,U191)))</f>
        <v/>
      </c>
      <c r="AQ191" s="83" t="str">
        <f t="shared" si="215"/>
        <v/>
      </c>
      <c r="AR191" s="83" t="str">
        <f>IFERROR(__xludf.DUMMYFUNCTION("IF($AG191, ""DELETED"", TRIM(JOIN("" "",AP191,AQ191)))"),"")</f>
        <v/>
      </c>
      <c r="AS191" s="127"/>
      <c r="AT191" s="128" t="b">
        <f t="shared" si="12"/>
        <v>0</v>
      </c>
      <c r="AU191" s="128" t="str">
        <f t="shared" si="13"/>
        <v/>
      </c>
      <c r="AV191" s="128" t="str">
        <f t="shared" si="14"/>
        <v/>
      </c>
      <c r="AW191" s="128" t="str">
        <f t="shared" si="15"/>
        <v/>
      </c>
      <c r="AX191" s="129" t="str">
        <f t="shared" si="16"/>
        <v/>
      </c>
      <c r="AY191" s="143"/>
      <c r="AZ191" s="130"/>
      <c r="BA191" s="131" t="str">
        <f t="shared" si="17"/>
        <v/>
      </c>
      <c r="BB191" s="143"/>
      <c r="BC191" s="143"/>
      <c r="BD191" s="132"/>
      <c r="BE191" s="141"/>
      <c r="BF191" s="134" t="str">
        <f t="shared" si="18"/>
        <v/>
      </c>
      <c r="BG191" s="135" t="str">
        <f t="shared" si="19"/>
        <v>FLE652__44483_0.493252314814815___Negative_44484_0.347604166666667_</v>
      </c>
      <c r="BH191" s="136" t="str">
        <f t="shared" si="20"/>
        <v/>
      </c>
      <c r="BI191" s="141" t="s">
        <v>721</v>
      </c>
      <c r="BJ191" s="137" t="str">
        <f t="shared" si="21"/>
        <v>FLB3628</v>
      </c>
      <c r="BK191" s="138" t="b">
        <f t="shared" si="22"/>
        <v>0</v>
      </c>
      <c r="BL191" s="137" t="str">
        <f t="shared" si="23"/>
        <v/>
      </c>
      <c r="BM191" s="132"/>
      <c r="BN191" s="8" t="b">
        <f t="shared" si="24"/>
        <v>1</v>
      </c>
      <c r="BO191" s="139" t="b">
        <f t="shared" si="25"/>
        <v>0</v>
      </c>
      <c r="BP191" s="140" t="b">
        <f t="shared" si="26"/>
        <v>1</v>
      </c>
      <c r="BQ191" s="4"/>
      <c r="BR191" s="4" t="str">
        <f t="shared" si="27"/>
        <v/>
      </c>
      <c r="BS191" s="4"/>
      <c r="BT191" s="4"/>
    </row>
    <row r="192">
      <c r="A192" s="4" t="s">
        <v>722</v>
      </c>
      <c r="B192" s="144">
        <v>44483.0</v>
      </c>
      <c r="C192" s="115">
        <v>0.49364583333333334</v>
      </c>
      <c r="D192" s="4"/>
      <c r="E192" s="143"/>
      <c r="F192" s="4"/>
      <c r="G192" s="4"/>
      <c r="H192" s="151"/>
      <c r="I192" s="4"/>
      <c r="J192" s="4"/>
      <c r="K192" s="4" t="s">
        <v>622</v>
      </c>
      <c r="L192" s="145">
        <v>44484.0</v>
      </c>
      <c r="M192" s="115">
        <v>0.34760416666666666</v>
      </c>
      <c r="N192" s="4"/>
      <c r="O192" s="4"/>
      <c r="P192" s="116" t="b">
        <f>IFNA(IF(VLOOKUP($A192,'Add from APT'!$AA$2:$AC808,3,FALSE)&gt;0,TRUE,FALSE),"ER - NOT IN APT")</f>
        <v>0</v>
      </c>
      <c r="Q192" s="82" t="str">
        <f>IF(ISLOGICAL(P192),IF(P192,"ER - REPS IN APT", IFNA(VLOOKUP($A192,RAW_APT!$A$3:$M808,7,FALSE),"ER - NOT IN APT")),P192)</f>
        <v>Result</v>
      </c>
      <c r="R192" s="117" t="b">
        <f t="shared" si="2"/>
        <v>1</v>
      </c>
      <c r="S192" s="116">
        <f t="shared" si="3"/>
        <v>1</v>
      </c>
      <c r="T192" s="146"/>
      <c r="U192" s="147"/>
      <c r="V192" s="147"/>
      <c r="W192" s="147"/>
      <c r="X192" s="120" t="b">
        <f t="shared" si="4"/>
        <v>0</v>
      </c>
      <c r="Y192" s="121" t="b">
        <v>0</v>
      </c>
      <c r="Z192" s="122" t="str">
        <f t="shared" si="5"/>
        <v/>
      </c>
      <c r="AA192" s="122" t="b">
        <f t="shared" si="6"/>
        <v>0</v>
      </c>
      <c r="AB192" s="147" t="b">
        <v>0</v>
      </c>
      <c r="AC192" s="148">
        <v>338.0</v>
      </c>
      <c r="AD192" s="149" t="b">
        <v>0</v>
      </c>
      <c r="AE192" s="125" t="str">
        <f t="shared" si="7"/>
        <v/>
      </c>
      <c r="AF192" s="117" t="b">
        <f t="shared" si="8"/>
        <v>0</v>
      </c>
      <c r="AG192" s="126" t="b">
        <f t="shared" si="9"/>
        <v>0</v>
      </c>
      <c r="AH192" s="148"/>
      <c r="AI192" s="150"/>
      <c r="AJ192" s="146"/>
      <c r="AK192" s="83" t="str">
        <f t="shared" si="10"/>
        <v>Negative</v>
      </c>
      <c r="AL192" s="147"/>
      <c r="AM192" s="83" t="s">
        <v>280</v>
      </c>
      <c r="AN192" s="83" t="s">
        <v>695</v>
      </c>
      <c r="AO192" s="83" t="str">
        <f>IFERROR(__xludf.DUMMYFUNCTION("IF($AG192, ""DELETED"",TRIM(JOIN("" "",D192:E192)))"),"")</f>
        <v/>
      </c>
      <c r="AP192" s="83" t="str">
        <f t="shared" ref="AP192:AQ192" si="216">IF($AG192, "DELETED", TRIM(CONCATENATE(F192,I192,U192)))</f>
        <v/>
      </c>
      <c r="AQ192" s="83" t="str">
        <f t="shared" si="216"/>
        <v/>
      </c>
      <c r="AR192" s="83" t="str">
        <f>IFERROR(__xludf.DUMMYFUNCTION("IF($AG192, ""DELETED"", TRIM(JOIN("" "",AP192,AQ192)))"),"")</f>
        <v/>
      </c>
      <c r="AS192" s="127"/>
      <c r="AT192" s="128" t="b">
        <f t="shared" si="12"/>
        <v>0</v>
      </c>
      <c r="AU192" s="128" t="str">
        <f t="shared" si="13"/>
        <v/>
      </c>
      <c r="AV192" s="128" t="str">
        <f t="shared" si="14"/>
        <v/>
      </c>
      <c r="AW192" s="128" t="str">
        <f t="shared" si="15"/>
        <v/>
      </c>
      <c r="AX192" s="129" t="str">
        <f t="shared" si="16"/>
        <v/>
      </c>
      <c r="AY192" s="143"/>
      <c r="AZ192" s="130"/>
      <c r="BA192" s="131" t="str">
        <f t="shared" si="17"/>
        <v/>
      </c>
      <c r="BB192" s="143"/>
      <c r="BC192" s="143"/>
      <c r="BD192" s="132"/>
      <c r="BE192" s="141"/>
      <c r="BF192" s="134" t="str">
        <f t="shared" si="18"/>
        <v/>
      </c>
      <c r="BG192" s="135" t="str">
        <f t="shared" si="19"/>
        <v>FLE667__44483_0.493645833333333___Negative_44484_0.347604166666667_</v>
      </c>
      <c r="BH192" s="136" t="str">
        <f t="shared" si="20"/>
        <v/>
      </c>
      <c r="BI192" s="141" t="s">
        <v>723</v>
      </c>
      <c r="BJ192" s="137" t="str">
        <f t="shared" si="21"/>
        <v>FLB3629</v>
      </c>
      <c r="BK192" s="138" t="b">
        <f t="shared" si="22"/>
        <v>0</v>
      </c>
      <c r="BL192" s="137" t="str">
        <f t="shared" si="23"/>
        <v/>
      </c>
      <c r="BM192" s="132"/>
      <c r="BN192" s="8" t="b">
        <f t="shared" si="24"/>
        <v>1</v>
      </c>
      <c r="BO192" s="139" t="b">
        <f t="shared" si="25"/>
        <v>0</v>
      </c>
      <c r="BP192" s="140" t="b">
        <f t="shared" si="26"/>
        <v>1</v>
      </c>
      <c r="BQ192" s="4"/>
      <c r="BR192" s="4" t="str">
        <f t="shared" si="27"/>
        <v/>
      </c>
      <c r="BS192" s="4"/>
      <c r="BT192" s="4"/>
    </row>
    <row r="193">
      <c r="A193" s="4" t="s">
        <v>724</v>
      </c>
      <c r="B193" s="144">
        <v>44484.0</v>
      </c>
      <c r="C193" s="115">
        <v>0.26013888888888886</v>
      </c>
      <c r="D193" s="4"/>
      <c r="E193" s="143"/>
      <c r="F193" s="4"/>
      <c r="G193" s="4"/>
      <c r="H193" s="151"/>
      <c r="I193" s="4"/>
      <c r="J193" s="4"/>
      <c r="K193" s="4" t="s">
        <v>622</v>
      </c>
      <c r="L193" s="145">
        <v>44484.0</v>
      </c>
      <c r="M193" s="115">
        <v>0.34760416666666666</v>
      </c>
      <c r="N193" s="4"/>
      <c r="O193" s="4"/>
      <c r="P193" s="116" t="b">
        <f>IFNA(IF(VLOOKUP($A193,'Add from APT'!$AA$2:$AC808,3,FALSE)&gt;0,TRUE,FALSE),"ER - NOT IN APT")</f>
        <v>0</v>
      </c>
      <c r="Q193" s="82" t="str">
        <f>IF(ISLOGICAL(P193),IF(P193,"ER - REPS IN APT", IFNA(VLOOKUP($A193,RAW_APT!$A$3:$M808,7,FALSE),"ER - NOT IN APT")),P193)</f>
        <v>Result</v>
      </c>
      <c r="R193" s="117" t="b">
        <f t="shared" si="2"/>
        <v>1</v>
      </c>
      <c r="S193" s="116">
        <f t="shared" si="3"/>
        <v>1</v>
      </c>
      <c r="T193" s="146"/>
      <c r="U193" s="147"/>
      <c r="V193" s="147"/>
      <c r="W193" s="147"/>
      <c r="X193" s="120" t="b">
        <f t="shared" si="4"/>
        <v>0</v>
      </c>
      <c r="Y193" s="121" t="b">
        <v>0</v>
      </c>
      <c r="Z193" s="122" t="str">
        <f t="shared" si="5"/>
        <v/>
      </c>
      <c r="AA193" s="122" t="b">
        <f t="shared" si="6"/>
        <v>0</v>
      </c>
      <c r="AB193" s="147" t="b">
        <v>0</v>
      </c>
      <c r="AC193" s="148">
        <v>337.0</v>
      </c>
      <c r="AD193" s="149" t="b">
        <v>0</v>
      </c>
      <c r="AE193" s="125" t="str">
        <f t="shared" si="7"/>
        <v/>
      </c>
      <c r="AF193" s="117" t="b">
        <f t="shared" si="8"/>
        <v>0</v>
      </c>
      <c r="AG193" s="126" t="b">
        <f t="shared" si="9"/>
        <v>0</v>
      </c>
      <c r="AH193" s="148"/>
      <c r="AI193" s="150"/>
      <c r="AJ193" s="146"/>
      <c r="AK193" s="83" t="str">
        <f t="shared" si="10"/>
        <v>Negative</v>
      </c>
      <c r="AL193" s="147"/>
      <c r="AM193" s="83" t="s">
        <v>280</v>
      </c>
      <c r="AN193" s="83" t="s">
        <v>352</v>
      </c>
      <c r="AO193" s="83" t="str">
        <f>IFERROR(__xludf.DUMMYFUNCTION("IF($AG193, ""DELETED"",TRIM(JOIN("" "",D193:E193)))"),"")</f>
        <v/>
      </c>
      <c r="AP193" s="83" t="str">
        <f t="shared" ref="AP193:AQ193" si="217">IF($AG193, "DELETED", TRIM(CONCATENATE(F193,I193,U193)))</f>
        <v/>
      </c>
      <c r="AQ193" s="83" t="str">
        <f t="shared" si="217"/>
        <v/>
      </c>
      <c r="AR193" s="83" t="str">
        <f>IFERROR(__xludf.DUMMYFUNCTION("IF($AG193, ""DELETED"", TRIM(JOIN("" "",AP193,AQ193)))"),"")</f>
        <v/>
      </c>
      <c r="AS193" s="127"/>
      <c r="AT193" s="128" t="b">
        <f t="shared" si="12"/>
        <v>0</v>
      </c>
      <c r="AU193" s="128" t="str">
        <f t="shared" si="13"/>
        <v/>
      </c>
      <c r="AV193" s="128" t="str">
        <f t="shared" si="14"/>
        <v/>
      </c>
      <c r="AW193" s="128" t="str">
        <f t="shared" si="15"/>
        <v/>
      </c>
      <c r="AX193" s="129" t="str">
        <f t="shared" si="16"/>
        <v/>
      </c>
      <c r="AY193" s="143"/>
      <c r="AZ193" s="130"/>
      <c r="BA193" s="131" t="str">
        <f t="shared" si="17"/>
        <v/>
      </c>
      <c r="BB193" s="143"/>
      <c r="BC193" s="143"/>
      <c r="BD193" s="132"/>
      <c r="BE193" s="141"/>
      <c r="BF193" s="134" t="str">
        <f t="shared" si="18"/>
        <v/>
      </c>
      <c r="BG193" s="135" t="str">
        <f t="shared" si="19"/>
        <v>FLE480__44484_0.260138888888889___Negative_44484_0.347604166666667_</v>
      </c>
      <c r="BH193" s="136" t="str">
        <f t="shared" si="20"/>
        <v/>
      </c>
      <c r="BI193" s="141" t="s">
        <v>725</v>
      </c>
      <c r="BJ193" s="137" t="str">
        <f t="shared" si="21"/>
        <v>FLB3630</v>
      </c>
      <c r="BK193" s="138" t="b">
        <f t="shared" si="22"/>
        <v>0</v>
      </c>
      <c r="BL193" s="137" t="str">
        <f t="shared" si="23"/>
        <v/>
      </c>
      <c r="BM193" s="132"/>
      <c r="BN193" s="8" t="b">
        <f t="shared" si="24"/>
        <v>1</v>
      </c>
      <c r="BO193" s="139" t="b">
        <f t="shared" si="25"/>
        <v>0</v>
      </c>
      <c r="BP193" s="140" t="b">
        <f t="shared" si="26"/>
        <v>1</v>
      </c>
      <c r="BQ193" s="4"/>
      <c r="BR193" s="4" t="str">
        <f t="shared" si="27"/>
        <v/>
      </c>
      <c r="BS193" s="4"/>
      <c r="BT193" s="4"/>
    </row>
    <row r="194">
      <c r="A194" s="4" t="s">
        <v>726</v>
      </c>
      <c r="B194" s="144">
        <v>44484.0</v>
      </c>
      <c r="C194" s="115">
        <v>0.26109953703703703</v>
      </c>
      <c r="D194" s="4"/>
      <c r="E194" s="143"/>
      <c r="F194" s="4"/>
      <c r="G194" s="4"/>
      <c r="H194" s="151"/>
      <c r="I194" s="4"/>
      <c r="J194" s="4"/>
      <c r="K194" s="4" t="s">
        <v>622</v>
      </c>
      <c r="L194" s="145">
        <v>44484.0</v>
      </c>
      <c r="M194" s="115">
        <v>0.34760416666666666</v>
      </c>
      <c r="N194" s="4"/>
      <c r="O194" s="4"/>
      <c r="P194" s="116" t="b">
        <f>IFNA(IF(VLOOKUP($A194,'Add from APT'!$AA$2:$AC808,3,FALSE)&gt;0,TRUE,FALSE),"ER - NOT IN APT")</f>
        <v>0</v>
      </c>
      <c r="Q194" s="82" t="str">
        <f>IF(ISLOGICAL(P194),IF(P194,"ER - REPS IN APT", IFNA(VLOOKUP($A194,RAW_APT!$A$3:$M808,7,FALSE),"ER - NOT IN APT")),P194)</f>
        <v>Result</v>
      </c>
      <c r="R194" s="117" t="b">
        <f t="shared" si="2"/>
        <v>1</v>
      </c>
      <c r="S194" s="116">
        <f t="shared" si="3"/>
        <v>1</v>
      </c>
      <c r="T194" s="146"/>
      <c r="U194" s="147"/>
      <c r="V194" s="147"/>
      <c r="W194" s="147"/>
      <c r="X194" s="120" t="b">
        <f t="shared" si="4"/>
        <v>0</v>
      </c>
      <c r="Y194" s="121" t="b">
        <v>0</v>
      </c>
      <c r="Z194" s="122" t="str">
        <f t="shared" si="5"/>
        <v/>
      </c>
      <c r="AA194" s="122" t="b">
        <f t="shared" si="6"/>
        <v>0</v>
      </c>
      <c r="AB194" s="147" t="b">
        <v>0</v>
      </c>
      <c r="AC194" s="148">
        <v>336.0</v>
      </c>
      <c r="AD194" s="149" t="b">
        <v>0</v>
      </c>
      <c r="AE194" s="125" t="str">
        <f t="shared" si="7"/>
        <v/>
      </c>
      <c r="AF194" s="117" t="b">
        <f t="shared" si="8"/>
        <v>0</v>
      </c>
      <c r="AG194" s="126" t="b">
        <f t="shared" si="9"/>
        <v>0</v>
      </c>
      <c r="AH194" s="148"/>
      <c r="AI194" s="150"/>
      <c r="AJ194" s="146"/>
      <c r="AK194" s="83" t="str">
        <f t="shared" si="10"/>
        <v>Negative</v>
      </c>
      <c r="AL194" s="147"/>
      <c r="AM194" s="83" t="s">
        <v>280</v>
      </c>
      <c r="AN194" s="83" t="s">
        <v>357</v>
      </c>
      <c r="AO194" s="83" t="str">
        <f>IFERROR(__xludf.DUMMYFUNCTION("IF($AG194, ""DELETED"",TRIM(JOIN("" "",D194:E194)))"),"")</f>
        <v/>
      </c>
      <c r="AP194" s="83" t="str">
        <f t="shared" ref="AP194:AQ194" si="218">IF($AG194, "DELETED", TRIM(CONCATENATE(F194,I194,U194)))</f>
        <v/>
      </c>
      <c r="AQ194" s="83" t="str">
        <f t="shared" si="218"/>
        <v/>
      </c>
      <c r="AR194" s="83" t="str">
        <f>IFERROR(__xludf.DUMMYFUNCTION("IF($AG194, ""DELETED"", TRIM(JOIN("" "",AP194,AQ194)))"),"")</f>
        <v/>
      </c>
      <c r="AS194" s="127"/>
      <c r="AT194" s="128" t="b">
        <f t="shared" si="12"/>
        <v>0</v>
      </c>
      <c r="AU194" s="128" t="str">
        <f t="shared" si="13"/>
        <v/>
      </c>
      <c r="AV194" s="128" t="str">
        <f t="shared" si="14"/>
        <v/>
      </c>
      <c r="AW194" s="128" t="str">
        <f t="shared" si="15"/>
        <v/>
      </c>
      <c r="AX194" s="129" t="str">
        <f t="shared" si="16"/>
        <v/>
      </c>
      <c r="AY194" s="143"/>
      <c r="AZ194" s="130"/>
      <c r="BA194" s="131" t="str">
        <f t="shared" si="17"/>
        <v/>
      </c>
      <c r="BB194" s="143"/>
      <c r="BC194" s="143"/>
      <c r="BD194" s="132"/>
      <c r="BE194" s="141"/>
      <c r="BF194" s="134" t="str">
        <f t="shared" si="18"/>
        <v/>
      </c>
      <c r="BG194" s="135" t="str">
        <f t="shared" si="19"/>
        <v>FLE415__44484_0.261099537037037___Negative_44484_0.347604166666667_</v>
      </c>
      <c r="BH194" s="136" t="str">
        <f t="shared" si="20"/>
        <v/>
      </c>
      <c r="BI194" s="141" t="s">
        <v>727</v>
      </c>
      <c r="BJ194" s="137" t="str">
        <f t="shared" si="21"/>
        <v>FLB3640</v>
      </c>
      <c r="BK194" s="138" t="b">
        <f t="shared" si="22"/>
        <v>0</v>
      </c>
      <c r="BL194" s="137" t="str">
        <f t="shared" si="23"/>
        <v/>
      </c>
      <c r="BM194" s="132"/>
      <c r="BN194" s="8" t="b">
        <f t="shared" si="24"/>
        <v>1</v>
      </c>
      <c r="BO194" s="139" t="b">
        <f t="shared" si="25"/>
        <v>0</v>
      </c>
      <c r="BP194" s="140" t="b">
        <f t="shared" si="26"/>
        <v>1</v>
      </c>
      <c r="BQ194" s="4"/>
      <c r="BR194" s="4" t="str">
        <f t="shared" si="27"/>
        <v/>
      </c>
      <c r="BS194" s="4"/>
      <c r="BT194" s="4"/>
    </row>
    <row r="195">
      <c r="A195" s="4" t="s">
        <v>728</v>
      </c>
      <c r="B195" s="144">
        <v>44484.0</v>
      </c>
      <c r="C195" s="115">
        <v>0.26130787037037034</v>
      </c>
      <c r="D195" s="4"/>
      <c r="E195" s="143"/>
      <c r="F195" s="4"/>
      <c r="G195" s="4"/>
      <c r="H195" s="151"/>
      <c r="I195" s="4"/>
      <c r="J195" s="4"/>
      <c r="K195" s="4" t="s">
        <v>622</v>
      </c>
      <c r="L195" s="145">
        <v>44484.0</v>
      </c>
      <c r="M195" s="115">
        <v>0.34760416666666666</v>
      </c>
      <c r="N195" s="4"/>
      <c r="O195" s="4"/>
      <c r="P195" s="116" t="b">
        <f>IFNA(IF(VLOOKUP($A195,'Add from APT'!$AA$2:$AC808,3,FALSE)&gt;0,TRUE,FALSE),"ER - NOT IN APT")</f>
        <v>0</v>
      </c>
      <c r="Q195" s="82" t="str">
        <f>IF(ISLOGICAL(P195),IF(P195,"ER - REPS IN APT", IFNA(VLOOKUP($A195,RAW_APT!$A$3:$M808,7,FALSE),"ER - NOT IN APT")),P195)</f>
        <v>Result</v>
      </c>
      <c r="R195" s="117" t="b">
        <f t="shared" si="2"/>
        <v>1</v>
      </c>
      <c r="S195" s="116">
        <f t="shared" si="3"/>
        <v>1</v>
      </c>
      <c r="T195" s="146"/>
      <c r="U195" s="147"/>
      <c r="V195" s="147"/>
      <c r="W195" s="147"/>
      <c r="X195" s="120" t="b">
        <f t="shared" si="4"/>
        <v>0</v>
      </c>
      <c r="Y195" s="121" t="b">
        <v>0</v>
      </c>
      <c r="Z195" s="122" t="str">
        <f t="shared" si="5"/>
        <v/>
      </c>
      <c r="AA195" s="122" t="b">
        <f t="shared" si="6"/>
        <v>0</v>
      </c>
      <c r="AB195" s="147" t="b">
        <v>0</v>
      </c>
      <c r="AC195" s="148">
        <v>335.0</v>
      </c>
      <c r="AD195" s="149" t="b">
        <v>0</v>
      </c>
      <c r="AE195" s="125" t="str">
        <f t="shared" si="7"/>
        <v/>
      </c>
      <c r="AF195" s="117" t="b">
        <f t="shared" si="8"/>
        <v>0</v>
      </c>
      <c r="AG195" s="126" t="b">
        <f t="shared" si="9"/>
        <v>0</v>
      </c>
      <c r="AH195" s="148"/>
      <c r="AI195" s="150"/>
      <c r="AJ195" s="146"/>
      <c r="AK195" s="83" t="str">
        <f t="shared" si="10"/>
        <v>Negative</v>
      </c>
      <c r="AL195" s="147"/>
      <c r="AM195" s="83" t="s">
        <v>280</v>
      </c>
      <c r="AN195" s="83" t="s">
        <v>426</v>
      </c>
      <c r="AO195" s="83" t="str">
        <f>IFERROR(__xludf.DUMMYFUNCTION("IF($AG195, ""DELETED"",TRIM(JOIN("" "",D195:E195)))"),"")</f>
        <v/>
      </c>
      <c r="AP195" s="83" t="str">
        <f t="shared" ref="AP195:AQ195" si="219">IF($AG195, "DELETED", TRIM(CONCATENATE(F195,I195,U195)))</f>
        <v/>
      </c>
      <c r="AQ195" s="83" t="str">
        <f t="shared" si="219"/>
        <v/>
      </c>
      <c r="AR195" s="83" t="str">
        <f>IFERROR(__xludf.DUMMYFUNCTION("IF($AG195, ""DELETED"", TRIM(JOIN("" "",AP195,AQ195)))"),"")</f>
        <v/>
      </c>
      <c r="AS195" s="127"/>
      <c r="AT195" s="128" t="b">
        <f t="shared" si="12"/>
        <v>0</v>
      </c>
      <c r="AU195" s="128" t="str">
        <f t="shared" si="13"/>
        <v/>
      </c>
      <c r="AV195" s="128" t="str">
        <f t="shared" si="14"/>
        <v/>
      </c>
      <c r="AW195" s="128" t="str">
        <f t="shared" si="15"/>
        <v/>
      </c>
      <c r="AX195" s="129" t="str">
        <f t="shared" si="16"/>
        <v/>
      </c>
      <c r="AY195" s="143"/>
      <c r="AZ195" s="130"/>
      <c r="BA195" s="131" t="str">
        <f t="shared" si="17"/>
        <v/>
      </c>
      <c r="BB195" s="143"/>
      <c r="BC195" s="143"/>
      <c r="BD195" s="132"/>
      <c r="BE195" s="141"/>
      <c r="BF195" s="134" t="str">
        <f t="shared" si="18"/>
        <v/>
      </c>
      <c r="BG195" s="135" t="str">
        <f t="shared" si="19"/>
        <v>FLE528__44484_0.26130787037037___Negative_44484_0.347604166666667_</v>
      </c>
      <c r="BH195" s="136" t="str">
        <f t="shared" si="20"/>
        <v/>
      </c>
      <c r="BI195" s="141" t="s">
        <v>729</v>
      </c>
      <c r="BJ195" s="137" t="str">
        <f t="shared" si="21"/>
        <v>FLB3658</v>
      </c>
      <c r="BK195" s="138" t="b">
        <f t="shared" si="22"/>
        <v>0</v>
      </c>
      <c r="BL195" s="137" t="str">
        <f t="shared" si="23"/>
        <v/>
      </c>
      <c r="BM195" s="132"/>
      <c r="BN195" s="8" t="b">
        <f t="shared" si="24"/>
        <v>1</v>
      </c>
      <c r="BO195" s="139" t="b">
        <f t="shared" si="25"/>
        <v>0</v>
      </c>
      <c r="BP195" s="140" t="b">
        <f t="shared" si="26"/>
        <v>1</v>
      </c>
      <c r="BQ195" s="4"/>
      <c r="BR195" s="4" t="str">
        <f t="shared" si="27"/>
        <v/>
      </c>
      <c r="BS195" s="4"/>
      <c r="BT195" s="4"/>
    </row>
    <row r="196">
      <c r="A196" s="4" t="s">
        <v>730</v>
      </c>
      <c r="B196" s="144">
        <v>44484.0</v>
      </c>
      <c r="C196" s="115">
        <v>0.26131944444444444</v>
      </c>
      <c r="D196" s="4"/>
      <c r="E196" s="143"/>
      <c r="F196" s="4"/>
      <c r="G196" s="4"/>
      <c r="H196" s="151"/>
      <c r="I196" s="4"/>
      <c r="J196" s="4"/>
      <c r="K196" s="4" t="s">
        <v>622</v>
      </c>
      <c r="L196" s="145">
        <v>44484.0</v>
      </c>
      <c r="M196" s="115">
        <v>0.34760416666666666</v>
      </c>
      <c r="N196" s="4"/>
      <c r="O196" s="4"/>
      <c r="P196" s="116" t="b">
        <f>IFNA(IF(VLOOKUP($A196,'Add from APT'!$AA$2:$AC808,3,FALSE)&gt;0,TRUE,FALSE),"ER - NOT IN APT")</f>
        <v>0</v>
      </c>
      <c r="Q196" s="82" t="str">
        <f>IF(ISLOGICAL(P196),IF(P196,"ER - REPS IN APT", IFNA(VLOOKUP($A196,RAW_APT!$A$3:$M808,7,FALSE),"ER - NOT IN APT")),P196)</f>
        <v>Result</v>
      </c>
      <c r="R196" s="117" t="b">
        <f t="shared" si="2"/>
        <v>1</v>
      </c>
      <c r="S196" s="116">
        <f t="shared" si="3"/>
        <v>1</v>
      </c>
      <c r="T196" s="146"/>
      <c r="U196" s="147"/>
      <c r="V196" s="147"/>
      <c r="W196" s="147"/>
      <c r="X196" s="120" t="b">
        <f t="shared" si="4"/>
        <v>0</v>
      </c>
      <c r="Y196" s="121" t="b">
        <v>0</v>
      </c>
      <c r="Z196" s="122" t="str">
        <f t="shared" si="5"/>
        <v/>
      </c>
      <c r="AA196" s="122" t="b">
        <f t="shared" si="6"/>
        <v>0</v>
      </c>
      <c r="AB196" s="147" t="b">
        <v>0</v>
      </c>
      <c r="AC196" s="148">
        <v>334.0</v>
      </c>
      <c r="AD196" s="149" t="b">
        <v>0</v>
      </c>
      <c r="AE196" s="125" t="str">
        <f t="shared" si="7"/>
        <v/>
      </c>
      <c r="AF196" s="117" t="b">
        <f t="shared" si="8"/>
        <v>0</v>
      </c>
      <c r="AG196" s="126" t="b">
        <f t="shared" si="9"/>
        <v>0</v>
      </c>
      <c r="AH196" s="148"/>
      <c r="AI196" s="150"/>
      <c r="AJ196" s="146"/>
      <c r="AK196" s="83" t="str">
        <f t="shared" si="10"/>
        <v>Negative</v>
      </c>
      <c r="AL196" s="147"/>
      <c r="AM196" s="83" t="s">
        <v>373</v>
      </c>
      <c r="AN196" s="83" t="s">
        <v>349</v>
      </c>
      <c r="AO196" s="83" t="str">
        <f>IFERROR(__xludf.DUMMYFUNCTION("IF($AG196, ""DELETED"",TRIM(JOIN("" "",D196:E196)))"),"")</f>
        <v/>
      </c>
      <c r="AP196" s="83" t="str">
        <f t="shared" ref="AP196:AQ196" si="220">IF($AG196, "DELETED", TRIM(CONCATENATE(F196,I196,U196)))</f>
        <v/>
      </c>
      <c r="AQ196" s="83" t="str">
        <f t="shared" si="220"/>
        <v/>
      </c>
      <c r="AR196" s="83" t="str">
        <f>IFERROR(__xludf.DUMMYFUNCTION("IF($AG196, ""DELETED"", TRIM(JOIN("" "",AP196,AQ196)))"),"")</f>
        <v/>
      </c>
      <c r="AS196" s="127"/>
      <c r="AT196" s="128" t="b">
        <f t="shared" si="12"/>
        <v>0</v>
      </c>
      <c r="AU196" s="128" t="str">
        <f t="shared" si="13"/>
        <v/>
      </c>
      <c r="AV196" s="128" t="str">
        <f t="shared" si="14"/>
        <v/>
      </c>
      <c r="AW196" s="128" t="str">
        <f t="shared" si="15"/>
        <v/>
      </c>
      <c r="AX196" s="129" t="str">
        <f t="shared" si="16"/>
        <v/>
      </c>
      <c r="AY196" s="143"/>
      <c r="AZ196" s="130"/>
      <c r="BA196" s="131" t="str">
        <f t="shared" si="17"/>
        <v/>
      </c>
      <c r="BB196" s="143"/>
      <c r="BC196" s="143"/>
      <c r="BD196" s="132"/>
      <c r="BE196" s="141"/>
      <c r="BF196" s="134" t="str">
        <f t="shared" si="18"/>
        <v/>
      </c>
      <c r="BG196" s="135" t="str">
        <f t="shared" si="19"/>
        <v>FLE385__44484_0.261319444444444___Negative_44484_0.347604166666667_</v>
      </c>
      <c r="BH196" s="136" t="str">
        <f t="shared" si="20"/>
        <v/>
      </c>
      <c r="BI196" s="141" t="s">
        <v>731</v>
      </c>
      <c r="BJ196" s="137" t="str">
        <f t="shared" si="21"/>
        <v>FLB3663</v>
      </c>
      <c r="BK196" s="138" t="b">
        <f t="shared" si="22"/>
        <v>0</v>
      </c>
      <c r="BL196" s="137" t="str">
        <f t="shared" si="23"/>
        <v/>
      </c>
      <c r="BM196" s="132"/>
      <c r="BN196" s="8" t="b">
        <f t="shared" si="24"/>
        <v>1</v>
      </c>
      <c r="BO196" s="139" t="b">
        <f t="shared" si="25"/>
        <v>0</v>
      </c>
      <c r="BP196" s="140" t="b">
        <f t="shared" si="26"/>
        <v>1</v>
      </c>
      <c r="BQ196" s="4"/>
      <c r="BR196" s="4" t="str">
        <f t="shared" si="27"/>
        <v/>
      </c>
      <c r="BS196" s="4"/>
      <c r="BT196" s="4"/>
    </row>
    <row r="197">
      <c r="A197" s="143" t="s">
        <v>732</v>
      </c>
      <c r="B197" s="144">
        <v>44484.0</v>
      </c>
      <c r="C197" s="115">
        <v>0.2616435185185185</v>
      </c>
      <c r="D197" s="4"/>
      <c r="E197" s="143"/>
      <c r="F197" s="149"/>
      <c r="G197" s="147"/>
      <c r="H197" s="151"/>
      <c r="I197" s="4"/>
      <c r="J197" s="4"/>
      <c r="K197" s="4" t="s">
        <v>271</v>
      </c>
      <c r="L197" s="145">
        <v>44868.0</v>
      </c>
      <c r="M197" s="115">
        <v>0.5355208333333333</v>
      </c>
      <c r="N197" s="4"/>
      <c r="O197" s="4"/>
      <c r="P197" s="116" t="b">
        <f>IFNA(IF(VLOOKUP($A197,'Add from APT'!$AA$2:$AC808,3,FALSE)&gt;0,TRUE,FALSE),"ER - NOT IN APT")</f>
        <v>0</v>
      </c>
      <c r="Q197" s="82" t="str">
        <f>IF(ISLOGICAL(P197),IF(P197,"ER - REPS IN APT", IFNA(VLOOKUP($A197,RAW_APT!$A$3:$M808,7,FALSE),"ER - NOT IN APT")),P197)</f>
        <v>Collected</v>
      </c>
      <c r="R197" s="117" t="b">
        <f t="shared" si="2"/>
        <v>1</v>
      </c>
      <c r="S197" s="116">
        <f t="shared" si="3"/>
        <v>1</v>
      </c>
      <c r="T197" s="148">
        <v>0.0</v>
      </c>
      <c r="U197" s="149"/>
      <c r="V197" s="147"/>
      <c r="W197" s="147"/>
      <c r="X197" s="120" t="b">
        <f t="shared" si="4"/>
        <v>0</v>
      </c>
      <c r="Y197" s="121" t="b">
        <v>0</v>
      </c>
      <c r="Z197" s="122" t="str">
        <f t="shared" si="5"/>
        <v/>
      </c>
      <c r="AA197" s="122" t="b">
        <f t="shared" si="6"/>
        <v>0</v>
      </c>
      <c r="AB197" s="147" t="b">
        <v>0</v>
      </c>
      <c r="AC197" s="148">
        <v>720.0</v>
      </c>
      <c r="AD197" s="149" t="b">
        <v>1</v>
      </c>
      <c r="AE197" s="125" t="str">
        <f t="shared" si="7"/>
        <v/>
      </c>
      <c r="AF197" s="117" t="b">
        <f t="shared" si="8"/>
        <v>0</v>
      </c>
      <c r="AG197" s="126" t="b">
        <f t="shared" si="9"/>
        <v>0</v>
      </c>
      <c r="AH197" s="148"/>
      <c r="AI197" s="150"/>
      <c r="AJ197" s="146">
        <v>2.2</v>
      </c>
      <c r="AK197" s="83" t="str">
        <f t="shared" si="10"/>
        <v>Negative</v>
      </c>
      <c r="AL197" s="147"/>
      <c r="AM197" s="83" t="s">
        <v>280</v>
      </c>
      <c r="AN197" s="83" t="s">
        <v>671</v>
      </c>
      <c r="AO197" s="83" t="str">
        <f>IFERROR(__xludf.DUMMYFUNCTION("IF($AG197, ""DELETED"",TRIM(JOIN("" "",D197:E197)))"),"")</f>
        <v/>
      </c>
      <c r="AP197" s="83" t="str">
        <f t="shared" ref="AP197:AQ197" si="221">IF($AG197, "DELETED", TRIM(CONCATENATE(F197,I197,U197)))</f>
        <v/>
      </c>
      <c r="AQ197" s="83" t="str">
        <f t="shared" si="221"/>
        <v/>
      </c>
      <c r="AR197" s="83" t="str">
        <f>IFERROR(__xludf.DUMMYFUNCTION("IF($AG197, ""DELETED"", TRIM(JOIN("" "",AP197,AQ197)))"),"")</f>
        <v/>
      </c>
      <c r="AS197" s="127"/>
      <c r="AT197" s="128" t="b">
        <f t="shared" si="12"/>
        <v>0</v>
      </c>
      <c r="AU197" s="128" t="str">
        <f t="shared" si="13"/>
        <v/>
      </c>
      <c r="AV197" s="128" t="str">
        <f t="shared" si="14"/>
        <v/>
      </c>
      <c r="AW197" s="128" t="str">
        <f t="shared" si="15"/>
        <v/>
      </c>
      <c r="AX197" s="129" t="str">
        <f t="shared" si="16"/>
        <v/>
      </c>
      <c r="AY197" s="143"/>
      <c r="AZ197" s="130"/>
      <c r="BA197" s="131" t="str">
        <f t="shared" si="17"/>
        <v/>
      </c>
      <c r="BB197" s="143"/>
      <c r="BC197" s="143"/>
      <c r="BD197" s="132"/>
      <c r="BE197" s="141"/>
      <c r="BF197" s="134" t="str">
        <f t="shared" si="18"/>
        <v/>
      </c>
      <c r="BG197" s="135" t="str">
        <f t="shared" si="19"/>
        <v>FLE518__44484_0.261643518518519___Null_44868_0.535520833333333_</v>
      </c>
      <c r="BH197" s="136" t="str">
        <f t="shared" si="20"/>
        <v/>
      </c>
      <c r="BI197" s="141" t="s">
        <v>733</v>
      </c>
      <c r="BJ197" s="137" t="str">
        <f t="shared" si="21"/>
        <v>FLB3682</v>
      </c>
      <c r="BK197" s="138" t="b">
        <f t="shared" si="22"/>
        <v>0</v>
      </c>
      <c r="BL197" s="137" t="str">
        <f t="shared" si="23"/>
        <v/>
      </c>
      <c r="BM197" s="132"/>
      <c r="BN197" s="8" t="b">
        <f t="shared" si="24"/>
        <v>1</v>
      </c>
      <c r="BO197" s="139" t="b">
        <f t="shared" si="25"/>
        <v>0</v>
      </c>
      <c r="BP197" s="140" t="b">
        <f t="shared" si="26"/>
        <v>1</v>
      </c>
      <c r="BQ197" s="4"/>
      <c r="BR197" s="4" t="str">
        <f t="shared" si="27"/>
        <v/>
      </c>
      <c r="BS197" s="4"/>
      <c r="BT197" s="4"/>
    </row>
    <row r="198">
      <c r="A198" s="28" t="s">
        <v>734</v>
      </c>
      <c r="B198" s="144">
        <v>44484.0</v>
      </c>
      <c r="C198" s="115">
        <v>0.2619328703703704</v>
      </c>
      <c r="D198" s="4"/>
      <c r="E198" s="143"/>
      <c r="F198" s="4"/>
      <c r="G198" s="4"/>
      <c r="H198" s="151"/>
      <c r="I198" s="4"/>
      <c r="J198" s="4"/>
      <c r="K198" s="4" t="s">
        <v>271</v>
      </c>
      <c r="L198" s="152"/>
      <c r="M198" s="115"/>
      <c r="N198" s="4"/>
      <c r="O198" s="4"/>
      <c r="P198" s="116" t="b">
        <f>IFNA(IF(VLOOKUP($A198,'Add from APT'!$AA$2:$AC808,3,FALSE)&gt;0,TRUE,FALSE),"ER - NOT IN APT")</f>
        <v>0</v>
      </c>
      <c r="Q198" s="82" t="str">
        <f>IF(ISLOGICAL(P198),IF(P198,"ER - REPS IN APT", IFNA(VLOOKUP($A198,RAW_APT!$A$3:$M808,7,FALSE),"ER - NOT IN APT")),P198)</f>
        <v>Collected</v>
      </c>
      <c r="R198" s="117" t="b">
        <f t="shared" si="2"/>
        <v>1</v>
      </c>
      <c r="S198" s="116">
        <f t="shared" si="3"/>
        <v>1</v>
      </c>
      <c r="T198" s="146"/>
      <c r="U198" s="147"/>
      <c r="V198" s="147"/>
      <c r="W198" s="147"/>
      <c r="X198" s="120" t="b">
        <f t="shared" si="4"/>
        <v>0</v>
      </c>
      <c r="Y198" s="121" t="b">
        <v>0</v>
      </c>
      <c r="Z198" s="122" t="str">
        <f t="shared" si="5"/>
        <v/>
      </c>
      <c r="AA198" s="122" t="b">
        <f t="shared" si="6"/>
        <v>0</v>
      </c>
      <c r="AB198" s="147" t="b">
        <v>0</v>
      </c>
      <c r="AC198" s="148">
        <v>333.0</v>
      </c>
      <c r="AD198" s="149" t="b">
        <v>0</v>
      </c>
      <c r="AE198" s="125" t="str">
        <f t="shared" si="7"/>
        <v/>
      </c>
      <c r="AF198" s="117" t="b">
        <f t="shared" si="8"/>
        <v>0</v>
      </c>
      <c r="AG198" s="126" t="b">
        <f t="shared" si="9"/>
        <v>0</v>
      </c>
      <c r="AH198" s="148"/>
      <c r="AI198" s="150"/>
      <c r="AJ198" s="146">
        <v>2.2</v>
      </c>
      <c r="AK198" s="83" t="str">
        <f t="shared" si="10"/>
        <v>Negative</v>
      </c>
      <c r="AL198" s="147"/>
      <c r="AM198" s="83" t="s">
        <v>280</v>
      </c>
      <c r="AN198" s="83" t="s">
        <v>408</v>
      </c>
      <c r="AO198" s="83" t="str">
        <f>IFERROR(__xludf.DUMMYFUNCTION("IF($AG198, ""DELETED"",TRIM(JOIN("" "",D198:E198)))"),"")</f>
        <v/>
      </c>
      <c r="AP198" s="83" t="str">
        <f t="shared" ref="AP198:AQ198" si="222">IF($AG198, "DELETED", TRIM(CONCATENATE(F198,I198,U198)))</f>
        <v/>
      </c>
      <c r="AQ198" s="83" t="str">
        <f t="shared" si="222"/>
        <v/>
      </c>
      <c r="AR198" s="83" t="str">
        <f>IFERROR(__xludf.DUMMYFUNCTION("IF($AG198, ""DELETED"", TRIM(JOIN("" "",AP198,AQ198)))"),"")</f>
        <v/>
      </c>
      <c r="AS198" s="127"/>
      <c r="AT198" s="128" t="b">
        <f t="shared" si="12"/>
        <v>0</v>
      </c>
      <c r="AU198" s="128" t="str">
        <f t="shared" si="13"/>
        <v/>
      </c>
      <c r="AV198" s="128" t="str">
        <f t="shared" si="14"/>
        <v/>
      </c>
      <c r="AW198" s="128" t="str">
        <f t="shared" si="15"/>
        <v/>
      </c>
      <c r="AX198" s="129" t="str">
        <f t="shared" si="16"/>
        <v/>
      </c>
      <c r="AY198" s="143"/>
      <c r="AZ198" s="130"/>
      <c r="BA198" s="131" t="str">
        <f t="shared" si="17"/>
        <v/>
      </c>
      <c r="BB198" s="143"/>
      <c r="BC198" s="143"/>
      <c r="BD198" s="132"/>
      <c r="BE198" s="141"/>
      <c r="BF198" s="134" t="str">
        <f t="shared" si="18"/>
        <v/>
      </c>
      <c r="BG198" s="135" t="str">
        <f t="shared" si="19"/>
        <v>FLE386__44484_0.26193287037037___Null___</v>
      </c>
      <c r="BH198" s="136" t="str">
        <f t="shared" si="20"/>
        <v/>
      </c>
      <c r="BI198" s="141" t="s">
        <v>735</v>
      </c>
      <c r="BJ198" s="137" t="str">
        <f t="shared" si="21"/>
        <v>FLB3683</v>
      </c>
      <c r="BK198" s="138" t="b">
        <f t="shared" si="22"/>
        <v>0</v>
      </c>
      <c r="BL198" s="137" t="str">
        <f t="shared" si="23"/>
        <v/>
      </c>
      <c r="BM198" s="132"/>
      <c r="BN198" s="8" t="b">
        <f t="shared" si="24"/>
        <v>1</v>
      </c>
      <c r="BO198" s="139" t="b">
        <f t="shared" si="25"/>
        <v>0</v>
      </c>
      <c r="BP198" s="140" t="b">
        <f t="shared" si="26"/>
        <v>1</v>
      </c>
      <c r="BQ198" s="4"/>
      <c r="BR198" s="4" t="str">
        <f t="shared" si="27"/>
        <v/>
      </c>
      <c r="BS198" s="4"/>
      <c r="BT198" s="4"/>
    </row>
    <row r="199">
      <c r="A199" s="112" t="s">
        <v>736</v>
      </c>
      <c r="B199" s="110">
        <v>44487.0</v>
      </c>
      <c r="C199" s="111">
        <v>0.3274537037037037</v>
      </c>
      <c r="D199" s="112"/>
      <c r="E199" s="109"/>
      <c r="F199" s="112"/>
      <c r="G199" s="112"/>
      <c r="H199" s="113"/>
      <c r="I199" s="112"/>
      <c r="J199" s="112"/>
      <c r="K199" s="112" t="s">
        <v>622</v>
      </c>
      <c r="L199" s="114">
        <v>44487.0</v>
      </c>
      <c r="M199" s="115">
        <v>0.32863425925925926</v>
      </c>
      <c r="N199" s="112"/>
      <c r="O199" s="112"/>
      <c r="P199" s="116" t="b">
        <f>IFNA(IF(VLOOKUP($A199,'Add from APT'!$AA$2:$AC808,3,FALSE)&gt;0,TRUE,FALSE),"ER - NOT IN APT")</f>
        <v>0</v>
      </c>
      <c r="Q199" s="82" t="str">
        <f>IF(ISLOGICAL(P199),IF(P199,"ER - REPS IN APT", IFNA(VLOOKUP($A199,RAW_APT!$A$3:$M808,7,FALSE),"ER - NOT IN APT")),P199)</f>
        <v>Result</v>
      </c>
      <c r="R199" s="117" t="b">
        <f t="shared" si="2"/>
        <v>1</v>
      </c>
      <c r="S199" s="116">
        <f t="shared" si="3"/>
        <v>1</v>
      </c>
      <c r="T199" s="118"/>
      <c r="U199" s="119"/>
      <c r="V199" s="119"/>
      <c r="W199" s="119"/>
      <c r="X199" s="120" t="b">
        <f t="shared" si="4"/>
        <v>0</v>
      </c>
      <c r="Y199" s="121" t="b">
        <v>0</v>
      </c>
      <c r="Z199" s="122" t="str">
        <f t="shared" si="5"/>
        <v/>
      </c>
      <c r="AA199" s="122" t="b">
        <f t="shared" si="6"/>
        <v>0</v>
      </c>
      <c r="AB199" s="119" t="b">
        <v>0</v>
      </c>
      <c r="AC199" s="123">
        <v>332.0</v>
      </c>
      <c r="AD199" s="124" t="b">
        <v>0</v>
      </c>
      <c r="AE199" s="125" t="str">
        <f t="shared" si="7"/>
        <v/>
      </c>
      <c r="AF199" s="117" t="b">
        <f t="shared" si="8"/>
        <v>0</v>
      </c>
      <c r="AG199" s="126" t="b">
        <f t="shared" si="9"/>
        <v>1</v>
      </c>
      <c r="AH199" s="123">
        <v>2.7</v>
      </c>
      <c r="AI199" s="123"/>
      <c r="AJ199" s="118"/>
      <c r="AK199" s="83" t="str">
        <f t="shared" si="10"/>
        <v>DELETED</v>
      </c>
      <c r="AL199" s="119"/>
      <c r="AM199" s="83" t="s">
        <v>269</v>
      </c>
      <c r="AN199" s="83" t="s">
        <v>269</v>
      </c>
      <c r="AO199" s="83" t="str">
        <f>IFERROR(__xludf.DUMMYFUNCTION("IF($AG199, ""DELETED"",TRIM(JOIN("" "",D199:E199)))"),"DELETED")</f>
        <v>DELETED</v>
      </c>
      <c r="AP199" s="83" t="str">
        <f t="shared" ref="AP199:AQ199" si="223">IF($AG199, "DELETED", TRIM(CONCATENATE(F199,I199,U199)))</f>
        <v>DELETED</v>
      </c>
      <c r="AQ199" s="83" t="str">
        <f t="shared" si="223"/>
        <v>DELETED</v>
      </c>
      <c r="AR199" s="83" t="str">
        <f>IFERROR(__xludf.DUMMYFUNCTION("IF($AG199, ""DELETED"", TRIM(JOIN("" "",AP199,AQ199)))"),"DELETED")</f>
        <v>DELETED</v>
      </c>
      <c r="AS199" s="127"/>
      <c r="AT199" s="128" t="b">
        <f t="shared" si="12"/>
        <v>1</v>
      </c>
      <c r="AU199" s="128" t="str">
        <f t="shared" si="13"/>
        <v/>
      </c>
      <c r="AV199" s="128" t="str">
        <f t="shared" si="14"/>
        <v/>
      </c>
      <c r="AW199" s="128" t="str">
        <f t="shared" si="15"/>
        <v/>
      </c>
      <c r="AX199" s="129" t="str">
        <f t="shared" si="16"/>
        <v/>
      </c>
      <c r="AY199" s="109"/>
      <c r="AZ199" s="130"/>
      <c r="BA199" s="131" t="str">
        <f t="shared" si="17"/>
        <v/>
      </c>
      <c r="BB199" s="109"/>
      <c r="BC199" s="109"/>
      <c r="BD199" s="132"/>
      <c r="BE199" s="141"/>
      <c r="BF199" s="134" t="str">
        <f t="shared" si="18"/>
        <v/>
      </c>
      <c r="BG199" s="135" t="str">
        <f t="shared" si="19"/>
        <v/>
      </c>
      <c r="BH199" s="136" t="str">
        <f t="shared" si="20"/>
        <v/>
      </c>
      <c r="BI199" s="141" t="s">
        <v>737</v>
      </c>
      <c r="BJ199" s="137" t="str">
        <f t="shared" si="21"/>
        <v>FLB3693</v>
      </c>
      <c r="BK199" s="138" t="b">
        <f t="shared" si="22"/>
        <v>0</v>
      </c>
      <c r="BL199" s="137" t="str">
        <f t="shared" si="23"/>
        <v/>
      </c>
      <c r="BM199" s="132"/>
      <c r="BN199" s="8" t="b">
        <f t="shared" si="24"/>
        <v>0</v>
      </c>
      <c r="BO199" s="139" t="b">
        <f t="shared" si="25"/>
        <v>0</v>
      </c>
      <c r="BP199" s="140" t="b">
        <f t="shared" si="26"/>
        <v>0</v>
      </c>
      <c r="BQ199" s="4"/>
      <c r="BR199" s="4" t="str">
        <f t="shared" si="27"/>
        <v/>
      </c>
      <c r="BS199" s="4"/>
      <c r="BT199" s="4"/>
    </row>
    <row r="200">
      <c r="A200" s="112" t="s">
        <v>738</v>
      </c>
      <c r="B200" s="110">
        <v>44487.0</v>
      </c>
      <c r="C200" s="111">
        <v>0.6101620370370371</v>
      </c>
      <c r="D200" s="112"/>
      <c r="E200" s="109"/>
      <c r="F200" s="112"/>
      <c r="G200" s="112"/>
      <c r="H200" s="113"/>
      <c r="I200" s="112"/>
      <c r="J200" s="112"/>
      <c r="K200" s="112" t="s">
        <v>268</v>
      </c>
      <c r="L200" s="114">
        <v>44508.0</v>
      </c>
      <c r="M200" s="115">
        <v>0.4130902777777778</v>
      </c>
      <c r="N200" s="112"/>
      <c r="O200" s="112"/>
      <c r="P200" s="116" t="b">
        <f>IFNA(IF(VLOOKUP($A200,'Add from APT'!$AA$2:$AC808,3,FALSE)&gt;0,TRUE,FALSE),"ER - NOT IN APT")</f>
        <v>0</v>
      </c>
      <c r="Q200" s="82" t="str">
        <f>IF(ISLOGICAL(P200),IF(P200,"ER - REPS IN APT", IFNA(VLOOKUP($A200,RAW_APT!$A$3:$M808,7,FALSE),"ER - NOT IN APT")),P200)</f>
        <v>Result</v>
      </c>
      <c r="R200" s="117" t="b">
        <f t="shared" si="2"/>
        <v>1</v>
      </c>
      <c r="S200" s="116">
        <f t="shared" si="3"/>
        <v>1</v>
      </c>
      <c r="T200" s="118"/>
      <c r="U200" s="119"/>
      <c r="V200" s="119"/>
      <c r="W200" s="119"/>
      <c r="X200" s="120" t="b">
        <f t="shared" si="4"/>
        <v>0</v>
      </c>
      <c r="Y200" s="121" t="b">
        <v>0</v>
      </c>
      <c r="Z200" s="122" t="str">
        <f t="shared" si="5"/>
        <v/>
      </c>
      <c r="AA200" s="122" t="b">
        <f t="shared" si="6"/>
        <v>0</v>
      </c>
      <c r="AB200" s="119" t="b">
        <v>0</v>
      </c>
      <c r="AC200" s="123">
        <v>331.0</v>
      </c>
      <c r="AD200" s="124" t="b">
        <v>0</v>
      </c>
      <c r="AE200" s="125" t="str">
        <f t="shared" si="7"/>
        <v/>
      </c>
      <c r="AF200" s="117" t="b">
        <f t="shared" si="8"/>
        <v>0</v>
      </c>
      <c r="AG200" s="126" t="b">
        <f t="shared" si="9"/>
        <v>1</v>
      </c>
      <c r="AH200" s="123">
        <v>2.0</v>
      </c>
      <c r="AI200" s="123"/>
      <c r="AJ200" s="118"/>
      <c r="AK200" s="83" t="str">
        <f t="shared" si="10"/>
        <v>DELETED</v>
      </c>
      <c r="AL200" s="119"/>
      <c r="AM200" s="83" t="s">
        <v>269</v>
      </c>
      <c r="AN200" s="83" t="s">
        <v>269</v>
      </c>
      <c r="AO200" s="83" t="str">
        <f>IFERROR(__xludf.DUMMYFUNCTION("IF($AG200, ""DELETED"",TRIM(JOIN("" "",D200:E200)))"),"DELETED")</f>
        <v>DELETED</v>
      </c>
      <c r="AP200" s="83" t="str">
        <f t="shared" ref="AP200:AQ200" si="224">IF($AG200, "DELETED", TRIM(CONCATENATE(F200,I200,U200)))</f>
        <v>DELETED</v>
      </c>
      <c r="AQ200" s="83" t="str">
        <f t="shared" si="224"/>
        <v>DELETED</v>
      </c>
      <c r="AR200" s="83" t="str">
        <f>IFERROR(__xludf.DUMMYFUNCTION("IF($AG200, ""DELETED"", TRIM(JOIN("" "",AP200,AQ200)))"),"DELETED")</f>
        <v>DELETED</v>
      </c>
      <c r="AS200" s="127"/>
      <c r="AT200" s="128" t="b">
        <f t="shared" si="12"/>
        <v>1</v>
      </c>
      <c r="AU200" s="128" t="str">
        <f t="shared" si="13"/>
        <v/>
      </c>
      <c r="AV200" s="128" t="str">
        <f t="shared" si="14"/>
        <v/>
      </c>
      <c r="AW200" s="128" t="str">
        <f t="shared" si="15"/>
        <v/>
      </c>
      <c r="AX200" s="129" t="str">
        <f t="shared" si="16"/>
        <v/>
      </c>
      <c r="AY200" s="109"/>
      <c r="AZ200" s="130"/>
      <c r="BA200" s="131" t="str">
        <f t="shared" si="17"/>
        <v/>
      </c>
      <c r="BB200" s="109"/>
      <c r="BC200" s="109"/>
      <c r="BD200" s="132"/>
      <c r="BE200" s="141"/>
      <c r="BF200" s="134" t="str">
        <f t="shared" si="18"/>
        <v/>
      </c>
      <c r="BG200" s="135" t="str">
        <f t="shared" si="19"/>
        <v/>
      </c>
      <c r="BH200" s="136" t="str">
        <f t="shared" si="20"/>
        <v/>
      </c>
      <c r="BI200" s="141" t="s">
        <v>739</v>
      </c>
      <c r="BJ200" s="137" t="str">
        <f t="shared" si="21"/>
        <v>FLB3719</v>
      </c>
      <c r="BK200" s="138" t="b">
        <f t="shared" si="22"/>
        <v>0</v>
      </c>
      <c r="BL200" s="137" t="str">
        <f t="shared" si="23"/>
        <v/>
      </c>
      <c r="BM200" s="132"/>
      <c r="BN200" s="8" t="b">
        <f t="shared" si="24"/>
        <v>0</v>
      </c>
      <c r="BO200" s="139" t="b">
        <f t="shared" si="25"/>
        <v>0</v>
      </c>
      <c r="BP200" s="140" t="b">
        <f t="shared" si="26"/>
        <v>0</v>
      </c>
      <c r="BQ200" s="4"/>
      <c r="BR200" s="4" t="str">
        <f t="shared" si="27"/>
        <v/>
      </c>
      <c r="BS200" s="4"/>
      <c r="BT200" s="4"/>
    </row>
    <row r="201">
      <c r="A201" s="4" t="s">
        <v>740</v>
      </c>
      <c r="B201" s="144">
        <v>44488.0</v>
      </c>
      <c r="C201" s="115">
        <v>0.29388888888888887</v>
      </c>
      <c r="D201" s="4"/>
      <c r="E201" s="143"/>
      <c r="F201" s="4"/>
      <c r="G201" s="4"/>
      <c r="H201" s="151"/>
      <c r="I201" s="4"/>
      <c r="J201" s="4"/>
      <c r="K201" s="4" t="s">
        <v>622</v>
      </c>
      <c r="L201" s="145">
        <v>44489.0</v>
      </c>
      <c r="M201" s="115">
        <v>0.4132175925925926</v>
      </c>
      <c r="N201" s="4"/>
      <c r="O201" s="4"/>
      <c r="P201" s="116" t="b">
        <f>IFNA(IF(VLOOKUP($A201,'Add from APT'!$AA$2:$AC808,3,FALSE)&gt;0,TRUE,FALSE),"ER - NOT IN APT")</f>
        <v>0</v>
      </c>
      <c r="Q201" s="82" t="str">
        <f>IF(ISLOGICAL(P201),IF(P201,"ER - REPS IN APT", IFNA(VLOOKUP($A201,RAW_APT!$A$3:$M808,7,FALSE),"ER - NOT IN APT")),P201)</f>
        <v>Result</v>
      </c>
      <c r="R201" s="117" t="b">
        <f t="shared" si="2"/>
        <v>1</v>
      </c>
      <c r="S201" s="116">
        <f t="shared" si="3"/>
        <v>1</v>
      </c>
      <c r="T201" s="146"/>
      <c r="U201" s="147"/>
      <c r="V201" s="147"/>
      <c r="W201" s="147"/>
      <c r="X201" s="120" t="b">
        <f t="shared" si="4"/>
        <v>0</v>
      </c>
      <c r="Y201" s="121" t="b">
        <v>0</v>
      </c>
      <c r="Z201" s="122" t="str">
        <f t="shared" si="5"/>
        <v/>
      </c>
      <c r="AA201" s="122" t="b">
        <f t="shared" si="6"/>
        <v>0</v>
      </c>
      <c r="AB201" s="147" t="b">
        <v>0</v>
      </c>
      <c r="AC201" s="148">
        <v>330.0</v>
      </c>
      <c r="AD201" s="149" t="b">
        <v>0</v>
      </c>
      <c r="AE201" s="125" t="str">
        <f t="shared" si="7"/>
        <v/>
      </c>
      <c r="AF201" s="117" t="b">
        <f t="shared" si="8"/>
        <v>0</v>
      </c>
      <c r="AG201" s="126" t="b">
        <f t="shared" si="9"/>
        <v>0</v>
      </c>
      <c r="AH201" s="148"/>
      <c r="AI201" s="150"/>
      <c r="AJ201" s="146"/>
      <c r="AK201" s="83" t="str">
        <f t="shared" si="10"/>
        <v>Negative</v>
      </c>
      <c r="AL201" s="147"/>
      <c r="AM201" s="83" t="s">
        <v>280</v>
      </c>
      <c r="AN201" s="83" t="s">
        <v>352</v>
      </c>
      <c r="AO201" s="83" t="str">
        <f>IFERROR(__xludf.DUMMYFUNCTION("IF($AG201, ""DELETED"",TRIM(JOIN("" "",D201:E201)))"),"")</f>
        <v/>
      </c>
      <c r="AP201" s="83" t="str">
        <f t="shared" ref="AP201:AQ201" si="225">IF($AG201, "DELETED", TRIM(CONCATENATE(F201,I201,U201)))</f>
        <v/>
      </c>
      <c r="AQ201" s="83" t="str">
        <f t="shared" si="225"/>
        <v/>
      </c>
      <c r="AR201" s="83" t="str">
        <f>IFERROR(__xludf.DUMMYFUNCTION("IF($AG201, ""DELETED"", TRIM(JOIN("" "",AP201,AQ201)))"),"")</f>
        <v/>
      </c>
      <c r="AS201" s="127"/>
      <c r="AT201" s="128" t="b">
        <f t="shared" si="12"/>
        <v>0</v>
      </c>
      <c r="AU201" s="128" t="str">
        <f t="shared" si="13"/>
        <v/>
      </c>
      <c r="AV201" s="128" t="str">
        <f t="shared" si="14"/>
        <v/>
      </c>
      <c r="AW201" s="128" t="str">
        <f t="shared" si="15"/>
        <v/>
      </c>
      <c r="AX201" s="129" t="str">
        <f t="shared" si="16"/>
        <v/>
      </c>
      <c r="AY201" s="143"/>
      <c r="AZ201" s="130"/>
      <c r="BA201" s="131" t="str">
        <f t="shared" si="17"/>
        <v/>
      </c>
      <c r="BB201" s="143"/>
      <c r="BC201" s="143"/>
      <c r="BD201" s="132"/>
      <c r="BE201" s="141"/>
      <c r="BF201" s="134" t="str">
        <f t="shared" si="18"/>
        <v/>
      </c>
      <c r="BG201" s="135" t="str">
        <f t="shared" si="19"/>
        <v>FLE687__44488_0.293888888888889___Negative_44489_0.413217592592593_</v>
      </c>
      <c r="BH201" s="136" t="str">
        <f t="shared" si="20"/>
        <v/>
      </c>
      <c r="BI201" s="141" t="s">
        <v>741</v>
      </c>
      <c r="BJ201" s="137" t="str">
        <f t="shared" si="21"/>
        <v>FLB3720</v>
      </c>
      <c r="BK201" s="138" t="b">
        <f t="shared" si="22"/>
        <v>0</v>
      </c>
      <c r="BL201" s="137" t="str">
        <f t="shared" si="23"/>
        <v/>
      </c>
      <c r="BM201" s="132"/>
      <c r="BN201" s="8" t="b">
        <f t="shared" si="24"/>
        <v>1</v>
      </c>
      <c r="BO201" s="139" t="b">
        <f t="shared" si="25"/>
        <v>0</v>
      </c>
      <c r="BP201" s="140" t="b">
        <f t="shared" si="26"/>
        <v>1</v>
      </c>
      <c r="BQ201" s="4"/>
      <c r="BR201" s="4" t="str">
        <f t="shared" si="27"/>
        <v/>
      </c>
      <c r="BS201" s="4"/>
      <c r="BT201" s="4"/>
    </row>
    <row r="202">
      <c r="A202" s="28" t="s">
        <v>742</v>
      </c>
      <c r="B202" s="144">
        <v>44488.0</v>
      </c>
      <c r="C202" s="115">
        <v>0.29443287037037036</v>
      </c>
      <c r="D202" s="4"/>
      <c r="E202" s="143"/>
      <c r="F202" s="4"/>
      <c r="G202" s="4"/>
      <c r="H202" s="151"/>
      <c r="I202" s="4"/>
      <c r="J202" s="4"/>
      <c r="K202" s="4" t="s">
        <v>622</v>
      </c>
      <c r="L202" s="145">
        <v>44489.0</v>
      </c>
      <c r="M202" s="115">
        <v>0.4132175925925926</v>
      </c>
      <c r="N202" s="4"/>
      <c r="O202" s="4"/>
      <c r="P202" s="116" t="str">
        <f>IFNA(IF(VLOOKUP($A202,'Add from APT'!$AA$2:$AC808,3,FALSE)&gt;0,TRUE,FALSE),"ER - NOT IN APT")</f>
        <v>ER - NOT IN APT</v>
      </c>
      <c r="Q202" s="82" t="str">
        <f>IF(ISLOGICAL(P202),IF(P202,"ER - REPS IN APT", IFNA(VLOOKUP($A202,RAW_APT!$A$3:$M808,7,FALSE),"ER - NOT IN APT")),P202)</f>
        <v>ER - NOT IN APT</v>
      </c>
      <c r="R202" s="117" t="b">
        <f t="shared" si="2"/>
        <v>1</v>
      </c>
      <c r="S202" s="116">
        <f t="shared" si="3"/>
        <v>1</v>
      </c>
      <c r="T202" s="146"/>
      <c r="U202" s="147"/>
      <c r="V202" s="147"/>
      <c r="W202" s="147"/>
      <c r="X202" s="120" t="b">
        <f t="shared" si="4"/>
        <v>0</v>
      </c>
      <c r="Y202" s="121" t="b">
        <v>0</v>
      </c>
      <c r="Z202" s="122" t="str">
        <f t="shared" si="5"/>
        <v/>
      </c>
      <c r="AA202" s="122" t="b">
        <f t="shared" si="6"/>
        <v>0</v>
      </c>
      <c r="AB202" s="147" t="b">
        <v>0</v>
      </c>
      <c r="AC202" s="148">
        <v>329.0</v>
      </c>
      <c r="AD202" s="149" t="b">
        <v>0</v>
      </c>
      <c r="AE202" s="125" t="str">
        <f t="shared" si="7"/>
        <v/>
      </c>
      <c r="AF202" s="117" t="b">
        <f t="shared" si="8"/>
        <v>0</v>
      </c>
      <c r="AG202" s="126" t="b">
        <f t="shared" si="9"/>
        <v>0</v>
      </c>
      <c r="AH202" s="148"/>
      <c r="AI202" s="150">
        <v>1.3</v>
      </c>
      <c r="AJ202" s="146"/>
      <c r="AK202" s="83" t="str">
        <f t="shared" si="10"/>
        <v>Negative</v>
      </c>
      <c r="AL202" s="147"/>
      <c r="AM202" s="83" t="s">
        <v>280</v>
      </c>
      <c r="AN202" s="83" t="s">
        <v>325</v>
      </c>
      <c r="AO202" s="83" t="str">
        <f>IFERROR(__xludf.DUMMYFUNCTION("IF($AG202, ""DELETED"",TRIM(JOIN("" "",D202:E202)))"),"")</f>
        <v/>
      </c>
      <c r="AP202" s="83" t="str">
        <f t="shared" ref="AP202:AQ202" si="226">IF($AG202, "DELETED", TRIM(CONCATENATE(F202,I202,U202)))</f>
        <v/>
      </c>
      <c r="AQ202" s="83" t="str">
        <f t="shared" si="226"/>
        <v/>
      </c>
      <c r="AR202" s="83" t="str">
        <f>IFERROR(__xludf.DUMMYFUNCTION("IF($AG202, ""DELETED"", TRIM(JOIN("" "",AP202,AQ202)))"),"")</f>
        <v/>
      </c>
      <c r="AS202" s="127"/>
      <c r="AT202" s="128" t="b">
        <f t="shared" si="12"/>
        <v>0</v>
      </c>
      <c r="AU202" s="128" t="str">
        <f t="shared" si="13"/>
        <v/>
      </c>
      <c r="AV202" s="128" t="str">
        <f t="shared" si="14"/>
        <v/>
      </c>
      <c r="AW202" s="128" t="str">
        <f t="shared" si="15"/>
        <v/>
      </c>
      <c r="AX202" s="129" t="str">
        <f t="shared" si="16"/>
        <v/>
      </c>
      <c r="AY202" s="143"/>
      <c r="AZ202" s="130"/>
      <c r="BA202" s="131" t="str">
        <f t="shared" si="17"/>
        <v/>
      </c>
      <c r="BB202" s="143" t="b">
        <v>1</v>
      </c>
      <c r="BC202" s="143"/>
      <c r="BD202" s="132"/>
      <c r="BE202" s="141"/>
      <c r="BF202" s="134" t="str">
        <f t="shared" si="18"/>
        <v/>
      </c>
      <c r="BG202" s="135" t="str">
        <f t="shared" si="19"/>
        <v>FLE675X__44488_0.29443287037037___Negative_44489_0.413217592592593_</v>
      </c>
      <c r="BH202" s="136" t="str">
        <f t="shared" si="20"/>
        <v/>
      </c>
      <c r="BI202" s="141" t="s">
        <v>743</v>
      </c>
      <c r="BJ202" s="137" t="str">
        <f t="shared" si="21"/>
        <v>FLB3721</v>
      </c>
      <c r="BK202" s="138" t="b">
        <f t="shared" si="22"/>
        <v>0</v>
      </c>
      <c r="BL202" s="137" t="str">
        <f t="shared" si="23"/>
        <v/>
      </c>
      <c r="BM202" s="132"/>
      <c r="BN202" s="8" t="b">
        <f t="shared" si="24"/>
        <v>1</v>
      </c>
      <c r="BO202" s="139" t="b">
        <f t="shared" si="25"/>
        <v>0</v>
      </c>
      <c r="BP202" s="140" t="b">
        <f t="shared" si="26"/>
        <v>1</v>
      </c>
      <c r="BQ202" s="4"/>
      <c r="BR202" s="4" t="str">
        <f t="shared" si="27"/>
        <v/>
      </c>
      <c r="BS202" s="4"/>
      <c r="BT202" s="4"/>
    </row>
    <row r="203">
      <c r="A203" s="4" t="s">
        <v>744</v>
      </c>
      <c r="B203" s="144">
        <v>44488.0</v>
      </c>
      <c r="C203" s="115">
        <v>0.2946990740740741</v>
      </c>
      <c r="D203" s="4"/>
      <c r="E203" s="143"/>
      <c r="F203" s="4"/>
      <c r="G203" s="4"/>
      <c r="H203" s="151"/>
      <c r="I203" s="4"/>
      <c r="J203" s="4"/>
      <c r="K203" s="4" t="s">
        <v>622</v>
      </c>
      <c r="L203" s="145">
        <v>44489.0</v>
      </c>
      <c r="M203" s="115">
        <v>0.4132175925925926</v>
      </c>
      <c r="N203" s="4"/>
      <c r="O203" s="4"/>
      <c r="P203" s="116" t="b">
        <f>IFNA(IF(VLOOKUP($A203,'Add from APT'!$AA$2:$AC808,3,FALSE)&gt;0,TRUE,FALSE),"ER - NOT IN APT")</f>
        <v>0</v>
      </c>
      <c r="Q203" s="82" t="str">
        <f>IF(ISLOGICAL(P203),IF(P203,"ER - REPS IN APT", IFNA(VLOOKUP($A203,RAW_APT!$A$3:$M808,7,FALSE),"ER - NOT IN APT")),P203)</f>
        <v>Result</v>
      </c>
      <c r="R203" s="117" t="b">
        <f t="shared" si="2"/>
        <v>1</v>
      </c>
      <c r="S203" s="116">
        <f t="shared" si="3"/>
        <v>1</v>
      </c>
      <c r="T203" s="146"/>
      <c r="U203" s="147"/>
      <c r="V203" s="147"/>
      <c r="W203" s="147"/>
      <c r="X203" s="120" t="b">
        <f t="shared" si="4"/>
        <v>0</v>
      </c>
      <c r="Y203" s="121" t="b">
        <v>0</v>
      </c>
      <c r="Z203" s="122" t="str">
        <f t="shared" si="5"/>
        <v/>
      </c>
      <c r="AA203" s="122" t="b">
        <f t="shared" si="6"/>
        <v>0</v>
      </c>
      <c r="AB203" s="147" t="b">
        <v>0</v>
      </c>
      <c r="AC203" s="148">
        <v>328.0</v>
      </c>
      <c r="AD203" s="149" t="b">
        <v>0</v>
      </c>
      <c r="AE203" s="125" t="str">
        <f t="shared" si="7"/>
        <v/>
      </c>
      <c r="AF203" s="117" t="b">
        <f t="shared" si="8"/>
        <v>0</v>
      </c>
      <c r="AG203" s="126" t="b">
        <f t="shared" si="9"/>
        <v>0</v>
      </c>
      <c r="AH203" s="148"/>
      <c r="AI203" s="150"/>
      <c r="AJ203" s="146"/>
      <c r="AK203" s="83" t="str">
        <f t="shared" si="10"/>
        <v>Negative</v>
      </c>
      <c r="AL203" s="147"/>
      <c r="AM203" s="83" t="s">
        <v>373</v>
      </c>
      <c r="AN203" s="83" t="s">
        <v>287</v>
      </c>
      <c r="AO203" s="83" t="str">
        <f>IFERROR(__xludf.DUMMYFUNCTION("IF($AG203, ""DELETED"",TRIM(JOIN("" "",D203:E203)))"),"")</f>
        <v/>
      </c>
      <c r="AP203" s="83" t="str">
        <f t="shared" ref="AP203:AQ203" si="227">IF($AG203, "DELETED", TRIM(CONCATENATE(F203,I203,U203)))</f>
        <v/>
      </c>
      <c r="AQ203" s="83" t="str">
        <f t="shared" si="227"/>
        <v/>
      </c>
      <c r="AR203" s="83" t="str">
        <f>IFERROR(__xludf.DUMMYFUNCTION("IF($AG203, ""DELETED"", TRIM(JOIN("" "",AP203,AQ203)))"),"")</f>
        <v/>
      </c>
      <c r="AS203" s="127"/>
      <c r="AT203" s="128" t="b">
        <f t="shared" si="12"/>
        <v>0</v>
      </c>
      <c r="AU203" s="128" t="str">
        <f t="shared" si="13"/>
        <v/>
      </c>
      <c r="AV203" s="128" t="str">
        <f t="shared" si="14"/>
        <v/>
      </c>
      <c r="AW203" s="128" t="str">
        <f t="shared" si="15"/>
        <v/>
      </c>
      <c r="AX203" s="129" t="str">
        <f t="shared" si="16"/>
        <v/>
      </c>
      <c r="AY203" s="143"/>
      <c r="AZ203" s="130"/>
      <c r="BA203" s="131" t="str">
        <f t="shared" si="17"/>
        <v/>
      </c>
      <c r="BB203" s="143"/>
      <c r="BC203" s="143"/>
      <c r="BD203" s="132"/>
      <c r="BE203" s="141"/>
      <c r="BF203" s="134" t="str">
        <f t="shared" si="18"/>
        <v/>
      </c>
      <c r="BG203" s="135" t="str">
        <f t="shared" si="19"/>
        <v>FLE702__44488_0.294699074074074___Negative_44489_0.413217592592593_</v>
      </c>
      <c r="BH203" s="136" t="str">
        <f t="shared" si="20"/>
        <v/>
      </c>
      <c r="BI203" s="141" t="s">
        <v>745</v>
      </c>
      <c r="BJ203" s="137" t="str">
        <f t="shared" si="21"/>
        <v>FLB3722</v>
      </c>
      <c r="BK203" s="138" t="b">
        <f t="shared" si="22"/>
        <v>0</v>
      </c>
      <c r="BL203" s="137" t="str">
        <f t="shared" si="23"/>
        <v/>
      </c>
      <c r="BM203" s="132"/>
      <c r="BN203" s="8" t="b">
        <f t="shared" si="24"/>
        <v>1</v>
      </c>
      <c r="BO203" s="139" t="b">
        <f t="shared" si="25"/>
        <v>0</v>
      </c>
      <c r="BP203" s="140" t="b">
        <f t="shared" si="26"/>
        <v>1</v>
      </c>
      <c r="BQ203" s="4"/>
      <c r="BR203" s="4" t="str">
        <f t="shared" si="27"/>
        <v/>
      </c>
      <c r="BS203" s="4"/>
      <c r="BT203" s="4"/>
    </row>
    <row r="204">
      <c r="A204" s="4" t="s">
        <v>746</v>
      </c>
      <c r="B204" s="144">
        <v>44488.0</v>
      </c>
      <c r="C204" s="115">
        <v>0.2950231481481482</v>
      </c>
      <c r="D204" s="4"/>
      <c r="E204" s="143"/>
      <c r="F204" s="4"/>
      <c r="G204" s="4"/>
      <c r="H204" s="151"/>
      <c r="I204" s="4"/>
      <c r="J204" s="4"/>
      <c r="K204" s="4" t="s">
        <v>622</v>
      </c>
      <c r="L204" s="145">
        <v>44489.0</v>
      </c>
      <c r="M204" s="115">
        <v>0.4132175925925926</v>
      </c>
      <c r="N204" s="4"/>
      <c r="O204" s="4"/>
      <c r="P204" s="116" t="b">
        <f>IFNA(IF(VLOOKUP($A204,'Add from APT'!$AA$2:$AC808,3,FALSE)&gt;0,TRUE,FALSE),"ER - NOT IN APT")</f>
        <v>1</v>
      </c>
      <c r="Q204" s="82" t="str">
        <f>IF(ISLOGICAL(P204),IF(P204,"ER - REPS IN APT", IFNA(VLOOKUP($A204,RAW_APT!$A$3:$M808,7,FALSE),"ER - NOT IN APT")),P204)</f>
        <v>ER - REPS IN APT</v>
      </c>
      <c r="R204" s="117" t="b">
        <f t="shared" si="2"/>
        <v>1</v>
      </c>
      <c r="S204" s="116">
        <f t="shared" si="3"/>
        <v>1</v>
      </c>
      <c r="T204" s="146"/>
      <c r="U204" s="147"/>
      <c r="V204" s="147"/>
      <c r="W204" s="147"/>
      <c r="X204" s="120" t="b">
        <f t="shared" si="4"/>
        <v>0</v>
      </c>
      <c r="Y204" s="121" t="b">
        <v>0</v>
      </c>
      <c r="Z204" s="122" t="str">
        <f t="shared" si="5"/>
        <v/>
      </c>
      <c r="AA204" s="122" t="b">
        <f t="shared" si="6"/>
        <v>0</v>
      </c>
      <c r="AB204" s="147" t="b">
        <v>0</v>
      </c>
      <c r="AC204" s="148">
        <v>327.0</v>
      </c>
      <c r="AD204" s="149" t="b">
        <v>0</v>
      </c>
      <c r="AE204" s="125" t="str">
        <f t="shared" si="7"/>
        <v/>
      </c>
      <c r="AF204" s="117" t="b">
        <f t="shared" si="8"/>
        <v>0</v>
      </c>
      <c r="AG204" s="126" t="b">
        <f t="shared" si="9"/>
        <v>0</v>
      </c>
      <c r="AH204" s="148"/>
      <c r="AI204" s="150"/>
      <c r="AJ204" s="146"/>
      <c r="AK204" s="83" t="str">
        <f t="shared" si="10"/>
        <v>Negative</v>
      </c>
      <c r="AL204" s="147"/>
      <c r="AM204" s="83" t="s">
        <v>280</v>
      </c>
      <c r="AN204" s="83" t="s">
        <v>426</v>
      </c>
      <c r="AO204" s="83" t="str">
        <f>IFERROR(__xludf.DUMMYFUNCTION("IF($AG204, ""DELETED"",TRIM(JOIN("" "",D204:E204)))"),"")</f>
        <v/>
      </c>
      <c r="AP204" s="83" t="str">
        <f t="shared" ref="AP204:AQ204" si="228">IF($AG204, "DELETED", TRIM(CONCATENATE(F204,I204,U204)))</f>
        <v/>
      </c>
      <c r="AQ204" s="83" t="str">
        <f t="shared" si="228"/>
        <v/>
      </c>
      <c r="AR204" s="83" t="str">
        <f>IFERROR(__xludf.DUMMYFUNCTION("IF($AG204, ""DELETED"", TRIM(JOIN("" "",AP204,AQ204)))"),"")</f>
        <v/>
      </c>
      <c r="AS204" s="127"/>
      <c r="AT204" s="128" t="b">
        <f t="shared" si="12"/>
        <v>0</v>
      </c>
      <c r="AU204" s="128" t="str">
        <f t="shared" si="13"/>
        <v/>
      </c>
      <c r="AV204" s="128" t="str">
        <f t="shared" si="14"/>
        <v/>
      </c>
      <c r="AW204" s="128" t="str">
        <f t="shared" si="15"/>
        <v/>
      </c>
      <c r="AX204" s="129" t="str">
        <f t="shared" si="16"/>
        <v/>
      </c>
      <c r="AY204" s="143"/>
      <c r="AZ204" s="130"/>
      <c r="BA204" s="131" t="str">
        <f t="shared" si="17"/>
        <v/>
      </c>
      <c r="BB204" s="143"/>
      <c r="BC204" s="143"/>
      <c r="BD204" s="132"/>
      <c r="BE204" s="141"/>
      <c r="BF204" s="134" t="str">
        <f t="shared" si="18"/>
        <v/>
      </c>
      <c r="BG204" s="135" t="str">
        <f t="shared" si="19"/>
        <v>FLE675__44488_0.295023148148148___Negative_44489_0.413217592592593_</v>
      </c>
      <c r="BH204" s="136" t="str">
        <f t="shared" si="20"/>
        <v/>
      </c>
      <c r="BI204" s="141" t="s">
        <v>747</v>
      </c>
      <c r="BJ204" s="137" t="str">
        <f t="shared" si="21"/>
        <v>FLB3724</v>
      </c>
      <c r="BK204" s="138" t="b">
        <f t="shared" si="22"/>
        <v>0</v>
      </c>
      <c r="BL204" s="137" t="str">
        <f t="shared" si="23"/>
        <v/>
      </c>
      <c r="BM204" s="132"/>
      <c r="BN204" s="8" t="b">
        <f t="shared" si="24"/>
        <v>1</v>
      </c>
      <c r="BO204" s="139" t="b">
        <f t="shared" si="25"/>
        <v>0</v>
      </c>
      <c r="BP204" s="140" t="b">
        <f t="shared" si="26"/>
        <v>1</v>
      </c>
      <c r="BQ204" s="4"/>
      <c r="BR204" s="4" t="str">
        <f t="shared" si="27"/>
        <v/>
      </c>
      <c r="BS204" s="4"/>
      <c r="BT204" s="4"/>
    </row>
    <row r="205">
      <c r="A205" s="4" t="s">
        <v>748</v>
      </c>
      <c r="B205" s="144">
        <v>44488.0</v>
      </c>
      <c r="C205" s="115">
        <v>0.2958912037037037</v>
      </c>
      <c r="D205" s="4"/>
      <c r="E205" s="143"/>
      <c r="F205" s="4"/>
      <c r="G205" s="4"/>
      <c r="H205" s="151"/>
      <c r="I205" s="4"/>
      <c r="J205" s="4"/>
      <c r="K205" s="4" t="s">
        <v>622</v>
      </c>
      <c r="L205" s="145">
        <v>44489.0</v>
      </c>
      <c r="M205" s="115">
        <v>0.4132175925925926</v>
      </c>
      <c r="N205" s="4"/>
      <c r="O205" s="4"/>
      <c r="P205" s="116" t="b">
        <f>IFNA(IF(VLOOKUP($A205,'Add from APT'!$AA$2:$AC808,3,FALSE)&gt;0,TRUE,FALSE),"ER - NOT IN APT")</f>
        <v>0</v>
      </c>
      <c r="Q205" s="82" t="str">
        <f>IF(ISLOGICAL(P205),IF(P205,"ER - REPS IN APT", IFNA(VLOOKUP($A205,RAW_APT!$A$3:$M808,7,FALSE),"ER - NOT IN APT")),P205)</f>
        <v>Result</v>
      </c>
      <c r="R205" s="117" t="b">
        <f t="shared" si="2"/>
        <v>1</v>
      </c>
      <c r="S205" s="116">
        <f t="shared" si="3"/>
        <v>1</v>
      </c>
      <c r="T205" s="146"/>
      <c r="U205" s="147"/>
      <c r="V205" s="147"/>
      <c r="W205" s="147"/>
      <c r="X205" s="120" t="b">
        <f t="shared" si="4"/>
        <v>0</v>
      </c>
      <c r="Y205" s="121" t="b">
        <v>0</v>
      </c>
      <c r="Z205" s="122" t="str">
        <f t="shared" si="5"/>
        <v/>
      </c>
      <c r="AA205" s="122" t="b">
        <f t="shared" si="6"/>
        <v>0</v>
      </c>
      <c r="AB205" s="147" t="b">
        <v>0</v>
      </c>
      <c r="AC205" s="148">
        <v>326.0</v>
      </c>
      <c r="AD205" s="149" t="b">
        <v>0</v>
      </c>
      <c r="AE205" s="125" t="str">
        <f t="shared" si="7"/>
        <v/>
      </c>
      <c r="AF205" s="117" t="b">
        <f t="shared" si="8"/>
        <v>0</v>
      </c>
      <c r="AG205" s="126" t="b">
        <f t="shared" si="9"/>
        <v>0</v>
      </c>
      <c r="AH205" s="148"/>
      <c r="AI205" s="150"/>
      <c r="AJ205" s="146"/>
      <c r="AK205" s="83" t="str">
        <f t="shared" si="10"/>
        <v>Negative</v>
      </c>
      <c r="AL205" s="147"/>
      <c r="AM205" s="83" t="s">
        <v>373</v>
      </c>
      <c r="AN205" s="83" t="s">
        <v>349</v>
      </c>
      <c r="AO205" s="83" t="str">
        <f>IFERROR(__xludf.DUMMYFUNCTION("IF($AG205, ""DELETED"",TRIM(JOIN("" "",D205:E205)))"),"")</f>
        <v/>
      </c>
      <c r="AP205" s="83" t="str">
        <f t="shared" ref="AP205:AQ205" si="229">IF($AG205, "DELETED", TRIM(CONCATENATE(F205,I205,U205)))</f>
        <v/>
      </c>
      <c r="AQ205" s="83" t="str">
        <f t="shared" si="229"/>
        <v/>
      </c>
      <c r="AR205" s="83" t="str">
        <f>IFERROR(__xludf.DUMMYFUNCTION("IF($AG205, ""DELETED"", TRIM(JOIN("" "",AP205,AQ205)))"),"")</f>
        <v/>
      </c>
      <c r="AS205" s="127"/>
      <c r="AT205" s="128" t="b">
        <f t="shared" si="12"/>
        <v>0</v>
      </c>
      <c r="AU205" s="128" t="str">
        <f t="shared" si="13"/>
        <v/>
      </c>
      <c r="AV205" s="128" t="str">
        <f t="shared" si="14"/>
        <v/>
      </c>
      <c r="AW205" s="128" t="str">
        <f t="shared" si="15"/>
        <v/>
      </c>
      <c r="AX205" s="129" t="str">
        <f t="shared" si="16"/>
        <v/>
      </c>
      <c r="AY205" s="143"/>
      <c r="AZ205" s="130"/>
      <c r="BA205" s="131" t="str">
        <f t="shared" si="17"/>
        <v/>
      </c>
      <c r="BB205" s="143"/>
      <c r="BC205" s="143"/>
      <c r="BD205" s="132"/>
      <c r="BE205" s="141"/>
      <c r="BF205" s="134" t="str">
        <f t="shared" si="18"/>
        <v/>
      </c>
      <c r="BG205" s="135" t="str">
        <f t="shared" si="19"/>
        <v>FLE709__44488_0.295891203703704___Negative_44489_0.413217592592593_</v>
      </c>
      <c r="BH205" s="136" t="str">
        <f t="shared" si="20"/>
        <v/>
      </c>
      <c r="BI205" s="141" t="s">
        <v>749</v>
      </c>
      <c r="BJ205" s="137" t="str">
        <f t="shared" si="21"/>
        <v>FLB3725</v>
      </c>
      <c r="BK205" s="138" t="b">
        <f t="shared" si="22"/>
        <v>0</v>
      </c>
      <c r="BL205" s="137" t="str">
        <f t="shared" si="23"/>
        <v/>
      </c>
      <c r="BM205" s="132"/>
      <c r="BN205" s="8" t="b">
        <f t="shared" si="24"/>
        <v>1</v>
      </c>
      <c r="BO205" s="139" t="b">
        <f t="shared" si="25"/>
        <v>0</v>
      </c>
      <c r="BP205" s="140" t="b">
        <f t="shared" si="26"/>
        <v>1</v>
      </c>
      <c r="BQ205" s="4"/>
      <c r="BR205" s="4" t="str">
        <f t="shared" si="27"/>
        <v/>
      </c>
      <c r="BS205" s="4"/>
      <c r="BT205" s="4"/>
    </row>
    <row r="206">
      <c r="A206" s="4" t="s">
        <v>750</v>
      </c>
      <c r="B206" s="144">
        <v>44488.0</v>
      </c>
      <c r="C206" s="115">
        <v>0.29649305555555555</v>
      </c>
      <c r="D206" s="4"/>
      <c r="E206" s="143"/>
      <c r="F206" s="4"/>
      <c r="G206" s="4"/>
      <c r="H206" s="151"/>
      <c r="I206" s="4"/>
      <c r="J206" s="4"/>
      <c r="K206" s="4" t="s">
        <v>622</v>
      </c>
      <c r="L206" s="145">
        <v>44489.0</v>
      </c>
      <c r="M206" s="115">
        <v>0.4132175925925926</v>
      </c>
      <c r="N206" s="4"/>
      <c r="O206" s="4"/>
      <c r="P206" s="116" t="b">
        <f>IFNA(IF(VLOOKUP($A206,'Add from APT'!$AA$2:$AC808,3,FALSE)&gt;0,TRUE,FALSE),"ER - NOT IN APT")</f>
        <v>0</v>
      </c>
      <c r="Q206" s="82" t="str">
        <f>IF(ISLOGICAL(P206),IF(P206,"ER - REPS IN APT", IFNA(VLOOKUP($A206,RAW_APT!$A$3:$M808,7,FALSE),"ER - NOT IN APT")),P206)</f>
        <v>Result</v>
      </c>
      <c r="R206" s="117" t="b">
        <f t="shared" si="2"/>
        <v>1</v>
      </c>
      <c r="S206" s="116">
        <f t="shared" si="3"/>
        <v>1</v>
      </c>
      <c r="T206" s="146"/>
      <c r="U206" s="147"/>
      <c r="V206" s="147"/>
      <c r="W206" s="147"/>
      <c r="X206" s="120" t="b">
        <f t="shared" si="4"/>
        <v>0</v>
      </c>
      <c r="Y206" s="121" t="b">
        <v>0</v>
      </c>
      <c r="Z206" s="122" t="str">
        <f t="shared" si="5"/>
        <v/>
      </c>
      <c r="AA206" s="122" t="b">
        <f t="shared" si="6"/>
        <v>0</v>
      </c>
      <c r="AB206" s="147" t="b">
        <v>0</v>
      </c>
      <c r="AC206" s="148">
        <v>325.0</v>
      </c>
      <c r="AD206" s="149" t="b">
        <v>0</v>
      </c>
      <c r="AE206" s="125" t="str">
        <f t="shared" si="7"/>
        <v/>
      </c>
      <c r="AF206" s="117" t="b">
        <f t="shared" si="8"/>
        <v>0</v>
      </c>
      <c r="AG206" s="126" t="b">
        <f t="shared" si="9"/>
        <v>0</v>
      </c>
      <c r="AH206" s="148"/>
      <c r="AI206" s="150"/>
      <c r="AJ206" s="146"/>
      <c r="AK206" s="83" t="str">
        <f t="shared" si="10"/>
        <v>Negative</v>
      </c>
      <c r="AL206" s="147"/>
      <c r="AM206" s="83" t="s">
        <v>280</v>
      </c>
      <c r="AN206" s="83" t="s">
        <v>316</v>
      </c>
      <c r="AO206" s="83" t="str">
        <f>IFERROR(__xludf.DUMMYFUNCTION("IF($AG206, ""DELETED"",TRIM(JOIN("" "",D206:E206)))"),"")</f>
        <v/>
      </c>
      <c r="AP206" s="83" t="str">
        <f t="shared" ref="AP206:AQ206" si="230">IF($AG206, "DELETED", TRIM(CONCATENATE(F206,I206,U206)))</f>
        <v/>
      </c>
      <c r="AQ206" s="83" t="str">
        <f t="shared" si="230"/>
        <v/>
      </c>
      <c r="AR206" s="83" t="str">
        <f>IFERROR(__xludf.DUMMYFUNCTION("IF($AG206, ""DELETED"", TRIM(JOIN("" "",AP206,AQ206)))"),"")</f>
        <v/>
      </c>
      <c r="AS206" s="127"/>
      <c r="AT206" s="128" t="b">
        <f t="shared" si="12"/>
        <v>0</v>
      </c>
      <c r="AU206" s="128" t="str">
        <f t="shared" si="13"/>
        <v/>
      </c>
      <c r="AV206" s="128" t="str">
        <f t="shared" si="14"/>
        <v/>
      </c>
      <c r="AW206" s="128" t="str">
        <f t="shared" si="15"/>
        <v/>
      </c>
      <c r="AX206" s="129" t="str">
        <f t="shared" si="16"/>
        <v/>
      </c>
      <c r="AY206" s="143"/>
      <c r="AZ206" s="130"/>
      <c r="BA206" s="131" t="str">
        <f t="shared" si="17"/>
        <v/>
      </c>
      <c r="BB206" s="143"/>
      <c r="BC206" s="143"/>
      <c r="BD206" s="132"/>
      <c r="BE206" s="141"/>
      <c r="BF206" s="134" t="str">
        <f t="shared" si="18"/>
        <v/>
      </c>
      <c r="BG206" s="135" t="str">
        <f t="shared" si="19"/>
        <v>FLE676__44488_0.296493055555556___Negative_44489_0.413217592592593_</v>
      </c>
      <c r="BH206" s="136" t="str">
        <f t="shared" si="20"/>
        <v/>
      </c>
      <c r="BI206" s="141" t="s">
        <v>751</v>
      </c>
      <c r="BJ206" s="137" t="str">
        <f t="shared" si="21"/>
        <v>FLB3726</v>
      </c>
      <c r="BK206" s="138" t="b">
        <f t="shared" si="22"/>
        <v>0</v>
      </c>
      <c r="BL206" s="137" t="str">
        <f t="shared" si="23"/>
        <v/>
      </c>
      <c r="BM206" s="132"/>
      <c r="BN206" s="8" t="b">
        <f t="shared" si="24"/>
        <v>1</v>
      </c>
      <c r="BO206" s="139" t="b">
        <f t="shared" si="25"/>
        <v>0</v>
      </c>
      <c r="BP206" s="140" t="b">
        <f t="shared" si="26"/>
        <v>1</v>
      </c>
      <c r="BQ206" s="4"/>
      <c r="BR206" s="4" t="str">
        <f t="shared" si="27"/>
        <v/>
      </c>
      <c r="BS206" s="4"/>
      <c r="BT206" s="4"/>
    </row>
    <row r="207">
      <c r="A207" s="4" t="s">
        <v>752</v>
      </c>
      <c r="B207" s="144">
        <v>44488.0</v>
      </c>
      <c r="C207" s="115">
        <v>0.29863425925925924</v>
      </c>
      <c r="D207" s="4"/>
      <c r="E207" s="143"/>
      <c r="F207" s="4"/>
      <c r="G207" s="4"/>
      <c r="H207" s="151"/>
      <c r="I207" s="4"/>
      <c r="J207" s="4"/>
      <c r="K207" s="4" t="s">
        <v>622</v>
      </c>
      <c r="L207" s="145">
        <v>44489.0</v>
      </c>
      <c r="M207" s="115">
        <v>0.4132175925925926</v>
      </c>
      <c r="N207" s="4"/>
      <c r="O207" s="4"/>
      <c r="P207" s="116" t="b">
        <f>IFNA(IF(VLOOKUP($A207,'Add from APT'!$AA$2:$AC808,3,FALSE)&gt;0,TRUE,FALSE),"ER - NOT IN APT")</f>
        <v>0</v>
      </c>
      <c r="Q207" s="82" t="str">
        <f>IF(ISLOGICAL(P207),IF(P207,"ER - REPS IN APT", IFNA(VLOOKUP($A207,RAW_APT!$A$3:$M808,7,FALSE),"ER - NOT IN APT")),P207)</f>
        <v>Result</v>
      </c>
      <c r="R207" s="117" t="b">
        <f t="shared" si="2"/>
        <v>1</v>
      </c>
      <c r="S207" s="116">
        <f t="shared" si="3"/>
        <v>1</v>
      </c>
      <c r="T207" s="146"/>
      <c r="U207" s="147"/>
      <c r="V207" s="147"/>
      <c r="W207" s="147"/>
      <c r="X207" s="120" t="b">
        <f t="shared" si="4"/>
        <v>0</v>
      </c>
      <c r="Y207" s="121" t="b">
        <v>0</v>
      </c>
      <c r="Z207" s="122" t="str">
        <f t="shared" si="5"/>
        <v/>
      </c>
      <c r="AA207" s="122" t="b">
        <f t="shared" si="6"/>
        <v>0</v>
      </c>
      <c r="AB207" s="147" t="b">
        <v>0</v>
      </c>
      <c r="AC207" s="148">
        <v>324.0</v>
      </c>
      <c r="AD207" s="149" t="b">
        <v>0</v>
      </c>
      <c r="AE207" s="125" t="str">
        <f t="shared" si="7"/>
        <v/>
      </c>
      <c r="AF207" s="117" t="b">
        <f t="shared" si="8"/>
        <v>0</v>
      </c>
      <c r="AG207" s="126" t="b">
        <f t="shared" si="9"/>
        <v>0</v>
      </c>
      <c r="AH207" s="148"/>
      <c r="AI207" s="150"/>
      <c r="AJ207" s="146"/>
      <c r="AK207" s="83" t="str">
        <f t="shared" si="10"/>
        <v>Negative</v>
      </c>
      <c r="AL207" s="147"/>
      <c r="AM207" s="83" t="s">
        <v>280</v>
      </c>
      <c r="AN207" s="83" t="s">
        <v>360</v>
      </c>
      <c r="AO207" s="83" t="str">
        <f>IFERROR(__xludf.DUMMYFUNCTION("IF($AG207, ""DELETED"",TRIM(JOIN("" "",D207:E207)))"),"")</f>
        <v/>
      </c>
      <c r="AP207" s="83" t="str">
        <f t="shared" ref="AP207:AQ207" si="231">IF($AG207, "DELETED", TRIM(CONCATENATE(F207,I207,U207)))</f>
        <v/>
      </c>
      <c r="AQ207" s="83" t="str">
        <f t="shared" si="231"/>
        <v/>
      </c>
      <c r="AR207" s="83" t="str">
        <f>IFERROR(__xludf.DUMMYFUNCTION("IF($AG207, ""DELETED"", TRIM(JOIN("" "",AP207,AQ207)))"),"")</f>
        <v/>
      </c>
      <c r="AS207" s="127"/>
      <c r="AT207" s="128" t="b">
        <f t="shared" si="12"/>
        <v>0</v>
      </c>
      <c r="AU207" s="128" t="str">
        <f t="shared" si="13"/>
        <v/>
      </c>
      <c r="AV207" s="128" t="str">
        <f t="shared" si="14"/>
        <v/>
      </c>
      <c r="AW207" s="128" t="str">
        <f t="shared" si="15"/>
        <v/>
      </c>
      <c r="AX207" s="129" t="str">
        <f t="shared" si="16"/>
        <v/>
      </c>
      <c r="AY207" s="143"/>
      <c r="AZ207" s="130"/>
      <c r="BA207" s="131" t="str">
        <f t="shared" si="17"/>
        <v/>
      </c>
      <c r="BB207" s="143"/>
      <c r="BC207" s="143"/>
      <c r="BD207" s="132"/>
      <c r="BE207" s="141"/>
      <c r="BF207" s="134" t="str">
        <f t="shared" si="18"/>
        <v/>
      </c>
      <c r="BG207" s="135" t="str">
        <f t="shared" si="19"/>
        <v>FLE739__44488_0.298634259259259___Negative_44489_0.413217592592593_</v>
      </c>
      <c r="BH207" s="136" t="str">
        <f t="shared" si="20"/>
        <v/>
      </c>
      <c r="BI207" s="141" t="s">
        <v>753</v>
      </c>
      <c r="BJ207" s="137" t="str">
        <f t="shared" si="21"/>
        <v>FLB3727</v>
      </c>
      <c r="BK207" s="138" t="b">
        <f t="shared" si="22"/>
        <v>0</v>
      </c>
      <c r="BL207" s="137" t="str">
        <f t="shared" si="23"/>
        <v/>
      </c>
      <c r="BM207" s="132"/>
      <c r="BN207" s="8" t="b">
        <f t="shared" si="24"/>
        <v>1</v>
      </c>
      <c r="BO207" s="139" t="b">
        <f t="shared" si="25"/>
        <v>0</v>
      </c>
      <c r="BP207" s="140" t="b">
        <f t="shared" si="26"/>
        <v>1</v>
      </c>
      <c r="BQ207" s="4"/>
      <c r="BR207" s="4" t="str">
        <f t="shared" si="27"/>
        <v/>
      </c>
      <c r="BS207" s="4"/>
      <c r="BT207" s="4"/>
    </row>
    <row r="208">
      <c r="A208" s="4" t="s">
        <v>754</v>
      </c>
      <c r="B208" s="144">
        <v>44488.0</v>
      </c>
      <c r="C208" s="115">
        <v>0.32796296296296296</v>
      </c>
      <c r="D208" s="4"/>
      <c r="E208" s="143"/>
      <c r="F208" s="4"/>
      <c r="G208" s="4"/>
      <c r="H208" s="151"/>
      <c r="I208" s="4"/>
      <c r="J208" s="4"/>
      <c r="K208" s="4" t="s">
        <v>622</v>
      </c>
      <c r="L208" s="145">
        <v>44489.0</v>
      </c>
      <c r="M208" s="115">
        <v>0.4132175925925926</v>
      </c>
      <c r="N208" s="4"/>
      <c r="O208" s="4"/>
      <c r="P208" s="116" t="b">
        <f>IFNA(IF(VLOOKUP($A208,'Add from APT'!$AA$2:$AC808,3,FALSE)&gt;0,TRUE,FALSE),"ER - NOT IN APT")</f>
        <v>0</v>
      </c>
      <c r="Q208" s="82" t="str">
        <f>IF(ISLOGICAL(P208),IF(P208,"ER - REPS IN APT", IFNA(VLOOKUP($A208,RAW_APT!$A$3:$M808,7,FALSE),"ER - NOT IN APT")),P208)</f>
        <v>Result</v>
      </c>
      <c r="R208" s="117" t="b">
        <f t="shared" si="2"/>
        <v>1</v>
      </c>
      <c r="S208" s="116">
        <f t="shared" si="3"/>
        <v>1</v>
      </c>
      <c r="T208" s="146"/>
      <c r="U208" s="147"/>
      <c r="V208" s="147"/>
      <c r="W208" s="147"/>
      <c r="X208" s="120" t="b">
        <f t="shared" si="4"/>
        <v>0</v>
      </c>
      <c r="Y208" s="121" t="b">
        <v>0</v>
      </c>
      <c r="Z208" s="122" t="str">
        <f t="shared" si="5"/>
        <v/>
      </c>
      <c r="AA208" s="122" t="b">
        <f t="shared" si="6"/>
        <v>0</v>
      </c>
      <c r="AB208" s="147" t="b">
        <v>0</v>
      </c>
      <c r="AC208" s="148">
        <v>323.0</v>
      </c>
      <c r="AD208" s="149" t="b">
        <v>0</v>
      </c>
      <c r="AE208" s="125" t="str">
        <f t="shared" si="7"/>
        <v/>
      </c>
      <c r="AF208" s="117" t="b">
        <f t="shared" si="8"/>
        <v>0</v>
      </c>
      <c r="AG208" s="126" t="b">
        <f t="shared" si="9"/>
        <v>0</v>
      </c>
      <c r="AH208" s="148"/>
      <c r="AI208" s="150"/>
      <c r="AJ208" s="146"/>
      <c r="AK208" s="83" t="str">
        <f t="shared" si="10"/>
        <v>Negative</v>
      </c>
      <c r="AL208" s="147"/>
      <c r="AM208" s="83" t="s">
        <v>280</v>
      </c>
      <c r="AN208" s="83" t="s">
        <v>462</v>
      </c>
      <c r="AO208" s="83" t="str">
        <f>IFERROR(__xludf.DUMMYFUNCTION("IF($AG208, ""DELETED"",TRIM(JOIN("" "",D208:E208)))"),"")</f>
        <v/>
      </c>
      <c r="AP208" s="83" t="str">
        <f t="shared" ref="AP208:AQ208" si="232">IF($AG208, "DELETED", TRIM(CONCATENATE(F208,I208,U208)))</f>
        <v/>
      </c>
      <c r="AQ208" s="83" t="str">
        <f t="shared" si="232"/>
        <v/>
      </c>
      <c r="AR208" s="83" t="str">
        <f>IFERROR(__xludf.DUMMYFUNCTION("IF($AG208, ""DELETED"", TRIM(JOIN("" "",AP208,AQ208)))"),"")</f>
        <v/>
      </c>
      <c r="AS208" s="127"/>
      <c r="AT208" s="128" t="b">
        <f t="shared" si="12"/>
        <v>0</v>
      </c>
      <c r="AU208" s="128" t="str">
        <f t="shared" si="13"/>
        <v/>
      </c>
      <c r="AV208" s="128" t="str">
        <f t="shared" si="14"/>
        <v/>
      </c>
      <c r="AW208" s="128" t="str">
        <f t="shared" si="15"/>
        <v/>
      </c>
      <c r="AX208" s="129" t="str">
        <f t="shared" si="16"/>
        <v/>
      </c>
      <c r="AY208" s="143"/>
      <c r="AZ208" s="130"/>
      <c r="BA208" s="131" t="str">
        <f t="shared" si="17"/>
        <v/>
      </c>
      <c r="BB208" s="143"/>
      <c r="BC208" s="143"/>
      <c r="BD208" s="132"/>
      <c r="BE208" s="141"/>
      <c r="BF208" s="134" t="str">
        <f t="shared" si="18"/>
        <v/>
      </c>
      <c r="BG208" s="135" t="str">
        <f t="shared" si="19"/>
        <v>FLE500__44488_0.327962962962963___Negative_44489_0.413217592592593_</v>
      </c>
      <c r="BH208" s="136" t="str">
        <f t="shared" si="20"/>
        <v/>
      </c>
      <c r="BI208" s="141" t="s">
        <v>755</v>
      </c>
      <c r="BJ208" s="137" t="str">
        <f t="shared" si="21"/>
        <v>FLB3728</v>
      </c>
      <c r="BK208" s="138" t="b">
        <f t="shared" si="22"/>
        <v>0</v>
      </c>
      <c r="BL208" s="137" t="str">
        <f t="shared" si="23"/>
        <v/>
      </c>
      <c r="BM208" s="132"/>
      <c r="BN208" s="8" t="b">
        <f t="shared" si="24"/>
        <v>1</v>
      </c>
      <c r="BO208" s="139" t="b">
        <f t="shared" si="25"/>
        <v>0</v>
      </c>
      <c r="BP208" s="140" t="b">
        <f t="shared" si="26"/>
        <v>1</v>
      </c>
      <c r="BQ208" s="4"/>
      <c r="BR208" s="4" t="str">
        <f t="shared" si="27"/>
        <v/>
      </c>
      <c r="BS208" s="4"/>
      <c r="BT208" s="4"/>
    </row>
    <row r="209">
      <c r="A209" s="143" t="s">
        <v>756</v>
      </c>
      <c r="B209" s="144">
        <v>44488.0</v>
      </c>
      <c r="C209" s="115">
        <v>0.32805555555555554</v>
      </c>
      <c r="D209" s="4"/>
      <c r="E209" s="143"/>
      <c r="F209" s="149"/>
      <c r="G209" s="149"/>
      <c r="H209" s="151"/>
      <c r="I209" s="4"/>
      <c r="J209" s="4"/>
      <c r="K209" s="4" t="s">
        <v>622</v>
      </c>
      <c r="L209" s="145">
        <v>44489.0</v>
      </c>
      <c r="M209" s="115">
        <v>0.4132175925925926</v>
      </c>
      <c r="N209" s="4"/>
      <c r="O209" s="4"/>
      <c r="P209" s="116" t="b">
        <f>IFNA(IF(VLOOKUP($A209,'Add from APT'!$AA$2:$AC808,3,FALSE)&gt;0,TRUE,FALSE),"ER - NOT IN APT")</f>
        <v>0</v>
      </c>
      <c r="Q209" s="82" t="str">
        <f>IF(ISLOGICAL(P209),IF(P209,"ER - REPS IN APT", IFNA(VLOOKUP($A209,RAW_APT!$A$3:$M808,7,FALSE),"ER - NOT IN APT")),P209)</f>
        <v>Result</v>
      </c>
      <c r="R209" s="117" t="b">
        <f t="shared" si="2"/>
        <v>1</v>
      </c>
      <c r="S209" s="116">
        <f t="shared" si="3"/>
        <v>1</v>
      </c>
      <c r="T209" s="148">
        <v>0.0</v>
      </c>
      <c r="U209" s="149"/>
      <c r="V209" s="149"/>
      <c r="W209" s="147"/>
      <c r="X209" s="120" t="b">
        <f t="shared" si="4"/>
        <v>0</v>
      </c>
      <c r="Y209" s="121" t="b">
        <v>0</v>
      </c>
      <c r="Z209" s="122" t="str">
        <f t="shared" si="5"/>
        <v/>
      </c>
      <c r="AA209" s="122" t="b">
        <f t="shared" si="6"/>
        <v>0</v>
      </c>
      <c r="AB209" s="147" t="b">
        <v>0</v>
      </c>
      <c r="AC209" s="148">
        <v>719.0</v>
      </c>
      <c r="AD209" s="149" t="b">
        <v>1</v>
      </c>
      <c r="AE209" s="125" t="str">
        <f t="shared" si="7"/>
        <v/>
      </c>
      <c r="AF209" s="117" t="b">
        <f t="shared" si="8"/>
        <v>0</v>
      </c>
      <c r="AG209" s="126" t="b">
        <f t="shared" si="9"/>
        <v>0</v>
      </c>
      <c r="AH209" s="148"/>
      <c r="AI209" s="150"/>
      <c r="AJ209" s="146"/>
      <c r="AK209" s="83" t="str">
        <f t="shared" si="10"/>
        <v>Negative</v>
      </c>
      <c r="AL209" s="147"/>
      <c r="AM209" s="83" t="s">
        <v>373</v>
      </c>
      <c r="AN209" s="83" t="s">
        <v>757</v>
      </c>
      <c r="AO209" s="83" t="str">
        <f>IFERROR(__xludf.DUMMYFUNCTION("IF($AG209, ""DELETED"",TRIM(JOIN("" "",D209:E209)))"),"")</f>
        <v/>
      </c>
      <c r="AP209" s="83" t="str">
        <f t="shared" ref="AP209:AQ209" si="233">IF($AG209, "DELETED", TRIM(CONCATENATE(F209,I209,U209)))</f>
        <v/>
      </c>
      <c r="AQ209" s="83" t="str">
        <f t="shared" si="233"/>
        <v/>
      </c>
      <c r="AR209" s="83" t="str">
        <f>IFERROR(__xludf.DUMMYFUNCTION("IF($AG209, ""DELETED"", TRIM(JOIN("" "",AP209,AQ209)))"),"")</f>
        <v/>
      </c>
      <c r="AS209" s="127"/>
      <c r="AT209" s="128" t="b">
        <f t="shared" si="12"/>
        <v>0</v>
      </c>
      <c r="AU209" s="128" t="str">
        <f t="shared" si="13"/>
        <v/>
      </c>
      <c r="AV209" s="128" t="str">
        <f t="shared" si="14"/>
        <v/>
      </c>
      <c r="AW209" s="128" t="str">
        <f t="shared" si="15"/>
        <v/>
      </c>
      <c r="AX209" s="129" t="str">
        <f t="shared" si="16"/>
        <v/>
      </c>
      <c r="AY209" s="143"/>
      <c r="AZ209" s="130"/>
      <c r="BA209" s="131" t="str">
        <f t="shared" si="17"/>
        <v/>
      </c>
      <c r="BB209" s="143"/>
      <c r="BC209" s="143"/>
      <c r="BD209" s="132"/>
      <c r="BE209" s="141"/>
      <c r="BF209" s="134" t="str">
        <f t="shared" si="18"/>
        <v/>
      </c>
      <c r="BG209" s="135" t="str">
        <f t="shared" si="19"/>
        <v>PA9494__44488_0.328055555555556___Negative_44489_0.413217592592593_</v>
      </c>
      <c r="BH209" s="136" t="str">
        <f t="shared" si="20"/>
        <v/>
      </c>
      <c r="BI209" s="141" t="s">
        <v>758</v>
      </c>
      <c r="BJ209" s="137" t="str">
        <f t="shared" si="21"/>
        <v>FLB3729</v>
      </c>
      <c r="BK209" s="138" t="b">
        <f t="shared" si="22"/>
        <v>0</v>
      </c>
      <c r="BL209" s="137" t="str">
        <f t="shared" si="23"/>
        <v/>
      </c>
      <c r="BM209" s="132"/>
      <c r="BN209" s="8" t="b">
        <f t="shared" si="24"/>
        <v>1</v>
      </c>
      <c r="BO209" s="139" t="b">
        <f t="shared" si="25"/>
        <v>0</v>
      </c>
      <c r="BP209" s="140" t="b">
        <f t="shared" si="26"/>
        <v>1</v>
      </c>
      <c r="BQ209" s="4"/>
      <c r="BR209" s="4" t="str">
        <f t="shared" si="27"/>
        <v/>
      </c>
      <c r="BS209" s="4"/>
      <c r="BT209" s="4"/>
    </row>
    <row r="210">
      <c r="A210" s="143" t="s">
        <v>759</v>
      </c>
      <c r="B210" s="144">
        <v>44488.0</v>
      </c>
      <c r="C210" s="115">
        <v>0.3283449074074074</v>
      </c>
      <c r="D210" s="4"/>
      <c r="E210" s="143"/>
      <c r="F210" s="149"/>
      <c r="G210" s="147"/>
      <c r="H210" s="151"/>
      <c r="I210" s="4"/>
      <c r="J210" s="4"/>
      <c r="K210" s="4" t="s">
        <v>622</v>
      </c>
      <c r="L210" s="145">
        <v>44489.0</v>
      </c>
      <c r="M210" s="115">
        <v>0.4132175925925926</v>
      </c>
      <c r="N210" s="151"/>
      <c r="O210" s="4"/>
      <c r="P210" s="116" t="b">
        <f>IFNA(IF(VLOOKUP($A210,'Add from APT'!$AA$2:$AC808,3,FALSE)&gt;0,TRUE,FALSE),"ER - NOT IN APT")</f>
        <v>0</v>
      </c>
      <c r="Q210" s="82" t="str">
        <f>IF(ISLOGICAL(P210),IF(P210,"ER - REPS IN APT", IFNA(VLOOKUP($A210,RAW_APT!$A$3:$M808,7,FALSE),"ER - NOT IN APT")),P210)</f>
        <v>Result</v>
      </c>
      <c r="R210" s="117" t="b">
        <f t="shared" si="2"/>
        <v>1</v>
      </c>
      <c r="S210" s="116">
        <f t="shared" si="3"/>
        <v>1</v>
      </c>
      <c r="T210" s="148">
        <v>0.0</v>
      </c>
      <c r="U210" s="149"/>
      <c r="V210" s="147"/>
      <c r="W210" s="147"/>
      <c r="X210" s="120" t="b">
        <f t="shared" si="4"/>
        <v>0</v>
      </c>
      <c r="Y210" s="121" t="b">
        <v>0</v>
      </c>
      <c r="Z210" s="122" t="str">
        <f t="shared" si="5"/>
        <v/>
      </c>
      <c r="AA210" s="122" t="b">
        <f t="shared" si="6"/>
        <v>0</v>
      </c>
      <c r="AB210" s="147" t="b">
        <v>0</v>
      </c>
      <c r="AC210" s="148">
        <v>718.0</v>
      </c>
      <c r="AD210" s="149" t="b">
        <v>1</v>
      </c>
      <c r="AE210" s="125" t="str">
        <f t="shared" si="7"/>
        <v/>
      </c>
      <c r="AF210" s="117" t="b">
        <f t="shared" si="8"/>
        <v>0</v>
      </c>
      <c r="AG210" s="126" t="b">
        <f t="shared" si="9"/>
        <v>0</v>
      </c>
      <c r="AH210" s="148"/>
      <c r="AI210" s="150"/>
      <c r="AJ210" s="146"/>
      <c r="AK210" s="83" t="str">
        <f t="shared" si="10"/>
        <v>Negative</v>
      </c>
      <c r="AL210" s="147"/>
      <c r="AM210" s="83" t="s">
        <v>373</v>
      </c>
      <c r="AN210" s="83" t="s">
        <v>760</v>
      </c>
      <c r="AO210" s="83" t="str">
        <f>IFERROR(__xludf.DUMMYFUNCTION("IF($AG210, ""DELETED"",TRIM(JOIN("" "",D210:E210)))"),"")</f>
        <v/>
      </c>
      <c r="AP210" s="83" t="str">
        <f t="shared" ref="AP210:AQ210" si="234">IF($AG210, "DELETED", TRIM(CONCATENATE(F210,I210,U210)))</f>
        <v/>
      </c>
      <c r="AQ210" s="83" t="str">
        <f t="shared" si="234"/>
        <v/>
      </c>
      <c r="AR210" s="83" t="str">
        <f>IFERROR(__xludf.DUMMYFUNCTION("IF($AG210, ""DELETED"", TRIM(JOIN("" "",AP210,AQ210)))"),"")</f>
        <v/>
      </c>
      <c r="AS210" s="127"/>
      <c r="AT210" s="128" t="b">
        <f t="shared" si="12"/>
        <v>0</v>
      </c>
      <c r="AU210" s="128" t="str">
        <f t="shared" si="13"/>
        <v/>
      </c>
      <c r="AV210" s="128" t="str">
        <f t="shared" si="14"/>
        <v/>
      </c>
      <c r="AW210" s="128" t="str">
        <f t="shared" si="15"/>
        <v/>
      </c>
      <c r="AX210" s="129" t="str">
        <f t="shared" si="16"/>
        <v/>
      </c>
      <c r="AY210" s="143"/>
      <c r="AZ210" s="130"/>
      <c r="BA210" s="131" t="str">
        <f t="shared" si="17"/>
        <v/>
      </c>
      <c r="BB210" s="143"/>
      <c r="BC210" s="143"/>
      <c r="BD210" s="132"/>
      <c r="BE210" s="141"/>
      <c r="BF210" s="134" t="str">
        <f t="shared" si="18"/>
        <v/>
      </c>
      <c r="BG210" s="135" t="str">
        <f t="shared" si="19"/>
        <v>FLE430__44488_0.328344907407407___Negative_44489_0.413217592592593_</v>
      </c>
      <c r="BH210" s="136" t="str">
        <f t="shared" si="20"/>
        <v/>
      </c>
      <c r="BI210" s="141" t="s">
        <v>761</v>
      </c>
      <c r="BJ210" s="137" t="str">
        <f t="shared" si="21"/>
        <v>FLB3732</v>
      </c>
      <c r="BK210" s="138" t="b">
        <f t="shared" si="22"/>
        <v>0</v>
      </c>
      <c r="BL210" s="137" t="str">
        <f t="shared" si="23"/>
        <v/>
      </c>
      <c r="BM210" s="132"/>
      <c r="BN210" s="8" t="b">
        <f t="shared" si="24"/>
        <v>1</v>
      </c>
      <c r="BO210" s="139" t="b">
        <f t="shared" si="25"/>
        <v>0</v>
      </c>
      <c r="BP210" s="140" t="b">
        <f t="shared" si="26"/>
        <v>1</v>
      </c>
      <c r="BQ210" s="4"/>
      <c r="BR210" s="4" t="str">
        <f t="shared" si="27"/>
        <v/>
      </c>
      <c r="BS210" s="4"/>
      <c r="BT210" s="4"/>
    </row>
    <row r="211">
      <c r="A211" s="143" t="s">
        <v>762</v>
      </c>
      <c r="B211" s="144">
        <v>44488.0</v>
      </c>
      <c r="C211" s="115">
        <v>0.32903935185185185</v>
      </c>
      <c r="D211" s="4"/>
      <c r="E211" s="143"/>
      <c r="F211" s="149"/>
      <c r="G211" s="149"/>
      <c r="H211" s="151"/>
      <c r="I211" s="4"/>
      <c r="J211" s="4"/>
      <c r="K211" s="4" t="s">
        <v>622</v>
      </c>
      <c r="L211" s="144">
        <v>44489.0</v>
      </c>
      <c r="M211" s="115">
        <v>0.4132175925925926</v>
      </c>
      <c r="N211" s="151"/>
      <c r="O211" s="4"/>
      <c r="P211" s="116" t="b">
        <f>IFNA(IF(VLOOKUP($A211,'Add from APT'!$AA$2:$AC808,3,FALSE)&gt;0,TRUE,FALSE),"ER - NOT IN APT")</f>
        <v>0</v>
      </c>
      <c r="Q211" s="82" t="str">
        <f>IF(ISLOGICAL(P211),IF(P211,"ER - REPS IN APT", IFNA(VLOOKUP($A211,RAW_APT!$A$3:$M808,7,FALSE),"ER - NOT IN APT")),P211)</f>
        <v>Result</v>
      </c>
      <c r="R211" s="117" t="b">
        <f t="shared" si="2"/>
        <v>1</v>
      </c>
      <c r="S211" s="116">
        <f t="shared" si="3"/>
        <v>1</v>
      </c>
      <c r="T211" s="148">
        <v>0.0</v>
      </c>
      <c r="U211" s="149"/>
      <c r="V211" s="149"/>
      <c r="W211" s="147"/>
      <c r="X211" s="120" t="b">
        <f t="shared" si="4"/>
        <v>0</v>
      </c>
      <c r="Y211" s="121" t="b">
        <v>0</v>
      </c>
      <c r="Z211" s="122" t="str">
        <f t="shared" si="5"/>
        <v/>
      </c>
      <c r="AA211" s="122" t="b">
        <f t="shared" si="6"/>
        <v>0</v>
      </c>
      <c r="AB211" s="147" t="b">
        <v>0</v>
      </c>
      <c r="AC211" s="148">
        <v>717.0</v>
      </c>
      <c r="AD211" s="149" t="b">
        <v>1</v>
      </c>
      <c r="AE211" s="125" t="str">
        <f t="shared" si="7"/>
        <v/>
      </c>
      <c r="AF211" s="117" t="b">
        <f t="shared" si="8"/>
        <v>0</v>
      </c>
      <c r="AG211" s="126" t="b">
        <f t="shared" si="9"/>
        <v>0</v>
      </c>
      <c r="AH211" s="148"/>
      <c r="AI211" s="150"/>
      <c r="AJ211" s="26"/>
      <c r="AK211" s="83" t="str">
        <f t="shared" si="10"/>
        <v>Negative</v>
      </c>
      <c r="AM211" s="83" t="s">
        <v>280</v>
      </c>
      <c r="AN211" s="83" t="s">
        <v>453</v>
      </c>
      <c r="AO211" s="83" t="str">
        <f>IFERROR(__xludf.DUMMYFUNCTION("IF($AG211, ""DELETED"",TRIM(JOIN("" "",D211:E211)))"),"")</f>
        <v/>
      </c>
      <c r="AP211" s="83" t="str">
        <f t="shared" ref="AP211:AQ211" si="235">IF($AG211, "DELETED", TRIM(CONCATENATE(F211,I211,U211)))</f>
        <v/>
      </c>
      <c r="AQ211" s="83" t="str">
        <f t="shared" si="235"/>
        <v/>
      </c>
      <c r="AR211" s="83" t="str">
        <f>IFERROR(__xludf.DUMMYFUNCTION("IF($AG211, ""DELETED"", TRIM(JOIN("" "",AP211,AQ211)))"),"")</f>
        <v/>
      </c>
      <c r="AS211" s="127"/>
      <c r="AT211" s="128" t="b">
        <f t="shared" si="12"/>
        <v>0</v>
      </c>
      <c r="AU211" s="128" t="str">
        <f t="shared" si="13"/>
        <v/>
      </c>
      <c r="AV211" s="128" t="str">
        <f t="shared" si="14"/>
        <v/>
      </c>
      <c r="AW211" s="128" t="str">
        <f t="shared" si="15"/>
        <v/>
      </c>
      <c r="AX211" s="129" t="str">
        <f t="shared" si="16"/>
        <v/>
      </c>
      <c r="AY211" s="143"/>
      <c r="AZ211" s="130"/>
      <c r="BA211" s="131" t="str">
        <f t="shared" si="17"/>
        <v/>
      </c>
      <c r="BB211" s="143"/>
      <c r="BC211" s="143"/>
      <c r="BD211" s="132"/>
      <c r="BE211" s="141"/>
      <c r="BF211" s="134" t="str">
        <f t="shared" si="18"/>
        <v/>
      </c>
      <c r="BG211" s="135" t="str">
        <f t="shared" si="19"/>
        <v>FLE472__44488_0.329039351851852___Negative_44489_0.413217592592593_</v>
      </c>
      <c r="BH211" s="136" t="str">
        <f t="shared" si="20"/>
        <v/>
      </c>
      <c r="BI211" s="141" t="s">
        <v>763</v>
      </c>
      <c r="BJ211" s="137" t="str">
        <f t="shared" si="21"/>
        <v>FLB3733</v>
      </c>
      <c r="BK211" s="138" t="b">
        <f t="shared" si="22"/>
        <v>0</v>
      </c>
      <c r="BL211" s="137" t="str">
        <f t="shared" si="23"/>
        <v/>
      </c>
      <c r="BM211" s="132"/>
      <c r="BN211" s="8" t="b">
        <f t="shared" si="24"/>
        <v>1</v>
      </c>
      <c r="BO211" s="139" t="b">
        <f t="shared" si="25"/>
        <v>0</v>
      </c>
      <c r="BP211" s="140" t="b">
        <f t="shared" si="26"/>
        <v>1</v>
      </c>
      <c r="BQ211" s="4"/>
      <c r="BR211" s="4" t="str">
        <f t="shared" si="27"/>
        <v/>
      </c>
      <c r="BS211" s="4"/>
      <c r="BT211" s="4"/>
    </row>
    <row r="212">
      <c r="A212" s="143" t="s">
        <v>764</v>
      </c>
      <c r="B212" s="144">
        <v>44488.0</v>
      </c>
      <c r="C212" s="115">
        <v>0.329537037037037</v>
      </c>
      <c r="D212" s="4"/>
      <c r="E212" s="143"/>
      <c r="F212" s="149"/>
      <c r="G212" s="149"/>
      <c r="H212" s="151"/>
      <c r="I212" s="4"/>
      <c r="J212" s="4"/>
      <c r="K212" s="4" t="s">
        <v>622</v>
      </c>
      <c r="L212" s="144">
        <v>44489.0</v>
      </c>
      <c r="M212" s="115">
        <v>0.4132175925925926</v>
      </c>
      <c r="N212" s="151"/>
      <c r="O212" s="4"/>
      <c r="P212" s="116" t="b">
        <f>IFNA(IF(VLOOKUP($A212,'Add from APT'!$AA$2:$AC808,3,FALSE)&gt;0,TRUE,FALSE),"ER - NOT IN APT")</f>
        <v>0</v>
      </c>
      <c r="Q212" s="82" t="str">
        <f>IF(ISLOGICAL(P212),IF(P212,"ER - REPS IN APT", IFNA(VLOOKUP($A212,RAW_APT!$A$3:$M808,7,FALSE),"ER - NOT IN APT")),P212)</f>
        <v>Result</v>
      </c>
      <c r="R212" s="117" t="b">
        <f t="shared" si="2"/>
        <v>1</v>
      </c>
      <c r="S212" s="116">
        <f t="shared" si="3"/>
        <v>1</v>
      </c>
      <c r="T212" s="148">
        <v>0.0</v>
      </c>
      <c r="U212" s="149"/>
      <c r="V212" s="149"/>
      <c r="W212" s="147"/>
      <c r="X212" s="120" t="b">
        <f t="shared" si="4"/>
        <v>0</v>
      </c>
      <c r="Y212" s="121" t="b">
        <v>0</v>
      </c>
      <c r="Z212" s="122" t="str">
        <f t="shared" si="5"/>
        <v/>
      </c>
      <c r="AA212" s="122" t="b">
        <f t="shared" si="6"/>
        <v>0</v>
      </c>
      <c r="AB212" s="147" t="b">
        <v>0</v>
      </c>
      <c r="AC212" s="148">
        <v>716.0</v>
      </c>
      <c r="AD212" s="149" t="b">
        <v>1</v>
      </c>
      <c r="AE212" s="125" t="str">
        <f t="shared" si="7"/>
        <v/>
      </c>
      <c r="AF212" s="117" t="b">
        <f t="shared" si="8"/>
        <v>0</v>
      </c>
      <c r="AG212" s="126" t="b">
        <f t="shared" si="9"/>
        <v>0</v>
      </c>
      <c r="AH212" s="148"/>
      <c r="AI212" s="150">
        <v>6.0</v>
      </c>
      <c r="AJ212" s="26"/>
      <c r="AK212" s="83" t="str">
        <f t="shared" si="10"/>
        <v>Negative</v>
      </c>
      <c r="AM212" s="83" t="s">
        <v>280</v>
      </c>
      <c r="AN212" s="83" t="s">
        <v>595</v>
      </c>
      <c r="AO212" s="83" t="str">
        <f>IFERROR(__xludf.DUMMYFUNCTION("IF($AG212, ""DELETED"",TRIM(JOIN("" "",D212:E212)))"),"")</f>
        <v/>
      </c>
      <c r="AP212" s="83" t="str">
        <f t="shared" ref="AP212:AQ212" si="236">IF($AG212, "DELETED", TRIM(CONCATENATE(F212,I212,U212)))</f>
        <v/>
      </c>
      <c r="AQ212" s="83" t="str">
        <f t="shared" si="236"/>
        <v/>
      </c>
      <c r="AR212" s="83" t="str">
        <f>IFERROR(__xludf.DUMMYFUNCTION("IF($AG212, ""DELETED"", TRIM(JOIN("" "",AP212,AQ212)))"),"")</f>
        <v/>
      </c>
      <c r="AS212" s="127"/>
      <c r="AT212" s="128" t="b">
        <f t="shared" si="12"/>
        <v>0</v>
      </c>
      <c r="AU212" s="128" t="str">
        <f t="shared" si="13"/>
        <v/>
      </c>
      <c r="AV212" s="128" t="str">
        <f t="shared" si="14"/>
        <v/>
      </c>
      <c r="AW212" s="128" t="str">
        <f t="shared" si="15"/>
        <v/>
      </c>
      <c r="AX212" s="129" t="str">
        <f t="shared" si="16"/>
        <v/>
      </c>
      <c r="AY212" s="143"/>
      <c r="AZ212" s="130"/>
      <c r="BA212" s="131" t="str">
        <f t="shared" si="17"/>
        <v/>
      </c>
      <c r="BB212" s="143"/>
      <c r="BC212" s="143"/>
      <c r="BD212" s="132"/>
      <c r="BE212" s="141"/>
      <c r="BF212" s="134" t="str">
        <f t="shared" si="18"/>
        <v/>
      </c>
      <c r="BG212" s="135" t="str">
        <f t="shared" si="19"/>
        <v>FLE490__44488_0.329537037037037___Negative_44489_0.413217592592593_</v>
      </c>
      <c r="BH212" s="136" t="str">
        <f t="shared" si="20"/>
        <v/>
      </c>
      <c r="BI212" s="141" t="s">
        <v>765</v>
      </c>
      <c r="BJ212" s="137" t="str">
        <f t="shared" si="21"/>
        <v>FLB3734</v>
      </c>
      <c r="BK212" s="138" t="b">
        <f t="shared" si="22"/>
        <v>0</v>
      </c>
      <c r="BL212" s="137" t="str">
        <f t="shared" si="23"/>
        <v/>
      </c>
      <c r="BM212" s="132"/>
      <c r="BN212" s="8" t="b">
        <f t="shared" si="24"/>
        <v>1</v>
      </c>
      <c r="BO212" s="139" t="b">
        <f t="shared" si="25"/>
        <v>0</v>
      </c>
      <c r="BP212" s="140" t="b">
        <f t="shared" si="26"/>
        <v>1</v>
      </c>
      <c r="BQ212" s="4"/>
      <c r="BR212" s="4" t="str">
        <f t="shared" si="27"/>
        <v/>
      </c>
      <c r="BS212" s="4"/>
      <c r="BT212" s="4"/>
    </row>
    <row r="213">
      <c r="A213" s="143" t="s">
        <v>766</v>
      </c>
      <c r="B213" s="144">
        <v>44488.0</v>
      </c>
      <c r="C213" s="115">
        <v>0.3440625</v>
      </c>
      <c r="D213" s="4"/>
      <c r="E213" s="143"/>
      <c r="F213" s="149"/>
      <c r="G213" s="147"/>
      <c r="H213" s="151"/>
      <c r="I213" s="4"/>
      <c r="J213" s="4"/>
      <c r="K213" s="4" t="s">
        <v>622</v>
      </c>
      <c r="L213" s="145">
        <v>44489.0</v>
      </c>
      <c r="M213" s="115">
        <v>0.4132175925925926</v>
      </c>
      <c r="N213" s="151"/>
      <c r="O213" s="4"/>
      <c r="P213" s="116" t="b">
        <f>IFNA(IF(VLOOKUP($A213,'Add from APT'!$AA$2:$AC808,3,FALSE)&gt;0,TRUE,FALSE),"ER - NOT IN APT")</f>
        <v>0</v>
      </c>
      <c r="Q213" s="82" t="str">
        <f>IF(ISLOGICAL(P213),IF(P213,"ER - REPS IN APT", IFNA(VLOOKUP($A213,RAW_APT!$A$3:$M808,7,FALSE),"ER - NOT IN APT")),P213)</f>
        <v>Result</v>
      </c>
      <c r="R213" s="117" t="b">
        <f t="shared" si="2"/>
        <v>1</v>
      </c>
      <c r="S213" s="116">
        <f t="shared" si="3"/>
        <v>1</v>
      </c>
      <c r="T213" s="148">
        <v>0.0</v>
      </c>
      <c r="U213" s="149"/>
      <c r="V213" s="147"/>
      <c r="W213" s="147"/>
      <c r="X213" s="120" t="b">
        <f t="shared" si="4"/>
        <v>0</v>
      </c>
      <c r="Y213" s="121" t="b">
        <v>0</v>
      </c>
      <c r="Z213" s="122" t="str">
        <f t="shared" si="5"/>
        <v/>
      </c>
      <c r="AA213" s="122" t="b">
        <f t="shared" si="6"/>
        <v>0</v>
      </c>
      <c r="AB213" s="147" t="b">
        <v>0</v>
      </c>
      <c r="AC213" s="148">
        <v>715.0</v>
      </c>
      <c r="AD213" s="149" t="b">
        <v>1</v>
      </c>
      <c r="AE213" s="125" t="str">
        <f t="shared" si="7"/>
        <v/>
      </c>
      <c r="AF213" s="117" t="b">
        <f t="shared" si="8"/>
        <v>0</v>
      </c>
      <c r="AG213" s="126" t="b">
        <f t="shared" si="9"/>
        <v>0</v>
      </c>
      <c r="AH213" s="148"/>
      <c r="AI213" s="150"/>
      <c r="AJ213" s="146"/>
      <c r="AK213" s="83" t="str">
        <f t="shared" si="10"/>
        <v>Negative</v>
      </c>
      <c r="AL213" s="147"/>
      <c r="AM213" s="83" t="s">
        <v>280</v>
      </c>
      <c r="AN213" s="83" t="s">
        <v>678</v>
      </c>
      <c r="AO213" s="83" t="str">
        <f>IFERROR(__xludf.DUMMYFUNCTION("IF($AG213, ""DELETED"",TRIM(JOIN("" "",D213:E213)))"),"")</f>
        <v/>
      </c>
      <c r="AP213" s="83" t="str">
        <f t="shared" ref="AP213:AQ213" si="237">IF($AG213, "DELETED", TRIM(CONCATENATE(F213,I213,U213)))</f>
        <v/>
      </c>
      <c r="AQ213" s="83" t="str">
        <f t="shared" si="237"/>
        <v/>
      </c>
      <c r="AR213" s="83" t="str">
        <f>IFERROR(__xludf.DUMMYFUNCTION("IF($AG213, ""DELETED"", TRIM(JOIN("" "",AP213,AQ213)))"),"")</f>
        <v/>
      </c>
      <c r="AS213" s="127"/>
      <c r="AT213" s="128" t="b">
        <f t="shared" si="12"/>
        <v>0</v>
      </c>
      <c r="AU213" s="128" t="str">
        <f t="shared" si="13"/>
        <v/>
      </c>
      <c r="AV213" s="128" t="str">
        <f t="shared" si="14"/>
        <v/>
      </c>
      <c r="AW213" s="128" t="str">
        <f t="shared" si="15"/>
        <v/>
      </c>
      <c r="AX213" s="129" t="str">
        <f t="shared" si="16"/>
        <v/>
      </c>
      <c r="AY213" s="143"/>
      <c r="AZ213" s="130"/>
      <c r="BA213" s="131" t="str">
        <f t="shared" si="17"/>
        <v/>
      </c>
      <c r="BB213" s="143"/>
      <c r="BC213" s="143"/>
      <c r="BD213" s="132"/>
      <c r="BE213" s="141"/>
      <c r="BF213" s="134" t="str">
        <f t="shared" si="18"/>
        <v/>
      </c>
      <c r="BG213" s="135" t="str">
        <f t="shared" si="19"/>
        <v>FLE481__44488_0.3440625___Negative_44489_0.413217592592593_</v>
      </c>
      <c r="BH213" s="136" t="str">
        <f t="shared" si="20"/>
        <v/>
      </c>
      <c r="BI213" s="141" t="s">
        <v>767</v>
      </c>
      <c r="BJ213" s="137" t="str">
        <f t="shared" si="21"/>
        <v>FLB3735</v>
      </c>
      <c r="BK213" s="138" t="b">
        <f t="shared" si="22"/>
        <v>0</v>
      </c>
      <c r="BL213" s="137" t="str">
        <f t="shared" si="23"/>
        <v/>
      </c>
      <c r="BM213" s="132"/>
      <c r="BN213" s="8" t="b">
        <f t="shared" si="24"/>
        <v>1</v>
      </c>
      <c r="BO213" s="139" t="b">
        <f t="shared" si="25"/>
        <v>0</v>
      </c>
      <c r="BP213" s="140" t="b">
        <f t="shared" si="26"/>
        <v>1</v>
      </c>
      <c r="BQ213" s="4"/>
      <c r="BR213" s="4" t="str">
        <f t="shared" si="27"/>
        <v/>
      </c>
      <c r="BS213" s="4"/>
      <c r="BT213" s="4"/>
    </row>
    <row r="214">
      <c r="A214" s="143" t="s">
        <v>768</v>
      </c>
      <c r="B214" s="144">
        <v>44488.0</v>
      </c>
      <c r="C214" s="115">
        <v>0.34453703703703703</v>
      </c>
      <c r="D214" s="4"/>
      <c r="E214" s="143"/>
      <c r="F214" s="149"/>
      <c r="G214" s="149"/>
      <c r="K214" s="4" t="s">
        <v>622</v>
      </c>
      <c r="L214" s="145">
        <v>44489.0</v>
      </c>
      <c r="M214" s="115">
        <v>0.4132175925925926</v>
      </c>
      <c r="N214" s="4"/>
      <c r="O214" s="4"/>
      <c r="P214" s="116" t="b">
        <f>IFNA(IF(VLOOKUP($A214,'Add from APT'!$AA$2:$AC808,3,FALSE)&gt;0,TRUE,FALSE),"ER - NOT IN APT")</f>
        <v>0</v>
      </c>
      <c r="Q214" s="82" t="str">
        <f>IF(ISLOGICAL(P214),IF(P214,"ER - REPS IN APT", IFNA(VLOOKUP($A214,RAW_APT!$A$3:$M808,7,FALSE),"ER - NOT IN APT")),P214)</f>
        <v>Result</v>
      </c>
      <c r="R214" s="117" t="b">
        <f t="shared" si="2"/>
        <v>1</v>
      </c>
      <c r="S214" s="116">
        <f t="shared" si="3"/>
        <v>1</v>
      </c>
      <c r="T214" s="148">
        <v>0.0</v>
      </c>
      <c r="U214" s="149"/>
      <c r="V214" s="149"/>
      <c r="W214" s="147"/>
      <c r="X214" s="120" t="b">
        <f t="shared" si="4"/>
        <v>0</v>
      </c>
      <c r="Y214" s="121" t="b">
        <v>0</v>
      </c>
      <c r="Z214" s="122" t="str">
        <f t="shared" si="5"/>
        <v/>
      </c>
      <c r="AA214" s="122" t="b">
        <f t="shared" si="6"/>
        <v>0</v>
      </c>
      <c r="AB214" s="147" t="b">
        <v>0</v>
      </c>
      <c r="AC214" s="148">
        <v>714.0</v>
      </c>
      <c r="AD214" s="149" t="b">
        <v>1</v>
      </c>
      <c r="AE214" s="125" t="str">
        <f t="shared" si="7"/>
        <v/>
      </c>
      <c r="AF214" s="117" t="b">
        <f t="shared" si="8"/>
        <v>0</v>
      </c>
      <c r="AG214" s="126" t="b">
        <f t="shared" si="9"/>
        <v>0</v>
      </c>
      <c r="AH214" s="148"/>
      <c r="AI214" s="150"/>
      <c r="AJ214" s="146"/>
      <c r="AK214" s="83" t="str">
        <f t="shared" si="10"/>
        <v>Negative</v>
      </c>
      <c r="AL214" s="147"/>
      <c r="AM214" s="83" t="s">
        <v>280</v>
      </c>
      <c r="AN214" s="83" t="s">
        <v>393</v>
      </c>
      <c r="AO214" s="83" t="str">
        <f>IFERROR(__xludf.DUMMYFUNCTION("IF($AG214, ""DELETED"",TRIM(JOIN("" "",D214:E214)))"),"")</f>
        <v/>
      </c>
      <c r="AP214" s="83" t="str">
        <f t="shared" ref="AP214:AQ214" si="238">IF($AG214, "DELETED", TRIM(CONCATENATE(F214,I214,U214)))</f>
        <v/>
      </c>
      <c r="AQ214" s="83" t="str">
        <f t="shared" si="238"/>
        <v/>
      </c>
      <c r="AR214" s="83" t="str">
        <f>IFERROR(__xludf.DUMMYFUNCTION("IF($AG214, ""DELETED"", TRIM(JOIN("" "",AP214,AQ214)))"),"")</f>
        <v/>
      </c>
      <c r="AS214" s="127"/>
      <c r="AT214" s="128" t="b">
        <f t="shared" si="12"/>
        <v>0</v>
      </c>
      <c r="AU214" s="128" t="str">
        <f t="shared" si="13"/>
        <v/>
      </c>
      <c r="AV214" s="128" t="str">
        <f t="shared" si="14"/>
        <v/>
      </c>
      <c r="AW214" s="128" t="str">
        <f t="shared" si="15"/>
        <v/>
      </c>
      <c r="AX214" s="129" t="str">
        <f t="shared" si="16"/>
        <v/>
      </c>
      <c r="AY214" s="143"/>
      <c r="AZ214" s="130"/>
      <c r="BA214" s="131" t="str">
        <f t="shared" si="17"/>
        <v/>
      </c>
      <c r="BB214" s="143"/>
      <c r="BC214" s="143"/>
      <c r="BD214" s="132"/>
      <c r="BE214" s="141"/>
      <c r="BF214" s="134" t="str">
        <f t="shared" si="18"/>
        <v/>
      </c>
      <c r="BG214" s="135" t="str">
        <f t="shared" si="19"/>
        <v>FLE482__44488_0.344537037037037___Negative_44489_0.413217592592593_</v>
      </c>
      <c r="BH214" s="136" t="str">
        <f t="shared" si="20"/>
        <v/>
      </c>
      <c r="BI214" s="141" t="s">
        <v>769</v>
      </c>
      <c r="BJ214" s="137" t="str">
        <f t="shared" si="21"/>
        <v>FLB3737</v>
      </c>
      <c r="BK214" s="138" t="b">
        <f t="shared" si="22"/>
        <v>0</v>
      </c>
      <c r="BL214" s="137" t="str">
        <f t="shared" si="23"/>
        <v/>
      </c>
      <c r="BM214" s="132"/>
      <c r="BN214" s="8" t="b">
        <f t="shared" si="24"/>
        <v>1</v>
      </c>
      <c r="BO214" s="139" t="b">
        <f t="shared" si="25"/>
        <v>0</v>
      </c>
      <c r="BP214" s="140" t="b">
        <f t="shared" si="26"/>
        <v>1</v>
      </c>
      <c r="BQ214" s="4"/>
      <c r="BR214" s="4" t="str">
        <f t="shared" si="27"/>
        <v/>
      </c>
      <c r="BS214" s="4"/>
      <c r="BT214" s="4"/>
    </row>
    <row r="215">
      <c r="A215" s="143" t="s">
        <v>770</v>
      </c>
      <c r="B215" s="144">
        <v>44488.0</v>
      </c>
      <c r="C215" s="115">
        <v>0.34510416666666666</v>
      </c>
      <c r="D215" s="4"/>
      <c r="E215" s="143"/>
      <c r="F215" s="149"/>
      <c r="G215" s="149"/>
      <c r="H215" s="151"/>
      <c r="I215" s="4"/>
      <c r="J215" s="4"/>
      <c r="K215" s="4" t="s">
        <v>622</v>
      </c>
      <c r="L215" s="145">
        <v>44489.0</v>
      </c>
      <c r="M215" s="115">
        <v>0.4132175925925926</v>
      </c>
      <c r="N215" s="151"/>
      <c r="O215" s="4"/>
      <c r="P215" s="116" t="b">
        <f>IFNA(IF(VLOOKUP($A215,'Add from APT'!$AA$2:$AC808,3,FALSE)&gt;0,TRUE,FALSE),"ER - NOT IN APT")</f>
        <v>0</v>
      </c>
      <c r="Q215" s="82" t="str">
        <f>IF(ISLOGICAL(P215),IF(P215,"ER - REPS IN APT", IFNA(VLOOKUP($A215,RAW_APT!$A$3:$M808,7,FALSE),"ER - NOT IN APT")),P215)</f>
        <v>Result</v>
      </c>
      <c r="R215" s="117" t="b">
        <f t="shared" si="2"/>
        <v>1</v>
      </c>
      <c r="S215" s="116">
        <f t="shared" si="3"/>
        <v>1</v>
      </c>
      <c r="T215" s="148">
        <v>0.0</v>
      </c>
      <c r="U215" s="149"/>
      <c r="V215" s="149"/>
      <c r="W215" s="147"/>
      <c r="X215" s="120" t="b">
        <f t="shared" si="4"/>
        <v>0</v>
      </c>
      <c r="Y215" s="121" t="b">
        <v>0</v>
      </c>
      <c r="Z215" s="122" t="str">
        <f t="shared" si="5"/>
        <v/>
      </c>
      <c r="AA215" s="122" t="b">
        <f t="shared" si="6"/>
        <v>0</v>
      </c>
      <c r="AB215" s="147" t="b">
        <v>0</v>
      </c>
      <c r="AC215" s="148">
        <v>713.0</v>
      </c>
      <c r="AD215" s="149" t="b">
        <v>1</v>
      </c>
      <c r="AE215" s="125" t="str">
        <f t="shared" si="7"/>
        <v/>
      </c>
      <c r="AF215" s="117" t="b">
        <f t="shared" si="8"/>
        <v>0</v>
      </c>
      <c r="AG215" s="126" t="b">
        <f t="shared" si="9"/>
        <v>0</v>
      </c>
      <c r="AH215" s="148"/>
      <c r="AI215" s="150"/>
      <c r="AJ215" s="146"/>
      <c r="AK215" s="83" t="str">
        <f t="shared" si="10"/>
        <v>Negative</v>
      </c>
      <c r="AL215" s="147"/>
      <c r="AM215" s="83" t="s">
        <v>280</v>
      </c>
      <c r="AN215" s="83" t="s">
        <v>771</v>
      </c>
      <c r="AO215" s="83" t="str">
        <f>IFERROR(__xludf.DUMMYFUNCTION("IF($AG215, ""DELETED"",TRIM(JOIN("" "",D215:E215)))"),"")</f>
        <v/>
      </c>
      <c r="AP215" s="83" t="str">
        <f t="shared" ref="AP215:AQ215" si="239">IF($AG215, "DELETED", TRIM(CONCATENATE(F215,I215,U215)))</f>
        <v/>
      </c>
      <c r="AQ215" s="83" t="str">
        <f t="shared" si="239"/>
        <v/>
      </c>
      <c r="AR215" s="83" t="str">
        <f>IFERROR(__xludf.DUMMYFUNCTION("IF($AG215, ""DELETED"", TRIM(JOIN("" "",AP215,AQ215)))"),"")</f>
        <v/>
      </c>
      <c r="AS215" s="127"/>
      <c r="AT215" s="128" t="b">
        <f t="shared" si="12"/>
        <v>0</v>
      </c>
      <c r="AU215" s="128" t="str">
        <f t="shared" si="13"/>
        <v/>
      </c>
      <c r="AV215" s="128" t="str">
        <f t="shared" si="14"/>
        <v/>
      </c>
      <c r="AW215" s="128" t="str">
        <f t="shared" si="15"/>
        <v/>
      </c>
      <c r="AX215" s="129" t="str">
        <f t="shared" si="16"/>
        <v/>
      </c>
      <c r="AY215" s="143"/>
      <c r="AZ215" s="130"/>
      <c r="BA215" s="131" t="str">
        <f t="shared" si="17"/>
        <v/>
      </c>
      <c r="BB215" s="143"/>
      <c r="BC215" s="143"/>
      <c r="BD215" s="132"/>
      <c r="BE215" s="141"/>
      <c r="BF215" s="134" t="str">
        <f t="shared" si="18"/>
        <v/>
      </c>
      <c r="BG215" s="135" t="str">
        <f t="shared" si="19"/>
        <v>FLE435__44488_0.345104166666667___Negative_44489_0.413217592592593_</v>
      </c>
      <c r="BH215" s="136" t="str">
        <f t="shared" si="20"/>
        <v/>
      </c>
      <c r="BI215" s="141" t="s">
        <v>772</v>
      </c>
      <c r="BJ215" s="137" t="str">
        <f t="shared" si="21"/>
        <v>FLB3738</v>
      </c>
      <c r="BK215" s="138" t="b">
        <f t="shared" si="22"/>
        <v>0</v>
      </c>
      <c r="BL215" s="137" t="str">
        <f t="shared" si="23"/>
        <v/>
      </c>
      <c r="BM215" s="132"/>
      <c r="BN215" s="8" t="b">
        <f t="shared" si="24"/>
        <v>1</v>
      </c>
      <c r="BO215" s="139" t="b">
        <f t="shared" si="25"/>
        <v>0</v>
      </c>
      <c r="BP215" s="140" t="b">
        <f t="shared" si="26"/>
        <v>1</v>
      </c>
      <c r="BQ215" s="4"/>
      <c r="BR215" s="4" t="str">
        <f t="shared" si="27"/>
        <v/>
      </c>
      <c r="BS215" s="4"/>
      <c r="BT215" s="4"/>
    </row>
    <row r="216">
      <c r="A216" s="143" t="s">
        <v>773</v>
      </c>
      <c r="B216" s="144">
        <v>44488.0</v>
      </c>
      <c r="C216" s="115">
        <v>0.3461111111111111</v>
      </c>
      <c r="D216" s="4"/>
      <c r="E216" s="143"/>
      <c r="F216" s="149"/>
      <c r="G216" s="147"/>
      <c r="H216" s="151"/>
      <c r="I216" s="4"/>
      <c r="J216" s="4"/>
      <c r="K216" s="4" t="s">
        <v>622</v>
      </c>
      <c r="L216" s="145">
        <v>44489.0</v>
      </c>
      <c r="M216" s="115">
        <v>0.4132175925925926</v>
      </c>
      <c r="N216" s="4"/>
      <c r="O216" s="4"/>
      <c r="P216" s="116" t="b">
        <f>IFNA(IF(VLOOKUP($A216,'Add from APT'!$AA$2:$AC808,3,FALSE)&gt;0,TRUE,FALSE),"ER - NOT IN APT")</f>
        <v>0</v>
      </c>
      <c r="Q216" s="82" t="str">
        <f>IF(ISLOGICAL(P216),IF(P216,"ER - REPS IN APT", IFNA(VLOOKUP($A216,RAW_APT!$A$3:$M808,7,FALSE),"ER - NOT IN APT")),P216)</f>
        <v>Result</v>
      </c>
      <c r="R216" s="117" t="b">
        <f t="shared" si="2"/>
        <v>1</v>
      </c>
      <c r="S216" s="116">
        <f t="shared" si="3"/>
        <v>1</v>
      </c>
      <c r="T216" s="148">
        <v>0.0</v>
      </c>
      <c r="U216" s="149"/>
      <c r="V216" s="147"/>
      <c r="W216" s="147"/>
      <c r="X216" s="120" t="b">
        <f t="shared" si="4"/>
        <v>0</v>
      </c>
      <c r="Y216" s="121" t="b">
        <v>0</v>
      </c>
      <c r="Z216" s="122" t="str">
        <f t="shared" si="5"/>
        <v/>
      </c>
      <c r="AA216" s="122" t="b">
        <f t="shared" si="6"/>
        <v>0</v>
      </c>
      <c r="AB216" s="147" t="b">
        <v>0</v>
      </c>
      <c r="AC216" s="148">
        <v>712.0</v>
      </c>
      <c r="AD216" s="149" t="b">
        <v>1</v>
      </c>
      <c r="AE216" s="125" t="str">
        <f t="shared" si="7"/>
        <v/>
      </c>
      <c r="AF216" s="117" t="b">
        <f t="shared" si="8"/>
        <v>0</v>
      </c>
      <c r="AG216" s="126" t="b">
        <f t="shared" si="9"/>
        <v>0</v>
      </c>
      <c r="AH216" s="148"/>
      <c r="AI216" s="150"/>
      <c r="AJ216" s="146"/>
      <c r="AK216" s="83" t="str">
        <f t="shared" si="10"/>
        <v>Negative</v>
      </c>
      <c r="AL216" s="147"/>
      <c r="AM216" s="83" t="s">
        <v>280</v>
      </c>
      <c r="AN216" s="83" t="s">
        <v>681</v>
      </c>
      <c r="AO216" s="83" t="str">
        <f>IFERROR(__xludf.DUMMYFUNCTION("IF($AG216, ""DELETED"",TRIM(JOIN("" "",D216:E216)))"),"")</f>
        <v/>
      </c>
      <c r="AP216" s="83" t="str">
        <f t="shared" ref="AP216:AQ216" si="240">IF($AG216, "DELETED", TRIM(CONCATENATE(F216,I216,U216)))</f>
        <v/>
      </c>
      <c r="AQ216" s="83" t="str">
        <f t="shared" si="240"/>
        <v/>
      </c>
      <c r="AR216" s="83" t="str">
        <f>IFERROR(__xludf.DUMMYFUNCTION("IF($AG216, ""DELETED"", TRIM(JOIN("" "",AP216,AQ216)))"),"")</f>
        <v/>
      </c>
      <c r="AS216" s="127"/>
      <c r="AT216" s="128" t="b">
        <f t="shared" si="12"/>
        <v>0</v>
      </c>
      <c r="AU216" s="128" t="str">
        <f t="shared" si="13"/>
        <v/>
      </c>
      <c r="AV216" s="128" t="str">
        <f t="shared" si="14"/>
        <v/>
      </c>
      <c r="AW216" s="128" t="str">
        <f t="shared" si="15"/>
        <v/>
      </c>
      <c r="AX216" s="129" t="str">
        <f t="shared" si="16"/>
        <v/>
      </c>
      <c r="AY216" s="143"/>
      <c r="AZ216" s="130"/>
      <c r="BA216" s="131" t="str">
        <f t="shared" si="17"/>
        <v/>
      </c>
      <c r="BB216" s="143"/>
      <c r="BC216" s="143"/>
      <c r="BD216" s="132"/>
      <c r="BE216" s="141"/>
      <c r="BF216" s="134" t="str">
        <f t="shared" si="18"/>
        <v/>
      </c>
      <c r="BG216" s="135" t="str">
        <f t="shared" si="19"/>
        <v>FLE412__44488_0.346111111111111___Negative_44489_0.413217592592593_</v>
      </c>
      <c r="BH216" s="136" t="str">
        <f t="shared" si="20"/>
        <v/>
      </c>
      <c r="BI216" s="141" t="s">
        <v>774</v>
      </c>
      <c r="BJ216" s="137" t="str">
        <f t="shared" si="21"/>
        <v>FLB3739</v>
      </c>
      <c r="BK216" s="138" t="b">
        <f t="shared" si="22"/>
        <v>0</v>
      </c>
      <c r="BL216" s="137" t="str">
        <f t="shared" si="23"/>
        <v/>
      </c>
      <c r="BM216" s="132"/>
      <c r="BN216" s="8" t="b">
        <f t="shared" si="24"/>
        <v>1</v>
      </c>
      <c r="BO216" s="139" t="b">
        <f t="shared" si="25"/>
        <v>0</v>
      </c>
      <c r="BP216" s="140" t="b">
        <f t="shared" si="26"/>
        <v>1</v>
      </c>
      <c r="BQ216" s="4"/>
      <c r="BR216" s="4" t="str">
        <f t="shared" si="27"/>
        <v/>
      </c>
      <c r="BS216" s="4"/>
      <c r="BT216" s="4"/>
    </row>
    <row r="217">
      <c r="A217" s="143" t="s">
        <v>775</v>
      </c>
      <c r="B217" s="144">
        <v>44488.0</v>
      </c>
      <c r="C217" s="115">
        <v>0.3474189814814815</v>
      </c>
      <c r="D217" s="4"/>
      <c r="E217" s="143"/>
      <c r="F217" s="149"/>
      <c r="G217" s="149"/>
      <c r="H217" s="151"/>
      <c r="I217" s="4"/>
      <c r="J217" s="4"/>
      <c r="K217" s="4" t="s">
        <v>622</v>
      </c>
      <c r="L217" s="145">
        <v>44489.0</v>
      </c>
      <c r="M217" s="115">
        <v>0.4132175925925926</v>
      </c>
      <c r="N217" s="151"/>
      <c r="O217" s="4"/>
      <c r="P217" s="116" t="b">
        <f>IFNA(IF(VLOOKUP($A217,'Add from APT'!$AA$2:$AC808,3,FALSE)&gt;0,TRUE,FALSE),"ER - NOT IN APT")</f>
        <v>0</v>
      </c>
      <c r="Q217" s="82" t="str">
        <f>IF(ISLOGICAL(P217),IF(P217,"ER - REPS IN APT", IFNA(VLOOKUP($A217,RAW_APT!$A$3:$M808,7,FALSE),"ER - NOT IN APT")),P217)</f>
        <v>Result</v>
      </c>
      <c r="R217" s="117" t="b">
        <f t="shared" si="2"/>
        <v>1</v>
      </c>
      <c r="S217" s="116">
        <f t="shared" si="3"/>
        <v>1</v>
      </c>
      <c r="T217" s="148">
        <v>0.0</v>
      </c>
      <c r="U217" s="149"/>
      <c r="V217" s="149"/>
      <c r="W217" s="149"/>
      <c r="X217" s="120" t="b">
        <f t="shared" si="4"/>
        <v>0</v>
      </c>
      <c r="Y217" s="121" t="b">
        <v>0</v>
      </c>
      <c r="Z217" s="122" t="str">
        <f t="shared" si="5"/>
        <v/>
      </c>
      <c r="AA217" s="122" t="b">
        <f t="shared" si="6"/>
        <v>0</v>
      </c>
      <c r="AB217" s="147" t="b">
        <v>0</v>
      </c>
      <c r="AC217" s="148">
        <v>711.0</v>
      </c>
      <c r="AD217" s="149" t="b">
        <v>1</v>
      </c>
      <c r="AE217" s="125" t="str">
        <f t="shared" si="7"/>
        <v/>
      </c>
      <c r="AF217" s="117" t="b">
        <f t="shared" si="8"/>
        <v>0</v>
      </c>
      <c r="AG217" s="126" t="b">
        <f t="shared" si="9"/>
        <v>0</v>
      </c>
      <c r="AH217" s="148"/>
      <c r="AI217" s="150"/>
      <c r="AJ217" s="146"/>
      <c r="AK217" s="83" t="str">
        <f t="shared" si="10"/>
        <v>Negative</v>
      </c>
      <c r="AL217" s="147"/>
      <c r="AM217" s="83" t="s">
        <v>280</v>
      </c>
      <c r="AN217" s="83" t="s">
        <v>488</v>
      </c>
      <c r="AO217" s="83" t="str">
        <f>IFERROR(__xludf.DUMMYFUNCTION("IF($AG217, ""DELETED"",TRIM(JOIN("" "",D217:E217)))"),"")</f>
        <v/>
      </c>
      <c r="AP217" s="83" t="str">
        <f t="shared" ref="AP217:AQ217" si="241">IF($AG217, "DELETED", TRIM(CONCATENATE(F217,I217,U217)))</f>
        <v/>
      </c>
      <c r="AQ217" s="83" t="str">
        <f t="shared" si="241"/>
        <v/>
      </c>
      <c r="AR217" s="83" t="str">
        <f>IFERROR(__xludf.DUMMYFUNCTION("IF($AG217, ""DELETED"", TRIM(JOIN("" "",AP217,AQ217)))"),"")</f>
        <v/>
      </c>
      <c r="AS217" s="127"/>
      <c r="AT217" s="128" t="b">
        <f t="shared" si="12"/>
        <v>0</v>
      </c>
      <c r="AU217" s="128" t="str">
        <f t="shared" si="13"/>
        <v/>
      </c>
      <c r="AV217" s="128" t="str">
        <f t="shared" si="14"/>
        <v/>
      </c>
      <c r="AW217" s="128" t="str">
        <f t="shared" si="15"/>
        <v/>
      </c>
      <c r="AX217" s="129" t="str">
        <f t="shared" si="16"/>
        <v/>
      </c>
      <c r="AY217" s="143"/>
      <c r="AZ217" s="130"/>
      <c r="BA217" s="131" t="str">
        <f t="shared" si="17"/>
        <v/>
      </c>
      <c r="BB217" s="143"/>
      <c r="BC217" s="143"/>
      <c r="BD217" s="132"/>
      <c r="BE217" s="141"/>
      <c r="BF217" s="134" t="str">
        <f t="shared" si="18"/>
        <v/>
      </c>
      <c r="BG217" s="135" t="str">
        <f t="shared" si="19"/>
        <v>FLE438__44488_0.347418981481482___Negative_44489_0.413217592592593_</v>
      </c>
      <c r="BH217" s="136" t="str">
        <f t="shared" si="20"/>
        <v/>
      </c>
      <c r="BI217" s="141" t="s">
        <v>776</v>
      </c>
      <c r="BJ217" s="137" t="str">
        <f t="shared" si="21"/>
        <v>FLB3740</v>
      </c>
      <c r="BK217" s="138" t="b">
        <f t="shared" si="22"/>
        <v>0</v>
      </c>
      <c r="BL217" s="137" t="str">
        <f t="shared" si="23"/>
        <v/>
      </c>
      <c r="BM217" s="132"/>
      <c r="BN217" s="8" t="b">
        <f t="shared" si="24"/>
        <v>1</v>
      </c>
      <c r="BO217" s="139" t="b">
        <f t="shared" si="25"/>
        <v>0</v>
      </c>
      <c r="BP217" s="140" t="b">
        <f t="shared" si="26"/>
        <v>1</v>
      </c>
      <c r="BQ217" s="4"/>
      <c r="BR217" s="4" t="str">
        <f t="shared" si="27"/>
        <v/>
      </c>
      <c r="BS217" s="4"/>
      <c r="BT217" s="4"/>
    </row>
    <row r="218">
      <c r="A218" s="4" t="s">
        <v>777</v>
      </c>
      <c r="B218" s="144">
        <v>44488.0</v>
      </c>
      <c r="C218" s="115">
        <v>0.38090277777777776</v>
      </c>
      <c r="D218" s="4"/>
      <c r="E218" s="143"/>
      <c r="F218" s="4"/>
      <c r="G218" s="4"/>
      <c r="H218" s="151"/>
      <c r="I218" s="4"/>
      <c r="J218" s="4"/>
      <c r="K218" s="4" t="s">
        <v>622</v>
      </c>
      <c r="L218" s="145">
        <v>44489.0</v>
      </c>
      <c r="M218" s="115">
        <v>0.4132175925925926</v>
      </c>
      <c r="N218" s="4"/>
      <c r="O218" s="4"/>
      <c r="P218" s="116" t="b">
        <f>IFNA(IF(VLOOKUP($A218,'Add from APT'!$AA$2:$AC808,3,FALSE)&gt;0,TRUE,FALSE),"ER - NOT IN APT")</f>
        <v>0</v>
      </c>
      <c r="Q218" s="82" t="str">
        <f>IF(ISLOGICAL(P218),IF(P218,"ER - REPS IN APT", IFNA(VLOOKUP($A218,RAW_APT!$A$3:$M808,7,FALSE),"ER - NOT IN APT")),P218)</f>
        <v>Result</v>
      </c>
      <c r="R218" s="117" t="b">
        <f t="shared" si="2"/>
        <v>1</v>
      </c>
      <c r="S218" s="116">
        <f t="shared" si="3"/>
        <v>1</v>
      </c>
      <c r="T218" s="146"/>
      <c r="U218" s="147"/>
      <c r="V218" s="147"/>
      <c r="W218" s="147"/>
      <c r="X218" s="120" t="b">
        <f t="shared" si="4"/>
        <v>0</v>
      </c>
      <c r="Y218" s="121" t="b">
        <v>0</v>
      </c>
      <c r="Z218" s="122" t="str">
        <f t="shared" si="5"/>
        <v/>
      </c>
      <c r="AA218" s="122" t="b">
        <f t="shared" si="6"/>
        <v>0</v>
      </c>
      <c r="AB218" s="147" t="b">
        <v>0</v>
      </c>
      <c r="AC218" s="148">
        <v>322.0</v>
      </c>
      <c r="AD218" s="149" t="b">
        <v>0</v>
      </c>
      <c r="AE218" s="125" t="str">
        <f t="shared" si="7"/>
        <v/>
      </c>
      <c r="AF218" s="117" t="b">
        <f t="shared" si="8"/>
        <v>0</v>
      </c>
      <c r="AG218" s="126" t="b">
        <f t="shared" si="9"/>
        <v>0</v>
      </c>
      <c r="AH218" s="148"/>
      <c r="AI218" s="150"/>
      <c r="AJ218" s="146"/>
      <c r="AK218" s="83" t="str">
        <f t="shared" si="10"/>
        <v>Negative</v>
      </c>
      <c r="AL218" s="147"/>
      <c r="AM218" s="83" t="s">
        <v>280</v>
      </c>
      <c r="AN218" s="83" t="s">
        <v>437</v>
      </c>
      <c r="AO218" s="83" t="str">
        <f>IFERROR(__xludf.DUMMYFUNCTION("IF($AG218, ""DELETED"",TRIM(JOIN("" "",D218:E218)))"),"")</f>
        <v/>
      </c>
      <c r="AP218" s="83" t="str">
        <f t="shared" ref="AP218:AQ218" si="242">IF($AG218, "DELETED", TRIM(CONCATENATE(F218,I218,U218)))</f>
        <v/>
      </c>
      <c r="AQ218" s="83" t="str">
        <f t="shared" si="242"/>
        <v/>
      </c>
      <c r="AR218" s="83" t="str">
        <f>IFERROR(__xludf.DUMMYFUNCTION("IF($AG218, ""DELETED"", TRIM(JOIN("" "",AP218,AQ218)))"),"")</f>
        <v/>
      </c>
      <c r="AS218" s="127"/>
      <c r="AT218" s="128" t="b">
        <f t="shared" si="12"/>
        <v>0</v>
      </c>
      <c r="AU218" s="128" t="str">
        <f t="shared" si="13"/>
        <v/>
      </c>
      <c r="AV218" s="128" t="str">
        <f t="shared" si="14"/>
        <v/>
      </c>
      <c r="AW218" s="128" t="str">
        <f t="shared" si="15"/>
        <v/>
      </c>
      <c r="AX218" s="129" t="str">
        <f t="shared" si="16"/>
        <v/>
      </c>
      <c r="AY218" s="143"/>
      <c r="AZ218" s="130"/>
      <c r="BA218" s="131" t="str">
        <f t="shared" si="17"/>
        <v/>
      </c>
      <c r="BB218" s="143"/>
      <c r="BC218" s="143"/>
      <c r="BD218" s="132"/>
      <c r="BE218" s="141"/>
      <c r="BF218" s="134" t="str">
        <f t="shared" si="18"/>
        <v/>
      </c>
      <c r="BG218" s="135" t="str">
        <f t="shared" si="19"/>
        <v>FLE613__44488_0.380902777777778___Negative_44489_0.413217592592593_</v>
      </c>
      <c r="BH218" s="136" t="str">
        <f t="shared" si="20"/>
        <v/>
      </c>
      <c r="BI218" s="141" t="s">
        <v>778</v>
      </c>
      <c r="BJ218" s="137" t="str">
        <f t="shared" si="21"/>
        <v>FLB3741</v>
      </c>
      <c r="BK218" s="138" t="b">
        <f t="shared" si="22"/>
        <v>0</v>
      </c>
      <c r="BL218" s="137" t="str">
        <f t="shared" si="23"/>
        <v/>
      </c>
      <c r="BM218" s="132"/>
      <c r="BN218" s="8" t="b">
        <f t="shared" si="24"/>
        <v>1</v>
      </c>
      <c r="BO218" s="139" t="b">
        <f t="shared" si="25"/>
        <v>0</v>
      </c>
      <c r="BP218" s="140" t="b">
        <f t="shared" si="26"/>
        <v>1</v>
      </c>
      <c r="BQ218" s="4"/>
      <c r="BR218" s="4" t="str">
        <f t="shared" si="27"/>
        <v/>
      </c>
      <c r="BS218" s="4"/>
      <c r="BT218" s="4"/>
    </row>
    <row r="219">
      <c r="A219" s="143" t="s">
        <v>779</v>
      </c>
      <c r="B219" s="144">
        <v>44488.0</v>
      </c>
      <c r="C219" s="115">
        <v>0.4038773148148148</v>
      </c>
      <c r="D219" s="4"/>
      <c r="E219" s="143"/>
      <c r="F219" s="149"/>
      <c r="G219" s="149"/>
      <c r="H219" s="151"/>
      <c r="I219" s="4"/>
      <c r="J219" s="4"/>
      <c r="K219" s="4" t="s">
        <v>622</v>
      </c>
      <c r="L219" s="145">
        <v>44489.0</v>
      </c>
      <c r="M219" s="115">
        <v>0.4132175925925926</v>
      </c>
      <c r="N219" s="4"/>
      <c r="O219" s="4"/>
      <c r="P219" s="116" t="b">
        <f>IFNA(IF(VLOOKUP($A219,'Add from APT'!$AA$2:$AC808,3,FALSE)&gt;0,TRUE,FALSE),"ER - NOT IN APT")</f>
        <v>0</v>
      </c>
      <c r="Q219" s="82" t="str">
        <f>IF(ISLOGICAL(P219),IF(P219,"ER - REPS IN APT", IFNA(VLOOKUP($A219,RAW_APT!$A$3:$M808,7,FALSE),"ER - NOT IN APT")),P219)</f>
        <v>Result</v>
      </c>
      <c r="R219" s="117" t="b">
        <f t="shared" si="2"/>
        <v>1</v>
      </c>
      <c r="S219" s="116">
        <f t="shared" si="3"/>
        <v>1</v>
      </c>
      <c r="T219" s="148">
        <v>0.0</v>
      </c>
      <c r="U219" s="149"/>
      <c r="V219" s="149"/>
      <c r="W219" s="147"/>
      <c r="X219" s="120" t="b">
        <f t="shared" si="4"/>
        <v>0</v>
      </c>
      <c r="Y219" s="121" t="b">
        <v>0</v>
      </c>
      <c r="Z219" s="122" t="str">
        <f t="shared" si="5"/>
        <v/>
      </c>
      <c r="AA219" s="122" t="b">
        <f t="shared" si="6"/>
        <v>0</v>
      </c>
      <c r="AB219" s="147" t="b">
        <v>0</v>
      </c>
      <c r="AC219" s="148">
        <v>710.0</v>
      </c>
      <c r="AD219" s="149" t="b">
        <v>1</v>
      </c>
      <c r="AE219" s="125" t="str">
        <f t="shared" si="7"/>
        <v/>
      </c>
      <c r="AF219" s="117" t="b">
        <f t="shared" si="8"/>
        <v>0</v>
      </c>
      <c r="AG219" s="126" t="b">
        <f t="shared" si="9"/>
        <v>0</v>
      </c>
      <c r="AH219" s="148"/>
      <c r="AI219" s="150"/>
      <c r="AJ219" s="146"/>
      <c r="AK219" s="83" t="str">
        <f t="shared" si="10"/>
        <v>Negative</v>
      </c>
      <c r="AL219" s="147"/>
      <c r="AM219" s="83" t="s">
        <v>280</v>
      </c>
      <c r="AN219" s="83" t="s">
        <v>416</v>
      </c>
      <c r="AO219" s="83" t="str">
        <f>IFERROR(__xludf.DUMMYFUNCTION("IF($AG219, ""DELETED"",TRIM(JOIN("" "",D219:E219)))"),"")</f>
        <v/>
      </c>
      <c r="AP219" s="83" t="str">
        <f t="shared" ref="AP219:AQ219" si="243">IF($AG219, "DELETED", TRIM(CONCATENATE(F219,I219,U219)))</f>
        <v/>
      </c>
      <c r="AQ219" s="83" t="str">
        <f t="shared" si="243"/>
        <v/>
      </c>
      <c r="AR219" s="83" t="str">
        <f>IFERROR(__xludf.DUMMYFUNCTION("IF($AG219, ""DELETED"", TRIM(JOIN("" "",AP219,AQ219)))"),"")</f>
        <v/>
      </c>
      <c r="AS219" s="127"/>
      <c r="AT219" s="128" t="b">
        <f t="shared" si="12"/>
        <v>0</v>
      </c>
      <c r="AU219" s="128" t="str">
        <f t="shared" si="13"/>
        <v/>
      </c>
      <c r="AV219" s="128" t="str">
        <f t="shared" si="14"/>
        <v/>
      </c>
      <c r="AW219" s="128" t="str">
        <f t="shared" si="15"/>
        <v/>
      </c>
      <c r="AX219" s="129" t="str">
        <f t="shared" si="16"/>
        <v/>
      </c>
      <c r="AY219" s="143"/>
      <c r="AZ219" s="130"/>
      <c r="BA219" s="131" t="str">
        <f t="shared" si="17"/>
        <v/>
      </c>
      <c r="BB219" s="143"/>
      <c r="BC219" s="143"/>
      <c r="BD219" s="132"/>
      <c r="BE219" s="141"/>
      <c r="BF219" s="134" t="str">
        <f t="shared" si="18"/>
        <v/>
      </c>
      <c r="BG219" s="135" t="str">
        <f t="shared" si="19"/>
        <v>FLE545__44488_0.403877314814815___Negative_44489_0.413217592592593_</v>
      </c>
      <c r="BH219" s="136" t="str">
        <f t="shared" si="20"/>
        <v/>
      </c>
      <c r="BI219" s="141" t="s">
        <v>780</v>
      </c>
      <c r="BJ219" s="137" t="str">
        <f t="shared" si="21"/>
        <v>FLB3742</v>
      </c>
      <c r="BK219" s="138" t="b">
        <f t="shared" si="22"/>
        <v>0</v>
      </c>
      <c r="BL219" s="137" t="str">
        <f t="shared" si="23"/>
        <v/>
      </c>
      <c r="BM219" s="132"/>
      <c r="BN219" s="8" t="b">
        <f t="shared" si="24"/>
        <v>1</v>
      </c>
      <c r="BO219" s="139" t="b">
        <f t="shared" si="25"/>
        <v>0</v>
      </c>
      <c r="BP219" s="140" t="b">
        <f t="shared" si="26"/>
        <v>1</v>
      </c>
      <c r="BQ219" s="4"/>
      <c r="BR219" s="4" t="str">
        <f t="shared" si="27"/>
        <v/>
      </c>
      <c r="BS219" s="4"/>
      <c r="BT219" s="4"/>
    </row>
    <row r="220">
      <c r="A220" s="143" t="s">
        <v>781</v>
      </c>
      <c r="B220" s="144">
        <v>44488.0</v>
      </c>
      <c r="C220" s="115">
        <v>0.4462962962962963</v>
      </c>
      <c r="D220" s="4"/>
      <c r="E220" s="143"/>
      <c r="F220" s="149"/>
      <c r="G220" s="147"/>
      <c r="H220" s="151"/>
      <c r="I220" s="4"/>
      <c r="J220" s="4"/>
      <c r="K220" s="4" t="s">
        <v>622</v>
      </c>
      <c r="L220" s="145">
        <v>44490.0</v>
      </c>
      <c r="M220" s="115">
        <v>0.3804513888888889</v>
      </c>
      <c r="N220" s="4"/>
      <c r="O220" s="4"/>
      <c r="P220" s="116" t="b">
        <f>IFNA(IF(VLOOKUP($A220,'Add from APT'!$AA$2:$AC808,3,FALSE)&gt;0,TRUE,FALSE),"ER - NOT IN APT")</f>
        <v>0</v>
      </c>
      <c r="Q220" s="82" t="str">
        <f>IF(ISLOGICAL(P220),IF(P220,"ER - REPS IN APT", IFNA(VLOOKUP($A220,RAW_APT!$A$3:$M808,7,FALSE),"ER - NOT IN APT")),P220)</f>
        <v>Result</v>
      </c>
      <c r="R220" s="117" t="b">
        <f t="shared" si="2"/>
        <v>1</v>
      </c>
      <c r="S220" s="116">
        <f t="shared" si="3"/>
        <v>1</v>
      </c>
      <c r="T220" s="148">
        <v>0.0</v>
      </c>
      <c r="U220" s="149"/>
      <c r="V220" s="147"/>
      <c r="W220" s="149"/>
      <c r="X220" s="120" t="b">
        <f t="shared" si="4"/>
        <v>0</v>
      </c>
      <c r="Y220" s="121" t="b">
        <v>0</v>
      </c>
      <c r="Z220" s="122" t="str">
        <f t="shared" si="5"/>
        <v/>
      </c>
      <c r="AA220" s="122" t="b">
        <f t="shared" si="6"/>
        <v>0</v>
      </c>
      <c r="AB220" s="147" t="b">
        <v>0</v>
      </c>
      <c r="AC220" s="148">
        <v>709.0</v>
      </c>
      <c r="AD220" s="149" t="b">
        <v>1</v>
      </c>
      <c r="AE220" s="125" t="str">
        <f t="shared" si="7"/>
        <v/>
      </c>
      <c r="AF220" s="117" t="b">
        <f t="shared" si="8"/>
        <v>0</v>
      </c>
      <c r="AG220" s="126" t="b">
        <f t="shared" si="9"/>
        <v>0</v>
      </c>
      <c r="AH220" s="148"/>
      <c r="AI220" s="150"/>
      <c r="AJ220" s="146"/>
      <c r="AK220" s="83" t="str">
        <f t="shared" si="10"/>
        <v>Negative</v>
      </c>
      <c r="AL220" s="147"/>
      <c r="AM220" s="83" t="s">
        <v>280</v>
      </c>
      <c r="AN220" s="83" t="s">
        <v>535</v>
      </c>
      <c r="AO220" s="83" t="str">
        <f>IFERROR(__xludf.DUMMYFUNCTION("IF($AG220, ""DELETED"",TRIM(JOIN("" "",D220:E220)))"),"")</f>
        <v/>
      </c>
      <c r="AP220" s="83" t="str">
        <f t="shared" ref="AP220:AQ220" si="244">IF($AG220, "DELETED", TRIM(CONCATENATE(F220,I220,U220)))</f>
        <v/>
      </c>
      <c r="AQ220" s="83" t="str">
        <f t="shared" si="244"/>
        <v/>
      </c>
      <c r="AR220" s="83" t="str">
        <f>IFERROR(__xludf.DUMMYFUNCTION("IF($AG220, ""DELETED"", TRIM(JOIN("" "",AP220,AQ220)))"),"")</f>
        <v/>
      </c>
      <c r="AS220" s="127"/>
      <c r="AT220" s="128" t="b">
        <f t="shared" si="12"/>
        <v>0</v>
      </c>
      <c r="AU220" s="128" t="str">
        <f t="shared" si="13"/>
        <v/>
      </c>
      <c r="AV220" s="128" t="str">
        <f t="shared" si="14"/>
        <v/>
      </c>
      <c r="AW220" s="128" t="str">
        <f t="shared" si="15"/>
        <v/>
      </c>
      <c r="AX220" s="129" t="str">
        <f t="shared" si="16"/>
        <v/>
      </c>
      <c r="AY220" s="143"/>
      <c r="AZ220" s="130"/>
      <c r="BA220" s="131" t="str">
        <f t="shared" si="17"/>
        <v/>
      </c>
      <c r="BB220" s="143"/>
      <c r="BC220" s="143"/>
      <c r="BD220" s="132"/>
      <c r="BE220" s="141"/>
      <c r="BF220" s="134" t="str">
        <f t="shared" si="18"/>
        <v/>
      </c>
      <c r="BG220" s="135" t="str">
        <f t="shared" si="19"/>
        <v>FLE522__44488_0.446296296296296___Negative_44490_0.380451388888889_</v>
      </c>
      <c r="BH220" s="136" t="str">
        <f t="shared" si="20"/>
        <v/>
      </c>
      <c r="BI220" s="141" t="s">
        <v>782</v>
      </c>
      <c r="BJ220" s="137" t="str">
        <f t="shared" si="21"/>
        <v>FLB3743</v>
      </c>
      <c r="BK220" s="138" t="b">
        <f t="shared" si="22"/>
        <v>0</v>
      </c>
      <c r="BL220" s="137" t="str">
        <f t="shared" si="23"/>
        <v/>
      </c>
      <c r="BM220" s="132"/>
      <c r="BN220" s="8" t="b">
        <f t="shared" si="24"/>
        <v>1</v>
      </c>
      <c r="BO220" s="139" t="b">
        <f t="shared" si="25"/>
        <v>0</v>
      </c>
      <c r="BP220" s="140" t="b">
        <f t="shared" si="26"/>
        <v>1</v>
      </c>
      <c r="BQ220" s="4"/>
      <c r="BR220" s="4" t="str">
        <f t="shared" si="27"/>
        <v/>
      </c>
      <c r="BS220" s="4"/>
      <c r="BT220" s="4"/>
    </row>
    <row r="221">
      <c r="A221" s="143" t="s">
        <v>783</v>
      </c>
      <c r="B221" s="144">
        <v>44488.0</v>
      </c>
      <c r="C221" s="115">
        <v>0.44849537037037035</v>
      </c>
      <c r="D221" s="4"/>
      <c r="E221" s="143"/>
      <c r="F221" s="149"/>
      <c r="G221" s="149"/>
      <c r="H221" s="151"/>
      <c r="I221" s="4"/>
      <c r="J221" s="4"/>
      <c r="K221" s="4" t="s">
        <v>622</v>
      </c>
      <c r="L221" s="145">
        <v>44490.0</v>
      </c>
      <c r="M221" s="115">
        <v>0.3804513888888889</v>
      </c>
      <c r="N221" s="4"/>
      <c r="O221" s="4"/>
      <c r="P221" s="116" t="b">
        <f>IFNA(IF(VLOOKUP($A221,'Add from APT'!$AA$2:$AC808,3,FALSE)&gt;0,TRUE,FALSE),"ER - NOT IN APT")</f>
        <v>0</v>
      </c>
      <c r="Q221" s="82" t="str">
        <f>IF(ISLOGICAL(P221),IF(P221,"ER - REPS IN APT", IFNA(VLOOKUP($A221,RAW_APT!$A$3:$M808,7,FALSE),"ER - NOT IN APT")),P221)</f>
        <v>Result</v>
      </c>
      <c r="R221" s="117" t="b">
        <f t="shared" si="2"/>
        <v>1</v>
      </c>
      <c r="S221" s="116">
        <f t="shared" si="3"/>
        <v>1</v>
      </c>
      <c r="T221" s="148">
        <v>0.0</v>
      </c>
      <c r="U221" s="149"/>
      <c r="V221" s="149"/>
      <c r="W221" s="147"/>
      <c r="X221" s="120" t="b">
        <f t="shared" si="4"/>
        <v>0</v>
      </c>
      <c r="Y221" s="121" t="b">
        <v>0</v>
      </c>
      <c r="Z221" s="122" t="str">
        <f t="shared" si="5"/>
        <v/>
      </c>
      <c r="AA221" s="122" t="b">
        <f t="shared" si="6"/>
        <v>0</v>
      </c>
      <c r="AB221" s="147" t="b">
        <v>0</v>
      </c>
      <c r="AC221" s="148">
        <v>708.0</v>
      </c>
      <c r="AD221" s="149" t="b">
        <v>1</v>
      </c>
      <c r="AE221" s="125" t="str">
        <f t="shared" si="7"/>
        <v/>
      </c>
      <c r="AF221" s="117" t="b">
        <f t="shared" si="8"/>
        <v>0</v>
      </c>
      <c r="AG221" s="126" t="b">
        <f t="shared" si="9"/>
        <v>0</v>
      </c>
      <c r="AH221" s="148"/>
      <c r="AI221" s="150"/>
      <c r="AJ221" s="146"/>
      <c r="AK221" s="83" t="str">
        <f t="shared" si="10"/>
        <v>Negative</v>
      </c>
      <c r="AL221" s="147"/>
      <c r="AM221" s="83" t="s">
        <v>280</v>
      </c>
      <c r="AN221" s="83" t="s">
        <v>784</v>
      </c>
      <c r="AO221" s="83" t="str">
        <f>IFERROR(__xludf.DUMMYFUNCTION("IF($AG221, ""DELETED"",TRIM(JOIN("" "",D221:E221)))"),"")</f>
        <v/>
      </c>
      <c r="AP221" s="83" t="str">
        <f t="shared" ref="AP221:AQ221" si="245">IF($AG221, "DELETED", TRIM(CONCATENATE(F221,I221,U221)))</f>
        <v/>
      </c>
      <c r="AQ221" s="83" t="str">
        <f t="shared" si="245"/>
        <v/>
      </c>
      <c r="AR221" s="83" t="str">
        <f>IFERROR(__xludf.DUMMYFUNCTION("IF($AG221, ""DELETED"", TRIM(JOIN("" "",AP221,AQ221)))"),"")</f>
        <v/>
      </c>
      <c r="AS221" s="127"/>
      <c r="AT221" s="128" t="b">
        <f t="shared" si="12"/>
        <v>0</v>
      </c>
      <c r="AU221" s="128" t="str">
        <f t="shared" si="13"/>
        <v/>
      </c>
      <c r="AV221" s="128" t="str">
        <f t="shared" si="14"/>
        <v/>
      </c>
      <c r="AW221" s="128" t="str">
        <f t="shared" si="15"/>
        <v/>
      </c>
      <c r="AX221" s="129" t="str">
        <f t="shared" si="16"/>
        <v/>
      </c>
      <c r="AY221" s="143"/>
      <c r="AZ221" s="130"/>
      <c r="BA221" s="131" t="str">
        <f t="shared" si="17"/>
        <v/>
      </c>
      <c r="BB221" s="143"/>
      <c r="BC221" s="143"/>
      <c r="BD221" s="132"/>
      <c r="BE221" s="141"/>
      <c r="BF221" s="134" t="str">
        <f t="shared" si="18"/>
        <v/>
      </c>
      <c r="BG221" s="135" t="str">
        <f t="shared" si="19"/>
        <v>FLE503__44488_0.44849537037037___Negative_44490_0.380451388888889_</v>
      </c>
      <c r="BH221" s="136" t="str">
        <f t="shared" si="20"/>
        <v/>
      </c>
      <c r="BI221" s="141" t="s">
        <v>785</v>
      </c>
      <c r="BJ221" s="137" t="str">
        <f t="shared" si="21"/>
        <v>FLB3745</v>
      </c>
      <c r="BK221" s="138" t="b">
        <f t="shared" si="22"/>
        <v>0</v>
      </c>
      <c r="BL221" s="137" t="str">
        <f t="shared" si="23"/>
        <v/>
      </c>
      <c r="BM221" s="132"/>
      <c r="BN221" s="8" t="b">
        <f t="shared" si="24"/>
        <v>1</v>
      </c>
      <c r="BO221" s="139" t="b">
        <f t="shared" si="25"/>
        <v>0</v>
      </c>
      <c r="BP221" s="140" t="b">
        <f t="shared" si="26"/>
        <v>1</v>
      </c>
      <c r="BQ221" s="4"/>
      <c r="BR221" s="4" t="str">
        <f t="shared" si="27"/>
        <v/>
      </c>
      <c r="BS221" s="4"/>
      <c r="BT221" s="4"/>
    </row>
    <row r="222">
      <c r="A222" s="143" t="s">
        <v>786</v>
      </c>
      <c r="B222" s="144">
        <v>44488.0</v>
      </c>
      <c r="C222" s="115">
        <v>0.44873842592592594</v>
      </c>
      <c r="D222" s="4"/>
      <c r="E222" s="143"/>
      <c r="F222" s="149"/>
      <c r="G222" s="149"/>
      <c r="H222" s="151"/>
      <c r="I222" s="4"/>
      <c r="J222" s="4"/>
      <c r="K222" s="4" t="s">
        <v>622</v>
      </c>
      <c r="L222" s="145">
        <v>44490.0</v>
      </c>
      <c r="M222" s="115">
        <v>0.3804513888888889</v>
      </c>
      <c r="N222" s="151"/>
      <c r="O222" s="4"/>
      <c r="P222" s="116" t="b">
        <f>IFNA(IF(VLOOKUP($A222,'Add from APT'!$AA$2:$AC808,3,FALSE)&gt;0,TRUE,FALSE),"ER - NOT IN APT")</f>
        <v>0</v>
      </c>
      <c r="Q222" s="82" t="str">
        <f>IF(ISLOGICAL(P222),IF(P222,"ER - REPS IN APT", IFNA(VLOOKUP($A222,RAW_APT!$A$3:$M808,7,FALSE),"ER - NOT IN APT")),P222)</f>
        <v>Result</v>
      </c>
      <c r="R222" s="117" t="b">
        <f t="shared" si="2"/>
        <v>1</v>
      </c>
      <c r="S222" s="116">
        <f t="shared" si="3"/>
        <v>1</v>
      </c>
      <c r="T222" s="148">
        <v>0.0</v>
      </c>
      <c r="U222" s="149"/>
      <c r="V222" s="149"/>
      <c r="W222" s="147"/>
      <c r="X222" s="120" t="b">
        <f t="shared" si="4"/>
        <v>0</v>
      </c>
      <c r="Y222" s="121" t="b">
        <v>0</v>
      </c>
      <c r="Z222" s="122" t="str">
        <f t="shared" si="5"/>
        <v/>
      </c>
      <c r="AA222" s="122" t="b">
        <f t="shared" si="6"/>
        <v>0</v>
      </c>
      <c r="AB222" s="147" t="b">
        <v>0</v>
      </c>
      <c r="AC222" s="148">
        <v>707.0</v>
      </c>
      <c r="AD222" s="149" t="b">
        <v>1</v>
      </c>
      <c r="AE222" s="125" t="str">
        <f t="shared" si="7"/>
        <v/>
      </c>
      <c r="AF222" s="117" t="b">
        <f t="shared" si="8"/>
        <v>0</v>
      </c>
      <c r="AG222" s="126" t="b">
        <f t="shared" si="9"/>
        <v>0</v>
      </c>
      <c r="AH222" s="148"/>
      <c r="AI222" s="150"/>
      <c r="AJ222" s="146"/>
      <c r="AK222" s="83" t="str">
        <f t="shared" si="10"/>
        <v>Negative</v>
      </c>
      <c r="AL222" s="147"/>
      <c r="AM222" s="83" t="s">
        <v>280</v>
      </c>
      <c r="AN222" s="83" t="s">
        <v>787</v>
      </c>
      <c r="AO222" s="83" t="str">
        <f>IFERROR(__xludf.DUMMYFUNCTION("IF($AG222, ""DELETED"",TRIM(JOIN("" "",D222:E222)))"),"")</f>
        <v/>
      </c>
      <c r="AP222" s="83" t="str">
        <f t="shared" ref="AP222:AQ222" si="246">IF($AG222, "DELETED", TRIM(CONCATENATE(F222,I222,U222)))</f>
        <v/>
      </c>
      <c r="AQ222" s="83" t="str">
        <f t="shared" si="246"/>
        <v/>
      </c>
      <c r="AR222" s="83" t="str">
        <f>IFERROR(__xludf.DUMMYFUNCTION("IF($AG222, ""DELETED"", TRIM(JOIN("" "",AP222,AQ222)))"),"")</f>
        <v/>
      </c>
      <c r="AS222" s="127"/>
      <c r="AT222" s="128" t="b">
        <f t="shared" si="12"/>
        <v>0</v>
      </c>
      <c r="AU222" s="128" t="str">
        <f t="shared" si="13"/>
        <v/>
      </c>
      <c r="AV222" s="128" t="str">
        <f t="shared" si="14"/>
        <v/>
      </c>
      <c r="AW222" s="128" t="str">
        <f t="shared" si="15"/>
        <v/>
      </c>
      <c r="AX222" s="129" t="str">
        <f t="shared" si="16"/>
        <v/>
      </c>
      <c r="AY222" s="143"/>
      <c r="AZ222" s="130"/>
      <c r="BA222" s="131" t="str">
        <f t="shared" si="17"/>
        <v/>
      </c>
      <c r="BB222" s="143"/>
      <c r="BC222" s="143"/>
      <c r="BD222" s="132"/>
      <c r="BE222" s="141"/>
      <c r="BF222" s="134" t="str">
        <f t="shared" si="18"/>
        <v/>
      </c>
      <c r="BG222" s="135" t="str">
        <f t="shared" si="19"/>
        <v>FLE548__44488_0.448738425925926___Negative_44490_0.380451388888889_</v>
      </c>
      <c r="BH222" s="136" t="str">
        <f t="shared" si="20"/>
        <v/>
      </c>
      <c r="BI222" s="141" t="s">
        <v>788</v>
      </c>
      <c r="BJ222" s="137" t="str">
        <f t="shared" si="21"/>
        <v>FLB3747</v>
      </c>
      <c r="BK222" s="138" t="b">
        <f t="shared" si="22"/>
        <v>0</v>
      </c>
      <c r="BL222" s="137" t="str">
        <f t="shared" si="23"/>
        <v/>
      </c>
      <c r="BM222" s="132"/>
      <c r="BN222" s="8" t="b">
        <f t="shared" si="24"/>
        <v>1</v>
      </c>
      <c r="BO222" s="139" t="b">
        <f t="shared" si="25"/>
        <v>0</v>
      </c>
      <c r="BP222" s="140" t="b">
        <f t="shared" si="26"/>
        <v>1</v>
      </c>
      <c r="BQ222" s="4"/>
      <c r="BR222" s="4" t="str">
        <f t="shared" si="27"/>
        <v/>
      </c>
      <c r="BS222" s="4"/>
      <c r="BT222" s="4"/>
    </row>
    <row r="223">
      <c r="A223" s="143" t="s">
        <v>789</v>
      </c>
      <c r="B223" s="144">
        <v>44488.0</v>
      </c>
      <c r="C223" s="115">
        <v>0.4501273148148148</v>
      </c>
      <c r="D223" s="4"/>
      <c r="E223" s="143"/>
      <c r="F223" s="149"/>
      <c r="G223" s="147"/>
      <c r="H223" s="151"/>
      <c r="I223" s="4"/>
      <c r="J223" s="4"/>
      <c r="K223" s="4" t="s">
        <v>622</v>
      </c>
      <c r="L223" s="144">
        <v>44490.0</v>
      </c>
      <c r="M223" s="115">
        <v>0.3804513888888889</v>
      </c>
      <c r="N223" s="151"/>
      <c r="O223" s="4"/>
      <c r="P223" s="116" t="b">
        <f>IFNA(IF(VLOOKUP($A223,'Add from APT'!$AA$2:$AC808,3,FALSE)&gt;0,TRUE,FALSE),"ER - NOT IN APT")</f>
        <v>0</v>
      </c>
      <c r="Q223" s="82" t="str">
        <f>IF(ISLOGICAL(P223),IF(P223,"ER - REPS IN APT", IFNA(VLOOKUP($A223,RAW_APT!$A$3:$M808,7,FALSE),"ER - NOT IN APT")),P223)</f>
        <v>Result</v>
      </c>
      <c r="R223" s="117" t="b">
        <f t="shared" si="2"/>
        <v>1</v>
      </c>
      <c r="S223" s="116">
        <f t="shared" si="3"/>
        <v>1</v>
      </c>
      <c r="T223" s="148">
        <v>0.0</v>
      </c>
      <c r="U223" s="149"/>
      <c r="V223" s="147"/>
      <c r="W223" s="147"/>
      <c r="X223" s="120" t="b">
        <f t="shared" si="4"/>
        <v>0</v>
      </c>
      <c r="Y223" s="121" t="b">
        <v>0</v>
      </c>
      <c r="Z223" s="122" t="str">
        <f t="shared" si="5"/>
        <v/>
      </c>
      <c r="AA223" s="122" t="b">
        <f t="shared" si="6"/>
        <v>0</v>
      </c>
      <c r="AB223" s="147" t="b">
        <v>0</v>
      </c>
      <c r="AC223" s="148">
        <v>706.0</v>
      </c>
      <c r="AD223" s="149" t="b">
        <v>1</v>
      </c>
      <c r="AE223" s="125" t="str">
        <f t="shared" si="7"/>
        <v/>
      </c>
      <c r="AF223" s="117" t="b">
        <f t="shared" si="8"/>
        <v>0</v>
      </c>
      <c r="AG223" s="126" t="b">
        <f t="shared" si="9"/>
        <v>0</v>
      </c>
      <c r="AH223" s="148"/>
      <c r="AI223" s="150"/>
      <c r="AJ223" s="146"/>
      <c r="AK223" s="83" t="str">
        <f t="shared" si="10"/>
        <v>Negative</v>
      </c>
      <c r="AL223" s="147"/>
      <c r="AM223" s="83" t="s">
        <v>280</v>
      </c>
      <c r="AN223" s="83" t="s">
        <v>610</v>
      </c>
      <c r="AO223" s="83" t="str">
        <f>IFERROR(__xludf.DUMMYFUNCTION("IF($AG223, ""DELETED"",TRIM(JOIN("" "",D223:E223)))"),"")</f>
        <v/>
      </c>
      <c r="AP223" s="83" t="str">
        <f t="shared" ref="AP223:AQ223" si="247">IF($AG223, "DELETED", TRIM(CONCATENATE(F223,I223,U223)))</f>
        <v/>
      </c>
      <c r="AQ223" s="83" t="str">
        <f t="shared" si="247"/>
        <v/>
      </c>
      <c r="AR223" s="83" t="str">
        <f>IFERROR(__xludf.DUMMYFUNCTION("IF($AG223, ""DELETED"", TRIM(JOIN("" "",AP223,AQ223)))"),"")</f>
        <v/>
      </c>
      <c r="AS223" s="127"/>
      <c r="AT223" s="128" t="b">
        <f t="shared" si="12"/>
        <v>0</v>
      </c>
      <c r="AU223" s="128" t="str">
        <f t="shared" si="13"/>
        <v/>
      </c>
      <c r="AV223" s="128" t="str">
        <f t="shared" si="14"/>
        <v/>
      </c>
      <c r="AW223" s="128" t="str">
        <f t="shared" si="15"/>
        <v/>
      </c>
      <c r="AX223" s="129" t="str">
        <f t="shared" si="16"/>
        <v/>
      </c>
      <c r="AY223" s="143"/>
      <c r="AZ223" s="130"/>
      <c r="BA223" s="131" t="str">
        <f t="shared" si="17"/>
        <v/>
      </c>
      <c r="BB223" s="143"/>
      <c r="BC223" s="143"/>
      <c r="BD223" s="132"/>
      <c r="BE223" s="141"/>
      <c r="BF223" s="134" t="str">
        <f t="shared" si="18"/>
        <v/>
      </c>
      <c r="BG223" s="135" t="str">
        <f t="shared" si="19"/>
        <v>FLE544__44488_0.450127314814815___Negative_44490_0.380451388888889_</v>
      </c>
      <c r="BH223" s="136" t="str">
        <f t="shared" si="20"/>
        <v/>
      </c>
      <c r="BI223" s="141" t="s">
        <v>790</v>
      </c>
      <c r="BJ223" s="137" t="str">
        <f t="shared" si="21"/>
        <v>FLB3748</v>
      </c>
      <c r="BK223" s="138" t="b">
        <f t="shared" si="22"/>
        <v>0</v>
      </c>
      <c r="BL223" s="137" t="str">
        <f t="shared" si="23"/>
        <v/>
      </c>
      <c r="BM223" s="132"/>
      <c r="BN223" s="8" t="b">
        <f t="shared" si="24"/>
        <v>1</v>
      </c>
      <c r="BO223" s="139" t="b">
        <f t="shared" si="25"/>
        <v>0</v>
      </c>
      <c r="BP223" s="140" t="b">
        <f t="shared" si="26"/>
        <v>1</v>
      </c>
      <c r="BQ223" s="4"/>
      <c r="BR223" s="4" t="str">
        <f t="shared" si="27"/>
        <v/>
      </c>
      <c r="BS223" s="4"/>
      <c r="BT223" s="4"/>
    </row>
    <row r="224">
      <c r="A224" s="4" t="s">
        <v>791</v>
      </c>
      <c r="B224" s="144">
        <v>44488.0</v>
      </c>
      <c r="C224" s="115">
        <v>0.5078587962962963</v>
      </c>
      <c r="D224" s="4"/>
      <c r="E224" s="143"/>
      <c r="F224" s="4"/>
      <c r="G224" s="4"/>
      <c r="H224" s="151"/>
      <c r="I224" s="4"/>
      <c r="J224" s="4"/>
      <c r="K224" s="4" t="s">
        <v>622</v>
      </c>
      <c r="L224" s="145">
        <v>44490.0</v>
      </c>
      <c r="M224" s="115">
        <v>0.3804513888888889</v>
      </c>
      <c r="N224" s="4"/>
      <c r="O224" s="4"/>
      <c r="P224" s="116" t="b">
        <f>IFNA(IF(VLOOKUP($A224,'Add from APT'!$AA$2:$AC808,3,FALSE)&gt;0,TRUE,FALSE),"ER - NOT IN APT")</f>
        <v>0</v>
      </c>
      <c r="Q224" s="82" t="str">
        <f>IF(ISLOGICAL(P224),IF(P224,"ER - REPS IN APT", IFNA(VLOOKUP($A224,RAW_APT!$A$3:$M808,7,FALSE),"ER - NOT IN APT")),P224)</f>
        <v>Result</v>
      </c>
      <c r="R224" s="117" t="b">
        <f t="shared" si="2"/>
        <v>1</v>
      </c>
      <c r="S224" s="116">
        <f t="shared" si="3"/>
        <v>1</v>
      </c>
      <c r="T224" s="146"/>
      <c r="U224" s="147"/>
      <c r="V224" s="147"/>
      <c r="W224" s="147"/>
      <c r="X224" s="120" t="b">
        <f t="shared" si="4"/>
        <v>0</v>
      </c>
      <c r="Y224" s="121" t="b">
        <v>0</v>
      </c>
      <c r="Z224" s="122" t="str">
        <f t="shared" si="5"/>
        <v/>
      </c>
      <c r="AA224" s="122" t="b">
        <f t="shared" si="6"/>
        <v>0</v>
      </c>
      <c r="AB224" s="147" t="b">
        <v>0</v>
      </c>
      <c r="AC224" s="148">
        <v>321.0</v>
      </c>
      <c r="AD224" s="149" t="b">
        <v>0</v>
      </c>
      <c r="AE224" s="125" t="str">
        <f t="shared" si="7"/>
        <v/>
      </c>
      <c r="AF224" s="117" t="b">
        <f t="shared" si="8"/>
        <v>0</v>
      </c>
      <c r="AG224" s="126" t="b">
        <f t="shared" si="9"/>
        <v>0</v>
      </c>
      <c r="AH224" s="148"/>
      <c r="AI224" s="150"/>
      <c r="AJ224" s="146"/>
      <c r="AK224" s="83" t="str">
        <f t="shared" si="10"/>
        <v>Negative</v>
      </c>
      <c r="AL224" s="147"/>
      <c r="AM224" s="83" t="s">
        <v>280</v>
      </c>
      <c r="AN224" s="83" t="s">
        <v>310</v>
      </c>
      <c r="AO224" s="83" t="str">
        <f>IFERROR(__xludf.DUMMYFUNCTION("IF($AG224, ""DELETED"",TRIM(JOIN("" "",D224:E224)))"),"")</f>
        <v/>
      </c>
      <c r="AP224" s="83" t="str">
        <f t="shared" ref="AP224:AQ224" si="248">IF($AG224, "DELETED", TRIM(CONCATENATE(F224,I224,U224)))</f>
        <v/>
      </c>
      <c r="AQ224" s="83" t="str">
        <f t="shared" si="248"/>
        <v/>
      </c>
      <c r="AR224" s="83" t="str">
        <f>IFERROR(__xludf.DUMMYFUNCTION("IF($AG224, ""DELETED"", TRIM(JOIN("" "",AP224,AQ224)))"),"")</f>
        <v/>
      </c>
      <c r="AS224" s="127"/>
      <c r="AT224" s="128" t="b">
        <f t="shared" si="12"/>
        <v>0</v>
      </c>
      <c r="AU224" s="128" t="str">
        <f t="shared" si="13"/>
        <v/>
      </c>
      <c r="AV224" s="128" t="str">
        <f t="shared" si="14"/>
        <v/>
      </c>
      <c r="AW224" s="128" t="str">
        <f t="shared" si="15"/>
        <v/>
      </c>
      <c r="AX224" s="129" t="str">
        <f t="shared" si="16"/>
        <v/>
      </c>
      <c r="AY224" s="143"/>
      <c r="AZ224" s="130"/>
      <c r="BA224" s="131" t="str">
        <f t="shared" si="17"/>
        <v/>
      </c>
      <c r="BB224" s="143"/>
      <c r="BC224" s="143"/>
      <c r="BD224" s="132"/>
      <c r="BE224" s="141"/>
      <c r="BF224" s="134" t="str">
        <f t="shared" si="18"/>
        <v/>
      </c>
      <c r="BG224" s="135" t="str">
        <f t="shared" si="19"/>
        <v>FLE641__44488_0.507858796296296___Negative_44490_0.380451388888889_</v>
      </c>
      <c r="BH224" s="136" t="str">
        <f t="shared" si="20"/>
        <v/>
      </c>
      <c r="BI224" s="141" t="s">
        <v>792</v>
      </c>
      <c r="BJ224" s="137" t="str">
        <f t="shared" si="21"/>
        <v>FLB3749</v>
      </c>
      <c r="BK224" s="138" t="b">
        <f t="shared" si="22"/>
        <v>0</v>
      </c>
      <c r="BL224" s="137" t="str">
        <f t="shared" si="23"/>
        <v/>
      </c>
      <c r="BM224" s="132"/>
      <c r="BN224" s="8" t="b">
        <f t="shared" si="24"/>
        <v>1</v>
      </c>
      <c r="BO224" s="139" t="b">
        <f t="shared" si="25"/>
        <v>0</v>
      </c>
      <c r="BP224" s="140" t="b">
        <f t="shared" si="26"/>
        <v>1</v>
      </c>
      <c r="BQ224" s="4"/>
      <c r="BR224" s="4" t="str">
        <f t="shared" si="27"/>
        <v/>
      </c>
      <c r="BS224" s="4"/>
      <c r="BT224" s="4"/>
    </row>
    <row r="225">
      <c r="A225" s="4" t="s">
        <v>793</v>
      </c>
      <c r="B225" s="144">
        <v>44488.0</v>
      </c>
      <c r="C225" s="115">
        <v>0.5106712962962963</v>
      </c>
      <c r="D225" s="4"/>
      <c r="E225" s="143"/>
      <c r="F225" s="4"/>
      <c r="G225" s="4"/>
      <c r="H225" s="151"/>
      <c r="I225" s="4"/>
      <c r="J225" s="4"/>
      <c r="K225" s="4" t="s">
        <v>622</v>
      </c>
      <c r="L225" s="145">
        <v>44490.0</v>
      </c>
      <c r="M225" s="115">
        <v>0.3804513888888889</v>
      </c>
      <c r="N225" s="4"/>
      <c r="O225" s="4"/>
      <c r="P225" s="116" t="b">
        <f>IFNA(IF(VLOOKUP($A225,'Add from APT'!$AA$2:$AC808,3,FALSE)&gt;0,TRUE,FALSE),"ER - NOT IN APT")</f>
        <v>0</v>
      </c>
      <c r="Q225" s="82" t="str">
        <f>IF(ISLOGICAL(P225),IF(P225,"ER - REPS IN APT", IFNA(VLOOKUP($A225,RAW_APT!$A$3:$M808,7,FALSE),"ER - NOT IN APT")),P225)</f>
        <v>Result</v>
      </c>
      <c r="R225" s="117" t="b">
        <f t="shared" si="2"/>
        <v>1</v>
      </c>
      <c r="S225" s="116">
        <f t="shared" si="3"/>
        <v>1</v>
      </c>
      <c r="T225" s="146"/>
      <c r="U225" s="147"/>
      <c r="V225" s="147"/>
      <c r="W225" s="147"/>
      <c r="X225" s="120" t="b">
        <f t="shared" si="4"/>
        <v>0</v>
      </c>
      <c r="Y225" s="121" t="b">
        <v>0</v>
      </c>
      <c r="Z225" s="122" t="str">
        <f t="shared" si="5"/>
        <v/>
      </c>
      <c r="AA225" s="122" t="b">
        <f t="shared" si="6"/>
        <v>0</v>
      </c>
      <c r="AB225" s="147" t="b">
        <v>0</v>
      </c>
      <c r="AC225" s="148">
        <v>320.0</v>
      </c>
      <c r="AD225" s="149" t="b">
        <v>0</v>
      </c>
      <c r="AE225" s="125" t="str">
        <f t="shared" si="7"/>
        <v/>
      </c>
      <c r="AF225" s="117" t="b">
        <f t="shared" si="8"/>
        <v>0</v>
      </c>
      <c r="AG225" s="126" t="b">
        <f t="shared" si="9"/>
        <v>0</v>
      </c>
      <c r="AH225" s="148"/>
      <c r="AI225" s="150"/>
      <c r="AJ225" s="146"/>
      <c r="AK225" s="83" t="str">
        <f t="shared" si="10"/>
        <v>Negative</v>
      </c>
      <c r="AL225" s="147"/>
      <c r="AM225" s="83" t="s">
        <v>280</v>
      </c>
      <c r="AN225" s="83" t="s">
        <v>305</v>
      </c>
      <c r="AO225" s="83" t="str">
        <f>IFERROR(__xludf.DUMMYFUNCTION("IF($AG225, ""DELETED"",TRIM(JOIN("" "",D225:E225)))"),"")</f>
        <v/>
      </c>
      <c r="AP225" s="83" t="str">
        <f t="shared" ref="AP225:AQ225" si="249">IF($AG225, "DELETED", TRIM(CONCATENATE(F225,I225,U225)))</f>
        <v/>
      </c>
      <c r="AQ225" s="83" t="str">
        <f t="shared" si="249"/>
        <v/>
      </c>
      <c r="AR225" s="83" t="str">
        <f>IFERROR(__xludf.DUMMYFUNCTION("IF($AG225, ""DELETED"", TRIM(JOIN("" "",AP225,AQ225)))"),"")</f>
        <v/>
      </c>
      <c r="AS225" s="127"/>
      <c r="AT225" s="128" t="b">
        <f t="shared" si="12"/>
        <v>0</v>
      </c>
      <c r="AU225" s="128" t="str">
        <f t="shared" si="13"/>
        <v/>
      </c>
      <c r="AV225" s="128" t="str">
        <f t="shared" si="14"/>
        <v/>
      </c>
      <c r="AW225" s="128" t="str">
        <f t="shared" si="15"/>
        <v/>
      </c>
      <c r="AX225" s="129" t="str">
        <f t="shared" si="16"/>
        <v/>
      </c>
      <c r="AY225" s="143"/>
      <c r="AZ225" s="130"/>
      <c r="BA225" s="131" t="str">
        <f t="shared" si="17"/>
        <v/>
      </c>
      <c r="BB225" s="143"/>
      <c r="BC225" s="143"/>
      <c r="BD225" s="132"/>
      <c r="BE225" s="141"/>
      <c r="BF225" s="134" t="str">
        <f t="shared" si="18"/>
        <v/>
      </c>
      <c r="BG225" s="135" t="str">
        <f t="shared" si="19"/>
        <v>FLE648__44488_0.510671296296296___Negative_44490_0.380451388888889_</v>
      </c>
      <c r="BH225" s="136" t="str">
        <f t="shared" si="20"/>
        <v/>
      </c>
      <c r="BI225" s="141" t="s">
        <v>794</v>
      </c>
      <c r="BJ225" s="137" t="str">
        <f t="shared" si="21"/>
        <v>FLB3751</v>
      </c>
      <c r="BK225" s="138" t="b">
        <f t="shared" si="22"/>
        <v>0</v>
      </c>
      <c r="BL225" s="137" t="str">
        <f t="shared" si="23"/>
        <v/>
      </c>
      <c r="BM225" s="132"/>
      <c r="BN225" s="8" t="b">
        <f t="shared" si="24"/>
        <v>1</v>
      </c>
      <c r="BO225" s="139" t="b">
        <f t="shared" si="25"/>
        <v>0</v>
      </c>
      <c r="BP225" s="140" t="b">
        <f t="shared" si="26"/>
        <v>1</v>
      </c>
      <c r="BQ225" s="4"/>
      <c r="BR225" s="4" t="str">
        <f t="shared" si="27"/>
        <v/>
      </c>
      <c r="BS225" s="4"/>
      <c r="BT225" s="4"/>
    </row>
    <row r="226">
      <c r="A226" s="4" t="s">
        <v>795</v>
      </c>
      <c r="B226" s="144">
        <v>44489.0</v>
      </c>
      <c r="C226" s="115">
        <v>0.1696527777777778</v>
      </c>
      <c r="D226" s="4"/>
      <c r="E226" s="143"/>
      <c r="F226" s="4"/>
      <c r="G226" s="4"/>
      <c r="H226" s="151"/>
      <c r="I226" s="4"/>
      <c r="J226" s="4"/>
      <c r="K226" s="4" t="s">
        <v>622</v>
      </c>
      <c r="L226" s="145">
        <v>44489.0</v>
      </c>
      <c r="M226" s="115">
        <v>0.4132175925925926</v>
      </c>
      <c r="N226" s="4"/>
      <c r="O226" s="4"/>
      <c r="P226" s="116" t="b">
        <f>IFNA(IF(VLOOKUP($A226,'Add from APT'!$AA$2:$AC808,3,FALSE)&gt;0,TRUE,FALSE),"ER - NOT IN APT")</f>
        <v>0</v>
      </c>
      <c r="Q226" s="82" t="str">
        <f>IF(ISLOGICAL(P226),IF(P226,"ER - REPS IN APT", IFNA(VLOOKUP($A226,RAW_APT!$A$3:$M808,7,FALSE),"ER - NOT IN APT")),P226)</f>
        <v>Result</v>
      </c>
      <c r="R226" s="117" t="b">
        <f t="shared" si="2"/>
        <v>1</v>
      </c>
      <c r="S226" s="116">
        <f t="shared" si="3"/>
        <v>1</v>
      </c>
      <c r="T226" s="146"/>
      <c r="U226" s="147"/>
      <c r="V226" s="147"/>
      <c r="W226" s="147"/>
      <c r="X226" s="120" t="b">
        <f t="shared" si="4"/>
        <v>0</v>
      </c>
      <c r="Y226" s="121" t="b">
        <v>0</v>
      </c>
      <c r="Z226" s="122" t="str">
        <f t="shared" si="5"/>
        <v/>
      </c>
      <c r="AA226" s="122" t="b">
        <f t="shared" si="6"/>
        <v>0</v>
      </c>
      <c r="AB226" s="147" t="b">
        <v>0</v>
      </c>
      <c r="AC226" s="148">
        <v>319.0</v>
      </c>
      <c r="AD226" s="149" t="b">
        <v>0</v>
      </c>
      <c r="AE226" s="125" t="str">
        <f t="shared" si="7"/>
        <v/>
      </c>
      <c r="AF226" s="117" t="b">
        <f t="shared" si="8"/>
        <v>0</v>
      </c>
      <c r="AG226" s="126" t="b">
        <f t="shared" si="9"/>
        <v>0</v>
      </c>
      <c r="AH226" s="148"/>
      <c r="AI226" s="150"/>
      <c r="AJ226" s="146"/>
      <c r="AK226" s="83" t="str">
        <f t="shared" si="10"/>
        <v>Negative</v>
      </c>
      <c r="AL226" s="147"/>
      <c r="AM226" s="83" t="s">
        <v>280</v>
      </c>
      <c r="AN226" s="83" t="s">
        <v>796</v>
      </c>
      <c r="AO226" s="83" t="str">
        <f>IFERROR(__xludf.DUMMYFUNCTION("IF($AG226, ""DELETED"",TRIM(JOIN("" "",D226:E226)))"),"")</f>
        <v/>
      </c>
      <c r="AP226" s="83" t="str">
        <f t="shared" ref="AP226:AQ226" si="250">IF($AG226, "DELETED", TRIM(CONCATENATE(F226,I226,U226)))</f>
        <v/>
      </c>
      <c r="AQ226" s="83" t="str">
        <f t="shared" si="250"/>
        <v/>
      </c>
      <c r="AR226" s="83" t="str">
        <f>IFERROR(__xludf.DUMMYFUNCTION("IF($AG226, ""DELETED"", TRIM(JOIN("" "",AP226,AQ226)))"),"")</f>
        <v/>
      </c>
      <c r="AS226" s="127"/>
      <c r="AT226" s="128" t="b">
        <f t="shared" si="12"/>
        <v>0</v>
      </c>
      <c r="AU226" s="128" t="str">
        <f t="shared" si="13"/>
        <v/>
      </c>
      <c r="AV226" s="128" t="str">
        <f t="shared" si="14"/>
        <v/>
      </c>
      <c r="AW226" s="128" t="str">
        <f t="shared" si="15"/>
        <v/>
      </c>
      <c r="AX226" s="129" t="str">
        <f t="shared" si="16"/>
        <v/>
      </c>
      <c r="AY226" s="143"/>
      <c r="AZ226" s="130"/>
      <c r="BA226" s="131" t="str">
        <f t="shared" si="17"/>
        <v/>
      </c>
      <c r="BB226" s="143"/>
      <c r="BC226" s="143"/>
      <c r="BD226" s="132"/>
      <c r="BE226" s="141"/>
      <c r="BF226" s="134" t="str">
        <f t="shared" si="18"/>
        <v/>
      </c>
      <c r="BG226" s="135" t="str">
        <f t="shared" si="19"/>
        <v>FLE606__44489_0.169652777777778___Negative_44489_0.413217592592593_</v>
      </c>
      <c r="BH226" s="136" t="str">
        <f t="shared" si="20"/>
        <v/>
      </c>
      <c r="BI226" s="141" t="s">
        <v>797</v>
      </c>
      <c r="BJ226" s="137" t="str">
        <f t="shared" si="21"/>
        <v>FLB3752</v>
      </c>
      <c r="BK226" s="138" t="b">
        <f t="shared" si="22"/>
        <v>0</v>
      </c>
      <c r="BL226" s="137" t="str">
        <f t="shared" si="23"/>
        <v/>
      </c>
      <c r="BM226" s="132"/>
      <c r="BN226" s="8" t="b">
        <f t="shared" si="24"/>
        <v>1</v>
      </c>
      <c r="BO226" s="139" t="b">
        <f t="shared" si="25"/>
        <v>0</v>
      </c>
      <c r="BP226" s="140" t="b">
        <f t="shared" si="26"/>
        <v>1</v>
      </c>
      <c r="BQ226" s="4"/>
      <c r="BR226" s="4" t="str">
        <f t="shared" si="27"/>
        <v/>
      </c>
      <c r="BS226" s="4"/>
      <c r="BT226" s="4"/>
    </row>
    <row r="227">
      <c r="A227" s="4" t="s">
        <v>798</v>
      </c>
      <c r="B227" s="144">
        <v>44489.0</v>
      </c>
      <c r="C227" s="115">
        <v>0.1699074074074074</v>
      </c>
      <c r="D227" s="4"/>
      <c r="E227" s="143"/>
      <c r="F227" s="4"/>
      <c r="G227" s="4"/>
      <c r="H227" s="151"/>
      <c r="I227" s="4"/>
      <c r="J227" s="4"/>
      <c r="K227" s="4" t="s">
        <v>622</v>
      </c>
      <c r="L227" s="145">
        <v>44489.0</v>
      </c>
      <c r="M227" s="115">
        <v>0.4132175925925926</v>
      </c>
      <c r="N227" s="4"/>
      <c r="O227" s="4"/>
      <c r="P227" s="116" t="b">
        <f>IFNA(IF(VLOOKUP($A227,'Add from APT'!$AA$2:$AC808,3,FALSE)&gt;0,TRUE,FALSE),"ER - NOT IN APT")</f>
        <v>0</v>
      </c>
      <c r="Q227" s="82" t="str">
        <f>IF(ISLOGICAL(P227),IF(P227,"ER - REPS IN APT", IFNA(VLOOKUP($A227,RAW_APT!$A$3:$M808,7,FALSE),"ER - NOT IN APT")),P227)</f>
        <v>Result</v>
      </c>
      <c r="R227" s="117" t="b">
        <f t="shared" si="2"/>
        <v>1</v>
      </c>
      <c r="S227" s="116">
        <f t="shared" si="3"/>
        <v>1</v>
      </c>
      <c r="T227" s="146"/>
      <c r="U227" s="147"/>
      <c r="V227" s="147"/>
      <c r="W227" s="147"/>
      <c r="X227" s="120" t="b">
        <f t="shared" si="4"/>
        <v>0</v>
      </c>
      <c r="Y227" s="121" t="b">
        <v>0</v>
      </c>
      <c r="Z227" s="122" t="str">
        <f t="shared" si="5"/>
        <v/>
      </c>
      <c r="AA227" s="122" t="b">
        <f t="shared" si="6"/>
        <v>0</v>
      </c>
      <c r="AB227" s="147" t="b">
        <v>0</v>
      </c>
      <c r="AC227" s="148">
        <v>318.0</v>
      </c>
      <c r="AD227" s="149" t="b">
        <v>0</v>
      </c>
      <c r="AE227" s="125" t="str">
        <f t="shared" si="7"/>
        <v/>
      </c>
      <c r="AF227" s="117" t="b">
        <f t="shared" si="8"/>
        <v>0</v>
      </c>
      <c r="AG227" s="126" t="b">
        <f t="shared" si="9"/>
        <v>0</v>
      </c>
      <c r="AH227" s="148"/>
      <c r="AI227" s="150"/>
      <c r="AJ227" s="146"/>
      <c r="AK227" s="83" t="str">
        <f t="shared" si="10"/>
        <v>Negative</v>
      </c>
      <c r="AL227" s="147"/>
      <c r="AM227" s="83" t="s">
        <v>280</v>
      </c>
      <c r="AN227" s="83" t="s">
        <v>302</v>
      </c>
      <c r="AO227" s="83" t="str">
        <f>IFERROR(__xludf.DUMMYFUNCTION("IF($AG227, ""DELETED"",TRIM(JOIN("" "",D227:E227)))"),"")</f>
        <v/>
      </c>
      <c r="AP227" s="83" t="str">
        <f t="shared" ref="AP227:AQ227" si="251">IF($AG227, "DELETED", TRIM(CONCATENATE(F227,I227,U227)))</f>
        <v/>
      </c>
      <c r="AQ227" s="83" t="str">
        <f t="shared" si="251"/>
        <v/>
      </c>
      <c r="AR227" s="83" t="str">
        <f>IFERROR(__xludf.DUMMYFUNCTION("IF($AG227, ""DELETED"", TRIM(JOIN("" "",AP227,AQ227)))"),"")</f>
        <v/>
      </c>
      <c r="AS227" s="127"/>
      <c r="AT227" s="128" t="b">
        <f t="shared" si="12"/>
        <v>0</v>
      </c>
      <c r="AU227" s="128" t="str">
        <f t="shared" si="13"/>
        <v/>
      </c>
      <c r="AV227" s="128" t="str">
        <f t="shared" si="14"/>
        <v/>
      </c>
      <c r="AW227" s="128" t="str">
        <f t="shared" si="15"/>
        <v/>
      </c>
      <c r="AX227" s="129" t="str">
        <f t="shared" si="16"/>
        <v/>
      </c>
      <c r="AY227" s="143"/>
      <c r="AZ227" s="130"/>
      <c r="BA227" s="131" t="str">
        <f t="shared" si="17"/>
        <v/>
      </c>
      <c r="BB227" s="143"/>
      <c r="BC227" s="143"/>
      <c r="BD227" s="132"/>
      <c r="BE227" s="141"/>
      <c r="BF227" s="134" t="str">
        <f t="shared" si="18"/>
        <v/>
      </c>
      <c r="BG227" s="135" t="str">
        <f t="shared" si="19"/>
        <v>FLE531__44489_0.169907407407407___Negative_44489_0.413217592592593_</v>
      </c>
      <c r="BH227" s="136" t="str">
        <f t="shared" si="20"/>
        <v/>
      </c>
      <c r="BI227" s="141" t="s">
        <v>799</v>
      </c>
      <c r="BJ227" s="137" t="str">
        <f t="shared" si="21"/>
        <v>FLB3753</v>
      </c>
      <c r="BK227" s="138" t="b">
        <f t="shared" si="22"/>
        <v>0</v>
      </c>
      <c r="BL227" s="137" t="str">
        <f t="shared" si="23"/>
        <v/>
      </c>
      <c r="BM227" s="132"/>
      <c r="BN227" s="8" t="b">
        <f t="shared" si="24"/>
        <v>1</v>
      </c>
      <c r="BO227" s="139" t="b">
        <f t="shared" si="25"/>
        <v>0</v>
      </c>
      <c r="BP227" s="140" t="b">
        <f t="shared" si="26"/>
        <v>1</v>
      </c>
      <c r="BQ227" s="4"/>
      <c r="BR227" s="4" t="str">
        <f t="shared" si="27"/>
        <v/>
      </c>
      <c r="BS227" s="4"/>
      <c r="BT227" s="4"/>
    </row>
    <row r="228">
      <c r="A228" s="4" t="s">
        <v>800</v>
      </c>
      <c r="B228" s="144">
        <v>44489.0</v>
      </c>
      <c r="C228" s="115">
        <v>0.17224537037037038</v>
      </c>
      <c r="D228" s="4"/>
      <c r="E228" s="143"/>
      <c r="F228" s="4"/>
      <c r="G228" s="4"/>
      <c r="H228" s="151"/>
      <c r="I228" s="4"/>
      <c r="J228" s="4"/>
      <c r="K228" s="4" t="s">
        <v>622</v>
      </c>
      <c r="L228" s="145">
        <v>44489.0</v>
      </c>
      <c r="M228" s="115">
        <v>0.4132175925925926</v>
      </c>
      <c r="N228" s="4"/>
      <c r="O228" s="4"/>
      <c r="P228" s="116" t="b">
        <f>IFNA(IF(VLOOKUP($A228,'Add from APT'!$AA$2:$AC808,3,FALSE)&gt;0,TRUE,FALSE),"ER - NOT IN APT")</f>
        <v>0</v>
      </c>
      <c r="Q228" s="82" t="str">
        <f>IF(ISLOGICAL(P228),IF(P228,"ER - REPS IN APT", IFNA(VLOOKUP($A228,RAW_APT!$A$3:$M808,7,FALSE),"ER - NOT IN APT")),P228)</f>
        <v>Result</v>
      </c>
      <c r="R228" s="117" t="b">
        <f t="shared" si="2"/>
        <v>1</v>
      </c>
      <c r="S228" s="116">
        <f t="shared" si="3"/>
        <v>1</v>
      </c>
      <c r="T228" s="146"/>
      <c r="U228" s="147"/>
      <c r="V228" s="147"/>
      <c r="W228" s="147"/>
      <c r="X228" s="120" t="b">
        <f t="shared" si="4"/>
        <v>0</v>
      </c>
      <c r="Y228" s="121" t="b">
        <v>0</v>
      </c>
      <c r="Z228" s="122" t="str">
        <f t="shared" si="5"/>
        <v/>
      </c>
      <c r="AA228" s="122" t="b">
        <f t="shared" si="6"/>
        <v>0</v>
      </c>
      <c r="AB228" s="147" t="b">
        <v>0</v>
      </c>
      <c r="AC228" s="148">
        <v>317.0</v>
      </c>
      <c r="AD228" s="149" t="b">
        <v>0</v>
      </c>
      <c r="AE228" s="125" t="str">
        <f t="shared" si="7"/>
        <v/>
      </c>
      <c r="AF228" s="117" t="b">
        <f t="shared" si="8"/>
        <v>0</v>
      </c>
      <c r="AG228" s="126" t="b">
        <f t="shared" si="9"/>
        <v>0</v>
      </c>
      <c r="AH228" s="148"/>
      <c r="AI228" s="150"/>
      <c r="AJ228" s="146"/>
      <c r="AK228" s="83" t="str">
        <f t="shared" si="10"/>
        <v>Negative</v>
      </c>
      <c r="AL228" s="147"/>
      <c r="AM228" s="83" t="s">
        <v>373</v>
      </c>
      <c r="AN228" s="83" t="s">
        <v>363</v>
      </c>
      <c r="AO228" s="83" t="str">
        <f>IFERROR(__xludf.DUMMYFUNCTION("IF($AG228, ""DELETED"",TRIM(JOIN("" "",D228:E228)))"),"")</f>
        <v/>
      </c>
      <c r="AP228" s="83" t="str">
        <f t="shared" ref="AP228:AQ228" si="252">IF($AG228, "DELETED", TRIM(CONCATENATE(F228,I228,U228)))</f>
        <v/>
      </c>
      <c r="AQ228" s="83" t="str">
        <f t="shared" si="252"/>
        <v/>
      </c>
      <c r="AR228" s="83" t="str">
        <f>IFERROR(__xludf.DUMMYFUNCTION("IF($AG228, ""DELETED"", TRIM(JOIN("" "",AP228,AQ228)))"),"")</f>
        <v/>
      </c>
      <c r="AS228" s="127"/>
      <c r="AT228" s="128" t="b">
        <f t="shared" si="12"/>
        <v>0</v>
      </c>
      <c r="AU228" s="128" t="str">
        <f t="shared" si="13"/>
        <v/>
      </c>
      <c r="AV228" s="128" t="str">
        <f t="shared" si="14"/>
        <v/>
      </c>
      <c r="AW228" s="128" t="str">
        <f t="shared" si="15"/>
        <v/>
      </c>
      <c r="AX228" s="129" t="str">
        <f t="shared" si="16"/>
        <v/>
      </c>
      <c r="AY228" s="143"/>
      <c r="AZ228" s="130"/>
      <c r="BA228" s="131" t="str">
        <f t="shared" si="17"/>
        <v/>
      </c>
      <c r="BB228" s="143"/>
      <c r="BC228" s="143"/>
      <c r="BD228" s="132"/>
      <c r="BE228" s="141"/>
      <c r="BF228" s="134" t="str">
        <f t="shared" si="18"/>
        <v/>
      </c>
      <c r="BG228" s="135" t="str">
        <f t="shared" si="19"/>
        <v>FLE567__44489_0.17224537037037___Negative_44489_0.413217592592593_</v>
      </c>
      <c r="BH228" s="136" t="str">
        <f t="shared" si="20"/>
        <v/>
      </c>
      <c r="BI228" s="141" t="s">
        <v>801</v>
      </c>
      <c r="BJ228" s="137" t="str">
        <f t="shared" si="21"/>
        <v>FLB3754</v>
      </c>
      <c r="BK228" s="138" t="b">
        <f t="shared" si="22"/>
        <v>0</v>
      </c>
      <c r="BL228" s="137" t="str">
        <f t="shared" si="23"/>
        <v/>
      </c>
      <c r="BM228" s="132"/>
      <c r="BN228" s="8" t="b">
        <f t="shared" si="24"/>
        <v>1</v>
      </c>
      <c r="BO228" s="139" t="b">
        <f t="shared" si="25"/>
        <v>0</v>
      </c>
      <c r="BP228" s="140" t="b">
        <f t="shared" si="26"/>
        <v>1</v>
      </c>
      <c r="BQ228" s="4"/>
      <c r="BR228" s="4" t="str">
        <f t="shared" si="27"/>
        <v/>
      </c>
      <c r="BS228" s="4"/>
      <c r="BT228" s="4"/>
    </row>
    <row r="229">
      <c r="A229" s="4" t="s">
        <v>802</v>
      </c>
      <c r="B229" s="144">
        <v>44489.0</v>
      </c>
      <c r="C229" s="115">
        <v>0.1726273148148148</v>
      </c>
      <c r="D229" s="4"/>
      <c r="E229" s="143"/>
      <c r="F229" s="4"/>
      <c r="G229" s="4"/>
      <c r="H229" s="151"/>
      <c r="I229" s="4"/>
      <c r="J229" s="4"/>
      <c r="K229" s="4" t="s">
        <v>622</v>
      </c>
      <c r="L229" s="145">
        <v>44489.0</v>
      </c>
      <c r="M229" s="115">
        <v>0.4132175925925926</v>
      </c>
      <c r="N229" s="4"/>
      <c r="O229" s="4"/>
      <c r="P229" s="116" t="b">
        <f>IFNA(IF(VLOOKUP($A229,'Add from APT'!$AA$2:$AC808,3,FALSE)&gt;0,TRUE,FALSE),"ER - NOT IN APT")</f>
        <v>0</v>
      </c>
      <c r="Q229" s="82" t="str">
        <f>IF(ISLOGICAL(P229),IF(P229,"ER - REPS IN APT", IFNA(VLOOKUP($A229,RAW_APT!$A$3:$M808,7,FALSE),"ER - NOT IN APT")),P229)</f>
        <v>Result</v>
      </c>
      <c r="R229" s="117" t="b">
        <f t="shared" si="2"/>
        <v>1</v>
      </c>
      <c r="S229" s="116">
        <f t="shared" si="3"/>
        <v>1</v>
      </c>
      <c r="T229" s="146"/>
      <c r="U229" s="147"/>
      <c r="V229" s="147"/>
      <c r="W229" s="147"/>
      <c r="X229" s="120" t="b">
        <f t="shared" si="4"/>
        <v>0</v>
      </c>
      <c r="Y229" s="121" t="b">
        <v>0</v>
      </c>
      <c r="Z229" s="122" t="str">
        <f t="shared" si="5"/>
        <v/>
      </c>
      <c r="AA229" s="122" t="b">
        <f t="shared" si="6"/>
        <v>0</v>
      </c>
      <c r="AB229" s="147" t="b">
        <v>0</v>
      </c>
      <c r="AC229" s="148">
        <v>316.0</v>
      </c>
      <c r="AD229" s="149" t="b">
        <v>0</v>
      </c>
      <c r="AE229" s="125" t="str">
        <f t="shared" si="7"/>
        <v/>
      </c>
      <c r="AF229" s="117" t="b">
        <f t="shared" si="8"/>
        <v>0</v>
      </c>
      <c r="AG229" s="126" t="b">
        <f t="shared" si="9"/>
        <v>0</v>
      </c>
      <c r="AH229" s="148"/>
      <c r="AI229" s="150"/>
      <c r="AJ229" s="146"/>
      <c r="AK229" s="83" t="str">
        <f t="shared" si="10"/>
        <v>Negative</v>
      </c>
      <c r="AL229" s="147"/>
      <c r="AM229" s="83" t="s">
        <v>373</v>
      </c>
      <c r="AN229" s="83" t="s">
        <v>357</v>
      </c>
      <c r="AO229" s="83" t="str">
        <f>IFERROR(__xludf.DUMMYFUNCTION("IF($AG229, ""DELETED"",TRIM(JOIN("" "",D229:E229)))"),"")</f>
        <v/>
      </c>
      <c r="AP229" s="83" t="str">
        <f t="shared" ref="AP229:AQ229" si="253">IF($AG229, "DELETED", TRIM(CONCATENATE(F229,I229,U229)))</f>
        <v/>
      </c>
      <c r="AQ229" s="83" t="str">
        <f t="shared" si="253"/>
        <v/>
      </c>
      <c r="AR229" s="83" t="str">
        <f>IFERROR(__xludf.DUMMYFUNCTION("IF($AG229, ""DELETED"", TRIM(JOIN("" "",AP229,AQ229)))"),"")</f>
        <v/>
      </c>
      <c r="AS229" s="127"/>
      <c r="AT229" s="128" t="b">
        <f t="shared" si="12"/>
        <v>0</v>
      </c>
      <c r="AU229" s="128" t="str">
        <f t="shared" si="13"/>
        <v/>
      </c>
      <c r="AV229" s="128" t="str">
        <f t="shared" si="14"/>
        <v/>
      </c>
      <c r="AW229" s="128" t="str">
        <f t="shared" si="15"/>
        <v/>
      </c>
      <c r="AX229" s="129" t="str">
        <f t="shared" si="16"/>
        <v/>
      </c>
      <c r="AY229" s="143"/>
      <c r="AZ229" s="130"/>
      <c r="BA229" s="131" t="str">
        <f t="shared" si="17"/>
        <v/>
      </c>
      <c r="BB229" s="143"/>
      <c r="BC229" s="143"/>
      <c r="BD229" s="132"/>
      <c r="BE229" s="141"/>
      <c r="BF229" s="134" t="str">
        <f t="shared" si="18"/>
        <v/>
      </c>
      <c r="BG229" s="135" t="str">
        <f t="shared" si="19"/>
        <v>FLE646__44489_0.172627314814815___Negative_44489_0.413217592592593_</v>
      </c>
      <c r="BH229" s="136" t="str">
        <f t="shared" si="20"/>
        <v/>
      </c>
      <c r="BI229" s="141" t="s">
        <v>803</v>
      </c>
      <c r="BJ229" s="137" t="str">
        <f t="shared" si="21"/>
        <v>FLB3756</v>
      </c>
      <c r="BK229" s="138" t="b">
        <f t="shared" si="22"/>
        <v>0</v>
      </c>
      <c r="BL229" s="137" t="str">
        <f t="shared" si="23"/>
        <v/>
      </c>
      <c r="BM229" s="132"/>
      <c r="BN229" s="8" t="b">
        <f t="shared" si="24"/>
        <v>1</v>
      </c>
      <c r="BO229" s="139" t="b">
        <f t="shared" si="25"/>
        <v>0</v>
      </c>
      <c r="BP229" s="140" t="b">
        <f t="shared" si="26"/>
        <v>1</v>
      </c>
      <c r="BQ229" s="4"/>
      <c r="BR229" s="4" t="str">
        <f t="shared" si="27"/>
        <v/>
      </c>
      <c r="BS229" s="4"/>
      <c r="BT229" s="4"/>
    </row>
    <row r="230">
      <c r="A230" s="4" t="s">
        <v>804</v>
      </c>
      <c r="B230" s="144">
        <v>44489.0</v>
      </c>
      <c r="C230" s="115">
        <v>0.17399305555555555</v>
      </c>
      <c r="D230" s="4"/>
      <c r="E230" s="143"/>
      <c r="F230" s="4"/>
      <c r="G230" s="4"/>
      <c r="H230" s="151"/>
      <c r="I230" s="4"/>
      <c r="J230" s="4"/>
      <c r="K230" s="4" t="s">
        <v>622</v>
      </c>
      <c r="L230" s="145">
        <v>44489.0</v>
      </c>
      <c r="M230" s="115">
        <v>0.4132175925925926</v>
      </c>
      <c r="N230" s="4"/>
      <c r="O230" s="4"/>
      <c r="P230" s="116" t="b">
        <f>IFNA(IF(VLOOKUP($A230,'Add from APT'!$AA$2:$AC808,3,FALSE)&gt;0,TRUE,FALSE),"ER - NOT IN APT")</f>
        <v>0</v>
      </c>
      <c r="Q230" s="82" t="str">
        <f>IF(ISLOGICAL(P230),IF(P230,"ER - REPS IN APT", IFNA(VLOOKUP($A230,RAW_APT!$A$3:$M808,7,FALSE),"ER - NOT IN APT")),P230)</f>
        <v>Result</v>
      </c>
      <c r="R230" s="117" t="b">
        <f t="shared" si="2"/>
        <v>1</v>
      </c>
      <c r="S230" s="116">
        <f t="shared" si="3"/>
        <v>1</v>
      </c>
      <c r="T230" s="146"/>
      <c r="U230" s="147"/>
      <c r="V230" s="147"/>
      <c r="W230" s="147"/>
      <c r="X230" s="120" t="b">
        <f t="shared" si="4"/>
        <v>0</v>
      </c>
      <c r="Y230" s="121" t="b">
        <v>0</v>
      </c>
      <c r="Z230" s="122" t="str">
        <f t="shared" si="5"/>
        <v/>
      </c>
      <c r="AA230" s="122" t="b">
        <f t="shared" si="6"/>
        <v>0</v>
      </c>
      <c r="AB230" s="147" t="b">
        <v>0</v>
      </c>
      <c r="AC230" s="148">
        <v>315.0</v>
      </c>
      <c r="AD230" s="149" t="b">
        <v>0</v>
      </c>
      <c r="AE230" s="125" t="str">
        <f t="shared" si="7"/>
        <v/>
      </c>
      <c r="AF230" s="117" t="b">
        <f t="shared" si="8"/>
        <v>0</v>
      </c>
      <c r="AG230" s="126" t="b">
        <f t="shared" si="9"/>
        <v>0</v>
      </c>
      <c r="AH230" s="148"/>
      <c r="AI230" s="150"/>
      <c r="AJ230" s="146"/>
      <c r="AK230" s="83" t="str">
        <f t="shared" si="10"/>
        <v>Negative</v>
      </c>
      <c r="AL230" s="147"/>
      <c r="AM230" s="83" t="s">
        <v>280</v>
      </c>
      <c r="AN230" s="83" t="s">
        <v>426</v>
      </c>
      <c r="AO230" s="83" t="str">
        <f>IFERROR(__xludf.DUMMYFUNCTION("IF($AG230, ""DELETED"",TRIM(JOIN("" "",D230:E230)))"),"")</f>
        <v/>
      </c>
      <c r="AP230" s="83" t="str">
        <f t="shared" ref="AP230:AQ230" si="254">IF($AG230, "DELETED", TRIM(CONCATENATE(F230,I230,U230)))</f>
        <v/>
      </c>
      <c r="AQ230" s="83" t="str">
        <f t="shared" si="254"/>
        <v/>
      </c>
      <c r="AR230" s="83" t="str">
        <f>IFERROR(__xludf.DUMMYFUNCTION("IF($AG230, ""DELETED"", TRIM(JOIN("" "",AP230,AQ230)))"),"")</f>
        <v/>
      </c>
      <c r="AS230" s="127"/>
      <c r="AT230" s="128" t="b">
        <f t="shared" si="12"/>
        <v>0</v>
      </c>
      <c r="AU230" s="128" t="str">
        <f t="shared" si="13"/>
        <v/>
      </c>
      <c r="AV230" s="128" t="str">
        <f t="shared" si="14"/>
        <v/>
      </c>
      <c r="AW230" s="128" t="str">
        <f t="shared" si="15"/>
        <v/>
      </c>
      <c r="AX230" s="129" t="str">
        <f t="shared" si="16"/>
        <v/>
      </c>
      <c r="AY230" s="143"/>
      <c r="AZ230" s="130"/>
      <c r="BA230" s="131" t="str">
        <f t="shared" si="17"/>
        <v/>
      </c>
      <c r="BB230" s="143"/>
      <c r="BC230" s="143"/>
      <c r="BD230" s="132"/>
      <c r="BE230" s="141"/>
      <c r="BF230" s="134" t="str">
        <f t="shared" si="18"/>
        <v/>
      </c>
      <c r="BG230" s="135" t="str">
        <f t="shared" si="19"/>
        <v>FLE570__44489_0.173993055555556___Negative_44489_0.413217592592593_</v>
      </c>
      <c r="BH230" s="136" t="str">
        <f t="shared" si="20"/>
        <v/>
      </c>
      <c r="BI230" s="141" t="s">
        <v>805</v>
      </c>
      <c r="BJ230" s="137" t="str">
        <f t="shared" si="21"/>
        <v>FLB3757</v>
      </c>
      <c r="BK230" s="138" t="b">
        <f t="shared" si="22"/>
        <v>0</v>
      </c>
      <c r="BL230" s="137" t="str">
        <f t="shared" si="23"/>
        <v/>
      </c>
      <c r="BM230" s="132"/>
      <c r="BN230" s="8" t="b">
        <f t="shared" si="24"/>
        <v>1</v>
      </c>
      <c r="BO230" s="139" t="b">
        <f t="shared" si="25"/>
        <v>0</v>
      </c>
      <c r="BP230" s="140" t="b">
        <f t="shared" si="26"/>
        <v>1</v>
      </c>
      <c r="BQ230" s="4"/>
      <c r="BR230" s="4" t="str">
        <f t="shared" si="27"/>
        <v/>
      </c>
      <c r="BS230" s="4"/>
      <c r="BT230" s="4"/>
    </row>
    <row r="231">
      <c r="A231" s="4" t="s">
        <v>806</v>
      </c>
      <c r="B231" s="144">
        <v>44489.0</v>
      </c>
      <c r="C231" s="115">
        <v>0.17733796296296298</v>
      </c>
      <c r="D231" s="4"/>
      <c r="E231" s="143"/>
      <c r="F231" s="4"/>
      <c r="G231" s="4"/>
      <c r="H231" s="151"/>
      <c r="I231" s="4"/>
      <c r="J231" s="4"/>
      <c r="K231" s="4" t="s">
        <v>622</v>
      </c>
      <c r="L231" s="145">
        <v>44489.0</v>
      </c>
      <c r="M231" s="115">
        <v>0.4132175925925926</v>
      </c>
      <c r="N231" s="4"/>
      <c r="O231" s="4"/>
      <c r="P231" s="116" t="b">
        <f>IFNA(IF(VLOOKUP($A231,'Add from APT'!$AA$2:$AC808,3,FALSE)&gt;0,TRUE,FALSE),"ER - NOT IN APT")</f>
        <v>0</v>
      </c>
      <c r="Q231" s="82" t="str">
        <f>IF(ISLOGICAL(P231),IF(P231,"ER - REPS IN APT", IFNA(VLOOKUP($A231,RAW_APT!$A$3:$M808,7,FALSE),"ER - NOT IN APT")),P231)</f>
        <v>Result</v>
      </c>
      <c r="R231" s="117" t="b">
        <f t="shared" si="2"/>
        <v>1</v>
      </c>
      <c r="S231" s="116">
        <f t="shared" si="3"/>
        <v>1</v>
      </c>
      <c r="T231" s="146"/>
      <c r="U231" s="147"/>
      <c r="V231" s="147"/>
      <c r="W231" s="147"/>
      <c r="X231" s="120" t="b">
        <f t="shared" si="4"/>
        <v>0</v>
      </c>
      <c r="Y231" s="121" t="b">
        <v>0</v>
      </c>
      <c r="Z231" s="122" t="str">
        <f t="shared" si="5"/>
        <v/>
      </c>
      <c r="AA231" s="122" t="b">
        <f t="shared" si="6"/>
        <v>0</v>
      </c>
      <c r="AB231" s="147" t="b">
        <v>0</v>
      </c>
      <c r="AC231" s="148">
        <v>314.0</v>
      </c>
      <c r="AD231" s="149" t="b">
        <v>0</v>
      </c>
      <c r="AE231" s="125" t="str">
        <f t="shared" si="7"/>
        <v/>
      </c>
      <c r="AF231" s="117" t="b">
        <f t="shared" si="8"/>
        <v>0</v>
      </c>
      <c r="AG231" s="126" t="b">
        <f t="shared" si="9"/>
        <v>0</v>
      </c>
      <c r="AH231" s="148"/>
      <c r="AI231" s="150"/>
      <c r="AJ231" s="146"/>
      <c r="AK231" s="83" t="str">
        <f t="shared" si="10"/>
        <v>Negative</v>
      </c>
      <c r="AL231" s="147"/>
      <c r="AM231" s="83" t="s">
        <v>280</v>
      </c>
      <c r="AN231" s="83" t="s">
        <v>305</v>
      </c>
      <c r="AO231" s="83" t="str">
        <f>IFERROR(__xludf.DUMMYFUNCTION("IF($AG231, ""DELETED"",TRIM(JOIN("" "",D231:E231)))"),"")</f>
        <v/>
      </c>
      <c r="AP231" s="83" t="str">
        <f t="shared" ref="AP231:AQ231" si="255">IF($AG231, "DELETED", TRIM(CONCATENATE(F231,I231,U231)))</f>
        <v/>
      </c>
      <c r="AQ231" s="83" t="str">
        <f t="shared" si="255"/>
        <v/>
      </c>
      <c r="AR231" s="83" t="str">
        <f>IFERROR(__xludf.DUMMYFUNCTION("IF($AG231, ""DELETED"", TRIM(JOIN("" "",AP231,AQ231)))"),"")</f>
        <v/>
      </c>
      <c r="AS231" s="127"/>
      <c r="AT231" s="128" t="b">
        <f t="shared" si="12"/>
        <v>0</v>
      </c>
      <c r="AU231" s="128" t="str">
        <f t="shared" si="13"/>
        <v/>
      </c>
      <c r="AV231" s="128" t="str">
        <f t="shared" si="14"/>
        <v/>
      </c>
      <c r="AW231" s="128" t="str">
        <f t="shared" si="15"/>
        <v/>
      </c>
      <c r="AX231" s="129" t="str">
        <f t="shared" si="16"/>
        <v/>
      </c>
      <c r="AY231" s="143"/>
      <c r="AZ231" s="130"/>
      <c r="BA231" s="131" t="str">
        <f t="shared" si="17"/>
        <v/>
      </c>
      <c r="BB231" s="143"/>
      <c r="BC231" s="143"/>
      <c r="BD231" s="132"/>
      <c r="BE231" s="141"/>
      <c r="BF231" s="134" t="str">
        <f t="shared" si="18"/>
        <v/>
      </c>
      <c r="BG231" s="135" t="str">
        <f t="shared" si="19"/>
        <v>FLE738__44489_0.177337962962963___Negative_44489_0.413217592592593_</v>
      </c>
      <c r="BH231" s="136" t="str">
        <f t="shared" si="20"/>
        <v/>
      </c>
      <c r="BI231" s="141" t="s">
        <v>807</v>
      </c>
      <c r="BJ231" s="137" t="str">
        <f t="shared" si="21"/>
        <v>FLB3758</v>
      </c>
      <c r="BK231" s="138" t="b">
        <f t="shared" si="22"/>
        <v>0</v>
      </c>
      <c r="BL231" s="137" t="str">
        <f t="shared" si="23"/>
        <v/>
      </c>
      <c r="BM231" s="132"/>
      <c r="BN231" s="8" t="b">
        <f t="shared" si="24"/>
        <v>1</v>
      </c>
      <c r="BO231" s="139" t="b">
        <f t="shared" si="25"/>
        <v>0</v>
      </c>
      <c r="BP231" s="140" t="b">
        <f t="shared" si="26"/>
        <v>1</v>
      </c>
      <c r="BQ231" s="4"/>
      <c r="BR231" s="4" t="str">
        <f t="shared" si="27"/>
        <v/>
      </c>
      <c r="BS231" s="4"/>
      <c r="BT231" s="4"/>
    </row>
    <row r="232">
      <c r="A232" s="4" t="s">
        <v>808</v>
      </c>
      <c r="B232" s="144">
        <v>44489.0</v>
      </c>
      <c r="C232" s="115">
        <v>0.1784837962962963</v>
      </c>
      <c r="D232" s="4"/>
      <c r="E232" s="143"/>
      <c r="F232" s="4"/>
      <c r="G232" s="4"/>
      <c r="H232" s="151"/>
      <c r="I232" s="4"/>
      <c r="J232" s="4"/>
      <c r="K232" s="4" t="s">
        <v>622</v>
      </c>
      <c r="L232" s="145">
        <v>44489.0</v>
      </c>
      <c r="M232" s="115">
        <v>0.4132175925925926</v>
      </c>
      <c r="N232" s="4"/>
      <c r="O232" s="4"/>
      <c r="P232" s="116" t="b">
        <f>IFNA(IF(VLOOKUP($A232,'Add from APT'!$AA$2:$AC808,3,FALSE)&gt;0,TRUE,FALSE),"ER - NOT IN APT")</f>
        <v>0</v>
      </c>
      <c r="Q232" s="82" t="str">
        <f>IF(ISLOGICAL(P232),IF(P232,"ER - REPS IN APT", IFNA(VLOOKUP($A232,RAW_APT!$A$3:$M808,7,FALSE),"ER - NOT IN APT")),P232)</f>
        <v>Result</v>
      </c>
      <c r="R232" s="117" t="b">
        <f t="shared" si="2"/>
        <v>1</v>
      </c>
      <c r="S232" s="116">
        <f t="shared" si="3"/>
        <v>1</v>
      </c>
      <c r="T232" s="146"/>
      <c r="U232" s="147"/>
      <c r="V232" s="147"/>
      <c r="W232" s="147"/>
      <c r="X232" s="120" t="b">
        <f t="shared" si="4"/>
        <v>0</v>
      </c>
      <c r="Y232" s="121" t="b">
        <v>0</v>
      </c>
      <c r="Z232" s="122" t="str">
        <f t="shared" si="5"/>
        <v/>
      </c>
      <c r="AA232" s="122" t="b">
        <f t="shared" si="6"/>
        <v>0</v>
      </c>
      <c r="AB232" s="147" t="b">
        <v>0</v>
      </c>
      <c r="AC232" s="148">
        <v>313.0</v>
      </c>
      <c r="AD232" s="149" t="b">
        <v>0</v>
      </c>
      <c r="AE232" s="125" t="str">
        <f t="shared" si="7"/>
        <v/>
      </c>
      <c r="AF232" s="117" t="b">
        <f t="shared" si="8"/>
        <v>0</v>
      </c>
      <c r="AG232" s="126" t="b">
        <f t="shared" si="9"/>
        <v>0</v>
      </c>
      <c r="AH232" s="148"/>
      <c r="AI232" s="150"/>
      <c r="AJ232" s="146"/>
      <c r="AK232" s="83" t="str">
        <f t="shared" si="10"/>
        <v>Negative</v>
      </c>
      <c r="AL232" s="147"/>
      <c r="AM232" s="83" t="s">
        <v>373</v>
      </c>
      <c r="AN232" s="83" t="s">
        <v>413</v>
      </c>
      <c r="AO232" s="83" t="str">
        <f>IFERROR(__xludf.DUMMYFUNCTION("IF($AG232, ""DELETED"",TRIM(JOIN("" "",D232:E232)))"),"")</f>
        <v/>
      </c>
      <c r="AP232" s="83" t="str">
        <f t="shared" ref="AP232:AQ232" si="256">IF($AG232, "DELETED", TRIM(CONCATENATE(F232,I232,U232)))</f>
        <v/>
      </c>
      <c r="AQ232" s="83" t="str">
        <f t="shared" si="256"/>
        <v/>
      </c>
      <c r="AR232" s="83" t="str">
        <f>IFERROR(__xludf.DUMMYFUNCTION("IF($AG232, ""DELETED"", TRIM(JOIN("" "",AP232,AQ232)))"),"")</f>
        <v/>
      </c>
      <c r="AS232" s="127"/>
      <c r="AT232" s="128" t="b">
        <f t="shared" si="12"/>
        <v>0</v>
      </c>
      <c r="AU232" s="128" t="str">
        <f t="shared" si="13"/>
        <v/>
      </c>
      <c r="AV232" s="128" t="str">
        <f t="shared" si="14"/>
        <v/>
      </c>
      <c r="AW232" s="128" t="str">
        <f t="shared" si="15"/>
        <v/>
      </c>
      <c r="AX232" s="129" t="str">
        <f t="shared" si="16"/>
        <v/>
      </c>
      <c r="AY232" s="143"/>
      <c r="AZ232" s="130"/>
      <c r="BA232" s="131" t="str">
        <f t="shared" si="17"/>
        <v/>
      </c>
      <c r="BB232" s="143"/>
      <c r="BC232" s="143"/>
      <c r="BD232" s="132"/>
      <c r="BE232" s="141"/>
      <c r="BF232" s="134" t="str">
        <f t="shared" si="18"/>
        <v/>
      </c>
      <c r="BG232" s="135" t="str">
        <f t="shared" si="19"/>
        <v>FLE644__44489_0.178483796296296___Negative_44489_0.413217592592593_</v>
      </c>
      <c r="BH232" s="136" t="str">
        <f t="shared" si="20"/>
        <v/>
      </c>
      <c r="BI232" s="141" t="s">
        <v>809</v>
      </c>
      <c r="BJ232" s="137" t="str">
        <f t="shared" si="21"/>
        <v>FLB3759</v>
      </c>
      <c r="BK232" s="138" t="b">
        <f t="shared" si="22"/>
        <v>0</v>
      </c>
      <c r="BL232" s="137" t="str">
        <f t="shared" si="23"/>
        <v/>
      </c>
      <c r="BM232" s="132"/>
      <c r="BN232" s="8" t="b">
        <f t="shared" si="24"/>
        <v>1</v>
      </c>
      <c r="BO232" s="139" t="b">
        <f t="shared" si="25"/>
        <v>0</v>
      </c>
      <c r="BP232" s="140" t="b">
        <f t="shared" si="26"/>
        <v>1</v>
      </c>
      <c r="BQ232" s="4"/>
      <c r="BR232" s="4" t="str">
        <f t="shared" si="27"/>
        <v/>
      </c>
      <c r="BS232" s="4"/>
      <c r="BT232" s="4"/>
    </row>
    <row r="233">
      <c r="A233" s="4" t="s">
        <v>810</v>
      </c>
      <c r="B233" s="144">
        <v>44489.0</v>
      </c>
      <c r="C233" s="115">
        <v>0.2202662037037037</v>
      </c>
      <c r="D233" s="4"/>
      <c r="E233" s="143"/>
      <c r="F233" s="4"/>
      <c r="G233" s="4"/>
      <c r="H233" s="151"/>
      <c r="I233" s="4"/>
      <c r="J233" s="4"/>
      <c r="K233" s="4" t="s">
        <v>622</v>
      </c>
      <c r="L233" s="145">
        <v>44489.0</v>
      </c>
      <c r="M233" s="115">
        <v>0.4132175925925926</v>
      </c>
      <c r="N233" s="4"/>
      <c r="O233" s="4"/>
      <c r="P233" s="116" t="b">
        <f>IFNA(IF(VLOOKUP($A233,'Add from APT'!$AA$2:$AC808,3,FALSE)&gt;0,TRUE,FALSE),"ER - NOT IN APT")</f>
        <v>0</v>
      </c>
      <c r="Q233" s="82" t="str">
        <f>IF(ISLOGICAL(P233),IF(P233,"ER - REPS IN APT", IFNA(VLOOKUP($A233,RAW_APT!$A$3:$M808,7,FALSE),"ER - NOT IN APT")),P233)</f>
        <v>Result</v>
      </c>
      <c r="R233" s="117" t="b">
        <f t="shared" si="2"/>
        <v>1</v>
      </c>
      <c r="S233" s="116">
        <f t="shared" si="3"/>
        <v>1</v>
      </c>
      <c r="T233" s="146"/>
      <c r="U233" s="147"/>
      <c r="V233" s="147"/>
      <c r="W233" s="147"/>
      <c r="X233" s="120" t="b">
        <f t="shared" si="4"/>
        <v>0</v>
      </c>
      <c r="Y233" s="121" t="b">
        <v>0</v>
      </c>
      <c r="Z233" s="122" t="str">
        <f t="shared" si="5"/>
        <v/>
      </c>
      <c r="AA233" s="122" t="b">
        <f t="shared" si="6"/>
        <v>0</v>
      </c>
      <c r="AB233" s="147" t="b">
        <v>0</v>
      </c>
      <c r="AC233" s="148">
        <v>312.0</v>
      </c>
      <c r="AD233" s="149" t="b">
        <v>0</v>
      </c>
      <c r="AE233" s="125" t="str">
        <f t="shared" si="7"/>
        <v/>
      </c>
      <c r="AF233" s="117" t="b">
        <f t="shared" si="8"/>
        <v>0</v>
      </c>
      <c r="AG233" s="126" t="b">
        <f t="shared" si="9"/>
        <v>0</v>
      </c>
      <c r="AH233" s="148"/>
      <c r="AI233" s="150"/>
      <c r="AJ233" s="146"/>
      <c r="AK233" s="83" t="str">
        <f t="shared" si="10"/>
        <v>Negative</v>
      </c>
      <c r="AL233" s="147"/>
      <c r="AM233" s="83" t="s">
        <v>280</v>
      </c>
      <c r="AN233" s="83" t="s">
        <v>695</v>
      </c>
      <c r="AO233" s="83" t="str">
        <f>IFERROR(__xludf.DUMMYFUNCTION("IF($AG233, ""DELETED"",TRIM(JOIN("" "",D233:E233)))"),"")</f>
        <v/>
      </c>
      <c r="AP233" s="83" t="str">
        <f t="shared" ref="AP233:AQ233" si="257">IF($AG233, "DELETED", TRIM(CONCATENATE(F233,I233,U233)))</f>
        <v/>
      </c>
      <c r="AQ233" s="83" t="str">
        <f t="shared" si="257"/>
        <v/>
      </c>
      <c r="AR233" s="83" t="str">
        <f>IFERROR(__xludf.DUMMYFUNCTION("IF($AG233, ""DELETED"", TRIM(JOIN("" "",AP233,AQ233)))"),"")</f>
        <v/>
      </c>
      <c r="AS233" s="127"/>
      <c r="AT233" s="128" t="b">
        <f t="shared" si="12"/>
        <v>0</v>
      </c>
      <c r="AU233" s="128" t="str">
        <f t="shared" si="13"/>
        <v/>
      </c>
      <c r="AV233" s="128" t="str">
        <f t="shared" si="14"/>
        <v/>
      </c>
      <c r="AW233" s="128" t="str">
        <f t="shared" si="15"/>
        <v/>
      </c>
      <c r="AX233" s="129" t="str">
        <f t="shared" si="16"/>
        <v/>
      </c>
      <c r="AY233" s="143"/>
      <c r="AZ233" s="130"/>
      <c r="BA233" s="131" t="str">
        <f t="shared" si="17"/>
        <v/>
      </c>
      <c r="BB233" s="143"/>
      <c r="BC233" s="143"/>
      <c r="BD233" s="132"/>
      <c r="BE233" s="141"/>
      <c r="BF233" s="134" t="str">
        <f t="shared" si="18"/>
        <v/>
      </c>
      <c r="BG233" s="135" t="str">
        <f t="shared" si="19"/>
        <v>FLE461__44489_0.220266203703704___Negative_44489_0.413217592592593_</v>
      </c>
      <c r="BH233" s="136" t="str">
        <f t="shared" si="20"/>
        <v/>
      </c>
      <c r="BI233" s="141" t="s">
        <v>811</v>
      </c>
      <c r="BJ233" s="137" t="str">
        <f t="shared" si="21"/>
        <v>FLB3760</v>
      </c>
      <c r="BK233" s="138" t="b">
        <f t="shared" si="22"/>
        <v>0</v>
      </c>
      <c r="BL233" s="137" t="str">
        <f t="shared" si="23"/>
        <v/>
      </c>
      <c r="BM233" s="132"/>
      <c r="BN233" s="8" t="b">
        <f t="shared" si="24"/>
        <v>1</v>
      </c>
      <c r="BO233" s="139" t="b">
        <f t="shared" si="25"/>
        <v>0</v>
      </c>
      <c r="BP233" s="140" t="b">
        <f t="shared" si="26"/>
        <v>1</v>
      </c>
      <c r="BQ233" s="4"/>
      <c r="BR233" s="4" t="str">
        <f t="shared" si="27"/>
        <v/>
      </c>
      <c r="BS233" s="4"/>
      <c r="BT233" s="4"/>
    </row>
    <row r="234">
      <c r="A234" s="4" t="s">
        <v>812</v>
      </c>
      <c r="B234" s="144">
        <v>44489.0</v>
      </c>
      <c r="C234" s="115">
        <v>0.2208101851851852</v>
      </c>
      <c r="D234" s="4"/>
      <c r="E234" s="143"/>
      <c r="F234" s="4"/>
      <c r="G234" s="4"/>
      <c r="H234" s="151"/>
      <c r="I234" s="4"/>
      <c r="J234" s="4"/>
      <c r="K234" s="4" t="s">
        <v>622</v>
      </c>
      <c r="L234" s="145">
        <v>44489.0</v>
      </c>
      <c r="M234" s="115">
        <v>0.4132175925925926</v>
      </c>
      <c r="N234" s="4"/>
      <c r="O234" s="4"/>
      <c r="P234" s="116" t="b">
        <f>IFNA(IF(VLOOKUP($A234,'Add from APT'!$AA$2:$AC808,3,FALSE)&gt;0,TRUE,FALSE),"ER - NOT IN APT")</f>
        <v>0</v>
      </c>
      <c r="Q234" s="82" t="str">
        <f>IF(ISLOGICAL(P234),IF(P234,"ER - REPS IN APT", IFNA(VLOOKUP($A234,RAW_APT!$A$3:$M808,7,FALSE),"ER - NOT IN APT")),P234)</f>
        <v>Result</v>
      </c>
      <c r="R234" s="117" t="b">
        <f t="shared" si="2"/>
        <v>1</v>
      </c>
      <c r="S234" s="116">
        <f t="shared" si="3"/>
        <v>1</v>
      </c>
      <c r="T234" s="146"/>
      <c r="U234" s="147"/>
      <c r="V234" s="147"/>
      <c r="W234" s="147"/>
      <c r="X234" s="120" t="b">
        <f t="shared" si="4"/>
        <v>0</v>
      </c>
      <c r="Y234" s="121" t="b">
        <v>0</v>
      </c>
      <c r="Z234" s="122" t="str">
        <f t="shared" si="5"/>
        <v/>
      </c>
      <c r="AA234" s="122" t="b">
        <f t="shared" si="6"/>
        <v>0</v>
      </c>
      <c r="AB234" s="147" t="b">
        <v>0</v>
      </c>
      <c r="AC234" s="148">
        <v>311.0</v>
      </c>
      <c r="AD234" s="149" t="b">
        <v>0</v>
      </c>
      <c r="AE234" s="125" t="str">
        <f t="shared" si="7"/>
        <v/>
      </c>
      <c r="AF234" s="117" t="b">
        <f t="shared" si="8"/>
        <v>0</v>
      </c>
      <c r="AG234" s="126" t="b">
        <f t="shared" si="9"/>
        <v>0</v>
      </c>
      <c r="AH234" s="148"/>
      <c r="AI234" s="150"/>
      <c r="AJ234" s="146"/>
      <c r="AK234" s="83" t="str">
        <f t="shared" si="10"/>
        <v>Negative</v>
      </c>
      <c r="AL234" s="147"/>
      <c r="AM234" s="83" t="s">
        <v>280</v>
      </c>
      <c r="AN234" s="83" t="s">
        <v>396</v>
      </c>
      <c r="AO234" s="83" t="str">
        <f>IFERROR(__xludf.DUMMYFUNCTION("IF($AG234, ""DELETED"",TRIM(JOIN("" "",D234:E234)))"),"")</f>
        <v/>
      </c>
      <c r="AP234" s="83" t="str">
        <f t="shared" ref="AP234:AQ234" si="258">IF($AG234, "DELETED", TRIM(CONCATENATE(F234,I234,U234)))</f>
        <v/>
      </c>
      <c r="AQ234" s="83" t="str">
        <f t="shared" si="258"/>
        <v/>
      </c>
      <c r="AR234" s="83" t="str">
        <f>IFERROR(__xludf.DUMMYFUNCTION("IF($AG234, ""DELETED"", TRIM(JOIN("" "",AP234,AQ234)))"),"")</f>
        <v/>
      </c>
      <c r="AS234" s="127"/>
      <c r="AT234" s="128" t="b">
        <f t="shared" si="12"/>
        <v>0</v>
      </c>
      <c r="AU234" s="128" t="str">
        <f t="shared" si="13"/>
        <v/>
      </c>
      <c r="AV234" s="128" t="str">
        <f t="shared" si="14"/>
        <v/>
      </c>
      <c r="AW234" s="128" t="str">
        <f t="shared" si="15"/>
        <v/>
      </c>
      <c r="AX234" s="129" t="str">
        <f t="shared" si="16"/>
        <v/>
      </c>
      <c r="AY234" s="143"/>
      <c r="AZ234" s="130"/>
      <c r="BA234" s="131" t="str">
        <f t="shared" si="17"/>
        <v/>
      </c>
      <c r="BB234" s="143"/>
      <c r="BC234" s="143"/>
      <c r="BD234" s="132"/>
      <c r="BE234" s="141"/>
      <c r="BF234" s="134" t="str">
        <f t="shared" si="18"/>
        <v/>
      </c>
      <c r="BG234" s="135" t="str">
        <f t="shared" si="19"/>
        <v>FLE590__44489_0.220810185185185___Negative_44489_0.413217592592593_</v>
      </c>
      <c r="BH234" s="136" t="str">
        <f t="shared" si="20"/>
        <v/>
      </c>
      <c r="BI234" s="141" t="s">
        <v>813</v>
      </c>
      <c r="BJ234" s="137" t="str">
        <f t="shared" si="21"/>
        <v>FLB3761</v>
      </c>
      <c r="BK234" s="138" t="b">
        <f t="shared" si="22"/>
        <v>0</v>
      </c>
      <c r="BL234" s="137" t="str">
        <f t="shared" si="23"/>
        <v/>
      </c>
      <c r="BM234" s="132"/>
      <c r="BN234" s="8" t="b">
        <f t="shared" si="24"/>
        <v>1</v>
      </c>
      <c r="BO234" s="139" t="b">
        <f t="shared" si="25"/>
        <v>0</v>
      </c>
      <c r="BP234" s="140" t="b">
        <f t="shared" si="26"/>
        <v>1</v>
      </c>
      <c r="BQ234" s="4"/>
      <c r="BR234" s="4" t="str">
        <f t="shared" si="27"/>
        <v/>
      </c>
      <c r="BS234" s="4"/>
      <c r="BT234" s="4"/>
    </row>
    <row r="235">
      <c r="A235" s="28" t="s">
        <v>814</v>
      </c>
      <c r="B235" s="144">
        <v>44489.0</v>
      </c>
      <c r="C235" s="115">
        <v>0.22114583333333335</v>
      </c>
      <c r="D235" s="4"/>
      <c r="E235" s="143"/>
      <c r="F235" s="149"/>
      <c r="G235" s="149"/>
      <c r="H235" s="151"/>
      <c r="I235" s="4"/>
      <c r="J235" s="4"/>
      <c r="K235" s="4" t="s">
        <v>271</v>
      </c>
      <c r="L235" s="152"/>
      <c r="M235" s="115"/>
      <c r="N235" s="4"/>
      <c r="O235" s="4"/>
      <c r="P235" s="116" t="b">
        <f>IFNA(IF(VLOOKUP($A235,'Add from APT'!$AA$2:$AC808,3,FALSE)&gt;0,TRUE,FALSE),"ER - NOT IN APT")</f>
        <v>1</v>
      </c>
      <c r="Q235" s="82" t="str">
        <f>IF(ISLOGICAL(P235),IF(P235,"ER - REPS IN APT", IFNA(VLOOKUP($A235,RAW_APT!$A$3:$M808,7,FALSE),"ER - NOT IN APT")),P235)</f>
        <v>ER - REPS IN APT</v>
      </c>
      <c r="R235" s="117" t="b">
        <f t="shared" si="2"/>
        <v>1</v>
      </c>
      <c r="S235" s="116">
        <f t="shared" si="3"/>
        <v>1</v>
      </c>
      <c r="T235" s="148">
        <v>0.0</v>
      </c>
      <c r="U235" s="149"/>
      <c r="V235" s="149"/>
      <c r="W235" s="149"/>
      <c r="X235" s="120" t="b">
        <f t="shared" si="4"/>
        <v>0</v>
      </c>
      <c r="Y235" s="121" t="b">
        <v>0</v>
      </c>
      <c r="Z235" s="122" t="str">
        <f t="shared" si="5"/>
        <v/>
      </c>
      <c r="AA235" s="122" t="b">
        <f t="shared" si="6"/>
        <v>0</v>
      </c>
      <c r="AB235" s="147" t="b">
        <v>0</v>
      </c>
      <c r="AC235" s="148">
        <v>310.0</v>
      </c>
      <c r="AD235" s="149" t="b">
        <v>0</v>
      </c>
      <c r="AE235" s="125" t="str">
        <f t="shared" si="7"/>
        <v/>
      </c>
      <c r="AF235" s="117" t="b">
        <f t="shared" si="8"/>
        <v>0</v>
      </c>
      <c r="AG235" s="126" t="b">
        <f t="shared" si="9"/>
        <v>0</v>
      </c>
      <c r="AH235" s="148"/>
      <c r="AI235" s="150"/>
      <c r="AJ235" s="146">
        <v>2.2</v>
      </c>
      <c r="AK235" s="83" t="str">
        <f t="shared" si="10"/>
        <v>Negative</v>
      </c>
      <c r="AL235" s="149" t="s">
        <v>815</v>
      </c>
      <c r="AM235" s="83" t="s">
        <v>280</v>
      </c>
      <c r="AN235" s="83" t="s">
        <v>491</v>
      </c>
      <c r="AO235" s="83" t="str">
        <f>IFERROR(__xludf.DUMMYFUNCTION("IF($AG235, ""DELETED"",TRIM(JOIN("" "",D235:E235)))"),"")</f>
        <v/>
      </c>
      <c r="AP235" s="83" t="str">
        <f t="shared" ref="AP235:AQ235" si="259">IF($AG235, "DELETED", TRIM(CONCATENATE(F235,I235,U235)))</f>
        <v/>
      </c>
      <c r="AQ235" s="83" t="str">
        <f t="shared" si="259"/>
        <v/>
      </c>
      <c r="AR235" s="83" t="str">
        <f>IFERROR(__xludf.DUMMYFUNCTION("IF($AG235, ""DELETED"", TRIM(JOIN("" "",AP235,AQ235)))"),"")</f>
        <v/>
      </c>
      <c r="AS235" s="127"/>
      <c r="AT235" s="128" t="b">
        <f t="shared" si="12"/>
        <v>0</v>
      </c>
      <c r="AU235" s="128" t="str">
        <f t="shared" si="13"/>
        <v/>
      </c>
      <c r="AV235" s="128" t="str">
        <f t="shared" si="14"/>
        <v/>
      </c>
      <c r="AW235" s="128" t="str">
        <f t="shared" si="15"/>
        <v/>
      </c>
      <c r="AX235" s="129" t="str">
        <f t="shared" si="16"/>
        <v/>
      </c>
      <c r="AY235" s="143"/>
      <c r="AZ235" s="130"/>
      <c r="BA235" s="131" t="str">
        <f t="shared" si="17"/>
        <v/>
      </c>
      <c r="BB235" s="143"/>
      <c r="BC235" s="143"/>
      <c r="BD235" s="132"/>
      <c r="BE235" s="141"/>
      <c r="BF235" s="134" t="str">
        <f t="shared" si="18"/>
        <v/>
      </c>
      <c r="BG235" s="135" t="str">
        <f t="shared" si="19"/>
        <v>FLE600__44489_0.221145833333333___Null___</v>
      </c>
      <c r="BH235" s="136" t="str">
        <f t="shared" si="20"/>
        <v/>
      </c>
      <c r="BI235" s="141" t="s">
        <v>816</v>
      </c>
      <c r="BJ235" s="137" t="str">
        <f t="shared" si="21"/>
        <v>FLB3763</v>
      </c>
      <c r="BK235" s="138" t="b">
        <f t="shared" si="22"/>
        <v>0</v>
      </c>
      <c r="BL235" s="137" t="str">
        <f t="shared" si="23"/>
        <v/>
      </c>
      <c r="BM235" s="132"/>
      <c r="BN235" s="8" t="b">
        <f t="shared" si="24"/>
        <v>1</v>
      </c>
      <c r="BO235" s="139" t="b">
        <f t="shared" si="25"/>
        <v>0</v>
      </c>
      <c r="BP235" s="140" t="b">
        <f t="shared" si="26"/>
        <v>1</v>
      </c>
      <c r="BQ235" s="4"/>
      <c r="BR235" s="4" t="str">
        <f t="shared" si="27"/>
        <v/>
      </c>
      <c r="BS235" s="4"/>
      <c r="BT235" s="4"/>
    </row>
    <row r="236">
      <c r="A236" s="4" t="s">
        <v>817</v>
      </c>
      <c r="B236" s="144">
        <v>44489.0</v>
      </c>
      <c r="C236" s="115">
        <v>0.22885416666666666</v>
      </c>
      <c r="D236" s="4"/>
      <c r="E236" s="143"/>
      <c r="F236" s="4"/>
      <c r="G236" s="4"/>
      <c r="H236" s="151"/>
      <c r="I236" s="4"/>
      <c r="J236" s="4"/>
      <c r="K236" s="4" t="s">
        <v>622</v>
      </c>
      <c r="L236" s="145">
        <v>44489.0</v>
      </c>
      <c r="M236" s="115">
        <v>0.4132175925925926</v>
      </c>
      <c r="N236" s="4"/>
      <c r="O236" s="4"/>
      <c r="P236" s="116" t="b">
        <f>IFNA(IF(VLOOKUP($A236,'Add from APT'!$AA$2:$AC808,3,FALSE)&gt;0,TRUE,FALSE),"ER - NOT IN APT")</f>
        <v>0</v>
      </c>
      <c r="Q236" s="82" t="str">
        <f>IF(ISLOGICAL(P236),IF(P236,"ER - REPS IN APT", IFNA(VLOOKUP($A236,RAW_APT!$A$3:$M808,7,FALSE),"ER - NOT IN APT")),P236)</f>
        <v>Result</v>
      </c>
      <c r="R236" s="117" t="b">
        <f t="shared" si="2"/>
        <v>1</v>
      </c>
      <c r="S236" s="116">
        <f t="shared" si="3"/>
        <v>1</v>
      </c>
      <c r="T236" s="146"/>
      <c r="U236" s="147"/>
      <c r="V236" s="147"/>
      <c r="W236" s="147"/>
      <c r="X236" s="120" t="b">
        <f t="shared" si="4"/>
        <v>0</v>
      </c>
      <c r="Y236" s="121" t="b">
        <v>0</v>
      </c>
      <c r="Z236" s="122" t="str">
        <f t="shared" si="5"/>
        <v/>
      </c>
      <c r="AA236" s="122" t="b">
        <f t="shared" si="6"/>
        <v>0</v>
      </c>
      <c r="AB236" s="147" t="b">
        <v>0</v>
      </c>
      <c r="AC236" s="148">
        <v>309.0</v>
      </c>
      <c r="AD236" s="149" t="b">
        <v>0</v>
      </c>
      <c r="AE236" s="125" t="str">
        <f t="shared" si="7"/>
        <v/>
      </c>
      <c r="AF236" s="117" t="b">
        <f t="shared" si="8"/>
        <v>0</v>
      </c>
      <c r="AG236" s="126" t="b">
        <f t="shared" si="9"/>
        <v>0</v>
      </c>
      <c r="AH236" s="148"/>
      <c r="AI236" s="150"/>
      <c r="AJ236" s="146"/>
      <c r="AK236" s="83" t="str">
        <f t="shared" si="10"/>
        <v>Negative</v>
      </c>
      <c r="AL236" s="147"/>
      <c r="AM236" s="83" t="s">
        <v>280</v>
      </c>
      <c r="AN236" s="83" t="s">
        <v>473</v>
      </c>
      <c r="AO236" s="83" t="str">
        <f>IFERROR(__xludf.DUMMYFUNCTION("IF($AG236, ""DELETED"",TRIM(JOIN("" "",D236:E236)))"),"")</f>
        <v/>
      </c>
      <c r="AP236" s="83" t="str">
        <f t="shared" ref="AP236:AQ236" si="260">IF($AG236, "DELETED", TRIM(CONCATENATE(F236,I236,U236)))</f>
        <v/>
      </c>
      <c r="AQ236" s="83" t="str">
        <f t="shared" si="260"/>
        <v/>
      </c>
      <c r="AR236" s="83" t="str">
        <f>IFERROR(__xludf.DUMMYFUNCTION("IF($AG236, ""DELETED"", TRIM(JOIN("" "",AP236,AQ236)))"),"")</f>
        <v/>
      </c>
      <c r="AS236" s="127"/>
      <c r="AT236" s="128" t="b">
        <f t="shared" si="12"/>
        <v>0</v>
      </c>
      <c r="AU236" s="128" t="str">
        <f t="shared" si="13"/>
        <v/>
      </c>
      <c r="AV236" s="128" t="str">
        <f t="shared" si="14"/>
        <v/>
      </c>
      <c r="AW236" s="128" t="str">
        <f t="shared" si="15"/>
        <v/>
      </c>
      <c r="AX236" s="129" t="str">
        <f t="shared" si="16"/>
        <v/>
      </c>
      <c r="AY236" s="143"/>
      <c r="AZ236" s="130"/>
      <c r="BA236" s="131" t="str">
        <f t="shared" si="17"/>
        <v/>
      </c>
      <c r="BB236" s="143"/>
      <c r="BC236" s="143"/>
      <c r="BD236" s="132"/>
      <c r="BE236" s="141"/>
      <c r="BF236" s="134" t="str">
        <f t="shared" si="18"/>
        <v/>
      </c>
      <c r="BG236" s="135" t="str">
        <f t="shared" si="19"/>
        <v>FLE588__44489_0.228854166666667___Negative_44489_0.413217592592593_</v>
      </c>
      <c r="BH236" s="136" t="str">
        <f t="shared" si="20"/>
        <v/>
      </c>
      <c r="BI236" s="141" t="s">
        <v>818</v>
      </c>
      <c r="BJ236" s="137" t="str">
        <f t="shared" si="21"/>
        <v>FLB3764</v>
      </c>
      <c r="BK236" s="138" t="b">
        <f t="shared" si="22"/>
        <v>0</v>
      </c>
      <c r="BL236" s="137" t="str">
        <f t="shared" si="23"/>
        <v/>
      </c>
      <c r="BM236" s="132"/>
      <c r="BN236" s="8" t="b">
        <f t="shared" si="24"/>
        <v>1</v>
      </c>
      <c r="BO236" s="139" t="b">
        <f t="shared" si="25"/>
        <v>0</v>
      </c>
      <c r="BP236" s="140" t="b">
        <f t="shared" si="26"/>
        <v>1</v>
      </c>
      <c r="BQ236" s="4"/>
      <c r="BR236" s="4" t="str">
        <f t="shared" si="27"/>
        <v/>
      </c>
      <c r="BS236" s="4"/>
      <c r="BT236" s="4"/>
    </row>
    <row r="237">
      <c r="A237" s="4" t="s">
        <v>819</v>
      </c>
      <c r="B237" s="144">
        <v>44489.0</v>
      </c>
      <c r="C237" s="115">
        <v>0.2300347222222222</v>
      </c>
      <c r="D237" s="4"/>
      <c r="E237" s="143"/>
      <c r="F237" s="4"/>
      <c r="G237" s="4"/>
      <c r="H237" s="151"/>
      <c r="I237" s="4"/>
      <c r="J237" s="4"/>
      <c r="K237" s="4" t="s">
        <v>622</v>
      </c>
      <c r="L237" s="145">
        <v>44489.0</v>
      </c>
      <c r="M237" s="115">
        <v>0.4132175925925926</v>
      </c>
      <c r="N237" s="4"/>
      <c r="O237" s="4"/>
      <c r="P237" s="116" t="b">
        <f>IFNA(IF(VLOOKUP($A237,'Add from APT'!$AA$2:$AC808,3,FALSE)&gt;0,TRUE,FALSE),"ER - NOT IN APT")</f>
        <v>0</v>
      </c>
      <c r="Q237" s="82" t="str">
        <f>IF(ISLOGICAL(P237),IF(P237,"ER - REPS IN APT", IFNA(VLOOKUP($A237,RAW_APT!$A$3:$M808,7,FALSE),"ER - NOT IN APT")),P237)</f>
        <v>Result</v>
      </c>
      <c r="R237" s="117" t="b">
        <f t="shared" si="2"/>
        <v>1</v>
      </c>
      <c r="S237" s="116">
        <f t="shared" si="3"/>
        <v>1</v>
      </c>
      <c r="T237" s="146"/>
      <c r="U237" s="147"/>
      <c r="V237" s="147"/>
      <c r="W237" s="147"/>
      <c r="X237" s="120" t="b">
        <f t="shared" si="4"/>
        <v>0</v>
      </c>
      <c r="Y237" s="121" t="b">
        <v>0</v>
      </c>
      <c r="Z237" s="122" t="str">
        <f t="shared" si="5"/>
        <v/>
      </c>
      <c r="AA237" s="122" t="b">
        <f t="shared" si="6"/>
        <v>0</v>
      </c>
      <c r="AB237" s="147" t="b">
        <v>0</v>
      </c>
      <c r="AC237" s="148">
        <v>308.0</v>
      </c>
      <c r="AD237" s="149" t="b">
        <v>0</v>
      </c>
      <c r="AE237" s="125" t="str">
        <f t="shared" si="7"/>
        <v/>
      </c>
      <c r="AF237" s="117" t="b">
        <f t="shared" si="8"/>
        <v>0</v>
      </c>
      <c r="AG237" s="126" t="b">
        <f t="shared" si="9"/>
        <v>0</v>
      </c>
      <c r="AH237" s="148"/>
      <c r="AI237" s="150"/>
      <c r="AJ237" s="146"/>
      <c r="AK237" s="83" t="str">
        <f t="shared" si="10"/>
        <v>Negative</v>
      </c>
      <c r="AL237" s="147"/>
      <c r="AM237" s="83" t="s">
        <v>280</v>
      </c>
      <c r="AN237" s="83" t="s">
        <v>639</v>
      </c>
      <c r="AO237" s="83" t="str">
        <f>IFERROR(__xludf.DUMMYFUNCTION("IF($AG237, ""DELETED"",TRIM(JOIN("" "",D237:E237)))"),"")</f>
        <v/>
      </c>
      <c r="AP237" s="83" t="str">
        <f t="shared" ref="AP237:AQ237" si="261">IF($AG237, "DELETED", TRIM(CONCATENATE(F237,I237,U237)))</f>
        <v/>
      </c>
      <c r="AQ237" s="83" t="str">
        <f t="shared" si="261"/>
        <v/>
      </c>
      <c r="AR237" s="83" t="str">
        <f>IFERROR(__xludf.DUMMYFUNCTION("IF($AG237, ""DELETED"", TRIM(JOIN("" "",AP237,AQ237)))"),"")</f>
        <v/>
      </c>
      <c r="AS237" s="127"/>
      <c r="AT237" s="128" t="b">
        <f t="shared" si="12"/>
        <v>0</v>
      </c>
      <c r="AU237" s="128" t="str">
        <f t="shared" si="13"/>
        <v/>
      </c>
      <c r="AV237" s="128" t="str">
        <f t="shared" si="14"/>
        <v/>
      </c>
      <c r="AW237" s="128" t="str">
        <f t="shared" si="15"/>
        <v/>
      </c>
      <c r="AX237" s="129" t="str">
        <f t="shared" si="16"/>
        <v/>
      </c>
      <c r="AY237" s="143"/>
      <c r="AZ237" s="130"/>
      <c r="BA237" s="131" t="str">
        <f t="shared" si="17"/>
        <v/>
      </c>
      <c r="BB237" s="143"/>
      <c r="BC237" s="143"/>
      <c r="BD237" s="132"/>
      <c r="BE237" s="141"/>
      <c r="BF237" s="134" t="str">
        <f t="shared" si="18"/>
        <v/>
      </c>
      <c r="BG237" s="135" t="str">
        <f t="shared" si="19"/>
        <v>FLE572__44489_0.230034722222222___Negative_44489_0.413217592592593_</v>
      </c>
      <c r="BH237" s="136" t="str">
        <f t="shared" si="20"/>
        <v/>
      </c>
      <c r="BI237" s="141" t="s">
        <v>820</v>
      </c>
      <c r="BJ237" s="137" t="str">
        <f t="shared" si="21"/>
        <v>FLB3765</v>
      </c>
      <c r="BK237" s="138" t="b">
        <f t="shared" si="22"/>
        <v>0</v>
      </c>
      <c r="BL237" s="137" t="str">
        <f t="shared" si="23"/>
        <v/>
      </c>
      <c r="BM237" s="132"/>
      <c r="BN237" s="8" t="b">
        <f t="shared" si="24"/>
        <v>1</v>
      </c>
      <c r="BO237" s="139" t="b">
        <f t="shared" si="25"/>
        <v>0</v>
      </c>
      <c r="BP237" s="140" t="b">
        <f t="shared" si="26"/>
        <v>1</v>
      </c>
      <c r="BQ237" s="4"/>
      <c r="BR237" s="4" t="str">
        <f t="shared" si="27"/>
        <v/>
      </c>
      <c r="BS237" s="4"/>
      <c r="BT237" s="4"/>
    </row>
    <row r="238">
      <c r="A238" s="143" t="s">
        <v>821</v>
      </c>
      <c r="B238" s="144">
        <v>44489.0</v>
      </c>
      <c r="C238" s="115">
        <v>0.23641203703703703</v>
      </c>
      <c r="D238" s="4"/>
      <c r="E238" s="143"/>
      <c r="F238" s="149"/>
      <c r="G238" s="149"/>
      <c r="H238" s="151"/>
      <c r="I238" s="4"/>
      <c r="J238" s="4"/>
      <c r="K238" s="4" t="s">
        <v>622</v>
      </c>
      <c r="L238" s="145">
        <v>44489.0</v>
      </c>
      <c r="M238" s="115">
        <v>0.4132175925925926</v>
      </c>
      <c r="N238" s="4"/>
      <c r="O238" s="4"/>
      <c r="P238" s="116" t="b">
        <f>IFNA(IF(VLOOKUP($A238,'Add from APT'!$AA$2:$AC808,3,FALSE)&gt;0,TRUE,FALSE),"ER - NOT IN APT")</f>
        <v>0</v>
      </c>
      <c r="Q238" s="82" t="str">
        <f>IF(ISLOGICAL(P238),IF(P238,"ER - REPS IN APT", IFNA(VLOOKUP($A238,RAW_APT!$A$3:$M808,7,FALSE),"ER - NOT IN APT")),P238)</f>
        <v>Result</v>
      </c>
      <c r="R238" s="117" t="b">
        <f t="shared" si="2"/>
        <v>1</v>
      </c>
      <c r="S238" s="116">
        <f t="shared" si="3"/>
        <v>1</v>
      </c>
      <c r="T238" s="148">
        <v>0.0</v>
      </c>
      <c r="U238" s="149"/>
      <c r="V238" s="149"/>
      <c r="W238" s="147"/>
      <c r="X238" s="120" t="b">
        <f t="shared" si="4"/>
        <v>0</v>
      </c>
      <c r="Y238" s="121" t="b">
        <v>0</v>
      </c>
      <c r="Z238" s="122" t="str">
        <f t="shared" si="5"/>
        <v/>
      </c>
      <c r="AA238" s="122" t="b">
        <f t="shared" si="6"/>
        <v>0</v>
      </c>
      <c r="AB238" s="147" t="b">
        <v>0</v>
      </c>
      <c r="AC238" s="148">
        <v>705.0</v>
      </c>
      <c r="AD238" s="149" t="b">
        <v>1</v>
      </c>
      <c r="AE238" s="125" t="str">
        <f t="shared" si="7"/>
        <v/>
      </c>
      <c r="AF238" s="117" t="b">
        <f t="shared" si="8"/>
        <v>0</v>
      </c>
      <c r="AG238" s="126" t="b">
        <f t="shared" si="9"/>
        <v>0</v>
      </c>
      <c r="AH238" s="148"/>
      <c r="AI238" s="150"/>
      <c r="AJ238" s="26"/>
      <c r="AK238" s="83" t="str">
        <f t="shared" si="10"/>
        <v>Negative</v>
      </c>
      <c r="AM238" s="83" t="s">
        <v>280</v>
      </c>
      <c r="AN238" s="83" t="s">
        <v>822</v>
      </c>
      <c r="AO238" s="83" t="str">
        <f>IFERROR(__xludf.DUMMYFUNCTION("IF($AG238, ""DELETED"",TRIM(JOIN("" "",D238:E238)))"),"")</f>
        <v/>
      </c>
      <c r="AP238" s="83" t="str">
        <f t="shared" ref="AP238:AQ238" si="262">IF($AG238, "DELETED", TRIM(CONCATENATE(F238,I238,U238)))</f>
        <v/>
      </c>
      <c r="AQ238" s="83" t="str">
        <f t="shared" si="262"/>
        <v/>
      </c>
      <c r="AR238" s="83" t="str">
        <f>IFERROR(__xludf.DUMMYFUNCTION("IF($AG238, ""DELETED"", TRIM(JOIN("" "",AP238,AQ238)))"),"")</f>
        <v/>
      </c>
      <c r="AS238" s="127"/>
      <c r="AT238" s="128" t="b">
        <f t="shared" si="12"/>
        <v>0</v>
      </c>
      <c r="AU238" s="128" t="str">
        <f t="shared" si="13"/>
        <v/>
      </c>
      <c r="AV238" s="128" t="str">
        <f t="shared" si="14"/>
        <v/>
      </c>
      <c r="AW238" s="128" t="str">
        <f t="shared" si="15"/>
        <v/>
      </c>
      <c r="AX238" s="129" t="str">
        <f t="shared" si="16"/>
        <v/>
      </c>
      <c r="AY238" s="143"/>
      <c r="AZ238" s="130"/>
      <c r="BA238" s="131" t="str">
        <f t="shared" si="17"/>
        <v/>
      </c>
      <c r="BB238" s="143"/>
      <c r="BC238" s="143"/>
      <c r="BD238" s="132"/>
      <c r="BE238" s="141"/>
      <c r="BF238" s="134" t="str">
        <f t="shared" si="18"/>
        <v/>
      </c>
      <c r="BG238" s="135" t="str">
        <f t="shared" si="19"/>
        <v>FLE561__44489_0.236412037037037___Negative_44489_0.413217592592593_</v>
      </c>
      <c r="BH238" s="136" t="str">
        <f t="shared" si="20"/>
        <v/>
      </c>
      <c r="BI238" s="141" t="s">
        <v>823</v>
      </c>
      <c r="BJ238" s="137" t="str">
        <f t="shared" si="21"/>
        <v>FLB3767</v>
      </c>
      <c r="BK238" s="138" t="b">
        <f t="shared" si="22"/>
        <v>0</v>
      </c>
      <c r="BL238" s="137" t="str">
        <f t="shared" si="23"/>
        <v/>
      </c>
      <c r="BM238" s="132"/>
      <c r="BN238" s="8" t="b">
        <f t="shared" si="24"/>
        <v>1</v>
      </c>
      <c r="BO238" s="139" t="b">
        <f t="shared" si="25"/>
        <v>0</v>
      </c>
      <c r="BP238" s="140" t="b">
        <f t="shared" si="26"/>
        <v>1</v>
      </c>
      <c r="BQ238" s="4"/>
      <c r="BR238" s="4" t="str">
        <f t="shared" si="27"/>
        <v/>
      </c>
      <c r="BS238" s="4"/>
      <c r="BT238" s="4"/>
    </row>
    <row r="239">
      <c r="A239" s="4" t="s">
        <v>824</v>
      </c>
      <c r="B239" s="144">
        <v>44489.0</v>
      </c>
      <c r="C239" s="115">
        <v>0.2387037037037037</v>
      </c>
      <c r="D239" s="4"/>
      <c r="E239" s="143"/>
      <c r="F239" s="4"/>
      <c r="G239" s="4"/>
      <c r="H239" s="151"/>
      <c r="I239" s="4"/>
      <c r="J239" s="4"/>
      <c r="K239" s="4" t="s">
        <v>622</v>
      </c>
      <c r="L239" s="145">
        <v>44489.0</v>
      </c>
      <c r="M239" s="115">
        <v>0.4132175925925926</v>
      </c>
      <c r="N239" s="4"/>
      <c r="O239" s="4"/>
      <c r="P239" s="116" t="b">
        <f>IFNA(IF(VLOOKUP($A239,'Add from APT'!$AA$2:$AC808,3,FALSE)&gt;0,TRUE,FALSE),"ER - NOT IN APT")</f>
        <v>0</v>
      </c>
      <c r="Q239" s="82" t="str">
        <f>IF(ISLOGICAL(P239),IF(P239,"ER - REPS IN APT", IFNA(VLOOKUP($A239,RAW_APT!$A$3:$M808,7,FALSE),"ER - NOT IN APT")),P239)</f>
        <v>Result</v>
      </c>
      <c r="R239" s="117" t="b">
        <f t="shared" si="2"/>
        <v>1</v>
      </c>
      <c r="S239" s="116">
        <f t="shared" si="3"/>
        <v>1</v>
      </c>
      <c r="T239" s="146"/>
      <c r="U239" s="147"/>
      <c r="V239" s="147"/>
      <c r="W239" s="147"/>
      <c r="X239" s="120" t="b">
        <f t="shared" si="4"/>
        <v>0</v>
      </c>
      <c r="Y239" s="121" t="b">
        <v>0</v>
      </c>
      <c r="Z239" s="122" t="str">
        <f t="shared" si="5"/>
        <v/>
      </c>
      <c r="AA239" s="122" t="b">
        <f t="shared" si="6"/>
        <v>0</v>
      </c>
      <c r="AB239" s="147" t="b">
        <v>0</v>
      </c>
      <c r="AC239" s="148">
        <v>307.0</v>
      </c>
      <c r="AD239" s="149" t="b">
        <v>0</v>
      </c>
      <c r="AE239" s="125" t="str">
        <f t="shared" si="7"/>
        <v/>
      </c>
      <c r="AF239" s="117" t="b">
        <f t="shared" si="8"/>
        <v>0</v>
      </c>
      <c r="AG239" s="126" t="b">
        <f t="shared" si="9"/>
        <v>0</v>
      </c>
      <c r="AH239" s="148"/>
      <c r="AI239" s="150"/>
      <c r="AJ239" s="146"/>
      <c r="AK239" s="83" t="str">
        <f t="shared" si="10"/>
        <v>Negative</v>
      </c>
      <c r="AL239" s="147"/>
      <c r="AM239" s="83" t="s">
        <v>280</v>
      </c>
      <c r="AN239" s="83" t="s">
        <v>368</v>
      </c>
      <c r="AO239" s="83" t="str">
        <f>IFERROR(__xludf.DUMMYFUNCTION("IF($AG239, ""DELETED"",TRIM(JOIN("" "",D239:E239)))"),"")</f>
        <v/>
      </c>
      <c r="AP239" s="83" t="str">
        <f t="shared" ref="AP239:AQ239" si="263">IF($AG239, "DELETED", TRIM(CONCATENATE(F239,I239,U239)))</f>
        <v/>
      </c>
      <c r="AQ239" s="83" t="str">
        <f t="shared" si="263"/>
        <v/>
      </c>
      <c r="AR239" s="83" t="str">
        <f>IFERROR(__xludf.DUMMYFUNCTION("IF($AG239, ""DELETED"", TRIM(JOIN("" "",AP239,AQ239)))"),"")</f>
        <v/>
      </c>
      <c r="AS239" s="127"/>
      <c r="AT239" s="128" t="b">
        <f t="shared" si="12"/>
        <v>0</v>
      </c>
      <c r="AU239" s="128" t="str">
        <f t="shared" si="13"/>
        <v/>
      </c>
      <c r="AV239" s="128" t="str">
        <f t="shared" si="14"/>
        <v/>
      </c>
      <c r="AW239" s="128" t="str">
        <f t="shared" si="15"/>
        <v/>
      </c>
      <c r="AX239" s="129" t="str">
        <f t="shared" si="16"/>
        <v/>
      </c>
      <c r="AY239" s="143"/>
      <c r="AZ239" s="130"/>
      <c r="BA239" s="131" t="str">
        <f t="shared" si="17"/>
        <v/>
      </c>
      <c r="BB239" s="143"/>
      <c r="BC239" s="143"/>
      <c r="BD239" s="132"/>
      <c r="BE239" s="141"/>
      <c r="BF239" s="134" t="str">
        <f t="shared" si="18"/>
        <v/>
      </c>
      <c r="BG239" s="135" t="str">
        <f t="shared" si="19"/>
        <v>FLE575__44489_0.238703703703704___Negative_44489_0.413217592592593_</v>
      </c>
      <c r="BH239" s="136" t="str">
        <f t="shared" si="20"/>
        <v/>
      </c>
      <c r="BI239" s="141" t="s">
        <v>825</v>
      </c>
      <c r="BJ239" s="137" t="str">
        <f t="shared" si="21"/>
        <v>FLB3768</v>
      </c>
      <c r="BK239" s="138" t="b">
        <f t="shared" si="22"/>
        <v>0</v>
      </c>
      <c r="BL239" s="137" t="str">
        <f t="shared" si="23"/>
        <v/>
      </c>
      <c r="BM239" s="132"/>
      <c r="BN239" s="8" t="b">
        <f t="shared" si="24"/>
        <v>1</v>
      </c>
      <c r="BO239" s="139" t="b">
        <f t="shared" si="25"/>
        <v>0</v>
      </c>
      <c r="BP239" s="140" t="b">
        <f t="shared" si="26"/>
        <v>1</v>
      </c>
      <c r="BQ239" s="4"/>
      <c r="BR239" s="4" t="str">
        <f t="shared" si="27"/>
        <v/>
      </c>
      <c r="BS239" s="4"/>
      <c r="BT239" s="4"/>
    </row>
    <row r="240">
      <c r="A240" s="4" t="s">
        <v>826</v>
      </c>
      <c r="B240" s="144">
        <v>44489.0</v>
      </c>
      <c r="C240" s="115">
        <v>0.23938657407407407</v>
      </c>
      <c r="D240" s="4"/>
      <c r="E240" s="143"/>
      <c r="F240" s="4"/>
      <c r="G240" s="4"/>
      <c r="H240" s="151"/>
      <c r="I240" s="4"/>
      <c r="J240" s="4"/>
      <c r="K240" s="4" t="s">
        <v>622</v>
      </c>
      <c r="L240" s="145">
        <v>44489.0</v>
      </c>
      <c r="M240" s="115">
        <v>0.4132175925925926</v>
      </c>
      <c r="N240" s="4"/>
      <c r="O240" s="4"/>
      <c r="P240" s="116" t="b">
        <f>IFNA(IF(VLOOKUP($A240,'Add from APT'!$AA$2:$AC808,3,FALSE)&gt;0,TRUE,FALSE),"ER - NOT IN APT")</f>
        <v>0</v>
      </c>
      <c r="Q240" s="82" t="str">
        <f>IF(ISLOGICAL(P240),IF(P240,"ER - REPS IN APT", IFNA(VLOOKUP($A240,RAW_APT!$A$3:$M808,7,FALSE),"ER - NOT IN APT")),P240)</f>
        <v>Result</v>
      </c>
      <c r="R240" s="117" t="b">
        <f t="shared" si="2"/>
        <v>1</v>
      </c>
      <c r="S240" s="116">
        <f t="shared" si="3"/>
        <v>1</v>
      </c>
      <c r="T240" s="146"/>
      <c r="U240" s="147"/>
      <c r="V240" s="147"/>
      <c r="W240" s="147"/>
      <c r="X240" s="120" t="b">
        <f t="shared" si="4"/>
        <v>0</v>
      </c>
      <c r="Y240" s="121" t="b">
        <v>0</v>
      </c>
      <c r="Z240" s="122" t="str">
        <f t="shared" si="5"/>
        <v/>
      </c>
      <c r="AA240" s="122" t="b">
        <f t="shared" si="6"/>
        <v>0</v>
      </c>
      <c r="AB240" s="147" t="b">
        <v>0</v>
      </c>
      <c r="AC240" s="148">
        <v>306.0</v>
      </c>
      <c r="AD240" s="149" t="b">
        <v>0</v>
      </c>
      <c r="AE240" s="125" t="str">
        <f t="shared" si="7"/>
        <v/>
      </c>
      <c r="AF240" s="117" t="b">
        <f t="shared" si="8"/>
        <v>0</v>
      </c>
      <c r="AG240" s="126" t="b">
        <f t="shared" si="9"/>
        <v>0</v>
      </c>
      <c r="AH240" s="148"/>
      <c r="AI240" s="150"/>
      <c r="AJ240" s="146"/>
      <c r="AK240" s="83" t="str">
        <f t="shared" si="10"/>
        <v>Negative</v>
      </c>
      <c r="AL240" s="147"/>
      <c r="AM240" s="83" t="s">
        <v>373</v>
      </c>
      <c r="AN240" s="83" t="s">
        <v>396</v>
      </c>
      <c r="AO240" s="83" t="str">
        <f>IFERROR(__xludf.DUMMYFUNCTION("IF($AG240, ""DELETED"",TRIM(JOIN("" "",D240:E240)))"),"")</f>
        <v/>
      </c>
      <c r="AP240" s="83" t="str">
        <f t="shared" ref="AP240:AQ240" si="264">IF($AG240, "DELETED", TRIM(CONCATENATE(F240,I240,U240)))</f>
        <v/>
      </c>
      <c r="AQ240" s="83" t="str">
        <f t="shared" si="264"/>
        <v/>
      </c>
      <c r="AR240" s="83" t="str">
        <f>IFERROR(__xludf.DUMMYFUNCTION("IF($AG240, ""DELETED"", TRIM(JOIN("" "",AP240,AQ240)))"),"")</f>
        <v/>
      </c>
      <c r="AS240" s="127"/>
      <c r="AT240" s="128" t="b">
        <f t="shared" si="12"/>
        <v>0</v>
      </c>
      <c r="AU240" s="128" t="str">
        <f t="shared" si="13"/>
        <v/>
      </c>
      <c r="AV240" s="128" t="str">
        <f t="shared" si="14"/>
        <v/>
      </c>
      <c r="AW240" s="128" t="str">
        <f t="shared" si="15"/>
        <v/>
      </c>
      <c r="AX240" s="129" t="str">
        <f t="shared" si="16"/>
        <v/>
      </c>
      <c r="AY240" s="143"/>
      <c r="AZ240" s="130"/>
      <c r="BA240" s="131" t="str">
        <f t="shared" si="17"/>
        <v/>
      </c>
      <c r="BB240" s="143"/>
      <c r="BC240" s="143"/>
      <c r="BD240" s="132"/>
      <c r="BE240" s="141"/>
      <c r="BF240" s="134" t="str">
        <f t="shared" si="18"/>
        <v/>
      </c>
      <c r="BG240" s="135" t="str">
        <f t="shared" si="19"/>
        <v>FLE634__44489_0.239386574074074___Negative_44489_0.413217592592593_</v>
      </c>
      <c r="BH240" s="136" t="str">
        <f t="shared" si="20"/>
        <v/>
      </c>
      <c r="BI240" s="141" t="s">
        <v>827</v>
      </c>
      <c r="BJ240" s="137" t="str">
        <f t="shared" si="21"/>
        <v>FLB3769</v>
      </c>
      <c r="BK240" s="138" t="b">
        <f t="shared" si="22"/>
        <v>0</v>
      </c>
      <c r="BL240" s="137" t="str">
        <f t="shared" si="23"/>
        <v/>
      </c>
      <c r="BM240" s="132"/>
      <c r="BN240" s="8" t="b">
        <f t="shared" si="24"/>
        <v>1</v>
      </c>
      <c r="BO240" s="139" t="b">
        <f t="shared" si="25"/>
        <v>0</v>
      </c>
      <c r="BP240" s="140" t="b">
        <f t="shared" si="26"/>
        <v>1</v>
      </c>
      <c r="BQ240" s="4"/>
      <c r="BR240" s="4" t="str">
        <f t="shared" si="27"/>
        <v/>
      </c>
      <c r="BS240" s="4"/>
      <c r="BT240" s="4"/>
    </row>
    <row r="241">
      <c r="A241" s="4" t="s">
        <v>828</v>
      </c>
      <c r="B241" s="144">
        <v>44489.0</v>
      </c>
      <c r="C241" s="115">
        <v>0.24443287037037037</v>
      </c>
      <c r="D241" s="4"/>
      <c r="E241" s="143"/>
      <c r="F241" s="4"/>
      <c r="G241" s="4"/>
      <c r="H241" s="151"/>
      <c r="I241" s="4"/>
      <c r="J241" s="4"/>
      <c r="K241" s="4" t="s">
        <v>622</v>
      </c>
      <c r="L241" s="145">
        <v>44489.0</v>
      </c>
      <c r="M241" s="115">
        <v>0.4132175925925926</v>
      </c>
      <c r="N241" s="4"/>
      <c r="O241" s="4"/>
      <c r="P241" s="116" t="b">
        <f>IFNA(IF(VLOOKUP($A241,'Add from APT'!$AA$2:$AC808,3,FALSE)&gt;0,TRUE,FALSE),"ER - NOT IN APT")</f>
        <v>0</v>
      </c>
      <c r="Q241" s="82" t="str">
        <f>IF(ISLOGICAL(P241),IF(P241,"ER - REPS IN APT", IFNA(VLOOKUP($A241,RAW_APT!$A$3:$M808,7,FALSE),"ER - NOT IN APT")),P241)</f>
        <v>Result</v>
      </c>
      <c r="R241" s="117" t="b">
        <f t="shared" si="2"/>
        <v>1</v>
      </c>
      <c r="S241" s="116">
        <f t="shared" si="3"/>
        <v>1</v>
      </c>
      <c r="T241" s="146"/>
      <c r="U241" s="147"/>
      <c r="V241" s="147"/>
      <c r="W241" s="147"/>
      <c r="X241" s="120" t="b">
        <f t="shared" si="4"/>
        <v>0</v>
      </c>
      <c r="Y241" s="121" t="b">
        <v>0</v>
      </c>
      <c r="Z241" s="122" t="str">
        <f t="shared" si="5"/>
        <v/>
      </c>
      <c r="AA241" s="122" t="b">
        <f t="shared" si="6"/>
        <v>0</v>
      </c>
      <c r="AB241" s="147" t="b">
        <v>0</v>
      </c>
      <c r="AC241" s="148">
        <v>305.0</v>
      </c>
      <c r="AD241" s="149" t="b">
        <v>0</v>
      </c>
      <c r="AE241" s="125" t="str">
        <f t="shared" si="7"/>
        <v/>
      </c>
      <c r="AF241" s="117" t="b">
        <f t="shared" si="8"/>
        <v>0</v>
      </c>
      <c r="AG241" s="126" t="b">
        <f t="shared" si="9"/>
        <v>0</v>
      </c>
      <c r="AH241" s="148"/>
      <c r="AI241" s="150"/>
      <c r="AJ241" s="146"/>
      <c r="AK241" s="83" t="str">
        <f t="shared" si="10"/>
        <v>Negative</v>
      </c>
      <c r="AL241" s="147"/>
      <c r="AM241" s="83" t="s">
        <v>373</v>
      </c>
      <c r="AN241" s="83" t="s">
        <v>520</v>
      </c>
      <c r="AO241" s="83" t="str">
        <f>IFERROR(__xludf.DUMMYFUNCTION("IF($AG241, ""DELETED"",TRIM(JOIN("" "",D241:E241)))"),"")</f>
        <v/>
      </c>
      <c r="AP241" s="83" t="str">
        <f t="shared" ref="AP241:AQ241" si="265">IF($AG241, "DELETED", TRIM(CONCATENATE(F241,I241,U241)))</f>
        <v/>
      </c>
      <c r="AQ241" s="83" t="str">
        <f t="shared" si="265"/>
        <v/>
      </c>
      <c r="AR241" s="83" t="str">
        <f>IFERROR(__xludf.DUMMYFUNCTION("IF($AG241, ""DELETED"", TRIM(JOIN("" "",AP241,AQ241)))"),"")</f>
        <v/>
      </c>
      <c r="AS241" s="127"/>
      <c r="AT241" s="128" t="b">
        <f t="shared" si="12"/>
        <v>0</v>
      </c>
      <c r="AU241" s="128" t="str">
        <f t="shared" si="13"/>
        <v/>
      </c>
      <c r="AV241" s="128" t="str">
        <f t="shared" si="14"/>
        <v/>
      </c>
      <c r="AW241" s="128" t="str">
        <f t="shared" si="15"/>
        <v/>
      </c>
      <c r="AX241" s="129" t="str">
        <f t="shared" si="16"/>
        <v/>
      </c>
      <c r="AY241" s="143"/>
      <c r="AZ241" s="130"/>
      <c r="BA241" s="131" t="str">
        <f t="shared" si="17"/>
        <v/>
      </c>
      <c r="BB241" s="143"/>
      <c r="BC241" s="143"/>
      <c r="BD241" s="132"/>
      <c r="BE241" s="141"/>
      <c r="BF241" s="134" t="str">
        <f t="shared" si="18"/>
        <v/>
      </c>
      <c r="BG241" s="135" t="str">
        <f t="shared" si="19"/>
        <v>FLE580__44489_0.24443287037037___Negative_44489_0.413217592592593_</v>
      </c>
      <c r="BH241" s="136" t="str">
        <f t="shared" si="20"/>
        <v/>
      </c>
      <c r="BI241" s="141" t="s">
        <v>829</v>
      </c>
      <c r="BJ241" s="137" t="str">
        <f t="shared" si="21"/>
        <v>FLB3770</v>
      </c>
      <c r="BK241" s="138" t="b">
        <f t="shared" si="22"/>
        <v>0</v>
      </c>
      <c r="BL241" s="137" t="str">
        <f t="shared" si="23"/>
        <v/>
      </c>
      <c r="BM241" s="132"/>
      <c r="BN241" s="8" t="b">
        <f t="shared" si="24"/>
        <v>1</v>
      </c>
      <c r="BO241" s="139" t="b">
        <f t="shared" si="25"/>
        <v>0</v>
      </c>
      <c r="BP241" s="140" t="b">
        <f t="shared" si="26"/>
        <v>1</v>
      </c>
      <c r="BQ241" s="4"/>
      <c r="BR241" s="4" t="str">
        <f t="shared" si="27"/>
        <v/>
      </c>
      <c r="BS241" s="4"/>
      <c r="BT241" s="4"/>
    </row>
    <row r="242">
      <c r="A242" s="143" t="s">
        <v>830</v>
      </c>
      <c r="B242" s="144">
        <v>44489.0</v>
      </c>
      <c r="C242" s="115">
        <v>0.24920138888888888</v>
      </c>
      <c r="D242" s="4"/>
      <c r="E242" s="143"/>
      <c r="F242" s="149"/>
      <c r="G242" s="147"/>
      <c r="H242" s="151"/>
      <c r="I242" s="4"/>
      <c r="J242" s="4"/>
      <c r="K242" s="4" t="s">
        <v>622</v>
      </c>
      <c r="L242" s="145">
        <v>44489.0</v>
      </c>
      <c r="M242" s="115">
        <v>0.4132175925925926</v>
      </c>
      <c r="N242" s="4"/>
      <c r="O242" s="4"/>
      <c r="P242" s="116" t="b">
        <f>IFNA(IF(VLOOKUP($A242,'Add from APT'!$AA$2:$AC808,3,FALSE)&gt;0,TRUE,FALSE),"ER - NOT IN APT")</f>
        <v>0</v>
      </c>
      <c r="Q242" s="82" t="str">
        <f>IF(ISLOGICAL(P242),IF(P242,"ER - REPS IN APT", IFNA(VLOOKUP($A242,RAW_APT!$A$3:$M808,7,FALSE),"ER - NOT IN APT")),P242)</f>
        <v>Result</v>
      </c>
      <c r="R242" s="117" t="b">
        <f t="shared" si="2"/>
        <v>1</v>
      </c>
      <c r="S242" s="116">
        <f t="shared" si="3"/>
        <v>1</v>
      </c>
      <c r="T242" s="148">
        <v>0.0</v>
      </c>
      <c r="U242" s="149"/>
      <c r="V242" s="147"/>
      <c r="W242" s="147"/>
      <c r="X242" s="120" t="b">
        <f t="shared" si="4"/>
        <v>0</v>
      </c>
      <c r="Y242" s="121" t="b">
        <v>0</v>
      </c>
      <c r="Z242" s="122" t="str">
        <f t="shared" si="5"/>
        <v/>
      </c>
      <c r="AA242" s="122" t="b">
        <f t="shared" si="6"/>
        <v>0</v>
      </c>
      <c r="AB242" s="147" t="b">
        <v>0</v>
      </c>
      <c r="AC242" s="148">
        <v>704.0</v>
      </c>
      <c r="AD242" s="149" t="b">
        <v>1</v>
      </c>
      <c r="AE242" s="125" t="str">
        <f t="shared" si="7"/>
        <v/>
      </c>
      <c r="AF242" s="117" t="b">
        <f t="shared" si="8"/>
        <v>0</v>
      </c>
      <c r="AG242" s="126" t="b">
        <f t="shared" si="9"/>
        <v>0</v>
      </c>
      <c r="AH242" s="148"/>
      <c r="AI242" s="150"/>
      <c r="AJ242" s="146"/>
      <c r="AK242" s="83" t="str">
        <f t="shared" si="10"/>
        <v>Negative</v>
      </c>
      <c r="AL242" s="149"/>
      <c r="AM242" s="83" t="s">
        <v>280</v>
      </c>
      <c r="AN242" s="83" t="s">
        <v>509</v>
      </c>
      <c r="AO242" s="83" t="str">
        <f>IFERROR(__xludf.DUMMYFUNCTION("IF($AG242, ""DELETED"",TRIM(JOIN("" "",D242:E242)))"),"")</f>
        <v/>
      </c>
      <c r="AP242" s="83" t="str">
        <f t="shared" ref="AP242:AQ242" si="266">IF($AG242, "DELETED", TRIM(CONCATENATE(F242,I242,U242)))</f>
        <v/>
      </c>
      <c r="AQ242" s="83" t="str">
        <f t="shared" si="266"/>
        <v/>
      </c>
      <c r="AR242" s="83" t="str">
        <f>IFERROR(__xludf.DUMMYFUNCTION("IF($AG242, ""DELETED"", TRIM(JOIN("" "",AP242,AQ242)))"),"")</f>
        <v/>
      </c>
      <c r="AS242" s="127"/>
      <c r="AT242" s="128" t="b">
        <f t="shared" si="12"/>
        <v>0</v>
      </c>
      <c r="AU242" s="128" t="str">
        <f t="shared" si="13"/>
        <v/>
      </c>
      <c r="AV242" s="128" t="str">
        <f t="shared" si="14"/>
        <v/>
      </c>
      <c r="AW242" s="128" t="str">
        <f t="shared" si="15"/>
        <v/>
      </c>
      <c r="AX242" s="129" t="str">
        <f t="shared" si="16"/>
        <v/>
      </c>
      <c r="AY242" s="143"/>
      <c r="AZ242" s="130"/>
      <c r="BA242" s="131" t="str">
        <f t="shared" si="17"/>
        <v/>
      </c>
      <c r="BB242" s="143"/>
      <c r="BC242" s="143"/>
      <c r="BD242" s="132"/>
      <c r="BE242" s="141"/>
      <c r="BF242" s="134" t="str">
        <f t="shared" si="18"/>
        <v/>
      </c>
      <c r="BG242" s="135" t="str">
        <f t="shared" si="19"/>
        <v>FLE573__44489_0.249201388888889___Negative_44489_0.413217592592593_</v>
      </c>
      <c r="BH242" s="136" t="str">
        <f t="shared" si="20"/>
        <v/>
      </c>
      <c r="BI242" s="141" t="s">
        <v>831</v>
      </c>
      <c r="BJ242" s="137" t="str">
        <f t="shared" si="21"/>
        <v>FLB3771</v>
      </c>
      <c r="BK242" s="138" t="b">
        <f t="shared" si="22"/>
        <v>0</v>
      </c>
      <c r="BL242" s="137" t="str">
        <f t="shared" si="23"/>
        <v/>
      </c>
      <c r="BM242" s="132"/>
      <c r="BN242" s="8" t="b">
        <f t="shared" si="24"/>
        <v>1</v>
      </c>
      <c r="BO242" s="139" t="b">
        <f t="shared" si="25"/>
        <v>0</v>
      </c>
      <c r="BP242" s="140" t="b">
        <f t="shared" si="26"/>
        <v>1</v>
      </c>
      <c r="BQ242" s="4"/>
      <c r="BR242" s="4" t="str">
        <f t="shared" si="27"/>
        <v/>
      </c>
      <c r="BS242" s="4"/>
      <c r="BT242" s="4"/>
    </row>
    <row r="243">
      <c r="A243" s="143" t="s">
        <v>832</v>
      </c>
      <c r="B243" s="144">
        <v>44489.0</v>
      </c>
      <c r="C243" s="115">
        <v>0.2517013888888889</v>
      </c>
      <c r="D243" s="4"/>
      <c r="E243" s="143"/>
      <c r="F243" s="149"/>
      <c r="G243" s="147"/>
      <c r="H243" s="151"/>
      <c r="I243" s="4"/>
      <c r="J243" s="4"/>
      <c r="K243" s="4" t="s">
        <v>622</v>
      </c>
      <c r="L243" s="145">
        <v>44489.0</v>
      </c>
      <c r="M243" s="115">
        <v>0.4132175925925926</v>
      </c>
      <c r="N243" s="4"/>
      <c r="O243" s="4"/>
      <c r="P243" s="116" t="b">
        <f>IFNA(IF(VLOOKUP($A243,'Add from APT'!$AA$2:$AC808,3,FALSE)&gt;0,TRUE,FALSE),"ER - NOT IN APT")</f>
        <v>0</v>
      </c>
      <c r="Q243" s="82" t="str">
        <f>IF(ISLOGICAL(P243),IF(P243,"ER - REPS IN APT", IFNA(VLOOKUP($A243,RAW_APT!$A$3:$M808,7,FALSE),"ER - NOT IN APT")),P243)</f>
        <v>Result</v>
      </c>
      <c r="R243" s="117" t="b">
        <f t="shared" si="2"/>
        <v>1</v>
      </c>
      <c r="S243" s="116">
        <f t="shared" si="3"/>
        <v>1</v>
      </c>
      <c r="T243" s="148">
        <v>0.0</v>
      </c>
      <c r="U243" s="149"/>
      <c r="V243" s="147"/>
      <c r="W243" s="147"/>
      <c r="X243" s="120" t="b">
        <f t="shared" si="4"/>
        <v>0</v>
      </c>
      <c r="Y243" s="121" t="b">
        <v>0</v>
      </c>
      <c r="Z243" s="122" t="str">
        <f t="shared" si="5"/>
        <v/>
      </c>
      <c r="AA243" s="122" t="b">
        <f t="shared" si="6"/>
        <v>0</v>
      </c>
      <c r="AB243" s="147" t="b">
        <v>0</v>
      </c>
      <c r="AC243" s="148">
        <v>703.0</v>
      </c>
      <c r="AD243" s="149" t="b">
        <v>1</v>
      </c>
      <c r="AE243" s="125" t="str">
        <f t="shared" si="7"/>
        <v/>
      </c>
      <c r="AF243" s="117" t="b">
        <f t="shared" si="8"/>
        <v>0</v>
      </c>
      <c r="AG243" s="126" t="b">
        <f t="shared" si="9"/>
        <v>0</v>
      </c>
      <c r="AH243" s="148"/>
      <c r="AI243" s="150"/>
      <c r="AJ243" s="146"/>
      <c r="AK243" s="83" t="str">
        <f t="shared" si="10"/>
        <v>Negative</v>
      </c>
      <c r="AL243" s="147"/>
      <c r="AM243" s="83" t="s">
        <v>373</v>
      </c>
      <c r="AN243" s="83" t="s">
        <v>671</v>
      </c>
      <c r="AO243" s="83" t="str">
        <f>IFERROR(__xludf.DUMMYFUNCTION("IF($AG243, ""DELETED"",TRIM(JOIN("" "",D243:E243)))"),"")</f>
        <v/>
      </c>
      <c r="AP243" s="83" t="str">
        <f t="shared" ref="AP243:AQ243" si="267">IF($AG243, "DELETED", TRIM(CONCATENATE(F243,I243,U243)))</f>
        <v/>
      </c>
      <c r="AQ243" s="83" t="str">
        <f t="shared" si="267"/>
        <v/>
      </c>
      <c r="AR243" s="83" t="str">
        <f>IFERROR(__xludf.DUMMYFUNCTION("IF($AG243, ""DELETED"", TRIM(JOIN("" "",AP243,AQ243)))"),"")</f>
        <v/>
      </c>
      <c r="AS243" s="127"/>
      <c r="AT243" s="128" t="b">
        <f t="shared" si="12"/>
        <v>0</v>
      </c>
      <c r="AU243" s="128" t="str">
        <f t="shared" si="13"/>
        <v/>
      </c>
      <c r="AV243" s="128" t="str">
        <f t="shared" si="14"/>
        <v/>
      </c>
      <c r="AW243" s="128" t="str">
        <f t="shared" si="15"/>
        <v/>
      </c>
      <c r="AX243" s="129" t="str">
        <f t="shared" si="16"/>
        <v/>
      </c>
      <c r="AY243" s="143"/>
      <c r="AZ243" s="130"/>
      <c r="BA243" s="131" t="str">
        <f t="shared" si="17"/>
        <v/>
      </c>
      <c r="BB243" s="143"/>
      <c r="BC243" s="143"/>
      <c r="BD243" s="132"/>
      <c r="BE243" s="141"/>
      <c r="BF243" s="134" t="str">
        <f t="shared" si="18"/>
        <v/>
      </c>
      <c r="BG243" s="135" t="str">
        <f t="shared" si="19"/>
        <v>FLE603__44489_0.251701388888889___Negative_44489_0.413217592592593_</v>
      </c>
      <c r="BH243" s="136" t="str">
        <f t="shared" si="20"/>
        <v/>
      </c>
      <c r="BI243" s="141" t="s">
        <v>833</v>
      </c>
      <c r="BJ243" s="137" t="str">
        <f t="shared" si="21"/>
        <v>FLB3772</v>
      </c>
      <c r="BK243" s="138" t="b">
        <f t="shared" si="22"/>
        <v>0</v>
      </c>
      <c r="BL243" s="137" t="str">
        <f t="shared" si="23"/>
        <v/>
      </c>
      <c r="BM243" s="132"/>
      <c r="BN243" s="8" t="b">
        <f t="shared" si="24"/>
        <v>1</v>
      </c>
      <c r="BO243" s="139" t="b">
        <f t="shared" si="25"/>
        <v>0</v>
      </c>
      <c r="BP243" s="140" t="b">
        <f t="shared" si="26"/>
        <v>1</v>
      </c>
      <c r="BQ243" s="4"/>
      <c r="BR243" s="4" t="str">
        <f t="shared" si="27"/>
        <v/>
      </c>
      <c r="BS243" s="4"/>
      <c r="BT243" s="4"/>
    </row>
    <row r="244">
      <c r="A244" s="143" t="s">
        <v>834</v>
      </c>
      <c r="B244" s="144">
        <v>44490.0</v>
      </c>
      <c r="C244" s="115">
        <v>0.21063657407407407</v>
      </c>
      <c r="D244" s="4"/>
      <c r="E244" s="143"/>
      <c r="F244" s="149"/>
      <c r="G244" s="149"/>
      <c r="K244" s="4" t="s">
        <v>271</v>
      </c>
      <c r="L244" s="145">
        <v>44868.0</v>
      </c>
      <c r="M244" s="115">
        <v>0.5355208333333333</v>
      </c>
      <c r="N244" s="4"/>
      <c r="O244" s="4"/>
      <c r="P244" s="116" t="b">
        <f>IFNA(IF(VLOOKUP($A244,'Add from APT'!$AA$2:$AC808,3,FALSE)&gt;0,TRUE,FALSE),"ER - NOT IN APT")</f>
        <v>0</v>
      </c>
      <c r="Q244" s="82" t="str">
        <f>IF(ISLOGICAL(P244),IF(P244,"ER - REPS IN APT", IFNA(VLOOKUP($A244,RAW_APT!$A$3:$M808,7,FALSE),"ER - NOT IN APT")),P244)</f>
        <v>Collected</v>
      </c>
      <c r="R244" s="117" t="b">
        <f t="shared" si="2"/>
        <v>1</v>
      </c>
      <c r="S244" s="116">
        <f t="shared" si="3"/>
        <v>1</v>
      </c>
      <c r="T244" s="148">
        <v>0.0</v>
      </c>
      <c r="U244" s="149"/>
      <c r="V244" s="149"/>
      <c r="W244" s="147"/>
      <c r="X244" s="120" t="b">
        <f t="shared" si="4"/>
        <v>0</v>
      </c>
      <c r="Y244" s="121" t="b">
        <v>0</v>
      </c>
      <c r="Z244" s="122" t="str">
        <f t="shared" si="5"/>
        <v/>
      </c>
      <c r="AA244" s="122" t="b">
        <f t="shared" si="6"/>
        <v>0</v>
      </c>
      <c r="AB244" s="147" t="b">
        <v>0</v>
      </c>
      <c r="AC244" s="148">
        <v>702.0</v>
      </c>
      <c r="AD244" s="149" t="b">
        <v>1</v>
      </c>
      <c r="AE244" s="125" t="str">
        <f t="shared" si="7"/>
        <v/>
      </c>
      <c r="AF244" s="117" t="b">
        <f t="shared" si="8"/>
        <v>0</v>
      </c>
      <c r="AG244" s="126" t="b">
        <f t="shared" si="9"/>
        <v>0</v>
      </c>
      <c r="AH244" s="148"/>
      <c r="AI244" s="150"/>
      <c r="AJ244" s="146">
        <v>2.2</v>
      </c>
      <c r="AK244" s="83" t="str">
        <f t="shared" si="10"/>
        <v>Negative</v>
      </c>
      <c r="AL244" s="147"/>
      <c r="AM244" s="83" t="s">
        <v>280</v>
      </c>
      <c r="AN244" s="83" t="s">
        <v>835</v>
      </c>
      <c r="AO244" s="83" t="str">
        <f>IFERROR(__xludf.DUMMYFUNCTION("IF($AG244, ""DELETED"",TRIM(JOIN("" "",D244:E244)))"),"")</f>
        <v/>
      </c>
      <c r="AP244" s="83" t="str">
        <f t="shared" ref="AP244:AQ244" si="268">IF($AG244, "DELETED", TRIM(CONCATENATE(F244,I244,U244)))</f>
        <v/>
      </c>
      <c r="AQ244" s="83" t="str">
        <f t="shared" si="268"/>
        <v/>
      </c>
      <c r="AR244" s="83" t="str">
        <f>IFERROR(__xludf.DUMMYFUNCTION("IF($AG244, ""DELETED"", TRIM(JOIN("" "",AP244,AQ244)))"),"")</f>
        <v/>
      </c>
      <c r="AS244" s="127"/>
      <c r="AT244" s="128" t="b">
        <f t="shared" si="12"/>
        <v>0</v>
      </c>
      <c r="AU244" s="128" t="str">
        <f t="shared" si="13"/>
        <v/>
      </c>
      <c r="AV244" s="128" t="str">
        <f t="shared" si="14"/>
        <v/>
      </c>
      <c r="AW244" s="128" t="str">
        <f t="shared" si="15"/>
        <v/>
      </c>
      <c r="AX244" s="129" t="str">
        <f t="shared" si="16"/>
        <v/>
      </c>
      <c r="AY244" s="143"/>
      <c r="AZ244" s="130"/>
      <c r="BA244" s="131" t="str">
        <f t="shared" si="17"/>
        <v/>
      </c>
      <c r="BB244" s="143"/>
      <c r="BC244" s="143"/>
      <c r="BD244" s="132"/>
      <c r="BE244" s="141"/>
      <c r="BF244" s="134" t="str">
        <f t="shared" si="18"/>
        <v/>
      </c>
      <c r="BG244" s="135" t="str">
        <f t="shared" si="19"/>
        <v>FLE571__44490_0.210636574074074___Null_44868_0.535520833333333_</v>
      </c>
      <c r="BH244" s="136" t="str">
        <f t="shared" si="20"/>
        <v/>
      </c>
      <c r="BI244" s="141" t="s">
        <v>836</v>
      </c>
      <c r="BJ244" s="137" t="str">
        <f t="shared" si="21"/>
        <v>FLB3773</v>
      </c>
      <c r="BK244" s="138" t="b">
        <f t="shared" si="22"/>
        <v>0</v>
      </c>
      <c r="BL244" s="137" t="str">
        <f t="shared" si="23"/>
        <v/>
      </c>
      <c r="BM244" s="132"/>
      <c r="BN244" s="8" t="b">
        <f t="shared" si="24"/>
        <v>1</v>
      </c>
      <c r="BO244" s="139" t="b">
        <f t="shared" si="25"/>
        <v>0</v>
      </c>
      <c r="BP244" s="140" t="b">
        <f t="shared" si="26"/>
        <v>1</v>
      </c>
      <c r="BQ244" s="4"/>
      <c r="BR244" s="4" t="str">
        <f t="shared" si="27"/>
        <v/>
      </c>
      <c r="BS244" s="4"/>
      <c r="BT244" s="4"/>
    </row>
    <row r="245">
      <c r="A245" s="28" t="s">
        <v>837</v>
      </c>
      <c r="B245" s="144">
        <v>44490.0</v>
      </c>
      <c r="C245" s="115">
        <v>0.21085648148148148</v>
      </c>
      <c r="D245" s="4"/>
      <c r="E245" s="143"/>
      <c r="F245" s="4"/>
      <c r="G245" s="4"/>
      <c r="H245" s="151"/>
      <c r="I245" s="4"/>
      <c r="J245" s="4"/>
      <c r="K245" s="4" t="s">
        <v>271</v>
      </c>
      <c r="L245" s="152"/>
      <c r="M245" s="115"/>
      <c r="N245" s="4"/>
      <c r="O245" s="4"/>
      <c r="P245" s="116" t="b">
        <f>IFNA(IF(VLOOKUP($A245,'Add from APT'!$AA$2:$AC808,3,FALSE)&gt;0,TRUE,FALSE),"ER - NOT IN APT")</f>
        <v>0</v>
      </c>
      <c r="Q245" s="82" t="str">
        <f>IF(ISLOGICAL(P245),IF(P245,"ER - REPS IN APT", IFNA(VLOOKUP($A245,RAW_APT!$A$3:$M808,7,FALSE),"ER - NOT IN APT")),P245)</f>
        <v>Collected</v>
      </c>
      <c r="R245" s="117" t="b">
        <f t="shared" si="2"/>
        <v>1</v>
      </c>
      <c r="S245" s="116">
        <f t="shared" si="3"/>
        <v>1</v>
      </c>
      <c r="T245" s="146"/>
      <c r="U245" s="147"/>
      <c r="V245" s="147"/>
      <c r="W245" s="147"/>
      <c r="X245" s="120" t="b">
        <f t="shared" si="4"/>
        <v>0</v>
      </c>
      <c r="Y245" s="121" t="b">
        <v>0</v>
      </c>
      <c r="Z245" s="122" t="str">
        <f t="shared" si="5"/>
        <v/>
      </c>
      <c r="AA245" s="122" t="b">
        <f t="shared" si="6"/>
        <v>0</v>
      </c>
      <c r="AB245" s="147" t="b">
        <v>0</v>
      </c>
      <c r="AC245" s="148">
        <v>304.0</v>
      </c>
      <c r="AD245" s="149" t="b">
        <v>0</v>
      </c>
      <c r="AE245" s="125" t="str">
        <f t="shared" si="7"/>
        <v/>
      </c>
      <c r="AF245" s="117" t="b">
        <f t="shared" si="8"/>
        <v>0</v>
      </c>
      <c r="AG245" s="126" t="b">
        <f t="shared" si="9"/>
        <v>0</v>
      </c>
      <c r="AH245" s="148"/>
      <c r="AI245" s="150"/>
      <c r="AJ245" s="146">
        <v>2.2</v>
      </c>
      <c r="AK245" s="83" t="str">
        <f t="shared" si="10"/>
        <v>Negative</v>
      </c>
      <c r="AL245" s="147"/>
      <c r="AM245" s="83" t="s">
        <v>280</v>
      </c>
      <c r="AN245" s="83" t="s">
        <v>352</v>
      </c>
      <c r="AO245" s="83" t="str">
        <f>IFERROR(__xludf.DUMMYFUNCTION("IF($AG245, ""DELETED"",TRIM(JOIN("" "",D245:E245)))"),"")</f>
        <v/>
      </c>
      <c r="AP245" s="83" t="str">
        <f t="shared" ref="AP245:AQ245" si="269">IF($AG245, "DELETED", TRIM(CONCATENATE(F245,I245,U245)))</f>
        <v/>
      </c>
      <c r="AQ245" s="83" t="str">
        <f t="shared" si="269"/>
        <v/>
      </c>
      <c r="AR245" s="83" t="str">
        <f>IFERROR(__xludf.DUMMYFUNCTION("IF($AG245, ""DELETED"", TRIM(JOIN("" "",AP245,AQ245)))"),"")</f>
        <v/>
      </c>
      <c r="AS245" s="127"/>
      <c r="AT245" s="128" t="b">
        <f t="shared" si="12"/>
        <v>0</v>
      </c>
      <c r="AU245" s="128" t="str">
        <f t="shared" si="13"/>
        <v/>
      </c>
      <c r="AV245" s="128" t="str">
        <f t="shared" si="14"/>
        <v/>
      </c>
      <c r="AW245" s="128" t="str">
        <f t="shared" si="15"/>
        <v/>
      </c>
      <c r="AX245" s="129" t="str">
        <f t="shared" si="16"/>
        <v/>
      </c>
      <c r="AY245" s="143"/>
      <c r="AZ245" s="130"/>
      <c r="BA245" s="131" t="str">
        <f t="shared" si="17"/>
        <v/>
      </c>
      <c r="BB245" s="143"/>
      <c r="BC245" s="143"/>
      <c r="BD245" s="132"/>
      <c r="BE245" s="141"/>
      <c r="BF245" s="134" t="str">
        <f t="shared" si="18"/>
        <v/>
      </c>
      <c r="BG245" s="135" t="str">
        <f t="shared" si="19"/>
        <v>FLE463__44490_0.210856481481481___Null___</v>
      </c>
      <c r="BH245" s="136" t="str">
        <f t="shared" si="20"/>
        <v/>
      </c>
      <c r="BI245" s="141" t="s">
        <v>838</v>
      </c>
      <c r="BJ245" s="137" t="str">
        <f t="shared" si="21"/>
        <v>FLB3774</v>
      </c>
      <c r="BK245" s="138" t="b">
        <f t="shared" si="22"/>
        <v>0</v>
      </c>
      <c r="BL245" s="137" t="str">
        <f t="shared" si="23"/>
        <v/>
      </c>
      <c r="BM245" s="132"/>
      <c r="BN245" s="8" t="b">
        <f t="shared" si="24"/>
        <v>1</v>
      </c>
      <c r="BO245" s="139" t="b">
        <f t="shared" si="25"/>
        <v>0</v>
      </c>
      <c r="BP245" s="140" t="b">
        <f t="shared" si="26"/>
        <v>1</v>
      </c>
      <c r="BQ245" s="4"/>
      <c r="BR245" s="4" t="str">
        <f t="shared" si="27"/>
        <v/>
      </c>
      <c r="BS245" s="4"/>
      <c r="BT245" s="4"/>
    </row>
    <row r="246">
      <c r="A246" s="4" t="s">
        <v>839</v>
      </c>
      <c r="B246" s="144">
        <v>44490.0</v>
      </c>
      <c r="C246" s="115">
        <v>0.21238425925925927</v>
      </c>
      <c r="D246" s="4"/>
      <c r="E246" s="143"/>
      <c r="F246" s="4"/>
      <c r="G246" s="4"/>
      <c r="H246" s="151"/>
      <c r="I246" s="4"/>
      <c r="J246" s="4"/>
      <c r="K246" s="4" t="s">
        <v>622</v>
      </c>
      <c r="L246" s="145">
        <v>44490.0</v>
      </c>
      <c r="M246" s="115">
        <v>0.3804513888888889</v>
      </c>
      <c r="N246" s="4"/>
      <c r="O246" s="4"/>
      <c r="P246" s="116" t="b">
        <f>IFNA(IF(VLOOKUP($A246,'Add from APT'!$AA$2:$AC808,3,FALSE)&gt;0,TRUE,FALSE),"ER - NOT IN APT")</f>
        <v>0</v>
      </c>
      <c r="Q246" s="82" t="str">
        <f>IF(ISLOGICAL(P246),IF(P246,"ER - REPS IN APT", IFNA(VLOOKUP($A246,RAW_APT!$A$3:$M808,7,FALSE),"ER - NOT IN APT")),P246)</f>
        <v>Result</v>
      </c>
      <c r="R246" s="117" t="b">
        <f t="shared" si="2"/>
        <v>1</v>
      </c>
      <c r="S246" s="116">
        <f t="shared" si="3"/>
        <v>1</v>
      </c>
      <c r="T246" s="146"/>
      <c r="U246" s="147"/>
      <c r="V246" s="147"/>
      <c r="W246" s="147"/>
      <c r="X246" s="120" t="b">
        <f t="shared" si="4"/>
        <v>0</v>
      </c>
      <c r="Y246" s="121" t="b">
        <v>0</v>
      </c>
      <c r="Z246" s="122" t="str">
        <f t="shared" si="5"/>
        <v/>
      </c>
      <c r="AA246" s="122" t="b">
        <f t="shared" si="6"/>
        <v>0</v>
      </c>
      <c r="AB246" s="147" t="b">
        <v>0</v>
      </c>
      <c r="AC246" s="148">
        <v>303.0</v>
      </c>
      <c r="AD246" s="149" t="b">
        <v>0</v>
      </c>
      <c r="AE246" s="125" t="str">
        <f t="shared" si="7"/>
        <v/>
      </c>
      <c r="AF246" s="117" t="b">
        <f t="shared" si="8"/>
        <v>0</v>
      </c>
      <c r="AG246" s="126" t="b">
        <f t="shared" si="9"/>
        <v>0</v>
      </c>
      <c r="AH246" s="148"/>
      <c r="AI246" s="150"/>
      <c r="AJ246" s="146"/>
      <c r="AK246" s="83" t="str">
        <f t="shared" si="10"/>
        <v>Negative</v>
      </c>
      <c r="AL246" s="147"/>
      <c r="AM246" s="83" t="s">
        <v>373</v>
      </c>
      <c r="AN246" s="83" t="s">
        <v>287</v>
      </c>
      <c r="AO246" s="83" t="str">
        <f>IFERROR(__xludf.DUMMYFUNCTION("IF($AG246, ""DELETED"",TRIM(JOIN("" "",D246:E246)))"),"")</f>
        <v/>
      </c>
      <c r="AP246" s="83" t="str">
        <f t="shared" ref="AP246:AQ246" si="270">IF($AG246, "DELETED", TRIM(CONCATENATE(F246,I246,U246)))</f>
        <v/>
      </c>
      <c r="AQ246" s="83" t="str">
        <f t="shared" si="270"/>
        <v/>
      </c>
      <c r="AR246" s="83" t="str">
        <f>IFERROR(__xludf.DUMMYFUNCTION("IF($AG246, ""DELETED"", TRIM(JOIN("" "",AP246,AQ246)))"),"")</f>
        <v/>
      </c>
      <c r="AS246" s="127"/>
      <c r="AT246" s="128" t="b">
        <f t="shared" si="12"/>
        <v>0</v>
      </c>
      <c r="AU246" s="128" t="str">
        <f t="shared" si="13"/>
        <v/>
      </c>
      <c r="AV246" s="128" t="str">
        <f t="shared" si="14"/>
        <v/>
      </c>
      <c r="AW246" s="128" t="str">
        <f t="shared" si="15"/>
        <v/>
      </c>
      <c r="AX246" s="129" t="str">
        <f t="shared" si="16"/>
        <v/>
      </c>
      <c r="AY246" s="143"/>
      <c r="AZ246" s="130"/>
      <c r="BA246" s="131" t="str">
        <f t="shared" si="17"/>
        <v/>
      </c>
      <c r="BB246" s="143"/>
      <c r="BC246" s="143"/>
      <c r="BD246" s="132"/>
      <c r="BE246" s="141"/>
      <c r="BF246" s="134" t="str">
        <f t="shared" si="18"/>
        <v/>
      </c>
      <c r="BG246" s="135" t="str">
        <f t="shared" si="19"/>
        <v>FLE574__44490_0.212384259259259___Negative_44490_0.380451388888889_</v>
      </c>
      <c r="BH246" s="136" t="str">
        <f t="shared" si="20"/>
        <v/>
      </c>
      <c r="BI246" s="141" t="s">
        <v>840</v>
      </c>
      <c r="BJ246" s="137" t="str">
        <f t="shared" si="21"/>
        <v>FLB3775</v>
      </c>
      <c r="BK246" s="138" t="b">
        <f t="shared" si="22"/>
        <v>0</v>
      </c>
      <c r="BL246" s="137" t="str">
        <f t="shared" si="23"/>
        <v/>
      </c>
      <c r="BM246" s="132"/>
      <c r="BN246" s="8" t="b">
        <f t="shared" si="24"/>
        <v>1</v>
      </c>
      <c r="BO246" s="139" t="b">
        <f t="shared" si="25"/>
        <v>0</v>
      </c>
      <c r="BP246" s="140" t="b">
        <f t="shared" si="26"/>
        <v>1</v>
      </c>
      <c r="BQ246" s="4"/>
      <c r="BR246" s="4" t="str">
        <f t="shared" si="27"/>
        <v/>
      </c>
      <c r="BS246" s="4"/>
      <c r="BT246" s="4"/>
    </row>
    <row r="247">
      <c r="A247" s="4" t="s">
        <v>841</v>
      </c>
      <c r="B247" s="144">
        <v>44490.0</v>
      </c>
      <c r="C247" s="115">
        <v>0.21386574074074075</v>
      </c>
      <c r="D247" s="4"/>
      <c r="E247" s="143"/>
      <c r="F247" s="4"/>
      <c r="G247" s="4"/>
      <c r="H247" s="151"/>
      <c r="I247" s="4"/>
      <c r="J247" s="4"/>
      <c r="K247" s="4" t="s">
        <v>622</v>
      </c>
      <c r="L247" s="145">
        <v>44490.0</v>
      </c>
      <c r="M247" s="115">
        <v>0.3804513888888889</v>
      </c>
      <c r="N247" s="4"/>
      <c r="O247" s="4"/>
      <c r="P247" s="116" t="b">
        <f>IFNA(IF(VLOOKUP($A247,'Add from APT'!$AA$2:$AC808,3,FALSE)&gt;0,TRUE,FALSE),"ER - NOT IN APT")</f>
        <v>0</v>
      </c>
      <c r="Q247" s="82" t="str">
        <f>IF(ISLOGICAL(P247),IF(P247,"ER - REPS IN APT", IFNA(VLOOKUP($A247,RAW_APT!$A$3:$M808,7,FALSE),"ER - NOT IN APT")),P247)</f>
        <v>Result</v>
      </c>
      <c r="R247" s="117" t="b">
        <f t="shared" si="2"/>
        <v>1</v>
      </c>
      <c r="S247" s="116">
        <f t="shared" si="3"/>
        <v>1</v>
      </c>
      <c r="T247" s="146"/>
      <c r="U247" s="147"/>
      <c r="V247" s="147"/>
      <c r="W247" s="147"/>
      <c r="X247" s="120" t="b">
        <f t="shared" si="4"/>
        <v>0</v>
      </c>
      <c r="Y247" s="121" t="b">
        <v>0</v>
      </c>
      <c r="Z247" s="122" t="str">
        <f t="shared" si="5"/>
        <v/>
      </c>
      <c r="AA247" s="122" t="b">
        <f t="shared" si="6"/>
        <v>0</v>
      </c>
      <c r="AB247" s="147" t="b">
        <v>0</v>
      </c>
      <c r="AC247" s="148">
        <v>302.0</v>
      </c>
      <c r="AD247" s="149" t="b">
        <v>0</v>
      </c>
      <c r="AE247" s="125" t="str">
        <f t="shared" si="7"/>
        <v/>
      </c>
      <c r="AF247" s="117" t="b">
        <f t="shared" si="8"/>
        <v>0</v>
      </c>
      <c r="AG247" s="126" t="b">
        <f t="shared" si="9"/>
        <v>0</v>
      </c>
      <c r="AH247" s="148"/>
      <c r="AI247" s="150"/>
      <c r="AJ247" s="146"/>
      <c r="AK247" s="83" t="str">
        <f t="shared" si="10"/>
        <v>Negative</v>
      </c>
      <c r="AL247" s="147"/>
      <c r="AM247" s="83" t="s">
        <v>373</v>
      </c>
      <c r="AN247" s="83" t="s">
        <v>363</v>
      </c>
      <c r="AO247" s="83" t="str">
        <f>IFERROR(__xludf.DUMMYFUNCTION("IF($AG247, ""DELETED"",TRIM(JOIN("" "",D247:E247)))"),"")</f>
        <v/>
      </c>
      <c r="AP247" s="83" t="str">
        <f t="shared" ref="AP247:AQ247" si="271">IF($AG247, "DELETED", TRIM(CONCATENATE(F247,I247,U247)))</f>
        <v/>
      </c>
      <c r="AQ247" s="83" t="str">
        <f t="shared" si="271"/>
        <v/>
      </c>
      <c r="AR247" s="83" t="str">
        <f>IFERROR(__xludf.DUMMYFUNCTION("IF($AG247, ""DELETED"", TRIM(JOIN("" "",AP247,AQ247)))"),"")</f>
        <v/>
      </c>
      <c r="AS247" s="127"/>
      <c r="AT247" s="128" t="b">
        <f t="shared" si="12"/>
        <v>0</v>
      </c>
      <c r="AU247" s="128" t="str">
        <f t="shared" si="13"/>
        <v/>
      </c>
      <c r="AV247" s="128" t="str">
        <f t="shared" si="14"/>
        <v/>
      </c>
      <c r="AW247" s="128" t="str">
        <f t="shared" si="15"/>
        <v/>
      </c>
      <c r="AX247" s="129" t="str">
        <f t="shared" si="16"/>
        <v/>
      </c>
      <c r="AY247" s="143"/>
      <c r="AZ247" s="130"/>
      <c r="BA247" s="131" t="str">
        <f t="shared" si="17"/>
        <v/>
      </c>
      <c r="BB247" s="143"/>
      <c r="BC247" s="143"/>
      <c r="BD247" s="132"/>
      <c r="BE247" s="141"/>
      <c r="BF247" s="134" t="str">
        <f t="shared" si="18"/>
        <v/>
      </c>
      <c r="BG247" s="135" t="str">
        <f t="shared" si="19"/>
        <v>FLE566__44490_0.213865740740741___Negative_44490_0.380451388888889_</v>
      </c>
      <c r="BH247" s="136" t="str">
        <f t="shared" si="20"/>
        <v/>
      </c>
      <c r="BI247" s="141" t="s">
        <v>842</v>
      </c>
      <c r="BJ247" s="137" t="str">
        <f t="shared" si="21"/>
        <v>FLB3776</v>
      </c>
      <c r="BK247" s="138" t="b">
        <f t="shared" si="22"/>
        <v>0</v>
      </c>
      <c r="BL247" s="137" t="str">
        <f t="shared" si="23"/>
        <v/>
      </c>
      <c r="BM247" s="132"/>
      <c r="BN247" s="8" t="b">
        <f t="shared" si="24"/>
        <v>1</v>
      </c>
      <c r="BO247" s="139" t="b">
        <f t="shared" si="25"/>
        <v>0</v>
      </c>
      <c r="BP247" s="140" t="b">
        <f t="shared" si="26"/>
        <v>1</v>
      </c>
      <c r="BQ247" s="4"/>
      <c r="BR247" s="4" t="str">
        <f t="shared" si="27"/>
        <v/>
      </c>
      <c r="BS247" s="4"/>
      <c r="BT247" s="4"/>
    </row>
    <row r="248">
      <c r="A248" s="4" t="s">
        <v>843</v>
      </c>
      <c r="B248" s="144">
        <v>44490.0</v>
      </c>
      <c r="C248" s="115">
        <v>0.21430555555555555</v>
      </c>
      <c r="D248" s="4"/>
      <c r="E248" s="143"/>
      <c r="F248" s="4"/>
      <c r="G248" s="4"/>
      <c r="H248" s="151"/>
      <c r="I248" s="4"/>
      <c r="J248" s="4"/>
      <c r="K248" s="4" t="s">
        <v>622</v>
      </c>
      <c r="L248" s="145">
        <v>44490.0</v>
      </c>
      <c r="M248" s="115">
        <v>0.3804513888888889</v>
      </c>
      <c r="N248" s="4"/>
      <c r="O248" s="4"/>
      <c r="P248" s="116" t="b">
        <f>IFNA(IF(VLOOKUP($A248,'Add from APT'!$AA$2:$AC808,3,FALSE)&gt;0,TRUE,FALSE),"ER - NOT IN APT")</f>
        <v>0</v>
      </c>
      <c r="Q248" s="82" t="str">
        <f>IF(ISLOGICAL(P248),IF(P248,"ER - REPS IN APT", IFNA(VLOOKUP($A248,RAW_APT!$A$3:$M808,7,FALSE),"ER - NOT IN APT")),P248)</f>
        <v>Result</v>
      </c>
      <c r="R248" s="117" t="b">
        <f t="shared" si="2"/>
        <v>1</v>
      </c>
      <c r="S248" s="116">
        <f t="shared" si="3"/>
        <v>1</v>
      </c>
      <c r="T248" s="146"/>
      <c r="U248" s="147"/>
      <c r="V248" s="147"/>
      <c r="W248" s="147"/>
      <c r="X248" s="120" t="b">
        <f t="shared" si="4"/>
        <v>0</v>
      </c>
      <c r="Y248" s="121" t="b">
        <v>0</v>
      </c>
      <c r="Z248" s="122" t="str">
        <f t="shared" si="5"/>
        <v/>
      </c>
      <c r="AA248" s="122" t="b">
        <f t="shared" si="6"/>
        <v>0</v>
      </c>
      <c r="AB248" s="147" t="b">
        <v>0</v>
      </c>
      <c r="AC248" s="148">
        <v>301.0</v>
      </c>
      <c r="AD248" s="149" t="b">
        <v>0</v>
      </c>
      <c r="AE248" s="125" t="str">
        <f t="shared" si="7"/>
        <v/>
      </c>
      <c r="AF248" s="117" t="b">
        <f t="shared" si="8"/>
        <v>0</v>
      </c>
      <c r="AG248" s="126" t="b">
        <f t="shared" si="9"/>
        <v>0</v>
      </c>
      <c r="AH248" s="148"/>
      <c r="AI248" s="150"/>
      <c r="AJ248" s="146"/>
      <c r="AK248" s="83" t="str">
        <f t="shared" si="10"/>
        <v>Negative</v>
      </c>
      <c r="AL248" s="147"/>
      <c r="AM248" s="83" t="s">
        <v>373</v>
      </c>
      <c r="AN248" s="83" t="s">
        <v>360</v>
      </c>
      <c r="AO248" s="83" t="str">
        <f>IFERROR(__xludf.DUMMYFUNCTION("IF($AG248, ""DELETED"",TRIM(JOIN("" "",D248:E248)))"),"")</f>
        <v/>
      </c>
      <c r="AP248" s="83" t="str">
        <f t="shared" ref="AP248:AQ248" si="272">IF($AG248, "DELETED", TRIM(CONCATENATE(F248,I248,U248)))</f>
        <v/>
      </c>
      <c r="AQ248" s="83" t="str">
        <f t="shared" si="272"/>
        <v/>
      </c>
      <c r="AR248" s="83" t="str">
        <f>IFERROR(__xludf.DUMMYFUNCTION("IF($AG248, ""DELETED"", TRIM(JOIN("" "",AP248,AQ248)))"),"")</f>
        <v/>
      </c>
      <c r="AS248" s="127"/>
      <c r="AT248" s="128" t="b">
        <f t="shared" si="12"/>
        <v>0</v>
      </c>
      <c r="AU248" s="128" t="str">
        <f t="shared" si="13"/>
        <v/>
      </c>
      <c r="AV248" s="128" t="str">
        <f t="shared" si="14"/>
        <v/>
      </c>
      <c r="AW248" s="128" t="str">
        <f t="shared" si="15"/>
        <v/>
      </c>
      <c r="AX248" s="129" t="str">
        <f t="shared" si="16"/>
        <v/>
      </c>
      <c r="AY248" s="143"/>
      <c r="AZ248" s="130"/>
      <c r="BA248" s="131" t="str">
        <f t="shared" si="17"/>
        <v/>
      </c>
      <c r="BB248" s="143"/>
      <c r="BC248" s="143"/>
      <c r="BD248" s="132"/>
      <c r="BE248" s="141"/>
      <c r="BF248" s="134" t="str">
        <f t="shared" si="18"/>
        <v/>
      </c>
      <c r="BG248" s="135" t="str">
        <f t="shared" si="19"/>
        <v>FLE587__44490_0.214305555555556___Negative_44490_0.380451388888889_</v>
      </c>
      <c r="BH248" s="136" t="str">
        <f t="shared" si="20"/>
        <v/>
      </c>
      <c r="BI248" s="141" t="s">
        <v>844</v>
      </c>
      <c r="BJ248" s="137" t="str">
        <f t="shared" si="21"/>
        <v>FLB3778</v>
      </c>
      <c r="BK248" s="138" t="b">
        <f t="shared" si="22"/>
        <v>0</v>
      </c>
      <c r="BL248" s="137" t="str">
        <f t="shared" si="23"/>
        <v/>
      </c>
      <c r="BM248" s="132"/>
      <c r="BN248" s="8" t="b">
        <f t="shared" si="24"/>
        <v>1</v>
      </c>
      <c r="BO248" s="139" t="b">
        <f t="shared" si="25"/>
        <v>0</v>
      </c>
      <c r="BP248" s="140" t="b">
        <f t="shared" si="26"/>
        <v>1</v>
      </c>
      <c r="BQ248" s="4"/>
      <c r="BR248" s="4" t="str">
        <f t="shared" si="27"/>
        <v/>
      </c>
      <c r="BS248" s="4"/>
      <c r="BT248" s="4"/>
    </row>
    <row r="249">
      <c r="A249" s="4" t="s">
        <v>845</v>
      </c>
      <c r="B249" s="144">
        <v>44490.0</v>
      </c>
      <c r="C249" s="115">
        <v>0.21657407407407409</v>
      </c>
      <c r="D249" s="4"/>
      <c r="E249" s="143"/>
      <c r="F249" s="4"/>
      <c r="G249" s="4"/>
      <c r="H249" s="151"/>
      <c r="I249" s="4"/>
      <c r="J249" s="4"/>
      <c r="K249" s="4" t="s">
        <v>622</v>
      </c>
      <c r="L249" s="145">
        <v>44490.0</v>
      </c>
      <c r="M249" s="115">
        <v>0.3804513888888889</v>
      </c>
      <c r="N249" s="4"/>
      <c r="O249" s="4"/>
      <c r="P249" s="116" t="b">
        <f>IFNA(IF(VLOOKUP($A249,'Add from APT'!$AA$2:$AC808,3,FALSE)&gt;0,TRUE,FALSE),"ER - NOT IN APT")</f>
        <v>0</v>
      </c>
      <c r="Q249" s="82" t="str">
        <f>IF(ISLOGICAL(P249),IF(P249,"ER - REPS IN APT", IFNA(VLOOKUP($A249,RAW_APT!$A$3:$M808,7,FALSE),"ER - NOT IN APT")),P249)</f>
        <v>Result</v>
      </c>
      <c r="R249" s="117" t="b">
        <f t="shared" si="2"/>
        <v>1</v>
      </c>
      <c r="S249" s="116">
        <f t="shared" si="3"/>
        <v>1</v>
      </c>
      <c r="T249" s="146"/>
      <c r="U249" s="147"/>
      <c r="V249" s="147"/>
      <c r="W249" s="147"/>
      <c r="X249" s="120" t="b">
        <f t="shared" si="4"/>
        <v>0</v>
      </c>
      <c r="Y249" s="121" t="b">
        <v>0</v>
      </c>
      <c r="Z249" s="122" t="str">
        <f t="shared" si="5"/>
        <v/>
      </c>
      <c r="AA249" s="122" t="b">
        <f t="shared" si="6"/>
        <v>0</v>
      </c>
      <c r="AB249" s="147" t="b">
        <v>0</v>
      </c>
      <c r="AC249" s="148">
        <v>300.0</v>
      </c>
      <c r="AD249" s="149" t="b">
        <v>0</v>
      </c>
      <c r="AE249" s="125" t="str">
        <f t="shared" si="7"/>
        <v/>
      </c>
      <c r="AF249" s="117" t="b">
        <f t="shared" si="8"/>
        <v>0</v>
      </c>
      <c r="AG249" s="126" t="b">
        <f t="shared" si="9"/>
        <v>0</v>
      </c>
      <c r="AH249" s="148"/>
      <c r="AI249" s="150"/>
      <c r="AJ249" s="146"/>
      <c r="AK249" s="83" t="str">
        <f t="shared" si="10"/>
        <v>Negative</v>
      </c>
      <c r="AL249" s="147"/>
      <c r="AM249" s="83" t="s">
        <v>373</v>
      </c>
      <c r="AN249" s="83" t="s">
        <v>349</v>
      </c>
      <c r="AO249" s="83" t="str">
        <f>IFERROR(__xludf.DUMMYFUNCTION("IF($AG249, ""DELETED"",TRIM(JOIN("" "",D249:E249)))"),"")</f>
        <v/>
      </c>
      <c r="AP249" s="83" t="str">
        <f t="shared" ref="AP249:AQ249" si="273">IF($AG249, "DELETED", TRIM(CONCATENATE(F249,I249,U249)))</f>
        <v/>
      </c>
      <c r="AQ249" s="83" t="str">
        <f t="shared" si="273"/>
        <v/>
      </c>
      <c r="AR249" s="83" t="str">
        <f>IFERROR(__xludf.DUMMYFUNCTION("IF($AG249, ""DELETED"", TRIM(JOIN("" "",AP249,AQ249)))"),"")</f>
        <v/>
      </c>
      <c r="AS249" s="127"/>
      <c r="AT249" s="128" t="b">
        <f t="shared" si="12"/>
        <v>0</v>
      </c>
      <c r="AU249" s="128" t="str">
        <f t="shared" si="13"/>
        <v/>
      </c>
      <c r="AV249" s="128" t="str">
        <f t="shared" si="14"/>
        <v/>
      </c>
      <c r="AW249" s="128" t="str">
        <f t="shared" si="15"/>
        <v/>
      </c>
      <c r="AX249" s="129" t="str">
        <f t="shared" si="16"/>
        <v/>
      </c>
      <c r="AY249" s="143"/>
      <c r="AZ249" s="130"/>
      <c r="BA249" s="131" t="str">
        <f t="shared" si="17"/>
        <v/>
      </c>
      <c r="BB249" s="143"/>
      <c r="BC249" s="143"/>
      <c r="BD249" s="132"/>
      <c r="BE249" s="141"/>
      <c r="BF249" s="134" t="str">
        <f t="shared" si="18"/>
        <v/>
      </c>
      <c r="BG249" s="135" t="str">
        <f t="shared" si="19"/>
        <v>FLE578__44490_0.216574074074074___Negative_44490_0.380451388888889_</v>
      </c>
      <c r="BH249" s="136" t="str">
        <f t="shared" si="20"/>
        <v/>
      </c>
      <c r="BI249" s="141" t="s">
        <v>846</v>
      </c>
      <c r="BJ249" s="137" t="str">
        <f t="shared" si="21"/>
        <v>FLB3779</v>
      </c>
      <c r="BK249" s="138" t="b">
        <f t="shared" si="22"/>
        <v>0</v>
      </c>
      <c r="BL249" s="137" t="str">
        <f t="shared" si="23"/>
        <v/>
      </c>
      <c r="BM249" s="132"/>
      <c r="BN249" s="8" t="b">
        <f t="shared" si="24"/>
        <v>1</v>
      </c>
      <c r="BO249" s="139" t="b">
        <f t="shared" si="25"/>
        <v>0</v>
      </c>
      <c r="BP249" s="140" t="b">
        <f t="shared" si="26"/>
        <v>1</v>
      </c>
      <c r="BQ249" s="4"/>
      <c r="BR249" s="4" t="str">
        <f t="shared" si="27"/>
        <v/>
      </c>
      <c r="BS249" s="4"/>
      <c r="BT249" s="4"/>
    </row>
    <row r="250">
      <c r="A250" s="4" t="s">
        <v>847</v>
      </c>
      <c r="B250" s="144">
        <v>44490.0</v>
      </c>
      <c r="C250" s="115">
        <v>0.21784722222222222</v>
      </c>
      <c r="D250" s="4"/>
      <c r="E250" s="143"/>
      <c r="F250" s="4"/>
      <c r="G250" s="4"/>
      <c r="H250" s="151"/>
      <c r="I250" s="4"/>
      <c r="J250" s="4"/>
      <c r="K250" s="4" t="s">
        <v>622</v>
      </c>
      <c r="L250" s="145">
        <v>44490.0</v>
      </c>
      <c r="M250" s="115">
        <v>0.3804513888888889</v>
      </c>
      <c r="N250" s="4"/>
      <c r="O250" s="4"/>
      <c r="P250" s="116" t="b">
        <f>IFNA(IF(VLOOKUP($A250,'Add from APT'!$AA$2:$AC808,3,FALSE)&gt;0,TRUE,FALSE),"ER - NOT IN APT")</f>
        <v>0</v>
      </c>
      <c r="Q250" s="82" t="str">
        <f>IF(ISLOGICAL(P250),IF(P250,"ER - REPS IN APT", IFNA(VLOOKUP($A250,RAW_APT!$A$3:$M808,7,FALSE),"ER - NOT IN APT")),P250)</f>
        <v>Result</v>
      </c>
      <c r="R250" s="117" t="b">
        <f t="shared" si="2"/>
        <v>1</v>
      </c>
      <c r="S250" s="116">
        <f t="shared" si="3"/>
        <v>1</v>
      </c>
      <c r="T250" s="146"/>
      <c r="U250" s="147"/>
      <c r="V250" s="147"/>
      <c r="W250" s="147"/>
      <c r="X250" s="120" t="b">
        <f t="shared" si="4"/>
        <v>0</v>
      </c>
      <c r="Y250" s="121" t="b">
        <v>0</v>
      </c>
      <c r="Z250" s="122" t="str">
        <f t="shared" si="5"/>
        <v/>
      </c>
      <c r="AA250" s="122" t="b">
        <f t="shared" si="6"/>
        <v>0</v>
      </c>
      <c r="AB250" s="147" t="b">
        <v>0</v>
      </c>
      <c r="AC250" s="148">
        <v>299.0</v>
      </c>
      <c r="AD250" s="149" t="b">
        <v>0</v>
      </c>
      <c r="AE250" s="125" t="str">
        <f t="shared" si="7"/>
        <v/>
      </c>
      <c r="AF250" s="117" t="b">
        <f t="shared" si="8"/>
        <v>0</v>
      </c>
      <c r="AG250" s="126" t="b">
        <f t="shared" si="9"/>
        <v>0</v>
      </c>
      <c r="AH250" s="148"/>
      <c r="AI250" s="150"/>
      <c r="AJ250" s="146"/>
      <c r="AK250" s="83" t="str">
        <f t="shared" si="10"/>
        <v>Negative</v>
      </c>
      <c r="AL250" s="147"/>
      <c r="AM250" s="83" t="s">
        <v>373</v>
      </c>
      <c r="AN250" s="83" t="s">
        <v>310</v>
      </c>
      <c r="AO250" s="83" t="str">
        <f>IFERROR(__xludf.DUMMYFUNCTION("IF($AG250, ""DELETED"",TRIM(JOIN("" "",D250:E250)))"),"")</f>
        <v/>
      </c>
      <c r="AP250" s="83" t="str">
        <f t="shared" ref="AP250:AQ250" si="274">IF($AG250, "DELETED", TRIM(CONCATENATE(F250,I250,U250)))</f>
        <v/>
      </c>
      <c r="AQ250" s="83" t="str">
        <f t="shared" si="274"/>
        <v/>
      </c>
      <c r="AR250" s="83" t="str">
        <f>IFERROR(__xludf.DUMMYFUNCTION("IF($AG250, ""DELETED"", TRIM(JOIN("" "",AP250,AQ250)))"),"")</f>
        <v/>
      </c>
      <c r="AS250" s="127"/>
      <c r="AT250" s="128" t="b">
        <f t="shared" si="12"/>
        <v>0</v>
      </c>
      <c r="AU250" s="128" t="str">
        <f t="shared" si="13"/>
        <v/>
      </c>
      <c r="AV250" s="128" t="str">
        <f t="shared" si="14"/>
        <v/>
      </c>
      <c r="AW250" s="128" t="str">
        <f t="shared" si="15"/>
        <v/>
      </c>
      <c r="AX250" s="129" t="str">
        <f t="shared" si="16"/>
        <v/>
      </c>
      <c r="AY250" s="143"/>
      <c r="AZ250" s="130"/>
      <c r="BA250" s="131" t="str">
        <f t="shared" si="17"/>
        <v/>
      </c>
      <c r="BB250" s="143"/>
      <c r="BC250" s="143"/>
      <c r="BD250" s="132"/>
      <c r="BE250" s="141"/>
      <c r="BF250" s="134" t="str">
        <f t="shared" si="18"/>
        <v/>
      </c>
      <c r="BG250" s="135" t="str">
        <f t="shared" si="19"/>
        <v>FLE560__44490_0.217847222222222___Negative_44490_0.380451388888889_</v>
      </c>
      <c r="BH250" s="136" t="str">
        <f t="shared" si="20"/>
        <v/>
      </c>
      <c r="BI250" s="141" t="s">
        <v>848</v>
      </c>
      <c r="BJ250" s="137" t="str">
        <f t="shared" si="21"/>
        <v>FLB3780</v>
      </c>
      <c r="BK250" s="138" t="b">
        <f t="shared" si="22"/>
        <v>0</v>
      </c>
      <c r="BL250" s="137" t="str">
        <f t="shared" si="23"/>
        <v/>
      </c>
      <c r="BM250" s="132"/>
      <c r="BN250" s="8" t="b">
        <f t="shared" si="24"/>
        <v>1</v>
      </c>
      <c r="BO250" s="139" t="b">
        <f t="shared" si="25"/>
        <v>0</v>
      </c>
      <c r="BP250" s="140" t="b">
        <f t="shared" si="26"/>
        <v>1</v>
      </c>
      <c r="BQ250" s="4"/>
      <c r="BR250" s="4" t="str">
        <f t="shared" si="27"/>
        <v/>
      </c>
      <c r="BS250" s="4"/>
      <c r="BT250" s="4"/>
    </row>
    <row r="251">
      <c r="A251" s="4" t="s">
        <v>849</v>
      </c>
      <c r="B251" s="144">
        <v>44490.0</v>
      </c>
      <c r="C251" s="115">
        <v>0.3368055555555556</v>
      </c>
      <c r="D251" s="4"/>
      <c r="E251" s="143"/>
      <c r="F251" s="4"/>
      <c r="G251" s="4"/>
      <c r="H251" s="151"/>
      <c r="I251" s="4"/>
      <c r="J251" s="4"/>
      <c r="K251" s="4" t="s">
        <v>622</v>
      </c>
      <c r="L251" s="145">
        <v>44491.0</v>
      </c>
      <c r="M251" s="115">
        <v>0.47908564814814814</v>
      </c>
      <c r="N251" s="4"/>
      <c r="O251" s="4"/>
      <c r="P251" s="116" t="b">
        <f>IFNA(IF(VLOOKUP($A251,'Add from APT'!$AA$2:$AC808,3,FALSE)&gt;0,TRUE,FALSE),"ER - NOT IN APT")</f>
        <v>0</v>
      </c>
      <c r="Q251" s="82" t="str">
        <f>IF(ISLOGICAL(P251),IF(P251,"ER - REPS IN APT", IFNA(VLOOKUP($A251,RAW_APT!$A$3:$M808,7,FALSE),"ER - NOT IN APT")),P251)</f>
        <v>Result</v>
      </c>
      <c r="R251" s="117" t="b">
        <f t="shared" si="2"/>
        <v>1</v>
      </c>
      <c r="S251" s="116">
        <f t="shared" si="3"/>
        <v>1</v>
      </c>
      <c r="T251" s="146"/>
      <c r="U251" s="147"/>
      <c r="V251" s="147"/>
      <c r="W251" s="147"/>
      <c r="X251" s="120" t="b">
        <f t="shared" si="4"/>
        <v>0</v>
      </c>
      <c r="Y251" s="121" t="b">
        <v>0</v>
      </c>
      <c r="Z251" s="122" t="str">
        <f t="shared" si="5"/>
        <v/>
      </c>
      <c r="AA251" s="122" t="b">
        <f t="shared" si="6"/>
        <v>0</v>
      </c>
      <c r="AB251" s="147" t="b">
        <v>0</v>
      </c>
      <c r="AC251" s="148">
        <v>298.0</v>
      </c>
      <c r="AD251" s="149" t="b">
        <v>0</v>
      </c>
      <c r="AE251" s="125" t="str">
        <f t="shared" si="7"/>
        <v/>
      </c>
      <c r="AF251" s="117" t="b">
        <f t="shared" si="8"/>
        <v>0</v>
      </c>
      <c r="AG251" s="126" t="b">
        <f t="shared" si="9"/>
        <v>0</v>
      </c>
      <c r="AH251" s="148"/>
      <c r="AI251" s="150"/>
      <c r="AJ251" s="146"/>
      <c r="AK251" s="83" t="str">
        <f t="shared" si="10"/>
        <v>Negative</v>
      </c>
      <c r="AL251" s="147"/>
      <c r="AM251" s="83" t="s">
        <v>280</v>
      </c>
      <c r="AN251" s="83" t="s">
        <v>325</v>
      </c>
      <c r="AO251" s="83" t="str">
        <f>IFERROR(__xludf.DUMMYFUNCTION("IF($AG251, ""DELETED"",TRIM(JOIN("" "",D251:E251)))"),"")</f>
        <v/>
      </c>
      <c r="AP251" s="83" t="str">
        <f t="shared" ref="AP251:AQ251" si="275">IF($AG251, "DELETED", TRIM(CONCATENATE(F251,I251,U251)))</f>
        <v/>
      </c>
      <c r="AQ251" s="83" t="str">
        <f t="shared" si="275"/>
        <v/>
      </c>
      <c r="AR251" s="83" t="str">
        <f>IFERROR(__xludf.DUMMYFUNCTION("IF($AG251, ""DELETED"", TRIM(JOIN("" "",AP251,AQ251)))"),"")</f>
        <v/>
      </c>
      <c r="AS251" s="127"/>
      <c r="AT251" s="128" t="b">
        <f t="shared" si="12"/>
        <v>0</v>
      </c>
      <c r="AU251" s="128" t="str">
        <f t="shared" si="13"/>
        <v/>
      </c>
      <c r="AV251" s="128" t="str">
        <f t="shared" si="14"/>
        <v/>
      </c>
      <c r="AW251" s="128" t="str">
        <f t="shared" si="15"/>
        <v/>
      </c>
      <c r="AX251" s="129" t="str">
        <f t="shared" si="16"/>
        <v/>
      </c>
      <c r="AY251" s="143"/>
      <c r="AZ251" s="130"/>
      <c r="BA251" s="131" t="str">
        <f t="shared" si="17"/>
        <v/>
      </c>
      <c r="BB251" s="143"/>
      <c r="BC251" s="143"/>
      <c r="BD251" s="132"/>
      <c r="BE251" s="141"/>
      <c r="BF251" s="134" t="str">
        <f t="shared" si="18"/>
        <v/>
      </c>
      <c r="BG251" s="135" t="str">
        <f t="shared" si="19"/>
        <v>FLE583__44490_0.336805555555556___Negative_44491_0.479085648148148_</v>
      </c>
      <c r="BH251" s="136" t="str">
        <f t="shared" si="20"/>
        <v/>
      </c>
      <c r="BI251" s="141" t="s">
        <v>850</v>
      </c>
      <c r="BJ251" s="137" t="str">
        <f t="shared" si="21"/>
        <v>FLB3781</v>
      </c>
      <c r="BK251" s="138" t="b">
        <f t="shared" si="22"/>
        <v>0</v>
      </c>
      <c r="BL251" s="137" t="str">
        <f t="shared" si="23"/>
        <v/>
      </c>
      <c r="BM251" s="132"/>
      <c r="BN251" s="8" t="b">
        <f t="shared" si="24"/>
        <v>1</v>
      </c>
      <c r="BO251" s="139" t="b">
        <f t="shared" si="25"/>
        <v>0</v>
      </c>
      <c r="BP251" s="140" t="b">
        <f t="shared" si="26"/>
        <v>1</v>
      </c>
      <c r="BQ251" s="4"/>
      <c r="BR251" s="4" t="str">
        <f t="shared" si="27"/>
        <v/>
      </c>
      <c r="BS251" s="4"/>
      <c r="BT251" s="4"/>
    </row>
    <row r="252">
      <c r="A252" s="4" t="s">
        <v>851</v>
      </c>
      <c r="B252" s="144">
        <v>44490.0</v>
      </c>
      <c r="C252" s="115">
        <v>0.49234953703703704</v>
      </c>
      <c r="D252" s="4"/>
      <c r="E252" s="143"/>
      <c r="F252" s="4"/>
      <c r="G252" s="4"/>
      <c r="H252" s="151"/>
      <c r="I252" s="4"/>
      <c r="J252" s="4"/>
      <c r="K252" s="4" t="s">
        <v>622</v>
      </c>
      <c r="L252" s="145">
        <v>44491.0</v>
      </c>
      <c r="M252" s="115">
        <v>0.47908564814814814</v>
      </c>
      <c r="N252" s="4"/>
      <c r="O252" s="4"/>
      <c r="P252" s="116" t="b">
        <f>IFNA(IF(VLOOKUP($A252,'Add from APT'!$AA$2:$AC808,3,FALSE)&gt;0,TRUE,FALSE),"ER - NOT IN APT")</f>
        <v>0</v>
      </c>
      <c r="Q252" s="82" t="str">
        <f>IF(ISLOGICAL(P252),IF(P252,"ER - REPS IN APT", IFNA(VLOOKUP($A252,RAW_APT!$A$3:$M808,7,FALSE),"ER - NOT IN APT")),P252)</f>
        <v>Result</v>
      </c>
      <c r="R252" s="117" t="b">
        <f t="shared" si="2"/>
        <v>1</v>
      </c>
      <c r="S252" s="116">
        <f t="shared" si="3"/>
        <v>1</v>
      </c>
      <c r="T252" s="146"/>
      <c r="U252" s="147"/>
      <c r="V252" s="147"/>
      <c r="W252" s="147"/>
      <c r="X252" s="120" t="b">
        <f t="shared" si="4"/>
        <v>0</v>
      </c>
      <c r="Y252" s="121" t="b">
        <v>0</v>
      </c>
      <c r="Z252" s="122" t="str">
        <f t="shared" si="5"/>
        <v/>
      </c>
      <c r="AA252" s="122" t="b">
        <f t="shared" si="6"/>
        <v>0</v>
      </c>
      <c r="AB252" s="147" t="b">
        <v>0</v>
      </c>
      <c r="AC252" s="148">
        <v>297.0</v>
      </c>
      <c r="AD252" s="149" t="b">
        <v>0</v>
      </c>
      <c r="AE252" s="125" t="str">
        <f t="shared" si="7"/>
        <v/>
      </c>
      <c r="AF252" s="117" t="b">
        <f t="shared" si="8"/>
        <v>0</v>
      </c>
      <c r="AG252" s="126" t="b">
        <f t="shared" si="9"/>
        <v>0</v>
      </c>
      <c r="AH252" s="148"/>
      <c r="AI252" s="150"/>
      <c r="AJ252" s="146"/>
      <c r="AK252" s="83" t="str">
        <f t="shared" si="10"/>
        <v>Negative</v>
      </c>
      <c r="AL252" s="147"/>
      <c r="AM252" s="83" t="s">
        <v>280</v>
      </c>
      <c r="AN252" s="83" t="s">
        <v>462</v>
      </c>
      <c r="AO252" s="83" t="str">
        <f>IFERROR(__xludf.DUMMYFUNCTION("IF($AG252, ""DELETED"",TRIM(JOIN("" "",D252:E252)))"),"")</f>
        <v/>
      </c>
      <c r="AP252" s="83" t="str">
        <f t="shared" ref="AP252:AQ252" si="276">IF($AG252, "DELETED", TRIM(CONCATENATE(F252,I252,U252)))</f>
        <v/>
      </c>
      <c r="AQ252" s="83" t="str">
        <f t="shared" si="276"/>
        <v/>
      </c>
      <c r="AR252" s="83" t="str">
        <f>IFERROR(__xludf.DUMMYFUNCTION("IF($AG252, ""DELETED"", TRIM(JOIN("" "",AP252,AQ252)))"),"")</f>
        <v/>
      </c>
      <c r="AS252" s="127"/>
      <c r="AT252" s="128" t="b">
        <f t="shared" si="12"/>
        <v>0</v>
      </c>
      <c r="AU252" s="128" t="str">
        <f t="shared" si="13"/>
        <v/>
      </c>
      <c r="AV252" s="128" t="str">
        <f t="shared" si="14"/>
        <v/>
      </c>
      <c r="AW252" s="128" t="str">
        <f t="shared" si="15"/>
        <v/>
      </c>
      <c r="AX252" s="129" t="str">
        <f t="shared" si="16"/>
        <v/>
      </c>
      <c r="AY252" s="143"/>
      <c r="AZ252" s="130"/>
      <c r="BA252" s="131" t="str">
        <f t="shared" si="17"/>
        <v/>
      </c>
      <c r="BB252" s="143"/>
      <c r="BC252" s="143"/>
      <c r="BD252" s="132"/>
      <c r="BE252" s="141"/>
      <c r="BF252" s="134" t="str">
        <f t="shared" si="18"/>
        <v/>
      </c>
      <c r="BG252" s="135" t="str">
        <f t="shared" si="19"/>
        <v>FLE593__44490_0.492349537037037___Negative_44491_0.479085648148148_</v>
      </c>
      <c r="BH252" s="136" t="str">
        <f t="shared" si="20"/>
        <v/>
      </c>
      <c r="BI252" s="141" t="s">
        <v>852</v>
      </c>
      <c r="BJ252" s="137" t="str">
        <f t="shared" si="21"/>
        <v>FLB3782</v>
      </c>
      <c r="BK252" s="138" t="b">
        <f t="shared" si="22"/>
        <v>0</v>
      </c>
      <c r="BL252" s="137" t="str">
        <f t="shared" si="23"/>
        <v/>
      </c>
      <c r="BM252" s="132"/>
      <c r="BN252" s="8" t="b">
        <f t="shared" si="24"/>
        <v>1</v>
      </c>
      <c r="BO252" s="139" t="b">
        <f t="shared" si="25"/>
        <v>0</v>
      </c>
      <c r="BP252" s="140" t="b">
        <f t="shared" si="26"/>
        <v>1</v>
      </c>
      <c r="BQ252" s="4"/>
      <c r="BR252" s="4" t="str">
        <f t="shared" si="27"/>
        <v/>
      </c>
      <c r="BS252" s="4"/>
      <c r="BT252" s="4"/>
    </row>
    <row r="253">
      <c r="A253" s="143" t="s">
        <v>853</v>
      </c>
      <c r="B253" s="144">
        <v>44490.0</v>
      </c>
      <c r="C253" s="115">
        <v>0.493287037037037</v>
      </c>
      <c r="D253" s="4"/>
      <c r="E253" s="143"/>
      <c r="F253" s="149"/>
      <c r="G253" s="149"/>
      <c r="H253" s="151"/>
      <c r="I253" s="4"/>
      <c r="J253" s="4"/>
      <c r="K253" s="4" t="s">
        <v>622</v>
      </c>
      <c r="L253" s="145">
        <v>44491.0</v>
      </c>
      <c r="M253" s="115">
        <v>0.47908564814814814</v>
      </c>
      <c r="N253" s="151"/>
      <c r="O253" s="4"/>
      <c r="P253" s="116" t="b">
        <f>IFNA(IF(VLOOKUP($A253,'Add from APT'!$AA$2:$AC808,3,FALSE)&gt;0,TRUE,FALSE),"ER - NOT IN APT")</f>
        <v>0</v>
      </c>
      <c r="Q253" s="82" t="str">
        <f>IF(ISLOGICAL(P253),IF(P253,"ER - REPS IN APT", IFNA(VLOOKUP($A253,RAW_APT!$A$3:$M808,7,FALSE),"ER - NOT IN APT")),P253)</f>
        <v>Result</v>
      </c>
      <c r="R253" s="117" t="b">
        <f t="shared" si="2"/>
        <v>1</v>
      </c>
      <c r="S253" s="116">
        <f t="shared" si="3"/>
        <v>1</v>
      </c>
      <c r="T253" s="148">
        <v>0.0</v>
      </c>
      <c r="U253" s="149"/>
      <c r="V253" s="149"/>
      <c r="W253" s="149"/>
      <c r="X253" s="120" t="b">
        <f t="shared" si="4"/>
        <v>0</v>
      </c>
      <c r="Y253" s="121" t="b">
        <v>0</v>
      </c>
      <c r="Z253" s="122" t="str">
        <f t="shared" si="5"/>
        <v/>
      </c>
      <c r="AA253" s="122" t="b">
        <f t="shared" si="6"/>
        <v>0</v>
      </c>
      <c r="AB253" s="147" t="b">
        <v>0</v>
      </c>
      <c r="AC253" s="148">
        <v>701.0</v>
      </c>
      <c r="AD253" s="149" t="b">
        <v>1</v>
      </c>
      <c r="AE253" s="125" t="str">
        <f t="shared" si="7"/>
        <v/>
      </c>
      <c r="AF253" s="117" t="b">
        <f t="shared" si="8"/>
        <v>0</v>
      </c>
      <c r="AG253" s="126" t="b">
        <f t="shared" si="9"/>
        <v>0</v>
      </c>
      <c r="AH253" s="148"/>
      <c r="AI253" s="150">
        <v>6.0</v>
      </c>
      <c r="AJ253" s="146"/>
      <c r="AK253" s="83" t="str">
        <f t="shared" si="10"/>
        <v>Negative</v>
      </c>
      <c r="AL253" s="147"/>
      <c r="AM253" s="83" t="s">
        <v>280</v>
      </c>
      <c r="AN253" s="83" t="s">
        <v>854</v>
      </c>
      <c r="AO253" s="83" t="str">
        <f>IFERROR(__xludf.DUMMYFUNCTION("IF($AG253, ""DELETED"",TRIM(JOIN("" "",D253:E253)))"),"")</f>
        <v/>
      </c>
      <c r="AP253" s="83" t="str">
        <f t="shared" ref="AP253:AQ253" si="277">IF($AG253, "DELETED", TRIM(CONCATENATE(F253,I253,U253)))</f>
        <v/>
      </c>
      <c r="AQ253" s="83" t="str">
        <f t="shared" si="277"/>
        <v/>
      </c>
      <c r="AR253" s="83" t="str">
        <f>IFERROR(__xludf.DUMMYFUNCTION("IF($AG253, ""DELETED"", TRIM(JOIN("" "",AP253,AQ253)))"),"")</f>
        <v/>
      </c>
      <c r="AS253" s="127"/>
      <c r="AT253" s="128" t="b">
        <f t="shared" si="12"/>
        <v>0</v>
      </c>
      <c r="AU253" s="128" t="str">
        <f t="shared" si="13"/>
        <v/>
      </c>
      <c r="AV253" s="128" t="str">
        <f t="shared" si="14"/>
        <v/>
      </c>
      <c r="AW253" s="128" t="str">
        <f t="shared" si="15"/>
        <v/>
      </c>
      <c r="AX253" s="129" t="str">
        <f t="shared" si="16"/>
        <v/>
      </c>
      <c r="AY253" s="143"/>
      <c r="AZ253" s="130"/>
      <c r="BA253" s="131" t="str">
        <f t="shared" si="17"/>
        <v/>
      </c>
      <c r="BB253" s="143"/>
      <c r="BC253" s="143"/>
      <c r="BD253" s="132"/>
      <c r="BE253" s="141"/>
      <c r="BF253" s="134" t="str">
        <f t="shared" si="18"/>
        <v/>
      </c>
      <c r="BG253" s="135" t="str">
        <f t="shared" si="19"/>
        <v>FLE562__44490_0.493287037037037___Negative_44491_0.479085648148148_</v>
      </c>
      <c r="BH253" s="136" t="str">
        <f t="shared" si="20"/>
        <v/>
      </c>
      <c r="BI253" s="141" t="s">
        <v>855</v>
      </c>
      <c r="BJ253" s="137" t="str">
        <f t="shared" si="21"/>
        <v>FLB3783</v>
      </c>
      <c r="BK253" s="138" t="b">
        <f t="shared" si="22"/>
        <v>0</v>
      </c>
      <c r="BL253" s="137" t="str">
        <f t="shared" si="23"/>
        <v/>
      </c>
      <c r="BM253" s="132"/>
      <c r="BN253" s="8" t="b">
        <f t="shared" si="24"/>
        <v>1</v>
      </c>
      <c r="BO253" s="139" t="b">
        <f t="shared" si="25"/>
        <v>0</v>
      </c>
      <c r="BP253" s="140" t="b">
        <f t="shared" si="26"/>
        <v>1</v>
      </c>
      <c r="BQ253" s="4"/>
      <c r="BR253" s="4" t="str">
        <f t="shared" si="27"/>
        <v/>
      </c>
      <c r="BS253" s="4"/>
      <c r="BT253" s="4"/>
    </row>
    <row r="254">
      <c r="A254" s="143" t="s">
        <v>856</v>
      </c>
      <c r="B254" s="144">
        <v>44490.0</v>
      </c>
      <c r="C254" s="115">
        <v>0.4935185185185185</v>
      </c>
      <c r="D254" s="4"/>
      <c r="E254" s="143"/>
      <c r="F254" s="149"/>
      <c r="G254" s="149"/>
      <c r="H254" s="4"/>
      <c r="I254" s="4"/>
      <c r="J254" s="4"/>
      <c r="K254" s="4" t="s">
        <v>622</v>
      </c>
      <c r="L254" s="145">
        <v>44491.0</v>
      </c>
      <c r="M254" s="115">
        <v>0.47908564814814814</v>
      </c>
      <c r="N254" s="4"/>
      <c r="O254" s="4"/>
      <c r="P254" s="116" t="b">
        <f>IFNA(IF(VLOOKUP($A254,'Add from APT'!$AA$2:$AC808,3,FALSE)&gt;0,TRUE,FALSE),"ER - NOT IN APT")</f>
        <v>0</v>
      </c>
      <c r="Q254" s="82" t="str">
        <f>IF(ISLOGICAL(P254),IF(P254,"ER - REPS IN APT", IFNA(VLOOKUP($A254,RAW_APT!$A$3:$M808,7,FALSE),"ER - NOT IN APT")),P254)</f>
        <v>Result</v>
      </c>
      <c r="R254" s="117" t="b">
        <f t="shared" si="2"/>
        <v>1</v>
      </c>
      <c r="S254" s="116">
        <f t="shared" si="3"/>
        <v>1</v>
      </c>
      <c r="T254" s="148">
        <v>0.0</v>
      </c>
      <c r="U254" s="149"/>
      <c r="V254" s="149"/>
      <c r="W254" s="147"/>
      <c r="X254" s="120" t="b">
        <f t="shared" si="4"/>
        <v>0</v>
      </c>
      <c r="Y254" s="121" t="b">
        <v>0</v>
      </c>
      <c r="Z254" s="122" t="str">
        <f t="shared" si="5"/>
        <v/>
      </c>
      <c r="AA254" s="122" t="b">
        <f t="shared" si="6"/>
        <v>0</v>
      </c>
      <c r="AB254" s="147" t="b">
        <v>0</v>
      </c>
      <c r="AC254" s="148">
        <v>700.0</v>
      </c>
      <c r="AD254" s="149" t="b">
        <v>1</v>
      </c>
      <c r="AE254" s="125" t="str">
        <f t="shared" si="7"/>
        <v/>
      </c>
      <c r="AF254" s="117" t="b">
        <f t="shared" si="8"/>
        <v>0</v>
      </c>
      <c r="AG254" s="126" t="b">
        <f t="shared" si="9"/>
        <v>0</v>
      </c>
      <c r="AH254" s="148"/>
      <c r="AI254" s="150">
        <v>6.0</v>
      </c>
      <c r="AJ254" s="146"/>
      <c r="AK254" s="83" t="str">
        <f t="shared" si="10"/>
        <v>Negative</v>
      </c>
      <c r="AL254" s="147"/>
      <c r="AM254" s="83" t="s">
        <v>280</v>
      </c>
      <c r="AN254" s="83" t="s">
        <v>857</v>
      </c>
      <c r="AO254" s="83" t="str">
        <f>IFERROR(__xludf.DUMMYFUNCTION("IF($AG254, ""DELETED"",TRIM(JOIN("" "",D254:E254)))"),"")</f>
        <v/>
      </c>
      <c r="AP254" s="83" t="str">
        <f t="shared" ref="AP254:AQ254" si="278">IF($AG254, "DELETED", TRIM(CONCATENATE(F254,I254,U254)))</f>
        <v/>
      </c>
      <c r="AQ254" s="83" t="str">
        <f t="shared" si="278"/>
        <v/>
      </c>
      <c r="AR254" s="83" t="str">
        <f>IFERROR(__xludf.DUMMYFUNCTION("IF($AG254, ""DELETED"", TRIM(JOIN("" "",AP254,AQ254)))"),"")</f>
        <v/>
      </c>
      <c r="AS254" s="127"/>
      <c r="AT254" s="128" t="b">
        <f t="shared" si="12"/>
        <v>0</v>
      </c>
      <c r="AU254" s="128" t="str">
        <f t="shared" si="13"/>
        <v/>
      </c>
      <c r="AV254" s="128" t="str">
        <f t="shared" si="14"/>
        <v/>
      </c>
      <c r="AW254" s="128" t="str">
        <f t="shared" si="15"/>
        <v/>
      </c>
      <c r="AX254" s="129" t="str">
        <f t="shared" si="16"/>
        <v/>
      </c>
      <c r="AY254" s="143"/>
      <c r="AZ254" s="130"/>
      <c r="BA254" s="131" t="str">
        <f t="shared" si="17"/>
        <v/>
      </c>
      <c r="BB254" s="143"/>
      <c r="BC254" s="143"/>
      <c r="BD254" s="132"/>
      <c r="BE254" s="141"/>
      <c r="BF254" s="134" t="str">
        <f t="shared" si="18"/>
        <v/>
      </c>
      <c r="BG254" s="135" t="str">
        <f t="shared" si="19"/>
        <v>FLE581__44490_0.493518518518519___Negative_44491_0.479085648148148_</v>
      </c>
      <c r="BH254" s="136" t="str">
        <f t="shared" si="20"/>
        <v/>
      </c>
      <c r="BI254" s="141" t="s">
        <v>858</v>
      </c>
      <c r="BJ254" s="137" t="str">
        <f t="shared" si="21"/>
        <v>FLB3784</v>
      </c>
      <c r="BK254" s="138" t="b">
        <f t="shared" si="22"/>
        <v>0</v>
      </c>
      <c r="BL254" s="137" t="str">
        <f t="shared" si="23"/>
        <v/>
      </c>
      <c r="BM254" s="132"/>
      <c r="BN254" s="8" t="b">
        <f t="shared" si="24"/>
        <v>1</v>
      </c>
      <c r="BO254" s="139" t="b">
        <f t="shared" si="25"/>
        <v>0</v>
      </c>
      <c r="BP254" s="140" t="b">
        <f t="shared" si="26"/>
        <v>1</v>
      </c>
      <c r="BQ254" s="4"/>
      <c r="BR254" s="4" t="str">
        <f t="shared" si="27"/>
        <v/>
      </c>
      <c r="BS254" s="4"/>
      <c r="BT254" s="4"/>
    </row>
    <row r="255">
      <c r="A255" s="112" t="s">
        <v>859</v>
      </c>
      <c r="B255" s="110">
        <v>44490.0</v>
      </c>
      <c r="C255" s="111">
        <v>0.5891435185185185</v>
      </c>
      <c r="D255" s="112"/>
      <c r="E255" s="109"/>
      <c r="F255" s="112"/>
      <c r="G255" s="112"/>
      <c r="H255" s="113"/>
      <c r="I255" s="112"/>
      <c r="J255" s="112"/>
      <c r="K255" s="112" t="s">
        <v>271</v>
      </c>
      <c r="L255" s="154"/>
      <c r="M255" s="115"/>
      <c r="N255" s="112"/>
      <c r="O255" s="112"/>
      <c r="P255" s="116" t="b">
        <f>IFNA(IF(VLOOKUP($A255,'Add from APT'!$AA$2:$AC808,3,FALSE)&gt;0,TRUE,FALSE),"ER - NOT IN APT")</f>
        <v>0</v>
      </c>
      <c r="Q255" s="82" t="str">
        <f>IF(ISLOGICAL(P255),IF(P255,"ER - REPS IN APT", IFNA(VLOOKUP($A255,RAW_APT!$A$3:$M808,7,FALSE),"ER - NOT IN APT")),P255)</f>
        <v>Collected</v>
      </c>
      <c r="R255" s="117" t="b">
        <f t="shared" si="2"/>
        <v>1</v>
      </c>
      <c r="S255" s="116">
        <f t="shared" si="3"/>
        <v>1</v>
      </c>
      <c r="T255" s="118"/>
      <c r="U255" s="119"/>
      <c r="V255" s="119"/>
      <c r="W255" s="119"/>
      <c r="X255" s="120" t="b">
        <f t="shared" si="4"/>
        <v>0</v>
      </c>
      <c r="Y255" s="121" t="b">
        <v>0</v>
      </c>
      <c r="Z255" s="122" t="str">
        <f t="shared" si="5"/>
        <v/>
      </c>
      <c r="AA255" s="122" t="b">
        <f t="shared" si="6"/>
        <v>0</v>
      </c>
      <c r="AB255" s="119" t="b">
        <v>0</v>
      </c>
      <c r="AC255" s="123">
        <v>296.0</v>
      </c>
      <c r="AD255" s="124" t="b">
        <v>0</v>
      </c>
      <c r="AE255" s="125" t="str">
        <f t="shared" si="7"/>
        <v/>
      </c>
      <c r="AF255" s="117" t="b">
        <f t="shared" si="8"/>
        <v>0</v>
      </c>
      <c r="AG255" s="126" t="b">
        <f t="shared" si="9"/>
        <v>1</v>
      </c>
      <c r="AH255" s="123">
        <v>2.0</v>
      </c>
      <c r="AI255" s="123"/>
      <c r="AJ255" s="118"/>
      <c r="AK255" s="83" t="str">
        <f t="shared" si="10"/>
        <v>DELETED</v>
      </c>
      <c r="AL255" s="119"/>
      <c r="AM255" s="83" t="s">
        <v>269</v>
      </c>
      <c r="AN255" s="83" t="s">
        <v>269</v>
      </c>
      <c r="AO255" s="83" t="str">
        <f>IFERROR(__xludf.DUMMYFUNCTION("IF($AG255, ""DELETED"",TRIM(JOIN("" "",D255:E255)))"),"DELETED")</f>
        <v>DELETED</v>
      </c>
      <c r="AP255" s="83" t="str">
        <f t="shared" ref="AP255:AQ255" si="279">IF($AG255, "DELETED", TRIM(CONCATENATE(F255,I255,U255)))</f>
        <v>DELETED</v>
      </c>
      <c r="AQ255" s="83" t="str">
        <f t="shared" si="279"/>
        <v>DELETED</v>
      </c>
      <c r="AR255" s="83" t="str">
        <f>IFERROR(__xludf.DUMMYFUNCTION("IF($AG255, ""DELETED"", TRIM(JOIN("" "",AP255,AQ255)))"),"DELETED")</f>
        <v>DELETED</v>
      </c>
      <c r="AS255" s="127"/>
      <c r="AT255" s="128" t="b">
        <f t="shared" si="12"/>
        <v>1</v>
      </c>
      <c r="AU255" s="128" t="str">
        <f t="shared" si="13"/>
        <v/>
      </c>
      <c r="AV255" s="128" t="str">
        <f t="shared" si="14"/>
        <v/>
      </c>
      <c r="AW255" s="128" t="str">
        <f t="shared" si="15"/>
        <v/>
      </c>
      <c r="AX255" s="129" t="str">
        <f t="shared" si="16"/>
        <v/>
      </c>
      <c r="AY255" s="109"/>
      <c r="AZ255" s="130"/>
      <c r="BA255" s="131" t="str">
        <f t="shared" si="17"/>
        <v/>
      </c>
      <c r="BB255" s="109"/>
      <c r="BC255" s="109"/>
      <c r="BD255" s="132"/>
      <c r="BE255" s="141"/>
      <c r="BF255" s="134" t="str">
        <f t="shared" si="18"/>
        <v/>
      </c>
      <c r="BG255" s="135" t="str">
        <f t="shared" si="19"/>
        <v/>
      </c>
      <c r="BH255" s="136" t="str">
        <f t="shared" si="20"/>
        <v/>
      </c>
      <c r="BI255" s="141" t="s">
        <v>860</v>
      </c>
      <c r="BJ255" s="137" t="str">
        <f t="shared" si="21"/>
        <v>FLB3785</v>
      </c>
      <c r="BK255" s="138" t="b">
        <f t="shared" si="22"/>
        <v>0</v>
      </c>
      <c r="BL255" s="137" t="str">
        <f t="shared" si="23"/>
        <v/>
      </c>
      <c r="BM255" s="132"/>
      <c r="BN255" s="8" t="b">
        <f t="shared" si="24"/>
        <v>0</v>
      </c>
      <c r="BO255" s="139" t="b">
        <f t="shared" si="25"/>
        <v>0</v>
      </c>
      <c r="BP255" s="140" t="b">
        <f t="shared" si="26"/>
        <v>0</v>
      </c>
      <c r="BQ255" s="4"/>
      <c r="BR255" s="4" t="str">
        <f t="shared" si="27"/>
        <v/>
      </c>
      <c r="BS255" s="4"/>
      <c r="BT255" s="4"/>
    </row>
    <row r="256">
      <c r="A256" s="4" t="s">
        <v>861</v>
      </c>
      <c r="B256" s="144">
        <v>44491.0</v>
      </c>
      <c r="C256" s="115">
        <v>0.2560648148148148</v>
      </c>
      <c r="D256" s="4"/>
      <c r="E256" s="143"/>
      <c r="F256" s="4"/>
      <c r="G256" s="4"/>
      <c r="H256" s="151"/>
      <c r="I256" s="4"/>
      <c r="J256" s="4"/>
      <c r="K256" s="4" t="s">
        <v>622</v>
      </c>
      <c r="L256" s="145">
        <v>44491.0</v>
      </c>
      <c r="M256" s="115">
        <v>0.47908564814814814</v>
      </c>
      <c r="N256" s="4"/>
      <c r="O256" s="4"/>
      <c r="P256" s="116" t="b">
        <f>IFNA(IF(VLOOKUP($A256,'Add from APT'!$AA$2:$AC808,3,FALSE)&gt;0,TRUE,FALSE),"ER - NOT IN APT")</f>
        <v>0</v>
      </c>
      <c r="Q256" s="82" t="str">
        <f>IF(ISLOGICAL(P256),IF(P256,"ER - REPS IN APT", IFNA(VLOOKUP($A256,RAW_APT!$A$3:$M808,7,FALSE),"ER - NOT IN APT")),P256)</f>
        <v>Result</v>
      </c>
      <c r="R256" s="117" t="b">
        <f t="shared" si="2"/>
        <v>1</v>
      </c>
      <c r="S256" s="116">
        <f t="shared" si="3"/>
        <v>1</v>
      </c>
      <c r="T256" s="146"/>
      <c r="U256" s="147"/>
      <c r="V256" s="147"/>
      <c r="W256" s="147"/>
      <c r="X256" s="120" t="b">
        <f t="shared" si="4"/>
        <v>0</v>
      </c>
      <c r="Y256" s="121" t="b">
        <v>0</v>
      </c>
      <c r="Z256" s="122" t="str">
        <f t="shared" si="5"/>
        <v/>
      </c>
      <c r="AA256" s="122" t="b">
        <f t="shared" si="6"/>
        <v>0</v>
      </c>
      <c r="AB256" s="147" t="b">
        <v>0</v>
      </c>
      <c r="AC256" s="148">
        <v>295.0</v>
      </c>
      <c r="AD256" s="149" t="b">
        <v>0</v>
      </c>
      <c r="AE256" s="125" t="str">
        <f t="shared" si="7"/>
        <v/>
      </c>
      <c r="AF256" s="117" t="b">
        <f t="shared" si="8"/>
        <v>0</v>
      </c>
      <c r="AG256" s="126" t="b">
        <f t="shared" si="9"/>
        <v>0</v>
      </c>
      <c r="AH256" s="148"/>
      <c r="AI256" s="150"/>
      <c r="AJ256" s="146"/>
      <c r="AK256" s="83" t="str">
        <f t="shared" si="10"/>
        <v>Negative</v>
      </c>
      <c r="AL256" s="147"/>
      <c r="AM256" s="83" t="s">
        <v>280</v>
      </c>
      <c r="AN256" s="83" t="s">
        <v>360</v>
      </c>
      <c r="AO256" s="83" t="str">
        <f>IFERROR(__xludf.DUMMYFUNCTION("IF($AG256, ""DELETED"",TRIM(JOIN("" "",D256:E256)))"),"")</f>
        <v/>
      </c>
      <c r="AP256" s="83" t="str">
        <f t="shared" ref="AP256:AQ256" si="280">IF($AG256, "DELETED", TRIM(CONCATENATE(F256,I256,U256)))</f>
        <v/>
      </c>
      <c r="AQ256" s="83" t="str">
        <f t="shared" si="280"/>
        <v/>
      </c>
      <c r="AR256" s="83" t="str">
        <f>IFERROR(__xludf.DUMMYFUNCTION("IF($AG256, ""DELETED"", TRIM(JOIN("" "",AP256,AQ256)))"),"")</f>
        <v/>
      </c>
      <c r="AS256" s="127"/>
      <c r="AT256" s="128" t="b">
        <f t="shared" si="12"/>
        <v>0</v>
      </c>
      <c r="AU256" s="128" t="str">
        <f t="shared" si="13"/>
        <v/>
      </c>
      <c r="AV256" s="128" t="str">
        <f t="shared" si="14"/>
        <v/>
      </c>
      <c r="AW256" s="128" t="str">
        <f t="shared" si="15"/>
        <v/>
      </c>
      <c r="AX256" s="129" t="str">
        <f t="shared" si="16"/>
        <v/>
      </c>
      <c r="AY256" s="143"/>
      <c r="AZ256" s="130"/>
      <c r="BA256" s="131" t="str">
        <f t="shared" si="17"/>
        <v/>
      </c>
      <c r="BB256" s="143"/>
      <c r="BC256" s="143"/>
      <c r="BD256" s="132"/>
      <c r="BE256" s="141"/>
      <c r="BF256" s="134" t="str">
        <f t="shared" si="18"/>
        <v/>
      </c>
      <c r="BG256" s="135" t="str">
        <f t="shared" si="19"/>
        <v>FLE647__44491_0.256064814814815___Negative_44491_0.479085648148148_</v>
      </c>
      <c r="BH256" s="136" t="str">
        <f t="shared" si="20"/>
        <v/>
      </c>
      <c r="BI256" s="141" t="s">
        <v>862</v>
      </c>
      <c r="BJ256" s="137" t="str">
        <f t="shared" si="21"/>
        <v>FLB3787</v>
      </c>
      <c r="BK256" s="138" t="b">
        <f t="shared" si="22"/>
        <v>0</v>
      </c>
      <c r="BL256" s="137" t="str">
        <f t="shared" si="23"/>
        <v/>
      </c>
      <c r="BM256" s="132"/>
      <c r="BN256" s="8" t="b">
        <f t="shared" si="24"/>
        <v>1</v>
      </c>
      <c r="BO256" s="139" t="b">
        <f t="shared" si="25"/>
        <v>0</v>
      </c>
      <c r="BP256" s="140" t="b">
        <f t="shared" si="26"/>
        <v>1</v>
      </c>
      <c r="BQ256" s="4"/>
      <c r="BR256" s="4" t="str">
        <f t="shared" si="27"/>
        <v/>
      </c>
      <c r="BS256" s="4"/>
      <c r="BT256" s="4"/>
    </row>
    <row r="257">
      <c r="A257" s="4" t="s">
        <v>863</v>
      </c>
      <c r="B257" s="144">
        <v>44491.0</v>
      </c>
      <c r="C257" s="115">
        <v>0.2570601851851852</v>
      </c>
      <c r="D257" s="4"/>
      <c r="E257" s="143"/>
      <c r="F257" s="4"/>
      <c r="G257" s="4"/>
      <c r="H257" s="151"/>
      <c r="I257" s="4"/>
      <c r="J257" s="4"/>
      <c r="K257" s="4" t="s">
        <v>622</v>
      </c>
      <c r="L257" s="145">
        <v>44491.0</v>
      </c>
      <c r="M257" s="115">
        <v>0.47908564814814814</v>
      </c>
      <c r="N257" s="4"/>
      <c r="O257" s="4"/>
      <c r="P257" s="116" t="b">
        <f>IFNA(IF(VLOOKUP($A257,'Add from APT'!$AA$2:$AC808,3,FALSE)&gt;0,TRUE,FALSE),"ER - NOT IN APT")</f>
        <v>0</v>
      </c>
      <c r="Q257" s="82" t="str">
        <f>IF(ISLOGICAL(P257),IF(P257,"ER - REPS IN APT", IFNA(VLOOKUP($A257,RAW_APT!$A$3:$M808,7,FALSE),"ER - NOT IN APT")),P257)</f>
        <v>Result</v>
      </c>
      <c r="R257" s="117" t="b">
        <f t="shared" si="2"/>
        <v>1</v>
      </c>
      <c r="S257" s="116">
        <f t="shared" si="3"/>
        <v>1</v>
      </c>
      <c r="T257" s="146"/>
      <c r="U257" s="147"/>
      <c r="V257" s="147"/>
      <c r="W257" s="147"/>
      <c r="X257" s="120" t="b">
        <f t="shared" si="4"/>
        <v>0</v>
      </c>
      <c r="Y257" s="121" t="b">
        <v>0</v>
      </c>
      <c r="Z257" s="122" t="str">
        <f t="shared" si="5"/>
        <v/>
      </c>
      <c r="AA257" s="122" t="b">
        <f t="shared" si="6"/>
        <v>0</v>
      </c>
      <c r="AB257" s="147" t="b">
        <v>0</v>
      </c>
      <c r="AC257" s="148">
        <v>294.0</v>
      </c>
      <c r="AD257" s="149" t="b">
        <v>0</v>
      </c>
      <c r="AE257" s="125" t="str">
        <f t="shared" si="7"/>
        <v/>
      </c>
      <c r="AF257" s="117" t="b">
        <f t="shared" si="8"/>
        <v>0</v>
      </c>
      <c r="AG257" s="126" t="b">
        <f t="shared" si="9"/>
        <v>0</v>
      </c>
      <c r="AH257" s="148"/>
      <c r="AI257" s="150"/>
      <c r="AJ257" s="146"/>
      <c r="AK257" s="83" t="str">
        <f t="shared" si="10"/>
        <v>Negative</v>
      </c>
      <c r="AL257" s="147"/>
      <c r="AM257" s="83" t="s">
        <v>280</v>
      </c>
      <c r="AN257" s="83" t="s">
        <v>796</v>
      </c>
      <c r="AO257" s="83" t="str">
        <f>IFERROR(__xludf.DUMMYFUNCTION("IF($AG257, ""DELETED"",TRIM(JOIN("" "",D257:E257)))"),"")</f>
        <v/>
      </c>
      <c r="AP257" s="83" t="str">
        <f t="shared" ref="AP257:AQ257" si="281">IF($AG257, "DELETED", TRIM(CONCATENATE(F257,I257,U257)))</f>
        <v/>
      </c>
      <c r="AQ257" s="83" t="str">
        <f t="shared" si="281"/>
        <v/>
      </c>
      <c r="AR257" s="83" t="str">
        <f>IFERROR(__xludf.DUMMYFUNCTION("IF($AG257, ""DELETED"", TRIM(JOIN("" "",AP257,AQ257)))"),"")</f>
        <v/>
      </c>
      <c r="AS257" s="127"/>
      <c r="AT257" s="128" t="b">
        <f t="shared" si="12"/>
        <v>0</v>
      </c>
      <c r="AU257" s="128" t="str">
        <f t="shared" si="13"/>
        <v/>
      </c>
      <c r="AV257" s="128" t="str">
        <f t="shared" si="14"/>
        <v/>
      </c>
      <c r="AW257" s="128" t="str">
        <f t="shared" si="15"/>
        <v/>
      </c>
      <c r="AX257" s="129" t="str">
        <f t="shared" si="16"/>
        <v/>
      </c>
      <c r="AY257" s="143"/>
      <c r="AZ257" s="130"/>
      <c r="BA257" s="131" t="str">
        <f t="shared" si="17"/>
        <v/>
      </c>
      <c r="BB257" s="143"/>
      <c r="BC257" s="143"/>
      <c r="BD257" s="132"/>
      <c r="BE257" s="141"/>
      <c r="BF257" s="134" t="str">
        <f t="shared" si="18"/>
        <v/>
      </c>
      <c r="BG257" s="135" t="str">
        <f t="shared" si="19"/>
        <v>FLE451__44491_0.257060185185185___Negative_44491_0.479085648148148_</v>
      </c>
      <c r="BH257" s="136" t="str">
        <f t="shared" si="20"/>
        <v/>
      </c>
      <c r="BI257" s="141" t="s">
        <v>864</v>
      </c>
      <c r="BJ257" s="137" t="str">
        <f t="shared" si="21"/>
        <v>FLB3788</v>
      </c>
      <c r="BK257" s="138" t="b">
        <f t="shared" si="22"/>
        <v>0</v>
      </c>
      <c r="BL257" s="137" t="str">
        <f t="shared" si="23"/>
        <v/>
      </c>
      <c r="BM257" s="132"/>
      <c r="BN257" s="8" t="b">
        <f t="shared" si="24"/>
        <v>1</v>
      </c>
      <c r="BO257" s="139" t="b">
        <f t="shared" si="25"/>
        <v>0</v>
      </c>
      <c r="BP257" s="140" t="b">
        <f t="shared" si="26"/>
        <v>1</v>
      </c>
      <c r="BQ257" s="4"/>
      <c r="BR257" s="4" t="str">
        <f t="shared" si="27"/>
        <v/>
      </c>
      <c r="BS257" s="4"/>
      <c r="BT257" s="4"/>
    </row>
    <row r="258">
      <c r="A258" s="4" t="s">
        <v>865</v>
      </c>
      <c r="B258" s="144">
        <v>44491.0</v>
      </c>
      <c r="C258" s="115">
        <v>0.2573611111111111</v>
      </c>
      <c r="D258" s="4"/>
      <c r="E258" s="143"/>
      <c r="F258" s="4"/>
      <c r="G258" s="4"/>
      <c r="H258" s="151"/>
      <c r="I258" s="4"/>
      <c r="J258" s="4"/>
      <c r="K258" s="4" t="s">
        <v>622</v>
      </c>
      <c r="L258" s="145">
        <v>44491.0</v>
      </c>
      <c r="M258" s="115">
        <v>0.47908564814814814</v>
      </c>
      <c r="N258" s="4"/>
      <c r="O258" s="4"/>
      <c r="P258" s="116" t="b">
        <f>IFNA(IF(VLOOKUP($A258,'Add from APT'!$AA$2:$AC808,3,FALSE)&gt;0,TRUE,FALSE),"ER - NOT IN APT")</f>
        <v>0</v>
      </c>
      <c r="Q258" s="82" t="str">
        <f>IF(ISLOGICAL(P258),IF(P258,"ER - REPS IN APT", IFNA(VLOOKUP($A258,RAW_APT!$A$3:$M808,7,FALSE),"ER - NOT IN APT")),P258)</f>
        <v>Result</v>
      </c>
      <c r="R258" s="117" t="b">
        <f t="shared" si="2"/>
        <v>1</v>
      </c>
      <c r="S258" s="116">
        <f t="shared" si="3"/>
        <v>1</v>
      </c>
      <c r="T258" s="146"/>
      <c r="U258" s="147"/>
      <c r="V258" s="147"/>
      <c r="W258" s="147"/>
      <c r="X258" s="120" t="b">
        <f t="shared" si="4"/>
        <v>0</v>
      </c>
      <c r="Y258" s="121" t="b">
        <v>0</v>
      </c>
      <c r="Z258" s="122" t="str">
        <f t="shared" si="5"/>
        <v/>
      </c>
      <c r="AA258" s="122" t="b">
        <f t="shared" si="6"/>
        <v>0</v>
      </c>
      <c r="AB258" s="147" t="b">
        <v>0</v>
      </c>
      <c r="AC258" s="148">
        <v>293.0</v>
      </c>
      <c r="AD258" s="149" t="b">
        <v>0</v>
      </c>
      <c r="AE258" s="125" t="str">
        <f t="shared" si="7"/>
        <v/>
      </c>
      <c r="AF258" s="117" t="b">
        <f t="shared" si="8"/>
        <v>0</v>
      </c>
      <c r="AG258" s="126" t="b">
        <f t="shared" si="9"/>
        <v>0</v>
      </c>
      <c r="AH258" s="148"/>
      <c r="AI258" s="150"/>
      <c r="AJ258" s="146"/>
      <c r="AK258" s="83" t="str">
        <f t="shared" si="10"/>
        <v>Negative</v>
      </c>
      <c r="AL258" s="147"/>
      <c r="AM258" s="83" t="s">
        <v>373</v>
      </c>
      <c r="AN258" s="83" t="s">
        <v>305</v>
      </c>
      <c r="AO258" s="83" t="str">
        <f>IFERROR(__xludf.DUMMYFUNCTION("IF($AG258, ""DELETED"",TRIM(JOIN("" "",D258:E258)))"),"")</f>
        <v/>
      </c>
      <c r="AP258" s="83" t="str">
        <f t="shared" ref="AP258:AQ258" si="282">IF($AG258, "DELETED", TRIM(CONCATENATE(F258,I258,U258)))</f>
        <v/>
      </c>
      <c r="AQ258" s="83" t="str">
        <f t="shared" si="282"/>
        <v/>
      </c>
      <c r="AR258" s="83" t="str">
        <f>IFERROR(__xludf.DUMMYFUNCTION("IF($AG258, ""DELETED"", TRIM(JOIN("" "",AP258,AQ258)))"),"")</f>
        <v/>
      </c>
      <c r="AS258" s="127"/>
      <c r="AT258" s="128" t="b">
        <f t="shared" si="12"/>
        <v>0</v>
      </c>
      <c r="AU258" s="128" t="str">
        <f t="shared" si="13"/>
        <v/>
      </c>
      <c r="AV258" s="128" t="str">
        <f t="shared" si="14"/>
        <v/>
      </c>
      <c r="AW258" s="128" t="str">
        <f t="shared" si="15"/>
        <v/>
      </c>
      <c r="AX258" s="129" t="str">
        <f t="shared" si="16"/>
        <v/>
      </c>
      <c r="AY258" s="143"/>
      <c r="AZ258" s="130"/>
      <c r="BA258" s="131" t="str">
        <f t="shared" si="17"/>
        <v/>
      </c>
      <c r="BB258" s="143"/>
      <c r="BC258" s="143"/>
      <c r="BD258" s="132"/>
      <c r="BE258" s="141"/>
      <c r="BF258" s="134" t="str">
        <f t="shared" si="18"/>
        <v/>
      </c>
      <c r="BG258" s="135" t="str">
        <f t="shared" si="19"/>
        <v>FLE468__44491_0.257361111111111___Negative_44491_0.479085648148148_</v>
      </c>
      <c r="BH258" s="136" t="str">
        <f t="shared" si="20"/>
        <v/>
      </c>
      <c r="BI258" s="141" t="s">
        <v>866</v>
      </c>
      <c r="BJ258" s="137" t="str">
        <f t="shared" si="21"/>
        <v>FLB3789</v>
      </c>
      <c r="BK258" s="138" t="b">
        <f t="shared" si="22"/>
        <v>0</v>
      </c>
      <c r="BL258" s="137" t="str">
        <f t="shared" si="23"/>
        <v/>
      </c>
      <c r="BM258" s="132"/>
      <c r="BN258" s="8" t="b">
        <f t="shared" si="24"/>
        <v>1</v>
      </c>
      <c r="BO258" s="139" t="b">
        <f t="shared" si="25"/>
        <v>0</v>
      </c>
      <c r="BP258" s="140" t="b">
        <f t="shared" si="26"/>
        <v>1</v>
      </c>
      <c r="BQ258" s="4"/>
      <c r="BR258" s="4" t="str">
        <f t="shared" si="27"/>
        <v/>
      </c>
      <c r="BS258" s="4"/>
      <c r="BT258" s="4"/>
    </row>
    <row r="259">
      <c r="A259" s="4" t="s">
        <v>867</v>
      </c>
      <c r="B259" s="144">
        <v>44491.0</v>
      </c>
      <c r="C259" s="115">
        <v>0.2574537037037037</v>
      </c>
      <c r="D259" s="4"/>
      <c r="E259" s="143"/>
      <c r="F259" s="4"/>
      <c r="G259" s="4"/>
      <c r="H259" s="151"/>
      <c r="I259" s="4"/>
      <c r="J259" s="4"/>
      <c r="K259" s="4" t="s">
        <v>622</v>
      </c>
      <c r="L259" s="145">
        <v>44491.0</v>
      </c>
      <c r="M259" s="115">
        <v>0.47908564814814814</v>
      </c>
      <c r="N259" s="4"/>
      <c r="O259" s="4"/>
      <c r="P259" s="116" t="b">
        <f>IFNA(IF(VLOOKUP($A259,'Add from APT'!$AA$2:$AC808,3,FALSE)&gt;0,TRUE,FALSE),"ER - NOT IN APT")</f>
        <v>0</v>
      </c>
      <c r="Q259" s="82" t="str">
        <f>IF(ISLOGICAL(P259),IF(P259,"ER - REPS IN APT", IFNA(VLOOKUP($A259,RAW_APT!$A$3:$M808,7,FALSE),"ER - NOT IN APT")),P259)</f>
        <v>Result</v>
      </c>
      <c r="R259" s="117" t="b">
        <f t="shared" si="2"/>
        <v>1</v>
      </c>
      <c r="S259" s="116">
        <f t="shared" si="3"/>
        <v>1</v>
      </c>
      <c r="T259" s="146"/>
      <c r="U259" s="147"/>
      <c r="V259" s="147"/>
      <c r="W259" s="147"/>
      <c r="X259" s="120" t="b">
        <f t="shared" si="4"/>
        <v>0</v>
      </c>
      <c r="Y259" s="121" t="b">
        <v>0</v>
      </c>
      <c r="Z259" s="122" t="str">
        <f t="shared" si="5"/>
        <v/>
      </c>
      <c r="AA259" s="122" t="b">
        <f t="shared" si="6"/>
        <v>0</v>
      </c>
      <c r="AB259" s="147" t="b">
        <v>0</v>
      </c>
      <c r="AC259" s="148">
        <v>292.0</v>
      </c>
      <c r="AD259" s="149" t="b">
        <v>0</v>
      </c>
      <c r="AE259" s="125" t="str">
        <f t="shared" si="7"/>
        <v/>
      </c>
      <c r="AF259" s="117" t="b">
        <f t="shared" si="8"/>
        <v>0</v>
      </c>
      <c r="AG259" s="126" t="b">
        <f t="shared" si="9"/>
        <v>0</v>
      </c>
      <c r="AH259" s="148"/>
      <c r="AI259" s="150"/>
      <c r="AJ259" s="146"/>
      <c r="AK259" s="83" t="str">
        <f t="shared" si="10"/>
        <v>Negative</v>
      </c>
      <c r="AL259" s="147"/>
      <c r="AM259" s="83" t="s">
        <v>280</v>
      </c>
      <c r="AN259" s="83" t="s">
        <v>302</v>
      </c>
      <c r="AO259" s="83" t="str">
        <f>IFERROR(__xludf.DUMMYFUNCTION("IF($AG259, ""DELETED"",TRIM(JOIN("" "",D259:E259)))"),"")</f>
        <v/>
      </c>
      <c r="AP259" s="83" t="str">
        <f t="shared" ref="AP259:AQ259" si="283">IF($AG259, "DELETED", TRIM(CONCATENATE(F259,I259,U259)))</f>
        <v/>
      </c>
      <c r="AQ259" s="83" t="str">
        <f t="shared" si="283"/>
        <v/>
      </c>
      <c r="AR259" s="83" t="str">
        <f>IFERROR(__xludf.DUMMYFUNCTION("IF($AG259, ""DELETED"", TRIM(JOIN("" "",AP259,AQ259)))"),"")</f>
        <v/>
      </c>
      <c r="AS259" s="127"/>
      <c r="AT259" s="128" t="b">
        <f t="shared" si="12"/>
        <v>0</v>
      </c>
      <c r="AU259" s="128" t="str">
        <f t="shared" si="13"/>
        <v/>
      </c>
      <c r="AV259" s="128" t="str">
        <f t="shared" si="14"/>
        <v/>
      </c>
      <c r="AW259" s="128" t="str">
        <f t="shared" si="15"/>
        <v/>
      </c>
      <c r="AX259" s="129" t="str">
        <f t="shared" si="16"/>
        <v/>
      </c>
      <c r="AY259" s="143"/>
      <c r="AZ259" s="130"/>
      <c r="BA259" s="131" t="str">
        <f t="shared" si="17"/>
        <v/>
      </c>
      <c r="BB259" s="143"/>
      <c r="BC259" s="143"/>
      <c r="BD259" s="132"/>
      <c r="BE259" s="141"/>
      <c r="BF259" s="134" t="str">
        <f t="shared" si="18"/>
        <v/>
      </c>
      <c r="BG259" s="135" t="str">
        <f t="shared" si="19"/>
        <v>FLE607__44491_0.257453703703704___Negative_44491_0.479085648148148_</v>
      </c>
      <c r="BH259" s="136" t="str">
        <f t="shared" si="20"/>
        <v/>
      </c>
      <c r="BI259" s="141" t="s">
        <v>868</v>
      </c>
      <c r="BJ259" s="137" t="str">
        <f t="shared" si="21"/>
        <v>FLB3791</v>
      </c>
      <c r="BK259" s="138" t="b">
        <f t="shared" si="22"/>
        <v>0</v>
      </c>
      <c r="BL259" s="137" t="str">
        <f t="shared" si="23"/>
        <v/>
      </c>
      <c r="BM259" s="132"/>
      <c r="BN259" s="8" t="b">
        <f t="shared" si="24"/>
        <v>1</v>
      </c>
      <c r="BO259" s="139" t="b">
        <f t="shared" si="25"/>
        <v>0</v>
      </c>
      <c r="BP259" s="140" t="b">
        <f t="shared" si="26"/>
        <v>1</v>
      </c>
      <c r="BQ259" s="4"/>
      <c r="BR259" s="4" t="str">
        <f t="shared" si="27"/>
        <v/>
      </c>
      <c r="BS259" s="4"/>
      <c r="BT259" s="4"/>
    </row>
    <row r="260">
      <c r="A260" s="4" t="s">
        <v>869</v>
      </c>
      <c r="B260" s="144">
        <v>44491.0</v>
      </c>
      <c r="C260" s="115">
        <v>0.2583564814814815</v>
      </c>
      <c r="D260" s="4"/>
      <c r="E260" s="143"/>
      <c r="F260" s="4"/>
      <c r="G260" s="4"/>
      <c r="H260" s="151"/>
      <c r="I260" s="4"/>
      <c r="J260" s="4"/>
      <c r="K260" s="4" t="s">
        <v>622</v>
      </c>
      <c r="L260" s="145">
        <v>44491.0</v>
      </c>
      <c r="M260" s="115">
        <v>0.47908564814814814</v>
      </c>
      <c r="N260" s="4"/>
      <c r="O260" s="4"/>
      <c r="P260" s="116" t="b">
        <f>IFNA(IF(VLOOKUP($A260,'Add from APT'!$AA$2:$AC808,3,FALSE)&gt;0,TRUE,FALSE),"ER - NOT IN APT")</f>
        <v>0</v>
      </c>
      <c r="Q260" s="82" t="str">
        <f>IF(ISLOGICAL(P260),IF(P260,"ER - REPS IN APT", IFNA(VLOOKUP($A260,RAW_APT!$A$3:$M808,7,FALSE),"ER - NOT IN APT")),P260)</f>
        <v>Result</v>
      </c>
      <c r="R260" s="117" t="b">
        <f t="shared" si="2"/>
        <v>1</v>
      </c>
      <c r="S260" s="116">
        <f t="shared" si="3"/>
        <v>1</v>
      </c>
      <c r="T260" s="146"/>
      <c r="U260" s="147"/>
      <c r="V260" s="147"/>
      <c r="W260" s="147"/>
      <c r="X260" s="120" t="b">
        <f t="shared" si="4"/>
        <v>0</v>
      </c>
      <c r="Y260" s="121" t="b">
        <v>0</v>
      </c>
      <c r="Z260" s="122" t="str">
        <f t="shared" si="5"/>
        <v/>
      </c>
      <c r="AA260" s="122" t="b">
        <f t="shared" si="6"/>
        <v>0</v>
      </c>
      <c r="AB260" s="147" t="b">
        <v>0</v>
      </c>
      <c r="AC260" s="148">
        <v>291.0</v>
      </c>
      <c r="AD260" s="149" t="b">
        <v>0</v>
      </c>
      <c r="AE260" s="125" t="str">
        <f t="shared" si="7"/>
        <v/>
      </c>
      <c r="AF260" s="117" t="b">
        <f t="shared" si="8"/>
        <v>0</v>
      </c>
      <c r="AG260" s="126" t="b">
        <f t="shared" si="9"/>
        <v>0</v>
      </c>
      <c r="AH260" s="148"/>
      <c r="AI260" s="150"/>
      <c r="AJ260" s="146"/>
      <c r="AK260" s="83" t="str">
        <f t="shared" si="10"/>
        <v>Negative</v>
      </c>
      <c r="AL260" s="147"/>
      <c r="AM260" s="83" t="s">
        <v>373</v>
      </c>
      <c r="AN260" s="83" t="s">
        <v>363</v>
      </c>
      <c r="AO260" s="83" t="str">
        <f>IFERROR(__xludf.DUMMYFUNCTION("IF($AG260, ""DELETED"",TRIM(JOIN("" "",D260:E260)))"),"")</f>
        <v/>
      </c>
      <c r="AP260" s="83" t="str">
        <f t="shared" ref="AP260:AQ260" si="284">IF($AG260, "DELETED", TRIM(CONCATENATE(F260,I260,U260)))</f>
        <v/>
      </c>
      <c r="AQ260" s="83" t="str">
        <f t="shared" si="284"/>
        <v/>
      </c>
      <c r="AR260" s="83" t="str">
        <f>IFERROR(__xludf.DUMMYFUNCTION("IF($AG260, ""DELETED"", TRIM(JOIN("" "",AP260,AQ260)))"),"")</f>
        <v/>
      </c>
      <c r="AS260" s="127"/>
      <c r="AT260" s="128" t="b">
        <f t="shared" si="12"/>
        <v>0</v>
      </c>
      <c r="AU260" s="128" t="str">
        <f t="shared" si="13"/>
        <v/>
      </c>
      <c r="AV260" s="128" t="str">
        <f t="shared" si="14"/>
        <v/>
      </c>
      <c r="AW260" s="128" t="str">
        <f t="shared" si="15"/>
        <v/>
      </c>
      <c r="AX260" s="129" t="str">
        <f t="shared" si="16"/>
        <v/>
      </c>
      <c r="AY260" s="143"/>
      <c r="AZ260" s="130"/>
      <c r="BA260" s="131" t="str">
        <f t="shared" si="17"/>
        <v/>
      </c>
      <c r="BB260" s="143"/>
      <c r="BC260" s="143"/>
      <c r="BD260" s="132"/>
      <c r="BE260" s="141"/>
      <c r="BF260" s="134" t="str">
        <f t="shared" si="18"/>
        <v/>
      </c>
      <c r="BG260" s="135" t="str">
        <f t="shared" si="19"/>
        <v>FLE599__44491_0.258356481481482___Negative_44491_0.479085648148148_</v>
      </c>
      <c r="BH260" s="136" t="str">
        <f t="shared" si="20"/>
        <v/>
      </c>
      <c r="BI260" s="141" t="s">
        <v>870</v>
      </c>
      <c r="BJ260" s="137" t="str">
        <f t="shared" si="21"/>
        <v>FLB3792</v>
      </c>
      <c r="BK260" s="138" t="b">
        <f t="shared" si="22"/>
        <v>0</v>
      </c>
      <c r="BL260" s="137" t="str">
        <f t="shared" si="23"/>
        <v/>
      </c>
      <c r="BM260" s="132"/>
      <c r="BN260" s="8" t="b">
        <f t="shared" si="24"/>
        <v>1</v>
      </c>
      <c r="BO260" s="139" t="b">
        <f t="shared" si="25"/>
        <v>0</v>
      </c>
      <c r="BP260" s="140" t="b">
        <f t="shared" si="26"/>
        <v>1</v>
      </c>
      <c r="BQ260" s="4"/>
      <c r="BR260" s="4" t="str">
        <f t="shared" si="27"/>
        <v/>
      </c>
      <c r="BS260" s="4"/>
      <c r="BT260" s="4"/>
    </row>
    <row r="261">
      <c r="A261" s="4" t="s">
        <v>871</v>
      </c>
      <c r="B261" s="144">
        <v>44491.0</v>
      </c>
      <c r="C261" s="115">
        <v>0.25938657407407406</v>
      </c>
      <c r="D261" s="4"/>
      <c r="E261" s="143"/>
      <c r="F261" s="4"/>
      <c r="G261" s="4"/>
      <c r="H261" s="151"/>
      <c r="I261" s="4"/>
      <c r="J261" s="4"/>
      <c r="K261" s="4" t="s">
        <v>622</v>
      </c>
      <c r="L261" s="145">
        <v>44491.0</v>
      </c>
      <c r="M261" s="115">
        <v>0.47908564814814814</v>
      </c>
      <c r="N261" s="4"/>
      <c r="O261" s="4"/>
      <c r="P261" s="116" t="b">
        <f>IFNA(IF(VLOOKUP($A261,'Add from APT'!$AA$2:$AC808,3,FALSE)&gt;0,TRUE,FALSE),"ER - NOT IN APT")</f>
        <v>0</v>
      </c>
      <c r="Q261" s="82" t="str">
        <f>IF(ISLOGICAL(P261),IF(P261,"ER - REPS IN APT", IFNA(VLOOKUP($A261,RAW_APT!$A$3:$M808,7,FALSE),"ER - NOT IN APT")),P261)</f>
        <v>Result</v>
      </c>
      <c r="R261" s="117" t="b">
        <f t="shared" si="2"/>
        <v>1</v>
      </c>
      <c r="S261" s="116">
        <f t="shared" si="3"/>
        <v>1</v>
      </c>
      <c r="T261" s="146"/>
      <c r="U261" s="147"/>
      <c r="V261" s="147"/>
      <c r="W261" s="147"/>
      <c r="X261" s="120" t="b">
        <f t="shared" si="4"/>
        <v>0</v>
      </c>
      <c r="Y261" s="121" t="b">
        <v>0</v>
      </c>
      <c r="Z261" s="122" t="str">
        <f t="shared" si="5"/>
        <v/>
      </c>
      <c r="AA261" s="122" t="b">
        <f t="shared" si="6"/>
        <v>0</v>
      </c>
      <c r="AB261" s="147" t="b">
        <v>0</v>
      </c>
      <c r="AC261" s="148">
        <v>290.0</v>
      </c>
      <c r="AD261" s="149" t="b">
        <v>0</v>
      </c>
      <c r="AE261" s="125" t="str">
        <f t="shared" si="7"/>
        <v/>
      </c>
      <c r="AF261" s="117" t="b">
        <f t="shared" si="8"/>
        <v>0</v>
      </c>
      <c r="AG261" s="126" t="b">
        <f t="shared" si="9"/>
        <v>0</v>
      </c>
      <c r="AH261" s="148"/>
      <c r="AI261" s="150"/>
      <c r="AJ261" s="146"/>
      <c r="AK261" s="83" t="str">
        <f t="shared" si="10"/>
        <v>Negative</v>
      </c>
      <c r="AL261" s="147"/>
      <c r="AM261" s="83" t="s">
        <v>280</v>
      </c>
      <c r="AN261" s="83" t="s">
        <v>352</v>
      </c>
      <c r="AO261" s="83" t="str">
        <f>IFERROR(__xludf.DUMMYFUNCTION("IF($AG261, ""DELETED"",TRIM(JOIN("" "",D261:E261)))"),"")</f>
        <v/>
      </c>
      <c r="AP261" s="83" t="str">
        <f t="shared" ref="AP261:AQ261" si="285">IF($AG261, "DELETED", TRIM(CONCATENATE(F261,I261,U261)))</f>
        <v/>
      </c>
      <c r="AQ261" s="83" t="str">
        <f t="shared" si="285"/>
        <v/>
      </c>
      <c r="AR261" s="83" t="str">
        <f>IFERROR(__xludf.DUMMYFUNCTION("IF($AG261, ""DELETED"", TRIM(JOIN("" "",AP261,AQ261)))"),"")</f>
        <v/>
      </c>
      <c r="AS261" s="127"/>
      <c r="AT261" s="128" t="b">
        <f t="shared" si="12"/>
        <v>0</v>
      </c>
      <c r="AU261" s="128" t="str">
        <f t="shared" si="13"/>
        <v/>
      </c>
      <c r="AV261" s="128" t="str">
        <f t="shared" si="14"/>
        <v/>
      </c>
      <c r="AW261" s="128" t="str">
        <f t="shared" si="15"/>
        <v/>
      </c>
      <c r="AX261" s="129" t="str">
        <f t="shared" si="16"/>
        <v/>
      </c>
      <c r="AY261" s="143"/>
      <c r="AZ261" s="130"/>
      <c r="BA261" s="131" t="str">
        <f t="shared" si="17"/>
        <v/>
      </c>
      <c r="BB261" s="143"/>
      <c r="BC261" s="143"/>
      <c r="BD261" s="132"/>
      <c r="BE261" s="141"/>
      <c r="BF261" s="134" t="str">
        <f t="shared" si="18"/>
        <v/>
      </c>
      <c r="BG261" s="135" t="str">
        <f t="shared" si="19"/>
        <v>FLE608__44491_0.259386574074074___Negative_44491_0.479085648148148_</v>
      </c>
      <c r="BH261" s="136" t="str">
        <f t="shared" si="20"/>
        <v/>
      </c>
      <c r="BI261" s="141" t="s">
        <v>872</v>
      </c>
      <c r="BJ261" s="137" t="str">
        <f t="shared" si="21"/>
        <v>FLB3793</v>
      </c>
      <c r="BK261" s="138" t="b">
        <f t="shared" si="22"/>
        <v>0</v>
      </c>
      <c r="BL261" s="137" t="str">
        <f t="shared" si="23"/>
        <v/>
      </c>
      <c r="BM261" s="132"/>
      <c r="BN261" s="8" t="b">
        <f t="shared" si="24"/>
        <v>1</v>
      </c>
      <c r="BO261" s="139" t="b">
        <f t="shared" si="25"/>
        <v>0</v>
      </c>
      <c r="BP261" s="140" t="b">
        <f t="shared" si="26"/>
        <v>1</v>
      </c>
      <c r="BQ261" s="4"/>
      <c r="BR261" s="4" t="str">
        <f t="shared" si="27"/>
        <v/>
      </c>
      <c r="BS261" s="4"/>
      <c r="BT261" s="4"/>
    </row>
    <row r="262">
      <c r="A262" s="4" t="s">
        <v>873</v>
      </c>
      <c r="B262" s="144">
        <v>44491.0</v>
      </c>
      <c r="C262" s="115">
        <v>0.2602314814814815</v>
      </c>
      <c r="D262" s="4"/>
      <c r="E262" s="143"/>
      <c r="F262" s="4"/>
      <c r="G262" s="4"/>
      <c r="H262" s="151"/>
      <c r="I262" s="4"/>
      <c r="J262" s="4"/>
      <c r="K262" s="4" t="s">
        <v>622</v>
      </c>
      <c r="L262" s="145">
        <v>44491.0</v>
      </c>
      <c r="M262" s="115">
        <v>0.47908564814814814</v>
      </c>
      <c r="N262" s="4"/>
      <c r="O262" s="4"/>
      <c r="P262" s="116" t="b">
        <f>IFNA(IF(VLOOKUP($A262,'Add from APT'!$AA$2:$AC808,3,FALSE)&gt;0,TRUE,FALSE),"ER - NOT IN APT")</f>
        <v>1</v>
      </c>
      <c r="Q262" s="82" t="str">
        <f>IF(ISLOGICAL(P262),IF(P262,"ER - REPS IN APT", IFNA(VLOOKUP($A262,RAW_APT!$A$3:$M808,7,FALSE),"ER - NOT IN APT")),P262)</f>
        <v>ER - REPS IN APT</v>
      </c>
      <c r="R262" s="117" t="b">
        <f t="shared" si="2"/>
        <v>1</v>
      </c>
      <c r="S262" s="116">
        <f t="shared" si="3"/>
        <v>2</v>
      </c>
      <c r="T262" s="146"/>
      <c r="U262" s="147"/>
      <c r="V262" s="147"/>
      <c r="W262" s="147"/>
      <c r="X262" s="120" t="b">
        <f t="shared" si="4"/>
        <v>0</v>
      </c>
      <c r="Y262" s="121" t="b">
        <v>0</v>
      </c>
      <c r="Z262" s="122" t="str">
        <f t="shared" si="5"/>
        <v/>
      </c>
      <c r="AA262" s="122" t="b">
        <f t="shared" si="6"/>
        <v>0</v>
      </c>
      <c r="AB262" s="147" t="b">
        <v>0</v>
      </c>
      <c r="AC262" s="148">
        <v>289.0</v>
      </c>
      <c r="AD262" s="149" t="b">
        <v>0</v>
      </c>
      <c r="AE262" s="125" t="str">
        <f t="shared" si="7"/>
        <v/>
      </c>
      <c r="AF262" s="117" t="b">
        <f t="shared" si="8"/>
        <v>0</v>
      </c>
      <c r="AG262" s="126" t="b">
        <f t="shared" si="9"/>
        <v>0</v>
      </c>
      <c r="AH262" s="148"/>
      <c r="AI262" s="150"/>
      <c r="AJ262" s="146"/>
      <c r="AK262" s="83" t="str">
        <f t="shared" si="10"/>
        <v>Negative</v>
      </c>
      <c r="AL262" s="147"/>
      <c r="AM262" s="83" t="s">
        <v>280</v>
      </c>
      <c r="AN262" s="83" t="s">
        <v>349</v>
      </c>
      <c r="AO262" s="83" t="str">
        <f>IFERROR(__xludf.DUMMYFUNCTION("IF($AG262, ""DELETED"",TRIM(JOIN("" "",D262:E262)))"),"")</f>
        <v/>
      </c>
      <c r="AP262" s="83" t="str">
        <f t="shared" ref="AP262:AQ262" si="286">IF($AG262, "DELETED", TRIM(CONCATENATE(F262,I262,U262)))</f>
        <v/>
      </c>
      <c r="AQ262" s="83" t="str">
        <f t="shared" si="286"/>
        <v/>
      </c>
      <c r="AR262" s="83" t="str">
        <f>IFERROR(__xludf.DUMMYFUNCTION("IF($AG262, ""DELETED"", TRIM(JOIN("" "",AP262,AQ262)))"),"")</f>
        <v/>
      </c>
      <c r="AS262" s="127"/>
      <c r="AT262" s="128" t="b">
        <f t="shared" si="12"/>
        <v>0</v>
      </c>
      <c r="AU262" s="128" t="str">
        <f t="shared" si="13"/>
        <v/>
      </c>
      <c r="AV262" s="128" t="str">
        <f t="shared" si="14"/>
        <v/>
      </c>
      <c r="AW262" s="128" t="str">
        <f t="shared" si="15"/>
        <v/>
      </c>
      <c r="AX262" s="129" t="str">
        <f t="shared" si="16"/>
        <v/>
      </c>
      <c r="AY262" s="143"/>
      <c r="AZ262" s="130"/>
      <c r="BA262" s="131" t="str">
        <f t="shared" si="17"/>
        <v/>
      </c>
      <c r="BB262" s="143"/>
      <c r="BC262" s="143"/>
      <c r="BD262" s="132"/>
      <c r="BE262" s="141"/>
      <c r="BF262" s="134" t="str">
        <f t="shared" si="18"/>
        <v/>
      </c>
      <c r="BG262" s="135" t="str">
        <f t="shared" si="19"/>
        <v>FLE601__44491_0.260231481481482___Negative_44491_0.479085648148148_</v>
      </c>
      <c r="BH262" s="136" t="str">
        <f t="shared" si="20"/>
        <v/>
      </c>
      <c r="BI262" s="141" t="s">
        <v>874</v>
      </c>
      <c r="BJ262" s="137" t="str">
        <f t="shared" si="21"/>
        <v>FLB3794</v>
      </c>
      <c r="BK262" s="138" t="b">
        <f t="shared" si="22"/>
        <v>0</v>
      </c>
      <c r="BL262" s="137" t="str">
        <f t="shared" si="23"/>
        <v/>
      </c>
      <c r="BM262" s="132"/>
      <c r="BN262" s="8" t="b">
        <f t="shared" si="24"/>
        <v>1</v>
      </c>
      <c r="BO262" s="139" t="b">
        <f t="shared" si="25"/>
        <v>0</v>
      </c>
      <c r="BP262" s="140" t="b">
        <f t="shared" si="26"/>
        <v>1</v>
      </c>
      <c r="BQ262" s="4"/>
      <c r="BR262" s="4" t="str">
        <f t="shared" si="27"/>
        <v/>
      </c>
      <c r="BS262" s="4"/>
      <c r="BT262" s="4"/>
    </row>
    <row r="263">
      <c r="A263" s="4" t="s">
        <v>873</v>
      </c>
      <c r="B263" s="144">
        <v>44491.0</v>
      </c>
      <c r="C263" s="115">
        <v>0.2677777777777778</v>
      </c>
      <c r="D263" s="4"/>
      <c r="E263" s="143"/>
      <c r="F263" s="4"/>
      <c r="G263" s="4"/>
      <c r="H263" s="151"/>
      <c r="I263" s="4"/>
      <c r="J263" s="4"/>
      <c r="K263" s="4" t="s">
        <v>271</v>
      </c>
      <c r="L263" s="152"/>
      <c r="M263" s="115"/>
      <c r="N263" s="4"/>
      <c r="O263" s="4"/>
      <c r="P263" s="116" t="b">
        <f>IFNA(IF(VLOOKUP($A263,'Add from APT'!$AA$2:$AC808,3,FALSE)&gt;0,TRUE,FALSE),"ER - NOT IN APT")</f>
        <v>1</v>
      </c>
      <c r="Q263" s="82" t="str">
        <f>IF(ISLOGICAL(P263),IF(P263,"ER - REPS IN APT", IFNA(VLOOKUP($A263,RAW_APT!$A$3:$M808,7,FALSE),"ER - NOT IN APT")),P263)</f>
        <v>ER - REPS IN APT</v>
      </c>
      <c r="R263" s="117" t="b">
        <f t="shared" si="2"/>
        <v>0</v>
      </c>
      <c r="S263" s="116">
        <f t="shared" si="3"/>
        <v>2</v>
      </c>
      <c r="T263" s="146"/>
      <c r="U263" s="147"/>
      <c r="V263" s="147"/>
      <c r="W263" s="147"/>
      <c r="X263" s="120" t="b">
        <f t="shared" si="4"/>
        <v>0</v>
      </c>
      <c r="Y263" s="121" t="b">
        <v>1</v>
      </c>
      <c r="Z263" s="122" t="str">
        <f t="shared" si="5"/>
        <v/>
      </c>
      <c r="AA263" s="122" t="b">
        <f t="shared" si="6"/>
        <v>0</v>
      </c>
      <c r="AB263" s="147" t="b">
        <v>0</v>
      </c>
      <c r="AC263" s="148">
        <v>288.0</v>
      </c>
      <c r="AD263" s="149" t="b">
        <v>0</v>
      </c>
      <c r="AE263" s="125" t="str">
        <f t="shared" si="7"/>
        <v/>
      </c>
      <c r="AF263" s="117" t="b">
        <f t="shared" si="8"/>
        <v>0</v>
      </c>
      <c r="AG263" s="126" t="b">
        <f t="shared" si="9"/>
        <v>1</v>
      </c>
      <c r="AH263" s="148">
        <v>5.3</v>
      </c>
      <c r="AI263" s="150"/>
      <c r="AJ263" s="146"/>
      <c r="AK263" s="83" t="str">
        <f t="shared" si="10"/>
        <v>DELETED</v>
      </c>
      <c r="AL263" s="147"/>
      <c r="AM263" s="83" t="s">
        <v>269</v>
      </c>
      <c r="AN263" s="83" t="s">
        <v>269</v>
      </c>
      <c r="AO263" s="83" t="str">
        <f>IFERROR(__xludf.DUMMYFUNCTION("IF($AG263, ""DELETED"",TRIM(JOIN("" "",D263:E263)))"),"DELETED")</f>
        <v>DELETED</v>
      </c>
      <c r="AP263" s="83" t="str">
        <f t="shared" ref="AP263:AQ263" si="287">IF($AG263, "DELETED", TRIM(CONCATENATE(F263,I263,U263)))</f>
        <v>DELETED</v>
      </c>
      <c r="AQ263" s="83" t="str">
        <f t="shared" si="287"/>
        <v>DELETED</v>
      </c>
      <c r="AR263" s="83" t="str">
        <f>IFERROR(__xludf.DUMMYFUNCTION("IF($AG263, ""DELETED"", TRIM(JOIN("" "",AP263,AQ263)))"),"DELETED")</f>
        <v>DELETED</v>
      </c>
      <c r="AS263" s="127"/>
      <c r="AT263" s="128" t="b">
        <f t="shared" si="12"/>
        <v>1</v>
      </c>
      <c r="AU263" s="128" t="str">
        <f t="shared" si="13"/>
        <v/>
      </c>
      <c r="AV263" s="128" t="str">
        <f t="shared" si="14"/>
        <v/>
      </c>
      <c r="AW263" s="128" t="str">
        <f t="shared" si="15"/>
        <v/>
      </c>
      <c r="AX263" s="129" t="str">
        <f t="shared" si="16"/>
        <v/>
      </c>
      <c r="AY263" s="143"/>
      <c r="AZ263" s="130"/>
      <c r="BA263" s="131" t="str">
        <f t="shared" si="17"/>
        <v/>
      </c>
      <c r="BB263" s="143"/>
      <c r="BC263" s="143"/>
      <c r="BD263" s="132"/>
      <c r="BE263" s="141"/>
      <c r="BF263" s="134" t="str">
        <f t="shared" si="18"/>
        <v/>
      </c>
      <c r="BG263" s="135" t="str">
        <f t="shared" si="19"/>
        <v/>
      </c>
      <c r="BH263" s="136" t="str">
        <f t="shared" si="20"/>
        <v/>
      </c>
      <c r="BI263" s="141" t="s">
        <v>875</v>
      </c>
      <c r="BJ263" s="137" t="str">
        <f t="shared" si="21"/>
        <v>FLB3795</v>
      </c>
      <c r="BK263" s="138" t="b">
        <f t="shared" si="22"/>
        <v>0</v>
      </c>
      <c r="BL263" s="137" t="str">
        <f t="shared" si="23"/>
        <v/>
      </c>
      <c r="BM263" s="132"/>
      <c r="BN263" s="8" t="b">
        <f t="shared" si="24"/>
        <v>0</v>
      </c>
      <c r="BO263" s="139" t="b">
        <f t="shared" si="25"/>
        <v>0</v>
      </c>
      <c r="BP263" s="140" t="b">
        <f t="shared" si="26"/>
        <v>0</v>
      </c>
      <c r="BQ263" s="4"/>
      <c r="BR263" s="4" t="str">
        <f t="shared" si="27"/>
        <v/>
      </c>
      <c r="BS263" s="4"/>
      <c r="BT263" s="4"/>
    </row>
    <row r="264">
      <c r="A264" s="143" t="s">
        <v>876</v>
      </c>
      <c r="B264" s="144">
        <v>44491.0</v>
      </c>
      <c r="C264" s="115">
        <v>0.2712037037037037</v>
      </c>
      <c r="D264" s="4"/>
      <c r="E264" s="143"/>
      <c r="F264" s="149"/>
      <c r="G264" s="149"/>
      <c r="H264" s="4"/>
      <c r="I264" s="4"/>
      <c r="J264" s="4"/>
      <c r="K264" s="4" t="s">
        <v>622</v>
      </c>
      <c r="L264" s="145">
        <v>44491.0</v>
      </c>
      <c r="M264" s="115">
        <v>0.47908564814814814</v>
      </c>
      <c r="N264" s="4"/>
      <c r="O264" s="4"/>
      <c r="P264" s="116" t="b">
        <f>IFNA(IF(VLOOKUP($A264,'Add from APT'!$AA$2:$AC808,3,FALSE)&gt;0,TRUE,FALSE),"ER - NOT IN APT")</f>
        <v>0</v>
      </c>
      <c r="Q264" s="82" t="str">
        <f>IF(ISLOGICAL(P264),IF(P264,"ER - REPS IN APT", IFNA(VLOOKUP($A264,RAW_APT!$A$3:$M808,7,FALSE),"ER - NOT IN APT")),P264)</f>
        <v>Result</v>
      </c>
      <c r="R264" s="117" t="b">
        <f t="shared" si="2"/>
        <v>1</v>
      </c>
      <c r="S264" s="116">
        <f t="shared" si="3"/>
        <v>1</v>
      </c>
      <c r="T264" s="148">
        <v>0.0</v>
      </c>
      <c r="U264" s="149"/>
      <c r="V264" s="149"/>
      <c r="W264" s="147"/>
      <c r="X264" s="120" t="b">
        <f t="shared" si="4"/>
        <v>0</v>
      </c>
      <c r="Y264" s="121" t="b">
        <v>0</v>
      </c>
      <c r="Z264" s="122" t="str">
        <f t="shared" si="5"/>
        <v/>
      </c>
      <c r="AA264" s="122" t="b">
        <f t="shared" si="6"/>
        <v>0</v>
      </c>
      <c r="AB264" s="147" t="b">
        <v>0</v>
      </c>
      <c r="AC264" s="148">
        <v>699.0</v>
      </c>
      <c r="AD264" s="149" t="b">
        <v>1</v>
      </c>
      <c r="AE264" s="125" t="str">
        <f t="shared" si="7"/>
        <v/>
      </c>
      <c r="AF264" s="117" t="b">
        <f t="shared" si="8"/>
        <v>0</v>
      </c>
      <c r="AG264" s="126" t="b">
        <f t="shared" si="9"/>
        <v>0</v>
      </c>
      <c r="AH264" s="148"/>
      <c r="AI264" s="150"/>
      <c r="AJ264" s="146"/>
      <c r="AK264" s="83" t="str">
        <f t="shared" si="10"/>
        <v>Negative</v>
      </c>
      <c r="AL264" s="147"/>
      <c r="AM264" s="83" t="s">
        <v>280</v>
      </c>
      <c r="AN264" s="83" t="s">
        <v>877</v>
      </c>
      <c r="AO264" s="83" t="str">
        <f>IFERROR(__xludf.DUMMYFUNCTION("IF($AG264, ""DELETED"",TRIM(JOIN("" "",D264:E264)))"),"")</f>
        <v/>
      </c>
      <c r="AP264" s="83" t="str">
        <f t="shared" ref="AP264:AQ264" si="288">IF($AG264, "DELETED", TRIM(CONCATENATE(F264,I264,U264)))</f>
        <v/>
      </c>
      <c r="AQ264" s="83" t="str">
        <f t="shared" si="288"/>
        <v/>
      </c>
      <c r="AR264" s="83" t="str">
        <f>IFERROR(__xludf.DUMMYFUNCTION("IF($AG264, ""DELETED"", TRIM(JOIN("" "",AP264,AQ264)))"),"")</f>
        <v/>
      </c>
      <c r="AS264" s="127"/>
      <c r="AT264" s="128" t="b">
        <f t="shared" si="12"/>
        <v>0</v>
      </c>
      <c r="AU264" s="128" t="str">
        <f t="shared" si="13"/>
        <v/>
      </c>
      <c r="AV264" s="128" t="str">
        <f t="shared" si="14"/>
        <v/>
      </c>
      <c r="AW264" s="128" t="str">
        <f t="shared" si="15"/>
        <v/>
      </c>
      <c r="AX264" s="129" t="str">
        <f t="shared" si="16"/>
        <v/>
      </c>
      <c r="AY264" s="143"/>
      <c r="AZ264" s="130"/>
      <c r="BA264" s="131" t="str">
        <f t="shared" si="17"/>
        <v/>
      </c>
      <c r="BB264" s="143"/>
      <c r="BC264" s="143"/>
      <c r="BD264" s="132"/>
      <c r="BE264" s="141"/>
      <c r="BF264" s="134" t="str">
        <f t="shared" si="18"/>
        <v/>
      </c>
      <c r="BG264" s="135" t="str">
        <f t="shared" si="19"/>
        <v>FLE563__44491_0.271203703703704___Negative_44491_0.479085648148148_</v>
      </c>
      <c r="BH264" s="136" t="str">
        <f t="shared" si="20"/>
        <v/>
      </c>
      <c r="BI264" s="141" t="s">
        <v>878</v>
      </c>
      <c r="BJ264" s="137" t="str">
        <f t="shared" si="21"/>
        <v>FLB3796</v>
      </c>
      <c r="BK264" s="138" t="b">
        <f t="shared" si="22"/>
        <v>0</v>
      </c>
      <c r="BL264" s="137" t="str">
        <f t="shared" si="23"/>
        <v/>
      </c>
      <c r="BM264" s="132"/>
      <c r="BN264" s="8" t="b">
        <f t="shared" si="24"/>
        <v>1</v>
      </c>
      <c r="BO264" s="139" t="b">
        <f t="shared" si="25"/>
        <v>0</v>
      </c>
      <c r="BP264" s="140" t="b">
        <f t="shared" si="26"/>
        <v>1</v>
      </c>
      <c r="BQ264" s="4"/>
      <c r="BR264" s="4" t="str">
        <f t="shared" si="27"/>
        <v/>
      </c>
      <c r="BS264" s="4"/>
      <c r="BT264" s="4"/>
    </row>
    <row r="265">
      <c r="A265" s="143" t="s">
        <v>879</v>
      </c>
      <c r="B265" s="144">
        <v>44491.0</v>
      </c>
      <c r="C265" s="115">
        <v>0.2816087962962963</v>
      </c>
      <c r="D265" s="4"/>
      <c r="E265" s="143"/>
      <c r="F265" s="149"/>
      <c r="G265" s="147"/>
      <c r="K265" s="4" t="s">
        <v>622</v>
      </c>
      <c r="L265" s="145">
        <v>44491.0</v>
      </c>
      <c r="M265" s="115">
        <v>0.47908564814814814</v>
      </c>
      <c r="N265" s="4"/>
      <c r="O265" s="4"/>
      <c r="P265" s="116" t="b">
        <f>IFNA(IF(VLOOKUP($A265,'Add from APT'!$AA$2:$AC808,3,FALSE)&gt;0,TRUE,FALSE),"ER - NOT IN APT")</f>
        <v>0</v>
      </c>
      <c r="Q265" s="82" t="str">
        <f>IF(ISLOGICAL(P265),IF(P265,"ER - REPS IN APT", IFNA(VLOOKUP($A265,RAW_APT!$A$3:$M808,7,FALSE),"ER - NOT IN APT")),P265)</f>
        <v>Result</v>
      </c>
      <c r="R265" s="117" t="b">
        <f t="shared" si="2"/>
        <v>1</v>
      </c>
      <c r="S265" s="116">
        <f t="shared" si="3"/>
        <v>1</v>
      </c>
      <c r="T265" s="148">
        <v>0.0</v>
      </c>
      <c r="U265" s="149"/>
      <c r="V265" s="147"/>
      <c r="W265" s="147"/>
      <c r="X265" s="120" t="b">
        <f t="shared" si="4"/>
        <v>0</v>
      </c>
      <c r="Y265" s="121" t="b">
        <v>0</v>
      </c>
      <c r="Z265" s="122" t="str">
        <f t="shared" si="5"/>
        <v/>
      </c>
      <c r="AA265" s="122" t="b">
        <f t="shared" si="6"/>
        <v>0</v>
      </c>
      <c r="AB265" s="147" t="b">
        <v>0</v>
      </c>
      <c r="AC265" s="148">
        <v>698.0</v>
      </c>
      <c r="AD265" s="149" t="b">
        <v>1</v>
      </c>
      <c r="AE265" s="125" t="str">
        <f t="shared" si="7"/>
        <v/>
      </c>
      <c r="AF265" s="117" t="b">
        <f t="shared" si="8"/>
        <v>0</v>
      </c>
      <c r="AG265" s="126" t="b">
        <f t="shared" si="9"/>
        <v>0</v>
      </c>
      <c r="AH265" s="148"/>
      <c r="AI265" s="150"/>
      <c r="AJ265" s="146"/>
      <c r="AK265" s="83" t="str">
        <f t="shared" si="10"/>
        <v>Negative</v>
      </c>
      <c r="AL265" s="147"/>
      <c r="AM265" s="83" t="s">
        <v>280</v>
      </c>
      <c r="AN265" s="83" t="s">
        <v>671</v>
      </c>
      <c r="AO265" s="83" t="str">
        <f>IFERROR(__xludf.DUMMYFUNCTION("IF($AG265, ""DELETED"",TRIM(JOIN("" "",D265:E265)))"),"")</f>
        <v/>
      </c>
      <c r="AP265" s="83" t="str">
        <f t="shared" ref="AP265:AQ265" si="289">IF($AG265, "DELETED", TRIM(CONCATENATE(F265,I265,U265)))</f>
        <v/>
      </c>
      <c r="AQ265" s="83" t="str">
        <f t="shared" si="289"/>
        <v/>
      </c>
      <c r="AR265" s="83" t="str">
        <f>IFERROR(__xludf.DUMMYFUNCTION("IF($AG265, ""DELETED"", TRIM(JOIN("" "",AP265,AQ265)))"),"")</f>
        <v/>
      </c>
      <c r="AS265" s="127"/>
      <c r="AT265" s="128" t="b">
        <f t="shared" si="12"/>
        <v>0</v>
      </c>
      <c r="AU265" s="128" t="str">
        <f t="shared" si="13"/>
        <v/>
      </c>
      <c r="AV265" s="128" t="str">
        <f t="shared" si="14"/>
        <v/>
      </c>
      <c r="AW265" s="128" t="str">
        <f t="shared" si="15"/>
        <v/>
      </c>
      <c r="AX265" s="129" t="str">
        <f t="shared" si="16"/>
        <v/>
      </c>
      <c r="AY265" s="143"/>
      <c r="AZ265" s="130"/>
      <c r="BA265" s="131" t="str">
        <f t="shared" si="17"/>
        <v/>
      </c>
      <c r="BB265" s="143"/>
      <c r="BC265" s="143"/>
      <c r="BD265" s="132"/>
      <c r="BE265" s="141"/>
      <c r="BF265" s="134" t="str">
        <f t="shared" si="18"/>
        <v/>
      </c>
      <c r="BG265" s="135" t="str">
        <f t="shared" si="19"/>
        <v>FLE417__44491_0.281608796296296___Negative_44491_0.479085648148148_</v>
      </c>
      <c r="BH265" s="136" t="str">
        <f t="shared" si="20"/>
        <v/>
      </c>
      <c r="BI265" s="141" t="s">
        <v>880</v>
      </c>
      <c r="BJ265" s="137" t="str">
        <f t="shared" si="21"/>
        <v>FLB3797</v>
      </c>
      <c r="BK265" s="138" t="b">
        <f t="shared" si="22"/>
        <v>0</v>
      </c>
      <c r="BL265" s="137" t="str">
        <f t="shared" si="23"/>
        <v/>
      </c>
      <c r="BM265" s="132"/>
      <c r="BN265" s="8" t="b">
        <f t="shared" si="24"/>
        <v>1</v>
      </c>
      <c r="BO265" s="139" t="b">
        <f t="shared" si="25"/>
        <v>0</v>
      </c>
      <c r="BP265" s="140" t="b">
        <f t="shared" si="26"/>
        <v>1</v>
      </c>
      <c r="BQ265" s="4"/>
      <c r="BR265" s="4" t="str">
        <f t="shared" si="27"/>
        <v/>
      </c>
      <c r="BS265" s="4"/>
      <c r="BT265" s="4"/>
    </row>
    <row r="266">
      <c r="A266" s="4" t="s">
        <v>881</v>
      </c>
      <c r="B266" s="144">
        <v>44491.0</v>
      </c>
      <c r="C266" s="115">
        <v>0.28225694444444444</v>
      </c>
      <c r="D266" s="4"/>
      <c r="E266" s="143"/>
      <c r="F266" s="4"/>
      <c r="G266" s="4"/>
      <c r="H266" s="151"/>
      <c r="I266" s="4"/>
      <c r="J266" s="4"/>
      <c r="K266" s="4" t="s">
        <v>622</v>
      </c>
      <c r="L266" s="145">
        <v>44491.0</v>
      </c>
      <c r="M266" s="115">
        <v>0.47908564814814814</v>
      </c>
      <c r="N266" s="4"/>
      <c r="O266" s="4"/>
      <c r="P266" s="116" t="b">
        <f>IFNA(IF(VLOOKUP($A266,'Add from APT'!$AA$2:$AC808,3,FALSE)&gt;0,TRUE,FALSE),"ER - NOT IN APT")</f>
        <v>0</v>
      </c>
      <c r="Q266" s="82" t="str">
        <f>IF(ISLOGICAL(P266),IF(P266,"ER - REPS IN APT", IFNA(VLOOKUP($A266,RAW_APT!$A$3:$M808,7,FALSE),"ER - NOT IN APT")),P266)</f>
        <v>Result</v>
      </c>
      <c r="R266" s="117" t="b">
        <f t="shared" si="2"/>
        <v>1</v>
      </c>
      <c r="S266" s="116">
        <f t="shared" si="3"/>
        <v>1</v>
      </c>
      <c r="T266" s="146"/>
      <c r="U266" s="147"/>
      <c r="V266" s="147"/>
      <c r="W266" s="147"/>
      <c r="X266" s="120" t="b">
        <f t="shared" si="4"/>
        <v>0</v>
      </c>
      <c r="Y266" s="121" t="b">
        <v>0</v>
      </c>
      <c r="Z266" s="122" t="str">
        <f t="shared" si="5"/>
        <v/>
      </c>
      <c r="AA266" s="122" t="b">
        <f t="shared" si="6"/>
        <v>0</v>
      </c>
      <c r="AB266" s="147" t="b">
        <v>0</v>
      </c>
      <c r="AC266" s="148">
        <v>287.0</v>
      </c>
      <c r="AD266" s="149" t="b">
        <v>0</v>
      </c>
      <c r="AE266" s="125" t="str">
        <f t="shared" si="7"/>
        <v/>
      </c>
      <c r="AF266" s="117" t="b">
        <f t="shared" si="8"/>
        <v>0</v>
      </c>
      <c r="AG266" s="126" t="b">
        <f t="shared" si="9"/>
        <v>0</v>
      </c>
      <c r="AH266" s="148"/>
      <c r="AI266" s="150"/>
      <c r="AJ266" s="146"/>
      <c r="AK266" s="83" t="str">
        <f t="shared" si="10"/>
        <v>Negative</v>
      </c>
      <c r="AL266" s="147"/>
      <c r="AM266" s="83" t="s">
        <v>280</v>
      </c>
      <c r="AN266" s="83" t="s">
        <v>313</v>
      </c>
      <c r="AO266" s="83" t="str">
        <f>IFERROR(__xludf.DUMMYFUNCTION("IF($AG266, ""DELETED"",TRIM(JOIN("" "",D266:E266)))"),"")</f>
        <v/>
      </c>
      <c r="AP266" s="83" t="str">
        <f t="shared" ref="AP266:AQ266" si="290">IF($AG266, "DELETED", TRIM(CONCATENATE(F266,I266,U266)))</f>
        <v/>
      </c>
      <c r="AQ266" s="83" t="str">
        <f t="shared" si="290"/>
        <v/>
      </c>
      <c r="AR266" s="83" t="str">
        <f>IFERROR(__xludf.DUMMYFUNCTION("IF($AG266, ""DELETED"", TRIM(JOIN("" "",AP266,AQ266)))"),"")</f>
        <v/>
      </c>
      <c r="AS266" s="127"/>
      <c r="AT266" s="128" t="b">
        <f t="shared" si="12"/>
        <v>0</v>
      </c>
      <c r="AU266" s="128" t="str">
        <f t="shared" si="13"/>
        <v/>
      </c>
      <c r="AV266" s="128" t="str">
        <f t="shared" si="14"/>
        <v/>
      </c>
      <c r="AW266" s="128" t="str">
        <f t="shared" si="15"/>
        <v/>
      </c>
      <c r="AX266" s="129" t="str">
        <f t="shared" si="16"/>
        <v/>
      </c>
      <c r="AY266" s="143"/>
      <c r="AZ266" s="130"/>
      <c r="BA266" s="131" t="str">
        <f t="shared" si="17"/>
        <v/>
      </c>
      <c r="BB266" s="143"/>
      <c r="BC266" s="143"/>
      <c r="BD266" s="132"/>
      <c r="BE266" s="141"/>
      <c r="BF266" s="134" t="str">
        <f t="shared" si="18"/>
        <v/>
      </c>
      <c r="BG266" s="135" t="str">
        <f t="shared" si="19"/>
        <v>FLE564__44491_0.282256944444444___Negative_44491_0.479085648148148_</v>
      </c>
      <c r="BH266" s="136" t="str">
        <f t="shared" si="20"/>
        <v/>
      </c>
      <c r="BI266" s="141" t="s">
        <v>882</v>
      </c>
      <c r="BJ266" s="137" t="str">
        <f t="shared" si="21"/>
        <v>FLB3798</v>
      </c>
      <c r="BK266" s="138" t="b">
        <f t="shared" si="22"/>
        <v>0</v>
      </c>
      <c r="BL266" s="137" t="str">
        <f t="shared" si="23"/>
        <v/>
      </c>
      <c r="BM266" s="132"/>
      <c r="BN266" s="8" t="b">
        <f t="shared" si="24"/>
        <v>1</v>
      </c>
      <c r="BO266" s="139" t="b">
        <f t="shared" si="25"/>
        <v>0</v>
      </c>
      <c r="BP266" s="140" t="b">
        <f t="shared" si="26"/>
        <v>1</v>
      </c>
      <c r="BQ266" s="4"/>
      <c r="BR266" s="4" t="str">
        <f t="shared" si="27"/>
        <v/>
      </c>
      <c r="BS266" s="4"/>
      <c r="BT266" s="4"/>
    </row>
    <row r="267">
      <c r="A267" s="4" t="s">
        <v>883</v>
      </c>
      <c r="B267" s="144">
        <v>44494.0</v>
      </c>
      <c r="C267" s="115">
        <v>0.2962962962962963</v>
      </c>
      <c r="D267" s="4"/>
      <c r="E267" s="143"/>
      <c r="F267" s="4"/>
      <c r="G267" s="4"/>
      <c r="H267" s="151"/>
      <c r="I267" s="4"/>
      <c r="J267" s="4"/>
      <c r="K267" s="4" t="s">
        <v>622</v>
      </c>
      <c r="L267" s="145">
        <v>44494.0</v>
      </c>
      <c r="M267" s="115">
        <v>0.4824074074074074</v>
      </c>
      <c r="N267" s="4"/>
      <c r="O267" s="4"/>
      <c r="P267" s="116" t="b">
        <f>IFNA(IF(VLOOKUP($A267,'Add from APT'!$AA$2:$AC808,3,FALSE)&gt;0,TRUE,FALSE),"ER - NOT IN APT")</f>
        <v>0</v>
      </c>
      <c r="Q267" s="82" t="str">
        <f>IF(ISLOGICAL(P267),IF(P267,"ER - REPS IN APT", IFNA(VLOOKUP($A267,RAW_APT!$A$3:$M808,7,FALSE),"ER - NOT IN APT")),P267)</f>
        <v>Result</v>
      </c>
      <c r="R267" s="117" t="b">
        <f t="shared" si="2"/>
        <v>1</v>
      </c>
      <c r="S267" s="116">
        <f t="shared" si="3"/>
        <v>1</v>
      </c>
      <c r="T267" s="146"/>
      <c r="U267" s="147"/>
      <c r="V267" s="147"/>
      <c r="W267" s="147"/>
      <c r="X267" s="120" t="b">
        <f t="shared" si="4"/>
        <v>0</v>
      </c>
      <c r="Y267" s="121" t="b">
        <v>0</v>
      </c>
      <c r="Z267" s="122" t="str">
        <f t="shared" si="5"/>
        <v/>
      </c>
      <c r="AA267" s="122" t="b">
        <f t="shared" si="6"/>
        <v>0</v>
      </c>
      <c r="AB267" s="147" t="b">
        <v>0</v>
      </c>
      <c r="AC267" s="148">
        <v>286.0</v>
      </c>
      <c r="AD267" s="149" t="b">
        <v>0</v>
      </c>
      <c r="AE267" s="125" t="str">
        <f t="shared" si="7"/>
        <v/>
      </c>
      <c r="AF267" s="117" t="b">
        <f t="shared" si="8"/>
        <v>0</v>
      </c>
      <c r="AG267" s="126" t="b">
        <f t="shared" si="9"/>
        <v>0</v>
      </c>
      <c r="AH267" s="148"/>
      <c r="AI267" s="150"/>
      <c r="AJ267" s="146"/>
      <c r="AK267" s="83" t="str">
        <f t="shared" si="10"/>
        <v>Negative</v>
      </c>
      <c r="AL267" s="147"/>
      <c r="AM267" s="83" t="s">
        <v>373</v>
      </c>
      <c r="AN267" s="83" t="s">
        <v>287</v>
      </c>
      <c r="AO267" s="83" t="str">
        <f>IFERROR(__xludf.DUMMYFUNCTION("IF($AG267, ""DELETED"",TRIM(JOIN("" "",D267:E267)))"),"")</f>
        <v/>
      </c>
      <c r="AP267" s="83" t="str">
        <f t="shared" ref="AP267:AQ267" si="291">IF($AG267, "DELETED", TRIM(CONCATENATE(F267,I267,U267)))</f>
        <v/>
      </c>
      <c r="AQ267" s="83" t="str">
        <f t="shared" si="291"/>
        <v/>
      </c>
      <c r="AR267" s="83" t="str">
        <f>IFERROR(__xludf.DUMMYFUNCTION("IF($AG267, ""DELETED"", TRIM(JOIN("" "",AP267,AQ267)))"),"")</f>
        <v/>
      </c>
      <c r="AS267" s="127"/>
      <c r="AT267" s="128" t="b">
        <f t="shared" si="12"/>
        <v>0</v>
      </c>
      <c r="AU267" s="128" t="str">
        <f t="shared" si="13"/>
        <v/>
      </c>
      <c r="AV267" s="128" t="str">
        <f t="shared" si="14"/>
        <v/>
      </c>
      <c r="AW267" s="128" t="str">
        <f t="shared" si="15"/>
        <v/>
      </c>
      <c r="AX267" s="129" t="str">
        <f t="shared" si="16"/>
        <v/>
      </c>
      <c r="AY267" s="143"/>
      <c r="AZ267" s="130"/>
      <c r="BA267" s="131" t="str">
        <f t="shared" si="17"/>
        <v/>
      </c>
      <c r="BB267" s="143"/>
      <c r="BC267" s="143"/>
      <c r="BD267" s="132"/>
      <c r="BE267" s="141"/>
      <c r="BF267" s="134" t="str">
        <f t="shared" si="18"/>
        <v/>
      </c>
      <c r="BG267" s="135" t="str">
        <f t="shared" si="19"/>
        <v>FLE584__44494_0.296296296296296___Negative_44494_0.482407407407407_</v>
      </c>
      <c r="BH267" s="136" t="str">
        <f t="shared" si="20"/>
        <v/>
      </c>
      <c r="BI267" s="141" t="s">
        <v>884</v>
      </c>
      <c r="BJ267" s="137" t="str">
        <f t="shared" si="21"/>
        <v>FLB3799</v>
      </c>
      <c r="BK267" s="138" t="b">
        <f t="shared" si="22"/>
        <v>0</v>
      </c>
      <c r="BL267" s="137" t="str">
        <f t="shared" si="23"/>
        <v/>
      </c>
      <c r="BM267" s="132"/>
      <c r="BN267" s="8" t="b">
        <f t="shared" si="24"/>
        <v>1</v>
      </c>
      <c r="BO267" s="139" t="b">
        <f t="shared" si="25"/>
        <v>0</v>
      </c>
      <c r="BP267" s="140" t="b">
        <f t="shared" si="26"/>
        <v>1</v>
      </c>
      <c r="BQ267" s="4"/>
      <c r="BR267" s="4" t="str">
        <f t="shared" si="27"/>
        <v/>
      </c>
      <c r="BS267" s="4"/>
      <c r="BT267" s="4"/>
    </row>
    <row r="268">
      <c r="A268" s="4" t="s">
        <v>885</v>
      </c>
      <c r="B268" s="144">
        <v>44494.0</v>
      </c>
      <c r="C268" s="115">
        <v>0.29662037037037037</v>
      </c>
      <c r="D268" s="4"/>
      <c r="E268" s="143"/>
      <c r="F268" s="4"/>
      <c r="G268" s="4"/>
      <c r="H268" s="151"/>
      <c r="I268" s="4"/>
      <c r="J268" s="4"/>
      <c r="K268" s="4" t="s">
        <v>622</v>
      </c>
      <c r="L268" s="145">
        <v>44494.0</v>
      </c>
      <c r="M268" s="115">
        <v>0.4824074074074074</v>
      </c>
      <c r="N268" s="4"/>
      <c r="O268" s="4"/>
      <c r="P268" s="116" t="b">
        <f>IFNA(IF(VLOOKUP($A268,'Add from APT'!$AA$2:$AC808,3,FALSE)&gt;0,TRUE,FALSE),"ER - NOT IN APT")</f>
        <v>0</v>
      </c>
      <c r="Q268" s="82" t="str">
        <f>IF(ISLOGICAL(P268),IF(P268,"ER - REPS IN APT", IFNA(VLOOKUP($A268,RAW_APT!$A$3:$M808,7,FALSE),"ER - NOT IN APT")),P268)</f>
        <v>Result</v>
      </c>
      <c r="R268" s="117" t="b">
        <f t="shared" si="2"/>
        <v>1</v>
      </c>
      <c r="S268" s="116">
        <f t="shared" si="3"/>
        <v>1</v>
      </c>
      <c r="T268" s="146"/>
      <c r="U268" s="147"/>
      <c r="V268" s="147"/>
      <c r="W268" s="147"/>
      <c r="X268" s="120" t="b">
        <f t="shared" si="4"/>
        <v>0</v>
      </c>
      <c r="Y268" s="121" t="b">
        <v>0</v>
      </c>
      <c r="Z268" s="122" t="str">
        <f t="shared" si="5"/>
        <v/>
      </c>
      <c r="AA268" s="122" t="b">
        <f t="shared" si="6"/>
        <v>0</v>
      </c>
      <c r="AB268" s="147" t="b">
        <v>0</v>
      </c>
      <c r="AC268" s="148">
        <v>285.0</v>
      </c>
      <c r="AD268" s="149" t="b">
        <v>0</v>
      </c>
      <c r="AE268" s="125" t="str">
        <f t="shared" si="7"/>
        <v/>
      </c>
      <c r="AF268" s="117" t="b">
        <f t="shared" si="8"/>
        <v>0</v>
      </c>
      <c r="AG268" s="126" t="b">
        <f t="shared" si="9"/>
        <v>0</v>
      </c>
      <c r="AH268" s="148"/>
      <c r="AI268" s="150"/>
      <c r="AJ268" s="146"/>
      <c r="AK268" s="83" t="str">
        <f t="shared" si="10"/>
        <v>Negative</v>
      </c>
      <c r="AL268" s="147"/>
      <c r="AM268" s="83" t="s">
        <v>373</v>
      </c>
      <c r="AN268" s="83" t="s">
        <v>426</v>
      </c>
      <c r="AO268" s="83" t="str">
        <f>IFERROR(__xludf.DUMMYFUNCTION("IF($AG268, ""DELETED"",TRIM(JOIN("" "",D268:E268)))"),"")</f>
        <v/>
      </c>
      <c r="AP268" s="83" t="str">
        <f t="shared" ref="AP268:AQ268" si="292">IF($AG268, "DELETED", TRIM(CONCATENATE(F268,I268,U268)))</f>
        <v/>
      </c>
      <c r="AQ268" s="83" t="str">
        <f t="shared" si="292"/>
        <v/>
      </c>
      <c r="AR268" s="83" t="str">
        <f>IFERROR(__xludf.DUMMYFUNCTION("IF($AG268, ""DELETED"", TRIM(JOIN("" "",AP268,AQ268)))"),"")</f>
        <v/>
      </c>
      <c r="AS268" s="127"/>
      <c r="AT268" s="128" t="b">
        <f t="shared" si="12"/>
        <v>0</v>
      </c>
      <c r="AU268" s="128" t="str">
        <f t="shared" si="13"/>
        <v/>
      </c>
      <c r="AV268" s="128" t="str">
        <f t="shared" si="14"/>
        <v/>
      </c>
      <c r="AW268" s="128" t="str">
        <f t="shared" si="15"/>
        <v/>
      </c>
      <c r="AX268" s="129" t="str">
        <f t="shared" si="16"/>
        <v/>
      </c>
      <c r="AY268" s="143"/>
      <c r="AZ268" s="130"/>
      <c r="BA268" s="131" t="str">
        <f t="shared" si="17"/>
        <v/>
      </c>
      <c r="BB268" s="143"/>
      <c r="BC268" s="143"/>
      <c r="BD268" s="132"/>
      <c r="BE268" s="141"/>
      <c r="BF268" s="134" t="str">
        <f t="shared" si="18"/>
        <v/>
      </c>
      <c r="BG268" s="135" t="str">
        <f t="shared" si="19"/>
        <v>FLE532__44494_0.29662037037037___Negative_44494_0.482407407407407_</v>
      </c>
      <c r="BH268" s="136" t="str">
        <f t="shared" si="20"/>
        <v/>
      </c>
      <c r="BI268" s="141" t="s">
        <v>886</v>
      </c>
      <c r="BJ268" s="137" t="str">
        <f t="shared" si="21"/>
        <v>FLB3800</v>
      </c>
      <c r="BK268" s="138" t="b">
        <f t="shared" si="22"/>
        <v>0</v>
      </c>
      <c r="BL268" s="137" t="str">
        <f t="shared" si="23"/>
        <v/>
      </c>
      <c r="BM268" s="132"/>
      <c r="BN268" s="8" t="b">
        <f t="shared" si="24"/>
        <v>1</v>
      </c>
      <c r="BO268" s="139" t="b">
        <f t="shared" si="25"/>
        <v>0</v>
      </c>
      <c r="BP268" s="140" t="b">
        <f t="shared" si="26"/>
        <v>1</v>
      </c>
      <c r="BQ268" s="4"/>
      <c r="BR268" s="4" t="str">
        <f t="shared" si="27"/>
        <v/>
      </c>
      <c r="BS268" s="4"/>
      <c r="BT268" s="4"/>
    </row>
    <row r="269">
      <c r="A269" s="4" t="s">
        <v>887</v>
      </c>
      <c r="B269" s="144">
        <v>44494.0</v>
      </c>
      <c r="C269" s="115">
        <v>0.2967592592592593</v>
      </c>
      <c r="D269" s="4"/>
      <c r="E269" s="143"/>
      <c r="F269" s="4"/>
      <c r="G269" s="4"/>
      <c r="H269" s="151"/>
      <c r="I269" s="4"/>
      <c r="J269" s="4"/>
      <c r="K269" s="4" t="s">
        <v>622</v>
      </c>
      <c r="L269" s="145">
        <v>44494.0</v>
      </c>
      <c r="M269" s="115">
        <v>0.4824074074074074</v>
      </c>
      <c r="N269" s="4"/>
      <c r="O269" s="4"/>
      <c r="P269" s="116" t="b">
        <f>IFNA(IF(VLOOKUP($A269,'Add from APT'!$AA$2:$AC808,3,FALSE)&gt;0,TRUE,FALSE),"ER - NOT IN APT")</f>
        <v>0</v>
      </c>
      <c r="Q269" s="82" t="str">
        <f>IF(ISLOGICAL(P269),IF(P269,"ER - REPS IN APT", IFNA(VLOOKUP($A269,RAW_APT!$A$3:$M808,7,FALSE),"ER - NOT IN APT")),P269)</f>
        <v>Result</v>
      </c>
      <c r="R269" s="117" t="b">
        <f t="shared" si="2"/>
        <v>1</v>
      </c>
      <c r="S269" s="116">
        <f t="shared" si="3"/>
        <v>1</v>
      </c>
      <c r="T269" s="146"/>
      <c r="U269" s="147"/>
      <c r="V269" s="147"/>
      <c r="W269" s="147"/>
      <c r="X269" s="120" t="b">
        <f t="shared" si="4"/>
        <v>0</v>
      </c>
      <c r="Y269" s="121" t="b">
        <v>0</v>
      </c>
      <c r="Z269" s="122" t="str">
        <f t="shared" si="5"/>
        <v/>
      </c>
      <c r="AA269" s="122" t="b">
        <f t="shared" si="6"/>
        <v>0</v>
      </c>
      <c r="AB269" s="147" t="b">
        <v>0</v>
      </c>
      <c r="AC269" s="148">
        <v>284.0</v>
      </c>
      <c r="AD269" s="149" t="b">
        <v>0</v>
      </c>
      <c r="AE269" s="125" t="str">
        <f t="shared" si="7"/>
        <v/>
      </c>
      <c r="AF269" s="117" t="b">
        <f t="shared" si="8"/>
        <v>0</v>
      </c>
      <c r="AG269" s="126" t="b">
        <f t="shared" si="9"/>
        <v>0</v>
      </c>
      <c r="AH269" s="148"/>
      <c r="AI269" s="150"/>
      <c r="AJ269" s="146"/>
      <c r="AK269" s="83" t="str">
        <f t="shared" si="10"/>
        <v>Negative</v>
      </c>
      <c r="AL269" s="147"/>
      <c r="AM269" s="83" t="s">
        <v>280</v>
      </c>
      <c r="AN269" s="83" t="s">
        <v>363</v>
      </c>
      <c r="AO269" s="83" t="str">
        <f>IFERROR(__xludf.DUMMYFUNCTION("IF($AG269, ""DELETED"",TRIM(JOIN("" "",D269:E269)))"),"")</f>
        <v/>
      </c>
      <c r="AP269" s="83" t="str">
        <f t="shared" ref="AP269:AQ269" si="293">IF($AG269, "DELETED", TRIM(CONCATENATE(F269,I269,U269)))</f>
        <v/>
      </c>
      <c r="AQ269" s="83" t="str">
        <f t="shared" si="293"/>
        <v/>
      </c>
      <c r="AR269" s="83" t="str">
        <f>IFERROR(__xludf.DUMMYFUNCTION("IF($AG269, ""DELETED"", TRIM(JOIN("" "",AP269,AQ269)))"),"")</f>
        <v/>
      </c>
      <c r="AS269" s="127"/>
      <c r="AT269" s="128" t="b">
        <f t="shared" si="12"/>
        <v>0</v>
      </c>
      <c r="AU269" s="128" t="str">
        <f t="shared" si="13"/>
        <v/>
      </c>
      <c r="AV269" s="128" t="str">
        <f t="shared" si="14"/>
        <v/>
      </c>
      <c r="AW269" s="128" t="str">
        <f t="shared" si="15"/>
        <v/>
      </c>
      <c r="AX269" s="129" t="str">
        <f t="shared" si="16"/>
        <v/>
      </c>
      <c r="AY269" s="143"/>
      <c r="AZ269" s="130"/>
      <c r="BA269" s="131" t="str">
        <f t="shared" si="17"/>
        <v/>
      </c>
      <c r="BB269" s="143"/>
      <c r="BC269" s="143"/>
      <c r="BD269" s="132"/>
      <c r="BE269" s="141"/>
      <c r="BF269" s="134" t="str">
        <f t="shared" si="18"/>
        <v/>
      </c>
      <c r="BG269" s="135" t="str">
        <f t="shared" si="19"/>
        <v>FLE453__44494_0.296759259259259___Negative_44494_0.482407407407407_</v>
      </c>
      <c r="BH269" s="136" t="str">
        <f t="shared" si="20"/>
        <v/>
      </c>
      <c r="BI269" s="141" t="s">
        <v>888</v>
      </c>
      <c r="BJ269" s="137" t="str">
        <f t="shared" si="21"/>
        <v>FLB3841</v>
      </c>
      <c r="BK269" s="138" t="b">
        <f t="shared" si="22"/>
        <v>0</v>
      </c>
      <c r="BL269" s="137" t="str">
        <f t="shared" si="23"/>
        <v/>
      </c>
      <c r="BM269" s="132"/>
      <c r="BN269" s="8" t="b">
        <f t="shared" si="24"/>
        <v>1</v>
      </c>
      <c r="BO269" s="139" t="b">
        <f t="shared" si="25"/>
        <v>0</v>
      </c>
      <c r="BP269" s="140" t="b">
        <f t="shared" si="26"/>
        <v>1</v>
      </c>
      <c r="BQ269" s="4"/>
      <c r="BR269" s="4" t="str">
        <f t="shared" si="27"/>
        <v/>
      </c>
      <c r="BS269" s="4"/>
      <c r="BT269" s="4"/>
    </row>
    <row r="270">
      <c r="A270" s="143" t="s">
        <v>889</v>
      </c>
      <c r="B270" s="144">
        <v>44494.0</v>
      </c>
      <c r="C270" s="115">
        <v>0.29724537037037035</v>
      </c>
      <c r="D270" s="4"/>
      <c r="E270" s="143"/>
      <c r="F270" s="149"/>
      <c r="G270" s="149"/>
      <c r="H270" s="151"/>
      <c r="I270" s="4"/>
      <c r="J270" s="4"/>
      <c r="K270" s="4" t="s">
        <v>622</v>
      </c>
      <c r="L270" s="145">
        <v>44494.0</v>
      </c>
      <c r="M270" s="115">
        <v>0.4824074074074074</v>
      </c>
      <c r="N270" s="4"/>
      <c r="O270" s="4"/>
      <c r="P270" s="116" t="b">
        <f>IFNA(IF(VLOOKUP($A270,'Add from APT'!$AA$2:$AC808,3,FALSE)&gt;0,TRUE,FALSE),"ER - NOT IN APT")</f>
        <v>0</v>
      </c>
      <c r="Q270" s="82" t="str">
        <f>IF(ISLOGICAL(P270),IF(P270,"ER - REPS IN APT", IFNA(VLOOKUP($A270,RAW_APT!$A$3:$M808,7,FALSE),"ER - NOT IN APT")),P270)</f>
        <v>Result</v>
      </c>
      <c r="R270" s="117" t="b">
        <f t="shared" si="2"/>
        <v>1</v>
      </c>
      <c r="S270" s="116">
        <f t="shared" si="3"/>
        <v>1</v>
      </c>
      <c r="T270" s="148">
        <v>0.0</v>
      </c>
      <c r="U270" s="149"/>
      <c r="V270" s="149"/>
      <c r="W270" s="147"/>
      <c r="X270" s="120" t="b">
        <f t="shared" si="4"/>
        <v>0</v>
      </c>
      <c r="Y270" s="121" t="b">
        <v>0</v>
      </c>
      <c r="Z270" s="122" t="str">
        <f t="shared" si="5"/>
        <v/>
      </c>
      <c r="AA270" s="122" t="b">
        <f t="shared" si="6"/>
        <v>0</v>
      </c>
      <c r="AB270" s="147" t="b">
        <v>0</v>
      </c>
      <c r="AC270" s="148">
        <v>697.0</v>
      </c>
      <c r="AD270" s="149" t="b">
        <v>1</v>
      </c>
      <c r="AE270" s="125" t="str">
        <f t="shared" si="7"/>
        <v/>
      </c>
      <c r="AF270" s="117" t="b">
        <f t="shared" si="8"/>
        <v>0</v>
      </c>
      <c r="AG270" s="126" t="b">
        <f t="shared" si="9"/>
        <v>0</v>
      </c>
      <c r="AH270" s="148"/>
      <c r="AI270" s="150"/>
      <c r="AJ270" s="146"/>
      <c r="AK270" s="83" t="str">
        <f t="shared" si="10"/>
        <v>Negative</v>
      </c>
      <c r="AL270" s="147"/>
      <c r="AM270" s="83" t="s">
        <v>373</v>
      </c>
      <c r="AN270" s="83" t="s">
        <v>877</v>
      </c>
      <c r="AO270" s="83" t="str">
        <f>IFERROR(__xludf.DUMMYFUNCTION("IF($AG270, ""DELETED"",TRIM(JOIN("" "",D270:E270)))"),"")</f>
        <v/>
      </c>
      <c r="AP270" s="83" t="str">
        <f t="shared" ref="AP270:AQ270" si="294">IF($AG270, "DELETED", TRIM(CONCATENATE(F270,I270,U270)))</f>
        <v/>
      </c>
      <c r="AQ270" s="83" t="str">
        <f t="shared" si="294"/>
        <v/>
      </c>
      <c r="AR270" s="83" t="str">
        <f>IFERROR(__xludf.DUMMYFUNCTION("IF($AG270, ""DELETED"", TRIM(JOIN("" "",AP270,AQ270)))"),"")</f>
        <v/>
      </c>
      <c r="AS270" s="127"/>
      <c r="AT270" s="128" t="b">
        <f t="shared" si="12"/>
        <v>0</v>
      </c>
      <c r="AU270" s="128" t="str">
        <f t="shared" si="13"/>
        <v/>
      </c>
      <c r="AV270" s="128" t="str">
        <f t="shared" si="14"/>
        <v/>
      </c>
      <c r="AW270" s="128" t="str">
        <f t="shared" si="15"/>
        <v/>
      </c>
      <c r="AX270" s="129" t="str">
        <f t="shared" si="16"/>
        <v/>
      </c>
      <c r="AY270" s="143"/>
      <c r="AZ270" s="130"/>
      <c r="BA270" s="131" t="str">
        <f t="shared" si="17"/>
        <v/>
      </c>
      <c r="BB270" s="143"/>
      <c r="BC270" s="143"/>
      <c r="BD270" s="132"/>
      <c r="BE270" s="141"/>
      <c r="BF270" s="134" t="str">
        <f t="shared" si="18"/>
        <v/>
      </c>
      <c r="BG270" s="135" t="str">
        <f t="shared" si="19"/>
        <v>FLE591__44494_0.29724537037037___Negative_44494_0.482407407407407_</v>
      </c>
      <c r="BH270" s="136" t="str">
        <f t="shared" si="20"/>
        <v/>
      </c>
      <c r="BI270" s="141" t="s">
        <v>890</v>
      </c>
      <c r="BJ270" s="137" t="str">
        <f t="shared" si="21"/>
        <v>FLB3842</v>
      </c>
      <c r="BK270" s="138" t="b">
        <f t="shared" si="22"/>
        <v>0</v>
      </c>
      <c r="BL270" s="137" t="str">
        <f t="shared" si="23"/>
        <v/>
      </c>
      <c r="BM270" s="132"/>
      <c r="BN270" s="8" t="b">
        <f t="shared" si="24"/>
        <v>1</v>
      </c>
      <c r="BO270" s="139" t="b">
        <f t="shared" si="25"/>
        <v>0</v>
      </c>
      <c r="BP270" s="140" t="b">
        <f t="shared" si="26"/>
        <v>1</v>
      </c>
      <c r="BQ270" s="4"/>
      <c r="BR270" s="4" t="str">
        <f t="shared" si="27"/>
        <v/>
      </c>
      <c r="BS270" s="4"/>
      <c r="BT270" s="4"/>
    </row>
    <row r="271">
      <c r="A271" s="4" t="s">
        <v>891</v>
      </c>
      <c r="B271" s="144">
        <v>44494.0</v>
      </c>
      <c r="C271" s="115">
        <v>0.2982523148148148</v>
      </c>
      <c r="D271" s="4"/>
      <c r="E271" s="143"/>
      <c r="F271" s="4"/>
      <c r="G271" s="4"/>
      <c r="H271" s="151"/>
      <c r="I271" s="4"/>
      <c r="J271" s="4"/>
      <c r="K271" s="4" t="s">
        <v>622</v>
      </c>
      <c r="L271" s="145">
        <v>44494.0</v>
      </c>
      <c r="M271" s="115">
        <v>0.4824074074074074</v>
      </c>
      <c r="N271" s="4"/>
      <c r="O271" s="4"/>
      <c r="P271" s="116" t="b">
        <f>IFNA(IF(VLOOKUP($A271,'Add from APT'!$AA$2:$AC808,3,FALSE)&gt;0,TRUE,FALSE),"ER - NOT IN APT")</f>
        <v>0</v>
      </c>
      <c r="Q271" s="82" t="str">
        <f>IF(ISLOGICAL(P271),IF(P271,"ER - REPS IN APT", IFNA(VLOOKUP($A271,RAW_APT!$A$3:$M808,7,FALSE),"ER - NOT IN APT")),P271)</f>
        <v>Result</v>
      </c>
      <c r="R271" s="117" t="b">
        <f t="shared" si="2"/>
        <v>1</v>
      </c>
      <c r="S271" s="116">
        <f t="shared" si="3"/>
        <v>1</v>
      </c>
      <c r="T271" s="146"/>
      <c r="U271" s="147"/>
      <c r="V271" s="147"/>
      <c r="W271" s="147"/>
      <c r="X271" s="120" t="b">
        <f t="shared" si="4"/>
        <v>0</v>
      </c>
      <c r="Y271" s="121" t="b">
        <v>0</v>
      </c>
      <c r="Z271" s="122" t="str">
        <f t="shared" si="5"/>
        <v/>
      </c>
      <c r="AA271" s="122" t="b">
        <f t="shared" si="6"/>
        <v>0</v>
      </c>
      <c r="AB271" s="147" t="b">
        <v>0</v>
      </c>
      <c r="AC271" s="148">
        <v>283.0</v>
      </c>
      <c r="AD271" s="149" t="b">
        <v>0</v>
      </c>
      <c r="AE271" s="125" t="str">
        <f t="shared" si="7"/>
        <v/>
      </c>
      <c r="AF271" s="117" t="b">
        <f t="shared" si="8"/>
        <v>0</v>
      </c>
      <c r="AG271" s="126" t="b">
        <f t="shared" si="9"/>
        <v>0</v>
      </c>
      <c r="AH271" s="148"/>
      <c r="AI271" s="150"/>
      <c r="AJ271" s="146"/>
      <c r="AK271" s="83" t="str">
        <f t="shared" si="10"/>
        <v>Negative</v>
      </c>
      <c r="AL271" s="147"/>
      <c r="AM271" s="83" t="s">
        <v>373</v>
      </c>
      <c r="AN271" s="83" t="s">
        <v>316</v>
      </c>
      <c r="AO271" s="83" t="str">
        <f>IFERROR(__xludf.DUMMYFUNCTION("IF($AG271, ""DELETED"",TRIM(JOIN("" "",D271:E271)))"),"")</f>
        <v/>
      </c>
      <c r="AP271" s="83" t="str">
        <f t="shared" ref="AP271:AQ271" si="295">IF($AG271, "DELETED", TRIM(CONCATENATE(F271,I271,U271)))</f>
        <v/>
      </c>
      <c r="AQ271" s="83" t="str">
        <f t="shared" si="295"/>
        <v/>
      </c>
      <c r="AR271" s="83" t="str">
        <f>IFERROR(__xludf.DUMMYFUNCTION("IF($AG271, ""DELETED"", TRIM(JOIN("" "",AP271,AQ271)))"),"")</f>
        <v/>
      </c>
      <c r="AS271" s="127"/>
      <c r="AT271" s="128" t="b">
        <f t="shared" si="12"/>
        <v>0</v>
      </c>
      <c r="AU271" s="128" t="str">
        <f t="shared" si="13"/>
        <v/>
      </c>
      <c r="AV271" s="128" t="str">
        <f t="shared" si="14"/>
        <v/>
      </c>
      <c r="AW271" s="128" t="str">
        <f t="shared" si="15"/>
        <v/>
      </c>
      <c r="AX271" s="129" t="str">
        <f t="shared" si="16"/>
        <v/>
      </c>
      <c r="AY271" s="143"/>
      <c r="AZ271" s="130"/>
      <c r="BA271" s="131" t="str">
        <f t="shared" si="17"/>
        <v/>
      </c>
      <c r="BB271" s="143"/>
      <c r="BC271" s="143"/>
      <c r="BD271" s="132"/>
      <c r="BE271" s="141"/>
      <c r="BF271" s="134" t="str">
        <f t="shared" si="18"/>
        <v/>
      </c>
      <c r="BG271" s="135" t="str">
        <f t="shared" si="19"/>
        <v>FLE638__44494_0.298252314814815___Negative_44494_0.482407407407407_</v>
      </c>
      <c r="BH271" s="136" t="str">
        <f t="shared" si="20"/>
        <v/>
      </c>
      <c r="BI271" s="141" t="s">
        <v>892</v>
      </c>
      <c r="BJ271" s="137" t="str">
        <f t="shared" si="21"/>
        <v>FLB3844</v>
      </c>
      <c r="BK271" s="138" t="b">
        <f t="shared" si="22"/>
        <v>0</v>
      </c>
      <c r="BL271" s="137" t="str">
        <f t="shared" si="23"/>
        <v/>
      </c>
      <c r="BM271" s="132"/>
      <c r="BN271" s="8" t="b">
        <f t="shared" si="24"/>
        <v>1</v>
      </c>
      <c r="BO271" s="139" t="b">
        <f t="shared" si="25"/>
        <v>0</v>
      </c>
      <c r="BP271" s="140" t="b">
        <f t="shared" si="26"/>
        <v>1</v>
      </c>
      <c r="BQ271" s="4"/>
      <c r="BR271" s="4" t="str">
        <f t="shared" si="27"/>
        <v/>
      </c>
      <c r="BS271" s="4"/>
      <c r="BT271" s="4"/>
    </row>
    <row r="272">
      <c r="A272" s="4" t="s">
        <v>893</v>
      </c>
      <c r="B272" s="144">
        <v>44494.0</v>
      </c>
      <c r="C272" s="115">
        <v>0.2983564814814815</v>
      </c>
      <c r="D272" s="4"/>
      <c r="E272" s="143"/>
      <c r="F272" s="4"/>
      <c r="G272" s="4"/>
      <c r="H272" s="151"/>
      <c r="I272" s="4"/>
      <c r="J272" s="4"/>
      <c r="K272" s="4" t="s">
        <v>622</v>
      </c>
      <c r="L272" s="145">
        <v>44494.0</v>
      </c>
      <c r="M272" s="115">
        <v>0.4824074074074074</v>
      </c>
      <c r="N272" s="4"/>
      <c r="O272" s="4"/>
      <c r="P272" s="116" t="b">
        <f>IFNA(IF(VLOOKUP($A272,'Add from APT'!$AA$2:$AC808,3,FALSE)&gt;0,TRUE,FALSE),"ER - NOT IN APT")</f>
        <v>0</v>
      </c>
      <c r="Q272" s="82" t="str">
        <f>IF(ISLOGICAL(P272),IF(P272,"ER - REPS IN APT", IFNA(VLOOKUP($A272,RAW_APT!$A$3:$M808,7,FALSE),"ER - NOT IN APT")),P272)</f>
        <v>Result</v>
      </c>
      <c r="R272" s="117" t="b">
        <f t="shared" si="2"/>
        <v>1</v>
      </c>
      <c r="S272" s="116">
        <f t="shared" si="3"/>
        <v>1</v>
      </c>
      <c r="T272" s="146"/>
      <c r="U272" s="147"/>
      <c r="V272" s="147"/>
      <c r="W272" s="147"/>
      <c r="X272" s="120" t="b">
        <f t="shared" si="4"/>
        <v>0</v>
      </c>
      <c r="Y272" s="121" t="b">
        <v>0</v>
      </c>
      <c r="Z272" s="122" t="str">
        <f t="shared" si="5"/>
        <v/>
      </c>
      <c r="AA272" s="122" t="b">
        <f t="shared" si="6"/>
        <v>0</v>
      </c>
      <c r="AB272" s="147" t="b">
        <v>0</v>
      </c>
      <c r="AC272" s="148">
        <v>282.0</v>
      </c>
      <c r="AD272" s="149" t="b">
        <v>0</v>
      </c>
      <c r="AE272" s="125" t="str">
        <f t="shared" si="7"/>
        <v/>
      </c>
      <c r="AF272" s="117" t="b">
        <f t="shared" si="8"/>
        <v>0</v>
      </c>
      <c r="AG272" s="126" t="b">
        <f t="shared" si="9"/>
        <v>0</v>
      </c>
      <c r="AH272" s="148"/>
      <c r="AI272" s="150"/>
      <c r="AJ272" s="146"/>
      <c r="AK272" s="83" t="str">
        <f t="shared" si="10"/>
        <v>Negative</v>
      </c>
      <c r="AL272" s="147"/>
      <c r="AM272" s="83" t="s">
        <v>280</v>
      </c>
      <c r="AN272" s="83" t="s">
        <v>352</v>
      </c>
      <c r="AO272" s="83" t="str">
        <f>IFERROR(__xludf.DUMMYFUNCTION("IF($AG272, ""DELETED"",TRIM(JOIN("" "",D272:E272)))"),"")</f>
        <v/>
      </c>
      <c r="AP272" s="83" t="str">
        <f t="shared" ref="AP272:AQ272" si="296">IF($AG272, "DELETED", TRIM(CONCATENATE(F272,I272,U272)))</f>
        <v/>
      </c>
      <c r="AQ272" s="83" t="str">
        <f t="shared" si="296"/>
        <v/>
      </c>
      <c r="AR272" s="83" t="str">
        <f>IFERROR(__xludf.DUMMYFUNCTION("IF($AG272, ""DELETED"", TRIM(JOIN("" "",AP272,AQ272)))"),"")</f>
        <v/>
      </c>
      <c r="AS272" s="127"/>
      <c r="AT272" s="128" t="b">
        <f t="shared" si="12"/>
        <v>0</v>
      </c>
      <c r="AU272" s="128" t="str">
        <f t="shared" si="13"/>
        <v/>
      </c>
      <c r="AV272" s="128" t="str">
        <f t="shared" si="14"/>
        <v/>
      </c>
      <c r="AW272" s="128" t="str">
        <f t="shared" si="15"/>
        <v/>
      </c>
      <c r="AX272" s="129" t="str">
        <f t="shared" si="16"/>
        <v/>
      </c>
      <c r="AY272" s="143"/>
      <c r="AZ272" s="130"/>
      <c r="BA272" s="131" t="str">
        <f t="shared" si="17"/>
        <v/>
      </c>
      <c r="BB272" s="143"/>
      <c r="BC272" s="143"/>
      <c r="BD272" s="132"/>
      <c r="BE272" s="141"/>
      <c r="BF272" s="134" t="str">
        <f t="shared" si="18"/>
        <v/>
      </c>
      <c r="BG272" s="135" t="str">
        <f t="shared" si="19"/>
        <v>FLE637__44494_0.298356481481482___Negative_44494_0.482407407407407_</v>
      </c>
      <c r="BH272" s="136" t="str">
        <f t="shared" si="20"/>
        <v/>
      </c>
      <c r="BI272" s="141" t="s">
        <v>894</v>
      </c>
      <c r="BJ272" s="137" t="str">
        <f t="shared" si="21"/>
        <v>FLB3845</v>
      </c>
      <c r="BK272" s="138" t="b">
        <f t="shared" si="22"/>
        <v>0</v>
      </c>
      <c r="BL272" s="137" t="str">
        <f t="shared" si="23"/>
        <v/>
      </c>
      <c r="BM272" s="132"/>
      <c r="BN272" s="8" t="b">
        <f t="shared" si="24"/>
        <v>1</v>
      </c>
      <c r="BO272" s="139" t="b">
        <f t="shared" si="25"/>
        <v>0</v>
      </c>
      <c r="BP272" s="140" t="b">
        <f t="shared" si="26"/>
        <v>1</v>
      </c>
      <c r="BQ272" s="4"/>
      <c r="BR272" s="4" t="str">
        <f t="shared" si="27"/>
        <v/>
      </c>
      <c r="BS272" s="4"/>
      <c r="BT272" s="4"/>
    </row>
    <row r="273">
      <c r="A273" s="4" t="s">
        <v>895</v>
      </c>
      <c r="B273" s="144">
        <v>44494.0</v>
      </c>
      <c r="C273" s="115">
        <v>0.2990625</v>
      </c>
      <c r="D273" s="4"/>
      <c r="E273" s="143"/>
      <c r="F273" s="4"/>
      <c r="G273" s="4"/>
      <c r="H273" s="151"/>
      <c r="I273" s="4"/>
      <c r="J273" s="4"/>
      <c r="K273" s="4" t="s">
        <v>622</v>
      </c>
      <c r="L273" s="145">
        <v>44494.0</v>
      </c>
      <c r="M273" s="115">
        <v>0.4824074074074074</v>
      </c>
      <c r="N273" s="4"/>
      <c r="O273" s="4"/>
      <c r="P273" s="116" t="b">
        <f>IFNA(IF(VLOOKUP($A273,'Add from APT'!$AA$2:$AC808,3,FALSE)&gt;0,TRUE,FALSE),"ER - NOT IN APT")</f>
        <v>0</v>
      </c>
      <c r="Q273" s="82" t="str">
        <f>IF(ISLOGICAL(P273),IF(P273,"ER - REPS IN APT", IFNA(VLOOKUP($A273,RAW_APT!$A$3:$M808,7,FALSE),"ER - NOT IN APT")),P273)</f>
        <v>Result</v>
      </c>
      <c r="R273" s="117" t="b">
        <f t="shared" si="2"/>
        <v>1</v>
      </c>
      <c r="S273" s="116">
        <f t="shared" si="3"/>
        <v>1</v>
      </c>
      <c r="T273" s="146"/>
      <c r="U273" s="147"/>
      <c r="V273" s="147"/>
      <c r="W273" s="147"/>
      <c r="X273" s="120" t="b">
        <f t="shared" si="4"/>
        <v>0</v>
      </c>
      <c r="Y273" s="121" t="b">
        <v>0</v>
      </c>
      <c r="Z273" s="122" t="str">
        <f t="shared" si="5"/>
        <v/>
      </c>
      <c r="AA273" s="122" t="b">
        <f t="shared" si="6"/>
        <v>0</v>
      </c>
      <c r="AB273" s="147" t="b">
        <v>0</v>
      </c>
      <c r="AC273" s="148">
        <v>281.0</v>
      </c>
      <c r="AD273" s="149" t="b">
        <v>0</v>
      </c>
      <c r="AE273" s="125" t="str">
        <f t="shared" si="7"/>
        <v/>
      </c>
      <c r="AF273" s="117" t="b">
        <f t="shared" si="8"/>
        <v>0</v>
      </c>
      <c r="AG273" s="126" t="b">
        <f t="shared" si="9"/>
        <v>0</v>
      </c>
      <c r="AH273" s="148"/>
      <c r="AI273" s="150"/>
      <c r="AJ273" s="146"/>
      <c r="AK273" s="83" t="str">
        <f t="shared" si="10"/>
        <v>Negative</v>
      </c>
      <c r="AL273" s="147"/>
      <c r="AM273" s="83" t="s">
        <v>373</v>
      </c>
      <c r="AN273" s="83" t="s">
        <v>302</v>
      </c>
      <c r="AO273" s="83" t="str">
        <f>IFERROR(__xludf.DUMMYFUNCTION("IF($AG273, ""DELETED"",TRIM(JOIN("" "",D273:E273)))"),"")</f>
        <v/>
      </c>
      <c r="AP273" s="83" t="str">
        <f t="shared" ref="AP273:AQ273" si="297">IF($AG273, "DELETED", TRIM(CONCATENATE(F273,I273,U273)))</f>
        <v/>
      </c>
      <c r="AQ273" s="83" t="str">
        <f t="shared" si="297"/>
        <v/>
      </c>
      <c r="AR273" s="83" t="str">
        <f>IFERROR(__xludf.DUMMYFUNCTION("IF($AG273, ""DELETED"", TRIM(JOIN("" "",AP273,AQ273)))"),"")</f>
        <v/>
      </c>
      <c r="AS273" s="127"/>
      <c r="AT273" s="128" t="b">
        <f t="shared" si="12"/>
        <v>0</v>
      </c>
      <c r="AU273" s="128" t="str">
        <f t="shared" si="13"/>
        <v/>
      </c>
      <c r="AV273" s="128" t="str">
        <f t="shared" si="14"/>
        <v/>
      </c>
      <c r="AW273" s="128" t="str">
        <f t="shared" si="15"/>
        <v/>
      </c>
      <c r="AX273" s="129" t="str">
        <f t="shared" si="16"/>
        <v/>
      </c>
      <c r="AY273" s="143"/>
      <c r="AZ273" s="130"/>
      <c r="BA273" s="131" t="str">
        <f t="shared" si="17"/>
        <v/>
      </c>
      <c r="BB273" s="143"/>
      <c r="BC273" s="143"/>
      <c r="BD273" s="132"/>
      <c r="BE273" s="141"/>
      <c r="BF273" s="134" t="str">
        <f t="shared" si="18"/>
        <v/>
      </c>
      <c r="BG273" s="135" t="str">
        <f t="shared" si="19"/>
        <v>FLE585__44494_0.2990625___Negative_44494_0.482407407407407_</v>
      </c>
      <c r="BH273" s="136" t="str">
        <f t="shared" si="20"/>
        <v/>
      </c>
      <c r="BI273" s="141" t="s">
        <v>896</v>
      </c>
      <c r="BJ273" s="137" t="str">
        <f t="shared" si="21"/>
        <v>FLB3846</v>
      </c>
      <c r="BK273" s="138" t="b">
        <f t="shared" si="22"/>
        <v>0</v>
      </c>
      <c r="BL273" s="137" t="str">
        <f t="shared" si="23"/>
        <v/>
      </c>
      <c r="BM273" s="132"/>
      <c r="BN273" s="8" t="b">
        <f t="shared" si="24"/>
        <v>1</v>
      </c>
      <c r="BO273" s="139" t="b">
        <f t="shared" si="25"/>
        <v>0</v>
      </c>
      <c r="BP273" s="140" t="b">
        <f t="shared" si="26"/>
        <v>1</v>
      </c>
      <c r="BQ273" s="4"/>
      <c r="BR273" s="4" t="str">
        <f t="shared" si="27"/>
        <v/>
      </c>
      <c r="BS273" s="4"/>
      <c r="BT273" s="4"/>
    </row>
    <row r="274">
      <c r="A274" s="4" t="s">
        <v>897</v>
      </c>
      <c r="B274" s="144">
        <v>44494.0</v>
      </c>
      <c r="C274" s="115">
        <v>0.29965277777777777</v>
      </c>
      <c r="D274" s="4"/>
      <c r="E274" s="143"/>
      <c r="F274" s="4"/>
      <c r="G274" s="4"/>
      <c r="H274" s="151"/>
      <c r="I274" s="4"/>
      <c r="J274" s="4"/>
      <c r="K274" s="4" t="s">
        <v>622</v>
      </c>
      <c r="L274" s="145">
        <v>44494.0</v>
      </c>
      <c r="M274" s="115">
        <v>0.4824074074074074</v>
      </c>
      <c r="N274" s="4"/>
      <c r="O274" s="4"/>
      <c r="P274" s="116" t="b">
        <f>IFNA(IF(VLOOKUP($A274,'Add from APT'!$AA$2:$AC808,3,FALSE)&gt;0,TRUE,FALSE),"ER - NOT IN APT")</f>
        <v>0</v>
      </c>
      <c r="Q274" s="82" t="str">
        <f>IF(ISLOGICAL(P274),IF(P274,"ER - REPS IN APT", IFNA(VLOOKUP($A274,RAW_APT!$A$3:$M808,7,FALSE),"ER - NOT IN APT")),P274)</f>
        <v>Result</v>
      </c>
      <c r="R274" s="117" t="b">
        <f t="shared" si="2"/>
        <v>1</v>
      </c>
      <c r="S274" s="116">
        <f t="shared" si="3"/>
        <v>1</v>
      </c>
      <c r="T274" s="146"/>
      <c r="U274" s="147"/>
      <c r="V274" s="147"/>
      <c r="W274" s="147"/>
      <c r="X274" s="120" t="b">
        <f t="shared" si="4"/>
        <v>0</v>
      </c>
      <c r="Y274" s="121" t="b">
        <v>0</v>
      </c>
      <c r="Z274" s="122" t="str">
        <f t="shared" si="5"/>
        <v/>
      </c>
      <c r="AA274" s="122" t="b">
        <f t="shared" si="6"/>
        <v>0</v>
      </c>
      <c r="AB274" s="147" t="b">
        <v>0</v>
      </c>
      <c r="AC274" s="148">
        <v>280.0</v>
      </c>
      <c r="AD274" s="149" t="b">
        <v>0</v>
      </c>
      <c r="AE274" s="125" t="str">
        <f t="shared" si="7"/>
        <v/>
      </c>
      <c r="AF274" s="117" t="b">
        <f t="shared" si="8"/>
        <v>0</v>
      </c>
      <c r="AG274" s="126" t="b">
        <f t="shared" si="9"/>
        <v>0</v>
      </c>
      <c r="AH274" s="148"/>
      <c r="AI274" s="150"/>
      <c r="AJ274" s="146"/>
      <c r="AK274" s="83" t="str">
        <f t="shared" si="10"/>
        <v>Negative</v>
      </c>
      <c r="AL274" s="147"/>
      <c r="AM274" s="83" t="s">
        <v>373</v>
      </c>
      <c r="AN274" s="83" t="s">
        <v>305</v>
      </c>
      <c r="AO274" s="83" t="str">
        <f>IFERROR(__xludf.DUMMYFUNCTION("IF($AG274, ""DELETED"",TRIM(JOIN("" "",D274:E274)))"),"")</f>
        <v/>
      </c>
      <c r="AP274" s="83" t="str">
        <f t="shared" ref="AP274:AQ274" si="298">IF($AG274, "DELETED", TRIM(CONCATENATE(F274,I274,U274)))</f>
        <v/>
      </c>
      <c r="AQ274" s="83" t="str">
        <f t="shared" si="298"/>
        <v/>
      </c>
      <c r="AR274" s="83" t="str">
        <f>IFERROR(__xludf.DUMMYFUNCTION("IF($AG274, ""DELETED"", TRIM(JOIN("" "",AP274,AQ274)))"),"")</f>
        <v/>
      </c>
      <c r="AS274" s="127"/>
      <c r="AT274" s="128" t="b">
        <f t="shared" si="12"/>
        <v>0</v>
      </c>
      <c r="AU274" s="128" t="str">
        <f t="shared" si="13"/>
        <v/>
      </c>
      <c r="AV274" s="128" t="str">
        <f t="shared" si="14"/>
        <v/>
      </c>
      <c r="AW274" s="128" t="str">
        <f t="shared" si="15"/>
        <v/>
      </c>
      <c r="AX274" s="129" t="str">
        <f t="shared" si="16"/>
        <v/>
      </c>
      <c r="AY274" s="143"/>
      <c r="AZ274" s="130"/>
      <c r="BA274" s="131" t="str">
        <f t="shared" si="17"/>
        <v/>
      </c>
      <c r="BB274" s="143"/>
      <c r="BC274" s="143"/>
      <c r="BD274" s="132"/>
      <c r="BE274" s="141"/>
      <c r="BF274" s="134" t="str">
        <f t="shared" si="18"/>
        <v/>
      </c>
      <c r="BG274" s="135" t="str">
        <f t="shared" si="19"/>
        <v>FLE605__44494_0.299652777777778___Negative_44494_0.482407407407407_</v>
      </c>
      <c r="BH274" s="136" t="str">
        <f t="shared" si="20"/>
        <v/>
      </c>
      <c r="BI274" s="141" t="s">
        <v>898</v>
      </c>
      <c r="BJ274" s="137" t="str">
        <f t="shared" si="21"/>
        <v>FLB3847</v>
      </c>
      <c r="BK274" s="138" t="b">
        <f t="shared" si="22"/>
        <v>0</v>
      </c>
      <c r="BL274" s="137" t="str">
        <f t="shared" si="23"/>
        <v/>
      </c>
      <c r="BM274" s="132"/>
      <c r="BN274" s="8" t="b">
        <f t="shared" si="24"/>
        <v>1</v>
      </c>
      <c r="BO274" s="139" t="b">
        <f t="shared" si="25"/>
        <v>0</v>
      </c>
      <c r="BP274" s="140" t="b">
        <f t="shared" si="26"/>
        <v>1</v>
      </c>
      <c r="BQ274" s="4"/>
      <c r="BR274" s="4" t="str">
        <f t="shared" si="27"/>
        <v/>
      </c>
      <c r="BS274" s="4"/>
      <c r="BT274" s="4"/>
    </row>
    <row r="275">
      <c r="A275" s="4" t="s">
        <v>899</v>
      </c>
      <c r="B275" s="144">
        <v>44494.0</v>
      </c>
      <c r="C275" s="115">
        <v>0.3000462962962963</v>
      </c>
      <c r="D275" s="4"/>
      <c r="E275" s="143"/>
      <c r="F275" s="4"/>
      <c r="G275" s="4"/>
      <c r="H275" s="151"/>
      <c r="I275" s="4"/>
      <c r="J275" s="4"/>
      <c r="K275" s="4" t="s">
        <v>622</v>
      </c>
      <c r="L275" s="145">
        <v>44494.0</v>
      </c>
      <c r="M275" s="115">
        <v>0.4824074074074074</v>
      </c>
      <c r="N275" s="4"/>
      <c r="O275" s="4"/>
      <c r="P275" s="116" t="b">
        <f>IFNA(IF(VLOOKUP($A275,'Add from APT'!$AA$2:$AC808,3,FALSE)&gt;0,TRUE,FALSE),"ER - NOT IN APT")</f>
        <v>0</v>
      </c>
      <c r="Q275" s="82" t="str">
        <f>IF(ISLOGICAL(P275),IF(P275,"ER - REPS IN APT", IFNA(VLOOKUP($A275,RAW_APT!$A$3:$M808,7,FALSE),"ER - NOT IN APT")),P275)</f>
        <v>Result</v>
      </c>
      <c r="R275" s="117" t="b">
        <f t="shared" si="2"/>
        <v>1</v>
      </c>
      <c r="S275" s="116">
        <f t="shared" si="3"/>
        <v>1</v>
      </c>
      <c r="T275" s="146"/>
      <c r="U275" s="147"/>
      <c r="V275" s="147"/>
      <c r="W275" s="147"/>
      <c r="X275" s="120" t="b">
        <f t="shared" si="4"/>
        <v>0</v>
      </c>
      <c r="Y275" s="121" t="b">
        <v>0</v>
      </c>
      <c r="Z275" s="122" t="str">
        <f t="shared" si="5"/>
        <v/>
      </c>
      <c r="AA275" s="122" t="b">
        <f t="shared" si="6"/>
        <v>0</v>
      </c>
      <c r="AB275" s="147" t="b">
        <v>0</v>
      </c>
      <c r="AC275" s="148">
        <v>279.0</v>
      </c>
      <c r="AD275" s="149" t="b">
        <v>0</v>
      </c>
      <c r="AE275" s="125" t="str">
        <f t="shared" si="7"/>
        <v/>
      </c>
      <c r="AF275" s="117" t="b">
        <f t="shared" si="8"/>
        <v>0</v>
      </c>
      <c r="AG275" s="126" t="b">
        <f t="shared" si="9"/>
        <v>0</v>
      </c>
      <c r="AH275" s="148"/>
      <c r="AI275" s="150"/>
      <c r="AJ275" s="146"/>
      <c r="AK275" s="83" t="str">
        <f t="shared" si="10"/>
        <v>Negative</v>
      </c>
      <c r="AL275" s="147"/>
      <c r="AM275" s="83" t="s">
        <v>373</v>
      </c>
      <c r="AN275" s="83" t="s">
        <v>349</v>
      </c>
      <c r="AO275" s="83" t="str">
        <f>IFERROR(__xludf.DUMMYFUNCTION("IF($AG275, ""DELETED"",TRIM(JOIN("" "",D275:E275)))"),"")</f>
        <v/>
      </c>
      <c r="AP275" s="83" t="str">
        <f t="shared" ref="AP275:AQ275" si="299">IF($AG275, "DELETED", TRIM(CONCATENATE(F275,I275,U275)))</f>
        <v/>
      </c>
      <c r="AQ275" s="83" t="str">
        <f t="shared" si="299"/>
        <v/>
      </c>
      <c r="AR275" s="83" t="str">
        <f>IFERROR(__xludf.DUMMYFUNCTION("IF($AG275, ""DELETED"", TRIM(JOIN("" "",AP275,AQ275)))"),"")</f>
        <v/>
      </c>
      <c r="AS275" s="127"/>
      <c r="AT275" s="128" t="b">
        <f t="shared" si="12"/>
        <v>0</v>
      </c>
      <c r="AU275" s="128" t="str">
        <f t="shared" si="13"/>
        <v/>
      </c>
      <c r="AV275" s="128" t="str">
        <f t="shared" si="14"/>
        <v/>
      </c>
      <c r="AW275" s="128" t="str">
        <f t="shared" si="15"/>
        <v/>
      </c>
      <c r="AX275" s="129" t="str">
        <f t="shared" si="16"/>
        <v/>
      </c>
      <c r="AY275" s="143"/>
      <c r="AZ275" s="130"/>
      <c r="BA275" s="131" t="str">
        <f t="shared" si="17"/>
        <v/>
      </c>
      <c r="BB275" s="143"/>
      <c r="BC275" s="143"/>
      <c r="BD275" s="132"/>
      <c r="BE275" s="141"/>
      <c r="BF275" s="134" t="str">
        <f t="shared" si="18"/>
        <v/>
      </c>
      <c r="BG275" s="135" t="str">
        <f t="shared" si="19"/>
        <v>FLE645__44494_0.300046296296296___Negative_44494_0.482407407407407_</v>
      </c>
      <c r="BH275" s="136" t="str">
        <f t="shared" si="20"/>
        <v/>
      </c>
      <c r="BI275" s="141" t="s">
        <v>900</v>
      </c>
      <c r="BJ275" s="137" t="str">
        <f t="shared" si="21"/>
        <v>FLB3849</v>
      </c>
      <c r="BK275" s="138" t="b">
        <f t="shared" si="22"/>
        <v>0</v>
      </c>
      <c r="BL275" s="137" t="str">
        <f t="shared" si="23"/>
        <v/>
      </c>
      <c r="BM275" s="132"/>
      <c r="BN275" s="8" t="b">
        <f t="shared" si="24"/>
        <v>1</v>
      </c>
      <c r="BO275" s="139" t="b">
        <f t="shared" si="25"/>
        <v>0</v>
      </c>
      <c r="BP275" s="140" t="b">
        <f t="shared" si="26"/>
        <v>1</v>
      </c>
      <c r="BQ275" s="4"/>
      <c r="BR275" s="4" t="str">
        <f t="shared" si="27"/>
        <v/>
      </c>
      <c r="BS275" s="4"/>
      <c r="BT275" s="4"/>
    </row>
    <row r="276">
      <c r="A276" s="4" t="s">
        <v>901</v>
      </c>
      <c r="B276" s="144">
        <v>44494.0</v>
      </c>
      <c r="C276" s="115">
        <v>0.30136574074074074</v>
      </c>
      <c r="D276" s="4"/>
      <c r="E276" s="143"/>
      <c r="F276" s="4"/>
      <c r="G276" s="4"/>
      <c r="H276" s="151"/>
      <c r="I276" s="4"/>
      <c r="J276" s="4"/>
      <c r="K276" s="4" t="s">
        <v>622</v>
      </c>
      <c r="L276" s="145">
        <v>44494.0</v>
      </c>
      <c r="M276" s="115">
        <v>0.4824074074074074</v>
      </c>
      <c r="N276" s="4"/>
      <c r="O276" s="4"/>
      <c r="P276" s="116" t="b">
        <f>IFNA(IF(VLOOKUP($A276,'Add from APT'!$AA$2:$AC808,3,FALSE)&gt;0,TRUE,FALSE),"ER - NOT IN APT")</f>
        <v>0</v>
      </c>
      <c r="Q276" s="82" t="str">
        <f>IF(ISLOGICAL(P276),IF(P276,"ER - REPS IN APT", IFNA(VLOOKUP($A276,RAW_APT!$A$3:$M808,7,FALSE),"ER - NOT IN APT")),P276)</f>
        <v>Result</v>
      </c>
      <c r="R276" s="117" t="b">
        <f t="shared" si="2"/>
        <v>1</v>
      </c>
      <c r="S276" s="116">
        <f t="shared" si="3"/>
        <v>1</v>
      </c>
      <c r="T276" s="146"/>
      <c r="U276" s="147"/>
      <c r="V276" s="147"/>
      <c r="W276" s="147"/>
      <c r="X276" s="120" t="b">
        <f t="shared" si="4"/>
        <v>0</v>
      </c>
      <c r="Y276" s="121" t="b">
        <v>0</v>
      </c>
      <c r="Z276" s="122" t="str">
        <f t="shared" si="5"/>
        <v/>
      </c>
      <c r="AA276" s="122" t="b">
        <f t="shared" si="6"/>
        <v>0</v>
      </c>
      <c r="AB276" s="147" t="b">
        <v>0</v>
      </c>
      <c r="AC276" s="148">
        <v>278.0</v>
      </c>
      <c r="AD276" s="149" t="b">
        <v>0</v>
      </c>
      <c r="AE276" s="125" t="str">
        <f t="shared" si="7"/>
        <v/>
      </c>
      <c r="AF276" s="117" t="b">
        <f t="shared" si="8"/>
        <v>0</v>
      </c>
      <c r="AG276" s="126" t="b">
        <f t="shared" si="9"/>
        <v>0</v>
      </c>
      <c r="AH276" s="148"/>
      <c r="AI276" s="150"/>
      <c r="AJ276" s="146"/>
      <c r="AK276" s="83" t="str">
        <f t="shared" si="10"/>
        <v>Negative</v>
      </c>
      <c r="AL276" s="147"/>
      <c r="AM276" s="83" t="s">
        <v>373</v>
      </c>
      <c r="AN276" s="83" t="s">
        <v>413</v>
      </c>
      <c r="AO276" s="83" t="str">
        <f>IFERROR(__xludf.DUMMYFUNCTION("IF($AG276, ""DELETED"",TRIM(JOIN("" "",D276:E276)))"),"")</f>
        <v/>
      </c>
      <c r="AP276" s="83" t="str">
        <f t="shared" ref="AP276:AQ276" si="300">IF($AG276, "DELETED", TRIM(CONCATENATE(F276,I276,U276)))</f>
        <v/>
      </c>
      <c r="AQ276" s="83" t="str">
        <f t="shared" si="300"/>
        <v/>
      </c>
      <c r="AR276" s="83" t="str">
        <f>IFERROR(__xludf.DUMMYFUNCTION("IF($AG276, ""DELETED"", TRIM(JOIN("" "",AP276,AQ276)))"),"")</f>
        <v/>
      </c>
      <c r="AS276" s="127"/>
      <c r="AT276" s="128" t="b">
        <f t="shared" si="12"/>
        <v>0</v>
      </c>
      <c r="AU276" s="128" t="str">
        <f t="shared" si="13"/>
        <v/>
      </c>
      <c r="AV276" s="128" t="str">
        <f t="shared" si="14"/>
        <v/>
      </c>
      <c r="AW276" s="128" t="str">
        <f t="shared" si="15"/>
        <v/>
      </c>
      <c r="AX276" s="129" t="str">
        <f t="shared" si="16"/>
        <v/>
      </c>
      <c r="AY276" s="143"/>
      <c r="AZ276" s="130"/>
      <c r="BA276" s="131" t="str">
        <f t="shared" si="17"/>
        <v/>
      </c>
      <c r="BB276" s="143"/>
      <c r="BC276" s="143"/>
      <c r="BD276" s="132"/>
      <c r="BE276" s="141"/>
      <c r="BF276" s="134" t="str">
        <f t="shared" si="18"/>
        <v/>
      </c>
      <c r="BG276" s="135" t="str">
        <f t="shared" si="19"/>
        <v>FLE565__44494_0.301365740740741___Negative_44494_0.482407407407407_</v>
      </c>
      <c r="BH276" s="136" t="str">
        <f t="shared" si="20"/>
        <v/>
      </c>
      <c r="BI276" s="141" t="s">
        <v>902</v>
      </c>
      <c r="BJ276" s="137" t="str">
        <f t="shared" si="21"/>
        <v>FLB3850</v>
      </c>
      <c r="BK276" s="138" t="b">
        <f t="shared" si="22"/>
        <v>0</v>
      </c>
      <c r="BL276" s="137" t="str">
        <f t="shared" si="23"/>
        <v/>
      </c>
      <c r="BM276" s="132"/>
      <c r="BN276" s="8" t="b">
        <f t="shared" si="24"/>
        <v>1</v>
      </c>
      <c r="BO276" s="139" t="b">
        <f t="shared" si="25"/>
        <v>0</v>
      </c>
      <c r="BP276" s="140" t="b">
        <f t="shared" si="26"/>
        <v>1</v>
      </c>
      <c r="BQ276" s="4"/>
      <c r="BR276" s="4" t="str">
        <f t="shared" si="27"/>
        <v/>
      </c>
      <c r="BS276" s="4"/>
      <c r="BT276" s="4"/>
    </row>
    <row r="277">
      <c r="A277" s="4" t="s">
        <v>903</v>
      </c>
      <c r="B277" s="144">
        <v>44494.0</v>
      </c>
      <c r="C277" s="115">
        <v>0.3022916666666667</v>
      </c>
      <c r="D277" s="4"/>
      <c r="E277" s="143"/>
      <c r="F277" s="4"/>
      <c r="G277" s="4"/>
      <c r="H277" s="151"/>
      <c r="I277" s="4"/>
      <c r="J277" s="4"/>
      <c r="K277" s="4" t="s">
        <v>622</v>
      </c>
      <c r="L277" s="145">
        <v>44494.0</v>
      </c>
      <c r="M277" s="115">
        <v>0.4824074074074074</v>
      </c>
      <c r="N277" s="4"/>
      <c r="O277" s="4"/>
      <c r="P277" s="116" t="b">
        <f>IFNA(IF(VLOOKUP($A277,'Add from APT'!$AA$2:$AC808,3,FALSE)&gt;0,TRUE,FALSE),"ER - NOT IN APT")</f>
        <v>0</v>
      </c>
      <c r="Q277" s="82" t="str">
        <f>IF(ISLOGICAL(P277),IF(P277,"ER - REPS IN APT", IFNA(VLOOKUP($A277,RAW_APT!$A$3:$M808,7,FALSE),"ER - NOT IN APT")),P277)</f>
        <v>Result</v>
      </c>
      <c r="R277" s="117" t="b">
        <f t="shared" si="2"/>
        <v>1</v>
      </c>
      <c r="S277" s="116">
        <f t="shared" si="3"/>
        <v>1</v>
      </c>
      <c r="T277" s="146"/>
      <c r="U277" s="147"/>
      <c r="V277" s="147"/>
      <c r="W277" s="147"/>
      <c r="X277" s="120" t="b">
        <f t="shared" si="4"/>
        <v>0</v>
      </c>
      <c r="Y277" s="121" t="b">
        <v>0</v>
      </c>
      <c r="Z277" s="122" t="str">
        <f t="shared" si="5"/>
        <v/>
      </c>
      <c r="AA277" s="122" t="b">
        <f t="shared" si="6"/>
        <v>0</v>
      </c>
      <c r="AB277" s="147" t="b">
        <v>0</v>
      </c>
      <c r="AC277" s="148">
        <v>277.0</v>
      </c>
      <c r="AD277" s="149" t="b">
        <v>0</v>
      </c>
      <c r="AE277" s="125" t="str">
        <f t="shared" si="7"/>
        <v/>
      </c>
      <c r="AF277" s="117" t="b">
        <f t="shared" si="8"/>
        <v>0</v>
      </c>
      <c r="AG277" s="126" t="b">
        <f t="shared" si="9"/>
        <v>0</v>
      </c>
      <c r="AH277" s="148"/>
      <c r="AI277" s="150"/>
      <c r="AJ277" s="146"/>
      <c r="AK277" s="83" t="str">
        <f t="shared" si="10"/>
        <v>Negative</v>
      </c>
      <c r="AL277" s="147"/>
      <c r="AM277" s="83" t="s">
        <v>280</v>
      </c>
      <c r="AN277" s="83" t="s">
        <v>360</v>
      </c>
      <c r="AO277" s="83" t="str">
        <f>IFERROR(__xludf.DUMMYFUNCTION("IF($AG277, ""DELETED"",TRIM(JOIN("" "",D277:E277)))"),"")</f>
        <v/>
      </c>
      <c r="AP277" s="83" t="str">
        <f t="shared" ref="AP277:AQ277" si="301">IF($AG277, "DELETED", TRIM(CONCATENATE(F277,I277,U277)))</f>
        <v/>
      </c>
      <c r="AQ277" s="83" t="str">
        <f t="shared" si="301"/>
        <v/>
      </c>
      <c r="AR277" s="83" t="str">
        <f>IFERROR(__xludf.DUMMYFUNCTION("IF($AG277, ""DELETED"", TRIM(JOIN("" "",AP277,AQ277)))"),"")</f>
        <v/>
      </c>
      <c r="AS277" s="127"/>
      <c r="AT277" s="128" t="b">
        <f t="shared" si="12"/>
        <v>0</v>
      </c>
      <c r="AU277" s="128" t="str">
        <f t="shared" si="13"/>
        <v/>
      </c>
      <c r="AV277" s="128" t="str">
        <f t="shared" si="14"/>
        <v/>
      </c>
      <c r="AW277" s="128" t="str">
        <f t="shared" si="15"/>
        <v/>
      </c>
      <c r="AX277" s="129" t="str">
        <f t="shared" si="16"/>
        <v/>
      </c>
      <c r="AY277" s="143"/>
      <c r="AZ277" s="130"/>
      <c r="BA277" s="131" t="str">
        <f t="shared" si="17"/>
        <v/>
      </c>
      <c r="BB277" s="143"/>
      <c r="BC277" s="143"/>
      <c r="BD277" s="132"/>
      <c r="BE277" s="141"/>
      <c r="BF277" s="134" t="str">
        <f t="shared" si="18"/>
        <v/>
      </c>
      <c r="BG277" s="135" t="str">
        <f t="shared" si="19"/>
        <v>FLE568__44494_0.302291666666667___Negative_44494_0.482407407407407_</v>
      </c>
      <c r="BH277" s="136" t="str">
        <f t="shared" si="20"/>
        <v/>
      </c>
      <c r="BI277" s="141" t="s">
        <v>904</v>
      </c>
      <c r="BJ277" s="137" t="str">
        <f t="shared" si="21"/>
        <v>FLB3851</v>
      </c>
      <c r="BK277" s="138" t="b">
        <f t="shared" si="22"/>
        <v>0</v>
      </c>
      <c r="BL277" s="137" t="str">
        <f t="shared" si="23"/>
        <v/>
      </c>
      <c r="BM277" s="132"/>
      <c r="BN277" s="8" t="b">
        <f t="shared" si="24"/>
        <v>1</v>
      </c>
      <c r="BO277" s="139" t="b">
        <f t="shared" si="25"/>
        <v>0</v>
      </c>
      <c r="BP277" s="140" t="b">
        <f t="shared" si="26"/>
        <v>1</v>
      </c>
      <c r="BQ277" s="4"/>
      <c r="BR277" s="4" t="str">
        <f t="shared" si="27"/>
        <v/>
      </c>
      <c r="BS277" s="4"/>
      <c r="BT277" s="4"/>
    </row>
    <row r="278">
      <c r="A278" s="4" t="s">
        <v>905</v>
      </c>
      <c r="B278" s="144">
        <v>44494.0</v>
      </c>
      <c r="C278" s="115">
        <v>0.302962962962963</v>
      </c>
      <c r="D278" s="4"/>
      <c r="E278" s="143"/>
      <c r="F278" s="4"/>
      <c r="G278" s="4"/>
      <c r="H278" s="151"/>
      <c r="I278" s="4"/>
      <c r="J278" s="4"/>
      <c r="K278" s="4" t="s">
        <v>622</v>
      </c>
      <c r="L278" s="145">
        <v>44494.0</v>
      </c>
      <c r="M278" s="115">
        <v>0.4824074074074074</v>
      </c>
      <c r="N278" s="4"/>
      <c r="O278" s="4"/>
      <c r="P278" s="116" t="b">
        <f>IFNA(IF(VLOOKUP($A278,'Add from APT'!$AA$2:$AC808,3,FALSE)&gt;0,TRUE,FALSE),"ER - NOT IN APT")</f>
        <v>0</v>
      </c>
      <c r="Q278" s="82" t="str">
        <f>IF(ISLOGICAL(P278),IF(P278,"ER - REPS IN APT", IFNA(VLOOKUP($A278,RAW_APT!$A$3:$M808,7,FALSE),"ER - NOT IN APT")),P278)</f>
        <v>Result</v>
      </c>
      <c r="R278" s="117" t="b">
        <f t="shared" si="2"/>
        <v>1</v>
      </c>
      <c r="S278" s="116">
        <f t="shared" si="3"/>
        <v>1</v>
      </c>
      <c r="T278" s="146"/>
      <c r="U278" s="147"/>
      <c r="V278" s="147"/>
      <c r="W278" s="147"/>
      <c r="X278" s="120" t="b">
        <f t="shared" si="4"/>
        <v>0</v>
      </c>
      <c r="Y278" s="121" t="b">
        <v>0</v>
      </c>
      <c r="Z278" s="122" t="str">
        <f t="shared" si="5"/>
        <v/>
      </c>
      <c r="AA278" s="122" t="b">
        <f t="shared" si="6"/>
        <v>0</v>
      </c>
      <c r="AB278" s="147" t="b">
        <v>0</v>
      </c>
      <c r="AC278" s="148">
        <v>276.0</v>
      </c>
      <c r="AD278" s="149" t="b">
        <v>0</v>
      </c>
      <c r="AE278" s="125" t="str">
        <f t="shared" si="7"/>
        <v/>
      </c>
      <c r="AF278" s="117" t="b">
        <f t="shared" si="8"/>
        <v>0</v>
      </c>
      <c r="AG278" s="126" t="b">
        <f t="shared" si="9"/>
        <v>0</v>
      </c>
      <c r="AH278" s="148"/>
      <c r="AI278" s="150"/>
      <c r="AJ278" s="146"/>
      <c r="AK278" s="83" t="str">
        <f t="shared" si="10"/>
        <v>Negative</v>
      </c>
      <c r="AL278" s="147"/>
      <c r="AM278" s="83" t="s">
        <v>280</v>
      </c>
      <c r="AN278" s="83" t="s">
        <v>796</v>
      </c>
      <c r="AO278" s="83" t="str">
        <f>IFERROR(__xludf.DUMMYFUNCTION("IF($AG278, ""DELETED"",TRIM(JOIN("" "",D278:E278)))"),"")</f>
        <v/>
      </c>
      <c r="AP278" s="83" t="str">
        <f t="shared" ref="AP278:AQ278" si="302">IF($AG278, "DELETED", TRIM(CONCATENATE(F278,I278,U278)))</f>
        <v/>
      </c>
      <c r="AQ278" s="83" t="str">
        <f t="shared" si="302"/>
        <v/>
      </c>
      <c r="AR278" s="83" t="str">
        <f>IFERROR(__xludf.DUMMYFUNCTION("IF($AG278, ""DELETED"", TRIM(JOIN("" "",AP278,AQ278)))"),"")</f>
        <v/>
      </c>
      <c r="AS278" s="127"/>
      <c r="AT278" s="128" t="b">
        <f t="shared" si="12"/>
        <v>0</v>
      </c>
      <c r="AU278" s="128" t="str">
        <f t="shared" si="13"/>
        <v/>
      </c>
      <c r="AV278" s="128" t="str">
        <f t="shared" si="14"/>
        <v/>
      </c>
      <c r="AW278" s="128" t="str">
        <f t="shared" si="15"/>
        <v/>
      </c>
      <c r="AX278" s="129" t="str">
        <f t="shared" si="16"/>
        <v/>
      </c>
      <c r="AY278" s="143"/>
      <c r="AZ278" s="130"/>
      <c r="BA278" s="131" t="str">
        <f t="shared" si="17"/>
        <v/>
      </c>
      <c r="BB278" s="143"/>
      <c r="BC278" s="143"/>
      <c r="BD278" s="132"/>
      <c r="BE278" s="141"/>
      <c r="BF278" s="134" t="str">
        <f t="shared" si="18"/>
        <v/>
      </c>
      <c r="BG278" s="135" t="str">
        <f t="shared" si="19"/>
        <v>FLE533__44494_0.302962962962963___Negative_44494_0.482407407407407_</v>
      </c>
      <c r="BH278" s="136" t="str">
        <f t="shared" si="20"/>
        <v/>
      </c>
      <c r="BI278" s="141" t="s">
        <v>906</v>
      </c>
      <c r="BJ278" s="137" t="str">
        <f t="shared" si="21"/>
        <v>FLB3853</v>
      </c>
      <c r="BK278" s="138" t="b">
        <f t="shared" si="22"/>
        <v>0</v>
      </c>
      <c r="BL278" s="137" t="str">
        <f t="shared" si="23"/>
        <v/>
      </c>
      <c r="BM278" s="132"/>
      <c r="BN278" s="8" t="b">
        <f t="shared" si="24"/>
        <v>1</v>
      </c>
      <c r="BO278" s="139" t="b">
        <f t="shared" si="25"/>
        <v>0</v>
      </c>
      <c r="BP278" s="140" t="b">
        <f t="shared" si="26"/>
        <v>1</v>
      </c>
      <c r="BQ278" s="4"/>
      <c r="BR278" s="4" t="str">
        <f t="shared" si="27"/>
        <v/>
      </c>
      <c r="BS278" s="4"/>
      <c r="BT278" s="4"/>
    </row>
    <row r="279">
      <c r="A279" s="4" t="s">
        <v>907</v>
      </c>
      <c r="B279" s="144">
        <v>44494.0</v>
      </c>
      <c r="C279" s="115">
        <v>0.30324074074074076</v>
      </c>
      <c r="D279" s="4"/>
      <c r="E279" s="143"/>
      <c r="F279" s="4"/>
      <c r="G279" s="4"/>
      <c r="H279" s="151"/>
      <c r="I279" s="4"/>
      <c r="J279" s="4"/>
      <c r="K279" s="4" t="s">
        <v>622</v>
      </c>
      <c r="L279" s="145">
        <v>44494.0</v>
      </c>
      <c r="M279" s="115">
        <v>0.4824189814814815</v>
      </c>
      <c r="N279" s="4"/>
      <c r="O279" s="4"/>
      <c r="P279" s="116" t="b">
        <f>IFNA(IF(VLOOKUP($A279,'Add from APT'!$AA$2:$AC808,3,FALSE)&gt;0,TRUE,FALSE),"ER - NOT IN APT")</f>
        <v>0</v>
      </c>
      <c r="Q279" s="82" t="str">
        <f>IF(ISLOGICAL(P279),IF(P279,"ER - REPS IN APT", IFNA(VLOOKUP($A279,RAW_APT!$A$3:$M808,7,FALSE),"ER - NOT IN APT")),P279)</f>
        <v>Result</v>
      </c>
      <c r="R279" s="117" t="b">
        <f t="shared" si="2"/>
        <v>1</v>
      </c>
      <c r="S279" s="116">
        <f t="shared" si="3"/>
        <v>1</v>
      </c>
      <c r="T279" s="146"/>
      <c r="U279" s="147"/>
      <c r="V279" s="147"/>
      <c r="W279" s="147"/>
      <c r="X279" s="120" t="b">
        <f t="shared" si="4"/>
        <v>0</v>
      </c>
      <c r="Y279" s="121" t="b">
        <v>0</v>
      </c>
      <c r="Z279" s="122" t="str">
        <f t="shared" si="5"/>
        <v/>
      </c>
      <c r="AA279" s="122" t="b">
        <f t="shared" si="6"/>
        <v>0</v>
      </c>
      <c r="AB279" s="147" t="b">
        <v>0</v>
      </c>
      <c r="AC279" s="148">
        <v>275.0</v>
      </c>
      <c r="AD279" s="149" t="b">
        <v>0</v>
      </c>
      <c r="AE279" s="125" t="str">
        <f t="shared" si="7"/>
        <v/>
      </c>
      <c r="AF279" s="117" t="b">
        <f t="shared" si="8"/>
        <v>0</v>
      </c>
      <c r="AG279" s="126" t="b">
        <f t="shared" si="9"/>
        <v>0</v>
      </c>
      <c r="AH279" s="148"/>
      <c r="AI279" s="150"/>
      <c r="AJ279" s="146"/>
      <c r="AK279" s="83" t="str">
        <f t="shared" si="10"/>
        <v>Negative</v>
      </c>
      <c r="AL279" s="147"/>
      <c r="AM279" s="83" t="s">
        <v>280</v>
      </c>
      <c r="AN279" s="83" t="s">
        <v>437</v>
      </c>
      <c r="AO279" s="83" t="str">
        <f>IFERROR(__xludf.DUMMYFUNCTION("IF($AG279, ""DELETED"",TRIM(JOIN("" "",D279:E279)))"),"")</f>
        <v/>
      </c>
      <c r="AP279" s="83" t="str">
        <f t="shared" ref="AP279:AQ279" si="303">IF($AG279, "DELETED", TRIM(CONCATENATE(F279,I279,U279)))</f>
        <v/>
      </c>
      <c r="AQ279" s="83" t="str">
        <f t="shared" si="303"/>
        <v/>
      </c>
      <c r="AR279" s="83" t="str">
        <f>IFERROR(__xludf.DUMMYFUNCTION("IF($AG279, ""DELETED"", TRIM(JOIN("" "",AP279,AQ279)))"),"")</f>
        <v/>
      </c>
      <c r="AS279" s="127"/>
      <c r="AT279" s="128" t="b">
        <f t="shared" si="12"/>
        <v>0</v>
      </c>
      <c r="AU279" s="128" t="str">
        <f t="shared" si="13"/>
        <v/>
      </c>
      <c r="AV279" s="128" t="str">
        <f t="shared" si="14"/>
        <v/>
      </c>
      <c r="AW279" s="128" t="str">
        <f t="shared" si="15"/>
        <v/>
      </c>
      <c r="AX279" s="129" t="str">
        <f t="shared" si="16"/>
        <v/>
      </c>
      <c r="AY279" s="143"/>
      <c r="AZ279" s="130"/>
      <c r="BA279" s="131" t="str">
        <f t="shared" si="17"/>
        <v/>
      </c>
      <c r="BB279" s="143"/>
      <c r="BC279" s="143"/>
      <c r="BD279" s="132"/>
      <c r="BE279" s="141"/>
      <c r="BF279" s="134" t="str">
        <f t="shared" si="18"/>
        <v/>
      </c>
      <c r="BG279" s="135" t="str">
        <f t="shared" si="19"/>
        <v>FLE576__44494_0.303240740740741___Negative_44494_0.482418981481482_</v>
      </c>
      <c r="BH279" s="136" t="str">
        <f t="shared" si="20"/>
        <v/>
      </c>
      <c r="BI279" s="141" t="s">
        <v>908</v>
      </c>
      <c r="BJ279" s="137" t="str">
        <f t="shared" si="21"/>
        <v>FLB3854</v>
      </c>
      <c r="BK279" s="138" t="b">
        <f t="shared" si="22"/>
        <v>0</v>
      </c>
      <c r="BL279" s="137" t="str">
        <f t="shared" si="23"/>
        <v/>
      </c>
      <c r="BM279" s="132"/>
      <c r="BN279" s="8" t="b">
        <f t="shared" si="24"/>
        <v>1</v>
      </c>
      <c r="BO279" s="139" t="b">
        <f t="shared" si="25"/>
        <v>0</v>
      </c>
      <c r="BP279" s="140" t="b">
        <f t="shared" si="26"/>
        <v>1</v>
      </c>
      <c r="BQ279" s="4"/>
      <c r="BR279" s="4" t="str">
        <f t="shared" si="27"/>
        <v/>
      </c>
      <c r="BS279" s="4"/>
      <c r="BT279" s="4"/>
    </row>
    <row r="280">
      <c r="A280" s="143" t="s">
        <v>909</v>
      </c>
      <c r="B280" s="144">
        <v>44494.0</v>
      </c>
      <c r="C280" s="115">
        <v>0.3120717592592593</v>
      </c>
      <c r="D280" s="4"/>
      <c r="E280" s="143"/>
      <c r="F280" s="149"/>
      <c r="G280" s="149"/>
      <c r="H280" s="151"/>
      <c r="I280" s="4"/>
      <c r="J280" s="4"/>
      <c r="K280" s="4" t="s">
        <v>622</v>
      </c>
      <c r="L280" s="145">
        <v>44494.0</v>
      </c>
      <c r="M280" s="115">
        <v>0.4824189814814815</v>
      </c>
      <c r="N280" s="4"/>
      <c r="O280" s="4"/>
      <c r="P280" s="116" t="b">
        <f>IFNA(IF(VLOOKUP($A280,'Add from APT'!$AA$2:$AC808,3,FALSE)&gt;0,TRUE,FALSE),"ER - NOT IN APT")</f>
        <v>0</v>
      </c>
      <c r="Q280" s="82" t="str">
        <f>IF(ISLOGICAL(P280),IF(P280,"ER - REPS IN APT", IFNA(VLOOKUP($A280,RAW_APT!$A$3:$M808,7,FALSE),"ER - NOT IN APT")),P280)</f>
        <v>Result</v>
      </c>
      <c r="R280" s="117" t="b">
        <f t="shared" si="2"/>
        <v>1</v>
      </c>
      <c r="S280" s="116">
        <f t="shared" si="3"/>
        <v>1</v>
      </c>
      <c r="T280" s="148">
        <v>0.0</v>
      </c>
      <c r="U280" s="149"/>
      <c r="V280" s="149"/>
      <c r="W280" s="147"/>
      <c r="X280" s="120" t="b">
        <f t="shared" si="4"/>
        <v>0</v>
      </c>
      <c r="Y280" s="121" t="b">
        <v>0</v>
      </c>
      <c r="Z280" s="122" t="str">
        <f t="shared" si="5"/>
        <v/>
      </c>
      <c r="AA280" s="122" t="b">
        <f t="shared" si="6"/>
        <v>0</v>
      </c>
      <c r="AB280" s="147" t="b">
        <v>0</v>
      </c>
      <c r="AC280" s="148">
        <v>696.0</v>
      </c>
      <c r="AD280" s="149" t="b">
        <v>1</v>
      </c>
      <c r="AE280" s="125" t="str">
        <f t="shared" si="7"/>
        <v/>
      </c>
      <c r="AF280" s="117" t="b">
        <f t="shared" si="8"/>
        <v>0</v>
      </c>
      <c r="AG280" s="126" t="b">
        <f t="shared" si="9"/>
        <v>0</v>
      </c>
      <c r="AH280" s="148"/>
      <c r="AI280" s="150"/>
      <c r="AJ280" s="146"/>
      <c r="AK280" s="83" t="str">
        <f t="shared" si="10"/>
        <v>Negative</v>
      </c>
      <c r="AL280" s="147"/>
      <c r="AM280" s="83" t="s">
        <v>280</v>
      </c>
      <c r="AN280" s="83" t="s">
        <v>910</v>
      </c>
      <c r="AO280" s="83" t="str">
        <f>IFERROR(__xludf.DUMMYFUNCTION("IF($AG280, ""DELETED"",TRIM(JOIN("" "",D280:E280)))"),"")</f>
        <v/>
      </c>
      <c r="AP280" s="83" t="str">
        <f t="shared" ref="AP280:AQ280" si="304">IF($AG280, "DELETED", TRIM(CONCATENATE(F280,I280,U280)))</f>
        <v/>
      </c>
      <c r="AQ280" s="83" t="str">
        <f t="shared" si="304"/>
        <v/>
      </c>
      <c r="AR280" s="83" t="str">
        <f>IFERROR(__xludf.DUMMYFUNCTION("IF($AG280, ""DELETED"", TRIM(JOIN("" "",AP280,AQ280)))"),"")</f>
        <v/>
      </c>
      <c r="AS280" s="127"/>
      <c r="AT280" s="128" t="b">
        <f t="shared" si="12"/>
        <v>0</v>
      </c>
      <c r="AU280" s="128" t="str">
        <f t="shared" si="13"/>
        <v/>
      </c>
      <c r="AV280" s="128" t="str">
        <f t="shared" si="14"/>
        <v/>
      </c>
      <c r="AW280" s="128" t="str">
        <f t="shared" si="15"/>
        <v/>
      </c>
      <c r="AX280" s="129" t="str">
        <f t="shared" si="16"/>
        <v/>
      </c>
      <c r="AY280" s="143"/>
      <c r="AZ280" s="130"/>
      <c r="BA280" s="131" t="str">
        <f t="shared" si="17"/>
        <v/>
      </c>
      <c r="BB280" s="143"/>
      <c r="BC280" s="143"/>
      <c r="BD280" s="132"/>
      <c r="BE280" s="141"/>
      <c r="BF280" s="134" t="str">
        <f t="shared" si="18"/>
        <v/>
      </c>
      <c r="BG280" s="135" t="str">
        <f t="shared" si="19"/>
        <v>FLE602__44494_0.312071759259259___Negative_44494_0.482418981481482_</v>
      </c>
      <c r="BH280" s="136" t="str">
        <f t="shared" si="20"/>
        <v/>
      </c>
      <c r="BI280" s="141" t="s">
        <v>911</v>
      </c>
      <c r="BJ280" s="137" t="str">
        <f t="shared" si="21"/>
        <v>FLB3855</v>
      </c>
      <c r="BK280" s="138" t="b">
        <f t="shared" si="22"/>
        <v>0</v>
      </c>
      <c r="BL280" s="137" t="str">
        <f t="shared" si="23"/>
        <v/>
      </c>
      <c r="BM280" s="132"/>
      <c r="BN280" s="8" t="b">
        <f t="shared" si="24"/>
        <v>1</v>
      </c>
      <c r="BO280" s="139" t="b">
        <f t="shared" si="25"/>
        <v>0</v>
      </c>
      <c r="BP280" s="140" t="b">
        <f t="shared" si="26"/>
        <v>1</v>
      </c>
      <c r="BQ280" s="4"/>
      <c r="BR280" s="4" t="str">
        <f t="shared" si="27"/>
        <v/>
      </c>
      <c r="BS280" s="4"/>
      <c r="BT280" s="4"/>
    </row>
    <row r="281">
      <c r="A281" s="143" t="s">
        <v>912</v>
      </c>
      <c r="B281" s="144">
        <v>44494.0</v>
      </c>
      <c r="C281" s="115">
        <v>0.3123726851851852</v>
      </c>
      <c r="D281" s="4"/>
      <c r="E281" s="143"/>
      <c r="F281" s="149"/>
      <c r="G281" s="149"/>
      <c r="H281" s="151"/>
      <c r="I281" s="4"/>
      <c r="J281" s="4"/>
      <c r="K281" s="4" t="s">
        <v>622</v>
      </c>
      <c r="L281" s="145">
        <v>44494.0</v>
      </c>
      <c r="M281" s="115">
        <v>0.4824189814814815</v>
      </c>
      <c r="N281" s="4"/>
      <c r="O281" s="4"/>
      <c r="P281" s="116" t="b">
        <f>IFNA(IF(VLOOKUP($A281,'Add from APT'!$AA$2:$AC808,3,FALSE)&gt;0,TRUE,FALSE),"ER - NOT IN APT")</f>
        <v>0</v>
      </c>
      <c r="Q281" s="82" t="str">
        <f>IF(ISLOGICAL(P281),IF(P281,"ER - REPS IN APT", IFNA(VLOOKUP($A281,RAW_APT!$A$3:$M808,7,FALSE),"ER - NOT IN APT")),P281)</f>
        <v>Result</v>
      </c>
      <c r="R281" s="117" t="b">
        <f t="shared" si="2"/>
        <v>1</v>
      </c>
      <c r="S281" s="116">
        <f t="shared" si="3"/>
        <v>1</v>
      </c>
      <c r="T281" s="148">
        <v>0.0</v>
      </c>
      <c r="U281" s="149"/>
      <c r="V281" s="149"/>
      <c r="W281" s="147"/>
      <c r="X281" s="120" t="b">
        <f t="shared" si="4"/>
        <v>0</v>
      </c>
      <c r="Y281" s="121" t="b">
        <v>0</v>
      </c>
      <c r="Z281" s="122" t="str">
        <f t="shared" si="5"/>
        <v/>
      </c>
      <c r="AA281" s="122" t="b">
        <f t="shared" si="6"/>
        <v>0</v>
      </c>
      <c r="AB281" s="147" t="b">
        <v>0</v>
      </c>
      <c r="AC281" s="148">
        <v>695.0</v>
      </c>
      <c r="AD281" s="149" t="b">
        <v>1</v>
      </c>
      <c r="AE281" s="125" t="str">
        <f t="shared" si="7"/>
        <v/>
      </c>
      <c r="AF281" s="117" t="b">
        <f t="shared" si="8"/>
        <v>0</v>
      </c>
      <c r="AG281" s="126" t="b">
        <f t="shared" si="9"/>
        <v>0</v>
      </c>
      <c r="AH281" s="148"/>
      <c r="AI281" s="150"/>
      <c r="AJ281" s="146"/>
      <c r="AK281" s="83" t="str">
        <f t="shared" si="10"/>
        <v>Negative</v>
      </c>
      <c r="AL281" s="147"/>
      <c r="AM281" s="83" t="s">
        <v>280</v>
      </c>
      <c r="AN281" s="83" t="s">
        <v>913</v>
      </c>
      <c r="AO281" s="83" t="str">
        <f>IFERROR(__xludf.DUMMYFUNCTION("IF($AG281, ""DELETED"",TRIM(JOIN("" "",D281:E281)))"),"")</f>
        <v/>
      </c>
      <c r="AP281" s="83" t="str">
        <f t="shared" ref="AP281:AQ281" si="305">IF($AG281, "DELETED", TRIM(CONCATENATE(F281,I281,U281)))</f>
        <v/>
      </c>
      <c r="AQ281" s="83" t="str">
        <f t="shared" si="305"/>
        <v/>
      </c>
      <c r="AR281" s="83" t="str">
        <f>IFERROR(__xludf.DUMMYFUNCTION("IF($AG281, ""DELETED"", TRIM(JOIN("" "",AP281,AQ281)))"),"")</f>
        <v/>
      </c>
      <c r="AS281" s="127"/>
      <c r="AT281" s="128" t="b">
        <f t="shared" si="12"/>
        <v>0</v>
      </c>
      <c r="AU281" s="128" t="str">
        <f t="shared" si="13"/>
        <v/>
      </c>
      <c r="AV281" s="128" t="str">
        <f t="shared" si="14"/>
        <v/>
      </c>
      <c r="AW281" s="128" t="str">
        <f t="shared" si="15"/>
        <v/>
      </c>
      <c r="AX281" s="129" t="str">
        <f t="shared" si="16"/>
        <v/>
      </c>
      <c r="AY281" s="143"/>
      <c r="AZ281" s="130"/>
      <c r="BA281" s="131" t="str">
        <f t="shared" si="17"/>
        <v/>
      </c>
      <c r="BB281" s="143"/>
      <c r="BC281" s="143"/>
      <c r="BD281" s="132"/>
      <c r="BE281" s="141"/>
      <c r="BF281" s="134" t="str">
        <f t="shared" si="18"/>
        <v/>
      </c>
      <c r="BG281" s="135" t="str">
        <f t="shared" si="19"/>
        <v>FLE618__44494_0.312372685185185___Negative_44494_0.482418981481482_</v>
      </c>
      <c r="BH281" s="136" t="str">
        <f t="shared" si="20"/>
        <v/>
      </c>
      <c r="BI281" s="141" t="s">
        <v>914</v>
      </c>
      <c r="BJ281" s="137" t="str">
        <f t="shared" si="21"/>
        <v>FLB3856</v>
      </c>
      <c r="BK281" s="138" t="b">
        <f t="shared" si="22"/>
        <v>0</v>
      </c>
      <c r="BL281" s="137" t="str">
        <f t="shared" si="23"/>
        <v/>
      </c>
      <c r="BM281" s="132"/>
      <c r="BN281" s="8" t="b">
        <f t="shared" si="24"/>
        <v>1</v>
      </c>
      <c r="BO281" s="139" t="b">
        <f t="shared" si="25"/>
        <v>0</v>
      </c>
      <c r="BP281" s="140" t="b">
        <f t="shared" si="26"/>
        <v>1</v>
      </c>
      <c r="BQ281" s="4"/>
      <c r="BR281" s="4" t="str">
        <f t="shared" si="27"/>
        <v/>
      </c>
      <c r="BS281" s="4"/>
      <c r="BT281" s="4"/>
    </row>
    <row r="282">
      <c r="A282" s="4" t="s">
        <v>915</v>
      </c>
      <c r="B282" s="144">
        <v>44494.0</v>
      </c>
      <c r="C282" s="115">
        <v>0.31288194444444445</v>
      </c>
      <c r="D282" s="4"/>
      <c r="E282" s="143"/>
      <c r="F282" s="4"/>
      <c r="G282" s="4"/>
      <c r="H282" s="151"/>
      <c r="I282" s="4"/>
      <c r="J282" s="4"/>
      <c r="K282" s="4" t="s">
        <v>622</v>
      </c>
      <c r="L282" s="145">
        <v>44494.0</v>
      </c>
      <c r="M282" s="115">
        <v>0.4824189814814815</v>
      </c>
      <c r="N282" s="4"/>
      <c r="O282" s="4"/>
      <c r="P282" s="116" t="b">
        <f>IFNA(IF(VLOOKUP($A282,'Add from APT'!$AA$2:$AC808,3,FALSE)&gt;0,TRUE,FALSE),"ER - NOT IN APT")</f>
        <v>0</v>
      </c>
      <c r="Q282" s="82" t="str">
        <f>IF(ISLOGICAL(P282),IF(P282,"ER - REPS IN APT", IFNA(VLOOKUP($A282,RAW_APT!$A$3:$M808,7,FALSE),"ER - NOT IN APT")),P282)</f>
        <v>Result</v>
      </c>
      <c r="R282" s="117" t="b">
        <f t="shared" si="2"/>
        <v>1</v>
      </c>
      <c r="S282" s="116">
        <f t="shared" si="3"/>
        <v>1</v>
      </c>
      <c r="T282" s="146"/>
      <c r="U282" s="147"/>
      <c r="V282" s="147"/>
      <c r="W282" s="147"/>
      <c r="X282" s="120" t="b">
        <f t="shared" si="4"/>
        <v>0</v>
      </c>
      <c r="Y282" s="121" t="b">
        <v>0</v>
      </c>
      <c r="Z282" s="122" t="str">
        <f t="shared" si="5"/>
        <v/>
      </c>
      <c r="AA282" s="122" t="b">
        <f t="shared" si="6"/>
        <v>0</v>
      </c>
      <c r="AB282" s="147" t="b">
        <v>0</v>
      </c>
      <c r="AC282" s="148">
        <v>274.0</v>
      </c>
      <c r="AD282" s="149" t="b">
        <v>0</v>
      </c>
      <c r="AE282" s="125" t="str">
        <f t="shared" si="7"/>
        <v/>
      </c>
      <c r="AF282" s="117" t="b">
        <f t="shared" si="8"/>
        <v>0</v>
      </c>
      <c r="AG282" s="126" t="b">
        <f t="shared" si="9"/>
        <v>0</v>
      </c>
      <c r="AH282" s="148"/>
      <c r="AI282" s="150"/>
      <c r="AJ282" s="146"/>
      <c r="AK282" s="83" t="str">
        <f t="shared" si="10"/>
        <v>Negative</v>
      </c>
      <c r="AL282" s="147"/>
      <c r="AM282" s="83" t="s">
        <v>280</v>
      </c>
      <c r="AN282" s="83" t="s">
        <v>325</v>
      </c>
      <c r="AO282" s="83" t="str">
        <f>IFERROR(__xludf.DUMMYFUNCTION("IF($AG282, ""DELETED"",TRIM(JOIN("" "",D282:E282)))"),"")</f>
        <v/>
      </c>
      <c r="AP282" s="83" t="str">
        <f t="shared" ref="AP282:AQ282" si="306">IF($AG282, "DELETED", TRIM(CONCATENATE(F282,I282,U282)))</f>
        <v/>
      </c>
      <c r="AQ282" s="83" t="str">
        <f t="shared" si="306"/>
        <v/>
      </c>
      <c r="AR282" s="83" t="str">
        <f>IFERROR(__xludf.DUMMYFUNCTION("IF($AG282, ""DELETED"", TRIM(JOIN("" "",AP282,AQ282)))"),"")</f>
        <v/>
      </c>
      <c r="AS282" s="127"/>
      <c r="AT282" s="128" t="b">
        <f t="shared" si="12"/>
        <v>0</v>
      </c>
      <c r="AU282" s="128" t="str">
        <f t="shared" si="13"/>
        <v/>
      </c>
      <c r="AV282" s="128" t="str">
        <f t="shared" si="14"/>
        <v/>
      </c>
      <c r="AW282" s="128" t="str">
        <f t="shared" si="15"/>
        <v/>
      </c>
      <c r="AX282" s="129" t="str">
        <f t="shared" si="16"/>
        <v/>
      </c>
      <c r="AY282" s="143"/>
      <c r="AZ282" s="130"/>
      <c r="BA282" s="131" t="str">
        <f t="shared" si="17"/>
        <v/>
      </c>
      <c r="BB282" s="143"/>
      <c r="BC282" s="143"/>
      <c r="BD282" s="132"/>
      <c r="BE282" s="141"/>
      <c r="BF282" s="134" t="str">
        <f t="shared" si="18"/>
        <v/>
      </c>
      <c r="BG282" s="135" t="str">
        <f t="shared" si="19"/>
        <v>FLE462__44494_0.312881944444444___Negative_44494_0.482418981481482_</v>
      </c>
      <c r="BH282" s="136" t="str">
        <f t="shared" si="20"/>
        <v/>
      </c>
      <c r="BI282" s="141" t="s">
        <v>916</v>
      </c>
      <c r="BJ282" s="137" t="str">
        <f t="shared" si="21"/>
        <v>FLB3857</v>
      </c>
      <c r="BK282" s="138" t="b">
        <f t="shared" si="22"/>
        <v>0</v>
      </c>
      <c r="BL282" s="137" t="str">
        <f t="shared" si="23"/>
        <v/>
      </c>
      <c r="BM282" s="132"/>
      <c r="BN282" s="8" t="b">
        <f t="shared" si="24"/>
        <v>1</v>
      </c>
      <c r="BO282" s="139" t="b">
        <f t="shared" si="25"/>
        <v>0</v>
      </c>
      <c r="BP282" s="140" t="b">
        <f t="shared" si="26"/>
        <v>1</v>
      </c>
      <c r="BQ282" s="4"/>
      <c r="BR282" s="4" t="str">
        <f t="shared" si="27"/>
        <v/>
      </c>
      <c r="BS282" s="4"/>
      <c r="BT282" s="4"/>
    </row>
    <row r="283">
      <c r="A283" s="143" t="s">
        <v>917</v>
      </c>
      <c r="B283" s="144">
        <v>44494.0</v>
      </c>
      <c r="C283" s="115">
        <v>0.38153935185185184</v>
      </c>
      <c r="D283" s="4"/>
      <c r="E283" s="143"/>
      <c r="F283" s="149"/>
      <c r="G283" s="149"/>
      <c r="H283" s="4"/>
      <c r="I283" s="4"/>
      <c r="J283" s="4"/>
      <c r="K283" s="4" t="s">
        <v>622</v>
      </c>
      <c r="L283" s="145">
        <v>44494.0</v>
      </c>
      <c r="M283" s="115">
        <v>0.4824189814814815</v>
      </c>
      <c r="N283" s="4"/>
      <c r="O283" s="4"/>
      <c r="P283" s="116" t="b">
        <f>IFNA(IF(VLOOKUP($A283,'Add from APT'!$AA$2:$AC808,3,FALSE)&gt;0,TRUE,FALSE),"ER - NOT IN APT")</f>
        <v>0</v>
      </c>
      <c r="Q283" s="82" t="str">
        <f>IF(ISLOGICAL(P283),IF(P283,"ER - REPS IN APT", IFNA(VLOOKUP($A283,RAW_APT!$A$3:$M808,7,FALSE),"ER - NOT IN APT")),P283)</f>
        <v>Result</v>
      </c>
      <c r="R283" s="117" t="b">
        <f t="shared" si="2"/>
        <v>1</v>
      </c>
      <c r="S283" s="116">
        <f t="shared" si="3"/>
        <v>1</v>
      </c>
      <c r="T283" s="148">
        <v>0.0</v>
      </c>
      <c r="U283" s="149"/>
      <c r="V283" s="149"/>
      <c r="W283" s="149"/>
      <c r="X283" s="120" t="b">
        <f t="shared" si="4"/>
        <v>0</v>
      </c>
      <c r="Y283" s="121" t="b">
        <v>0</v>
      </c>
      <c r="Z283" s="122" t="str">
        <f t="shared" si="5"/>
        <v/>
      </c>
      <c r="AA283" s="122" t="b">
        <f t="shared" si="6"/>
        <v>0</v>
      </c>
      <c r="AB283" s="147" t="b">
        <v>0</v>
      </c>
      <c r="AC283" s="148">
        <v>694.0</v>
      </c>
      <c r="AD283" s="149" t="b">
        <v>1</v>
      </c>
      <c r="AE283" s="125" t="str">
        <f t="shared" si="7"/>
        <v/>
      </c>
      <c r="AF283" s="117" t="b">
        <f t="shared" si="8"/>
        <v>0</v>
      </c>
      <c r="AG283" s="126" t="b">
        <f t="shared" si="9"/>
        <v>0</v>
      </c>
      <c r="AH283" s="148"/>
      <c r="AI283" s="150"/>
      <c r="AJ283" s="146"/>
      <c r="AK283" s="83" t="str">
        <f t="shared" si="10"/>
        <v>Negative</v>
      </c>
      <c r="AL283" s="147"/>
      <c r="AM283" s="83" t="s">
        <v>280</v>
      </c>
      <c r="AN283" s="83" t="s">
        <v>421</v>
      </c>
      <c r="AO283" s="83" t="str">
        <f>IFERROR(__xludf.DUMMYFUNCTION("IF($AG283, ""DELETED"",TRIM(JOIN("" "",D283:E283)))"),"")</f>
        <v/>
      </c>
      <c r="AP283" s="83" t="str">
        <f t="shared" ref="AP283:AQ283" si="307">IF($AG283, "DELETED", TRIM(CONCATENATE(F283,I283,U283)))</f>
        <v/>
      </c>
      <c r="AQ283" s="83" t="str">
        <f t="shared" si="307"/>
        <v/>
      </c>
      <c r="AR283" s="83" t="str">
        <f>IFERROR(__xludf.DUMMYFUNCTION("IF($AG283, ""DELETED"", TRIM(JOIN("" "",AP283,AQ283)))"),"")</f>
        <v/>
      </c>
      <c r="AS283" s="127"/>
      <c r="AT283" s="128" t="b">
        <f t="shared" si="12"/>
        <v>0</v>
      </c>
      <c r="AU283" s="128" t="str">
        <f t="shared" si="13"/>
        <v/>
      </c>
      <c r="AV283" s="128" t="str">
        <f t="shared" si="14"/>
        <v/>
      </c>
      <c r="AW283" s="128" t="str">
        <f t="shared" si="15"/>
        <v/>
      </c>
      <c r="AX283" s="129" t="str">
        <f t="shared" si="16"/>
        <v/>
      </c>
      <c r="AY283" s="143"/>
      <c r="AZ283" s="130"/>
      <c r="BA283" s="131" t="str">
        <f t="shared" si="17"/>
        <v/>
      </c>
      <c r="BB283" s="143"/>
      <c r="BC283" s="143"/>
      <c r="BD283" s="132"/>
      <c r="BE283" s="141"/>
      <c r="BF283" s="134" t="str">
        <f t="shared" si="18"/>
        <v/>
      </c>
      <c r="BG283" s="135" t="str">
        <f t="shared" si="19"/>
        <v>FLE428__44494_0.381539351851852___Negative_44494_0.482418981481482_</v>
      </c>
      <c r="BH283" s="136" t="str">
        <f t="shared" si="20"/>
        <v/>
      </c>
      <c r="BI283" s="141" t="s">
        <v>918</v>
      </c>
      <c r="BJ283" s="137" t="str">
        <f t="shared" si="21"/>
        <v>FLB3859</v>
      </c>
      <c r="BK283" s="138" t="b">
        <f t="shared" si="22"/>
        <v>0</v>
      </c>
      <c r="BL283" s="137" t="str">
        <f t="shared" si="23"/>
        <v/>
      </c>
      <c r="BM283" s="132"/>
      <c r="BN283" s="8" t="b">
        <f t="shared" si="24"/>
        <v>1</v>
      </c>
      <c r="BO283" s="139" t="b">
        <f t="shared" si="25"/>
        <v>0</v>
      </c>
      <c r="BP283" s="140" t="b">
        <f t="shared" si="26"/>
        <v>1</v>
      </c>
      <c r="BQ283" s="4"/>
      <c r="BR283" s="4" t="str">
        <f t="shared" si="27"/>
        <v/>
      </c>
      <c r="BS283" s="4"/>
      <c r="BT283" s="4"/>
    </row>
    <row r="284">
      <c r="A284" s="143" t="s">
        <v>919</v>
      </c>
      <c r="B284" s="144">
        <v>44494.0</v>
      </c>
      <c r="C284" s="115">
        <v>0.38375</v>
      </c>
      <c r="D284" s="4"/>
      <c r="E284" s="143"/>
      <c r="F284" s="149"/>
      <c r="G284" s="147"/>
      <c r="H284" s="4"/>
      <c r="I284" s="4"/>
      <c r="J284" s="4"/>
      <c r="K284" s="4" t="s">
        <v>622</v>
      </c>
      <c r="L284" s="145">
        <v>44494.0</v>
      </c>
      <c r="M284" s="115">
        <v>0.4824189814814815</v>
      </c>
      <c r="N284" s="4"/>
      <c r="O284" s="4"/>
      <c r="P284" s="116" t="b">
        <f>IFNA(IF(VLOOKUP($A284,'Add from APT'!$AA$2:$AC808,3,FALSE)&gt;0,TRUE,FALSE),"ER - NOT IN APT")</f>
        <v>0</v>
      </c>
      <c r="Q284" s="82" t="str">
        <f>IF(ISLOGICAL(P284),IF(P284,"ER - REPS IN APT", IFNA(VLOOKUP($A284,RAW_APT!$A$3:$M808,7,FALSE),"ER - NOT IN APT")),P284)</f>
        <v>Result</v>
      </c>
      <c r="R284" s="117" t="b">
        <f t="shared" si="2"/>
        <v>1</v>
      </c>
      <c r="S284" s="116">
        <f t="shared" si="3"/>
        <v>1</v>
      </c>
      <c r="T284" s="148">
        <v>0.0</v>
      </c>
      <c r="U284" s="149"/>
      <c r="V284" s="147"/>
      <c r="W284" s="147"/>
      <c r="X284" s="120" t="b">
        <f t="shared" si="4"/>
        <v>0</v>
      </c>
      <c r="Y284" s="121" t="b">
        <v>0</v>
      </c>
      <c r="Z284" s="122" t="str">
        <f t="shared" si="5"/>
        <v/>
      </c>
      <c r="AA284" s="122" t="b">
        <f t="shared" si="6"/>
        <v>0</v>
      </c>
      <c r="AB284" s="147" t="b">
        <v>0</v>
      </c>
      <c r="AC284" s="148">
        <v>693.0</v>
      </c>
      <c r="AD284" s="149" t="b">
        <v>1</v>
      </c>
      <c r="AE284" s="125" t="str">
        <f t="shared" si="7"/>
        <v/>
      </c>
      <c r="AF284" s="117" t="b">
        <f t="shared" si="8"/>
        <v>0</v>
      </c>
      <c r="AG284" s="126" t="b">
        <f t="shared" si="9"/>
        <v>0</v>
      </c>
      <c r="AH284" s="148"/>
      <c r="AI284" s="150"/>
      <c r="AJ284" s="146"/>
      <c r="AK284" s="83" t="str">
        <f t="shared" si="10"/>
        <v>Negative</v>
      </c>
      <c r="AL284" s="147"/>
      <c r="AM284" s="83" t="s">
        <v>280</v>
      </c>
      <c r="AN284" s="83" t="s">
        <v>678</v>
      </c>
      <c r="AO284" s="83" t="str">
        <f>IFERROR(__xludf.DUMMYFUNCTION("IF($AG284, ""DELETED"",TRIM(JOIN("" "",D284:E284)))"),"")</f>
        <v/>
      </c>
      <c r="AP284" s="83" t="str">
        <f t="shared" ref="AP284:AQ284" si="308">IF($AG284, "DELETED", TRIM(CONCATENATE(F284,I284,U284)))</f>
        <v/>
      </c>
      <c r="AQ284" s="83" t="str">
        <f t="shared" si="308"/>
        <v/>
      </c>
      <c r="AR284" s="83" t="str">
        <f>IFERROR(__xludf.DUMMYFUNCTION("IF($AG284, ""DELETED"", TRIM(JOIN("" "",AP284,AQ284)))"),"")</f>
        <v/>
      </c>
      <c r="AS284" s="127"/>
      <c r="AT284" s="128" t="b">
        <f t="shared" si="12"/>
        <v>0</v>
      </c>
      <c r="AU284" s="128" t="str">
        <f t="shared" si="13"/>
        <v/>
      </c>
      <c r="AV284" s="128" t="str">
        <f t="shared" si="14"/>
        <v/>
      </c>
      <c r="AW284" s="128" t="str">
        <f t="shared" si="15"/>
        <v/>
      </c>
      <c r="AX284" s="129" t="str">
        <f t="shared" si="16"/>
        <v/>
      </c>
      <c r="AY284" s="143"/>
      <c r="AZ284" s="130"/>
      <c r="BA284" s="131" t="str">
        <f t="shared" si="17"/>
        <v/>
      </c>
      <c r="BB284" s="143"/>
      <c r="BC284" s="143"/>
      <c r="BD284" s="132"/>
      <c r="BE284" s="141"/>
      <c r="BF284" s="134" t="str">
        <f t="shared" si="18"/>
        <v/>
      </c>
      <c r="BG284" s="135" t="str">
        <f t="shared" si="19"/>
        <v>FLE526__44494_0.38375___Negative_44494_0.482418981481482_</v>
      </c>
      <c r="BH284" s="136" t="str">
        <f t="shared" si="20"/>
        <v/>
      </c>
      <c r="BI284" s="141" t="s">
        <v>920</v>
      </c>
      <c r="BJ284" s="137" t="str">
        <f t="shared" si="21"/>
        <v>FLB3860</v>
      </c>
      <c r="BK284" s="138" t="b">
        <f t="shared" si="22"/>
        <v>0</v>
      </c>
      <c r="BL284" s="137" t="str">
        <f t="shared" si="23"/>
        <v/>
      </c>
      <c r="BM284" s="132"/>
      <c r="BN284" s="8" t="b">
        <f t="shared" si="24"/>
        <v>1</v>
      </c>
      <c r="BO284" s="139" t="b">
        <f t="shared" si="25"/>
        <v>0</v>
      </c>
      <c r="BP284" s="140" t="b">
        <f t="shared" si="26"/>
        <v>1</v>
      </c>
      <c r="BQ284" s="4"/>
      <c r="BR284" s="4" t="str">
        <f t="shared" si="27"/>
        <v/>
      </c>
      <c r="BS284" s="4"/>
      <c r="BT284" s="4"/>
    </row>
    <row r="285">
      <c r="A285" s="143" t="s">
        <v>921</v>
      </c>
      <c r="B285" s="144">
        <v>44494.0</v>
      </c>
      <c r="C285" s="115">
        <v>0.3859722222222222</v>
      </c>
      <c r="D285" s="4"/>
      <c r="E285" s="143"/>
      <c r="F285" s="149"/>
      <c r="G285" s="147"/>
      <c r="H285" s="151"/>
      <c r="I285" s="4"/>
      <c r="J285" s="4"/>
      <c r="K285" s="4" t="s">
        <v>622</v>
      </c>
      <c r="L285" s="145">
        <v>44494.0</v>
      </c>
      <c r="M285" s="115">
        <v>0.4824189814814815</v>
      </c>
      <c r="N285" s="4"/>
      <c r="O285" s="4"/>
      <c r="P285" s="116" t="b">
        <f>IFNA(IF(VLOOKUP($A285,'Add from APT'!$AA$2:$AC808,3,FALSE)&gt;0,TRUE,FALSE),"ER - NOT IN APT")</f>
        <v>0</v>
      </c>
      <c r="Q285" s="82" t="str">
        <f>IF(ISLOGICAL(P285),IF(P285,"ER - REPS IN APT", IFNA(VLOOKUP($A285,RAW_APT!$A$3:$M808,7,FALSE),"ER - NOT IN APT")),P285)</f>
        <v>Result</v>
      </c>
      <c r="R285" s="117" t="b">
        <f t="shared" si="2"/>
        <v>1</v>
      </c>
      <c r="S285" s="116">
        <f t="shared" si="3"/>
        <v>1</v>
      </c>
      <c r="T285" s="148">
        <v>0.0</v>
      </c>
      <c r="U285" s="149"/>
      <c r="V285" s="147"/>
      <c r="W285" s="147"/>
      <c r="X285" s="120" t="b">
        <f t="shared" si="4"/>
        <v>0</v>
      </c>
      <c r="Y285" s="121" t="b">
        <v>0</v>
      </c>
      <c r="Z285" s="122" t="str">
        <f t="shared" si="5"/>
        <v/>
      </c>
      <c r="AA285" s="122" t="b">
        <f t="shared" si="6"/>
        <v>0</v>
      </c>
      <c r="AB285" s="147" t="b">
        <v>0</v>
      </c>
      <c r="AC285" s="148">
        <v>692.0</v>
      </c>
      <c r="AD285" s="149" t="b">
        <v>1</v>
      </c>
      <c r="AE285" s="125" t="str">
        <f t="shared" si="7"/>
        <v/>
      </c>
      <c r="AF285" s="117" t="b">
        <f t="shared" si="8"/>
        <v>0</v>
      </c>
      <c r="AG285" s="126" t="b">
        <f t="shared" si="9"/>
        <v>0</v>
      </c>
      <c r="AH285" s="148"/>
      <c r="AI285" s="150"/>
      <c r="AJ285" s="146"/>
      <c r="AK285" s="83" t="str">
        <f t="shared" si="10"/>
        <v>Negative</v>
      </c>
      <c r="AL285" s="147"/>
      <c r="AM285" s="83" t="s">
        <v>280</v>
      </c>
      <c r="AN285" s="83" t="s">
        <v>681</v>
      </c>
      <c r="AO285" s="83" t="str">
        <f>IFERROR(__xludf.DUMMYFUNCTION("IF($AG285, ""DELETED"",TRIM(JOIN("" "",D285:E285)))"),"")</f>
        <v/>
      </c>
      <c r="AP285" s="83" t="str">
        <f t="shared" ref="AP285:AQ285" si="309">IF($AG285, "DELETED", TRIM(CONCATENATE(F285,I285,U285)))</f>
        <v/>
      </c>
      <c r="AQ285" s="83" t="str">
        <f t="shared" si="309"/>
        <v/>
      </c>
      <c r="AR285" s="83" t="str">
        <f>IFERROR(__xludf.DUMMYFUNCTION("IF($AG285, ""DELETED"", TRIM(JOIN("" "",AP285,AQ285)))"),"")</f>
        <v/>
      </c>
      <c r="AS285" s="127"/>
      <c r="AT285" s="128" t="b">
        <f t="shared" si="12"/>
        <v>0</v>
      </c>
      <c r="AU285" s="128" t="str">
        <f t="shared" si="13"/>
        <v/>
      </c>
      <c r="AV285" s="128" t="str">
        <f t="shared" si="14"/>
        <v/>
      </c>
      <c r="AW285" s="128" t="str">
        <f t="shared" si="15"/>
        <v/>
      </c>
      <c r="AX285" s="129" t="str">
        <f t="shared" si="16"/>
        <v/>
      </c>
      <c r="AY285" s="143"/>
      <c r="AZ285" s="130"/>
      <c r="BA285" s="131" t="str">
        <f t="shared" si="17"/>
        <v/>
      </c>
      <c r="BB285" s="143"/>
      <c r="BC285" s="143"/>
      <c r="BD285" s="132"/>
      <c r="BE285" s="141"/>
      <c r="BF285" s="134" t="str">
        <f t="shared" si="18"/>
        <v/>
      </c>
      <c r="BG285" s="135" t="str">
        <f t="shared" si="19"/>
        <v>FLE424__44494_0.385972222222222___Negative_44494_0.482418981481482_</v>
      </c>
      <c r="BH285" s="136" t="str">
        <f t="shared" si="20"/>
        <v/>
      </c>
      <c r="BI285" s="141" t="s">
        <v>922</v>
      </c>
      <c r="BJ285" s="137" t="str">
        <f t="shared" si="21"/>
        <v>FLB3861</v>
      </c>
      <c r="BK285" s="138" t="b">
        <f t="shared" si="22"/>
        <v>0</v>
      </c>
      <c r="BL285" s="137" t="str">
        <f t="shared" si="23"/>
        <v/>
      </c>
      <c r="BM285" s="132"/>
      <c r="BN285" s="8" t="b">
        <f t="shared" si="24"/>
        <v>1</v>
      </c>
      <c r="BO285" s="139" t="b">
        <f t="shared" si="25"/>
        <v>0</v>
      </c>
      <c r="BP285" s="140" t="b">
        <f t="shared" si="26"/>
        <v>1</v>
      </c>
      <c r="BQ285" s="4"/>
      <c r="BR285" s="4" t="str">
        <f t="shared" si="27"/>
        <v/>
      </c>
      <c r="BS285" s="4"/>
      <c r="BT285" s="4"/>
    </row>
    <row r="286">
      <c r="A286" s="4" t="s">
        <v>923</v>
      </c>
      <c r="B286" s="144">
        <v>44494.0</v>
      </c>
      <c r="C286" s="115">
        <v>0.39395833333333335</v>
      </c>
      <c r="D286" s="4"/>
      <c r="E286" s="143"/>
      <c r="F286" s="4"/>
      <c r="G286" s="4"/>
      <c r="H286" s="151"/>
      <c r="I286" s="4"/>
      <c r="J286" s="4"/>
      <c r="K286" s="4" t="s">
        <v>622</v>
      </c>
      <c r="L286" s="145">
        <v>44494.0</v>
      </c>
      <c r="M286" s="115">
        <v>0.4824189814814815</v>
      </c>
      <c r="N286" s="4"/>
      <c r="O286" s="4"/>
      <c r="P286" s="116" t="b">
        <f>IFNA(IF(VLOOKUP($A286,'Add from APT'!$AA$2:$AC808,3,FALSE)&gt;0,TRUE,FALSE),"ER - NOT IN APT")</f>
        <v>0</v>
      </c>
      <c r="Q286" s="82" t="str">
        <f>IF(ISLOGICAL(P286),IF(P286,"ER - REPS IN APT", IFNA(VLOOKUP($A286,RAW_APT!$A$3:$M808,7,FALSE),"ER - NOT IN APT")),P286)</f>
        <v>Result</v>
      </c>
      <c r="R286" s="117" t="b">
        <f t="shared" si="2"/>
        <v>1</v>
      </c>
      <c r="S286" s="116">
        <f t="shared" si="3"/>
        <v>1</v>
      </c>
      <c r="T286" s="146"/>
      <c r="U286" s="147"/>
      <c r="V286" s="147"/>
      <c r="W286" s="147"/>
      <c r="X286" s="120" t="b">
        <f t="shared" si="4"/>
        <v>0</v>
      </c>
      <c r="Y286" s="121" t="b">
        <v>0</v>
      </c>
      <c r="Z286" s="122" t="str">
        <f t="shared" si="5"/>
        <v/>
      </c>
      <c r="AA286" s="122" t="b">
        <f t="shared" si="6"/>
        <v>0</v>
      </c>
      <c r="AB286" s="147" t="b">
        <v>0</v>
      </c>
      <c r="AC286" s="148">
        <v>273.0</v>
      </c>
      <c r="AD286" s="149" t="b">
        <v>0</v>
      </c>
      <c r="AE286" s="125" t="str">
        <f t="shared" si="7"/>
        <v/>
      </c>
      <c r="AF286" s="117" t="b">
        <f t="shared" si="8"/>
        <v>0</v>
      </c>
      <c r="AG286" s="126" t="b">
        <f t="shared" si="9"/>
        <v>0</v>
      </c>
      <c r="AH286" s="148"/>
      <c r="AI286" s="150"/>
      <c r="AJ286" s="146"/>
      <c r="AK286" s="83" t="str">
        <f t="shared" si="10"/>
        <v>Negative</v>
      </c>
      <c r="AL286" s="147"/>
      <c r="AM286" s="83" t="s">
        <v>373</v>
      </c>
      <c r="AN286" s="83" t="s">
        <v>396</v>
      </c>
      <c r="AO286" s="83" t="str">
        <f>IFERROR(__xludf.DUMMYFUNCTION("IF($AG286, ""DELETED"",TRIM(JOIN("" "",D286:E286)))"),"")</f>
        <v/>
      </c>
      <c r="AP286" s="83" t="str">
        <f t="shared" ref="AP286:AQ286" si="310">IF($AG286, "DELETED", TRIM(CONCATENATE(F286,I286,U286)))</f>
        <v/>
      </c>
      <c r="AQ286" s="83" t="str">
        <f t="shared" si="310"/>
        <v/>
      </c>
      <c r="AR286" s="83" t="str">
        <f>IFERROR(__xludf.DUMMYFUNCTION("IF($AG286, ""DELETED"", TRIM(JOIN("" "",AP286,AQ286)))"),"")</f>
        <v/>
      </c>
      <c r="AS286" s="127"/>
      <c r="AT286" s="128" t="b">
        <f t="shared" si="12"/>
        <v>0</v>
      </c>
      <c r="AU286" s="128" t="str">
        <f t="shared" si="13"/>
        <v/>
      </c>
      <c r="AV286" s="128" t="str">
        <f t="shared" si="14"/>
        <v/>
      </c>
      <c r="AW286" s="128" t="str">
        <f t="shared" si="15"/>
        <v/>
      </c>
      <c r="AX286" s="129" t="str">
        <f t="shared" si="16"/>
        <v/>
      </c>
      <c r="AY286" s="143"/>
      <c r="AZ286" s="130"/>
      <c r="BA286" s="131" t="str">
        <f t="shared" si="17"/>
        <v/>
      </c>
      <c r="BB286" s="143"/>
      <c r="BC286" s="143"/>
      <c r="BD286" s="132"/>
      <c r="BE286" s="141"/>
      <c r="BF286" s="134" t="str">
        <f t="shared" si="18"/>
        <v/>
      </c>
      <c r="BG286" s="135" t="str">
        <f t="shared" si="19"/>
        <v>FLE502__44494_0.393958333333333___Negative_44494_0.482418981481482_</v>
      </c>
      <c r="BH286" s="136" t="str">
        <f t="shared" si="20"/>
        <v/>
      </c>
      <c r="BI286" s="141" t="s">
        <v>924</v>
      </c>
      <c r="BJ286" s="137" t="str">
        <f t="shared" si="21"/>
        <v>FLB3862</v>
      </c>
      <c r="BK286" s="138" t="b">
        <f t="shared" si="22"/>
        <v>0</v>
      </c>
      <c r="BL286" s="137" t="str">
        <f t="shared" si="23"/>
        <v/>
      </c>
      <c r="BM286" s="132"/>
      <c r="BN286" s="8" t="b">
        <f t="shared" si="24"/>
        <v>1</v>
      </c>
      <c r="BO286" s="139" t="b">
        <f t="shared" si="25"/>
        <v>0</v>
      </c>
      <c r="BP286" s="140" t="b">
        <f t="shared" si="26"/>
        <v>1</v>
      </c>
      <c r="BQ286" s="4"/>
      <c r="BR286" s="4" t="str">
        <f t="shared" si="27"/>
        <v/>
      </c>
      <c r="BS286" s="4"/>
      <c r="BT286" s="4"/>
    </row>
    <row r="287">
      <c r="A287" s="143" t="s">
        <v>925</v>
      </c>
      <c r="B287" s="144">
        <v>44494.0</v>
      </c>
      <c r="C287" s="115">
        <v>0.39503472222222225</v>
      </c>
      <c r="D287" s="4"/>
      <c r="E287" s="143"/>
      <c r="F287" s="149"/>
      <c r="G287" s="147"/>
      <c r="K287" s="4" t="s">
        <v>622</v>
      </c>
      <c r="L287" s="144">
        <v>44494.0</v>
      </c>
      <c r="M287" s="115">
        <v>0.4824189814814815</v>
      </c>
      <c r="N287" s="4"/>
      <c r="O287" s="4"/>
      <c r="P287" s="116" t="b">
        <f>IFNA(IF(VLOOKUP($A287,'Add from APT'!$AA$2:$AC808,3,FALSE)&gt;0,TRUE,FALSE),"ER - NOT IN APT")</f>
        <v>0</v>
      </c>
      <c r="Q287" s="82" t="str">
        <f>IF(ISLOGICAL(P287),IF(P287,"ER - REPS IN APT", IFNA(VLOOKUP($A287,RAW_APT!$A$3:$M808,7,FALSE),"ER - NOT IN APT")),P287)</f>
        <v>Result</v>
      </c>
      <c r="R287" s="117" t="b">
        <f t="shared" si="2"/>
        <v>1</v>
      </c>
      <c r="S287" s="116">
        <f t="shared" si="3"/>
        <v>1</v>
      </c>
      <c r="T287" s="148">
        <v>0.0</v>
      </c>
      <c r="U287" s="149"/>
      <c r="V287" s="147"/>
      <c r="W287" s="147"/>
      <c r="X287" s="120" t="b">
        <f t="shared" si="4"/>
        <v>0</v>
      </c>
      <c r="Y287" s="121" t="b">
        <v>0</v>
      </c>
      <c r="Z287" s="122" t="str">
        <f t="shared" si="5"/>
        <v/>
      </c>
      <c r="AA287" s="122" t="b">
        <f t="shared" si="6"/>
        <v>0</v>
      </c>
      <c r="AB287" s="147" t="b">
        <v>0</v>
      </c>
      <c r="AC287" s="148">
        <v>691.0</v>
      </c>
      <c r="AD287" s="149" t="b">
        <v>1</v>
      </c>
      <c r="AE287" s="125">
        <f t="shared" si="7"/>
        <v>125.8333333</v>
      </c>
      <c r="AF287" s="117" t="b">
        <f t="shared" si="8"/>
        <v>0</v>
      </c>
      <c r="AG287" s="126" t="b">
        <f t="shared" si="9"/>
        <v>0</v>
      </c>
      <c r="AH287" s="148"/>
      <c r="AI287" s="150"/>
      <c r="AJ287" s="146"/>
      <c r="AK287" s="83" t="str">
        <f t="shared" si="10"/>
        <v>Negative</v>
      </c>
      <c r="AL287" s="147"/>
      <c r="AM287" s="83" t="s">
        <v>280</v>
      </c>
      <c r="AN287" s="83" t="s">
        <v>610</v>
      </c>
      <c r="AO287" s="83" t="str">
        <f>IFERROR(__xludf.DUMMYFUNCTION("IF($AG287, ""DELETED"",TRIM(JOIN("" "",D287:E287)))"),"")</f>
        <v/>
      </c>
      <c r="AP287" s="83" t="str">
        <f t="shared" ref="AP287:AQ287" si="311">IF($AG287, "DELETED", TRIM(CONCATENATE(F287,I287,U287)))</f>
        <v/>
      </c>
      <c r="AQ287" s="83" t="str">
        <f t="shared" si="311"/>
        <v/>
      </c>
      <c r="AR287" s="83" t="str">
        <f>IFERROR(__xludf.DUMMYFUNCTION("IF($AG287, ""DELETED"", TRIM(JOIN("" "",AP287,AQ287)))"),"")</f>
        <v/>
      </c>
      <c r="AS287" s="127"/>
      <c r="AT287" s="128" t="b">
        <f t="shared" si="12"/>
        <v>0</v>
      </c>
      <c r="AU287" s="128" t="str">
        <f t="shared" si="13"/>
        <v/>
      </c>
      <c r="AV287" s="128" t="str">
        <f t="shared" si="14"/>
        <v/>
      </c>
      <c r="AW287" s="128" t="str">
        <f t="shared" si="15"/>
        <v/>
      </c>
      <c r="AX287" s="129" t="str">
        <f t="shared" si="16"/>
        <v/>
      </c>
      <c r="AY287" s="143"/>
      <c r="AZ287" s="130"/>
      <c r="BA287" s="131" t="str">
        <f t="shared" si="17"/>
        <v/>
      </c>
      <c r="BB287" s="143"/>
      <c r="BC287" s="143"/>
      <c r="BD287" s="132"/>
      <c r="BE287" s="141"/>
      <c r="BF287" s="134" t="str">
        <f t="shared" si="18"/>
        <v/>
      </c>
      <c r="BG287" s="135" t="str">
        <f t="shared" si="19"/>
        <v>FLE510__44494_0.395034722222222___Negative_44494_0.482418981481482_</v>
      </c>
      <c r="BH287" s="136" t="str">
        <f t="shared" si="20"/>
        <v/>
      </c>
      <c r="BI287" s="141" t="s">
        <v>926</v>
      </c>
      <c r="BJ287" s="137" t="str">
        <f t="shared" si="21"/>
        <v>FLB3863</v>
      </c>
      <c r="BK287" s="138" t="b">
        <f t="shared" si="22"/>
        <v>0</v>
      </c>
      <c r="BL287" s="137" t="str">
        <f t="shared" si="23"/>
        <v/>
      </c>
      <c r="BM287" s="132"/>
      <c r="BN287" s="8" t="b">
        <f t="shared" si="24"/>
        <v>1</v>
      </c>
      <c r="BO287" s="139" t="b">
        <f t="shared" si="25"/>
        <v>0</v>
      </c>
      <c r="BP287" s="140" t="b">
        <f t="shared" si="26"/>
        <v>1</v>
      </c>
      <c r="BQ287" s="4"/>
      <c r="BR287" s="4" t="str">
        <f t="shared" si="27"/>
        <v/>
      </c>
      <c r="BS287" s="4"/>
      <c r="BT287" s="4"/>
    </row>
    <row r="288">
      <c r="A288" s="143" t="s">
        <v>927</v>
      </c>
      <c r="B288" s="144">
        <v>44494.0</v>
      </c>
      <c r="C288" s="115">
        <v>0.39560185185185187</v>
      </c>
      <c r="D288" s="4"/>
      <c r="E288" s="143"/>
      <c r="F288" s="149"/>
      <c r="G288" s="147"/>
      <c r="H288" s="151"/>
      <c r="I288" s="4"/>
      <c r="J288" s="4"/>
      <c r="K288" s="4" t="s">
        <v>622</v>
      </c>
      <c r="L288" s="145">
        <v>44494.0</v>
      </c>
      <c r="M288" s="115">
        <v>0.4824189814814815</v>
      </c>
      <c r="N288" s="4"/>
      <c r="O288" s="4"/>
      <c r="P288" s="116" t="b">
        <f>IFNA(IF(VLOOKUP($A288,'Add from APT'!$AA$2:$AC808,3,FALSE)&gt;0,TRUE,FALSE),"ER - NOT IN APT")</f>
        <v>0</v>
      </c>
      <c r="Q288" s="82" t="str">
        <f>IF(ISLOGICAL(P288),IF(P288,"ER - REPS IN APT", IFNA(VLOOKUP($A288,RAW_APT!$A$3:$M808,7,FALSE),"ER - NOT IN APT")),P288)</f>
        <v>Result</v>
      </c>
      <c r="R288" s="117" t="b">
        <f t="shared" si="2"/>
        <v>1</v>
      </c>
      <c r="S288" s="116">
        <f t="shared" si="3"/>
        <v>1</v>
      </c>
      <c r="T288" s="148">
        <v>0.0</v>
      </c>
      <c r="U288" s="149"/>
      <c r="V288" s="147"/>
      <c r="W288" s="147"/>
      <c r="X288" s="120" t="b">
        <f t="shared" si="4"/>
        <v>0</v>
      </c>
      <c r="Y288" s="121" t="b">
        <v>0</v>
      </c>
      <c r="Z288" s="122" t="str">
        <f t="shared" si="5"/>
        <v/>
      </c>
      <c r="AA288" s="122" t="b">
        <f t="shared" si="6"/>
        <v>0</v>
      </c>
      <c r="AB288" s="147" t="b">
        <v>0</v>
      </c>
      <c r="AC288" s="148">
        <v>690.0</v>
      </c>
      <c r="AD288" s="149" t="b">
        <v>1</v>
      </c>
      <c r="AE288" s="125" t="str">
        <f t="shared" si="7"/>
        <v/>
      </c>
      <c r="AF288" s="117" t="b">
        <f t="shared" si="8"/>
        <v>0</v>
      </c>
      <c r="AG288" s="126" t="b">
        <f t="shared" si="9"/>
        <v>0</v>
      </c>
      <c r="AH288" s="148"/>
      <c r="AI288" s="150"/>
      <c r="AJ288" s="146"/>
      <c r="AK288" s="83" t="str">
        <f t="shared" si="10"/>
        <v>Negative</v>
      </c>
      <c r="AL288" s="147"/>
      <c r="AM288" s="83" t="s">
        <v>280</v>
      </c>
      <c r="AN288" s="83" t="s">
        <v>928</v>
      </c>
      <c r="AO288" s="83" t="str">
        <f>IFERROR(__xludf.DUMMYFUNCTION("IF($AG288, ""DELETED"",TRIM(JOIN("" "",D288:E288)))"),"")</f>
        <v/>
      </c>
      <c r="AP288" s="83" t="str">
        <f t="shared" ref="AP288:AQ288" si="312">IF($AG288, "DELETED", TRIM(CONCATENATE(F288,I288,U288)))</f>
        <v/>
      </c>
      <c r="AQ288" s="83" t="str">
        <f t="shared" si="312"/>
        <v/>
      </c>
      <c r="AR288" s="83" t="str">
        <f>IFERROR(__xludf.DUMMYFUNCTION("IF($AG288, ""DELETED"", TRIM(JOIN("" "",AP288,AQ288)))"),"")</f>
        <v/>
      </c>
      <c r="AS288" s="127"/>
      <c r="AT288" s="128" t="b">
        <f t="shared" si="12"/>
        <v>0</v>
      </c>
      <c r="AU288" s="128" t="str">
        <f t="shared" si="13"/>
        <v/>
      </c>
      <c r="AV288" s="128" t="str">
        <f t="shared" si="14"/>
        <v/>
      </c>
      <c r="AW288" s="128" t="str">
        <f t="shared" si="15"/>
        <v/>
      </c>
      <c r="AX288" s="129" t="str">
        <f t="shared" si="16"/>
        <v/>
      </c>
      <c r="AY288" s="143"/>
      <c r="AZ288" s="130"/>
      <c r="BA288" s="131" t="str">
        <f t="shared" si="17"/>
        <v/>
      </c>
      <c r="BB288" s="143"/>
      <c r="BC288" s="143"/>
      <c r="BD288" s="132"/>
      <c r="BE288" s="141"/>
      <c r="BF288" s="134" t="str">
        <f t="shared" si="18"/>
        <v/>
      </c>
      <c r="BG288" s="135" t="str">
        <f t="shared" si="19"/>
        <v>FLE388__44494_0.395601851851852___Negative_44494_0.482418981481482_</v>
      </c>
      <c r="BH288" s="136" t="str">
        <f t="shared" si="20"/>
        <v/>
      </c>
      <c r="BI288" s="141" t="s">
        <v>929</v>
      </c>
      <c r="BJ288" s="137" t="str">
        <f t="shared" si="21"/>
        <v>FLB3864</v>
      </c>
      <c r="BK288" s="138" t="b">
        <f t="shared" si="22"/>
        <v>0</v>
      </c>
      <c r="BL288" s="137" t="str">
        <f t="shared" si="23"/>
        <v/>
      </c>
      <c r="BM288" s="132"/>
      <c r="BN288" s="8" t="b">
        <f t="shared" si="24"/>
        <v>1</v>
      </c>
      <c r="BO288" s="139" t="b">
        <f t="shared" si="25"/>
        <v>0</v>
      </c>
      <c r="BP288" s="140" t="b">
        <f t="shared" si="26"/>
        <v>1</v>
      </c>
      <c r="BQ288" s="4"/>
      <c r="BR288" s="4" t="str">
        <f t="shared" si="27"/>
        <v/>
      </c>
      <c r="BS288" s="4"/>
      <c r="BT288" s="4"/>
    </row>
    <row r="289">
      <c r="A289" s="143" t="s">
        <v>930</v>
      </c>
      <c r="B289" s="144">
        <v>44494.0</v>
      </c>
      <c r="C289" s="115">
        <v>0.3956134259259259</v>
      </c>
      <c r="D289" s="4"/>
      <c r="E289" s="143"/>
      <c r="F289" s="149"/>
      <c r="G289" s="149"/>
      <c r="H289" s="151"/>
      <c r="I289" s="4"/>
      <c r="J289" s="4"/>
      <c r="K289" s="4" t="s">
        <v>622</v>
      </c>
      <c r="L289" s="145">
        <v>44494.0</v>
      </c>
      <c r="M289" s="115">
        <v>0.4824189814814815</v>
      </c>
      <c r="N289" s="4"/>
      <c r="O289" s="4"/>
      <c r="P289" s="116" t="b">
        <f>IFNA(IF(VLOOKUP($A289,'Add from APT'!$AA$2:$AC808,3,FALSE)&gt;0,TRUE,FALSE),"ER - NOT IN APT")</f>
        <v>0</v>
      </c>
      <c r="Q289" s="82" t="str">
        <f>IF(ISLOGICAL(P289),IF(P289,"ER - REPS IN APT", IFNA(VLOOKUP($A289,RAW_APT!$A$3:$M808,7,FALSE),"ER - NOT IN APT")),P289)</f>
        <v>Result</v>
      </c>
      <c r="R289" s="117" t="b">
        <f t="shared" si="2"/>
        <v>1</v>
      </c>
      <c r="S289" s="116">
        <f t="shared" si="3"/>
        <v>1</v>
      </c>
      <c r="T289" s="148">
        <v>0.0</v>
      </c>
      <c r="U289" s="149"/>
      <c r="V289" s="149"/>
      <c r="W289" s="149"/>
      <c r="X289" s="120" t="b">
        <f t="shared" si="4"/>
        <v>0</v>
      </c>
      <c r="Y289" s="121" t="b">
        <v>0</v>
      </c>
      <c r="Z289" s="122" t="str">
        <f t="shared" si="5"/>
        <v/>
      </c>
      <c r="AA289" s="122" t="b">
        <f t="shared" si="6"/>
        <v>0</v>
      </c>
      <c r="AB289" s="147" t="b">
        <v>0</v>
      </c>
      <c r="AC289" s="148">
        <v>689.0</v>
      </c>
      <c r="AD289" s="149" t="b">
        <v>1</v>
      </c>
      <c r="AE289" s="125" t="str">
        <f t="shared" si="7"/>
        <v/>
      </c>
      <c r="AF289" s="117" t="b">
        <f t="shared" si="8"/>
        <v>0</v>
      </c>
      <c r="AG289" s="126" t="b">
        <f t="shared" si="9"/>
        <v>0</v>
      </c>
      <c r="AH289" s="148"/>
      <c r="AI289" s="150"/>
      <c r="AJ289" s="146"/>
      <c r="AK289" s="83" t="str">
        <f t="shared" si="10"/>
        <v>Negative</v>
      </c>
      <c r="AL289" s="147"/>
      <c r="AM289" s="83" t="s">
        <v>373</v>
      </c>
      <c r="AN289" s="83" t="s">
        <v>491</v>
      </c>
      <c r="AO289" s="83" t="str">
        <f>IFERROR(__xludf.DUMMYFUNCTION("IF($AG289, ""DELETED"",TRIM(JOIN("" "",D289:E289)))"),"")</f>
        <v/>
      </c>
      <c r="AP289" s="83" t="str">
        <f t="shared" ref="AP289:AQ289" si="313">IF($AG289, "DELETED", TRIM(CONCATENATE(F289,I289,U289)))</f>
        <v/>
      </c>
      <c r="AQ289" s="83" t="str">
        <f t="shared" si="313"/>
        <v/>
      </c>
      <c r="AR289" s="83" t="str">
        <f>IFERROR(__xludf.DUMMYFUNCTION("IF($AG289, ""DELETED"", TRIM(JOIN("" "",AP289,AQ289)))"),"")</f>
        <v/>
      </c>
      <c r="AS289" s="127"/>
      <c r="AT289" s="128" t="b">
        <f t="shared" si="12"/>
        <v>0</v>
      </c>
      <c r="AU289" s="128" t="str">
        <f t="shared" si="13"/>
        <v/>
      </c>
      <c r="AV289" s="128" t="str">
        <f t="shared" si="14"/>
        <v/>
      </c>
      <c r="AW289" s="128" t="str">
        <f t="shared" si="15"/>
        <v/>
      </c>
      <c r="AX289" s="129" t="str">
        <f t="shared" si="16"/>
        <v/>
      </c>
      <c r="AY289" s="143"/>
      <c r="AZ289" s="130"/>
      <c r="BA289" s="131" t="str">
        <f t="shared" si="17"/>
        <v/>
      </c>
      <c r="BB289" s="143"/>
      <c r="BC289" s="143"/>
      <c r="BD289" s="132"/>
      <c r="BE289" s="141"/>
      <c r="BF289" s="134" t="str">
        <f t="shared" si="18"/>
        <v/>
      </c>
      <c r="BG289" s="135" t="str">
        <f t="shared" si="19"/>
        <v>FLE431__44494_0.395613425925926___Negative_44494_0.482418981481482_</v>
      </c>
      <c r="BH289" s="136" t="str">
        <f t="shared" si="20"/>
        <v/>
      </c>
      <c r="BI289" s="141" t="s">
        <v>931</v>
      </c>
      <c r="BJ289" s="137" t="str">
        <f t="shared" si="21"/>
        <v>FLB3866</v>
      </c>
      <c r="BK289" s="138" t="b">
        <f t="shared" si="22"/>
        <v>0</v>
      </c>
      <c r="BL289" s="137" t="str">
        <f t="shared" si="23"/>
        <v/>
      </c>
      <c r="BM289" s="132"/>
      <c r="BN289" s="8" t="b">
        <f t="shared" si="24"/>
        <v>1</v>
      </c>
      <c r="BO289" s="139" t="b">
        <f t="shared" si="25"/>
        <v>0</v>
      </c>
      <c r="BP289" s="140" t="b">
        <f t="shared" si="26"/>
        <v>1</v>
      </c>
      <c r="BQ289" s="4"/>
      <c r="BR289" s="4" t="str">
        <f t="shared" si="27"/>
        <v/>
      </c>
      <c r="BS289" s="4"/>
      <c r="BT289" s="4"/>
    </row>
    <row r="290">
      <c r="A290" s="143" t="s">
        <v>932</v>
      </c>
      <c r="B290" s="144">
        <v>44494.0</v>
      </c>
      <c r="C290" s="115">
        <v>0.3967361111111111</v>
      </c>
      <c r="D290" s="4"/>
      <c r="E290" s="143"/>
      <c r="F290" s="149"/>
      <c r="G290" s="149"/>
      <c r="H290" s="151"/>
      <c r="I290" s="4"/>
      <c r="J290" s="4"/>
      <c r="K290" s="4" t="s">
        <v>622</v>
      </c>
      <c r="L290" s="145">
        <v>44494.0</v>
      </c>
      <c r="M290" s="115">
        <v>0.4824189814814815</v>
      </c>
      <c r="N290" s="151"/>
      <c r="O290" s="4"/>
      <c r="P290" s="116" t="b">
        <f>IFNA(IF(VLOOKUP($A290,'Add from APT'!$AA$2:$AC808,3,FALSE)&gt;0,TRUE,FALSE),"ER - NOT IN APT")</f>
        <v>0</v>
      </c>
      <c r="Q290" s="82" t="str">
        <f>IF(ISLOGICAL(P290),IF(P290,"ER - REPS IN APT", IFNA(VLOOKUP($A290,RAW_APT!$A$3:$M808,7,FALSE),"ER - NOT IN APT")),P290)</f>
        <v>Result</v>
      </c>
      <c r="R290" s="117" t="b">
        <f t="shared" si="2"/>
        <v>1</v>
      </c>
      <c r="S290" s="116">
        <f t="shared" si="3"/>
        <v>1</v>
      </c>
      <c r="T290" s="148">
        <v>0.0</v>
      </c>
      <c r="U290" s="149"/>
      <c r="V290" s="149"/>
      <c r="W290" s="149"/>
      <c r="X290" s="120" t="b">
        <f t="shared" si="4"/>
        <v>0</v>
      </c>
      <c r="Y290" s="121" t="b">
        <v>0</v>
      </c>
      <c r="Z290" s="122" t="str">
        <f t="shared" si="5"/>
        <v/>
      </c>
      <c r="AA290" s="122" t="b">
        <f t="shared" si="6"/>
        <v>0</v>
      </c>
      <c r="AB290" s="147" t="b">
        <v>0</v>
      </c>
      <c r="AC290" s="148">
        <v>688.0</v>
      </c>
      <c r="AD290" s="149" t="b">
        <v>1</v>
      </c>
      <c r="AE290" s="125" t="str">
        <f t="shared" si="7"/>
        <v/>
      </c>
      <c r="AF290" s="117" t="b">
        <f t="shared" si="8"/>
        <v>0</v>
      </c>
      <c r="AG290" s="126" t="b">
        <f t="shared" si="9"/>
        <v>0</v>
      </c>
      <c r="AH290" s="148"/>
      <c r="AI290" s="150"/>
      <c r="AJ290" s="146"/>
      <c r="AK290" s="83" t="str">
        <f t="shared" si="10"/>
        <v>Negative</v>
      </c>
      <c r="AL290" s="147"/>
      <c r="AM290" s="83" t="s">
        <v>373</v>
      </c>
      <c r="AN290" s="83" t="s">
        <v>488</v>
      </c>
      <c r="AO290" s="83" t="str">
        <f>IFERROR(__xludf.DUMMYFUNCTION("IF($AG290, ""DELETED"",TRIM(JOIN("" "",D290:E290)))"),"")</f>
        <v/>
      </c>
      <c r="AP290" s="83" t="str">
        <f t="shared" ref="AP290:AQ290" si="314">IF($AG290, "DELETED", TRIM(CONCATENATE(F290,I290,U290)))</f>
        <v/>
      </c>
      <c r="AQ290" s="83" t="str">
        <f t="shared" si="314"/>
        <v/>
      </c>
      <c r="AR290" s="83" t="str">
        <f>IFERROR(__xludf.DUMMYFUNCTION("IF($AG290, ""DELETED"", TRIM(JOIN("" "",AP290,AQ290)))"),"")</f>
        <v/>
      </c>
      <c r="AS290" s="127"/>
      <c r="AT290" s="128" t="b">
        <f t="shared" si="12"/>
        <v>0</v>
      </c>
      <c r="AU290" s="128" t="str">
        <f t="shared" si="13"/>
        <v/>
      </c>
      <c r="AV290" s="128" t="str">
        <f t="shared" si="14"/>
        <v/>
      </c>
      <c r="AW290" s="128" t="str">
        <f t="shared" si="15"/>
        <v/>
      </c>
      <c r="AX290" s="129" t="str">
        <f t="shared" si="16"/>
        <v/>
      </c>
      <c r="AY290" s="143"/>
      <c r="AZ290" s="130"/>
      <c r="BA290" s="131" t="str">
        <f t="shared" si="17"/>
        <v/>
      </c>
      <c r="BB290" s="143"/>
      <c r="BC290" s="143"/>
      <c r="BD290" s="132"/>
      <c r="BE290" s="141"/>
      <c r="BF290" s="134" t="str">
        <f t="shared" si="18"/>
        <v/>
      </c>
      <c r="BG290" s="135" t="str">
        <f t="shared" si="19"/>
        <v>FLE439__44494_0.396736111111111___Negative_44494_0.482418981481482_</v>
      </c>
      <c r="BH290" s="136" t="str">
        <f t="shared" si="20"/>
        <v/>
      </c>
      <c r="BI290" s="141" t="s">
        <v>933</v>
      </c>
      <c r="BJ290" s="137" t="str">
        <f t="shared" si="21"/>
        <v>FLB3867</v>
      </c>
      <c r="BK290" s="138" t="b">
        <f t="shared" si="22"/>
        <v>0</v>
      </c>
      <c r="BL290" s="137" t="str">
        <f t="shared" si="23"/>
        <v/>
      </c>
      <c r="BM290" s="132"/>
      <c r="BN290" s="8" t="b">
        <f t="shared" si="24"/>
        <v>1</v>
      </c>
      <c r="BO290" s="139" t="b">
        <f t="shared" si="25"/>
        <v>0</v>
      </c>
      <c r="BP290" s="140" t="b">
        <f t="shared" si="26"/>
        <v>1</v>
      </c>
      <c r="BQ290" s="4"/>
      <c r="BR290" s="4" t="str">
        <f t="shared" si="27"/>
        <v/>
      </c>
      <c r="BS290" s="4"/>
      <c r="BT290" s="4"/>
    </row>
    <row r="291">
      <c r="A291" s="143" t="s">
        <v>934</v>
      </c>
      <c r="B291" s="144">
        <v>44495.0</v>
      </c>
      <c r="C291" s="115">
        <v>0.24027777777777778</v>
      </c>
      <c r="D291" s="4"/>
      <c r="E291" s="143"/>
      <c r="F291" s="149"/>
      <c r="G291" s="149"/>
      <c r="H291" s="151"/>
      <c r="I291" s="4"/>
      <c r="J291" s="4"/>
      <c r="K291" s="4" t="s">
        <v>271</v>
      </c>
      <c r="L291" s="145">
        <v>44868.0</v>
      </c>
      <c r="M291" s="115">
        <v>0.5355208333333333</v>
      </c>
      <c r="N291" s="151"/>
      <c r="O291" s="4"/>
      <c r="P291" s="116" t="b">
        <f>IFNA(IF(VLOOKUP($A291,'Add from APT'!$AA$2:$AC808,3,FALSE)&gt;0,TRUE,FALSE),"ER - NOT IN APT")</f>
        <v>0</v>
      </c>
      <c r="Q291" s="82" t="str">
        <f>IF(ISLOGICAL(P291),IF(P291,"ER - REPS IN APT", IFNA(VLOOKUP($A291,RAW_APT!$A$3:$M808,7,FALSE),"ER - NOT IN APT")),P291)</f>
        <v>Collected</v>
      </c>
      <c r="R291" s="117" t="b">
        <f t="shared" si="2"/>
        <v>1</v>
      </c>
      <c r="S291" s="116">
        <f t="shared" si="3"/>
        <v>1</v>
      </c>
      <c r="T291" s="148">
        <v>0.0</v>
      </c>
      <c r="U291" s="149"/>
      <c r="V291" s="149"/>
      <c r="W291" s="147"/>
      <c r="X291" s="120" t="b">
        <f t="shared" si="4"/>
        <v>0</v>
      </c>
      <c r="Y291" s="121" t="b">
        <v>0</v>
      </c>
      <c r="Z291" s="122" t="str">
        <f t="shared" si="5"/>
        <v/>
      </c>
      <c r="AA291" s="122" t="b">
        <f t="shared" si="6"/>
        <v>0</v>
      </c>
      <c r="AB291" s="147" t="b">
        <v>0</v>
      </c>
      <c r="AC291" s="148">
        <v>687.0</v>
      </c>
      <c r="AD291" s="149" t="b">
        <v>1</v>
      </c>
      <c r="AE291" s="125" t="str">
        <f t="shared" si="7"/>
        <v/>
      </c>
      <c r="AF291" s="117" t="b">
        <f t="shared" si="8"/>
        <v>0</v>
      </c>
      <c r="AG291" s="126" t="b">
        <f t="shared" si="9"/>
        <v>0</v>
      </c>
      <c r="AH291" s="148"/>
      <c r="AI291" s="150"/>
      <c r="AJ291" s="146">
        <v>2.2</v>
      </c>
      <c r="AK291" s="83" t="str">
        <f t="shared" si="10"/>
        <v>Negative</v>
      </c>
      <c r="AL291" s="147"/>
      <c r="AM291" s="83" t="s">
        <v>280</v>
      </c>
      <c r="AN291" s="83" t="s">
        <v>416</v>
      </c>
      <c r="AO291" s="83" t="str">
        <f>IFERROR(__xludf.DUMMYFUNCTION("IF($AG291, ""DELETED"",TRIM(JOIN("" "",D291:E291)))"),"")</f>
        <v/>
      </c>
      <c r="AP291" s="83" t="str">
        <f t="shared" ref="AP291:AQ291" si="315">IF($AG291, "DELETED", TRIM(CONCATENATE(F291,I291,U291)))</f>
        <v/>
      </c>
      <c r="AQ291" s="83" t="str">
        <f t="shared" si="315"/>
        <v/>
      </c>
      <c r="AR291" s="83" t="str">
        <f>IFERROR(__xludf.DUMMYFUNCTION("IF($AG291, ""DELETED"", TRIM(JOIN("" "",AP291,AQ291)))"),"")</f>
        <v/>
      </c>
      <c r="AS291" s="127"/>
      <c r="AT291" s="128" t="b">
        <f t="shared" si="12"/>
        <v>0</v>
      </c>
      <c r="AU291" s="128" t="str">
        <f t="shared" si="13"/>
        <v/>
      </c>
      <c r="AV291" s="128" t="str">
        <f t="shared" si="14"/>
        <v/>
      </c>
      <c r="AW291" s="128" t="str">
        <f t="shared" si="15"/>
        <v/>
      </c>
      <c r="AX291" s="129" t="str">
        <f t="shared" si="16"/>
        <v/>
      </c>
      <c r="AY291" s="143"/>
      <c r="AZ291" s="130"/>
      <c r="BA291" s="131" t="str">
        <f t="shared" si="17"/>
        <v/>
      </c>
      <c r="BB291" s="143"/>
      <c r="BC291" s="143"/>
      <c r="BD291" s="132"/>
      <c r="BE291" s="141"/>
      <c r="BF291" s="134" t="str">
        <f t="shared" si="18"/>
        <v/>
      </c>
      <c r="BG291" s="135" t="str">
        <f t="shared" si="19"/>
        <v>FLE483__44495_0.240277777777778___Null_44868_0.535520833333333_</v>
      </c>
      <c r="BH291" s="136" t="str">
        <f t="shared" si="20"/>
        <v/>
      </c>
      <c r="BI291" s="141" t="s">
        <v>935</v>
      </c>
      <c r="BJ291" s="137" t="str">
        <f t="shared" si="21"/>
        <v>FLB3868</v>
      </c>
      <c r="BK291" s="138" t="b">
        <f t="shared" si="22"/>
        <v>0</v>
      </c>
      <c r="BL291" s="137" t="str">
        <f t="shared" si="23"/>
        <v/>
      </c>
      <c r="BM291" s="132"/>
      <c r="BN291" s="8" t="b">
        <f t="shared" si="24"/>
        <v>1</v>
      </c>
      <c r="BO291" s="139" t="b">
        <f t="shared" si="25"/>
        <v>0</v>
      </c>
      <c r="BP291" s="140" t="b">
        <f t="shared" si="26"/>
        <v>1</v>
      </c>
      <c r="BQ291" s="4"/>
      <c r="BR291" s="4" t="str">
        <f t="shared" si="27"/>
        <v/>
      </c>
      <c r="BS291" s="4"/>
      <c r="BT291" s="4"/>
    </row>
    <row r="292">
      <c r="A292" s="4" t="s">
        <v>936</v>
      </c>
      <c r="B292" s="144">
        <v>44495.0</v>
      </c>
      <c r="C292" s="115">
        <v>0.26328703703703704</v>
      </c>
      <c r="D292" s="4"/>
      <c r="E292" s="143"/>
      <c r="F292" s="4"/>
      <c r="G292" s="4"/>
      <c r="H292" s="151"/>
      <c r="I292" s="4"/>
      <c r="J292" s="4"/>
      <c r="K292" s="4" t="s">
        <v>622</v>
      </c>
      <c r="L292" s="145">
        <v>44495.0</v>
      </c>
      <c r="M292" s="115">
        <v>0.44599537037037035</v>
      </c>
      <c r="N292" s="4"/>
      <c r="O292" s="4"/>
      <c r="P292" s="116" t="b">
        <f>IFNA(IF(VLOOKUP($A292,'Add from APT'!$AA$2:$AC808,3,FALSE)&gt;0,TRUE,FALSE),"ER - NOT IN APT")</f>
        <v>0</v>
      </c>
      <c r="Q292" s="82" t="str">
        <f>IF(ISLOGICAL(P292),IF(P292,"ER - REPS IN APT", IFNA(VLOOKUP($A292,RAW_APT!$A$3:$M808,7,FALSE),"ER - NOT IN APT")),P292)</f>
        <v>Result</v>
      </c>
      <c r="R292" s="117" t="b">
        <f t="shared" si="2"/>
        <v>1</v>
      </c>
      <c r="S292" s="116">
        <f t="shared" si="3"/>
        <v>1</v>
      </c>
      <c r="T292" s="146"/>
      <c r="U292" s="147"/>
      <c r="V292" s="147"/>
      <c r="W292" s="147"/>
      <c r="X292" s="120" t="b">
        <f t="shared" si="4"/>
        <v>0</v>
      </c>
      <c r="Y292" s="121" t="b">
        <v>0</v>
      </c>
      <c r="Z292" s="122" t="str">
        <f t="shared" si="5"/>
        <v/>
      </c>
      <c r="AA292" s="122" t="b">
        <f t="shared" si="6"/>
        <v>0</v>
      </c>
      <c r="AB292" s="147" t="b">
        <v>0</v>
      </c>
      <c r="AC292" s="148">
        <v>272.0</v>
      </c>
      <c r="AD292" s="149" t="b">
        <v>0</v>
      </c>
      <c r="AE292" s="125" t="str">
        <f t="shared" si="7"/>
        <v/>
      </c>
      <c r="AF292" s="117" t="b">
        <f t="shared" si="8"/>
        <v>0</v>
      </c>
      <c r="AG292" s="126" t="b">
        <f t="shared" si="9"/>
        <v>0</v>
      </c>
      <c r="AH292" s="148"/>
      <c r="AI292" s="150"/>
      <c r="AJ292" s="146"/>
      <c r="AK292" s="83" t="str">
        <f t="shared" si="10"/>
        <v>Negative</v>
      </c>
      <c r="AL292" s="147"/>
      <c r="AM292" s="83" t="s">
        <v>280</v>
      </c>
      <c r="AN292" s="83" t="s">
        <v>368</v>
      </c>
      <c r="AO292" s="83" t="str">
        <f>IFERROR(__xludf.DUMMYFUNCTION("IF($AG292, ""DELETED"",TRIM(JOIN("" "",D292:E292)))"),"")</f>
        <v/>
      </c>
      <c r="AP292" s="83" t="str">
        <f t="shared" ref="AP292:AQ292" si="316">IF($AG292, "DELETED", TRIM(CONCATENATE(F292,I292,U292)))</f>
        <v/>
      </c>
      <c r="AQ292" s="83" t="str">
        <f t="shared" si="316"/>
        <v/>
      </c>
      <c r="AR292" s="83" t="str">
        <f>IFERROR(__xludf.DUMMYFUNCTION("IF($AG292, ""DELETED"", TRIM(JOIN("" "",AP292,AQ292)))"),"")</f>
        <v/>
      </c>
      <c r="AS292" s="127"/>
      <c r="AT292" s="128" t="b">
        <f t="shared" si="12"/>
        <v>0</v>
      </c>
      <c r="AU292" s="128" t="str">
        <f t="shared" si="13"/>
        <v/>
      </c>
      <c r="AV292" s="128" t="str">
        <f t="shared" si="14"/>
        <v/>
      </c>
      <c r="AW292" s="128" t="str">
        <f t="shared" si="15"/>
        <v/>
      </c>
      <c r="AX292" s="129" t="str">
        <f t="shared" si="16"/>
        <v/>
      </c>
      <c r="AY292" s="143"/>
      <c r="AZ292" s="130"/>
      <c r="BA292" s="131" t="str">
        <f t="shared" si="17"/>
        <v/>
      </c>
      <c r="BB292" s="143"/>
      <c r="BC292" s="143"/>
      <c r="BD292" s="132"/>
      <c r="BE292" s="141"/>
      <c r="BF292" s="134" t="str">
        <f t="shared" si="18"/>
        <v/>
      </c>
      <c r="BG292" s="135" t="str">
        <f t="shared" si="19"/>
        <v>FLE559__44495_0.263287037037037___Negative_44495_0.44599537037037_</v>
      </c>
      <c r="BH292" s="136" t="str">
        <f t="shared" si="20"/>
        <v/>
      </c>
      <c r="BI292" s="141" t="s">
        <v>937</v>
      </c>
      <c r="BJ292" s="137" t="str">
        <f t="shared" si="21"/>
        <v>FLB3928</v>
      </c>
      <c r="BK292" s="138" t="b">
        <f t="shared" si="22"/>
        <v>0</v>
      </c>
      <c r="BL292" s="137" t="str">
        <f t="shared" si="23"/>
        <v/>
      </c>
      <c r="BM292" s="132"/>
      <c r="BN292" s="8" t="b">
        <f t="shared" si="24"/>
        <v>1</v>
      </c>
      <c r="BO292" s="139" t="b">
        <f t="shared" si="25"/>
        <v>0</v>
      </c>
      <c r="BP292" s="140" t="b">
        <f t="shared" si="26"/>
        <v>1</v>
      </c>
      <c r="BQ292" s="4"/>
      <c r="BR292" s="4" t="str">
        <f t="shared" si="27"/>
        <v/>
      </c>
      <c r="BS292" s="4"/>
      <c r="BT292" s="4"/>
    </row>
    <row r="293">
      <c r="A293" s="4" t="s">
        <v>938</v>
      </c>
      <c r="B293" s="144">
        <v>44495.0</v>
      </c>
      <c r="C293" s="115">
        <v>0.26359953703703703</v>
      </c>
      <c r="D293" s="4"/>
      <c r="E293" s="143"/>
      <c r="F293" s="4"/>
      <c r="G293" s="4"/>
      <c r="H293" s="151"/>
      <c r="I293" s="4"/>
      <c r="J293" s="4"/>
      <c r="K293" s="4" t="s">
        <v>622</v>
      </c>
      <c r="L293" s="145">
        <v>44495.0</v>
      </c>
      <c r="M293" s="115">
        <v>0.44599537037037035</v>
      </c>
      <c r="N293" s="4"/>
      <c r="O293" s="4"/>
      <c r="P293" s="116" t="b">
        <f>IFNA(IF(VLOOKUP($A293,'Add from APT'!$AA$2:$AC808,3,FALSE)&gt;0,TRUE,FALSE),"ER - NOT IN APT")</f>
        <v>0</v>
      </c>
      <c r="Q293" s="82" t="str">
        <f>IF(ISLOGICAL(P293),IF(P293,"ER - REPS IN APT", IFNA(VLOOKUP($A293,RAW_APT!$A$3:$M808,7,FALSE),"ER - NOT IN APT")),P293)</f>
        <v>Result</v>
      </c>
      <c r="R293" s="117" t="b">
        <f t="shared" si="2"/>
        <v>1</v>
      </c>
      <c r="S293" s="116">
        <f t="shared" si="3"/>
        <v>1</v>
      </c>
      <c r="T293" s="146"/>
      <c r="U293" s="147"/>
      <c r="V293" s="147"/>
      <c r="W293" s="147"/>
      <c r="X293" s="120" t="b">
        <f t="shared" si="4"/>
        <v>0</v>
      </c>
      <c r="Y293" s="121" t="b">
        <v>0</v>
      </c>
      <c r="Z293" s="122" t="str">
        <f t="shared" si="5"/>
        <v/>
      </c>
      <c r="AA293" s="122" t="b">
        <f t="shared" si="6"/>
        <v>0</v>
      </c>
      <c r="AB293" s="147" t="b">
        <v>0</v>
      </c>
      <c r="AC293" s="148">
        <v>271.0</v>
      </c>
      <c r="AD293" s="149" t="b">
        <v>0</v>
      </c>
      <c r="AE293" s="125" t="str">
        <f t="shared" si="7"/>
        <v/>
      </c>
      <c r="AF293" s="117" t="b">
        <f t="shared" si="8"/>
        <v>0</v>
      </c>
      <c r="AG293" s="126" t="b">
        <f t="shared" si="9"/>
        <v>0</v>
      </c>
      <c r="AH293" s="148"/>
      <c r="AI293" s="150"/>
      <c r="AJ293" s="146"/>
      <c r="AK293" s="83" t="str">
        <f t="shared" si="10"/>
        <v>Negative</v>
      </c>
      <c r="AL293" s="147"/>
      <c r="AM293" s="83" t="s">
        <v>280</v>
      </c>
      <c r="AN293" s="83" t="s">
        <v>479</v>
      </c>
      <c r="AO293" s="83" t="str">
        <f>IFERROR(__xludf.DUMMYFUNCTION("IF($AG293, ""DELETED"",TRIM(JOIN("" "",D293:E293)))"),"")</f>
        <v/>
      </c>
      <c r="AP293" s="83" t="str">
        <f t="shared" ref="AP293:AQ293" si="317">IF($AG293, "DELETED", TRIM(CONCATENATE(F293,I293,U293)))</f>
        <v/>
      </c>
      <c r="AQ293" s="83" t="str">
        <f t="shared" si="317"/>
        <v/>
      </c>
      <c r="AR293" s="83" t="str">
        <f>IFERROR(__xludf.DUMMYFUNCTION("IF($AG293, ""DELETED"", TRIM(JOIN("" "",AP293,AQ293)))"),"")</f>
        <v/>
      </c>
      <c r="AS293" s="127"/>
      <c r="AT293" s="128" t="b">
        <f t="shared" si="12"/>
        <v>0</v>
      </c>
      <c r="AU293" s="128" t="str">
        <f t="shared" si="13"/>
        <v/>
      </c>
      <c r="AV293" s="128" t="str">
        <f t="shared" si="14"/>
        <v/>
      </c>
      <c r="AW293" s="128" t="str">
        <f t="shared" si="15"/>
        <v/>
      </c>
      <c r="AX293" s="129" t="str">
        <f t="shared" si="16"/>
        <v/>
      </c>
      <c r="AY293" s="143"/>
      <c r="AZ293" s="130"/>
      <c r="BA293" s="131" t="str">
        <f t="shared" si="17"/>
        <v/>
      </c>
      <c r="BB293" s="143"/>
      <c r="BC293" s="143"/>
      <c r="BD293" s="132"/>
      <c r="BE293" s="141"/>
      <c r="BF293" s="134" t="str">
        <f t="shared" si="18"/>
        <v/>
      </c>
      <c r="BG293" s="135" t="str">
        <f t="shared" si="19"/>
        <v>FLE535__44495_0.263599537037037___Negative_44495_0.44599537037037_</v>
      </c>
      <c r="BH293" s="136" t="str">
        <f t="shared" si="20"/>
        <v/>
      </c>
      <c r="BI293" s="141" t="s">
        <v>939</v>
      </c>
      <c r="BJ293" s="137" t="str">
        <f t="shared" si="21"/>
        <v>FLB3932</v>
      </c>
      <c r="BK293" s="138" t="b">
        <f t="shared" si="22"/>
        <v>0</v>
      </c>
      <c r="BL293" s="137" t="str">
        <f t="shared" si="23"/>
        <v/>
      </c>
      <c r="BM293" s="132"/>
      <c r="BN293" s="8" t="b">
        <f t="shared" si="24"/>
        <v>1</v>
      </c>
      <c r="BO293" s="139" t="b">
        <f t="shared" si="25"/>
        <v>0</v>
      </c>
      <c r="BP293" s="140" t="b">
        <f t="shared" si="26"/>
        <v>1</v>
      </c>
      <c r="BQ293" s="4"/>
      <c r="BR293" s="4" t="str">
        <f t="shared" si="27"/>
        <v/>
      </c>
      <c r="BS293" s="4"/>
      <c r="BT293" s="4"/>
    </row>
    <row r="294">
      <c r="A294" s="4" t="s">
        <v>940</v>
      </c>
      <c r="B294" s="144">
        <v>44495.0</v>
      </c>
      <c r="C294" s="115">
        <v>0.2807060185185185</v>
      </c>
      <c r="D294" s="4"/>
      <c r="E294" s="143"/>
      <c r="F294" s="4"/>
      <c r="G294" s="4"/>
      <c r="H294" s="151"/>
      <c r="I294" s="4"/>
      <c r="J294" s="4"/>
      <c r="K294" s="4" t="s">
        <v>622</v>
      </c>
      <c r="L294" s="145">
        <v>44495.0</v>
      </c>
      <c r="M294" s="115">
        <v>0.44599537037037035</v>
      </c>
      <c r="N294" s="4"/>
      <c r="O294" s="4"/>
      <c r="P294" s="116" t="b">
        <f>IFNA(IF(VLOOKUP($A294,'Add from APT'!$AA$2:$AC808,3,FALSE)&gt;0,TRUE,FALSE),"ER - NOT IN APT")</f>
        <v>0</v>
      </c>
      <c r="Q294" s="82" t="str">
        <f>IF(ISLOGICAL(P294),IF(P294,"ER - REPS IN APT", IFNA(VLOOKUP($A294,RAW_APT!$A$3:$M808,7,FALSE),"ER - NOT IN APT")),P294)</f>
        <v>Result</v>
      </c>
      <c r="R294" s="117" t="b">
        <f t="shared" si="2"/>
        <v>1</v>
      </c>
      <c r="S294" s="116">
        <f t="shared" si="3"/>
        <v>1</v>
      </c>
      <c r="T294" s="146"/>
      <c r="U294" s="147"/>
      <c r="V294" s="147"/>
      <c r="W294" s="147"/>
      <c r="X294" s="120" t="b">
        <f t="shared" si="4"/>
        <v>0</v>
      </c>
      <c r="Y294" s="121" t="b">
        <v>0</v>
      </c>
      <c r="Z294" s="122" t="str">
        <f t="shared" si="5"/>
        <v/>
      </c>
      <c r="AA294" s="122" t="b">
        <f t="shared" si="6"/>
        <v>0</v>
      </c>
      <c r="AB294" s="147" t="b">
        <v>0</v>
      </c>
      <c r="AC294" s="148">
        <v>270.0</v>
      </c>
      <c r="AD294" s="149" t="b">
        <v>0</v>
      </c>
      <c r="AE294" s="125" t="str">
        <f t="shared" si="7"/>
        <v/>
      </c>
      <c r="AF294" s="117" t="b">
        <f t="shared" si="8"/>
        <v>0</v>
      </c>
      <c r="AG294" s="126" t="b">
        <f t="shared" si="9"/>
        <v>0</v>
      </c>
      <c r="AH294" s="148"/>
      <c r="AI294" s="150"/>
      <c r="AJ294" s="146"/>
      <c r="AK294" s="83" t="str">
        <f t="shared" si="10"/>
        <v>Negative</v>
      </c>
      <c r="AL294" s="147"/>
      <c r="AM294" s="83" t="s">
        <v>280</v>
      </c>
      <c r="AN294" s="83" t="s">
        <v>462</v>
      </c>
      <c r="AO294" s="83" t="str">
        <f>IFERROR(__xludf.DUMMYFUNCTION("IF($AG294, ""DELETED"",TRIM(JOIN("" "",D294:E294)))"),"")</f>
        <v/>
      </c>
      <c r="AP294" s="83" t="str">
        <f t="shared" ref="AP294:AQ294" si="318">IF($AG294, "DELETED", TRIM(CONCATENATE(F294,I294,U294)))</f>
        <v/>
      </c>
      <c r="AQ294" s="83" t="str">
        <f t="shared" si="318"/>
        <v/>
      </c>
      <c r="AR294" s="83" t="str">
        <f>IFERROR(__xludf.DUMMYFUNCTION("IF($AG294, ""DELETED"", TRIM(JOIN("" "",AP294,AQ294)))"),"")</f>
        <v/>
      </c>
      <c r="AS294" s="127"/>
      <c r="AT294" s="128" t="b">
        <f t="shared" si="12"/>
        <v>0</v>
      </c>
      <c r="AU294" s="128" t="str">
        <f t="shared" si="13"/>
        <v/>
      </c>
      <c r="AV294" s="128" t="str">
        <f t="shared" si="14"/>
        <v/>
      </c>
      <c r="AW294" s="128" t="str">
        <f t="shared" si="15"/>
        <v/>
      </c>
      <c r="AX294" s="129" t="str">
        <f t="shared" si="16"/>
        <v/>
      </c>
      <c r="AY294" s="143"/>
      <c r="AZ294" s="130"/>
      <c r="BA294" s="131" t="str">
        <f t="shared" si="17"/>
        <v/>
      </c>
      <c r="BB294" s="143"/>
      <c r="BC294" s="143"/>
      <c r="BD294" s="132"/>
      <c r="BE294" s="141"/>
      <c r="BF294" s="134" t="str">
        <f t="shared" si="18"/>
        <v/>
      </c>
      <c r="BG294" s="135" t="str">
        <f t="shared" si="19"/>
        <v>FLE546__44495_0.280706018518519___Negative_44495_0.44599537037037_</v>
      </c>
      <c r="BH294" s="136" t="str">
        <f t="shared" si="20"/>
        <v/>
      </c>
      <c r="BI294" s="141" t="s">
        <v>941</v>
      </c>
      <c r="BJ294" s="137" t="str">
        <f t="shared" si="21"/>
        <v>FLB3933</v>
      </c>
      <c r="BK294" s="138" t="b">
        <f t="shared" si="22"/>
        <v>0</v>
      </c>
      <c r="BL294" s="137" t="str">
        <f t="shared" si="23"/>
        <v/>
      </c>
      <c r="BM294" s="132"/>
      <c r="BN294" s="8" t="b">
        <f t="shared" si="24"/>
        <v>1</v>
      </c>
      <c r="BO294" s="139" t="b">
        <f t="shared" si="25"/>
        <v>0</v>
      </c>
      <c r="BP294" s="140" t="b">
        <f t="shared" si="26"/>
        <v>1</v>
      </c>
      <c r="BQ294" s="4"/>
      <c r="BR294" s="4" t="str">
        <f t="shared" si="27"/>
        <v/>
      </c>
      <c r="BS294" s="4"/>
      <c r="BT294" s="4"/>
    </row>
    <row r="295">
      <c r="A295" s="4" t="s">
        <v>942</v>
      </c>
      <c r="B295" s="144">
        <v>44495.0</v>
      </c>
      <c r="C295" s="115">
        <v>0.28987268518518516</v>
      </c>
      <c r="D295" s="4"/>
      <c r="E295" s="143"/>
      <c r="F295" s="4"/>
      <c r="G295" s="4"/>
      <c r="H295" s="151"/>
      <c r="I295" s="4"/>
      <c r="J295" s="4"/>
      <c r="K295" s="4" t="s">
        <v>622</v>
      </c>
      <c r="L295" s="145">
        <v>44495.0</v>
      </c>
      <c r="M295" s="115">
        <v>0.44599537037037035</v>
      </c>
      <c r="N295" s="4"/>
      <c r="O295" s="4"/>
      <c r="P295" s="116" t="b">
        <f>IFNA(IF(VLOOKUP($A295,'Add from APT'!$AA$2:$AC808,3,FALSE)&gt;0,TRUE,FALSE),"ER - NOT IN APT")</f>
        <v>0</v>
      </c>
      <c r="Q295" s="82" t="str">
        <f>IF(ISLOGICAL(P295),IF(P295,"ER - REPS IN APT", IFNA(VLOOKUP($A295,RAW_APT!$A$3:$M808,7,FALSE),"ER - NOT IN APT")),P295)</f>
        <v>Result</v>
      </c>
      <c r="R295" s="117" t="b">
        <f t="shared" si="2"/>
        <v>1</v>
      </c>
      <c r="S295" s="116">
        <f t="shared" si="3"/>
        <v>1</v>
      </c>
      <c r="T295" s="146"/>
      <c r="U295" s="147"/>
      <c r="V295" s="147"/>
      <c r="W295" s="147"/>
      <c r="X295" s="120" t="b">
        <f t="shared" si="4"/>
        <v>0</v>
      </c>
      <c r="Y295" s="121" t="b">
        <v>0</v>
      </c>
      <c r="Z295" s="122" t="str">
        <f t="shared" si="5"/>
        <v/>
      </c>
      <c r="AA295" s="122" t="b">
        <f t="shared" si="6"/>
        <v>0</v>
      </c>
      <c r="AB295" s="147" t="b">
        <v>0</v>
      </c>
      <c r="AC295" s="148">
        <v>269.0</v>
      </c>
      <c r="AD295" s="149" t="b">
        <v>0</v>
      </c>
      <c r="AE295" s="125" t="str">
        <f t="shared" si="7"/>
        <v/>
      </c>
      <c r="AF295" s="117" t="b">
        <f t="shared" si="8"/>
        <v>0</v>
      </c>
      <c r="AG295" s="126" t="b">
        <f t="shared" si="9"/>
        <v>0</v>
      </c>
      <c r="AH295" s="148"/>
      <c r="AI295" s="150"/>
      <c r="AJ295" s="146"/>
      <c r="AK295" s="83" t="str">
        <f t="shared" si="10"/>
        <v>Negative</v>
      </c>
      <c r="AL295" s="147"/>
      <c r="AM295" s="83" t="s">
        <v>280</v>
      </c>
      <c r="AN295" s="83" t="s">
        <v>639</v>
      </c>
      <c r="AO295" s="83" t="str">
        <f>IFERROR(__xludf.DUMMYFUNCTION("IF($AG295, ""DELETED"",TRIM(JOIN("" "",D295:E295)))"),"")</f>
        <v/>
      </c>
      <c r="AP295" s="83" t="str">
        <f t="shared" ref="AP295:AQ295" si="319">IF($AG295, "DELETED", TRIM(CONCATENATE(F295,I295,U295)))</f>
        <v/>
      </c>
      <c r="AQ295" s="83" t="str">
        <f t="shared" si="319"/>
        <v/>
      </c>
      <c r="AR295" s="83" t="str">
        <f>IFERROR(__xludf.DUMMYFUNCTION("IF($AG295, ""DELETED"", TRIM(JOIN("" "",AP295,AQ295)))"),"")</f>
        <v/>
      </c>
      <c r="AS295" s="127"/>
      <c r="AT295" s="128" t="b">
        <f t="shared" si="12"/>
        <v>0</v>
      </c>
      <c r="AU295" s="128" t="str">
        <f t="shared" si="13"/>
        <v/>
      </c>
      <c r="AV295" s="128" t="str">
        <f t="shared" si="14"/>
        <v/>
      </c>
      <c r="AW295" s="128" t="str">
        <f t="shared" si="15"/>
        <v/>
      </c>
      <c r="AX295" s="129" t="str">
        <f t="shared" si="16"/>
        <v/>
      </c>
      <c r="AY295" s="143"/>
      <c r="AZ295" s="130"/>
      <c r="BA295" s="131" t="str">
        <f t="shared" si="17"/>
        <v/>
      </c>
      <c r="BB295" s="143"/>
      <c r="BC295" s="143"/>
      <c r="BD295" s="132"/>
      <c r="BE295" s="141"/>
      <c r="BF295" s="134" t="str">
        <f t="shared" si="18"/>
        <v/>
      </c>
      <c r="BG295" s="135" t="str">
        <f t="shared" si="19"/>
        <v>FLE524__44495_0.289872685185185___Negative_44495_0.44599537037037_</v>
      </c>
      <c r="BH295" s="136" t="str">
        <f t="shared" si="20"/>
        <v/>
      </c>
      <c r="BI295" s="141" t="s">
        <v>943</v>
      </c>
      <c r="BJ295" s="137" t="str">
        <f t="shared" si="21"/>
        <v>FLB3934</v>
      </c>
      <c r="BK295" s="138" t="b">
        <f t="shared" si="22"/>
        <v>0</v>
      </c>
      <c r="BL295" s="137" t="str">
        <f t="shared" si="23"/>
        <v/>
      </c>
      <c r="BM295" s="132"/>
      <c r="BN295" s="8" t="b">
        <f t="shared" si="24"/>
        <v>1</v>
      </c>
      <c r="BO295" s="139" t="b">
        <f t="shared" si="25"/>
        <v>0</v>
      </c>
      <c r="BP295" s="140" t="b">
        <f t="shared" si="26"/>
        <v>1</v>
      </c>
      <c r="BQ295" s="4"/>
      <c r="BR295" s="4" t="str">
        <f t="shared" si="27"/>
        <v/>
      </c>
      <c r="BS295" s="4"/>
      <c r="BT295" s="4"/>
    </row>
    <row r="296">
      <c r="A296" s="4" t="s">
        <v>944</v>
      </c>
      <c r="B296" s="144">
        <v>44495.0</v>
      </c>
      <c r="C296" s="115">
        <v>0.3683912037037037</v>
      </c>
      <c r="D296" s="4"/>
      <c r="E296" s="143"/>
      <c r="F296" s="4"/>
      <c r="G296" s="4"/>
      <c r="H296" s="151"/>
      <c r="I296" s="4"/>
      <c r="J296" s="4"/>
      <c r="K296" s="4" t="s">
        <v>622</v>
      </c>
      <c r="L296" s="145">
        <v>44495.0</v>
      </c>
      <c r="M296" s="115">
        <v>0.44599537037037035</v>
      </c>
      <c r="N296" s="4"/>
      <c r="O296" s="4"/>
      <c r="P296" s="116" t="b">
        <f>IFNA(IF(VLOOKUP($A296,'Add from APT'!$AA$2:$AC808,3,FALSE)&gt;0,TRUE,FALSE),"ER - NOT IN APT")</f>
        <v>0</v>
      </c>
      <c r="Q296" s="82" t="str">
        <f>IF(ISLOGICAL(P296),IF(P296,"ER - REPS IN APT", IFNA(VLOOKUP($A296,RAW_APT!$A$3:$M808,7,FALSE),"ER - NOT IN APT")),P296)</f>
        <v>Result</v>
      </c>
      <c r="R296" s="117" t="b">
        <f t="shared" si="2"/>
        <v>1</v>
      </c>
      <c r="S296" s="116">
        <f t="shared" si="3"/>
        <v>1</v>
      </c>
      <c r="T296" s="146"/>
      <c r="U296" s="147"/>
      <c r="V296" s="147"/>
      <c r="W296" s="147"/>
      <c r="X296" s="120" t="b">
        <f t="shared" si="4"/>
        <v>0</v>
      </c>
      <c r="Y296" s="121" t="b">
        <v>0</v>
      </c>
      <c r="Z296" s="122" t="str">
        <f t="shared" si="5"/>
        <v/>
      </c>
      <c r="AA296" s="122" t="b">
        <f t="shared" si="6"/>
        <v>0</v>
      </c>
      <c r="AB296" s="147" t="b">
        <v>0</v>
      </c>
      <c r="AC296" s="148">
        <v>268.0</v>
      </c>
      <c r="AD296" s="149" t="b">
        <v>0</v>
      </c>
      <c r="AE296" s="125" t="str">
        <f t="shared" si="7"/>
        <v/>
      </c>
      <c r="AF296" s="117" t="b">
        <f t="shared" si="8"/>
        <v>0</v>
      </c>
      <c r="AG296" s="126" t="b">
        <f t="shared" si="9"/>
        <v>0</v>
      </c>
      <c r="AH296" s="148"/>
      <c r="AI296" s="150"/>
      <c r="AJ296" s="146"/>
      <c r="AK296" s="83" t="str">
        <f t="shared" si="10"/>
        <v>Negative</v>
      </c>
      <c r="AL296" s="147"/>
      <c r="AM296" s="83" t="s">
        <v>280</v>
      </c>
      <c r="AN296" s="83" t="s">
        <v>473</v>
      </c>
      <c r="AO296" s="83" t="str">
        <f>IFERROR(__xludf.DUMMYFUNCTION("IF($AG296, ""DELETED"",TRIM(JOIN("" "",D296:E296)))"),"")</f>
        <v/>
      </c>
      <c r="AP296" s="83" t="str">
        <f t="shared" ref="AP296:AQ296" si="320">IF($AG296, "DELETED", TRIM(CONCATENATE(F296,I296,U296)))</f>
        <v/>
      </c>
      <c r="AQ296" s="83" t="str">
        <f t="shared" si="320"/>
        <v/>
      </c>
      <c r="AR296" s="83" t="str">
        <f>IFERROR(__xludf.DUMMYFUNCTION("IF($AG296, ""DELETED"", TRIM(JOIN("" "",AP296,AQ296)))"),"")</f>
        <v/>
      </c>
      <c r="AS296" s="127"/>
      <c r="AT296" s="128" t="b">
        <f t="shared" si="12"/>
        <v>0</v>
      </c>
      <c r="AU296" s="128" t="str">
        <f t="shared" si="13"/>
        <v/>
      </c>
      <c r="AV296" s="128" t="str">
        <f t="shared" si="14"/>
        <v/>
      </c>
      <c r="AW296" s="128" t="str">
        <f t="shared" si="15"/>
        <v/>
      </c>
      <c r="AX296" s="129" t="str">
        <f t="shared" si="16"/>
        <v/>
      </c>
      <c r="AY296" s="143"/>
      <c r="AZ296" s="130"/>
      <c r="BA296" s="131" t="str">
        <f t="shared" si="17"/>
        <v/>
      </c>
      <c r="BB296" s="143"/>
      <c r="BC296" s="143"/>
      <c r="BD296" s="132"/>
      <c r="BE296" s="141"/>
      <c r="BF296" s="134" t="str">
        <f t="shared" si="18"/>
        <v/>
      </c>
      <c r="BG296" s="135" t="str">
        <f t="shared" si="19"/>
        <v>FLE513__44495_0.368391203703704___Negative_44495_0.44599537037037_</v>
      </c>
      <c r="BH296" s="136" t="str">
        <f t="shared" si="20"/>
        <v/>
      </c>
      <c r="BI296" s="141" t="s">
        <v>945</v>
      </c>
      <c r="BJ296" s="137" t="str">
        <f t="shared" si="21"/>
        <v>FLB3935</v>
      </c>
      <c r="BK296" s="138" t="b">
        <f t="shared" si="22"/>
        <v>0</v>
      </c>
      <c r="BL296" s="137" t="str">
        <f t="shared" si="23"/>
        <v/>
      </c>
      <c r="BM296" s="132"/>
      <c r="BN296" s="8" t="b">
        <f t="shared" si="24"/>
        <v>1</v>
      </c>
      <c r="BO296" s="139" t="b">
        <f t="shared" si="25"/>
        <v>0</v>
      </c>
      <c r="BP296" s="140" t="b">
        <f t="shared" si="26"/>
        <v>1</v>
      </c>
      <c r="BQ296" s="4"/>
      <c r="BR296" s="4" t="str">
        <f t="shared" si="27"/>
        <v/>
      </c>
      <c r="BS296" s="4"/>
      <c r="BT296" s="4"/>
    </row>
    <row r="297">
      <c r="A297" s="4" t="s">
        <v>946</v>
      </c>
      <c r="B297" s="144">
        <v>44496.0</v>
      </c>
      <c r="C297" s="115">
        <v>0.1255439814814815</v>
      </c>
      <c r="D297" s="4"/>
      <c r="E297" s="143"/>
      <c r="F297" s="4"/>
      <c r="G297" s="4"/>
      <c r="H297" s="151"/>
      <c r="I297" s="4"/>
      <c r="J297" s="4"/>
      <c r="K297" s="4" t="s">
        <v>271</v>
      </c>
      <c r="L297" s="152"/>
      <c r="M297" s="115"/>
      <c r="N297" s="4"/>
      <c r="O297" s="4"/>
      <c r="P297" s="116" t="b">
        <f>IFNA(IF(VLOOKUP($A297,'Add from APT'!$AA$2:$AC808,3,FALSE)&gt;0,TRUE,FALSE),"ER - NOT IN APT")</f>
        <v>0</v>
      </c>
      <c r="Q297" s="82" t="str">
        <f>IF(ISLOGICAL(P297),IF(P297,"ER - REPS IN APT", IFNA(VLOOKUP($A297,RAW_APT!$A$3:$M808,7,FALSE),"ER - NOT IN APT")),P297)</f>
        <v>Collected</v>
      </c>
      <c r="R297" s="117" t="b">
        <f t="shared" si="2"/>
        <v>1</v>
      </c>
      <c r="S297" s="116">
        <f t="shared" si="3"/>
        <v>1</v>
      </c>
      <c r="T297" s="146"/>
      <c r="U297" s="147"/>
      <c r="V297" s="147"/>
      <c r="W297" s="147"/>
      <c r="X297" s="120" t="b">
        <f t="shared" si="4"/>
        <v>0</v>
      </c>
      <c r="Y297" s="121" t="b">
        <v>0</v>
      </c>
      <c r="Z297" s="122" t="str">
        <f t="shared" si="5"/>
        <v/>
      </c>
      <c r="AA297" s="122" t="b">
        <f t="shared" si="6"/>
        <v>0</v>
      </c>
      <c r="AB297" s="147" t="b">
        <v>0</v>
      </c>
      <c r="AC297" s="148">
        <v>267.0</v>
      </c>
      <c r="AD297" s="149" t="b">
        <v>0</v>
      </c>
      <c r="AE297" s="125" t="str">
        <f t="shared" si="7"/>
        <v/>
      </c>
      <c r="AF297" s="117" t="b">
        <f t="shared" si="8"/>
        <v>0</v>
      </c>
      <c r="AG297" s="126" t="b">
        <f t="shared" si="9"/>
        <v>0</v>
      </c>
      <c r="AH297" s="148"/>
      <c r="AI297" s="150"/>
      <c r="AJ297" s="146">
        <v>2.2</v>
      </c>
      <c r="AK297" s="83" t="str">
        <f t="shared" si="10"/>
        <v>Negative</v>
      </c>
      <c r="AL297" s="147"/>
      <c r="AM297" s="83" t="s">
        <v>280</v>
      </c>
      <c r="AN297" s="83" t="s">
        <v>426</v>
      </c>
      <c r="AO297" s="83" t="str">
        <f>IFERROR(__xludf.DUMMYFUNCTION("IF($AG297, ""DELETED"",TRIM(JOIN("" "",D297:E297)))"),"")</f>
        <v/>
      </c>
      <c r="AP297" s="83" t="str">
        <f t="shared" ref="AP297:AQ297" si="321">IF($AG297, "DELETED", TRIM(CONCATENATE(F297,I297,U297)))</f>
        <v/>
      </c>
      <c r="AQ297" s="83" t="str">
        <f t="shared" si="321"/>
        <v/>
      </c>
      <c r="AR297" s="83" t="str">
        <f>IFERROR(__xludf.DUMMYFUNCTION("IF($AG297, ""DELETED"", TRIM(JOIN("" "",AP297,AQ297)))"),"")</f>
        <v/>
      </c>
      <c r="AS297" s="127"/>
      <c r="AT297" s="128" t="b">
        <f t="shared" si="12"/>
        <v>0</v>
      </c>
      <c r="AU297" s="128" t="str">
        <f t="shared" si="13"/>
        <v/>
      </c>
      <c r="AV297" s="128" t="str">
        <f t="shared" si="14"/>
        <v/>
      </c>
      <c r="AW297" s="128" t="str">
        <f t="shared" si="15"/>
        <v/>
      </c>
      <c r="AX297" s="129" t="str">
        <f t="shared" si="16"/>
        <v/>
      </c>
      <c r="AY297" s="143"/>
      <c r="AZ297" s="130"/>
      <c r="BA297" s="131" t="str">
        <f t="shared" si="17"/>
        <v/>
      </c>
      <c r="BB297" s="143"/>
      <c r="BC297" s="143"/>
      <c r="BD297" s="132"/>
      <c r="BE297" s="141"/>
      <c r="BF297" s="134" t="str">
        <f t="shared" si="18"/>
        <v/>
      </c>
      <c r="BG297" s="135" t="str">
        <f t="shared" si="19"/>
        <v>FLE539__44496_0.125543981481482___Null___</v>
      </c>
      <c r="BH297" s="136" t="str">
        <f t="shared" si="20"/>
        <v/>
      </c>
      <c r="BI297" s="141" t="s">
        <v>947</v>
      </c>
      <c r="BJ297" s="137" t="str">
        <f t="shared" si="21"/>
        <v>FLB3936</v>
      </c>
      <c r="BK297" s="138" t="b">
        <f t="shared" si="22"/>
        <v>0</v>
      </c>
      <c r="BL297" s="137" t="str">
        <f t="shared" si="23"/>
        <v/>
      </c>
      <c r="BM297" s="132"/>
      <c r="BN297" s="8" t="b">
        <f t="shared" si="24"/>
        <v>1</v>
      </c>
      <c r="BO297" s="139" t="b">
        <f t="shared" si="25"/>
        <v>0</v>
      </c>
      <c r="BP297" s="140" t="b">
        <f t="shared" si="26"/>
        <v>1</v>
      </c>
      <c r="BQ297" s="4"/>
      <c r="BR297" s="4" t="str">
        <f t="shared" si="27"/>
        <v/>
      </c>
      <c r="BS297" s="4"/>
      <c r="BT297" s="4"/>
    </row>
    <row r="298">
      <c r="A298" s="4" t="s">
        <v>948</v>
      </c>
      <c r="B298" s="144">
        <v>44496.0</v>
      </c>
      <c r="C298" s="115">
        <v>0.1259375</v>
      </c>
      <c r="D298" s="4"/>
      <c r="E298" s="143"/>
      <c r="F298" s="4"/>
      <c r="G298" s="4"/>
      <c r="H298" s="151"/>
      <c r="I298" s="4"/>
      <c r="J298" s="4"/>
      <c r="K298" s="4" t="s">
        <v>271</v>
      </c>
      <c r="L298" s="152"/>
      <c r="M298" s="115"/>
      <c r="N298" s="4"/>
      <c r="O298" s="4"/>
      <c r="P298" s="116" t="b">
        <f>IFNA(IF(VLOOKUP($A298,'Add from APT'!$AA$2:$AC808,3,FALSE)&gt;0,TRUE,FALSE),"ER - NOT IN APT")</f>
        <v>0</v>
      </c>
      <c r="Q298" s="82" t="str">
        <f>IF(ISLOGICAL(P298),IF(P298,"ER - REPS IN APT", IFNA(VLOOKUP($A298,RAW_APT!$A$3:$M808,7,FALSE),"ER - NOT IN APT")),P298)</f>
        <v>Collected</v>
      </c>
      <c r="R298" s="117" t="b">
        <f t="shared" si="2"/>
        <v>1</v>
      </c>
      <c r="S298" s="116">
        <f t="shared" si="3"/>
        <v>1</v>
      </c>
      <c r="T298" s="146"/>
      <c r="U298" s="147"/>
      <c r="V298" s="147"/>
      <c r="W298" s="147"/>
      <c r="X298" s="120" t="b">
        <f t="shared" si="4"/>
        <v>0</v>
      </c>
      <c r="Y298" s="121" t="b">
        <v>0</v>
      </c>
      <c r="Z298" s="122" t="str">
        <f t="shared" si="5"/>
        <v/>
      </c>
      <c r="AA298" s="122" t="b">
        <f t="shared" si="6"/>
        <v>0</v>
      </c>
      <c r="AB298" s="147" t="b">
        <v>0</v>
      </c>
      <c r="AC298" s="148">
        <v>266.0</v>
      </c>
      <c r="AD298" s="149" t="b">
        <v>0</v>
      </c>
      <c r="AE298" s="125" t="str">
        <f t="shared" si="7"/>
        <v/>
      </c>
      <c r="AF298" s="117" t="b">
        <f t="shared" si="8"/>
        <v>0</v>
      </c>
      <c r="AG298" s="126" t="b">
        <f t="shared" si="9"/>
        <v>0</v>
      </c>
      <c r="AH298" s="148"/>
      <c r="AI298" s="150"/>
      <c r="AJ298" s="146">
        <v>2.2</v>
      </c>
      <c r="AK298" s="83" t="str">
        <f t="shared" si="10"/>
        <v>Negative</v>
      </c>
      <c r="AL298" s="147"/>
      <c r="AM298" s="83" t="s">
        <v>280</v>
      </c>
      <c r="AN298" s="83" t="s">
        <v>302</v>
      </c>
      <c r="AO298" s="83" t="str">
        <f>IFERROR(__xludf.DUMMYFUNCTION("IF($AG298, ""DELETED"",TRIM(JOIN("" "",D298:E298)))"),"")</f>
        <v/>
      </c>
      <c r="AP298" s="83" t="str">
        <f t="shared" ref="AP298:AQ298" si="322">IF($AG298, "DELETED", TRIM(CONCATENATE(F298,I298,U298)))</f>
        <v/>
      </c>
      <c r="AQ298" s="83" t="str">
        <f t="shared" si="322"/>
        <v/>
      </c>
      <c r="AR298" s="83" t="str">
        <f>IFERROR(__xludf.DUMMYFUNCTION("IF($AG298, ""DELETED"", TRIM(JOIN("" "",AP298,AQ298)))"),"")</f>
        <v/>
      </c>
      <c r="AS298" s="127"/>
      <c r="AT298" s="128" t="b">
        <f t="shared" si="12"/>
        <v>0</v>
      </c>
      <c r="AU298" s="128" t="str">
        <f t="shared" si="13"/>
        <v/>
      </c>
      <c r="AV298" s="128" t="str">
        <f t="shared" si="14"/>
        <v/>
      </c>
      <c r="AW298" s="128" t="str">
        <f t="shared" si="15"/>
        <v/>
      </c>
      <c r="AX298" s="129" t="str">
        <f t="shared" si="16"/>
        <v/>
      </c>
      <c r="AY298" s="143"/>
      <c r="AZ298" s="130"/>
      <c r="BA298" s="131" t="str">
        <f t="shared" si="17"/>
        <v/>
      </c>
      <c r="BB298" s="143"/>
      <c r="BC298" s="143"/>
      <c r="BD298" s="132"/>
      <c r="BE298" s="141"/>
      <c r="BF298" s="134" t="str">
        <f t="shared" si="18"/>
        <v/>
      </c>
      <c r="BG298" s="135" t="str">
        <f t="shared" si="19"/>
        <v>FLE552__44496_0.1259375___Null___</v>
      </c>
      <c r="BH298" s="136" t="str">
        <f t="shared" si="20"/>
        <v/>
      </c>
      <c r="BI298" s="141" t="s">
        <v>949</v>
      </c>
      <c r="BJ298" s="137" t="str">
        <f t="shared" si="21"/>
        <v>FLB3937</v>
      </c>
      <c r="BK298" s="138" t="b">
        <f t="shared" si="22"/>
        <v>0</v>
      </c>
      <c r="BL298" s="137" t="str">
        <f t="shared" si="23"/>
        <v/>
      </c>
      <c r="BM298" s="132"/>
      <c r="BN298" s="8" t="b">
        <f t="shared" si="24"/>
        <v>1</v>
      </c>
      <c r="BO298" s="139" t="b">
        <f t="shared" si="25"/>
        <v>0</v>
      </c>
      <c r="BP298" s="140" t="b">
        <f t="shared" si="26"/>
        <v>1</v>
      </c>
      <c r="BQ298" s="4"/>
      <c r="BR298" s="4" t="str">
        <f t="shared" si="27"/>
        <v/>
      </c>
      <c r="BS298" s="4"/>
      <c r="BT298" s="4"/>
    </row>
    <row r="299">
      <c r="A299" s="4" t="s">
        <v>950</v>
      </c>
      <c r="B299" s="144">
        <v>44496.0</v>
      </c>
      <c r="C299" s="115">
        <v>0.12893518518518518</v>
      </c>
      <c r="D299" s="4"/>
      <c r="E299" s="143"/>
      <c r="F299" s="4"/>
      <c r="G299" s="4"/>
      <c r="H299" s="151"/>
      <c r="I299" s="4"/>
      <c r="J299" s="4"/>
      <c r="K299" s="4" t="s">
        <v>271</v>
      </c>
      <c r="L299" s="152"/>
      <c r="M299" s="115"/>
      <c r="N299" s="4"/>
      <c r="O299" s="4"/>
      <c r="P299" s="116" t="b">
        <f>IFNA(IF(VLOOKUP($A299,'Add from APT'!$AA$2:$AC808,3,FALSE)&gt;0,TRUE,FALSE),"ER - NOT IN APT")</f>
        <v>0</v>
      </c>
      <c r="Q299" s="82" t="str">
        <f>IF(ISLOGICAL(P299),IF(P299,"ER - REPS IN APT", IFNA(VLOOKUP($A299,RAW_APT!$A$3:$M808,7,FALSE),"ER - NOT IN APT")),P299)</f>
        <v>Collected</v>
      </c>
      <c r="R299" s="117" t="b">
        <f t="shared" si="2"/>
        <v>1</v>
      </c>
      <c r="S299" s="116">
        <f t="shared" si="3"/>
        <v>1</v>
      </c>
      <c r="T299" s="146"/>
      <c r="U299" s="147"/>
      <c r="V299" s="147"/>
      <c r="W299" s="147"/>
      <c r="X299" s="120" t="b">
        <f t="shared" si="4"/>
        <v>0</v>
      </c>
      <c r="Y299" s="121" t="b">
        <v>0</v>
      </c>
      <c r="Z299" s="122" t="str">
        <f t="shared" si="5"/>
        <v/>
      </c>
      <c r="AA299" s="122" t="b">
        <f t="shared" si="6"/>
        <v>0</v>
      </c>
      <c r="AB299" s="147" t="b">
        <v>0</v>
      </c>
      <c r="AC299" s="148">
        <v>265.0</v>
      </c>
      <c r="AD299" s="149" t="b">
        <v>0</v>
      </c>
      <c r="AE299" s="125" t="str">
        <f t="shared" si="7"/>
        <v/>
      </c>
      <c r="AF299" s="117" t="b">
        <f t="shared" si="8"/>
        <v>0</v>
      </c>
      <c r="AG299" s="126" t="b">
        <f t="shared" si="9"/>
        <v>0</v>
      </c>
      <c r="AH299" s="148"/>
      <c r="AI299" s="150"/>
      <c r="AJ299" s="146">
        <v>2.2</v>
      </c>
      <c r="AK299" s="83" t="str">
        <f t="shared" si="10"/>
        <v>Negative</v>
      </c>
      <c r="AL299" s="147"/>
      <c r="AM299" s="83" t="s">
        <v>280</v>
      </c>
      <c r="AN299" s="83" t="s">
        <v>360</v>
      </c>
      <c r="AO299" s="83" t="str">
        <f>IFERROR(__xludf.DUMMYFUNCTION("IF($AG299, ""DELETED"",TRIM(JOIN("" "",D299:E299)))"),"")</f>
        <v/>
      </c>
      <c r="AP299" s="83" t="str">
        <f t="shared" ref="AP299:AQ299" si="323">IF($AG299, "DELETED", TRIM(CONCATENATE(F299,I299,U299)))</f>
        <v/>
      </c>
      <c r="AQ299" s="83" t="str">
        <f t="shared" si="323"/>
        <v/>
      </c>
      <c r="AR299" s="83" t="str">
        <f>IFERROR(__xludf.DUMMYFUNCTION("IF($AG299, ""DELETED"", TRIM(JOIN("" "",AP299,AQ299)))"),"")</f>
        <v/>
      </c>
      <c r="AS299" s="127"/>
      <c r="AT299" s="128" t="b">
        <f t="shared" si="12"/>
        <v>0</v>
      </c>
      <c r="AU299" s="128" t="str">
        <f t="shared" si="13"/>
        <v/>
      </c>
      <c r="AV299" s="128" t="str">
        <f t="shared" si="14"/>
        <v/>
      </c>
      <c r="AW299" s="128" t="str">
        <f t="shared" si="15"/>
        <v/>
      </c>
      <c r="AX299" s="129" t="str">
        <f t="shared" si="16"/>
        <v/>
      </c>
      <c r="AY299" s="143"/>
      <c r="AZ299" s="130"/>
      <c r="BA299" s="131" t="str">
        <f t="shared" si="17"/>
        <v/>
      </c>
      <c r="BB299" s="143"/>
      <c r="BC299" s="143"/>
      <c r="BD299" s="132"/>
      <c r="BE299" s="141"/>
      <c r="BF299" s="134" t="str">
        <f t="shared" si="18"/>
        <v/>
      </c>
      <c r="BG299" s="135" t="str">
        <f t="shared" si="19"/>
        <v>FLE505__44496_0.128935185185185___Null___</v>
      </c>
      <c r="BH299" s="136" t="str">
        <f t="shared" si="20"/>
        <v/>
      </c>
      <c r="BI299" s="141" t="s">
        <v>951</v>
      </c>
      <c r="BJ299" s="137" t="str">
        <f t="shared" si="21"/>
        <v>FLB3938</v>
      </c>
      <c r="BK299" s="138" t="b">
        <f t="shared" si="22"/>
        <v>0</v>
      </c>
      <c r="BL299" s="137" t="str">
        <f t="shared" si="23"/>
        <v/>
      </c>
      <c r="BM299" s="132"/>
      <c r="BN299" s="8" t="b">
        <f t="shared" si="24"/>
        <v>1</v>
      </c>
      <c r="BO299" s="139" t="b">
        <f t="shared" si="25"/>
        <v>0</v>
      </c>
      <c r="BP299" s="140" t="b">
        <f t="shared" si="26"/>
        <v>1</v>
      </c>
      <c r="BQ299" s="4"/>
      <c r="BR299" s="4" t="str">
        <f t="shared" si="27"/>
        <v/>
      </c>
      <c r="BS299" s="4"/>
      <c r="BT299" s="4"/>
    </row>
    <row r="300">
      <c r="A300" s="4" t="s">
        <v>952</v>
      </c>
      <c r="B300" s="144">
        <v>44496.0</v>
      </c>
      <c r="C300" s="115">
        <v>0.1295138888888889</v>
      </c>
      <c r="D300" s="4"/>
      <c r="E300" s="143"/>
      <c r="F300" s="4"/>
      <c r="G300" s="4"/>
      <c r="H300" s="151"/>
      <c r="I300" s="4"/>
      <c r="J300" s="4"/>
      <c r="K300" s="4" t="s">
        <v>271</v>
      </c>
      <c r="L300" s="152"/>
      <c r="M300" s="115"/>
      <c r="N300" s="4"/>
      <c r="O300" s="4"/>
      <c r="P300" s="116" t="b">
        <f>IFNA(IF(VLOOKUP($A300,'Add from APT'!$AA$2:$AC808,3,FALSE)&gt;0,TRUE,FALSE),"ER - NOT IN APT")</f>
        <v>0</v>
      </c>
      <c r="Q300" s="82" t="str">
        <f>IF(ISLOGICAL(P300),IF(P300,"ER - REPS IN APT", IFNA(VLOOKUP($A300,RAW_APT!$A$3:$M808,7,FALSE),"ER - NOT IN APT")),P300)</f>
        <v>Collected</v>
      </c>
      <c r="R300" s="117" t="b">
        <f t="shared" si="2"/>
        <v>1</v>
      </c>
      <c r="S300" s="116">
        <f t="shared" si="3"/>
        <v>1</v>
      </c>
      <c r="T300" s="146"/>
      <c r="U300" s="147"/>
      <c r="V300" s="147"/>
      <c r="W300" s="147"/>
      <c r="X300" s="120" t="b">
        <f t="shared" si="4"/>
        <v>0</v>
      </c>
      <c r="Y300" s="121" t="b">
        <v>0</v>
      </c>
      <c r="Z300" s="122" t="str">
        <f t="shared" si="5"/>
        <v/>
      </c>
      <c r="AA300" s="122" t="b">
        <f t="shared" si="6"/>
        <v>0</v>
      </c>
      <c r="AB300" s="147" t="b">
        <v>0</v>
      </c>
      <c r="AC300" s="148">
        <v>264.0</v>
      </c>
      <c r="AD300" s="149" t="b">
        <v>0</v>
      </c>
      <c r="AE300" s="125" t="str">
        <f t="shared" si="7"/>
        <v/>
      </c>
      <c r="AF300" s="117" t="b">
        <f t="shared" si="8"/>
        <v>0</v>
      </c>
      <c r="AG300" s="126" t="b">
        <f t="shared" si="9"/>
        <v>0</v>
      </c>
      <c r="AH300" s="148"/>
      <c r="AI300" s="150"/>
      <c r="AJ300" s="146">
        <v>2.2</v>
      </c>
      <c r="AK300" s="83" t="str">
        <f t="shared" si="10"/>
        <v>Negative</v>
      </c>
      <c r="AL300" s="147"/>
      <c r="AM300" s="83" t="s">
        <v>280</v>
      </c>
      <c r="AN300" s="83" t="s">
        <v>352</v>
      </c>
      <c r="AO300" s="83" t="str">
        <f>IFERROR(__xludf.DUMMYFUNCTION("IF($AG300, ""DELETED"",TRIM(JOIN("" "",D300:E300)))"),"")</f>
        <v/>
      </c>
      <c r="AP300" s="83" t="str">
        <f t="shared" ref="AP300:AQ300" si="324">IF($AG300, "DELETED", TRIM(CONCATENATE(F300,I300,U300)))</f>
        <v/>
      </c>
      <c r="AQ300" s="83" t="str">
        <f t="shared" si="324"/>
        <v/>
      </c>
      <c r="AR300" s="83" t="str">
        <f>IFERROR(__xludf.DUMMYFUNCTION("IF($AG300, ""DELETED"", TRIM(JOIN("" "",AP300,AQ300)))"),"")</f>
        <v/>
      </c>
      <c r="AS300" s="127"/>
      <c r="AT300" s="128" t="b">
        <f t="shared" si="12"/>
        <v>0</v>
      </c>
      <c r="AU300" s="128" t="str">
        <f t="shared" si="13"/>
        <v/>
      </c>
      <c r="AV300" s="128" t="str">
        <f t="shared" si="14"/>
        <v/>
      </c>
      <c r="AW300" s="128" t="str">
        <f t="shared" si="15"/>
        <v/>
      </c>
      <c r="AX300" s="129" t="str">
        <f t="shared" si="16"/>
        <v/>
      </c>
      <c r="AY300" s="143"/>
      <c r="AZ300" s="130"/>
      <c r="BA300" s="131" t="str">
        <f t="shared" si="17"/>
        <v/>
      </c>
      <c r="BB300" s="143"/>
      <c r="BC300" s="143"/>
      <c r="BD300" s="132"/>
      <c r="BE300" s="141"/>
      <c r="BF300" s="134" t="str">
        <f t="shared" si="18"/>
        <v/>
      </c>
      <c r="BG300" s="135" t="str">
        <f t="shared" si="19"/>
        <v>FLE473__44496_0.129513888888889___Null___</v>
      </c>
      <c r="BH300" s="136" t="str">
        <f t="shared" si="20"/>
        <v/>
      </c>
      <c r="BI300" s="141" t="s">
        <v>953</v>
      </c>
      <c r="BJ300" s="137" t="str">
        <f t="shared" si="21"/>
        <v>FLB3939</v>
      </c>
      <c r="BK300" s="138" t="b">
        <f t="shared" si="22"/>
        <v>0</v>
      </c>
      <c r="BL300" s="137" t="str">
        <f t="shared" si="23"/>
        <v/>
      </c>
      <c r="BM300" s="132"/>
      <c r="BN300" s="8" t="b">
        <f t="shared" si="24"/>
        <v>1</v>
      </c>
      <c r="BO300" s="139" t="b">
        <f t="shared" si="25"/>
        <v>0</v>
      </c>
      <c r="BP300" s="140" t="b">
        <f t="shared" si="26"/>
        <v>1</v>
      </c>
      <c r="BQ300" s="4"/>
      <c r="BR300" s="4" t="str">
        <f t="shared" si="27"/>
        <v/>
      </c>
      <c r="BS300" s="4"/>
      <c r="BT300" s="4"/>
    </row>
    <row r="301">
      <c r="A301" s="4" t="s">
        <v>954</v>
      </c>
      <c r="B301" s="144">
        <v>44496.0</v>
      </c>
      <c r="C301" s="115">
        <v>0.13207175925925926</v>
      </c>
      <c r="D301" s="4"/>
      <c r="E301" s="143"/>
      <c r="F301" s="4"/>
      <c r="G301" s="4"/>
      <c r="H301" s="151"/>
      <c r="I301" s="4"/>
      <c r="J301" s="4"/>
      <c r="K301" s="4" t="s">
        <v>271</v>
      </c>
      <c r="L301" s="152"/>
      <c r="M301" s="115"/>
      <c r="N301" s="4"/>
      <c r="O301" s="4"/>
      <c r="P301" s="116" t="b">
        <f>IFNA(IF(VLOOKUP($A301,'Add from APT'!$AA$2:$AC808,3,FALSE)&gt;0,TRUE,FALSE),"ER - NOT IN APT")</f>
        <v>0</v>
      </c>
      <c r="Q301" s="82" t="str">
        <f>IF(ISLOGICAL(P301),IF(P301,"ER - REPS IN APT", IFNA(VLOOKUP($A301,RAW_APT!$A$3:$M808,7,FALSE),"ER - NOT IN APT")),P301)</f>
        <v>Collected</v>
      </c>
      <c r="R301" s="117" t="b">
        <f t="shared" si="2"/>
        <v>1</v>
      </c>
      <c r="S301" s="116">
        <f t="shared" si="3"/>
        <v>1</v>
      </c>
      <c r="T301" s="146"/>
      <c r="U301" s="147"/>
      <c r="V301" s="147"/>
      <c r="W301" s="147"/>
      <c r="X301" s="120" t="b">
        <f t="shared" si="4"/>
        <v>0</v>
      </c>
      <c r="Y301" s="121" t="b">
        <v>0</v>
      </c>
      <c r="Z301" s="122" t="str">
        <f t="shared" si="5"/>
        <v/>
      </c>
      <c r="AA301" s="122" t="b">
        <f t="shared" si="6"/>
        <v>0</v>
      </c>
      <c r="AB301" s="147" t="b">
        <v>0</v>
      </c>
      <c r="AC301" s="148">
        <v>263.0</v>
      </c>
      <c r="AD301" s="149" t="b">
        <v>0</v>
      </c>
      <c r="AE301" s="125" t="str">
        <f t="shared" si="7"/>
        <v/>
      </c>
      <c r="AF301" s="117" t="b">
        <f t="shared" si="8"/>
        <v>0</v>
      </c>
      <c r="AG301" s="126" t="b">
        <f t="shared" si="9"/>
        <v>0</v>
      </c>
      <c r="AH301" s="148"/>
      <c r="AI301" s="150"/>
      <c r="AJ301" s="146">
        <v>2.2</v>
      </c>
      <c r="AK301" s="83" t="str">
        <f t="shared" si="10"/>
        <v>Negative</v>
      </c>
      <c r="AL301" s="147"/>
      <c r="AM301" s="83" t="s">
        <v>280</v>
      </c>
      <c r="AN301" s="83" t="s">
        <v>363</v>
      </c>
      <c r="AO301" s="83" t="str">
        <f>IFERROR(__xludf.DUMMYFUNCTION("IF($AG301, ""DELETED"",TRIM(JOIN("" "",D301:E301)))"),"")</f>
        <v/>
      </c>
      <c r="AP301" s="83" t="str">
        <f t="shared" ref="AP301:AQ301" si="325">IF($AG301, "DELETED", TRIM(CONCATENATE(F301,I301,U301)))</f>
        <v/>
      </c>
      <c r="AQ301" s="83" t="str">
        <f t="shared" si="325"/>
        <v/>
      </c>
      <c r="AR301" s="83" t="str">
        <f>IFERROR(__xludf.DUMMYFUNCTION("IF($AG301, ""DELETED"", TRIM(JOIN("" "",AP301,AQ301)))"),"")</f>
        <v/>
      </c>
      <c r="AS301" s="127"/>
      <c r="AT301" s="128" t="b">
        <f t="shared" si="12"/>
        <v>0</v>
      </c>
      <c r="AU301" s="128" t="str">
        <f t="shared" si="13"/>
        <v/>
      </c>
      <c r="AV301" s="128" t="str">
        <f t="shared" si="14"/>
        <v/>
      </c>
      <c r="AW301" s="128" t="str">
        <f t="shared" si="15"/>
        <v/>
      </c>
      <c r="AX301" s="129" t="str">
        <f t="shared" si="16"/>
        <v/>
      </c>
      <c r="AY301" s="143"/>
      <c r="AZ301" s="130"/>
      <c r="BA301" s="131" t="str">
        <f t="shared" si="17"/>
        <v/>
      </c>
      <c r="BB301" s="143"/>
      <c r="BC301" s="143"/>
      <c r="BD301" s="132"/>
      <c r="BE301" s="141"/>
      <c r="BF301" s="134" t="str">
        <f t="shared" si="18"/>
        <v/>
      </c>
      <c r="BG301" s="135" t="str">
        <f t="shared" si="19"/>
        <v>FLE504__44496_0.132071759259259___Null___</v>
      </c>
      <c r="BH301" s="136" t="str">
        <f t="shared" si="20"/>
        <v/>
      </c>
      <c r="BI301" s="141" t="s">
        <v>955</v>
      </c>
      <c r="BJ301" s="137" t="str">
        <f t="shared" si="21"/>
        <v>FLB3940</v>
      </c>
      <c r="BK301" s="138" t="b">
        <f t="shared" si="22"/>
        <v>0</v>
      </c>
      <c r="BL301" s="137" t="str">
        <f t="shared" si="23"/>
        <v/>
      </c>
      <c r="BM301" s="132"/>
      <c r="BN301" s="8" t="b">
        <f t="shared" si="24"/>
        <v>1</v>
      </c>
      <c r="BO301" s="139" t="b">
        <f t="shared" si="25"/>
        <v>0</v>
      </c>
      <c r="BP301" s="140" t="b">
        <f t="shared" si="26"/>
        <v>1</v>
      </c>
      <c r="BQ301" s="4"/>
      <c r="BR301" s="4" t="str">
        <f t="shared" si="27"/>
        <v/>
      </c>
      <c r="BS301" s="4"/>
      <c r="BT301" s="4"/>
    </row>
    <row r="302">
      <c r="A302" s="4" t="s">
        <v>956</v>
      </c>
      <c r="B302" s="144">
        <v>44496.0</v>
      </c>
      <c r="C302" s="115">
        <v>0.13892361111111112</v>
      </c>
      <c r="D302" s="4"/>
      <c r="E302" s="143"/>
      <c r="F302" s="4"/>
      <c r="G302" s="4"/>
      <c r="H302" s="151"/>
      <c r="I302" s="4"/>
      <c r="J302" s="4"/>
      <c r="K302" s="4" t="s">
        <v>271</v>
      </c>
      <c r="L302" s="152"/>
      <c r="M302" s="115"/>
      <c r="N302" s="4"/>
      <c r="O302" s="4"/>
      <c r="P302" s="116" t="b">
        <f>IFNA(IF(VLOOKUP($A302,'Add from APT'!$AA$2:$AC808,3,FALSE)&gt;0,TRUE,FALSE),"ER - NOT IN APT")</f>
        <v>0</v>
      </c>
      <c r="Q302" s="82" t="str">
        <f>IF(ISLOGICAL(P302),IF(P302,"ER - REPS IN APT", IFNA(VLOOKUP($A302,RAW_APT!$A$3:$M808,7,FALSE),"ER - NOT IN APT")),P302)</f>
        <v>Collected</v>
      </c>
      <c r="R302" s="117" t="b">
        <f t="shared" si="2"/>
        <v>1</v>
      </c>
      <c r="S302" s="116">
        <f t="shared" si="3"/>
        <v>1</v>
      </c>
      <c r="T302" s="146"/>
      <c r="U302" s="147"/>
      <c r="V302" s="147"/>
      <c r="W302" s="147"/>
      <c r="X302" s="120" t="b">
        <f t="shared" si="4"/>
        <v>0</v>
      </c>
      <c r="Y302" s="121" t="b">
        <v>0</v>
      </c>
      <c r="Z302" s="122" t="str">
        <f t="shared" si="5"/>
        <v/>
      </c>
      <c r="AA302" s="122" t="b">
        <f t="shared" si="6"/>
        <v>0</v>
      </c>
      <c r="AB302" s="147" t="b">
        <v>0</v>
      </c>
      <c r="AC302" s="148">
        <v>262.0</v>
      </c>
      <c r="AD302" s="149" t="b">
        <v>0</v>
      </c>
      <c r="AE302" s="125" t="str">
        <f t="shared" si="7"/>
        <v/>
      </c>
      <c r="AF302" s="117" t="b">
        <f t="shared" si="8"/>
        <v>0</v>
      </c>
      <c r="AG302" s="126" t="b">
        <f t="shared" si="9"/>
        <v>0</v>
      </c>
      <c r="AH302" s="148"/>
      <c r="AI302" s="150"/>
      <c r="AJ302" s="146">
        <v>2.2</v>
      </c>
      <c r="AK302" s="83" t="str">
        <f t="shared" si="10"/>
        <v>Negative</v>
      </c>
      <c r="AL302" s="147"/>
      <c r="AM302" s="83" t="s">
        <v>280</v>
      </c>
      <c r="AN302" s="83" t="s">
        <v>796</v>
      </c>
      <c r="AO302" s="83" t="str">
        <f>IFERROR(__xludf.DUMMYFUNCTION("IF($AG302, ""DELETED"",TRIM(JOIN("" "",D302:E302)))"),"")</f>
        <v/>
      </c>
      <c r="AP302" s="83" t="str">
        <f t="shared" ref="AP302:AQ302" si="326">IF($AG302, "DELETED", TRIM(CONCATENATE(F302,I302,U302)))</f>
        <v/>
      </c>
      <c r="AQ302" s="83" t="str">
        <f t="shared" si="326"/>
        <v/>
      </c>
      <c r="AR302" s="83" t="str">
        <f>IFERROR(__xludf.DUMMYFUNCTION("IF($AG302, ""DELETED"", TRIM(JOIN("" "",AP302,AQ302)))"),"")</f>
        <v/>
      </c>
      <c r="AS302" s="127"/>
      <c r="AT302" s="128" t="b">
        <f t="shared" si="12"/>
        <v>0</v>
      </c>
      <c r="AU302" s="128" t="str">
        <f t="shared" si="13"/>
        <v/>
      </c>
      <c r="AV302" s="128" t="str">
        <f t="shared" si="14"/>
        <v/>
      </c>
      <c r="AW302" s="128" t="str">
        <f t="shared" si="15"/>
        <v/>
      </c>
      <c r="AX302" s="129" t="str">
        <f t="shared" si="16"/>
        <v/>
      </c>
      <c r="AY302" s="143"/>
      <c r="AZ302" s="130"/>
      <c r="BA302" s="131" t="str">
        <f t="shared" si="17"/>
        <v/>
      </c>
      <c r="BB302" s="143"/>
      <c r="BC302" s="143"/>
      <c r="BD302" s="132"/>
      <c r="BE302" s="141"/>
      <c r="BF302" s="134" t="str">
        <f t="shared" si="18"/>
        <v/>
      </c>
      <c r="BG302" s="135" t="str">
        <f t="shared" si="19"/>
        <v>FLE525__44496_0.138923611111111___Null___</v>
      </c>
      <c r="BH302" s="136" t="str">
        <f t="shared" si="20"/>
        <v/>
      </c>
      <c r="BI302" s="141" t="s">
        <v>957</v>
      </c>
      <c r="BJ302" s="137" t="str">
        <f t="shared" si="21"/>
        <v>FLB3941</v>
      </c>
      <c r="BK302" s="138" t="b">
        <f t="shared" si="22"/>
        <v>0</v>
      </c>
      <c r="BL302" s="137" t="str">
        <f t="shared" si="23"/>
        <v/>
      </c>
      <c r="BM302" s="132"/>
      <c r="BN302" s="8" t="b">
        <f t="shared" si="24"/>
        <v>1</v>
      </c>
      <c r="BO302" s="139" t="b">
        <f t="shared" si="25"/>
        <v>0</v>
      </c>
      <c r="BP302" s="140" t="b">
        <f t="shared" si="26"/>
        <v>1</v>
      </c>
      <c r="BQ302" s="4"/>
      <c r="BR302" s="4" t="str">
        <f t="shared" si="27"/>
        <v/>
      </c>
      <c r="BS302" s="4"/>
      <c r="BT302" s="4"/>
    </row>
    <row r="303">
      <c r="A303" s="4" t="s">
        <v>958</v>
      </c>
      <c r="B303" s="144">
        <v>44496.0</v>
      </c>
      <c r="C303" s="115">
        <v>0.14006944444444444</v>
      </c>
      <c r="D303" s="4"/>
      <c r="E303" s="143"/>
      <c r="F303" s="4"/>
      <c r="G303" s="4"/>
      <c r="H303" s="151"/>
      <c r="I303" s="4"/>
      <c r="J303" s="4"/>
      <c r="K303" s="4" t="s">
        <v>271</v>
      </c>
      <c r="L303" s="152"/>
      <c r="M303" s="115"/>
      <c r="N303" s="4"/>
      <c r="O303" s="4"/>
      <c r="P303" s="116" t="b">
        <f>IFNA(IF(VLOOKUP($A303,'Add from APT'!$AA$2:$AC808,3,FALSE)&gt;0,TRUE,FALSE),"ER - NOT IN APT")</f>
        <v>0</v>
      </c>
      <c r="Q303" s="82" t="str">
        <f>IF(ISLOGICAL(P303),IF(P303,"ER - REPS IN APT", IFNA(VLOOKUP($A303,RAW_APT!$A$3:$M808,7,FALSE),"ER - NOT IN APT")),P303)</f>
        <v>Collected</v>
      </c>
      <c r="R303" s="117" t="b">
        <f t="shared" si="2"/>
        <v>1</v>
      </c>
      <c r="S303" s="116">
        <f t="shared" si="3"/>
        <v>1</v>
      </c>
      <c r="T303" s="146"/>
      <c r="U303" s="147"/>
      <c r="V303" s="147"/>
      <c r="W303" s="147"/>
      <c r="X303" s="120" t="b">
        <f t="shared" si="4"/>
        <v>0</v>
      </c>
      <c r="Y303" s="121" t="b">
        <v>0</v>
      </c>
      <c r="Z303" s="122" t="str">
        <f t="shared" si="5"/>
        <v/>
      </c>
      <c r="AA303" s="122" t="b">
        <f t="shared" si="6"/>
        <v>0</v>
      </c>
      <c r="AB303" s="147" t="b">
        <v>0</v>
      </c>
      <c r="AC303" s="148">
        <v>261.0</v>
      </c>
      <c r="AD303" s="149" t="b">
        <v>0</v>
      </c>
      <c r="AE303" s="125" t="str">
        <f t="shared" si="7"/>
        <v/>
      </c>
      <c r="AF303" s="117" t="b">
        <f t="shared" si="8"/>
        <v>0</v>
      </c>
      <c r="AG303" s="126" t="b">
        <f t="shared" si="9"/>
        <v>0</v>
      </c>
      <c r="AH303" s="148"/>
      <c r="AI303" s="150"/>
      <c r="AJ303" s="146">
        <v>2.2</v>
      </c>
      <c r="AK303" s="83" t="str">
        <f t="shared" si="10"/>
        <v>Negative</v>
      </c>
      <c r="AL303" s="147"/>
      <c r="AM303" s="83" t="s">
        <v>280</v>
      </c>
      <c r="AN303" s="83" t="s">
        <v>413</v>
      </c>
      <c r="AO303" s="83" t="str">
        <f>IFERROR(__xludf.DUMMYFUNCTION("IF($AG303, ""DELETED"",TRIM(JOIN("" "",D303:E303)))"),"")</f>
        <v/>
      </c>
      <c r="AP303" s="83" t="str">
        <f t="shared" ref="AP303:AQ303" si="327">IF($AG303, "DELETED", TRIM(CONCATENATE(F303,I303,U303)))</f>
        <v/>
      </c>
      <c r="AQ303" s="83" t="str">
        <f t="shared" si="327"/>
        <v/>
      </c>
      <c r="AR303" s="83" t="str">
        <f>IFERROR(__xludf.DUMMYFUNCTION("IF($AG303, ""DELETED"", TRIM(JOIN("" "",AP303,AQ303)))"),"")</f>
        <v/>
      </c>
      <c r="AS303" s="127"/>
      <c r="AT303" s="128" t="b">
        <f t="shared" si="12"/>
        <v>0</v>
      </c>
      <c r="AU303" s="128" t="str">
        <f t="shared" si="13"/>
        <v/>
      </c>
      <c r="AV303" s="128" t="str">
        <f t="shared" si="14"/>
        <v/>
      </c>
      <c r="AW303" s="128" t="str">
        <f t="shared" si="15"/>
        <v/>
      </c>
      <c r="AX303" s="129" t="str">
        <f t="shared" si="16"/>
        <v/>
      </c>
      <c r="AY303" s="143"/>
      <c r="AZ303" s="130"/>
      <c r="BA303" s="131" t="str">
        <f t="shared" si="17"/>
        <v/>
      </c>
      <c r="BB303" s="143"/>
      <c r="BC303" s="143"/>
      <c r="BD303" s="132"/>
      <c r="BE303" s="141"/>
      <c r="BF303" s="134" t="str">
        <f t="shared" si="18"/>
        <v/>
      </c>
      <c r="BG303" s="135" t="str">
        <f t="shared" si="19"/>
        <v>FLE383__44496_0.140069444444444___Null___</v>
      </c>
      <c r="BH303" s="136" t="str">
        <f t="shared" si="20"/>
        <v/>
      </c>
      <c r="BI303" s="141" t="s">
        <v>959</v>
      </c>
      <c r="BJ303" s="137" t="str">
        <f t="shared" si="21"/>
        <v>FLB3942</v>
      </c>
      <c r="BK303" s="138" t="b">
        <f t="shared" si="22"/>
        <v>0</v>
      </c>
      <c r="BL303" s="137" t="str">
        <f t="shared" si="23"/>
        <v/>
      </c>
      <c r="BM303" s="132"/>
      <c r="BN303" s="8" t="b">
        <f t="shared" si="24"/>
        <v>1</v>
      </c>
      <c r="BO303" s="139" t="b">
        <f t="shared" si="25"/>
        <v>0</v>
      </c>
      <c r="BP303" s="140" t="b">
        <f t="shared" si="26"/>
        <v>1</v>
      </c>
      <c r="BQ303" s="4"/>
      <c r="BR303" s="4" t="str">
        <f t="shared" si="27"/>
        <v/>
      </c>
      <c r="BS303" s="4"/>
      <c r="BT303" s="4"/>
    </row>
    <row r="304">
      <c r="A304" s="4" t="s">
        <v>960</v>
      </c>
      <c r="B304" s="144">
        <v>44496.0</v>
      </c>
      <c r="C304" s="115">
        <v>0.14059027777777777</v>
      </c>
      <c r="D304" s="4"/>
      <c r="E304" s="143"/>
      <c r="F304" s="4"/>
      <c r="G304" s="4"/>
      <c r="H304" s="151"/>
      <c r="I304" s="4"/>
      <c r="J304" s="4"/>
      <c r="K304" s="4" t="s">
        <v>271</v>
      </c>
      <c r="L304" s="152"/>
      <c r="M304" s="115"/>
      <c r="N304" s="4"/>
      <c r="O304" s="4"/>
      <c r="P304" s="116" t="b">
        <f>IFNA(IF(VLOOKUP($A304,'Add from APT'!$AA$2:$AC808,3,FALSE)&gt;0,TRUE,FALSE),"ER - NOT IN APT")</f>
        <v>0</v>
      </c>
      <c r="Q304" s="82" t="str">
        <f>IF(ISLOGICAL(P304),IF(P304,"ER - REPS IN APT", IFNA(VLOOKUP($A304,RAW_APT!$A$3:$M808,7,FALSE),"ER - NOT IN APT")),P304)</f>
        <v>Collected</v>
      </c>
      <c r="R304" s="117" t="b">
        <f t="shared" si="2"/>
        <v>1</v>
      </c>
      <c r="S304" s="116">
        <f t="shared" si="3"/>
        <v>1</v>
      </c>
      <c r="T304" s="146"/>
      <c r="U304" s="147"/>
      <c r="V304" s="147"/>
      <c r="W304" s="147"/>
      <c r="X304" s="120" t="b">
        <f t="shared" si="4"/>
        <v>0</v>
      </c>
      <c r="Y304" s="121" t="b">
        <v>0</v>
      </c>
      <c r="Z304" s="122" t="str">
        <f t="shared" si="5"/>
        <v/>
      </c>
      <c r="AA304" s="122" t="b">
        <f t="shared" si="6"/>
        <v>0</v>
      </c>
      <c r="AB304" s="147" t="b">
        <v>0</v>
      </c>
      <c r="AC304" s="148">
        <v>260.0</v>
      </c>
      <c r="AD304" s="149" t="b">
        <v>0</v>
      </c>
      <c r="AE304" s="125" t="str">
        <f t="shared" si="7"/>
        <v/>
      </c>
      <c r="AF304" s="117" t="b">
        <f t="shared" si="8"/>
        <v>0</v>
      </c>
      <c r="AG304" s="126" t="b">
        <f t="shared" si="9"/>
        <v>0</v>
      </c>
      <c r="AH304" s="148"/>
      <c r="AI304" s="150"/>
      <c r="AJ304" s="146">
        <v>2.2</v>
      </c>
      <c r="AK304" s="83" t="str">
        <f t="shared" si="10"/>
        <v>Negative</v>
      </c>
      <c r="AL304" s="147"/>
      <c r="AM304" s="83" t="s">
        <v>280</v>
      </c>
      <c r="AN304" s="83" t="s">
        <v>316</v>
      </c>
      <c r="AO304" s="83" t="str">
        <f>IFERROR(__xludf.DUMMYFUNCTION("IF($AG304, ""DELETED"",TRIM(JOIN("" "",D304:E304)))"),"")</f>
        <v/>
      </c>
      <c r="AP304" s="83" t="str">
        <f t="shared" ref="AP304:AQ304" si="328">IF($AG304, "DELETED", TRIM(CONCATENATE(F304,I304,U304)))</f>
        <v/>
      </c>
      <c r="AQ304" s="83" t="str">
        <f t="shared" si="328"/>
        <v/>
      </c>
      <c r="AR304" s="83" t="str">
        <f>IFERROR(__xludf.DUMMYFUNCTION("IF($AG304, ""DELETED"", TRIM(JOIN("" "",AP304,AQ304)))"),"")</f>
        <v/>
      </c>
      <c r="AS304" s="127"/>
      <c r="AT304" s="128" t="b">
        <f t="shared" si="12"/>
        <v>0</v>
      </c>
      <c r="AU304" s="128" t="str">
        <f t="shared" si="13"/>
        <v/>
      </c>
      <c r="AV304" s="128" t="str">
        <f t="shared" si="14"/>
        <v/>
      </c>
      <c r="AW304" s="128" t="str">
        <f t="shared" si="15"/>
        <v/>
      </c>
      <c r="AX304" s="129" t="str">
        <f t="shared" si="16"/>
        <v/>
      </c>
      <c r="AY304" s="143"/>
      <c r="AZ304" s="130"/>
      <c r="BA304" s="131" t="str">
        <f t="shared" si="17"/>
        <v/>
      </c>
      <c r="BB304" s="143"/>
      <c r="BC304" s="143"/>
      <c r="BD304" s="132"/>
      <c r="BE304" s="141"/>
      <c r="BF304" s="134" t="str">
        <f t="shared" si="18"/>
        <v/>
      </c>
      <c r="BG304" s="135" t="str">
        <f t="shared" si="19"/>
        <v>FLE422__44496_0.140590277777778___Null___</v>
      </c>
      <c r="BH304" s="136" t="str">
        <f t="shared" si="20"/>
        <v/>
      </c>
      <c r="BI304" s="141" t="s">
        <v>961</v>
      </c>
      <c r="BJ304" s="137" t="str">
        <f t="shared" si="21"/>
        <v>FLB3943</v>
      </c>
      <c r="BK304" s="138" t="b">
        <f t="shared" si="22"/>
        <v>0</v>
      </c>
      <c r="BL304" s="137" t="str">
        <f t="shared" si="23"/>
        <v/>
      </c>
      <c r="BM304" s="132"/>
      <c r="BN304" s="8" t="b">
        <f t="shared" si="24"/>
        <v>1</v>
      </c>
      <c r="BO304" s="139" t="b">
        <f t="shared" si="25"/>
        <v>0</v>
      </c>
      <c r="BP304" s="140" t="b">
        <f t="shared" si="26"/>
        <v>1</v>
      </c>
      <c r="BQ304" s="4"/>
      <c r="BR304" s="4" t="str">
        <f t="shared" si="27"/>
        <v/>
      </c>
      <c r="BS304" s="4"/>
      <c r="BT304" s="4"/>
    </row>
    <row r="305">
      <c r="A305" s="4" t="s">
        <v>962</v>
      </c>
      <c r="B305" s="144">
        <v>44496.0</v>
      </c>
      <c r="C305" s="115">
        <v>0.14248842592592592</v>
      </c>
      <c r="D305" s="4"/>
      <c r="E305" s="143"/>
      <c r="F305" s="4"/>
      <c r="G305" s="4"/>
      <c r="H305" s="151"/>
      <c r="I305" s="4"/>
      <c r="J305" s="4"/>
      <c r="K305" s="4" t="s">
        <v>271</v>
      </c>
      <c r="L305" s="152"/>
      <c r="M305" s="115"/>
      <c r="N305" s="4"/>
      <c r="O305" s="4"/>
      <c r="P305" s="116" t="b">
        <f>IFNA(IF(VLOOKUP($A305,'Add from APT'!$AA$2:$AC808,3,FALSE)&gt;0,TRUE,FALSE),"ER - NOT IN APT")</f>
        <v>0</v>
      </c>
      <c r="Q305" s="82" t="str">
        <f>IF(ISLOGICAL(P305),IF(P305,"ER - REPS IN APT", IFNA(VLOOKUP($A305,RAW_APT!$A$3:$M808,7,FALSE),"ER - NOT IN APT")),P305)</f>
        <v>Collected</v>
      </c>
      <c r="R305" s="117" t="b">
        <f t="shared" si="2"/>
        <v>1</v>
      </c>
      <c r="S305" s="116">
        <f t="shared" si="3"/>
        <v>1</v>
      </c>
      <c r="T305" s="146"/>
      <c r="U305" s="147"/>
      <c r="V305" s="147"/>
      <c r="W305" s="147"/>
      <c r="X305" s="120" t="b">
        <f t="shared" si="4"/>
        <v>0</v>
      </c>
      <c r="Y305" s="121" t="b">
        <v>0</v>
      </c>
      <c r="Z305" s="122" t="str">
        <f t="shared" si="5"/>
        <v/>
      </c>
      <c r="AA305" s="122" t="b">
        <f t="shared" si="6"/>
        <v>0</v>
      </c>
      <c r="AB305" s="147" t="b">
        <v>0</v>
      </c>
      <c r="AC305" s="148">
        <v>259.0</v>
      </c>
      <c r="AD305" s="149" t="b">
        <v>0</v>
      </c>
      <c r="AE305" s="125" t="str">
        <f t="shared" si="7"/>
        <v/>
      </c>
      <c r="AF305" s="117" t="b">
        <f t="shared" si="8"/>
        <v>0</v>
      </c>
      <c r="AG305" s="126" t="b">
        <f t="shared" si="9"/>
        <v>0</v>
      </c>
      <c r="AH305" s="148"/>
      <c r="AI305" s="150"/>
      <c r="AJ305" s="146">
        <v>2.2</v>
      </c>
      <c r="AK305" s="83" t="str">
        <f t="shared" si="10"/>
        <v>Negative</v>
      </c>
      <c r="AL305" s="147"/>
      <c r="AM305" s="83" t="s">
        <v>280</v>
      </c>
      <c r="AN305" s="83" t="s">
        <v>287</v>
      </c>
      <c r="AO305" s="83" t="str">
        <f>IFERROR(__xludf.DUMMYFUNCTION("IF($AG305, ""DELETED"",TRIM(JOIN("" "",D305:E305)))"),"")</f>
        <v/>
      </c>
      <c r="AP305" s="83" t="str">
        <f t="shared" ref="AP305:AQ305" si="329">IF($AG305, "DELETED", TRIM(CONCATENATE(F305,I305,U305)))</f>
        <v/>
      </c>
      <c r="AQ305" s="83" t="str">
        <f t="shared" si="329"/>
        <v/>
      </c>
      <c r="AR305" s="83" t="str">
        <f>IFERROR(__xludf.DUMMYFUNCTION("IF($AG305, ""DELETED"", TRIM(JOIN("" "",AP305,AQ305)))"),"")</f>
        <v/>
      </c>
      <c r="AS305" s="127"/>
      <c r="AT305" s="128" t="b">
        <f t="shared" si="12"/>
        <v>0</v>
      </c>
      <c r="AU305" s="128" t="str">
        <f t="shared" si="13"/>
        <v/>
      </c>
      <c r="AV305" s="128" t="str">
        <f t="shared" si="14"/>
        <v/>
      </c>
      <c r="AW305" s="128" t="str">
        <f t="shared" si="15"/>
        <v/>
      </c>
      <c r="AX305" s="129" t="str">
        <f t="shared" si="16"/>
        <v/>
      </c>
      <c r="AY305" s="143"/>
      <c r="AZ305" s="130"/>
      <c r="BA305" s="131" t="str">
        <f t="shared" si="17"/>
        <v/>
      </c>
      <c r="BB305" s="143"/>
      <c r="BC305" s="143"/>
      <c r="BD305" s="132"/>
      <c r="BE305" s="141"/>
      <c r="BF305" s="134" t="str">
        <f t="shared" si="18"/>
        <v/>
      </c>
      <c r="BG305" s="135" t="str">
        <f t="shared" si="19"/>
        <v>FLE517__44496_0.142488425925926___Null___</v>
      </c>
      <c r="BH305" s="136" t="str">
        <f t="shared" si="20"/>
        <v/>
      </c>
      <c r="BI305" s="141" t="s">
        <v>963</v>
      </c>
      <c r="BJ305" s="137" t="str">
        <f t="shared" si="21"/>
        <v>FLB3944</v>
      </c>
      <c r="BK305" s="138" t="b">
        <f t="shared" si="22"/>
        <v>0</v>
      </c>
      <c r="BL305" s="137" t="str">
        <f t="shared" si="23"/>
        <v/>
      </c>
      <c r="BM305" s="132"/>
      <c r="BN305" s="8" t="b">
        <f t="shared" si="24"/>
        <v>1</v>
      </c>
      <c r="BO305" s="139" t="b">
        <f t="shared" si="25"/>
        <v>0</v>
      </c>
      <c r="BP305" s="140" t="b">
        <f t="shared" si="26"/>
        <v>1</v>
      </c>
      <c r="BQ305" s="4"/>
      <c r="BR305" s="4" t="str">
        <f t="shared" si="27"/>
        <v/>
      </c>
      <c r="BS305" s="4"/>
      <c r="BT305" s="4"/>
    </row>
    <row r="306">
      <c r="A306" s="4" t="s">
        <v>964</v>
      </c>
      <c r="B306" s="144">
        <v>44496.0</v>
      </c>
      <c r="C306" s="115">
        <v>0.14394675925925926</v>
      </c>
      <c r="D306" s="4"/>
      <c r="E306" s="143"/>
      <c r="F306" s="4"/>
      <c r="G306" s="4"/>
      <c r="H306" s="151"/>
      <c r="I306" s="4"/>
      <c r="J306" s="4"/>
      <c r="K306" s="4" t="s">
        <v>271</v>
      </c>
      <c r="L306" s="152"/>
      <c r="M306" s="115"/>
      <c r="N306" s="4"/>
      <c r="O306" s="4"/>
      <c r="P306" s="116" t="b">
        <f>IFNA(IF(VLOOKUP($A306,'Add from APT'!$AA$2:$AC808,3,FALSE)&gt;0,TRUE,FALSE),"ER - NOT IN APT")</f>
        <v>0</v>
      </c>
      <c r="Q306" s="82" t="str">
        <f>IF(ISLOGICAL(P306),IF(P306,"ER - REPS IN APT", IFNA(VLOOKUP($A306,RAW_APT!$A$3:$M808,7,FALSE),"ER - NOT IN APT")),P306)</f>
        <v>Collected</v>
      </c>
      <c r="R306" s="117" t="b">
        <f t="shared" si="2"/>
        <v>1</v>
      </c>
      <c r="S306" s="116">
        <f t="shared" si="3"/>
        <v>1</v>
      </c>
      <c r="T306" s="146"/>
      <c r="U306" s="147"/>
      <c r="V306" s="147"/>
      <c r="W306" s="147"/>
      <c r="X306" s="120" t="b">
        <f t="shared" si="4"/>
        <v>0</v>
      </c>
      <c r="Y306" s="121" t="b">
        <v>0</v>
      </c>
      <c r="Z306" s="122" t="str">
        <f t="shared" si="5"/>
        <v/>
      </c>
      <c r="AA306" s="122" t="b">
        <f t="shared" si="6"/>
        <v>0</v>
      </c>
      <c r="AB306" s="147" t="b">
        <v>0</v>
      </c>
      <c r="AC306" s="148">
        <v>258.0</v>
      </c>
      <c r="AD306" s="149" t="b">
        <v>0</v>
      </c>
      <c r="AE306" s="125" t="str">
        <f t="shared" si="7"/>
        <v/>
      </c>
      <c r="AF306" s="117" t="b">
        <f t="shared" si="8"/>
        <v>0</v>
      </c>
      <c r="AG306" s="126" t="b">
        <f t="shared" si="9"/>
        <v>0</v>
      </c>
      <c r="AH306" s="148"/>
      <c r="AI306" s="150"/>
      <c r="AJ306" s="146">
        <v>2.2</v>
      </c>
      <c r="AK306" s="83" t="str">
        <f t="shared" si="10"/>
        <v>Negative</v>
      </c>
      <c r="AL306" s="147"/>
      <c r="AM306" s="83" t="s">
        <v>280</v>
      </c>
      <c r="AN306" s="83" t="s">
        <v>287</v>
      </c>
      <c r="AO306" s="83" t="str">
        <f>IFERROR(__xludf.DUMMYFUNCTION("IF($AG306, ""DELETED"",TRIM(JOIN("" "",D306:E306)))"),"")</f>
        <v/>
      </c>
      <c r="AP306" s="83" t="str">
        <f t="shared" ref="AP306:AQ306" si="330">IF($AG306, "DELETED", TRIM(CONCATENATE(F306,I306,U306)))</f>
        <v/>
      </c>
      <c r="AQ306" s="83" t="str">
        <f t="shared" si="330"/>
        <v/>
      </c>
      <c r="AR306" s="83" t="str">
        <f>IFERROR(__xludf.DUMMYFUNCTION("IF($AG306, ""DELETED"", TRIM(JOIN("" "",AP306,AQ306)))"),"")</f>
        <v/>
      </c>
      <c r="AS306" s="127"/>
      <c r="AT306" s="128" t="b">
        <f t="shared" si="12"/>
        <v>0</v>
      </c>
      <c r="AU306" s="128" t="str">
        <f t="shared" si="13"/>
        <v/>
      </c>
      <c r="AV306" s="128" t="str">
        <f t="shared" si="14"/>
        <v/>
      </c>
      <c r="AW306" s="128" t="str">
        <f t="shared" si="15"/>
        <v/>
      </c>
      <c r="AX306" s="129" t="str">
        <f t="shared" si="16"/>
        <v/>
      </c>
      <c r="AY306" s="143"/>
      <c r="AZ306" s="130"/>
      <c r="BA306" s="131" t="str">
        <f t="shared" si="17"/>
        <v/>
      </c>
      <c r="BB306" s="143"/>
      <c r="BC306" s="143"/>
      <c r="BD306" s="132"/>
      <c r="BE306" s="141"/>
      <c r="BF306" s="134" t="str">
        <f t="shared" si="18"/>
        <v/>
      </c>
      <c r="BG306" s="135" t="str">
        <f t="shared" si="19"/>
        <v>FLE555__44496_0.143946759259259___Null___</v>
      </c>
      <c r="BH306" s="136" t="str">
        <f t="shared" si="20"/>
        <v/>
      </c>
      <c r="BI306" s="141" t="s">
        <v>965</v>
      </c>
      <c r="BJ306" s="137" t="str">
        <f t="shared" si="21"/>
        <v>FLB3945</v>
      </c>
      <c r="BK306" s="138" t="b">
        <f t="shared" si="22"/>
        <v>0</v>
      </c>
      <c r="BL306" s="137" t="str">
        <f t="shared" si="23"/>
        <v/>
      </c>
      <c r="BM306" s="132"/>
      <c r="BN306" s="8" t="b">
        <f t="shared" si="24"/>
        <v>1</v>
      </c>
      <c r="BO306" s="139" t="b">
        <f t="shared" si="25"/>
        <v>0</v>
      </c>
      <c r="BP306" s="140" t="b">
        <f t="shared" si="26"/>
        <v>1</v>
      </c>
      <c r="BQ306" s="4"/>
      <c r="BR306" s="4" t="str">
        <f t="shared" si="27"/>
        <v/>
      </c>
      <c r="BS306" s="4"/>
      <c r="BT306" s="4"/>
    </row>
    <row r="307">
      <c r="A307" s="4" t="s">
        <v>966</v>
      </c>
      <c r="B307" s="144">
        <v>44496.0</v>
      </c>
      <c r="C307" s="115">
        <v>0.31699074074074074</v>
      </c>
      <c r="D307" s="4"/>
      <c r="E307" s="143"/>
      <c r="F307" s="4"/>
      <c r="G307" s="4"/>
      <c r="H307" s="151"/>
      <c r="I307" s="4"/>
      <c r="J307" s="4"/>
      <c r="K307" s="4" t="s">
        <v>271</v>
      </c>
      <c r="L307" s="152"/>
      <c r="M307" s="115"/>
      <c r="N307" s="4"/>
      <c r="O307" s="4"/>
      <c r="P307" s="116" t="b">
        <f>IFNA(IF(VLOOKUP($A307,'Add from APT'!$AA$2:$AC808,3,FALSE)&gt;0,TRUE,FALSE),"ER - NOT IN APT")</f>
        <v>0</v>
      </c>
      <c r="Q307" s="82" t="str">
        <f>IF(ISLOGICAL(P307),IF(P307,"ER - REPS IN APT", IFNA(VLOOKUP($A307,RAW_APT!$A$3:$M808,7,FALSE),"ER - NOT IN APT")),P307)</f>
        <v>Collected</v>
      </c>
      <c r="R307" s="117" t="b">
        <f t="shared" si="2"/>
        <v>1</v>
      </c>
      <c r="S307" s="116">
        <f t="shared" si="3"/>
        <v>1</v>
      </c>
      <c r="T307" s="146"/>
      <c r="U307" s="147"/>
      <c r="V307" s="147"/>
      <c r="W307" s="147"/>
      <c r="X307" s="120" t="b">
        <f t="shared" si="4"/>
        <v>0</v>
      </c>
      <c r="Y307" s="121" t="b">
        <v>0</v>
      </c>
      <c r="Z307" s="122" t="str">
        <f t="shared" si="5"/>
        <v/>
      </c>
      <c r="AA307" s="122" t="b">
        <f t="shared" si="6"/>
        <v>0</v>
      </c>
      <c r="AB307" s="147" t="b">
        <v>0</v>
      </c>
      <c r="AC307" s="148">
        <v>257.0</v>
      </c>
      <c r="AD307" s="149" t="b">
        <v>0</v>
      </c>
      <c r="AE307" s="125" t="str">
        <f t="shared" si="7"/>
        <v/>
      </c>
      <c r="AF307" s="117" t="b">
        <f t="shared" si="8"/>
        <v>0</v>
      </c>
      <c r="AG307" s="126" t="b">
        <f t="shared" si="9"/>
        <v>0</v>
      </c>
      <c r="AH307" s="148"/>
      <c r="AI307" s="150"/>
      <c r="AJ307" s="146">
        <v>2.2</v>
      </c>
      <c r="AK307" s="83" t="str">
        <f t="shared" si="10"/>
        <v>Negative</v>
      </c>
      <c r="AL307" s="147"/>
      <c r="AM307" s="83" t="s">
        <v>280</v>
      </c>
      <c r="AN307" s="83" t="s">
        <v>305</v>
      </c>
      <c r="AO307" s="83" t="str">
        <f>IFERROR(__xludf.DUMMYFUNCTION("IF($AG307, ""DELETED"",TRIM(JOIN("" "",D307:E307)))"),"")</f>
        <v/>
      </c>
      <c r="AP307" s="83" t="str">
        <f t="shared" ref="AP307:AQ307" si="331">IF($AG307, "DELETED", TRIM(CONCATENATE(F307,I307,U307)))</f>
        <v/>
      </c>
      <c r="AQ307" s="83" t="str">
        <f t="shared" si="331"/>
        <v/>
      </c>
      <c r="AR307" s="83" t="str">
        <f>IFERROR(__xludf.DUMMYFUNCTION("IF($AG307, ""DELETED"", TRIM(JOIN("" "",AP307,AQ307)))"),"")</f>
        <v/>
      </c>
      <c r="AS307" s="127"/>
      <c r="AT307" s="128" t="b">
        <f t="shared" si="12"/>
        <v>0</v>
      </c>
      <c r="AU307" s="128" t="str">
        <f t="shared" si="13"/>
        <v/>
      </c>
      <c r="AV307" s="128" t="str">
        <f t="shared" si="14"/>
        <v/>
      </c>
      <c r="AW307" s="128" t="str">
        <f t="shared" si="15"/>
        <v/>
      </c>
      <c r="AX307" s="129" t="str">
        <f t="shared" si="16"/>
        <v/>
      </c>
      <c r="AY307" s="143"/>
      <c r="AZ307" s="130"/>
      <c r="BA307" s="131" t="str">
        <f t="shared" si="17"/>
        <v/>
      </c>
      <c r="BB307" s="143"/>
      <c r="BC307" s="143"/>
      <c r="BD307" s="132"/>
      <c r="BE307" s="141"/>
      <c r="BF307" s="134" t="str">
        <f t="shared" si="18"/>
        <v/>
      </c>
      <c r="BG307" s="135" t="str">
        <f t="shared" si="19"/>
        <v>FLE512__44496_0.316990740740741___Null___</v>
      </c>
      <c r="BH307" s="136" t="str">
        <f t="shared" si="20"/>
        <v/>
      </c>
      <c r="BI307" s="141" t="s">
        <v>967</v>
      </c>
      <c r="BJ307" s="137" t="str">
        <f t="shared" si="21"/>
        <v>FLB3946</v>
      </c>
      <c r="BK307" s="138" t="b">
        <f t="shared" si="22"/>
        <v>0</v>
      </c>
      <c r="BL307" s="137" t="str">
        <f t="shared" si="23"/>
        <v/>
      </c>
      <c r="BM307" s="132"/>
      <c r="BN307" s="8" t="b">
        <f t="shared" si="24"/>
        <v>1</v>
      </c>
      <c r="BO307" s="139" t="b">
        <f t="shared" si="25"/>
        <v>0</v>
      </c>
      <c r="BP307" s="140" t="b">
        <f t="shared" si="26"/>
        <v>1</v>
      </c>
      <c r="BQ307" s="4"/>
      <c r="BR307" s="4" t="str">
        <f t="shared" si="27"/>
        <v/>
      </c>
      <c r="BS307" s="4"/>
      <c r="BT307" s="4"/>
    </row>
    <row r="308">
      <c r="A308" s="143" t="s">
        <v>968</v>
      </c>
      <c r="B308" s="144">
        <v>44497.0</v>
      </c>
      <c r="C308" s="115">
        <v>0.29667824074074073</v>
      </c>
      <c r="D308" s="4"/>
      <c r="E308" s="143"/>
      <c r="F308" s="149"/>
      <c r="G308" s="149"/>
      <c r="H308" s="151"/>
      <c r="I308" s="4"/>
      <c r="J308" s="4"/>
      <c r="K308" s="4" t="s">
        <v>622</v>
      </c>
      <c r="L308" s="145">
        <v>44497.0</v>
      </c>
      <c r="M308" s="115">
        <v>0.4262152777777778</v>
      </c>
      <c r="N308" s="151"/>
      <c r="O308" s="4"/>
      <c r="P308" s="116" t="b">
        <f>IFNA(IF(VLOOKUP($A308,'Add from APT'!$AA$2:$AC808,3,FALSE)&gt;0,TRUE,FALSE),"ER - NOT IN APT")</f>
        <v>0</v>
      </c>
      <c r="Q308" s="82" t="str">
        <f>IF(ISLOGICAL(P308),IF(P308,"ER - REPS IN APT", IFNA(VLOOKUP($A308,RAW_APT!$A$3:$M808,7,FALSE),"ER - NOT IN APT")),P308)</f>
        <v>Result</v>
      </c>
      <c r="R308" s="117" t="b">
        <f t="shared" si="2"/>
        <v>1</v>
      </c>
      <c r="S308" s="116">
        <f t="shared" si="3"/>
        <v>1</v>
      </c>
      <c r="T308" s="148">
        <v>0.0</v>
      </c>
      <c r="U308" s="149"/>
      <c r="V308" s="149"/>
      <c r="W308" s="147"/>
      <c r="X308" s="120" t="b">
        <f t="shared" si="4"/>
        <v>0</v>
      </c>
      <c r="Y308" s="121" t="b">
        <v>0</v>
      </c>
      <c r="Z308" s="122" t="str">
        <f t="shared" si="5"/>
        <v/>
      </c>
      <c r="AA308" s="122" t="b">
        <f t="shared" si="6"/>
        <v>0</v>
      </c>
      <c r="AB308" s="147" t="b">
        <v>0</v>
      </c>
      <c r="AC308" s="148">
        <v>686.0</v>
      </c>
      <c r="AD308" s="149" t="b">
        <v>1</v>
      </c>
      <c r="AE308" s="125" t="str">
        <f t="shared" si="7"/>
        <v/>
      </c>
      <c r="AF308" s="117" t="b">
        <f t="shared" si="8"/>
        <v>0</v>
      </c>
      <c r="AG308" s="126" t="b">
        <f t="shared" si="9"/>
        <v>0</v>
      </c>
      <c r="AH308" s="148"/>
      <c r="AI308" s="150"/>
      <c r="AJ308" s="146"/>
      <c r="AK308" s="83" t="str">
        <f t="shared" si="10"/>
        <v>Negative</v>
      </c>
      <c r="AL308" s="147"/>
      <c r="AM308" s="83" t="s">
        <v>280</v>
      </c>
      <c r="AN308" s="83" t="s">
        <v>877</v>
      </c>
      <c r="AO308" s="83" t="str">
        <f>IFERROR(__xludf.DUMMYFUNCTION("IF($AG308, ""DELETED"",TRIM(JOIN("" "",D308:E308)))"),"")</f>
        <v/>
      </c>
      <c r="AP308" s="83" t="str">
        <f t="shared" ref="AP308:AQ308" si="332">IF($AG308, "DELETED", TRIM(CONCATENATE(F308,I308,U308)))</f>
        <v/>
      </c>
      <c r="AQ308" s="83" t="str">
        <f t="shared" si="332"/>
        <v/>
      </c>
      <c r="AR308" s="83" t="str">
        <f>IFERROR(__xludf.DUMMYFUNCTION("IF($AG308, ""DELETED"", TRIM(JOIN("" "",AP308,AQ308)))"),"")</f>
        <v/>
      </c>
      <c r="AS308" s="127"/>
      <c r="AT308" s="128" t="b">
        <f t="shared" si="12"/>
        <v>0</v>
      </c>
      <c r="AU308" s="128" t="str">
        <f t="shared" si="13"/>
        <v/>
      </c>
      <c r="AV308" s="128" t="str">
        <f t="shared" si="14"/>
        <v/>
      </c>
      <c r="AW308" s="128" t="str">
        <f t="shared" si="15"/>
        <v/>
      </c>
      <c r="AX308" s="129" t="str">
        <f t="shared" si="16"/>
        <v/>
      </c>
      <c r="AY308" s="143"/>
      <c r="AZ308" s="130"/>
      <c r="BA308" s="131" t="str">
        <f t="shared" si="17"/>
        <v/>
      </c>
      <c r="BB308" s="143"/>
      <c r="BC308" s="143"/>
      <c r="BD308" s="132"/>
      <c r="BE308" s="141"/>
      <c r="BF308" s="134" t="str">
        <f t="shared" si="18"/>
        <v/>
      </c>
      <c r="BG308" s="135" t="str">
        <f t="shared" si="19"/>
        <v>FLE530__44497_0.296678240740741___Negative_44497_0.426215277777778_</v>
      </c>
      <c r="BH308" s="136" t="str">
        <f t="shared" si="20"/>
        <v/>
      </c>
      <c r="BI308" s="141" t="s">
        <v>969</v>
      </c>
      <c r="BJ308" s="137" t="str">
        <f t="shared" si="21"/>
        <v>FLB3947</v>
      </c>
      <c r="BK308" s="138" t="b">
        <f t="shared" si="22"/>
        <v>0</v>
      </c>
      <c r="BL308" s="137" t="str">
        <f t="shared" si="23"/>
        <v/>
      </c>
      <c r="BM308" s="132"/>
      <c r="BN308" s="8" t="b">
        <f t="shared" si="24"/>
        <v>1</v>
      </c>
      <c r="BO308" s="139" t="b">
        <f t="shared" si="25"/>
        <v>0</v>
      </c>
      <c r="BP308" s="140" t="b">
        <f t="shared" si="26"/>
        <v>1</v>
      </c>
      <c r="BQ308" s="4"/>
      <c r="BR308" s="4" t="str">
        <f t="shared" si="27"/>
        <v/>
      </c>
      <c r="BS308" s="4"/>
      <c r="BT308" s="4"/>
    </row>
    <row r="309">
      <c r="A309" s="4" t="s">
        <v>970</v>
      </c>
      <c r="B309" s="144">
        <v>44497.0</v>
      </c>
      <c r="C309" s="115">
        <v>0.2969212962962963</v>
      </c>
      <c r="D309" s="4"/>
      <c r="E309" s="143"/>
      <c r="F309" s="149"/>
      <c r="G309" s="149"/>
      <c r="H309" s="151"/>
      <c r="I309" s="4"/>
      <c r="J309" s="4"/>
      <c r="K309" s="4" t="s">
        <v>622</v>
      </c>
      <c r="L309" s="152">
        <v>44497.0</v>
      </c>
      <c r="M309" s="115">
        <v>0.4262152777777778</v>
      </c>
      <c r="N309" s="4"/>
      <c r="O309" s="4"/>
      <c r="P309" s="116" t="b">
        <f>IFNA(IF(VLOOKUP($A309,'Add from APT'!$AA$2:$AC808,3,FALSE)&gt;0,TRUE,FALSE),"ER - NOT IN APT")</f>
        <v>0</v>
      </c>
      <c r="Q309" s="82" t="str">
        <f>IF(ISLOGICAL(P309),IF(P309,"ER - REPS IN APT", IFNA(VLOOKUP($A309,RAW_APT!$A$3:$M808,7,FALSE),"ER - NOT IN APT")),P309)</f>
        <v>Result</v>
      </c>
      <c r="R309" s="117" t="b">
        <f t="shared" si="2"/>
        <v>1</v>
      </c>
      <c r="S309" s="116">
        <f t="shared" si="3"/>
        <v>1</v>
      </c>
      <c r="T309" s="148">
        <v>0.0</v>
      </c>
      <c r="U309" s="149"/>
      <c r="V309" s="149"/>
      <c r="W309" s="147"/>
      <c r="X309" s="120" t="b">
        <f t="shared" si="4"/>
        <v>0</v>
      </c>
      <c r="Y309" s="121" t="b">
        <v>0</v>
      </c>
      <c r="Z309" s="122" t="str">
        <f t="shared" si="5"/>
        <v/>
      </c>
      <c r="AA309" s="122" t="b">
        <f t="shared" si="6"/>
        <v>0</v>
      </c>
      <c r="AB309" s="147" t="b">
        <v>0</v>
      </c>
      <c r="AC309" s="148">
        <v>685.0</v>
      </c>
      <c r="AD309" s="149" t="b">
        <v>1</v>
      </c>
      <c r="AE309" s="125" t="str">
        <f t="shared" si="7"/>
        <v/>
      </c>
      <c r="AF309" s="117" t="b">
        <f t="shared" si="8"/>
        <v>0</v>
      </c>
      <c r="AG309" s="126" t="b">
        <f t="shared" si="9"/>
        <v>0</v>
      </c>
      <c r="AH309" s="148"/>
      <c r="AI309" s="150"/>
      <c r="AJ309" s="8"/>
      <c r="AK309" s="83" t="str">
        <f t="shared" si="10"/>
        <v>Negative</v>
      </c>
      <c r="AL309" s="4"/>
      <c r="AM309" s="83" t="s">
        <v>280</v>
      </c>
      <c r="AN309" s="83" t="s">
        <v>971</v>
      </c>
      <c r="AO309" s="83" t="str">
        <f>IFERROR(__xludf.DUMMYFUNCTION("IF($AG309, ""DELETED"",TRIM(JOIN("" "",D309:E309)))"),"")</f>
        <v/>
      </c>
      <c r="AP309" s="83" t="str">
        <f t="shared" ref="AP309:AQ309" si="333">IF($AG309, "DELETED", TRIM(CONCATENATE(F309,I309,U309)))</f>
        <v/>
      </c>
      <c r="AQ309" s="83" t="str">
        <f t="shared" si="333"/>
        <v/>
      </c>
      <c r="AR309" s="83" t="str">
        <f>IFERROR(__xludf.DUMMYFUNCTION("IF($AG309, ""DELETED"", TRIM(JOIN("" "",AP309,AQ309)))"),"")</f>
        <v/>
      </c>
      <c r="AS309" s="127"/>
      <c r="AT309" s="128" t="b">
        <f t="shared" si="12"/>
        <v>0</v>
      </c>
      <c r="AU309" s="128" t="str">
        <f t="shared" si="13"/>
        <v/>
      </c>
      <c r="AV309" s="128" t="str">
        <f t="shared" si="14"/>
        <v/>
      </c>
      <c r="AW309" s="128" t="str">
        <f t="shared" si="15"/>
        <v/>
      </c>
      <c r="AX309" s="129" t="str">
        <f t="shared" si="16"/>
        <v/>
      </c>
      <c r="AY309" s="143"/>
      <c r="AZ309" s="130"/>
      <c r="BA309" s="131" t="str">
        <f t="shared" si="17"/>
        <v/>
      </c>
      <c r="BB309" s="143"/>
      <c r="BC309" s="143"/>
      <c r="BD309" s="132"/>
      <c r="BE309" s="141"/>
      <c r="BF309" s="134" t="str">
        <f t="shared" si="18"/>
        <v/>
      </c>
      <c r="BG309" s="135" t="str">
        <f t="shared" si="19"/>
        <v>FLE611__44497_0.296921296296296___Negative_44497_0.426215277777778_</v>
      </c>
      <c r="BH309" s="136" t="str">
        <f t="shared" si="20"/>
        <v/>
      </c>
      <c r="BI309" s="141" t="s">
        <v>972</v>
      </c>
      <c r="BJ309" s="137" t="str">
        <f t="shared" si="21"/>
        <v>FLB3948</v>
      </c>
      <c r="BK309" s="138" t="b">
        <f t="shared" si="22"/>
        <v>0</v>
      </c>
      <c r="BL309" s="137" t="str">
        <f t="shared" si="23"/>
        <v/>
      </c>
      <c r="BM309" s="132"/>
      <c r="BN309" s="8" t="b">
        <f t="shared" si="24"/>
        <v>1</v>
      </c>
      <c r="BO309" s="139" t="b">
        <f t="shared" si="25"/>
        <v>0</v>
      </c>
      <c r="BP309" s="140" t="b">
        <f t="shared" si="26"/>
        <v>1</v>
      </c>
      <c r="BQ309" s="4"/>
      <c r="BR309" s="4" t="str">
        <f t="shared" si="27"/>
        <v/>
      </c>
      <c r="BS309" s="4"/>
      <c r="BT309" s="4"/>
    </row>
    <row r="310">
      <c r="A310" s="4" t="s">
        <v>973</v>
      </c>
      <c r="B310" s="144">
        <v>44497.0</v>
      </c>
      <c r="C310" s="115">
        <v>0.3031712962962963</v>
      </c>
      <c r="D310" s="4"/>
      <c r="E310" s="143"/>
      <c r="F310" s="4"/>
      <c r="G310" s="4"/>
      <c r="H310" s="151"/>
      <c r="I310" s="4"/>
      <c r="J310" s="4"/>
      <c r="K310" s="4" t="s">
        <v>622</v>
      </c>
      <c r="L310" s="145">
        <v>44497.0</v>
      </c>
      <c r="M310" s="115">
        <v>0.4262152777777778</v>
      </c>
      <c r="N310" s="4"/>
      <c r="O310" s="4"/>
      <c r="P310" s="116" t="b">
        <f>IFNA(IF(VLOOKUP($A310,'Add from APT'!$AA$2:$AC808,3,FALSE)&gt;0,TRUE,FALSE),"ER - NOT IN APT")</f>
        <v>0</v>
      </c>
      <c r="Q310" s="82" t="str">
        <f>IF(ISLOGICAL(P310),IF(P310,"ER - REPS IN APT", IFNA(VLOOKUP($A310,RAW_APT!$A$3:$M808,7,FALSE),"ER - NOT IN APT")),P310)</f>
        <v>Result</v>
      </c>
      <c r="R310" s="117" t="b">
        <f t="shared" si="2"/>
        <v>1</v>
      </c>
      <c r="S310" s="116">
        <f t="shared" si="3"/>
        <v>1</v>
      </c>
      <c r="T310" s="146"/>
      <c r="U310" s="147"/>
      <c r="V310" s="147"/>
      <c r="W310" s="147"/>
      <c r="X310" s="120" t="b">
        <f t="shared" si="4"/>
        <v>0</v>
      </c>
      <c r="Y310" s="121" t="b">
        <v>0</v>
      </c>
      <c r="Z310" s="122" t="str">
        <f t="shared" si="5"/>
        <v/>
      </c>
      <c r="AA310" s="122" t="b">
        <f t="shared" si="6"/>
        <v>0</v>
      </c>
      <c r="AB310" s="147" t="b">
        <v>0</v>
      </c>
      <c r="AC310" s="148">
        <v>256.0</v>
      </c>
      <c r="AD310" s="149" t="b">
        <v>0</v>
      </c>
      <c r="AE310" s="125" t="str">
        <f t="shared" si="7"/>
        <v/>
      </c>
      <c r="AF310" s="117" t="b">
        <f t="shared" si="8"/>
        <v>0</v>
      </c>
      <c r="AG310" s="126" t="b">
        <f t="shared" si="9"/>
        <v>0</v>
      </c>
      <c r="AH310" s="148"/>
      <c r="AI310" s="150"/>
      <c r="AJ310" s="146"/>
      <c r="AK310" s="83" t="str">
        <f t="shared" si="10"/>
        <v>Negative</v>
      </c>
      <c r="AL310" s="147"/>
      <c r="AM310" s="83" t="s">
        <v>280</v>
      </c>
      <c r="AN310" s="83" t="s">
        <v>485</v>
      </c>
      <c r="AO310" s="83" t="str">
        <f>IFERROR(__xludf.DUMMYFUNCTION("IF($AG310, ""DELETED"",TRIM(JOIN("" "",D310:E310)))"),"")</f>
        <v/>
      </c>
      <c r="AP310" s="83" t="str">
        <f t="shared" ref="AP310:AQ310" si="334">IF($AG310, "DELETED", TRIM(CONCATENATE(F310,I310,U310)))</f>
        <v/>
      </c>
      <c r="AQ310" s="83" t="str">
        <f t="shared" si="334"/>
        <v/>
      </c>
      <c r="AR310" s="83" t="str">
        <f>IFERROR(__xludf.DUMMYFUNCTION("IF($AG310, ""DELETED"", TRIM(JOIN("" "",AP310,AQ310)))"),"")</f>
        <v/>
      </c>
      <c r="AS310" s="127"/>
      <c r="AT310" s="128" t="b">
        <f t="shared" si="12"/>
        <v>0</v>
      </c>
      <c r="AU310" s="128" t="str">
        <f t="shared" si="13"/>
        <v/>
      </c>
      <c r="AV310" s="128" t="str">
        <f t="shared" si="14"/>
        <v/>
      </c>
      <c r="AW310" s="128" t="str">
        <f t="shared" si="15"/>
        <v/>
      </c>
      <c r="AX310" s="129" t="str">
        <f t="shared" si="16"/>
        <v/>
      </c>
      <c r="AY310" s="143"/>
      <c r="AZ310" s="130"/>
      <c r="BA310" s="131" t="str">
        <f t="shared" si="17"/>
        <v/>
      </c>
      <c r="BB310" s="143"/>
      <c r="BC310" s="143"/>
      <c r="BD310" s="132"/>
      <c r="BE310" s="141"/>
      <c r="BF310" s="134" t="str">
        <f t="shared" si="18"/>
        <v/>
      </c>
      <c r="BG310" s="135" t="str">
        <f t="shared" si="19"/>
        <v>FLE649__44497_0.303171296296296___Negative_44497_0.426215277777778_</v>
      </c>
      <c r="BH310" s="136" t="str">
        <f t="shared" si="20"/>
        <v/>
      </c>
      <c r="BI310" s="141" t="s">
        <v>974</v>
      </c>
      <c r="BJ310" s="137" t="str">
        <f t="shared" si="21"/>
        <v>FLB3949</v>
      </c>
      <c r="BK310" s="138" t="b">
        <f t="shared" si="22"/>
        <v>0</v>
      </c>
      <c r="BL310" s="137" t="str">
        <f t="shared" si="23"/>
        <v/>
      </c>
      <c r="BM310" s="132"/>
      <c r="BN310" s="8" t="b">
        <f t="shared" si="24"/>
        <v>1</v>
      </c>
      <c r="BO310" s="139" t="b">
        <f t="shared" si="25"/>
        <v>0</v>
      </c>
      <c r="BP310" s="140" t="b">
        <f t="shared" si="26"/>
        <v>1</v>
      </c>
      <c r="BQ310" s="4"/>
      <c r="BR310" s="4" t="str">
        <f t="shared" si="27"/>
        <v/>
      </c>
      <c r="BS310" s="4"/>
      <c r="BT310" s="4"/>
    </row>
    <row r="311">
      <c r="A311" s="4" t="s">
        <v>975</v>
      </c>
      <c r="B311" s="144">
        <v>44498.0</v>
      </c>
      <c r="C311" s="115">
        <v>0.2869097222222222</v>
      </c>
      <c r="D311" s="4"/>
      <c r="E311" s="143"/>
      <c r="F311" s="4"/>
      <c r="G311" s="4"/>
      <c r="H311" s="151"/>
      <c r="I311" s="4"/>
      <c r="J311" s="4"/>
      <c r="K311" s="4" t="s">
        <v>622</v>
      </c>
      <c r="L311" s="145">
        <v>44498.0</v>
      </c>
      <c r="M311" s="115">
        <v>0.4052777777777778</v>
      </c>
      <c r="N311" s="4"/>
      <c r="O311" s="4"/>
      <c r="P311" s="116" t="b">
        <f>IFNA(IF(VLOOKUP($A311,'Add from APT'!$AA$2:$AC808,3,FALSE)&gt;0,TRUE,FALSE),"ER - NOT IN APT")</f>
        <v>0</v>
      </c>
      <c r="Q311" s="82" t="str">
        <f>IF(ISLOGICAL(P311),IF(P311,"ER - REPS IN APT", IFNA(VLOOKUP($A311,RAW_APT!$A$3:$M808,7,FALSE),"ER - NOT IN APT")),P311)</f>
        <v>Result</v>
      </c>
      <c r="R311" s="117" t="b">
        <f t="shared" si="2"/>
        <v>1</v>
      </c>
      <c r="S311" s="116">
        <f t="shared" si="3"/>
        <v>1</v>
      </c>
      <c r="T311" s="146"/>
      <c r="U311" s="147"/>
      <c r="V311" s="147"/>
      <c r="W311" s="147"/>
      <c r="X311" s="120" t="b">
        <f t="shared" si="4"/>
        <v>0</v>
      </c>
      <c r="Y311" s="121" t="b">
        <v>0</v>
      </c>
      <c r="Z311" s="122" t="str">
        <f t="shared" si="5"/>
        <v/>
      </c>
      <c r="AA311" s="122" t="b">
        <f t="shared" si="6"/>
        <v>0</v>
      </c>
      <c r="AB311" s="147" t="b">
        <v>0</v>
      </c>
      <c r="AC311" s="148">
        <v>255.0</v>
      </c>
      <c r="AD311" s="149" t="b">
        <v>0</v>
      </c>
      <c r="AE311" s="125" t="str">
        <f t="shared" si="7"/>
        <v/>
      </c>
      <c r="AF311" s="117" t="b">
        <f t="shared" si="8"/>
        <v>0</v>
      </c>
      <c r="AG311" s="126" t="b">
        <f t="shared" si="9"/>
        <v>0</v>
      </c>
      <c r="AH311" s="148"/>
      <c r="AI311" s="150"/>
      <c r="AJ311" s="146"/>
      <c r="AK311" s="83" t="str">
        <f t="shared" si="10"/>
        <v>Negative</v>
      </c>
      <c r="AL311" s="147"/>
      <c r="AM311" s="83" t="s">
        <v>280</v>
      </c>
      <c r="AN311" s="83" t="s">
        <v>426</v>
      </c>
      <c r="AO311" s="83" t="str">
        <f>IFERROR(__xludf.DUMMYFUNCTION("IF($AG311, ""DELETED"",TRIM(JOIN("" "",D311:E311)))"),"")</f>
        <v/>
      </c>
      <c r="AP311" s="83" t="str">
        <f t="shared" ref="AP311:AQ311" si="335">IF($AG311, "DELETED", TRIM(CONCATENATE(F311,I311,U311)))</f>
        <v/>
      </c>
      <c r="AQ311" s="83" t="str">
        <f t="shared" si="335"/>
        <v/>
      </c>
      <c r="AR311" s="83" t="str">
        <f>IFERROR(__xludf.DUMMYFUNCTION("IF($AG311, ""DELETED"", TRIM(JOIN("" "",AP311,AQ311)))"),"")</f>
        <v/>
      </c>
      <c r="AS311" s="127"/>
      <c r="AT311" s="128" t="b">
        <f t="shared" si="12"/>
        <v>0</v>
      </c>
      <c r="AU311" s="128" t="str">
        <f t="shared" si="13"/>
        <v/>
      </c>
      <c r="AV311" s="128" t="str">
        <f t="shared" si="14"/>
        <v/>
      </c>
      <c r="AW311" s="128" t="str">
        <f t="shared" si="15"/>
        <v/>
      </c>
      <c r="AX311" s="129" t="str">
        <f t="shared" si="16"/>
        <v/>
      </c>
      <c r="AY311" s="143"/>
      <c r="AZ311" s="130"/>
      <c r="BA311" s="131" t="str">
        <f t="shared" si="17"/>
        <v/>
      </c>
      <c r="BB311" s="143"/>
      <c r="BC311" s="143"/>
      <c r="BD311" s="132"/>
      <c r="BE311" s="141"/>
      <c r="BF311" s="134" t="str">
        <f t="shared" si="18"/>
        <v/>
      </c>
      <c r="BG311" s="135" t="str">
        <f t="shared" si="19"/>
        <v>FLE467__44498_0.286909722222222___Negative_44498_0.405277777777778_</v>
      </c>
      <c r="BH311" s="136" t="str">
        <f t="shared" si="20"/>
        <v/>
      </c>
      <c r="BI311" s="141" t="s">
        <v>976</v>
      </c>
      <c r="BJ311" s="137" t="str">
        <f t="shared" si="21"/>
        <v>FLB3950</v>
      </c>
      <c r="BK311" s="138" t="b">
        <f t="shared" si="22"/>
        <v>0</v>
      </c>
      <c r="BL311" s="137" t="str">
        <f t="shared" si="23"/>
        <v/>
      </c>
      <c r="BM311" s="132"/>
      <c r="BN311" s="8" t="b">
        <f t="shared" si="24"/>
        <v>1</v>
      </c>
      <c r="BO311" s="139" t="b">
        <f t="shared" si="25"/>
        <v>0</v>
      </c>
      <c r="BP311" s="140" t="b">
        <f t="shared" si="26"/>
        <v>1</v>
      </c>
      <c r="BQ311" s="4"/>
      <c r="BR311" s="4" t="str">
        <f t="shared" si="27"/>
        <v/>
      </c>
      <c r="BS311" s="4"/>
      <c r="BT311" s="4"/>
    </row>
    <row r="312">
      <c r="A312" s="143" t="s">
        <v>977</v>
      </c>
      <c r="B312" s="144">
        <v>44498.0</v>
      </c>
      <c r="C312" s="115">
        <v>0.28711805555555553</v>
      </c>
      <c r="D312" s="4"/>
      <c r="E312" s="143"/>
      <c r="F312" s="149"/>
      <c r="G312" s="147"/>
      <c r="H312" s="4"/>
      <c r="I312" s="4"/>
      <c r="J312" s="4"/>
      <c r="K312" s="4" t="s">
        <v>622</v>
      </c>
      <c r="L312" s="152">
        <v>44498.0</v>
      </c>
      <c r="M312" s="115">
        <v>0.4052777777777778</v>
      </c>
      <c r="N312" s="4"/>
      <c r="O312" s="4"/>
      <c r="P312" s="116" t="b">
        <f>IFNA(IF(VLOOKUP($A312,'Add from APT'!$AA$2:$AC808,3,FALSE)&gt;0,TRUE,FALSE),"ER - NOT IN APT")</f>
        <v>0</v>
      </c>
      <c r="Q312" s="82" t="str">
        <f>IF(ISLOGICAL(P312),IF(P312,"ER - REPS IN APT", IFNA(VLOOKUP($A312,RAW_APT!$A$3:$M808,7,FALSE),"ER - NOT IN APT")),P312)</f>
        <v>Result</v>
      </c>
      <c r="R312" s="117" t="b">
        <f t="shared" si="2"/>
        <v>1</v>
      </c>
      <c r="S312" s="116">
        <f t="shared" si="3"/>
        <v>1</v>
      </c>
      <c r="T312" s="148">
        <v>0.0</v>
      </c>
      <c r="U312" s="149"/>
      <c r="V312" s="147"/>
      <c r="W312" s="149"/>
      <c r="X312" s="120" t="b">
        <f t="shared" si="4"/>
        <v>0</v>
      </c>
      <c r="Y312" s="121" t="b">
        <v>0</v>
      </c>
      <c r="Z312" s="122" t="str">
        <f t="shared" si="5"/>
        <v/>
      </c>
      <c r="AA312" s="122" t="b">
        <f t="shared" si="6"/>
        <v>0</v>
      </c>
      <c r="AB312" s="147" t="b">
        <v>0</v>
      </c>
      <c r="AC312" s="148">
        <v>684.0</v>
      </c>
      <c r="AD312" s="149" t="b">
        <v>1</v>
      </c>
      <c r="AE312" s="125" t="str">
        <f t="shared" si="7"/>
        <v/>
      </c>
      <c r="AF312" s="117" t="b">
        <f t="shared" si="8"/>
        <v>0</v>
      </c>
      <c r="AG312" s="126" t="b">
        <f t="shared" si="9"/>
        <v>0</v>
      </c>
      <c r="AH312" s="148"/>
      <c r="AI312" s="150"/>
      <c r="AJ312" s="146"/>
      <c r="AK312" s="83" t="str">
        <f t="shared" si="10"/>
        <v>Negative</v>
      </c>
      <c r="AL312" s="147"/>
      <c r="AM312" s="83" t="s">
        <v>280</v>
      </c>
      <c r="AN312" s="83" t="s">
        <v>978</v>
      </c>
      <c r="AO312" s="83" t="str">
        <f>IFERROR(__xludf.DUMMYFUNCTION("IF($AG312, ""DELETED"",TRIM(JOIN("" "",D312:E312)))"),"")</f>
        <v/>
      </c>
      <c r="AP312" s="83" t="str">
        <f t="shared" ref="AP312:AQ312" si="336">IF($AG312, "DELETED", TRIM(CONCATENATE(F312,I312,U312)))</f>
        <v/>
      </c>
      <c r="AQ312" s="83" t="str">
        <f t="shared" si="336"/>
        <v/>
      </c>
      <c r="AR312" s="83" t="str">
        <f>IFERROR(__xludf.DUMMYFUNCTION("IF($AG312, ""DELETED"", TRIM(JOIN("" "",AP312,AQ312)))"),"")</f>
        <v/>
      </c>
      <c r="AS312" s="127"/>
      <c r="AT312" s="128" t="b">
        <f t="shared" si="12"/>
        <v>0</v>
      </c>
      <c r="AU312" s="128" t="str">
        <f t="shared" si="13"/>
        <v/>
      </c>
      <c r="AV312" s="128" t="str">
        <f t="shared" si="14"/>
        <v/>
      </c>
      <c r="AW312" s="128" t="str">
        <f t="shared" si="15"/>
        <v/>
      </c>
      <c r="AX312" s="129" t="str">
        <f t="shared" si="16"/>
        <v/>
      </c>
      <c r="AY312" s="143"/>
      <c r="AZ312" s="130"/>
      <c r="BA312" s="131" t="str">
        <f t="shared" si="17"/>
        <v/>
      </c>
      <c r="BB312" s="143"/>
      <c r="BC312" s="143"/>
      <c r="BD312" s="132"/>
      <c r="BE312" s="141"/>
      <c r="BF312" s="134" t="str">
        <f t="shared" si="18"/>
        <v/>
      </c>
      <c r="BG312" s="135" t="str">
        <f t="shared" si="19"/>
        <v>FLE635__44498_0.287118055555556___Negative_44498_0.405277777777778_</v>
      </c>
      <c r="BH312" s="136" t="str">
        <f t="shared" si="20"/>
        <v/>
      </c>
      <c r="BI312" s="141" t="s">
        <v>979</v>
      </c>
      <c r="BJ312" s="137" t="str">
        <f t="shared" si="21"/>
        <v>FLB3951</v>
      </c>
      <c r="BK312" s="138" t="b">
        <f t="shared" si="22"/>
        <v>0</v>
      </c>
      <c r="BL312" s="137" t="str">
        <f t="shared" si="23"/>
        <v/>
      </c>
      <c r="BM312" s="132"/>
      <c r="BN312" s="8" t="b">
        <f t="shared" si="24"/>
        <v>1</v>
      </c>
      <c r="BO312" s="139" t="b">
        <f t="shared" si="25"/>
        <v>0</v>
      </c>
      <c r="BP312" s="140" t="b">
        <f t="shared" si="26"/>
        <v>1</v>
      </c>
      <c r="BQ312" s="4"/>
      <c r="BR312" s="4" t="str">
        <f t="shared" si="27"/>
        <v/>
      </c>
      <c r="BS312" s="4"/>
      <c r="BT312" s="4"/>
    </row>
    <row r="313">
      <c r="A313" s="143" t="s">
        <v>980</v>
      </c>
      <c r="B313" s="144">
        <v>44498.0</v>
      </c>
      <c r="C313" s="115">
        <v>0.2892476851851852</v>
      </c>
      <c r="D313" s="4"/>
      <c r="E313" s="143"/>
      <c r="F313" s="149"/>
      <c r="G313" s="147"/>
      <c r="H313" s="151"/>
      <c r="I313" s="4"/>
      <c r="J313" s="4"/>
      <c r="K313" s="4" t="s">
        <v>622</v>
      </c>
      <c r="L313" s="152">
        <v>44498.0</v>
      </c>
      <c r="M313" s="115">
        <v>0.4052777777777778</v>
      </c>
      <c r="N313" s="4"/>
      <c r="O313" s="4"/>
      <c r="P313" s="116" t="b">
        <f>IFNA(IF(VLOOKUP($A313,'Add from APT'!$AA$2:$AC808,3,FALSE)&gt;0,TRUE,FALSE),"ER - NOT IN APT")</f>
        <v>0</v>
      </c>
      <c r="Q313" s="82" t="str">
        <f>IF(ISLOGICAL(P313),IF(P313,"ER - REPS IN APT", IFNA(VLOOKUP($A313,RAW_APT!$A$3:$M808,7,FALSE),"ER - NOT IN APT")),P313)</f>
        <v>Result</v>
      </c>
      <c r="R313" s="117" t="b">
        <f t="shared" si="2"/>
        <v>1</v>
      </c>
      <c r="S313" s="116">
        <f t="shared" si="3"/>
        <v>1</v>
      </c>
      <c r="T313" s="148">
        <v>0.0</v>
      </c>
      <c r="U313" s="149"/>
      <c r="V313" s="147"/>
      <c r="W313" s="149"/>
      <c r="X313" s="120" t="b">
        <f t="shared" si="4"/>
        <v>0</v>
      </c>
      <c r="Y313" s="121" t="b">
        <v>0</v>
      </c>
      <c r="Z313" s="122" t="str">
        <f t="shared" si="5"/>
        <v/>
      </c>
      <c r="AA313" s="122" t="b">
        <f t="shared" si="6"/>
        <v>0</v>
      </c>
      <c r="AB313" s="147" t="b">
        <v>0</v>
      </c>
      <c r="AC313" s="148">
        <v>683.0</v>
      </c>
      <c r="AD313" s="149" t="b">
        <v>1</v>
      </c>
      <c r="AE313" s="125" t="str">
        <f t="shared" si="7"/>
        <v/>
      </c>
      <c r="AF313" s="117" t="b">
        <f t="shared" si="8"/>
        <v>0</v>
      </c>
      <c r="AG313" s="126" t="b">
        <f t="shared" si="9"/>
        <v>0</v>
      </c>
      <c r="AH313" s="148"/>
      <c r="AI313" s="150"/>
      <c r="AJ313" s="146"/>
      <c r="AK313" s="83" t="str">
        <f t="shared" si="10"/>
        <v>Negative</v>
      </c>
      <c r="AL313" s="147"/>
      <c r="AM313" s="83" t="s">
        <v>280</v>
      </c>
      <c r="AN313" s="83" t="s">
        <v>981</v>
      </c>
      <c r="AO313" s="83" t="str">
        <f>IFERROR(__xludf.DUMMYFUNCTION("IF($AG313, ""DELETED"",TRIM(JOIN("" "",D313:E313)))"),"")</f>
        <v/>
      </c>
      <c r="AP313" s="83" t="str">
        <f t="shared" ref="AP313:AQ313" si="337">IF($AG313, "DELETED", TRIM(CONCATENATE(F313,I313,U313)))</f>
        <v/>
      </c>
      <c r="AQ313" s="83" t="str">
        <f t="shared" si="337"/>
        <v/>
      </c>
      <c r="AR313" s="83" t="str">
        <f>IFERROR(__xludf.DUMMYFUNCTION("IF($AG313, ""DELETED"", TRIM(JOIN("" "",AP313,AQ313)))"),"")</f>
        <v/>
      </c>
      <c r="AS313" s="127"/>
      <c r="AT313" s="128" t="b">
        <f t="shared" si="12"/>
        <v>0</v>
      </c>
      <c r="AU313" s="128" t="str">
        <f t="shared" si="13"/>
        <v/>
      </c>
      <c r="AV313" s="128" t="str">
        <f t="shared" si="14"/>
        <v/>
      </c>
      <c r="AW313" s="128" t="str">
        <f t="shared" si="15"/>
        <v/>
      </c>
      <c r="AX313" s="129" t="str">
        <f t="shared" si="16"/>
        <v/>
      </c>
      <c r="AY313" s="143"/>
      <c r="AZ313" s="130"/>
      <c r="BA313" s="131" t="str">
        <f t="shared" si="17"/>
        <v/>
      </c>
      <c r="BB313" s="143"/>
      <c r="BC313" s="143"/>
      <c r="BD313" s="132"/>
      <c r="BE313" s="141"/>
      <c r="BF313" s="134" t="str">
        <f t="shared" si="18"/>
        <v/>
      </c>
      <c r="BG313" s="135" t="str">
        <f t="shared" si="19"/>
        <v>FLE418__44498_0.289247685185185___Negative_44498_0.405277777777778_</v>
      </c>
      <c r="BH313" s="136" t="str">
        <f t="shared" si="20"/>
        <v/>
      </c>
      <c r="BI313" s="141" t="s">
        <v>982</v>
      </c>
      <c r="BJ313" s="137" t="str">
        <f t="shared" si="21"/>
        <v>FLB3952</v>
      </c>
      <c r="BK313" s="138" t="b">
        <f t="shared" si="22"/>
        <v>0</v>
      </c>
      <c r="BL313" s="137" t="str">
        <f t="shared" si="23"/>
        <v/>
      </c>
      <c r="BM313" s="132"/>
      <c r="BN313" s="8" t="b">
        <f t="shared" si="24"/>
        <v>1</v>
      </c>
      <c r="BO313" s="139" t="b">
        <f t="shared" si="25"/>
        <v>0</v>
      </c>
      <c r="BP313" s="140" t="b">
        <f t="shared" si="26"/>
        <v>1</v>
      </c>
      <c r="BQ313" s="4"/>
      <c r="BR313" s="4" t="str">
        <f t="shared" si="27"/>
        <v/>
      </c>
      <c r="BS313" s="4"/>
      <c r="BT313" s="4"/>
    </row>
    <row r="314">
      <c r="A314" s="4" t="s">
        <v>983</v>
      </c>
      <c r="B314" s="144">
        <v>44498.0</v>
      </c>
      <c r="C314" s="115">
        <v>0.29207175925925927</v>
      </c>
      <c r="D314" s="4"/>
      <c r="E314" s="143"/>
      <c r="F314" s="4"/>
      <c r="G314" s="4"/>
      <c r="H314" s="151"/>
      <c r="I314" s="4"/>
      <c r="J314" s="4"/>
      <c r="K314" s="4" t="s">
        <v>622</v>
      </c>
      <c r="L314" s="145">
        <v>44498.0</v>
      </c>
      <c r="M314" s="115">
        <v>0.4052777777777778</v>
      </c>
      <c r="N314" s="4"/>
      <c r="O314" s="4"/>
      <c r="P314" s="116" t="b">
        <f>IFNA(IF(VLOOKUP($A314,'Add from APT'!$AA$2:$AC808,3,FALSE)&gt;0,TRUE,FALSE),"ER - NOT IN APT")</f>
        <v>0</v>
      </c>
      <c r="Q314" s="82" t="str">
        <f>IF(ISLOGICAL(P314),IF(P314,"ER - REPS IN APT", IFNA(VLOOKUP($A314,RAW_APT!$A$3:$M808,7,FALSE),"ER - NOT IN APT")),P314)</f>
        <v>Result</v>
      </c>
      <c r="R314" s="117" t="b">
        <f t="shared" si="2"/>
        <v>1</v>
      </c>
      <c r="S314" s="116">
        <f t="shared" si="3"/>
        <v>1</v>
      </c>
      <c r="T314" s="146"/>
      <c r="U314" s="147"/>
      <c r="V314" s="147"/>
      <c r="W314" s="147"/>
      <c r="X314" s="120" t="b">
        <f t="shared" si="4"/>
        <v>0</v>
      </c>
      <c r="Y314" s="121" t="b">
        <v>0</v>
      </c>
      <c r="Z314" s="122" t="str">
        <f t="shared" si="5"/>
        <v/>
      </c>
      <c r="AA314" s="122" t="b">
        <f t="shared" si="6"/>
        <v>0</v>
      </c>
      <c r="AB314" s="147" t="b">
        <v>0</v>
      </c>
      <c r="AC314" s="148">
        <v>254.0</v>
      </c>
      <c r="AD314" s="149" t="b">
        <v>0</v>
      </c>
      <c r="AE314" s="125" t="str">
        <f t="shared" si="7"/>
        <v/>
      </c>
      <c r="AF314" s="117" t="b">
        <f t="shared" si="8"/>
        <v>0</v>
      </c>
      <c r="AG314" s="126" t="b">
        <f t="shared" si="9"/>
        <v>0</v>
      </c>
      <c r="AH314" s="148"/>
      <c r="AI314" s="150"/>
      <c r="AJ314" s="146"/>
      <c r="AK314" s="83" t="str">
        <f t="shared" si="10"/>
        <v>Negative</v>
      </c>
      <c r="AL314" s="147"/>
      <c r="AM314" s="83" t="s">
        <v>280</v>
      </c>
      <c r="AN314" s="83" t="s">
        <v>437</v>
      </c>
      <c r="AO314" s="83" t="str">
        <f>IFERROR(__xludf.DUMMYFUNCTION("IF($AG314, ""DELETED"",TRIM(JOIN("" "",D314:E314)))"),"")</f>
        <v/>
      </c>
      <c r="AP314" s="83" t="str">
        <f t="shared" ref="AP314:AQ314" si="338">IF($AG314, "DELETED", TRIM(CONCATENATE(F314,I314,U314)))</f>
        <v/>
      </c>
      <c r="AQ314" s="83" t="str">
        <f t="shared" si="338"/>
        <v/>
      </c>
      <c r="AR314" s="83" t="str">
        <f>IFERROR(__xludf.DUMMYFUNCTION("IF($AG314, ""DELETED"", TRIM(JOIN("" "",AP314,AQ314)))"),"")</f>
        <v/>
      </c>
      <c r="AS314" s="127"/>
      <c r="AT314" s="128" t="b">
        <f t="shared" si="12"/>
        <v>0</v>
      </c>
      <c r="AU314" s="128" t="str">
        <f t="shared" si="13"/>
        <v/>
      </c>
      <c r="AV314" s="128" t="str">
        <f t="shared" si="14"/>
        <v/>
      </c>
      <c r="AW314" s="128" t="str">
        <f t="shared" si="15"/>
        <v/>
      </c>
      <c r="AX314" s="129" t="str">
        <f t="shared" si="16"/>
        <v/>
      </c>
      <c r="AY314" s="143"/>
      <c r="AZ314" s="130"/>
      <c r="BA314" s="131" t="str">
        <f t="shared" si="17"/>
        <v/>
      </c>
      <c r="BB314" s="143"/>
      <c r="BC314" s="143"/>
      <c r="BD314" s="132"/>
      <c r="BE314" s="141"/>
      <c r="BF314" s="134" t="str">
        <f t="shared" si="18"/>
        <v/>
      </c>
      <c r="BG314" s="135" t="str">
        <f t="shared" si="19"/>
        <v>FLE604__44498_0.292071759259259___Negative_44498_0.405277777777778_</v>
      </c>
      <c r="BH314" s="136" t="str">
        <f t="shared" si="20"/>
        <v/>
      </c>
      <c r="BI314" s="141" t="s">
        <v>984</v>
      </c>
      <c r="BJ314" s="137" t="str">
        <f t="shared" si="21"/>
        <v>FLB3953</v>
      </c>
      <c r="BK314" s="138" t="b">
        <f t="shared" si="22"/>
        <v>0</v>
      </c>
      <c r="BL314" s="137" t="str">
        <f t="shared" si="23"/>
        <v/>
      </c>
      <c r="BM314" s="132"/>
      <c r="BN314" s="8" t="b">
        <f t="shared" si="24"/>
        <v>1</v>
      </c>
      <c r="BO314" s="139" t="b">
        <f t="shared" si="25"/>
        <v>0</v>
      </c>
      <c r="BP314" s="140" t="b">
        <f t="shared" si="26"/>
        <v>1</v>
      </c>
      <c r="BQ314" s="4"/>
      <c r="BR314" s="4" t="str">
        <f t="shared" si="27"/>
        <v/>
      </c>
      <c r="BS314" s="4"/>
      <c r="BT314" s="4"/>
    </row>
    <row r="315">
      <c r="A315" s="4" t="s">
        <v>985</v>
      </c>
      <c r="B315" s="144">
        <v>44498.0</v>
      </c>
      <c r="C315" s="115">
        <v>0.29344907407407406</v>
      </c>
      <c r="D315" s="4"/>
      <c r="E315" s="143"/>
      <c r="F315" s="4"/>
      <c r="G315" s="4"/>
      <c r="H315" s="151"/>
      <c r="I315" s="4"/>
      <c r="J315" s="4"/>
      <c r="K315" s="4" t="s">
        <v>622</v>
      </c>
      <c r="L315" s="145">
        <v>44498.0</v>
      </c>
      <c r="M315" s="115">
        <v>0.4052777777777778</v>
      </c>
      <c r="N315" s="4"/>
      <c r="O315" s="4"/>
      <c r="P315" s="116" t="b">
        <f>IFNA(IF(VLOOKUP($A315,'Add from APT'!$AA$2:$AC808,3,FALSE)&gt;0,TRUE,FALSE),"ER - NOT IN APT")</f>
        <v>0</v>
      </c>
      <c r="Q315" s="82" t="str">
        <f>IF(ISLOGICAL(P315),IF(P315,"ER - REPS IN APT", IFNA(VLOOKUP($A315,RAW_APT!$A$3:$M808,7,FALSE),"ER - NOT IN APT")),P315)</f>
        <v>Result</v>
      </c>
      <c r="R315" s="117" t="b">
        <f t="shared" si="2"/>
        <v>1</v>
      </c>
      <c r="S315" s="116">
        <f t="shared" si="3"/>
        <v>1</v>
      </c>
      <c r="T315" s="146"/>
      <c r="U315" s="147"/>
      <c r="V315" s="147"/>
      <c r="W315" s="147"/>
      <c r="X315" s="120" t="b">
        <f t="shared" si="4"/>
        <v>0</v>
      </c>
      <c r="Y315" s="121" t="b">
        <v>0</v>
      </c>
      <c r="Z315" s="122" t="str">
        <f t="shared" si="5"/>
        <v/>
      </c>
      <c r="AA315" s="122" t="b">
        <f t="shared" si="6"/>
        <v>0</v>
      </c>
      <c r="AB315" s="147" t="b">
        <v>0</v>
      </c>
      <c r="AC315" s="148">
        <v>253.0</v>
      </c>
      <c r="AD315" s="149" t="b">
        <v>0</v>
      </c>
      <c r="AE315" s="125" t="str">
        <f t="shared" si="7"/>
        <v/>
      </c>
      <c r="AF315" s="117" t="b">
        <f t="shared" si="8"/>
        <v>0</v>
      </c>
      <c r="AG315" s="126" t="b">
        <f t="shared" si="9"/>
        <v>0</v>
      </c>
      <c r="AH315" s="148"/>
      <c r="AI315" s="150"/>
      <c r="AJ315" s="146"/>
      <c r="AK315" s="83" t="str">
        <f t="shared" si="10"/>
        <v>Negative</v>
      </c>
      <c r="AL315" s="147"/>
      <c r="AM315" s="83" t="s">
        <v>280</v>
      </c>
      <c r="AN315" s="83" t="s">
        <v>305</v>
      </c>
      <c r="AO315" s="83" t="str">
        <f>IFERROR(__xludf.DUMMYFUNCTION("IF($AG315, ""DELETED"",TRIM(JOIN("" "",D315:E315)))"),"")</f>
        <v/>
      </c>
      <c r="AP315" s="83" t="str">
        <f t="shared" ref="AP315:AQ315" si="339">IF($AG315, "DELETED", TRIM(CONCATENATE(F315,I315,U315)))</f>
        <v/>
      </c>
      <c r="AQ315" s="83" t="str">
        <f t="shared" si="339"/>
        <v/>
      </c>
      <c r="AR315" s="83" t="str">
        <f>IFERROR(__xludf.DUMMYFUNCTION("IF($AG315, ""DELETED"", TRIM(JOIN("" "",AP315,AQ315)))"),"")</f>
        <v/>
      </c>
      <c r="AS315" s="127"/>
      <c r="AT315" s="128" t="b">
        <f t="shared" si="12"/>
        <v>0</v>
      </c>
      <c r="AU315" s="128" t="str">
        <f t="shared" si="13"/>
        <v/>
      </c>
      <c r="AV315" s="128" t="str">
        <f t="shared" si="14"/>
        <v/>
      </c>
      <c r="AW315" s="128" t="str">
        <f t="shared" si="15"/>
        <v/>
      </c>
      <c r="AX315" s="129" t="str">
        <f t="shared" si="16"/>
        <v/>
      </c>
      <c r="AY315" s="143"/>
      <c r="AZ315" s="130"/>
      <c r="BA315" s="131" t="str">
        <f t="shared" si="17"/>
        <v/>
      </c>
      <c r="BB315" s="143"/>
      <c r="BC315" s="143"/>
      <c r="BD315" s="132"/>
      <c r="BE315" s="141"/>
      <c r="BF315" s="134" t="str">
        <f t="shared" si="18"/>
        <v/>
      </c>
      <c r="BG315" s="135" t="str">
        <f t="shared" si="19"/>
        <v>FLE594__44498_0.293449074074074___Negative_44498_0.405277777777778_</v>
      </c>
      <c r="BH315" s="136" t="str">
        <f t="shared" si="20"/>
        <v/>
      </c>
      <c r="BI315" s="141" t="s">
        <v>986</v>
      </c>
      <c r="BJ315" s="137" t="str">
        <f t="shared" si="21"/>
        <v>FLB3954</v>
      </c>
      <c r="BK315" s="138" t="b">
        <f t="shared" si="22"/>
        <v>0</v>
      </c>
      <c r="BL315" s="137" t="str">
        <f t="shared" si="23"/>
        <v/>
      </c>
      <c r="BM315" s="132"/>
      <c r="BN315" s="8" t="b">
        <f t="shared" si="24"/>
        <v>1</v>
      </c>
      <c r="BO315" s="139" t="b">
        <f t="shared" si="25"/>
        <v>0</v>
      </c>
      <c r="BP315" s="140" t="b">
        <f t="shared" si="26"/>
        <v>1</v>
      </c>
      <c r="BQ315" s="4"/>
      <c r="BR315" s="4" t="str">
        <f t="shared" si="27"/>
        <v/>
      </c>
      <c r="BS315" s="4"/>
      <c r="BT315" s="4"/>
    </row>
    <row r="316">
      <c r="A316" s="4" t="s">
        <v>987</v>
      </c>
      <c r="B316" s="144">
        <v>44498.0</v>
      </c>
      <c r="C316" s="115">
        <v>0.2958912037037037</v>
      </c>
      <c r="D316" s="4"/>
      <c r="E316" s="143"/>
      <c r="F316" s="4"/>
      <c r="G316" s="4"/>
      <c r="H316" s="151"/>
      <c r="I316" s="4"/>
      <c r="J316" s="4"/>
      <c r="K316" s="4" t="s">
        <v>622</v>
      </c>
      <c r="L316" s="145">
        <v>44498.0</v>
      </c>
      <c r="M316" s="115">
        <v>0.4052777777777778</v>
      </c>
      <c r="N316" s="4"/>
      <c r="O316" s="4"/>
      <c r="P316" s="116" t="b">
        <f>IFNA(IF(VLOOKUP($A316,'Add from APT'!$AA$2:$AC808,3,FALSE)&gt;0,TRUE,FALSE),"ER - NOT IN APT")</f>
        <v>0</v>
      </c>
      <c r="Q316" s="82" t="str">
        <f>IF(ISLOGICAL(P316),IF(P316,"ER - REPS IN APT", IFNA(VLOOKUP($A316,RAW_APT!$A$3:$M808,7,FALSE),"ER - NOT IN APT")),P316)</f>
        <v>Result</v>
      </c>
      <c r="R316" s="117" t="b">
        <f t="shared" si="2"/>
        <v>1</v>
      </c>
      <c r="S316" s="116">
        <f t="shared" si="3"/>
        <v>1</v>
      </c>
      <c r="T316" s="146"/>
      <c r="U316" s="147"/>
      <c r="V316" s="147"/>
      <c r="W316" s="147"/>
      <c r="X316" s="120" t="b">
        <f t="shared" si="4"/>
        <v>0</v>
      </c>
      <c r="Y316" s="121" t="b">
        <v>0</v>
      </c>
      <c r="Z316" s="122" t="str">
        <f t="shared" si="5"/>
        <v/>
      </c>
      <c r="AA316" s="122" t="b">
        <f t="shared" si="6"/>
        <v>0</v>
      </c>
      <c r="AB316" s="147" t="b">
        <v>0</v>
      </c>
      <c r="AC316" s="148">
        <v>252.0</v>
      </c>
      <c r="AD316" s="149" t="b">
        <v>0</v>
      </c>
      <c r="AE316" s="125" t="str">
        <f t="shared" si="7"/>
        <v/>
      </c>
      <c r="AF316" s="117" t="b">
        <f t="shared" si="8"/>
        <v>0</v>
      </c>
      <c r="AG316" s="126" t="b">
        <f t="shared" si="9"/>
        <v>0</v>
      </c>
      <c r="AH316" s="148"/>
      <c r="AI316" s="150"/>
      <c r="AJ316" s="146"/>
      <c r="AK316" s="83" t="str">
        <f t="shared" si="10"/>
        <v>Negative</v>
      </c>
      <c r="AL316" s="147"/>
      <c r="AM316" s="83" t="s">
        <v>280</v>
      </c>
      <c r="AN316" s="83" t="s">
        <v>302</v>
      </c>
      <c r="AO316" s="83" t="str">
        <f>IFERROR(__xludf.DUMMYFUNCTION("IF($AG316, ""DELETED"",TRIM(JOIN("" "",D316:E316)))"),"")</f>
        <v/>
      </c>
      <c r="AP316" s="83" t="str">
        <f t="shared" ref="AP316:AQ316" si="340">IF($AG316, "DELETED", TRIM(CONCATENATE(F316,I316,U316)))</f>
        <v/>
      </c>
      <c r="AQ316" s="83" t="str">
        <f t="shared" si="340"/>
        <v/>
      </c>
      <c r="AR316" s="83" t="str">
        <f>IFERROR(__xludf.DUMMYFUNCTION("IF($AG316, ""DELETED"", TRIM(JOIN("" "",AP316,AQ316)))"),"")</f>
        <v/>
      </c>
      <c r="AS316" s="127"/>
      <c r="AT316" s="128" t="b">
        <f t="shared" si="12"/>
        <v>0</v>
      </c>
      <c r="AU316" s="128" t="str">
        <f t="shared" si="13"/>
        <v/>
      </c>
      <c r="AV316" s="128" t="str">
        <f t="shared" si="14"/>
        <v/>
      </c>
      <c r="AW316" s="128" t="str">
        <f t="shared" si="15"/>
        <v/>
      </c>
      <c r="AX316" s="129" t="str">
        <f t="shared" si="16"/>
        <v/>
      </c>
      <c r="AY316" s="143"/>
      <c r="AZ316" s="130"/>
      <c r="BA316" s="131" t="str">
        <f t="shared" si="17"/>
        <v/>
      </c>
      <c r="BB316" s="143"/>
      <c r="BC316" s="143"/>
      <c r="BD316" s="132"/>
      <c r="BE316" s="141"/>
      <c r="BF316" s="134" t="str">
        <f t="shared" si="18"/>
        <v/>
      </c>
      <c r="BG316" s="135" t="str">
        <f t="shared" si="19"/>
        <v>FLE416__44498_0.295891203703704___Negative_44498_0.405277777777778_</v>
      </c>
      <c r="BH316" s="136" t="str">
        <f t="shared" si="20"/>
        <v/>
      </c>
      <c r="BI316" s="141" t="s">
        <v>988</v>
      </c>
      <c r="BJ316" s="137" t="str">
        <f t="shared" si="21"/>
        <v>FLB3955</v>
      </c>
      <c r="BK316" s="138" t="b">
        <f t="shared" si="22"/>
        <v>0</v>
      </c>
      <c r="BL316" s="137" t="str">
        <f t="shared" si="23"/>
        <v/>
      </c>
      <c r="BM316" s="132"/>
      <c r="BN316" s="8" t="b">
        <f t="shared" si="24"/>
        <v>1</v>
      </c>
      <c r="BO316" s="139" t="b">
        <f t="shared" si="25"/>
        <v>0</v>
      </c>
      <c r="BP316" s="140" t="b">
        <f t="shared" si="26"/>
        <v>1</v>
      </c>
      <c r="BQ316" s="4"/>
      <c r="BR316" s="4" t="str">
        <f t="shared" si="27"/>
        <v/>
      </c>
      <c r="BS316" s="4"/>
      <c r="BT316" s="4"/>
    </row>
    <row r="317">
      <c r="A317" s="143" t="s">
        <v>989</v>
      </c>
      <c r="B317" s="144">
        <v>44498.0</v>
      </c>
      <c r="C317" s="115">
        <v>0.29811342592592593</v>
      </c>
      <c r="D317" s="4"/>
      <c r="E317" s="143"/>
      <c r="F317" s="149"/>
      <c r="G317" s="147"/>
      <c r="H317" s="151"/>
      <c r="I317" s="4"/>
      <c r="J317" s="4"/>
      <c r="K317" s="4" t="s">
        <v>622</v>
      </c>
      <c r="L317" s="152">
        <v>44498.0</v>
      </c>
      <c r="M317" s="115">
        <v>0.4052777777777778</v>
      </c>
      <c r="N317" s="4"/>
      <c r="O317" s="4"/>
      <c r="P317" s="116" t="b">
        <f>IFNA(IF(VLOOKUP($A317,'Add from APT'!$AA$2:$AC808,3,FALSE)&gt;0,TRUE,FALSE),"ER - NOT IN APT")</f>
        <v>0</v>
      </c>
      <c r="Q317" s="82" t="str">
        <f>IF(ISLOGICAL(P317),IF(P317,"ER - REPS IN APT", IFNA(VLOOKUP($A317,RAW_APT!$A$3:$M808,7,FALSE),"ER - NOT IN APT")),P317)</f>
        <v>Result</v>
      </c>
      <c r="R317" s="117" t="b">
        <f t="shared" si="2"/>
        <v>1</v>
      </c>
      <c r="S317" s="116">
        <f t="shared" si="3"/>
        <v>1</v>
      </c>
      <c r="T317" s="148">
        <v>0.0</v>
      </c>
      <c r="U317" s="149"/>
      <c r="V317" s="147"/>
      <c r="W317" s="149"/>
      <c r="X317" s="120" t="b">
        <f t="shared" si="4"/>
        <v>0</v>
      </c>
      <c r="Y317" s="121" t="b">
        <v>0</v>
      </c>
      <c r="Z317" s="122" t="str">
        <f t="shared" si="5"/>
        <v/>
      </c>
      <c r="AA317" s="122" t="b">
        <f t="shared" si="6"/>
        <v>0</v>
      </c>
      <c r="AB317" s="147" t="b">
        <v>0</v>
      </c>
      <c r="AC317" s="148">
        <v>682.0</v>
      </c>
      <c r="AD317" s="149" t="b">
        <v>1</v>
      </c>
      <c r="AE317" s="125" t="str">
        <f t="shared" si="7"/>
        <v/>
      </c>
      <c r="AF317" s="117" t="b">
        <f t="shared" si="8"/>
        <v>0</v>
      </c>
      <c r="AG317" s="126" t="b">
        <f t="shared" si="9"/>
        <v>0</v>
      </c>
      <c r="AH317" s="148"/>
      <c r="AI317" s="150"/>
      <c r="AJ317" s="26"/>
      <c r="AK317" s="83" t="str">
        <f t="shared" si="10"/>
        <v>Negative</v>
      </c>
      <c r="AM317" s="83" t="s">
        <v>280</v>
      </c>
      <c r="AN317" s="83" t="s">
        <v>990</v>
      </c>
      <c r="AO317" s="83" t="str">
        <f>IFERROR(__xludf.DUMMYFUNCTION("IF($AG317, ""DELETED"",TRIM(JOIN("" "",D317:E317)))"),"")</f>
        <v/>
      </c>
      <c r="AP317" s="83" t="str">
        <f t="shared" ref="AP317:AQ317" si="341">IF($AG317, "DELETED", TRIM(CONCATENATE(F317,I317,U317)))</f>
        <v/>
      </c>
      <c r="AQ317" s="83" t="str">
        <f t="shared" si="341"/>
        <v/>
      </c>
      <c r="AR317" s="83" t="str">
        <f>IFERROR(__xludf.DUMMYFUNCTION("IF($AG317, ""DELETED"", TRIM(JOIN("" "",AP317,AQ317)))"),"")</f>
        <v/>
      </c>
      <c r="AS317" s="127"/>
      <c r="AT317" s="128" t="b">
        <f t="shared" si="12"/>
        <v>0</v>
      </c>
      <c r="AU317" s="128" t="str">
        <f t="shared" si="13"/>
        <v/>
      </c>
      <c r="AV317" s="128" t="str">
        <f t="shared" si="14"/>
        <v/>
      </c>
      <c r="AW317" s="128" t="str">
        <f t="shared" si="15"/>
        <v/>
      </c>
      <c r="AX317" s="129" t="str">
        <f t="shared" si="16"/>
        <v/>
      </c>
      <c r="AY317" s="143"/>
      <c r="AZ317" s="130"/>
      <c r="BA317" s="131" t="str">
        <f t="shared" si="17"/>
        <v/>
      </c>
      <c r="BB317" s="143"/>
      <c r="BC317" s="143"/>
      <c r="BD317" s="132"/>
      <c r="BE317" s="141"/>
      <c r="BF317" s="134" t="str">
        <f t="shared" si="18"/>
        <v/>
      </c>
      <c r="BG317" s="135" t="str">
        <f t="shared" si="19"/>
        <v>FLE465__44498_0.298113425925926___Negative_44498_0.405277777777778_</v>
      </c>
      <c r="BH317" s="136" t="str">
        <f t="shared" si="20"/>
        <v/>
      </c>
      <c r="BI317" s="141" t="s">
        <v>991</v>
      </c>
      <c r="BJ317" s="137" t="str">
        <f t="shared" si="21"/>
        <v>FLB3956</v>
      </c>
      <c r="BK317" s="138" t="b">
        <f t="shared" si="22"/>
        <v>0</v>
      </c>
      <c r="BL317" s="137" t="str">
        <f t="shared" si="23"/>
        <v/>
      </c>
      <c r="BM317" s="132"/>
      <c r="BN317" s="8" t="b">
        <f t="shared" si="24"/>
        <v>1</v>
      </c>
      <c r="BO317" s="139" t="b">
        <f t="shared" si="25"/>
        <v>0</v>
      </c>
      <c r="BP317" s="140" t="b">
        <f t="shared" si="26"/>
        <v>1</v>
      </c>
      <c r="BQ317" s="4"/>
      <c r="BR317" s="4" t="str">
        <f t="shared" si="27"/>
        <v/>
      </c>
      <c r="BS317" s="4"/>
      <c r="BT317" s="4"/>
    </row>
    <row r="318">
      <c r="A318" s="4" t="s">
        <v>992</v>
      </c>
      <c r="B318" s="144">
        <v>44498.0</v>
      </c>
      <c r="C318" s="115">
        <v>0.3145601851851852</v>
      </c>
      <c r="D318" s="4"/>
      <c r="E318" s="143"/>
      <c r="F318" s="4"/>
      <c r="G318" s="4"/>
      <c r="H318" s="151"/>
      <c r="I318" s="4"/>
      <c r="J318" s="4"/>
      <c r="K318" s="4" t="s">
        <v>622</v>
      </c>
      <c r="L318" s="145">
        <v>44498.0</v>
      </c>
      <c r="M318" s="115">
        <v>0.4052777777777778</v>
      </c>
      <c r="N318" s="4"/>
      <c r="O318" s="4"/>
      <c r="P318" s="116" t="b">
        <f>IFNA(IF(VLOOKUP($A318,'Add from APT'!$AA$2:$AC808,3,FALSE)&gt;0,TRUE,FALSE),"ER - NOT IN APT")</f>
        <v>0</v>
      </c>
      <c r="Q318" s="82" t="str">
        <f>IF(ISLOGICAL(P318),IF(P318,"ER - REPS IN APT", IFNA(VLOOKUP($A318,RAW_APT!$A$3:$M808,7,FALSE),"ER - NOT IN APT")),P318)</f>
        <v>Result</v>
      </c>
      <c r="R318" s="117" t="b">
        <f t="shared" si="2"/>
        <v>1</v>
      </c>
      <c r="S318" s="116">
        <f t="shared" si="3"/>
        <v>1</v>
      </c>
      <c r="T318" s="146"/>
      <c r="U318" s="147"/>
      <c r="V318" s="147"/>
      <c r="W318" s="147"/>
      <c r="X318" s="120" t="b">
        <f t="shared" si="4"/>
        <v>0</v>
      </c>
      <c r="Y318" s="121" t="b">
        <v>0</v>
      </c>
      <c r="Z318" s="122" t="str">
        <f t="shared" si="5"/>
        <v/>
      </c>
      <c r="AA318" s="122" t="b">
        <f t="shared" si="6"/>
        <v>0</v>
      </c>
      <c r="AB318" s="147" t="b">
        <v>0</v>
      </c>
      <c r="AC318" s="148">
        <v>251.0</v>
      </c>
      <c r="AD318" s="149" t="b">
        <v>0</v>
      </c>
      <c r="AE318" s="125" t="str">
        <f t="shared" si="7"/>
        <v/>
      </c>
      <c r="AF318" s="117" t="b">
        <f t="shared" si="8"/>
        <v>0</v>
      </c>
      <c r="AG318" s="126" t="b">
        <f t="shared" si="9"/>
        <v>0</v>
      </c>
      <c r="AH318" s="148"/>
      <c r="AI318" s="150"/>
      <c r="AJ318" s="146"/>
      <c r="AK318" s="83" t="str">
        <f t="shared" si="10"/>
        <v>Negative</v>
      </c>
      <c r="AL318" s="147"/>
      <c r="AM318" s="83" t="s">
        <v>373</v>
      </c>
      <c r="AN318" s="83" t="s">
        <v>349</v>
      </c>
      <c r="AO318" s="83" t="str">
        <f>IFERROR(__xludf.DUMMYFUNCTION("IF($AG318, ""DELETED"",TRIM(JOIN("" "",D318:E318)))"),"")</f>
        <v/>
      </c>
      <c r="AP318" s="83" t="str">
        <f t="shared" ref="AP318:AQ318" si="342">IF($AG318, "DELETED", TRIM(CONCATENATE(F318,I318,U318)))</f>
        <v/>
      </c>
      <c r="AQ318" s="83" t="str">
        <f t="shared" si="342"/>
        <v/>
      </c>
      <c r="AR318" s="83" t="str">
        <f>IFERROR(__xludf.DUMMYFUNCTION("IF($AG318, ""DELETED"", TRIM(JOIN("" "",AP318,AQ318)))"),"")</f>
        <v/>
      </c>
      <c r="AS318" s="127"/>
      <c r="AT318" s="128" t="b">
        <f t="shared" si="12"/>
        <v>0</v>
      </c>
      <c r="AU318" s="128" t="str">
        <f t="shared" si="13"/>
        <v/>
      </c>
      <c r="AV318" s="128" t="str">
        <f t="shared" si="14"/>
        <v/>
      </c>
      <c r="AW318" s="128" t="str">
        <f t="shared" si="15"/>
        <v/>
      </c>
      <c r="AX318" s="129" t="str">
        <f t="shared" si="16"/>
        <v/>
      </c>
      <c r="AY318" s="143"/>
      <c r="AZ318" s="130"/>
      <c r="BA318" s="131" t="str">
        <f t="shared" si="17"/>
        <v/>
      </c>
      <c r="BB318" s="143"/>
      <c r="BC318" s="143"/>
      <c r="BD318" s="132"/>
      <c r="BE318" s="141"/>
      <c r="BF318" s="134" t="str">
        <f t="shared" si="18"/>
        <v/>
      </c>
      <c r="BG318" s="135" t="str">
        <f t="shared" si="19"/>
        <v>FLE423__44498_0.314560185185185___Negative_44498_0.405277777777778_</v>
      </c>
      <c r="BH318" s="136" t="str">
        <f t="shared" si="20"/>
        <v/>
      </c>
      <c r="BI318" s="141" t="s">
        <v>993</v>
      </c>
      <c r="BJ318" s="137" t="str">
        <f t="shared" si="21"/>
        <v>FLB3957</v>
      </c>
      <c r="BK318" s="138" t="b">
        <f t="shared" si="22"/>
        <v>0</v>
      </c>
      <c r="BL318" s="137" t="str">
        <f t="shared" si="23"/>
        <v/>
      </c>
      <c r="BM318" s="132"/>
      <c r="BN318" s="8" t="b">
        <f t="shared" si="24"/>
        <v>1</v>
      </c>
      <c r="BO318" s="139" t="b">
        <f t="shared" si="25"/>
        <v>0</v>
      </c>
      <c r="BP318" s="140" t="b">
        <f t="shared" si="26"/>
        <v>1</v>
      </c>
      <c r="BQ318" s="4"/>
      <c r="BR318" s="4" t="str">
        <f t="shared" si="27"/>
        <v/>
      </c>
      <c r="BS318" s="4"/>
      <c r="BT318" s="4"/>
    </row>
    <row r="319">
      <c r="A319" s="28" t="s">
        <v>994</v>
      </c>
      <c r="B319" s="144">
        <v>44498.0</v>
      </c>
      <c r="C319" s="115">
        <v>0.31574074074074077</v>
      </c>
      <c r="D319" s="4"/>
      <c r="E319" s="143"/>
      <c r="F319" s="4"/>
      <c r="G319" s="4"/>
      <c r="H319" s="151"/>
      <c r="I319" s="4"/>
      <c r="J319" s="4"/>
      <c r="K319" s="4" t="s">
        <v>271</v>
      </c>
      <c r="L319" s="152"/>
      <c r="M319" s="115"/>
      <c r="N319" s="4"/>
      <c r="O319" s="4"/>
      <c r="P319" s="116" t="b">
        <f>IFNA(IF(VLOOKUP($A319,'Add from APT'!$AA$2:$AC808,3,FALSE)&gt;0,TRUE,FALSE),"ER - NOT IN APT")</f>
        <v>0</v>
      </c>
      <c r="Q319" s="82" t="str">
        <f>IF(ISLOGICAL(P319),IF(P319,"ER - REPS IN APT", IFNA(VLOOKUP($A319,RAW_APT!$A$3:$M808,7,FALSE),"ER - NOT IN APT")),P319)</f>
        <v>Collected</v>
      </c>
      <c r="R319" s="117" t="b">
        <f t="shared" si="2"/>
        <v>1</v>
      </c>
      <c r="S319" s="116">
        <f t="shared" si="3"/>
        <v>1</v>
      </c>
      <c r="T319" s="146"/>
      <c r="U319" s="147"/>
      <c r="V319" s="147"/>
      <c r="W319" s="147"/>
      <c r="X319" s="120" t="b">
        <f t="shared" si="4"/>
        <v>0</v>
      </c>
      <c r="Y319" s="121" t="b">
        <v>0</v>
      </c>
      <c r="Z319" s="122" t="str">
        <f t="shared" si="5"/>
        <v/>
      </c>
      <c r="AA319" s="122" t="b">
        <f t="shared" si="6"/>
        <v>0</v>
      </c>
      <c r="AB319" s="147" t="b">
        <v>0</v>
      </c>
      <c r="AC319" s="148">
        <v>250.0</v>
      </c>
      <c r="AD319" s="149" t="b">
        <v>0</v>
      </c>
      <c r="AE319" s="125" t="str">
        <f t="shared" si="7"/>
        <v/>
      </c>
      <c r="AF319" s="117" t="b">
        <f t="shared" si="8"/>
        <v>0</v>
      </c>
      <c r="AG319" s="126" t="b">
        <f t="shared" si="9"/>
        <v>0</v>
      </c>
      <c r="AH319" s="148"/>
      <c r="AI319" s="150"/>
      <c r="AJ319" s="146">
        <v>2.2</v>
      </c>
      <c r="AK319" s="83" t="str">
        <f t="shared" si="10"/>
        <v>Negative</v>
      </c>
      <c r="AL319" s="147"/>
      <c r="AM319" s="83" t="s">
        <v>280</v>
      </c>
      <c r="AN319" s="83" t="s">
        <v>325</v>
      </c>
      <c r="AO319" s="83" t="str">
        <f>IFERROR(__xludf.DUMMYFUNCTION("IF($AG319, ""DELETED"",TRIM(JOIN("" "",D319:E319)))"),"")</f>
        <v/>
      </c>
      <c r="AP319" s="83" t="str">
        <f t="shared" ref="AP319:AQ319" si="343">IF($AG319, "DELETED", TRIM(CONCATENATE(F319,I319,U319)))</f>
        <v/>
      </c>
      <c r="AQ319" s="83" t="str">
        <f t="shared" si="343"/>
        <v/>
      </c>
      <c r="AR319" s="83" t="str">
        <f>IFERROR(__xludf.DUMMYFUNCTION("IF($AG319, ""DELETED"", TRIM(JOIN("" "",AP319,AQ319)))"),"")</f>
        <v/>
      </c>
      <c r="AS319" s="127"/>
      <c r="AT319" s="128" t="b">
        <f t="shared" si="12"/>
        <v>0</v>
      </c>
      <c r="AU319" s="128" t="str">
        <f t="shared" si="13"/>
        <v/>
      </c>
      <c r="AV319" s="128" t="str">
        <f t="shared" si="14"/>
        <v/>
      </c>
      <c r="AW319" s="128" t="str">
        <f t="shared" si="15"/>
        <v/>
      </c>
      <c r="AX319" s="129" t="str">
        <f t="shared" si="16"/>
        <v/>
      </c>
      <c r="AY319" s="143"/>
      <c r="AZ319" s="130"/>
      <c r="BA319" s="131" t="str">
        <f t="shared" si="17"/>
        <v/>
      </c>
      <c r="BB319" s="143"/>
      <c r="BC319" s="143"/>
      <c r="BD319" s="132"/>
      <c r="BE319" s="141"/>
      <c r="BF319" s="134" t="str">
        <f t="shared" si="18"/>
        <v/>
      </c>
      <c r="BG319" s="135" t="str">
        <f t="shared" si="19"/>
        <v>FLE556__44498_0.315740740740741___Null___</v>
      </c>
      <c r="BH319" s="136" t="str">
        <f t="shared" si="20"/>
        <v/>
      </c>
      <c r="BI319" s="141" t="s">
        <v>995</v>
      </c>
      <c r="BJ319" s="137" t="str">
        <f t="shared" si="21"/>
        <v>FLB3958</v>
      </c>
      <c r="BK319" s="138" t="b">
        <f t="shared" si="22"/>
        <v>0</v>
      </c>
      <c r="BL319" s="137" t="str">
        <f t="shared" si="23"/>
        <v/>
      </c>
      <c r="BM319" s="132"/>
      <c r="BN319" s="8" t="b">
        <f t="shared" si="24"/>
        <v>1</v>
      </c>
      <c r="BO319" s="139" t="b">
        <f t="shared" si="25"/>
        <v>0</v>
      </c>
      <c r="BP319" s="140" t="b">
        <f t="shared" si="26"/>
        <v>1</v>
      </c>
      <c r="BQ319" s="4"/>
      <c r="BR319" s="4" t="str">
        <f t="shared" si="27"/>
        <v/>
      </c>
      <c r="BS319" s="4"/>
      <c r="BT319" s="4"/>
    </row>
    <row r="320">
      <c r="A320" s="28" t="s">
        <v>996</v>
      </c>
      <c r="B320" s="144">
        <v>44501.0</v>
      </c>
      <c r="C320" s="115">
        <v>0.3419675925925926</v>
      </c>
      <c r="D320" s="4"/>
      <c r="E320" s="143"/>
      <c r="F320" s="4"/>
      <c r="G320" s="4"/>
      <c r="H320" s="151"/>
      <c r="I320" s="4"/>
      <c r="J320" s="4"/>
      <c r="K320" s="4" t="s">
        <v>271</v>
      </c>
      <c r="L320" s="152"/>
      <c r="M320" s="115"/>
      <c r="N320" s="4"/>
      <c r="O320" s="4"/>
      <c r="P320" s="116" t="b">
        <f>IFNA(IF(VLOOKUP($A320,'Add from APT'!$AA$2:$AC808,3,FALSE)&gt;0,TRUE,FALSE),"ER - NOT IN APT")</f>
        <v>0</v>
      </c>
      <c r="Q320" s="82" t="str">
        <f>IF(ISLOGICAL(P320),IF(P320,"ER - REPS IN APT", IFNA(VLOOKUP($A320,RAW_APT!$A$3:$M808,7,FALSE),"ER - NOT IN APT")),P320)</f>
        <v>Collected</v>
      </c>
      <c r="R320" s="117" t="b">
        <f t="shared" si="2"/>
        <v>1</v>
      </c>
      <c r="S320" s="116">
        <f t="shared" si="3"/>
        <v>1</v>
      </c>
      <c r="T320" s="146"/>
      <c r="U320" s="147"/>
      <c r="V320" s="147"/>
      <c r="W320" s="147"/>
      <c r="X320" s="120" t="b">
        <f t="shared" si="4"/>
        <v>0</v>
      </c>
      <c r="Y320" s="121" t="b">
        <v>0</v>
      </c>
      <c r="Z320" s="122" t="str">
        <f t="shared" si="5"/>
        <v/>
      </c>
      <c r="AA320" s="122" t="b">
        <f t="shared" si="6"/>
        <v>0</v>
      </c>
      <c r="AB320" s="147" t="b">
        <v>0</v>
      </c>
      <c r="AC320" s="148">
        <v>249.0</v>
      </c>
      <c r="AD320" s="149" t="b">
        <v>0</v>
      </c>
      <c r="AE320" s="125" t="str">
        <f t="shared" si="7"/>
        <v/>
      </c>
      <c r="AF320" s="117" t="b">
        <f t="shared" si="8"/>
        <v>0</v>
      </c>
      <c r="AG320" s="126" t="b">
        <f t="shared" si="9"/>
        <v>0</v>
      </c>
      <c r="AH320" s="148"/>
      <c r="AI320" s="150"/>
      <c r="AJ320" s="146">
        <v>2.2</v>
      </c>
      <c r="AK320" s="83" t="str">
        <f t="shared" si="10"/>
        <v>Negative</v>
      </c>
      <c r="AL320" s="147"/>
      <c r="AM320" s="83" t="s">
        <v>280</v>
      </c>
      <c r="AN320" s="83" t="s">
        <v>349</v>
      </c>
      <c r="AO320" s="83" t="str">
        <f>IFERROR(__xludf.DUMMYFUNCTION("IF($AG320, ""DELETED"",TRIM(JOIN("" "",D320:E320)))"),"")</f>
        <v/>
      </c>
      <c r="AP320" s="83" t="str">
        <f t="shared" ref="AP320:AQ320" si="344">IF($AG320, "DELETED", TRIM(CONCATENATE(F320,I320,U320)))</f>
        <v/>
      </c>
      <c r="AQ320" s="83" t="str">
        <f t="shared" si="344"/>
        <v/>
      </c>
      <c r="AR320" s="83" t="str">
        <f>IFERROR(__xludf.DUMMYFUNCTION("IF($AG320, ""DELETED"", TRIM(JOIN("" "",AP320,AQ320)))"),"")</f>
        <v/>
      </c>
      <c r="AS320" s="127"/>
      <c r="AT320" s="128" t="b">
        <f t="shared" si="12"/>
        <v>0</v>
      </c>
      <c r="AU320" s="128" t="str">
        <f t="shared" si="13"/>
        <v/>
      </c>
      <c r="AV320" s="128" t="str">
        <f t="shared" si="14"/>
        <v/>
      </c>
      <c r="AW320" s="128" t="str">
        <f t="shared" si="15"/>
        <v/>
      </c>
      <c r="AX320" s="129" t="str">
        <f t="shared" si="16"/>
        <v/>
      </c>
      <c r="AY320" s="143"/>
      <c r="AZ320" s="130"/>
      <c r="BA320" s="131" t="str">
        <f t="shared" si="17"/>
        <v/>
      </c>
      <c r="BB320" s="143"/>
      <c r="BC320" s="143"/>
      <c r="BD320" s="132"/>
      <c r="BE320" s="141"/>
      <c r="BF320" s="134" t="str">
        <f t="shared" si="18"/>
        <v/>
      </c>
      <c r="BG320" s="135" t="str">
        <f t="shared" si="19"/>
        <v>FLE454__44501_0.341967592592593___Null___</v>
      </c>
      <c r="BH320" s="136" t="str">
        <f t="shared" si="20"/>
        <v/>
      </c>
      <c r="BI320" s="141" t="s">
        <v>997</v>
      </c>
      <c r="BJ320" s="137" t="str">
        <f t="shared" si="21"/>
        <v>FLB3959</v>
      </c>
      <c r="BK320" s="138" t="b">
        <f t="shared" si="22"/>
        <v>0</v>
      </c>
      <c r="BL320" s="137" t="str">
        <f t="shared" si="23"/>
        <v/>
      </c>
      <c r="BM320" s="132"/>
      <c r="BN320" s="8" t="b">
        <f t="shared" si="24"/>
        <v>1</v>
      </c>
      <c r="BO320" s="139" t="b">
        <f t="shared" si="25"/>
        <v>0</v>
      </c>
      <c r="BP320" s="140" t="b">
        <f t="shared" si="26"/>
        <v>1</v>
      </c>
      <c r="BQ320" s="4"/>
      <c r="BR320" s="4" t="str">
        <f t="shared" si="27"/>
        <v/>
      </c>
      <c r="BS320" s="4"/>
      <c r="BT320" s="4"/>
    </row>
    <row r="321">
      <c r="A321" s="28" t="s">
        <v>998</v>
      </c>
      <c r="B321" s="144">
        <v>44501.0</v>
      </c>
      <c r="C321" s="115">
        <v>0.3426736111111111</v>
      </c>
      <c r="D321" s="4"/>
      <c r="E321" s="143"/>
      <c r="F321" s="4"/>
      <c r="G321" s="4"/>
      <c r="H321" s="151"/>
      <c r="I321" s="4"/>
      <c r="J321" s="4"/>
      <c r="K321" s="4" t="s">
        <v>271</v>
      </c>
      <c r="L321" s="152"/>
      <c r="M321" s="115"/>
      <c r="N321" s="4"/>
      <c r="O321" s="4"/>
      <c r="P321" s="116" t="b">
        <f>IFNA(IF(VLOOKUP($A321,'Add from APT'!$AA$2:$AC808,3,FALSE)&gt;0,TRUE,FALSE),"ER - NOT IN APT")</f>
        <v>0</v>
      </c>
      <c r="Q321" s="82" t="str">
        <f>IF(ISLOGICAL(P321),IF(P321,"ER - REPS IN APT", IFNA(VLOOKUP($A321,RAW_APT!$A$3:$M808,7,FALSE),"ER - NOT IN APT")),P321)</f>
        <v>Collected</v>
      </c>
      <c r="R321" s="117" t="b">
        <f t="shared" si="2"/>
        <v>1</v>
      </c>
      <c r="S321" s="116">
        <f t="shared" si="3"/>
        <v>1</v>
      </c>
      <c r="T321" s="146"/>
      <c r="U321" s="147"/>
      <c r="V321" s="147"/>
      <c r="W321" s="147"/>
      <c r="X321" s="120" t="b">
        <f t="shared" si="4"/>
        <v>0</v>
      </c>
      <c r="Y321" s="121" t="b">
        <v>0</v>
      </c>
      <c r="Z321" s="122" t="str">
        <f t="shared" si="5"/>
        <v/>
      </c>
      <c r="AA321" s="122" t="b">
        <f t="shared" si="6"/>
        <v>0</v>
      </c>
      <c r="AB321" s="147" t="b">
        <v>0</v>
      </c>
      <c r="AC321" s="148">
        <v>248.0</v>
      </c>
      <c r="AD321" s="149" t="b">
        <v>0</v>
      </c>
      <c r="AE321" s="125" t="str">
        <f t="shared" si="7"/>
        <v/>
      </c>
      <c r="AF321" s="117" t="b">
        <f t="shared" si="8"/>
        <v>0</v>
      </c>
      <c r="AG321" s="126" t="b">
        <f t="shared" si="9"/>
        <v>0</v>
      </c>
      <c r="AH321" s="148"/>
      <c r="AI321" s="150"/>
      <c r="AJ321" s="146">
        <v>2.2</v>
      </c>
      <c r="AK321" s="83" t="str">
        <f t="shared" si="10"/>
        <v>Negative</v>
      </c>
      <c r="AL321" s="147"/>
      <c r="AM321" s="83" t="s">
        <v>280</v>
      </c>
      <c r="AN321" s="83" t="s">
        <v>352</v>
      </c>
      <c r="AO321" s="83" t="str">
        <f>IFERROR(__xludf.DUMMYFUNCTION("IF($AG321, ""DELETED"",TRIM(JOIN("" "",D321:E321)))"),"")</f>
        <v/>
      </c>
      <c r="AP321" s="83" t="str">
        <f t="shared" ref="AP321:AQ321" si="345">IF($AG321, "DELETED", TRIM(CONCATENATE(F321,I321,U321)))</f>
        <v/>
      </c>
      <c r="AQ321" s="83" t="str">
        <f t="shared" si="345"/>
        <v/>
      </c>
      <c r="AR321" s="83" t="str">
        <f>IFERROR(__xludf.DUMMYFUNCTION("IF($AG321, ""DELETED"", TRIM(JOIN("" "",AP321,AQ321)))"),"")</f>
        <v/>
      </c>
      <c r="AS321" s="127"/>
      <c r="AT321" s="128" t="b">
        <f t="shared" si="12"/>
        <v>0</v>
      </c>
      <c r="AU321" s="128" t="str">
        <f t="shared" si="13"/>
        <v/>
      </c>
      <c r="AV321" s="128" t="str">
        <f t="shared" si="14"/>
        <v/>
      </c>
      <c r="AW321" s="128" t="str">
        <f t="shared" si="15"/>
        <v/>
      </c>
      <c r="AX321" s="129" t="str">
        <f t="shared" si="16"/>
        <v/>
      </c>
      <c r="AY321" s="143"/>
      <c r="AZ321" s="130"/>
      <c r="BA321" s="131" t="str">
        <f t="shared" si="17"/>
        <v/>
      </c>
      <c r="BB321" s="143"/>
      <c r="BC321" s="143"/>
      <c r="BD321" s="132"/>
      <c r="BE321" s="141"/>
      <c r="BF321" s="134" t="str">
        <f t="shared" si="18"/>
        <v/>
      </c>
      <c r="BG321" s="135" t="str">
        <f t="shared" si="19"/>
        <v>FLE616__44501_0.342673611111111___Null___</v>
      </c>
      <c r="BH321" s="136" t="str">
        <f t="shared" si="20"/>
        <v/>
      </c>
      <c r="BI321" s="141" t="s">
        <v>999</v>
      </c>
      <c r="BJ321" s="137" t="str">
        <f t="shared" si="21"/>
        <v>FLB3960</v>
      </c>
      <c r="BK321" s="138" t="b">
        <f t="shared" si="22"/>
        <v>0</v>
      </c>
      <c r="BL321" s="137" t="str">
        <f t="shared" si="23"/>
        <v/>
      </c>
      <c r="BM321" s="132"/>
      <c r="BN321" s="8" t="b">
        <f t="shared" si="24"/>
        <v>1</v>
      </c>
      <c r="BO321" s="139" t="b">
        <f t="shared" si="25"/>
        <v>0</v>
      </c>
      <c r="BP321" s="140" t="b">
        <f t="shared" si="26"/>
        <v>1</v>
      </c>
      <c r="BQ321" s="4"/>
      <c r="BR321" s="4" t="str">
        <f t="shared" si="27"/>
        <v/>
      </c>
      <c r="BS321" s="4"/>
      <c r="BT321" s="4"/>
    </row>
    <row r="322">
      <c r="A322" s="143" t="s">
        <v>1000</v>
      </c>
      <c r="B322" s="144">
        <v>44501.0</v>
      </c>
      <c r="C322" s="115">
        <v>0.34347222222222223</v>
      </c>
      <c r="D322" s="4"/>
      <c r="E322" s="143"/>
      <c r="F322" s="149"/>
      <c r="G322" s="147"/>
      <c r="H322" s="151"/>
      <c r="I322" s="4"/>
      <c r="J322" s="4"/>
      <c r="K322" s="4" t="s">
        <v>622</v>
      </c>
      <c r="L322" s="145">
        <v>44501.0</v>
      </c>
      <c r="M322" s="115">
        <v>0.5211574074074075</v>
      </c>
      <c r="N322" s="151"/>
      <c r="O322" s="4"/>
      <c r="P322" s="116" t="b">
        <f>IFNA(IF(VLOOKUP($A322,'Add from APT'!$AA$2:$AC808,3,FALSE)&gt;0,TRUE,FALSE),"ER - NOT IN APT")</f>
        <v>0</v>
      </c>
      <c r="Q322" s="82" t="str">
        <f>IF(ISLOGICAL(P322),IF(P322,"ER - REPS IN APT", IFNA(VLOOKUP($A322,RAW_APT!$A$3:$M808,7,FALSE),"ER - NOT IN APT")),P322)</f>
        <v>Result</v>
      </c>
      <c r="R322" s="117" t="b">
        <f t="shared" si="2"/>
        <v>1</v>
      </c>
      <c r="S322" s="116">
        <f t="shared" si="3"/>
        <v>1</v>
      </c>
      <c r="T322" s="148">
        <v>0.0</v>
      </c>
      <c r="U322" s="149"/>
      <c r="V322" s="147"/>
      <c r="W322" s="147"/>
      <c r="X322" s="120" t="b">
        <f t="shared" si="4"/>
        <v>0</v>
      </c>
      <c r="Y322" s="121" t="b">
        <v>0</v>
      </c>
      <c r="Z322" s="122" t="str">
        <f t="shared" si="5"/>
        <v/>
      </c>
      <c r="AA322" s="122" t="b">
        <f t="shared" si="6"/>
        <v>0</v>
      </c>
      <c r="AB322" s="147" t="b">
        <v>0</v>
      </c>
      <c r="AC322" s="148">
        <v>681.0</v>
      </c>
      <c r="AD322" s="149" t="b">
        <v>1</v>
      </c>
      <c r="AE322" s="125" t="str">
        <f t="shared" si="7"/>
        <v/>
      </c>
      <c r="AF322" s="117" t="b">
        <f t="shared" si="8"/>
        <v>0</v>
      </c>
      <c r="AG322" s="126" t="b">
        <f t="shared" si="9"/>
        <v>0</v>
      </c>
      <c r="AH322" s="148"/>
      <c r="AI322" s="150"/>
      <c r="AJ322" s="146"/>
      <c r="AK322" s="83" t="str">
        <f t="shared" si="10"/>
        <v>Negative</v>
      </c>
      <c r="AL322" s="147"/>
      <c r="AM322" s="83" t="s">
        <v>373</v>
      </c>
      <c r="AN322" s="83" t="s">
        <v>1001</v>
      </c>
      <c r="AO322" s="83" t="str">
        <f>IFERROR(__xludf.DUMMYFUNCTION("IF($AG322, ""DELETED"",TRIM(JOIN("" "",D322:E322)))"),"")</f>
        <v/>
      </c>
      <c r="AP322" s="83" t="str">
        <f t="shared" ref="AP322:AQ322" si="346">IF($AG322, "DELETED", TRIM(CONCATENATE(F322,I322,U322)))</f>
        <v/>
      </c>
      <c r="AQ322" s="83" t="str">
        <f t="shared" si="346"/>
        <v/>
      </c>
      <c r="AR322" s="83" t="str">
        <f>IFERROR(__xludf.DUMMYFUNCTION("IF($AG322, ""DELETED"", TRIM(JOIN("" "",AP322,AQ322)))"),"")</f>
        <v/>
      </c>
      <c r="AS322" s="127"/>
      <c r="AT322" s="128" t="b">
        <f t="shared" si="12"/>
        <v>0</v>
      </c>
      <c r="AU322" s="128" t="str">
        <f t="shared" si="13"/>
        <v/>
      </c>
      <c r="AV322" s="128" t="str">
        <f t="shared" si="14"/>
        <v/>
      </c>
      <c r="AW322" s="128" t="str">
        <f t="shared" si="15"/>
        <v/>
      </c>
      <c r="AX322" s="129" t="str">
        <f t="shared" si="16"/>
        <v/>
      </c>
      <c r="AY322" s="143"/>
      <c r="AZ322" s="130"/>
      <c r="BA322" s="131" t="str">
        <f t="shared" si="17"/>
        <v/>
      </c>
      <c r="BB322" s="143"/>
      <c r="BC322" s="143"/>
      <c r="BD322" s="132"/>
      <c r="BE322" s="141"/>
      <c r="BF322" s="134" t="str">
        <f t="shared" si="18"/>
        <v/>
      </c>
      <c r="BG322" s="135" t="str">
        <f t="shared" si="19"/>
        <v>FLE619__44501_0.343472222222222___Negative_44501_0.521157407407407_</v>
      </c>
      <c r="BH322" s="136" t="str">
        <f t="shared" si="20"/>
        <v/>
      </c>
      <c r="BI322" s="141" t="s">
        <v>1002</v>
      </c>
      <c r="BJ322" s="137" t="str">
        <f t="shared" si="21"/>
        <v>FLB3961</v>
      </c>
      <c r="BK322" s="138" t="b">
        <f t="shared" si="22"/>
        <v>0</v>
      </c>
      <c r="BL322" s="137" t="str">
        <f t="shared" si="23"/>
        <v/>
      </c>
      <c r="BM322" s="132"/>
      <c r="BN322" s="8" t="b">
        <f t="shared" si="24"/>
        <v>1</v>
      </c>
      <c r="BO322" s="139" t="b">
        <f t="shared" si="25"/>
        <v>0</v>
      </c>
      <c r="BP322" s="140" t="b">
        <f t="shared" si="26"/>
        <v>1</v>
      </c>
      <c r="BQ322" s="4"/>
      <c r="BR322" s="4" t="str">
        <f t="shared" si="27"/>
        <v/>
      </c>
      <c r="BS322" s="4"/>
      <c r="BT322" s="4"/>
    </row>
    <row r="323">
      <c r="A323" s="4" t="s">
        <v>1003</v>
      </c>
      <c r="B323" s="144">
        <v>44501.0</v>
      </c>
      <c r="C323" s="115">
        <v>0.3442824074074074</v>
      </c>
      <c r="D323" s="4"/>
      <c r="E323" s="143"/>
      <c r="F323" s="4"/>
      <c r="G323" s="4"/>
      <c r="H323" s="151"/>
      <c r="I323" s="4"/>
      <c r="J323" s="4"/>
      <c r="K323" s="4" t="s">
        <v>622</v>
      </c>
      <c r="L323" s="145">
        <v>44501.0</v>
      </c>
      <c r="M323" s="115">
        <v>0.5211574074074075</v>
      </c>
      <c r="N323" s="4"/>
      <c r="O323" s="4"/>
      <c r="P323" s="116" t="b">
        <f>IFNA(IF(VLOOKUP($A323,'Add from APT'!$AA$2:$AC808,3,FALSE)&gt;0,TRUE,FALSE),"ER - NOT IN APT")</f>
        <v>0</v>
      </c>
      <c r="Q323" s="82" t="str">
        <f>IF(ISLOGICAL(P323),IF(P323,"ER - REPS IN APT", IFNA(VLOOKUP($A323,RAW_APT!$A$3:$M808,7,FALSE),"ER - NOT IN APT")),P323)</f>
        <v>Result</v>
      </c>
      <c r="R323" s="117" t="b">
        <f t="shared" si="2"/>
        <v>1</v>
      </c>
      <c r="S323" s="116">
        <f t="shared" si="3"/>
        <v>1</v>
      </c>
      <c r="T323" s="146"/>
      <c r="U323" s="147"/>
      <c r="V323" s="147"/>
      <c r="W323" s="147"/>
      <c r="X323" s="120" t="b">
        <f t="shared" si="4"/>
        <v>0</v>
      </c>
      <c r="Y323" s="121" t="b">
        <v>0</v>
      </c>
      <c r="Z323" s="122" t="str">
        <f t="shared" si="5"/>
        <v/>
      </c>
      <c r="AA323" s="122" t="b">
        <f t="shared" si="6"/>
        <v>0</v>
      </c>
      <c r="AB323" s="147" t="b">
        <v>0</v>
      </c>
      <c r="AC323" s="148">
        <v>247.0</v>
      </c>
      <c r="AD323" s="149" t="b">
        <v>0</v>
      </c>
      <c r="AE323" s="125" t="str">
        <f t="shared" si="7"/>
        <v/>
      </c>
      <c r="AF323" s="117" t="b">
        <f t="shared" si="8"/>
        <v>0</v>
      </c>
      <c r="AG323" s="126" t="b">
        <f t="shared" si="9"/>
        <v>0</v>
      </c>
      <c r="AH323" s="148"/>
      <c r="AI323" s="150"/>
      <c r="AJ323" s="146"/>
      <c r="AK323" s="83" t="str">
        <f t="shared" si="10"/>
        <v>Negative</v>
      </c>
      <c r="AL323" s="147"/>
      <c r="AM323" s="83" t="s">
        <v>280</v>
      </c>
      <c r="AN323" s="83" t="s">
        <v>360</v>
      </c>
      <c r="AO323" s="83" t="str">
        <f>IFERROR(__xludf.DUMMYFUNCTION("IF($AG323, ""DELETED"",TRIM(JOIN("" "",D323:E323)))"),"")</f>
        <v/>
      </c>
      <c r="AP323" s="83" t="str">
        <f t="shared" ref="AP323:AQ323" si="347">IF($AG323, "DELETED", TRIM(CONCATENATE(F323,I323,U323)))</f>
        <v/>
      </c>
      <c r="AQ323" s="83" t="str">
        <f t="shared" si="347"/>
        <v/>
      </c>
      <c r="AR323" s="83" t="str">
        <f>IFERROR(__xludf.DUMMYFUNCTION("IF($AG323, ""DELETED"", TRIM(JOIN("" "",AP323,AQ323)))"),"")</f>
        <v/>
      </c>
      <c r="AS323" s="127"/>
      <c r="AT323" s="128" t="b">
        <f t="shared" si="12"/>
        <v>0</v>
      </c>
      <c r="AU323" s="128" t="str">
        <f t="shared" si="13"/>
        <v/>
      </c>
      <c r="AV323" s="128" t="str">
        <f t="shared" si="14"/>
        <v/>
      </c>
      <c r="AW323" s="128" t="str">
        <f t="shared" si="15"/>
        <v/>
      </c>
      <c r="AX323" s="129" t="str">
        <f t="shared" si="16"/>
        <v/>
      </c>
      <c r="AY323" s="143"/>
      <c r="AZ323" s="130"/>
      <c r="BA323" s="131" t="str">
        <f t="shared" si="17"/>
        <v/>
      </c>
      <c r="BB323" s="143"/>
      <c r="BC323" s="143"/>
      <c r="BD323" s="132"/>
      <c r="BE323" s="141"/>
      <c r="BF323" s="134" t="str">
        <f t="shared" si="18"/>
        <v/>
      </c>
      <c r="BG323" s="135" t="str">
        <f t="shared" si="19"/>
        <v>FLE592__44501_0.344282407407407___Negative_44501_0.521157407407407_</v>
      </c>
      <c r="BH323" s="136" t="str">
        <f t="shared" si="20"/>
        <v/>
      </c>
      <c r="BI323" s="141" t="s">
        <v>1004</v>
      </c>
      <c r="BJ323" s="137" t="str">
        <f t="shared" si="21"/>
        <v>FLB3962</v>
      </c>
      <c r="BK323" s="138" t="b">
        <f t="shared" si="22"/>
        <v>0</v>
      </c>
      <c r="BL323" s="137" t="str">
        <f t="shared" si="23"/>
        <v/>
      </c>
      <c r="BM323" s="132"/>
      <c r="BN323" s="8" t="b">
        <f t="shared" si="24"/>
        <v>1</v>
      </c>
      <c r="BO323" s="139" t="b">
        <f t="shared" si="25"/>
        <v>0</v>
      </c>
      <c r="BP323" s="140" t="b">
        <f t="shared" si="26"/>
        <v>1</v>
      </c>
      <c r="BQ323" s="4"/>
      <c r="BR323" s="4" t="str">
        <f t="shared" si="27"/>
        <v/>
      </c>
      <c r="BS323" s="4"/>
      <c r="BT323" s="4"/>
    </row>
    <row r="324">
      <c r="A324" s="4" t="s">
        <v>1005</v>
      </c>
      <c r="B324" s="144">
        <v>44501.0</v>
      </c>
      <c r="C324" s="115">
        <v>0.3446064814814815</v>
      </c>
      <c r="D324" s="4"/>
      <c r="E324" s="143"/>
      <c r="F324" s="4"/>
      <c r="G324" s="4"/>
      <c r="H324" s="151"/>
      <c r="I324" s="4"/>
      <c r="J324" s="4"/>
      <c r="K324" s="4" t="s">
        <v>622</v>
      </c>
      <c r="L324" s="145">
        <v>44501.0</v>
      </c>
      <c r="M324" s="115">
        <v>0.5211574074074075</v>
      </c>
      <c r="N324" s="4"/>
      <c r="O324" s="4"/>
      <c r="P324" s="116" t="b">
        <f>IFNA(IF(VLOOKUP($A324,'Add from APT'!$AA$2:$AC808,3,FALSE)&gt;0,TRUE,FALSE),"ER - NOT IN APT")</f>
        <v>0</v>
      </c>
      <c r="Q324" s="82" t="str">
        <f>IF(ISLOGICAL(P324),IF(P324,"ER - REPS IN APT", IFNA(VLOOKUP($A324,RAW_APT!$A$3:$M808,7,FALSE),"ER - NOT IN APT")),P324)</f>
        <v>Result</v>
      </c>
      <c r="R324" s="117" t="b">
        <f t="shared" si="2"/>
        <v>1</v>
      </c>
      <c r="S324" s="116">
        <f t="shared" si="3"/>
        <v>1</v>
      </c>
      <c r="T324" s="146"/>
      <c r="U324" s="147"/>
      <c r="V324" s="147"/>
      <c r="W324" s="147"/>
      <c r="X324" s="120" t="b">
        <f t="shared" si="4"/>
        <v>0</v>
      </c>
      <c r="Y324" s="121" t="b">
        <v>0</v>
      </c>
      <c r="Z324" s="122" t="str">
        <f t="shared" si="5"/>
        <v/>
      </c>
      <c r="AA324" s="122" t="b">
        <f t="shared" si="6"/>
        <v>0</v>
      </c>
      <c r="AB324" s="147" t="b">
        <v>0</v>
      </c>
      <c r="AC324" s="148">
        <v>246.0</v>
      </c>
      <c r="AD324" s="149" t="b">
        <v>0</v>
      </c>
      <c r="AE324" s="125" t="str">
        <f t="shared" si="7"/>
        <v/>
      </c>
      <c r="AF324" s="117" t="b">
        <f t="shared" si="8"/>
        <v>0</v>
      </c>
      <c r="AG324" s="126" t="b">
        <f t="shared" si="9"/>
        <v>0</v>
      </c>
      <c r="AH324" s="148"/>
      <c r="AI324" s="150"/>
      <c r="AJ324" s="146"/>
      <c r="AK324" s="83" t="str">
        <f t="shared" si="10"/>
        <v>Negative</v>
      </c>
      <c r="AL324" s="147"/>
      <c r="AM324" s="83" t="s">
        <v>280</v>
      </c>
      <c r="AN324" s="83" t="s">
        <v>437</v>
      </c>
      <c r="AO324" s="83" t="str">
        <f>IFERROR(__xludf.DUMMYFUNCTION("IF($AG324, ""DELETED"",TRIM(JOIN("" "",D324:E324)))"),"")</f>
        <v/>
      </c>
      <c r="AP324" s="83" t="str">
        <f t="shared" ref="AP324:AQ324" si="348">IF($AG324, "DELETED", TRIM(CONCATENATE(F324,I324,U324)))</f>
        <v/>
      </c>
      <c r="AQ324" s="83" t="str">
        <f t="shared" si="348"/>
        <v/>
      </c>
      <c r="AR324" s="83" t="str">
        <f>IFERROR(__xludf.DUMMYFUNCTION("IF($AG324, ""DELETED"", TRIM(JOIN("" "",AP324,AQ324)))"),"")</f>
        <v/>
      </c>
      <c r="AS324" s="127"/>
      <c r="AT324" s="128" t="b">
        <f t="shared" si="12"/>
        <v>0</v>
      </c>
      <c r="AU324" s="128" t="str">
        <f t="shared" si="13"/>
        <v/>
      </c>
      <c r="AV324" s="128" t="str">
        <f t="shared" si="14"/>
        <v/>
      </c>
      <c r="AW324" s="128" t="str">
        <f t="shared" si="15"/>
        <v/>
      </c>
      <c r="AX324" s="129" t="str">
        <f t="shared" si="16"/>
        <v/>
      </c>
      <c r="AY324" s="143"/>
      <c r="AZ324" s="130"/>
      <c r="BA324" s="131" t="str">
        <f t="shared" si="17"/>
        <v/>
      </c>
      <c r="BB324" s="143"/>
      <c r="BC324" s="143"/>
      <c r="BD324" s="132"/>
      <c r="BE324" s="141"/>
      <c r="BF324" s="134" t="str">
        <f t="shared" si="18"/>
        <v/>
      </c>
      <c r="BG324" s="135" t="str">
        <f t="shared" si="19"/>
        <v>FLE617__44501_0.344606481481482___Negative_44501_0.521157407407407_</v>
      </c>
      <c r="BH324" s="136" t="str">
        <f t="shared" si="20"/>
        <v/>
      </c>
      <c r="BI324" s="141" t="s">
        <v>1006</v>
      </c>
      <c r="BJ324" s="137" t="str">
        <f t="shared" si="21"/>
        <v>FLB3963</v>
      </c>
      <c r="BK324" s="138" t="b">
        <f t="shared" si="22"/>
        <v>0</v>
      </c>
      <c r="BL324" s="137" t="str">
        <f t="shared" si="23"/>
        <v/>
      </c>
      <c r="BM324" s="132"/>
      <c r="BN324" s="8" t="b">
        <f t="shared" si="24"/>
        <v>1</v>
      </c>
      <c r="BO324" s="139" t="b">
        <f t="shared" si="25"/>
        <v>0</v>
      </c>
      <c r="BP324" s="140" t="b">
        <f t="shared" si="26"/>
        <v>1</v>
      </c>
      <c r="BQ324" s="4"/>
      <c r="BR324" s="4" t="str">
        <f t="shared" si="27"/>
        <v/>
      </c>
      <c r="BS324" s="4"/>
      <c r="BT324" s="4"/>
    </row>
    <row r="325">
      <c r="A325" s="4" t="s">
        <v>1007</v>
      </c>
      <c r="B325" s="144">
        <v>44501.0</v>
      </c>
      <c r="C325" s="115">
        <v>0.35399305555555555</v>
      </c>
      <c r="D325" s="4"/>
      <c r="E325" s="143"/>
      <c r="F325" s="4"/>
      <c r="G325" s="4"/>
      <c r="H325" s="151"/>
      <c r="I325" s="4"/>
      <c r="J325" s="4"/>
      <c r="K325" s="4" t="s">
        <v>622</v>
      </c>
      <c r="L325" s="145">
        <v>44501.0</v>
      </c>
      <c r="M325" s="115">
        <v>0.5211574074074075</v>
      </c>
      <c r="N325" s="4"/>
      <c r="O325" s="4"/>
      <c r="P325" s="116" t="b">
        <f>IFNA(IF(VLOOKUP($A325,'Add from APT'!$AA$2:$AC808,3,FALSE)&gt;0,TRUE,FALSE),"ER - NOT IN APT")</f>
        <v>0</v>
      </c>
      <c r="Q325" s="82" t="str">
        <f>IF(ISLOGICAL(P325),IF(P325,"ER - REPS IN APT", IFNA(VLOOKUP($A325,RAW_APT!$A$3:$M808,7,FALSE),"ER - NOT IN APT")),P325)</f>
        <v>Result</v>
      </c>
      <c r="R325" s="117" t="b">
        <f t="shared" si="2"/>
        <v>1</v>
      </c>
      <c r="S325" s="116">
        <f t="shared" si="3"/>
        <v>1</v>
      </c>
      <c r="T325" s="146"/>
      <c r="U325" s="147"/>
      <c r="V325" s="147"/>
      <c r="W325" s="147"/>
      <c r="X325" s="120" t="b">
        <f t="shared" si="4"/>
        <v>0</v>
      </c>
      <c r="Y325" s="121" t="b">
        <v>0</v>
      </c>
      <c r="Z325" s="122" t="str">
        <f t="shared" si="5"/>
        <v/>
      </c>
      <c r="AA325" s="122" t="b">
        <f t="shared" si="6"/>
        <v>0</v>
      </c>
      <c r="AB325" s="147" t="b">
        <v>0</v>
      </c>
      <c r="AC325" s="148">
        <v>245.0</v>
      </c>
      <c r="AD325" s="149" t="b">
        <v>0</v>
      </c>
      <c r="AE325" s="125" t="str">
        <f t="shared" si="7"/>
        <v/>
      </c>
      <c r="AF325" s="117" t="b">
        <f t="shared" si="8"/>
        <v>0</v>
      </c>
      <c r="AG325" s="126" t="b">
        <f t="shared" si="9"/>
        <v>0</v>
      </c>
      <c r="AH325" s="148"/>
      <c r="AI325" s="150"/>
      <c r="AJ325" s="146"/>
      <c r="AK325" s="83" t="str">
        <f t="shared" si="10"/>
        <v>Negative</v>
      </c>
      <c r="AL325" s="147"/>
      <c r="AM325" s="83" t="s">
        <v>280</v>
      </c>
      <c r="AN325" s="83" t="s">
        <v>796</v>
      </c>
      <c r="AO325" s="83" t="str">
        <f>IFERROR(__xludf.DUMMYFUNCTION("IF($AG325, ""DELETED"",TRIM(JOIN("" "",D325:E325)))"),"")</f>
        <v/>
      </c>
      <c r="AP325" s="83" t="str">
        <f t="shared" ref="AP325:AQ325" si="349">IF($AG325, "DELETED", TRIM(CONCATENATE(F325,I325,U325)))</f>
        <v/>
      </c>
      <c r="AQ325" s="83" t="str">
        <f t="shared" si="349"/>
        <v/>
      </c>
      <c r="AR325" s="83" t="str">
        <f>IFERROR(__xludf.DUMMYFUNCTION("IF($AG325, ""DELETED"", TRIM(JOIN("" "",AP325,AQ325)))"),"")</f>
        <v/>
      </c>
      <c r="AS325" s="127"/>
      <c r="AT325" s="128" t="b">
        <f t="shared" si="12"/>
        <v>0</v>
      </c>
      <c r="AU325" s="128" t="str">
        <f t="shared" si="13"/>
        <v/>
      </c>
      <c r="AV325" s="128" t="str">
        <f t="shared" si="14"/>
        <v/>
      </c>
      <c r="AW325" s="128" t="str">
        <f t="shared" si="15"/>
        <v/>
      </c>
      <c r="AX325" s="129" t="str">
        <f t="shared" si="16"/>
        <v/>
      </c>
      <c r="AY325" s="143"/>
      <c r="AZ325" s="130"/>
      <c r="BA325" s="131" t="str">
        <f t="shared" si="17"/>
        <v/>
      </c>
      <c r="BB325" s="143"/>
      <c r="BC325" s="143"/>
      <c r="BD325" s="132"/>
      <c r="BE325" s="141"/>
      <c r="BF325" s="134" t="str">
        <f t="shared" si="18"/>
        <v/>
      </c>
      <c r="BG325" s="135" t="str">
        <f t="shared" si="19"/>
        <v>FLE515__44501_0.353993055555556___Negative_44501_0.521157407407407_</v>
      </c>
      <c r="BH325" s="136" t="str">
        <f t="shared" si="20"/>
        <v/>
      </c>
      <c r="BI325" s="141" t="s">
        <v>1008</v>
      </c>
      <c r="BJ325" s="137" t="str">
        <f t="shared" si="21"/>
        <v>FLB3964</v>
      </c>
      <c r="BK325" s="138" t="b">
        <f t="shared" si="22"/>
        <v>0</v>
      </c>
      <c r="BL325" s="137" t="str">
        <f t="shared" si="23"/>
        <v/>
      </c>
      <c r="BM325" s="132"/>
      <c r="BN325" s="8" t="b">
        <f t="shared" si="24"/>
        <v>1</v>
      </c>
      <c r="BO325" s="139" t="b">
        <f t="shared" si="25"/>
        <v>0</v>
      </c>
      <c r="BP325" s="140" t="b">
        <f t="shared" si="26"/>
        <v>1</v>
      </c>
      <c r="BQ325" s="4"/>
      <c r="BR325" s="4" t="str">
        <f t="shared" si="27"/>
        <v/>
      </c>
      <c r="BS325" s="4"/>
      <c r="BT325" s="4"/>
    </row>
    <row r="326">
      <c r="A326" s="4" t="s">
        <v>1009</v>
      </c>
      <c r="B326" s="144">
        <v>44501.0</v>
      </c>
      <c r="C326" s="115">
        <v>0.3549074074074074</v>
      </c>
      <c r="D326" s="4"/>
      <c r="E326" s="143"/>
      <c r="F326" s="4"/>
      <c r="G326" s="4"/>
      <c r="H326" s="151"/>
      <c r="I326" s="4"/>
      <c r="J326" s="4"/>
      <c r="K326" s="4" t="s">
        <v>622</v>
      </c>
      <c r="L326" s="145">
        <v>44501.0</v>
      </c>
      <c r="M326" s="115">
        <v>0.5211574074074075</v>
      </c>
      <c r="N326" s="4"/>
      <c r="O326" s="4"/>
      <c r="P326" s="116" t="b">
        <f>IFNA(IF(VLOOKUP($A326,'Add from APT'!$AA$2:$AC808,3,FALSE)&gt;0,TRUE,FALSE),"ER - NOT IN APT")</f>
        <v>0</v>
      </c>
      <c r="Q326" s="82" t="str">
        <f>IF(ISLOGICAL(P326),IF(P326,"ER - REPS IN APT", IFNA(VLOOKUP($A326,RAW_APT!$A$3:$M808,7,FALSE),"ER - NOT IN APT")),P326)</f>
        <v>Result</v>
      </c>
      <c r="R326" s="117" t="b">
        <f t="shared" si="2"/>
        <v>1</v>
      </c>
      <c r="S326" s="116">
        <f t="shared" si="3"/>
        <v>1</v>
      </c>
      <c r="T326" s="146"/>
      <c r="U326" s="147"/>
      <c r="V326" s="147"/>
      <c r="W326" s="147"/>
      <c r="X326" s="120" t="b">
        <f t="shared" si="4"/>
        <v>0</v>
      </c>
      <c r="Y326" s="121" t="b">
        <v>0</v>
      </c>
      <c r="Z326" s="122" t="str">
        <f t="shared" si="5"/>
        <v/>
      </c>
      <c r="AA326" s="122" t="b">
        <f t="shared" si="6"/>
        <v>0</v>
      </c>
      <c r="AB326" s="147" t="b">
        <v>0</v>
      </c>
      <c r="AC326" s="148">
        <v>244.0</v>
      </c>
      <c r="AD326" s="149" t="b">
        <v>0</v>
      </c>
      <c r="AE326" s="125" t="str">
        <f t="shared" si="7"/>
        <v/>
      </c>
      <c r="AF326" s="117" t="b">
        <f t="shared" si="8"/>
        <v>0</v>
      </c>
      <c r="AG326" s="126" t="b">
        <f t="shared" si="9"/>
        <v>0</v>
      </c>
      <c r="AH326" s="148"/>
      <c r="AI326" s="150"/>
      <c r="AJ326" s="146"/>
      <c r="AK326" s="83" t="str">
        <f t="shared" si="10"/>
        <v>Negative</v>
      </c>
      <c r="AL326" s="147"/>
      <c r="AM326" s="83" t="s">
        <v>280</v>
      </c>
      <c r="AN326" s="83" t="s">
        <v>302</v>
      </c>
      <c r="AO326" s="83" t="str">
        <f>IFERROR(__xludf.DUMMYFUNCTION("IF($AG326, ""DELETED"",TRIM(JOIN("" "",D326:E326)))"),"")</f>
        <v/>
      </c>
      <c r="AP326" s="83" t="str">
        <f t="shared" ref="AP326:AQ326" si="350">IF($AG326, "DELETED", TRIM(CONCATENATE(F326,I326,U326)))</f>
        <v/>
      </c>
      <c r="AQ326" s="83" t="str">
        <f t="shared" si="350"/>
        <v/>
      </c>
      <c r="AR326" s="83" t="str">
        <f>IFERROR(__xludf.DUMMYFUNCTION("IF($AG326, ""DELETED"", TRIM(JOIN("" "",AP326,AQ326)))"),"")</f>
        <v/>
      </c>
      <c r="AS326" s="127"/>
      <c r="AT326" s="128" t="b">
        <f t="shared" si="12"/>
        <v>0</v>
      </c>
      <c r="AU326" s="128" t="str">
        <f t="shared" si="13"/>
        <v/>
      </c>
      <c r="AV326" s="128" t="str">
        <f t="shared" si="14"/>
        <v/>
      </c>
      <c r="AW326" s="128" t="str">
        <f t="shared" si="15"/>
        <v/>
      </c>
      <c r="AX326" s="129" t="str">
        <f t="shared" si="16"/>
        <v/>
      </c>
      <c r="AY326" s="143"/>
      <c r="AZ326" s="130"/>
      <c r="BA326" s="131" t="str">
        <f t="shared" si="17"/>
        <v/>
      </c>
      <c r="BB326" s="143"/>
      <c r="BC326" s="143"/>
      <c r="BD326" s="132"/>
      <c r="BE326" s="141"/>
      <c r="BF326" s="134" t="str">
        <f t="shared" si="18"/>
        <v/>
      </c>
      <c r="BG326" s="135" t="str">
        <f t="shared" si="19"/>
        <v>FLE615__44501_0.354907407407407___Negative_44501_0.521157407407407_</v>
      </c>
      <c r="BH326" s="136" t="str">
        <f t="shared" si="20"/>
        <v/>
      </c>
      <c r="BI326" s="141" t="s">
        <v>1010</v>
      </c>
      <c r="BJ326" s="137" t="str">
        <f t="shared" si="21"/>
        <v>FLB3965</v>
      </c>
      <c r="BK326" s="138" t="b">
        <f t="shared" si="22"/>
        <v>0</v>
      </c>
      <c r="BL326" s="137" t="str">
        <f t="shared" si="23"/>
        <v/>
      </c>
      <c r="BM326" s="132"/>
      <c r="BN326" s="8" t="b">
        <f t="shared" si="24"/>
        <v>1</v>
      </c>
      <c r="BO326" s="139" t="b">
        <f t="shared" si="25"/>
        <v>0</v>
      </c>
      <c r="BP326" s="140" t="b">
        <f t="shared" si="26"/>
        <v>1</v>
      </c>
      <c r="BQ326" s="4"/>
      <c r="BR326" s="4" t="str">
        <f t="shared" si="27"/>
        <v/>
      </c>
      <c r="BS326" s="4"/>
      <c r="BT326" s="4"/>
    </row>
    <row r="327">
      <c r="A327" s="4" t="s">
        <v>1011</v>
      </c>
      <c r="B327" s="144">
        <v>44501.0</v>
      </c>
      <c r="C327" s="115">
        <v>0.3574189814814815</v>
      </c>
      <c r="D327" s="4"/>
      <c r="E327" s="143"/>
      <c r="F327" s="4"/>
      <c r="G327" s="4"/>
      <c r="H327" s="151"/>
      <c r="I327" s="4"/>
      <c r="J327" s="4"/>
      <c r="K327" s="4" t="s">
        <v>622</v>
      </c>
      <c r="L327" s="145">
        <v>44501.0</v>
      </c>
      <c r="M327" s="115">
        <v>0.5211574074074075</v>
      </c>
      <c r="N327" s="4"/>
      <c r="O327" s="4"/>
      <c r="P327" s="116" t="b">
        <f>IFNA(IF(VLOOKUP($A327,'Add from APT'!$AA$2:$AC808,3,FALSE)&gt;0,TRUE,FALSE),"ER - NOT IN APT")</f>
        <v>0</v>
      </c>
      <c r="Q327" s="82" t="str">
        <f>IF(ISLOGICAL(P327),IF(P327,"ER - REPS IN APT", IFNA(VLOOKUP($A327,RAW_APT!$A$3:$M808,7,FALSE),"ER - NOT IN APT")),P327)</f>
        <v>Result</v>
      </c>
      <c r="R327" s="117" t="b">
        <f t="shared" si="2"/>
        <v>1</v>
      </c>
      <c r="S327" s="116">
        <f t="shared" si="3"/>
        <v>1</v>
      </c>
      <c r="T327" s="146"/>
      <c r="U327" s="147"/>
      <c r="V327" s="147"/>
      <c r="W327" s="147"/>
      <c r="X327" s="120" t="b">
        <f t="shared" si="4"/>
        <v>0</v>
      </c>
      <c r="Y327" s="121" t="b">
        <v>0</v>
      </c>
      <c r="Z327" s="122" t="str">
        <f t="shared" si="5"/>
        <v/>
      </c>
      <c r="AA327" s="122" t="b">
        <f t="shared" si="6"/>
        <v>0</v>
      </c>
      <c r="AB327" s="147" t="b">
        <v>0</v>
      </c>
      <c r="AC327" s="148">
        <v>243.0</v>
      </c>
      <c r="AD327" s="149" t="b">
        <v>0</v>
      </c>
      <c r="AE327" s="125" t="str">
        <f t="shared" si="7"/>
        <v/>
      </c>
      <c r="AF327" s="117" t="b">
        <f t="shared" si="8"/>
        <v>0</v>
      </c>
      <c r="AG327" s="126" t="b">
        <f t="shared" si="9"/>
        <v>0</v>
      </c>
      <c r="AH327" s="148"/>
      <c r="AI327" s="150"/>
      <c r="AJ327" s="146"/>
      <c r="AK327" s="83" t="str">
        <f t="shared" si="10"/>
        <v>Negative</v>
      </c>
      <c r="AL327" s="147"/>
      <c r="AM327" s="83" t="s">
        <v>280</v>
      </c>
      <c r="AN327" s="83" t="s">
        <v>313</v>
      </c>
      <c r="AO327" s="83" t="str">
        <f>IFERROR(__xludf.DUMMYFUNCTION("IF($AG327, ""DELETED"",TRIM(JOIN("" "",D327:E327)))"),"")</f>
        <v/>
      </c>
      <c r="AP327" s="83" t="str">
        <f t="shared" ref="AP327:AQ327" si="351">IF($AG327, "DELETED", TRIM(CONCATENATE(F327,I327,U327)))</f>
        <v/>
      </c>
      <c r="AQ327" s="83" t="str">
        <f t="shared" si="351"/>
        <v/>
      </c>
      <c r="AR327" s="83" t="str">
        <f>IFERROR(__xludf.DUMMYFUNCTION("IF($AG327, ""DELETED"", TRIM(JOIN("" "",AP327,AQ327)))"),"")</f>
        <v/>
      </c>
      <c r="AS327" s="127"/>
      <c r="AT327" s="128" t="b">
        <f t="shared" si="12"/>
        <v>0</v>
      </c>
      <c r="AU327" s="128" t="str">
        <f t="shared" si="13"/>
        <v/>
      </c>
      <c r="AV327" s="128" t="str">
        <f t="shared" si="14"/>
        <v/>
      </c>
      <c r="AW327" s="128" t="str">
        <f t="shared" si="15"/>
        <v/>
      </c>
      <c r="AX327" s="129" t="str">
        <f t="shared" si="16"/>
        <v/>
      </c>
      <c r="AY327" s="143"/>
      <c r="AZ327" s="130"/>
      <c r="BA327" s="131" t="str">
        <f t="shared" si="17"/>
        <v/>
      </c>
      <c r="BB327" s="143"/>
      <c r="BC327" s="143"/>
      <c r="BD327" s="132"/>
      <c r="BE327" s="141"/>
      <c r="BF327" s="134" t="str">
        <f t="shared" si="18"/>
        <v/>
      </c>
      <c r="BG327" s="135" t="str">
        <f t="shared" si="19"/>
        <v>FLE577__44501_0.357418981481482___Negative_44501_0.521157407407407_</v>
      </c>
      <c r="BH327" s="136" t="str">
        <f t="shared" si="20"/>
        <v/>
      </c>
      <c r="BI327" s="141" t="s">
        <v>1012</v>
      </c>
      <c r="BJ327" s="137" t="str">
        <f t="shared" si="21"/>
        <v>FLB3966</v>
      </c>
      <c r="BK327" s="138" t="b">
        <f t="shared" si="22"/>
        <v>0</v>
      </c>
      <c r="BL327" s="137" t="str">
        <f t="shared" si="23"/>
        <v/>
      </c>
      <c r="BM327" s="132"/>
      <c r="BN327" s="8" t="b">
        <f t="shared" si="24"/>
        <v>1</v>
      </c>
      <c r="BO327" s="139" t="b">
        <f t="shared" si="25"/>
        <v>0</v>
      </c>
      <c r="BP327" s="140" t="b">
        <f t="shared" si="26"/>
        <v>1</v>
      </c>
      <c r="BQ327" s="4"/>
      <c r="BR327" s="4" t="str">
        <f t="shared" si="27"/>
        <v/>
      </c>
      <c r="BS327" s="4"/>
      <c r="BT327" s="4"/>
    </row>
    <row r="328">
      <c r="A328" s="143" t="s">
        <v>1013</v>
      </c>
      <c r="B328" s="144">
        <v>44501.0</v>
      </c>
      <c r="C328" s="115">
        <v>0.361875</v>
      </c>
      <c r="D328" s="4"/>
      <c r="E328" s="143"/>
      <c r="F328" s="149"/>
      <c r="G328" s="149"/>
      <c r="H328" s="151"/>
      <c r="I328" s="4"/>
      <c r="J328" s="4"/>
      <c r="K328" s="4" t="s">
        <v>622</v>
      </c>
      <c r="L328" s="145">
        <v>44501.0</v>
      </c>
      <c r="M328" s="115">
        <v>0.5211574074074075</v>
      </c>
      <c r="N328" s="151"/>
      <c r="O328" s="4"/>
      <c r="P328" s="116" t="b">
        <f>IFNA(IF(VLOOKUP($A328,'Add from APT'!$AA$2:$AC808,3,FALSE)&gt;0,TRUE,FALSE),"ER - NOT IN APT")</f>
        <v>0</v>
      </c>
      <c r="Q328" s="82" t="str">
        <f>IF(ISLOGICAL(P328),IF(P328,"ER - REPS IN APT", IFNA(VLOOKUP($A328,RAW_APT!$A$3:$M808,7,FALSE),"ER - NOT IN APT")),P328)</f>
        <v>Result</v>
      </c>
      <c r="R328" s="117" t="b">
        <f t="shared" si="2"/>
        <v>1</v>
      </c>
      <c r="S328" s="116">
        <f t="shared" si="3"/>
        <v>1</v>
      </c>
      <c r="T328" s="148">
        <v>0.0</v>
      </c>
      <c r="U328" s="149"/>
      <c r="V328" s="149"/>
      <c r="W328" s="147"/>
      <c r="X328" s="120" t="b">
        <f t="shared" si="4"/>
        <v>0</v>
      </c>
      <c r="Y328" s="121" t="b">
        <v>0</v>
      </c>
      <c r="Z328" s="122" t="str">
        <f t="shared" si="5"/>
        <v/>
      </c>
      <c r="AA328" s="122" t="b">
        <f t="shared" si="6"/>
        <v>0</v>
      </c>
      <c r="AB328" s="147" t="b">
        <v>0</v>
      </c>
      <c r="AC328" s="148">
        <v>680.0</v>
      </c>
      <c r="AD328" s="149" t="b">
        <v>1</v>
      </c>
      <c r="AE328" s="125" t="str">
        <f t="shared" si="7"/>
        <v/>
      </c>
      <c r="AF328" s="117" t="b">
        <f t="shared" si="8"/>
        <v>0</v>
      </c>
      <c r="AG328" s="126" t="b">
        <f t="shared" si="9"/>
        <v>0</v>
      </c>
      <c r="AH328" s="148"/>
      <c r="AI328" s="150"/>
      <c r="AJ328" s="146"/>
      <c r="AK328" s="83" t="str">
        <f t="shared" si="10"/>
        <v>Negative</v>
      </c>
      <c r="AL328" s="147"/>
      <c r="AM328" s="83" t="s">
        <v>280</v>
      </c>
      <c r="AN328" s="83" t="s">
        <v>877</v>
      </c>
      <c r="AO328" s="83" t="str">
        <f>IFERROR(__xludf.DUMMYFUNCTION("IF($AG328, ""DELETED"",TRIM(JOIN("" "",D328:E328)))"),"")</f>
        <v/>
      </c>
      <c r="AP328" s="83" t="str">
        <f t="shared" ref="AP328:AQ328" si="352">IF($AG328, "DELETED", TRIM(CONCATENATE(F328,I328,U328)))</f>
        <v/>
      </c>
      <c r="AQ328" s="83" t="str">
        <f t="shared" si="352"/>
        <v/>
      </c>
      <c r="AR328" s="83" t="str">
        <f>IFERROR(__xludf.DUMMYFUNCTION("IF($AG328, ""DELETED"", TRIM(JOIN("" "",AP328,AQ328)))"),"")</f>
        <v/>
      </c>
      <c r="AS328" s="127"/>
      <c r="AT328" s="128" t="b">
        <f t="shared" si="12"/>
        <v>0</v>
      </c>
      <c r="AU328" s="128" t="str">
        <f t="shared" si="13"/>
        <v/>
      </c>
      <c r="AV328" s="128" t="str">
        <f t="shared" si="14"/>
        <v/>
      </c>
      <c r="AW328" s="128" t="str">
        <f t="shared" si="15"/>
        <v/>
      </c>
      <c r="AX328" s="129" t="str">
        <f t="shared" si="16"/>
        <v/>
      </c>
      <c r="AY328" s="143"/>
      <c r="AZ328" s="130"/>
      <c r="BA328" s="131" t="str">
        <f t="shared" si="17"/>
        <v/>
      </c>
      <c r="BB328" s="143"/>
      <c r="BC328" s="143"/>
      <c r="BD328" s="132"/>
      <c r="BE328" s="141"/>
      <c r="BF328" s="134" t="str">
        <f t="shared" si="18"/>
        <v/>
      </c>
      <c r="BG328" s="135" t="str">
        <f t="shared" si="19"/>
        <v>FLE589__44501_0.361875___Negative_44501_0.521157407407407_</v>
      </c>
      <c r="BH328" s="136" t="str">
        <f t="shared" si="20"/>
        <v/>
      </c>
      <c r="BI328" s="141" t="s">
        <v>1014</v>
      </c>
      <c r="BJ328" s="137" t="str">
        <f t="shared" si="21"/>
        <v>FLB3967</v>
      </c>
      <c r="BK328" s="138" t="b">
        <f t="shared" si="22"/>
        <v>0</v>
      </c>
      <c r="BL328" s="137" t="str">
        <f t="shared" si="23"/>
        <v/>
      </c>
      <c r="BM328" s="132"/>
      <c r="BN328" s="8" t="b">
        <f t="shared" si="24"/>
        <v>1</v>
      </c>
      <c r="BO328" s="139" t="b">
        <f t="shared" si="25"/>
        <v>0</v>
      </c>
      <c r="BP328" s="140" t="b">
        <f t="shared" si="26"/>
        <v>1</v>
      </c>
      <c r="BQ328" s="4"/>
      <c r="BR328" s="4" t="str">
        <f t="shared" si="27"/>
        <v/>
      </c>
      <c r="BS328" s="4"/>
      <c r="BT328" s="4"/>
    </row>
    <row r="329">
      <c r="A329" s="143" t="s">
        <v>1015</v>
      </c>
      <c r="B329" s="144">
        <v>44501.0</v>
      </c>
      <c r="C329" s="115">
        <v>0.3650347222222222</v>
      </c>
      <c r="D329" s="4"/>
      <c r="E329" s="143"/>
      <c r="F329" s="149"/>
      <c r="G329" s="147"/>
      <c r="H329" s="151"/>
      <c r="I329" s="4"/>
      <c r="J329" s="4"/>
      <c r="K329" s="4" t="s">
        <v>622</v>
      </c>
      <c r="L329" s="145">
        <v>44501.0</v>
      </c>
      <c r="M329" s="115">
        <v>0.5211574074074075</v>
      </c>
      <c r="N329" s="4"/>
      <c r="O329" s="4"/>
      <c r="P329" s="116" t="b">
        <f>IFNA(IF(VLOOKUP($A329,'Add from APT'!$AA$2:$AC808,3,FALSE)&gt;0,TRUE,FALSE),"ER - NOT IN APT")</f>
        <v>0</v>
      </c>
      <c r="Q329" s="82" t="str">
        <f>IF(ISLOGICAL(P329),IF(P329,"ER - REPS IN APT", IFNA(VLOOKUP($A329,RAW_APT!$A$3:$M808,7,FALSE),"ER - NOT IN APT")),P329)</f>
        <v>Result</v>
      </c>
      <c r="R329" s="117" t="b">
        <f t="shared" si="2"/>
        <v>1</v>
      </c>
      <c r="S329" s="116">
        <f t="shared" si="3"/>
        <v>1</v>
      </c>
      <c r="T329" s="148">
        <v>0.0</v>
      </c>
      <c r="U329" s="149"/>
      <c r="V329" s="147"/>
      <c r="W329" s="147"/>
      <c r="X329" s="120" t="b">
        <f t="shared" si="4"/>
        <v>0</v>
      </c>
      <c r="Y329" s="121" t="b">
        <v>0</v>
      </c>
      <c r="Z329" s="122" t="str">
        <f t="shared" si="5"/>
        <v/>
      </c>
      <c r="AA329" s="122" t="b">
        <f t="shared" si="6"/>
        <v>0</v>
      </c>
      <c r="AB329" s="147" t="b">
        <v>0</v>
      </c>
      <c r="AC329" s="148">
        <v>679.0</v>
      </c>
      <c r="AD329" s="149" t="b">
        <v>1</v>
      </c>
      <c r="AE329" s="125" t="str">
        <f t="shared" si="7"/>
        <v/>
      </c>
      <c r="AF329" s="117" t="b">
        <f t="shared" si="8"/>
        <v>0</v>
      </c>
      <c r="AG329" s="126" t="b">
        <f t="shared" si="9"/>
        <v>0</v>
      </c>
      <c r="AH329" s="148"/>
      <c r="AI329" s="150"/>
      <c r="AJ329" s="146"/>
      <c r="AK329" s="83" t="str">
        <f t="shared" si="10"/>
        <v>Negative</v>
      </c>
      <c r="AL329" s="147"/>
      <c r="AM329" s="83" t="s">
        <v>280</v>
      </c>
      <c r="AN329" s="83" t="s">
        <v>981</v>
      </c>
      <c r="AO329" s="83" t="str">
        <f>IFERROR(__xludf.DUMMYFUNCTION("IF($AG329, ""DELETED"",TRIM(JOIN("" "",D329:E329)))"),"")</f>
        <v/>
      </c>
      <c r="AP329" s="83" t="str">
        <f t="shared" ref="AP329:AQ329" si="353">IF($AG329, "DELETED", TRIM(CONCATENATE(F329,I329,U329)))</f>
        <v/>
      </c>
      <c r="AQ329" s="83" t="str">
        <f t="shared" si="353"/>
        <v/>
      </c>
      <c r="AR329" s="83" t="str">
        <f>IFERROR(__xludf.DUMMYFUNCTION("IF($AG329, ""DELETED"", TRIM(JOIN("" "",AP329,AQ329)))"),"")</f>
        <v/>
      </c>
      <c r="AS329" s="127"/>
      <c r="AT329" s="128" t="b">
        <f t="shared" si="12"/>
        <v>0</v>
      </c>
      <c r="AU329" s="128" t="str">
        <f t="shared" si="13"/>
        <v/>
      </c>
      <c r="AV329" s="128" t="str">
        <f t="shared" si="14"/>
        <v/>
      </c>
      <c r="AW329" s="128" t="str">
        <f t="shared" si="15"/>
        <v/>
      </c>
      <c r="AX329" s="129" t="str">
        <f t="shared" si="16"/>
        <v/>
      </c>
      <c r="AY329" s="143"/>
      <c r="AZ329" s="130"/>
      <c r="BA329" s="131" t="str">
        <f t="shared" si="17"/>
        <v/>
      </c>
      <c r="BB329" s="143"/>
      <c r="BC329" s="143"/>
      <c r="BD329" s="132"/>
      <c r="BE329" s="141"/>
      <c r="BF329" s="134" t="str">
        <f t="shared" si="18"/>
        <v/>
      </c>
      <c r="BG329" s="135" t="str">
        <f t="shared" si="19"/>
        <v>FLE598__44501_0.365034722222222___Negative_44501_0.521157407407407_</v>
      </c>
      <c r="BH329" s="136" t="str">
        <f t="shared" si="20"/>
        <v/>
      </c>
      <c r="BI329" s="141" t="s">
        <v>1016</v>
      </c>
      <c r="BJ329" s="137" t="str">
        <f t="shared" si="21"/>
        <v>FLB3968</v>
      </c>
      <c r="BK329" s="138" t="b">
        <f t="shared" si="22"/>
        <v>0</v>
      </c>
      <c r="BL329" s="137" t="str">
        <f t="shared" si="23"/>
        <v/>
      </c>
      <c r="BM329" s="132"/>
      <c r="BN329" s="8" t="b">
        <f t="shared" si="24"/>
        <v>1</v>
      </c>
      <c r="BO329" s="139" t="b">
        <f t="shared" si="25"/>
        <v>0</v>
      </c>
      <c r="BP329" s="140" t="b">
        <f t="shared" si="26"/>
        <v>1</v>
      </c>
      <c r="BQ329" s="4"/>
      <c r="BR329" s="4" t="str">
        <f t="shared" si="27"/>
        <v/>
      </c>
      <c r="BS329" s="4"/>
      <c r="BT329" s="4"/>
    </row>
    <row r="330">
      <c r="A330" s="143" t="s">
        <v>1017</v>
      </c>
      <c r="B330" s="144">
        <v>44501.0</v>
      </c>
      <c r="C330" s="115">
        <v>0.4173148148148148</v>
      </c>
      <c r="D330" s="4"/>
      <c r="E330" s="143"/>
      <c r="F330" s="149"/>
      <c r="G330" s="149"/>
      <c r="H330" s="151"/>
      <c r="I330" s="4"/>
      <c r="J330" s="4"/>
      <c r="K330" s="4" t="s">
        <v>622</v>
      </c>
      <c r="L330" s="145">
        <v>44501.0</v>
      </c>
      <c r="M330" s="115">
        <v>0.5211574074074075</v>
      </c>
      <c r="N330" s="4"/>
      <c r="O330" s="4"/>
      <c r="P330" s="116" t="b">
        <f>IFNA(IF(VLOOKUP($A330,'Add from APT'!$AA$2:$AC808,3,FALSE)&gt;0,TRUE,FALSE),"ER - NOT IN APT")</f>
        <v>0</v>
      </c>
      <c r="Q330" s="82" t="str">
        <f>IF(ISLOGICAL(P330),IF(P330,"ER - REPS IN APT", IFNA(VLOOKUP($A330,RAW_APT!$A$3:$M808,7,FALSE),"ER - NOT IN APT")),P330)</f>
        <v>Result</v>
      </c>
      <c r="R330" s="117" t="b">
        <f t="shared" si="2"/>
        <v>1</v>
      </c>
      <c r="S330" s="116">
        <f t="shared" si="3"/>
        <v>1</v>
      </c>
      <c r="T330" s="148">
        <v>0.0</v>
      </c>
      <c r="U330" s="149"/>
      <c r="V330" s="149"/>
      <c r="W330" s="149"/>
      <c r="X330" s="120" t="b">
        <f t="shared" si="4"/>
        <v>0</v>
      </c>
      <c r="Y330" s="121" t="b">
        <v>0</v>
      </c>
      <c r="Z330" s="122" t="str">
        <f t="shared" si="5"/>
        <v/>
      </c>
      <c r="AA330" s="122" t="b">
        <f t="shared" si="6"/>
        <v>0</v>
      </c>
      <c r="AB330" s="147" t="b">
        <v>0</v>
      </c>
      <c r="AC330" s="148">
        <v>678.0</v>
      </c>
      <c r="AD330" s="149" t="b">
        <v>1</v>
      </c>
      <c r="AE330" s="125" t="str">
        <f t="shared" si="7"/>
        <v/>
      </c>
      <c r="AF330" s="117" t="b">
        <f t="shared" si="8"/>
        <v>0</v>
      </c>
      <c r="AG330" s="126" t="b">
        <f t="shared" si="9"/>
        <v>0</v>
      </c>
      <c r="AH330" s="148"/>
      <c r="AI330" s="150"/>
      <c r="AJ330" s="146"/>
      <c r="AK330" s="83" t="str">
        <f t="shared" si="10"/>
        <v>Negative</v>
      </c>
      <c r="AL330" s="147"/>
      <c r="AM330" s="83" t="s">
        <v>373</v>
      </c>
      <c r="AN330" s="83" t="s">
        <v>1018</v>
      </c>
      <c r="AO330" s="83" t="str">
        <f>IFERROR(__xludf.DUMMYFUNCTION("IF($AG330, ""DELETED"",TRIM(JOIN("" "",D330:E330)))"),"")</f>
        <v/>
      </c>
      <c r="AP330" s="83" t="str">
        <f t="shared" ref="AP330:AQ330" si="354">IF($AG330, "DELETED", TRIM(CONCATENATE(F330,I330,U330)))</f>
        <v/>
      </c>
      <c r="AQ330" s="83" t="str">
        <f t="shared" si="354"/>
        <v/>
      </c>
      <c r="AR330" s="83" t="str">
        <f>IFERROR(__xludf.DUMMYFUNCTION("IF($AG330, ""DELETED"", TRIM(JOIN("" "",AP330,AQ330)))"),"")</f>
        <v/>
      </c>
      <c r="AS330" s="127"/>
      <c r="AT330" s="128" t="b">
        <f t="shared" si="12"/>
        <v>0</v>
      </c>
      <c r="AU330" s="128" t="str">
        <f t="shared" si="13"/>
        <v/>
      </c>
      <c r="AV330" s="128" t="str">
        <f t="shared" si="14"/>
        <v/>
      </c>
      <c r="AW330" s="128" t="str">
        <f t="shared" si="15"/>
        <v/>
      </c>
      <c r="AX330" s="129" t="str">
        <f t="shared" si="16"/>
        <v/>
      </c>
      <c r="AY330" s="143"/>
      <c r="AZ330" s="130"/>
      <c r="BA330" s="131" t="str">
        <f t="shared" si="17"/>
        <v/>
      </c>
      <c r="BB330" s="143"/>
      <c r="BC330" s="143"/>
      <c r="BD330" s="132"/>
      <c r="BE330" s="141"/>
      <c r="BF330" s="134" t="str">
        <f t="shared" si="18"/>
        <v/>
      </c>
      <c r="BG330" s="135" t="str">
        <f t="shared" si="19"/>
        <v>FLE414__44501_0.417314814814815___Negative_44501_0.521157407407407_</v>
      </c>
      <c r="BH330" s="136" t="str">
        <f t="shared" si="20"/>
        <v/>
      </c>
      <c r="BI330" s="141" t="s">
        <v>1019</v>
      </c>
      <c r="BJ330" s="137" t="str">
        <f t="shared" si="21"/>
        <v>FLB3969</v>
      </c>
      <c r="BK330" s="138" t="b">
        <f t="shared" si="22"/>
        <v>0</v>
      </c>
      <c r="BL330" s="137" t="str">
        <f t="shared" si="23"/>
        <v/>
      </c>
      <c r="BM330" s="132"/>
      <c r="BN330" s="8" t="b">
        <f t="shared" si="24"/>
        <v>1</v>
      </c>
      <c r="BO330" s="139" t="b">
        <f t="shared" si="25"/>
        <v>0</v>
      </c>
      <c r="BP330" s="140" t="b">
        <f t="shared" si="26"/>
        <v>1</v>
      </c>
      <c r="BQ330" s="4"/>
      <c r="BR330" s="4" t="str">
        <f t="shared" si="27"/>
        <v/>
      </c>
      <c r="BS330" s="4"/>
      <c r="BT330" s="4"/>
    </row>
    <row r="331">
      <c r="A331" s="4" t="s">
        <v>1020</v>
      </c>
      <c r="B331" s="144">
        <v>44501.0</v>
      </c>
      <c r="C331" s="115">
        <v>0.4185069444444444</v>
      </c>
      <c r="D331" s="4"/>
      <c r="E331" s="143"/>
      <c r="F331" s="4"/>
      <c r="G331" s="4"/>
      <c r="H331" s="151"/>
      <c r="I331" s="4"/>
      <c r="J331" s="4"/>
      <c r="K331" s="4" t="s">
        <v>622</v>
      </c>
      <c r="L331" s="145">
        <v>44501.0</v>
      </c>
      <c r="M331" s="115">
        <v>0.5211574074074075</v>
      </c>
      <c r="N331" s="4"/>
      <c r="O331" s="4"/>
      <c r="P331" s="116" t="b">
        <f>IFNA(IF(VLOOKUP($A331,'Add from APT'!$AA$2:$AC808,3,FALSE)&gt;0,TRUE,FALSE),"ER - NOT IN APT")</f>
        <v>0</v>
      </c>
      <c r="Q331" s="82" t="str">
        <f>IF(ISLOGICAL(P331),IF(P331,"ER - REPS IN APT", IFNA(VLOOKUP($A331,RAW_APT!$A$3:$M808,7,FALSE),"ER - NOT IN APT")),P331)</f>
        <v>Result</v>
      </c>
      <c r="R331" s="117" t="b">
        <f t="shared" si="2"/>
        <v>1</v>
      </c>
      <c r="S331" s="116">
        <f t="shared" si="3"/>
        <v>1</v>
      </c>
      <c r="T331" s="146"/>
      <c r="U331" s="147"/>
      <c r="V331" s="147"/>
      <c r="W331" s="147"/>
      <c r="X331" s="120" t="b">
        <f t="shared" si="4"/>
        <v>0</v>
      </c>
      <c r="Y331" s="121" t="b">
        <v>0</v>
      </c>
      <c r="Z331" s="122" t="str">
        <f t="shared" si="5"/>
        <v/>
      </c>
      <c r="AA331" s="122" t="b">
        <f t="shared" si="6"/>
        <v>0</v>
      </c>
      <c r="AB331" s="147" t="b">
        <v>0</v>
      </c>
      <c r="AC331" s="148">
        <v>242.0</v>
      </c>
      <c r="AD331" s="149" t="b">
        <v>0</v>
      </c>
      <c r="AE331" s="125" t="str">
        <f t="shared" si="7"/>
        <v/>
      </c>
      <c r="AF331" s="117" t="b">
        <f t="shared" si="8"/>
        <v>0</v>
      </c>
      <c r="AG331" s="126" t="b">
        <f t="shared" si="9"/>
        <v>0</v>
      </c>
      <c r="AH331" s="148"/>
      <c r="AI331" s="150"/>
      <c r="AJ331" s="146"/>
      <c r="AK331" s="83" t="str">
        <f t="shared" si="10"/>
        <v>Negative</v>
      </c>
      <c r="AL331" s="147"/>
      <c r="AM331" s="83" t="s">
        <v>373</v>
      </c>
      <c r="AN331" s="83" t="s">
        <v>413</v>
      </c>
      <c r="AO331" s="83" t="str">
        <f>IFERROR(__xludf.DUMMYFUNCTION("IF($AG331, ""DELETED"",TRIM(JOIN("" "",D331:E331)))"),"")</f>
        <v/>
      </c>
      <c r="AP331" s="83" t="str">
        <f t="shared" ref="AP331:AQ331" si="355">IF($AG331, "DELETED", TRIM(CONCATENATE(F331,I331,U331)))</f>
        <v/>
      </c>
      <c r="AQ331" s="83" t="str">
        <f t="shared" si="355"/>
        <v/>
      </c>
      <c r="AR331" s="83" t="str">
        <f>IFERROR(__xludf.DUMMYFUNCTION("IF($AG331, ""DELETED"", TRIM(JOIN("" "",AP331,AQ331)))"),"")</f>
        <v/>
      </c>
      <c r="AS331" s="127"/>
      <c r="AT331" s="128" t="b">
        <f t="shared" si="12"/>
        <v>0</v>
      </c>
      <c r="AU331" s="128" t="str">
        <f t="shared" si="13"/>
        <v/>
      </c>
      <c r="AV331" s="128" t="str">
        <f t="shared" si="14"/>
        <v/>
      </c>
      <c r="AW331" s="128" t="str">
        <f t="shared" si="15"/>
        <v/>
      </c>
      <c r="AX331" s="129" t="str">
        <f t="shared" si="16"/>
        <v/>
      </c>
      <c r="AY331" s="143"/>
      <c r="AZ331" s="130"/>
      <c r="BA331" s="131" t="str">
        <f t="shared" si="17"/>
        <v/>
      </c>
      <c r="BB331" s="143"/>
      <c r="BC331" s="143"/>
      <c r="BD331" s="132"/>
      <c r="BE331" s="141"/>
      <c r="BF331" s="134" t="str">
        <f t="shared" si="18"/>
        <v/>
      </c>
      <c r="BG331" s="135" t="str">
        <f t="shared" si="19"/>
        <v>FLE434__44501_0.418506944444444___Negative_44501_0.521157407407407_</v>
      </c>
      <c r="BH331" s="136" t="str">
        <f t="shared" si="20"/>
        <v/>
      </c>
      <c r="BI331" s="141" t="s">
        <v>1021</v>
      </c>
      <c r="BJ331" s="137" t="str">
        <f t="shared" si="21"/>
        <v>FLB3970</v>
      </c>
      <c r="BK331" s="138" t="b">
        <f t="shared" si="22"/>
        <v>0</v>
      </c>
      <c r="BL331" s="137" t="str">
        <f t="shared" si="23"/>
        <v/>
      </c>
      <c r="BM331" s="132"/>
      <c r="BN331" s="8" t="b">
        <f t="shared" si="24"/>
        <v>1</v>
      </c>
      <c r="BO331" s="139" t="b">
        <f t="shared" si="25"/>
        <v>0</v>
      </c>
      <c r="BP331" s="140" t="b">
        <f t="shared" si="26"/>
        <v>1</v>
      </c>
      <c r="BQ331" s="4"/>
      <c r="BR331" s="4" t="str">
        <f t="shared" si="27"/>
        <v/>
      </c>
      <c r="BS331" s="4"/>
      <c r="BT331" s="4"/>
    </row>
    <row r="332">
      <c r="A332" s="4" t="s">
        <v>1022</v>
      </c>
      <c r="B332" s="144">
        <v>44501.0</v>
      </c>
      <c r="C332" s="115">
        <v>0.4189236111111111</v>
      </c>
      <c r="D332" s="4"/>
      <c r="E332" s="143"/>
      <c r="F332" s="4"/>
      <c r="G332" s="4"/>
      <c r="H332" s="151"/>
      <c r="I332" s="4"/>
      <c r="J332" s="4"/>
      <c r="K332" s="4" t="s">
        <v>622</v>
      </c>
      <c r="L332" s="145">
        <v>44501.0</v>
      </c>
      <c r="M332" s="115">
        <v>0.5211574074074075</v>
      </c>
      <c r="N332" s="4"/>
      <c r="O332" s="4"/>
      <c r="P332" s="116" t="b">
        <f>IFNA(IF(VLOOKUP($A332,'Add from APT'!$AA$2:$AC808,3,FALSE)&gt;0,TRUE,FALSE),"ER - NOT IN APT")</f>
        <v>0</v>
      </c>
      <c r="Q332" s="82" t="str">
        <f>IF(ISLOGICAL(P332),IF(P332,"ER - REPS IN APT", IFNA(VLOOKUP($A332,RAW_APT!$A$3:$M808,7,FALSE),"ER - NOT IN APT")),P332)</f>
        <v>Result</v>
      </c>
      <c r="R332" s="117" t="b">
        <f t="shared" si="2"/>
        <v>1</v>
      </c>
      <c r="S332" s="116">
        <f t="shared" si="3"/>
        <v>1</v>
      </c>
      <c r="T332" s="146"/>
      <c r="U332" s="147"/>
      <c r="V332" s="147"/>
      <c r="W332" s="147"/>
      <c r="X332" s="120" t="b">
        <f t="shared" si="4"/>
        <v>0</v>
      </c>
      <c r="Y332" s="121" t="b">
        <v>0</v>
      </c>
      <c r="Z332" s="122" t="str">
        <f t="shared" si="5"/>
        <v/>
      </c>
      <c r="AA332" s="122" t="b">
        <f t="shared" si="6"/>
        <v>0</v>
      </c>
      <c r="AB332" s="147" t="b">
        <v>0</v>
      </c>
      <c r="AC332" s="148">
        <v>241.0</v>
      </c>
      <c r="AD332" s="149" t="b">
        <v>0</v>
      </c>
      <c r="AE332" s="125" t="str">
        <f t="shared" si="7"/>
        <v/>
      </c>
      <c r="AF332" s="117" t="b">
        <f t="shared" si="8"/>
        <v>0</v>
      </c>
      <c r="AG332" s="126" t="b">
        <f t="shared" si="9"/>
        <v>0</v>
      </c>
      <c r="AH332" s="148"/>
      <c r="AI332" s="150"/>
      <c r="AJ332" s="146"/>
      <c r="AK332" s="83" t="str">
        <f t="shared" si="10"/>
        <v>Negative</v>
      </c>
      <c r="AL332" s="147"/>
      <c r="AM332" s="83" t="s">
        <v>373</v>
      </c>
      <c r="AN332" s="83" t="s">
        <v>325</v>
      </c>
      <c r="AO332" s="83" t="str">
        <f>IFERROR(__xludf.DUMMYFUNCTION("IF($AG332, ""DELETED"",TRIM(JOIN("" "",D332:E332)))"),"")</f>
        <v/>
      </c>
      <c r="AP332" s="83" t="str">
        <f t="shared" ref="AP332:AQ332" si="356">IF($AG332, "DELETED", TRIM(CONCATENATE(F332,I332,U332)))</f>
        <v/>
      </c>
      <c r="AQ332" s="83" t="str">
        <f t="shared" si="356"/>
        <v/>
      </c>
      <c r="AR332" s="83" t="str">
        <f>IFERROR(__xludf.DUMMYFUNCTION("IF($AG332, ""DELETED"", TRIM(JOIN("" "",AP332,AQ332)))"),"")</f>
        <v/>
      </c>
      <c r="AS332" s="127"/>
      <c r="AT332" s="128" t="b">
        <f t="shared" si="12"/>
        <v>0</v>
      </c>
      <c r="AU332" s="128" t="str">
        <f t="shared" si="13"/>
        <v/>
      </c>
      <c r="AV332" s="128" t="str">
        <f t="shared" si="14"/>
        <v/>
      </c>
      <c r="AW332" s="128" t="str">
        <f t="shared" si="15"/>
        <v/>
      </c>
      <c r="AX332" s="129" t="str">
        <f t="shared" si="16"/>
        <v/>
      </c>
      <c r="AY332" s="143"/>
      <c r="AZ332" s="130"/>
      <c r="BA332" s="131" t="str">
        <f t="shared" si="17"/>
        <v/>
      </c>
      <c r="BB332" s="143"/>
      <c r="BC332" s="143"/>
      <c r="BD332" s="132"/>
      <c r="BE332" s="141"/>
      <c r="BF332" s="134" t="str">
        <f t="shared" si="18"/>
        <v/>
      </c>
      <c r="BG332" s="135" t="str">
        <f t="shared" si="19"/>
        <v>FLE534__44501_0.418923611111111___Negative_44501_0.521157407407407_</v>
      </c>
      <c r="BH332" s="136" t="str">
        <f t="shared" si="20"/>
        <v/>
      </c>
      <c r="BI332" s="141" t="s">
        <v>1023</v>
      </c>
      <c r="BJ332" s="137" t="str">
        <f t="shared" si="21"/>
        <v>FLB3971</v>
      </c>
      <c r="BK332" s="138" t="b">
        <f t="shared" si="22"/>
        <v>0</v>
      </c>
      <c r="BL332" s="137" t="str">
        <f t="shared" si="23"/>
        <v/>
      </c>
      <c r="BM332" s="132"/>
      <c r="BN332" s="8" t="b">
        <f t="shared" si="24"/>
        <v>1</v>
      </c>
      <c r="BO332" s="139" t="b">
        <f t="shared" si="25"/>
        <v>0</v>
      </c>
      <c r="BP332" s="140" t="b">
        <f t="shared" si="26"/>
        <v>1</v>
      </c>
      <c r="BQ332" s="4"/>
      <c r="BR332" s="4" t="str">
        <f t="shared" si="27"/>
        <v/>
      </c>
      <c r="BS332" s="4"/>
      <c r="BT332" s="4"/>
    </row>
    <row r="333">
      <c r="A333" s="143" t="s">
        <v>1024</v>
      </c>
      <c r="B333" s="144">
        <v>44501.0</v>
      </c>
      <c r="C333" s="115">
        <v>0.42189814814814813</v>
      </c>
      <c r="D333" s="4"/>
      <c r="E333" s="143"/>
      <c r="F333" s="149"/>
      <c r="G333" s="147"/>
      <c r="H333" s="151"/>
      <c r="I333" s="4"/>
      <c r="J333" s="4"/>
      <c r="K333" s="4" t="s">
        <v>622</v>
      </c>
      <c r="L333" s="144">
        <v>44501.0</v>
      </c>
      <c r="M333" s="115">
        <v>0.5211574074074075</v>
      </c>
      <c r="N333" s="4"/>
      <c r="O333" s="4"/>
      <c r="P333" s="116" t="b">
        <f>IFNA(IF(VLOOKUP($A333,'Add from APT'!$AA$2:$AC808,3,FALSE)&gt;0,TRUE,FALSE),"ER - NOT IN APT")</f>
        <v>0</v>
      </c>
      <c r="Q333" s="82" t="str">
        <f>IF(ISLOGICAL(P333),IF(P333,"ER - REPS IN APT", IFNA(VLOOKUP($A333,RAW_APT!$A$3:$M808,7,FALSE),"ER - NOT IN APT")),P333)</f>
        <v>Result</v>
      </c>
      <c r="R333" s="117" t="b">
        <f t="shared" si="2"/>
        <v>1</v>
      </c>
      <c r="S333" s="116">
        <f t="shared" si="3"/>
        <v>1</v>
      </c>
      <c r="T333" s="148">
        <v>0.0</v>
      </c>
      <c r="U333" s="149"/>
      <c r="V333" s="147"/>
      <c r="W333" s="147"/>
      <c r="X333" s="120" t="b">
        <f t="shared" si="4"/>
        <v>0</v>
      </c>
      <c r="Y333" s="121" t="b">
        <v>0</v>
      </c>
      <c r="Z333" s="122" t="str">
        <f t="shared" si="5"/>
        <v/>
      </c>
      <c r="AA333" s="122" t="b">
        <f t="shared" si="6"/>
        <v>0</v>
      </c>
      <c r="AB333" s="147" t="b">
        <v>0</v>
      </c>
      <c r="AC333" s="148">
        <v>677.0</v>
      </c>
      <c r="AD333" s="149" t="b">
        <v>1</v>
      </c>
      <c r="AE333" s="125">
        <f t="shared" si="7"/>
        <v>142.9333333</v>
      </c>
      <c r="AF333" s="117" t="b">
        <f t="shared" si="8"/>
        <v>0</v>
      </c>
      <c r="AG333" s="126" t="b">
        <f t="shared" si="9"/>
        <v>0</v>
      </c>
      <c r="AH333" s="148"/>
      <c r="AI333" s="150">
        <v>6.0</v>
      </c>
      <c r="AJ333" s="146"/>
      <c r="AK333" s="83" t="str">
        <f t="shared" si="10"/>
        <v>Negative</v>
      </c>
      <c r="AL333" s="147"/>
      <c r="AM333" s="83" t="s">
        <v>373</v>
      </c>
      <c r="AN333" s="83" t="s">
        <v>1025</v>
      </c>
      <c r="AO333" s="83" t="str">
        <f>IFERROR(__xludf.DUMMYFUNCTION("IF($AG333, ""DELETED"",TRIM(JOIN("" "",D333:E333)))"),"")</f>
        <v/>
      </c>
      <c r="AP333" s="83" t="str">
        <f t="shared" ref="AP333:AQ333" si="357">IF($AG333, "DELETED", TRIM(CONCATENATE(F333,I333,U333)))</f>
        <v/>
      </c>
      <c r="AQ333" s="83" t="str">
        <f t="shared" si="357"/>
        <v/>
      </c>
      <c r="AR333" s="83" t="str">
        <f>IFERROR(__xludf.DUMMYFUNCTION("IF($AG333, ""DELETED"", TRIM(JOIN("" "",AP333,AQ333)))"),"")</f>
        <v/>
      </c>
      <c r="AS333" s="127"/>
      <c r="AT333" s="128" t="b">
        <f t="shared" si="12"/>
        <v>0</v>
      </c>
      <c r="AU333" s="128" t="str">
        <f t="shared" si="13"/>
        <v/>
      </c>
      <c r="AV333" s="128" t="str">
        <f t="shared" si="14"/>
        <v/>
      </c>
      <c r="AW333" s="128" t="str">
        <f t="shared" si="15"/>
        <v/>
      </c>
      <c r="AX333" s="129" t="str">
        <f t="shared" si="16"/>
        <v/>
      </c>
      <c r="AY333" s="143"/>
      <c r="AZ333" s="130"/>
      <c r="BA333" s="131" t="str">
        <f t="shared" si="17"/>
        <v/>
      </c>
      <c r="BB333" s="143"/>
      <c r="BC333" s="143"/>
      <c r="BD333" s="132"/>
      <c r="BE333" s="141"/>
      <c r="BF333" s="134" t="str">
        <f t="shared" si="18"/>
        <v/>
      </c>
      <c r="BG333" s="135" t="str">
        <f t="shared" si="19"/>
        <v>FLE387__44501_0.421898148148148___Negative_44501_0.521157407407407_</v>
      </c>
      <c r="BH333" s="136" t="str">
        <f t="shared" si="20"/>
        <v/>
      </c>
      <c r="BI333" s="141" t="s">
        <v>1026</v>
      </c>
      <c r="BJ333" s="137" t="str">
        <f t="shared" si="21"/>
        <v>FLB3972</v>
      </c>
      <c r="BK333" s="138" t="b">
        <f t="shared" si="22"/>
        <v>0</v>
      </c>
      <c r="BL333" s="137" t="str">
        <f t="shared" si="23"/>
        <v/>
      </c>
      <c r="BM333" s="132"/>
      <c r="BN333" s="8" t="b">
        <f t="shared" si="24"/>
        <v>1</v>
      </c>
      <c r="BO333" s="139" t="b">
        <f t="shared" si="25"/>
        <v>0</v>
      </c>
      <c r="BP333" s="140" t="b">
        <f t="shared" si="26"/>
        <v>1</v>
      </c>
      <c r="BQ333" s="4"/>
      <c r="BR333" s="4" t="str">
        <f t="shared" si="27"/>
        <v/>
      </c>
      <c r="BS333" s="4"/>
      <c r="BT333" s="4"/>
    </row>
    <row r="334">
      <c r="A334" s="4" t="s">
        <v>1027</v>
      </c>
      <c r="B334" s="144">
        <v>44501.0</v>
      </c>
      <c r="C334" s="115">
        <v>0.4241087962962963</v>
      </c>
      <c r="D334" s="4"/>
      <c r="E334" s="143"/>
      <c r="F334" s="4"/>
      <c r="G334" s="4"/>
      <c r="H334" s="151"/>
      <c r="I334" s="4"/>
      <c r="J334" s="4"/>
      <c r="K334" s="4" t="s">
        <v>622</v>
      </c>
      <c r="L334" s="145">
        <v>44501.0</v>
      </c>
      <c r="M334" s="115">
        <v>0.5211574074074075</v>
      </c>
      <c r="N334" s="4"/>
      <c r="O334" s="4"/>
      <c r="P334" s="116" t="b">
        <f>IFNA(IF(VLOOKUP($A334,'Add from APT'!$AA$2:$AC808,3,FALSE)&gt;0,TRUE,FALSE),"ER - NOT IN APT")</f>
        <v>0</v>
      </c>
      <c r="Q334" s="82" t="str">
        <f>IF(ISLOGICAL(P334),IF(P334,"ER - REPS IN APT", IFNA(VLOOKUP($A334,RAW_APT!$A$3:$M808,7,FALSE),"ER - NOT IN APT")),P334)</f>
        <v>Result</v>
      </c>
      <c r="R334" s="117" t="b">
        <f t="shared" si="2"/>
        <v>1</v>
      </c>
      <c r="S334" s="116">
        <f t="shared" si="3"/>
        <v>1</v>
      </c>
      <c r="T334" s="146"/>
      <c r="U334" s="147"/>
      <c r="V334" s="147"/>
      <c r="W334" s="147"/>
      <c r="X334" s="120" t="b">
        <f t="shared" si="4"/>
        <v>0</v>
      </c>
      <c r="Y334" s="121" t="b">
        <v>0</v>
      </c>
      <c r="Z334" s="122" t="str">
        <f t="shared" si="5"/>
        <v/>
      </c>
      <c r="AA334" s="122" t="b">
        <f t="shared" si="6"/>
        <v>0</v>
      </c>
      <c r="AB334" s="147" t="b">
        <v>0</v>
      </c>
      <c r="AC334" s="148">
        <v>240.0</v>
      </c>
      <c r="AD334" s="149" t="b">
        <v>0</v>
      </c>
      <c r="AE334" s="125" t="str">
        <f t="shared" si="7"/>
        <v/>
      </c>
      <c r="AF334" s="117" t="b">
        <f t="shared" si="8"/>
        <v>0</v>
      </c>
      <c r="AG334" s="126" t="b">
        <f t="shared" si="9"/>
        <v>0</v>
      </c>
      <c r="AH334" s="148"/>
      <c r="AI334" s="150"/>
      <c r="AJ334" s="146"/>
      <c r="AK334" s="83" t="str">
        <f t="shared" si="10"/>
        <v>Negative</v>
      </c>
      <c r="AL334" s="147"/>
      <c r="AM334" s="83" t="s">
        <v>280</v>
      </c>
      <c r="AN334" s="83" t="s">
        <v>520</v>
      </c>
      <c r="AO334" s="83" t="str">
        <f>IFERROR(__xludf.DUMMYFUNCTION("IF($AG334, ""DELETED"",TRIM(JOIN("" "",D334:E334)))"),"")</f>
        <v/>
      </c>
      <c r="AP334" s="83" t="str">
        <f t="shared" ref="AP334:AQ334" si="358">IF($AG334, "DELETED", TRIM(CONCATENATE(F334,I334,U334)))</f>
        <v/>
      </c>
      <c r="AQ334" s="83" t="str">
        <f t="shared" si="358"/>
        <v/>
      </c>
      <c r="AR334" s="83" t="str">
        <f>IFERROR(__xludf.DUMMYFUNCTION("IF($AG334, ""DELETED"", TRIM(JOIN("" "",AP334,AQ334)))"),"")</f>
        <v/>
      </c>
      <c r="AS334" s="127"/>
      <c r="AT334" s="128" t="b">
        <f t="shared" si="12"/>
        <v>0</v>
      </c>
      <c r="AU334" s="128" t="str">
        <f t="shared" si="13"/>
        <v/>
      </c>
      <c r="AV334" s="128" t="str">
        <f t="shared" si="14"/>
        <v/>
      </c>
      <c r="AW334" s="128" t="str">
        <f t="shared" si="15"/>
        <v/>
      </c>
      <c r="AX334" s="129" t="str">
        <f t="shared" si="16"/>
        <v/>
      </c>
      <c r="AY334" s="143"/>
      <c r="AZ334" s="130"/>
      <c r="BA334" s="131" t="str">
        <f t="shared" si="17"/>
        <v/>
      </c>
      <c r="BB334" s="143"/>
      <c r="BC334" s="143"/>
      <c r="BD334" s="132"/>
      <c r="BE334" s="141"/>
      <c r="BF334" s="134" t="str">
        <f t="shared" si="18"/>
        <v/>
      </c>
      <c r="BG334" s="135" t="str">
        <f t="shared" si="19"/>
        <v>FLE519__44501_0.424108796296296___Negative_44501_0.521157407407407_</v>
      </c>
      <c r="BH334" s="136" t="str">
        <f t="shared" si="20"/>
        <v/>
      </c>
      <c r="BI334" s="141" t="s">
        <v>1028</v>
      </c>
      <c r="BJ334" s="137" t="str">
        <f t="shared" si="21"/>
        <v>FLB3973</v>
      </c>
      <c r="BK334" s="138" t="b">
        <f t="shared" si="22"/>
        <v>0</v>
      </c>
      <c r="BL334" s="137" t="str">
        <f t="shared" si="23"/>
        <v/>
      </c>
      <c r="BM334" s="132"/>
      <c r="BN334" s="8" t="b">
        <f t="shared" si="24"/>
        <v>1</v>
      </c>
      <c r="BO334" s="139" t="b">
        <f t="shared" si="25"/>
        <v>0</v>
      </c>
      <c r="BP334" s="140" t="b">
        <f t="shared" si="26"/>
        <v>1</v>
      </c>
      <c r="BQ334" s="4"/>
      <c r="BR334" s="4" t="str">
        <f t="shared" si="27"/>
        <v/>
      </c>
      <c r="BS334" s="4"/>
      <c r="BT334" s="4"/>
    </row>
    <row r="335">
      <c r="A335" s="143" t="s">
        <v>1029</v>
      </c>
      <c r="B335" s="144">
        <v>44501.0</v>
      </c>
      <c r="C335" s="115">
        <v>0.4257986111111111</v>
      </c>
      <c r="D335" s="4"/>
      <c r="E335" s="143"/>
      <c r="F335" s="149"/>
      <c r="G335" s="147"/>
      <c r="H335" s="151"/>
      <c r="I335" s="4"/>
      <c r="J335" s="4"/>
      <c r="K335" s="4" t="s">
        <v>622</v>
      </c>
      <c r="L335" s="145">
        <v>44501.0</v>
      </c>
      <c r="M335" s="115">
        <v>0.5211574074074075</v>
      </c>
      <c r="N335" s="4"/>
      <c r="O335" s="4"/>
      <c r="P335" s="116" t="b">
        <f>IFNA(IF(VLOOKUP($A335,'Add from APT'!$AA$2:$AC808,3,FALSE)&gt;0,TRUE,FALSE),"ER - NOT IN APT")</f>
        <v>0</v>
      </c>
      <c r="Q335" s="82" t="str">
        <f>IF(ISLOGICAL(P335),IF(P335,"ER - REPS IN APT", IFNA(VLOOKUP($A335,RAW_APT!$A$3:$M808,7,FALSE),"ER - NOT IN APT")),P335)</f>
        <v>Result</v>
      </c>
      <c r="R335" s="117" t="b">
        <f t="shared" si="2"/>
        <v>1</v>
      </c>
      <c r="S335" s="116">
        <f t="shared" si="3"/>
        <v>1</v>
      </c>
      <c r="T335" s="148">
        <v>0.0</v>
      </c>
      <c r="U335" s="149"/>
      <c r="V335" s="147"/>
      <c r="W335" s="147"/>
      <c r="X335" s="120" t="b">
        <f t="shared" si="4"/>
        <v>0</v>
      </c>
      <c r="Y335" s="121" t="b">
        <v>0</v>
      </c>
      <c r="Z335" s="122" t="str">
        <f t="shared" si="5"/>
        <v/>
      </c>
      <c r="AA335" s="122" t="b">
        <f t="shared" si="6"/>
        <v>0</v>
      </c>
      <c r="AB335" s="147" t="b">
        <v>0</v>
      </c>
      <c r="AC335" s="148">
        <v>676.0</v>
      </c>
      <c r="AD335" s="149" t="b">
        <v>1</v>
      </c>
      <c r="AE335" s="125" t="str">
        <f t="shared" si="7"/>
        <v/>
      </c>
      <c r="AF335" s="117" t="b">
        <f t="shared" si="8"/>
        <v>0</v>
      </c>
      <c r="AG335" s="126" t="b">
        <f t="shared" si="9"/>
        <v>0</v>
      </c>
      <c r="AH335" s="148"/>
      <c r="AI335" s="150"/>
      <c r="AJ335" s="146"/>
      <c r="AK335" s="83" t="str">
        <f t="shared" si="10"/>
        <v>Negative</v>
      </c>
      <c r="AL335" s="147"/>
      <c r="AM335" s="83" t="s">
        <v>280</v>
      </c>
      <c r="AN335" s="83" t="s">
        <v>1030</v>
      </c>
      <c r="AO335" s="83" t="str">
        <f>IFERROR(__xludf.DUMMYFUNCTION("IF($AG335, ""DELETED"",TRIM(JOIN("" "",D335:E335)))"),"")</f>
        <v/>
      </c>
      <c r="AP335" s="83" t="str">
        <f t="shared" ref="AP335:AQ335" si="359">IF($AG335, "DELETED", TRIM(CONCATENATE(F335,I335,U335)))</f>
        <v/>
      </c>
      <c r="AQ335" s="83" t="str">
        <f t="shared" si="359"/>
        <v/>
      </c>
      <c r="AR335" s="83" t="str">
        <f>IFERROR(__xludf.DUMMYFUNCTION("IF($AG335, ""DELETED"", TRIM(JOIN("" "",AP335,AQ335)))"),"")</f>
        <v/>
      </c>
      <c r="AS335" s="127"/>
      <c r="AT335" s="128" t="b">
        <f t="shared" si="12"/>
        <v>0</v>
      </c>
      <c r="AU335" s="128" t="str">
        <f t="shared" si="13"/>
        <v/>
      </c>
      <c r="AV335" s="128" t="str">
        <f t="shared" si="14"/>
        <v/>
      </c>
      <c r="AW335" s="128" t="str">
        <f t="shared" si="15"/>
        <v/>
      </c>
      <c r="AX335" s="129" t="str">
        <f t="shared" si="16"/>
        <v/>
      </c>
      <c r="AY335" s="143"/>
      <c r="AZ335" s="130"/>
      <c r="BA335" s="131" t="str">
        <f t="shared" si="17"/>
        <v/>
      </c>
      <c r="BB335" s="143"/>
      <c r="BC335" s="143"/>
      <c r="BD335" s="132"/>
      <c r="BE335" s="141"/>
      <c r="BF335" s="134" t="str">
        <f t="shared" si="18"/>
        <v/>
      </c>
      <c r="BG335" s="135" t="str">
        <f t="shared" si="19"/>
        <v>FLE538__44501_0.425798611111111___Negative_44501_0.521157407407407_</v>
      </c>
      <c r="BH335" s="136" t="str">
        <f t="shared" si="20"/>
        <v/>
      </c>
      <c r="BI335" s="141" t="s">
        <v>1031</v>
      </c>
      <c r="BJ335" s="137" t="str">
        <f t="shared" si="21"/>
        <v>FLB3974</v>
      </c>
      <c r="BK335" s="138" t="b">
        <f t="shared" si="22"/>
        <v>0</v>
      </c>
      <c r="BL335" s="137" t="str">
        <f t="shared" si="23"/>
        <v/>
      </c>
      <c r="BM335" s="132"/>
      <c r="BN335" s="8" t="b">
        <f t="shared" si="24"/>
        <v>1</v>
      </c>
      <c r="BO335" s="139" t="b">
        <f t="shared" si="25"/>
        <v>0</v>
      </c>
      <c r="BP335" s="140" t="b">
        <f t="shared" si="26"/>
        <v>1</v>
      </c>
      <c r="BQ335" s="4"/>
      <c r="BR335" s="4" t="str">
        <f t="shared" si="27"/>
        <v/>
      </c>
      <c r="BS335" s="4"/>
      <c r="BT335" s="4"/>
    </row>
    <row r="336">
      <c r="A336" s="4" t="s">
        <v>1032</v>
      </c>
      <c r="B336" s="144">
        <v>44501.0</v>
      </c>
      <c r="C336" s="115">
        <v>0.4263425925925926</v>
      </c>
      <c r="D336" s="4"/>
      <c r="E336" s="143"/>
      <c r="F336" s="4"/>
      <c r="G336" s="4"/>
      <c r="H336" s="151"/>
      <c r="I336" s="4"/>
      <c r="J336" s="4"/>
      <c r="K336" s="4" t="s">
        <v>622</v>
      </c>
      <c r="L336" s="145">
        <v>44501.0</v>
      </c>
      <c r="M336" s="115">
        <v>0.5211574074074075</v>
      </c>
      <c r="N336" s="4"/>
      <c r="O336" s="4"/>
      <c r="P336" s="116" t="b">
        <f>IFNA(IF(VLOOKUP($A336,'Add from APT'!$AA$2:$AC808,3,FALSE)&gt;0,TRUE,FALSE),"ER - NOT IN APT")</f>
        <v>0</v>
      </c>
      <c r="Q336" s="82" t="str">
        <f>IF(ISLOGICAL(P336),IF(P336,"ER - REPS IN APT", IFNA(VLOOKUP($A336,RAW_APT!$A$3:$M808,7,FALSE),"ER - NOT IN APT")),P336)</f>
        <v>Result</v>
      </c>
      <c r="R336" s="117" t="b">
        <f t="shared" si="2"/>
        <v>1</v>
      </c>
      <c r="S336" s="116">
        <f t="shared" si="3"/>
        <v>1</v>
      </c>
      <c r="T336" s="146"/>
      <c r="U336" s="147"/>
      <c r="V336" s="147"/>
      <c r="W336" s="147"/>
      <c r="X336" s="120" t="b">
        <f t="shared" si="4"/>
        <v>0</v>
      </c>
      <c r="Y336" s="121" t="b">
        <v>0</v>
      </c>
      <c r="Z336" s="122" t="str">
        <f t="shared" si="5"/>
        <v/>
      </c>
      <c r="AA336" s="122" t="b">
        <f t="shared" si="6"/>
        <v>0</v>
      </c>
      <c r="AB336" s="147" t="b">
        <v>0</v>
      </c>
      <c r="AC336" s="148">
        <v>239.0</v>
      </c>
      <c r="AD336" s="149" t="b">
        <v>0</v>
      </c>
      <c r="AE336" s="125" t="str">
        <f t="shared" si="7"/>
        <v/>
      </c>
      <c r="AF336" s="117" t="b">
        <f t="shared" si="8"/>
        <v>0</v>
      </c>
      <c r="AG336" s="126" t="b">
        <f t="shared" si="9"/>
        <v>0</v>
      </c>
      <c r="AH336" s="148"/>
      <c r="AI336" s="150"/>
      <c r="AJ336" s="146"/>
      <c r="AK336" s="83" t="str">
        <f t="shared" si="10"/>
        <v>Negative</v>
      </c>
      <c r="AL336" s="147"/>
      <c r="AM336" s="83" t="s">
        <v>280</v>
      </c>
      <c r="AN336" s="83" t="s">
        <v>426</v>
      </c>
      <c r="AO336" s="83" t="str">
        <f>IFERROR(__xludf.DUMMYFUNCTION("IF($AG336, ""DELETED"",TRIM(JOIN("" "",D336:E336)))"),"")</f>
        <v/>
      </c>
      <c r="AP336" s="83" t="str">
        <f t="shared" ref="AP336:AQ336" si="360">IF($AG336, "DELETED", TRIM(CONCATENATE(F336,I336,U336)))</f>
        <v/>
      </c>
      <c r="AQ336" s="83" t="str">
        <f t="shared" si="360"/>
        <v/>
      </c>
      <c r="AR336" s="83" t="str">
        <f>IFERROR(__xludf.DUMMYFUNCTION("IF($AG336, ""DELETED"", TRIM(JOIN("" "",AP336,AQ336)))"),"")</f>
        <v/>
      </c>
      <c r="AS336" s="127"/>
      <c r="AT336" s="128" t="b">
        <f t="shared" si="12"/>
        <v>0</v>
      </c>
      <c r="AU336" s="128" t="str">
        <f t="shared" si="13"/>
        <v/>
      </c>
      <c r="AV336" s="128" t="str">
        <f t="shared" si="14"/>
        <v/>
      </c>
      <c r="AW336" s="128" t="str">
        <f t="shared" si="15"/>
        <v/>
      </c>
      <c r="AX336" s="129" t="str">
        <f t="shared" si="16"/>
        <v/>
      </c>
      <c r="AY336" s="143"/>
      <c r="AZ336" s="130"/>
      <c r="BA336" s="131" t="str">
        <f t="shared" si="17"/>
        <v/>
      </c>
      <c r="BB336" s="143"/>
      <c r="BC336" s="143"/>
      <c r="BD336" s="132"/>
      <c r="BE336" s="141"/>
      <c r="BF336" s="134" t="str">
        <f t="shared" si="18"/>
        <v/>
      </c>
      <c r="BG336" s="135" t="str">
        <f t="shared" si="19"/>
        <v>FLE426__44501_0.426342592592593___Negative_44501_0.521157407407407_</v>
      </c>
      <c r="BH336" s="136" t="str">
        <f t="shared" si="20"/>
        <v/>
      </c>
      <c r="BI336" s="141" t="s">
        <v>1033</v>
      </c>
      <c r="BJ336" s="137" t="str">
        <f t="shared" si="21"/>
        <v>FLB3975</v>
      </c>
      <c r="BK336" s="138" t="b">
        <f t="shared" si="22"/>
        <v>0</v>
      </c>
      <c r="BL336" s="137" t="str">
        <f t="shared" si="23"/>
        <v/>
      </c>
      <c r="BM336" s="132"/>
      <c r="BN336" s="8" t="b">
        <f t="shared" si="24"/>
        <v>1</v>
      </c>
      <c r="BO336" s="139" t="b">
        <f t="shared" si="25"/>
        <v>0</v>
      </c>
      <c r="BP336" s="140" t="b">
        <f t="shared" si="26"/>
        <v>1</v>
      </c>
      <c r="BQ336" s="4"/>
      <c r="BR336" s="4" t="str">
        <f t="shared" si="27"/>
        <v/>
      </c>
      <c r="BS336" s="4"/>
      <c r="BT336" s="4"/>
    </row>
    <row r="337">
      <c r="A337" s="143" t="s">
        <v>1034</v>
      </c>
      <c r="B337" s="144">
        <v>44501.0</v>
      </c>
      <c r="C337" s="115">
        <v>0.6401736111111112</v>
      </c>
      <c r="D337" s="4"/>
      <c r="E337" s="143"/>
      <c r="F337" s="149"/>
      <c r="G337" s="147"/>
      <c r="H337" s="151"/>
      <c r="I337" s="4"/>
      <c r="J337" s="4"/>
      <c r="K337" s="4" t="s">
        <v>622</v>
      </c>
      <c r="L337" s="144">
        <v>44503.0</v>
      </c>
      <c r="M337" s="115">
        <v>0.5576041666666667</v>
      </c>
      <c r="N337" s="4"/>
      <c r="O337" s="4"/>
      <c r="P337" s="116" t="b">
        <f>IFNA(IF(VLOOKUP($A337,'Add from APT'!$AA$2:$AC808,3,FALSE)&gt;0,TRUE,FALSE),"ER - NOT IN APT")</f>
        <v>0</v>
      </c>
      <c r="Q337" s="82" t="str">
        <f>IF(ISLOGICAL(P337),IF(P337,"ER - REPS IN APT", IFNA(VLOOKUP($A337,RAW_APT!$A$3:$M808,7,FALSE),"ER - NOT IN APT")),P337)</f>
        <v>Result</v>
      </c>
      <c r="R337" s="117" t="b">
        <f t="shared" si="2"/>
        <v>1</v>
      </c>
      <c r="S337" s="116">
        <f t="shared" si="3"/>
        <v>1</v>
      </c>
      <c r="T337" s="148">
        <v>0.0</v>
      </c>
      <c r="U337" s="149"/>
      <c r="V337" s="147"/>
      <c r="W337" s="147"/>
      <c r="X337" s="120" t="b">
        <f t="shared" si="4"/>
        <v>0</v>
      </c>
      <c r="Y337" s="121" t="b">
        <v>0</v>
      </c>
      <c r="Z337" s="122" t="str">
        <f t="shared" si="5"/>
        <v/>
      </c>
      <c r="AA337" s="122" t="b">
        <f t="shared" si="6"/>
        <v>0</v>
      </c>
      <c r="AB337" s="147" t="b">
        <v>0</v>
      </c>
      <c r="AC337" s="148">
        <v>675.0</v>
      </c>
      <c r="AD337" s="149" t="b">
        <v>1</v>
      </c>
      <c r="AE337" s="125" t="str">
        <f t="shared" si="7"/>
        <v/>
      </c>
      <c r="AF337" s="117" t="b">
        <f t="shared" si="8"/>
        <v>0</v>
      </c>
      <c r="AG337" s="126" t="b">
        <f t="shared" si="9"/>
        <v>0</v>
      </c>
      <c r="AH337" s="148"/>
      <c r="AI337" s="150"/>
      <c r="AJ337" s="146"/>
      <c r="AK337" s="83" t="str">
        <f t="shared" si="10"/>
        <v>Negative</v>
      </c>
      <c r="AL337" s="147"/>
      <c r="AM337" s="83" t="s">
        <v>280</v>
      </c>
      <c r="AN337" s="83" t="s">
        <v>610</v>
      </c>
      <c r="AO337" s="83" t="str">
        <f>IFERROR(__xludf.DUMMYFUNCTION("IF($AG337, ""DELETED"",TRIM(JOIN("" "",D337:E337)))"),"")</f>
        <v/>
      </c>
      <c r="AP337" s="83" t="str">
        <f t="shared" ref="AP337:AQ337" si="361">IF($AG337, "DELETED", TRIM(CONCATENATE(F337,I337,U337)))</f>
        <v/>
      </c>
      <c r="AQ337" s="83" t="str">
        <f t="shared" si="361"/>
        <v/>
      </c>
      <c r="AR337" s="83" t="str">
        <f>IFERROR(__xludf.DUMMYFUNCTION("IF($AG337, ""DELETED"", TRIM(JOIN("" "",AP337,AQ337)))"),"")</f>
        <v/>
      </c>
      <c r="AS337" s="127"/>
      <c r="AT337" s="128" t="b">
        <f t="shared" si="12"/>
        <v>0</v>
      </c>
      <c r="AU337" s="128" t="str">
        <f t="shared" si="13"/>
        <v/>
      </c>
      <c r="AV337" s="128" t="str">
        <f t="shared" si="14"/>
        <v/>
      </c>
      <c r="AW337" s="128" t="str">
        <f t="shared" si="15"/>
        <v/>
      </c>
      <c r="AX337" s="129" t="str">
        <f t="shared" si="16"/>
        <v/>
      </c>
      <c r="AY337" s="143"/>
      <c r="AZ337" s="130"/>
      <c r="BA337" s="131" t="str">
        <f t="shared" si="17"/>
        <v/>
      </c>
      <c r="BB337" s="143"/>
      <c r="BC337" s="143"/>
      <c r="BD337" s="132"/>
      <c r="BE337" s="141"/>
      <c r="BF337" s="134" t="str">
        <f t="shared" si="18"/>
        <v/>
      </c>
      <c r="BG337" s="135" t="str">
        <f t="shared" si="19"/>
        <v>FLE389__44501_0.640173611111111___Negative_44503_0.557604166666667_</v>
      </c>
      <c r="BH337" s="136" t="str">
        <f t="shared" si="20"/>
        <v/>
      </c>
      <c r="BI337" s="141" t="s">
        <v>1035</v>
      </c>
      <c r="BJ337" s="137" t="str">
        <f t="shared" si="21"/>
        <v>FLB3976</v>
      </c>
      <c r="BK337" s="138" t="b">
        <f t="shared" si="22"/>
        <v>0</v>
      </c>
      <c r="BL337" s="137" t="str">
        <f t="shared" si="23"/>
        <v/>
      </c>
      <c r="BM337" s="132"/>
      <c r="BN337" s="8" t="b">
        <f t="shared" si="24"/>
        <v>1</v>
      </c>
      <c r="BO337" s="139" t="b">
        <f t="shared" si="25"/>
        <v>0</v>
      </c>
      <c r="BP337" s="140" t="b">
        <f t="shared" si="26"/>
        <v>1</v>
      </c>
      <c r="BQ337" s="4"/>
      <c r="BR337" s="4" t="str">
        <f t="shared" si="27"/>
        <v/>
      </c>
      <c r="BS337" s="4"/>
      <c r="BT337" s="4"/>
    </row>
    <row r="338">
      <c r="A338" s="143" t="s">
        <v>1036</v>
      </c>
      <c r="B338" s="144">
        <v>44501.0</v>
      </c>
      <c r="C338" s="115">
        <v>0.6403587962962963</v>
      </c>
      <c r="D338" s="4"/>
      <c r="E338" s="143"/>
      <c r="F338" s="149"/>
      <c r="G338" s="149"/>
      <c r="H338" s="4"/>
      <c r="I338" s="4"/>
      <c r="J338" s="4"/>
      <c r="K338" s="4" t="s">
        <v>622</v>
      </c>
      <c r="L338" s="145">
        <v>44503.0</v>
      </c>
      <c r="M338" s="115">
        <v>0.5576157407407407</v>
      </c>
      <c r="N338" s="4"/>
      <c r="O338" s="4"/>
      <c r="P338" s="116" t="b">
        <f>IFNA(IF(VLOOKUP($A338,'Add from APT'!$AA$2:$AC808,3,FALSE)&gt;0,TRUE,FALSE),"ER - NOT IN APT")</f>
        <v>0</v>
      </c>
      <c r="Q338" s="82" t="str">
        <f>IF(ISLOGICAL(P338),IF(P338,"ER - REPS IN APT", IFNA(VLOOKUP($A338,RAW_APT!$A$3:$M808,7,FALSE),"ER - NOT IN APT")),P338)</f>
        <v>Result</v>
      </c>
      <c r="R338" s="117" t="b">
        <f t="shared" si="2"/>
        <v>1</v>
      </c>
      <c r="S338" s="116">
        <f t="shared" si="3"/>
        <v>1</v>
      </c>
      <c r="T338" s="148">
        <v>0.0</v>
      </c>
      <c r="U338" s="149"/>
      <c r="V338" s="149"/>
      <c r="W338" s="149"/>
      <c r="X338" s="120" t="b">
        <f t="shared" si="4"/>
        <v>0</v>
      </c>
      <c r="Y338" s="121" t="b">
        <v>0</v>
      </c>
      <c r="Z338" s="122" t="str">
        <f t="shared" si="5"/>
        <v/>
      </c>
      <c r="AA338" s="122" t="b">
        <f t="shared" si="6"/>
        <v>0</v>
      </c>
      <c r="AB338" s="147" t="b">
        <v>0</v>
      </c>
      <c r="AC338" s="148">
        <v>674.0</v>
      </c>
      <c r="AD338" s="149" t="b">
        <v>1</v>
      </c>
      <c r="AE338" s="125" t="str">
        <f t="shared" si="7"/>
        <v/>
      </c>
      <c r="AF338" s="117" t="b">
        <f t="shared" si="8"/>
        <v>0</v>
      </c>
      <c r="AG338" s="126" t="b">
        <f t="shared" si="9"/>
        <v>0</v>
      </c>
      <c r="AH338" s="148"/>
      <c r="AI338" s="150"/>
      <c r="AJ338" s="146"/>
      <c r="AK338" s="83" t="str">
        <f t="shared" si="10"/>
        <v>Negative</v>
      </c>
      <c r="AL338" s="147"/>
      <c r="AM338" s="83" t="s">
        <v>280</v>
      </c>
      <c r="AN338" s="83" t="s">
        <v>491</v>
      </c>
      <c r="AO338" s="83" t="str">
        <f>IFERROR(__xludf.DUMMYFUNCTION("IF($AG338, ""DELETED"",TRIM(JOIN("" "",D338:E338)))"),"")</f>
        <v/>
      </c>
      <c r="AP338" s="83" t="str">
        <f t="shared" ref="AP338:AQ338" si="362">IF($AG338, "DELETED", TRIM(CONCATENATE(F338,I338,U338)))</f>
        <v/>
      </c>
      <c r="AQ338" s="83" t="str">
        <f t="shared" si="362"/>
        <v/>
      </c>
      <c r="AR338" s="83" t="str">
        <f>IFERROR(__xludf.DUMMYFUNCTION("IF($AG338, ""DELETED"", TRIM(JOIN("" "",AP338,AQ338)))"),"")</f>
        <v/>
      </c>
      <c r="AS338" s="127"/>
      <c r="AT338" s="128" t="b">
        <f t="shared" si="12"/>
        <v>0</v>
      </c>
      <c r="AU338" s="128" t="str">
        <f t="shared" si="13"/>
        <v/>
      </c>
      <c r="AV338" s="128" t="str">
        <f t="shared" si="14"/>
        <v/>
      </c>
      <c r="AW338" s="128" t="str">
        <f t="shared" si="15"/>
        <v/>
      </c>
      <c r="AX338" s="129" t="str">
        <f t="shared" si="16"/>
        <v/>
      </c>
      <c r="AY338" s="143"/>
      <c r="AZ338" s="130"/>
      <c r="BA338" s="131" t="str">
        <f t="shared" si="17"/>
        <v/>
      </c>
      <c r="BB338" s="143"/>
      <c r="BC338" s="143"/>
      <c r="BD338" s="132"/>
      <c r="BE338" s="141"/>
      <c r="BF338" s="134" t="str">
        <f t="shared" si="18"/>
        <v/>
      </c>
      <c r="BG338" s="135" t="str">
        <f t="shared" si="19"/>
        <v>FLE558__44501_0.640358796296296___Negative_44503_0.557615740740741_</v>
      </c>
      <c r="BH338" s="136" t="str">
        <f t="shared" si="20"/>
        <v/>
      </c>
      <c r="BI338" s="141" t="s">
        <v>1037</v>
      </c>
      <c r="BJ338" s="137" t="str">
        <f t="shared" si="21"/>
        <v>FLB3977</v>
      </c>
      <c r="BK338" s="138" t="b">
        <f t="shared" si="22"/>
        <v>0</v>
      </c>
      <c r="BL338" s="137" t="str">
        <f t="shared" si="23"/>
        <v/>
      </c>
      <c r="BM338" s="132"/>
      <c r="BN338" s="8" t="b">
        <f t="shared" si="24"/>
        <v>1</v>
      </c>
      <c r="BO338" s="139" t="b">
        <f t="shared" si="25"/>
        <v>0</v>
      </c>
      <c r="BP338" s="140" t="b">
        <f t="shared" si="26"/>
        <v>1</v>
      </c>
      <c r="BQ338" s="4"/>
      <c r="BR338" s="4" t="str">
        <f t="shared" si="27"/>
        <v/>
      </c>
      <c r="BS338" s="4"/>
      <c r="BT338" s="4"/>
    </row>
    <row r="339">
      <c r="A339" s="143" t="s">
        <v>1038</v>
      </c>
      <c r="B339" s="144">
        <v>44501.0</v>
      </c>
      <c r="C339" s="115">
        <v>0.6405902777777778</v>
      </c>
      <c r="D339" s="4"/>
      <c r="E339" s="143"/>
      <c r="F339" s="149"/>
      <c r="G339" s="147"/>
      <c r="H339" s="4"/>
      <c r="I339" s="4"/>
      <c r="J339" s="4"/>
      <c r="K339" s="4" t="s">
        <v>622</v>
      </c>
      <c r="L339" s="145">
        <v>44503.0</v>
      </c>
      <c r="M339" s="115">
        <v>0.5576157407407407</v>
      </c>
      <c r="N339" s="4"/>
      <c r="O339" s="4"/>
      <c r="P339" s="116" t="b">
        <f>IFNA(IF(VLOOKUP($A339,'Add from APT'!$AA$2:$AC808,3,FALSE)&gt;0,TRUE,FALSE),"ER - NOT IN APT")</f>
        <v>0</v>
      </c>
      <c r="Q339" s="82" t="str">
        <f>IF(ISLOGICAL(P339),IF(P339,"ER - REPS IN APT", IFNA(VLOOKUP($A339,RAW_APT!$A$3:$M808,7,FALSE),"ER - NOT IN APT")),P339)</f>
        <v>Result</v>
      </c>
      <c r="R339" s="117" t="b">
        <f t="shared" si="2"/>
        <v>1</v>
      </c>
      <c r="S339" s="116">
        <f t="shared" si="3"/>
        <v>1</v>
      </c>
      <c r="T339" s="148">
        <v>0.0</v>
      </c>
      <c r="U339" s="149"/>
      <c r="V339" s="147"/>
      <c r="W339" s="147"/>
      <c r="X339" s="120" t="b">
        <f t="shared" si="4"/>
        <v>0</v>
      </c>
      <c r="Y339" s="121" t="b">
        <v>0</v>
      </c>
      <c r="Z339" s="122" t="str">
        <f t="shared" si="5"/>
        <v/>
      </c>
      <c r="AA339" s="122" t="b">
        <f t="shared" si="6"/>
        <v>0</v>
      </c>
      <c r="AB339" s="147" t="b">
        <v>0</v>
      </c>
      <c r="AC339" s="148">
        <v>673.0</v>
      </c>
      <c r="AD339" s="149" t="b">
        <v>1</v>
      </c>
      <c r="AE339" s="125" t="str">
        <f t="shared" si="7"/>
        <v/>
      </c>
      <c r="AF339" s="117" t="b">
        <f t="shared" si="8"/>
        <v>0</v>
      </c>
      <c r="AG339" s="126" t="b">
        <f t="shared" si="9"/>
        <v>0</v>
      </c>
      <c r="AH339" s="148"/>
      <c r="AI339" s="150"/>
      <c r="AJ339" s="146"/>
      <c r="AK339" s="83" t="str">
        <f t="shared" si="10"/>
        <v>Negative</v>
      </c>
      <c r="AL339" s="147"/>
      <c r="AM339" s="83" t="s">
        <v>280</v>
      </c>
      <c r="AN339" s="83" t="s">
        <v>928</v>
      </c>
      <c r="AO339" s="83" t="str">
        <f>IFERROR(__xludf.DUMMYFUNCTION("IF($AG339, ""DELETED"",TRIM(JOIN("" "",D339:E339)))"),"")</f>
        <v/>
      </c>
      <c r="AP339" s="83" t="str">
        <f t="shared" ref="AP339:AQ339" si="363">IF($AG339, "DELETED", TRIM(CONCATENATE(F339,I339,U339)))</f>
        <v/>
      </c>
      <c r="AQ339" s="83" t="str">
        <f t="shared" si="363"/>
        <v/>
      </c>
      <c r="AR339" s="83" t="str">
        <f>IFERROR(__xludf.DUMMYFUNCTION("IF($AG339, ""DELETED"", TRIM(JOIN("" "",AP339,AQ339)))"),"")</f>
        <v/>
      </c>
      <c r="AS339" s="127"/>
      <c r="AT339" s="128" t="b">
        <f t="shared" si="12"/>
        <v>0</v>
      </c>
      <c r="AU339" s="128" t="str">
        <f t="shared" si="13"/>
        <v/>
      </c>
      <c r="AV339" s="128" t="str">
        <f t="shared" si="14"/>
        <v/>
      </c>
      <c r="AW339" s="128" t="str">
        <f t="shared" si="15"/>
        <v/>
      </c>
      <c r="AX339" s="129" t="str">
        <f t="shared" si="16"/>
        <v/>
      </c>
      <c r="AY339" s="143"/>
      <c r="AZ339" s="130"/>
      <c r="BA339" s="131" t="str">
        <f t="shared" si="17"/>
        <v/>
      </c>
      <c r="BB339" s="143"/>
      <c r="BC339" s="143"/>
      <c r="BD339" s="132"/>
      <c r="BE339" s="141"/>
      <c r="BF339" s="134" t="str">
        <f t="shared" si="18"/>
        <v/>
      </c>
      <c r="BG339" s="135" t="str">
        <f t="shared" si="19"/>
        <v>FLE492__44501_0.640590277777778___Negative_44503_0.557615740740741_</v>
      </c>
      <c r="BH339" s="136" t="str">
        <f t="shared" si="20"/>
        <v/>
      </c>
      <c r="BI339" s="141" t="s">
        <v>1039</v>
      </c>
      <c r="BJ339" s="137" t="str">
        <f t="shared" si="21"/>
        <v>FLB3978</v>
      </c>
      <c r="BK339" s="138" t="b">
        <f t="shared" si="22"/>
        <v>0</v>
      </c>
      <c r="BL339" s="137" t="str">
        <f t="shared" si="23"/>
        <v/>
      </c>
      <c r="BM339" s="132"/>
      <c r="BN339" s="8" t="b">
        <f t="shared" si="24"/>
        <v>1</v>
      </c>
      <c r="BO339" s="139" t="b">
        <f t="shared" si="25"/>
        <v>0</v>
      </c>
      <c r="BP339" s="140" t="b">
        <f t="shared" si="26"/>
        <v>1</v>
      </c>
      <c r="BQ339" s="4"/>
      <c r="BR339" s="4" t="str">
        <f t="shared" si="27"/>
        <v/>
      </c>
      <c r="BS339" s="4"/>
      <c r="BT339" s="4"/>
    </row>
    <row r="340">
      <c r="A340" s="143" t="s">
        <v>1040</v>
      </c>
      <c r="B340" s="144">
        <v>44502.0</v>
      </c>
      <c r="C340" s="115">
        <v>0.268125</v>
      </c>
      <c r="D340" s="4"/>
      <c r="E340" s="143"/>
      <c r="F340" s="149"/>
      <c r="G340" s="147"/>
      <c r="H340" s="151"/>
      <c r="I340" s="4"/>
      <c r="J340" s="4"/>
      <c r="K340" s="4" t="s">
        <v>622</v>
      </c>
      <c r="L340" s="145">
        <v>44503.0</v>
      </c>
      <c r="M340" s="115">
        <v>0.5576157407407407</v>
      </c>
      <c r="N340" s="4"/>
      <c r="O340" s="4"/>
      <c r="P340" s="116" t="b">
        <f>IFNA(IF(VLOOKUP($A340,'Add from APT'!$AA$2:$AC808,3,FALSE)&gt;0,TRUE,FALSE),"ER - NOT IN APT")</f>
        <v>0</v>
      </c>
      <c r="Q340" s="82" t="str">
        <f>IF(ISLOGICAL(P340),IF(P340,"ER - REPS IN APT", IFNA(VLOOKUP($A340,RAW_APT!$A$3:$M808,7,FALSE),"ER - NOT IN APT")),P340)</f>
        <v>Result</v>
      </c>
      <c r="R340" s="117" t="b">
        <f t="shared" si="2"/>
        <v>1</v>
      </c>
      <c r="S340" s="116">
        <f t="shared" si="3"/>
        <v>1</v>
      </c>
      <c r="T340" s="148">
        <v>0.0</v>
      </c>
      <c r="U340" s="149"/>
      <c r="V340" s="147"/>
      <c r="W340" s="147"/>
      <c r="X340" s="120" t="b">
        <f t="shared" si="4"/>
        <v>0</v>
      </c>
      <c r="Y340" s="121" t="b">
        <v>0</v>
      </c>
      <c r="Z340" s="122" t="str">
        <f t="shared" si="5"/>
        <v/>
      </c>
      <c r="AA340" s="122" t="b">
        <f t="shared" si="6"/>
        <v>0</v>
      </c>
      <c r="AB340" s="147" t="b">
        <v>0</v>
      </c>
      <c r="AC340" s="148">
        <v>672.0</v>
      </c>
      <c r="AD340" s="149" t="b">
        <v>1</v>
      </c>
      <c r="AE340" s="125" t="str">
        <f t="shared" si="7"/>
        <v/>
      </c>
      <c r="AF340" s="117" t="b">
        <f t="shared" si="8"/>
        <v>0</v>
      </c>
      <c r="AG340" s="126" t="b">
        <f t="shared" si="9"/>
        <v>0</v>
      </c>
      <c r="AH340" s="148"/>
      <c r="AI340" s="150"/>
      <c r="AJ340" s="146"/>
      <c r="AK340" s="83" t="str">
        <f t="shared" si="10"/>
        <v>Negative</v>
      </c>
      <c r="AL340" s="147"/>
      <c r="AM340" s="83" t="s">
        <v>280</v>
      </c>
      <c r="AN340" s="83" t="s">
        <v>978</v>
      </c>
      <c r="AO340" s="83" t="str">
        <f>IFERROR(__xludf.DUMMYFUNCTION("IF($AG340, ""DELETED"",TRIM(JOIN("" "",D340:E340)))"),"")</f>
        <v/>
      </c>
      <c r="AP340" s="83" t="str">
        <f t="shared" ref="AP340:AQ340" si="364">IF($AG340, "DELETED", TRIM(CONCATENATE(F340,I340,U340)))</f>
        <v/>
      </c>
      <c r="AQ340" s="83" t="str">
        <f t="shared" si="364"/>
        <v/>
      </c>
      <c r="AR340" s="83" t="str">
        <f>IFERROR(__xludf.DUMMYFUNCTION("IF($AG340, ""DELETED"", TRIM(JOIN("" "",AP340,AQ340)))"),"")</f>
        <v/>
      </c>
      <c r="AS340" s="127"/>
      <c r="AT340" s="128" t="b">
        <f t="shared" si="12"/>
        <v>0</v>
      </c>
      <c r="AU340" s="128" t="str">
        <f t="shared" si="13"/>
        <v/>
      </c>
      <c r="AV340" s="128" t="str">
        <f t="shared" si="14"/>
        <v/>
      </c>
      <c r="AW340" s="128" t="str">
        <f t="shared" si="15"/>
        <v/>
      </c>
      <c r="AX340" s="129" t="str">
        <f t="shared" si="16"/>
        <v/>
      </c>
      <c r="AY340" s="143"/>
      <c r="AZ340" s="130"/>
      <c r="BA340" s="131" t="str">
        <f t="shared" si="17"/>
        <v/>
      </c>
      <c r="BB340" s="143"/>
      <c r="BC340" s="143"/>
      <c r="BD340" s="132"/>
      <c r="BE340" s="141"/>
      <c r="BF340" s="134" t="str">
        <f t="shared" si="18"/>
        <v/>
      </c>
      <c r="BG340" s="135" t="str">
        <f t="shared" si="19"/>
        <v>FLE437__44502_0.268125___Negative_44503_0.557615740740741_</v>
      </c>
      <c r="BH340" s="136" t="str">
        <f t="shared" si="20"/>
        <v/>
      </c>
      <c r="BI340" s="141" t="s">
        <v>1041</v>
      </c>
      <c r="BJ340" s="137" t="str">
        <f t="shared" si="21"/>
        <v>FLB3979</v>
      </c>
      <c r="BK340" s="138" t="b">
        <f t="shared" si="22"/>
        <v>0</v>
      </c>
      <c r="BL340" s="137" t="str">
        <f t="shared" si="23"/>
        <v/>
      </c>
      <c r="BM340" s="132"/>
      <c r="BN340" s="8" t="b">
        <f t="shared" si="24"/>
        <v>1</v>
      </c>
      <c r="BO340" s="139" t="b">
        <f t="shared" si="25"/>
        <v>0</v>
      </c>
      <c r="BP340" s="140" t="b">
        <f t="shared" si="26"/>
        <v>1</v>
      </c>
      <c r="BQ340" s="4"/>
      <c r="BR340" s="4" t="str">
        <f t="shared" si="27"/>
        <v/>
      </c>
      <c r="BS340" s="4"/>
      <c r="BT340" s="4"/>
    </row>
    <row r="341">
      <c r="A341" s="4" t="s">
        <v>1042</v>
      </c>
      <c r="B341" s="144">
        <v>44502.0</v>
      </c>
      <c r="C341" s="115">
        <v>0.523425925925926</v>
      </c>
      <c r="D341" s="4"/>
      <c r="E341" s="143"/>
      <c r="G341" s="4"/>
      <c r="H341" s="151"/>
      <c r="I341" s="4"/>
      <c r="J341" s="4"/>
      <c r="K341" s="4" t="s">
        <v>622</v>
      </c>
      <c r="L341" s="145">
        <v>44503.0</v>
      </c>
      <c r="M341" s="115">
        <v>0.5576157407407407</v>
      </c>
      <c r="N341" s="4"/>
      <c r="O341" s="4"/>
      <c r="P341" s="116" t="b">
        <f>IFNA(IF(VLOOKUP($A341,'Add from APT'!$AA$2:$AC808,3,FALSE)&gt;0,TRUE,FALSE),"ER - NOT IN APT")</f>
        <v>0</v>
      </c>
      <c r="Q341" s="82" t="str">
        <f>IF(ISLOGICAL(P341),IF(P341,"ER - REPS IN APT", IFNA(VLOOKUP($A341,RAW_APT!$A$3:$M808,7,FALSE),"ER - NOT IN APT")),P341)</f>
        <v>Result</v>
      </c>
      <c r="R341" s="117" t="b">
        <f t="shared" si="2"/>
        <v>1</v>
      </c>
      <c r="S341" s="116">
        <f t="shared" si="3"/>
        <v>1</v>
      </c>
      <c r="T341" s="146"/>
      <c r="U341" s="147"/>
      <c r="V341" s="147"/>
      <c r="W341" s="147"/>
      <c r="X341" s="120" t="b">
        <f t="shared" si="4"/>
        <v>0</v>
      </c>
      <c r="Y341" s="121" t="b">
        <v>0</v>
      </c>
      <c r="Z341" s="122" t="str">
        <f t="shared" si="5"/>
        <v/>
      </c>
      <c r="AA341" s="122" t="b">
        <f t="shared" si="6"/>
        <v>0</v>
      </c>
      <c r="AB341" s="147" t="b">
        <v>0</v>
      </c>
      <c r="AC341" s="148">
        <v>238.0</v>
      </c>
      <c r="AD341" s="149" t="b">
        <v>0</v>
      </c>
      <c r="AE341" s="125" t="str">
        <f t="shared" si="7"/>
        <v/>
      </c>
      <c r="AF341" s="117" t="b">
        <f t="shared" si="8"/>
        <v>0</v>
      </c>
      <c r="AG341" s="126" t="b">
        <f t="shared" si="9"/>
        <v>0</v>
      </c>
      <c r="AH341" s="148"/>
      <c r="AI341" s="150"/>
      <c r="AJ341" s="146"/>
      <c r="AK341" s="83" t="str">
        <f t="shared" si="10"/>
        <v>Negative</v>
      </c>
      <c r="AL341" s="147"/>
      <c r="AM341" s="83" t="s">
        <v>280</v>
      </c>
      <c r="AN341" s="83" t="s">
        <v>1043</v>
      </c>
      <c r="AO341" s="83" t="str">
        <f>IFERROR(__xludf.DUMMYFUNCTION("IF($AG341, ""DELETED"",TRIM(JOIN("" "",D341:E341)))"),"")</f>
        <v/>
      </c>
      <c r="AP341" s="83" t="str">
        <f t="shared" ref="AP341:AQ341" si="365">IF($AG341, "DELETED", TRIM(CONCATENATE(F341,I341,U341)))</f>
        <v/>
      </c>
      <c r="AQ341" s="83" t="str">
        <f t="shared" si="365"/>
        <v/>
      </c>
      <c r="AR341" s="83" t="str">
        <f>IFERROR(__xludf.DUMMYFUNCTION("IF($AG341, ""DELETED"", TRIM(JOIN("" "",AP341,AQ341)))"),"")</f>
        <v/>
      </c>
      <c r="AS341" s="127"/>
      <c r="AT341" s="128" t="b">
        <f t="shared" si="12"/>
        <v>0</v>
      </c>
      <c r="AU341" s="128" t="str">
        <f t="shared" si="13"/>
        <v/>
      </c>
      <c r="AV341" s="128" t="str">
        <f t="shared" si="14"/>
        <v/>
      </c>
      <c r="AW341" s="128" t="str">
        <f t="shared" si="15"/>
        <v/>
      </c>
      <c r="AX341" s="129" t="str">
        <f t="shared" si="16"/>
        <v/>
      </c>
      <c r="AY341" s="143"/>
      <c r="AZ341" s="130"/>
      <c r="BA341" s="131" t="str">
        <f t="shared" si="17"/>
        <v/>
      </c>
      <c r="BB341" s="143"/>
      <c r="BC341" s="143"/>
      <c r="BD341" s="132"/>
      <c r="BE341" s="141"/>
      <c r="BF341" s="134" t="str">
        <f t="shared" si="18"/>
        <v/>
      </c>
      <c r="BG341" s="135" t="str">
        <f t="shared" si="19"/>
        <v>FLE501__44502_0.523425925925926___Negative_44503_0.557615740740741_</v>
      </c>
      <c r="BH341" s="136" t="str">
        <f t="shared" si="20"/>
        <v/>
      </c>
      <c r="BI341" s="141" t="s">
        <v>1044</v>
      </c>
      <c r="BJ341" s="137" t="str">
        <f t="shared" si="21"/>
        <v>FLB3980</v>
      </c>
      <c r="BK341" s="138" t="b">
        <f t="shared" si="22"/>
        <v>0</v>
      </c>
      <c r="BL341" s="137" t="str">
        <f t="shared" si="23"/>
        <v/>
      </c>
      <c r="BM341" s="132"/>
      <c r="BN341" s="8" t="b">
        <f t="shared" si="24"/>
        <v>1</v>
      </c>
      <c r="BO341" s="139" t="b">
        <f t="shared" si="25"/>
        <v>0</v>
      </c>
      <c r="BP341" s="140" t="b">
        <f t="shared" si="26"/>
        <v>1</v>
      </c>
      <c r="BQ341" s="4"/>
      <c r="BR341" s="4" t="str">
        <f t="shared" si="27"/>
        <v/>
      </c>
      <c r="BS341" s="4"/>
      <c r="BT341" s="4"/>
    </row>
    <row r="342">
      <c r="A342" s="143" t="s">
        <v>1045</v>
      </c>
      <c r="B342" s="144">
        <v>44502.0</v>
      </c>
      <c r="C342" s="115">
        <v>0.523449074074074</v>
      </c>
      <c r="D342" s="4"/>
      <c r="E342" s="143"/>
      <c r="F342" s="149"/>
      <c r="G342" s="147"/>
      <c r="H342" s="151"/>
      <c r="I342" s="4"/>
      <c r="J342" s="4"/>
      <c r="K342" s="4" t="s">
        <v>622</v>
      </c>
      <c r="L342" s="145">
        <v>44503.0</v>
      </c>
      <c r="M342" s="115">
        <v>0.5576157407407407</v>
      </c>
      <c r="N342" s="4"/>
      <c r="O342" s="4"/>
      <c r="P342" s="116" t="b">
        <f>IFNA(IF(VLOOKUP($A342,'Add from APT'!$AA$2:$AC808,3,FALSE)&gt;0,TRUE,FALSE),"ER - NOT IN APT")</f>
        <v>0</v>
      </c>
      <c r="Q342" s="82" t="str">
        <f>IF(ISLOGICAL(P342),IF(P342,"ER - REPS IN APT", IFNA(VLOOKUP($A342,RAW_APT!$A$3:$M808,7,FALSE),"ER - NOT IN APT")),P342)</f>
        <v>Result</v>
      </c>
      <c r="R342" s="117" t="b">
        <f t="shared" si="2"/>
        <v>1</v>
      </c>
      <c r="S342" s="116">
        <f t="shared" si="3"/>
        <v>1</v>
      </c>
      <c r="T342" s="148">
        <v>0.0</v>
      </c>
      <c r="U342" s="149"/>
      <c r="V342" s="147"/>
      <c r="W342" s="147"/>
      <c r="X342" s="120" t="b">
        <f t="shared" si="4"/>
        <v>0</v>
      </c>
      <c r="Y342" s="121" t="b">
        <v>0</v>
      </c>
      <c r="Z342" s="122" t="str">
        <f t="shared" si="5"/>
        <v/>
      </c>
      <c r="AA342" s="122" t="b">
        <f t="shared" si="6"/>
        <v>0</v>
      </c>
      <c r="AB342" s="147" t="b">
        <v>0</v>
      </c>
      <c r="AC342" s="148">
        <v>671.0</v>
      </c>
      <c r="AD342" s="149" t="b">
        <v>1</v>
      </c>
      <c r="AE342" s="125" t="str">
        <f t="shared" si="7"/>
        <v/>
      </c>
      <c r="AF342" s="117" t="b">
        <f t="shared" si="8"/>
        <v>0</v>
      </c>
      <c r="AG342" s="126" t="b">
        <f t="shared" si="9"/>
        <v>0</v>
      </c>
      <c r="AH342" s="148"/>
      <c r="AI342" s="150"/>
      <c r="AJ342" s="146"/>
      <c r="AK342" s="83" t="str">
        <f t="shared" si="10"/>
        <v>Negative</v>
      </c>
      <c r="AL342" s="147"/>
      <c r="AM342" s="83" t="s">
        <v>373</v>
      </c>
      <c r="AN342" s="83" t="s">
        <v>1046</v>
      </c>
      <c r="AO342" s="83" t="str">
        <f>IFERROR(__xludf.DUMMYFUNCTION("IF($AG342, ""DELETED"",TRIM(JOIN("" "",D342:E342)))"),"")</f>
        <v/>
      </c>
      <c r="AP342" s="83" t="str">
        <f t="shared" ref="AP342:AQ342" si="366">IF($AG342, "DELETED", TRIM(CONCATENATE(F342,I342,U342)))</f>
        <v/>
      </c>
      <c r="AQ342" s="83" t="str">
        <f t="shared" si="366"/>
        <v/>
      </c>
      <c r="AR342" s="83" t="str">
        <f>IFERROR(__xludf.DUMMYFUNCTION("IF($AG342, ""DELETED"", TRIM(JOIN("" "",AP342,AQ342)))"),"")</f>
        <v/>
      </c>
      <c r="AS342" s="127"/>
      <c r="AT342" s="128" t="b">
        <f t="shared" si="12"/>
        <v>0</v>
      </c>
      <c r="AU342" s="128" t="str">
        <f t="shared" si="13"/>
        <v/>
      </c>
      <c r="AV342" s="128" t="str">
        <f t="shared" si="14"/>
        <v/>
      </c>
      <c r="AW342" s="128" t="str">
        <f t="shared" si="15"/>
        <v/>
      </c>
      <c r="AX342" s="129" t="str">
        <f t="shared" si="16"/>
        <v/>
      </c>
      <c r="AY342" s="143"/>
      <c r="AZ342" s="130"/>
      <c r="BA342" s="131" t="str">
        <f t="shared" si="17"/>
        <v/>
      </c>
      <c r="BB342" s="143"/>
      <c r="BC342" s="143"/>
      <c r="BD342" s="132"/>
      <c r="BE342" s="141"/>
      <c r="BF342" s="134" t="str">
        <f t="shared" si="18"/>
        <v/>
      </c>
      <c r="BG342" s="135" t="str">
        <f t="shared" si="19"/>
        <v>FLE527__44502_0.523449074074074___Negative_44503_0.557615740740741_</v>
      </c>
      <c r="BH342" s="136" t="str">
        <f t="shared" si="20"/>
        <v/>
      </c>
      <c r="BI342" s="141" t="s">
        <v>1047</v>
      </c>
      <c r="BJ342" s="137" t="str">
        <f t="shared" si="21"/>
        <v>FLB3981</v>
      </c>
      <c r="BK342" s="138" t="b">
        <f t="shared" si="22"/>
        <v>0</v>
      </c>
      <c r="BL342" s="137" t="str">
        <f t="shared" si="23"/>
        <v/>
      </c>
      <c r="BM342" s="132"/>
      <c r="BN342" s="8" t="b">
        <f t="shared" si="24"/>
        <v>1</v>
      </c>
      <c r="BO342" s="139" t="b">
        <f t="shared" si="25"/>
        <v>0</v>
      </c>
      <c r="BP342" s="140" t="b">
        <f t="shared" si="26"/>
        <v>1</v>
      </c>
      <c r="BQ342" s="4"/>
      <c r="BR342" s="4" t="str">
        <f t="shared" si="27"/>
        <v/>
      </c>
      <c r="BS342" s="4"/>
      <c r="BT342" s="4"/>
    </row>
    <row r="343">
      <c r="A343" s="143" t="s">
        <v>1048</v>
      </c>
      <c r="B343" s="144">
        <v>44502.0</v>
      </c>
      <c r="C343" s="115">
        <v>0.5240393518518518</v>
      </c>
      <c r="D343" s="4"/>
      <c r="E343" s="143"/>
      <c r="F343" s="149"/>
      <c r="G343" s="149"/>
      <c r="H343" s="151"/>
      <c r="I343" s="4"/>
      <c r="J343" s="4"/>
      <c r="K343" s="4" t="s">
        <v>622</v>
      </c>
      <c r="L343" s="145">
        <v>44503.0</v>
      </c>
      <c r="M343" s="115">
        <v>0.5576157407407407</v>
      </c>
      <c r="N343" s="4"/>
      <c r="O343" s="4"/>
      <c r="P343" s="116" t="b">
        <f>IFNA(IF(VLOOKUP($A343,'Add from APT'!$AA$2:$AC808,3,FALSE)&gt;0,TRUE,FALSE),"ER - NOT IN APT")</f>
        <v>0</v>
      </c>
      <c r="Q343" s="82" t="str">
        <f>IF(ISLOGICAL(P343),IF(P343,"ER - REPS IN APT", IFNA(VLOOKUP($A343,RAW_APT!$A$3:$M808,7,FALSE),"ER - NOT IN APT")),P343)</f>
        <v>Result</v>
      </c>
      <c r="R343" s="117" t="b">
        <f t="shared" si="2"/>
        <v>1</v>
      </c>
      <c r="S343" s="116">
        <f t="shared" si="3"/>
        <v>1</v>
      </c>
      <c r="T343" s="148">
        <v>0.0</v>
      </c>
      <c r="U343" s="149"/>
      <c r="V343" s="149"/>
      <c r="W343" s="147"/>
      <c r="X343" s="120" t="b">
        <f t="shared" si="4"/>
        <v>0</v>
      </c>
      <c r="Y343" s="121" t="b">
        <v>0</v>
      </c>
      <c r="Z343" s="122" t="str">
        <f t="shared" si="5"/>
        <v/>
      </c>
      <c r="AA343" s="122" t="b">
        <f t="shared" si="6"/>
        <v>0</v>
      </c>
      <c r="AB343" s="147" t="b">
        <v>0</v>
      </c>
      <c r="AC343" s="148">
        <v>670.0</v>
      </c>
      <c r="AD343" s="149" t="b">
        <v>1</v>
      </c>
      <c r="AE343" s="125" t="str">
        <f t="shared" si="7"/>
        <v/>
      </c>
      <c r="AF343" s="117" t="b">
        <f t="shared" si="8"/>
        <v>0</v>
      </c>
      <c r="AG343" s="126" t="b">
        <f t="shared" si="9"/>
        <v>0</v>
      </c>
      <c r="AH343" s="148"/>
      <c r="AI343" s="150"/>
      <c r="AJ343" s="146"/>
      <c r="AK343" s="83" t="str">
        <f t="shared" si="10"/>
        <v>Negative</v>
      </c>
      <c r="AL343" s="147"/>
      <c r="AM343" s="83" t="s">
        <v>373</v>
      </c>
      <c r="AN343" s="83" t="s">
        <v>1049</v>
      </c>
      <c r="AO343" s="83" t="str">
        <f>IFERROR(__xludf.DUMMYFUNCTION("IF($AG343, ""DELETED"",TRIM(JOIN("" "",D343:E343)))"),"")</f>
        <v/>
      </c>
      <c r="AP343" s="83" t="str">
        <f t="shared" ref="AP343:AQ343" si="367">IF($AG343, "DELETED", TRIM(CONCATENATE(F343,I343,U343)))</f>
        <v/>
      </c>
      <c r="AQ343" s="83" t="str">
        <f t="shared" si="367"/>
        <v/>
      </c>
      <c r="AR343" s="83" t="str">
        <f>IFERROR(__xludf.DUMMYFUNCTION("IF($AG343, ""DELETED"", TRIM(JOIN("" "",AP343,AQ343)))"),"")</f>
        <v/>
      </c>
      <c r="AS343" s="127"/>
      <c r="AT343" s="128" t="b">
        <f t="shared" si="12"/>
        <v>0</v>
      </c>
      <c r="AU343" s="128" t="str">
        <f t="shared" si="13"/>
        <v/>
      </c>
      <c r="AV343" s="128" t="str">
        <f t="shared" si="14"/>
        <v/>
      </c>
      <c r="AW343" s="128" t="str">
        <f t="shared" si="15"/>
        <v/>
      </c>
      <c r="AX343" s="129" t="str">
        <f t="shared" si="16"/>
        <v/>
      </c>
      <c r="AY343" s="143"/>
      <c r="AZ343" s="130"/>
      <c r="BA343" s="131" t="str">
        <f t="shared" si="17"/>
        <v/>
      </c>
      <c r="BB343" s="143"/>
      <c r="BC343" s="143"/>
      <c r="BD343" s="132"/>
      <c r="BE343" s="141"/>
      <c r="BF343" s="134" t="str">
        <f t="shared" si="18"/>
        <v/>
      </c>
      <c r="BG343" s="135" t="str">
        <f t="shared" si="19"/>
        <v>FLE413__44502_0.524039351851852___Negative_44503_0.557615740740741_</v>
      </c>
      <c r="BH343" s="136" t="str">
        <f t="shared" si="20"/>
        <v/>
      </c>
      <c r="BI343" s="141" t="s">
        <v>1050</v>
      </c>
      <c r="BJ343" s="137" t="str">
        <f t="shared" si="21"/>
        <v>FLB3982</v>
      </c>
      <c r="BK343" s="138" t="b">
        <f t="shared" si="22"/>
        <v>0</v>
      </c>
      <c r="BL343" s="137" t="str">
        <f t="shared" si="23"/>
        <v/>
      </c>
      <c r="BM343" s="132"/>
      <c r="BN343" s="8" t="b">
        <f t="shared" si="24"/>
        <v>1</v>
      </c>
      <c r="BO343" s="139" t="b">
        <f t="shared" si="25"/>
        <v>0</v>
      </c>
      <c r="BP343" s="140" t="b">
        <f t="shared" si="26"/>
        <v>1</v>
      </c>
      <c r="BQ343" s="4"/>
      <c r="BR343" s="4" t="str">
        <f t="shared" si="27"/>
        <v/>
      </c>
      <c r="BS343" s="4"/>
      <c r="BT343" s="4"/>
    </row>
    <row r="344">
      <c r="A344" s="143" t="s">
        <v>1051</v>
      </c>
      <c r="B344" s="144">
        <v>44502.0</v>
      </c>
      <c r="C344" s="115">
        <v>0.5248148148148148</v>
      </c>
      <c r="D344" s="4"/>
      <c r="E344" s="143"/>
      <c r="F344" s="149"/>
      <c r="G344" s="149"/>
      <c r="H344" s="151"/>
      <c r="I344" s="4"/>
      <c r="J344" s="4"/>
      <c r="K344" s="4" t="s">
        <v>622</v>
      </c>
      <c r="L344" s="145">
        <v>44503.0</v>
      </c>
      <c r="M344" s="115">
        <v>0.5576157407407407</v>
      </c>
      <c r="N344" s="4"/>
      <c r="O344" s="4"/>
      <c r="P344" s="116" t="b">
        <f>IFNA(IF(VLOOKUP($A344,'Add from APT'!$AA$2:$AC808,3,FALSE)&gt;0,TRUE,FALSE),"ER - NOT IN APT")</f>
        <v>0</v>
      </c>
      <c r="Q344" s="82" t="str">
        <f>IF(ISLOGICAL(P344),IF(P344,"ER - REPS IN APT", IFNA(VLOOKUP($A344,RAW_APT!$A$3:$M808,7,FALSE),"ER - NOT IN APT")),P344)</f>
        <v>Result</v>
      </c>
      <c r="R344" s="117" t="b">
        <f t="shared" si="2"/>
        <v>1</v>
      </c>
      <c r="S344" s="116">
        <f t="shared" si="3"/>
        <v>1</v>
      </c>
      <c r="T344" s="148">
        <v>0.0</v>
      </c>
      <c r="U344" s="149"/>
      <c r="V344" s="149"/>
      <c r="W344" s="147"/>
      <c r="X344" s="120" t="b">
        <f t="shared" si="4"/>
        <v>0</v>
      </c>
      <c r="Y344" s="121" t="b">
        <v>0</v>
      </c>
      <c r="Z344" s="122" t="str">
        <f t="shared" si="5"/>
        <v/>
      </c>
      <c r="AA344" s="122" t="b">
        <f t="shared" si="6"/>
        <v>0</v>
      </c>
      <c r="AB344" s="147" t="b">
        <v>0</v>
      </c>
      <c r="AC344" s="148">
        <v>669.0</v>
      </c>
      <c r="AD344" s="149" t="b">
        <v>1</v>
      </c>
      <c r="AE344" s="125" t="str">
        <f t="shared" si="7"/>
        <v/>
      </c>
      <c r="AF344" s="117" t="b">
        <f t="shared" si="8"/>
        <v>0</v>
      </c>
      <c r="AG344" s="126" t="b">
        <f t="shared" si="9"/>
        <v>0</v>
      </c>
      <c r="AH344" s="148"/>
      <c r="AI344" s="150">
        <v>6.0</v>
      </c>
      <c r="AJ344" s="146"/>
      <c r="AK344" s="83" t="str">
        <f t="shared" si="10"/>
        <v>Negative</v>
      </c>
      <c r="AL344" s="147"/>
      <c r="AM344" s="83" t="s">
        <v>280</v>
      </c>
      <c r="AN344" s="83" t="s">
        <v>1052</v>
      </c>
      <c r="AO344" s="83" t="str">
        <f>IFERROR(__xludf.DUMMYFUNCTION("IF($AG344, ""DELETED"",TRIM(JOIN("" "",D344:E344)))"),"")</f>
        <v/>
      </c>
      <c r="AP344" s="83" t="str">
        <f t="shared" ref="AP344:AQ344" si="368">IF($AG344, "DELETED", TRIM(CONCATENATE(F344,I344,U344)))</f>
        <v/>
      </c>
      <c r="AQ344" s="83" t="str">
        <f t="shared" si="368"/>
        <v/>
      </c>
      <c r="AR344" s="83" t="str">
        <f>IFERROR(__xludf.DUMMYFUNCTION("IF($AG344, ""DELETED"", TRIM(JOIN("" "",AP344,AQ344)))"),"")</f>
        <v/>
      </c>
      <c r="AS344" s="127"/>
      <c r="AT344" s="128" t="b">
        <f t="shared" si="12"/>
        <v>0</v>
      </c>
      <c r="AU344" s="128" t="str">
        <f t="shared" si="13"/>
        <v/>
      </c>
      <c r="AV344" s="128" t="str">
        <f t="shared" si="14"/>
        <v/>
      </c>
      <c r="AW344" s="128" t="str">
        <f t="shared" si="15"/>
        <v/>
      </c>
      <c r="AX344" s="129" t="str">
        <f t="shared" si="16"/>
        <v/>
      </c>
      <c r="AY344" s="143"/>
      <c r="AZ344" s="130"/>
      <c r="BA344" s="131" t="str">
        <f t="shared" si="17"/>
        <v/>
      </c>
      <c r="BB344" s="143"/>
      <c r="BC344" s="143"/>
      <c r="BD344" s="132"/>
      <c r="BE344" s="141"/>
      <c r="BF344" s="134" t="str">
        <f t="shared" si="18"/>
        <v/>
      </c>
      <c r="BG344" s="135" t="str">
        <f t="shared" si="19"/>
        <v>FLE508__44502_0.524814814814815___Negative_44503_0.557615740740741_</v>
      </c>
      <c r="BH344" s="136" t="str">
        <f t="shared" si="20"/>
        <v/>
      </c>
      <c r="BI344" s="141" t="s">
        <v>1053</v>
      </c>
      <c r="BJ344" s="137" t="str">
        <f t="shared" si="21"/>
        <v>FLB3983</v>
      </c>
      <c r="BK344" s="138" t="b">
        <f t="shared" si="22"/>
        <v>0</v>
      </c>
      <c r="BL344" s="137" t="str">
        <f t="shared" si="23"/>
        <v/>
      </c>
      <c r="BM344" s="132"/>
      <c r="BN344" s="8" t="b">
        <f t="shared" si="24"/>
        <v>1</v>
      </c>
      <c r="BO344" s="139" t="b">
        <f t="shared" si="25"/>
        <v>0</v>
      </c>
      <c r="BP344" s="140" t="b">
        <f t="shared" si="26"/>
        <v>1</v>
      </c>
      <c r="BQ344" s="4"/>
      <c r="BR344" s="4" t="str">
        <f t="shared" si="27"/>
        <v/>
      </c>
      <c r="BS344" s="4"/>
      <c r="BT344" s="4"/>
    </row>
    <row r="345">
      <c r="A345" s="143" t="s">
        <v>1054</v>
      </c>
      <c r="B345" s="144">
        <v>44502.0</v>
      </c>
      <c r="C345" s="115">
        <v>0.5675810185185185</v>
      </c>
      <c r="D345" s="4"/>
      <c r="E345" s="143"/>
      <c r="F345" s="149"/>
      <c r="G345" s="149"/>
      <c r="H345" s="4"/>
      <c r="I345" s="4"/>
      <c r="J345" s="4"/>
      <c r="K345" s="4" t="s">
        <v>622</v>
      </c>
      <c r="L345" s="145">
        <v>44503.0</v>
      </c>
      <c r="M345" s="115">
        <v>0.5576157407407407</v>
      </c>
      <c r="N345" s="4"/>
      <c r="O345" s="4"/>
      <c r="P345" s="116" t="b">
        <f>IFNA(IF(VLOOKUP($A345,'Add from APT'!$AA$2:$AC808,3,FALSE)&gt;0,TRUE,FALSE),"ER - NOT IN APT")</f>
        <v>0</v>
      </c>
      <c r="Q345" s="82" t="str">
        <f>IF(ISLOGICAL(P345),IF(P345,"ER - REPS IN APT", IFNA(VLOOKUP($A345,RAW_APT!$A$3:$M808,7,FALSE),"ER - NOT IN APT")),P345)</f>
        <v>Result</v>
      </c>
      <c r="R345" s="117" t="b">
        <f t="shared" si="2"/>
        <v>1</v>
      </c>
      <c r="S345" s="116">
        <f t="shared" si="3"/>
        <v>1</v>
      </c>
      <c r="T345" s="148">
        <v>0.0</v>
      </c>
      <c r="U345" s="149"/>
      <c r="V345" s="149"/>
      <c r="W345" s="147"/>
      <c r="X345" s="120" t="b">
        <f t="shared" si="4"/>
        <v>0</v>
      </c>
      <c r="Y345" s="121" t="b">
        <v>0</v>
      </c>
      <c r="Z345" s="122" t="str">
        <f t="shared" si="5"/>
        <v/>
      </c>
      <c r="AA345" s="122" t="b">
        <f t="shared" si="6"/>
        <v>0</v>
      </c>
      <c r="AB345" s="147" t="b">
        <v>0</v>
      </c>
      <c r="AC345" s="148">
        <v>668.0</v>
      </c>
      <c r="AD345" s="149" t="b">
        <v>1</v>
      </c>
      <c r="AE345" s="125" t="str">
        <f t="shared" si="7"/>
        <v/>
      </c>
      <c r="AF345" s="117" t="b">
        <f t="shared" si="8"/>
        <v>0</v>
      </c>
      <c r="AG345" s="126" t="b">
        <f t="shared" si="9"/>
        <v>0</v>
      </c>
      <c r="AH345" s="148"/>
      <c r="AI345" s="150"/>
      <c r="AJ345" s="146"/>
      <c r="AK345" s="83" t="str">
        <f t="shared" si="10"/>
        <v>Negative</v>
      </c>
      <c r="AL345" s="147"/>
      <c r="AM345" s="83" t="s">
        <v>280</v>
      </c>
      <c r="AN345" s="83" t="s">
        <v>393</v>
      </c>
      <c r="AO345" s="83" t="str">
        <f>IFERROR(__xludf.DUMMYFUNCTION("IF($AG345, ""DELETED"",TRIM(JOIN("" "",D345:E345)))"),"")</f>
        <v/>
      </c>
      <c r="AP345" s="83" t="str">
        <f t="shared" ref="AP345:AQ345" si="369">IF($AG345, "DELETED", TRIM(CONCATENATE(F345,I345,U345)))</f>
        <v/>
      </c>
      <c r="AQ345" s="83" t="str">
        <f t="shared" si="369"/>
        <v/>
      </c>
      <c r="AR345" s="83" t="str">
        <f>IFERROR(__xludf.DUMMYFUNCTION("IF($AG345, ""DELETED"", TRIM(JOIN("" "",AP345,AQ345)))"),"")</f>
        <v/>
      </c>
      <c r="AS345" s="127"/>
      <c r="AT345" s="128" t="b">
        <f t="shared" si="12"/>
        <v>0</v>
      </c>
      <c r="AU345" s="128" t="str">
        <f t="shared" si="13"/>
        <v/>
      </c>
      <c r="AV345" s="128" t="str">
        <f t="shared" si="14"/>
        <v/>
      </c>
      <c r="AW345" s="128" t="str">
        <f t="shared" si="15"/>
        <v/>
      </c>
      <c r="AX345" s="129" t="str">
        <f t="shared" si="16"/>
        <v/>
      </c>
      <c r="AY345" s="143"/>
      <c r="AZ345" s="130"/>
      <c r="BA345" s="131" t="str">
        <f t="shared" si="17"/>
        <v/>
      </c>
      <c r="BB345" s="143"/>
      <c r="BC345" s="143"/>
      <c r="BD345" s="132"/>
      <c r="BE345" s="141"/>
      <c r="BF345" s="134" t="str">
        <f t="shared" si="18"/>
        <v/>
      </c>
      <c r="BG345" s="135" t="str">
        <f t="shared" si="19"/>
        <v>FLE537__44502_0.567581018518519___Negative_44503_0.557615740740741_</v>
      </c>
      <c r="BH345" s="136" t="str">
        <f t="shared" si="20"/>
        <v/>
      </c>
      <c r="BI345" s="141" t="s">
        <v>1055</v>
      </c>
      <c r="BJ345" s="137" t="str">
        <f t="shared" si="21"/>
        <v>FLB3984</v>
      </c>
      <c r="BK345" s="138" t="b">
        <f t="shared" si="22"/>
        <v>0</v>
      </c>
      <c r="BL345" s="137" t="str">
        <f t="shared" si="23"/>
        <v/>
      </c>
      <c r="BM345" s="132"/>
      <c r="BN345" s="8" t="b">
        <f t="shared" si="24"/>
        <v>1</v>
      </c>
      <c r="BO345" s="139" t="b">
        <f t="shared" si="25"/>
        <v>0</v>
      </c>
      <c r="BP345" s="140" t="b">
        <f t="shared" si="26"/>
        <v>1</v>
      </c>
      <c r="BQ345" s="4"/>
      <c r="BR345" s="4" t="str">
        <f t="shared" si="27"/>
        <v/>
      </c>
      <c r="BS345" s="4"/>
      <c r="BT345" s="4"/>
    </row>
    <row r="346">
      <c r="A346" s="4" t="s">
        <v>1056</v>
      </c>
      <c r="B346" s="144">
        <v>44503.0</v>
      </c>
      <c r="C346" s="115">
        <v>0.16467592592592592</v>
      </c>
      <c r="D346" s="4"/>
      <c r="E346" s="143"/>
      <c r="F346" s="4"/>
      <c r="G346" s="4"/>
      <c r="H346" s="151"/>
      <c r="I346" s="4"/>
      <c r="J346" s="4"/>
      <c r="K346" s="4" t="s">
        <v>622</v>
      </c>
      <c r="L346" s="145">
        <v>44503.0</v>
      </c>
      <c r="M346" s="115">
        <v>0.5576157407407407</v>
      </c>
      <c r="N346" s="4"/>
      <c r="O346" s="4"/>
      <c r="P346" s="116" t="b">
        <f>IFNA(IF(VLOOKUP($A346,'Add from APT'!$AA$2:$AC808,3,FALSE)&gt;0,TRUE,FALSE),"ER - NOT IN APT")</f>
        <v>0</v>
      </c>
      <c r="Q346" s="82" t="str">
        <f>IF(ISLOGICAL(P346),IF(P346,"ER - REPS IN APT", IFNA(VLOOKUP($A346,RAW_APT!$A$3:$M808,7,FALSE),"ER - NOT IN APT")),P346)</f>
        <v>Result</v>
      </c>
      <c r="R346" s="117" t="b">
        <f t="shared" si="2"/>
        <v>1</v>
      </c>
      <c r="S346" s="116">
        <f t="shared" si="3"/>
        <v>1</v>
      </c>
      <c r="T346" s="146"/>
      <c r="U346" s="147"/>
      <c r="V346" s="147"/>
      <c r="W346" s="147"/>
      <c r="X346" s="120" t="b">
        <f t="shared" si="4"/>
        <v>0</v>
      </c>
      <c r="Y346" s="121" t="b">
        <v>0</v>
      </c>
      <c r="Z346" s="122" t="str">
        <f t="shared" si="5"/>
        <v/>
      </c>
      <c r="AA346" s="122" t="b">
        <f t="shared" si="6"/>
        <v>0</v>
      </c>
      <c r="AB346" s="147" t="b">
        <v>0</v>
      </c>
      <c r="AC346" s="148">
        <v>237.0</v>
      </c>
      <c r="AD346" s="149" t="b">
        <v>0</v>
      </c>
      <c r="AE346" s="125" t="str">
        <f t="shared" si="7"/>
        <v/>
      </c>
      <c r="AF346" s="117" t="b">
        <f t="shared" si="8"/>
        <v>0</v>
      </c>
      <c r="AG346" s="126" t="b">
        <f t="shared" si="9"/>
        <v>0</v>
      </c>
      <c r="AH346" s="148"/>
      <c r="AI346" s="150"/>
      <c r="AJ346" s="146"/>
      <c r="AK346" s="83" t="str">
        <f t="shared" si="10"/>
        <v>Negative</v>
      </c>
      <c r="AL346" s="147"/>
      <c r="AM346" s="83" t="s">
        <v>280</v>
      </c>
      <c r="AN346" s="83" t="s">
        <v>360</v>
      </c>
      <c r="AO346" s="83" t="str">
        <f>IFERROR(__xludf.DUMMYFUNCTION("IF($AG346, ""DELETED"",TRIM(JOIN("" "",D346:E346)))"),"")</f>
        <v/>
      </c>
      <c r="AP346" s="83" t="str">
        <f t="shared" ref="AP346:AQ346" si="370">IF($AG346, "DELETED", TRIM(CONCATENATE(F346,I346,U346)))</f>
        <v/>
      </c>
      <c r="AQ346" s="83" t="str">
        <f t="shared" si="370"/>
        <v/>
      </c>
      <c r="AR346" s="83" t="str">
        <f>IFERROR(__xludf.DUMMYFUNCTION("IF($AG346, ""DELETED"", TRIM(JOIN("" "",AP346,AQ346)))"),"")</f>
        <v/>
      </c>
      <c r="AS346" s="127"/>
      <c r="AT346" s="128" t="b">
        <f t="shared" si="12"/>
        <v>0</v>
      </c>
      <c r="AU346" s="128" t="str">
        <f t="shared" si="13"/>
        <v/>
      </c>
      <c r="AV346" s="128" t="str">
        <f t="shared" si="14"/>
        <v/>
      </c>
      <c r="AW346" s="128" t="str">
        <f t="shared" si="15"/>
        <v/>
      </c>
      <c r="AX346" s="129" t="str">
        <f t="shared" si="16"/>
        <v/>
      </c>
      <c r="AY346" s="143"/>
      <c r="AZ346" s="130"/>
      <c r="BA346" s="131" t="str">
        <f t="shared" si="17"/>
        <v/>
      </c>
      <c r="BB346" s="143"/>
      <c r="BC346" s="143"/>
      <c r="BD346" s="132"/>
      <c r="BE346" s="141"/>
      <c r="BF346" s="134" t="str">
        <f t="shared" si="18"/>
        <v/>
      </c>
      <c r="BG346" s="135" t="str">
        <f t="shared" si="19"/>
        <v>FLE491__44503_0.164675925925926___Negative_44503_0.557615740740741_</v>
      </c>
      <c r="BH346" s="136" t="str">
        <f t="shared" si="20"/>
        <v/>
      </c>
      <c r="BI346" s="141" t="s">
        <v>1057</v>
      </c>
      <c r="BJ346" s="137" t="str">
        <f t="shared" si="21"/>
        <v>FLB3985</v>
      </c>
      <c r="BK346" s="138" t="b">
        <f t="shared" si="22"/>
        <v>0</v>
      </c>
      <c r="BL346" s="137" t="str">
        <f t="shared" si="23"/>
        <v/>
      </c>
      <c r="BM346" s="132"/>
      <c r="BN346" s="8" t="b">
        <f t="shared" si="24"/>
        <v>1</v>
      </c>
      <c r="BO346" s="139" t="b">
        <f t="shared" si="25"/>
        <v>0</v>
      </c>
      <c r="BP346" s="140" t="b">
        <f t="shared" si="26"/>
        <v>1</v>
      </c>
      <c r="BQ346" s="4"/>
      <c r="BR346" s="4" t="str">
        <f t="shared" si="27"/>
        <v/>
      </c>
      <c r="BS346" s="4"/>
      <c r="BT346" s="4"/>
    </row>
    <row r="347">
      <c r="A347" s="4" t="s">
        <v>1058</v>
      </c>
      <c r="B347" s="144">
        <v>44503.0</v>
      </c>
      <c r="C347" s="115">
        <v>0.16496527777777778</v>
      </c>
      <c r="D347" s="4"/>
      <c r="E347" s="143"/>
      <c r="F347" s="4"/>
      <c r="G347" s="4"/>
      <c r="H347" s="151"/>
      <c r="I347" s="4"/>
      <c r="J347" s="4"/>
      <c r="K347" s="4" t="s">
        <v>622</v>
      </c>
      <c r="L347" s="145">
        <v>44503.0</v>
      </c>
      <c r="M347" s="115">
        <v>0.5576157407407407</v>
      </c>
      <c r="N347" s="4"/>
      <c r="O347" s="4"/>
      <c r="P347" s="116" t="b">
        <f>IFNA(IF(VLOOKUP($A347,'Add from APT'!$AA$2:$AC808,3,FALSE)&gt;0,TRUE,FALSE),"ER - NOT IN APT")</f>
        <v>0</v>
      </c>
      <c r="Q347" s="82" t="str">
        <f>IF(ISLOGICAL(P347),IF(P347,"ER - REPS IN APT", IFNA(VLOOKUP($A347,RAW_APT!$A$3:$M808,7,FALSE),"ER - NOT IN APT")),P347)</f>
        <v>Result</v>
      </c>
      <c r="R347" s="117" t="b">
        <f t="shared" si="2"/>
        <v>1</v>
      </c>
      <c r="S347" s="116">
        <f t="shared" si="3"/>
        <v>1</v>
      </c>
      <c r="T347" s="146"/>
      <c r="U347" s="147"/>
      <c r="V347" s="147"/>
      <c r="W347" s="147"/>
      <c r="X347" s="120" t="b">
        <f t="shared" si="4"/>
        <v>0</v>
      </c>
      <c r="Y347" s="121" t="b">
        <v>0</v>
      </c>
      <c r="Z347" s="122" t="str">
        <f t="shared" si="5"/>
        <v/>
      </c>
      <c r="AA347" s="122" t="b">
        <f t="shared" si="6"/>
        <v>0</v>
      </c>
      <c r="AB347" s="147" t="b">
        <v>0</v>
      </c>
      <c r="AC347" s="148">
        <v>236.0</v>
      </c>
      <c r="AD347" s="149" t="b">
        <v>0</v>
      </c>
      <c r="AE347" s="125" t="str">
        <f t="shared" si="7"/>
        <v/>
      </c>
      <c r="AF347" s="117" t="b">
        <f t="shared" si="8"/>
        <v>0</v>
      </c>
      <c r="AG347" s="126" t="b">
        <f t="shared" si="9"/>
        <v>0</v>
      </c>
      <c r="AH347" s="148"/>
      <c r="AI347" s="150"/>
      <c r="AJ347" s="146"/>
      <c r="AK347" s="83" t="str">
        <f t="shared" si="10"/>
        <v>Negative</v>
      </c>
      <c r="AL347" s="147"/>
      <c r="AM347" s="83" t="s">
        <v>280</v>
      </c>
      <c r="AN347" s="83" t="s">
        <v>437</v>
      </c>
      <c r="AO347" s="83" t="str">
        <f>IFERROR(__xludf.DUMMYFUNCTION("IF($AG347, ""DELETED"",TRIM(JOIN("" "",D347:E347)))"),"")</f>
        <v/>
      </c>
      <c r="AP347" s="83" t="str">
        <f t="shared" ref="AP347:AQ347" si="371">IF($AG347, "DELETED", TRIM(CONCATENATE(F347,I347,U347)))</f>
        <v/>
      </c>
      <c r="AQ347" s="83" t="str">
        <f t="shared" si="371"/>
        <v/>
      </c>
      <c r="AR347" s="83" t="str">
        <f>IFERROR(__xludf.DUMMYFUNCTION("IF($AG347, ""DELETED"", TRIM(JOIN("" "",AP347,AQ347)))"),"")</f>
        <v/>
      </c>
      <c r="AS347" s="127"/>
      <c r="AT347" s="128" t="b">
        <f t="shared" si="12"/>
        <v>0</v>
      </c>
      <c r="AU347" s="128" t="str">
        <f t="shared" si="13"/>
        <v/>
      </c>
      <c r="AV347" s="128" t="str">
        <f t="shared" si="14"/>
        <v/>
      </c>
      <c r="AW347" s="128" t="str">
        <f t="shared" si="15"/>
        <v/>
      </c>
      <c r="AX347" s="129" t="str">
        <f t="shared" si="16"/>
        <v/>
      </c>
      <c r="AY347" s="143"/>
      <c r="AZ347" s="130"/>
      <c r="BA347" s="131" t="str">
        <f t="shared" si="17"/>
        <v/>
      </c>
      <c r="BB347" s="143"/>
      <c r="BC347" s="143"/>
      <c r="BD347" s="132"/>
      <c r="BE347" s="141"/>
      <c r="BF347" s="134" t="str">
        <f t="shared" si="18"/>
        <v/>
      </c>
      <c r="BG347" s="135" t="str">
        <f t="shared" si="19"/>
        <v>FLE523__44503_0.164965277777778___Negative_44503_0.557615740740741_</v>
      </c>
      <c r="BH347" s="136" t="str">
        <f t="shared" si="20"/>
        <v/>
      </c>
      <c r="BI347" s="141" t="s">
        <v>1059</v>
      </c>
      <c r="BJ347" s="137" t="str">
        <f t="shared" si="21"/>
        <v>FLB3986</v>
      </c>
      <c r="BK347" s="138" t="b">
        <f t="shared" si="22"/>
        <v>0</v>
      </c>
      <c r="BL347" s="137" t="str">
        <f t="shared" si="23"/>
        <v/>
      </c>
      <c r="BM347" s="132"/>
      <c r="BN347" s="8" t="b">
        <f t="shared" si="24"/>
        <v>1</v>
      </c>
      <c r="BO347" s="139" t="b">
        <f t="shared" si="25"/>
        <v>0</v>
      </c>
      <c r="BP347" s="140" t="b">
        <f t="shared" si="26"/>
        <v>1</v>
      </c>
      <c r="BQ347" s="4"/>
      <c r="BR347" s="4" t="str">
        <f t="shared" si="27"/>
        <v/>
      </c>
      <c r="BS347" s="4"/>
      <c r="BT347" s="4"/>
    </row>
    <row r="348">
      <c r="A348" s="143" t="s">
        <v>1060</v>
      </c>
      <c r="B348" s="144">
        <v>44503.0</v>
      </c>
      <c r="C348" s="115">
        <v>0.16534722222222223</v>
      </c>
      <c r="D348" s="4"/>
      <c r="E348" s="143"/>
      <c r="F348" s="149"/>
      <c r="G348" s="147"/>
      <c r="H348" s="4"/>
      <c r="I348" s="4"/>
      <c r="J348" s="4"/>
      <c r="K348" s="4" t="s">
        <v>622</v>
      </c>
      <c r="L348" s="145">
        <v>44503.0</v>
      </c>
      <c r="M348" s="115">
        <v>0.5576157407407407</v>
      </c>
      <c r="N348" s="4"/>
      <c r="O348" s="4"/>
      <c r="P348" s="116" t="b">
        <f>IFNA(IF(VLOOKUP($A348,'Add from APT'!$AA$2:$AC808,3,FALSE)&gt;0,TRUE,FALSE),"ER - NOT IN APT")</f>
        <v>0</v>
      </c>
      <c r="Q348" s="82" t="str">
        <f>IF(ISLOGICAL(P348),IF(P348,"ER - REPS IN APT", IFNA(VLOOKUP($A348,RAW_APT!$A$3:$M808,7,FALSE),"ER - NOT IN APT")),P348)</f>
        <v>Result</v>
      </c>
      <c r="R348" s="117" t="b">
        <f t="shared" si="2"/>
        <v>1</v>
      </c>
      <c r="S348" s="116">
        <f t="shared" si="3"/>
        <v>1</v>
      </c>
      <c r="T348" s="148">
        <v>0.0</v>
      </c>
      <c r="U348" s="149"/>
      <c r="V348" s="147"/>
      <c r="W348" s="147"/>
      <c r="X348" s="120" t="b">
        <f t="shared" si="4"/>
        <v>0</v>
      </c>
      <c r="Y348" s="121" t="b">
        <v>0</v>
      </c>
      <c r="Z348" s="122" t="str">
        <f t="shared" si="5"/>
        <v/>
      </c>
      <c r="AA348" s="122" t="b">
        <f t="shared" si="6"/>
        <v>0</v>
      </c>
      <c r="AB348" s="147" t="b">
        <v>0</v>
      </c>
      <c r="AC348" s="148">
        <v>667.0</v>
      </c>
      <c r="AD348" s="149" t="b">
        <v>1</v>
      </c>
      <c r="AE348" s="125" t="str">
        <f t="shared" si="7"/>
        <v/>
      </c>
      <c r="AF348" s="117" t="b">
        <f t="shared" si="8"/>
        <v>0</v>
      </c>
      <c r="AG348" s="126" t="b">
        <f t="shared" si="9"/>
        <v>0</v>
      </c>
      <c r="AH348" s="148"/>
      <c r="AI348" s="150"/>
      <c r="AJ348" s="146"/>
      <c r="AK348" s="83" t="str">
        <f t="shared" si="10"/>
        <v>Negative</v>
      </c>
      <c r="AL348" s="147"/>
      <c r="AM348" s="83" t="s">
        <v>280</v>
      </c>
      <c r="AN348" s="83" t="s">
        <v>978</v>
      </c>
      <c r="AO348" s="83" t="str">
        <f>IFERROR(__xludf.DUMMYFUNCTION("IF($AG348, ""DELETED"",TRIM(JOIN("" "",D348:E348)))"),"")</f>
        <v/>
      </c>
      <c r="AP348" s="83" t="str">
        <f t="shared" ref="AP348:AQ348" si="372">IF($AG348, "DELETED", TRIM(CONCATENATE(F348,I348,U348)))</f>
        <v/>
      </c>
      <c r="AQ348" s="83" t="str">
        <f t="shared" si="372"/>
        <v/>
      </c>
      <c r="AR348" s="83" t="str">
        <f>IFERROR(__xludf.DUMMYFUNCTION("IF($AG348, ""DELETED"", TRIM(JOIN("" "",AP348,AQ348)))"),"")</f>
        <v/>
      </c>
      <c r="AS348" s="127"/>
      <c r="AT348" s="128" t="b">
        <f t="shared" si="12"/>
        <v>0</v>
      </c>
      <c r="AU348" s="128" t="str">
        <f t="shared" si="13"/>
        <v/>
      </c>
      <c r="AV348" s="128" t="str">
        <f t="shared" si="14"/>
        <v/>
      </c>
      <c r="AW348" s="128" t="str">
        <f t="shared" si="15"/>
        <v/>
      </c>
      <c r="AX348" s="129" t="str">
        <f t="shared" si="16"/>
        <v/>
      </c>
      <c r="AY348" s="143"/>
      <c r="AZ348" s="130"/>
      <c r="BA348" s="131" t="str">
        <f t="shared" si="17"/>
        <v/>
      </c>
      <c r="BB348" s="143"/>
      <c r="BC348" s="143"/>
      <c r="BD348" s="132"/>
      <c r="BE348" s="141"/>
      <c r="BF348" s="134" t="str">
        <f t="shared" si="18"/>
        <v/>
      </c>
      <c r="BG348" s="135" t="str">
        <f t="shared" si="19"/>
        <v>FLE425__44503_0.165347222222222___Negative_44503_0.557615740740741_</v>
      </c>
      <c r="BH348" s="136" t="str">
        <f t="shared" si="20"/>
        <v/>
      </c>
      <c r="BI348" s="141" t="s">
        <v>1061</v>
      </c>
      <c r="BJ348" s="137" t="str">
        <f t="shared" si="21"/>
        <v>FLB3987</v>
      </c>
      <c r="BK348" s="138" t="b">
        <f t="shared" si="22"/>
        <v>0</v>
      </c>
      <c r="BL348" s="137" t="str">
        <f t="shared" si="23"/>
        <v/>
      </c>
      <c r="BM348" s="132"/>
      <c r="BN348" s="8" t="b">
        <f t="shared" si="24"/>
        <v>1</v>
      </c>
      <c r="BO348" s="139" t="b">
        <f t="shared" si="25"/>
        <v>0</v>
      </c>
      <c r="BP348" s="140" t="b">
        <f t="shared" si="26"/>
        <v>1</v>
      </c>
      <c r="BQ348" s="4"/>
      <c r="BR348" s="4" t="str">
        <f t="shared" si="27"/>
        <v/>
      </c>
      <c r="BS348" s="4"/>
      <c r="BT348" s="4"/>
    </row>
    <row r="349">
      <c r="A349" s="4" t="s">
        <v>1062</v>
      </c>
      <c r="B349" s="144">
        <v>44503.0</v>
      </c>
      <c r="C349" s="115">
        <v>0.16664351851851852</v>
      </c>
      <c r="D349" s="4"/>
      <c r="E349" s="143"/>
      <c r="F349" s="4"/>
      <c r="G349" s="4"/>
      <c r="H349" s="151"/>
      <c r="I349" s="4"/>
      <c r="J349" s="4"/>
      <c r="K349" s="4" t="s">
        <v>622</v>
      </c>
      <c r="L349" s="145">
        <v>44503.0</v>
      </c>
      <c r="M349" s="115">
        <v>0.5576157407407407</v>
      </c>
      <c r="N349" s="4"/>
      <c r="O349" s="4"/>
      <c r="P349" s="116" t="b">
        <f>IFNA(IF(VLOOKUP($A349,'Add from APT'!$AA$2:$AC808,3,FALSE)&gt;0,TRUE,FALSE),"ER - NOT IN APT")</f>
        <v>0</v>
      </c>
      <c r="Q349" s="82" t="str">
        <f>IF(ISLOGICAL(P349),IF(P349,"ER - REPS IN APT", IFNA(VLOOKUP($A349,RAW_APT!$A$3:$M808,7,FALSE),"ER - NOT IN APT")),P349)</f>
        <v>Result</v>
      </c>
      <c r="R349" s="117" t="b">
        <f t="shared" si="2"/>
        <v>1</v>
      </c>
      <c r="S349" s="116">
        <f t="shared" si="3"/>
        <v>1</v>
      </c>
      <c r="T349" s="146"/>
      <c r="U349" s="147"/>
      <c r="V349" s="147"/>
      <c r="W349" s="147"/>
      <c r="X349" s="120" t="b">
        <f t="shared" si="4"/>
        <v>0</v>
      </c>
      <c r="Y349" s="121" t="b">
        <v>0</v>
      </c>
      <c r="Z349" s="122" t="str">
        <f t="shared" si="5"/>
        <v/>
      </c>
      <c r="AA349" s="122" t="b">
        <f t="shared" si="6"/>
        <v>0</v>
      </c>
      <c r="AB349" s="147" t="b">
        <v>0</v>
      </c>
      <c r="AC349" s="148">
        <v>235.0</v>
      </c>
      <c r="AD349" s="149" t="b">
        <v>0</v>
      </c>
      <c r="AE349" s="125" t="str">
        <f t="shared" si="7"/>
        <v/>
      </c>
      <c r="AF349" s="117" t="b">
        <f t="shared" si="8"/>
        <v>0</v>
      </c>
      <c r="AG349" s="126" t="b">
        <f t="shared" si="9"/>
        <v>0</v>
      </c>
      <c r="AH349" s="148"/>
      <c r="AI349" s="150"/>
      <c r="AJ349" s="146"/>
      <c r="AK349" s="83" t="str">
        <f t="shared" si="10"/>
        <v>Negative</v>
      </c>
      <c r="AL349" s="147"/>
      <c r="AM349" s="83" t="s">
        <v>280</v>
      </c>
      <c r="AN349" s="83" t="s">
        <v>305</v>
      </c>
      <c r="AO349" s="83" t="str">
        <f>IFERROR(__xludf.DUMMYFUNCTION("IF($AG349, ""DELETED"",TRIM(JOIN("" "",D349:E349)))"),"")</f>
        <v/>
      </c>
      <c r="AP349" s="83" t="str">
        <f t="shared" ref="AP349:AQ349" si="373">IF($AG349, "DELETED", TRIM(CONCATENATE(F349,I349,U349)))</f>
        <v/>
      </c>
      <c r="AQ349" s="83" t="str">
        <f t="shared" si="373"/>
        <v/>
      </c>
      <c r="AR349" s="83" t="str">
        <f>IFERROR(__xludf.DUMMYFUNCTION("IF($AG349, ""DELETED"", TRIM(JOIN("" "",AP349,AQ349)))"),"")</f>
        <v/>
      </c>
      <c r="AS349" s="127"/>
      <c r="AT349" s="128" t="b">
        <f t="shared" si="12"/>
        <v>0</v>
      </c>
      <c r="AU349" s="128" t="str">
        <f t="shared" si="13"/>
        <v/>
      </c>
      <c r="AV349" s="128" t="str">
        <f t="shared" si="14"/>
        <v/>
      </c>
      <c r="AW349" s="128" t="str">
        <f t="shared" si="15"/>
        <v/>
      </c>
      <c r="AX349" s="129" t="str">
        <f t="shared" si="16"/>
        <v/>
      </c>
      <c r="AY349" s="143"/>
      <c r="AZ349" s="130"/>
      <c r="BA349" s="131" t="str">
        <f t="shared" si="17"/>
        <v/>
      </c>
      <c r="BB349" s="143"/>
      <c r="BC349" s="143"/>
      <c r="BD349" s="132"/>
      <c r="BE349" s="141"/>
      <c r="BF349" s="134" t="str">
        <f t="shared" si="18"/>
        <v/>
      </c>
      <c r="BG349" s="135" t="str">
        <f t="shared" si="19"/>
        <v>FLE421__44503_0.166643518518519___Negative_44503_0.557615740740741_</v>
      </c>
      <c r="BH349" s="136" t="str">
        <f t="shared" si="20"/>
        <v/>
      </c>
      <c r="BI349" s="141" t="s">
        <v>1063</v>
      </c>
      <c r="BJ349" s="137" t="str">
        <f t="shared" si="21"/>
        <v>FLB3988</v>
      </c>
      <c r="BK349" s="138" t="b">
        <f t="shared" si="22"/>
        <v>0</v>
      </c>
      <c r="BL349" s="137" t="str">
        <f t="shared" si="23"/>
        <v/>
      </c>
      <c r="BM349" s="132"/>
      <c r="BN349" s="8" t="b">
        <f t="shared" si="24"/>
        <v>1</v>
      </c>
      <c r="BO349" s="139" t="b">
        <f t="shared" si="25"/>
        <v>0</v>
      </c>
      <c r="BP349" s="140" t="b">
        <f t="shared" si="26"/>
        <v>1</v>
      </c>
      <c r="BQ349" s="4"/>
      <c r="BR349" s="4" t="str">
        <f t="shared" si="27"/>
        <v/>
      </c>
      <c r="BS349" s="4"/>
      <c r="BT349" s="4"/>
    </row>
    <row r="350">
      <c r="A350" s="143" t="s">
        <v>1064</v>
      </c>
      <c r="B350" s="144">
        <v>44503.0</v>
      </c>
      <c r="C350" s="115">
        <v>0.16847222222222222</v>
      </c>
      <c r="D350" s="4"/>
      <c r="E350" s="143"/>
      <c r="F350" s="149"/>
      <c r="G350" s="147"/>
      <c r="H350" s="151"/>
      <c r="I350" s="4"/>
      <c r="J350" s="4"/>
      <c r="K350" s="4" t="s">
        <v>622</v>
      </c>
      <c r="L350" s="145">
        <v>44503.0</v>
      </c>
      <c r="M350" s="115">
        <v>0.5576157407407407</v>
      </c>
      <c r="N350" s="4"/>
      <c r="O350" s="4"/>
      <c r="P350" s="116" t="b">
        <f>IFNA(IF(VLOOKUP($A350,'Add from APT'!$AA$2:$AC808,3,FALSE)&gt;0,TRUE,FALSE),"ER - NOT IN APT")</f>
        <v>0</v>
      </c>
      <c r="Q350" s="82" t="str">
        <f>IF(ISLOGICAL(P350),IF(P350,"ER - REPS IN APT", IFNA(VLOOKUP($A350,RAW_APT!$A$3:$M808,7,FALSE),"ER - NOT IN APT")),P350)</f>
        <v>Result</v>
      </c>
      <c r="R350" s="117" t="b">
        <f t="shared" si="2"/>
        <v>1</v>
      </c>
      <c r="S350" s="116">
        <f t="shared" si="3"/>
        <v>1</v>
      </c>
      <c r="T350" s="148">
        <v>0.0</v>
      </c>
      <c r="U350" s="149"/>
      <c r="V350" s="147"/>
      <c r="W350" s="149"/>
      <c r="X350" s="120" t="b">
        <f t="shared" si="4"/>
        <v>0</v>
      </c>
      <c r="Y350" s="121" t="b">
        <v>0</v>
      </c>
      <c r="Z350" s="122" t="str">
        <f t="shared" si="5"/>
        <v/>
      </c>
      <c r="AA350" s="122" t="b">
        <f t="shared" si="6"/>
        <v>0</v>
      </c>
      <c r="AB350" s="147" t="b">
        <v>0</v>
      </c>
      <c r="AC350" s="148">
        <v>666.0</v>
      </c>
      <c r="AD350" s="149" t="b">
        <v>1</v>
      </c>
      <c r="AE350" s="125" t="str">
        <f t="shared" si="7"/>
        <v/>
      </c>
      <c r="AF350" s="117" t="b">
        <f t="shared" si="8"/>
        <v>0</v>
      </c>
      <c r="AG350" s="126" t="b">
        <f t="shared" si="9"/>
        <v>0</v>
      </c>
      <c r="AH350" s="148"/>
      <c r="AI350" s="150"/>
      <c r="AJ350" s="146"/>
      <c r="AK350" s="83" t="str">
        <f t="shared" si="10"/>
        <v>Negative</v>
      </c>
      <c r="AL350" s="147"/>
      <c r="AM350" s="83" t="s">
        <v>280</v>
      </c>
      <c r="AN350" s="83" t="s">
        <v>981</v>
      </c>
      <c r="AO350" s="83" t="str">
        <f>IFERROR(__xludf.DUMMYFUNCTION("IF($AG350, ""DELETED"",TRIM(JOIN("" "",D350:E350)))"),"")</f>
        <v/>
      </c>
      <c r="AP350" s="83" t="str">
        <f t="shared" ref="AP350:AQ350" si="374">IF($AG350, "DELETED", TRIM(CONCATENATE(F350,I350,U350)))</f>
        <v/>
      </c>
      <c r="AQ350" s="83" t="str">
        <f t="shared" si="374"/>
        <v/>
      </c>
      <c r="AR350" s="83" t="str">
        <f>IFERROR(__xludf.DUMMYFUNCTION("IF($AG350, ""DELETED"", TRIM(JOIN("" "",AP350,AQ350)))"),"")</f>
        <v/>
      </c>
      <c r="AS350" s="127"/>
      <c r="AT350" s="128" t="b">
        <f t="shared" si="12"/>
        <v>0</v>
      </c>
      <c r="AU350" s="128" t="str">
        <f t="shared" si="13"/>
        <v/>
      </c>
      <c r="AV350" s="128" t="str">
        <f t="shared" si="14"/>
        <v/>
      </c>
      <c r="AW350" s="128" t="str">
        <f t="shared" si="15"/>
        <v/>
      </c>
      <c r="AX350" s="129" t="str">
        <f t="shared" si="16"/>
        <v/>
      </c>
      <c r="AY350" s="143"/>
      <c r="AZ350" s="130"/>
      <c r="BA350" s="131" t="str">
        <f t="shared" si="17"/>
        <v/>
      </c>
      <c r="BB350" s="143"/>
      <c r="BC350" s="143"/>
      <c r="BD350" s="132"/>
      <c r="BE350" s="141"/>
      <c r="BF350" s="134" t="str">
        <f t="shared" si="18"/>
        <v/>
      </c>
      <c r="BG350" s="135" t="str">
        <f t="shared" si="19"/>
        <v>FLE553__44503_0.168472222222222___Negative_44503_0.557615740740741_</v>
      </c>
      <c r="BH350" s="136" t="str">
        <f t="shared" si="20"/>
        <v/>
      </c>
      <c r="BI350" s="141" t="s">
        <v>1065</v>
      </c>
      <c r="BJ350" s="137" t="str">
        <f t="shared" si="21"/>
        <v>FLB3990</v>
      </c>
      <c r="BK350" s="138" t="b">
        <f t="shared" si="22"/>
        <v>0</v>
      </c>
      <c r="BL350" s="137" t="str">
        <f t="shared" si="23"/>
        <v/>
      </c>
      <c r="BM350" s="132"/>
      <c r="BN350" s="8" t="b">
        <f t="shared" si="24"/>
        <v>1</v>
      </c>
      <c r="BO350" s="139" t="b">
        <f t="shared" si="25"/>
        <v>0</v>
      </c>
      <c r="BP350" s="140" t="b">
        <f t="shared" si="26"/>
        <v>1</v>
      </c>
      <c r="BQ350" s="4"/>
      <c r="BR350" s="4" t="str">
        <f t="shared" si="27"/>
        <v/>
      </c>
      <c r="BS350" s="4"/>
      <c r="BT350" s="4"/>
    </row>
    <row r="351">
      <c r="A351" s="4" t="s">
        <v>1066</v>
      </c>
      <c r="B351" s="144">
        <v>44503.0</v>
      </c>
      <c r="C351" s="115">
        <v>0.16945601851851852</v>
      </c>
      <c r="D351" s="4"/>
      <c r="E351" s="143"/>
      <c r="F351" s="4"/>
      <c r="G351" s="4"/>
      <c r="H351" s="151"/>
      <c r="I351" s="4"/>
      <c r="J351" s="4"/>
      <c r="K351" s="4" t="s">
        <v>622</v>
      </c>
      <c r="L351" s="145">
        <v>44503.0</v>
      </c>
      <c r="M351" s="115">
        <v>0.5576157407407407</v>
      </c>
      <c r="N351" s="4"/>
      <c r="O351" s="4"/>
      <c r="P351" s="116" t="b">
        <f>IFNA(IF(VLOOKUP($A351,'Add from APT'!$AA$2:$AC808,3,FALSE)&gt;0,TRUE,FALSE),"ER - NOT IN APT")</f>
        <v>0</v>
      </c>
      <c r="Q351" s="82" t="str">
        <f>IF(ISLOGICAL(P351),IF(P351,"ER - REPS IN APT", IFNA(VLOOKUP($A351,RAW_APT!$A$3:$M808,7,FALSE),"ER - NOT IN APT")),P351)</f>
        <v>Result</v>
      </c>
      <c r="R351" s="117" t="b">
        <f t="shared" si="2"/>
        <v>1</v>
      </c>
      <c r="S351" s="116">
        <f t="shared" si="3"/>
        <v>1</v>
      </c>
      <c r="T351" s="146"/>
      <c r="U351" s="147"/>
      <c r="V351" s="147"/>
      <c r="W351" s="147"/>
      <c r="X351" s="120" t="b">
        <f t="shared" si="4"/>
        <v>0</v>
      </c>
      <c r="Y351" s="121" t="b">
        <v>0</v>
      </c>
      <c r="Z351" s="122" t="str">
        <f t="shared" si="5"/>
        <v/>
      </c>
      <c r="AA351" s="122" t="b">
        <f t="shared" si="6"/>
        <v>0</v>
      </c>
      <c r="AB351" s="147" t="b">
        <v>0</v>
      </c>
      <c r="AC351" s="148">
        <v>234.0</v>
      </c>
      <c r="AD351" s="149" t="b">
        <v>0</v>
      </c>
      <c r="AE351" s="125" t="str">
        <f t="shared" si="7"/>
        <v/>
      </c>
      <c r="AF351" s="117" t="b">
        <f t="shared" si="8"/>
        <v>0</v>
      </c>
      <c r="AG351" s="126" t="b">
        <f t="shared" si="9"/>
        <v>0</v>
      </c>
      <c r="AH351" s="148"/>
      <c r="AI351" s="150"/>
      <c r="AJ351" s="146"/>
      <c r="AK351" s="83" t="str">
        <f t="shared" si="10"/>
        <v>Negative</v>
      </c>
      <c r="AL351" s="147"/>
      <c r="AM351" s="83" t="s">
        <v>280</v>
      </c>
      <c r="AN351" s="83" t="s">
        <v>352</v>
      </c>
      <c r="AO351" s="83" t="str">
        <f>IFERROR(__xludf.DUMMYFUNCTION("IF($AG351, ""DELETED"",TRIM(JOIN("" "",D351:E351)))"),"")</f>
        <v/>
      </c>
      <c r="AP351" s="83" t="str">
        <f t="shared" ref="AP351:AQ351" si="375">IF($AG351, "DELETED", TRIM(CONCATENATE(F351,I351,U351)))</f>
        <v/>
      </c>
      <c r="AQ351" s="83" t="str">
        <f t="shared" si="375"/>
        <v/>
      </c>
      <c r="AR351" s="83" t="str">
        <f>IFERROR(__xludf.DUMMYFUNCTION("IF($AG351, ""DELETED"", TRIM(JOIN("" "",AP351,AQ351)))"),"")</f>
        <v/>
      </c>
      <c r="AS351" s="127"/>
      <c r="AT351" s="128" t="b">
        <f t="shared" si="12"/>
        <v>0</v>
      </c>
      <c r="AU351" s="128" t="str">
        <f t="shared" si="13"/>
        <v/>
      </c>
      <c r="AV351" s="128" t="str">
        <f t="shared" si="14"/>
        <v/>
      </c>
      <c r="AW351" s="128" t="str">
        <f t="shared" si="15"/>
        <v/>
      </c>
      <c r="AX351" s="129" t="str">
        <f t="shared" si="16"/>
        <v/>
      </c>
      <c r="AY351" s="143"/>
      <c r="AZ351" s="130"/>
      <c r="BA351" s="131" t="str">
        <f t="shared" si="17"/>
        <v/>
      </c>
      <c r="BB351" s="143"/>
      <c r="BC351" s="143"/>
      <c r="BD351" s="132"/>
      <c r="BE351" s="141"/>
      <c r="BF351" s="134" t="str">
        <f t="shared" si="18"/>
        <v/>
      </c>
      <c r="BG351" s="135" t="str">
        <f t="shared" si="19"/>
        <v>FLE620__44503_0.169456018518519___Negative_44503_0.557615740740741_</v>
      </c>
      <c r="BH351" s="136" t="str">
        <f t="shared" si="20"/>
        <v/>
      </c>
      <c r="BI351" s="141" t="s">
        <v>1067</v>
      </c>
      <c r="BJ351" s="137" t="str">
        <f t="shared" si="21"/>
        <v>FLB4003</v>
      </c>
      <c r="BK351" s="138" t="b">
        <f t="shared" si="22"/>
        <v>0</v>
      </c>
      <c r="BL351" s="137" t="str">
        <f t="shared" si="23"/>
        <v/>
      </c>
      <c r="BM351" s="132"/>
      <c r="BN351" s="8" t="b">
        <f t="shared" si="24"/>
        <v>1</v>
      </c>
      <c r="BO351" s="139" t="b">
        <f t="shared" si="25"/>
        <v>0</v>
      </c>
      <c r="BP351" s="140" t="b">
        <f t="shared" si="26"/>
        <v>1</v>
      </c>
      <c r="BQ351" s="4"/>
      <c r="BR351" s="4" t="str">
        <f t="shared" si="27"/>
        <v/>
      </c>
      <c r="BS351" s="4"/>
      <c r="BT351" s="4"/>
    </row>
    <row r="352">
      <c r="A352" s="4" t="s">
        <v>1068</v>
      </c>
      <c r="B352" s="144">
        <v>44503.0</v>
      </c>
      <c r="C352" s="115">
        <v>0.17011574074074073</v>
      </c>
      <c r="D352" s="4"/>
      <c r="E352" s="143"/>
      <c r="F352" s="149"/>
      <c r="G352" s="147"/>
      <c r="H352" s="4"/>
      <c r="I352" s="4"/>
      <c r="J352" s="4"/>
      <c r="K352" s="4" t="s">
        <v>622</v>
      </c>
      <c r="L352" s="144">
        <v>44503.0</v>
      </c>
      <c r="M352" s="115">
        <v>0.5576157407407407</v>
      </c>
      <c r="N352" s="4"/>
      <c r="O352" s="4"/>
      <c r="P352" s="116" t="b">
        <f>IFNA(IF(VLOOKUP($A352,'Add from APT'!$AA$2:$AC808,3,FALSE)&gt;0,TRUE,FALSE),"ER - NOT IN APT")</f>
        <v>0</v>
      </c>
      <c r="Q352" s="82" t="str">
        <f>IF(ISLOGICAL(P352),IF(P352,"ER - REPS IN APT", IFNA(VLOOKUP($A352,RAW_APT!$A$3:$M808,7,FALSE),"ER - NOT IN APT")),P352)</f>
        <v>Result</v>
      </c>
      <c r="R352" s="117" t="b">
        <f t="shared" si="2"/>
        <v>1</v>
      </c>
      <c r="S352" s="116">
        <f t="shared" si="3"/>
        <v>1</v>
      </c>
      <c r="T352" s="148">
        <v>0.0</v>
      </c>
      <c r="U352" s="149"/>
      <c r="V352" s="147"/>
      <c r="W352" s="147"/>
      <c r="X352" s="120" t="b">
        <f t="shared" si="4"/>
        <v>0</v>
      </c>
      <c r="Y352" s="121" t="b">
        <v>0</v>
      </c>
      <c r="Z352" s="122" t="str">
        <f t="shared" si="5"/>
        <v/>
      </c>
      <c r="AA352" s="122" t="b">
        <f t="shared" si="6"/>
        <v>0</v>
      </c>
      <c r="AB352" s="147" t="b">
        <v>0</v>
      </c>
      <c r="AC352" s="148">
        <v>665.0</v>
      </c>
      <c r="AD352" s="149" t="b">
        <v>1</v>
      </c>
      <c r="AE352" s="125">
        <f t="shared" si="7"/>
        <v>558</v>
      </c>
      <c r="AF352" s="117" t="b">
        <f t="shared" si="8"/>
        <v>0</v>
      </c>
      <c r="AG352" s="126" t="b">
        <f t="shared" si="9"/>
        <v>0</v>
      </c>
      <c r="AH352" s="148"/>
      <c r="AI352" s="150"/>
      <c r="AJ352" s="8"/>
      <c r="AK352" s="83" t="str">
        <f t="shared" si="10"/>
        <v>Negative</v>
      </c>
      <c r="AL352" s="4"/>
      <c r="AM352" s="83" t="s">
        <v>373</v>
      </c>
      <c r="AN352" s="83" t="s">
        <v>1025</v>
      </c>
      <c r="AO352" s="83" t="str">
        <f>IFERROR(__xludf.DUMMYFUNCTION("IF($AG352, ""DELETED"",TRIM(JOIN("" "",D352:E352)))"),"")</f>
        <v/>
      </c>
      <c r="AP352" s="83" t="str">
        <f t="shared" ref="AP352:AQ352" si="376">IF($AG352, "DELETED", TRIM(CONCATENATE(F352,I352,U352)))</f>
        <v/>
      </c>
      <c r="AQ352" s="83" t="str">
        <f t="shared" si="376"/>
        <v/>
      </c>
      <c r="AR352" s="83" t="str">
        <f>IFERROR(__xludf.DUMMYFUNCTION("IF($AG352, ""DELETED"", TRIM(JOIN("" "",AP352,AQ352)))"),"")</f>
        <v/>
      </c>
      <c r="AS352" s="127"/>
      <c r="AT352" s="128" t="b">
        <f t="shared" si="12"/>
        <v>0</v>
      </c>
      <c r="AU352" s="128" t="str">
        <f t="shared" si="13"/>
        <v/>
      </c>
      <c r="AV352" s="128" t="str">
        <f t="shared" si="14"/>
        <v/>
      </c>
      <c r="AW352" s="128" t="str">
        <f t="shared" si="15"/>
        <v/>
      </c>
      <c r="AX352" s="129" t="str">
        <f t="shared" si="16"/>
        <v/>
      </c>
      <c r="AY352" s="143"/>
      <c r="AZ352" s="130"/>
      <c r="BA352" s="131" t="str">
        <f t="shared" si="17"/>
        <v/>
      </c>
      <c r="BB352" s="143"/>
      <c r="BC352" s="143"/>
      <c r="BD352" s="132"/>
      <c r="BE352" s="141"/>
      <c r="BF352" s="134" t="str">
        <f t="shared" si="18"/>
        <v/>
      </c>
      <c r="BG352" s="135" t="str">
        <f t="shared" si="19"/>
        <v>FLE509__44503_0.170115740740741___Negative_44503_0.557615740740741_</v>
      </c>
      <c r="BH352" s="136" t="str">
        <f t="shared" si="20"/>
        <v/>
      </c>
      <c r="BI352" s="141" t="s">
        <v>1069</v>
      </c>
      <c r="BJ352" s="137" t="str">
        <f t="shared" si="21"/>
        <v>FLB4025</v>
      </c>
      <c r="BK352" s="138" t="b">
        <f t="shared" si="22"/>
        <v>0</v>
      </c>
      <c r="BL352" s="137" t="str">
        <f t="shared" si="23"/>
        <v/>
      </c>
      <c r="BM352" s="132"/>
      <c r="BN352" s="8" t="b">
        <f t="shared" si="24"/>
        <v>1</v>
      </c>
      <c r="BO352" s="139" t="b">
        <f t="shared" si="25"/>
        <v>0</v>
      </c>
      <c r="BP352" s="140" t="b">
        <f t="shared" si="26"/>
        <v>1</v>
      </c>
      <c r="BQ352" s="4"/>
      <c r="BR352" s="4" t="str">
        <f t="shared" si="27"/>
        <v/>
      </c>
      <c r="BS352" s="4"/>
      <c r="BT352" s="4"/>
    </row>
    <row r="353">
      <c r="A353" s="4" t="s">
        <v>1070</v>
      </c>
      <c r="B353" s="144">
        <v>44503.0</v>
      </c>
      <c r="C353" s="115">
        <v>0.17034722222222223</v>
      </c>
      <c r="D353" s="4"/>
      <c r="E353" s="143"/>
      <c r="F353" s="4"/>
      <c r="G353" s="4"/>
      <c r="H353" s="151"/>
      <c r="I353" s="4"/>
      <c r="J353" s="4"/>
      <c r="K353" s="4" t="s">
        <v>622</v>
      </c>
      <c r="L353" s="145">
        <v>44503.0</v>
      </c>
      <c r="M353" s="115">
        <v>0.5576157407407407</v>
      </c>
      <c r="N353" s="4"/>
      <c r="O353" s="4"/>
      <c r="P353" s="116" t="b">
        <f>IFNA(IF(VLOOKUP($A353,'Add from APT'!$AA$2:$AC808,3,FALSE)&gt;0,TRUE,FALSE),"ER - NOT IN APT")</f>
        <v>0</v>
      </c>
      <c r="Q353" s="82" t="str">
        <f>IF(ISLOGICAL(P353),IF(P353,"ER - REPS IN APT", IFNA(VLOOKUP($A353,RAW_APT!$A$3:$M808,7,FALSE),"ER - NOT IN APT")),P353)</f>
        <v>Result</v>
      </c>
      <c r="R353" s="117" t="b">
        <f t="shared" si="2"/>
        <v>1</v>
      </c>
      <c r="S353" s="116">
        <f t="shared" si="3"/>
        <v>1</v>
      </c>
      <c r="T353" s="146"/>
      <c r="U353" s="147"/>
      <c r="V353" s="147"/>
      <c r="W353" s="147"/>
      <c r="X353" s="120" t="b">
        <f t="shared" si="4"/>
        <v>0</v>
      </c>
      <c r="Y353" s="121" t="b">
        <v>0</v>
      </c>
      <c r="Z353" s="122" t="str">
        <f t="shared" si="5"/>
        <v/>
      </c>
      <c r="AA353" s="122" t="b">
        <f t="shared" si="6"/>
        <v>0</v>
      </c>
      <c r="AB353" s="147" t="b">
        <v>0</v>
      </c>
      <c r="AC353" s="148">
        <v>233.0</v>
      </c>
      <c r="AD353" s="149" t="b">
        <v>0</v>
      </c>
      <c r="AE353" s="125" t="str">
        <f t="shared" si="7"/>
        <v/>
      </c>
      <c r="AF353" s="117" t="b">
        <f t="shared" si="8"/>
        <v>0</v>
      </c>
      <c r="AG353" s="126" t="b">
        <f t="shared" si="9"/>
        <v>0</v>
      </c>
      <c r="AH353" s="148"/>
      <c r="AI353" s="150"/>
      <c r="AJ353" s="146"/>
      <c r="AK353" s="83" t="str">
        <f t="shared" si="10"/>
        <v>Negative</v>
      </c>
      <c r="AL353" s="147"/>
      <c r="AM353" s="83" t="s">
        <v>280</v>
      </c>
      <c r="AN353" s="83" t="s">
        <v>349</v>
      </c>
      <c r="AO353" s="83" t="str">
        <f>IFERROR(__xludf.DUMMYFUNCTION("IF($AG353, ""DELETED"",TRIM(JOIN("" "",D353:E353)))"),"")</f>
        <v/>
      </c>
      <c r="AP353" s="83" t="str">
        <f t="shared" ref="AP353:AQ353" si="377">IF($AG353, "DELETED", TRIM(CONCATENATE(F353,I353,U353)))</f>
        <v/>
      </c>
      <c r="AQ353" s="83" t="str">
        <f t="shared" si="377"/>
        <v/>
      </c>
      <c r="AR353" s="83" t="str">
        <f>IFERROR(__xludf.DUMMYFUNCTION("IF($AG353, ""DELETED"", TRIM(JOIN("" "",AP353,AQ353)))"),"")</f>
        <v/>
      </c>
      <c r="AS353" s="127"/>
      <c r="AT353" s="128" t="b">
        <f t="shared" si="12"/>
        <v>0</v>
      </c>
      <c r="AU353" s="128" t="str">
        <f t="shared" si="13"/>
        <v/>
      </c>
      <c r="AV353" s="128" t="str">
        <f t="shared" si="14"/>
        <v/>
      </c>
      <c r="AW353" s="128" t="str">
        <f t="shared" si="15"/>
        <v/>
      </c>
      <c r="AX353" s="129" t="str">
        <f t="shared" si="16"/>
        <v/>
      </c>
      <c r="AY353" s="143"/>
      <c r="AZ353" s="130"/>
      <c r="BA353" s="131" t="str">
        <f t="shared" si="17"/>
        <v/>
      </c>
      <c r="BB353" s="143"/>
      <c r="BC353" s="143"/>
      <c r="BD353" s="132"/>
      <c r="BE353" s="141"/>
      <c r="BF353" s="134" t="str">
        <f t="shared" si="18"/>
        <v/>
      </c>
      <c r="BG353" s="135" t="str">
        <f t="shared" si="19"/>
        <v>FLE520__44503_0.170347222222222___Negative_44503_0.557615740740741_</v>
      </c>
      <c r="BH353" s="136" t="str">
        <f t="shared" si="20"/>
        <v/>
      </c>
      <c r="BI353" s="141" t="s">
        <v>1071</v>
      </c>
      <c r="BJ353" s="137" t="str">
        <f t="shared" si="21"/>
        <v>FLB4031</v>
      </c>
      <c r="BK353" s="138" t="b">
        <f t="shared" si="22"/>
        <v>0</v>
      </c>
      <c r="BL353" s="137" t="str">
        <f t="shared" si="23"/>
        <v/>
      </c>
      <c r="BM353" s="132"/>
      <c r="BN353" s="8" t="b">
        <f t="shared" si="24"/>
        <v>1</v>
      </c>
      <c r="BO353" s="139" t="b">
        <f t="shared" si="25"/>
        <v>0</v>
      </c>
      <c r="BP353" s="140" t="b">
        <f t="shared" si="26"/>
        <v>1</v>
      </c>
      <c r="BQ353" s="4"/>
      <c r="BR353" s="4" t="str">
        <f t="shared" si="27"/>
        <v/>
      </c>
      <c r="BS353" s="4"/>
      <c r="BT353" s="4"/>
    </row>
    <row r="354">
      <c r="A354" s="28" t="s">
        <v>1072</v>
      </c>
      <c r="B354" s="144">
        <v>44503.0</v>
      </c>
      <c r="C354" s="115">
        <v>0.17277777777777778</v>
      </c>
      <c r="D354" s="4"/>
      <c r="E354" s="143"/>
      <c r="F354" s="4"/>
      <c r="G354" s="4"/>
      <c r="H354" s="151"/>
      <c r="I354" s="4"/>
      <c r="J354" s="4"/>
      <c r="K354" s="4" t="s">
        <v>271</v>
      </c>
      <c r="L354" s="152"/>
      <c r="M354" s="115"/>
      <c r="N354" s="4"/>
      <c r="O354" s="4"/>
      <c r="P354" s="116" t="b">
        <f>IFNA(IF(VLOOKUP($A354,'Add from APT'!$AA$2:$AC808,3,FALSE)&gt;0,TRUE,FALSE),"ER - NOT IN APT")</f>
        <v>0</v>
      </c>
      <c r="Q354" s="82" t="str">
        <f>IF(ISLOGICAL(P354),IF(P354,"ER - REPS IN APT", IFNA(VLOOKUP($A354,RAW_APT!$A$3:$M808,7,FALSE),"ER - NOT IN APT")),P354)</f>
        <v>Collected</v>
      </c>
      <c r="R354" s="117" t="b">
        <f t="shared" si="2"/>
        <v>1</v>
      </c>
      <c r="S354" s="116">
        <f t="shared" si="3"/>
        <v>1</v>
      </c>
      <c r="T354" s="146"/>
      <c r="U354" s="147"/>
      <c r="V354" s="147"/>
      <c r="W354" s="147"/>
      <c r="X354" s="120" t="b">
        <f t="shared" si="4"/>
        <v>0</v>
      </c>
      <c r="Y354" s="121" t="b">
        <v>0</v>
      </c>
      <c r="Z354" s="122" t="str">
        <f t="shared" si="5"/>
        <v/>
      </c>
      <c r="AA354" s="122" t="b">
        <f t="shared" si="6"/>
        <v>0</v>
      </c>
      <c r="AB354" s="147" t="b">
        <v>0</v>
      </c>
      <c r="AC354" s="148">
        <v>232.0</v>
      </c>
      <c r="AD354" s="149" t="b">
        <v>0</v>
      </c>
      <c r="AE354" s="125" t="str">
        <f t="shared" si="7"/>
        <v/>
      </c>
      <c r="AF354" s="117" t="b">
        <f t="shared" si="8"/>
        <v>0</v>
      </c>
      <c r="AG354" s="126" t="b">
        <f t="shared" si="9"/>
        <v>0</v>
      </c>
      <c r="AH354" s="148"/>
      <c r="AI354" s="150"/>
      <c r="AJ354" s="146">
        <v>2.2</v>
      </c>
      <c r="AK354" s="83" t="str">
        <f t="shared" si="10"/>
        <v>Negative</v>
      </c>
      <c r="AL354" s="147"/>
      <c r="AM354" s="83" t="s">
        <v>280</v>
      </c>
      <c r="AN354" s="83" t="s">
        <v>325</v>
      </c>
      <c r="AO354" s="83" t="str">
        <f>IFERROR(__xludf.DUMMYFUNCTION("IF($AG354, ""DELETED"",TRIM(JOIN("" "",D354:E354)))"),"")</f>
        <v/>
      </c>
      <c r="AP354" s="83" t="str">
        <f t="shared" ref="AP354:AQ354" si="378">IF($AG354, "DELETED", TRIM(CONCATENATE(F354,I354,U354)))</f>
        <v/>
      </c>
      <c r="AQ354" s="83" t="str">
        <f t="shared" si="378"/>
        <v/>
      </c>
      <c r="AR354" s="83" t="str">
        <f>IFERROR(__xludf.DUMMYFUNCTION("IF($AG354, ""DELETED"", TRIM(JOIN("" "",AP354,AQ354)))"),"")</f>
        <v/>
      </c>
      <c r="AS354" s="127"/>
      <c r="AT354" s="128" t="b">
        <f t="shared" si="12"/>
        <v>0</v>
      </c>
      <c r="AU354" s="128" t="str">
        <f t="shared" si="13"/>
        <v/>
      </c>
      <c r="AV354" s="128" t="str">
        <f t="shared" si="14"/>
        <v/>
      </c>
      <c r="AW354" s="128" t="str">
        <f t="shared" si="15"/>
        <v/>
      </c>
      <c r="AX354" s="129" t="str">
        <f t="shared" si="16"/>
        <v/>
      </c>
      <c r="AY354" s="143"/>
      <c r="AZ354" s="130"/>
      <c r="BA354" s="131" t="str">
        <f t="shared" si="17"/>
        <v/>
      </c>
      <c r="BB354" s="143"/>
      <c r="BC354" s="143"/>
      <c r="BD354" s="132"/>
      <c r="BE354" s="141"/>
      <c r="BF354" s="134" t="str">
        <f t="shared" si="18"/>
        <v/>
      </c>
      <c r="BG354" s="135" t="str">
        <f t="shared" si="19"/>
        <v>FLE529__44503_0.172777777777778___Null___</v>
      </c>
      <c r="BH354" s="136" t="str">
        <f t="shared" si="20"/>
        <v/>
      </c>
      <c r="BI354" s="141" t="s">
        <v>1073</v>
      </c>
      <c r="BJ354" s="137" t="str">
        <f t="shared" si="21"/>
        <v>FLB4036</v>
      </c>
      <c r="BK354" s="138" t="b">
        <f t="shared" si="22"/>
        <v>0</v>
      </c>
      <c r="BL354" s="137" t="str">
        <f t="shared" si="23"/>
        <v/>
      </c>
      <c r="BM354" s="132"/>
      <c r="BN354" s="8" t="b">
        <f t="shared" si="24"/>
        <v>1</v>
      </c>
      <c r="BO354" s="139" t="b">
        <f t="shared" si="25"/>
        <v>0</v>
      </c>
      <c r="BP354" s="140" t="b">
        <f t="shared" si="26"/>
        <v>1</v>
      </c>
      <c r="BQ354" s="4"/>
      <c r="BR354" s="4" t="str">
        <f t="shared" si="27"/>
        <v/>
      </c>
      <c r="BS354" s="4"/>
      <c r="BT354" s="4"/>
    </row>
    <row r="355">
      <c r="A355" s="143" t="s">
        <v>1074</v>
      </c>
      <c r="B355" s="144">
        <v>44503.0</v>
      </c>
      <c r="C355" s="115">
        <v>0.17386574074074074</v>
      </c>
      <c r="D355" s="4"/>
      <c r="E355" s="143"/>
      <c r="F355" s="149"/>
      <c r="G355" s="149"/>
      <c r="K355" s="4" t="s">
        <v>271</v>
      </c>
      <c r="L355" s="145">
        <v>44868.0</v>
      </c>
      <c r="M355" s="115">
        <v>0.5355208333333333</v>
      </c>
      <c r="N355" s="4"/>
      <c r="O355" s="4"/>
      <c r="P355" s="116" t="b">
        <f>IFNA(IF(VLOOKUP($A355,'Add from APT'!$AA$2:$AC808,3,FALSE)&gt;0,TRUE,FALSE),"ER - NOT IN APT")</f>
        <v>0</v>
      </c>
      <c r="Q355" s="82" t="str">
        <f>IF(ISLOGICAL(P355),IF(P355,"ER - REPS IN APT", IFNA(VLOOKUP($A355,RAW_APT!$A$3:$M808,7,FALSE),"ER - NOT IN APT")),P355)</f>
        <v>Collected</v>
      </c>
      <c r="R355" s="117" t="b">
        <f t="shared" si="2"/>
        <v>1</v>
      </c>
      <c r="S355" s="116">
        <f t="shared" si="3"/>
        <v>1</v>
      </c>
      <c r="T355" s="148">
        <v>0.0</v>
      </c>
      <c r="U355" s="149"/>
      <c r="V355" s="149"/>
      <c r="W355" s="147"/>
      <c r="X355" s="120" t="b">
        <f t="shared" si="4"/>
        <v>0</v>
      </c>
      <c r="Y355" s="121" t="b">
        <v>0</v>
      </c>
      <c r="Z355" s="122" t="str">
        <f t="shared" si="5"/>
        <v/>
      </c>
      <c r="AA355" s="122" t="b">
        <f t="shared" si="6"/>
        <v>0</v>
      </c>
      <c r="AB355" s="147" t="b">
        <v>0</v>
      </c>
      <c r="AC355" s="148">
        <v>664.0</v>
      </c>
      <c r="AD355" s="149" t="b">
        <v>1</v>
      </c>
      <c r="AE355" s="125" t="str">
        <f t="shared" si="7"/>
        <v/>
      </c>
      <c r="AF355" s="117" t="b">
        <f t="shared" si="8"/>
        <v>0</v>
      </c>
      <c r="AG355" s="126" t="b">
        <f t="shared" si="9"/>
        <v>0</v>
      </c>
      <c r="AH355" s="148"/>
      <c r="AI355" s="150"/>
      <c r="AJ355" s="146">
        <v>2.2</v>
      </c>
      <c r="AK355" s="83" t="str">
        <f t="shared" si="10"/>
        <v>Negative</v>
      </c>
      <c r="AL355" s="147"/>
      <c r="AM355" s="83" t="s">
        <v>280</v>
      </c>
      <c r="AN355" s="83" t="s">
        <v>910</v>
      </c>
      <c r="AO355" s="83" t="str">
        <f>IFERROR(__xludf.DUMMYFUNCTION("IF($AG355, ""DELETED"",TRIM(JOIN("" "",D355:E355)))"),"")</f>
        <v/>
      </c>
      <c r="AP355" s="83" t="str">
        <f t="shared" ref="AP355:AQ355" si="379">IF($AG355, "DELETED", TRIM(CONCATENATE(F355,I355,U355)))</f>
        <v/>
      </c>
      <c r="AQ355" s="83" t="str">
        <f t="shared" si="379"/>
        <v/>
      </c>
      <c r="AR355" s="83" t="str">
        <f>IFERROR(__xludf.DUMMYFUNCTION("IF($AG355, ""DELETED"", TRIM(JOIN("" "",AP355,AQ355)))"),"")</f>
        <v/>
      </c>
      <c r="AS355" s="127"/>
      <c r="AT355" s="128" t="b">
        <f t="shared" si="12"/>
        <v>0</v>
      </c>
      <c r="AU355" s="128" t="str">
        <f t="shared" si="13"/>
        <v/>
      </c>
      <c r="AV355" s="128" t="str">
        <f t="shared" si="14"/>
        <v/>
      </c>
      <c r="AW355" s="128" t="str">
        <f t="shared" si="15"/>
        <v/>
      </c>
      <c r="AX355" s="129" t="str">
        <f t="shared" si="16"/>
        <v/>
      </c>
      <c r="AY355" s="143"/>
      <c r="AZ355" s="130"/>
      <c r="BA355" s="131" t="str">
        <f t="shared" si="17"/>
        <v/>
      </c>
      <c r="BB355" s="143"/>
      <c r="BC355" s="143"/>
      <c r="BD355" s="132"/>
      <c r="BE355" s="141"/>
      <c r="BF355" s="134" t="str">
        <f t="shared" si="18"/>
        <v/>
      </c>
      <c r="BG355" s="135" t="str">
        <f t="shared" si="19"/>
        <v>FLE551__44503_0.173865740740741___Null_44868_0.535520833333333_</v>
      </c>
      <c r="BH355" s="136" t="str">
        <f t="shared" si="20"/>
        <v/>
      </c>
      <c r="BI355" s="141" t="s">
        <v>1075</v>
      </c>
      <c r="BJ355" s="137" t="str">
        <f t="shared" si="21"/>
        <v>FLB4038</v>
      </c>
      <c r="BK355" s="138" t="b">
        <f t="shared" si="22"/>
        <v>0</v>
      </c>
      <c r="BL355" s="137" t="str">
        <f t="shared" si="23"/>
        <v/>
      </c>
      <c r="BM355" s="132"/>
      <c r="BN355" s="8" t="b">
        <f t="shared" si="24"/>
        <v>1</v>
      </c>
      <c r="BO355" s="139" t="b">
        <f t="shared" si="25"/>
        <v>0</v>
      </c>
      <c r="BP355" s="140" t="b">
        <f t="shared" si="26"/>
        <v>1</v>
      </c>
      <c r="BQ355" s="4"/>
      <c r="BR355" s="4" t="str">
        <f t="shared" si="27"/>
        <v/>
      </c>
      <c r="BS355" s="4"/>
      <c r="BT355" s="4"/>
    </row>
    <row r="356">
      <c r="A356" s="28" t="s">
        <v>1076</v>
      </c>
      <c r="B356" s="144">
        <v>44503.0</v>
      </c>
      <c r="C356" s="115">
        <v>0.17474537037037038</v>
      </c>
      <c r="D356" s="4"/>
      <c r="E356" s="143"/>
      <c r="F356" s="4"/>
      <c r="G356" s="4"/>
      <c r="H356" s="151"/>
      <c r="I356" s="4"/>
      <c r="J356" s="4"/>
      <c r="K356" s="4" t="s">
        <v>271</v>
      </c>
      <c r="L356" s="152"/>
      <c r="M356" s="115"/>
      <c r="N356" s="4"/>
      <c r="O356" s="4"/>
      <c r="P356" s="116" t="b">
        <f>IFNA(IF(VLOOKUP($A356,'Add from APT'!$AA$2:$AC808,3,FALSE)&gt;0,TRUE,FALSE),"ER - NOT IN APT")</f>
        <v>0</v>
      </c>
      <c r="Q356" s="82" t="str">
        <f>IF(ISLOGICAL(P356),IF(P356,"ER - REPS IN APT", IFNA(VLOOKUP($A356,RAW_APT!$A$3:$M808,7,FALSE),"ER - NOT IN APT")),P356)</f>
        <v>Collected</v>
      </c>
      <c r="R356" s="117" t="b">
        <f t="shared" si="2"/>
        <v>1</v>
      </c>
      <c r="S356" s="116">
        <f t="shared" si="3"/>
        <v>1</v>
      </c>
      <c r="T356" s="146"/>
      <c r="U356" s="147"/>
      <c r="V356" s="147"/>
      <c r="W356" s="147"/>
      <c r="X356" s="120" t="b">
        <f t="shared" si="4"/>
        <v>0</v>
      </c>
      <c r="Y356" s="121" t="b">
        <v>0</v>
      </c>
      <c r="Z356" s="122" t="str">
        <f t="shared" si="5"/>
        <v/>
      </c>
      <c r="AA356" s="122" t="b">
        <f t="shared" si="6"/>
        <v>0</v>
      </c>
      <c r="AB356" s="147" t="b">
        <v>0</v>
      </c>
      <c r="AC356" s="148">
        <v>231.0</v>
      </c>
      <c r="AD356" s="149" t="b">
        <v>0</v>
      </c>
      <c r="AE356" s="125" t="str">
        <f t="shared" si="7"/>
        <v/>
      </c>
      <c r="AF356" s="117" t="b">
        <f t="shared" si="8"/>
        <v>0</v>
      </c>
      <c r="AG356" s="126" t="b">
        <f t="shared" si="9"/>
        <v>0</v>
      </c>
      <c r="AH356" s="148"/>
      <c r="AI356" s="150"/>
      <c r="AJ356" s="146">
        <v>2.2</v>
      </c>
      <c r="AK356" s="83" t="str">
        <f t="shared" si="10"/>
        <v>Negative</v>
      </c>
      <c r="AL356" s="147"/>
      <c r="AM356" s="83" t="s">
        <v>280</v>
      </c>
      <c r="AN356" s="83" t="s">
        <v>302</v>
      </c>
      <c r="AO356" s="83" t="str">
        <f>IFERROR(__xludf.DUMMYFUNCTION("IF($AG356, ""DELETED"",TRIM(JOIN("" "",D356:E356)))"),"")</f>
        <v/>
      </c>
      <c r="AP356" s="83" t="str">
        <f t="shared" ref="AP356:AQ356" si="380">IF($AG356, "DELETED", TRIM(CONCATENATE(F356,I356,U356)))</f>
        <v/>
      </c>
      <c r="AQ356" s="83" t="str">
        <f t="shared" si="380"/>
        <v/>
      </c>
      <c r="AR356" s="83" t="str">
        <f>IFERROR(__xludf.DUMMYFUNCTION("IF($AG356, ""DELETED"", TRIM(JOIN("" "",AP356,AQ356)))"),"")</f>
        <v/>
      </c>
      <c r="AS356" s="127"/>
      <c r="AT356" s="128" t="b">
        <f t="shared" si="12"/>
        <v>0</v>
      </c>
      <c r="AU356" s="128" t="str">
        <f t="shared" si="13"/>
        <v/>
      </c>
      <c r="AV356" s="128" t="str">
        <f t="shared" si="14"/>
        <v/>
      </c>
      <c r="AW356" s="128" t="str">
        <f t="shared" si="15"/>
        <v/>
      </c>
      <c r="AX356" s="129" t="str">
        <f t="shared" si="16"/>
        <v/>
      </c>
      <c r="AY356" s="143"/>
      <c r="AZ356" s="130"/>
      <c r="BA356" s="131" t="str">
        <f t="shared" si="17"/>
        <v/>
      </c>
      <c r="BB356" s="143"/>
      <c r="BC356" s="143"/>
      <c r="BD356" s="132"/>
      <c r="BE356" s="141"/>
      <c r="BF356" s="134" t="str">
        <f t="shared" si="18"/>
        <v/>
      </c>
      <c r="BG356" s="135" t="str">
        <f t="shared" si="19"/>
        <v>FLE511__44503_0.17474537037037___Null___</v>
      </c>
      <c r="BH356" s="136" t="str">
        <f t="shared" si="20"/>
        <v/>
      </c>
      <c r="BI356" s="141" t="s">
        <v>1077</v>
      </c>
      <c r="BJ356" s="137" t="str">
        <f t="shared" si="21"/>
        <v>FLB4042</v>
      </c>
      <c r="BK356" s="138" t="b">
        <f t="shared" si="22"/>
        <v>0</v>
      </c>
      <c r="BL356" s="137" t="str">
        <f t="shared" si="23"/>
        <v/>
      </c>
      <c r="BM356" s="132"/>
      <c r="BN356" s="8" t="b">
        <f t="shared" si="24"/>
        <v>1</v>
      </c>
      <c r="BO356" s="139" t="b">
        <f t="shared" si="25"/>
        <v>0</v>
      </c>
      <c r="BP356" s="140" t="b">
        <f t="shared" si="26"/>
        <v>1</v>
      </c>
      <c r="BQ356" s="4"/>
      <c r="BR356" s="4" t="str">
        <f t="shared" si="27"/>
        <v/>
      </c>
      <c r="BS356" s="4"/>
      <c r="BT356" s="4"/>
    </row>
    <row r="357">
      <c r="A357" s="4" t="s">
        <v>1078</v>
      </c>
      <c r="B357" s="144">
        <v>44503.0</v>
      </c>
      <c r="C357" s="115">
        <v>0.17681712962962962</v>
      </c>
      <c r="D357" s="4"/>
      <c r="E357" s="143"/>
      <c r="F357" s="4"/>
      <c r="G357" s="4"/>
      <c r="H357" s="151"/>
      <c r="I357" s="4"/>
      <c r="J357" s="4"/>
      <c r="K357" s="4" t="s">
        <v>622</v>
      </c>
      <c r="L357" s="145">
        <v>44503.0</v>
      </c>
      <c r="M357" s="115">
        <v>0.5576157407407407</v>
      </c>
      <c r="N357" s="4"/>
      <c r="O357" s="4"/>
      <c r="P357" s="116" t="b">
        <f>IFNA(IF(VLOOKUP($A357,'Add from APT'!$AA$2:$AC808,3,FALSE)&gt;0,TRUE,FALSE),"ER - NOT IN APT")</f>
        <v>0</v>
      </c>
      <c r="Q357" s="82" t="str">
        <f>IF(ISLOGICAL(P357),IF(P357,"ER - REPS IN APT", IFNA(VLOOKUP($A357,RAW_APT!$A$3:$M808,7,FALSE),"ER - NOT IN APT")),P357)</f>
        <v>Result</v>
      </c>
      <c r="R357" s="117" t="b">
        <f t="shared" si="2"/>
        <v>1</v>
      </c>
      <c r="S357" s="116">
        <f t="shared" si="3"/>
        <v>1</v>
      </c>
      <c r="T357" s="146"/>
      <c r="U357" s="147"/>
      <c r="V357" s="147"/>
      <c r="W357" s="147"/>
      <c r="X357" s="120" t="b">
        <f t="shared" si="4"/>
        <v>0</v>
      </c>
      <c r="Y357" s="121" t="b">
        <v>0</v>
      </c>
      <c r="Z357" s="122" t="str">
        <f t="shared" si="5"/>
        <v/>
      </c>
      <c r="AA357" s="122" t="b">
        <f t="shared" si="6"/>
        <v>0</v>
      </c>
      <c r="AB357" s="147" t="b">
        <v>0</v>
      </c>
      <c r="AC357" s="148">
        <v>230.0</v>
      </c>
      <c r="AD357" s="149" t="b">
        <v>0</v>
      </c>
      <c r="AE357" s="125" t="str">
        <f t="shared" si="7"/>
        <v/>
      </c>
      <c r="AF357" s="117" t="b">
        <f t="shared" si="8"/>
        <v>0</v>
      </c>
      <c r="AG357" s="126" t="b">
        <f t="shared" si="9"/>
        <v>0</v>
      </c>
      <c r="AH357" s="148"/>
      <c r="AI357" s="150"/>
      <c r="AJ357" s="146"/>
      <c r="AK357" s="83" t="str">
        <f t="shared" si="10"/>
        <v>Negative</v>
      </c>
      <c r="AL357" s="147"/>
      <c r="AM357" s="83" t="s">
        <v>373</v>
      </c>
      <c r="AN357" s="83" t="s">
        <v>363</v>
      </c>
      <c r="AO357" s="83" t="str">
        <f>IFERROR(__xludf.DUMMYFUNCTION("IF($AG357, ""DELETED"",TRIM(JOIN("" "",D357:E357)))"),"")</f>
        <v/>
      </c>
      <c r="AP357" s="83" t="str">
        <f t="shared" ref="AP357:AQ357" si="381">IF($AG357, "DELETED", TRIM(CONCATENATE(F357,I357,U357)))</f>
        <v/>
      </c>
      <c r="AQ357" s="83" t="str">
        <f t="shared" si="381"/>
        <v/>
      </c>
      <c r="AR357" s="83" t="str">
        <f>IFERROR(__xludf.DUMMYFUNCTION("IF($AG357, ""DELETED"", TRIM(JOIN("" "",AP357,AQ357)))"),"")</f>
        <v/>
      </c>
      <c r="AS357" s="127"/>
      <c r="AT357" s="128" t="b">
        <f t="shared" si="12"/>
        <v>0</v>
      </c>
      <c r="AU357" s="128" t="str">
        <f t="shared" si="13"/>
        <v/>
      </c>
      <c r="AV357" s="128" t="str">
        <f t="shared" si="14"/>
        <v/>
      </c>
      <c r="AW357" s="128" t="str">
        <f t="shared" si="15"/>
        <v/>
      </c>
      <c r="AX357" s="129" t="str">
        <f t="shared" si="16"/>
        <v/>
      </c>
      <c r="AY357" s="143"/>
      <c r="AZ357" s="130"/>
      <c r="BA357" s="131" t="str">
        <f t="shared" si="17"/>
        <v/>
      </c>
      <c r="BB357" s="143"/>
      <c r="BC357" s="143"/>
      <c r="BD357" s="132"/>
      <c r="BE357" s="141"/>
      <c r="BF357" s="134" t="str">
        <f t="shared" si="18"/>
        <v/>
      </c>
      <c r="BG357" s="135" t="str">
        <f t="shared" si="19"/>
        <v>FLE427__44503_0.17681712962963___Negative_44503_0.557615740740741_</v>
      </c>
      <c r="BH357" s="136" t="str">
        <f t="shared" si="20"/>
        <v/>
      </c>
      <c r="BI357" s="141" t="s">
        <v>1079</v>
      </c>
      <c r="BJ357" s="137" t="str">
        <f t="shared" si="21"/>
        <v>FLB4049</v>
      </c>
      <c r="BK357" s="138" t="b">
        <f t="shared" si="22"/>
        <v>0</v>
      </c>
      <c r="BL357" s="137" t="str">
        <f t="shared" si="23"/>
        <v/>
      </c>
      <c r="BM357" s="132"/>
      <c r="BN357" s="8" t="b">
        <f t="shared" si="24"/>
        <v>1</v>
      </c>
      <c r="BO357" s="139" t="b">
        <f t="shared" si="25"/>
        <v>0</v>
      </c>
      <c r="BP357" s="140" t="b">
        <f t="shared" si="26"/>
        <v>1</v>
      </c>
      <c r="BQ357" s="4"/>
      <c r="BR357" s="4" t="str">
        <f t="shared" si="27"/>
        <v/>
      </c>
      <c r="BS357" s="4"/>
      <c r="BT357" s="4"/>
    </row>
    <row r="358">
      <c r="A358" s="143" t="s">
        <v>1080</v>
      </c>
      <c r="B358" s="144">
        <v>44503.0</v>
      </c>
      <c r="C358" s="115">
        <v>0.17752314814814815</v>
      </c>
      <c r="D358" s="4"/>
      <c r="E358" s="143"/>
      <c r="F358" s="149"/>
      <c r="G358" s="147"/>
      <c r="H358" s="151"/>
      <c r="I358" s="4"/>
      <c r="J358" s="4"/>
      <c r="K358" s="4" t="s">
        <v>622</v>
      </c>
      <c r="L358" s="145">
        <v>44503.0</v>
      </c>
      <c r="M358" s="115">
        <v>0.5576157407407407</v>
      </c>
      <c r="N358" s="4"/>
      <c r="O358" s="4"/>
      <c r="P358" s="116" t="b">
        <f>IFNA(IF(VLOOKUP($A358,'Add from APT'!$AA$2:$AC808,3,FALSE)&gt;0,TRUE,FALSE),"ER - NOT IN APT")</f>
        <v>0</v>
      </c>
      <c r="Q358" s="82" t="str">
        <f>IF(ISLOGICAL(P358),IF(P358,"ER - REPS IN APT", IFNA(VLOOKUP($A358,RAW_APT!$A$3:$M808,7,FALSE),"ER - NOT IN APT")),P358)</f>
        <v>Result</v>
      </c>
      <c r="R358" s="117" t="b">
        <f t="shared" si="2"/>
        <v>1</v>
      </c>
      <c r="S358" s="116">
        <f t="shared" si="3"/>
        <v>1</v>
      </c>
      <c r="T358" s="148">
        <v>0.0</v>
      </c>
      <c r="U358" s="149"/>
      <c r="V358" s="147"/>
      <c r="W358" s="147"/>
      <c r="X358" s="120" t="b">
        <f t="shared" si="4"/>
        <v>0</v>
      </c>
      <c r="Y358" s="121" t="b">
        <v>0</v>
      </c>
      <c r="Z358" s="122" t="str">
        <f t="shared" si="5"/>
        <v/>
      </c>
      <c r="AA358" s="122" t="b">
        <f t="shared" si="6"/>
        <v>0</v>
      </c>
      <c r="AB358" s="147" t="b">
        <v>0</v>
      </c>
      <c r="AC358" s="148">
        <v>663.0</v>
      </c>
      <c r="AD358" s="149" t="b">
        <v>1</v>
      </c>
      <c r="AE358" s="125" t="str">
        <f t="shared" si="7"/>
        <v/>
      </c>
      <c r="AF358" s="117" t="b">
        <f t="shared" si="8"/>
        <v>0</v>
      </c>
      <c r="AG358" s="126" t="b">
        <f t="shared" si="9"/>
        <v>0</v>
      </c>
      <c r="AH358" s="148"/>
      <c r="AI358" s="150"/>
      <c r="AJ358" s="146"/>
      <c r="AK358" s="83" t="str">
        <f t="shared" si="10"/>
        <v>Negative</v>
      </c>
      <c r="AL358" s="147"/>
      <c r="AM358" s="83" t="s">
        <v>373</v>
      </c>
      <c r="AN358" s="83" t="s">
        <v>1081</v>
      </c>
      <c r="AO358" s="83" t="str">
        <f>IFERROR(__xludf.DUMMYFUNCTION("IF($AG358, ""DELETED"",TRIM(JOIN("" "",D358:E358)))"),"")</f>
        <v/>
      </c>
      <c r="AP358" s="83" t="str">
        <f t="shared" ref="AP358:AQ358" si="382">IF($AG358, "DELETED", TRIM(CONCATENATE(F358,I358,U358)))</f>
        <v/>
      </c>
      <c r="AQ358" s="83" t="str">
        <f t="shared" si="382"/>
        <v/>
      </c>
      <c r="AR358" s="83" t="str">
        <f>IFERROR(__xludf.DUMMYFUNCTION("IF($AG358, ""DELETED"", TRIM(JOIN("" "",AP358,AQ358)))"),"")</f>
        <v/>
      </c>
      <c r="AS358" s="127"/>
      <c r="AT358" s="128" t="b">
        <f t="shared" si="12"/>
        <v>0</v>
      </c>
      <c r="AU358" s="128" t="str">
        <f t="shared" si="13"/>
        <v/>
      </c>
      <c r="AV358" s="128" t="str">
        <f t="shared" si="14"/>
        <v/>
      </c>
      <c r="AW358" s="128" t="str">
        <f t="shared" si="15"/>
        <v/>
      </c>
      <c r="AX358" s="129" t="str">
        <f t="shared" si="16"/>
        <v/>
      </c>
      <c r="AY358" s="143"/>
      <c r="AZ358" s="130"/>
      <c r="BA358" s="131" t="str">
        <f t="shared" si="17"/>
        <v/>
      </c>
      <c r="BB358" s="143"/>
      <c r="BC358" s="143"/>
      <c r="BD358" s="132"/>
      <c r="BE358" s="141"/>
      <c r="BF358" s="134" t="str">
        <f t="shared" si="18"/>
        <v/>
      </c>
      <c r="BG358" s="135" t="str">
        <f t="shared" si="19"/>
        <v>FLE432__44503_0.177523148148148___Negative_44503_0.557615740740741_</v>
      </c>
      <c r="BH358" s="136" t="str">
        <f t="shared" si="20"/>
        <v/>
      </c>
      <c r="BI358" s="141" t="s">
        <v>1082</v>
      </c>
      <c r="BJ358" s="137" t="str">
        <f t="shared" si="21"/>
        <v>FLB4050</v>
      </c>
      <c r="BK358" s="138" t="b">
        <f t="shared" si="22"/>
        <v>0</v>
      </c>
      <c r="BL358" s="137" t="str">
        <f t="shared" si="23"/>
        <v/>
      </c>
      <c r="BM358" s="132"/>
      <c r="BN358" s="8" t="b">
        <f t="shared" si="24"/>
        <v>1</v>
      </c>
      <c r="BO358" s="139" t="b">
        <f t="shared" si="25"/>
        <v>0</v>
      </c>
      <c r="BP358" s="140" t="b">
        <f t="shared" si="26"/>
        <v>1</v>
      </c>
      <c r="BQ358" s="4"/>
      <c r="BR358" s="4" t="str">
        <f t="shared" si="27"/>
        <v/>
      </c>
      <c r="BS358" s="4"/>
      <c r="BT358" s="4"/>
    </row>
    <row r="359">
      <c r="A359" s="4" t="s">
        <v>1083</v>
      </c>
      <c r="B359" s="144">
        <v>44503.0</v>
      </c>
      <c r="C359" s="115">
        <v>0.1799537037037037</v>
      </c>
      <c r="D359" s="4"/>
      <c r="E359" s="143"/>
      <c r="F359" s="4"/>
      <c r="G359" s="4"/>
      <c r="H359" s="151"/>
      <c r="I359" s="4"/>
      <c r="J359" s="4"/>
      <c r="K359" s="4" t="s">
        <v>622</v>
      </c>
      <c r="L359" s="145">
        <v>44503.0</v>
      </c>
      <c r="M359" s="115">
        <v>0.5576157407407407</v>
      </c>
      <c r="N359" s="4"/>
      <c r="O359" s="4"/>
      <c r="P359" s="116" t="b">
        <f>IFNA(IF(VLOOKUP($A359,'Add from APT'!$AA$2:$AC808,3,FALSE)&gt;0,TRUE,FALSE),"ER - NOT IN APT")</f>
        <v>0</v>
      </c>
      <c r="Q359" s="82" t="str">
        <f>IF(ISLOGICAL(P359),IF(P359,"ER - REPS IN APT", IFNA(VLOOKUP($A359,RAW_APT!$A$3:$M808,7,FALSE),"ER - NOT IN APT")),P359)</f>
        <v>Result</v>
      </c>
      <c r="R359" s="117" t="b">
        <f t="shared" si="2"/>
        <v>1</v>
      </c>
      <c r="S359" s="116">
        <f t="shared" si="3"/>
        <v>1</v>
      </c>
      <c r="T359" s="146"/>
      <c r="U359" s="147"/>
      <c r="V359" s="147"/>
      <c r="W359" s="147"/>
      <c r="X359" s="120" t="b">
        <f t="shared" si="4"/>
        <v>0</v>
      </c>
      <c r="Y359" s="121" t="b">
        <v>0</v>
      </c>
      <c r="Z359" s="122" t="str">
        <f t="shared" si="5"/>
        <v/>
      </c>
      <c r="AA359" s="122" t="b">
        <f t="shared" si="6"/>
        <v>0</v>
      </c>
      <c r="AB359" s="147" t="b">
        <v>0</v>
      </c>
      <c r="AC359" s="148">
        <v>229.0</v>
      </c>
      <c r="AD359" s="149" t="b">
        <v>0</v>
      </c>
      <c r="AE359" s="125" t="str">
        <f t="shared" si="7"/>
        <v/>
      </c>
      <c r="AF359" s="117" t="b">
        <f t="shared" si="8"/>
        <v>0</v>
      </c>
      <c r="AG359" s="126" t="b">
        <f t="shared" si="9"/>
        <v>0</v>
      </c>
      <c r="AH359" s="148"/>
      <c r="AI359" s="150"/>
      <c r="AJ359" s="146"/>
      <c r="AK359" s="83" t="str">
        <f t="shared" si="10"/>
        <v>Negative</v>
      </c>
      <c r="AL359" s="147"/>
      <c r="AM359" s="83" t="s">
        <v>280</v>
      </c>
      <c r="AN359" s="83" t="s">
        <v>302</v>
      </c>
      <c r="AO359" s="83" t="str">
        <f>IFERROR(__xludf.DUMMYFUNCTION("IF($AG359, ""DELETED"",TRIM(JOIN("" "",D359:E359)))"),"")</f>
        <v/>
      </c>
      <c r="AP359" s="83" t="str">
        <f t="shared" ref="AP359:AQ359" si="383">IF($AG359, "DELETED", TRIM(CONCATENATE(F359,I359,U359)))</f>
        <v/>
      </c>
      <c r="AQ359" s="83" t="str">
        <f t="shared" si="383"/>
        <v/>
      </c>
      <c r="AR359" s="83" t="str">
        <f>IFERROR(__xludf.DUMMYFUNCTION("IF($AG359, ""DELETED"", TRIM(JOIN("" "",AP359,AQ359)))"),"")</f>
        <v/>
      </c>
      <c r="AS359" s="127"/>
      <c r="AT359" s="128" t="b">
        <f t="shared" si="12"/>
        <v>0</v>
      </c>
      <c r="AU359" s="128" t="str">
        <f t="shared" si="13"/>
        <v/>
      </c>
      <c r="AV359" s="128" t="str">
        <f t="shared" si="14"/>
        <v/>
      </c>
      <c r="AW359" s="128" t="str">
        <f t="shared" si="15"/>
        <v/>
      </c>
      <c r="AX359" s="129" t="str">
        <f t="shared" si="16"/>
        <v/>
      </c>
      <c r="AY359" s="143"/>
      <c r="AZ359" s="130"/>
      <c r="BA359" s="131" t="str">
        <f t="shared" si="17"/>
        <v/>
      </c>
      <c r="BB359" s="143"/>
      <c r="BC359" s="143"/>
      <c r="BD359" s="132"/>
      <c r="BE359" s="141"/>
      <c r="BF359" s="134" t="str">
        <f t="shared" si="18"/>
        <v/>
      </c>
      <c r="BG359" s="135" t="str">
        <f t="shared" si="19"/>
        <v>PA9477__44503_0.179953703703704___Negative_44503_0.557615740740741_</v>
      </c>
      <c r="BH359" s="136" t="str">
        <f t="shared" si="20"/>
        <v/>
      </c>
      <c r="BI359" s="141" t="s">
        <v>1084</v>
      </c>
      <c r="BJ359" s="137" t="str">
        <f t="shared" si="21"/>
        <v>FLB4062</v>
      </c>
      <c r="BK359" s="138" t="b">
        <f t="shared" si="22"/>
        <v>0</v>
      </c>
      <c r="BL359" s="137" t="str">
        <f t="shared" si="23"/>
        <v/>
      </c>
      <c r="BM359" s="132"/>
      <c r="BN359" s="8" t="b">
        <f t="shared" si="24"/>
        <v>1</v>
      </c>
      <c r="BO359" s="139" t="b">
        <f t="shared" si="25"/>
        <v>0</v>
      </c>
      <c r="BP359" s="140" t="b">
        <f t="shared" si="26"/>
        <v>1</v>
      </c>
      <c r="BQ359" s="4"/>
      <c r="BR359" s="4" t="str">
        <f t="shared" si="27"/>
        <v/>
      </c>
      <c r="BS359" s="4"/>
      <c r="BT359" s="4"/>
    </row>
    <row r="360">
      <c r="A360" s="143" t="s">
        <v>1085</v>
      </c>
      <c r="B360" s="144">
        <v>44503.0</v>
      </c>
      <c r="C360" s="115">
        <v>0.18203703703703702</v>
      </c>
      <c r="D360" s="4"/>
      <c r="E360" s="143"/>
      <c r="F360" s="149"/>
      <c r="G360" s="149"/>
      <c r="H360" s="151"/>
      <c r="I360" s="4"/>
      <c r="J360" s="4"/>
      <c r="K360" s="4" t="s">
        <v>622</v>
      </c>
      <c r="L360" s="145">
        <v>44503.0</v>
      </c>
      <c r="M360" s="115">
        <v>0.5576157407407407</v>
      </c>
      <c r="N360" s="151"/>
      <c r="O360" s="4"/>
      <c r="P360" s="116" t="b">
        <f>IFNA(IF(VLOOKUP($A360,'Add from APT'!$AA$2:$AC808,3,FALSE)&gt;0,TRUE,FALSE),"ER - NOT IN APT")</f>
        <v>0</v>
      </c>
      <c r="Q360" s="82" t="str">
        <f>IF(ISLOGICAL(P360),IF(P360,"ER - REPS IN APT", IFNA(VLOOKUP($A360,RAW_APT!$A$3:$M808,7,FALSE),"ER - NOT IN APT")),P360)</f>
        <v>Result</v>
      </c>
      <c r="R360" s="117" t="b">
        <f t="shared" si="2"/>
        <v>1</v>
      </c>
      <c r="S360" s="116">
        <f t="shared" si="3"/>
        <v>1</v>
      </c>
      <c r="T360" s="148">
        <v>0.0</v>
      </c>
      <c r="U360" s="149"/>
      <c r="V360" s="149"/>
      <c r="W360" s="147"/>
      <c r="X360" s="120" t="b">
        <f t="shared" si="4"/>
        <v>0</v>
      </c>
      <c r="Y360" s="121" t="b">
        <v>0</v>
      </c>
      <c r="Z360" s="122" t="str">
        <f t="shared" si="5"/>
        <v/>
      </c>
      <c r="AA360" s="122" t="b">
        <f t="shared" si="6"/>
        <v>0</v>
      </c>
      <c r="AB360" s="147" t="b">
        <v>0</v>
      </c>
      <c r="AC360" s="148">
        <v>662.0</v>
      </c>
      <c r="AD360" s="149" t="b">
        <v>1</v>
      </c>
      <c r="AE360" s="125" t="str">
        <f t="shared" si="7"/>
        <v/>
      </c>
      <c r="AF360" s="117" t="b">
        <f t="shared" si="8"/>
        <v>0</v>
      </c>
      <c r="AG360" s="126" t="b">
        <f t="shared" si="9"/>
        <v>0</v>
      </c>
      <c r="AH360" s="148"/>
      <c r="AI360" s="150"/>
      <c r="AJ360" s="146"/>
      <c r="AK360" s="83" t="str">
        <f t="shared" si="10"/>
        <v>Negative</v>
      </c>
      <c r="AL360" s="147"/>
      <c r="AM360" s="83" t="s">
        <v>373</v>
      </c>
      <c r="AN360" s="83" t="s">
        <v>877</v>
      </c>
      <c r="AO360" s="83" t="str">
        <f>IFERROR(__xludf.DUMMYFUNCTION("IF($AG360, ""DELETED"",TRIM(JOIN("" "",D360:E360)))"),"")</f>
        <v/>
      </c>
      <c r="AP360" s="83" t="str">
        <f t="shared" ref="AP360:AQ360" si="384">IF($AG360, "DELETED", TRIM(CONCATENATE(F360,I360,U360)))</f>
        <v/>
      </c>
      <c r="AQ360" s="83" t="str">
        <f t="shared" si="384"/>
        <v/>
      </c>
      <c r="AR360" s="83" t="str">
        <f>IFERROR(__xludf.DUMMYFUNCTION("IF($AG360, ""DELETED"", TRIM(JOIN("" "",AP360,AQ360)))"),"")</f>
        <v/>
      </c>
      <c r="AS360" s="127"/>
      <c r="AT360" s="128" t="b">
        <f t="shared" si="12"/>
        <v>0</v>
      </c>
      <c r="AU360" s="128" t="str">
        <f t="shared" si="13"/>
        <v/>
      </c>
      <c r="AV360" s="128" t="str">
        <f t="shared" si="14"/>
        <v/>
      </c>
      <c r="AW360" s="128" t="str">
        <f t="shared" si="15"/>
        <v/>
      </c>
      <c r="AX360" s="129" t="str">
        <f t="shared" si="16"/>
        <v/>
      </c>
      <c r="AY360" s="143"/>
      <c r="AZ360" s="130"/>
      <c r="BA360" s="131" t="str">
        <f t="shared" si="17"/>
        <v/>
      </c>
      <c r="BB360" s="143"/>
      <c r="BC360" s="143"/>
      <c r="BD360" s="132"/>
      <c r="BE360" s="141"/>
      <c r="BF360" s="134" t="str">
        <f t="shared" si="18"/>
        <v/>
      </c>
      <c r="BG360" s="135" t="str">
        <f t="shared" si="19"/>
        <v>FLE436__44503_0.182037037037037___Negative_44503_0.557615740740741_</v>
      </c>
      <c r="BH360" s="136" t="str">
        <f t="shared" si="20"/>
        <v/>
      </c>
      <c r="BI360" s="141" t="s">
        <v>1086</v>
      </c>
      <c r="BJ360" s="137" t="str">
        <f t="shared" si="21"/>
        <v>FLB4067</v>
      </c>
      <c r="BK360" s="138" t="b">
        <f t="shared" si="22"/>
        <v>0</v>
      </c>
      <c r="BL360" s="137" t="str">
        <f t="shared" si="23"/>
        <v/>
      </c>
      <c r="BM360" s="132"/>
      <c r="BN360" s="8" t="b">
        <f t="shared" si="24"/>
        <v>1</v>
      </c>
      <c r="BO360" s="139" t="b">
        <f t="shared" si="25"/>
        <v>0</v>
      </c>
      <c r="BP360" s="140" t="b">
        <f t="shared" si="26"/>
        <v>1</v>
      </c>
      <c r="BQ360" s="4"/>
      <c r="BR360" s="4" t="str">
        <f t="shared" si="27"/>
        <v/>
      </c>
      <c r="BS360" s="4"/>
      <c r="BT360" s="4"/>
    </row>
    <row r="361">
      <c r="A361" s="4" t="s">
        <v>1087</v>
      </c>
      <c r="B361" s="144">
        <v>44503.0</v>
      </c>
      <c r="C361" s="115">
        <v>0.24790509259259258</v>
      </c>
      <c r="D361" s="4"/>
      <c r="E361" s="143"/>
      <c r="F361" s="4"/>
      <c r="G361" s="4"/>
      <c r="H361" s="151"/>
      <c r="I361" s="4"/>
      <c r="J361" s="4"/>
      <c r="K361" s="4" t="s">
        <v>622</v>
      </c>
      <c r="L361" s="145">
        <v>44503.0</v>
      </c>
      <c r="M361" s="115">
        <v>0.5576157407407407</v>
      </c>
      <c r="N361" s="4"/>
      <c r="O361" s="4"/>
      <c r="P361" s="116" t="b">
        <f>IFNA(IF(VLOOKUP($A361,'Add from APT'!$AA$2:$AC808,3,FALSE)&gt;0,TRUE,FALSE),"ER - NOT IN APT")</f>
        <v>0</v>
      </c>
      <c r="Q361" s="82" t="str">
        <f>IF(ISLOGICAL(P361),IF(P361,"ER - REPS IN APT", IFNA(VLOOKUP($A361,RAW_APT!$A$3:$M808,7,FALSE),"ER - NOT IN APT")),P361)</f>
        <v>Result</v>
      </c>
      <c r="R361" s="117" t="b">
        <f t="shared" si="2"/>
        <v>1</v>
      </c>
      <c r="S361" s="116">
        <f t="shared" si="3"/>
        <v>1</v>
      </c>
      <c r="T361" s="146"/>
      <c r="U361" s="147"/>
      <c r="V361" s="147"/>
      <c r="W361" s="147"/>
      <c r="X361" s="120" t="b">
        <f t="shared" si="4"/>
        <v>0</v>
      </c>
      <c r="Y361" s="121" t="b">
        <v>0</v>
      </c>
      <c r="Z361" s="122" t="str">
        <f t="shared" si="5"/>
        <v/>
      </c>
      <c r="AA361" s="122" t="b">
        <f t="shared" si="6"/>
        <v>0</v>
      </c>
      <c r="AB361" s="147" t="b">
        <v>0</v>
      </c>
      <c r="AC361" s="148">
        <v>228.0</v>
      </c>
      <c r="AD361" s="149" t="b">
        <v>0</v>
      </c>
      <c r="AE361" s="125" t="str">
        <f t="shared" si="7"/>
        <v/>
      </c>
      <c r="AF361" s="117" t="b">
        <f t="shared" si="8"/>
        <v>0</v>
      </c>
      <c r="AG361" s="126" t="b">
        <f t="shared" si="9"/>
        <v>0</v>
      </c>
      <c r="AH361" s="148"/>
      <c r="AI361" s="150"/>
      <c r="AJ361" s="146"/>
      <c r="AK361" s="83" t="str">
        <f t="shared" si="10"/>
        <v>Negative</v>
      </c>
      <c r="AL361" s="147"/>
      <c r="AM361" s="83" t="s">
        <v>280</v>
      </c>
      <c r="AN361" s="83" t="s">
        <v>313</v>
      </c>
      <c r="AO361" s="83" t="str">
        <f>IFERROR(__xludf.DUMMYFUNCTION("IF($AG361, ""DELETED"",TRIM(JOIN("" "",D361:E361)))"),"")</f>
        <v/>
      </c>
      <c r="AP361" s="83" t="str">
        <f t="shared" ref="AP361:AQ361" si="385">IF($AG361, "DELETED", TRIM(CONCATENATE(F361,I361,U361)))</f>
        <v/>
      </c>
      <c r="AQ361" s="83" t="str">
        <f t="shared" si="385"/>
        <v/>
      </c>
      <c r="AR361" s="83" t="str">
        <f>IFERROR(__xludf.DUMMYFUNCTION("IF($AG361, ""DELETED"", TRIM(JOIN("" "",AP361,AQ361)))"),"")</f>
        <v/>
      </c>
      <c r="AS361" s="127"/>
      <c r="AT361" s="128" t="b">
        <f t="shared" si="12"/>
        <v>0</v>
      </c>
      <c r="AU361" s="128" t="str">
        <f t="shared" si="13"/>
        <v/>
      </c>
      <c r="AV361" s="128" t="str">
        <f t="shared" si="14"/>
        <v/>
      </c>
      <c r="AW361" s="128" t="str">
        <f t="shared" si="15"/>
        <v/>
      </c>
      <c r="AX361" s="129" t="str">
        <f t="shared" si="16"/>
        <v/>
      </c>
      <c r="AY361" s="143"/>
      <c r="AZ361" s="130"/>
      <c r="BA361" s="131" t="str">
        <f t="shared" si="17"/>
        <v/>
      </c>
      <c r="BB361" s="143"/>
      <c r="BC361" s="143"/>
      <c r="BD361" s="132"/>
      <c r="BE361" s="141"/>
      <c r="BF361" s="134" t="str">
        <f t="shared" si="18"/>
        <v/>
      </c>
      <c r="BG361" s="135" t="str">
        <f t="shared" si="19"/>
        <v>FLE411__44503_0.247905092592593___Negative_44503_0.557615740740741_</v>
      </c>
      <c r="BH361" s="136" t="str">
        <f t="shared" si="20"/>
        <v/>
      </c>
      <c r="BI361" s="141" t="s">
        <v>1088</v>
      </c>
      <c r="BJ361" s="137" t="str">
        <f t="shared" si="21"/>
        <v>FLB4073</v>
      </c>
      <c r="BK361" s="138" t="b">
        <f t="shared" si="22"/>
        <v>0</v>
      </c>
      <c r="BL361" s="137" t="str">
        <f t="shared" si="23"/>
        <v/>
      </c>
      <c r="BM361" s="132"/>
      <c r="BN361" s="8" t="b">
        <f t="shared" si="24"/>
        <v>1</v>
      </c>
      <c r="BO361" s="139" t="b">
        <f t="shared" si="25"/>
        <v>0</v>
      </c>
      <c r="BP361" s="140" t="b">
        <f t="shared" si="26"/>
        <v>1</v>
      </c>
      <c r="BQ361" s="4"/>
      <c r="BR361" s="4" t="str">
        <f t="shared" si="27"/>
        <v/>
      </c>
      <c r="BS361" s="4"/>
      <c r="BT361" s="4"/>
    </row>
    <row r="362">
      <c r="A362" s="4" t="s">
        <v>1089</v>
      </c>
      <c r="B362" s="144">
        <v>44503.0</v>
      </c>
      <c r="C362" s="115">
        <v>0.26395833333333335</v>
      </c>
      <c r="D362" s="4"/>
      <c r="E362" s="143"/>
      <c r="F362" s="4"/>
      <c r="G362" s="4"/>
      <c r="H362" s="151"/>
      <c r="I362" s="4"/>
      <c r="J362" s="4"/>
      <c r="K362" s="4" t="s">
        <v>622</v>
      </c>
      <c r="L362" s="145">
        <v>44503.0</v>
      </c>
      <c r="M362" s="115">
        <v>0.5576157407407407</v>
      </c>
      <c r="N362" s="4"/>
      <c r="O362" s="4"/>
      <c r="P362" s="116" t="b">
        <f>IFNA(IF(VLOOKUP($A362,'Add from APT'!$AA$2:$AC808,3,FALSE)&gt;0,TRUE,FALSE),"ER - NOT IN APT")</f>
        <v>0</v>
      </c>
      <c r="Q362" s="82" t="str">
        <f>IF(ISLOGICAL(P362),IF(P362,"ER - REPS IN APT", IFNA(VLOOKUP($A362,RAW_APT!$A$3:$M808,7,FALSE),"ER - NOT IN APT")),P362)</f>
        <v>Result</v>
      </c>
      <c r="R362" s="117" t="b">
        <f t="shared" si="2"/>
        <v>1</v>
      </c>
      <c r="S362" s="116">
        <f t="shared" si="3"/>
        <v>1</v>
      </c>
      <c r="T362" s="146"/>
      <c r="U362" s="147"/>
      <c r="V362" s="147"/>
      <c r="W362" s="147"/>
      <c r="X362" s="120" t="b">
        <f t="shared" si="4"/>
        <v>0</v>
      </c>
      <c r="Y362" s="121" t="b">
        <v>0</v>
      </c>
      <c r="Z362" s="122" t="str">
        <f t="shared" si="5"/>
        <v/>
      </c>
      <c r="AA362" s="122" t="b">
        <f t="shared" si="6"/>
        <v>0</v>
      </c>
      <c r="AB362" s="147" t="b">
        <v>0</v>
      </c>
      <c r="AC362" s="148">
        <v>227.0</v>
      </c>
      <c r="AD362" s="149" t="b">
        <v>0</v>
      </c>
      <c r="AE362" s="125" t="str">
        <f t="shared" si="7"/>
        <v/>
      </c>
      <c r="AF362" s="117" t="b">
        <f t="shared" si="8"/>
        <v>0</v>
      </c>
      <c r="AG362" s="126" t="b">
        <f t="shared" si="9"/>
        <v>0</v>
      </c>
      <c r="AH362" s="148"/>
      <c r="AI362" s="150"/>
      <c r="AJ362" s="146"/>
      <c r="AK362" s="83" t="str">
        <f t="shared" si="10"/>
        <v>Negative</v>
      </c>
      <c r="AL362" s="147"/>
      <c r="AM362" s="83" t="s">
        <v>280</v>
      </c>
      <c r="AN362" s="83" t="s">
        <v>520</v>
      </c>
      <c r="AO362" s="83" t="str">
        <f>IFERROR(__xludf.DUMMYFUNCTION("IF($AG362, ""DELETED"",TRIM(JOIN("" "",D362:E362)))"),"")</f>
        <v/>
      </c>
      <c r="AP362" s="83" t="str">
        <f t="shared" ref="AP362:AQ362" si="386">IF($AG362, "DELETED", TRIM(CONCATENATE(F362,I362,U362)))</f>
        <v/>
      </c>
      <c r="AQ362" s="83" t="str">
        <f t="shared" si="386"/>
        <v/>
      </c>
      <c r="AR362" s="83" t="str">
        <f>IFERROR(__xludf.DUMMYFUNCTION("IF($AG362, ""DELETED"", TRIM(JOIN("" "",AP362,AQ362)))"),"")</f>
        <v/>
      </c>
      <c r="AS362" s="127"/>
      <c r="AT362" s="128" t="b">
        <f t="shared" si="12"/>
        <v>0</v>
      </c>
      <c r="AU362" s="128" t="str">
        <f t="shared" si="13"/>
        <v/>
      </c>
      <c r="AV362" s="128" t="str">
        <f t="shared" si="14"/>
        <v/>
      </c>
      <c r="AW362" s="128" t="str">
        <f t="shared" si="15"/>
        <v/>
      </c>
      <c r="AX362" s="129" t="str">
        <f t="shared" si="16"/>
        <v/>
      </c>
      <c r="AY362" s="143"/>
      <c r="AZ362" s="130"/>
      <c r="BA362" s="131" t="str">
        <f t="shared" si="17"/>
        <v/>
      </c>
      <c r="BB362" s="143"/>
      <c r="BC362" s="143"/>
      <c r="BD362" s="132"/>
      <c r="BE362" s="141"/>
      <c r="BF362" s="134" t="str">
        <f t="shared" si="18"/>
        <v/>
      </c>
      <c r="BG362" s="135" t="str">
        <f t="shared" si="19"/>
        <v>FLE554__44503_0.263958333333333___Negative_44503_0.557615740740741_</v>
      </c>
      <c r="BH362" s="136" t="str">
        <f t="shared" si="20"/>
        <v/>
      </c>
      <c r="BI362" s="141" t="s">
        <v>1090</v>
      </c>
      <c r="BJ362" s="137" t="str">
        <f t="shared" si="21"/>
        <v>FLB4074</v>
      </c>
      <c r="BK362" s="138" t="b">
        <f t="shared" si="22"/>
        <v>0</v>
      </c>
      <c r="BL362" s="137" t="str">
        <f t="shared" si="23"/>
        <v/>
      </c>
      <c r="BM362" s="132"/>
      <c r="BN362" s="8" t="b">
        <f t="shared" si="24"/>
        <v>1</v>
      </c>
      <c r="BO362" s="139" t="b">
        <f t="shared" si="25"/>
        <v>0</v>
      </c>
      <c r="BP362" s="140" t="b">
        <f t="shared" si="26"/>
        <v>1</v>
      </c>
      <c r="BQ362" s="4"/>
      <c r="BR362" s="4" t="str">
        <f t="shared" si="27"/>
        <v/>
      </c>
      <c r="BS362" s="4"/>
      <c r="BT362" s="4"/>
    </row>
    <row r="363">
      <c r="A363" s="143" t="s">
        <v>1091</v>
      </c>
      <c r="B363" s="144">
        <v>44503.0</v>
      </c>
      <c r="C363" s="115">
        <v>0.2657060185185185</v>
      </c>
      <c r="D363" s="4"/>
      <c r="E363" s="143"/>
      <c r="F363" s="149"/>
      <c r="G363" s="149"/>
      <c r="H363" s="151"/>
      <c r="I363" s="4"/>
      <c r="J363" s="4"/>
      <c r="K363" s="4" t="s">
        <v>622</v>
      </c>
      <c r="L363" s="145">
        <v>44503.0</v>
      </c>
      <c r="M363" s="115">
        <v>0.5576157407407407</v>
      </c>
      <c r="N363" s="4"/>
      <c r="O363" s="4"/>
      <c r="P363" s="116" t="b">
        <f>IFNA(IF(VLOOKUP($A363,'Add from APT'!$AA$2:$AC808,3,FALSE)&gt;0,TRUE,FALSE),"ER - NOT IN APT")</f>
        <v>0</v>
      </c>
      <c r="Q363" s="82" t="str">
        <f>IF(ISLOGICAL(P363),IF(P363,"ER - REPS IN APT", IFNA(VLOOKUP($A363,RAW_APT!$A$3:$M808,7,FALSE),"ER - NOT IN APT")),P363)</f>
        <v>Result</v>
      </c>
      <c r="R363" s="117" t="b">
        <f t="shared" si="2"/>
        <v>1</v>
      </c>
      <c r="S363" s="116">
        <f t="shared" si="3"/>
        <v>1</v>
      </c>
      <c r="T363" s="148">
        <v>0.0</v>
      </c>
      <c r="U363" s="149"/>
      <c r="V363" s="149"/>
      <c r="W363" s="147"/>
      <c r="X363" s="120" t="b">
        <f t="shared" si="4"/>
        <v>0</v>
      </c>
      <c r="Y363" s="121" t="b">
        <v>0</v>
      </c>
      <c r="Z363" s="122" t="str">
        <f t="shared" si="5"/>
        <v/>
      </c>
      <c r="AA363" s="122" t="b">
        <f t="shared" si="6"/>
        <v>0</v>
      </c>
      <c r="AB363" s="147" t="b">
        <v>0</v>
      </c>
      <c r="AC363" s="148">
        <v>661.0</v>
      </c>
      <c r="AD363" s="149" t="b">
        <v>1</v>
      </c>
      <c r="AE363" s="125" t="str">
        <f t="shared" si="7"/>
        <v/>
      </c>
      <c r="AF363" s="117" t="b">
        <f t="shared" si="8"/>
        <v>0</v>
      </c>
      <c r="AG363" s="126" t="b">
        <f t="shared" si="9"/>
        <v>0</v>
      </c>
      <c r="AH363" s="148"/>
      <c r="AI363" s="150"/>
      <c r="AJ363" s="146"/>
      <c r="AK363" s="83" t="str">
        <f t="shared" si="10"/>
        <v>Negative</v>
      </c>
      <c r="AL363" s="147"/>
      <c r="AM363" s="83" t="s">
        <v>280</v>
      </c>
      <c r="AN363" s="83" t="s">
        <v>1092</v>
      </c>
      <c r="AO363" s="83" t="str">
        <f>IFERROR(__xludf.DUMMYFUNCTION("IF($AG363, ""DELETED"",TRIM(JOIN("" "",D363:E363)))"),"")</f>
        <v/>
      </c>
      <c r="AP363" s="83" t="str">
        <f t="shared" ref="AP363:AQ363" si="387">IF($AG363, "DELETED", TRIM(CONCATENATE(F363,I363,U363)))</f>
        <v/>
      </c>
      <c r="AQ363" s="83" t="str">
        <f t="shared" si="387"/>
        <v/>
      </c>
      <c r="AR363" s="83" t="str">
        <f>IFERROR(__xludf.DUMMYFUNCTION("IF($AG363, ""DELETED"", TRIM(JOIN("" "",AP363,AQ363)))"),"")</f>
        <v/>
      </c>
      <c r="AS363" s="127"/>
      <c r="AT363" s="128" t="b">
        <f t="shared" si="12"/>
        <v>0</v>
      </c>
      <c r="AU363" s="128" t="str">
        <f t="shared" si="13"/>
        <v/>
      </c>
      <c r="AV363" s="128" t="str">
        <f t="shared" si="14"/>
        <v/>
      </c>
      <c r="AW363" s="128" t="str">
        <f t="shared" si="15"/>
        <v/>
      </c>
      <c r="AX363" s="129" t="str">
        <f t="shared" si="16"/>
        <v/>
      </c>
      <c r="AY363" s="143"/>
      <c r="AZ363" s="130"/>
      <c r="BA363" s="131" t="str">
        <f t="shared" si="17"/>
        <v/>
      </c>
      <c r="BB363" s="143"/>
      <c r="BC363" s="143"/>
      <c r="BD363" s="132"/>
      <c r="BE363" s="141"/>
      <c r="BF363" s="134" t="str">
        <f t="shared" si="18"/>
        <v/>
      </c>
      <c r="BG363" s="135" t="str">
        <f t="shared" si="19"/>
        <v>FLE543__44503_0.265706018518519___Negative_44503_0.557615740740741_</v>
      </c>
      <c r="BH363" s="136" t="str">
        <f t="shared" si="20"/>
        <v/>
      </c>
      <c r="BI363" s="141" t="s">
        <v>1093</v>
      </c>
      <c r="BJ363" s="137" t="str">
        <f t="shared" si="21"/>
        <v>FLB4077</v>
      </c>
      <c r="BK363" s="138" t="b">
        <f t="shared" si="22"/>
        <v>0</v>
      </c>
      <c r="BL363" s="137" t="str">
        <f t="shared" si="23"/>
        <v/>
      </c>
      <c r="BM363" s="132"/>
      <c r="BN363" s="8" t="b">
        <f t="shared" si="24"/>
        <v>1</v>
      </c>
      <c r="BO363" s="139" t="b">
        <f t="shared" si="25"/>
        <v>0</v>
      </c>
      <c r="BP363" s="140" t="b">
        <f t="shared" si="26"/>
        <v>1</v>
      </c>
      <c r="BQ363" s="4"/>
      <c r="BR363" s="4" t="str">
        <f t="shared" si="27"/>
        <v/>
      </c>
      <c r="BS363" s="4"/>
      <c r="BT363" s="4"/>
    </row>
    <row r="364">
      <c r="A364" s="4" t="s">
        <v>1094</v>
      </c>
      <c r="B364" s="144">
        <v>44503.0</v>
      </c>
      <c r="C364" s="115">
        <v>0.2666898148148148</v>
      </c>
      <c r="D364" s="4"/>
      <c r="E364" s="143"/>
      <c r="F364" s="4"/>
      <c r="G364" s="4"/>
      <c r="H364" s="151"/>
      <c r="I364" s="4"/>
      <c r="J364" s="4"/>
      <c r="K364" s="4" t="s">
        <v>622</v>
      </c>
      <c r="L364" s="145">
        <v>44503.0</v>
      </c>
      <c r="M364" s="115">
        <v>0.5576388888888889</v>
      </c>
      <c r="N364" s="4"/>
      <c r="O364" s="4"/>
      <c r="P364" s="116" t="b">
        <f>IFNA(IF(VLOOKUP($A364,'Add from APT'!$AA$2:$AC808,3,FALSE)&gt;0,TRUE,FALSE),"ER - NOT IN APT")</f>
        <v>0</v>
      </c>
      <c r="Q364" s="82" t="str">
        <f>IF(ISLOGICAL(P364),IF(P364,"ER - REPS IN APT", IFNA(VLOOKUP($A364,RAW_APT!$A$3:$M808,7,FALSE),"ER - NOT IN APT")),P364)</f>
        <v>Result</v>
      </c>
      <c r="R364" s="117" t="b">
        <f t="shared" si="2"/>
        <v>1</v>
      </c>
      <c r="S364" s="116">
        <f t="shared" si="3"/>
        <v>1</v>
      </c>
      <c r="T364" s="146"/>
      <c r="U364" s="147"/>
      <c r="V364" s="147"/>
      <c r="W364" s="147"/>
      <c r="X364" s="120" t="b">
        <f t="shared" si="4"/>
        <v>0</v>
      </c>
      <c r="Y364" s="121" t="b">
        <v>0</v>
      </c>
      <c r="Z364" s="122" t="str">
        <f t="shared" si="5"/>
        <v/>
      </c>
      <c r="AA364" s="122" t="b">
        <f t="shared" si="6"/>
        <v>0</v>
      </c>
      <c r="AB364" s="147" t="b">
        <v>0</v>
      </c>
      <c r="AC364" s="148">
        <v>226.0</v>
      </c>
      <c r="AD364" s="149" t="b">
        <v>0</v>
      </c>
      <c r="AE364" s="125" t="str">
        <f t="shared" si="7"/>
        <v/>
      </c>
      <c r="AF364" s="117" t="b">
        <f t="shared" si="8"/>
        <v>0</v>
      </c>
      <c r="AG364" s="126" t="b">
        <f t="shared" si="9"/>
        <v>0</v>
      </c>
      <c r="AH364" s="148"/>
      <c r="AI364" s="150"/>
      <c r="AJ364" s="146"/>
      <c r="AK364" s="83" t="str">
        <f t="shared" si="10"/>
        <v>Negative</v>
      </c>
      <c r="AL364" s="147"/>
      <c r="AM364" s="83" t="s">
        <v>280</v>
      </c>
      <c r="AN364" s="83" t="s">
        <v>413</v>
      </c>
      <c r="AO364" s="83" t="str">
        <f>IFERROR(__xludf.DUMMYFUNCTION("IF($AG364, ""DELETED"",TRIM(JOIN("" "",D364:E364)))"),"")</f>
        <v/>
      </c>
      <c r="AP364" s="83" t="str">
        <f t="shared" ref="AP364:AQ364" si="388">IF($AG364, "DELETED", TRIM(CONCATENATE(F364,I364,U364)))</f>
        <v/>
      </c>
      <c r="AQ364" s="83" t="str">
        <f t="shared" si="388"/>
        <v/>
      </c>
      <c r="AR364" s="83" t="str">
        <f>IFERROR(__xludf.DUMMYFUNCTION("IF($AG364, ""DELETED"", TRIM(JOIN("" "",AP364,AQ364)))"),"")</f>
        <v/>
      </c>
      <c r="AS364" s="127"/>
      <c r="AT364" s="128" t="b">
        <f t="shared" si="12"/>
        <v>0</v>
      </c>
      <c r="AU364" s="128" t="str">
        <f t="shared" si="13"/>
        <v/>
      </c>
      <c r="AV364" s="128" t="str">
        <f t="shared" si="14"/>
        <v/>
      </c>
      <c r="AW364" s="128" t="str">
        <f t="shared" si="15"/>
        <v/>
      </c>
      <c r="AX364" s="129" t="str">
        <f t="shared" si="16"/>
        <v/>
      </c>
      <c r="AY364" s="143"/>
      <c r="AZ364" s="130"/>
      <c r="BA364" s="131" t="str">
        <f t="shared" si="17"/>
        <v/>
      </c>
      <c r="BB364" s="143"/>
      <c r="BC364" s="143"/>
      <c r="BD364" s="132"/>
      <c r="BE364" s="141"/>
      <c r="BF364" s="134" t="str">
        <f t="shared" si="18"/>
        <v/>
      </c>
      <c r="BG364" s="135" t="str">
        <f t="shared" si="19"/>
        <v>FLE557__44503_0.266689814814815___Negative_44503_0.557638888888889_</v>
      </c>
      <c r="BH364" s="136" t="str">
        <f t="shared" si="20"/>
        <v/>
      </c>
      <c r="BI364" s="141" t="s">
        <v>1095</v>
      </c>
      <c r="BJ364" s="137" t="str">
        <f t="shared" si="21"/>
        <v>FLB4080</v>
      </c>
      <c r="BK364" s="138" t="b">
        <f t="shared" si="22"/>
        <v>0</v>
      </c>
      <c r="BL364" s="137" t="str">
        <f t="shared" si="23"/>
        <v/>
      </c>
      <c r="BM364" s="132"/>
      <c r="BN364" s="8" t="b">
        <f t="shared" si="24"/>
        <v>1</v>
      </c>
      <c r="BO364" s="139" t="b">
        <f t="shared" si="25"/>
        <v>0</v>
      </c>
      <c r="BP364" s="140" t="b">
        <f t="shared" si="26"/>
        <v>1</v>
      </c>
      <c r="BQ364" s="4"/>
      <c r="BR364" s="4" t="str">
        <f t="shared" si="27"/>
        <v/>
      </c>
      <c r="BS364" s="4"/>
      <c r="BT364" s="4"/>
    </row>
    <row r="365">
      <c r="A365" s="4" t="s">
        <v>1096</v>
      </c>
      <c r="B365" s="144">
        <v>44503.0</v>
      </c>
      <c r="C365" s="115">
        <v>0.26902777777777775</v>
      </c>
      <c r="D365" s="4"/>
      <c r="E365" s="143"/>
      <c r="F365" s="4"/>
      <c r="G365" s="4"/>
      <c r="H365" s="151"/>
      <c r="I365" s="4"/>
      <c r="J365" s="4"/>
      <c r="K365" s="4" t="s">
        <v>622</v>
      </c>
      <c r="L365" s="145">
        <v>44503.0</v>
      </c>
      <c r="M365" s="115">
        <v>0.5576388888888889</v>
      </c>
      <c r="N365" s="4"/>
      <c r="O365" s="4"/>
      <c r="P365" s="116" t="b">
        <f>IFNA(IF(VLOOKUP($A365,'Add from APT'!$AA$2:$AC808,3,FALSE)&gt;0,TRUE,FALSE),"ER - NOT IN APT")</f>
        <v>0</v>
      </c>
      <c r="Q365" s="82" t="str">
        <f>IF(ISLOGICAL(P365),IF(P365,"ER - REPS IN APT", IFNA(VLOOKUP($A365,RAW_APT!$A$3:$M808,7,FALSE),"ER - NOT IN APT")),P365)</f>
        <v>Result</v>
      </c>
      <c r="R365" s="117" t="b">
        <f t="shared" si="2"/>
        <v>1</v>
      </c>
      <c r="S365" s="116">
        <f t="shared" si="3"/>
        <v>1</v>
      </c>
      <c r="T365" s="146"/>
      <c r="U365" s="147"/>
      <c r="V365" s="147"/>
      <c r="W365" s="147"/>
      <c r="X365" s="120" t="b">
        <f t="shared" si="4"/>
        <v>0</v>
      </c>
      <c r="Y365" s="121" t="b">
        <v>0</v>
      </c>
      <c r="Z365" s="122" t="str">
        <f t="shared" si="5"/>
        <v/>
      </c>
      <c r="AA365" s="122" t="b">
        <f t="shared" si="6"/>
        <v>0</v>
      </c>
      <c r="AB365" s="147" t="b">
        <v>0</v>
      </c>
      <c r="AC365" s="148">
        <v>225.0</v>
      </c>
      <c r="AD365" s="149" t="b">
        <v>0</v>
      </c>
      <c r="AE365" s="125" t="str">
        <f t="shared" si="7"/>
        <v/>
      </c>
      <c r="AF365" s="117" t="b">
        <f t="shared" si="8"/>
        <v>0</v>
      </c>
      <c r="AG365" s="126" t="b">
        <f t="shared" si="9"/>
        <v>0</v>
      </c>
      <c r="AH365" s="148"/>
      <c r="AI365" s="150"/>
      <c r="AJ365" s="146"/>
      <c r="AK365" s="83" t="str">
        <f t="shared" si="10"/>
        <v>Negative</v>
      </c>
      <c r="AL365" s="147"/>
      <c r="AM365" s="83" t="s">
        <v>280</v>
      </c>
      <c r="AN365" s="83" t="s">
        <v>368</v>
      </c>
      <c r="AO365" s="83" t="str">
        <f>IFERROR(__xludf.DUMMYFUNCTION("IF($AG365, ""DELETED"",TRIM(JOIN("" "",D365:E365)))"),"")</f>
        <v/>
      </c>
      <c r="AP365" s="83" t="str">
        <f t="shared" ref="AP365:AQ365" si="389">IF($AG365, "DELETED", TRIM(CONCATENATE(F365,I365,U365)))</f>
        <v/>
      </c>
      <c r="AQ365" s="83" t="str">
        <f t="shared" si="389"/>
        <v/>
      </c>
      <c r="AR365" s="83" t="str">
        <f>IFERROR(__xludf.DUMMYFUNCTION("IF($AG365, ""DELETED"", TRIM(JOIN("" "",AP365,AQ365)))"),"")</f>
        <v/>
      </c>
      <c r="AS365" s="127"/>
      <c r="AT365" s="128" t="b">
        <f t="shared" si="12"/>
        <v>0</v>
      </c>
      <c r="AU365" s="128" t="str">
        <f t="shared" si="13"/>
        <v/>
      </c>
      <c r="AV365" s="128" t="str">
        <f t="shared" si="14"/>
        <v/>
      </c>
      <c r="AW365" s="128" t="str">
        <f t="shared" si="15"/>
        <v/>
      </c>
      <c r="AX365" s="129" t="str">
        <f t="shared" si="16"/>
        <v/>
      </c>
      <c r="AY365" s="143"/>
      <c r="AZ365" s="130"/>
      <c r="BA365" s="131" t="str">
        <f t="shared" si="17"/>
        <v/>
      </c>
      <c r="BB365" s="143"/>
      <c r="BC365" s="143"/>
      <c r="BD365" s="132"/>
      <c r="BE365" s="141"/>
      <c r="BF365" s="134" t="str">
        <f t="shared" si="18"/>
        <v/>
      </c>
      <c r="BG365" s="135" t="str">
        <f t="shared" si="19"/>
        <v>FLE521__44503_0.269027777777778___Negative_44503_0.557638888888889_</v>
      </c>
      <c r="BH365" s="136" t="str">
        <f t="shared" si="20"/>
        <v/>
      </c>
      <c r="BI365" s="141" t="s">
        <v>1097</v>
      </c>
      <c r="BJ365" s="137" t="str">
        <f t="shared" si="21"/>
        <v>FLB4081</v>
      </c>
      <c r="BK365" s="138" t="b">
        <f t="shared" si="22"/>
        <v>0</v>
      </c>
      <c r="BL365" s="137" t="str">
        <f t="shared" si="23"/>
        <v/>
      </c>
      <c r="BM365" s="132"/>
      <c r="BN365" s="8" t="b">
        <f t="shared" si="24"/>
        <v>1</v>
      </c>
      <c r="BO365" s="139" t="b">
        <f t="shared" si="25"/>
        <v>0</v>
      </c>
      <c r="BP365" s="140" t="b">
        <f t="shared" si="26"/>
        <v>1</v>
      </c>
      <c r="BQ365" s="4"/>
      <c r="BR365" s="4" t="str">
        <f t="shared" si="27"/>
        <v/>
      </c>
      <c r="BS365" s="4"/>
      <c r="BT365" s="4"/>
    </row>
    <row r="366">
      <c r="A366" s="4" t="s">
        <v>1098</v>
      </c>
      <c r="B366" s="144">
        <v>44505.0</v>
      </c>
      <c r="C366" s="115">
        <v>0.20021990740740742</v>
      </c>
      <c r="D366" s="4"/>
      <c r="E366" s="143"/>
      <c r="F366" s="4"/>
      <c r="G366" s="4"/>
      <c r="H366" s="151"/>
      <c r="I366" s="4"/>
      <c r="J366" s="4"/>
      <c r="K366" s="4" t="s">
        <v>622</v>
      </c>
      <c r="L366" s="145">
        <v>44505.0</v>
      </c>
      <c r="M366" s="115">
        <v>0.50375</v>
      </c>
      <c r="N366" s="4"/>
      <c r="O366" s="4"/>
      <c r="P366" s="116" t="b">
        <f>IFNA(IF(VLOOKUP($A366,'Add from APT'!$AA$2:$AC808,3,FALSE)&gt;0,TRUE,FALSE),"ER - NOT IN APT")</f>
        <v>0</v>
      </c>
      <c r="Q366" s="82" t="str">
        <f>IF(ISLOGICAL(P366),IF(P366,"ER - REPS IN APT", IFNA(VLOOKUP($A366,RAW_APT!$A$3:$M808,7,FALSE),"ER - NOT IN APT")),P366)</f>
        <v>Result</v>
      </c>
      <c r="R366" s="117" t="b">
        <f t="shared" si="2"/>
        <v>1</v>
      </c>
      <c r="S366" s="116">
        <f t="shared" si="3"/>
        <v>1</v>
      </c>
      <c r="T366" s="146"/>
      <c r="U366" s="147"/>
      <c r="V366" s="147"/>
      <c r="W366" s="147"/>
      <c r="X366" s="120" t="b">
        <f t="shared" si="4"/>
        <v>0</v>
      </c>
      <c r="Y366" s="121" t="b">
        <v>0</v>
      </c>
      <c r="Z366" s="122" t="str">
        <f t="shared" si="5"/>
        <v/>
      </c>
      <c r="AA366" s="122" t="b">
        <f t="shared" si="6"/>
        <v>0</v>
      </c>
      <c r="AB366" s="147" t="b">
        <v>0</v>
      </c>
      <c r="AC366" s="148">
        <v>224.0</v>
      </c>
      <c r="AD366" s="149" t="b">
        <v>0</v>
      </c>
      <c r="AE366" s="125" t="str">
        <f t="shared" si="7"/>
        <v/>
      </c>
      <c r="AF366" s="117" t="b">
        <f t="shared" si="8"/>
        <v>0</v>
      </c>
      <c r="AG366" s="126" t="b">
        <f t="shared" si="9"/>
        <v>0</v>
      </c>
      <c r="AH366" s="148"/>
      <c r="AI366" s="150"/>
      <c r="AJ366" s="146"/>
      <c r="AK366" s="83" t="str">
        <f t="shared" si="10"/>
        <v>Negative</v>
      </c>
      <c r="AL366" s="147"/>
      <c r="AM366" s="83" t="s">
        <v>280</v>
      </c>
      <c r="AN366" s="83" t="s">
        <v>796</v>
      </c>
      <c r="AO366" s="83" t="str">
        <f>IFERROR(__xludf.DUMMYFUNCTION("IF($AG366, ""DELETED"",TRIM(JOIN("" "",D366:E366)))"),"")</f>
        <v/>
      </c>
      <c r="AP366" s="83" t="str">
        <f t="shared" ref="AP366:AQ366" si="390">IF($AG366, "DELETED", TRIM(CONCATENATE(F366,I366,U366)))</f>
        <v/>
      </c>
      <c r="AQ366" s="83" t="str">
        <f t="shared" si="390"/>
        <v/>
      </c>
      <c r="AR366" s="83" t="str">
        <f>IFERROR(__xludf.DUMMYFUNCTION("IF($AG366, ""DELETED"", TRIM(JOIN("" "",AP366,AQ366)))"),"")</f>
        <v/>
      </c>
      <c r="AS366" s="127"/>
      <c r="AT366" s="128" t="b">
        <f t="shared" si="12"/>
        <v>0</v>
      </c>
      <c r="AU366" s="128" t="str">
        <f t="shared" si="13"/>
        <v/>
      </c>
      <c r="AV366" s="128" t="str">
        <f t="shared" si="14"/>
        <v/>
      </c>
      <c r="AW366" s="128" t="str">
        <f t="shared" si="15"/>
        <v/>
      </c>
      <c r="AX366" s="129" t="str">
        <f t="shared" si="16"/>
        <v/>
      </c>
      <c r="AY366" s="143"/>
      <c r="AZ366" s="130"/>
      <c r="BA366" s="131" t="str">
        <f t="shared" si="17"/>
        <v/>
      </c>
      <c r="BB366" s="143"/>
      <c r="BC366" s="143"/>
      <c r="BD366" s="132"/>
      <c r="BE366" s="141"/>
      <c r="BF366" s="134" t="str">
        <f t="shared" si="18"/>
        <v/>
      </c>
      <c r="BG366" s="135" t="str">
        <f t="shared" si="19"/>
        <v>FLE582__44505_0.200219907407407___Negative_44505_0.50375_</v>
      </c>
      <c r="BH366" s="136" t="str">
        <f t="shared" si="20"/>
        <v/>
      </c>
      <c r="BI366" s="141" t="s">
        <v>1099</v>
      </c>
      <c r="BJ366" s="137" t="str">
        <f t="shared" si="21"/>
        <v>FLB4082</v>
      </c>
      <c r="BK366" s="138" t="b">
        <f t="shared" si="22"/>
        <v>0</v>
      </c>
      <c r="BL366" s="137" t="str">
        <f t="shared" si="23"/>
        <v/>
      </c>
      <c r="BM366" s="132"/>
      <c r="BN366" s="8" t="b">
        <f t="shared" si="24"/>
        <v>1</v>
      </c>
      <c r="BO366" s="139" t="b">
        <f t="shared" si="25"/>
        <v>0</v>
      </c>
      <c r="BP366" s="140" t="b">
        <f t="shared" si="26"/>
        <v>1</v>
      </c>
      <c r="BQ366" s="4"/>
      <c r="BR366" s="4" t="str">
        <f t="shared" si="27"/>
        <v/>
      </c>
      <c r="BS366" s="4"/>
      <c r="BT366" s="4"/>
    </row>
    <row r="367">
      <c r="A367" s="4" t="s">
        <v>1100</v>
      </c>
      <c r="B367" s="144">
        <v>44505.0</v>
      </c>
      <c r="C367" s="115">
        <v>0.20043981481481482</v>
      </c>
      <c r="D367" s="4"/>
      <c r="E367" s="143"/>
      <c r="F367" s="4"/>
      <c r="G367" s="4"/>
      <c r="H367" s="151"/>
      <c r="I367" s="4"/>
      <c r="J367" s="4"/>
      <c r="K367" s="4" t="s">
        <v>622</v>
      </c>
      <c r="L367" s="145">
        <v>44505.0</v>
      </c>
      <c r="M367" s="115">
        <v>0.50375</v>
      </c>
      <c r="N367" s="4"/>
      <c r="O367" s="4"/>
      <c r="P367" s="116" t="b">
        <f>IFNA(IF(VLOOKUP($A367,'Add from APT'!$AA$2:$AC808,3,FALSE)&gt;0,TRUE,FALSE),"ER - NOT IN APT")</f>
        <v>0</v>
      </c>
      <c r="Q367" s="82" t="str">
        <f>IF(ISLOGICAL(P367),IF(P367,"ER - REPS IN APT", IFNA(VLOOKUP($A367,RAW_APT!$A$3:$M808,7,FALSE),"ER - NOT IN APT")),P367)</f>
        <v>Result</v>
      </c>
      <c r="R367" s="117" t="b">
        <f t="shared" si="2"/>
        <v>1</v>
      </c>
      <c r="S367" s="116">
        <f t="shared" si="3"/>
        <v>1</v>
      </c>
      <c r="T367" s="146"/>
      <c r="U367" s="147"/>
      <c r="V367" s="147"/>
      <c r="W367" s="147"/>
      <c r="X367" s="120" t="b">
        <f t="shared" si="4"/>
        <v>0</v>
      </c>
      <c r="Y367" s="121" t="b">
        <v>0</v>
      </c>
      <c r="Z367" s="122" t="str">
        <f t="shared" si="5"/>
        <v/>
      </c>
      <c r="AA367" s="122" t="b">
        <f t="shared" si="6"/>
        <v>0</v>
      </c>
      <c r="AB367" s="147" t="b">
        <v>0</v>
      </c>
      <c r="AC367" s="148">
        <v>223.0</v>
      </c>
      <c r="AD367" s="149" t="b">
        <v>0</v>
      </c>
      <c r="AE367" s="125" t="str">
        <f t="shared" si="7"/>
        <v/>
      </c>
      <c r="AF367" s="117" t="b">
        <f t="shared" si="8"/>
        <v>0</v>
      </c>
      <c r="AG367" s="126" t="b">
        <f t="shared" si="9"/>
        <v>0</v>
      </c>
      <c r="AH367" s="148"/>
      <c r="AI367" s="150"/>
      <c r="AJ367" s="146"/>
      <c r="AK367" s="83" t="str">
        <f t="shared" si="10"/>
        <v>Negative</v>
      </c>
      <c r="AL367" s="147"/>
      <c r="AM367" s="83" t="s">
        <v>280</v>
      </c>
      <c r="AN367" s="83" t="s">
        <v>426</v>
      </c>
      <c r="AO367" s="83" t="str">
        <f>IFERROR(__xludf.DUMMYFUNCTION("IF($AG367, ""DELETED"",TRIM(JOIN("" "",D367:E367)))"),"")</f>
        <v/>
      </c>
      <c r="AP367" s="83" t="str">
        <f t="shared" ref="AP367:AQ367" si="391">IF($AG367, "DELETED", TRIM(CONCATENATE(F367,I367,U367)))</f>
        <v/>
      </c>
      <c r="AQ367" s="83" t="str">
        <f t="shared" si="391"/>
        <v/>
      </c>
      <c r="AR367" s="83" t="str">
        <f>IFERROR(__xludf.DUMMYFUNCTION("IF($AG367, ""DELETED"", TRIM(JOIN("" "",AP367,AQ367)))"),"")</f>
        <v/>
      </c>
      <c r="AS367" s="127"/>
      <c r="AT367" s="128" t="b">
        <f t="shared" si="12"/>
        <v>0</v>
      </c>
      <c r="AU367" s="128" t="str">
        <f t="shared" si="13"/>
        <v/>
      </c>
      <c r="AV367" s="128" t="str">
        <f t="shared" si="14"/>
        <v/>
      </c>
      <c r="AW367" s="128" t="str">
        <f t="shared" si="15"/>
        <v/>
      </c>
      <c r="AX367" s="129" t="str">
        <f t="shared" si="16"/>
        <v/>
      </c>
      <c r="AY367" s="143"/>
      <c r="AZ367" s="130"/>
      <c r="BA367" s="131" t="str">
        <f t="shared" si="17"/>
        <v/>
      </c>
      <c r="BB367" s="143"/>
      <c r="BC367" s="143"/>
      <c r="BD367" s="132"/>
      <c r="BE367" s="141"/>
      <c r="BF367" s="134" t="str">
        <f t="shared" si="18"/>
        <v/>
      </c>
      <c r="BG367" s="135" t="str">
        <f t="shared" si="19"/>
        <v>FLE452__44505_0.200439814814815___Negative_44505_0.50375_</v>
      </c>
      <c r="BH367" s="136" t="str">
        <f t="shared" si="20"/>
        <v/>
      </c>
      <c r="BI367" s="141" t="s">
        <v>1101</v>
      </c>
      <c r="BJ367" s="137" t="str">
        <f t="shared" si="21"/>
        <v>FLB4083</v>
      </c>
      <c r="BK367" s="138" t="b">
        <f t="shared" si="22"/>
        <v>0</v>
      </c>
      <c r="BL367" s="137" t="str">
        <f t="shared" si="23"/>
        <v/>
      </c>
      <c r="BM367" s="132"/>
      <c r="BN367" s="8" t="b">
        <f t="shared" si="24"/>
        <v>1</v>
      </c>
      <c r="BO367" s="139" t="b">
        <f t="shared" si="25"/>
        <v>0</v>
      </c>
      <c r="BP367" s="140" t="b">
        <f t="shared" si="26"/>
        <v>1</v>
      </c>
      <c r="BQ367" s="4"/>
      <c r="BR367" s="4" t="str">
        <f t="shared" si="27"/>
        <v/>
      </c>
      <c r="BS367" s="4"/>
      <c r="BT367" s="4"/>
    </row>
    <row r="368">
      <c r="A368" s="4" t="s">
        <v>1102</v>
      </c>
      <c r="B368" s="144">
        <v>44505.0</v>
      </c>
      <c r="C368" s="115">
        <v>0.20152777777777778</v>
      </c>
      <c r="D368" s="4"/>
      <c r="E368" s="143"/>
      <c r="F368" s="4"/>
      <c r="G368" s="4"/>
      <c r="H368" s="151"/>
      <c r="I368" s="4"/>
      <c r="J368" s="4"/>
      <c r="K368" s="4" t="s">
        <v>622</v>
      </c>
      <c r="L368" s="145">
        <v>44505.0</v>
      </c>
      <c r="M368" s="115">
        <v>0.50375</v>
      </c>
      <c r="N368" s="4"/>
      <c r="O368" s="4"/>
      <c r="P368" s="116" t="b">
        <f>IFNA(IF(VLOOKUP($A368,'Add from APT'!$AA$2:$AC808,3,FALSE)&gt;0,TRUE,FALSE),"ER - NOT IN APT")</f>
        <v>0</v>
      </c>
      <c r="Q368" s="82" t="str">
        <f>IF(ISLOGICAL(P368),IF(P368,"ER - REPS IN APT", IFNA(VLOOKUP($A368,RAW_APT!$A$3:$M808,7,FALSE),"ER - NOT IN APT")),P368)</f>
        <v>Result</v>
      </c>
      <c r="R368" s="117" t="b">
        <f t="shared" si="2"/>
        <v>1</v>
      </c>
      <c r="S368" s="116">
        <f t="shared" si="3"/>
        <v>1</v>
      </c>
      <c r="T368" s="146"/>
      <c r="U368" s="147"/>
      <c r="V368" s="147"/>
      <c r="W368" s="147"/>
      <c r="X368" s="120" t="b">
        <f t="shared" si="4"/>
        <v>0</v>
      </c>
      <c r="Y368" s="121" t="b">
        <v>0</v>
      </c>
      <c r="Z368" s="122" t="str">
        <f t="shared" si="5"/>
        <v/>
      </c>
      <c r="AA368" s="122" t="b">
        <f t="shared" si="6"/>
        <v>0</v>
      </c>
      <c r="AB368" s="147" t="b">
        <v>0</v>
      </c>
      <c r="AC368" s="148">
        <v>222.0</v>
      </c>
      <c r="AD368" s="149" t="b">
        <v>0</v>
      </c>
      <c r="AE368" s="125" t="str">
        <f t="shared" si="7"/>
        <v/>
      </c>
      <c r="AF368" s="117" t="b">
        <f t="shared" si="8"/>
        <v>0</v>
      </c>
      <c r="AG368" s="126" t="b">
        <f t="shared" si="9"/>
        <v>0</v>
      </c>
      <c r="AH368" s="148"/>
      <c r="AI368" s="150"/>
      <c r="AJ368" s="146"/>
      <c r="AK368" s="83" t="str">
        <f t="shared" si="10"/>
        <v>Negative</v>
      </c>
      <c r="AL368" s="147"/>
      <c r="AM368" s="83" t="s">
        <v>280</v>
      </c>
      <c r="AN368" s="83" t="s">
        <v>352</v>
      </c>
      <c r="AO368" s="83" t="str">
        <f>IFERROR(__xludf.DUMMYFUNCTION("IF($AG368, ""DELETED"",TRIM(JOIN("" "",D368:E368)))"),"")</f>
        <v/>
      </c>
      <c r="AP368" s="83" t="str">
        <f t="shared" ref="AP368:AQ368" si="392">IF($AG368, "DELETED", TRIM(CONCATENATE(F368,I368,U368)))</f>
        <v/>
      </c>
      <c r="AQ368" s="83" t="str">
        <f t="shared" si="392"/>
        <v/>
      </c>
      <c r="AR368" s="83" t="str">
        <f>IFERROR(__xludf.DUMMYFUNCTION("IF($AG368, ""DELETED"", TRIM(JOIN("" "",AP368,AQ368)))"),"")</f>
        <v/>
      </c>
      <c r="AS368" s="127"/>
      <c r="AT368" s="128" t="b">
        <f t="shared" si="12"/>
        <v>0</v>
      </c>
      <c r="AU368" s="128" t="str">
        <f t="shared" si="13"/>
        <v/>
      </c>
      <c r="AV368" s="128" t="str">
        <f t="shared" si="14"/>
        <v/>
      </c>
      <c r="AW368" s="128" t="str">
        <f t="shared" si="15"/>
        <v/>
      </c>
      <c r="AX368" s="129" t="str">
        <f t="shared" si="16"/>
        <v/>
      </c>
      <c r="AY368" s="143"/>
      <c r="AZ368" s="130"/>
      <c r="BA368" s="131" t="str">
        <f t="shared" si="17"/>
        <v/>
      </c>
      <c r="BB368" s="143"/>
      <c r="BC368" s="143"/>
      <c r="BD368" s="132"/>
      <c r="BE368" s="141"/>
      <c r="BF368" s="134" t="str">
        <f t="shared" si="18"/>
        <v/>
      </c>
      <c r="BG368" s="135" t="str">
        <f t="shared" si="19"/>
        <v>FLE639__44505_0.201527777777778___Negative_44505_0.50375_</v>
      </c>
      <c r="BH368" s="136" t="str">
        <f t="shared" si="20"/>
        <v/>
      </c>
      <c r="BI368" s="141" t="s">
        <v>1103</v>
      </c>
      <c r="BJ368" s="137" t="str">
        <f t="shared" si="21"/>
        <v>FLB4084</v>
      </c>
      <c r="BK368" s="138" t="b">
        <f t="shared" si="22"/>
        <v>0</v>
      </c>
      <c r="BL368" s="137" t="str">
        <f t="shared" si="23"/>
        <v/>
      </c>
      <c r="BM368" s="132"/>
      <c r="BN368" s="8" t="b">
        <f t="shared" si="24"/>
        <v>1</v>
      </c>
      <c r="BO368" s="139" t="b">
        <f t="shared" si="25"/>
        <v>0</v>
      </c>
      <c r="BP368" s="140" t="b">
        <f t="shared" si="26"/>
        <v>1</v>
      </c>
      <c r="BQ368" s="4"/>
      <c r="BR368" s="4" t="str">
        <f t="shared" si="27"/>
        <v/>
      </c>
      <c r="BS368" s="4"/>
      <c r="BT368" s="4"/>
    </row>
    <row r="369">
      <c r="A369" s="4" t="s">
        <v>1104</v>
      </c>
      <c r="B369" s="144">
        <v>44505.0</v>
      </c>
      <c r="C369" s="115">
        <v>0.20570601851851852</v>
      </c>
      <c r="D369" s="4"/>
      <c r="E369" s="143"/>
      <c r="F369" s="4"/>
      <c r="G369" s="4"/>
      <c r="H369" s="151"/>
      <c r="I369" s="4"/>
      <c r="J369" s="4"/>
      <c r="K369" s="4" t="s">
        <v>622</v>
      </c>
      <c r="L369" s="145">
        <v>44505.0</v>
      </c>
      <c r="M369" s="115">
        <v>0.50375</v>
      </c>
      <c r="N369" s="4"/>
      <c r="O369" s="4"/>
      <c r="P369" s="116" t="b">
        <f>IFNA(IF(VLOOKUP($A369,'Add from APT'!$AA$2:$AC808,3,FALSE)&gt;0,TRUE,FALSE),"ER - NOT IN APT")</f>
        <v>0</v>
      </c>
      <c r="Q369" s="82" t="str">
        <f>IF(ISLOGICAL(P369),IF(P369,"ER - REPS IN APT", IFNA(VLOOKUP($A369,RAW_APT!$A$3:$M808,7,FALSE),"ER - NOT IN APT")),P369)</f>
        <v>Result</v>
      </c>
      <c r="R369" s="117" t="b">
        <f t="shared" si="2"/>
        <v>1</v>
      </c>
      <c r="S369" s="116">
        <f t="shared" si="3"/>
        <v>1</v>
      </c>
      <c r="T369" s="146"/>
      <c r="U369" s="147"/>
      <c r="V369" s="147"/>
      <c r="W369" s="147"/>
      <c r="X369" s="120" t="b">
        <f t="shared" si="4"/>
        <v>0</v>
      </c>
      <c r="Y369" s="121" t="b">
        <v>0</v>
      </c>
      <c r="Z369" s="122" t="str">
        <f t="shared" si="5"/>
        <v/>
      </c>
      <c r="AA369" s="122" t="b">
        <f t="shared" si="6"/>
        <v>0</v>
      </c>
      <c r="AB369" s="147" t="b">
        <v>0</v>
      </c>
      <c r="AC369" s="148">
        <v>221.0</v>
      </c>
      <c r="AD369" s="149" t="b">
        <v>0</v>
      </c>
      <c r="AE369" s="125" t="str">
        <f t="shared" si="7"/>
        <v/>
      </c>
      <c r="AF369" s="117" t="b">
        <f t="shared" si="8"/>
        <v>0</v>
      </c>
      <c r="AG369" s="126" t="b">
        <f t="shared" si="9"/>
        <v>0</v>
      </c>
      <c r="AH369" s="148"/>
      <c r="AI369" s="150"/>
      <c r="AJ369" s="146"/>
      <c r="AK369" s="83" t="str">
        <f t="shared" si="10"/>
        <v>Negative</v>
      </c>
      <c r="AL369" s="147"/>
      <c r="AM369" s="83" t="s">
        <v>280</v>
      </c>
      <c r="AN369" s="83" t="s">
        <v>302</v>
      </c>
      <c r="AO369" s="83" t="str">
        <f>IFERROR(__xludf.DUMMYFUNCTION("IF($AG369, ""DELETED"",TRIM(JOIN("" "",D369:E369)))"),"")</f>
        <v/>
      </c>
      <c r="AP369" s="83" t="str">
        <f t="shared" ref="AP369:AQ369" si="393">IF($AG369, "DELETED", TRIM(CONCATENATE(F369,I369,U369)))</f>
        <v/>
      </c>
      <c r="AQ369" s="83" t="str">
        <f t="shared" si="393"/>
        <v/>
      </c>
      <c r="AR369" s="83" t="str">
        <f>IFERROR(__xludf.DUMMYFUNCTION("IF($AG369, ""DELETED"", TRIM(JOIN("" "",AP369,AQ369)))"),"")</f>
        <v/>
      </c>
      <c r="AS369" s="127"/>
      <c r="AT369" s="128" t="b">
        <f t="shared" si="12"/>
        <v>0</v>
      </c>
      <c r="AU369" s="128" t="str">
        <f t="shared" si="13"/>
        <v/>
      </c>
      <c r="AV369" s="128" t="str">
        <f t="shared" si="14"/>
        <v/>
      </c>
      <c r="AW369" s="128" t="str">
        <f t="shared" si="15"/>
        <v/>
      </c>
      <c r="AX369" s="129" t="str">
        <f t="shared" si="16"/>
        <v/>
      </c>
      <c r="AY369" s="143"/>
      <c r="AZ369" s="130"/>
      <c r="BA369" s="131" t="str">
        <f t="shared" si="17"/>
        <v/>
      </c>
      <c r="BB369" s="143"/>
      <c r="BC369" s="143"/>
      <c r="BD369" s="132"/>
      <c r="BE369" s="141"/>
      <c r="BF369" s="134" t="str">
        <f t="shared" si="18"/>
        <v/>
      </c>
      <c r="BG369" s="135" t="str">
        <f t="shared" si="19"/>
        <v>FLE614__44505_0.205706018518519___Negative_44505_0.50375_</v>
      </c>
      <c r="BH369" s="136" t="str">
        <f t="shared" si="20"/>
        <v/>
      </c>
      <c r="BI369" s="141" t="s">
        <v>1105</v>
      </c>
      <c r="BJ369" s="137" t="str">
        <f t="shared" si="21"/>
        <v>FLB4085</v>
      </c>
      <c r="BK369" s="138" t="b">
        <f t="shared" si="22"/>
        <v>0</v>
      </c>
      <c r="BL369" s="137" t="str">
        <f t="shared" si="23"/>
        <v/>
      </c>
      <c r="BM369" s="132"/>
      <c r="BN369" s="8" t="b">
        <f t="shared" si="24"/>
        <v>1</v>
      </c>
      <c r="BO369" s="139" t="b">
        <f t="shared" si="25"/>
        <v>0</v>
      </c>
      <c r="BP369" s="140" t="b">
        <f t="shared" si="26"/>
        <v>1</v>
      </c>
      <c r="BQ369" s="4"/>
      <c r="BR369" s="4" t="str">
        <f t="shared" si="27"/>
        <v/>
      </c>
      <c r="BS369" s="4"/>
      <c r="BT369" s="4"/>
    </row>
    <row r="370">
      <c r="A370" s="4" t="s">
        <v>1106</v>
      </c>
      <c r="B370" s="144">
        <v>44505.0</v>
      </c>
      <c r="C370" s="115">
        <v>0.20603009259259258</v>
      </c>
      <c r="D370" s="4"/>
      <c r="E370" s="143"/>
      <c r="F370" s="4"/>
      <c r="G370" s="4"/>
      <c r="H370" s="151"/>
      <c r="I370" s="4"/>
      <c r="J370" s="4"/>
      <c r="K370" s="4" t="s">
        <v>622</v>
      </c>
      <c r="L370" s="145">
        <v>44505.0</v>
      </c>
      <c r="M370" s="115">
        <v>0.50375</v>
      </c>
      <c r="N370" s="4"/>
      <c r="O370" s="4"/>
      <c r="P370" s="116" t="b">
        <f>IFNA(IF(VLOOKUP($A370,'Add from APT'!$AA$2:$AC808,3,FALSE)&gt;0,TRUE,FALSE),"ER - NOT IN APT")</f>
        <v>0</v>
      </c>
      <c r="Q370" s="82" t="str">
        <f>IF(ISLOGICAL(P370),IF(P370,"ER - REPS IN APT", IFNA(VLOOKUP($A370,RAW_APT!$A$3:$M808,7,FALSE),"ER - NOT IN APT")),P370)</f>
        <v>Result</v>
      </c>
      <c r="R370" s="117" t="b">
        <f t="shared" si="2"/>
        <v>1</v>
      </c>
      <c r="S370" s="116">
        <f t="shared" si="3"/>
        <v>1</v>
      </c>
      <c r="T370" s="146"/>
      <c r="U370" s="147"/>
      <c r="V370" s="147"/>
      <c r="W370" s="147"/>
      <c r="X370" s="120" t="b">
        <f t="shared" si="4"/>
        <v>0</v>
      </c>
      <c r="Y370" s="121" t="b">
        <v>0</v>
      </c>
      <c r="Z370" s="122" t="str">
        <f t="shared" si="5"/>
        <v/>
      </c>
      <c r="AA370" s="122" t="b">
        <f t="shared" si="6"/>
        <v>0</v>
      </c>
      <c r="AB370" s="147" t="b">
        <v>0</v>
      </c>
      <c r="AC370" s="148">
        <v>220.0</v>
      </c>
      <c r="AD370" s="149" t="b">
        <v>0</v>
      </c>
      <c r="AE370" s="125" t="str">
        <f t="shared" si="7"/>
        <v/>
      </c>
      <c r="AF370" s="117" t="b">
        <f t="shared" si="8"/>
        <v>0</v>
      </c>
      <c r="AG370" s="126" t="b">
        <f t="shared" si="9"/>
        <v>0</v>
      </c>
      <c r="AH370" s="148"/>
      <c r="AI370" s="150"/>
      <c r="AJ370" s="146"/>
      <c r="AK370" s="83" t="str">
        <f t="shared" si="10"/>
        <v>Negative</v>
      </c>
      <c r="AL370" s="147"/>
      <c r="AM370" s="83" t="s">
        <v>280</v>
      </c>
      <c r="AN370" s="83" t="s">
        <v>305</v>
      </c>
      <c r="AO370" s="83" t="str">
        <f>IFERROR(__xludf.DUMMYFUNCTION("IF($AG370, ""DELETED"",TRIM(JOIN("" "",D370:E370)))"),"")</f>
        <v/>
      </c>
      <c r="AP370" s="83" t="str">
        <f t="shared" ref="AP370:AQ370" si="394">IF($AG370, "DELETED", TRIM(CONCATENATE(F370,I370,U370)))</f>
        <v/>
      </c>
      <c r="AQ370" s="83" t="str">
        <f t="shared" si="394"/>
        <v/>
      </c>
      <c r="AR370" s="83" t="str">
        <f>IFERROR(__xludf.DUMMYFUNCTION("IF($AG370, ""DELETED"", TRIM(JOIN("" "",AP370,AQ370)))"),"")</f>
        <v/>
      </c>
      <c r="AS370" s="127"/>
      <c r="AT370" s="128" t="b">
        <f t="shared" si="12"/>
        <v>0</v>
      </c>
      <c r="AU370" s="128" t="str">
        <f t="shared" si="13"/>
        <v/>
      </c>
      <c r="AV370" s="128" t="str">
        <f t="shared" si="14"/>
        <v/>
      </c>
      <c r="AW370" s="128" t="str">
        <f t="shared" si="15"/>
        <v/>
      </c>
      <c r="AX370" s="129" t="str">
        <f t="shared" si="16"/>
        <v/>
      </c>
      <c r="AY370" s="143"/>
      <c r="AZ370" s="130"/>
      <c r="BA370" s="131" t="str">
        <f t="shared" si="17"/>
        <v/>
      </c>
      <c r="BB370" s="143"/>
      <c r="BC370" s="143"/>
      <c r="BD370" s="132"/>
      <c r="BE370" s="141"/>
      <c r="BF370" s="134" t="str">
        <f t="shared" si="18"/>
        <v/>
      </c>
      <c r="BG370" s="135" t="str">
        <f t="shared" si="19"/>
        <v>FLE419__44505_0.206030092592593___Negative_44505_0.50375_</v>
      </c>
      <c r="BH370" s="136" t="str">
        <f t="shared" si="20"/>
        <v/>
      </c>
      <c r="BI370" s="141" t="s">
        <v>1107</v>
      </c>
      <c r="BJ370" s="137" t="str">
        <f t="shared" si="21"/>
        <v>FLB4086</v>
      </c>
      <c r="BK370" s="138" t="b">
        <f t="shared" si="22"/>
        <v>0</v>
      </c>
      <c r="BL370" s="137" t="str">
        <f t="shared" si="23"/>
        <v/>
      </c>
      <c r="BM370" s="132"/>
      <c r="BN370" s="8" t="b">
        <f t="shared" si="24"/>
        <v>1</v>
      </c>
      <c r="BO370" s="139" t="b">
        <f t="shared" si="25"/>
        <v>0</v>
      </c>
      <c r="BP370" s="140" t="b">
        <f t="shared" si="26"/>
        <v>1</v>
      </c>
      <c r="BQ370" s="4"/>
      <c r="BR370" s="4" t="str">
        <f t="shared" si="27"/>
        <v/>
      </c>
      <c r="BS370" s="4"/>
      <c r="BT370" s="4"/>
    </row>
    <row r="371">
      <c r="A371" s="143" t="s">
        <v>1108</v>
      </c>
      <c r="B371" s="144">
        <v>44505.0</v>
      </c>
      <c r="C371" s="115">
        <v>0.2062152777777778</v>
      </c>
      <c r="D371" s="4"/>
      <c r="E371" s="143"/>
      <c r="F371" s="149"/>
      <c r="G371" s="149"/>
      <c r="H371" s="151"/>
      <c r="I371" s="4"/>
      <c r="J371" s="4"/>
      <c r="K371" s="4" t="s">
        <v>622</v>
      </c>
      <c r="L371" s="145">
        <v>44505.0</v>
      </c>
      <c r="M371" s="115">
        <v>0.50375</v>
      </c>
      <c r="N371" s="151"/>
      <c r="O371" s="4"/>
      <c r="P371" s="116" t="b">
        <f>IFNA(IF(VLOOKUP($A371,'Add from APT'!$AA$2:$AC808,3,FALSE)&gt;0,TRUE,FALSE),"ER - NOT IN APT")</f>
        <v>0</v>
      </c>
      <c r="Q371" s="82" t="str">
        <f>IF(ISLOGICAL(P371),IF(P371,"ER - REPS IN APT", IFNA(VLOOKUP($A371,RAW_APT!$A$3:$M808,7,FALSE),"ER - NOT IN APT")),P371)</f>
        <v>Result</v>
      </c>
      <c r="R371" s="117" t="b">
        <f t="shared" si="2"/>
        <v>1</v>
      </c>
      <c r="S371" s="116">
        <f t="shared" si="3"/>
        <v>1</v>
      </c>
      <c r="T371" s="148">
        <v>0.0</v>
      </c>
      <c r="U371" s="149"/>
      <c r="V371" s="149"/>
      <c r="W371" s="147"/>
      <c r="X371" s="120" t="b">
        <f t="shared" si="4"/>
        <v>0</v>
      </c>
      <c r="Y371" s="121" t="b">
        <v>0</v>
      </c>
      <c r="Z371" s="122" t="str">
        <f t="shared" si="5"/>
        <v/>
      </c>
      <c r="AA371" s="122" t="b">
        <f t="shared" si="6"/>
        <v>0</v>
      </c>
      <c r="AB371" s="147" t="b">
        <v>0</v>
      </c>
      <c r="AC371" s="148">
        <v>660.0</v>
      </c>
      <c r="AD371" s="149" t="b">
        <v>1</v>
      </c>
      <c r="AE371" s="125" t="str">
        <f t="shared" si="7"/>
        <v/>
      </c>
      <c r="AF371" s="117" t="b">
        <f t="shared" si="8"/>
        <v>0</v>
      </c>
      <c r="AG371" s="126" t="b">
        <f t="shared" si="9"/>
        <v>0</v>
      </c>
      <c r="AH371" s="148"/>
      <c r="AI371" s="150"/>
      <c r="AJ371" s="146"/>
      <c r="AK371" s="83" t="str">
        <f t="shared" si="10"/>
        <v>Negative</v>
      </c>
      <c r="AL371" s="147"/>
      <c r="AM371" s="83" t="s">
        <v>280</v>
      </c>
      <c r="AN371" s="83" t="s">
        <v>1018</v>
      </c>
      <c r="AO371" s="83" t="str">
        <f>IFERROR(__xludf.DUMMYFUNCTION("IF($AG371, ""DELETED"",TRIM(JOIN("" "",D371:E371)))"),"")</f>
        <v/>
      </c>
      <c r="AP371" s="83" t="str">
        <f t="shared" ref="AP371:AQ371" si="395">IF($AG371, "DELETED", TRIM(CONCATENATE(F371,I371,U371)))</f>
        <v/>
      </c>
      <c r="AQ371" s="83" t="str">
        <f t="shared" si="395"/>
        <v/>
      </c>
      <c r="AR371" s="83" t="str">
        <f>IFERROR(__xludf.DUMMYFUNCTION("IF($AG371, ""DELETED"", TRIM(JOIN("" "",AP371,AQ371)))"),"")</f>
        <v/>
      </c>
      <c r="AS371" s="127"/>
      <c r="AT371" s="128" t="b">
        <f t="shared" si="12"/>
        <v>0</v>
      </c>
      <c r="AU371" s="128" t="str">
        <f t="shared" si="13"/>
        <v/>
      </c>
      <c r="AV371" s="128" t="str">
        <f t="shared" si="14"/>
        <v/>
      </c>
      <c r="AW371" s="128" t="str">
        <f t="shared" si="15"/>
        <v/>
      </c>
      <c r="AX371" s="129" t="str">
        <f t="shared" si="16"/>
        <v/>
      </c>
      <c r="AY371" s="143"/>
      <c r="AZ371" s="130"/>
      <c r="BA371" s="131" t="str">
        <f t="shared" si="17"/>
        <v/>
      </c>
      <c r="BB371" s="143"/>
      <c r="BC371" s="143"/>
      <c r="BD371" s="132"/>
      <c r="BE371" s="141"/>
      <c r="BF371" s="134" t="str">
        <f t="shared" si="18"/>
        <v/>
      </c>
      <c r="BG371" s="135" t="str">
        <f t="shared" si="19"/>
        <v>FLE629__44505_0.206215277777778___Negative_44505_0.50375_</v>
      </c>
      <c r="BH371" s="136" t="str">
        <f t="shared" si="20"/>
        <v/>
      </c>
      <c r="BI371" s="141" t="s">
        <v>1109</v>
      </c>
      <c r="BJ371" s="137" t="str">
        <f t="shared" si="21"/>
        <v>FLB4087</v>
      </c>
      <c r="BK371" s="138" t="b">
        <f t="shared" si="22"/>
        <v>0</v>
      </c>
      <c r="BL371" s="137" t="str">
        <f t="shared" si="23"/>
        <v/>
      </c>
      <c r="BM371" s="132"/>
      <c r="BN371" s="8" t="b">
        <f t="shared" si="24"/>
        <v>1</v>
      </c>
      <c r="BO371" s="139" t="b">
        <f t="shared" si="25"/>
        <v>0</v>
      </c>
      <c r="BP371" s="140" t="b">
        <f t="shared" si="26"/>
        <v>1</v>
      </c>
      <c r="BQ371" s="4"/>
      <c r="BR371" s="4" t="str">
        <f t="shared" si="27"/>
        <v/>
      </c>
      <c r="BS371" s="4"/>
      <c r="BT371" s="4"/>
    </row>
    <row r="372">
      <c r="A372" s="4" t="s">
        <v>1110</v>
      </c>
      <c r="B372" s="144">
        <v>44505.0</v>
      </c>
      <c r="C372" s="115">
        <v>0.20800925925925925</v>
      </c>
      <c r="D372" s="4"/>
      <c r="E372" s="143"/>
      <c r="F372" s="4"/>
      <c r="G372" s="4"/>
      <c r="H372" s="151"/>
      <c r="I372" s="4"/>
      <c r="J372" s="4"/>
      <c r="K372" s="4" t="s">
        <v>622</v>
      </c>
      <c r="L372" s="145">
        <v>44505.0</v>
      </c>
      <c r="M372" s="115">
        <v>0.50375</v>
      </c>
      <c r="N372" s="4"/>
      <c r="O372" s="4"/>
      <c r="P372" s="116" t="b">
        <f>IFNA(IF(VLOOKUP($A372,'Add from APT'!$AA$2:$AC808,3,FALSE)&gt;0,TRUE,FALSE),"ER - NOT IN APT")</f>
        <v>0</v>
      </c>
      <c r="Q372" s="82" t="str">
        <f>IF(ISLOGICAL(P372),IF(P372,"ER - REPS IN APT", IFNA(VLOOKUP($A372,RAW_APT!$A$3:$M808,7,FALSE),"ER - NOT IN APT")),P372)</f>
        <v>Result</v>
      </c>
      <c r="R372" s="117" t="b">
        <f t="shared" si="2"/>
        <v>1</v>
      </c>
      <c r="S372" s="116">
        <f t="shared" si="3"/>
        <v>1</v>
      </c>
      <c r="T372" s="146"/>
      <c r="U372" s="147"/>
      <c r="V372" s="147"/>
      <c r="W372" s="147"/>
      <c r="X372" s="120" t="b">
        <f t="shared" si="4"/>
        <v>0</v>
      </c>
      <c r="Y372" s="121" t="b">
        <v>0</v>
      </c>
      <c r="Z372" s="122" t="str">
        <f t="shared" si="5"/>
        <v/>
      </c>
      <c r="AA372" s="122" t="b">
        <f t="shared" si="6"/>
        <v>0</v>
      </c>
      <c r="AB372" s="147" t="b">
        <v>0</v>
      </c>
      <c r="AC372" s="148">
        <v>219.0</v>
      </c>
      <c r="AD372" s="149" t="b">
        <v>0</v>
      </c>
      <c r="AE372" s="125" t="str">
        <f t="shared" si="7"/>
        <v/>
      </c>
      <c r="AF372" s="117" t="b">
        <f t="shared" si="8"/>
        <v>0</v>
      </c>
      <c r="AG372" s="126" t="b">
        <f t="shared" si="9"/>
        <v>0</v>
      </c>
      <c r="AH372" s="148"/>
      <c r="AI372" s="150"/>
      <c r="AJ372" s="146"/>
      <c r="AK372" s="83" t="str">
        <f t="shared" si="10"/>
        <v>Negative</v>
      </c>
      <c r="AL372" s="147"/>
      <c r="AM372" s="83" t="s">
        <v>280</v>
      </c>
      <c r="AN372" s="83" t="s">
        <v>437</v>
      </c>
      <c r="AO372" s="83" t="str">
        <f>IFERROR(__xludf.DUMMYFUNCTION("IF($AG372, ""DELETED"",TRIM(JOIN("" "",D372:E372)))"),"")</f>
        <v/>
      </c>
      <c r="AP372" s="83" t="str">
        <f t="shared" ref="AP372:AQ372" si="396">IF($AG372, "DELETED", TRIM(CONCATENATE(F372,I372,U372)))</f>
        <v/>
      </c>
      <c r="AQ372" s="83" t="str">
        <f t="shared" si="396"/>
        <v/>
      </c>
      <c r="AR372" s="83" t="str">
        <f>IFERROR(__xludf.DUMMYFUNCTION("IF($AG372, ""DELETED"", TRIM(JOIN("" "",AP372,AQ372)))"),"")</f>
        <v/>
      </c>
      <c r="AS372" s="127"/>
      <c r="AT372" s="128" t="b">
        <f t="shared" si="12"/>
        <v>0</v>
      </c>
      <c r="AU372" s="128" t="str">
        <f t="shared" si="13"/>
        <v/>
      </c>
      <c r="AV372" s="128" t="str">
        <f t="shared" si="14"/>
        <v/>
      </c>
      <c r="AW372" s="128" t="str">
        <f t="shared" si="15"/>
        <v/>
      </c>
      <c r="AX372" s="129" t="str">
        <f t="shared" si="16"/>
        <v/>
      </c>
      <c r="AY372" s="143"/>
      <c r="AZ372" s="130"/>
      <c r="BA372" s="131" t="str">
        <f t="shared" si="17"/>
        <v/>
      </c>
      <c r="BB372" s="143"/>
      <c r="BC372" s="143"/>
      <c r="BD372" s="132"/>
      <c r="BE372" s="141"/>
      <c r="BF372" s="134" t="str">
        <f t="shared" si="18"/>
        <v/>
      </c>
      <c r="BG372" s="135" t="str">
        <f t="shared" si="19"/>
        <v>FLE612__44505_0.208009259259259___Negative_44505_0.50375_</v>
      </c>
      <c r="BH372" s="136" t="str">
        <f t="shared" si="20"/>
        <v/>
      </c>
      <c r="BI372" s="141" t="s">
        <v>1111</v>
      </c>
      <c r="BJ372" s="137" t="str">
        <f t="shared" si="21"/>
        <v>FLB4088</v>
      </c>
      <c r="BK372" s="138" t="b">
        <f t="shared" si="22"/>
        <v>0</v>
      </c>
      <c r="BL372" s="137" t="str">
        <f t="shared" si="23"/>
        <v/>
      </c>
      <c r="BM372" s="132"/>
      <c r="BN372" s="8" t="b">
        <f t="shared" si="24"/>
        <v>1</v>
      </c>
      <c r="BO372" s="139" t="b">
        <f t="shared" si="25"/>
        <v>0</v>
      </c>
      <c r="BP372" s="140" t="b">
        <f t="shared" si="26"/>
        <v>1</v>
      </c>
      <c r="BQ372" s="4"/>
      <c r="BR372" s="4" t="str">
        <f t="shared" si="27"/>
        <v/>
      </c>
      <c r="BS372" s="4"/>
      <c r="BT372" s="4"/>
    </row>
    <row r="373">
      <c r="A373" s="4" t="s">
        <v>1112</v>
      </c>
      <c r="B373" s="144">
        <v>44505.0</v>
      </c>
      <c r="C373" s="115">
        <v>0.2700578703703704</v>
      </c>
      <c r="D373" s="4"/>
      <c r="E373" s="143"/>
      <c r="F373" s="4"/>
      <c r="G373" s="4"/>
      <c r="H373" s="151"/>
      <c r="I373" s="4"/>
      <c r="J373" s="4"/>
      <c r="K373" s="4" t="s">
        <v>622</v>
      </c>
      <c r="L373" s="145">
        <v>44505.0</v>
      </c>
      <c r="M373" s="115">
        <v>0.50375</v>
      </c>
      <c r="N373" s="4"/>
      <c r="O373" s="4"/>
      <c r="P373" s="116" t="b">
        <f>IFNA(IF(VLOOKUP($A373,'Add from APT'!$AA$2:$AC808,3,FALSE)&gt;0,TRUE,FALSE),"ER - NOT IN APT")</f>
        <v>0</v>
      </c>
      <c r="Q373" s="82" t="str">
        <f>IF(ISLOGICAL(P373),IF(P373,"ER - REPS IN APT", IFNA(VLOOKUP($A373,RAW_APT!$A$3:$M808,7,FALSE),"ER - NOT IN APT")),P373)</f>
        <v>Result</v>
      </c>
      <c r="R373" s="117" t="b">
        <f t="shared" si="2"/>
        <v>1</v>
      </c>
      <c r="S373" s="116">
        <f t="shared" si="3"/>
        <v>1</v>
      </c>
      <c r="T373" s="146"/>
      <c r="U373" s="147"/>
      <c r="V373" s="147"/>
      <c r="W373" s="147"/>
      <c r="X373" s="120" t="b">
        <f t="shared" si="4"/>
        <v>0</v>
      </c>
      <c r="Y373" s="121" t="b">
        <v>0</v>
      </c>
      <c r="Z373" s="122" t="str">
        <f t="shared" si="5"/>
        <v/>
      </c>
      <c r="AA373" s="122" t="b">
        <f t="shared" si="6"/>
        <v>0</v>
      </c>
      <c r="AB373" s="147" t="b">
        <v>0</v>
      </c>
      <c r="AC373" s="148">
        <v>218.0</v>
      </c>
      <c r="AD373" s="149" t="b">
        <v>0</v>
      </c>
      <c r="AE373" s="125" t="str">
        <f t="shared" si="7"/>
        <v/>
      </c>
      <c r="AF373" s="117" t="b">
        <f t="shared" si="8"/>
        <v>0</v>
      </c>
      <c r="AG373" s="126" t="b">
        <f t="shared" si="9"/>
        <v>0</v>
      </c>
      <c r="AH373" s="148"/>
      <c r="AI373" s="150"/>
      <c r="AJ373" s="146"/>
      <c r="AK373" s="83" t="str">
        <f t="shared" si="10"/>
        <v>Negative</v>
      </c>
      <c r="AL373" s="147"/>
      <c r="AM373" s="83" t="s">
        <v>280</v>
      </c>
      <c r="AN373" s="83" t="s">
        <v>363</v>
      </c>
      <c r="AO373" s="83" t="str">
        <f>IFERROR(__xludf.DUMMYFUNCTION("IF($AG373, ""DELETED"",TRIM(JOIN("" "",D373:E373)))"),"")</f>
        <v/>
      </c>
      <c r="AP373" s="83" t="str">
        <f t="shared" ref="AP373:AQ373" si="397">IF($AG373, "DELETED", TRIM(CONCATENATE(F373,I373,U373)))</f>
        <v/>
      </c>
      <c r="AQ373" s="83" t="str">
        <f t="shared" si="397"/>
        <v/>
      </c>
      <c r="AR373" s="83" t="str">
        <f>IFERROR(__xludf.DUMMYFUNCTION("IF($AG373, ""DELETED"", TRIM(JOIN("" "",AP373,AQ373)))"),"")</f>
        <v/>
      </c>
      <c r="AS373" s="127"/>
      <c r="AT373" s="128" t="b">
        <f t="shared" si="12"/>
        <v>0</v>
      </c>
      <c r="AU373" s="128" t="str">
        <f t="shared" si="13"/>
        <v/>
      </c>
      <c r="AV373" s="128" t="str">
        <f t="shared" si="14"/>
        <v/>
      </c>
      <c r="AW373" s="128" t="str">
        <f t="shared" si="15"/>
        <v/>
      </c>
      <c r="AX373" s="129" t="str">
        <f t="shared" si="16"/>
        <v/>
      </c>
      <c r="AY373" s="143"/>
      <c r="AZ373" s="130"/>
      <c r="BA373" s="131" t="str">
        <f t="shared" si="17"/>
        <v/>
      </c>
      <c r="BB373" s="143"/>
      <c r="BC373" s="143"/>
      <c r="BD373" s="132"/>
      <c r="BE373" s="141"/>
      <c r="BF373" s="134" t="str">
        <f t="shared" si="18"/>
        <v/>
      </c>
      <c r="BG373" s="135" t="str">
        <f t="shared" si="19"/>
        <v>FLE450__44505_0.27005787037037___Negative_44505_0.50375_</v>
      </c>
      <c r="BH373" s="136" t="str">
        <f t="shared" si="20"/>
        <v/>
      </c>
      <c r="BI373" s="141" t="s">
        <v>1113</v>
      </c>
      <c r="BJ373" s="137" t="str">
        <f t="shared" si="21"/>
        <v>FLB4089</v>
      </c>
      <c r="BK373" s="138" t="b">
        <f t="shared" si="22"/>
        <v>0</v>
      </c>
      <c r="BL373" s="137" t="str">
        <f t="shared" si="23"/>
        <v/>
      </c>
      <c r="BM373" s="132"/>
      <c r="BN373" s="8" t="b">
        <f t="shared" si="24"/>
        <v>1</v>
      </c>
      <c r="BO373" s="139" t="b">
        <f t="shared" si="25"/>
        <v>0</v>
      </c>
      <c r="BP373" s="140" t="b">
        <f t="shared" si="26"/>
        <v>1</v>
      </c>
      <c r="BQ373" s="4"/>
      <c r="BR373" s="4" t="str">
        <f t="shared" si="27"/>
        <v/>
      </c>
      <c r="BS373" s="4"/>
      <c r="BT373" s="4"/>
    </row>
    <row r="374">
      <c r="A374" s="4" t="s">
        <v>1114</v>
      </c>
      <c r="B374" s="144">
        <v>44505.0</v>
      </c>
      <c r="C374" s="115">
        <v>0.2704398148148148</v>
      </c>
      <c r="D374" s="4"/>
      <c r="E374" s="143"/>
      <c r="F374" s="4"/>
      <c r="G374" s="4"/>
      <c r="H374" s="151"/>
      <c r="I374" s="4"/>
      <c r="J374" s="4"/>
      <c r="K374" s="4" t="s">
        <v>622</v>
      </c>
      <c r="L374" s="145">
        <v>44505.0</v>
      </c>
      <c r="M374" s="115">
        <v>0.50375</v>
      </c>
      <c r="N374" s="4"/>
      <c r="O374" s="4"/>
      <c r="P374" s="116" t="b">
        <f>IFNA(IF(VLOOKUP($A374,'Add from APT'!$AA$2:$AC808,3,FALSE)&gt;0,TRUE,FALSE),"ER - NOT IN APT")</f>
        <v>0</v>
      </c>
      <c r="Q374" s="82" t="str">
        <f>IF(ISLOGICAL(P374),IF(P374,"ER - REPS IN APT", IFNA(VLOOKUP($A374,RAW_APT!$A$3:$M808,7,FALSE),"ER - NOT IN APT")),P374)</f>
        <v>Result</v>
      </c>
      <c r="R374" s="117" t="b">
        <f t="shared" si="2"/>
        <v>1</v>
      </c>
      <c r="S374" s="116">
        <f t="shared" si="3"/>
        <v>1</v>
      </c>
      <c r="T374" s="146"/>
      <c r="U374" s="147"/>
      <c r="V374" s="147"/>
      <c r="W374" s="147"/>
      <c r="X374" s="120" t="b">
        <f t="shared" si="4"/>
        <v>0</v>
      </c>
      <c r="Y374" s="121" t="b">
        <v>0</v>
      </c>
      <c r="Z374" s="122" t="str">
        <f t="shared" si="5"/>
        <v/>
      </c>
      <c r="AA374" s="122" t="b">
        <f t="shared" si="6"/>
        <v>0</v>
      </c>
      <c r="AB374" s="147" t="b">
        <v>0</v>
      </c>
      <c r="AC374" s="148">
        <v>217.0</v>
      </c>
      <c r="AD374" s="149" t="b">
        <v>0</v>
      </c>
      <c r="AE374" s="125" t="str">
        <f t="shared" si="7"/>
        <v/>
      </c>
      <c r="AF374" s="117" t="b">
        <f t="shared" si="8"/>
        <v>0</v>
      </c>
      <c r="AG374" s="126" t="b">
        <f t="shared" si="9"/>
        <v>0</v>
      </c>
      <c r="AH374" s="148"/>
      <c r="AI374" s="150"/>
      <c r="AJ374" s="146"/>
      <c r="AK374" s="83" t="str">
        <f t="shared" si="10"/>
        <v>Negative</v>
      </c>
      <c r="AL374" s="147"/>
      <c r="AM374" s="83" t="s">
        <v>280</v>
      </c>
      <c r="AN374" s="83" t="s">
        <v>413</v>
      </c>
      <c r="AO374" s="83" t="str">
        <f>IFERROR(__xludf.DUMMYFUNCTION("IF($AG374, ""DELETED"",TRIM(JOIN("" "",D374:E374)))"),"")</f>
        <v/>
      </c>
      <c r="AP374" s="83" t="str">
        <f t="shared" ref="AP374:AQ374" si="398">IF($AG374, "DELETED", TRIM(CONCATENATE(F374,I374,U374)))</f>
        <v/>
      </c>
      <c r="AQ374" s="83" t="str">
        <f t="shared" si="398"/>
        <v/>
      </c>
      <c r="AR374" s="83" t="str">
        <f>IFERROR(__xludf.DUMMYFUNCTION("IF($AG374, ""DELETED"", TRIM(JOIN("" "",AP374,AQ374)))"),"")</f>
        <v/>
      </c>
      <c r="AS374" s="127"/>
      <c r="AT374" s="128" t="b">
        <f t="shared" si="12"/>
        <v>0</v>
      </c>
      <c r="AU374" s="128" t="str">
        <f t="shared" si="13"/>
        <v/>
      </c>
      <c r="AV374" s="128" t="str">
        <f t="shared" si="14"/>
        <v/>
      </c>
      <c r="AW374" s="128" t="str">
        <f t="shared" si="15"/>
        <v/>
      </c>
      <c r="AX374" s="129" t="str">
        <f t="shared" si="16"/>
        <v/>
      </c>
      <c r="AY374" s="143"/>
      <c r="AZ374" s="130"/>
      <c r="BA374" s="131" t="str">
        <f t="shared" si="17"/>
        <v/>
      </c>
      <c r="BB374" s="143"/>
      <c r="BC374" s="143"/>
      <c r="BD374" s="132"/>
      <c r="BE374" s="141"/>
      <c r="BF374" s="134" t="str">
        <f t="shared" si="18"/>
        <v/>
      </c>
      <c r="BG374" s="135" t="str">
        <f t="shared" si="19"/>
        <v>FLE640__44505_0.270439814814815___Negative_44505_0.50375_</v>
      </c>
      <c r="BH374" s="136" t="str">
        <f t="shared" si="20"/>
        <v/>
      </c>
      <c r="BI374" s="141" t="s">
        <v>1115</v>
      </c>
      <c r="BJ374" s="137" t="str">
        <f t="shared" si="21"/>
        <v>FLB4090</v>
      </c>
      <c r="BK374" s="138" t="b">
        <f t="shared" si="22"/>
        <v>0</v>
      </c>
      <c r="BL374" s="137" t="str">
        <f t="shared" si="23"/>
        <v/>
      </c>
      <c r="BM374" s="132"/>
      <c r="BN374" s="8" t="b">
        <f t="shared" si="24"/>
        <v>1</v>
      </c>
      <c r="BO374" s="139" t="b">
        <f t="shared" si="25"/>
        <v>0</v>
      </c>
      <c r="BP374" s="140" t="b">
        <f t="shared" si="26"/>
        <v>1</v>
      </c>
      <c r="BQ374" s="4"/>
      <c r="BR374" s="4" t="str">
        <f t="shared" si="27"/>
        <v/>
      </c>
      <c r="BS374" s="4"/>
      <c r="BT374" s="4"/>
    </row>
    <row r="375">
      <c r="A375" s="4" t="s">
        <v>1116</v>
      </c>
      <c r="B375" s="144">
        <v>44505.0</v>
      </c>
      <c r="C375" s="115">
        <v>0.2712847222222222</v>
      </c>
      <c r="D375" s="4"/>
      <c r="E375" s="143"/>
      <c r="F375" s="4"/>
      <c r="G375" s="4"/>
      <c r="H375" s="151"/>
      <c r="I375" s="4"/>
      <c r="J375" s="4"/>
      <c r="K375" s="4" t="s">
        <v>622</v>
      </c>
      <c r="L375" s="145">
        <v>44505.0</v>
      </c>
      <c r="M375" s="115">
        <v>0.50375</v>
      </c>
      <c r="N375" s="4"/>
      <c r="O375" s="4"/>
      <c r="P375" s="116" t="b">
        <f>IFNA(IF(VLOOKUP($A375,'Add from APT'!$AA$2:$AC808,3,FALSE)&gt;0,TRUE,FALSE),"ER - NOT IN APT")</f>
        <v>0</v>
      </c>
      <c r="Q375" s="82" t="str">
        <f>IF(ISLOGICAL(P375),IF(P375,"ER - REPS IN APT", IFNA(VLOOKUP($A375,RAW_APT!$A$3:$M808,7,FALSE),"ER - NOT IN APT")),P375)</f>
        <v>Result</v>
      </c>
      <c r="R375" s="117" t="b">
        <f t="shared" si="2"/>
        <v>1</v>
      </c>
      <c r="S375" s="116">
        <f t="shared" si="3"/>
        <v>1</v>
      </c>
      <c r="T375" s="146"/>
      <c r="U375" s="147"/>
      <c r="V375" s="147"/>
      <c r="W375" s="147"/>
      <c r="X375" s="120" t="b">
        <f t="shared" si="4"/>
        <v>0</v>
      </c>
      <c r="Y375" s="121" t="b">
        <v>0</v>
      </c>
      <c r="Z375" s="122" t="str">
        <f t="shared" si="5"/>
        <v/>
      </c>
      <c r="AA375" s="122" t="b">
        <f t="shared" si="6"/>
        <v>0</v>
      </c>
      <c r="AB375" s="147" t="b">
        <v>0</v>
      </c>
      <c r="AC375" s="148">
        <v>216.0</v>
      </c>
      <c r="AD375" s="149" t="b">
        <v>0</v>
      </c>
      <c r="AE375" s="125" t="str">
        <f t="shared" si="7"/>
        <v/>
      </c>
      <c r="AF375" s="117" t="b">
        <f t="shared" si="8"/>
        <v>0</v>
      </c>
      <c r="AG375" s="126" t="b">
        <f t="shared" si="9"/>
        <v>0</v>
      </c>
      <c r="AH375" s="148"/>
      <c r="AI375" s="150"/>
      <c r="AJ375" s="146"/>
      <c r="AK375" s="83" t="str">
        <f t="shared" si="10"/>
        <v>Negative</v>
      </c>
      <c r="AL375" s="147"/>
      <c r="AM375" s="83" t="s">
        <v>373</v>
      </c>
      <c r="AN375" s="83" t="s">
        <v>313</v>
      </c>
      <c r="AO375" s="83" t="str">
        <f>IFERROR(__xludf.DUMMYFUNCTION("IF($AG375, ""DELETED"",TRIM(JOIN("" "",D375:E375)))"),"")</f>
        <v/>
      </c>
      <c r="AP375" s="83" t="str">
        <f t="shared" ref="AP375:AQ375" si="399">IF($AG375, "DELETED", TRIM(CONCATENATE(F375,I375,U375)))</f>
        <v/>
      </c>
      <c r="AQ375" s="83" t="str">
        <f t="shared" si="399"/>
        <v/>
      </c>
      <c r="AR375" s="83" t="str">
        <f>IFERROR(__xludf.DUMMYFUNCTION("IF($AG375, ""DELETED"", TRIM(JOIN("" "",AP375,AQ375)))"),"")</f>
        <v/>
      </c>
      <c r="AS375" s="127"/>
      <c r="AT375" s="128" t="b">
        <f t="shared" si="12"/>
        <v>0</v>
      </c>
      <c r="AU375" s="128" t="str">
        <f t="shared" si="13"/>
        <v/>
      </c>
      <c r="AV375" s="128" t="str">
        <f t="shared" si="14"/>
        <v/>
      </c>
      <c r="AW375" s="128" t="str">
        <f t="shared" si="15"/>
        <v/>
      </c>
      <c r="AX375" s="129" t="str">
        <f t="shared" si="16"/>
        <v/>
      </c>
      <c r="AY375" s="143"/>
      <c r="AZ375" s="130"/>
      <c r="BA375" s="131" t="str">
        <f t="shared" si="17"/>
        <v/>
      </c>
      <c r="BB375" s="143"/>
      <c r="BC375" s="143"/>
      <c r="BD375" s="132"/>
      <c r="BE375" s="141"/>
      <c r="BF375" s="134" t="str">
        <f t="shared" si="18"/>
        <v/>
      </c>
      <c r="BG375" s="135" t="str">
        <f t="shared" si="19"/>
        <v>FLE579__44505_0.271284722222222___Negative_44505_0.50375_</v>
      </c>
      <c r="BH375" s="136" t="str">
        <f t="shared" si="20"/>
        <v/>
      </c>
      <c r="BI375" s="141" t="s">
        <v>1117</v>
      </c>
      <c r="BJ375" s="137" t="str">
        <f t="shared" si="21"/>
        <v>FLB4091</v>
      </c>
      <c r="BK375" s="138" t="b">
        <f t="shared" si="22"/>
        <v>0</v>
      </c>
      <c r="BL375" s="137" t="str">
        <f t="shared" si="23"/>
        <v/>
      </c>
      <c r="BM375" s="132"/>
      <c r="BN375" s="8" t="b">
        <f t="shared" si="24"/>
        <v>1</v>
      </c>
      <c r="BO375" s="139" t="b">
        <f t="shared" si="25"/>
        <v>0</v>
      </c>
      <c r="BP375" s="140" t="b">
        <f t="shared" si="26"/>
        <v>1</v>
      </c>
      <c r="BQ375" s="4"/>
      <c r="BR375" s="4" t="str">
        <f t="shared" si="27"/>
        <v/>
      </c>
      <c r="BS375" s="4"/>
      <c r="BT375" s="4"/>
    </row>
    <row r="376">
      <c r="A376" s="143" t="s">
        <v>1118</v>
      </c>
      <c r="B376" s="144">
        <v>44505.0</v>
      </c>
      <c r="C376" s="115">
        <v>0.27143518518518517</v>
      </c>
      <c r="D376" s="4"/>
      <c r="E376" s="143"/>
      <c r="F376" s="149"/>
      <c r="G376" s="149"/>
      <c r="H376" s="151"/>
      <c r="I376" s="4"/>
      <c r="J376" s="4"/>
      <c r="K376" s="4" t="s">
        <v>622</v>
      </c>
      <c r="L376" s="145">
        <v>44505.0</v>
      </c>
      <c r="M376" s="115">
        <v>0.50375</v>
      </c>
      <c r="N376" s="151"/>
      <c r="O376" s="4"/>
      <c r="P376" s="116" t="b">
        <f>IFNA(IF(VLOOKUP($A376,'Add from APT'!$AA$2:$AC808,3,FALSE)&gt;0,TRUE,FALSE),"ER - NOT IN APT")</f>
        <v>0</v>
      </c>
      <c r="Q376" s="82" t="str">
        <f>IF(ISLOGICAL(P376),IF(P376,"ER - REPS IN APT", IFNA(VLOOKUP($A376,RAW_APT!$A$3:$M808,7,FALSE),"ER - NOT IN APT")),P376)</f>
        <v>Result</v>
      </c>
      <c r="R376" s="117" t="b">
        <f t="shared" si="2"/>
        <v>1</v>
      </c>
      <c r="S376" s="116">
        <f t="shared" si="3"/>
        <v>1</v>
      </c>
      <c r="T376" s="148">
        <v>0.0</v>
      </c>
      <c r="U376" s="149"/>
      <c r="V376" s="149"/>
      <c r="W376" s="147"/>
      <c r="X376" s="120" t="b">
        <f t="shared" si="4"/>
        <v>0</v>
      </c>
      <c r="Y376" s="121" t="b">
        <v>0</v>
      </c>
      <c r="Z376" s="122" t="str">
        <f t="shared" si="5"/>
        <v/>
      </c>
      <c r="AA376" s="122" t="b">
        <f t="shared" si="6"/>
        <v>0</v>
      </c>
      <c r="AB376" s="147" t="b">
        <v>0</v>
      </c>
      <c r="AC376" s="148">
        <v>659.0</v>
      </c>
      <c r="AD376" s="149" t="b">
        <v>1</v>
      </c>
      <c r="AE376" s="125" t="str">
        <f t="shared" si="7"/>
        <v/>
      </c>
      <c r="AF376" s="117" t="b">
        <f t="shared" si="8"/>
        <v>0</v>
      </c>
      <c r="AG376" s="126" t="b">
        <f t="shared" si="9"/>
        <v>0</v>
      </c>
      <c r="AH376" s="148"/>
      <c r="AI376" s="150"/>
      <c r="AJ376" s="146"/>
      <c r="AK376" s="83" t="str">
        <f t="shared" si="10"/>
        <v>Negative</v>
      </c>
      <c r="AL376" s="147"/>
      <c r="AM376" s="83" t="s">
        <v>280</v>
      </c>
      <c r="AN376" s="83" t="s">
        <v>877</v>
      </c>
      <c r="AO376" s="83" t="str">
        <f>IFERROR(__xludf.DUMMYFUNCTION("IF($AG376, ""DELETED"",TRIM(JOIN("" "",D376:E376)))"),"")</f>
        <v/>
      </c>
      <c r="AP376" s="83" t="str">
        <f t="shared" ref="AP376:AQ376" si="400">IF($AG376, "DELETED", TRIM(CONCATENATE(F376,I376,U376)))</f>
        <v/>
      </c>
      <c r="AQ376" s="83" t="str">
        <f t="shared" si="400"/>
        <v/>
      </c>
      <c r="AR376" s="83" t="str">
        <f>IFERROR(__xludf.DUMMYFUNCTION("IF($AG376, ""DELETED"", TRIM(JOIN("" "",AP376,AQ376)))"),"")</f>
        <v/>
      </c>
      <c r="AS376" s="127"/>
      <c r="AT376" s="128" t="b">
        <f t="shared" si="12"/>
        <v>0</v>
      </c>
      <c r="AU376" s="128" t="str">
        <f t="shared" si="13"/>
        <v/>
      </c>
      <c r="AV376" s="128" t="str">
        <f t="shared" si="14"/>
        <v/>
      </c>
      <c r="AW376" s="128" t="str">
        <f t="shared" si="15"/>
        <v/>
      </c>
      <c r="AX376" s="129" t="str">
        <f t="shared" si="16"/>
        <v/>
      </c>
      <c r="AY376" s="143"/>
      <c r="AZ376" s="130"/>
      <c r="BA376" s="131" t="str">
        <f t="shared" si="17"/>
        <v/>
      </c>
      <c r="BB376" s="143"/>
      <c r="BC376" s="143"/>
      <c r="BD376" s="132"/>
      <c r="BE376" s="141"/>
      <c r="BF376" s="134" t="str">
        <f t="shared" si="18"/>
        <v/>
      </c>
      <c r="BG376" s="135" t="str">
        <f t="shared" si="19"/>
        <v>FLE643__44505_0.271435185185185___Negative_44505_0.50375_</v>
      </c>
      <c r="BH376" s="136" t="str">
        <f t="shared" si="20"/>
        <v/>
      </c>
      <c r="BI376" s="141" t="s">
        <v>1119</v>
      </c>
      <c r="BJ376" s="137" t="str">
        <f t="shared" si="21"/>
        <v>FLB4092</v>
      </c>
      <c r="BK376" s="138" t="b">
        <f t="shared" si="22"/>
        <v>0</v>
      </c>
      <c r="BL376" s="137" t="str">
        <f t="shared" si="23"/>
        <v/>
      </c>
      <c r="BM376" s="132"/>
      <c r="BN376" s="8" t="b">
        <f t="shared" si="24"/>
        <v>1</v>
      </c>
      <c r="BO376" s="139" t="b">
        <f t="shared" si="25"/>
        <v>0</v>
      </c>
      <c r="BP376" s="140" t="b">
        <f t="shared" si="26"/>
        <v>1</v>
      </c>
      <c r="BQ376" s="4"/>
      <c r="BR376" s="4" t="str">
        <f t="shared" si="27"/>
        <v/>
      </c>
      <c r="BS376" s="4"/>
      <c r="BT376" s="4"/>
    </row>
    <row r="377">
      <c r="A377" s="143" t="s">
        <v>1120</v>
      </c>
      <c r="B377" s="144">
        <v>44505.0</v>
      </c>
      <c r="C377" s="115">
        <v>0.27167824074074076</v>
      </c>
      <c r="D377" s="4"/>
      <c r="E377" s="143"/>
      <c r="F377" s="149"/>
      <c r="G377" s="147"/>
      <c r="H377" s="151"/>
      <c r="I377" s="4"/>
      <c r="J377" s="4"/>
      <c r="K377" s="4" t="s">
        <v>622</v>
      </c>
      <c r="L377" s="145">
        <v>44505.0</v>
      </c>
      <c r="M377" s="115">
        <v>0.50375</v>
      </c>
      <c r="N377" s="151"/>
      <c r="O377" s="4"/>
      <c r="P377" s="116" t="b">
        <f>IFNA(IF(VLOOKUP($A377,'Add from APT'!$AA$2:$AC808,3,FALSE)&gt;0,TRUE,FALSE),"ER - NOT IN APT")</f>
        <v>0</v>
      </c>
      <c r="Q377" s="82" t="str">
        <f>IF(ISLOGICAL(P377),IF(P377,"ER - REPS IN APT", IFNA(VLOOKUP($A377,RAW_APT!$A$3:$M808,7,FALSE),"ER - NOT IN APT")),P377)</f>
        <v>Result</v>
      </c>
      <c r="R377" s="117" t="b">
        <f t="shared" si="2"/>
        <v>1</v>
      </c>
      <c r="S377" s="116">
        <f t="shared" si="3"/>
        <v>1</v>
      </c>
      <c r="T377" s="148">
        <v>0.0</v>
      </c>
      <c r="U377" s="149"/>
      <c r="V377" s="147"/>
      <c r="W377" s="147"/>
      <c r="X377" s="120" t="b">
        <f t="shared" si="4"/>
        <v>0</v>
      </c>
      <c r="Y377" s="121" t="b">
        <v>0</v>
      </c>
      <c r="Z377" s="122" t="str">
        <f t="shared" si="5"/>
        <v/>
      </c>
      <c r="AA377" s="122" t="b">
        <f t="shared" si="6"/>
        <v>0</v>
      </c>
      <c r="AB377" s="147" t="b">
        <v>0</v>
      </c>
      <c r="AC377" s="148">
        <v>658.0</v>
      </c>
      <c r="AD377" s="149" t="b">
        <v>1</v>
      </c>
      <c r="AE377" s="125" t="str">
        <f t="shared" si="7"/>
        <v/>
      </c>
      <c r="AF377" s="117" t="b">
        <f t="shared" si="8"/>
        <v>0</v>
      </c>
      <c r="AG377" s="126" t="b">
        <f t="shared" si="9"/>
        <v>0</v>
      </c>
      <c r="AH377" s="148"/>
      <c r="AI377" s="150"/>
      <c r="AJ377" s="146"/>
      <c r="AK377" s="83" t="str">
        <f t="shared" si="10"/>
        <v>Negative</v>
      </c>
      <c r="AL377" s="147"/>
      <c r="AM377" s="83" t="s">
        <v>280</v>
      </c>
      <c r="AN377" s="83" t="s">
        <v>1001</v>
      </c>
      <c r="AO377" s="83" t="str">
        <f>IFERROR(__xludf.DUMMYFUNCTION("IF($AG377, ""DELETED"",TRIM(JOIN("" "",D377:E377)))"),"")</f>
        <v/>
      </c>
      <c r="AP377" s="83" t="str">
        <f t="shared" ref="AP377:AQ377" si="401">IF($AG377, "DELETED", TRIM(CONCATENATE(F377,I377,U377)))</f>
        <v/>
      </c>
      <c r="AQ377" s="83" t="str">
        <f t="shared" si="401"/>
        <v/>
      </c>
      <c r="AR377" s="83" t="str">
        <f>IFERROR(__xludf.DUMMYFUNCTION("IF($AG377, ""DELETED"", TRIM(JOIN("" "",AP377,AQ377)))"),"")</f>
        <v/>
      </c>
      <c r="AS377" s="127"/>
      <c r="AT377" s="128" t="b">
        <f t="shared" si="12"/>
        <v>0</v>
      </c>
      <c r="AU377" s="128" t="str">
        <f t="shared" si="13"/>
        <v/>
      </c>
      <c r="AV377" s="128" t="str">
        <f t="shared" si="14"/>
        <v/>
      </c>
      <c r="AW377" s="128" t="str">
        <f t="shared" si="15"/>
        <v/>
      </c>
      <c r="AX377" s="129" t="str">
        <f t="shared" si="16"/>
        <v/>
      </c>
      <c r="AY377" s="143"/>
      <c r="AZ377" s="130"/>
      <c r="BA377" s="131" t="str">
        <f t="shared" si="17"/>
        <v/>
      </c>
      <c r="BB377" s="143"/>
      <c r="BC377" s="143"/>
      <c r="BD377" s="132"/>
      <c r="BE377" s="141"/>
      <c r="BF377" s="134" t="str">
        <f t="shared" si="18"/>
        <v/>
      </c>
      <c r="BG377" s="135" t="str">
        <f t="shared" si="19"/>
        <v>FLE636__44505_0.271678240740741___Negative_44505_0.50375_</v>
      </c>
      <c r="BH377" s="136" t="str">
        <f t="shared" si="20"/>
        <v/>
      </c>
      <c r="BI377" s="141" t="s">
        <v>1121</v>
      </c>
      <c r="BJ377" s="137" t="str">
        <f t="shared" si="21"/>
        <v>FLB4093</v>
      </c>
      <c r="BK377" s="138" t="b">
        <f t="shared" si="22"/>
        <v>0</v>
      </c>
      <c r="BL377" s="137" t="str">
        <f t="shared" si="23"/>
        <v/>
      </c>
      <c r="BM377" s="132"/>
      <c r="BN377" s="8" t="b">
        <f t="shared" si="24"/>
        <v>1</v>
      </c>
      <c r="BO377" s="139" t="b">
        <f t="shared" si="25"/>
        <v>0</v>
      </c>
      <c r="BP377" s="140" t="b">
        <f t="shared" si="26"/>
        <v>1</v>
      </c>
      <c r="BQ377" s="4"/>
      <c r="BR377" s="4" t="str">
        <f t="shared" si="27"/>
        <v/>
      </c>
      <c r="BS377" s="4"/>
      <c r="BT377" s="4"/>
    </row>
    <row r="378">
      <c r="A378" s="4" t="s">
        <v>1122</v>
      </c>
      <c r="B378" s="144">
        <v>44505.0</v>
      </c>
      <c r="C378" s="115">
        <v>0.2720601851851852</v>
      </c>
      <c r="D378" s="4"/>
      <c r="E378" s="143"/>
      <c r="F378" s="4"/>
      <c r="G378" s="4"/>
      <c r="H378" s="151"/>
      <c r="I378" s="4"/>
      <c r="J378" s="4"/>
      <c r="K378" s="4" t="s">
        <v>622</v>
      </c>
      <c r="L378" s="145">
        <v>44505.0</v>
      </c>
      <c r="M378" s="115">
        <v>0.50375</v>
      </c>
      <c r="N378" s="4"/>
      <c r="O378" s="4"/>
      <c r="P378" s="116" t="b">
        <f>IFNA(IF(VLOOKUP($A378,'Add from APT'!$AA$2:$AC808,3,FALSE)&gt;0,TRUE,FALSE),"ER - NOT IN APT")</f>
        <v>0</v>
      </c>
      <c r="Q378" s="82" t="str">
        <f>IF(ISLOGICAL(P378),IF(P378,"ER - REPS IN APT", IFNA(VLOOKUP($A378,RAW_APT!$A$3:$M808,7,FALSE),"ER - NOT IN APT")),P378)</f>
        <v>Result</v>
      </c>
      <c r="R378" s="117" t="b">
        <f t="shared" si="2"/>
        <v>1</v>
      </c>
      <c r="S378" s="116">
        <f t="shared" si="3"/>
        <v>1</v>
      </c>
      <c r="T378" s="146"/>
      <c r="U378" s="147"/>
      <c r="V378" s="147"/>
      <c r="W378" s="147"/>
      <c r="X378" s="120" t="b">
        <f t="shared" si="4"/>
        <v>0</v>
      </c>
      <c r="Y378" s="121" t="b">
        <v>0</v>
      </c>
      <c r="Z378" s="122" t="str">
        <f t="shared" si="5"/>
        <v/>
      </c>
      <c r="AA378" s="122" t="b">
        <f t="shared" si="6"/>
        <v>0</v>
      </c>
      <c r="AB378" s="147" t="b">
        <v>0</v>
      </c>
      <c r="AC378" s="148">
        <v>215.0</v>
      </c>
      <c r="AD378" s="149" t="b">
        <v>0</v>
      </c>
      <c r="AE378" s="125" t="str">
        <f t="shared" si="7"/>
        <v/>
      </c>
      <c r="AF378" s="117" t="b">
        <f t="shared" si="8"/>
        <v>0</v>
      </c>
      <c r="AG378" s="126" t="b">
        <f t="shared" si="9"/>
        <v>0</v>
      </c>
      <c r="AH378" s="148"/>
      <c r="AI378" s="150"/>
      <c r="AJ378" s="146"/>
      <c r="AK378" s="83" t="str">
        <f t="shared" si="10"/>
        <v>Negative</v>
      </c>
      <c r="AL378" s="147"/>
      <c r="AM378" s="83" t="s">
        <v>280</v>
      </c>
      <c r="AN378" s="83" t="s">
        <v>520</v>
      </c>
      <c r="AO378" s="83" t="str">
        <f>IFERROR(__xludf.DUMMYFUNCTION("IF($AG378, ""DELETED"",TRIM(JOIN("" "",D378:E378)))"),"")</f>
        <v/>
      </c>
      <c r="AP378" s="83" t="str">
        <f t="shared" ref="AP378:AQ378" si="402">IF($AG378, "DELETED", TRIM(CONCATENATE(F378,I378,U378)))</f>
        <v/>
      </c>
      <c r="AQ378" s="83" t="str">
        <f t="shared" si="402"/>
        <v/>
      </c>
      <c r="AR378" s="83" t="str">
        <f>IFERROR(__xludf.DUMMYFUNCTION("IF($AG378, ""DELETED"", TRIM(JOIN("" "",AP378,AQ378)))"),"")</f>
        <v/>
      </c>
      <c r="AS378" s="127"/>
      <c r="AT378" s="128" t="b">
        <f t="shared" si="12"/>
        <v>0</v>
      </c>
      <c r="AU378" s="128" t="str">
        <f t="shared" si="13"/>
        <v/>
      </c>
      <c r="AV378" s="128" t="str">
        <f t="shared" si="14"/>
        <v/>
      </c>
      <c r="AW378" s="128" t="str">
        <f t="shared" si="15"/>
        <v/>
      </c>
      <c r="AX378" s="129" t="str">
        <f t="shared" si="16"/>
        <v/>
      </c>
      <c r="AY378" s="143"/>
      <c r="AZ378" s="130"/>
      <c r="BA378" s="131" t="str">
        <f t="shared" si="17"/>
        <v/>
      </c>
      <c r="BB378" s="143"/>
      <c r="BC378" s="143"/>
      <c r="BD378" s="132"/>
      <c r="BE378" s="141"/>
      <c r="BF378" s="134" t="str">
        <f t="shared" si="18"/>
        <v/>
      </c>
      <c r="BG378" s="135" t="str">
        <f t="shared" si="19"/>
        <v>FLE464__44505_0.272060185185185___Negative_44505_0.50375_</v>
      </c>
      <c r="BH378" s="136" t="str">
        <f t="shared" si="20"/>
        <v/>
      </c>
      <c r="BI378" s="141" t="s">
        <v>1123</v>
      </c>
      <c r="BJ378" s="137" t="str">
        <f t="shared" si="21"/>
        <v>FLB4094</v>
      </c>
      <c r="BK378" s="138" t="b">
        <f t="shared" si="22"/>
        <v>0</v>
      </c>
      <c r="BL378" s="137" t="str">
        <f t="shared" si="23"/>
        <v/>
      </c>
      <c r="BM378" s="132"/>
      <c r="BN378" s="8" t="b">
        <f t="shared" si="24"/>
        <v>1</v>
      </c>
      <c r="BO378" s="139" t="b">
        <f t="shared" si="25"/>
        <v>0</v>
      </c>
      <c r="BP378" s="140" t="b">
        <f t="shared" si="26"/>
        <v>1</v>
      </c>
      <c r="BQ378" s="4"/>
      <c r="BR378" s="4" t="str">
        <f t="shared" si="27"/>
        <v/>
      </c>
      <c r="BS378" s="4"/>
      <c r="BT378" s="4"/>
    </row>
    <row r="379">
      <c r="A379" s="143" t="s">
        <v>1124</v>
      </c>
      <c r="B379" s="144">
        <v>44505.0</v>
      </c>
      <c r="C379" s="115">
        <v>0.2728703703703704</v>
      </c>
      <c r="D379" s="4"/>
      <c r="E379" s="143"/>
      <c r="F379" s="149"/>
      <c r="G379" s="147"/>
      <c r="H379" s="151"/>
      <c r="I379" s="4"/>
      <c r="J379" s="4"/>
      <c r="K379" s="4" t="s">
        <v>622</v>
      </c>
      <c r="L379" s="145">
        <v>44505.0</v>
      </c>
      <c r="M379" s="115">
        <v>0.50375</v>
      </c>
      <c r="N379" s="4"/>
      <c r="O379" s="4"/>
      <c r="P379" s="116" t="b">
        <f>IFNA(IF(VLOOKUP($A379,'Add from APT'!$AA$2:$AC808,3,FALSE)&gt;0,TRUE,FALSE),"ER - NOT IN APT")</f>
        <v>0</v>
      </c>
      <c r="Q379" s="82" t="str">
        <f>IF(ISLOGICAL(P379),IF(P379,"ER - REPS IN APT", IFNA(VLOOKUP($A379,RAW_APT!$A$3:$M808,7,FALSE),"ER - NOT IN APT")),P379)</f>
        <v>Result</v>
      </c>
      <c r="R379" s="117" t="b">
        <f t="shared" si="2"/>
        <v>1</v>
      </c>
      <c r="S379" s="116">
        <f t="shared" si="3"/>
        <v>1</v>
      </c>
      <c r="T379" s="148">
        <v>0.0</v>
      </c>
      <c r="U379" s="149"/>
      <c r="V379" s="147"/>
      <c r="W379" s="147"/>
      <c r="X379" s="120" t="b">
        <f t="shared" si="4"/>
        <v>0</v>
      </c>
      <c r="Y379" s="121" t="b">
        <v>0</v>
      </c>
      <c r="Z379" s="122" t="str">
        <f t="shared" si="5"/>
        <v/>
      </c>
      <c r="AA379" s="122" t="b">
        <f t="shared" si="6"/>
        <v>0</v>
      </c>
      <c r="AB379" s="147" t="b">
        <v>0</v>
      </c>
      <c r="AC379" s="148">
        <v>657.0</v>
      </c>
      <c r="AD379" s="149" t="b">
        <v>1</v>
      </c>
      <c r="AE379" s="125" t="str">
        <f t="shared" si="7"/>
        <v/>
      </c>
      <c r="AF379" s="117" t="b">
        <f t="shared" si="8"/>
        <v>0</v>
      </c>
      <c r="AG379" s="126" t="b">
        <f t="shared" si="9"/>
        <v>0</v>
      </c>
      <c r="AH379" s="148"/>
      <c r="AI379" s="150"/>
      <c r="AJ379" s="146"/>
      <c r="AK379" s="83" t="str">
        <f t="shared" si="10"/>
        <v>Negative</v>
      </c>
      <c r="AL379" s="147"/>
      <c r="AM379" s="83" t="s">
        <v>280</v>
      </c>
      <c r="AN379" s="83" t="s">
        <v>981</v>
      </c>
      <c r="AO379" s="83" t="str">
        <f>IFERROR(__xludf.DUMMYFUNCTION("IF($AG379, ""DELETED"",TRIM(JOIN("" "",D379:E379)))"),"")</f>
        <v/>
      </c>
      <c r="AP379" s="83" t="str">
        <f t="shared" ref="AP379:AQ379" si="403">IF($AG379, "DELETED", TRIM(CONCATENATE(F379,I379,U379)))</f>
        <v/>
      </c>
      <c r="AQ379" s="83" t="str">
        <f t="shared" si="403"/>
        <v/>
      </c>
      <c r="AR379" s="83" t="str">
        <f>IFERROR(__xludf.DUMMYFUNCTION("IF($AG379, ""DELETED"", TRIM(JOIN("" "",AP379,AQ379)))"),"")</f>
        <v/>
      </c>
      <c r="AS379" s="127"/>
      <c r="AT379" s="128" t="b">
        <f t="shared" si="12"/>
        <v>0</v>
      </c>
      <c r="AU379" s="128" t="str">
        <f t="shared" si="13"/>
        <v/>
      </c>
      <c r="AV379" s="128" t="str">
        <f t="shared" si="14"/>
        <v/>
      </c>
      <c r="AW379" s="128" t="str">
        <f t="shared" si="15"/>
        <v/>
      </c>
      <c r="AX379" s="129" t="str">
        <f t="shared" si="16"/>
        <v/>
      </c>
      <c r="AY379" s="143"/>
      <c r="AZ379" s="130"/>
      <c r="BA379" s="131" t="str">
        <f t="shared" si="17"/>
        <v/>
      </c>
      <c r="BB379" s="143"/>
      <c r="BC379" s="143"/>
      <c r="BD379" s="132"/>
      <c r="BE379" s="141"/>
      <c r="BF379" s="134" t="str">
        <f t="shared" si="18"/>
        <v/>
      </c>
      <c r="BG379" s="135" t="str">
        <f t="shared" si="19"/>
        <v>FLE586__44505_0.27287037037037___Negative_44505_0.50375_</v>
      </c>
      <c r="BH379" s="136" t="str">
        <f t="shared" si="20"/>
        <v/>
      </c>
      <c r="BI379" s="141" t="s">
        <v>1125</v>
      </c>
      <c r="BJ379" s="137" t="str">
        <f t="shared" si="21"/>
        <v>FLB4095</v>
      </c>
      <c r="BK379" s="138" t="b">
        <f t="shared" si="22"/>
        <v>0</v>
      </c>
      <c r="BL379" s="137" t="str">
        <f t="shared" si="23"/>
        <v/>
      </c>
      <c r="BM379" s="132"/>
      <c r="BN379" s="8" t="b">
        <f t="shared" si="24"/>
        <v>1</v>
      </c>
      <c r="BO379" s="139" t="b">
        <f t="shared" si="25"/>
        <v>0</v>
      </c>
      <c r="BP379" s="140" t="b">
        <f t="shared" si="26"/>
        <v>1</v>
      </c>
      <c r="BQ379" s="4"/>
      <c r="BR379" s="4" t="str">
        <f t="shared" si="27"/>
        <v/>
      </c>
      <c r="BS379" s="4"/>
      <c r="BT379" s="4"/>
    </row>
    <row r="380">
      <c r="A380" s="4" t="s">
        <v>1126</v>
      </c>
      <c r="B380" s="144">
        <v>44505.0</v>
      </c>
      <c r="C380" s="115">
        <v>0.27337962962962964</v>
      </c>
      <c r="D380" s="4"/>
      <c r="E380" s="143"/>
      <c r="F380" s="4"/>
      <c r="G380" s="4"/>
      <c r="H380" s="151"/>
      <c r="I380" s="4"/>
      <c r="J380" s="4"/>
      <c r="K380" s="4" t="s">
        <v>622</v>
      </c>
      <c r="L380" s="145">
        <v>44505.0</v>
      </c>
      <c r="M380" s="115">
        <v>0.50375</v>
      </c>
      <c r="N380" s="4"/>
      <c r="O380" s="4"/>
      <c r="P380" s="116" t="b">
        <f>IFNA(IF(VLOOKUP($A380,'Add from APT'!$AA$2:$AC808,3,FALSE)&gt;0,TRUE,FALSE),"ER - NOT IN APT")</f>
        <v>1</v>
      </c>
      <c r="Q380" s="82" t="str">
        <f>IF(ISLOGICAL(P380),IF(P380,"ER - REPS IN APT", IFNA(VLOOKUP($A380,RAW_APT!$A$3:$M808,7,FALSE),"ER - NOT IN APT")),P380)</f>
        <v>ER - REPS IN APT</v>
      </c>
      <c r="R380" s="117" t="b">
        <f t="shared" si="2"/>
        <v>1</v>
      </c>
      <c r="S380" s="116">
        <f t="shared" si="3"/>
        <v>2</v>
      </c>
      <c r="T380" s="146"/>
      <c r="U380" s="147"/>
      <c r="V380" s="147"/>
      <c r="W380" s="147"/>
      <c r="X380" s="120" t="b">
        <f t="shared" si="4"/>
        <v>0</v>
      </c>
      <c r="Y380" s="121" t="b">
        <v>0</v>
      </c>
      <c r="Z380" s="122" t="str">
        <f t="shared" si="5"/>
        <v/>
      </c>
      <c r="AA380" s="122" t="b">
        <f t="shared" si="6"/>
        <v>0</v>
      </c>
      <c r="AB380" s="147" t="b">
        <v>0</v>
      </c>
      <c r="AC380" s="148">
        <v>214.0</v>
      </c>
      <c r="AD380" s="149" t="b">
        <v>0</v>
      </c>
      <c r="AE380" s="125" t="str">
        <f t="shared" si="7"/>
        <v/>
      </c>
      <c r="AF380" s="117" t="b">
        <f t="shared" si="8"/>
        <v>0</v>
      </c>
      <c r="AG380" s="126" t="b">
        <f t="shared" si="9"/>
        <v>0</v>
      </c>
      <c r="AH380" s="148"/>
      <c r="AI380" s="150"/>
      <c r="AJ380" s="146"/>
      <c r="AK380" s="83" t="str">
        <f t="shared" si="10"/>
        <v>Negative</v>
      </c>
      <c r="AL380" s="147"/>
      <c r="AM380" s="83" t="s">
        <v>373</v>
      </c>
      <c r="AN380" s="83" t="s">
        <v>349</v>
      </c>
      <c r="AO380" s="83" t="str">
        <f>IFERROR(__xludf.DUMMYFUNCTION("IF($AG380, ""DELETED"",TRIM(JOIN("" "",D380:E380)))"),"")</f>
        <v/>
      </c>
      <c r="AP380" s="83" t="str">
        <f t="shared" ref="AP380:AQ380" si="404">IF($AG380, "DELETED", TRIM(CONCATENATE(F380,I380,U380)))</f>
        <v/>
      </c>
      <c r="AQ380" s="83" t="str">
        <f t="shared" si="404"/>
        <v/>
      </c>
      <c r="AR380" s="83" t="str">
        <f>IFERROR(__xludf.DUMMYFUNCTION("IF($AG380, ""DELETED"", TRIM(JOIN("" "",AP380,AQ380)))"),"")</f>
        <v/>
      </c>
      <c r="AS380" s="127"/>
      <c r="AT380" s="128" t="b">
        <f t="shared" si="12"/>
        <v>0</v>
      </c>
      <c r="AU380" s="128" t="str">
        <f t="shared" si="13"/>
        <v/>
      </c>
      <c r="AV380" s="128" t="str">
        <f t="shared" si="14"/>
        <v/>
      </c>
      <c r="AW380" s="128" t="str">
        <f t="shared" si="15"/>
        <v/>
      </c>
      <c r="AX380" s="129" t="str">
        <f t="shared" si="16"/>
        <v/>
      </c>
      <c r="AY380" s="143"/>
      <c r="AZ380" s="130"/>
      <c r="BA380" s="131" t="str">
        <f t="shared" si="17"/>
        <v/>
      </c>
      <c r="BB380" s="143"/>
      <c r="BC380" s="143"/>
      <c r="BD380" s="132"/>
      <c r="BE380" s="141"/>
      <c r="BF380" s="134" t="str">
        <f t="shared" si="18"/>
        <v/>
      </c>
      <c r="BG380" s="135" t="str">
        <f t="shared" si="19"/>
        <v>FLE609__44505_0.27337962962963___Negative_44505_0.50375_</v>
      </c>
      <c r="BH380" s="136" t="str">
        <f t="shared" si="20"/>
        <v/>
      </c>
      <c r="BI380" s="141" t="s">
        <v>1127</v>
      </c>
      <c r="BJ380" s="137" t="str">
        <f t="shared" si="21"/>
        <v>FLB4096</v>
      </c>
      <c r="BK380" s="138" t="b">
        <f t="shared" si="22"/>
        <v>0</v>
      </c>
      <c r="BL380" s="137" t="str">
        <f t="shared" si="23"/>
        <v/>
      </c>
      <c r="BM380" s="132"/>
      <c r="BN380" s="8" t="b">
        <f t="shared" si="24"/>
        <v>1</v>
      </c>
      <c r="BO380" s="139" t="b">
        <f t="shared" si="25"/>
        <v>0</v>
      </c>
      <c r="BP380" s="140" t="b">
        <f t="shared" si="26"/>
        <v>1</v>
      </c>
      <c r="BQ380" s="4"/>
      <c r="BR380" s="4" t="str">
        <f t="shared" si="27"/>
        <v/>
      </c>
      <c r="BS380" s="4"/>
      <c r="BT380" s="4"/>
    </row>
    <row r="381">
      <c r="A381" s="4" t="s">
        <v>1128</v>
      </c>
      <c r="B381" s="144">
        <v>44505.0</v>
      </c>
      <c r="C381" s="115">
        <v>0.2736458333333333</v>
      </c>
      <c r="D381" s="4"/>
      <c r="E381" s="143"/>
      <c r="F381" s="4"/>
      <c r="G381" s="4"/>
      <c r="H381" s="151"/>
      <c r="I381" s="4"/>
      <c r="J381" s="4"/>
      <c r="K381" s="4" t="s">
        <v>622</v>
      </c>
      <c r="L381" s="145">
        <v>44505.0</v>
      </c>
      <c r="M381" s="115">
        <v>0.50375</v>
      </c>
      <c r="N381" s="4"/>
      <c r="O381" s="4"/>
      <c r="P381" s="116" t="b">
        <f>IFNA(IF(VLOOKUP($A381,'Add from APT'!$AA$2:$AC808,3,FALSE)&gt;0,TRUE,FALSE),"ER - NOT IN APT")</f>
        <v>0</v>
      </c>
      <c r="Q381" s="82" t="str">
        <f>IF(ISLOGICAL(P381),IF(P381,"ER - REPS IN APT", IFNA(VLOOKUP($A381,RAW_APT!$A$3:$M808,7,FALSE),"ER - NOT IN APT")),P381)</f>
        <v>Result</v>
      </c>
      <c r="R381" s="117" t="b">
        <f t="shared" si="2"/>
        <v>1</v>
      </c>
      <c r="S381" s="116">
        <f t="shared" si="3"/>
        <v>1</v>
      </c>
      <c r="T381" s="146"/>
      <c r="U381" s="147"/>
      <c r="V381" s="147"/>
      <c r="W381" s="147"/>
      <c r="X381" s="120" t="b">
        <f t="shared" si="4"/>
        <v>0</v>
      </c>
      <c r="Y381" s="121" t="b">
        <v>0</v>
      </c>
      <c r="Z381" s="122" t="str">
        <f t="shared" si="5"/>
        <v/>
      </c>
      <c r="AA381" s="122" t="b">
        <f t="shared" si="6"/>
        <v>0</v>
      </c>
      <c r="AB381" s="147" t="b">
        <v>0</v>
      </c>
      <c r="AC381" s="148">
        <v>213.0</v>
      </c>
      <c r="AD381" s="149" t="b">
        <v>0</v>
      </c>
      <c r="AE381" s="125" t="str">
        <f t="shared" si="7"/>
        <v/>
      </c>
      <c r="AF381" s="117" t="b">
        <f t="shared" si="8"/>
        <v>0</v>
      </c>
      <c r="AG381" s="126" t="b">
        <f t="shared" si="9"/>
        <v>0</v>
      </c>
      <c r="AH381" s="148"/>
      <c r="AI381" s="150"/>
      <c r="AJ381" s="146"/>
      <c r="AK381" s="83" t="str">
        <f t="shared" si="10"/>
        <v>Negative</v>
      </c>
      <c r="AL381" s="147"/>
      <c r="AM381" s="83" t="s">
        <v>280</v>
      </c>
      <c r="AN381" s="83" t="s">
        <v>352</v>
      </c>
      <c r="AO381" s="83" t="str">
        <f>IFERROR(__xludf.DUMMYFUNCTION("IF($AG381, ""DELETED"",TRIM(JOIN("" "",D381:E381)))"),"")</f>
        <v/>
      </c>
      <c r="AP381" s="83" t="str">
        <f t="shared" ref="AP381:AQ381" si="405">IF($AG381, "DELETED", TRIM(CONCATENATE(F381,I381,U381)))</f>
        <v/>
      </c>
      <c r="AQ381" s="83" t="str">
        <f t="shared" si="405"/>
        <v/>
      </c>
      <c r="AR381" s="83" t="str">
        <f>IFERROR(__xludf.DUMMYFUNCTION("IF($AG381, ""DELETED"", TRIM(JOIN("" "",AP381,AQ381)))"),"")</f>
        <v/>
      </c>
      <c r="AS381" s="127"/>
      <c r="AT381" s="128" t="b">
        <f t="shared" si="12"/>
        <v>0</v>
      </c>
      <c r="AU381" s="128" t="str">
        <f t="shared" si="13"/>
        <v/>
      </c>
      <c r="AV381" s="128" t="str">
        <f t="shared" si="14"/>
        <v/>
      </c>
      <c r="AW381" s="128" t="str">
        <f t="shared" si="15"/>
        <v/>
      </c>
      <c r="AX381" s="129" t="str">
        <f t="shared" si="16"/>
        <v/>
      </c>
      <c r="AY381" s="143"/>
      <c r="AZ381" s="130"/>
      <c r="BA381" s="131" t="str">
        <f t="shared" si="17"/>
        <v/>
      </c>
      <c r="BB381" s="143"/>
      <c r="BC381" s="143"/>
      <c r="BD381" s="132"/>
      <c r="BE381" s="141"/>
      <c r="BF381" s="134" t="str">
        <f t="shared" si="18"/>
        <v/>
      </c>
      <c r="BG381" s="135" t="str">
        <f t="shared" si="19"/>
        <v>FLE610__44505_0.273645833333333___Negative_44505_0.50375_</v>
      </c>
      <c r="BH381" s="136" t="str">
        <f t="shared" si="20"/>
        <v/>
      </c>
      <c r="BI381" s="141" t="s">
        <v>1129</v>
      </c>
      <c r="BJ381" s="137" t="str">
        <f t="shared" si="21"/>
        <v>FLB4097</v>
      </c>
      <c r="BK381" s="138" t="b">
        <f t="shared" si="22"/>
        <v>0</v>
      </c>
      <c r="BL381" s="137" t="str">
        <f t="shared" si="23"/>
        <v/>
      </c>
      <c r="BM381" s="132"/>
      <c r="BN381" s="8" t="b">
        <f t="shared" si="24"/>
        <v>1</v>
      </c>
      <c r="BO381" s="139" t="b">
        <f t="shared" si="25"/>
        <v>0</v>
      </c>
      <c r="BP381" s="140" t="b">
        <f t="shared" si="26"/>
        <v>1</v>
      </c>
      <c r="BQ381" s="4"/>
      <c r="BR381" s="4" t="str">
        <f t="shared" si="27"/>
        <v/>
      </c>
      <c r="BS381" s="4"/>
      <c r="BT381" s="4"/>
    </row>
    <row r="382">
      <c r="A382" s="28" t="s">
        <v>1126</v>
      </c>
      <c r="B382" s="144">
        <v>44505.0</v>
      </c>
      <c r="C382" s="115">
        <v>0.2739699074074074</v>
      </c>
      <c r="D382" s="4"/>
      <c r="E382" s="143"/>
      <c r="F382" s="4"/>
      <c r="G382" s="4"/>
      <c r="H382" s="151"/>
      <c r="I382" s="4"/>
      <c r="J382" s="4"/>
      <c r="K382" s="4" t="s">
        <v>271</v>
      </c>
      <c r="L382" s="152"/>
      <c r="M382" s="115"/>
      <c r="N382" s="4"/>
      <c r="O382" s="4"/>
      <c r="P382" s="116" t="b">
        <f>IFNA(IF(VLOOKUP($A382,'Add from APT'!$AA$2:$AC808,3,FALSE)&gt;0,TRUE,FALSE),"ER - NOT IN APT")</f>
        <v>1</v>
      </c>
      <c r="Q382" s="82" t="str">
        <f>IF(ISLOGICAL(P382),IF(P382,"ER - REPS IN APT", IFNA(VLOOKUP($A382,RAW_APT!$A$3:$M808,7,FALSE),"ER - NOT IN APT")),P382)</f>
        <v>ER - REPS IN APT</v>
      </c>
      <c r="R382" s="117" t="b">
        <f t="shared" si="2"/>
        <v>1</v>
      </c>
      <c r="S382" s="116">
        <f t="shared" si="3"/>
        <v>2</v>
      </c>
      <c r="T382" s="146"/>
      <c r="U382" s="147"/>
      <c r="V382" s="147"/>
      <c r="W382" s="147"/>
      <c r="X382" s="120" t="b">
        <f t="shared" si="4"/>
        <v>0</v>
      </c>
      <c r="Y382" s="121" t="b">
        <v>1</v>
      </c>
      <c r="Z382" s="122" t="str">
        <f t="shared" si="5"/>
        <v/>
      </c>
      <c r="AA382" s="122" t="b">
        <f t="shared" si="6"/>
        <v>0</v>
      </c>
      <c r="AB382" s="147" t="b">
        <v>0</v>
      </c>
      <c r="AC382" s="148">
        <v>212.0</v>
      </c>
      <c r="AD382" s="149" t="b">
        <v>0</v>
      </c>
      <c r="AE382" s="125" t="str">
        <f t="shared" si="7"/>
        <v/>
      </c>
      <c r="AF382" s="117" t="b">
        <f t="shared" si="8"/>
        <v>0</v>
      </c>
      <c r="AG382" s="126" t="b">
        <f t="shared" si="9"/>
        <v>1</v>
      </c>
      <c r="AH382" s="148">
        <v>5.3</v>
      </c>
      <c r="AI382" s="150"/>
      <c r="AJ382" s="146"/>
      <c r="AK382" s="83" t="str">
        <f t="shared" si="10"/>
        <v>DELETED</v>
      </c>
      <c r="AL382" s="147"/>
      <c r="AM382" s="83" t="s">
        <v>269</v>
      </c>
      <c r="AN382" s="83" t="s">
        <v>269</v>
      </c>
      <c r="AO382" s="83" t="str">
        <f>IFERROR(__xludf.DUMMYFUNCTION("IF($AG382, ""DELETED"",TRIM(JOIN("" "",D382:E382)))"),"DELETED")</f>
        <v>DELETED</v>
      </c>
      <c r="AP382" s="83" t="str">
        <f t="shared" ref="AP382:AQ382" si="406">IF($AG382, "DELETED", TRIM(CONCATENATE(F382,I382,U382)))</f>
        <v>DELETED</v>
      </c>
      <c r="AQ382" s="83" t="str">
        <f t="shared" si="406"/>
        <v>DELETED</v>
      </c>
      <c r="AR382" s="83" t="str">
        <f>IFERROR(__xludf.DUMMYFUNCTION("IF($AG382, ""DELETED"", TRIM(JOIN("" "",AP382,AQ382)))"),"DELETED")</f>
        <v>DELETED</v>
      </c>
      <c r="AS382" s="127"/>
      <c r="AT382" s="128" t="b">
        <f t="shared" si="12"/>
        <v>1</v>
      </c>
      <c r="AU382" s="128" t="str">
        <f t="shared" si="13"/>
        <v/>
      </c>
      <c r="AV382" s="128" t="str">
        <f t="shared" si="14"/>
        <v/>
      </c>
      <c r="AW382" s="128" t="str">
        <f t="shared" si="15"/>
        <v/>
      </c>
      <c r="AX382" s="129" t="str">
        <f t="shared" si="16"/>
        <v/>
      </c>
      <c r="AY382" s="143"/>
      <c r="AZ382" s="130"/>
      <c r="BA382" s="131" t="str">
        <f t="shared" si="17"/>
        <v/>
      </c>
      <c r="BB382" s="143"/>
      <c r="BC382" s="143"/>
      <c r="BD382" s="132"/>
      <c r="BE382" s="141"/>
      <c r="BF382" s="134" t="str">
        <f t="shared" si="18"/>
        <v/>
      </c>
      <c r="BG382" s="135" t="str">
        <f t="shared" si="19"/>
        <v/>
      </c>
      <c r="BH382" s="136" t="str">
        <f t="shared" si="20"/>
        <v/>
      </c>
      <c r="BI382" s="141" t="s">
        <v>1130</v>
      </c>
      <c r="BJ382" s="137" t="str">
        <f t="shared" si="21"/>
        <v>FLB4098</v>
      </c>
      <c r="BK382" s="138" t="b">
        <f t="shared" si="22"/>
        <v>0</v>
      </c>
      <c r="BL382" s="137" t="str">
        <f t="shared" si="23"/>
        <v/>
      </c>
      <c r="BM382" s="132"/>
      <c r="BN382" s="8" t="b">
        <f t="shared" si="24"/>
        <v>0</v>
      </c>
      <c r="BO382" s="139" t="b">
        <f t="shared" si="25"/>
        <v>0</v>
      </c>
      <c r="BP382" s="140" t="b">
        <f t="shared" si="26"/>
        <v>0</v>
      </c>
      <c r="BQ382" s="4"/>
      <c r="BR382" s="4" t="str">
        <f t="shared" si="27"/>
        <v/>
      </c>
      <c r="BS382" s="4"/>
      <c r="BT382" s="4"/>
    </row>
    <row r="383">
      <c r="A383" s="4" t="s">
        <v>1131</v>
      </c>
      <c r="B383" s="144">
        <v>44505.0</v>
      </c>
      <c r="C383" s="115">
        <v>0.2836458333333333</v>
      </c>
      <c r="D383" s="4"/>
      <c r="E383" s="143"/>
      <c r="F383" s="4"/>
      <c r="G383" s="4"/>
      <c r="H383" s="151"/>
      <c r="I383" s="4"/>
      <c r="J383" s="4"/>
      <c r="K383" s="4" t="s">
        <v>271</v>
      </c>
      <c r="L383" s="152"/>
      <c r="M383" s="115"/>
      <c r="N383" s="4"/>
      <c r="O383" s="4"/>
      <c r="P383" s="116" t="b">
        <f>IFNA(IF(VLOOKUP($A383,'Add from APT'!$AA$2:$AC808,3,FALSE)&gt;0,TRUE,FALSE),"ER - NOT IN APT")</f>
        <v>1</v>
      </c>
      <c r="Q383" s="82" t="str">
        <f>IF(ISLOGICAL(P383),IF(P383,"ER - REPS IN APT", IFNA(VLOOKUP($A383,RAW_APT!$A$3:$M808,7,FALSE),"ER - NOT IN APT")),P383)</f>
        <v>ER - REPS IN APT</v>
      </c>
      <c r="R383" s="117" t="b">
        <f t="shared" si="2"/>
        <v>1</v>
      </c>
      <c r="S383" s="116">
        <f t="shared" si="3"/>
        <v>2</v>
      </c>
      <c r="T383" s="146"/>
      <c r="U383" s="147"/>
      <c r="V383" s="147"/>
      <c r="W383" s="147"/>
      <c r="X383" s="120" t="b">
        <f t="shared" si="4"/>
        <v>0</v>
      </c>
      <c r="Y383" s="121" t="b">
        <v>1</v>
      </c>
      <c r="Z383" s="122" t="str">
        <f t="shared" si="5"/>
        <v/>
      </c>
      <c r="AA383" s="122" t="b">
        <f t="shared" si="6"/>
        <v>0</v>
      </c>
      <c r="AB383" s="147" t="b">
        <v>0</v>
      </c>
      <c r="AC383" s="148">
        <v>211.0</v>
      </c>
      <c r="AD383" s="149" t="b">
        <v>0</v>
      </c>
      <c r="AE383" s="125" t="str">
        <f t="shared" si="7"/>
        <v/>
      </c>
      <c r="AF383" s="117" t="b">
        <f t="shared" si="8"/>
        <v>0</v>
      </c>
      <c r="AG383" s="126" t="b">
        <f t="shared" si="9"/>
        <v>1</v>
      </c>
      <c r="AH383" s="148">
        <v>5.3</v>
      </c>
      <c r="AI383" s="150"/>
      <c r="AJ383" s="146"/>
      <c r="AK383" s="83" t="str">
        <f t="shared" si="10"/>
        <v>DELETED</v>
      </c>
      <c r="AL383" s="147"/>
      <c r="AM383" s="83" t="s">
        <v>269</v>
      </c>
      <c r="AN383" s="83" t="s">
        <v>269</v>
      </c>
      <c r="AO383" s="83" t="str">
        <f>IFERROR(__xludf.DUMMYFUNCTION("IF($AG383, ""DELETED"",TRIM(JOIN("" "",D383:E383)))"),"DELETED")</f>
        <v>DELETED</v>
      </c>
      <c r="AP383" s="83" t="str">
        <f t="shared" ref="AP383:AQ383" si="407">IF($AG383, "DELETED", TRIM(CONCATENATE(F383,I383,U383)))</f>
        <v>DELETED</v>
      </c>
      <c r="AQ383" s="83" t="str">
        <f t="shared" si="407"/>
        <v>DELETED</v>
      </c>
      <c r="AR383" s="83" t="str">
        <f>IFERROR(__xludf.DUMMYFUNCTION("IF($AG383, ""DELETED"", TRIM(JOIN("" "",AP383,AQ383)))"),"DELETED")</f>
        <v>DELETED</v>
      </c>
      <c r="AS383" s="127"/>
      <c r="AT383" s="128" t="b">
        <f t="shared" si="12"/>
        <v>1</v>
      </c>
      <c r="AU383" s="128" t="str">
        <f t="shared" si="13"/>
        <v/>
      </c>
      <c r="AV383" s="128" t="str">
        <f t="shared" si="14"/>
        <v/>
      </c>
      <c r="AW383" s="128" t="str">
        <f t="shared" si="15"/>
        <v/>
      </c>
      <c r="AX383" s="129" t="str">
        <f t="shared" si="16"/>
        <v/>
      </c>
      <c r="AY383" s="143"/>
      <c r="AZ383" s="130"/>
      <c r="BA383" s="131" t="str">
        <f t="shared" si="17"/>
        <v/>
      </c>
      <c r="BB383" s="143"/>
      <c r="BC383" s="143"/>
      <c r="BD383" s="132"/>
      <c r="BE383" s="141"/>
      <c r="BF383" s="134" t="str">
        <f t="shared" si="18"/>
        <v/>
      </c>
      <c r="BG383" s="135" t="str">
        <f t="shared" si="19"/>
        <v/>
      </c>
      <c r="BH383" s="136" t="str">
        <f t="shared" si="20"/>
        <v/>
      </c>
      <c r="BI383" s="141" t="s">
        <v>1132</v>
      </c>
      <c r="BJ383" s="137" t="str">
        <f t="shared" si="21"/>
        <v>FLB4100</v>
      </c>
      <c r="BK383" s="138" t="b">
        <f t="shared" si="22"/>
        <v>0</v>
      </c>
      <c r="BL383" s="137" t="str">
        <f t="shared" si="23"/>
        <v/>
      </c>
      <c r="BM383" s="132"/>
      <c r="BN383" s="8" t="b">
        <f t="shared" si="24"/>
        <v>0</v>
      </c>
      <c r="BO383" s="139" t="b">
        <f t="shared" si="25"/>
        <v>0</v>
      </c>
      <c r="BP383" s="140" t="b">
        <f t="shared" si="26"/>
        <v>0</v>
      </c>
      <c r="BQ383" s="4"/>
      <c r="BR383" s="4" t="str">
        <f t="shared" si="27"/>
        <v/>
      </c>
      <c r="BS383" s="4"/>
      <c r="BT383" s="4"/>
    </row>
    <row r="384">
      <c r="A384" s="4" t="s">
        <v>1131</v>
      </c>
      <c r="B384" s="144">
        <v>44505.0</v>
      </c>
      <c r="C384" s="115">
        <v>0.28487268518518516</v>
      </c>
      <c r="D384" s="4"/>
      <c r="E384" s="143"/>
      <c r="F384" s="4"/>
      <c r="G384" s="4"/>
      <c r="H384" s="151"/>
      <c r="I384" s="4"/>
      <c r="J384" s="4"/>
      <c r="K384" s="4" t="s">
        <v>622</v>
      </c>
      <c r="L384" s="145">
        <v>44505.0</v>
      </c>
      <c r="M384" s="115">
        <v>0.50375</v>
      </c>
      <c r="N384" s="4"/>
      <c r="O384" s="4"/>
      <c r="P384" s="116" t="b">
        <f>IFNA(IF(VLOOKUP($A384,'Add from APT'!$AA$2:$AC808,3,FALSE)&gt;0,TRUE,FALSE),"ER - NOT IN APT")</f>
        <v>1</v>
      </c>
      <c r="Q384" s="82" t="str">
        <f>IF(ISLOGICAL(P384),IF(P384,"ER - REPS IN APT", IFNA(VLOOKUP($A384,RAW_APT!$A$3:$M808,7,FALSE),"ER - NOT IN APT")),P384)</f>
        <v>ER - REPS IN APT</v>
      </c>
      <c r="R384" s="117" t="b">
        <f t="shared" si="2"/>
        <v>0</v>
      </c>
      <c r="S384" s="116">
        <f t="shared" si="3"/>
        <v>2</v>
      </c>
      <c r="T384" s="146"/>
      <c r="U384" s="147"/>
      <c r="V384" s="147"/>
      <c r="W384" s="147"/>
      <c r="X384" s="120" t="b">
        <f t="shared" si="4"/>
        <v>0</v>
      </c>
      <c r="Y384" s="121" t="b">
        <v>0</v>
      </c>
      <c r="Z384" s="122" t="str">
        <f t="shared" si="5"/>
        <v/>
      </c>
      <c r="AA384" s="122" t="b">
        <f t="shared" si="6"/>
        <v>0</v>
      </c>
      <c r="AB384" s="147" t="b">
        <v>0</v>
      </c>
      <c r="AC384" s="148">
        <v>210.0</v>
      </c>
      <c r="AD384" s="149" t="b">
        <v>0</v>
      </c>
      <c r="AE384" s="125" t="str">
        <f t="shared" si="7"/>
        <v/>
      </c>
      <c r="AF384" s="117" t="b">
        <f t="shared" si="8"/>
        <v>0</v>
      </c>
      <c r="AG384" s="126" t="b">
        <f t="shared" si="9"/>
        <v>0</v>
      </c>
      <c r="AH384" s="148"/>
      <c r="AI384" s="150"/>
      <c r="AJ384" s="146"/>
      <c r="AK384" s="83" t="str">
        <f t="shared" si="10"/>
        <v>Negative</v>
      </c>
      <c r="AL384" s="147"/>
      <c r="AM384" s="83" t="s">
        <v>280</v>
      </c>
      <c r="AN384" s="83" t="s">
        <v>639</v>
      </c>
      <c r="AO384" s="83" t="str">
        <f>IFERROR(__xludf.DUMMYFUNCTION("IF($AG384, ""DELETED"",TRIM(JOIN("" "",D384:E384)))"),"")</f>
        <v/>
      </c>
      <c r="AP384" s="83" t="str">
        <f t="shared" ref="AP384:AQ384" si="408">IF($AG384, "DELETED", TRIM(CONCATENATE(F384,I384,U384)))</f>
        <v/>
      </c>
      <c r="AQ384" s="83" t="str">
        <f t="shared" si="408"/>
        <v/>
      </c>
      <c r="AR384" s="83" t="str">
        <f>IFERROR(__xludf.DUMMYFUNCTION("IF($AG384, ""DELETED"", TRIM(JOIN("" "",AP384,AQ384)))"),"")</f>
        <v/>
      </c>
      <c r="AS384" s="127"/>
      <c r="AT384" s="128" t="b">
        <f t="shared" si="12"/>
        <v>0</v>
      </c>
      <c r="AU384" s="128" t="str">
        <f t="shared" si="13"/>
        <v/>
      </c>
      <c r="AV384" s="128" t="str">
        <f t="shared" si="14"/>
        <v/>
      </c>
      <c r="AW384" s="128" t="str">
        <f t="shared" si="15"/>
        <v/>
      </c>
      <c r="AX384" s="129" t="str">
        <f t="shared" si="16"/>
        <v/>
      </c>
      <c r="AY384" s="143"/>
      <c r="AZ384" s="130"/>
      <c r="BA384" s="131" t="str">
        <f t="shared" si="17"/>
        <v/>
      </c>
      <c r="BB384" s="143"/>
      <c r="BC384" s="143"/>
      <c r="BD384" s="132"/>
      <c r="BE384" s="141"/>
      <c r="BF384" s="134" t="str">
        <f t="shared" si="18"/>
        <v/>
      </c>
      <c r="BG384" s="135" t="str">
        <f t="shared" si="19"/>
        <v>FLE466__44505_0.284872685185185___Negative_44505_0.50375_</v>
      </c>
      <c r="BH384" s="136" t="str">
        <f t="shared" si="20"/>
        <v/>
      </c>
      <c r="BI384" s="141" t="s">
        <v>1133</v>
      </c>
      <c r="BJ384" s="137" t="str">
        <f t="shared" si="21"/>
        <v>FLB4101</v>
      </c>
      <c r="BK384" s="138" t="b">
        <f t="shared" si="22"/>
        <v>0</v>
      </c>
      <c r="BL384" s="137" t="str">
        <f t="shared" si="23"/>
        <v/>
      </c>
      <c r="BM384" s="132"/>
      <c r="BN384" s="8" t="b">
        <f t="shared" si="24"/>
        <v>1</v>
      </c>
      <c r="BO384" s="139" t="b">
        <f t="shared" si="25"/>
        <v>0</v>
      </c>
      <c r="BP384" s="140" t="b">
        <f t="shared" si="26"/>
        <v>1</v>
      </c>
      <c r="BQ384" s="4"/>
      <c r="BR384" s="4" t="str">
        <f t="shared" si="27"/>
        <v/>
      </c>
      <c r="BS384" s="4"/>
      <c r="BT384" s="4"/>
    </row>
    <row r="385">
      <c r="A385" s="4" t="s">
        <v>1134</v>
      </c>
      <c r="B385" s="144">
        <v>44505.0</v>
      </c>
      <c r="C385" s="115">
        <v>0.2984027777777778</v>
      </c>
      <c r="D385" s="4"/>
      <c r="E385" s="143"/>
      <c r="F385" s="4"/>
      <c r="G385" s="4"/>
      <c r="H385" s="151"/>
      <c r="I385" s="4"/>
      <c r="J385" s="4"/>
      <c r="K385" s="4" t="s">
        <v>622</v>
      </c>
      <c r="L385" s="145">
        <v>44505.0</v>
      </c>
      <c r="M385" s="115">
        <v>0.50375</v>
      </c>
      <c r="N385" s="4"/>
      <c r="O385" s="4"/>
      <c r="P385" s="116" t="b">
        <f>IFNA(IF(VLOOKUP($A385,'Add from APT'!$AA$2:$AC808,3,FALSE)&gt;0,TRUE,FALSE),"ER - NOT IN APT")</f>
        <v>0</v>
      </c>
      <c r="Q385" s="82" t="str">
        <f>IF(ISLOGICAL(P385),IF(P385,"ER - REPS IN APT", IFNA(VLOOKUP($A385,RAW_APT!$A$3:$M808,7,FALSE),"ER - NOT IN APT")),P385)</f>
        <v>Result</v>
      </c>
      <c r="R385" s="117" t="b">
        <f t="shared" si="2"/>
        <v>1</v>
      </c>
      <c r="S385" s="116">
        <f t="shared" si="3"/>
        <v>1</v>
      </c>
      <c r="T385" s="146"/>
      <c r="U385" s="147"/>
      <c r="V385" s="147"/>
      <c r="W385" s="147"/>
      <c r="X385" s="120" t="b">
        <f t="shared" si="4"/>
        <v>0</v>
      </c>
      <c r="Y385" s="121" t="b">
        <v>0</v>
      </c>
      <c r="Z385" s="122" t="str">
        <f t="shared" si="5"/>
        <v/>
      </c>
      <c r="AA385" s="122" t="b">
        <f t="shared" si="6"/>
        <v>0</v>
      </c>
      <c r="AB385" s="147" t="b">
        <v>0</v>
      </c>
      <c r="AC385" s="148">
        <v>209.0</v>
      </c>
      <c r="AD385" s="149" t="b">
        <v>0</v>
      </c>
      <c r="AE385" s="125" t="str">
        <f t="shared" si="7"/>
        <v/>
      </c>
      <c r="AF385" s="117" t="b">
        <f t="shared" si="8"/>
        <v>0</v>
      </c>
      <c r="AG385" s="126" t="b">
        <f t="shared" si="9"/>
        <v>0</v>
      </c>
      <c r="AH385" s="148"/>
      <c r="AI385" s="150"/>
      <c r="AJ385" s="146"/>
      <c r="AK385" s="83" t="str">
        <f t="shared" si="10"/>
        <v>Negative</v>
      </c>
      <c r="AL385" s="147"/>
      <c r="AM385" s="83" t="s">
        <v>280</v>
      </c>
      <c r="AN385" s="83" t="s">
        <v>462</v>
      </c>
      <c r="AO385" s="83" t="str">
        <f>IFERROR(__xludf.DUMMYFUNCTION("IF($AG385, ""DELETED"",TRIM(JOIN("" "",D385:E385)))"),"")</f>
        <v/>
      </c>
      <c r="AP385" s="83" t="str">
        <f t="shared" ref="AP385:AQ385" si="409">IF($AG385, "DELETED", TRIM(CONCATENATE(F385,I385,U385)))</f>
        <v/>
      </c>
      <c r="AQ385" s="83" t="str">
        <f t="shared" si="409"/>
        <v/>
      </c>
      <c r="AR385" s="83" t="str">
        <f>IFERROR(__xludf.DUMMYFUNCTION("IF($AG385, ""DELETED"", TRIM(JOIN("" "",AP385,AQ385)))"),"")</f>
        <v/>
      </c>
      <c r="AS385" s="127"/>
      <c r="AT385" s="128" t="b">
        <f t="shared" si="12"/>
        <v>0</v>
      </c>
      <c r="AU385" s="128" t="str">
        <f t="shared" si="13"/>
        <v/>
      </c>
      <c r="AV385" s="128" t="str">
        <f t="shared" si="14"/>
        <v/>
      </c>
      <c r="AW385" s="128" t="str">
        <f t="shared" si="15"/>
        <v/>
      </c>
      <c r="AX385" s="129" t="str">
        <f t="shared" si="16"/>
        <v/>
      </c>
      <c r="AY385" s="143"/>
      <c r="AZ385" s="130"/>
      <c r="BA385" s="131" t="str">
        <f t="shared" si="17"/>
        <v/>
      </c>
      <c r="BB385" s="143"/>
      <c r="BC385" s="143"/>
      <c r="BD385" s="132"/>
      <c r="BE385" s="141"/>
      <c r="BF385" s="134" t="str">
        <f t="shared" si="18"/>
        <v/>
      </c>
      <c r="BG385" s="135" t="str">
        <f t="shared" si="19"/>
        <v>FLE429__44505_0.298402777777778___Negative_44505_0.50375_</v>
      </c>
      <c r="BH385" s="136" t="str">
        <f t="shared" si="20"/>
        <v/>
      </c>
      <c r="BI385" s="141" t="s">
        <v>1135</v>
      </c>
      <c r="BJ385" s="137" t="str">
        <f t="shared" si="21"/>
        <v>FLB4102</v>
      </c>
      <c r="BK385" s="138" t="b">
        <f t="shared" si="22"/>
        <v>0</v>
      </c>
      <c r="BL385" s="137" t="str">
        <f t="shared" si="23"/>
        <v/>
      </c>
      <c r="BM385" s="132"/>
      <c r="BN385" s="8" t="b">
        <f t="shared" si="24"/>
        <v>1</v>
      </c>
      <c r="BO385" s="139" t="b">
        <f t="shared" si="25"/>
        <v>0</v>
      </c>
      <c r="BP385" s="140" t="b">
        <f t="shared" si="26"/>
        <v>1</v>
      </c>
      <c r="BQ385" s="4"/>
      <c r="BR385" s="4" t="str">
        <f t="shared" si="27"/>
        <v/>
      </c>
      <c r="BS385" s="4"/>
      <c r="BT385" s="4"/>
    </row>
    <row r="386">
      <c r="A386" s="143" t="s">
        <v>1136</v>
      </c>
      <c r="B386" s="144">
        <v>44505.0</v>
      </c>
      <c r="C386" s="115">
        <v>0.3008101851851852</v>
      </c>
      <c r="D386" s="4"/>
      <c r="E386" s="143"/>
      <c r="F386" s="149"/>
      <c r="G386" s="147"/>
      <c r="H386" s="151"/>
      <c r="I386" s="4"/>
      <c r="J386" s="4"/>
      <c r="K386" s="4" t="s">
        <v>622</v>
      </c>
      <c r="L386" s="144">
        <v>44505.0</v>
      </c>
      <c r="M386" s="115">
        <v>0.50375</v>
      </c>
      <c r="N386" s="151"/>
      <c r="O386" s="4"/>
      <c r="P386" s="116" t="b">
        <f>IFNA(IF(VLOOKUP($A386,'Add from APT'!$AA$2:$AC808,3,FALSE)&gt;0,TRUE,FALSE),"ER - NOT IN APT")</f>
        <v>0</v>
      </c>
      <c r="Q386" s="82" t="str">
        <f>IF(ISLOGICAL(P386),IF(P386,"ER - REPS IN APT", IFNA(VLOOKUP($A386,RAW_APT!$A$3:$M808,7,FALSE),"ER - NOT IN APT")),P386)</f>
        <v>Result</v>
      </c>
      <c r="R386" s="117" t="b">
        <f t="shared" si="2"/>
        <v>1</v>
      </c>
      <c r="S386" s="116">
        <f t="shared" si="3"/>
        <v>1</v>
      </c>
      <c r="T386" s="148">
        <v>0.0</v>
      </c>
      <c r="U386" s="149"/>
      <c r="V386" s="147"/>
      <c r="W386" s="147"/>
      <c r="X386" s="120" t="b">
        <f t="shared" si="4"/>
        <v>0</v>
      </c>
      <c r="Y386" s="121" t="b">
        <v>0</v>
      </c>
      <c r="Z386" s="122" t="str">
        <f t="shared" si="5"/>
        <v/>
      </c>
      <c r="AA386" s="122" t="b">
        <f t="shared" si="6"/>
        <v>0</v>
      </c>
      <c r="AB386" s="147" t="b">
        <v>0</v>
      </c>
      <c r="AC386" s="148">
        <v>656.0</v>
      </c>
      <c r="AD386" s="149" t="b">
        <v>1</v>
      </c>
      <c r="AE386" s="125">
        <f t="shared" si="7"/>
        <v>292.2333333</v>
      </c>
      <c r="AF386" s="117" t="b">
        <f t="shared" si="8"/>
        <v>0</v>
      </c>
      <c r="AG386" s="126" t="b">
        <f t="shared" si="9"/>
        <v>0</v>
      </c>
      <c r="AH386" s="148"/>
      <c r="AI386" s="150"/>
      <c r="AJ386" s="146"/>
      <c r="AK386" s="83" t="str">
        <f t="shared" si="10"/>
        <v>Negative</v>
      </c>
      <c r="AL386" s="147"/>
      <c r="AM386" s="83" t="s">
        <v>280</v>
      </c>
      <c r="AN386" s="83" t="s">
        <v>1025</v>
      </c>
      <c r="AO386" s="83" t="str">
        <f>IFERROR(__xludf.DUMMYFUNCTION("IF($AG386, ""DELETED"",TRIM(JOIN("" "",D386:E386)))"),"")</f>
        <v/>
      </c>
      <c r="AP386" s="83" t="str">
        <f t="shared" ref="AP386:AQ386" si="410">IF($AG386, "DELETED", TRIM(CONCATENATE(F386,I386,U386)))</f>
        <v/>
      </c>
      <c r="AQ386" s="83" t="str">
        <f t="shared" si="410"/>
        <v/>
      </c>
      <c r="AR386" s="83" t="str">
        <f>IFERROR(__xludf.DUMMYFUNCTION("IF($AG386, ""DELETED"", TRIM(JOIN("" "",AP386,AQ386)))"),"")</f>
        <v/>
      </c>
      <c r="AS386" s="127"/>
      <c r="AT386" s="128" t="b">
        <f t="shared" si="12"/>
        <v>0</v>
      </c>
      <c r="AU386" s="128" t="str">
        <f t="shared" si="13"/>
        <v/>
      </c>
      <c r="AV386" s="128" t="str">
        <f t="shared" si="14"/>
        <v/>
      </c>
      <c r="AW386" s="128" t="str">
        <f t="shared" si="15"/>
        <v/>
      </c>
      <c r="AX386" s="129" t="str">
        <f t="shared" si="16"/>
        <v/>
      </c>
      <c r="AY386" s="143"/>
      <c r="AZ386" s="130"/>
      <c r="BA386" s="131" t="str">
        <f t="shared" si="17"/>
        <v/>
      </c>
      <c r="BB386" s="143"/>
      <c r="BC386" s="143"/>
      <c r="BD386" s="132"/>
      <c r="BE386" s="141"/>
      <c r="BF386" s="134" t="str">
        <f t="shared" si="18"/>
        <v/>
      </c>
      <c r="BG386" s="135" t="str">
        <f t="shared" si="19"/>
        <v>FLE516__44505_0.300810185185185___Negative_44505_0.50375_</v>
      </c>
      <c r="BH386" s="136" t="str">
        <f t="shared" si="20"/>
        <v/>
      </c>
      <c r="BI386" s="141" t="s">
        <v>1137</v>
      </c>
      <c r="BJ386" s="137" t="str">
        <f t="shared" si="21"/>
        <v>FLB4103</v>
      </c>
      <c r="BK386" s="138" t="b">
        <f t="shared" si="22"/>
        <v>0</v>
      </c>
      <c r="BL386" s="137" t="str">
        <f t="shared" si="23"/>
        <v/>
      </c>
      <c r="BM386" s="132"/>
      <c r="BN386" s="8" t="b">
        <f t="shared" si="24"/>
        <v>1</v>
      </c>
      <c r="BO386" s="139" t="b">
        <f t="shared" si="25"/>
        <v>0</v>
      </c>
      <c r="BP386" s="140" t="b">
        <f t="shared" si="26"/>
        <v>1</v>
      </c>
      <c r="BQ386" s="4"/>
      <c r="BR386" s="4" t="str">
        <f t="shared" si="27"/>
        <v/>
      </c>
      <c r="BS386" s="4"/>
      <c r="BT386" s="4"/>
    </row>
    <row r="387">
      <c r="A387" s="4" t="s">
        <v>1138</v>
      </c>
      <c r="B387" s="144">
        <v>44505.0</v>
      </c>
      <c r="C387" s="115">
        <v>0.30256944444444445</v>
      </c>
      <c r="D387" s="4"/>
      <c r="E387" s="143"/>
      <c r="F387" s="4"/>
      <c r="G387" s="4"/>
      <c r="H387" s="151"/>
      <c r="I387" s="4"/>
      <c r="J387" s="4"/>
      <c r="K387" s="4" t="s">
        <v>622</v>
      </c>
      <c r="L387" s="145">
        <v>44505.0</v>
      </c>
      <c r="M387" s="115">
        <v>0.50375</v>
      </c>
      <c r="N387" s="4"/>
      <c r="O387" s="4"/>
      <c r="P387" s="116" t="b">
        <f>IFNA(IF(VLOOKUP($A387,'Add from APT'!$AA$2:$AC808,3,FALSE)&gt;0,TRUE,FALSE),"ER - NOT IN APT")</f>
        <v>0</v>
      </c>
      <c r="Q387" s="82" t="str">
        <f>IF(ISLOGICAL(P387),IF(P387,"ER - REPS IN APT", IFNA(VLOOKUP($A387,RAW_APT!$A$3:$M808,7,FALSE),"ER - NOT IN APT")),P387)</f>
        <v>Result</v>
      </c>
      <c r="R387" s="117" t="b">
        <f t="shared" si="2"/>
        <v>1</v>
      </c>
      <c r="S387" s="116">
        <f t="shared" si="3"/>
        <v>1</v>
      </c>
      <c r="T387" s="146"/>
      <c r="U387" s="147"/>
      <c r="V387" s="147"/>
      <c r="W387" s="147"/>
      <c r="X387" s="120" t="b">
        <f t="shared" si="4"/>
        <v>0</v>
      </c>
      <c r="Y387" s="121" t="b">
        <v>0</v>
      </c>
      <c r="Z387" s="122" t="str">
        <f t="shared" si="5"/>
        <v/>
      </c>
      <c r="AA387" s="122" t="b">
        <f t="shared" si="6"/>
        <v>0</v>
      </c>
      <c r="AB387" s="147" t="b">
        <v>0</v>
      </c>
      <c r="AC387" s="148">
        <v>208.0</v>
      </c>
      <c r="AD387" s="149" t="b">
        <v>0</v>
      </c>
      <c r="AE387" s="125" t="str">
        <f t="shared" si="7"/>
        <v/>
      </c>
      <c r="AF387" s="117" t="b">
        <f t="shared" si="8"/>
        <v>0</v>
      </c>
      <c r="AG387" s="126" t="b">
        <f t="shared" si="9"/>
        <v>0</v>
      </c>
      <c r="AH387" s="148"/>
      <c r="AI387" s="150"/>
      <c r="AJ387" s="146"/>
      <c r="AK387" s="83" t="str">
        <f t="shared" si="10"/>
        <v>Negative</v>
      </c>
      <c r="AL387" s="147"/>
      <c r="AM387" s="83" t="s">
        <v>280</v>
      </c>
      <c r="AN387" s="83" t="s">
        <v>368</v>
      </c>
      <c r="AO387" s="83" t="str">
        <f>IFERROR(__xludf.DUMMYFUNCTION("IF($AG387, ""DELETED"",TRIM(JOIN("" "",D387:E387)))"),"")</f>
        <v/>
      </c>
      <c r="AP387" s="83" t="str">
        <f t="shared" ref="AP387:AQ387" si="411">IF($AG387, "DELETED", TRIM(CONCATENATE(F387,I387,U387)))</f>
        <v/>
      </c>
      <c r="AQ387" s="83" t="str">
        <f t="shared" si="411"/>
        <v/>
      </c>
      <c r="AR387" s="83" t="str">
        <f>IFERROR(__xludf.DUMMYFUNCTION("IF($AG387, ""DELETED"", TRIM(JOIN("" "",AP387,AQ387)))"),"")</f>
        <v/>
      </c>
      <c r="AS387" s="127"/>
      <c r="AT387" s="128" t="b">
        <f t="shared" si="12"/>
        <v>0</v>
      </c>
      <c r="AU387" s="128" t="str">
        <f t="shared" si="13"/>
        <v/>
      </c>
      <c r="AV387" s="128" t="str">
        <f t="shared" si="14"/>
        <v/>
      </c>
      <c r="AW387" s="128" t="str">
        <f t="shared" si="15"/>
        <v/>
      </c>
      <c r="AX387" s="129" t="str">
        <f t="shared" si="16"/>
        <v/>
      </c>
      <c r="AY387" s="143"/>
      <c r="AZ387" s="130"/>
      <c r="BA387" s="131" t="str">
        <f t="shared" si="17"/>
        <v/>
      </c>
      <c r="BB387" s="143"/>
      <c r="BC387" s="143"/>
      <c r="BD387" s="132"/>
      <c r="BE387" s="141"/>
      <c r="BF387" s="134" t="str">
        <f t="shared" si="18"/>
        <v/>
      </c>
      <c r="BG387" s="135" t="str">
        <f t="shared" si="19"/>
        <v>FLE507__44505_0.302569444444444___Negative_44505_0.50375_</v>
      </c>
      <c r="BH387" s="136" t="str">
        <f t="shared" si="20"/>
        <v/>
      </c>
      <c r="BI387" s="141" t="s">
        <v>1139</v>
      </c>
      <c r="BJ387" s="137" t="str">
        <f t="shared" si="21"/>
        <v>FLB4104</v>
      </c>
      <c r="BK387" s="138" t="b">
        <f t="shared" si="22"/>
        <v>0</v>
      </c>
      <c r="BL387" s="137" t="str">
        <f t="shared" si="23"/>
        <v/>
      </c>
      <c r="BM387" s="132"/>
      <c r="BN387" s="8" t="b">
        <f t="shared" si="24"/>
        <v>1</v>
      </c>
      <c r="BO387" s="139" t="b">
        <f t="shared" si="25"/>
        <v>0</v>
      </c>
      <c r="BP387" s="140" t="b">
        <f t="shared" si="26"/>
        <v>1</v>
      </c>
      <c r="BQ387" s="4"/>
      <c r="BR387" s="4" t="str">
        <f t="shared" si="27"/>
        <v/>
      </c>
      <c r="BS387" s="4"/>
      <c r="BT387" s="4"/>
    </row>
    <row r="388">
      <c r="A388" s="4" t="s">
        <v>1140</v>
      </c>
      <c r="B388" s="144">
        <v>44505.0</v>
      </c>
      <c r="C388" s="115">
        <v>0.3033796296296296</v>
      </c>
      <c r="D388" s="4"/>
      <c r="E388" s="143"/>
      <c r="F388" s="4"/>
      <c r="G388" s="4"/>
      <c r="H388" s="151"/>
      <c r="I388" s="4"/>
      <c r="J388" s="4"/>
      <c r="K388" s="4" t="s">
        <v>622</v>
      </c>
      <c r="L388" s="145">
        <v>44505.0</v>
      </c>
      <c r="M388" s="115">
        <v>0.50375</v>
      </c>
      <c r="N388" s="4"/>
      <c r="O388" s="4"/>
      <c r="P388" s="116" t="b">
        <f>IFNA(IF(VLOOKUP($A388,'Add from APT'!$AA$2:$AC808,3,FALSE)&gt;0,TRUE,FALSE),"ER - NOT IN APT")</f>
        <v>0</v>
      </c>
      <c r="Q388" s="82" t="str">
        <f>IF(ISLOGICAL(P388),IF(P388,"ER - REPS IN APT", IFNA(VLOOKUP($A388,RAW_APT!$A$3:$M808,7,FALSE),"ER - NOT IN APT")),P388)</f>
        <v>Result</v>
      </c>
      <c r="R388" s="117" t="b">
        <f t="shared" si="2"/>
        <v>1</v>
      </c>
      <c r="S388" s="116">
        <f t="shared" si="3"/>
        <v>1</v>
      </c>
      <c r="T388" s="146"/>
      <c r="U388" s="147"/>
      <c r="V388" s="147"/>
      <c r="W388" s="147"/>
      <c r="X388" s="120" t="b">
        <f t="shared" si="4"/>
        <v>0</v>
      </c>
      <c r="Y388" s="121" t="b">
        <v>0</v>
      </c>
      <c r="Z388" s="122" t="str">
        <f t="shared" si="5"/>
        <v/>
      </c>
      <c r="AA388" s="122" t="b">
        <f t="shared" si="6"/>
        <v>0</v>
      </c>
      <c r="AB388" s="147" t="b">
        <v>0</v>
      </c>
      <c r="AC388" s="148">
        <v>207.0</v>
      </c>
      <c r="AD388" s="149" t="b">
        <v>0</v>
      </c>
      <c r="AE388" s="125" t="str">
        <f t="shared" si="7"/>
        <v/>
      </c>
      <c r="AF388" s="117" t="b">
        <f t="shared" si="8"/>
        <v>0</v>
      </c>
      <c r="AG388" s="126" t="b">
        <f t="shared" si="9"/>
        <v>0</v>
      </c>
      <c r="AH388" s="148"/>
      <c r="AI388" s="150"/>
      <c r="AJ388" s="146"/>
      <c r="AK388" s="83" t="str">
        <f t="shared" si="10"/>
        <v>Negative</v>
      </c>
      <c r="AL388" s="147"/>
      <c r="AM388" s="83" t="s">
        <v>280</v>
      </c>
      <c r="AN388" s="83" t="s">
        <v>396</v>
      </c>
      <c r="AO388" s="83" t="str">
        <f>IFERROR(__xludf.DUMMYFUNCTION("IF($AG388, ""DELETED"",TRIM(JOIN("" "",D388:E388)))"),"")</f>
        <v/>
      </c>
      <c r="AP388" s="83" t="str">
        <f t="shared" ref="AP388:AQ388" si="412">IF($AG388, "DELETED", TRIM(CONCATENATE(F388,I388,U388)))</f>
        <v/>
      </c>
      <c r="AQ388" s="83" t="str">
        <f t="shared" si="412"/>
        <v/>
      </c>
      <c r="AR388" s="83" t="str">
        <f>IFERROR(__xludf.DUMMYFUNCTION("IF($AG388, ""DELETED"", TRIM(JOIN("" "",AP388,AQ388)))"),"")</f>
        <v/>
      </c>
      <c r="AS388" s="127"/>
      <c r="AT388" s="128" t="b">
        <f t="shared" si="12"/>
        <v>0</v>
      </c>
      <c r="AU388" s="128" t="str">
        <f t="shared" si="13"/>
        <v/>
      </c>
      <c r="AV388" s="128" t="str">
        <f t="shared" si="14"/>
        <v/>
      </c>
      <c r="AW388" s="128" t="str">
        <f t="shared" si="15"/>
        <v/>
      </c>
      <c r="AX388" s="129" t="str">
        <f t="shared" si="16"/>
        <v/>
      </c>
      <c r="AY388" s="143"/>
      <c r="AZ388" s="130"/>
      <c r="BA388" s="131" t="str">
        <f t="shared" si="17"/>
        <v/>
      </c>
      <c r="BB388" s="143"/>
      <c r="BC388" s="143"/>
      <c r="BD388" s="132"/>
      <c r="BE388" s="141"/>
      <c r="BF388" s="134" t="str">
        <f t="shared" si="18"/>
        <v/>
      </c>
      <c r="BG388" s="135" t="str">
        <f t="shared" si="19"/>
        <v>FLE540__44505_0.30337962962963___Negative_44505_0.50375_</v>
      </c>
      <c r="BH388" s="136" t="str">
        <f t="shared" si="20"/>
        <v/>
      </c>
      <c r="BI388" s="141" t="s">
        <v>1141</v>
      </c>
      <c r="BJ388" s="137" t="str">
        <f t="shared" si="21"/>
        <v>FLB4105</v>
      </c>
      <c r="BK388" s="138" t="b">
        <f t="shared" si="22"/>
        <v>0</v>
      </c>
      <c r="BL388" s="137" t="str">
        <f t="shared" si="23"/>
        <v/>
      </c>
      <c r="BM388" s="132"/>
      <c r="BN388" s="8" t="b">
        <f t="shared" si="24"/>
        <v>1</v>
      </c>
      <c r="BO388" s="139" t="b">
        <f t="shared" si="25"/>
        <v>0</v>
      </c>
      <c r="BP388" s="140" t="b">
        <f t="shared" si="26"/>
        <v>1</v>
      </c>
      <c r="BQ388" s="4"/>
      <c r="BR388" s="4" t="str">
        <f t="shared" si="27"/>
        <v/>
      </c>
      <c r="BS388" s="4"/>
      <c r="BT388" s="4"/>
    </row>
    <row r="389">
      <c r="A389" s="4" t="s">
        <v>1142</v>
      </c>
      <c r="B389" s="144">
        <v>44505.0</v>
      </c>
      <c r="C389" s="115">
        <v>0.3038888888888889</v>
      </c>
      <c r="D389" s="4"/>
      <c r="E389" s="143"/>
      <c r="F389" s="4"/>
      <c r="G389" s="4"/>
      <c r="H389" s="151"/>
      <c r="I389" s="4"/>
      <c r="J389" s="4"/>
      <c r="K389" s="4" t="s">
        <v>622</v>
      </c>
      <c r="L389" s="145">
        <v>44505.0</v>
      </c>
      <c r="M389" s="115">
        <v>0.50375</v>
      </c>
      <c r="N389" s="4"/>
      <c r="O389" s="4"/>
      <c r="P389" s="116" t="b">
        <f>IFNA(IF(VLOOKUP($A389,'Add from APT'!$AA$2:$AC808,3,FALSE)&gt;0,TRUE,FALSE),"ER - NOT IN APT")</f>
        <v>0</v>
      </c>
      <c r="Q389" s="82" t="str">
        <f>IF(ISLOGICAL(P389),IF(P389,"ER - REPS IN APT", IFNA(VLOOKUP($A389,RAW_APT!$A$3:$M808,7,FALSE),"ER - NOT IN APT")),P389)</f>
        <v>Result</v>
      </c>
      <c r="R389" s="117" t="b">
        <f t="shared" si="2"/>
        <v>1</v>
      </c>
      <c r="S389" s="116">
        <f t="shared" si="3"/>
        <v>1</v>
      </c>
      <c r="T389" s="146"/>
      <c r="U389" s="147"/>
      <c r="V389" s="147"/>
      <c r="W389" s="147"/>
      <c r="X389" s="120" t="b">
        <f t="shared" si="4"/>
        <v>0</v>
      </c>
      <c r="Y389" s="121" t="b">
        <v>0</v>
      </c>
      <c r="Z389" s="122" t="str">
        <f t="shared" si="5"/>
        <v/>
      </c>
      <c r="AA389" s="122" t="b">
        <f t="shared" si="6"/>
        <v>0</v>
      </c>
      <c r="AB389" s="147" t="b">
        <v>0</v>
      </c>
      <c r="AC389" s="148">
        <v>206.0</v>
      </c>
      <c r="AD389" s="149" t="b">
        <v>0</v>
      </c>
      <c r="AE389" s="125" t="str">
        <f t="shared" si="7"/>
        <v/>
      </c>
      <c r="AF389" s="117" t="b">
        <f t="shared" si="8"/>
        <v>0</v>
      </c>
      <c r="AG389" s="126" t="b">
        <f t="shared" si="9"/>
        <v>0</v>
      </c>
      <c r="AH389" s="148"/>
      <c r="AI389" s="150"/>
      <c r="AJ389" s="146"/>
      <c r="AK389" s="83" t="str">
        <f t="shared" si="10"/>
        <v>Negative</v>
      </c>
      <c r="AL389" s="147"/>
      <c r="AM389" s="83" t="s">
        <v>280</v>
      </c>
      <c r="AN389" s="83" t="s">
        <v>360</v>
      </c>
      <c r="AO389" s="83" t="str">
        <f>IFERROR(__xludf.DUMMYFUNCTION("IF($AG389, ""DELETED"",TRIM(JOIN("" "",D389:E389)))"),"")</f>
        <v/>
      </c>
      <c r="AP389" s="83" t="str">
        <f t="shared" ref="AP389:AQ389" si="413">IF($AG389, "DELETED", TRIM(CONCATENATE(F389,I389,U389)))</f>
        <v/>
      </c>
      <c r="AQ389" s="83" t="str">
        <f t="shared" si="413"/>
        <v/>
      </c>
      <c r="AR389" s="83" t="str">
        <f>IFERROR(__xludf.DUMMYFUNCTION("IF($AG389, ""DELETED"", TRIM(JOIN("" "",AP389,AQ389)))"),"")</f>
        <v/>
      </c>
      <c r="AS389" s="127"/>
      <c r="AT389" s="128" t="b">
        <f t="shared" si="12"/>
        <v>0</v>
      </c>
      <c r="AU389" s="128" t="str">
        <f t="shared" si="13"/>
        <v/>
      </c>
      <c r="AV389" s="128" t="str">
        <f t="shared" si="14"/>
        <v/>
      </c>
      <c r="AW389" s="128" t="str">
        <f t="shared" si="15"/>
        <v/>
      </c>
      <c r="AX389" s="129" t="str">
        <f t="shared" si="16"/>
        <v/>
      </c>
      <c r="AY389" s="143"/>
      <c r="AZ389" s="130"/>
      <c r="BA389" s="131" t="str">
        <f t="shared" si="17"/>
        <v/>
      </c>
      <c r="BB389" s="143"/>
      <c r="BC389" s="143"/>
      <c r="BD389" s="132"/>
      <c r="BE389" s="141"/>
      <c r="BF389" s="134" t="str">
        <f t="shared" si="18"/>
        <v/>
      </c>
      <c r="BG389" s="135" t="str">
        <f t="shared" si="19"/>
        <v>FLE550__44505_0.303888888888889___Negative_44505_0.50375_</v>
      </c>
      <c r="BH389" s="136" t="str">
        <f t="shared" si="20"/>
        <v/>
      </c>
      <c r="BI389" s="141" t="s">
        <v>1143</v>
      </c>
      <c r="BJ389" s="137" t="str">
        <f t="shared" si="21"/>
        <v>FLB4106</v>
      </c>
      <c r="BK389" s="138" t="b">
        <f t="shared" si="22"/>
        <v>0</v>
      </c>
      <c r="BL389" s="137" t="str">
        <f t="shared" si="23"/>
        <v/>
      </c>
      <c r="BM389" s="132"/>
      <c r="BN389" s="8" t="b">
        <f t="shared" si="24"/>
        <v>1</v>
      </c>
      <c r="BO389" s="139" t="b">
        <f t="shared" si="25"/>
        <v>0</v>
      </c>
      <c r="BP389" s="140" t="b">
        <f t="shared" si="26"/>
        <v>1</v>
      </c>
      <c r="BQ389" s="4"/>
      <c r="BR389" s="4" t="str">
        <f t="shared" si="27"/>
        <v/>
      </c>
      <c r="BS389" s="4"/>
      <c r="BT389" s="4"/>
    </row>
    <row r="390">
      <c r="A390" s="143" t="s">
        <v>1144</v>
      </c>
      <c r="B390" s="144">
        <v>44508.0</v>
      </c>
      <c r="C390" s="115">
        <v>0.29506944444444444</v>
      </c>
      <c r="D390" s="4"/>
      <c r="E390" s="143"/>
      <c r="F390" s="149"/>
      <c r="G390" s="147"/>
      <c r="H390" s="151"/>
      <c r="I390" s="4"/>
      <c r="J390" s="4"/>
      <c r="K390" s="4" t="s">
        <v>622</v>
      </c>
      <c r="L390" s="145">
        <v>44508.0</v>
      </c>
      <c r="M390" s="115">
        <v>0.4126736111111111</v>
      </c>
      <c r="N390" s="4"/>
      <c r="O390" s="4"/>
      <c r="P390" s="116" t="b">
        <f>IFNA(IF(VLOOKUP($A390,'Add from APT'!$AA$2:$AC808,3,FALSE)&gt;0,TRUE,FALSE),"ER - NOT IN APT")</f>
        <v>0</v>
      </c>
      <c r="Q390" s="82" t="str">
        <f>IF(ISLOGICAL(P390),IF(P390,"ER - REPS IN APT", IFNA(VLOOKUP($A390,RAW_APT!$A$3:$M808,7,FALSE),"ER - NOT IN APT")),P390)</f>
        <v>Result</v>
      </c>
      <c r="R390" s="117" t="b">
        <f t="shared" si="2"/>
        <v>1</v>
      </c>
      <c r="S390" s="116">
        <f t="shared" si="3"/>
        <v>1</v>
      </c>
      <c r="T390" s="148">
        <v>0.0</v>
      </c>
      <c r="U390" s="149"/>
      <c r="V390" s="147"/>
      <c r="W390" s="147"/>
      <c r="X390" s="120" t="b">
        <f t="shared" si="4"/>
        <v>0</v>
      </c>
      <c r="Y390" s="121" t="b">
        <v>0</v>
      </c>
      <c r="Z390" s="122" t="str">
        <f t="shared" si="5"/>
        <v/>
      </c>
      <c r="AA390" s="122" t="b">
        <f t="shared" si="6"/>
        <v>0</v>
      </c>
      <c r="AB390" s="147" t="b">
        <v>0</v>
      </c>
      <c r="AC390" s="148">
        <v>655.0</v>
      </c>
      <c r="AD390" s="149" t="b">
        <v>1</v>
      </c>
      <c r="AE390" s="125" t="str">
        <f t="shared" si="7"/>
        <v/>
      </c>
      <c r="AF390" s="117" t="b">
        <f t="shared" si="8"/>
        <v>0</v>
      </c>
      <c r="AG390" s="126" t="b">
        <f t="shared" si="9"/>
        <v>0</v>
      </c>
      <c r="AH390" s="148"/>
      <c r="AI390" s="150"/>
      <c r="AJ390" s="146"/>
      <c r="AK390" s="83" t="str">
        <f t="shared" si="10"/>
        <v>Negative</v>
      </c>
      <c r="AL390" s="147"/>
      <c r="AM390" s="83" t="s">
        <v>280</v>
      </c>
      <c r="AN390" s="83" t="s">
        <v>1081</v>
      </c>
      <c r="AO390" s="83" t="str">
        <f>IFERROR(__xludf.DUMMYFUNCTION("IF($AG390, ""DELETED"",TRIM(JOIN("" "",D390:E390)))"),"")</f>
        <v/>
      </c>
      <c r="AP390" s="83" t="str">
        <f t="shared" ref="AP390:AQ390" si="414">IF($AG390, "DELETED", TRIM(CONCATENATE(F390,I390,U390)))</f>
        <v/>
      </c>
      <c r="AQ390" s="83" t="str">
        <f t="shared" si="414"/>
        <v/>
      </c>
      <c r="AR390" s="83" t="str">
        <f>IFERROR(__xludf.DUMMYFUNCTION("IF($AG390, ""DELETED"", TRIM(JOIN("" "",AP390,AQ390)))"),"")</f>
        <v/>
      </c>
      <c r="AS390" s="127"/>
      <c r="AT390" s="128" t="b">
        <f t="shared" si="12"/>
        <v>0</v>
      </c>
      <c r="AU390" s="128" t="str">
        <f t="shared" si="13"/>
        <v/>
      </c>
      <c r="AV390" s="128" t="str">
        <f t="shared" si="14"/>
        <v/>
      </c>
      <c r="AW390" s="128" t="str">
        <f t="shared" si="15"/>
        <v/>
      </c>
      <c r="AX390" s="129" t="str">
        <f t="shared" si="16"/>
        <v/>
      </c>
      <c r="AY390" s="143"/>
      <c r="AZ390" s="130"/>
      <c r="BA390" s="131" t="str">
        <f t="shared" si="17"/>
        <v/>
      </c>
      <c r="BB390" s="143"/>
      <c r="BC390" s="143"/>
      <c r="BD390" s="132"/>
      <c r="BE390" s="141"/>
      <c r="BF390" s="134" t="str">
        <f t="shared" si="18"/>
        <v/>
      </c>
      <c r="BG390" s="135" t="str">
        <f t="shared" si="19"/>
        <v>FLB4080__44508_0.295069444444444___Negative_44508_0.412673611111111_</v>
      </c>
      <c r="BH390" s="136" t="str">
        <f t="shared" si="20"/>
        <v/>
      </c>
      <c r="BI390" s="141" t="s">
        <v>1145</v>
      </c>
      <c r="BJ390" s="137" t="str">
        <f t="shared" si="21"/>
        <v>FLB4107</v>
      </c>
      <c r="BK390" s="138" t="b">
        <f t="shared" si="22"/>
        <v>0</v>
      </c>
      <c r="BL390" s="137" t="str">
        <f t="shared" si="23"/>
        <v/>
      </c>
      <c r="BM390" s="132"/>
      <c r="BN390" s="8" t="b">
        <f t="shared" si="24"/>
        <v>1</v>
      </c>
      <c r="BO390" s="139" t="b">
        <f t="shared" si="25"/>
        <v>0</v>
      </c>
      <c r="BP390" s="140" t="b">
        <f t="shared" si="26"/>
        <v>1</v>
      </c>
      <c r="BQ390" s="4"/>
      <c r="BR390" s="4" t="str">
        <f t="shared" si="27"/>
        <v/>
      </c>
      <c r="BS390" s="4"/>
      <c r="BT390" s="4"/>
    </row>
    <row r="391">
      <c r="A391" s="4" t="s">
        <v>1146</v>
      </c>
      <c r="B391" s="144">
        <v>44508.0</v>
      </c>
      <c r="C391" s="115">
        <v>0.29530092592592594</v>
      </c>
      <c r="D391" s="4"/>
      <c r="E391" s="143"/>
      <c r="F391" s="4"/>
      <c r="G391" s="4"/>
      <c r="H391" s="151"/>
      <c r="I391" s="4"/>
      <c r="J391" s="4"/>
      <c r="K391" s="4" t="s">
        <v>622</v>
      </c>
      <c r="L391" s="145">
        <v>44508.0</v>
      </c>
      <c r="M391" s="115">
        <v>0.4126736111111111</v>
      </c>
      <c r="N391" s="4"/>
      <c r="O391" s="4"/>
      <c r="P391" s="116" t="b">
        <f>IFNA(IF(VLOOKUP($A391,'Add from APT'!$AA$2:$AC808,3,FALSE)&gt;0,TRUE,FALSE),"ER - NOT IN APT")</f>
        <v>0</v>
      </c>
      <c r="Q391" s="82" t="str">
        <f>IF(ISLOGICAL(P391),IF(P391,"ER - REPS IN APT", IFNA(VLOOKUP($A391,RAW_APT!$A$3:$M808,7,FALSE),"ER - NOT IN APT")),P391)</f>
        <v>Result</v>
      </c>
      <c r="R391" s="117" t="b">
        <f t="shared" si="2"/>
        <v>1</v>
      </c>
      <c r="S391" s="116">
        <f t="shared" si="3"/>
        <v>1</v>
      </c>
      <c r="T391" s="146"/>
      <c r="U391" s="147"/>
      <c r="V391" s="147"/>
      <c r="W391" s="147"/>
      <c r="X391" s="120" t="b">
        <f t="shared" si="4"/>
        <v>0</v>
      </c>
      <c r="Y391" s="121" t="b">
        <v>0</v>
      </c>
      <c r="Z391" s="122" t="str">
        <f t="shared" si="5"/>
        <v/>
      </c>
      <c r="AA391" s="122" t="b">
        <f t="shared" si="6"/>
        <v>0</v>
      </c>
      <c r="AB391" s="147" t="b">
        <v>0</v>
      </c>
      <c r="AC391" s="148">
        <v>205.0</v>
      </c>
      <c r="AD391" s="149" t="b">
        <v>0</v>
      </c>
      <c r="AE391" s="125" t="str">
        <f t="shared" si="7"/>
        <v/>
      </c>
      <c r="AF391" s="117" t="b">
        <f t="shared" si="8"/>
        <v>0</v>
      </c>
      <c r="AG391" s="126" t="b">
        <f t="shared" si="9"/>
        <v>0</v>
      </c>
      <c r="AH391" s="148"/>
      <c r="AI391" s="150"/>
      <c r="AJ391" s="146"/>
      <c r="AK391" s="83" t="str">
        <f t="shared" si="10"/>
        <v>Negative</v>
      </c>
      <c r="AL391" s="147"/>
      <c r="AM391" s="83" t="s">
        <v>280</v>
      </c>
      <c r="AN391" s="83" t="s">
        <v>352</v>
      </c>
      <c r="AO391" s="83" t="str">
        <f>IFERROR(__xludf.DUMMYFUNCTION("IF($AG391, ""DELETED"",TRIM(JOIN("" "",D391:E391)))"),"")</f>
        <v/>
      </c>
      <c r="AP391" s="83" t="str">
        <f t="shared" ref="AP391:AQ391" si="415">IF($AG391, "DELETED", TRIM(CONCATENATE(F391,I391,U391)))</f>
        <v/>
      </c>
      <c r="AQ391" s="83" t="str">
        <f t="shared" si="415"/>
        <v/>
      </c>
      <c r="AR391" s="83" t="str">
        <f>IFERROR(__xludf.DUMMYFUNCTION("IF($AG391, ""DELETED"", TRIM(JOIN("" "",AP391,AQ391)))"),"")</f>
        <v/>
      </c>
      <c r="AS391" s="127"/>
      <c r="AT391" s="128" t="b">
        <f t="shared" si="12"/>
        <v>0</v>
      </c>
      <c r="AU391" s="128" t="str">
        <f t="shared" si="13"/>
        <v/>
      </c>
      <c r="AV391" s="128" t="str">
        <f t="shared" si="14"/>
        <v/>
      </c>
      <c r="AW391" s="128" t="str">
        <f t="shared" si="15"/>
        <v/>
      </c>
      <c r="AX391" s="129" t="str">
        <f t="shared" si="16"/>
        <v/>
      </c>
      <c r="AY391" s="143"/>
      <c r="AZ391" s="130"/>
      <c r="BA391" s="131" t="str">
        <f t="shared" si="17"/>
        <v/>
      </c>
      <c r="BB391" s="143"/>
      <c r="BC391" s="143"/>
      <c r="BD391" s="132"/>
      <c r="BE391" s="141"/>
      <c r="BF391" s="134" t="str">
        <f t="shared" si="18"/>
        <v/>
      </c>
      <c r="BG391" s="135" t="str">
        <f t="shared" si="19"/>
        <v>FLB4077__44508_0.295300925925926___Negative_44508_0.412673611111111_</v>
      </c>
      <c r="BH391" s="136" t="str">
        <f t="shared" si="20"/>
        <v/>
      </c>
      <c r="BI391" s="141" t="s">
        <v>1147</v>
      </c>
      <c r="BJ391" s="137" t="str">
        <f t="shared" si="21"/>
        <v>FLB4108</v>
      </c>
      <c r="BK391" s="138" t="b">
        <f t="shared" si="22"/>
        <v>0</v>
      </c>
      <c r="BL391" s="137" t="str">
        <f t="shared" si="23"/>
        <v/>
      </c>
      <c r="BM391" s="132"/>
      <c r="BN391" s="8" t="b">
        <f t="shared" si="24"/>
        <v>1</v>
      </c>
      <c r="BO391" s="139" t="b">
        <f t="shared" si="25"/>
        <v>0</v>
      </c>
      <c r="BP391" s="140" t="b">
        <f t="shared" si="26"/>
        <v>1</v>
      </c>
      <c r="BQ391" s="4"/>
      <c r="BR391" s="4" t="str">
        <f t="shared" si="27"/>
        <v/>
      </c>
      <c r="BS391" s="4"/>
      <c r="BT391" s="4"/>
    </row>
    <row r="392">
      <c r="A392" s="143" t="s">
        <v>1148</v>
      </c>
      <c r="B392" s="144">
        <v>44508.0</v>
      </c>
      <c r="C392" s="115">
        <v>0.2967592592592593</v>
      </c>
      <c r="D392" s="4"/>
      <c r="E392" s="143"/>
      <c r="F392" s="149"/>
      <c r="G392" s="149"/>
      <c r="H392" s="151"/>
      <c r="I392" s="4"/>
      <c r="J392" s="4"/>
      <c r="K392" s="4" t="s">
        <v>622</v>
      </c>
      <c r="L392" s="145">
        <v>44508.0</v>
      </c>
      <c r="M392" s="115">
        <v>0.4126736111111111</v>
      </c>
      <c r="N392" s="151"/>
      <c r="O392" s="4"/>
      <c r="P392" s="116" t="b">
        <f>IFNA(IF(VLOOKUP($A392,'Add from APT'!$AA$2:$AC808,3,FALSE)&gt;0,TRUE,FALSE),"ER - NOT IN APT")</f>
        <v>0</v>
      </c>
      <c r="Q392" s="82" t="str">
        <f>IF(ISLOGICAL(P392),IF(P392,"ER - REPS IN APT", IFNA(VLOOKUP($A392,RAW_APT!$A$3:$M808,7,FALSE),"ER - NOT IN APT")),P392)</f>
        <v>Result</v>
      </c>
      <c r="R392" s="117" t="b">
        <f t="shared" si="2"/>
        <v>1</v>
      </c>
      <c r="S392" s="116">
        <f t="shared" si="3"/>
        <v>1</v>
      </c>
      <c r="T392" s="148">
        <v>0.0</v>
      </c>
      <c r="U392" s="149"/>
      <c r="V392" s="149"/>
      <c r="W392" s="147"/>
      <c r="X392" s="120" t="b">
        <f t="shared" si="4"/>
        <v>0</v>
      </c>
      <c r="Y392" s="121" t="b">
        <v>0</v>
      </c>
      <c r="Z392" s="122" t="str">
        <f t="shared" si="5"/>
        <v/>
      </c>
      <c r="AA392" s="122" t="b">
        <f t="shared" si="6"/>
        <v>0</v>
      </c>
      <c r="AB392" s="147" t="b">
        <v>0</v>
      </c>
      <c r="AC392" s="148">
        <v>654.0</v>
      </c>
      <c r="AD392" s="149" t="b">
        <v>1</v>
      </c>
      <c r="AE392" s="125" t="str">
        <f t="shared" si="7"/>
        <v/>
      </c>
      <c r="AF392" s="117" t="b">
        <f t="shared" si="8"/>
        <v>0</v>
      </c>
      <c r="AG392" s="126" t="b">
        <f t="shared" si="9"/>
        <v>0</v>
      </c>
      <c r="AH392" s="148"/>
      <c r="AI392" s="150"/>
      <c r="AJ392" s="146"/>
      <c r="AK392" s="83" t="str">
        <f t="shared" si="10"/>
        <v>Negative</v>
      </c>
      <c r="AL392" s="147"/>
      <c r="AM392" s="83" t="s">
        <v>280</v>
      </c>
      <c r="AN392" s="83" t="s">
        <v>1018</v>
      </c>
      <c r="AO392" s="83" t="str">
        <f>IFERROR(__xludf.DUMMYFUNCTION("IF($AG392, ""DELETED"",TRIM(JOIN("" "",D392:E392)))"),"")</f>
        <v/>
      </c>
      <c r="AP392" s="83" t="str">
        <f t="shared" ref="AP392:AQ392" si="416">IF($AG392, "DELETED", TRIM(CONCATENATE(F392,I392,U392)))</f>
        <v/>
      </c>
      <c r="AQ392" s="83" t="str">
        <f t="shared" si="416"/>
        <v/>
      </c>
      <c r="AR392" s="83" t="str">
        <f>IFERROR(__xludf.DUMMYFUNCTION("IF($AG392, ""DELETED"", TRIM(JOIN("" "",AP392,AQ392)))"),"")</f>
        <v/>
      </c>
      <c r="AS392" s="127"/>
      <c r="AT392" s="128" t="b">
        <f t="shared" si="12"/>
        <v>0</v>
      </c>
      <c r="AU392" s="128" t="str">
        <f t="shared" si="13"/>
        <v/>
      </c>
      <c r="AV392" s="128" t="str">
        <f t="shared" si="14"/>
        <v/>
      </c>
      <c r="AW392" s="128" t="str">
        <f t="shared" si="15"/>
        <v/>
      </c>
      <c r="AX392" s="129" t="str">
        <f t="shared" si="16"/>
        <v/>
      </c>
      <c r="AY392" s="143"/>
      <c r="AZ392" s="130"/>
      <c r="BA392" s="131" t="str">
        <f t="shared" si="17"/>
        <v/>
      </c>
      <c r="BB392" s="143"/>
      <c r="BC392" s="143"/>
      <c r="BD392" s="132"/>
      <c r="BE392" s="141"/>
      <c r="BF392" s="134" t="str">
        <f t="shared" si="18"/>
        <v/>
      </c>
      <c r="BG392" s="135" t="str">
        <f t="shared" si="19"/>
        <v>FLB4062__44508_0.296759259259259___Negative_44508_0.412673611111111_</v>
      </c>
      <c r="BH392" s="136" t="str">
        <f t="shared" si="20"/>
        <v/>
      </c>
      <c r="BI392" s="141" t="s">
        <v>1149</v>
      </c>
      <c r="BJ392" s="137" t="str">
        <f t="shared" si="21"/>
        <v>FLB4110</v>
      </c>
      <c r="BK392" s="138" t="b">
        <f t="shared" si="22"/>
        <v>0</v>
      </c>
      <c r="BL392" s="137" t="str">
        <f t="shared" si="23"/>
        <v/>
      </c>
      <c r="BM392" s="132"/>
      <c r="BN392" s="8" t="b">
        <f t="shared" si="24"/>
        <v>1</v>
      </c>
      <c r="BO392" s="139" t="b">
        <f t="shared" si="25"/>
        <v>0</v>
      </c>
      <c r="BP392" s="140" t="b">
        <f t="shared" si="26"/>
        <v>1</v>
      </c>
      <c r="BQ392" s="4"/>
      <c r="BR392" s="4" t="str">
        <f t="shared" si="27"/>
        <v/>
      </c>
      <c r="BS392" s="4"/>
      <c r="BT392" s="4"/>
    </row>
    <row r="393">
      <c r="A393" s="4" t="s">
        <v>1150</v>
      </c>
      <c r="B393" s="144">
        <v>44508.0</v>
      </c>
      <c r="C393" s="115">
        <v>0.29703703703703704</v>
      </c>
      <c r="D393" s="4"/>
      <c r="E393" s="143"/>
      <c r="F393" s="4"/>
      <c r="G393" s="4"/>
      <c r="H393" s="151"/>
      <c r="I393" s="4"/>
      <c r="J393" s="4"/>
      <c r="K393" s="4" t="s">
        <v>622</v>
      </c>
      <c r="L393" s="145">
        <v>44508.0</v>
      </c>
      <c r="M393" s="115">
        <v>0.4126736111111111</v>
      </c>
      <c r="N393" s="4"/>
      <c r="O393" s="4"/>
      <c r="P393" s="116" t="b">
        <f>IFNA(IF(VLOOKUP($A393,'Add from APT'!$AA$2:$AC808,3,FALSE)&gt;0,TRUE,FALSE),"ER - NOT IN APT")</f>
        <v>0</v>
      </c>
      <c r="Q393" s="82" t="str">
        <f>IF(ISLOGICAL(P393),IF(P393,"ER - REPS IN APT", IFNA(VLOOKUP($A393,RAW_APT!$A$3:$M808,7,FALSE),"ER - NOT IN APT")),P393)</f>
        <v>Result</v>
      </c>
      <c r="R393" s="117" t="b">
        <f t="shared" si="2"/>
        <v>1</v>
      </c>
      <c r="S393" s="116">
        <f t="shared" si="3"/>
        <v>1</v>
      </c>
      <c r="T393" s="146"/>
      <c r="U393" s="147"/>
      <c r="V393" s="147"/>
      <c r="W393" s="147"/>
      <c r="X393" s="120" t="b">
        <f t="shared" si="4"/>
        <v>0</v>
      </c>
      <c r="Y393" s="121" t="b">
        <v>0</v>
      </c>
      <c r="Z393" s="122" t="str">
        <f t="shared" si="5"/>
        <v/>
      </c>
      <c r="AA393" s="122" t="b">
        <f t="shared" si="6"/>
        <v>0</v>
      </c>
      <c r="AB393" s="147" t="b">
        <v>0</v>
      </c>
      <c r="AC393" s="148">
        <v>204.0</v>
      </c>
      <c r="AD393" s="149" t="b">
        <v>0</v>
      </c>
      <c r="AE393" s="125" t="str">
        <f t="shared" si="7"/>
        <v/>
      </c>
      <c r="AF393" s="117" t="b">
        <f t="shared" si="8"/>
        <v>0</v>
      </c>
      <c r="AG393" s="126" t="b">
        <f t="shared" si="9"/>
        <v>0</v>
      </c>
      <c r="AH393" s="148"/>
      <c r="AI393" s="150"/>
      <c r="AJ393" s="146"/>
      <c r="AK393" s="83" t="str">
        <f t="shared" si="10"/>
        <v>Negative</v>
      </c>
      <c r="AL393" s="147"/>
      <c r="AM393" s="83" t="s">
        <v>280</v>
      </c>
      <c r="AN393" s="83" t="s">
        <v>360</v>
      </c>
      <c r="AO393" s="83" t="str">
        <f>IFERROR(__xludf.DUMMYFUNCTION("IF($AG393, ""DELETED"",TRIM(JOIN("" "",D393:E393)))"),"")</f>
        <v/>
      </c>
      <c r="AP393" s="83" t="str">
        <f t="shared" ref="AP393:AQ393" si="417">IF($AG393, "DELETED", TRIM(CONCATENATE(F393,I393,U393)))</f>
        <v/>
      </c>
      <c r="AQ393" s="83" t="str">
        <f t="shared" si="417"/>
        <v/>
      </c>
      <c r="AR393" s="83" t="str">
        <f>IFERROR(__xludf.DUMMYFUNCTION("IF($AG393, ""DELETED"", TRIM(JOIN("" "",AP393,AQ393)))"),"")</f>
        <v/>
      </c>
      <c r="AS393" s="127"/>
      <c r="AT393" s="128" t="b">
        <f t="shared" si="12"/>
        <v>0</v>
      </c>
      <c r="AU393" s="128" t="str">
        <f t="shared" si="13"/>
        <v/>
      </c>
      <c r="AV393" s="128" t="str">
        <f t="shared" si="14"/>
        <v/>
      </c>
      <c r="AW393" s="128" t="str">
        <f t="shared" si="15"/>
        <v/>
      </c>
      <c r="AX393" s="129" t="str">
        <f t="shared" si="16"/>
        <v/>
      </c>
      <c r="AY393" s="143"/>
      <c r="AZ393" s="130"/>
      <c r="BA393" s="131" t="str">
        <f t="shared" si="17"/>
        <v/>
      </c>
      <c r="BB393" s="143"/>
      <c r="BC393" s="143"/>
      <c r="BD393" s="132"/>
      <c r="BE393" s="141"/>
      <c r="BF393" s="134" t="str">
        <f t="shared" si="18"/>
        <v/>
      </c>
      <c r="BG393" s="135" t="str">
        <f t="shared" si="19"/>
        <v>FLB4049__44508_0.297037037037037___Negative_44508_0.412673611111111_</v>
      </c>
      <c r="BH393" s="136" t="str">
        <f t="shared" si="20"/>
        <v/>
      </c>
      <c r="BI393" s="141" t="s">
        <v>1151</v>
      </c>
      <c r="BJ393" s="137" t="str">
        <f t="shared" si="21"/>
        <v>FLB4381</v>
      </c>
      <c r="BK393" s="138" t="b">
        <f t="shared" si="22"/>
        <v>0</v>
      </c>
      <c r="BL393" s="137" t="str">
        <f t="shared" si="23"/>
        <v/>
      </c>
      <c r="BM393" s="132"/>
      <c r="BN393" s="8" t="b">
        <f t="shared" si="24"/>
        <v>1</v>
      </c>
      <c r="BO393" s="139" t="b">
        <f t="shared" si="25"/>
        <v>0</v>
      </c>
      <c r="BP393" s="140" t="b">
        <f t="shared" si="26"/>
        <v>1</v>
      </c>
      <c r="BQ393" s="4"/>
      <c r="BR393" s="4" t="str">
        <f t="shared" si="27"/>
        <v/>
      </c>
      <c r="BS393" s="4"/>
      <c r="BT393" s="4"/>
    </row>
    <row r="394">
      <c r="A394" s="143" t="s">
        <v>1152</v>
      </c>
      <c r="B394" s="144">
        <v>44508.0</v>
      </c>
      <c r="C394" s="115">
        <v>0.31627314814814816</v>
      </c>
      <c r="D394" s="4"/>
      <c r="E394" s="143"/>
      <c r="F394" s="149"/>
      <c r="G394" s="147"/>
      <c r="H394" s="151"/>
      <c r="I394" s="4"/>
      <c r="J394" s="4"/>
      <c r="K394" s="4" t="s">
        <v>622</v>
      </c>
      <c r="L394" s="145">
        <v>44508.0</v>
      </c>
      <c r="M394" s="115">
        <v>0.4126736111111111</v>
      </c>
      <c r="N394" s="151"/>
      <c r="O394" s="4"/>
      <c r="P394" s="116" t="b">
        <f>IFNA(IF(VLOOKUP($A394,'Add from APT'!$AA$2:$AC808,3,FALSE)&gt;0,TRUE,FALSE),"ER - NOT IN APT")</f>
        <v>0</v>
      </c>
      <c r="Q394" s="82" t="str">
        <f>IF(ISLOGICAL(P394),IF(P394,"ER - REPS IN APT", IFNA(VLOOKUP($A394,RAW_APT!$A$3:$M808,7,FALSE),"ER - NOT IN APT")),P394)</f>
        <v>Result</v>
      </c>
      <c r="R394" s="117" t="b">
        <f t="shared" si="2"/>
        <v>1</v>
      </c>
      <c r="S394" s="116">
        <f t="shared" si="3"/>
        <v>1</v>
      </c>
      <c r="T394" s="148">
        <v>0.0</v>
      </c>
      <c r="U394" s="149"/>
      <c r="V394" s="147"/>
      <c r="W394" s="147"/>
      <c r="X394" s="120" t="b">
        <f t="shared" si="4"/>
        <v>0</v>
      </c>
      <c r="Y394" s="121" t="b">
        <v>0</v>
      </c>
      <c r="Z394" s="122" t="str">
        <f t="shared" si="5"/>
        <v/>
      </c>
      <c r="AA394" s="122" t="b">
        <f t="shared" si="6"/>
        <v>0</v>
      </c>
      <c r="AB394" s="147" t="b">
        <v>0</v>
      </c>
      <c r="AC394" s="148">
        <v>653.0</v>
      </c>
      <c r="AD394" s="149" t="b">
        <v>1</v>
      </c>
      <c r="AE394" s="125" t="str">
        <f t="shared" si="7"/>
        <v/>
      </c>
      <c r="AF394" s="117" t="b">
        <f t="shared" si="8"/>
        <v>0</v>
      </c>
      <c r="AG394" s="126" t="b">
        <f t="shared" si="9"/>
        <v>0</v>
      </c>
      <c r="AH394" s="148"/>
      <c r="AI394" s="150"/>
      <c r="AJ394" s="146"/>
      <c r="AK394" s="83" t="str">
        <f t="shared" si="10"/>
        <v>Negative</v>
      </c>
      <c r="AL394" s="147"/>
      <c r="AM394" s="83" t="s">
        <v>280</v>
      </c>
      <c r="AN394" s="83" t="s">
        <v>1153</v>
      </c>
      <c r="AO394" s="83" t="str">
        <f>IFERROR(__xludf.DUMMYFUNCTION("IF($AG394, ""DELETED"",TRIM(JOIN("" "",D394:E394)))"),"")</f>
        <v/>
      </c>
      <c r="AP394" s="83" t="str">
        <f t="shared" ref="AP394:AQ394" si="418">IF($AG394, "DELETED", TRIM(CONCATENATE(F394,I394,U394)))</f>
        <v/>
      </c>
      <c r="AQ394" s="83" t="str">
        <f t="shared" si="418"/>
        <v/>
      </c>
      <c r="AR394" s="83" t="str">
        <f>IFERROR(__xludf.DUMMYFUNCTION("IF($AG394, ""DELETED"", TRIM(JOIN("" "",AP394,AQ394)))"),"")</f>
        <v/>
      </c>
      <c r="AS394" s="127"/>
      <c r="AT394" s="128" t="b">
        <f t="shared" si="12"/>
        <v>0</v>
      </c>
      <c r="AU394" s="128" t="str">
        <f t="shared" si="13"/>
        <v/>
      </c>
      <c r="AV394" s="128" t="str">
        <f t="shared" si="14"/>
        <v/>
      </c>
      <c r="AW394" s="128" t="str">
        <f t="shared" si="15"/>
        <v/>
      </c>
      <c r="AX394" s="129" t="str">
        <f t="shared" si="16"/>
        <v/>
      </c>
      <c r="AY394" s="143"/>
      <c r="AZ394" s="130"/>
      <c r="BA394" s="131" t="str">
        <f t="shared" si="17"/>
        <v/>
      </c>
      <c r="BB394" s="143"/>
      <c r="BC394" s="143"/>
      <c r="BD394" s="132"/>
      <c r="BE394" s="141"/>
      <c r="BF394" s="134" t="str">
        <f t="shared" si="18"/>
        <v/>
      </c>
      <c r="BG394" s="135" t="str">
        <f t="shared" si="19"/>
        <v>FLB3866__44508_0.316273148148148___Negative_44508_0.412673611111111_</v>
      </c>
      <c r="BH394" s="136" t="str">
        <f t="shared" si="20"/>
        <v/>
      </c>
      <c r="BI394" s="141" t="s">
        <v>1154</v>
      </c>
      <c r="BJ394" s="137" t="str">
        <f t="shared" si="21"/>
        <v>FLB4383</v>
      </c>
      <c r="BK394" s="138" t="b">
        <f t="shared" si="22"/>
        <v>0</v>
      </c>
      <c r="BL394" s="137" t="str">
        <f t="shared" si="23"/>
        <v/>
      </c>
      <c r="BM394" s="132"/>
      <c r="BN394" s="8" t="b">
        <f t="shared" si="24"/>
        <v>1</v>
      </c>
      <c r="BO394" s="139" t="b">
        <f t="shared" si="25"/>
        <v>0</v>
      </c>
      <c r="BP394" s="140" t="b">
        <f t="shared" si="26"/>
        <v>1</v>
      </c>
      <c r="BQ394" s="4"/>
      <c r="BR394" s="4" t="str">
        <f t="shared" si="27"/>
        <v/>
      </c>
      <c r="BS394" s="4"/>
      <c r="BT394" s="4"/>
    </row>
    <row r="395">
      <c r="A395" s="4" t="s">
        <v>1155</v>
      </c>
      <c r="B395" s="144">
        <v>44508.0</v>
      </c>
      <c r="C395" s="115">
        <v>0.3169328703703704</v>
      </c>
      <c r="D395" s="4"/>
      <c r="E395" s="143"/>
      <c r="F395" s="4"/>
      <c r="G395" s="4"/>
      <c r="H395" s="151"/>
      <c r="I395" s="4"/>
      <c r="J395" s="4"/>
      <c r="K395" s="4" t="s">
        <v>622</v>
      </c>
      <c r="L395" s="145">
        <v>44508.0</v>
      </c>
      <c r="M395" s="115">
        <v>0.4126736111111111</v>
      </c>
      <c r="N395" s="4"/>
      <c r="O395" s="4"/>
      <c r="P395" s="116" t="b">
        <f>IFNA(IF(VLOOKUP($A395,'Add from APT'!$AA$2:$AC808,3,FALSE)&gt;0,TRUE,FALSE),"ER - NOT IN APT")</f>
        <v>0</v>
      </c>
      <c r="Q395" s="82" t="str">
        <f>IF(ISLOGICAL(P395),IF(P395,"ER - REPS IN APT", IFNA(VLOOKUP($A395,RAW_APT!$A$3:$M808,7,FALSE),"ER - NOT IN APT")),P395)</f>
        <v>Result</v>
      </c>
      <c r="R395" s="117" t="b">
        <f t="shared" si="2"/>
        <v>1</v>
      </c>
      <c r="S395" s="116">
        <f t="shared" si="3"/>
        <v>1</v>
      </c>
      <c r="T395" s="146"/>
      <c r="U395" s="147"/>
      <c r="V395" s="147"/>
      <c r="W395" s="147"/>
      <c r="X395" s="120" t="b">
        <f t="shared" si="4"/>
        <v>0</v>
      </c>
      <c r="Y395" s="121" t="b">
        <v>0</v>
      </c>
      <c r="Z395" s="122" t="str">
        <f t="shared" si="5"/>
        <v/>
      </c>
      <c r="AA395" s="122" t="b">
        <f t="shared" si="6"/>
        <v>0</v>
      </c>
      <c r="AB395" s="147" t="b">
        <v>0</v>
      </c>
      <c r="AC395" s="148">
        <v>203.0</v>
      </c>
      <c r="AD395" s="149" t="b">
        <v>0</v>
      </c>
      <c r="AE395" s="125" t="str">
        <f t="shared" si="7"/>
        <v/>
      </c>
      <c r="AF395" s="117" t="b">
        <f t="shared" si="8"/>
        <v>0</v>
      </c>
      <c r="AG395" s="126" t="b">
        <f t="shared" si="9"/>
        <v>0</v>
      </c>
      <c r="AH395" s="148"/>
      <c r="AI395" s="150"/>
      <c r="AJ395" s="146"/>
      <c r="AK395" s="83" t="str">
        <f t="shared" si="10"/>
        <v>Negative</v>
      </c>
      <c r="AL395" s="147"/>
      <c r="AM395" s="83" t="s">
        <v>280</v>
      </c>
      <c r="AN395" s="83" t="s">
        <v>413</v>
      </c>
      <c r="AO395" s="83" t="str">
        <f>IFERROR(__xludf.DUMMYFUNCTION("IF($AG395, ""DELETED"",TRIM(JOIN("" "",D395:E395)))"),"")</f>
        <v/>
      </c>
      <c r="AP395" s="83" t="str">
        <f t="shared" ref="AP395:AQ395" si="419">IF($AG395, "DELETED", TRIM(CONCATENATE(F395,I395,U395)))</f>
        <v/>
      </c>
      <c r="AQ395" s="83" t="str">
        <f t="shared" si="419"/>
        <v/>
      </c>
      <c r="AR395" s="83" t="str">
        <f>IFERROR(__xludf.DUMMYFUNCTION("IF($AG395, ""DELETED"", TRIM(JOIN("" "",AP395,AQ395)))"),"")</f>
        <v/>
      </c>
      <c r="AS395" s="127"/>
      <c r="AT395" s="128" t="b">
        <f t="shared" si="12"/>
        <v>0</v>
      </c>
      <c r="AU395" s="128" t="str">
        <f t="shared" si="13"/>
        <v/>
      </c>
      <c r="AV395" s="128" t="str">
        <f t="shared" si="14"/>
        <v/>
      </c>
      <c r="AW395" s="128" t="str">
        <f t="shared" si="15"/>
        <v/>
      </c>
      <c r="AX395" s="129" t="str">
        <f t="shared" si="16"/>
        <v/>
      </c>
      <c r="AY395" s="143"/>
      <c r="AZ395" s="130"/>
      <c r="BA395" s="131" t="str">
        <f t="shared" si="17"/>
        <v/>
      </c>
      <c r="BB395" s="143"/>
      <c r="BC395" s="143"/>
      <c r="BD395" s="132"/>
      <c r="BE395" s="141"/>
      <c r="BF395" s="134" t="str">
        <f t="shared" si="18"/>
        <v/>
      </c>
      <c r="BG395" s="135" t="str">
        <f t="shared" si="19"/>
        <v>FLB2377__44508_0.31693287037037___Negative_44508_0.412673611111111_</v>
      </c>
      <c r="BH395" s="136" t="str">
        <f t="shared" si="20"/>
        <v/>
      </c>
      <c r="BI395" s="141" t="s">
        <v>1156</v>
      </c>
      <c r="BJ395" s="137" t="str">
        <f t="shared" si="21"/>
        <v>FLB4384</v>
      </c>
      <c r="BK395" s="138" t="b">
        <f t="shared" si="22"/>
        <v>0</v>
      </c>
      <c r="BL395" s="137" t="str">
        <f t="shared" si="23"/>
        <v/>
      </c>
      <c r="BM395" s="132"/>
      <c r="BN395" s="8" t="b">
        <f t="shared" si="24"/>
        <v>1</v>
      </c>
      <c r="BO395" s="139" t="b">
        <f t="shared" si="25"/>
        <v>0</v>
      </c>
      <c r="BP395" s="140" t="b">
        <f t="shared" si="26"/>
        <v>1</v>
      </c>
      <c r="BQ395" s="4"/>
      <c r="BR395" s="4" t="str">
        <f t="shared" si="27"/>
        <v/>
      </c>
      <c r="BS395" s="4"/>
      <c r="BT395" s="4"/>
    </row>
    <row r="396">
      <c r="A396" s="143" t="s">
        <v>1157</v>
      </c>
      <c r="B396" s="144">
        <v>44508.0</v>
      </c>
      <c r="C396" s="115">
        <v>0.31722222222222224</v>
      </c>
      <c r="D396" s="4"/>
      <c r="E396" s="143"/>
      <c r="F396" s="149"/>
      <c r="G396" s="149"/>
      <c r="H396" s="151"/>
      <c r="I396" s="4"/>
      <c r="J396" s="4"/>
      <c r="K396" s="4" t="s">
        <v>622</v>
      </c>
      <c r="L396" s="145">
        <v>44508.0</v>
      </c>
      <c r="M396" s="115">
        <v>0.4126736111111111</v>
      </c>
      <c r="N396" s="151"/>
      <c r="O396" s="4"/>
      <c r="P396" s="116" t="b">
        <f>IFNA(IF(VLOOKUP($A396,'Add from APT'!$AA$2:$AC808,3,FALSE)&gt;0,TRUE,FALSE),"ER - NOT IN APT")</f>
        <v>0</v>
      </c>
      <c r="Q396" s="82" t="str">
        <f>IF(ISLOGICAL(P396),IF(P396,"ER - REPS IN APT", IFNA(VLOOKUP($A396,RAW_APT!$A$3:$M808,7,FALSE),"ER - NOT IN APT")),P396)</f>
        <v>Result</v>
      </c>
      <c r="R396" s="117" t="b">
        <f t="shared" si="2"/>
        <v>1</v>
      </c>
      <c r="S396" s="116">
        <f t="shared" si="3"/>
        <v>1</v>
      </c>
      <c r="T396" s="148">
        <v>0.0</v>
      </c>
      <c r="U396" s="149"/>
      <c r="V396" s="149"/>
      <c r="W396" s="147"/>
      <c r="X396" s="120" t="b">
        <f t="shared" si="4"/>
        <v>0</v>
      </c>
      <c r="Y396" s="121" t="b">
        <v>0</v>
      </c>
      <c r="Z396" s="122" t="str">
        <f t="shared" si="5"/>
        <v/>
      </c>
      <c r="AA396" s="122" t="b">
        <f t="shared" si="6"/>
        <v>0</v>
      </c>
      <c r="AB396" s="147" t="b">
        <v>0</v>
      </c>
      <c r="AC396" s="148">
        <v>652.0</v>
      </c>
      <c r="AD396" s="149" t="b">
        <v>1</v>
      </c>
      <c r="AE396" s="125" t="str">
        <f t="shared" si="7"/>
        <v/>
      </c>
      <c r="AF396" s="117" t="b">
        <f t="shared" si="8"/>
        <v>0</v>
      </c>
      <c r="AG396" s="126" t="b">
        <f t="shared" si="9"/>
        <v>0</v>
      </c>
      <c r="AH396" s="148"/>
      <c r="AI396" s="150"/>
      <c r="AJ396" s="146"/>
      <c r="AK396" s="83" t="str">
        <f t="shared" si="10"/>
        <v>Negative</v>
      </c>
      <c r="AL396" s="147"/>
      <c r="AM396" s="83" t="s">
        <v>280</v>
      </c>
      <c r="AN396" s="83" t="s">
        <v>1158</v>
      </c>
      <c r="AO396" s="83" t="str">
        <f>IFERROR(__xludf.DUMMYFUNCTION("IF($AG396, ""DELETED"",TRIM(JOIN("" "",D396:E396)))"),"")</f>
        <v/>
      </c>
      <c r="AP396" s="83" t="str">
        <f t="shared" ref="AP396:AQ396" si="420">IF($AG396, "DELETED", TRIM(CONCATENATE(F396,I396,U396)))</f>
        <v/>
      </c>
      <c r="AQ396" s="83" t="str">
        <f t="shared" si="420"/>
        <v/>
      </c>
      <c r="AR396" s="83" t="str">
        <f>IFERROR(__xludf.DUMMYFUNCTION("IF($AG396, ""DELETED"", TRIM(JOIN("" "",AP396,AQ396)))"),"")</f>
        <v/>
      </c>
      <c r="AS396" s="127"/>
      <c r="AT396" s="128" t="b">
        <f t="shared" si="12"/>
        <v>0</v>
      </c>
      <c r="AU396" s="128" t="str">
        <f t="shared" si="13"/>
        <v/>
      </c>
      <c r="AV396" s="128" t="str">
        <f t="shared" si="14"/>
        <v/>
      </c>
      <c r="AW396" s="128" t="str">
        <f t="shared" si="15"/>
        <v/>
      </c>
      <c r="AX396" s="129" t="str">
        <f t="shared" si="16"/>
        <v/>
      </c>
      <c r="AY396" s="143"/>
      <c r="AZ396" s="130"/>
      <c r="BA396" s="131" t="str">
        <f t="shared" si="17"/>
        <v/>
      </c>
      <c r="BB396" s="143"/>
      <c r="BC396" s="143"/>
      <c r="BD396" s="132"/>
      <c r="BE396" s="141"/>
      <c r="BF396" s="134" t="str">
        <f t="shared" si="18"/>
        <v/>
      </c>
      <c r="BG396" s="135" t="str">
        <f t="shared" si="19"/>
        <v>FLB4003__44508_0.317222222222222___Negative_44508_0.412673611111111_</v>
      </c>
      <c r="BH396" s="136" t="str">
        <f t="shared" si="20"/>
        <v/>
      </c>
      <c r="BI396" s="141" t="s">
        <v>1159</v>
      </c>
      <c r="BJ396" s="137" t="str">
        <f t="shared" si="21"/>
        <v>FLB4386</v>
      </c>
      <c r="BK396" s="138" t="b">
        <f t="shared" si="22"/>
        <v>0</v>
      </c>
      <c r="BL396" s="137" t="str">
        <f t="shared" si="23"/>
        <v/>
      </c>
      <c r="BM396" s="132"/>
      <c r="BN396" s="8" t="b">
        <f t="shared" si="24"/>
        <v>1</v>
      </c>
      <c r="BO396" s="139" t="b">
        <f t="shared" si="25"/>
        <v>0</v>
      </c>
      <c r="BP396" s="140" t="b">
        <f t="shared" si="26"/>
        <v>1</v>
      </c>
      <c r="BQ396" s="4"/>
      <c r="BR396" s="4" t="str">
        <f t="shared" si="27"/>
        <v/>
      </c>
      <c r="BS396" s="4"/>
      <c r="BT396" s="4"/>
    </row>
    <row r="397">
      <c r="A397" s="143" t="s">
        <v>1160</v>
      </c>
      <c r="B397" s="144">
        <v>44508.0</v>
      </c>
      <c r="C397" s="115">
        <v>0.3182175925925926</v>
      </c>
      <c r="D397" s="4"/>
      <c r="E397" s="143"/>
      <c r="F397" s="149"/>
      <c r="G397" s="147"/>
      <c r="H397" s="151"/>
      <c r="I397" s="4"/>
      <c r="J397" s="4"/>
      <c r="K397" s="4" t="s">
        <v>622</v>
      </c>
      <c r="L397" s="145">
        <v>44508.0</v>
      </c>
      <c r="M397" s="115">
        <v>0.4126736111111111</v>
      </c>
      <c r="N397" s="151"/>
      <c r="O397" s="4"/>
      <c r="P397" s="116" t="b">
        <f>IFNA(IF(VLOOKUP($A397,'Add from APT'!$AA$2:$AC808,3,FALSE)&gt;0,TRUE,FALSE),"ER - NOT IN APT")</f>
        <v>0</v>
      </c>
      <c r="Q397" s="82" t="str">
        <f>IF(ISLOGICAL(P397),IF(P397,"ER - REPS IN APT", IFNA(VLOOKUP($A397,RAW_APT!$A$3:$M808,7,FALSE),"ER - NOT IN APT")),P397)</f>
        <v>Result</v>
      </c>
      <c r="R397" s="117" t="b">
        <f t="shared" si="2"/>
        <v>1</v>
      </c>
      <c r="S397" s="116">
        <f t="shared" si="3"/>
        <v>1</v>
      </c>
      <c r="T397" s="148">
        <v>0.0</v>
      </c>
      <c r="U397" s="149"/>
      <c r="V397" s="147"/>
      <c r="W397" s="147"/>
      <c r="X397" s="120" t="b">
        <f t="shared" si="4"/>
        <v>0</v>
      </c>
      <c r="Y397" s="121" t="b">
        <v>0</v>
      </c>
      <c r="Z397" s="122" t="str">
        <f t="shared" si="5"/>
        <v/>
      </c>
      <c r="AA397" s="122" t="b">
        <f t="shared" si="6"/>
        <v>0</v>
      </c>
      <c r="AB397" s="147" t="b">
        <v>0</v>
      </c>
      <c r="AC397" s="148">
        <v>651.0</v>
      </c>
      <c r="AD397" s="149" t="b">
        <v>1</v>
      </c>
      <c r="AE397" s="125" t="str">
        <f t="shared" si="7"/>
        <v/>
      </c>
      <c r="AF397" s="117" t="b">
        <f t="shared" si="8"/>
        <v>0</v>
      </c>
      <c r="AG397" s="126" t="b">
        <f t="shared" si="9"/>
        <v>0</v>
      </c>
      <c r="AH397" s="148"/>
      <c r="AI397" s="150"/>
      <c r="AJ397" s="146"/>
      <c r="AK397" s="83" t="str">
        <f t="shared" si="10"/>
        <v>Negative</v>
      </c>
      <c r="AL397" s="147"/>
      <c r="AM397" s="83" t="s">
        <v>280</v>
      </c>
      <c r="AN397" s="83" t="s">
        <v>1001</v>
      </c>
      <c r="AO397" s="83" t="str">
        <f>IFERROR(__xludf.DUMMYFUNCTION("IF($AG397, ""DELETED"",TRIM(JOIN("" "",D397:E397)))"),"")</f>
        <v/>
      </c>
      <c r="AP397" s="83" t="str">
        <f t="shared" ref="AP397:AQ397" si="421">IF($AG397, "DELETED", TRIM(CONCATENATE(F397,I397,U397)))</f>
        <v/>
      </c>
      <c r="AQ397" s="83" t="str">
        <f t="shared" si="421"/>
        <v/>
      </c>
      <c r="AR397" s="83" t="str">
        <f>IFERROR(__xludf.DUMMYFUNCTION("IF($AG397, ""DELETED"", TRIM(JOIN("" "",AP397,AQ397)))"),"")</f>
        <v/>
      </c>
      <c r="AS397" s="127"/>
      <c r="AT397" s="128" t="b">
        <f t="shared" si="12"/>
        <v>0</v>
      </c>
      <c r="AU397" s="128" t="str">
        <f t="shared" si="13"/>
        <v/>
      </c>
      <c r="AV397" s="128" t="str">
        <f t="shared" si="14"/>
        <v/>
      </c>
      <c r="AW397" s="128" t="str">
        <f t="shared" si="15"/>
        <v/>
      </c>
      <c r="AX397" s="129" t="str">
        <f t="shared" si="16"/>
        <v/>
      </c>
      <c r="AY397" s="143"/>
      <c r="AZ397" s="130"/>
      <c r="BA397" s="131" t="str">
        <f t="shared" si="17"/>
        <v/>
      </c>
      <c r="BB397" s="143"/>
      <c r="BC397" s="143"/>
      <c r="BD397" s="132"/>
      <c r="BE397" s="141"/>
      <c r="BF397" s="134" t="str">
        <f t="shared" si="18"/>
        <v/>
      </c>
      <c r="BG397" s="135" t="str">
        <f t="shared" si="19"/>
        <v>FLB4073__44508_0.318217592592593___Negative_44508_0.412673611111111_</v>
      </c>
      <c r="BH397" s="136" t="str">
        <f t="shared" si="20"/>
        <v/>
      </c>
      <c r="BI397" s="141" t="s">
        <v>1161</v>
      </c>
      <c r="BJ397" s="137" t="str">
        <f t="shared" si="21"/>
        <v>FLB4387</v>
      </c>
      <c r="BK397" s="138" t="b">
        <f t="shared" si="22"/>
        <v>0</v>
      </c>
      <c r="BL397" s="137" t="str">
        <f t="shared" si="23"/>
        <v/>
      </c>
      <c r="BM397" s="132"/>
      <c r="BN397" s="8" t="b">
        <f t="shared" si="24"/>
        <v>1</v>
      </c>
      <c r="BO397" s="139" t="b">
        <f t="shared" si="25"/>
        <v>0</v>
      </c>
      <c r="BP397" s="140" t="b">
        <f t="shared" si="26"/>
        <v>1</v>
      </c>
      <c r="BQ397" s="4"/>
      <c r="BR397" s="4" t="str">
        <f t="shared" si="27"/>
        <v/>
      </c>
      <c r="BS397" s="4"/>
      <c r="BT397" s="4"/>
    </row>
    <row r="398">
      <c r="A398" s="143" t="s">
        <v>1162</v>
      </c>
      <c r="B398" s="144">
        <v>44508.0</v>
      </c>
      <c r="C398" s="115">
        <v>0.31859953703703703</v>
      </c>
      <c r="D398" s="4"/>
      <c r="E398" s="143"/>
      <c r="F398" s="149"/>
      <c r="G398" s="147"/>
      <c r="H398" s="151"/>
      <c r="I398" s="4"/>
      <c r="J398" s="4"/>
      <c r="K398" s="4" t="s">
        <v>622</v>
      </c>
      <c r="L398" s="145">
        <v>44508.0</v>
      </c>
      <c r="M398" s="115">
        <v>0.4126736111111111</v>
      </c>
      <c r="N398" s="4"/>
      <c r="O398" s="4"/>
      <c r="P398" s="116" t="b">
        <f>IFNA(IF(VLOOKUP($A398,'Add from APT'!$AA$2:$AC808,3,FALSE)&gt;0,TRUE,FALSE),"ER - NOT IN APT")</f>
        <v>0</v>
      </c>
      <c r="Q398" s="82" t="str">
        <f>IF(ISLOGICAL(P398),IF(P398,"ER - REPS IN APT", IFNA(VLOOKUP($A398,RAW_APT!$A$3:$M808,7,FALSE),"ER - NOT IN APT")),P398)</f>
        <v>Result</v>
      </c>
      <c r="R398" s="117" t="b">
        <f t="shared" si="2"/>
        <v>1</v>
      </c>
      <c r="S398" s="116">
        <f t="shared" si="3"/>
        <v>1</v>
      </c>
      <c r="T398" s="148">
        <v>0.0</v>
      </c>
      <c r="U398" s="149"/>
      <c r="V398" s="147"/>
      <c r="W398" s="147"/>
      <c r="X398" s="120" t="b">
        <f t="shared" si="4"/>
        <v>0</v>
      </c>
      <c r="Y398" s="121" t="b">
        <v>0</v>
      </c>
      <c r="Z398" s="122" t="str">
        <f t="shared" si="5"/>
        <v/>
      </c>
      <c r="AA398" s="122" t="b">
        <f t="shared" si="6"/>
        <v>0</v>
      </c>
      <c r="AB398" s="147" t="b">
        <v>0</v>
      </c>
      <c r="AC398" s="148">
        <v>650.0</v>
      </c>
      <c r="AD398" s="149" t="b">
        <v>1</v>
      </c>
      <c r="AE398" s="125" t="str">
        <f t="shared" si="7"/>
        <v/>
      </c>
      <c r="AF398" s="117" t="b">
        <f t="shared" si="8"/>
        <v>0</v>
      </c>
      <c r="AG398" s="126" t="b">
        <f t="shared" si="9"/>
        <v>0</v>
      </c>
      <c r="AH398" s="148"/>
      <c r="AI398" s="150"/>
      <c r="AJ398" s="146"/>
      <c r="AK398" s="83" t="str">
        <f t="shared" si="10"/>
        <v>Negative</v>
      </c>
      <c r="AL398" s="147"/>
      <c r="AM398" s="83" t="s">
        <v>280</v>
      </c>
      <c r="AN398" s="83" t="s">
        <v>1163</v>
      </c>
      <c r="AO398" s="83" t="str">
        <f>IFERROR(__xludf.DUMMYFUNCTION("IF($AG398, ""DELETED"",TRIM(JOIN("" "",D398:E398)))"),"")</f>
        <v/>
      </c>
      <c r="AP398" s="83" t="str">
        <f t="shared" ref="AP398:AQ398" si="422">IF($AG398, "DELETED", TRIM(CONCATENATE(F398,I398,U398)))</f>
        <v/>
      </c>
      <c r="AQ398" s="83" t="str">
        <f t="shared" si="422"/>
        <v/>
      </c>
      <c r="AR398" s="83" t="str">
        <f>IFERROR(__xludf.DUMMYFUNCTION("IF($AG398, ""DELETED"", TRIM(JOIN("" "",AP398,AQ398)))"),"")</f>
        <v/>
      </c>
      <c r="AS398" s="127"/>
      <c r="AT398" s="128" t="b">
        <f t="shared" si="12"/>
        <v>0</v>
      </c>
      <c r="AU398" s="128" t="str">
        <f t="shared" si="13"/>
        <v/>
      </c>
      <c r="AV398" s="128" t="str">
        <f t="shared" si="14"/>
        <v/>
      </c>
      <c r="AW398" s="128" t="str">
        <f t="shared" si="15"/>
        <v/>
      </c>
      <c r="AX398" s="129" t="str">
        <f t="shared" si="16"/>
        <v/>
      </c>
      <c r="AY398" s="143"/>
      <c r="AZ398" s="130"/>
      <c r="BA398" s="131" t="str">
        <f t="shared" si="17"/>
        <v/>
      </c>
      <c r="BB398" s="143"/>
      <c r="BC398" s="143"/>
      <c r="BD398" s="132"/>
      <c r="BE398" s="141"/>
      <c r="BF398" s="134" t="str">
        <f t="shared" si="18"/>
        <v/>
      </c>
      <c r="BG398" s="135" t="str">
        <f t="shared" si="19"/>
        <v>FLB4074__44508_0.318599537037037___Negative_44508_0.412673611111111_</v>
      </c>
      <c r="BH398" s="136" t="str">
        <f t="shared" si="20"/>
        <v/>
      </c>
      <c r="BI398" s="141" t="s">
        <v>1164</v>
      </c>
      <c r="BJ398" s="137" t="str">
        <f t="shared" si="21"/>
        <v>FLB4388</v>
      </c>
      <c r="BK398" s="138" t="b">
        <f t="shared" si="22"/>
        <v>0</v>
      </c>
      <c r="BL398" s="137" t="str">
        <f t="shared" si="23"/>
        <v/>
      </c>
      <c r="BM398" s="132"/>
      <c r="BN398" s="8" t="b">
        <f t="shared" si="24"/>
        <v>1</v>
      </c>
      <c r="BO398" s="139" t="b">
        <f t="shared" si="25"/>
        <v>0</v>
      </c>
      <c r="BP398" s="140" t="b">
        <f t="shared" si="26"/>
        <v>1</v>
      </c>
      <c r="BQ398" s="4"/>
      <c r="BR398" s="4" t="str">
        <f t="shared" si="27"/>
        <v/>
      </c>
      <c r="BS398" s="4"/>
      <c r="BT398" s="4"/>
    </row>
    <row r="399">
      <c r="A399" s="4" t="s">
        <v>1165</v>
      </c>
      <c r="B399" s="144">
        <v>44508.0</v>
      </c>
      <c r="C399" s="115">
        <v>0.3267824074074074</v>
      </c>
      <c r="D399" s="4"/>
      <c r="E399" s="143"/>
      <c r="F399" s="4"/>
      <c r="G399" s="4"/>
      <c r="H399" s="151"/>
      <c r="I399" s="4"/>
      <c r="J399" s="4"/>
      <c r="K399" s="4" t="s">
        <v>622</v>
      </c>
      <c r="L399" s="145">
        <v>44508.0</v>
      </c>
      <c r="M399" s="115">
        <v>0.4126736111111111</v>
      </c>
      <c r="N399" s="4"/>
      <c r="O399" s="4"/>
      <c r="P399" s="116" t="b">
        <f>IFNA(IF(VLOOKUP($A399,'Add from APT'!$AA$2:$AC808,3,FALSE)&gt;0,TRUE,FALSE),"ER - NOT IN APT")</f>
        <v>0</v>
      </c>
      <c r="Q399" s="82" t="str">
        <f>IF(ISLOGICAL(P399),IF(P399,"ER - REPS IN APT", IFNA(VLOOKUP($A399,RAW_APT!$A$3:$M808,7,FALSE),"ER - NOT IN APT")),P399)</f>
        <v>Result</v>
      </c>
      <c r="R399" s="117" t="b">
        <f t="shared" si="2"/>
        <v>1</v>
      </c>
      <c r="S399" s="116">
        <f t="shared" si="3"/>
        <v>1</v>
      </c>
      <c r="T399" s="146"/>
      <c r="U399" s="147"/>
      <c r="V399" s="147"/>
      <c r="W399" s="147"/>
      <c r="X399" s="120" t="b">
        <f t="shared" si="4"/>
        <v>0</v>
      </c>
      <c r="Y399" s="121" t="b">
        <v>0</v>
      </c>
      <c r="Z399" s="122" t="str">
        <f t="shared" si="5"/>
        <v/>
      </c>
      <c r="AA399" s="122" t="b">
        <f t="shared" si="6"/>
        <v>0</v>
      </c>
      <c r="AB399" s="147" t="b">
        <v>0</v>
      </c>
      <c r="AC399" s="148">
        <v>202.0</v>
      </c>
      <c r="AD399" s="149" t="b">
        <v>0</v>
      </c>
      <c r="AE399" s="125" t="str">
        <f t="shared" si="7"/>
        <v/>
      </c>
      <c r="AF399" s="117" t="b">
        <f t="shared" si="8"/>
        <v>0</v>
      </c>
      <c r="AG399" s="126" t="b">
        <f t="shared" si="9"/>
        <v>0</v>
      </c>
      <c r="AH399" s="148"/>
      <c r="AI399" s="150"/>
      <c r="AJ399" s="146"/>
      <c r="AK399" s="83" t="str">
        <f t="shared" si="10"/>
        <v>Negative</v>
      </c>
      <c r="AL399" s="147"/>
      <c r="AM399" s="83" t="s">
        <v>280</v>
      </c>
      <c r="AN399" s="83" t="s">
        <v>305</v>
      </c>
      <c r="AO399" s="83" t="str">
        <f>IFERROR(__xludf.DUMMYFUNCTION("IF($AG399, ""DELETED"",TRIM(JOIN("" "",D399:E399)))"),"")</f>
        <v/>
      </c>
      <c r="AP399" s="83" t="str">
        <f t="shared" ref="AP399:AQ399" si="423">IF($AG399, "DELETED", TRIM(CONCATENATE(F399,I399,U399)))</f>
        <v/>
      </c>
      <c r="AQ399" s="83" t="str">
        <f t="shared" si="423"/>
        <v/>
      </c>
      <c r="AR399" s="83" t="str">
        <f>IFERROR(__xludf.DUMMYFUNCTION("IF($AG399, ""DELETED"", TRIM(JOIN("" "",AP399,AQ399)))"),"")</f>
        <v/>
      </c>
      <c r="AS399" s="127"/>
      <c r="AT399" s="128" t="b">
        <f t="shared" si="12"/>
        <v>0</v>
      </c>
      <c r="AU399" s="128" t="str">
        <f t="shared" si="13"/>
        <v/>
      </c>
      <c r="AV399" s="128" t="str">
        <f t="shared" si="14"/>
        <v/>
      </c>
      <c r="AW399" s="128" t="str">
        <f t="shared" si="15"/>
        <v/>
      </c>
      <c r="AX399" s="129" t="str">
        <f t="shared" si="16"/>
        <v/>
      </c>
      <c r="AY399" s="143"/>
      <c r="AZ399" s="130"/>
      <c r="BA399" s="131" t="str">
        <f t="shared" si="17"/>
        <v/>
      </c>
      <c r="BB399" s="143"/>
      <c r="BC399" s="143"/>
      <c r="BD399" s="132"/>
      <c r="BE399" s="141"/>
      <c r="BF399" s="134" t="str">
        <f t="shared" si="18"/>
        <v/>
      </c>
      <c r="BG399" s="135" t="str">
        <f t="shared" si="19"/>
        <v>FLB4042__44508_0.326782407407407___Negative_44508_0.412673611111111_</v>
      </c>
      <c r="BH399" s="136" t="str">
        <f t="shared" si="20"/>
        <v/>
      </c>
      <c r="BI399" s="141" t="s">
        <v>1166</v>
      </c>
      <c r="BJ399" s="137" t="str">
        <f t="shared" si="21"/>
        <v>FLB4390</v>
      </c>
      <c r="BK399" s="138" t="b">
        <f t="shared" si="22"/>
        <v>0</v>
      </c>
      <c r="BL399" s="137" t="str">
        <f t="shared" si="23"/>
        <v/>
      </c>
      <c r="BM399" s="132"/>
      <c r="BN399" s="8" t="b">
        <f t="shared" si="24"/>
        <v>1</v>
      </c>
      <c r="BO399" s="139" t="b">
        <f t="shared" si="25"/>
        <v>0</v>
      </c>
      <c r="BP399" s="140" t="b">
        <f t="shared" si="26"/>
        <v>1</v>
      </c>
      <c r="BQ399" s="4"/>
      <c r="BR399" s="4" t="str">
        <f t="shared" si="27"/>
        <v/>
      </c>
      <c r="BS399" s="4"/>
      <c r="BT399" s="4"/>
    </row>
    <row r="400">
      <c r="A400" s="28" t="s">
        <v>1167</v>
      </c>
      <c r="B400" s="144">
        <v>44509.0</v>
      </c>
      <c r="C400" s="115">
        <v>0.19028935185185186</v>
      </c>
      <c r="D400" s="4"/>
      <c r="E400" s="143"/>
      <c r="F400" s="4"/>
      <c r="G400" s="4"/>
      <c r="H400" s="151"/>
      <c r="I400" s="4"/>
      <c r="J400" s="4"/>
      <c r="K400" s="4" t="s">
        <v>271</v>
      </c>
      <c r="L400" s="152"/>
      <c r="M400" s="115"/>
      <c r="N400" s="4"/>
      <c r="O400" s="4"/>
      <c r="P400" s="116" t="b">
        <f>IFNA(IF(VLOOKUP($A400,'Add from APT'!$AA$2:$AC808,3,FALSE)&gt;0,TRUE,FALSE),"ER - NOT IN APT")</f>
        <v>0</v>
      </c>
      <c r="Q400" s="82" t="str">
        <f>IF(ISLOGICAL(P400),IF(P400,"ER - REPS IN APT", IFNA(VLOOKUP($A400,RAW_APT!$A$3:$M808,7,FALSE),"ER - NOT IN APT")),P400)</f>
        <v>Collected</v>
      </c>
      <c r="R400" s="117" t="b">
        <f t="shared" si="2"/>
        <v>1</v>
      </c>
      <c r="S400" s="116">
        <f t="shared" si="3"/>
        <v>1</v>
      </c>
      <c r="T400" s="146"/>
      <c r="U400" s="147"/>
      <c r="V400" s="147"/>
      <c r="W400" s="147"/>
      <c r="X400" s="120" t="b">
        <f t="shared" si="4"/>
        <v>0</v>
      </c>
      <c r="Y400" s="121" t="b">
        <v>0</v>
      </c>
      <c r="Z400" s="122" t="str">
        <f t="shared" si="5"/>
        <v/>
      </c>
      <c r="AA400" s="122" t="b">
        <f t="shared" si="6"/>
        <v>0</v>
      </c>
      <c r="AB400" s="147" t="b">
        <v>0</v>
      </c>
      <c r="AC400" s="148">
        <v>201.0</v>
      </c>
      <c r="AD400" s="149" t="b">
        <v>0</v>
      </c>
      <c r="AE400" s="125" t="str">
        <f t="shared" si="7"/>
        <v/>
      </c>
      <c r="AF400" s="117" t="b">
        <f t="shared" si="8"/>
        <v>0</v>
      </c>
      <c r="AG400" s="126" t="b">
        <f t="shared" si="9"/>
        <v>0</v>
      </c>
      <c r="AH400" s="148"/>
      <c r="AI400" s="150"/>
      <c r="AJ400" s="146">
        <v>2.2</v>
      </c>
      <c r="AK400" s="83" t="str">
        <f t="shared" si="10"/>
        <v>Negative</v>
      </c>
      <c r="AL400" s="147"/>
      <c r="AM400" s="83" t="s">
        <v>280</v>
      </c>
      <c r="AN400" s="83" t="s">
        <v>302</v>
      </c>
      <c r="AO400" s="83" t="str">
        <f>IFERROR(__xludf.DUMMYFUNCTION("IF($AG400, ""DELETED"",TRIM(JOIN("" "",D400:E400)))"),"")</f>
        <v/>
      </c>
      <c r="AP400" s="83" t="str">
        <f t="shared" ref="AP400:AQ400" si="424">IF($AG400, "DELETED", TRIM(CONCATENATE(F400,I400,U400)))</f>
        <v/>
      </c>
      <c r="AQ400" s="83" t="str">
        <f t="shared" si="424"/>
        <v/>
      </c>
      <c r="AR400" s="83" t="str">
        <f>IFERROR(__xludf.DUMMYFUNCTION("IF($AG400, ""DELETED"", TRIM(JOIN("" "",AP400,AQ400)))"),"")</f>
        <v/>
      </c>
      <c r="AS400" s="127"/>
      <c r="AT400" s="128" t="b">
        <f t="shared" si="12"/>
        <v>0</v>
      </c>
      <c r="AU400" s="128" t="str">
        <f t="shared" si="13"/>
        <v/>
      </c>
      <c r="AV400" s="128" t="str">
        <f t="shared" si="14"/>
        <v/>
      </c>
      <c r="AW400" s="128" t="str">
        <f t="shared" si="15"/>
        <v/>
      </c>
      <c r="AX400" s="129" t="str">
        <f t="shared" si="16"/>
        <v/>
      </c>
      <c r="AY400" s="143"/>
      <c r="AZ400" s="130"/>
      <c r="BA400" s="131" t="str">
        <f t="shared" si="17"/>
        <v/>
      </c>
      <c r="BB400" s="143"/>
      <c r="BC400" s="143"/>
      <c r="BD400" s="132"/>
      <c r="BE400" s="141"/>
      <c r="BF400" s="134" t="str">
        <f t="shared" si="18"/>
        <v/>
      </c>
      <c r="BG400" s="135" t="str">
        <f t="shared" si="19"/>
        <v>FLB3856__44509_0.190289351851852___Null___</v>
      </c>
      <c r="BH400" s="136" t="str">
        <f t="shared" si="20"/>
        <v/>
      </c>
      <c r="BI400" s="141" t="s">
        <v>1168</v>
      </c>
      <c r="BJ400" s="137" t="str">
        <f t="shared" si="21"/>
        <v>FLB4391</v>
      </c>
      <c r="BK400" s="138" t="b">
        <f t="shared" si="22"/>
        <v>0</v>
      </c>
      <c r="BL400" s="137" t="str">
        <f t="shared" si="23"/>
        <v/>
      </c>
      <c r="BM400" s="132"/>
      <c r="BN400" s="8" t="b">
        <f t="shared" si="24"/>
        <v>1</v>
      </c>
      <c r="BO400" s="139" t="b">
        <f t="shared" si="25"/>
        <v>0</v>
      </c>
      <c r="BP400" s="140" t="b">
        <f t="shared" si="26"/>
        <v>1</v>
      </c>
      <c r="BQ400" s="4"/>
      <c r="BR400" s="4" t="str">
        <f t="shared" si="27"/>
        <v/>
      </c>
      <c r="BS400" s="4"/>
      <c r="BT400" s="4"/>
    </row>
    <row r="401">
      <c r="A401" s="4" t="s">
        <v>1169</v>
      </c>
      <c r="B401" s="144">
        <v>44509.0</v>
      </c>
      <c r="C401" s="115">
        <v>0.19046296296296297</v>
      </c>
      <c r="D401" s="4"/>
      <c r="E401" s="143"/>
      <c r="F401" s="4"/>
      <c r="G401" s="4"/>
      <c r="H401" s="151"/>
      <c r="I401" s="4"/>
      <c r="J401" s="4"/>
      <c r="K401" s="4" t="s">
        <v>622</v>
      </c>
      <c r="L401" s="145">
        <v>44509.0</v>
      </c>
      <c r="M401" s="115">
        <v>0.4559375</v>
      </c>
      <c r="N401" s="4"/>
      <c r="O401" s="4"/>
      <c r="P401" s="116" t="b">
        <f>IFNA(IF(VLOOKUP($A401,'Add from APT'!$AA$2:$AC808,3,FALSE)&gt;0,TRUE,FALSE),"ER - NOT IN APT")</f>
        <v>0</v>
      </c>
      <c r="Q401" s="82" t="str">
        <f>IF(ISLOGICAL(P401),IF(P401,"ER - REPS IN APT", IFNA(VLOOKUP($A401,RAW_APT!$A$3:$M808,7,FALSE),"ER - NOT IN APT")),P401)</f>
        <v>Result</v>
      </c>
      <c r="R401" s="117" t="b">
        <f t="shared" si="2"/>
        <v>1</v>
      </c>
      <c r="S401" s="116">
        <f t="shared" si="3"/>
        <v>1</v>
      </c>
      <c r="T401" s="146"/>
      <c r="U401" s="147"/>
      <c r="V401" s="147"/>
      <c r="W401" s="147"/>
      <c r="X401" s="120" t="b">
        <f t="shared" si="4"/>
        <v>0</v>
      </c>
      <c r="Y401" s="121" t="b">
        <v>0</v>
      </c>
      <c r="Z401" s="122" t="str">
        <f t="shared" si="5"/>
        <v/>
      </c>
      <c r="AA401" s="122" t="b">
        <f t="shared" si="6"/>
        <v>0</v>
      </c>
      <c r="AB401" s="147" t="b">
        <v>0</v>
      </c>
      <c r="AC401" s="148">
        <v>200.0</v>
      </c>
      <c r="AD401" s="149" t="b">
        <v>0</v>
      </c>
      <c r="AE401" s="125" t="str">
        <f t="shared" si="7"/>
        <v/>
      </c>
      <c r="AF401" s="117" t="b">
        <f t="shared" si="8"/>
        <v>0</v>
      </c>
      <c r="AG401" s="126" t="b">
        <f t="shared" si="9"/>
        <v>0</v>
      </c>
      <c r="AH401" s="148"/>
      <c r="AI401" s="150"/>
      <c r="AJ401" s="146"/>
      <c r="AK401" s="83" t="str">
        <f t="shared" si="10"/>
        <v>Negative</v>
      </c>
      <c r="AL401" s="147"/>
      <c r="AM401" s="83" t="s">
        <v>373</v>
      </c>
      <c r="AN401" s="83" t="s">
        <v>426</v>
      </c>
      <c r="AO401" s="83" t="str">
        <f>IFERROR(__xludf.DUMMYFUNCTION("IF($AG401, ""DELETED"",TRIM(JOIN("" "",D401:E401)))"),"")</f>
        <v/>
      </c>
      <c r="AP401" s="83" t="str">
        <f t="shared" ref="AP401:AQ401" si="425">IF($AG401, "DELETED", TRIM(CONCATENATE(F401,I401,U401)))</f>
        <v/>
      </c>
      <c r="AQ401" s="83" t="str">
        <f t="shared" si="425"/>
        <v/>
      </c>
      <c r="AR401" s="83" t="str">
        <f>IFERROR(__xludf.DUMMYFUNCTION("IF($AG401, ""DELETED"", TRIM(JOIN("" "",AP401,AQ401)))"),"")</f>
        <v/>
      </c>
      <c r="AS401" s="127"/>
      <c r="AT401" s="128" t="b">
        <f t="shared" si="12"/>
        <v>0</v>
      </c>
      <c r="AU401" s="128" t="str">
        <f t="shared" si="13"/>
        <v/>
      </c>
      <c r="AV401" s="128" t="str">
        <f t="shared" si="14"/>
        <v/>
      </c>
      <c r="AW401" s="128" t="str">
        <f t="shared" si="15"/>
        <v/>
      </c>
      <c r="AX401" s="129" t="str">
        <f t="shared" si="16"/>
        <v/>
      </c>
      <c r="AY401" s="143"/>
      <c r="AZ401" s="130"/>
      <c r="BA401" s="131" t="str">
        <f t="shared" si="17"/>
        <v/>
      </c>
      <c r="BB401" s="143"/>
      <c r="BC401" s="143"/>
      <c r="BD401" s="132"/>
      <c r="BE401" s="141"/>
      <c r="BF401" s="134" t="str">
        <f t="shared" si="18"/>
        <v/>
      </c>
      <c r="BG401" s="135" t="str">
        <f t="shared" si="19"/>
        <v>FLB3863__44509_0.190462962962963___Negative_44509_0.4559375_</v>
      </c>
      <c r="BH401" s="136" t="str">
        <f t="shared" si="20"/>
        <v/>
      </c>
      <c r="BI401" s="141" t="s">
        <v>1170</v>
      </c>
      <c r="BJ401" s="137" t="str">
        <f t="shared" si="21"/>
        <v>FLB4393</v>
      </c>
      <c r="BK401" s="138" t="b">
        <f t="shared" si="22"/>
        <v>0</v>
      </c>
      <c r="BL401" s="137" t="str">
        <f t="shared" si="23"/>
        <v/>
      </c>
      <c r="BM401" s="132"/>
      <c r="BN401" s="8" t="b">
        <f t="shared" si="24"/>
        <v>1</v>
      </c>
      <c r="BO401" s="139" t="b">
        <f t="shared" si="25"/>
        <v>0</v>
      </c>
      <c r="BP401" s="140" t="b">
        <f t="shared" si="26"/>
        <v>1</v>
      </c>
      <c r="BQ401" s="4"/>
      <c r="BR401" s="4" t="str">
        <f t="shared" si="27"/>
        <v/>
      </c>
      <c r="BS401" s="4"/>
      <c r="BT401" s="4"/>
    </row>
    <row r="402">
      <c r="A402" s="4" t="s">
        <v>1171</v>
      </c>
      <c r="B402" s="144">
        <v>44509.0</v>
      </c>
      <c r="C402" s="115">
        <v>0.19202546296296297</v>
      </c>
      <c r="D402" s="4"/>
      <c r="E402" s="143"/>
      <c r="F402" s="4"/>
      <c r="G402" s="4"/>
      <c r="H402" s="151"/>
      <c r="I402" s="4"/>
      <c r="J402" s="4"/>
      <c r="K402" s="4" t="s">
        <v>622</v>
      </c>
      <c r="L402" s="145">
        <v>44509.0</v>
      </c>
      <c r="M402" s="115">
        <v>0.4559375</v>
      </c>
      <c r="N402" s="4"/>
      <c r="O402" s="4"/>
      <c r="P402" s="116" t="b">
        <f>IFNA(IF(VLOOKUP($A402,'Add from APT'!$AA$2:$AC808,3,FALSE)&gt;0,TRUE,FALSE),"ER - NOT IN APT")</f>
        <v>0</v>
      </c>
      <c r="Q402" s="82" t="str">
        <f>IF(ISLOGICAL(P402),IF(P402,"ER - REPS IN APT", IFNA(VLOOKUP($A402,RAW_APT!$A$3:$M808,7,FALSE),"ER - NOT IN APT")),P402)</f>
        <v>Result</v>
      </c>
      <c r="R402" s="117" t="b">
        <f t="shared" si="2"/>
        <v>1</v>
      </c>
      <c r="S402" s="116">
        <f t="shared" si="3"/>
        <v>1</v>
      </c>
      <c r="T402" s="146"/>
      <c r="U402" s="147"/>
      <c r="V402" s="147"/>
      <c r="W402" s="147"/>
      <c r="X402" s="120" t="b">
        <f t="shared" si="4"/>
        <v>0</v>
      </c>
      <c r="Y402" s="121" t="b">
        <v>0</v>
      </c>
      <c r="Z402" s="122" t="str">
        <f t="shared" si="5"/>
        <v/>
      </c>
      <c r="AA402" s="122" t="b">
        <f t="shared" si="6"/>
        <v>0</v>
      </c>
      <c r="AB402" s="147" t="b">
        <v>0</v>
      </c>
      <c r="AC402" s="148">
        <v>199.0</v>
      </c>
      <c r="AD402" s="149" t="b">
        <v>0</v>
      </c>
      <c r="AE402" s="125" t="str">
        <f t="shared" si="7"/>
        <v/>
      </c>
      <c r="AF402" s="117" t="b">
        <f t="shared" si="8"/>
        <v>0</v>
      </c>
      <c r="AG402" s="126" t="b">
        <f t="shared" si="9"/>
        <v>0</v>
      </c>
      <c r="AH402" s="148"/>
      <c r="AI402" s="150"/>
      <c r="AJ402" s="146"/>
      <c r="AK402" s="83" t="str">
        <f t="shared" si="10"/>
        <v>Negative</v>
      </c>
      <c r="AL402" s="147"/>
      <c r="AM402" s="83" t="s">
        <v>373</v>
      </c>
      <c r="AN402" s="83" t="s">
        <v>349</v>
      </c>
      <c r="AO402" s="83" t="str">
        <f>IFERROR(__xludf.DUMMYFUNCTION("IF($AG402, ""DELETED"",TRIM(JOIN("" "",D402:E402)))"),"")</f>
        <v/>
      </c>
      <c r="AP402" s="83" t="str">
        <f t="shared" ref="AP402:AQ402" si="426">IF($AG402, "DELETED", TRIM(CONCATENATE(F402,I402,U402)))</f>
        <v/>
      </c>
      <c r="AQ402" s="83" t="str">
        <f t="shared" si="426"/>
        <v/>
      </c>
      <c r="AR402" s="83" t="str">
        <f>IFERROR(__xludf.DUMMYFUNCTION("IF($AG402, ""DELETED"", TRIM(JOIN("" "",AP402,AQ402)))"),"")</f>
        <v/>
      </c>
      <c r="AS402" s="127"/>
      <c r="AT402" s="128" t="b">
        <f t="shared" si="12"/>
        <v>0</v>
      </c>
      <c r="AU402" s="128" t="str">
        <f t="shared" si="13"/>
        <v/>
      </c>
      <c r="AV402" s="128" t="str">
        <f t="shared" si="14"/>
        <v/>
      </c>
      <c r="AW402" s="128" t="str">
        <f t="shared" si="15"/>
        <v/>
      </c>
      <c r="AX402" s="129" t="str">
        <f t="shared" si="16"/>
        <v/>
      </c>
      <c r="AY402" s="143"/>
      <c r="AZ402" s="130"/>
      <c r="BA402" s="131" t="str">
        <f t="shared" si="17"/>
        <v/>
      </c>
      <c r="BB402" s="143"/>
      <c r="BC402" s="143"/>
      <c r="BD402" s="132"/>
      <c r="BE402" s="141"/>
      <c r="BF402" s="134" t="str">
        <f t="shared" si="18"/>
        <v/>
      </c>
      <c r="BG402" s="135" t="str">
        <f t="shared" si="19"/>
        <v>FLB4386__44509_0.192025462962963___Negative_44509_0.4559375_</v>
      </c>
      <c r="BH402" s="136" t="str">
        <f t="shared" si="20"/>
        <v/>
      </c>
      <c r="BI402" s="141" t="s">
        <v>1172</v>
      </c>
      <c r="BJ402" s="137" t="str">
        <f t="shared" si="21"/>
        <v>FLB4394</v>
      </c>
      <c r="BK402" s="138" t="b">
        <f t="shared" si="22"/>
        <v>0</v>
      </c>
      <c r="BL402" s="137" t="str">
        <f t="shared" si="23"/>
        <v/>
      </c>
      <c r="BM402" s="132"/>
      <c r="BN402" s="8" t="b">
        <f t="shared" si="24"/>
        <v>1</v>
      </c>
      <c r="BO402" s="139" t="b">
        <f t="shared" si="25"/>
        <v>0</v>
      </c>
      <c r="BP402" s="140" t="b">
        <f t="shared" si="26"/>
        <v>1</v>
      </c>
      <c r="BQ402" s="4"/>
      <c r="BR402" s="4" t="str">
        <f t="shared" si="27"/>
        <v/>
      </c>
      <c r="BS402" s="4"/>
      <c r="BT402" s="4"/>
    </row>
    <row r="403">
      <c r="A403" s="4" t="s">
        <v>1173</v>
      </c>
      <c r="B403" s="144">
        <v>44509.0</v>
      </c>
      <c r="C403" s="115">
        <v>0.22024305555555557</v>
      </c>
      <c r="D403" s="4"/>
      <c r="E403" s="143"/>
      <c r="F403" s="4"/>
      <c r="G403" s="4"/>
      <c r="H403" s="151"/>
      <c r="I403" s="4"/>
      <c r="J403" s="4"/>
      <c r="K403" s="4" t="s">
        <v>622</v>
      </c>
      <c r="L403" s="145">
        <v>44509.0</v>
      </c>
      <c r="M403" s="115">
        <v>0.4559375</v>
      </c>
      <c r="N403" s="4"/>
      <c r="O403" s="4"/>
      <c r="P403" s="116" t="b">
        <f>IFNA(IF(VLOOKUP($A403,'Add from APT'!$AA$2:$AC808,3,FALSE)&gt;0,TRUE,FALSE),"ER - NOT IN APT")</f>
        <v>0</v>
      </c>
      <c r="Q403" s="82" t="str">
        <f>IF(ISLOGICAL(P403),IF(P403,"ER - REPS IN APT", IFNA(VLOOKUP($A403,RAW_APT!$A$3:$M808,7,FALSE),"ER - NOT IN APT")),P403)</f>
        <v>Result</v>
      </c>
      <c r="R403" s="117" t="b">
        <f t="shared" si="2"/>
        <v>1</v>
      </c>
      <c r="S403" s="116">
        <f t="shared" si="3"/>
        <v>1</v>
      </c>
      <c r="T403" s="146"/>
      <c r="U403" s="147"/>
      <c r="V403" s="147"/>
      <c r="W403" s="147"/>
      <c r="X403" s="120" t="b">
        <f t="shared" si="4"/>
        <v>0</v>
      </c>
      <c r="Y403" s="121" t="b">
        <v>0</v>
      </c>
      <c r="Z403" s="122" t="str">
        <f t="shared" si="5"/>
        <v/>
      </c>
      <c r="AA403" s="122" t="b">
        <f t="shared" si="6"/>
        <v>0</v>
      </c>
      <c r="AB403" s="147" t="b">
        <v>0</v>
      </c>
      <c r="AC403" s="148">
        <v>198.0</v>
      </c>
      <c r="AD403" s="149" t="b">
        <v>0</v>
      </c>
      <c r="AE403" s="125" t="str">
        <f t="shared" si="7"/>
        <v/>
      </c>
      <c r="AF403" s="117" t="b">
        <f t="shared" si="8"/>
        <v>0</v>
      </c>
      <c r="AG403" s="126" t="b">
        <f t="shared" si="9"/>
        <v>0</v>
      </c>
      <c r="AH403" s="148"/>
      <c r="AI403" s="150"/>
      <c r="AJ403" s="146"/>
      <c r="AK403" s="83" t="str">
        <f t="shared" si="10"/>
        <v>Negative</v>
      </c>
      <c r="AL403" s="147"/>
      <c r="AM403" s="83" t="s">
        <v>373</v>
      </c>
      <c r="AN403" s="83" t="s">
        <v>437</v>
      </c>
      <c r="AO403" s="83" t="str">
        <f>IFERROR(__xludf.DUMMYFUNCTION("IF($AG403, ""DELETED"",TRIM(JOIN("" "",D403:E403)))"),"")</f>
        <v/>
      </c>
      <c r="AP403" s="83" t="str">
        <f t="shared" ref="AP403:AQ403" si="427">IF($AG403, "DELETED", TRIM(CONCATENATE(F403,I403,U403)))</f>
        <v/>
      </c>
      <c r="AQ403" s="83" t="str">
        <f t="shared" si="427"/>
        <v/>
      </c>
      <c r="AR403" s="83" t="str">
        <f>IFERROR(__xludf.DUMMYFUNCTION("IF($AG403, ""DELETED"", TRIM(JOIN("" "",AP403,AQ403)))"),"")</f>
        <v/>
      </c>
      <c r="AS403" s="127"/>
      <c r="AT403" s="128" t="b">
        <f t="shared" si="12"/>
        <v>0</v>
      </c>
      <c r="AU403" s="128" t="str">
        <f t="shared" si="13"/>
        <v/>
      </c>
      <c r="AV403" s="128" t="str">
        <f t="shared" si="14"/>
        <v/>
      </c>
      <c r="AW403" s="128" t="str">
        <f t="shared" si="15"/>
        <v/>
      </c>
      <c r="AX403" s="129" t="str">
        <f t="shared" si="16"/>
        <v/>
      </c>
      <c r="AY403" s="143"/>
      <c r="AZ403" s="130"/>
      <c r="BA403" s="131" t="str">
        <f t="shared" si="17"/>
        <v/>
      </c>
      <c r="BB403" s="143"/>
      <c r="BC403" s="143"/>
      <c r="BD403" s="132"/>
      <c r="BE403" s="141"/>
      <c r="BF403" s="134" t="str">
        <f t="shared" si="18"/>
        <v/>
      </c>
      <c r="BG403" s="135" t="str">
        <f t="shared" si="19"/>
        <v>FLB3853__44509_0.220243055555556___Negative_44509_0.4559375_</v>
      </c>
      <c r="BH403" s="136" t="str">
        <f t="shared" si="20"/>
        <v/>
      </c>
      <c r="BI403" s="141" t="s">
        <v>1174</v>
      </c>
      <c r="BJ403" s="137" t="str">
        <f t="shared" si="21"/>
        <v>FLB4396</v>
      </c>
      <c r="BK403" s="138" t="b">
        <f t="shared" si="22"/>
        <v>0</v>
      </c>
      <c r="BL403" s="137" t="str">
        <f t="shared" si="23"/>
        <v/>
      </c>
      <c r="BM403" s="132"/>
      <c r="BN403" s="8" t="b">
        <f t="shared" si="24"/>
        <v>1</v>
      </c>
      <c r="BO403" s="139" t="b">
        <f t="shared" si="25"/>
        <v>0</v>
      </c>
      <c r="BP403" s="140" t="b">
        <f t="shared" si="26"/>
        <v>1</v>
      </c>
      <c r="BQ403" s="4"/>
      <c r="BR403" s="4" t="str">
        <f t="shared" si="27"/>
        <v/>
      </c>
      <c r="BS403" s="4"/>
      <c r="BT403" s="4"/>
    </row>
    <row r="404">
      <c r="A404" s="143" t="s">
        <v>1175</v>
      </c>
      <c r="B404" s="144">
        <v>44509.0</v>
      </c>
      <c r="C404" s="115">
        <v>0.22225694444444444</v>
      </c>
      <c r="D404" s="4"/>
      <c r="E404" s="143"/>
      <c r="F404" s="149"/>
      <c r="G404" s="147"/>
      <c r="H404" s="151"/>
      <c r="I404" s="4"/>
      <c r="J404" s="4"/>
      <c r="K404" s="4" t="s">
        <v>622</v>
      </c>
      <c r="L404" s="145">
        <v>44509.0</v>
      </c>
      <c r="M404" s="115">
        <v>0.4559375</v>
      </c>
      <c r="N404" s="151"/>
      <c r="O404" s="4"/>
      <c r="P404" s="116" t="b">
        <f>IFNA(IF(VLOOKUP($A404,'Add from APT'!$AA$2:$AC808,3,FALSE)&gt;0,TRUE,FALSE),"ER - NOT IN APT")</f>
        <v>0</v>
      </c>
      <c r="Q404" s="82" t="str">
        <f>IF(ISLOGICAL(P404),IF(P404,"ER - REPS IN APT", IFNA(VLOOKUP($A404,RAW_APT!$A$3:$M808,7,FALSE),"ER - NOT IN APT")),P404)</f>
        <v>Result</v>
      </c>
      <c r="R404" s="117" t="b">
        <f t="shared" si="2"/>
        <v>1</v>
      </c>
      <c r="S404" s="116">
        <f t="shared" si="3"/>
        <v>1</v>
      </c>
      <c r="T404" s="148">
        <v>0.0</v>
      </c>
      <c r="U404" s="149"/>
      <c r="V404" s="147"/>
      <c r="W404" s="147"/>
      <c r="X404" s="120" t="b">
        <f t="shared" si="4"/>
        <v>0</v>
      </c>
      <c r="Y404" s="121" t="b">
        <v>0</v>
      </c>
      <c r="Z404" s="122" t="str">
        <f t="shared" si="5"/>
        <v/>
      </c>
      <c r="AA404" s="122" t="b">
        <f t="shared" si="6"/>
        <v>0</v>
      </c>
      <c r="AB404" s="147" t="b">
        <v>0</v>
      </c>
      <c r="AC404" s="148">
        <v>649.0</v>
      </c>
      <c r="AD404" s="149" t="b">
        <v>1</v>
      </c>
      <c r="AE404" s="125" t="str">
        <f t="shared" si="7"/>
        <v/>
      </c>
      <c r="AF404" s="117" t="b">
        <f t="shared" si="8"/>
        <v>0</v>
      </c>
      <c r="AG404" s="126" t="b">
        <f t="shared" si="9"/>
        <v>0</v>
      </c>
      <c r="AH404" s="148"/>
      <c r="AI404" s="150"/>
      <c r="AJ404" s="146"/>
      <c r="AK404" s="83" t="str">
        <f t="shared" si="10"/>
        <v>Negative</v>
      </c>
      <c r="AL404" s="147"/>
      <c r="AM404" s="83" t="s">
        <v>373</v>
      </c>
      <c r="AN404" s="83" t="s">
        <v>1176</v>
      </c>
      <c r="AO404" s="83" t="str">
        <f>IFERROR(__xludf.DUMMYFUNCTION("IF($AG404, ""DELETED"",TRIM(JOIN("" "",D404:E404)))"),"")</f>
        <v/>
      </c>
      <c r="AP404" s="83" t="str">
        <f t="shared" ref="AP404:AQ404" si="428">IF($AG404, "DELETED", TRIM(CONCATENATE(F404,I404,U404)))</f>
        <v/>
      </c>
      <c r="AQ404" s="83" t="str">
        <f t="shared" si="428"/>
        <v/>
      </c>
      <c r="AR404" s="83" t="str">
        <f>IFERROR(__xludf.DUMMYFUNCTION("IF($AG404, ""DELETED"", TRIM(JOIN("" "",AP404,AQ404)))"),"")</f>
        <v/>
      </c>
      <c r="AS404" s="127"/>
      <c r="AT404" s="128" t="b">
        <f t="shared" si="12"/>
        <v>0</v>
      </c>
      <c r="AU404" s="128" t="str">
        <f t="shared" si="13"/>
        <v/>
      </c>
      <c r="AV404" s="128" t="str">
        <f t="shared" si="14"/>
        <v/>
      </c>
      <c r="AW404" s="128" t="str">
        <f t="shared" si="15"/>
        <v/>
      </c>
      <c r="AX404" s="129" t="str">
        <f t="shared" si="16"/>
        <v/>
      </c>
      <c r="AY404" s="143"/>
      <c r="AZ404" s="130"/>
      <c r="BA404" s="131" t="str">
        <f t="shared" si="17"/>
        <v/>
      </c>
      <c r="BB404" s="143"/>
      <c r="BC404" s="143"/>
      <c r="BD404" s="132"/>
      <c r="BE404" s="141"/>
      <c r="BF404" s="134" t="str">
        <f t="shared" si="18"/>
        <v/>
      </c>
      <c r="BG404" s="135" t="str">
        <f t="shared" si="19"/>
        <v>FLB3549__44509_0.222256944444444___Negative_44509_0.4559375_</v>
      </c>
      <c r="BH404" s="136" t="str">
        <f t="shared" si="20"/>
        <v/>
      </c>
      <c r="BI404" s="141" t="s">
        <v>1177</v>
      </c>
      <c r="BJ404" s="137" t="str">
        <f t="shared" si="21"/>
        <v>FLB4397</v>
      </c>
      <c r="BK404" s="138" t="b">
        <f t="shared" si="22"/>
        <v>0</v>
      </c>
      <c r="BL404" s="137" t="str">
        <f t="shared" si="23"/>
        <v/>
      </c>
      <c r="BM404" s="132"/>
      <c r="BN404" s="8" t="b">
        <f t="shared" si="24"/>
        <v>1</v>
      </c>
      <c r="BO404" s="139" t="b">
        <f t="shared" si="25"/>
        <v>0</v>
      </c>
      <c r="BP404" s="140" t="b">
        <f t="shared" si="26"/>
        <v>1</v>
      </c>
      <c r="BQ404" s="4"/>
      <c r="BR404" s="4" t="str">
        <f t="shared" si="27"/>
        <v/>
      </c>
      <c r="BS404" s="4"/>
      <c r="BT404" s="4"/>
    </row>
    <row r="405">
      <c r="A405" s="143" t="s">
        <v>1178</v>
      </c>
      <c r="B405" s="144">
        <v>44509.0</v>
      </c>
      <c r="C405" s="115">
        <v>0.2257523148148148</v>
      </c>
      <c r="D405" s="4"/>
      <c r="E405" s="143"/>
      <c r="F405" s="149"/>
      <c r="G405" s="147"/>
      <c r="H405" s="151"/>
      <c r="I405" s="4"/>
      <c r="J405" s="4"/>
      <c r="K405" s="4" t="s">
        <v>622</v>
      </c>
      <c r="L405" s="145">
        <v>44509.0</v>
      </c>
      <c r="M405" s="115">
        <v>0.4559375</v>
      </c>
      <c r="N405" s="151"/>
      <c r="O405" s="4"/>
      <c r="P405" s="116" t="b">
        <f>IFNA(IF(VLOOKUP($A405,'Add from APT'!$AA$2:$AC808,3,FALSE)&gt;0,TRUE,FALSE),"ER - NOT IN APT")</f>
        <v>0</v>
      </c>
      <c r="Q405" s="82" t="str">
        <f>IF(ISLOGICAL(P405),IF(P405,"ER - REPS IN APT", IFNA(VLOOKUP($A405,RAW_APT!$A$3:$M808,7,FALSE),"ER - NOT IN APT")),P405)</f>
        <v>Result</v>
      </c>
      <c r="R405" s="117" t="b">
        <f t="shared" si="2"/>
        <v>1</v>
      </c>
      <c r="S405" s="116">
        <f t="shared" si="3"/>
        <v>1</v>
      </c>
      <c r="T405" s="148">
        <v>0.0</v>
      </c>
      <c r="U405" s="149"/>
      <c r="V405" s="147"/>
      <c r="W405" s="147"/>
      <c r="X405" s="120" t="b">
        <f t="shared" si="4"/>
        <v>0</v>
      </c>
      <c r="Y405" s="121" t="b">
        <v>0</v>
      </c>
      <c r="Z405" s="122" t="str">
        <f t="shared" si="5"/>
        <v/>
      </c>
      <c r="AA405" s="122" t="b">
        <f t="shared" si="6"/>
        <v>0</v>
      </c>
      <c r="AB405" s="147" t="b">
        <v>0</v>
      </c>
      <c r="AC405" s="148">
        <v>648.0</v>
      </c>
      <c r="AD405" s="149" t="b">
        <v>1</v>
      </c>
      <c r="AE405" s="125" t="str">
        <f t="shared" si="7"/>
        <v/>
      </c>
      <c r="AF405" s="117" t="b">
        <f t="shared" si="8"/>
        <v>0</v>
      </c>
      <c r="AG405" s="126" t="b">
        <f t="shared" si="9"/>
        <v>0</v>
      </c>
      <c r="AH405" s="148"/>
      <c r="AI405" s="150"/>
      <c r="AJ405" s="146"/>
      <c r="AK405" s="83" t="str">
        <f t="shared" si="10"/>
        <v>Negative</v>
      </c>
      <c r="AL405" s="147"/>
      <c r="AM405" s="83" t="s">
        <v>373</v>
      </c>
      <c r="AN405" s="83" t="s">
        <v>978</v>
      </c>
      <c r="AO405" s="83" t="str">
        <f>IFERROR(__xludf.DUMMYFUNCTION("IF($AG405, ""DELETED"",TRIM(JOIN("" "",D405:E405)))"),"")</f>
        <v/>
      </c>
      <c r="AP405" s="83" t="str">
        <f t="shared" ref="AP405:AQ405" si="429">IF($AG405, "DELETED", TRIM(CONCATENATE(F405,I405,U405)))</f>
        <v/>
      </c>
      <c r="AQ405" s="83" t="str">
        <f t="shared" si="429"/>
        <v/>
      </c>
      <c r="AR405" s="83" t="str">
        <f>IFERROR(__xludf.DUMMYFUNCTION("IF($AG405, ""DELETED"", TRIM(JOIN("" "",AP405,AQ405)))"),"")</f>
        <v/>
      </c>
      <c r="AS405" s="127"/>
      <c r="AT405" s="128" t="b">
        <f t="shared" si="12"/>
        <v>0</v>
      </c>
      <c r="AU405" s="128" t="str">
        <f t="shared" si="13"/>
        <v/>
      </c>
      <c r="AV405" s="128" t="str">
        <f t="shared" si="14"/>
        <v/>
      </c>
      <c r="AW405" s="128" t="str">
        <f t="shared" si="15"/>
        <v/>
      </c>
      <c r="AX405" s="129" t="str">
        <f t="shared" si="16"/>
        <v/>
      </c>
      <c r="AY405" s="143"/>
      <c r="AZ405" s="130"/>
      <c r="BA405" s="131" t="str">
        <f t="shared" si="17"/>
        <v/>
      </c>
      <c r="BB405" s="143"/>
      <c r="BC405" s="143"/>
      <c r="BD405" s="132"/>
      <c r="BE405" s="141"/>
      <c r="BF405" s="134" t="str">
        <f t="shared" si="18"/>
        <v/>
      </c>
      <c r="BG405" s="135" t="str">
        <f t="shared" si="19"/>
        <v>FLB3850__44509_0.225752314814815___Negative_44509_0.4559375_</v>
      </c>
      <c r="BH405" s="136" t="str">
        <f t="shared" si="20"/>
        <v/>
      </c>
      <c r="BI405" s="141" t="s">
        <v>1179</v>
      </c>
      <c r="BJ405" s="137" t="str">
        <f t="shared" si="21"/>
        <v>FLB4398</v>
      </c>
      <c r="BK405" s="138" t="b">
        <f t="shared" si="22"/>
        <v>0</v>
      </c>
      <c r="BL405" s="137" t="str">
        <f t="shared" si="23"/>
        <v/>
      </c>
      <c r="BM405" s="132"/>
      <c r="BN405" s="8" t="b">
        <f t="shared" si="24"/>
        <v>1</v>
      </c>
      <c r="BO405" s="139" t="b">
        <f t="shared" si="25"/>
        <v>0</v>
      </c>
      <c r="BP405" s="140" t="b">
        <f t="shared" si="26"/>
        <v>1</v>
      </c>
      <c r="BQ405" s="4"/>
      <c r="BR405" s="4" t="str">
        <f t="shared" si="27"/>
        <v/>
      </c>
      <c r="BS405" s="4"/>
      <c r="BT405" s="4"/>
    </row>
    <row r="406">
      <c r="A406" s="143" t="s">
        <v>1180</v>
      </c>
      <c r="B406" s="144">
        <v>44509.0</v>
      </c>
      <c r="C406" s="115">
        <v>0.22626157407407407</v>
      </c>
      <c r="D406" s="4"/>
      <c r="E406" s="143"/>
      <c r="F406" s="149"/>
      <c r="G406" s="147"/>
      <c r="H406" s="151"/>
      <c r="I406" s="4"/>
      <c r="J406" s="4"/>
      <c r="K406" s="4" t="s">
        <v>622</v>
      </c>
      <c r="L406" s="145">
        <v>44509.0</v>
      </c>
      <c r="M406" s="115">
        <v>0.4559375</v>
      </c>
      <c r="N406" s="151"/>
      <c r="O406" s="4"/>
      <c r="P406" s="116" t="b">
        <f>IFNA(IF(VLOOKUP($A406,'Add from APT'!$AA$2:$AC808,3,FALSE)&gt;0,TRUE,FALSE),"ER - NOT IN APT")</f>
        <v>0</v>
      </c>
      <c r="Q406" s="82" t="str">
        <f>IF(ISLOGICAL(P406),IF(P406,"ER - REPS IN APT", IFNA(VLOOKUP($A406,RAW_APT!$A$3:$M808,7,FALSE),"ER - NOT IN APT")),P406)</f>
        <v>Result</v>
      </c>
      <c r="R406" s="117" t="b">
        <f t="shared" si="2"/>
        <v>1</v>
      </c>
      <c r="S406" s="116">
        <f t="shared" si="3"/>
        <v>1</v>
      </c>
      <c r="T406" s="148">
        <v>0.0</v>
      </c>
      <c r="U406" s="149"/>
      <c r="V406" s="147"/>
      <c r="W406" s="147"/>
      <c r="X406" s="120" t="b">
        <f t="shared" si="4"/>
        <v>0</v>
      </c>
      <c r="Y406" s="121" t="b">
        <v>0</v>
      </c>
      <c r="Z406" s="122" t="str">
        <f t="shared" si="5"/>
        <v/>
      </c>
      <c r="AA406" s="122" t="b">
        <f t="shared" si="6"/>
        <v>0</v>
      </c>
      <c r="AB406" s="147" t="b">
        <v>0</v>
      </c>
      <c r="AC406" s="148">
        <v>647.0</v>
      </c>
      <c r="AD406" s="149" t="b">
        <v>1</v>
      </c>
      <c r="AE406" s="125" t="str">
        <f t="shared" si="7"/>
        <v/>
      </c>
      <c r="AF406" s="117" t="b">
        <f t="shared" si="8"/>
        <v>0</v>
      </c>
      <c r="AG406" s="126" t="b">
        <f t="shared" si="9"/>
        <v>0</v>
      </c>
      <c r="AH406" s="148"/>
      <c r="AI406" s="150"/>
      <c r="AJ406" s="146"/>
      <c r="AK406" s="83" t="str">
        <f t="shared" si="10"/>
        <v>Negative</v>
      </c>
      <c r="AL406" s="147"/>
      <c r="AM406" s="83" t="s">
        <v>373</v>
      </c>
      <c r="AN406" s="83" t="s">
        <v>990</v>
      </c>
      <c r="AO406" s="83" t="str">
        <f>IFERROR(__xludf.DUMMYFUNCTION("IF($AG406, ""DELETED"",TRIM(JOIN("" "",D406:E406)))"),"")</f>
        <v/>
      </c>
      <c r="AP406" s="83" t="str">
        <f t="shared" ref="AP406:AQ406" si="430">IF($AG406, "DELETED", TRIM(CONCATENATE(F406,I406,U406)))</f>
        <v/>
      </c>
      <c r="AQ406" s="83" t="str">
        <f t="shared" si="430"/>
        <v/>
      </c>
      <c r="AR406" s="83" t="str">
        <f>IFERROR(__xludf.DUMMYFUNCTION("IF($AG406, ""DELETED"", TRIM(JOIN("" "",AP406,AQ406)))"),"")</f>
        <v/>
      </c>
      <c r="AS406" s="127"/>
      <c r="AT406" s="128" t="b">
        <f t="shared" si="12"/>
        <v>0</v>
      </c>
      <c r="AU406" s="128" t="str">
        <f t="shared" si="13"/>
        <v/>
      </c>
      <c r="AV406" s="128" t="str">
        <f t="shared" si="14"/>
        <v/>
      </c>
      <c r="AW406" s="128" t="str">
        <f t="shared" si="15"/>
        <v/>
      </c>
      <c r="AX406" s="129" t="str">
        <f t="shared" si="16"/>
        <v/>
      </c>
      <c r="AY406" s="143"/>
      <c r="AZ406" s="130"/>
      <c r="BA406" s="131" t="str">
        <f t="shared" si="17"/>
        <v/>
      </c>
      <c r="BB406" s="143"/>
      <c r="BC406" s="143"/>
      <c r="BD406" s="132"/>
      <c r="BE406" s="141"/>
      <c r="BF406" s="134" t="str">
        <f t="shared" si="18"/>
        <v/>
      </c>
      <c r="BG406" s="135" t="str">
        <f t="shared" si="19"/>
        <v>FLB4400__44509_0.226261574074074___Negative_44509_0.4559375_</v>
      </c>
      <c r="BH406" s="136" t="str">
        <f t="shared" si="20"/>
        <v/>
      </c>
      <c r="BI406" s="141" t="s">
        <v>1181</v>
      </c>
      <c r="BJ406" s="137" t="str">
        <f t="shared" si="21"/>
        <v>FLB4399</v>
      </c>
      <c r="BK406" s="138" t="b">
        <f t="shared" si="22"/>
        <v>0</v>
      </c>
      <c r="BL406" s="137" t="str">
        <f t="shared" si="23"/>
        <v/>
      </c>
      <c r="BM406" s="132"/>
      <c r="BN406" s="8" t="b">
        <f t="shared" si="24"/>
        <v>1</v>
      </c>
      <c r="BO406" s="139" t="b">
        <f t="shared" si="25"/>
        <v>0</v>
      </c>
      <c r="BP406" s="140" t="b">
        <f t="shared" si="26"/>
        <v>1</v>
      </c>
      <c r="BQ406" s="4"/>
      <c r="BR406" s="4" t="str">
        <f t="shared" si="27"/>
        <v/>
      </c>
      <c r="BS406" s="4"/>
      <c r="BT406" s="4"/>
    </row>
    <row r="407">
      <c r="A407" s="143" t="s">
        <v>1182</v>
      </c>
      <c r="B407" s="144">
        <v>44509.0</v>
      </c>
      <c r="C407" s="115">
        <v>0.2404050925925926</v>
      </c>
      <c r="D407" s="4"/>
      <c r="E407" s="143"/>
      <c r="F407" s="149"/>
      <c r="G407" s="147"/>
      <c r="H407" s="151"/>
      <c r="I407" s="4"/>
      <c r="J407" s="4"/>
      <c r="K407" s="4" t="s">
        <v>622</v>
      </c>
      <c r="L407" s="152">
        <v>44509.0</v>
      </c>
      <c r="M407" s="115">
        <v>0.4559375</v>
      </c>
      <c r="N407" s="151"/>
      <c r="O407" s="4"/>
      <c r="P407" s="116" t="b">
        <f>IFNA(IF(VLOOKUP($A407,'Add from APT'!$AA$2:$AC808,3,FALSE)&gt;0,TRUE,FALSE),"ER - NOT IN APT")</f>
        <v>0</v>
      </c>
      <c r="Q407" s="82" t="str">
        <f>IF(ISLOGICAL(P407),IF(P407,"ER - REPS IN APT", IFNA(VLOOKUP($A407,RAW_APT!$A$3:$M808,7,FALSE),"ER - NOT IN APT")),P407)</f>
        <v>Result</v>
      </c>
      <c r="R407" s="117" t="b">
        <f t="shared" si="2"/>
        <v>1</v>
      </c>
      <c r="S407" s="116">
        <f t="shared" si="3"/>
        <v>1</v>
      </c>
      <c r="T407" s="148">
        <v>0.0</v>
      </c>
      <c r="U407" s="149"/>
      <c r="V407" s="147"/>
      <c r="W407" s="147"/>
      <c r="X407" s="120" t="b">
        <f t="shared" si="4"/>
        <v>0</v>
      </c>
      <c r="Y407" s="121" t="b">
        <v>0</v>
      </c>
      <c r="Z407" s="122" t="str">
        <f t="shared" si="5"/>
        <v/>
      </c>
      <c r="AA407" s="122" t="b">
        <f t="shared" si="6"/>
        <v>0</v>
      </c>
      <c r="AB407" s="147" t="b">
        <v>0</v>
      </c>
      <c r="AC407" s="148">
        <v>646.0</v>
      </c>
      <c r="AD407" s="149" t="b">
        <v>1</v>
      </c>
      <c r="AE407" s="125" t="str">
        <f t="shared" si="7"/>
        <v/>
      </c>
      <c r="AF407" s="117" t="b">
        <f t="shared" si="8"/>
        <v>0</v>
      </c>
      <c r="AG407" s="126" t="b">
        <f t="shared" si="9"/>
        <v>0</v>
      </c>
      <c r="AH407" s="148"/>
      <c r="AI407" s="150"/>
      <c r="AJ407" s="146"/>
      <c r="AK407" s="83" t="str">
        <f t="shared" si="10"/>
        <v>Negative</v>
      </c>
      <c r="AL407" s="147"/>
      <c r="AM407" s="83" t="s">
        <v>280</v>
      </c>
      <c r="AN407" s="83" t="s">
        <v>678</v>
      </c>
      <c r="AO407" s="83" t="str">
        <f>IFERROR(__xludf.DUMMYFUNCTION("IF($AG407, ""DELETED"",TRIM(JOIN("" "",D407:E407)))"),"")</f>
        <v/>
      </c>
      <c r="AP407" s="83" t="str">
        <f t="shared" ref="AP407:AQ407" si="431">IF($AG407, "DELETED", TRIM(CONCATENATE(F407,I407,U407)))</f>
        <v/>
      </c>
      <c r="AQ407" s="83" t="str">
        <f t="shared" si="431"/>
        <v/>
      </c>
      <c r="AR407" s="83" t="str">
        <f>IFERROR(__xludf.DUMMYFUNCTION("IF($AG407, ""DELETED"", TRIM(JOIN("" "",AP407,AQ407)))"),"")</f>
        <v/>
      </c>
      <c r="AS407" s="127"/>
      <c r="AT407" s="128" t="b">
        <f t="shared" si="12"/>
        <v>0</v>
      </c>
      <c r="AU407" s="128" t="str">
        <f t="shared" si="13"/>
        <v/>
      </c>
      <c r="AV407" s="128" t="str">
        <f t="shared" si="14"/>
        <v/>
      </c>
      <c r="AW407" s="128" t="str">
        <f t="shared" si="15"/>
        <v/>
      </c>
      <c r="AX407" s="129" t="str">
        <f t="shared" si="16"/>
        <v/>
      </c>
      <c r="AY407" s="143"/>
      <c r="AZ407" s="130"/>
      <c r="BA407" s="131" t="str">
        <f t="shared" si="17"/>
        <v/>
      </c>
      <c r="BB407" s="143"/>
      <c r="BC407" s="143"/>
      <c r="BD407" s="132"/>
      <c r="BE407" s="141"/>
      <c r="BF407" s="134" t="str">
        <f t="shared" si="18"/>
        <v/>
      </c>
      <c r="BG407" s="135" t="str">
        <f t="shared" si="19"/>
        <v>FLB3845__44509_0.240405092592593___Negative_44509_0.4559375_</v>
      </c>
      <c r="BH407" s="136" t="str">
        <f t="shared" si="20"/>
        <v/>
      </c>
      <c r="BI407" s="141" t="s">
        <v>1183</v>
      </c>
      <c r="BJ407" s="137" t="str">
        <f t="shared" si="21"/>
        <v>FLB4400</v>
      </c>
      <c r="BK407" s="138" t="b">
        <f t="shared" si="22"/>
        <v>0</v>
      </c>
      <c r="BL407" s="137" t="str">
        <f t="shared" si="23"/>
        <v/>
      </c>
      <c r="BM407" s="132"/>
      <c r="BN407" s="8" t="b">
        <f t="shared" si="24"/>
        <v>1</v>
      </c>
      <c r="BO407" s="139" t="b">
        <f t="shared" si="25"/>
        <v>0</v>
      </c>
      <c r="BP407" s="140" t="b">
        <f t="shared" si="26"/>
        <v>1</v>
      </c>
      <c r="BQ407" s="4"/>
      <c r="BR407" s="4" t="str">
        <f t="shared" si="27"/>
        <v/>
      </c>
      <c r="BS407" s="4"/>
      <c r="BT407" s="4"/>
    </row>
    <row r="408">
      <c r="A408" s="143" t="s">
        <v>1184</v>
      </c>
      <c r="B408" s="144">
        <v>44509.0</v>
      </c>
      <c r="C408" s="115">
        <v>0.24104166666666665</v>
      </c>
      <c r="D408" s="4"/>
      <c r="E408" s="143"/>
      <c r="F408" s="149"/>
      <c r="G408" s="147"/>
      <c r="H408" s="151"/>
      <c r="I408" s="4"/>
      <c r="J408" s="4"/>
      <c r="K408" s="4" t="s">
        <v>622</v>
      </c>
      <c r="L408" s="4">
        <v>44509.0</v>
      </c>
      <c r="M408" s="115">
        <v>0.4559375</v>
      </c>
      <c r="N408" s="151"/>
      <c r="O408" s="4"/>
      <c r="P408" s="116" t="b">
        <f>IFNA(IF(VLOOKUP($A408,'Add from APT'!$AA$2:$AC808,3,FALSE)&gt;0,TRUE,FALSE),"ER - NOT IN APT")</f>
        <v>0</v>
      </c>
      <c r="Q408" s="82" t="str">
        <f>IF(ISLOGICAL(P408),IF(P408,"ER - REPS IN APT", IFNA(VLOOKUP($A408,RAW_APT!$A$3:$M808,7,FALSE),"ER - NOT IN APT")),P408)</f>
        <v>Result</v>
      </c>
      <c r="R408" s="117" t="b">
        <f t="shared" si="2"/>
        <v>1</v>
      </c>
      <c r="S408" s="116">
        <f t="shared" si="3"/>
        <v>1</v>
      </c>
      <c r="T408" s="148">
        <v>0.0</v>
      </c>
      <c r="U408" s="149"/>
      <c r="V408" s="147"/>
      <c r="W408" s="147"/>
      <c r="X408" s="120" t="b">
        <f t="shared" si="4"/>
        <v>0</v>
      </c>
      <c r="Y408" s="121" t="b">
        <v>0</v>
      </c>
      <c r="Z408" s="122" t="str">
        <f t="shared" si="5"/>
        <v/>
      </c>
      <c r="AA408" s="122" t="b">
        <f t="shared" si="6"/>
        <v>0</v>
      </c>
      <c r="AB408" s="147" t="b">
        <v>0</v>
      </c>
      <c r="AC408" s="148">
        <v>645.0</v>
      </c>
      <c r="AD408" s="149" t="b">
        <v>1</v>
      </c>
      <c r="AE408" s="125" t="str">
        <f t="shared" si="7"/>
        <v/>
      </c>
      <c r="AF408" s="117" t="b">
        <f t="shared" si="8"/>
        <v>0</v>
      </c>
      <c r="AG408" s="126" t="b">
        <f t="shared" si="9"/>
        <v>0</v>
      </c>
      <c r="AH408" s="148"/>
      <c r="AI408" s="150"/>
      <c r="AJ408" s="146"/>
      <c r="AK408" s="83" t="str">
        <f t="shared" si="10"/>
        <v>Negative</v>
      </c>
      <c r="AL408" s="147"/>
      <c r="AM408" s="83" t="s">
        <v>280</v>
      </c>
      <c r="AN408" s="83" t="s">
        <v>610</v>
      </c>
      <c r="AO408" s="83" t="str">
        <f>IFERROR(__xludf.DUMMYFUNCTION("IF($AG408, ""DELETED"",TRIM(JOIN("" "",D408:E408)))"),"")</f>
        <v/>
      </c>
      <c r="AP408" s="83" t="str">
        <f t="shared" ref="AP408:AQ408" si="432">IF($AG408, "DELETED", TRIM(CONCATENATE(F408,I408,U408)))</f>
        <v/>
      </c>
      <c r="AQ408" s="83" t="str">
        <f t="shared" si="432"/>
        <v/>
      </c>
      <c r="AR408" s="83" t="str">
        <f>IFERROR(__xludf.DUMMYFUNCTION("IF($AG408, ""DELETED"", TRIM(JOIN("" "",AP408,AQ408)))"),"")</f>
        <v/>
      </c>
      <c r="AS408" s="127"/>
      <c r="AT408" s="128" t="b">
        <f t="shared" si="12"/>
        <v>0</v>
      </c>
      <c r="AU408" s="128" t="str">
        <f t="shared" si="13"/>
        <v/>
      </c>
      <c r="AV408" s="128" t="str">
        <f t="shared" si="14"/>
        <v/>
      </c>
      <c r="AW408" s="128" t="str">
        <f t="shared" si="15"/>
        <v/>
      </c>
      <c r="AX408" s="129" t="str">
        <f t="shared" si="16"/>
        <v/>
      </c>
      <c r="AY408" s="143"/>
      <c r="AZ408" s="130"/>
      <c r="BA408" s="131" t="str">
        <f t="shared" si="17"/>
        <v/>
      </c>
      <c r="BB408" s="143"/>
      <c r="BC408" s="143"/>
      <c r="BD408" s="132"/>
      <c r="BE408" s="141"/>
      <c r="BF408" s="134" t="str">
        <f t="shared" si="18"/>
        <v/>
      </c>
      <c r="BG408" s="135" t="str">
        <f t="shared" si="19"/>
        <v>FLB3841__44509_0.241041666666667___Negative_44509_0.4559375_</v>
      </c>
      <c r="BH408" s="136" t="str">
        <f t="shared" si="20"/>
        <v/>
      </c>
      <c r="BI408" s="141" t="s">
        <v>1185</v>
      </c>
      <c r="BJ408" s="137" t="str">
        <f t="shared" si="21"/>
        <v>FLB4401</v>
      </c>
      <c r="BK408" s="138" t="b">
        <f t="shared" si="22"/>
        <v>0</v>
      </c>
      <c r="BL408" s="137" t="str">
        <f t="shared" si="23"/>
        <v/>
      </c>
      <c r="BM408" s="132"/>
      <c r="BN408" s="8" t="b">
        <f t="shared" si="24"/>
        <v>1</v>
      </c>
      <c r="BO408" s="139" t="b">
        <f t="shared" si="25"/>
        <v>0</v>
      </c>
      <c r="BP408" s="140" t="b">
        <f t="shared" si="26"/>
        <v>1</v>
      </c>
      <c r="BQ408" s="4"/>
      <c r="BR408" s="4" t="str">
        <f t="shared" si="27"/>
        <v/>
      </c>
      <c r="BS408" s="4"/>
      <c r="BT408" s="4"/>
    </row>
    <row r="409">
      <c r="A409" s="4" t="s">
        <v>1186</v>
      </c>
      <c r="B409" s="144">
        <v>44509.0</v>
      </c>
      <c r="C409" s="115">
        <v>0.24133101851851851</v>
      </c>
      <c r="D409" s="4"/>
      <c r="E409" s="143"/>
      <c r="F409" s="4"/>
      <c r="G409" s="4"/>
      <c r="H409" s="151"/>
      <c r="I409" s="4"/>
      <c r="J409" s="4"/>
      <c r="K409" s="4" t="s">
        <v>622</v>
      </c>
      <c r="L409" s="145">
        <v>44509.0</v>
      </c>
      <c r="M409" s="115">
        <v>0.4559375</v>
      </c>
      <c r="N409" s="4"/>
      <c r="O409" s="4"/>
      <c r="P409" s="116" t="b">
        <f>IFNA(IF(VLOOKUP($A409,'Add from APT'!$AA$2:$AC808,3,FALSE)&gt;0,TRUE,FALSE),"ER - NOT IN APT")</f>
        <v>0</v>
      </c>
      <c r="Q409" s="82" t="str">
        <f>IF(ISLOGICAL(P409),IF(P409,"ER - REPS IN APT", IFNA(VLOOKUP($A409,RAW_APT!$A$3:$M808,7,FALSE),"ER - NOT IN APT")),P409)</f>
        <v>Result</v>
      </c>
      <c r="R409" s="117" t="b">
        <f t="shared" si="2"/>
        <v>1</v>
      </c>
      <c r="S409" s="116">
        <f t="shared" si="3"/>
        <v>1</v>
      </c>
      <c r="T409" s="146"/>
      <c r="U409" s="147"/>
      <c r="V409" s="147"/>
      <c r="W409" s="147"/>
      <c r="X409" s="120" t="b">
        <f t="shared" si="4"/>
        <v>0</v>
      </c>
      <c r="Y409" s="121" t="b">
        <v>0</v>
      </c>
      <c r="Z409" s="122" t="str">
        <f t="shared" si="5"/>
        <v/>
      </c>
      <c r="AA409" s="122" t="b">
        <f t="shared" si="6"/>
        <v>0</v>
      </c>
      <c r="AB409" s="147" t="b">
        <v>0</v>
      </c>
      <c r="AC409" s="148">
        <v>197.0</v>
      </c>
      <c r="AD409" s="149" t="b">
        <v>0</v>
      </c>
      <c r="AE409" s="125" t="str">
        <f t="shared" si="7"/>
        <v/>
      </c>
      <c r="AF409" s="117" t="b">
        <f t="shared" si="8"/>
        <v>0</v>
      </c>
      <c r="AG409" s="126" t="b">
        <f t="shared" si="9"/>
        <v>0</v>
      </c>
      <c r="AH409" s="148"/>
      <c r="AI409" s="150"/>
      <c r="AJ409" s="146"/>
      <c r="AK409" s="83" t="str">
        <f t="shared" si="10"/>
        <v>Negative</v>
      </c>
      <c r="AL409" s="147"/>
      <c r="AM409" s="83" t="s">
        <v>280</v>
      </c>
      <c r="AN409" s="83" t="s">
        <v>399</v>
      </c>
      <c r="AO409" s="83" t="str">
        <f>IFERROR(__xludf.DUMMYFUNCTION("IF($AG409, ""DELETED"",TRIM(JOIN("" "",D409:E409)))"),"")</f>
        <v/>
      </c>
      <c r="AP409" s="83" t="str">
        <f t="shared" ref="AP409:AQ409" si="433">IF($AG409, "DELETED", TRIM(CONCATENATE(F409,I409,U409)))</f>
        <v/>
      </c>
      <c r="AQ409" s="83" t="str">
        <f t="shared" si="433"/>
        <v/>
      </c>
      <c r="AR409" s="83" t="str">
        <f>IFERROR(__xludf.DUMMYFUNCTION("IF($AG409, ""DELETED"", TRIM(JOIN("" "",AP409,AQ409)))"),"")</f>
        <v/>
      </c>
      <c r="AS409" s="127"/>
      <c r="AT409" s="128" t="b">
        <f t="shared" si="12"/>
        <v>0</v>
      </c>
      <c r="AU409" s="128" t="str">
        <f t="shared" si="13"/>
        <v/>
      </c>
      <c r="AV409" s="128" t="str">
        <f t="shared" si="14"/>
        <v/>
      </c>
      <c r="AW409" s="128" t="str">
        <f t="shared" si="15"/>
        <v/>
      </c>
      <c r="AX409" s="129" t="str">
        <f t="shared" si="16"/>
        <v/>
      </c>
      <c r="AY409" s="143"/>
      <c r="AZ409" s="130"/>
      <c r="BA409" s="131" t="str">
        <f t="shared" si="17"/>
        <v/>
      </c>
      <c r="BB409" s="143"/>
      <c r="BC409" s="143"/>
      <c r="BD409" s="132"/>
      <c r="BE409" s="141"/>
      <c r="BF409" s="134" t="str">
        <f t="shared" si="18"/>
        <v/>
      </c>
      <c r="BG409" s="135" t="str">
        <f t="shared" si="19"/>
        <v>FLB3550__44509_0.241331018518519___Negative_44509_0.4559375_</v>
      </c>
      <c r="BH409" s="136" t="str">
        <f t="shared" si="20"/>
        <v/>
      </c>
      <c r="BI409" s="141" t="s">
        <v>1187</v>
      </c>
      <c r="BJ409" s="137" t="str">
        <f t="shared" si="21"/>
        <v>FLB4402</v>
      </c>
      <c r="BK409" s="138" t="b">
        <f t="shared" si="22"/>
        <v>0</v>
      </c>
      <c r="BL409" s="137" t="str">
        <f t="shared" si="23"/>
        <v/>
      </c>
      <c r="BM409" s="132"/>
      <c r="BN409" s="8" t="b">
        <f t="shared" si="24"/>
        <v>1</v>
      </c>
      <c r="BO409" s="139" t="b">
        <f t="shared" si="25"/>
        <v>0</v>
      </c>
      <c r="BP409" s="140" t="b">
        <f t="shared" si="26"/>
        <v>1</v>
      </c>
      <c r="BQ409" s="4"/>
      <c r="BR409" s="4" t="str">
        <f t="shared" si="27"/>
        <v/>
      </c>
      <c r="BS409" s="4"/>
      <c r="BT409" s="4"/>
    </row>
    <row r="410">
      <c r="A410" s="4" t="s">
        <v>1188</v>
      </c>
      <c r="B410" s="144">
        <v>44509.0</v>
      </c>
      <c r="C410" s="115">
        <v>0.24297453703703703</v>
      </c>
      <c r="D410" s="4"/>
      <c r="E410" s="143"/>
      <c r="F410" s="4"/>
      <c r="G410" s="4"/>
      <c r="H410" s="151"/>
      <c r="I410" s="4"/>
      <c r="J410" s="4"/>
      <c r="K410" s="4" t="s">
        <v>622</v>
      </c>
      <c r="L410" s="145">
        <v>44509.0</v>
      </c>
      <c r="M410" s="115">
        <v>0.4559375</v>
      </c>
      <c r="N410" s="4"/>
      <c r="O410" s="4"/>
      <c r="P410" s="116" t="b">
        <f>IFNA(IF(VLOOKUP($A410,'Add from APT'!$AA$2:$AC808,3,FALSE)&gt;0,TRUE,FALSE),"ER - NOT IN APT")</f>
        <v>0</v>
      </c>
      <c r="Q410" s="82" t="str">
        <f>IF(ISLOGICAL(P410),IF(P410,"ER - REPS IN APT", IFNA(VLOOKUP($A410,RAW_APT!$A$3:$M808,7,FALSE),"ER - NOT IN APT")),P410)</f>
        <v>Result</v>
      </c>
      <c r="R410" s="117" t="b">
        <f t="shared" si="2"/>
        <v>1</v>
      </c>
      <c r="S410" s="116">
        <f t="shared" si="3"/>
        <v>1</v>
      </c>
      <c r="T410" s="146"/>
      <c r="U410" s="147"/>
      <c r="V410" s="147"/>
      <c r="W410" s="147"/>
      <c r="X410" s="120" t="b">
        <f t="shared" si="4"/>
        <v>0</v>
      </c>
      <c r="Y410" s="121" t="b">
        <v>0</v>
      </c>
      <c r="Z410" s="122" t="str">
        <f t="shared" si="5"/>
        <v/>
      </c>
      <c r="AA410" s="122" t="b">
        <f t="shared" si="6"/>
        <v>0</v>
      </c>
      <c r="AB410" s="147" t="b">
        <v>0</v>
      </c>
      <c r="AC410" s="148">
        <v>196.0</v>
      </c>
      <c r="AD410" s="149" t="b">
        <v>0</v>
      </c>
      <c r="AE410" s="125" t="str">
        <f t="shared" si="7"/>
        <v/>
      </c>
      <c r="AF410" s="117" t="b">
        <f t="shared" si="8"/>
        <v>0</v>
      </c>
      <c r="AG410" s="126" t="b">
        <f t="shared" si="9"/>
        <v>0</v>
      </c>
      <c r="AH410" s="148"/>
      <c r="AI410" s="150"/>
      <c r="AJ410" s="146"/>
      <c r="AK410" s="83" t="str">
        <f t="shared" si="10"/>
        <v>Negative</v>
      </c>
      <c r="AL410" s="147"/>
      <c r="AM410" s="83" t="s">
        <v>280</v>
      </c>
      <c r="AN410" s="83" t="s">
        <v>363</v>
      </c>
      <c r="AO410" s="83" t="str">
        <f>IFERROR(__xludf.DUMMYFUNCTION("IF($AG410, ""DELETED"",TRIM(JOIN("" "",D410:E410)))"),"")</f>
        <v/>
      </c>
      <c r="AP410" s="83" t="str">
        <f t="shared" ref="AP410:AQ410" si="434">IF($AG410, "DELETED", TRIM(CONCATENATE(F410,I410,U410)))</f>
        <v/>
      </c>
      <c r="AQ410" s="83" t="str">
        <f t="shared" si="434"/>
        <v/>
      </c>
      <c r="AR410" s="83" t="str">
        <f>IFERROR(__xludf.DUMMYFUNCTION("IF($AG410, ""DELETED"", TRIM(JOIN("" "",AP410,AQ410)))"),"")</f>
        <v/>
      </c>
      <c r="AS410" s="127"/>
      <c r="AT410" s="128" t="b">
        <f t="shared" si="12"/>
        <v>0</v>
      </c>
      <c r="AU410" s="128" t="str">
        <f t="shared" si="13"/>
        <v/>
      </c>
      <c r="AV410" s="128" t="str">
        <f t="shared" si="14"/>
        <v/>
      </c>
      <c r="AW410" s="128" t="str">
        <f t="shared" si="15"/>
        <v/>
      </c>
      <c r="AX410" s="129" t="str">
        <f t="shared" si="16"/>
        <v/>
      </c>
      <c r="AY410" s="143"/>
      <c r="AZ410" s="130"/>
      <c r="BA410" s="131" t="str">
        <f t="shared" si="17"/>
        <v/>
      </c>
      <c r="BB410" s="143"/>
      <c r="BC410" s="143"/>
      <c r="BD410" s="132"/>
      <c r="BE410" s="141"/>
      <c r="BF410" s="134" t="str">
        <f t="shared" si="18"/>
        <v/>
      </c>
      <c r="BG410" s="135" t="str">
        <f t="shared" si="19"/>
        <v>FLB4390__44509_0.242974537037037___Negative_44509_0.4559375_</v>
      </c>
      <c r="BH410" s="136" t="str">
        <f t="shared" si="20"/>
        <v/>
      </c>
      <c r="BI410" s="141" t="s">
        <v>1189</v>
      </c>
      <c r="BJ410" s="137" t="str">
        <f t="shared" si="21"/>
        <v>FLB4403</v>
      </c>
      <c r="BK410" s="138" t="b">
        <f t="shared" si="22"/>
        <v>0</v>
      </c>
      <c r="BL410" s="137" t="str">
        <f t="shared" si="23"/>
        <v/>
      </c>
      <c r="BM410" s="132"/>
      <c r="BN410" s="8" t="b">
        <f t="shared" si="24"/>
        <v>1</v>
      </c>
      <c r="BO410" s="139" t="b">
        <f t="shared" si="25"/>
        <v>0</v>
      </c>
      <c r="BP410" s="140" t="b">
        <f t="shared" si="26"/>
        <v>1</v>
      </c>
      <c r="BQ410" s="4"/>
      <c r="BR410" s="4" t="str">
        <f t="shared" si="27"/>
        <v/>
      </c>
      <c r="BS410" s="4"/>
      <c r="BT410" s="4"/>
    </row>
    <row r="411">
      <c r="A411" s="143" t="s">
        <v>1190</v>
      </c>
      <c r="B411" s="144">
        <v>44509.0</v>
      </c>
      <c r="C411" s="115">
        <v>0.2492824074074074</v>
      </c>
      <c r="D411" s="4"/>
      <c r="E411" s="143"/>
      <c r="F411" s="149"/>
      <c r="G411" s="149"/>
      <c r="H411" s="151"/>
      <c r="I411" s="4"/>
      <c r="J411" s="4"/>
      <c r="K411" s="4" t="s">
        <v>622</v>
      </c>
      <c r="L411" s="152">
        <v>44509.0</v>
      </c>
      <c r="M411" s="115">
        <v>0.4559375</v>
      </c>
      <c r="N411" s="151"/>
      <c r="O411" s="4"/>
      <c r="P411" s="116" t="b">
        <f>IFNA(IF(VLOOKUP($A411,'Add from APT'!$AA$2:$AC808,3,FALSE)&gt;0,TRUE,FALSE),"ER - NOT IN APT")</f>
        <v>0</v>
      </c>
      <c r="Q411" s="82" t="str">
        <f>IF(ISLOGICAL(P411),IF(P411,"ER - REPS IN APT", IFNA(VLOOKUP($A411,RAW_APT!$A$3:$M808,7,FALSE),"ER - NOT IN APT")),P411)</f>
        <v>Result</v>
      </c>
      <c r="R411" s="117" t="b">
        <f t="shared" si="2"/>
        <v>1</v>
      </c>
      <c r="S411" s="116">
        <f t="shared" si="3"/>
        <v>1</v>
      </c>
      <c r="T411" s="148">
        <v>0.0</v>
      </c>
      <c r="U411" s="149"/>
      <c r="V411" s="149"/>
      <c r="W411" s="149"/>
      <c r="X411" s="120" t="b">
        <f t="shared" si="4"/>
        <v>0</v>
      </c>
      <c r="Y411" s="121" t="b">
        <v>0</v>
      </c>
      <c r="Z411" s="122" t="str">
        <f t="shared" si="5"/>
        <v/>
      </c>
      <c r="AA411" s="122" t="b">
        <f t="shared" si="6"/>
        <v>0</v>
      </c>
      <c r="AB411" s="147" t="b">
        <v>0</v>
      </c>
      <c r="AC411" s="148">
        <v>644.0</v>
      </c>
      <c r="AD411" s="149" t="b">
        <v>1</v>
      </c>
      <c r="AE411" s="125" t="str">
        <f t="shared" si="7"/>
        <v/>
      </c>
      <c r="AF411" s="117" t="b">
        <f t="shared" si="8"/>
        <v>0</v>
      </c>
      <c r="AG411" s="126" t="b">
        <f t="shared" si="9"/>
        <v>0</v>
      </c>
      <c r="AH411" s="148"/>
      <c r="AI411" s="150"/>
      <c r="AJ411" s="146"/>
      <c r="AK411" s="83" t="str">
        <f t="shared" si="10"/>
        <v>Negative</v>
      </c>
      <c r="AL411" s="147"/>
      <c r="AM411" s="83" t="s">
        <v>280</v>
      </c>
      <c r="AN411" s="83" t="s">
        <v>488</v>
      </c>
      <c r="AO411" s="83" t="str">
        <f>IFERROR(__xludf.DUMMYFUNCTION("IF($AG411, ""DELETED"",TRIM(JOIN("" "",D411:E411)))"),"")</f>
        <v/>
      </c>
      <c r="AP411" s="83" t="str">
        <f t="shared" ref="AP411:AQ411" si="435">IF($AG411, "DELETED", TRIM(CONCATENATE(F411,I411,U411)))</f>
        <v/>
      </c>
      <c r="AQ411" s="83" t="str">
        <f t="shared" si="435"/>
        <v/>
      </c>
      <c r="AR411" s="83" t="str">
        <f>IFERROR(__xludf.DUMMYFUNCTION("IF($AG411, ""DELETED"", TRIM(JOIN("" "",AP411,AQ411)))"),"")</f>
        <v/>
      </c>
      <c r="AS411" s="127"/>
      <c r="AT411" s="128" t="b">
        <f t="shared" si="12"/>
        <v>0</v>
      </c>
      <c r="AU411" s="128" t="str">
        <f t="shared" si="13"/>
        <v/>
      </c>
      <c r="AV411" s="128" t="str">
        <f t="shared" si="14"/>
        <v/>
      </c>
      <c r="AW411" s="128" t="str">
        <f t="shared" si="15"/>
        <v/>
      </c>
      <c r="AX411" s="129" t="str">
        <f t="shared" si="16"/>
        <v/>
      </c>
      <c r="AY411" s="143"/>
      <c r="AZ411" s="130"/>
      <c r="BA411" s="131" t="str">
        <f t="shared" si="17"/>
        <v/>
      </c>
      <c r="BB411" s="143"/>
      <c r="BC411" s="143"/>
      <c r="BD411" s="132"/>
      <c r="BE411" s="141"/>
      <c r="BF411" s="134" t="str">
        <f t="shared" si="18"/>
        <v/>
      </c>
      <c r="BG411" s="135" t="str">
        <f t="shared" si="19"/>
        <v>FLB4393__44509_0.249282407407407___Negative_44509_0.4559375_</v>
      </c>
      <c r="BH411" s="136" t="str">
        <f t="shared" si="20"/>
        <v/>
      </c>
      <c r="BI411" s="141" t="s">
        <v>1191</v>
      </c>
      <c r="BJ411" s="137" t="str">
        <f t="shared" si="21"/>
        <v>FLB4404</v>
      </c>
      <c r="BK411" s="138" t="b">
        <f t="shared" si="22"/>
        <v>0</v>
      </c>
      <c r="BL411" s="137" t="str">
        <f t="shared" si="23"/>
        <v/>
      </c>
      <c r="BM411" s="132"/>
      <c r="BN411" s="8" t="b">
        <f t="shared" si="24"/>
        <v>1</v>
      </c>
      <c r="BO411" s="139" t="b">
        <f t="shared" si="25"/>
        <v>0</v>
      </c>
      <c r="BP411" s="140" t="b">
        <f t="shared" si="26"/>
        <v>1</v>
      </c>
      <c r="BQ411" s="4"/>
      <c r="BR411" s="4" t="str">
        <f t="shared" si="27"/>
        <v/>
      </c>
      <c r="BS411" s="4"/>
      <c r="BT411" s="4"/>
    </row>
    <row r="412">
      <c r="A412" s="143" t="s">
        <v>1192</v>
      </c>
      <c r="B412" s="144">
        <v>44509.0</v>
      </c>
      <c r="C412" s="115">
        <v>0.2495138888888889</v>
      </c>
      <c r="D412" s="4"/>
      <c r="E412" s="143"/>
      <c r="F412" s="149"/>
      <c r="G412" s="147"/>
      <c r="H412" s="151"/>
      <c r="I412" s="4"/>
      <c r="J412" s="4"/>
      <c r="K412" s="4" t="s">
        <v>622</v>
      </c>
      <c r="L412" s="152">
        <v>44509.0</v>
      </c>
      <c r="M412" s="115">
        <v>0.4559375</v>
      </c>
      <c r="N412" s="151"/>
      <c r="O412" s="4"/>
      <c r="P412" s="116" t="b">
        <f>IFNA(IF(VLOOKUP($A412,'Add from APT'!$AA$2:$AC808,3,FALSE)&gt;0,TRUE,FALSE),"ER - NOT IN APT")</f>
        <v>0</v>
      </c>
      <c r="Q412" s="82" t="str">
        <f>IF(ISLOGICAL(P412),IF(P412,"ER - REPS IN APT", IFNA(VLOOKUP($A412,RAW_APT!$A$3:$M808,7,FALSE),"ER - NOT IN APT")),P412)</f>
        <v>Result</v>
      </c>
      <c r="R412" s="117" t="b">
        <f t="shared" si="2"/>
        <v>1</v>
      </c>
      <c r="S412" s="116">
        <f t="shared" si="3"/>
        <v>1</v>
      </c>
      <c r="T412" s="148">
        <v>0.0</v>
      </c>
      <c r="U412" s="149"/>
      <c r="V412" s="147"/>
      <c r="W412" s="147"/>
      <c r="X412" s="120" t="b">
        <f t="shared" si="4"/>
        <v>0</v>
      </c>
      <c r="Y412" s="121" t="b">
        <v>0</v>
      </c>
      <c r="Z412" s="122" t="str">
        <f t="shared" si="5"/>
        <v/>
      </c>
      <c r="AA412" s="122" t="b">
        <f t="shared" si="6"/>
        <v>0</v>
      </c>
      <c r="AB412" s="147" t="b">
        <v>0</v>
      </c>
      <c r="AC412" s="148">
        <v>643.0</v>
      </c>
      <c r="AD412" s="149" t="b">
        <v>1</v>
      </c>
      <c r="AE412" s="125" t="str">
        <f t="shared" si="7"/>
        <v/>
      </c>
      <c r="AF412" s="117" t="b">
        <f t="shared" si="8"/>
        <v>0</v>
      </c>
      <c r="AG412" s="126" t="b">
        <f t="shared" si="9"/>
        <v>0</v>
      </c>
      <c r="AH412" s="148"/>
      <c r="AI412" s="150"/>
      <c r="AJ412" s="146"/>
      <c r="AK412" s="83" t="str">
        <f t="shared" si="10"/>
        <v>Negative</v>
      </c>
      <c r="AL412" s="147"/>
      <c r="AM412" s="83" t="s">
        <v>280</v>
      </c>
      <c r="AN412" s="83" t="s">
        <v>1001</v>
      </c>
      <c r="AO412" s="83" t="str">
        <f>IFERROR(__xludf.DUMMYFUNCTION("IF($AG412, ""DELETED"",TRIM(JOIN("" "",D412:E412)))"),"")</f>
        <v/>
      </c>
      <c r="AP412" s="83" t="str">
        <f t="shared" ref="AP412:AQ412" si="436">IF($AG412, "DELETED", TRIM(CONCATENATE(F412,I412,U412)))</f>
        <v/>
      </c>
      <c r="AQ412" s="83" t="str">
        <f t="shared" si="436"/>
        <v/>
      </c>
      <c r="AR412" s="83" t="str">
        <f>IFERROR(__xludf.DUMMYFUNCTION("IF($AG412, ""DELETED"", TRIM(JOIN("" "",AP412,AQ412)))"),"")</f>
        <v/>
      </c>
      <c r="AS412" s="127"/>
      <c r="AT412" s="128" t="b">
        <f t="shared" si="12"/>
        <v>0</v>
      </c>
      <c r="AU412" s="128" t="str">
        <f t="shared" si="13"/>
        <v/>
      </c>
      <c r="AV412" s="128" t="str">
        <f t="shared" si="14"/>
        <v/>
      </c>
      <c r="AW412" s="128" t="str">
        <f t="shared" si="15"/>
        <v/>
      </c>
      <c r="AX412" s="129" t="str">
        <f t="shared" si="16"/>
        <v/>
      </c>
      <c r="AY412" s="143"/>
      <c r="AZ412" s="130"/>
      <c r="BA412" s="131" t="str">
        <f t="shared" si="17"/>
        <v/>
      </c>
      <c r="BB412" s="143"/>
      <c r="BC412" s="143"/>
      <c r="BD412" s="132"/>
      <c r="BE412" s="141"/>
      <c r="BF412" s="134" t="str">
        <f t="shared" si="18"/>
        <v/>
      </c>
      <c r="BG412" s="135" t="str">
        <f t="shared" si="19"/>
        <v>FLB3728__44509_0.249513888888889___Negative_44509_0.4559375_</v>
      </c>
      <c r="BH412" s="136" t="str">
        <f t="shared" si="20"/>
        <v/>
      </c>
      <c r="BI412" s="141" t="s">
        <v>1193</v>
      </c>
      <c r="BJ412" s="137" t="str">
        <f t="shared" si="21"/>
        <v>FLB4405</v>
      </c>
      <c r="BK412" s="138" t="b">
        <f t="shared" si="22"/>
        <v>0</v>
      </c>
      <c r="BL412" s="137" t="str">
        <f t="shared" si="23"/>
        <v/>
      </c>
      <c r="BM412" s="132"/>
      <c r="BN412" s="8" t="b">
        <f t="shared" si="24"/>
        <v>1</v>
      </c>
      <c r="BO412" s="139" t="b">
        <f t="shared" si="25"/>
        <v>0</v>
      </c>
      <c r="BP412" s="140" t="b">
        <f t="shared" si="26"/>
        <v>1</v>
      </c>
      <c r="BQ412" s="4"/>
      <c r="BR412" s="4" t="str">
        <f t="shared" si="27"/>
        <v/>
      </c>
      <c r="BS412" s="4"/>
      <c r="BT412" s="4"/>
    </row>
    <row r="413">
      <c r="A413" s="4" t="s">
        <v>1194</v>
      </c>
      <c r="B413" s="144">
        <v>44509.0</v>
      </c>
      <c r="C413" s="115">
        <v>0.2514351851851852</v>
      </c>
      <c r="D413" s="4"/>
      <c r="E413" s="143"/>
      <c r="F413" s="4"/>
      <c r="G413" s="4"/>
      <c r="H413" s="151"/>
      <c r="I413" s="4"/>
      <c r="J413" s="4"/>
      <c r="K413" s="4" t="s">
        <v>622</v>
      </c>
      <c r="L413" s="145">
        <v>44509.0</v>
      </c>
      <c r="M413" s="115">
        <v>0.4559375</v>
      </c>
      <c r="N413" s="4"/>
      <c r="O413" s="4"/>
      <c r="P413" s="116" t="b">
        <f>IFNA(IF(VLOOKUP($A413,'Add from APT'!$AA$2:$AC808,3,FALSE)&gt;0,TRUE,FALSE),"ER - NOT IN APT")</f>
        <v>0</v>
      </c>
      <c r="Q413" s="82" t="str">
        <f>IF(ISLOGICAL(P413),IF(P413,"ER - REPS IN APT", IFNA(VLOOKUP($A413,RAW_APT!$A$3:$M808,7,FALSE),"ER - NOT IN APT")),P413)</f>
        <v>Result</v>
      </c>
      <c r="R413" s="117" t="b">
        <f t="shared" si="2"/>
        <v>1</v>
      </c>
      <c r="S413" s="116">
        <f t="shared" si="3"/>
        <v>1</v>
      </c>
      <c r="T413" s="146"/>
      <c r="U413" s="147"/>
      <c r="V413" s="147"/>
      <c r="W413" s="147"/>
      <c r="X413" s="120" t="b">
        <f t="shared" si="4"/>
        <v>0</v>
      </c>
      <c r="Y413" s="121" t="b">
        <v>0</v>
      </c>
      <c r="Z413" s="122" t="str">
        <f t="shared" si="5"/>
        <v/>
      </c>
      <c r="AA413" s="122" t="b">
        <f t="shared" si="6"/>
        <v>0</v>
      </c>
      <c r="AB413" s="147" t="b">
        <v>0</v>
      </c>
      <c r="AC413" s="148">
        <v>195.0</v>
      </c>
      <c r="AD413" s="149" t="b">
        <v>0</v>
      </c>
      <c r="AE413" s="125" t="str">
        <f t="shared" si="7"/>
        <v/>
      </c>
      <c r="AF413" s="117" t="b">
        <f t="shared" si="8"/>
        <v>0</v>
      </c>
      <c r="AG413" s="126" t="b">
        <f t="shared" si="9"/>
        <v>0</v>
      </c>
      <c r="AH413" s="148"/>
      <c r="AI413" s="150"/>
      <c r="AJ413" s="146"/>
      <c r="AK413" s="83" t="str">
        <f t="shared" si="10"/>
        <v>Negative</v>
      </c>
      <c r="AL413" s="147"/>
      <c r="AM413" s="83" t="s">
        <v>280</v>
      </c>
      <c r="AN413" s="83" t="s">
        <v>313</v>
      </c>
      <c r="AO413" s="83" t="str">
        <f>IFERROR(__xludf.DUMMYFUNCTION("IF($AG413, ""DELETED"",TRIM(JOIN("" "",D413:E413)))"),"")</f>
        <v/>
      </c>
      <c r="AP413" s="83" t="str">
        <f t="shared" ref="AP413:AQ413" si="437">IF($AG413, "DELETED", TRIM(CONCATENATE(F413,I413,U413)))</f>
        <v/>
      </c>
      <c r="AQ413" s="83" t="str">
        <f t="shared" si="437"/>
        <v/>
      </c>
      <c r="AR413" s="83" t="str">
        <f>IFERROR(__xludf.DUMMYFUNCTION("IF($AG413, ""DELETED"", TRIM(JOIN("" "",AP413,AQ413)))"),"")</f>
        <v/>
      </c>
      <c r="AS413" s="127"/>
      <c r="AT413" s="128" t="b">
        <f t="shared" si="12"/>
        <v>0</v>
      </c>
      <c r="AU413" s="128" t="str">
        <f t="shared" si="13"/>
        <v/>
      </c>
      <c r="AV413" s="128" t="str">
        <f t="shared" si="14"/>
        <v/>
      </c>
      <c r="AW413" s="128" t="str">
        <f t="shared" si="15"/>
        <v/>
      </c>
      <c r="AX413" s="129" t="str">
        <f t="shared" si="16"/>
        <v/>
      </c>
      <c r="AY413" s="143"/>
      <c r="AZ413" s="130"/>
      <c r="BA413" s="131" t="str">
        <f t="shared" si="17"/>
        <v/>
      </c>
      <c r="BB413" s="143"/>
      <c r="BC413" s="143"/>
      <c r="BD413" s="132"/>
      <c r="BE413" s="141"/>
      <c r="BF413" s="134" t="str">
        <f t="shared" si="18"/>
        <v/>
      </c>
      <c r="BG413" s="135" t="str">
        <f t="shared" si="19"/>
        <v>FLB3842__44509_0.251435185185185___Negative_44509_0.4559375_</v>
      </c>
      <c r="BH413" s="136" t="str">
        <f t="shared" si="20"/>
        <v/>
      </c>
      <c r="BI413" s="141" t="s">
        <v>1195</v>
      </c>
      <c r="BJ413" s="137" t="str">
        <f t="shared" si="21"/>
        <v>FLB4406</v>
      </c>
      <c r="BK413" s="138" t="b">
        <f t="shared" si="22"/>
        <v>0</v>
      </c>
      <c r="BL413" s="137" t="str">
        <f t="shared" si="23"/>
        <v/>
      </c>
      <c r="BM413" s="132"/>
      <c r="BN413" s="8" t="b">
        <f t="shared" si="24"/>
        <v>1</v>
      </c>
      <c r="BO413" s="139" t="b">
        <f t="shared" si="25"/>
        <v>0</v>
      </c>
      <c r="BP413" s="140" t="b">
        <f t="shared" si="26"/>
        <v>1</v>
      </c>
      <c r="BQ413" s="4"/>
      <c r="BR413" s="4" t="str">
        <f t="shared" si="27"/>
        <v/>
      </c>
      <c r="BS413" s="4"/>
      <c r="BT413" s="4"/>
    </row>
    <row r="414">
      <c r="A414" s="4" t="s">
        <v>1196</v>
      </c>
      <c r="B414" s="144">
        <v>44509.0</v>
      </c>
      <c r="C414" s="115">
        <v>0.25425925925925924</v>
      </c>
      <c r="D414" s="4"/>
      <c r="E414" s="143"/>
      <c r="F414" s="4"/>
      <c r="G414" s="4"/>
      <c r="H414" s="151"/>
      <c r="I414" s="4"/>
      <c r="J414" s="4"/>
      <c r="K414" s="4" t="s">
        <v>622</v>
      </c>
      <c r="L414" s="145">
        <v>44509.0</v>
      </c>
      <c r="M414" s="115">
        <v>0.4559375</v>
      </c>
      <c r="N414" s="4"/>
      <c r="O414" s="4"/>
      <c r="P414" s="116" t="b">
        <f>IFNA(IF(VLOOKUP($A414,'Add from APT'!$AA$2:$AC808,3,FALSE)&gt;0,TRUE,FALSE),"ER - NOT IN APT")</f>
        <v>0</v>
      </c>
      <c r="Q414" s="82" t="str">
        <f>IF(ISLOGICAL(P414),IF(P414,"ER - REPS IN APT", IFNA(VLOOKUP($A414,RAW_APT!$A$3:$M808,7,FALSE),"ER - NOT IN APT")),P414)</f>
        <v>Result</v>
      </c>
      <c r="R414" s="117" t="b">
        <f t="shared" si="2"/>
        <v>1</v>
      </c>
      <c r="S414" s="116">
        <f t="shared" si="3"/>
        <v>1</v>
      </c>
      <c r="T414" s="146"/>
      <c r="U414" s="147"/>
      <c r="V414" s="147"/>
      <c r="W414" s="147"/>
      <c r="X414" s="120" t="b">
        <f t="shared" si="4"/>
        <v>0</v>
      </c>
      <c r="Y414" s="121" t="b">
        <v>0</v>
      </c>
      <c r="Z414" s="122" t="str">
        <f t="shared" si="5"/>
        <v/>
      </c>
      <c r="AA414" s="122" t="b">
        <f t="shared" si="6"/>
        <v>0</v>
      </c>
      <c r="AB414" s="147" t="b">
        <v>0</v>
      </c>
      <c r="AC414" s="148">
        <v>194.0</v>
      </c>
      <c r="AD414" s="149" t="b">
        <v>0</v>
      </c>
      <c r="AE414" s="125" t="str">
        <f t="shared" si="7"/>
        <v/>
      </c>
      <c r="AF414" s="117" t="b">
        <f t="shared" si="8"/>
        <v>0</v>
      </c>
      <c r="AG414" s="126" t="b">
        <f t="shared" si="9"/>
        <v>0</v>
      </c>
      <c r="AH414" s="148"/>
      <c r="AI414" s="150"/>
      <c r="AJ414" s="146"/>
      <c r="AK414" s="83" t="str">
        <f t="shared" si="10"/>
        <v>Negative</v>
      </c>
      <c r="AL414" s="147"/>
      <c r="AM414" s="83" t="s">
        <v>373</v>
      </c>
      <c r="AN414" s="83" t="s">
        <v>462</v>
      </c>
      <c r="AO414" s="83" t="str">
        <f>IFERROR(__xludf.DUMMYFUNCTION("IF($AG414, ""DELETED"",TRIM(JOIN("" "",D414:E414)))"),"")</f>
        <v/>
      </c>
      <c r="AP414" s="83" t="str">
        <f t="shared" ref="AP414:AQ414" si="438">IF($AG414, "DELETED", TRIM(CONCATENATE(F414,I414,U414)))</f>
        <v/>
      </c>
      <c r="AQ414" s="83" t="str">
        <f t="shared" si="438"/>
        <v/>
      </c>
      <c r="AR414" s="83" t="str">
        <f>IFERROR(__xludf.DUMMYFUNCTION("IF($AG414, ""DELETED"", TRIM(JOIN("" "",AP414,AQ414)))"),"")</f>
        <v/>
      </c>
      <c r="AS414" s="127"/>
      <c r="AT414" s="128" t="b">
        <f t="shared" si="12"/>
        <v>0</v>
      </c>
      <c r="AU414" s="128" t="str">
        <f t="shared" si="13"/>
        <v/>
      </c>
      <c r="AV414" s="128" t="str">
        <f t="shared" si="14"/>
        <v/>
      </c>
      <c r="AW414" s="128" t="str">
        <f t="shared" si="15"/>
        <v/>
      </c>
      <c r="AX414" s="129" t="str">
        <f t="shared" si="16"/>
        <v/>
      </c>
      <c r="AY414" s="143"/>
      <c r="AZ414" s="130"/>
      <c r="BA414" s="131" t="str">
        <f t="shared" si="17"/>
        <v/>
      </c>
      <c r="BB414" s="143"/>
      <c r="BC414" s="143"/>
      <c r="BD414" s="132"/>
      <c r="BE414" s="141"/>
      <c r="BF414" s="134" t="str">
        <f t="shared" si="18"/>
        <v/>
      </c>
      <c r="BG414" s="135" t="str">
        <f t="shared" si="19"/>
        <v>FLB4399__44509_0.254259259259259___Negative_44509_0.4559375_</v>
      </c>
      <c r="BH414" s="136" t="str">
        <f t="shared" si="20"/>
        <v/>
      </c>
      <c r="BI414" s="141" t="s">
        <v>1197</v>
      </c>
      <c r="BJ414" s="137" t="str">
        <f t="shared" si="21"/>
        <v>FLB4407</v>
      </c>
      <c r="BK414" s="138" t="b">
        <f t="shared" si="22"/>
        <v>0</v>
      </c>
      <c r="BL414" s="137" t="str">
        <f t="shared" si="23"/>
        <v/>
      </c>
      <c r="BM414" s="132"/>
      <c r="BN414" s="8" t="b">
        <f t="shared" si="24"/>
        <v>1</v>
      </c>
      <c r="BO414" s="139" t="b">
        <f t="shared" si="25"/>
        <v>0</v>
      </c>
      <c r="BP414" s="140" t="b">
        <f t="shared" si="26"/>
        <v>1</v>
      </c>
      <c r="BQ414" s="4"/>
      <c r="BR414" s="4" t="str">
        <f t="shared" si="27"/>
        <v/>
      </c>
      <c r="BS414" s="4"/>
      <c r="BT414" s="4"/>
    </row>
    <row r="415">
      <c r="A415" s="143" t="s">
        <v>1198</v>
      </c>
      <c r="B415" s="144">
        <v>44509.0</v>
      </c>
      <c r="C415" s="115">
        <v>0.2546643518518519</v>
      </c>
      <c r="D415" s="4"/>
      <c r="E415" s="143"/>
      <c r="F415" s="149"/>
      <c r="G415" s="147"/>
      <c r="H415" s="151"/>
      <c r="I415" s="4"/>
      <c r="J415" s="4"/>
      <c r="K415" s="4" t="s">
        <v>622</v>
      </c>
      <c r="L415" s="145">
        <v>44509.0</v>
      </c>
      <c r="M415" s="115">
        <v>0.4559375</v>
      </c>
      <c r="N415" s="151"/>
      <c r="O415" s="4"/>
      <c r="P415" s="116" t="b">
        <f>IFNA(IF(VLOOKUP($A415,'Add from APT'!$AA$2:$AC808,3,FALSE)&gt;0,TRUE,FALSE),"ER - NOT IN APT")</f>
        <v>0</v>
      </c>
      <c r="Q415" s="82" t="str">
        <f>IF(ISLOGICAL(P415),IF(P415,"ER - REPS IN APT", IFNA(VLOOKUP($A415,RAW_APT!$A$3:$M808,7,FALSE),"ER - NOT IN APT")),P415)</f>
        <v>Result</v>
      </c>
      <c r="R415" s="117" t="b">
        <f t="shared" si="2"/>
        <v>1</v>
      </c>
      <c r="S415" s="116">
        <f t="shared" si="3"/>
        <v>1</v>
      </c>
      <c r="T415" s="148">
        <v>0.0</v>
      </c>
      <c r="U415" s="149"/>
      <c r="V415" s="147"/>
      <c r="W415" s="147"/>
      <c r="X415" s="120" t="b">
        <f t="shared" si="4"/>
        <v>0</v>
      </c>
      <c r="Y415" s="121" t="b">
        <v>0</v>
      </c>
      <c r="Z415" s="122" t="str">
        <f t="shared" si="5"/>
        <v/>
      </c>
      <c r="AA415" s="122" t="b">
        <f t="shared" si="6"/>
        <v>0</v>
      </c>
      <c r="AB415" s="147" t="b">
        <v>0</v>
      </c>
      <c r="AC415" s="148">
        <v>642.0</v>
      </c>
      <c r="AD415" s="149" t="b">
        <v>1</v>
      </c>
      <c r="AE415" s="125" t="str">
        <f t="shared" si="7"/>
        <v/>
      </c>
      <c r="AF415" s="117" t="b">
        <f t="shared" si="8"/>
        <v>0</v>
      </c>
      <c r="AG415" s="126" t="b">
        <f t="shared" si="9"/>
        <v>0</v>
      </c>
      <c r="AH415" s="148"/>
      <c r="AI415" s="150"/>
      <c r="AJ415" s="146"/>
      <c r="AK415" s="83" t="str">
        <f t="shared" si="10"/>
        <v>Negative</v>
      </c>
      <c r="AL415" s="147"/>
      <c r="AM415" s="83" t="s">
        <v>373</v>
      </c>
      <c r="AN415" s="83" t="s">
        <v>1199</v>
      </c>
      <c r="AO415" s="83" t="str">
        <f>IFERROR(__xludf.DUMMYFUNCTION("IF($AG415, ""DELETED"",TRIM(JOIN("" "",D415:E415)))"),"")</f>
        <v/>
      </c>
      <c r="AP415" s="83" t="str">
        <f t="shared" ref="AP415:AQ415" si="439">IF($AG415, "DELETED", TRIM(CONCATENATE(F415,I415,U415)))</f>
        <v/>
      </c>
      <c r="AQ415" s="83" t="str">
        <f t="shared" si="439"/>
        <v/>
      </c>
      <c r="AR415" s="83" t="str">
        <f>IFERROR(__xludf.DUMMYFUNCTION("IF($AG415, ""DELETED"", TRIM(JOIN("" "",AP415,AQ415)))"),"")</f>
        <v/>
      </c>
      <c r="AS415" s="127"/>
      <c r="AT415" s="128" t="b">
        <f t="shared" si="12"/>
        <v>0</v>
      </c>
      <c r="AU415" s="128" t="str">
        <f t="shared" si="13"/>
        <v/>
      </c>
      <c r="AV415" s="128" t="str">
        <f t="shared" si="14"/>
        <v/>
      </c>
      <c r="AW415" s="128" t="str">
        <f t="shared" si="15"/>
        <v/>
      </c>
      <c r="AX415" s="129" t="str">
        <f t="shared" si="16"/>
        <v/>
      </c>
      <c r="AY415" s="143"/>
      <c r="AZ415" s="130"/>
      <c r="BA415" s="131" t="str">
        <f t="shared" si="17"/>
        <v/>
      </c>
      <c r="BB415" s="143"/>
      <c r="BC415" s="143"/>
      <c r="BD415" s="132"/>
      <c r="BE415" s="141"/>
      <c r="BF415" s="134" t="str">
        <f t="shared" si="18"/>
        <v/>
      </c>
      <c r="BG415" s="135" t="str">
        <f t="shared" si="19"/>
        <v>FLB3861__44509_0.254664351851852___Negative_44509_0.4559375_</v>
      </c>
      <c r="BH415" s="136" t="str">
        <f t="shared" si="20"/>
        <v/>
      </c>
      <c r="BI415" s="141" t="s">
        <v>1200</v>
      </c>
      <c r="BJ415" s="137" t="str">
        <f t="shared" si="21"/>
        <v>FLB4408</v>
      </c>
      <c r="BK415" s="138" t="b">
        <f t="shared" si="22"/>
        <v>0</v>
      </c>
      <c r="BL415" s="137" t="str">
        <f t="shared" si="23"/>
        <v/>
      </c>
      <c r="BM415" s="132"/>
      <c r="BN415" s="8" t="b">
        <f t="shared" si="24"/>
        <v>1</v>
      </c>
      <c r="BO415" s="139" t="b">
        <f t="shared" si="25"/>
        <v>0</v>
      </c>
      <c r="BP415" s="140" t="b">
        <f t="shared" si="26"/>
        <v>1</v>
      </c>
      <c r="BQ415" s="4"/>
      <c r="BR415" s="4" t="str">
        <f t="shared" si="27"/>
        <v/>
      </c>
      <c r="BS415" s="4"/>
      <c r="BT415" s="4"/>
    </row>
    <row r="416">
      <c r="A416" s="143" t="s">
        <v>1201</v>
      </c>
      <c r="B416" s="144">
        <v>44509.0</v>
      </c>
      <c r="C416" s="115">
        <v>0.25574074074074077</v>
      </c>
      <c r="D416" s="4"/>
      <c r="E416" s="143"/>
      <c r="F416" s="149"/>
      <c r="G416" s="147"/>
      <c r="H416" s="151"/>
      <c r="I416" s="4"/>
      <c r="J416" s="4"/>
      <c r="K416" s="4" t="s">
        <v>622</v>
      </c>
      <c r="L416" s="145">
        <v>44509.0</v>
      </c>
      <c r="M416" s="115">
        <v>0.4559375</v>
      </c>
      <c r="N416" s="151"/>
      <c r="O416" s="4"/>
      <c r="P416" s="116" t="b">
        <f>IFNA(IF(VLOOKUP($A416,'Add from APT'!$AA$2:$AC808,3,FALSE)&gt;0,TRUE,FALSE),"ER - NOT IN APT")</f>
        <v>0</v>
      </c>
      <c r="Q416" s="82" t="str">
        <f>IF(ISLOGICAL(P416),IF(P416,"ER - REPS IN APT", IFNA(VLOOKUP($A416,RAW_APT!$A$3:$M808,7,FALSE),"ER - NOT IN APT")),P416)</f>
        <v>Result</v>
      </c>
      <c r="R416" s="117" t="b">
        <f t="shared" si="2"/>
        <v>1</v>
      </c>
      <c r="S416" s="116">
        <f t="shared" si="3"/>
        <v>1</v>
      </c>
      <c r="T416" s="148">
        <v>0.0</v>
      </c>
      <c r="U416" s="149"/>
      <c r="V416" s="147"/>
      <c r="W416" s="147"/>
      <c r="X416" s="120" t="b">
        <f t="shared" si="4"/>
        <v>0</v>
      </c>
      <c r="Y416" s="121" t="b">
        <v>0</v>
      </c>
      <c r="Z416" s="122" t="str">
        <f t="shared" si="5"/>
        <v/>
      </c>
      <c r="AA416" s="122" t="b">
        <f t="shared" si="6"/>
        <v>0</v>
      </c>
      <c r="AB416" s="147" t="b">
        <v>0</v>
      </c>
      <c r="AC416" s="148">
        <v>641.0</v>
      </c>
      <c r="AD416" s="149" t="b">
        <v>1</v>
      </c>
      <c r="AE416" s="125" t="str">
        <f t="shared" si="7"/>
        <v/>
      </c>
      <c r="AF416" s="117" t="b">
        <f t="shared" si="8"/>
        <v>0</v>
      </c>
      <c r="AG416" s="126" t="b">
        <f t="shared" si="9"/>
        <v>0</v>
      </c>
      <c r="AH416" s="148"/>
      <c r="AI416" s="150"/>
      <c r="AJ416" s="146"/>
      <c r="AK416" s="83" t="str">
        <f t="shared" si="10"/>
        <v>Negative</v>
      </c>
      <c r="AL416" s="147"/>
      <c r="AM416" s="83" t="s">
        <v>373</v>
      </c>
      <c r="AN416" s="83" t="s">
        <v>1046</v>
      </c>
      <c r="AO416" s="83" t="str">
        <f>IFERROR(__xludf.DUMMYFUNCTION("IF($AG416, ""DELETED"",TRIM(JOIN("" "",D416:E416)))"),"")</f>
        <v/>
      </c>
      <c r="AP416" s="83" t="str">
        <f t="shared" ref="AP416:AQ416" si="440">IF($AG416, "DELETED", TRIM(CONCATENATE(F416,I416,U416)))</f>
        <v/>
      </c>
      <c r="AQ416" s="83" t="str">
        <f t="shared" si="440"/>
        <v/>
      </c>
      <c r="AR416" s="83" t="str">
        <f>IFERROR(__xludf.DUMMYFUNCTION("IF($AG416, ""DELETED"", TRIM(JOIN("" "",AP416,AQ416)))"),"")</f>
        <v/>
      </c>
      <c r="AS416" s="127"/>
      <c r="AT416" s="128" t="b">
        <f t="shared" si="12"/>
        <v>0</v>
      </c>
      <c r="AU416" s="128" t="str">
        <f t="shared" si="13"/>
        <v/>
      </c>
      <c r="AV416" s="128" t="str">
        <f t="shared" si="14"/>
        <v/>
      </c>
      <c r="AW416" s="128" t="str">
        <f t="shared" si="15"/>
        <v/>
      </c>
      <c r="AX416" s="129" t="str">
        <f t="shared" si="16"/>
        <v/>
      </c>
      <c r="AY416" s="143"/>
      <c r="AZ416" s="130"/>
      <c r="BA416" s="131" t="str">
        <f t="shared" si="17"/>
        <v/>
      </c>
      <c r="BB416" s="143"/>
      <c r="BC416" s="143"/>
      <c r="BD416" s="132"/>
      <c r="BE416" s="141"/>
      <c r="BF416" s="134" t="str">
        <f t="shared" si="18"/>
        <v/>
      </c>
      <c r="BG416" s="135" t="str">
        <f t="shared" si="19"/>
        <v>FLB3851__44509_0.255740740740741___Negative_44509_0.4559375_</v>
      </c>
      <c r="BH416" s="136" t="str">
        <f t="shared" si="20"/>
        <v/>
      </c>
      <c r="BI416" s="141" t="s">
        <v>1202</v>
      </c>
      <c r="BJ416" s="137" t="str">
        <f t="shared" si="21"/>
        <v>FLB4409</v>
      </c>
      <c r="BK416" s="138" t="b">
        <f t="shared" si="22"/>
        <v>0</v>
      </c>
      <c r="BL416" s="137" t="str">
        <f t="shared" si="23"/>
        <v/>
      </c>
      <c r="BM416" s="132"/>
      <c r="BN416" s="8" t="b">
        <f t="shared" si="24"/>
        <v>1</v>
      </c>
      <c r="BO416" s="139" t="b">
        <f t="shared" si="25"/>
        <v>0</v>
      </c>
      <c r="BP416" s="140" t="b">
        <f t="shared" si="26"/>
        <v>1</v>
      </c>
      <c r="BQ416" s="4"/>
      <c r="BR416" s="4" t="str">
        <f t="shared" si="27"/>
        <v/>
      </c>
      <c r="BS416" s="4"/>
      <c r="BT416" s="4"/>
    </row>
    <row r="417">
      <c r="A417" s="4" t="s">
        <v>1203</v>
      </c>
      <c r="B417" s="144">
        <v>44509.0</v>
      </c>
      <c r="C417" s="115">
        <v>0.25774305555555554</v>
      </c>
      <c r="D417" s="4"/>
      <c r="E417" s="143"/>
      <c r="F417" s="4"/>
      <c r="G417" s="4"/>
      <c r="H417" s="151"/>
      <c r="I417" s="4"/>
      <c r="J417" s="4"/>
      <c r="K417" s="4" t="s">
        <v>622</v>
      </c>
      <c r="L417" s="145">
        <v>44509.0</v>
      </c>
      <c r="M417" s="115">
        <v>0.4559375</v>
      </c>
      <c r="N417" s="4"/>
      <c r="O417" s="4"/>
      <c r="P417" s="116" t="b">
        <f>IFNA(IF(VLOOKUP($A417,'Add from APT'!$AA$2:$AC808,3,FALSE)&gt;0,TRUE,FALSE),"ER - NOT IN APT")</f>
        <v>0</v>
      </c>
      <c r="Q417" s="82" t="str">
        <f>IF(ISLOGICAL(P417),IF(P417,"ER - REPS IN APT", IFNA(VLOOKUP($A417,RAW_APT!$A$3:$M808,7,FALSE),"ER - NOT IN APT")),P417)</f>
        <v>Result</v>
      </c>
      <c r="R417" s="117" t="b">
        <f t="shared" si="2"/>
        <v>1</v>
      </c>
      <c r="S417" s="116">
        <f t="shared" si="3"/>
        <v>1</v>
      </c>
      <c r="T417" s="146"/>
      <c r="U417" s="147"/>
      <c r="V417" s="147"/>
      <c r="W417" s="147"/>
      <c r="X417" s="120" t="b">
        <f t="shared" si="4"/>
        <v>0</v>
      </c>
      <c r="Y417" s="121" t="b">
        <v>0</v>
      </c>
      <c r="Z417" s="122" t="str">
        <f t="shared" si="5"/>
        <v/>
      </c>
      <c r="AA417" s="122" t="b">
        <f t="shared" si="6"/>
        <v>0</v>
      </c>
      <c r="AB417" s="147" t="b">
        <v>0</v>
      </c>
      <c r="AC417" s="148">
        <v>193.0</v>
      </c>
      <c r="AD417" s="149" t="b">
        <v>0</v>
      </c>
      <c r="AE417" s="125" t="str">
        <f t="shared" si="7"/>
        <v/>
      </c>
      <c r="AF417" s="117" t="b">
        <f t="shared" si="8"/>
        <v>0</v>
      </c>
      <c r="AG417" s="126" t="b">
        <f t="shared" si="9"/>
        <v>0</v>
      </c>
      <c r="AH417" s="148"/>
      <c r="AI417" s="150"/>
      <c r="AJ417" s="146"/>
      <c r="AK417" s="83" t="str">
        <f t="shared" si="10"/>
        <v>Negative</v>
      </c>
      <c r="AL417" s="147"/>
      <c r="AM417" s="83" t="s">
        <v>280</v>
      </c>
      <c r="AN417" s="83" t="s">
        <v>396</v>
      </c>
      <c r="AO417" s="83" t="str">
        <f>IFERROR(__xludf.DUMMYFUNCTION("IF($AG417, ""DELETED"",TRIM(JOIN("" "",D417:E417)))"),"")</f>
        <v/>
      </c>
      <c r="AP417" s="83" t="str">
        <f t="shared" ref="AP417:AQ417" si="441">IF($AG417, "DELETED", TRIM(CONCATENATE(F417,I417,U417)))</f>
        <v/>
      </c>
      <c r="AQ417" s="83" t="str">
        <f t="shared" si="441"/>
        <v/>
      </c>
      <c r="AR417" s="83" t="str">
        <f>IFERROR(__xludf.DUMMYFUNCTION("IF($AG417, ""DELETED"", TRIM(JOIN("" "",AP417,AQ417)))"),"")</f>
        <v/>
      </c>
      <c r="AS417" s="127"/>
      <c r="AT417" s="128" t="b">
        <f t="shared" si="12"/>
        <v>0</v>
      </c>
      <c r="AU417" s="128" t="str">
        <f t="shared" si="13"/>
        <v/>
      </c>
      <c r="AV417" s="128" t="str">
        <f t="shared" si="14"/>
        <v/>
      </c>
      <c r="AW417" s="128" t="str">
        <f t="shared" si="15"/>
        <v/>
      </c>
      <c r="AX417" s="129" t="str">
        <f t="shared" si="16"/>
        <v/>
      </c>
      <c r="AY417" s="143"/>
      <c r="AZ417" s="130"/>
      <c r="BA417" s="131" t="str">
        <f t="shared" si="17"/>
        <v/>
      </c>
      <c r="BB417" s="143"/>
      <c r="BC417" s="143"/>
      <c r="BD417" s="132"/>
      <c r="BE417" s="141"/>
      <c r="BF417" s="134" t="str">
        <f t="shared" si="18"/>
        <v/>
      </c>
      <c r="BG417" s="135" t="str">
        <f t="shared" si="19"/>
        <v>FLB3724__44509_0.257743055555556___Negative_44509_0.4559375_</v>
      </c>
      <c r="BH417" s="136" t="str">
        <f t="shared" si="20"/>
        <v/>
      </c>
      <c r="BI417" s="141" t="s">
        <v>1204</v>
      </c>
      <c r="BJ417" s="137" t="str">
        <f t="shared" si="21"/>
        <v>FLB4410</v>
      </c>
      <c r="BK417" s="138" t="b">
        <f t="shared" si="22"/>
        <v>0</v>
      </c>
      <c r="BL417" s="137" t="str">
        <f t="shared" si="23"/>
        <v/>
      </c>
      <c r="BM417" s="132"/>
      <c r="BN417" s="8" t="b">
        <f t="shared" si="24"/>
        <v>1</v>
      </c>
      <c r="BO417" s="139" t="b">
        <f t="shared" si="25"/>
        <v>0</v>
      </c>
      <c r="BP417" s="140" t="b">
        <f t="shared" si="26"/>
        <v>1</v>
      </c>
      <c r="BQ417" s="4"/>
      <c r="BR417" s="4" t="str">
        <f t="shared" si="27"/>
        <v/>
      </c>
      <c r="BS417" s="4"/>
      <c r="BT417" s="4"/>
    </row>
    <row r="418">
      <c r="A418" s="4" t="s">
        <v>1205</v>
      </c>
      <c r="B418" s="144">
        <v>44509.0</v>
      </c>
      <c r="C418" s="115">
        <v>0.25913194444444443</v>
      </c>
      <c r="D418" s="4"/>
      <c r="E418" s="143"/>
      <c r="F418" s="4"/>
      <c r="G418" s="4"/>
      <c r="H418" s="151"/>
      <c r="I418" s="4"/>
      <c r="J418" s="4"/>
      <c r="K418" s="4" t="s">
        <v>622</v>
      </c>
      <c r="L418" s="145">
        <v>44509.0</v>
      </c>
      <c r="M418" s="115">
        <v>0.4559375</v>
      </c>
      <c r="N418" s="4"/>
      <c r="O418" s="4"/>
      <c r="P418" s="116" t="b">
        <f>IFNA(IF(VLOOKUP($A418,'Add from APT'!$AA$2:$AC808,3,FALSE)&gt;0,TRUE,FALSE),"ER - NOT IN APT")</f>
        <v>0</v>
      </c>
      <c r="Q418" s="82" t="str">
        <f>IF(ISLOGICAL(P418),IF(P418,"ER - REPS IN APT", IFNA(VLOOKUP($A418,RAW_APT!$A$3:$M808,7,FALSE),"ER - NOT IN APT")),P418)</f>
        <v>Result</v>
      </c>
      <c r="R418" s="117" t="b">
        <f t="shared" si="2"/>
        <v>1</v>
      </c>
      <c r="S418" s="116">
        <f t="shared" si="3"/>
        <v>1</v>
      </c>
      <c r="T418" s="146"/>
      <c r="U418" s="147"/>
      <c r="V418" s="147"/>
      <c r="W418" s="147"/>
      <c r="X418" s="120" t="b">
        <f t="shared" si="4"/>
        <v>0</v>
      </c>
      <c r="Y418" s="121" t="b">
        <v>0</v>
      </c>
      <c r="Z418" s="122" t="str">
        <f t="shared" si="5"/>
        <v/>
      </c>
      <c r="AA418" s="122" t="b">
        <f t="shared" si="6"/>
        <v>0</v>
      </c>
      <c r="AB418" s="147" t="b">
        <v>0</v>
      </c>
      <c r="AC418" s="148">
        <v>192.0</v>
      </c>
      <c r="AD418" s="149" t="b">
        <v>0</v>
      </c>
      <c r="AE418" s="125" t="str">
        <f t="shared" si="7"/>
        <v/>
      </c>
      <c r="AF418" s="117" t="b">
        <f t="shared" si="8"/>
        <v>0</v>
      </c>
      <c r="AG418" s="126" t="b">
        <f t="shared" si="9"/>
        <v>0</v>
      </c>
      <c r="AH418" s="148"/>
      <c r="AI418" s="150"/>
      <c r="AJ418" s="146"/>
      <c r="AK418" s="83" t="str">
        <f t="shared" si="10"/>
        <v>Negative</v>
      </c>
      <c r="AL418" s="147"/>
      <c r="AM418" s="83" t="s">
        <v>280</v>
      </c>
      <c r="AN418" s="83" t="s">
        <v>485</v>
      </c>
      <c r="AO418" s="83" t="str">
        <f>IFERROR(__xludf.DUMMYFUNCTION("IF($AG418, ""DELETED"",TRIM(JOIN("" "",D418:E418)))"),"")</f>
        <v/>
      </c>
      <c r="AP418" s="83" t="str">
        <f t="shared" ref="AP418:AQ418" si="442">IF($AG418, "DELETED", TRIM(CONCATENATE(F418,I418,U418)))</f>
        <v/>
      </c>
      <c r="AQ418" s="83" t="str">
        <f t="shared" si="442"/>
        <v/>
      </c>
      <c r="AR418" s="83" t="str">
        <f>IFERROR(__xludf.DUMMYFUNCTION("IF($AG418, ""DELETED"", TRIM(JOIN("" "",AP418,AQ418)))"),"")</f>
        <v/>
      </c>
      <c r="AS418" s="127"/>
      <c r="AT418" s="128" t="b">
        <f t="shared" si="12"/>
        <v>0</v>
      </c>
      <c r="AU418" s="128" t="str">
        <f t="shared" si="13"/>
        <v/>
      </c>
      <c r="AV418" s="128" t="str">
        <f t="shared" si="14"/>
        <v/>
      </c>
      <c r="AW418" s="128" t="str">
        <f t="shared" si="15"/>
        <v/>
      </c>
      <c r="AX418" s="129" t="str">
        <f t="shared" si="16"/>
        <v/>
      </c>
      <c r="AY418" s="143"/>
      <c r="AZ418" s="130"/>
      <c r="BA418" s="131" t="str">
        <f t="shared" si="17"/>
        <v/>
      </c>
      <c r="BB418" s="143"/>
      <c r="BC418" s="143"/>
      <c r="BD418" s="132"/>
      <c r="BE418" s="141"/>
      <c r="BF418" s="134" t="str">
        <f t="shared" si="18"/>
        <v/>
      </c>
      <c r="BG418" s="135" t="str">
        <f t="shared" si="19"/>
        <v>FLB3548__44509_0.259131944444444___Negative_44509_0.4559375_</v>
      </c>
      <c r="BH418" s="136" t="str">
        <f t="shared" si="20"/>
        <v/>
      </c>
      <c r="BI418" s="141" t="s">
        <v>1206</v>
      </c>
      <c r="BJ418" s="137" t="str">
        <f t="shared" si="21"/>
        <v>FLE383</v>
      </c>
      <c r="BK418" s="138" t="b">
        <f t="shared" si="22"/>
        <v>0</v>
      </c>
      <c r="BL418" s="137" t="str">
        <f t="shared" si="23"/>
        <v/>
      </c>
      <c r="BM418" s="132"/>
      <c r="BN418" s="8" t="b">
        <f t="shared" si="24"/>
        <v>1</v>
      </c>
      <c r="BO418" s="139" t="b">
        <f t="shared" si="25"/>
        <v>0</v>
      </c>
      <c r="BP418" s="140" t="b">
        <f t="shared" si="26"/>
        <v>1</v>
      </c>
      <c r="BQ418" s="4"/>
      <c r="BR418" s="4" t="str">
        <f t="shared" si="27"/>
        <v/>
      </c>
      <c r="BS418" s="4"/>
      <c r="BT418" s="4"/>
    </row>
    <row r="419">
      <c r="A419" s="143" t="s">
        <v>1207</v>
      </c>
      <c r="B419" s="144">
        <v>44509.0</v>
      </c>
      <c r="C419" s="115">
        <v>0.264212962962963</v>
      </c>
      <c r="D419" s="4"/>
      <c r="E419" s="143"/>
      <c r="F419" s="149"/>
      <c r="G419" s="149"/>
      <c r="H419" s="151"/>
      <c r="I419" s="4"/>
      <c r="J419" s="4"/>
      <c r="K419" s="4" t="s">
        <v>622</v>
      </c>
      <c r="L419" s="145">
        <v>44509.0</v>
      </c>
      <c r="M419" s="115">
        <v>0.4559375</v>
      </c>
      <c r="N419" s="151"/>
      <c r="O419" s="4"/>
      <c r="P419" s="116" t="b">
        <f>IFNA(IF(VLOOKUP($A419,'Add from APT'!$AA$2:$AC808,3,FALSE)&gt;0,TRUE,FALSE),"ER - NOT IN APT")</f>
        <v>0</v>
      </c>
      <c r="Q419" s="82" t="str">
        <f>IF(ISLOGICAL(P419),IF(P419,"ER - REPS IN APT", IFNA(VLOOKUP($A419,RAW_APT!$A$3:$M808,7,FALSE),"ER - NOT IN APT")),P419)</f>
        <v>Result</v>
      </c>
      <c r="R419" s="117" t="b">
        <f t="shared" si="2"/>
        <v>1</v>
      </c>
      <c r="S419" s="116">
        <f t="shared" si="3"/>
        <v>1</v>
      </c>
      <c r="T419" s="148">
        <v>0.0</v>
      </c>
      <c r="U419" s="149"/>
      <c r="V419" s="149"/>
      <c r="W419" s="147"/>
      <c r="X419" s="120" t="b">
        <f t="shared" si="4"/>
        <v>0</v>
      </c>
      <c r="Y419" s="121" t="b">
        <v>0</v>
      </c>
      <c r="Z419" s="122" t="str">
        <f t="shared" si="5"/>
        <v/>
      </c>
      <c r="AA419" s="122" t="b">
        <f t="shared" si="6"/>
        <v>0</v>
      </c>
      <c r="AB419" s="147" t="b">
        <v>0</v>
      </c>
      <c r="AC419" s="148">
        <v>640.0</v>
      </c>
      <c r="AD419" s="149" t="b">
        <v>1</v>
      </c>
      <c r="AE419" s="125" t="str">
        <f t="shared" si="7"/>
        <v/>
      </c>
      <c r="AF419" s="117" t="b">
        <f t="shared" si="8"/>
        <v>0</v>
      </c>
      <c r="AG419" s="126" t="b">
        <f t="shared" si="9"/>
        <v>0</v>
      </c>
      <c r="AH419" s="148"/>
      <c r="AI419" s="150"/>
      <c r="AJ419" s="146"/>
      <c r="AK419" s="83" t="str">
        <f t="shared" si="10"/>
        <v>Negative</v>
      </c>
      <c r="AL419" s="147"/>
      <c r="AM419" s="83" t="s">
        <v>373</v>
      </c>
      <c r="AN419" s="83" t="s">
        <v>1049</v>
      </c>
      <c r="AO419" s="83" t="str">
        <f>IFERROR(__xludf.DUMMYFUNCTION("IF($AG419, ""DELETED"",TRIM(JOIN("" "",D419:E419)))"),"")</f>
        <v/>
      </c>
      <c r="AP419" s="83" t="str">
        <f t="shared" ref="AP419:AQ419" si="443">IF($AG419, "DELETED", TRIM(CONCATENATE(F419,I419,U419)))</f>
        <v/>
      </c>
      <c r="AQ419" s="83" t="str">
        <f t="shared" si="443"/>
        <v/>
      </c>
      <c r="AR419" s="83" t="str">
        <f>IFERROR(__xludf.DUMMYFUNCTION("IF($AG419, ""DELETED"", TRIM(JOIN("" "",AP419,AQ419)))"),"")</f>
        <v/>
      </c>
      <c r="AS419" s="127"/>
      <c r="AT419" s="128" t="b">
        <f t="shared" si="12"/>
        <v>0</v>
      </c>
      <c r="AU419" s="128" t="str">
        <f t="shared" si="13"/>
        <v/>
      </c>
      <c r="AV419" s="128" t="str">
        <f t="shared" si="14"/>
        <v/>
      </c>
      <c r="AW419" s="128" t="str">
        <f t="shared" si="15"/>
        <v/>
      </c>
      <c r="AX419" s="129" t="str">
        <f t="shared" si="16"/>
        <v/>
      </c>
      <c r="AY419" s="143"/>
      <c r="AZ419" s="130"/>
      <c r="BA419" s="131" t="str">
        <f t="shared" si="17"/>
        <v/>
      </c>
      <c r="BB419" s="143"/>
      <c r="BC419" s="143"/>
      <c r="BD419" s="132"/>
      <c r="BE419" s="141"/>
      <c r="BF419" s="134" t="str">
        <f t="shared" si="18"/>
        <v/>
      </c>
      <c r="BG419" s="135" t="str">
        <f t="shared" si="19"/>
        <v>FLB4388__44509_0.264212962962963___Negative_44509_0.4559375_</v>
      </c>
      <c r="BH419" s="136" t="str">
        <f t="shared" si="20"/>
        <v/>
      </c>
      <c r="BI419" s="141" t="s">
        <v>1208</v>
      </c>
      <c r="BJ419" s="137" t="str">
        <f t="shared" si="21"/>
        <v>FLE385</v>
      </c>
      <c r="BK419" s="138" t="b">
        <f t="shared" si="22"/>
        <v>0</v>
      </c>
      <c r="BL419" s="137" t="str">
        <f t="shared" si="23"/>
        <v/>
      </c>
      <c r="BM419" s="132"/>
      <c r="BN419" s="8" t="b">
        <f t="shared" si="24"/>
        <v>1</v>
      </c>
      <c r="BO419" s="139" t="b">
        <f t="shared" si="25"/>
        <v>0</v>
      </c>
      <c r="BP419" s="140" t="b">
        <f t="shared" si="26"/>
        <v>1</v>
      </c>
      <c r="BQ419" s="4"/>
      <c r="BR419" s="4" t="str">
        <f t="shared" si="27"/>
        <v/>
      </c>
      <c r="BS419" s="4"/>
      <c r="BT419" s="4"/>
    </row>
    <row r="420">
      <c r="A420" s="4" t="s">
        <v>1209</v>
      </c>
      <c r="B420" s="144">
        <v>44509.0</v>
      </c>
      <c r="C420" s="115">
        <v>0.27197916666666666</v>
      </c>
      <c r="D420" s="4"/>
      <c r="E420" s="143"/>
      <c r="F420" s="4"/>
      <c r="G420" s="4"/>
      <c r="H420" s="151"/>
      <c r="I420" s="4"/>
      <c r="J420" s="4"/>
      <c r="K420" s="4" t="s">
        <v>622</v>
      </c>
      <c r="L420" s="145">
        <v>44509.0</v>
      </c>
      <c r="M420" s="115">
        <v>0.4559375</v>
      </c>
      <c r="N420" s="4"/>
      <c r="O420" s="4"/>
      <c r="P420" s="116" t="b">
        <f>IFNA(IF(VLOOKUP($A420,'Add from APT'!$AA$2:$AC808,3,FALSE)&gt;0,TRUE,FALSE),"ER - NOT IN APT")</f>
        <v>0</v>
      </c>
      <c r="Q420" s="82" t="str">
        <f>IF(ISLOGICAL(P420),IF(P420,"ER - REPS IN APT", IFNA(VLOOKUP($A420,RAW_APT!$A$3:$M808,7,FALSE),"ER - NOT IN APT")),P420)</f>
        <v>Result</v>
      </c>
      <c r="R420" s="117" t="b">
        <f t="shared" si="2"/>
        <v>1</v>
      </c>
      <c r="S420" s="116">
        <f t="shared" si="3"/>
        <v>1</v>
      </c>
      <c r="T420" s="146"/>
      <c r="U420" s="147"/>
      <c r="V420" s="147"/>
      <c r="W420" s="147"/>
      <c r="X420" s="120" t="b">
        <f t="shared" si="4"/>
        <v>0</v>
      </c>
      <c r="Y420" s="121" t="b">
        <v>0</v>
      </c>
      <c r="Z420" s="122" t="str">
        <f t="shared" si="5"/>
        <v/>
      </c>
      <c r="AA420" s="122" t="b">
        <f t="shared" si="6"/>
        <v>0</v>
      </c>
      <c r="AB420" s="147" t="b">
        <v>0</v>
      </c>
      <c r="AC420" s="148">
        <v>191.0</v>
      </c>
      <c r="AD420" s="149" t="b">
        <v>0</v>
      </c>
      <c r="AE420" s="125" t="str">
        <f t="shared" si="7"/>
        <v/>
      </c>
      <c r="AF420" s="117" t="b">
        <f t="shared" si="8"/>
        <v>0</v>
      </c>
      <c r="AG420" s="126" t="b">
        <f t="shared" si="9"/>
        <v>0</v>
      </c>
      <c r="AH420" s="148"/>
      <c r="AI420" s="150"/>
      <c r="AJ420" s="146"/>
      <c r="AK420" s="83" t="str">
        <f t="shared" si="10"/>
        <v>Negative</v>
      </c>
      <c r="AL420" s="147"/>
      <c r="AM420" s="83" t="s">
        <v>373</v>
      </c>
      <c r="AN420" s="83" t="s">
        <v>520</v>
      </c>
      <c r="AO420" s="83" t="str">
        <f>IFERROR(__xludf.DUMMYFUNCTION("IF($AG420, ""DELETED"",TRIM(JOIN("" "",D420:E420)))"),"")</f>
        <v/>
      </c>
      <c r="AP420" s="83" t="str">
        <f t="shared" ref="AP420:AQ420" si="444">IF($AG420, "DELETED", TRIM(CONCATENATE(F420,I420,U420)))</f>
        <v/>
      </c>
      <c r="AQ420" s="83" t="str">
        <f t="shared" si="444"/>
        <v/>
      </c>
      <c r="AR420" s="83" t="str">
        <f>IFERROR(__xludf.DUMMYFUNCTION("IF($AG420, ""DELETED"", TRIM(JOIN("" "",AP420,AQ420)))"),"")</f>
        <v/>
      </c>
      <c r="AS420" s="127"/>
      <c r="AT420" s="128" t="b">
        <f t="shared" si="12"/>
        <v>0</v>
      </c>
      <c r="AU420" s="128" t="str">
        <f t="shared" si="13"/>
        <v/>
      </c>
      <c r="AV420" s="128" t="str">
        <f t="shared" si="14"/>
        <v/>
      </c>
      <c r="AW420" s="128" t="str">
        <f t="shared" si="15"/>
        <v/>
      </c>
      <c r="AX420" s="129" t="str">
        <f t="shared" si="16"/>
        <v/>
      </c>
      <c r="AY420" s="143"/>
      <c r="AZ420" s="130"/>
      <c r="BA420" s="131" t="str">
        <f t="shared" si="17"/>
        <v/>
      </c>
      <c r="BB420" s="143"/>
      <c r="BC420" s="143"/>
      <c r="BD420" s="132"/>
      <c r="BE420" s="141"/>
      <c r="BF420" s="134" t="str">
        <f t="shared" si="18"/>
        <v/>
      </c>
      <c r="BG420" s="135" t="str">
        <f t="shared" si="19"/>
        <v>FLB3847__44509_0.271979166666667___Negative_44509_0.4559375_</v>
      </c>
      <c r="BH420" s="136" t="str">
        <f t="shared" si="20"/>
        <v/>
      </c>
      <c r="BI420" s="141" t="s">
        <v>1210</v>
      </c>
      <c r="BJ420" s="137" t="str">
        <f t="shared" si="21"/>
        <v>FLE386</v>
      </c>
      <c r="BK420" s="138" t="b">
        <f t="shared" si="22"/>
        <v>0</v>
      </c>
      <c r="BL420" s="137" t="str">
        <f t="shared" si="23"/>
        <v/>
      </c>
      <c r="BM420" s="132"/>
      <c r="BN420" s="8" t="b">
        <f t="shared" si="24"/>
        <v>1</v>
      </c>
      <c r="BO420" s="139" t="b">
        <f t="shared" si="25"/>
        <v>0</v>
      </c>
      <c r="BP420" s="140" t="b">
        <f t="shared" si="26"/>
        <v>1</v>
      </c>
      <c r="BQ420" s="4"/>
      <c r="BR420" s="4" t="str">
        <f t="shared" si="27"/>
        <v/>
      </c>
      <c r="BS420" s="4"/>
      <c r="BT420" s="4"/>
    </row>
    <row r="421">
      <c r="A421" s="4" t="s">
        <v>1211</v>
      </c>
      <c r="B421" s="144">
        <v>44509.0</v>
      </c>
      <c r="C421" s="115">
        <v>0.303587962962963</v>
      </c>
      <c r="D421" s="4"/>
      <c r="E421" s="143"/>
      <c r="F421" s="4"/>
      <c r="G421" s="4"/>
      <c r="H421" s="151"/>
      <c r="I421" s="4"/>
      <c r="J421" s="4"/>
      <c r="K421" s="4" t="s">
        <v>622</v>
      </c>
      <c r="L421" s="145">
        <v>44509.0</v>
      </c>
      <c r="M421" s="115">
        <v>0.4559375</v>
      </c>
      <c r="N421" s="4"/>
      <c r="O421" s="4"/>
      <c r="P421" s="116" t="b">
        <f>IFNA(IF(VLOOKUP($A421,'Add from APT'!$AA$2:$AC808,3,FALSE)&gt;0,TRUE,FALSE),"ER - NOT IN APT")</f>
        <v>0</v>
      </c>
      <c r="Q421" s="82" t="str">
        <f>IF(ISLOGICAL(P421),IF(P421,"ER - REPS IN APT", IFNA(VLOOKUP($A421,RAW_APT!$A$3:$M808,7,FALSE),"ER - NOT IN APT")),P421)</f>
        <v>Result</v>
      </c>
      <c r="R421" s="117" t="b">
        <f t="shared" si="2"/>
        <v>1</v>
      </c>
      <c r="S421" s="116">
        <f t="shared" si="3"/>
        <v>1</v>
      </c>
      <c r="T421" s="146"/>
      <c r="U421" s="147"/>
      <c r="V421" s="147"/>
      <c r="W421" s="147"/>
      <c r="X421" s="120" t="b">
        <f t="shared" si="4"/>
        <v>0</v>
      </c>
      <c r="Y421" s="121" t="b">
        <v>0</v>
      </c>
      <c r="Z421" s="122" t="str">
        <f t="shared" si="5"/>
        <v/>
      </c>
      <c r="AA421" s="122" t="b">
        <f t="shared" si="6"/>
        <v>0</v>
      </c>
      <c r="AB421" s="147" t="b">
        <v>0</v>
      </c>
      <c r="AC421" s="148">
        <v>190.0</v>
      </c>
      <c r="AD421" s="149" t="b">
        <v>0</v>
      </c>
      <c r="AE421" s="125" t="str">
        <f t="shared" si="7"/>
        <v/>
      </c>
      <c r="AF421" s="117" t="b">
        <f t="shared" si="8"/>
        <v>0</v>
      </c>
      <c r="AG421" s="126" t="b">
        <f t="shared" si="9"/>
        <v>0</v>
      </c>
      <c r="AH421" s="148"/>
      <c r="AI421" s="150"/>
      <c r="AJ421" s="146"/>
      <c r="AK421" s="83" t="str">
        <f t="shared" si="10"/>
        <v>Negative</v>
      </c>
      <c r="AL421" s="147"/>
      <c r="AM421" s="83" t="s">
        <v>280</v>
      </c>
      <c r="AN421" s="83" t="s">
        <v>796</v>
      </c>
      <c r="AO421" s="83" t="str">
        <f>IFERROR(__xludf.DUMMYFUNCTION("IF($AG421, ""DELETED"",TRIM(JOIN("" "",D421:E421)))"),"")</f>
        <v/>
      </c>
      <c r="AP421" s="83" t="str">
        <f t="shared" ref="AP421:AQ421" si="445">IF($AG421, "DELETED", TRIM(CONCATENATE(F421,I421,U421)))</f>
        <v/>
      </c>
      <c r="AQ421" s="83" t="str">
        <f t="shared" si="445"/>
        <v/>
      </c>
      <c r="AR421" s="83" t="str">
        <f>IFERROR(__xludf.DUMMYFUNCTION("IF($AG421, ""DELETED"", TRIM(JOIN("" "",AP421,AQ421)))"),"")</f>
        <v/>
      </c>
      <c r="AS421" s="127"/>
      <c r="AT421" s="128" t="b">
        <f t="shared" si="12"/>
        <v>0</v>
      </c>
      <c r="AU421" s="128" t="str">
        <f t="shared" si="13"/>
        <v/>
      </c>
      <c r="AV421" s="128" t="str">
        <f t="shared" si="14"/>
        <v/>
      </c>
      <c r="AW421" s="128" t="str">
        <f t="shared" si="15"/>
        <v/>
      </c>
      <c r="AX421" s="129" t="str">
        <f t="shared" si="16"/>
        <v/>
      </c>
      <c r="AY421" s="143"/>
      <c r="AZ421" s="130"/>
      <c r="BA421" s="131" t="str">
        <f t="shared" si="17"/>
        <v/>
      </c>
      <c r="BB421" s="143"/>
      <c r="BC421" s="143"/>
      <c r="BD421" s="132"/>
      <c r="BE421" s="141"/>
      <c r="BF421" s="134" t="str">
        <f t="shared" si="18"/>
        <v/>
      </c>
      <c r="BG421" s="135" t="str">
        <f t="shared" si="19"/>
        <v>FLB3849__44509_0.303587962962963___Negative_44509_0.4559375_</v>
      </c>
      <c r="BH421" s="136" t="str">
        <f t="shared" si="20"/>
        <v/>
      </c>
      <c r="BI421" s="141" t="s">
        <v>1212</v>
      </c>
      <c r="BJ421" s="137" t="str">
        <f t="shared" si="21"/>
        <v>FLE387</v>
      </c>
      <c r="BK421" s="138" t="b">
        <f t="shared" si="22"/>
        <v>0</v>
      </c>
      <c r="BL421" s="137" t="str">
        <f t="shared" si="23"/>
        <v/>
      </c>
      <c r="BM421" s="132"/>
      <c r="BN421" s="8" t="b">
        <f t="shared" si="24"/>
        <v>1</v>
      </c>
      <c r="BO421" s="139" t="b">
        <f t="shared" si="25"/>
        <v>0</v>
      </c>
      <c r="BP421" s="140" t="b">
        <f t="shared" si="26"/>
        <v>1</v>
      </c>
      <c r="BQ421" s="4"/>
      <c r="BR421" s="4" t="str">
        <f t="shared" si="27"/>
        <v/>
      </c>
      <c r="BS421" s="4"/>
      <c r="BT421" s="4"/>
    </row>
    <row r="422">
      <c r="A422" s="143" t="s">
        <v>1213</v>
      </c>
      <c r="B422" s="144">
        <v>44509.0</v>
      </c>
      <c r="C422" s="115">
        <v>0.3045833333333333</v>
      </c>
      <c r="D422" s="4"/>
      <c r="E422" s="143"/>
      <c r="F422" s="149"/>
      <c r="G422" s="149"/>
      <c r="H422" s="151"/>
      <c r="I422" s="4"/>
      <c r="J422" s="4"/>
      <c r="K422" s="4" t="s">
        <v>622</v>
      </c>
      <c r="L422" s="145">
        <v>44509.0</v>
      </c>
      <c r="M422" s="115">
        <v>0.4559490740740741</v>
      </c>
      <c r="N422" s="151"/>
      <c r="O422" s="4"/>
      <c r="P422" s="116" t="b">
        <f>IFNA(IF(VLOOKUP($A422,'Add from APT'!$AA$2:$AC808,3,FALSE)&gt;0,TRUE,FALSE),"ER - NOT IN APT")</f>
        <v>0</v>
      </c>
      <c r="Q422" s="82" t="str">
        <f>IF(ISLOGICAL(P422),IF(P422,"ER - REPS IN APT", IFNA(VLOOKUP($A422,RAW_APT!$A$3:$M808,7,FALSE),"ER - NOT IN APT")),P422)</f>
        <v>Result</v>
      </c>
      <c r="R422" s="117" t="b">
        <f t="shared" si="2"/>
        <v>1</v>
      </c>
      <c r="S422" s="116">
        <f t="shared" si="3"/>
        <v>1</v>
      </c>
      <c r="T422" s="148">
        <v>0.0</v>
      </c>
      <c r="U422" s="149"/>
      <c r="V422" s="149"/>
      <c r="W422" s="147"/>
      <c r="X422" s="120" t="b">
        <f t="shared" si="4"/>
        <v>0</v>
      </c>
      <c r="Y422" s="121" t="b">
        <v>0</v>
      </c>
      <c r="Z422" s="122" t="str">
        <f t="shared" si="5"/>
        <v/>
      </c>
      <c r="AA422" s="122" t="b">
        <f t="shared" si="6"/>
        <v>0</v>
      </c>
      <c r="AB422" s="147" t="b">
        <v>0</v>
      </c>
      <c r="AC422" s="148">
        <v>639.0</v>
      </c>
      <c r="AD422" s="149" t="b">
        <v>1</v>
      </c>
      <c r="AE422" s="125" t="str">
        <f t="shared" si="7"/>
        <v/>
      </c>
      <c r="AF422" s="117" t="b">
        <f t="shared" si="8"/>
        <v>0</v>
      </c>
      <c r="AG422" s="126" t="b">
        <f t="shared" si="9"/>
        <v>0</v>
      </c>
      <c r="AH422" s="148"/>
      <c r="AI422" s="150"/>
      <c r="AJ422" s="146"/>
      <c r="AK422" s="83" t="str">
        <f t="shared" si="10"/>
        <v>Negative</v>
      </c>
      <c r="AL422" s="147"/>
      <c r="AM422" s="83" t="s">
        <v>280</v>
      </c>
      <c r="AN422" s="83" t="s">
        <v>1214</v>
      </c>
      <c r="AO422" s="83" t="str">
        <f>IFERROR(__xludf.DUMMYFUNCTION("IF($AG422, ""DELETED"",TRIM(JOIN("" "",D422:E422)))"),"")</f>
        <v/>
      </c>
      <c r="AP422" s="83" t="str">
        <f t="shared" ref="AP422:AQ422" si="446">IF($AG422, "DELETED", TRIM(CONCATENATE(F422,I422,U422)))</f>
        <v/>
      </c>
      <c r="AQ422" s="83" t="str">
        <f t="shared" si="446"/>
        <v/>
      </c>
      <c r="AR422" s="83" t="str">
        <f>IFERROR(__xludf.DUMMYFUNCTION("IF($AG422, ""DELETED"", TRIM(JOIN("" "",AP422,AQ422)))"),"")</f>
        <v/>
      </c>
      <c r="AS422" s="127"/>
      <c r="AT422" s="128" t="b">
        <f t="shared" si="12"/>
        <v>0</v>
      </c>
      <c r="AU422" s="128" t="str">
        <f t="shared" si="13"/>
        <v/>
      </c>
      <c r="AV422" s="128" t="str">
        <f t="shared" si="14"/>
        <v/>
      </c>
      <c r="AW422" s="128" t="str">
        <f t="shared" si="15"/>
        <v/>
      </c>
      <c r="AX422" s="129" t="str">
        <f t="shared" si="16"/>
        <v/>
      </c>
      <c r="AY422" s="143"/>
      <c r="AZ422" s="130"/>
      <c r="BA422" s="131" t="str">
        <f t="shared" si="17"/>
        <v/>
      </c>
      <c r="BB422" s="143"/>
      <c r="BC422" s="143"/>
      <c r="BD422" s="132"/>
      <c r="BE422" s="141"/>
      <c r="BF422" s="134" t="str">
        <f t="shared" si="18"/>
        <v/>
      </c>
      <c r="BG422" s="135" t="str">
        <f t="shared" si="19"/>
        <v>FLB3742__44509_0.304583333333333___Negative_44509_0.455949074074074_</v>
      </c>
      <c r="BH422" s="136" t="str">
        <f t="shared" si="20"/>
        <v/>
      </c>
      <c r="BI422" s="141" t="s">
        <v>1215</v>
      </c>
      <c r="BJ422" s="137" t="str">
        <f t="shared" si="21"/>
        <v>FLE388</v>
      </c>
      <c r="BK422" s="138" t="b">
        <f t="shared" si="22"/>
        <v>0</v>
      </c>
      <c r="BL422" s="137" t="str">
        <f t="shared" si="23"/>
        <v/>
      </c>
      <c r="BM422" s="132"/>
      <c r="BN422" s="8" t="b">
        <f t="shared" si="24"/>
        <v>1</v>
      </c>
      <c r="BO422" s="139" t="b">
        <f t="shared" si="25"/>
        <v>0</v>
      </c>
      <c r="BP422" s="140" t="b">
        <f t="shared" si="26"/>
        <v>1</v>
      </c>
      <c r="BQ422" s="4"/>
      <c r="BR422" s="4" t="str">
        <f t="shared" si="27"/>
        <v/>
      </c>
      <c r="BS422" s="4"/>
      <c r="BT422" s="4"/>
    </row>
    <row r="423">
      <c r="A423" s="4" t="s">
        <v>1216</v>
      </c>
      <c r="B423" s="144">
        <v>44509.0</v>
      </c>
      <c r="C423" s="115">
        <v>0.3136111111111111</v>
      </c>
      <c r="D423" s="4"/>
      <c r="E423" s="143"/>
      <c r="F423" s="4"/>
      <c r="G423" s="4"/>
      <c r="H423" s="151"/>
      <c r="I423" s="4"/>
      <c r="J423" s="4"/>
      <c r="K423" s="4" t="s">
        <v>622</v>
      </c>
      <c r="L423" s="145">
        <v>44509.0</v>
      </c>
      <c r="M423" s="115">
        <v>0.4559490740740741</v>
      </c>
      <c r="N423" s="4"/>
      <c r="O423" s="4"/>
      <c r="P423" s="116" t="b">
        <f>IFNA(IF(VLOOKUP($A423,'Add from APT'!$AA$2:$AC808,3,FALSE)&gt;0,TRUE,FALSE),"ER - NOT IN APT")</f>
        <v>0</v>
      </c>
      <c r="Q423" s="82" t="str">
        <f>IF(ISLOGICAL(P423),IF(P423,"ER - REPS IN APT", IFNA(VLOOKUP($A423,RAW_APT!$A$3:$M808,7,FALSE),"ER - NOT IN APT")),P423)</f>
        <v>Result</v>
      </c>
      <c r="R423" s="117" t="b">
        <f t="shared" si="2"/>
        <v>1</v>
      </c>
      <c r="S423" s="116">
        <f t="shared" si="3"/>
        <v>1</v>
      </c>
      <c r="T423" s="146"/>
      <c r="U423" s="147"/>
      <c r="V423" s="147"/>
      <c r="W423" s="147"/>
      <c r="X423" s="120" t="b">
        <f t="shared" si="4"/>
        <v>0</v>
      </c>
      <c r="Y423" s="121" t="b">
        <v>0</v>
      </c>
      <c r="Z423" s="122" t="str">
        <f t="shared" si="5"/>
        <v/>
      </c>
      <c r="AA423" s="122" t="b">
        <f t="shared" si="6"/>
        <v>0</v>
      </c>
      <c r="AB423" s="147" t="b">
        <v>0</v>
      </c>
      <c r="AC423" s="148">
        <v>189.0</v>
      </c>
      <c r="AD423" s="149" t="b">
        <v>0</v>
      </c>
      <c r="AE423" s="125" t="str">
        <f t="shared" si="7"/>
        <v/>
      </c>
      <c r="AF423" s="117" t="b">
        <f t="shared" si="8"/>
        <v>0</v>
      </c>
      <c r="AG423" s="126" t="b">
        <f t="shared" si="9"/>
        <v>0</v>
      </c>
      <c r="AH423" s="148"/>
      <c r="AI423" s="150"/>
      <c r="AJ423" s="146"/>
      <c r="AK423" s="83" t="str">
        <f t="shared" si="10"/>
        <v>Negative</v>
      </c>
      <c r="AL423" s="147"/>
      <c r="AM423" s="83" t="s">
        <v>280</v>
      </c>
      <c r="AN423" s="83" t="s">
        <v>639</v>
      </c>
      <c r="AO423" s="83" t="str">
        <f>IFERROR(__xludf.DUMMYFUNCTION("IF($AG423, ""DELETED"",TRIM(JOIN("" "",D423:E423)))"),"")</f>
        <v/>
      </c>
      <c r="AP423" s="83" t="str">
        <f t="shared" ref="AP423:AQ423" si="447">IF($AG423, "DELETED", TRIM(CONCATENATE(F423,I423,U423)))</f>
        <v/>
      </c>
      <c r="AQ423" s="83" t="str">
        <f t="shared" si="447"/>
        <v/>
      </c>
      <c r="AR423" s="83" t="str">
        <f>IFERROR(__xludf.DUMMYFUNCTION("IF($AG423, ""DELETED"", TRIM(JOIN("" "",AP423,AQ423)))"),"")</f>
        <v/>
      </c>
      <c r="AS423" s="127"/>
      <c r="AT423" s="128" t="b">
        <f t="shared" si="12"/>
        <v>0</v>
      </c>
      <c r="AU423" s="128" t="str">
        <f t="shared" si="13"/>
        <v/>
      </c>
      <c r="AV423" s="128" t="str">
        <f t="shared" si="14"/>
        <v/>
      </c>
      <c r="AW423" s="128" t="str">
        <f t="shared" si="15"/>
        <v/>
      </c>
      <c r="AX423" s="129" t="str">
        <f t="shared" si="16"/>
        <v/>
      </c>
      <c r="AY423" s="143"/>
      <c r="AZ423" s="130"/>
      <c r="BA423" s="131" t="str">
        <f t="shared" si="17"/>
        <v/>
      </c>
      <c r="BB423" s="143"/>
      <c r="BC423" s="143"/>
      <c r="BD423" s="132"/>
      <c r="BE423" s="141"/>
      <c r="BF423" s="134" t="str">
        <f t="shared" si="18"/>
        <v/>
      </c>
      <c r="BG423" s="135" t="str">
        <f t="shared" si="19"/>
        <v>FLB4383__44509_0.313611111111111___Negative_44509_0.455949074074074_</v>
      </c>
      <c r="BH423" s="136" t="str">
        <f t="shared" si="20"/>
        <v/>
      </c>
      <c r="BI423" s="141" t="s">
        <v>1217</v>
      </c>
      <c r="BJ423" s="137" t="str">
        <f t="shared" si="21"/>
        <v>FLE389</v>
      </c>
      <c r="BK423" s="138" t="b">
        <f t="shared" si="22"/>
        <v>0</v>
      </c>
      <c r="BL423" s="137" t="str">
        <f t="shared" si="23"/>
        <v/>
      </c>
      <c r="BM423" s="132"/>
      <c r="BN423" s="8" t="b">
        <f t="shared" si="24"/>
        <v>1</v>
      </c>
      <c r="BO423" s="139" t="b">
        <f t="shared" si="25"/>
        <v>0</v>
      </c>
      <c r="BP423" s="140" t="b">
        <f t="shared" si="26"/>
        <v>1</v>
      </c>
      <c r="BQ423" s="4"/>
      <c r="BR423" s="4" t="str">
        <f t="shared" si="27"/>
        <v/>
      </c>
      <c r="BS423" s="4"/>
      <c r="BT423" s="4"/>
    </row>
    <row r="424">
      <c r="A424" s="4" t="s">
        <v>1218</v>
      </c>
      <c r="B424" s="144">
        <v>44510.0</v>
      </c>
      <c r="C424" s="115">
        <v>0.27458333333333335</v>
      </c>
      <c r="D424" s="4"/>
      <c r="E424" s="143"/>
      <c r="F424" s="4"/>
      <c r="G424" s="4"/>
      <c r="H424" s="151"/>
      <c r="I424" s="4"/>
      <c r="J424" s="4"/>
      <c r="K424" s="4" t="s">
        <v>622</v>
      </c>
      <c r="L424" s="145">
        <v>44512.0</v>
      </c>
      <c r="M424" s="115">
        <v>0.5153819444444444</v>
      </c>
      <c r="N424" s="4"/>
      <c r="O424" s="4"/>
      <c r="P424" s="116" t="b">
        <f>IFNA(IF(VLOOKUP($A424,'Add from APT'!$AA$2:$AC808,3,FALSE)&gt;0,TRUE,FALSE),"ER - NOT IN APT")</f>
        <v>0</v>
      </c>
      <c r="Q424" s="82" t="str">
        <f>IF(ISLOGICAL(P424),IF(P424,"ER - REPS IN APT", IFNA(VLOOKUP($A424,RAW_APT!$A$3:$M808,7,FALSE),"ER - NOT IN APT")),P424)</f>
        <v>Result</v>
      </c>
      <c r="R424" s="117" t="b">
        <f t="shared" si="2"/>
        <v>1</v>
      </c>
      <c r="S424" s="116">
        <f t="shared" si="3"/>
        <v>1</v>
      </c>
      <c r="T424" s="146"/>
      <c r="U424" s="147"/>
      <c r="V424" s="147"/>
      <c r="W424" s="147"/>
      <c r="X424" s="120" t="b">
        <f t="shared" si="4"/>
        <v>0</v>
      </c>
      <c r="Y424" s="121" t="b">
        <v>0</v>
      </c>
      <c r="Z424" s="122" t="str">
        <f t="shared" si="5"/>
        <v/>
      </c>
      <c r="AA424" s="122" t="b">
        <f t="shared" si="6"/>
        <v>0</v>
      </c>
      <c r="AB424" s="147" t="b">
        <v>0</v>
      </c>
      <c r="AC424" s="148">
        <v>188.0</v>
      </c>
      <c r="AD424" s="149" t="b">
        <v>0</v>
      </c>
      <c r="AE424" s="125" t="str">
        <f t="shared" si="7"/>
        <v/>
      </c>
      <c r="AF424" s="117" t="b">
        <f t="shared" si="8"/>
        <v>0</v>
      </c>
      <c r="AG424" s="126" t="b">
        <f t="shared" si="9"/>
        <v>0</v>
      </c>
      <c r="AH424" s="148"/>
      <c r="AI424" s="150"/>
      <c r="AJ424" s="146"/>
      <c r="AK424" s="83" t="str">
        <f t="shared" si="10"/>
        <v>Negative</v>
      </c>
      <c r="AL424" s="147"/>
      <c r="AM424" s="83" t="s">
        <v>280</v>
      </c>
      <c r="AN424" s="83" t="s">
        <v>352</v>
      </c>
      <c r="AO424" s="83" t="str">
        <f>IFERROR(__xludf.DUMMYFUNCTION("IF($AG424, ""DELETED"",TRIM(JOIN("" "",D424:E424)))"),"")</f>
        <v/>
      </c>
      <c r="AP424" s="83" t="str">
        <f t="shared" ref="AP424:AQ424" si="448">IF($AG424, "DELETED", TRIM(CONCATENATE(F424,I424,U424)))</f>
        <v/>
      </c>
      <c r="AQ424" s="83" t="str">
        <f t="shared" si="448"/>
        <v/>
      </c>
      <c r="AR424" s="83" t="str">
        <f>IFERROR(__xludf.DUMMYFUNCTION("IF($AG424, ""DELETED"", TRIM(JOIN("" "",AP424,AQ424)))"),"")</f>
        <v/>
      </c>
      <c r="AS424" s="127"/>
      <c r="AT424" s="128" t="b">
        <f t="shared" si="12"/>
        <v>0</v>
      </c>
      <c r="AU424" s="128" t="str">
        <f t="shared" si="13"/>
        <v/>
      </c>
      <c r="AV424" s="128" t="str">
        <f t="shared" si="14"/>
        <v/>
      </c>
      <c r="AW424" s="128" t="str">
        <f t="shared" si="15"/>
        <v/>
      </c>
      <c r="AX424" s="129" t="str">
        <f t="shared" si="16"/>
        <v/>
      </c>
      <c r="AY424" s="143"/>
      <c r="AZ424" s="130"/>
      <c r="BA424" s="131" t="str">
        <f t="shared" si="17"/>
        <v/>
      </c>
      <c r="BB424" s="143"/>
      <c r="BC424" s="143"/>
      <c r="BD424" s="132"/>
      <c r="BE424" s="141"/>
      <c r="BF424" s="134" t="str">
        <f t="shared" si="18"/>
        <v/>
      </c>
      <c r="BG424" s="135" t="str">
        <f t="shared" si="19"/>
        <v>FLB3545__44510_0.274583333333333___Negative_44512_0.515381944444444_</v>
      </c>
      <c r="BH424" s="136" t="str">
        <f t="shared" si="20"/>
        <v/>
      </c>
      <c r="BI424" s="141" t="s">
        <v>1219</v>
      </c>
      <c r="BJ424" s="137" t="str">
        <f t="shared" si="21"/>
        <v>FLE411</v>
      </c>
      <c r="BK424" s="138" t="b">
        <f t="shared" si="22"/>
        <v>0</v>
      </c>
      <c r="BL424" s="137" t="str">
        <f t="shared" si="23"/>
        <v/>
      </c>
      <c r="BM424" s="132"/>
      <c r="BN424" s="8" t="b">
        <f t="shared" si="24"/>
        <v>1</v>
      </c>
      <c r="BO424" s="139" t="b">
        <f t="shared" si="25"/>
        <v>0</v>
      </c>
      <c r="BP424" s="140" t="b">
        <f t="shared" si="26"/>
        <v>1</v>
      </c>
      <c r="BQ424" s="4"/>
      <c r="BR424" s="4" t="str">
        <f t="shared" si="27"/>
        <v/>
      </c>
      <c r="BS424" s="4"/>
      <c r="BT424" s="4"/>
    </row>
    <row r="425">
      <c r="A425" s="143" t="s">
        <v>1220</v>
      </c>
      <c r="B425" s="144">
        <v>44510.0</v>
      </c>
      <c r="C425" s="115">
        <v>0.2747685185185185</v>
      </c>
      <c r="D425" s="4"/>
      <c r="E425" s="143"/>
      <c r="F425" s="149"/>
      <c r="G425" s="149"/>
      <c r="H425" s="151"/>
      <c r="I425" s="4"/>
      <c r="J425" s="4"/>
      <c r="K425" s="4" t="s">
        <v>622</v>
      </c>
      <c r="L425" s="145">
        <v>44512.0</v>
      </c>
      <c r="M425" s="115">
        <v>0.5153819444444444</v>
      </c>
      <c r="N425" s="4"/>
      <c r="O425" s="4"/>
      <c r="P425" s="116" t="b">
        <f>IFNA(IF(VLOOKUP($A425,'Add from APT'!$AA$2:$AC808,3,FALSE)&gt;0,TRUE,FALSE),"ER - NOT IN APT")</f>
        <v>0</v>
      </c>
      <c r="Q425" s="82" t="str">
        <f>IF(ISLOGICAL(P425),IF(P425,"ER - REPS IN APT", IFNA(VLOOKUP($A425,RAW_APT!$A$3:$M808,7,FALSE),"ER - NOT IN APT")),P425)</f>
        <v>Result</v>
      </c>
      <c r="R425" s="117" t="b">
        <f t="shared" si="2"/>
        <v>1</v>
      </c>
      <c r="S425" s="116">
        <f t="shared" si="3"/>
        <v>1</v>
      </c>
      <c r="T425" s="148">
        <v>0.0</v>
      </c>
      <c r="U425" s="149"/>
      <c r="V425" s="149"/>
      <c r="W425" s="147"/>
      <c r="X425" s="120" t="b">
        <f t="shared" si="4"/>
        <v>0</v>
      </c>
      <c r="Y425" s="121" t="b">
        <v>0</v>
      </c>
      <c r="Z425" s="122" t="str">
        <f t="shared" si="5"/>
        <v/>
      </c>
      <c r="AA425" s="122" t="b">
        <f t="shared" si="6"/>
        <v>0</v>
      </c>
      <c r="AB425" s="147" t="b">
        <v>0</v>
      </c>
      <c r="AC425" s="148">
        <v>638.0</v>
      </c>
      <c r="AD425" s="149" t="b">
        <v>1</v>
      </c>
      <c r="AE425" s="125" t="str">
        <f t="shared" si="7"/>
        <v/>
      </c>
      <c r="AF425" s="117" t="b">
        <f t="shared" si="8"/>
        <v>0</v>
      </c>
      <c r="AG425" s="126" t="b">
        <f t="shared" si="9"/>
        <v>0</v>
      </c>
      <c r="AH425" s="148"/>
      <c r="AI425" s="150"/>
      <c r="AJ425" s="146"/>
      <c r="AK425" s="83" t="str">
        <f t="shared" si="10"/>
        <v>Negative</v>
      </c>
      <c r="AL425" s="147"/>
      <c r="AM425" s="83" t="s">
        <v>280</v>
      </c>
      <c r="AN425" s="83" t="s">
        <v>1018</v>
      </c>
      <c r="AO425" s="83" t="str">
        <f>IFERROR(__xludf.DUMMYFUNCTION("IF($AG425, ""DELETED"",TRIM(JOIN("" "",D425:E425)))"),"")</f>
        <v/>
      </c>
      <c r="AP425" s="83" t="str">
        <f t="shared" ref="AP425:AQ425" si="449">IF($AG425, "DELETED", TRIM(CONCATENATE(F425,I425,U425)))</f>
        <v/>
      </c>
      <c r="AQ425" s="83" t="str">
        <f t="shared" si="449"/>
        <v/>
      </c>
      <c r="AR425" s="83" t="str">
        <f>IFERROR(__xludf.DUMMYFUNCTION("IF($AG425, ""DELETED"", TRIM(JOIN("" "",AP425,AQ425)))"),"")</f>
        <v/>
      </c>
      <c r="AS425" s="127"/>
      <c r="AT425" s="128" t="b">
        <f t="shared" si="12"/>
        <v>0</v>
      </c>
      <c r="AU425" s="128" t="str">
        <f t="shared" si="13"/>
        <v/>
      </c>
      <c r="AV425" s="128" t="str">
        <f t="shared" si="14"/>
        <v/>
      </c>
      <c r="AW425" s="128" t="str">
        <f t="shared" si="15"/>
        <v/>
      </c>
      <c r="AX425" s="129" t="str">
        <f t="shared" si="16"/>
        <v/>
      </c>
      <c r="AY425" s="143"/>
      <c r="AZ425" s="130"/>
      <c r="BA425" s="131" t="str">
        <f t="shared" si="17"/>
        <v/>
      </c>
      <c r="BB425" s="143"/>
      <c r="BC425" s="143"/>
      <c r="BD425" s="132"/>
      <c r="BE425" s="141"/>
      <c r="BF425" s="134" t="str">
        <f t="shared" si="18"/>
        <v/>
      </c>
      <c r="BG425" s="135" t="str">
        <f t="shared" si="19"/>
        <v>FLB4401__44510_0.274768518518519___Negative_44512_0.515381944444444_</v>
      </c>
      <c r="BH425" s="136" t="str">
        <f t="shared" si="20"/>
        <v/>
      </c>
      <c r="BI425" s="141" t="s">
        <v>1221</v>
      </c>
      <c r="BJ425" s="137" t="str">
        <f t="shared" si="21"/>
        <v>FLE412</v>
      </c>
      <c r="BK425" s="138" t="b">
        <f t="shared" si="22"/>
        <v>0</v>
      </c>
      <c r="BL425" s="137" t="str">
        <f t="shared" si="23"/>
        <v/>
      </c>
      <c r="BM425" s="132"/>
      <c r="BN425" s="8" t="b">
        <f t="shared" si="24"/>
        <v>1</v>
      </c>
      <c r="BO425" s="139" t="b">
        <f t="shared" si="25"/>
        <v>0</v>
      </c>
      <c r="BP425" s="140" t="b">
        <f t="shared" si="26"/>
        <v>1</v>
      </c>
      <c r="BQ425" s="4"/>
      <c r="BR425" s="4" t="str">
        <f t="shared" si="27"/>
        <v/>
      </c>
      <c r="BS425" s="4"/>
      <c r="BT425" s="4"/>
    </row>
    <row r="426">
      <c r="A426" s="143" t="s">
        <v>1222</v>
      </c>
      <c r="B426" s="144">
        <v>44510.0</v>
      </c>
      <c r="C426" s="115">
        <v>0.285150462962963</v>
      </c>
      <c r="D426" s="4"/>
      <c r="E426" s="143"/>
      <c r="F426" s="149"/>
      <c r="G426" s="147"/>
      <c r="H426" s="151"/>
      <c r="I426" s="4"/>
      <c r="J426" s="4"/>
      <c r="K426" s="4" t="s">
        <v>622</v>
      </c>
      <c r="L426" s="145">
        <v>44512.0</v>
      </c>
      <c r="M426" s="115">
        <v>0.5153819444444444</v>
      </c>
      <c r="N426" s="4"/>
      <c r="O426" s="4"/>
      <c r="P426" s="116" t="b">
        <f>IFNA(IF(VLOOKUP($A426,'Add from APT'!$AA$2:$AC808,3,FALSE)&gt;0,TRUE,FALSE),"ER - NOT IN APT")</f>
        <v>0</v>
      </c>
      <c r="Q426" s="82" t="str">
        <f>IF(ISLOGICAL(P426),IF(P426,"ER - REPS IN APT", IFNA(VLOOKUP($A426,RAW_APT!$A$3:$M808,7,FALSE),"ER - NOT IN APT")),P426)</f>
        <v>Result</v>
      </c>
      <c r="R426" s="117" t="b">
        <f t="shared" si="2"/>
        <v>1</v>
      </c>
      <c r="S426" s="116">
        <f t="shared" si="3"/>
        <v>1</v>
      </c>
      <c r="T426" s="148">
        <v>0.0</v>
      </c>
      <c r="U426" s="149"/>
      <c r="V426" s="147"/>
      <c r="W426" s="147"/>
      <c r="X426" s="120" t="b">
        <f t="shared" si="4"/>
        <v>0</v>
      </c>
      <c r="Y426" s="121" t="b">
        <v>0</v>
      </c>
      <c r="Z426" s="122" t="str">
        <f t="shared" si="5"/>
        <v/>
      </c>
      <c r="AA426" s="122" t="b">
        <f t="shared" si="6"/>
        <v>0</v>
      </c>
      <c r="AB426" s="147" t="b">
        <v>0</v>
      </c>
      <c r="AC426" s="148">
        <v>637.0</v>
      </c>
      <c r="AD426" s="149" t="b">
        <v>1</v>
      </c>
      <c r="AE426" s="125" t="str">
        <f t="shared" si="7"/>
        <v/>
      </c>
      <c r="AF426" s="117" t="b">
        <f t="shared" si="8"/>
        <v>0</v>
      </c>
      <c r="AG426" s="126" t="b">
        <f t="shared" si="9"/>
        <v>0</v>
      </c>
      <c r="AH426" s="148"/>
      <c r="AI426" s="150"/>
      <c r="AJ426" s="146"/>
      <c r="AK426" s="83" t="str">
        <f t="shared" si="10"/>
        <v>Negative</v>
      </c>
      <c r="AL426" s="147"/>
      <c r="AM426" s="83" t="s">
        <v>373</v>
      </c>
      <c r="AN426" s="83" t="s">
        <v>981</v>
      </c>
      <c r="AO426" s="83" t="str">
        <f>IFERROR(__xludf.DUMMYFUNCTION("IF($AG426, ""DELETED"",TRIM(JOIN("" "",D426:E426)))"),"")</f>
        <v/>
      </c>
      <c r="AP426" s="83" t="str">
        <f t="shared" ref="AP426:AQ426" si="450">IF($AG426, "DELETED", TRIM(CONCATENATE(F426,I426,U426)))</f>
        <v/>
      </c>
      <c r="AQ426" s="83" t="str">
        <f t="shared" si="450"/>
        <v/>
      </c>
      <c r="AR426" s="83" t="str">
        <f>IFERROR(__xludf.DUMMYFUNCTION("IF($AG426, ""DELETED"", TRIM(JOIN("" "",AP426,AQ426)))"),"")</f>
        <v/>
      </c>
      <c r="AS426" s="127"/>
      <c r="AT426" s="128" t="b">
        <f t="shared" si="12"/>
        <v>0</v>
      </c>
      <c r="AU426" s="128" t="str">
        <f t="shared" si="13"/>
        <v/>
      </c>
      <c r="AV426" s="128" t="str">
        <f t="shared" si="14"/>
        <v/>
      </c>
      <c r="AW426" s="128" t="str">
        <f t="shared" si="15"/>
        <v/>
      </c>
      <c r="AX426" s="129" t="str">
        <f t="shared" si="16"/>
        <v/>
      </c>
      <c r="AY426" s="143"/>
      <c r="AZ426" s="130"/>
      <c r="BA426" s="131" t="str">
        <f t="shared" si="17"/>
        <v/>
      </c>
      <c r="BB426" s="143"/>
      <c r="BC426" s="143"/>
      <c r="BD426" s="132"/>
      <c r="BE426" s="141"/>
      <c r="BF426" s="134" t="str">
        <f t="shared" si="18"/>
        <v/>
      </c>
      <c r="BG426" s="135" t="str">
        <f t="shared" si="19"/>
        <v>FLB3732__44510_0.285150462962963___Negative_44512_0.515381944444444_</v>
      </c>
      <c r="BH426" s="136" t="str">
        <f t="shared" si="20"/>
        <v/>
      </c>
      <c r="BI426" s="141" t="s">
        <v>1223</v>
      </c>
      <c r="BJ426" s="137" t="str">
        <f t="shared" si="21"/>
        <v>FLE413</v>
      </c>
      <c r="BK426" s="138" t="b">
        <f t="shared" si="22"/>
        <v>0</v>
      </c>
      <c r="BL426" s="137" t="str">
        <f t="shared" si="23"/>
        <v/>
      </c>
      <c r="BM426" s="132"/>
      <c r="BN426" s="8" t="b">
        <f t="shared" si="24"/>
        <v>1</v>
      </c>
      <c r="BO426" s="139" t="b">
        <f t="shared" si="25"/>
        <v>0</v>
      </c>
      <c r="BP426" s="140" t="b">
        <f t="shared" si="26"/>
        <v>1</v>
      </c>
      <c r="BQ426" s="4"/>
      <c r="BR426" s="4" t="str">
        <f t="shared" si="27"/>
        <v/>
      </c>
      <c r="BS426" s="4"/>
      <c r="BT426" s="4"/>
    </row>
    <row r="427">
      <c r="A427" s="143" t="s">
        <v>1224</v>
      </c>
      <c r="B427" s="144">
        <v>44510.0</v>
      </c>
      <c r="C427" s="115">
        <v>0.31181712962962965</v>
      </c>
      <c r="D427" s="4"/>
      <c r="E427" s="143"/>
      <c r="F427" s="149"/>
      <c r="G427" s="147"/>
      <c r="H427" s="4"/>
      <c r="I427" s="4"/>
      <c r="J427" s="4"/>
      <c r="K427" s="4" t="s">
        <v>622</v>
      </c>
      <c r="L427" s="145">
        <v>44512.0</v>
      </c>
      <c r="M427" s="115">
        <v>0.5153819444444444</v>
      </c>
      <c r="N427" s="4"/>
      <c r="O427" s="4"/>
      <c r="P427" s="116" t="b">
        <f>IFNA(IF(VLOOKUP($A427,'Add from APT'!$AA$2:$AC808,3,FALSE)&gt;0,TRUE,FALSE),"ER - NOT IN APT")</f>
        <v>0</v>
      </c>
      <c r="Q427" s="82" t="str">
        <f>IF(ISLOGICAL(P427),IF(P427,"ER - REPS IN APT", IFNA(VLOOKUP($A427,RAW_APT!$A$3:$M808,7,FALSE),"ER - NOT IN APT")),P427)</f>
        <v>Result</v>
      </c>
      <c r="R427" s="117" t="b">
        <f t="shared" si="2"/>
        <v>1</v>
      </c>
      <c r="S427" s="116">
        <f t="shared" si="3"/>
        <v>1</v>
      </c>
      <c r="T427" s="148">
        <v>0.0</v>
      </c>
      <c r="U427" s="149"/>
      <c r="V427" s="147"/>
      <c r="W427" s="147"/>
      <c r="X427" s="120" t="b">
        <f t="shared" si="4"/>
        <v>0</v>
      </c>
      <c r="Y427" s="121" t="b">
        <v>0</v>
      </c>
      <c r="Z427" s="122" t="str">
        <f t="shared" si="5"/>
        <v/>
      </c>
      <c r="AA427" s="122" t="b">
        <f t="shared" si="6"/>
        <v>0</v>
      </c>
      <c r="AB427" s="147" t="b">
        <v>0</v>
      </c>
      <c r="AC427" s="148">
        <v>636.0</v>
      </c>
      <c r="AD427" s="149" t="b">
        <v>1</v>
      </c>
      <c r="AE427" s="125" t="str">
        <f t="shared" si="7"/>
        <v/>
      </c>
      <c r="AF427" s="117" t="b">
        <f t="shared" si="8"/>
        <v>0</v>
      </c>
      <c r="AG427" s="126" t="b">
        <f t="shared" si="9"/>
        <v>0</v>
      </c>
      <c r="AH427" s="148"/>
      <c r="AI427" s="150"/>
      <c r="AJ427" s="146"/>
      <c r="AK427" s="83" t="str">
        <f t="shared" si="10"/>
        <v>Negative</v>
      </c>
      <c r="AL427" s="147"/>
      <c r="AM427" s="83" t="s">
        <v>373</v>
      </c>
      <c r="AN427" s="83" t="s">
        <v>1081</v>
      </c>
      <c r="AO427" s="83" t="str">
        <f>IFERROR(__xludf.DUMMYFUNCTION("IF($AG427, ""DELETED"",TRIM(JOIN("" "",D427:E427)))"),"")</f>
        <v/>
      </c>
      <c r="AP427" s="83" t="str">
        <f t="shared" ref="AP427:AQ427" si="451">IF($AG427, "DELETED", TRIM(CONCATENATE(F427,I427,U427)))</f>
        <v/>
      </c>
      <c r="AQ427" s="83" t="str">
        <f t="shared" si="451"/>
        <v/>
      </c>
      <c r="AR427" s="83" t="str">
        <f>IFERROR(__xludf.DUMMYFUNCTION("IF($AG427, ""DELETED"", TRIM(JOIN("" "",AP427,AQ427)))"),"")</f>
        <v/>
      </c>
      <c r="AS427" s="127"/>
      <c r="AT427" s="128" t="b">
        <f t="shared" si="12"/>
        <v>0</v>
      </c>
      <c r="AU427" s="128" t="str">
        <f t="shared" si="13"/>
        <v/>
      </c>
      <c r="AV427" s="128" t="str">
        <f t="shared" si="14"/>
        <v/>
      </c>
      <c r="AW427" s="128" t="str">
        <f t="shared" si="15"/>
        <v/>
      </c>
      <c r="AX427" s="129" t="str">
        <f t="shared" si="16"/>
        <v/>
      </c>
      <c r="AY427" s="143"/>
      <c r="AZ427" s="130"/>
      <c r="BA427" s="131" t="str">
        <f t="shared" si="17"/>
        <v/>
      </c>
      <c r="BB427" s="143"/>
      <c r="BC427" s="143"/>
      <c r="BD427" s="132"/>
      <c r="BE427" s="141"/>
      <c r="BF427" s="134" t="str">
        <f t="shared" si="18"/>
        <v/>
      </c>
      <c r="BG427" s="135" t="str">
        <f t="shared" si="19"/>
        <v>FLB3745__44510_0.31181712962963___Negative_44512_0.515381944444444_</v>
      </c>
      <c r="BH427" s="136" t="str">
        <f t="shared" si="20"/>
        <v/>
      </c>
      <c r="BI427" s="141" t="s">
        <v>1225</v>
      </c>
      <c r="BJ427" s="137" t="str">
        <f t="shared" si="21"/>
        <v>FLE414</v>
      </c>
      <c r="BK427" s="138" t="b">
        <f t="shared" si="22"/>
        <v>0</v>
      </c>
      <c r="BL427" s="137" t="str">
        <f t="shared" si="23"/>
        <v/>
      </c>
      <c r="BM427" s="132"/>
      <c r="BN427" s="8" t="b">
        <f t="shared" si="24"/>
        <v>1</v>
      </c>
      <c r="BO427" s="139" t="b">
        <f t="shared" si="25"/>
        <v>0</v>
      </c>
      <c r="BP427" s="140" t="b">
        <f t="shared" si="26"/>
        <v>1</v>
      </c>
      <c r="BQ427" s="4"/>
      <c r="BR427" s="4" t="str">
        <f t="shared" si="27"/>
        <v/>
      </c>
      <c r="BS427" s="4"/>
      <c r="BT427" s="4"/>
    </row>
    <row r="428">
      <c r="A428" s="143" t="s">
        <v>1226</v>
      </c>
      <c r="B428" s="144">
        <v>44511.0</v>
      </c>
      <c r="C428" s="115">
        <v>0.29520833333333335</v>
      </c>
      <c r="D428" s="4"/>
      <c r="E428" s="143"/>
      <c r="F428" s="149"/>
      <c r="G428" s="149"/>
      <c r="H428" s="4"/>
      <c r="I428" s="4"/>
      <c r="J428" s="4"/>
      <c r="K428" s="4" t="s">
        <v>622</v>
      </c>
      <c r="L428" s="145">
        <v>44512.0</v>
      </c>
      <c r="M428" s="115">
        <v>0.5153819444444444</v>
      </c>
      <c r="N428" s="4"/>
      <c r="O428" s="4"/>
      <c r="P428" s="116" t="b">
        <f>IFNA(IF(VLOOKUP($A428,'Add from APT'!$AA$2:$AC808,3,FALSE)&gt;0,TRUE,FALSE),"ER - NOT IN APT")</f>
        <v>0</v>
      </c>
      <c r="Q428" s="82" t="str">
        <f>IF(ISLOGICAL(P428),IF(P428,"ER - REPS IN APT", IFNA(VLOOKUP($A428,RAW_APT!$A$3:$M808,7,FALSE),"ER - NOT IN APT")),P428)</f>
        <v>Result</v>
      </c>
      <c r="R428" s="117" t="b">
        <f t="shared" si="2"/>
        <v>1</v>
      </c>
      <c r="S428" s="116">
        <f t="shared" si="3"/>
        <v>1</v>
      </c>
      <c r="T428" s="148">
        <v>0.0</v>
      </c>
      <c r="U428" s="149"/>
      <c r="V428" s="149"/>
      <c r="W428" s="147"/>
      <c r="X428" s="120" t="b">
        <f t="shared" si="4"/>
        <v>0</v>
      </c>
      <c r="Y428" s="121" t="b">
        <v>0</v>
      </c>
      <c r="Z428" s="122" t="str">
        <f t="shared" si="5"/>
        <v/>
      </c>
      <c r="AA428" s="122" t="b">
        <f t="shared" si="6"/>
        <v>0</v>
      </c>
      <c r="AB428" s="147" t="b">
        <v>0</v>
      </c>
      <c r="AC428" s="148">
        <v>635.0</v>
      </c>
      <c r="AD428" s="149" t="b">
        <v>1</v>
      </c>
      <c r="AE428" s="125" t="str">
        <f t="shared" si="7"/>
        <v/>
      </c>
      <c r="AF428" s="117" t="b">
        <f t="shared" si="8"/>
        <v>0</v>
      </c>
      <c r="AG428" s="126" t="b">
        <f t="shared" si="9"/>
        <v>0</v>
      </c>
      <c r="AH428" s="148"/>
      <c r="AI428" s="150"/>
      <c r="AJ428" s="146"/>
      <c r="AK428" s="83" t="str">
        <f t="shared" si="10"/>
        <v>Negative</v>
      </c>
      <c r="AL428" s="147"/>
      <c r="AM428" s="83" t="s">
        <v>280</v>
      </c>
      <c r="AN428" s="83" t="s">
        <v>1214</v>
      </c>
      <c r="AO428" s="83" t="str">
        <f>IFERROR(__xludf.DUMMYFUNCTION("IF($AG428, ""DELETED"",TRIM(JOIN("" "",D428:E428)))"),"")</f>
        <v/>
      </c>
      <c r="AP428" s="83" t="str">
        <f t="shared" ref="AP428:AQ428" si="452">IF($AG428, "DELETED", TRIM(CONCATENATE(F428,I428,U428)))</f>
        <v/>
      </c>
      <c r="AQ428" s="83" t="str">
        <f t="shared" si="452"/>
        <v/>
      </c>
      <c r="AR428" s="83" t="str">
        <f>IFERROR(__xludf.DUMMYFUNCTION("IF($AG428, ""DELETED"", TRIM(JOIN("" "",AP428,AQ428)))"),"")</f>
        <v/>
      </c>
      <c r="AS428" s="127"/>
      <c r="AT428" s="128" t="b">
        <f t="shared" si="12"/>
        <v>0</v>
      </c>
      <c r="AU428" s="128" t="str">
        <f t="shared" si="13"/>
        <v/>
      </c>
      <c r="AV428" s="128" t="str">
        <f t="shared" si="14"/>
        <v/>
      </c>
      <c r="AW428" s="128" t="str">
        <f t="shared" si="15"/>
        <v/>
      </c>
      <c r="AX428" s="129" t="str">
        <f t="shared" si="16"/>
        <v/>
      </c>
      <c r="AY428" s="143"/>
      <c r="AZ428" s="130"/>
      <c r="BA428" s="131" t="str">
        <f t="shared" si="17"/>
        <v/>
      </c>
      <c r="BB428" s="143"/>
      <c r="BC428" s="143"/>
      <c r="BD428" s="132"/>
      <c r="BE428" s="141"/>
      <c r="BF428" s="134" t="str">
        <f t="shared" si="18"/>
        <v/>
      </c>
      <c r="BG428" s="135" t="str">
        <f t="shared" si="19"/>
        <v>FLB4093__44511_0.295208333333333___Negative_44512_0.515381944444444_</v>
      </c>
      <c r="BH428" s="136" t="str">
        <f t="shared" si="20"/>
        <v/>
      </c>
      <c r="BI428" s="141" t="s">
        <v>1227</v>
      </c>
      <c r="BJ428" s="137" t="str">
        <f t="shared" si="21"/>
        <v>FLE415</v>
      </c>
      <c r="BK428" s="138" t="b">
        <f t="shared" si="22"/>
        <v>0</v>
      </c>
      <c r="BL428" s="137" t="str">
        <f t="shared" si="23"/>
        <v/>
      </c>
      <c r="BM428" s="132"/>
      <c r="BN428" s="8" t="b">
        <f t="shared" si="24"/>
        <v>1</v>
      </c>
      <c r="BO428" s="139" t="b">
        <f t="shared" si="25"/>
        <v>0</v>
      </c>
      <c r="BP428" s="140" t="b">
        <f t="shared" si="26"/>
        <v>1</v>
      </c>
      <c r="BQ428" s="4"/>
      <c r="BR428" s="4" t="str">
        <f t="shared" si="27"/>
        <v/>
      </c>
      <c r="BS428" s="4"/>
      <c r="BT428" s="4"/>
    </row>
    <row r="429">
      <c r="A429" s="143" t="s">
        <v>1228</v>
      </c>
      <c r="B429" s="144">
        <v>44511.0</v>
      </c>
      <c r="C429" s="115">
        <v>0.30618055555555557</v>
      </c>
      <c r="D429" s="4"/>
      <c r="E429" s="143"/>
      <c r="F429" s="149"/>
      <c r="G429" s="147"/>
      <c r="H429" s="151"/>
      <c r="I429" s="4"/>
      <c r="J429" s="4"/>
      <c r="K429" s="4" t="s">
        <v>622</v>
      </c>
      <c r="L429" s="145">
        <v>44512.0</v>
      </c>
      <c r="M429" s="115">
        <v>0.5153819444444444</v>
      </c>
      <c r="N429" s="151"/>
      <c r="O429" s="4"/>
      <c r="P429" s="116" t="b">
        <f>IFNA(IF(VLOOKUP($A429,'Add from APT'!$AA$2:$AC808,3,FALSE)&gt;0,TRUE,FALSE),"ER - NOT IN APT")</f>
        <v>0</v>
      </c>
      <c r="Q429" s="82" t="str">
        <f>IF(ISLOGICAL(P429),IF(P429,"ER - REPS IN APT", IFNA(VLOOKUP($A429,RAW_APT!$A$3:$M808,7,FALSE),"ER - NOT IN APT")),P429)</f>
        <v>Result</v>
      </c>
      <c r="R429" s="117" t="b">
        <f t="shared" si="2"/>
        <v>1</v>
      </c>
      <c r="S429" s="116">
        <f t="shared" si="3"/>
        <v>1</v>
      </c>
      <c r="T429" s="148">
        <v>0.0</v>
      </c>
      <c r="U429" s="149"/>
      <c r="V429" s="147"/>
      <c r="W429" s="147"/>
      <c r="X429" s="120" t="b">
        <f t="shared" si="4"/>
        <v>0</v>
      </c>
      <c r="Y429" s="121" t="b">
        <v>0</v>
      </c>
      <c r="Z429" s="122" t="str">
        <f t="shared" si="5"/>
        <v/>
      </c>
      <c r="AA429" s="122" t="b">
        <f t="shared" si="6"/>
        <v>0</v>
      </c>
      <c r="AB429" s="147" t="b">
        <v>0</v>
      </c>
      <c r="AC429" s="148">
        <v>634.0</v>
      </c>
      <c r="AD429" s="149" t="b">
        <v>1</v>
      </c>
      <c r="AE429" s="125" t="str">
        <f t="shared" si="7"/>
        <v/>
      </c>
      <c r="AF429" s="117" t="b">
        <f t="shared" si="8"/>
        <v>0</v>
      </c>
      <c r="AG429" s="126" t="b">
        <f t="shared" si="9"/>
        <v>0</v>
      </c>
      <c r="AH429" s="148"/>
      <c r="AI429" s="150"/>
      <c r="AJ429" s="146"/>
      <c r="AK429" s="83" t="str">
        <f t="shared" si="10"/>
        <v>Negative</v>
      </c>
      <c r="AL429" s="147"/>
      <c r="AM429" s="83" t="s">
        <v>280</v>
      </c>
      <c r="AN429" s="83" t="s">
        <v>1176</v>
      </c>
      <c r="AO429" s="83" t="str">
        <f>IFERROR(__xludf.DUMMYFUNCTION("IF($AG429, ""DELETED"",TRIM(JOIN("" "",D429:E429)))"),"")</f>
        <v/>
      </c>
      <c r="AP429" s="83" t="str">
        <f t="shared" ref="AP429:AQ429" si="453">IF($AG429, "DELETED", TRIM(CONCATENATE(F429,I429,U429)))</f>
        <v/>
      </c>
      <c r="AQ429" s="83" t="str">
        <f t="shared" si="453"/>
        <v/>
      </c>
      <c r="AR429" s="83" t="str">
        <f>IFERROR(__xludf.DUMMYFUNCTION("IF($AG429, ""DELETED"", TRIM(JOIN("" "",AP429,AQ429)))"),"")</f>
        <v/>
      </c>
      <c r="AS429" s="127"/>
      <c r="AT429" s="128" t="b">
        <f t="shared" si="12"/>
        <v>0</v>
      </c>
      <c r="AU429" s="128" t="str">
        <f t="shared" si="13"/>
        <v/>
      </c>
      <c r="AV429" s="128" t="str">
        <f t="shared" si="14"/>
        <v/>
      </c>
      <c r="AW429" s="128" t="str">
        <f t="shared" si="15"/>
        <v/>
      </c>
      <c r="AX429" s="129" t="str">
        <f t="shared" si="16"/>
        <v/>
      </c>
      <c r="AY429" s="143"/>
      <c r="AZ429" s="130"/>
      <c r="BA429" s="131" t="str">
        <f t="shared" si="17"/>
        <v/>
      </c>
      <c r="BB429" s="143"/>
      <c r="BC429" s="143"/>
      <c r="BD429" s="132"/>
      <c r="BE429" s="141"/>
      <c r="BF429" s="134" t="str">
        <f t="shared" si="18"/>
        <v/>
      </c>
      <c r="BG429" s="135" t="str">
        <f t="shared" si="19"/>
        <v>FLB3963__44511_0.306180555555556___Negative_44512_0.515381944444444_</v>
      </c>
      <c r="BH429" s="136" t="str">
        <f t="shared" si="20"/>
        <v/>
      </c>
      <c r="BI429" s="141" t="s">
        <v>1229</v>
      </c>
      <c r="BJ429" s="137" t="str">
        <f t="shared" si="21"/>
        <v>FLE416</v>
      </c>
      <c r="BK429" s="138" t="b">
        <f t="shared" si="22"/>
        <v>0</v>
      </c>
      <c r="BL429" s="137" t="str">
        <f t="shared" si="23"/>
        <v/>
      </c>
      <c r="BM429" s="132"/>
      <c r="BN429" s="8" t="b">
        <f t="shared" si="24"/>
        <v>1</v>
      </c>
      <c r="BO429" s="139" t="b">
        <f t="shared" si="25"/>
        <v>0</v>
      </c>
      <c r="BP429" s="140" t="b">
        <f t="shared" si="26"/>
        <v>1</v>
      </c>
      <c r="BQ429" s="4"/>
      <c r="BR429" s="4" t="str">
        <f t="shared" si="27"/>
        <v/>
      </c>
      <c r="BS429" s="4"/>
      <c r="BT429" s="4"/>
    </row>
    <row r="430">
      <c r="A430" s="4" t="s">
        <v>1230</v>
      </c>
      <c r="B430" s="144">
        <v>44511.0</v>
      </c>
      <c r="C430" s="115">
        <v>0.30635416666666665</v>
      </c>
      <c r="D430" s="4"/>
      <c r="E430" s="143"/>
      <c r="F430" s="4"/>
      <c r="G430" s="4"/>
      <c r="H430" s="151"/>
      <c r="I430" s="4"/>
      <c r="J430" s="4"/>
      <c r="K430" s="4" t="s">
        <v>622</v>
      </c>
      <c r="L430" s="145">
        <v>44512.0</v>
      </c>
      <c r="M430" s="115">
        <v>0.5153819444444444</v>
      </c>
      <c r="N430" s="4"/>
      <c r="O430" s="4"/>
      <c r="P430" s="116" t="b">
        <f>IFNA(IF(VLOOKUP($A430,'Add from APT'!$AA$2:$AC808,3,FALSE)&gt;0,TRUE,FALSE),"ER - NOT IN APT")</f>
        <v>0</v>
      </c>
      <c r="Q430" s="82" t="str">
        <f>IF(ISLOGICAL(P430),IF(P430,"ER - REPS IN APT", IFNA(VLOOKUP($A430,RAW_APT!$A$3:$M808,7,FALSE),"ER - NOT IN APT")),P430)</f>
        <v>Result</v>
      </c>
      <c r="R430" s="117" t="b">
        <f t="shared" si="2"/>
        <v>1</v>
      </c>
      <c r="S430" s="116">
        <f t="shared" si="3"/>
        <v>1</v>
      </c>
      <c r="T430" s="146"/>
      <c r="U430" s="147"/>
      <c r="V430" s="147"/>
      <c r="W430" s="147"/>
      <c r="X430" s="120" t="b">
        <f t="shared" si="4"/>
        <v>0</v>
      </c>
      <c r="Y430" s="121" t="b">
        <v>0</v>
      </c>
      <c r="Z430" s="122" t="str">
        <f t="shared" si="5"/>
        <v/>
      </c>
      <c r="AA430" s="122" t="b">
        <f t="shared" si="6"/>
        <v>0</v>
      </c>
      <c r="AB430" s="147" t="b">
        <v>0</v>
      </c>
      <c r="AC430" s="148">
        <v>187.0</v>
      </c>
      <c r="AD430" s="149" t="b">
        <v>0</v>
      </c>
      <c r="AE430" s="125" t="str">
        <f t="shared" si="7"/>
        <v/>
      </c>
      <c r="AF430" s="117" t="b">
        <f t="shared" si="8"/>
        <v>0</v>
      </c>
      <c r="AG430" s="126" t="b">
        <f t="shared" si="9"/>
        <v>0</v>
      </c>
      <c r="AH430" s="148"/>
      <c r="AI430" s="150"/>
      <c r="AJ430" s="146"/>
      <c r="AK430" s="83" t="str">
        <f t="shared" si="10"/>
        <v>Negative</v>
      </c>
      <c r="AL430" s="147"/>
      <c r="AM430" s="83" t="s">
        <v>280</v>
      </c>
      <c r="AN430" s="83" t="s">
        <v>437</v>
      </c>
      <c r="AO430" s="83" t="str">
        <f>IFERROR(__xludf.DUMMYFUNCTION("IF($AG430, ""DELETED"",TRIM(JOIN("" "",D430:E430)))"),"")</f>
        <v/>
      </c>
      <c r="AP430" s="83" t="str">
        <f t="shared" ref="AP430:AQ430" si="454">IF($AG430, "DELETED", TRIM(CONCATENATE(F430,I430,U430)))</f>
        <v/>
      </c>
      <c r="AQ430" s="83" t="str">
        <f t="shared" si="454"/>
        <v/>
      </c>
      <c r="AR430" s="83" t="str">
        <f>IFERROR(__xludf.DUMMYFUNCTION("IF($AG430, ""DELETED"", TRIM(JOIN("" "",AP430,AQ430)))"),"")</f>
        <v/>
      </c>
      <c r="AS430" s="127"/>
      <c r="AT430" s="128" t="b">
        <f t="shared" si="12"/>
        <v>0</v>
      </c>
      <c r="AU430" s="128" t="str">
        <f t="shared" si="13"/>
        <v/>
      </c>
      <c r="AV430" s="128" t="str">
        <f t="shared" si="14"/>
        <v/>
      </c>
      <c r="AW430" s="128" t="str">
        <f t="shared" si="15"/>
        <v/>
      </c>
      <c r="AX430" s="129" t="str">
        <f t="shared" si="16"/>
        <v/>
      </c>
      <c r="AY430" s="143"/>
      <c r="AZ430" s="130"/>
      <c r="BA430" s="131" t="str">
        <f t="shared" si="17"/>
        <v/>
      </c>
      <c r="BB430" s="143"/>
      <c r="BC430" s="143"/>
      <c r="BD430" s="132"/>
      <c r="BE430" s="141"/>
      <c r="BF430" s="134" t="str">
        <f t="shared" si="18"/>
        <v/>
      </c>
      <c r="BG430" s="135" t="str">
        <f t="shared" si="19"/>
        <v>FLB3733__44511_0.306354166666667___Negative_44512_0.515381944444444_</v>
      </c>
      <c r="BH430" s="136" t="str">
        <f t="shared" si="20"/>
        <v/>
      </c>
      <c r="BI430" s="141" t="s">
        <v>1231</v>
      </c>
      <c r="BJ430" s="137" t="str">
        <f t="shared" si="21"/>
        <v>FLE417</v>
      </c>
      <c r="BK430" s="138" t="b">
        <f t="shared" si="22"/>
        <v>0</v>
      </c>
      <c r="BL430" s="137" t="str">
        <f t="shared" si="23"/>
        <v/>
      </c>
      <c r="BM430" s="132"/>
      <c r="BN430" s="8" t="b">
        <f t="shared" si="24"/>
        <v>1</v>
      </c>
      <c r="BO430" s="139" t="b">
        <f t="shared" si="25"/>
        <v>0</v>
      </c>
      <c r="BP430" s="140" t="b">
        <f t="shared" si="26"/>
        <v>1</v>
      </c>
      <c r="BQ430" s="4"/>
      <c r="BR430" s="4" t="str">
        <f t="shared" si="27"/>
        <v/>
      </c>
      <c r="BS430" s="4"/>
      <c r="BT430" s="4"/>
    </row>
    <row r="431">
      <c r="A431" s="143" t="s">
        <v>1232</v>
      </c>
      <c r="B431" s="144">
        <v>44511.0</v>
      </c>
      <c r="C431" s="115">
        <v>0.3134490740740741</v>
      </c>
      <c r="D431" s="4"/>
      <c r="E431" s="143"/>
      <c r="F431" s="149"/>
      <c r="G431" s="147"/>
      <c r="H431" s="151"/>
      <c r="I431" s="4"/>
      <c r="J431" s="4"/>
      <c r="K431" s="4" t="s">
        <v>622</v>
      </c>
      <c r="L431" s="145">
        <v>44512.0</v>
      </c>
      <c r="M431" s="115">
        <v>0.5153819444444444</v>
      </c>
      <c r="N431" s="4"/>
      <c r="O431" s="4"/>
      <c r="P431" s="116" t="b">
        <f>IFNA(IF(VLOOKUP($A431,'Add from APT'!$AA$2:$AC808,3,FALSE)&gt;0,TRUE,FALSE),"ER - NOT IN APT")</f>
        <v>0</v>
      </c>
      <c r="Q431" s="82" t="str">
        <f>IF(ISLOGICAL(P431),IF(P431,"ER - REPS IN APT", IFNA(VLOOKUP($A431,RAW_APT!$A$3:$M808,7,FALSE),"ER - NOT IN APT")),P431)</f>
        <v>Result</v>
      </c>
      <c r="R431" s="117" t="b">
        <f t="shared" si="2"/>
        <v>1</v>
      </c>
      <c r="S431" s="116">
        <f t="shared" si="3"/>
        <v>1</v>
      </c>
      <c r="T431" s="148">
        <v>0.0</v>
      </c>
      <c r="U431" s="149"/>
      <c r="V431" s="147"/>
      <c r="W431" s="149"/>
      <c r="X431" s="120" t="b">
        <f t="shared" si="4"/>
        <v>0</v>
      </c>
      <c r="Y431" s="121" t="b">
        <v>0</v>
      </c>
      <c r="Z431" s="122" t="str">
        <f t="shared" si="5"/>
        <v/>
      </c>
      <c r="AA431" s="122" t="b">
        <f t="shared" si="6"/>
        <v>0</v>
      </c>
      <c r="AB431" s="147" t="b">
        <v>0</v>
      </c>
      <c r="AC431" s="148">
        <v>633.0</v>
      </c>
      <c r="AD431" s="149" t="b">
        <v>1</v>
      </c>
      <c r="AE431" s="125" t="str">
        <f t="shared" si="7"/>
        <v/>
      </c>
      <c r="AF431" s="117" t="b">
        <f t="shared" si="8"/>
        <v>0</v>
      </c>
      <c r="AG431" s="126" t="b">
        <f t="shared" si="9"/>
        <v>0</v>
      </c>
      <c r="AH431" s="148"/>
      <c r="AI431" s="150"/>
      <c r="AJ431" s="146"/>
      <c r="AK431" s="83" t="str">
        <f t="shared" si="10"/>
        <v>Negative</v>
      </c>
      <c r="AL431" s="147"/>
      <c r="AM431" s="83" t="s">
        <v>280</v>
      </c>
      <c r="AN431" s="83" t="s">
        <v>525</v>
      </c>
      <c r="AO431" s="83" t="str">
        <f>IFERROR(__xludf.DUMMYFUNCTION("IF($AG431, ""DELETED"",TRIM(JOIN("" "",D431:E431)))"),"")</f>
        <v/>
      </c>
      <c r="AP431" s="83" t="str">
        <f t="shared" ref="AP431:AQ431" si="455">IF($AG431, "DELETED", TRIM(CONCATENATE(F431,I431,U431)))</f>
        <v/>
      </c>
      <c r="AQ431" s="83" t="str">
        <f t="shared" si="455"/>
        <v/>
      </c>
      <c r="AR431" s="83" t="str">
        <f>IFERROR(__xludf.DUMMYFUNCTION("IF($AG431, ""DELETED"", TRIM(JOIN("" "",AP431,AQ431)))"),"")</f>
        <v/>
      </c>
      <c r="AS431" s="127"/>
      <c r="AT431" s="128" t="b">
        <f t="shared" si="12"/>
        <v>0</v>
      </c>
      <c r="AU431" s="128" t="str">
        <f t="shared" si="13"/>
        <v/>
      </c>
      <c r="AV431" s="128" t="str">
        <f t="shared" si="14"/>
        <v/>
      </c>
      <c r="AW431" s="128" t="str">
        <f t="shared" si="15"/>
        <v/>
      </c>
      <c r="AX431" s="129" t="str">
        <f t="shared" si="16"/>
        <v/>
      </c>
      <c r="AY431" s="143"/>
      <c r="AZ431" s="130"/>
      <c r="BA431" s="131" t="str">
        <f t="shared" si="17"/>
        <v/>
      </c>
      <c r="BB431" s="143"/>
      <c r="BC431" s="143"/>
      <c r="BD431" s="132"/>
      <c r="BE431" s="141"/>
      <c r="BF431" s="134" t="str">
        <f t="shared" si="18"/>
        <v/>
      </c>
      <c r="BG431" s="135" t="str">
        <f t="shared" si="19"/>
        <v>FLB4097__44511_0.313449074074074___Negative_44512_0.515381944444444_</v>
      </c>
      <c r="BH431" s="136" t="str">
        <f t="shared" si="20"/>
        <v/>
      </c>
      <c r="BI431" s="141" t="s">
        <v>1233</v>
      </c>
      <c r="BJ431" s="137" t="str">
        <f t="shared" si="21"/>
        <v>FLE418</v>
      </c>
      <c r="BK431" s="138" t="b">
        <f t="shared" si="22"/>
        <v>0</v>
      </c>
      <c r="BL431" s="137" t="str">
        <f t="shared" si="23"/>
        <v/>
      </c>
      <c r="BM431" s="132"/>
      <c r="BN431" s="8" t="b">
        <f t="shared" si="24"/>
        <v>1</v>
      </c>
      <c r="BO431" s="139" t="b">
        <f t="shared" si="25"/>
        <v>0</v>
      </c>
      <c r="BP431" s="140" t="b">
        <f t="shared" si="26"/>
        <v>1</v>
      </c>
      <c r="BQ431" s="4"/>
      <c r="BR431" s="4" t="str">
        <f t="shared" si="27"/>
        <v/>
      </c>
      <c r="BS431" s="4"/>
      <c r="BT431" s="4"/>
    </row>
    <row r="432">
      <c r="A432" s="4" t="s">
        <v>1234</v>
      </c>
      <c r="B432" s="144">
        <v>44511.0</v>
      </c>
      <c r="C432" s="115">
        <v>0.38405092592592593</v>
      </c>
      <c r="D432" s="4"/>
      <c r="E432" s="143"/>
      <c r="F432" s="4"/>
      <c r="G432" s="4"/>
      <c r="H432" s="151"/>
      <c r="I432" s="4"/>
      <c r="J432" s="4"/>
      <c r="K432" s="4" t="s">
        <v>622</v>
      </c>
      <c r="L432" s="145">
        <v>44512.0</v>
      </c>
      <c r="M432" s="115">
        <v>0.5153819444444444</v>
      </c>
      <c r="N432" s="4"/>
      <c r="O432" s="4"/>
      <c r="P432" s="116" t="b">
        <f>IFNA(IF(VLOOKUP($A432,'Add from APT'!$AA$2:$AC808,3,FALSE)&gt;0,TRUE,FALSE),"ER - NOT IN APT")</f>
        <v>1</v>
      </c>
      <c r="Q432" s="82" t="str">
        <f>IF(ISLOGICAL(P432),IF(P432,"ER - REPS IN APT", IFNA(VLOOKUP($A432,RAW_APT!$A$3:$M808,7,FALSE),"ER - NOT IN APT")),P432)</f>
        <v>ER - REPS IN APT</v>
      </c>
      <c r="R432" s="117" t="b">
        <f t="shared" si="2"/>
        <v>1</v>
      </c>
      <c r="S432" s="116">
        <f t="shared" si="3"/>
        <v>2</v>
      </c>
      <c r="T432" s="146"/>
      <c r="U432" s="147"/>
      <c r="V432" s="147"/>
      <c r="W432" s="147"/>
      <c r="X432" s="120" t="b">
        <f t="shared" si="4"/>
        <v>0</v>
      </c>
      <c r="Y432" s="121" t="b">
        <v>0</v>
      </c>
      <c r="Z432" s="122" t="str">
        <f t="shared" si="5"/>
        <v/>
      </c>
      <c r="AA432" s="122" t="b">
        <f t="shared" si="6"/>
        <v>0</v>
      </c>
      <c r="AB432" s="147" t="b">
        <v>0</v>
      </c>
      <c r="AC432" s="148">
        <v>186.0</v>
      </c>
      <c r="AD432" s="149" t="b">
        <v>0</v>
      </c>
      <c r="AE432" s="125" t="str">
        <f t="shared" si="7"/>
        <v/>
      </c>
      <c r="AF432" s="117" t="b">
        <f t="shared" si="8"/>
        <v>0</v>
      </c>
      <c r="AG432" s="126" t="b">
        <f t="shared" si="9"/>
        <v>0</v>
      </c>
      <c r="AH432" s="148"/>
      <c r="AI432" s="150"/>
      <c r="AJ432" s="146"/>
      <c r="AK432" s="83" t="str">
        <f t="shared" si="10"/>
        <v>Negative</v>
      </c>
      <c r="AL432" s="147"/>
      <c r="AM432" s="83" t="s">
        <v>280</v>
      </c>
      <c r="AN432" s="83" t="s">
        <v>305</v>
      </c>
      <c r="AO432" s="83" t="str">
        <f>IFERROR(__xludf.DUMMYFUNCTION("IF($AG432, ""DELETED"",TRIM(JOIN("" "",D432:E432)))"),"")</f>
        <v/>
      </c>
      <c r="AP432" s="83" t="str">
        <f t="shared" ref="AP432:AQ432" si="456">IF($AG432, "DELETED", TRIM(CONCATENATE(F432,I432,U432)))</f>
        <v/>
      </c>
      <c r="AQ432" s="83" t="str">
        <f t="shared" si="456"/>
        <v/>
      </c>
      <c r="AR432" s="83" t="str">
        <f>IFERROR(__xludf.DUMMYFUNCTION("IF($AG432, ""DELETED"", TRIM(JOIN("" "",AP432,AQ432)))"),"")</f>
        <v/>
      </c>
      <c r="AS432" s="127"/>
      <c r="AT432" s="128" t="b">
        <f t="shared" si="12"/>
        <v>0</v>
      </c>
      <c r="AU432" s="128" t="str">
        <f t="shared" si="13"/>
        <v/>
      </c>
      <c r="AV432" s="128" t="str">
        <f t="shared" si="14"/>
        <v/>
      </c>
      <c r="AW432" s="128" t="str">
        <f t="shared" si="15"/>
        <v/>
      </c>
      <c r="AX432" s="129" t="str">
        <f t="shared" si="16"/>
        <v/>
      </c>
      <c r="AY432" s="143"/>
      <c r="AZ432" s="130"/>
      <c r="BA432" s="131" t="str">
        <f t="shared" si="17"/>
        <v/>
      </c>
      <c r="BB432" s="143"/>
      <c r="BC432" s="143"/>
      <c r="BD432" s="132"/>
      <c r="BE432" s="141"/>
      <c r="BF432" s="134" t="str">
        <f t="shared" si="18"/>
        <v/>
      </c>
      <c r="BG432" s="135" t="str">
        <f t="shared" si="19"/>
        <v>FLB3987__44511_0.384050925925926___Negative_44512_0.515381944444444_</v>
      </c>
      <c r="BH432" s="136" t="str">
        <f t="shared" si="20"/>
        <v/>
      </c>
      <c r="BI432" s="141" t="s">
        <v>1235</v>
      </c>
      <c r="BJ432" s="137" t="str">
        <f t="shared" si="21"/>
        <v>FLE419</v>
      </c>
      <c r="BK432" s="138" t="b">
        <f t="shared" si="22"/>
        <v>0</v>
      </c>
      <c r="BL432" s="137" t="str">
        <f t="shared" si="23"/>
        <v/>
      </c>
      <c r="BM432" s="132"/>
      <c r="BN432" s="8" t="b">
        <f t="shared" si="24"/>
        <v>1</v>
      </c>
      <c r="BO432" s="139" t="b">
        <f t="shared" si="25"/>
        <v>0</v>
      </c>
      <c r="BP432" s="140" t="b">
        <f t="shared" si="26"/>
        <v>1</v>
      </c>
      <c r="BQ432" s="4"/>
      <c r="BR432" s="4" t="str">
        <f t="shared" si="27"/>
        <v/>
      </c>
      <c r="BS432" s="4"/>
      <c r="BT432" s="4"/>
    </row>
    <row r="433">
      <c r="A433" s="143" t="s">
        <v>1236</v>
      </c>
      <c r="B433" s="144">
        <v>44511.0</v>
      </c>
      <c r="C433" s="115">
        <v>0.42736111111111114</v>
      </c>
      <c r="D433" s="4"/>
      <c r="E433" s="143"/>
      <c r="F433" s="149"/>
      <c r="G433" s="149"/>
      <c r="H433" s="151"/>
      <c r="I433" s="4"/>
      <c r="J433" s="4"/>
      <c r="K433" s="4" t="s">
        <v>622</v>
      </c>
      <c r="L433" s="145">
        <v>44512.0</v>
      </c>
      <c r="M433" s="115">
        <v>0.5153819444444444</v>
      </c>
      <c r="N433" s="4"/>
      <c r="O433" s="4"/>
      <c r="P433" s="116" t="b">
        <f>IFNA(IF(VLOOKUP($A433,'Add from APT'!$AA$2:$AC808,3,FALSE)&gt;0,TRUE,FALSE),"ER - NOT IN APT")</f>
        <v>0</v>
      </c>
      <c r="Q433" s="82" t="str">
        <f>IF(ISLOGICAL(P433),IF(P433,"ER - REPS IN APT", IFNA(VLOOKUP($A433,RAW_APT!$A$3:$M808,7,FALSE),"ER - NOT IN APT")),P433)</f>
        <v>Result</v>
      </c>
      <c r="R433" s="117" t="b">
        <f t="shared" si="2"/>
        <v>1</v>
      </c>
      <c r="S433" s="116">
        <f t="shared" si="3"/>
        <v>1</v>
      </c>
      <c r="T433" s="148">
        <v>0.0</v>
      </c>
      <c r="U433" s="149"/>
      <c r="V433" s="149"/>
      <c r="W433" s="147"/>
      <c r="X433" s="120" t="b">
        <f t="shared" si="4"/>
        <v>0</v>
      </c>
      <c r="Y433" s="121" t="b">
        <v>0</v>
      </c>
      <c r="Z433" s="122" t="str">
        <f t="shared" si="5"/>
        <v/>
      </c>
      <c r="AA433" s="122" t="b">
        <f t="shared" si="6"/>
        <v>0</v>
      </c>
      <c r="AB433" s="147" t="b">
        <v>0</v>
      </c>
      <c r="AC433" s="148">
        <v>632.0</v>
      </c>
      <c r="AD433" s="149" t="b">
        <v>1</v>
      </c>
      <c r="AE433" s="125" t="str">
        <f t="shared" si="7"/>
        <v/>
      </c>
      <c r="AF433" s="117" t="b">
        <f t="shared" si="8"/>
        <v>0</v>
      </c>
      <c r="AG433" s="126" t="b">
        <f t="shared" si="9"/>
        <v>0</v>
      </c>
      <c r="AH433" s="148"/>
      <c r="AI433" s="150"/>
      <c r="AJ433" s="146"/>
      <c r="AK433" s="83" t="str">
        <f t="shared" si="10"/>
        <v>Negative</v>
      </c>
      <c r="AL433" s="147"/>
      <c r="AM433" s="83" t="s">
        <v>373</v>
      </c>
      <c r="AN433" s="83" t="s">
        <v>1237</v>
      </c>
      <c r="AO433" s="83" t="str">
        <f>IFERROR(__xludf.DUMMYFUNCTION("IF($AG433, ""DELETED"",TRIM(JOIN("" "",D433:E433)))"),"")</f>
        <v/>
      </c>
      <c r="AP433" s="83" t="str">
        <f t="shared" ref="AP433:AQ433" si="457">IF($AG433, "DELETED", TRIM(CONCATENATE(F433,I433,U433)))</f>
        <v/>
      </c>
      <c r="AQ433" s="83" t="str">
        <f t="shared" si="457"/>
        <v/>
      </c>
      <c r="AR433" s="83" t="str">
        <f>IFERROR(__xludf.DUMMYFUNCTION("IF($AG433, ""DELETED"", TRIM(JOIN("" "",AP433,AQ433)))"),"")</f>
        <v/>
      </c>
      <c r="AS433" s="127"/>
      <c r="AT433" s="128" t="b">
        <f t="shared" si="12"/>
        <v>0</v>
      </c>
      <c r="AU433" s="128" t="str">
        <f t="shared" si="13"/>
        <v/>
      </c>
      <c r="AV433" s="128" t="str">
        <f t="shared" si="14"/>
        <v/>
      </c>
      <c r="AW433" s="128" t="str">
        <f t="shared" si="15"/>
        <v/>
      </c>
      <c r="AX433" s="129" t="str">
        <f t="shared" si="16"/>
        <v/>
      </c>
      <c r="AY433" s="143"/>
      <c r="AZ433" s="130"/>
      <c r="BA433" s="131" t="str">
        <f t="shared" si="17"/>
        <v/>
      </c>
      <c r="BB433" s="143"/>
      <c r="BC433" s="143"/>
      <c r="BD433" s="132"/>
      <c r="BE433" s="141"/>
      <c r="BF433" s="134" t="str">
        <f t="shared" si="18"/>
        <v/>
      </c>
      <c r="BG433" s="135" t="str">
        <f t="shared" si="19"/>
        <v>FLB3747__44511_0.427361111111111___Negative_44512_0.515381944444444_</v>
      </c>
      <c r="BH433" s="136" t="str">
        <f t="shared" si="20"/>
        <v/>
      </c>
      <c r="BI433" s="141" t="s">
        <v>1238</v>
      </c>
      <c r="BJ433" s="137" t="str">
        <f t="shared" si="21"/>
        <v>FLE421</v>
      </c>
      <c r="BK433" s="138" t="b">
        <f t="shared" si="22"/>
        <v>0</v>
      </c>
      <c r="BL433" s="137" t="str">
        <f t="shared" si="23"/>
        <v/>
      </c>
      <c r="BM433" s="132"/>
      <c r="BN433" s="8" t="b">
        <f t="shared" si="24"/>
        <v>1</v>
      </c>
      <c r="BO433" s="139" t="b">
        <f t="shared" si="25"/>
        <v>0</v>
      </c>
      <c r="BP433" s="140" t="b">
        <f t="shared" si="26"/>
        <v>1</v>
      </c>
      <c r="BQ433" s="4"/>
      <c r="BR433" s="4" t="str">
        <f t="shared" si="27"/>
        <v/>
      </c>
      <c r="BS433" s="4"/>
      <c r="BT433" s="4"/>
    </row>
    <row r="434">
      <c r="A434" s="4" t="s">
        <v>1239</v>
      </c>
      <c r="B434" s="144">
        <v>44511.0</v>
      </c>
      <c r="C434" s="115">
        <v>0.4278240740740741</v>
      </c>
      <c r="D434" s="4"/>
      <c r="E434" s="143"/>
      <c r="F434" s="4"/>
      <c r="G434" s="4"/>
      <c r="H434" s="151"/>
      <c r="I434" s="4"/>
      <c r="J434" s="4"/>
      <c r="K434" s="4" t="s">
        <v>622</v>
      </c>
      <c r="L434" s="145">
        <v>44512.0</v>
      </c>
      <c r="M434" s="115">
        <v>0.5153819444444444</v>
      </c>
      <c r="N434" s="4"/>
      <c r="O434" s="4"/>
      <c r="P434" s="116" t="b">
        <f>IFNA(IF(VLOOKUP($A434,'Add from APT'!$AA$2:$AC808,3,FALSE)&gt;0,TRUE,FALSE),"ER - NOT IN APT")</f>
        <v>0</v>
      </c>
      <c r="Q434" s="82" t="str">
        <f>IF(ISLOGICAL(P434),IF(P434,"ER - REPS IN APT", IFNA(VLOOKUP($A434,RAW_APT!$A$3:$M808,7,FALSE),"ER - NOT IN APT")),P434)</f>
        <v>Result</v>
      </c>
      <c r="R434" s="117" t="b">
        <f t="shared" si="2"/>
        <v>1</v>
      </c>
      <c r="S434" s="116">
        <f t="shared" si="3"/>
        <v>1</v>
      </c>
      <c r="T434" s="146"/>
      <c r="U434" s="147"/>
      <c r="V434" s="147"/>
      <c r="W434" s="147"/>
      <c r="X434" s="120" t="b">
        <f t="shared" si="4"/>
        <v>0</v>
      </c>
      <c r="Y434" s="121" t="b">
        <v>0</v>
      </c>
      <c r="Z434" s="122" t="str">
        <f t="shared" si="5"/>
        <v/>
      </c>
      <c r="AA434" s="122" t="b">
        <f t="shared" si="6"/>
        <v>0</v>
      </c>
      <c r="AB434" s="147" t="b">
        <v>0</v>
      </c>
      <c r="AC434" s="148">
        <v>185.0</v>
      </c>
      <c r="AD434" s="149" t="b">
        <v>0</v>
      </c>
      <c r="AE434" s="125" t="str">
        <f t="shared" si="7"/>
        <v/>
      </c>
      <c r="AF434" s="117" t="b">
        <f t="shared" si="8"/>
        <v>0</v>
      </c>
      <c r="AG434" s="126" t="b">
        <f t="shared" si="9"/>
        <v>0</v>
      </c>
      <c r="AH434" s="148"/>
      <c r="AI434" s="150"/>
      <c r="AJ434" s="146"/>
      <c r="AK434" s="83" t="str">
        <f t="shared" si="10"/>
        <v>Negative</v>
      </c>
      <c r="AL434" s="147"/>
      <c r="AM434" s="83" t="s">
        <v>373</v>
      </c>
      <c r="AN434" s="83" t="s">
        <v>363</v>
      </c>
      <c r="AO434" s="83" t="str">
        <f>IFERROR(__xludf.DUMMYFUNCTION("IF($AG434, ""DELETED"",TRIM(JOIN("" "",D434:E434)))"),"")</f>
        <v/>
      </c>
      <c r="AP434" s="83" t="str">
        <f t="shared" ref="AP434:AQ434" si="458">IF($AG434, "DELETED", TRIM(CONCATENATE(F434,I434,U434)))</f>
        <v/>
      </c>
      <c r="AQ434" s="83" t="str">
        <f t="shared" si="458"/>
        <v/>
      </c>
      <c r="AR434" s="83" t="str">
        <f>IFERROR(__xludf.DUMMYFUNCTION("IF($AG434, ""DELETED"", TRIM(JOIN("" "",AP434,AQ434)))"),"")</f>
        <v/>
      </c>
      <c r="AS434" s="127"/>
      <c r="AT434" s="128" t="b">
        <f t="shared" si="12"/>
        <v>0</v>
      </c>
      <c r="AU434" s="128" t="str">
        <f t="shared" si="13"/>
        <v/>
      </c>
      <c r="AV434" s="128" t="str">
        <f t="shared" si="14"/>
        <v/>
      </c>
      <c r="AW434" s="128" t="str">
        <f t="shared" si="15"/>
        <v/>
      </c>
      <c r="AX434" s="129" t="str">
        <f t="shared" si="16"/>
        <v/>
      </c>
      <c r="AY434" s="143"/>
      <c r="AZ434" s="130"/>
      <c r="BA434" s="131" t="str">
        <f t="shared" si="17"/>
        <v/>
      </c>
      <c r="BB434" s="143"/>
      <c r="BC434" s="143"/>
      <c r="BD434" s="132"/>
      <c r="BE434" s="141"/>
      <c r="BF434" s="134" t="str">
        <f t="shared" si="18"/>
        <v/>
      </c>
      <c r="BG434" s="135" t="str">
        <f t="shared" si="19"/>
        <v>FLB3725__44511_0.427824074074074___Negative_44512_0.515381944444444_</v>
      </c>
      <c r="BH434" s="136" t="str">
        <f t="shared" si="20"/>
        <v/>
      </c>
      <c r="BI434" s="141" t="s">
        <v>1240</v>
      </c>
      <c r="BJ434" s="137" t="str">
        <f t="shared" si="21"/>
        <v>FLE422</v>
      </c>
      <c r="BK434" s="138" t="b">
        <f t="shared" si="22"/>
        <v>0</v>
      </c>
      <c r="BL434" s="137" t="str">
        <f t="shared" si="23"/>
        <v/>
      </c>
      <c r="BM434" s="132"/>
      <c r="BN434" s="8" t="b">
        <f t="shared" si="24"/>
        <v>1</v>
      </c>
      <c r="BO434" s="139" t="b">
        <f t="shared" si="25"/>
        <v>0</v>
      </c>
      <c r="BP434" s="140" t="b">
        <f t="shared" si="26"/>
        <v>1</v>
      </c>
      <c r="BQ434" s="4"/>
      <c r="BR434" s="4" t="str">
        <f t="shared" si="27"/>
        <v/>
      </c>
      <c r="BS434" s="4"/>
      <c r="BT434" s="4"/>
    </row>
    <row r="435">
      <c r="A435" s="4" t="s">
        <v>1241</v>
      </c>
      <c r="B435" s="144">
        <v>44511.0</v>
      </c>
      <c r="C435" s="115">
        <v>0.42836805555555557</v>
      </c>
      <c r="D435" s="4"/>
      <c r="E435" s="143"/>
      <c r="F435" s="4"/>
      <c r="G435" s="4"/>
      <c r="H435" s="151"/>
      <c r="I435" s="4"/>
      <c r="J435" s="4"/>
      <c r="K435" s="4" t="s">
        <v>271</v>
      </c>
      <c r="L435" s="152"/>
      <c r="M435" s="115"/>
      <c r="N435" s="4"/>
      <c r="O435" s="4"/>
      <c r="P435" s="116" t="b">
        <f>IFNA(IF(VLOOKUP($A435,'Add from APT'!$AA$2:$AC808,3,FALSE)&gt;0,TRUE,FALSE),"ER - NOT IN APT")</f>
        <v>0</v>
      </c>
      <c r="Q435" s="82" t="str">
        <f>IF(ISLOGICAL(P435),IF(P435,"ER - REPS IN APT", IFNA(VLOOKUP($A435,RAW_APT!$A$3:$M808,7,FALSE),"ER - NOT IN APT")),P435)</f>
        <v>Collected</v>
      </c>
      <c r="R435" s="117" t="b">
        <f t="shared" si="2"/>
        <v>1</v>
      </c>
      <c r="S435" s="116">
        <f t="shared" si="3"/>
        <v>1</v>
      </c>
      <c r="T435" s="146"/>
      <c r="U435" s="147"/>
      <c r="V435" s="147"/>
      <c r="W435" s="147"/>
      <c r="X435" s="120" t="b">
        <f t="shared" si="4"/>
        <v>0</v>
      </c>
      <c r="Y435" s="121" t="b">
        <v>0</v>
      </c>
      <c r="Z435" s="122" t="str">
        <f t="shared" si="5"/>
        <v/>
      </c>
      <c r="AA435" s="122" t="b">
        <f t="shared" si="6"/>
        <v>0</v>
      </c>
      <c r="AB435" s="147" t="b">
        <v>0</v>
      </c>
      <c r="AC435" s="148">
        <v>184.0</v>
      </c>
      <c r="AD435" s="149" t="b">
        <v>0</v>
      </c>
      <c r="AE435" s="125" t="str">
        <f t="shared" si="7"/>
        <v/>
      </c>
      <c r="AF435" s="117" t="b">
        <f t="shared" si="8"/>
        <v>0</v>
      </c>
      <c r="AG435" s="126" t="b">
        <f t="shared" si="9"/>
        <v>0</v>
      </c>
      <c r="AH435" s="148"/>
      <c r="AI435" s="150"/>
      <c r="AJ435" s="146">
        <v>2.2</v>
      </c>
      <c r="AK435" s="83" t="str">
        <f t="shared" si="10"/>
        <v>Negative</v>
      </c>
      <c r="AL435" s="147"/>
      <c r="AM435" s="83" t="s">
        <v>373</v>
      </c>
      <c r="AN435" s="83" t="s">
        <v>302</v>
      </c>
      <c r="AO435" s="83" t="str">
        <f>IFERROR(__xludf.DUMMYFUNCTION("IF($AG435, ""DELETED"",TRIM(JOIN("" "",D435:E435)))"),"")</f>
        <v/>
      </c>
      <c r="AP435" s="83" t="str">
        <f t="shared" ref="AP435:AQ435" si="459">IF($AG435, "DELETED", TRIM(CONCATENATE(F435,I435,U435)))</f>
        <v/>
      </c>
      <c r="AQ435" s="83" t="str">
        <f t="shared" si="459"/>
        <v/>
      </c>
      <c r="AR435" s="83" t="str">
        <f>IFERROR(__xludf.DUMMYFUNCTION("IF($AG435, ""DELETED"", TRIM(JOIN("" "",AP435,AQ435)))"),"")</f>
        <v/>
      </c>
      <c r="AS435" s="127"/>
      <c r="AT435" s="128" t="b">
        <f t="shared" si="12"/>
        <v>0</v>
      </c>
      <c r="AU435" s="128" t="str">
        <f t="shared" si="13"/>
        <v/>
      </c>
      <c r="AV435" s="128" t="str">
        <f t="shared" si="14"/>
        <v/>
      </c>
      <c r="AW435" s="128" t="str">
        <f t="shared" si="15"/>
        <v/>
      </c>
      <c r="AX435" s="129" t="str">
        <f t="shared" si="16"/>
        <v/>
      </c>
      <c r="AY435" s="143"/>
      <c r="AZ435" s="130"/>
      <c r="BA435" s="131" t="str">
        <f t="shared" si="17"/>
        <v/>
      </c>
      <c r="BB435" s="143"/>
      <c r="BC435" s="143"/>
      <c r="BD435" s="132"/>
      <c r="BE435" s="141"/>
      <c r="BF435" s="134" t="str">
        <f t="shared" si="18"/>
        <v/>
      </c>
      <c r="BG435" s="135" t="str">
        <f t="shared" si="19"/>
        <v>FLB4410__44511_0.428368055555556___Null___</v>
      </c>
      <c r="BH435" s="136" t="str">
        <f t="shared" si="20"/>
        <v/>
      </c>
      <c r="BI435" s="141" t="s">
        <v>1242</v>
      </c>
      <c r="BJ435" s="137" t="str">
        <f t="shared" si="21"/>
        <v>FLE423</v>
      </c>
      <c r="BK435" s="138" t="b">
        <f t="shared" si="22"/>
        <v>0</v>
      </c>
      <c r="BL435" s="137" t="str">
        <f t="shared" si="23"/>
        <v/>
      </c>
      <c r="BM435" s="132"/>
      <c r="BN435" s="8" t="b">
        <f t="shared" si="24"/>
        <v>1</v>
      </c>
      <c r="BO435" s="139" t="b">
        <f t="shared" si="25"/>
        <v>0</v>
      </c>
      <c r="BP435" s="140" t="b">
        <f t="shared" si="26"/>
        <v>1</v>
      </c>
      <c r="BQ435" s="4"/>
      <c r="BR435" s="4" t="str">
        <f t="shared" si="27"/>
        <v/>
      </c>
      <c r="BS435" s="4"/>
      <c r="BT435" s="4"/>
    </row>
    <row r="436">
      <c r="A436" s="4" t="s">
        <v>1243</v>
      </c>
      <c r="B436" s="144">
        <v>44511.0</v>
      </c>
      <c r="C436" s="115">
        <v>0.42916666666666664</v>
      </c>
      <c r="D436" s="4"/>
      <c r="E436" s="143"/>
      <c r="F436" s="4"/>
      <c r="G436" s="4"/>
      <c r="H436" s="151"/>
      <c r="I436" s="4"/>
      <c r="J436" s="4"/>
      <c r="K436" s="4" t="s">
        <v>622</v>
      </c>
      <c r="L436" s="145">
        <v>44512.0</v>
      </c>
      <c r="M436" s="115">
        <v>0.5153935185185186</v>
      </c>
      <c r="N436" s="4"/>
      <c r="O436" s="4"/>
      <c r="P436" s="116" t="b">
        <f>IFNA(IF(VLOOKUP($A436,'Add from APT'!$AA$2:$AC808,3,FALSE)&gt;0,TRUE,FALSE),"ER - NOT IN APT")</f>
        <v>0</v>
      </c>
      <c r="Q436" s="82" t="str">
        <f>IF(ISLOGICAL(P436),IF(P436,"ER - REPS IN APT", IFNA(VLOOKUP($A436,RAW_APT!$A$3:$M808,7,FALSE),"ER - NOT IN APT")),P436)</f>
        <v>Result</v>
      </c>
      <c r="R436" s="117" t="b">
        <f t="shared" si="2"/>
        <v>1</v>
      </c>
      <c r="S436" s="116">
        <f t="shared" si="3"/>
        <v>1</v>
      </c>
      <c r="T436" s="146"/>
      <c r="U436" s="147"/>
      <c r="V436" s="147"/>
      <c r="W436" s="147"/>
      <c r="X436" s="120" t="b">
        <f t="shared" si="4"/>
        <v>0</v>
      </c>
      <c r="Y436" s="121" t="b">
        <v>0</v>
      </c>
      <c r="Z436" s="122" t="str">
        <f t="shared" si="5"/>
        <v/>
      </c>
      <c r="AA436" s="122" t="b">
        <f t="shared" si="6"/>
        <v>0</v>
      </c>
      <c r="AB436" s="147" t="b">
        <v>0</v>
      </c>
      <c r="AC436" s="148">
        <v>183.0</v>
      </c>
      <c r="AD436" s="149" t="b">
        <v>0</v>
      </c>
      <c r="AE436" s="125" t="str">
        <f t="shared" si="7"/>
        <v/>
      </c>
      <c r="AF436" s="117" t="b">
        <f t="shared" si="8"/>
        <v>0</v>
      </c>
      <c r="AG436" s="126" t="b">
        <f t="shared" si="9"/>
        <v>0</v>
      </c>
      <c r="AH436" s="148"/>
      <c r="AI436" s="150"/>
      <c r="AJ436" s="146"/>
      <c r="AK436" s="83" t="str">
        <f t="shared" si="10"/>
        <v>Negative</v>
      </c>
      <c r="AL436" s="147"/>
      <c r="AM436" s="83" t="s">
        <v>373</v>
      </c>
      <c r="AN436" s="83" t="s">
        <v>413</v>
      </c>
      <c r="AO436" s="83" t="str">
        <f>IFERROR(__xludf.DUMMYFUNCTION("IF($AG436, ""DELETED"",TRIM(JOIN("" "",D436:E436)))"),"")</f>
        <v/>
      </c>
      <c r="AP436" s="83" t="str">
        <f t="shared" ref="AP436:AQ436" si="460">IF($AG436, "DELETED", TRIM(CONCATENATE(F436,I436,U436)))</f>
        <v/>
      </c>
      <c r="AQ436" s="83" t="str">
        <f t="shared" si="460"/>
        <v/>
      </c>
      <c r="AR436" s="83" t="str">
        <f>IFERROR(__xludf.DUMMYFUNCTION("IF($AG436, ""DELETED"", TRIM(JOIN("" "",AP436,AQ436)))"),"")</f>
        <v/>
      </c>
      <c r="AS436" s="127"/>
      <c r="AT436" s="128" t="b">
        <f t="shared" si="12"/>
        <v>0</v>
      </c>
      <c r="AU436" s="128" t="str">
        <f t="shared" si="13"/>
        <v/>
      </c>
      <c r="AV436" s="128" t="str">
        <f t="shared" si="14"/>
        <v/>
      </c>
      <c r="AW436" s="128" t="str">
        <f t="shared" si="15"/>
        <v/>
      </c>
      <c r="AX436" s="129" t="str">
        <f t="shared" si="16"/>
        <v/>
      </c>
      <c r="AY436" s="143"/>
      <c r="AZ436" s="130"/>
      <c r="BA436" s="131" t="str">
        <f t="shared" si="17"/>
        <v/>
      </c>
      <c r="BB436" s="143"/>
      <c r="BC436" s="143"/>
      <c r="BD436" s="132"/>
      <c r="BE436" s="141"/>
      <c r="BF436" s="134" t="str">
        <f t="shared" si="18"/>
        <v/>
      </c>
      <c r="BG436" s="135" t="str">
        <f t="shared" si="19"/>
        <v>FLB3729__44511_0.429166666666667___Negative_44512_0.515393518518519_</v>
      </c>
      <c r="BH436" s="136" t="str">
        <f t="shared" si="20"/>
        <v/>
      </c>
      <c r="BI436" s="141" t="s">
        <v>1244</v>
      </c>
      <c r="BJ436" s="137" t="str">
        <f t="shared" si="21"/>
        <v>FLE424</v>
      </c>
      <c r="BK436" s="138" t="b">
        <f t="shared" si="22"/>
        <v>0</v>
      </c>
      <c r="BL436" s="137" t="str">
        <f t="shared" si="23"/>
        <v/>
      </c>
      <c r="BM436" s="132"/>
      <c r="BN436" s="8" t="b">
        <f t="shared" si="24"/>
        <v>1</v>
      </c>
      <c r="BO436" s="139" t="b">
        <f t="shared" si="25"/>
        <v>0</v>
      </c>
      <c r="BP436" s="140" t="b">
        <f t="shared" si="26"/>
        <v>1</v>
      </c>
      <c r="BQ436" s="4"/>
      <c r="BR436" s="4" t="str">
        <f t="shared" si="27"/>
        <v/>
      </c>
      <c r="BS436" s="4"/>
      <c r="BT436" s="4"/>
    </row>
    <row r="437">
      <c r="A437" s="4" t="s">
        <v>1245</v>
      </c>
      <c r="B437" s="144">
        <v>44511.0</v>
      </c>
      <c r="C437" s="115">
        <v>0.42966435185185187</v>
      </c>
      <c r="D437" s="4"/>
      <c r="E437" s="143"/>
      <c r="F437" s="4"/>
      <c r="G437" s="4"/>
      <c r="H437" s="151"/>
      <c r="I437" s="4"/>
      <c r="J437" s="4"/>
      <c r="K437" s="4" t="s">
        <v>622</v>
      </c>
      <c r="L437" s="145">
        <v>44512.0</v>
      </c>
      <c r="M437" s="115">
        <v>0.5153935185185186</v>
      </c>
      <c r="N437" s="4"/>
      <c r="O437" s="4"/>
      <c r="P437" s="116" t="b">
        <f>IFNA(IF(VLOOKUP($A437,'Add from APT'!$AA$2:$AC808,3,FALSE)&gt;0,TRUE,FALSE),"ER - NOT IN APT")</f>
        <v>0</v>
      </c>
      <c r="Q437" s="82" t="str">
        <f>IF(ISLOGICAL(P437),IF(P437,"ER - REPS IN APT", IFNA(VLOOKUP($A437,RAW_APT!$A$3:$M808,7,FALSE),"ER - NOT IN APT")),P437)</f>
        <v>Result</v>
      </c>
      <c r="R437" s="117" t="b">
        <f t="shared" si="2"/>
        <v>1</v>
      </c>
      <c r="S437" s="116">
        <f t="shared" si="3"/>
        <v>1</v>
      </c>
      <c r="T437" s="146"/>
      <c r="U437" s="147"/>
      <c r="V437" s="147"/>
      <c r="W437" s="147"/>
      <c r="X437" s="120" t="b">
        <f t="shared" si="4"/>
        <v>0</v>
      </c>
      <c r="Y437" s="121" t="b">
        <v>0</v>
      </c>
      <c r="Z437" s="122" t="str">
        <f t="shared" si="5"/>
        <v/>
      </c>
      <c r="AA437" s="122" t="b">
        <f t="shared" si="6"/>
        <v>0</v>
      </c>
      <c r="AB437" s="147" t="b">
        <v>0</v>
      </c>
      <c r="AC437" s="148">
        <v>182.0</v>
      </c>
      <c r="AD437" s="149" t="b">
        <v>0</v>
      </c>
      <c r="AE437" s="125" t="str">
        <f t="shared" si="7"/>
        <v/>
      </c>
      <c r="AF437" s="117" t="b">
        <f t="shared" si="8"/>
        <v>0</v>
      </c>
      <c r="AG437" s="126" t="b">
        <f t="shared" si="9"/>
        <v>0</v>
      </c>
      <c r="AH437" s="148"/>
      <c r="AI437" s="150"/>
      <c r="AJ437" s="146"/>
      <c r="AK437" s="83" t="str">
        <f t="shared" si="10"/>
        <v>Negative</v>
      </c>
      <c r="AL437" s="147"/>
      <c r="AM437" s="83" t="s">
        <v>373</v>
      </c>
      <c r="AN437" s="83" t="s">
        <v>796</v>
      </c>
      <c r="AO437" s="83" t="str">
        <f>IFERROR(__xludf.DUMMYFUNCTION("IF($AG437, ""DELETED"",TRIM(JOIN("" "",D437:E437)))"),"")</f>
        <v/>
      </c>
      <c r="AP437" s="83" t="str">
        <f t="shared" ref="AP437:AQ437" si="461">IF($AG437, "DELETED", TRIM(CONCATENATE(F437,I437,U437)))</f>
        <v/>
      </c>
      <c r="AQ437" s="83" t="str">
        <f t="shared" si="461"/>
        <v/>
      </c>
      <c r="AR437" s="83" t="str">
        <f>IFERROR(__xludf.DUMMYFUNCTION("IF($AG437, ""DELETED"", TRIM(JOIN("" "",AP437,AQ437)))"),"")</f>
        <v/>
      </c>
      <c r="AS437" s="127"/>
      <c r="AT437" s="128" t="b">
        <f t="shared" si="12"/>
        <v>0</v>
      </c>
      <c r="AU437" s="128" t="str">
        <f t="shared" si="13"/>
        <v/>
      </c>
      <c r="AV437" s="128" t="str">
        <f t="shared" si="14"/>
        <v/>
      </c>
      <c r="AW437" s="128" t="str">
        <f t="shared" si="15"/>
        <v/>
      </c>
      <c r="AX437" s="129" t="str">
        <f t="shared" si="16"/>
        <v/>
      </c>
      <c r="AY437" s="143"/>
      <c r="AZ437" s="130"/>
      <c r="BA437" s="131" t="str">
        <f t="shared" si="17"/>
        <v/>
      </c>
      <c r="BB437" s="143"/>
      <c r="BC437" s="143"/>
      <c r="BD437" s="132"/>
      <c r="BE437" s="141"/>
      <c r="BF437" s="134" t="str">
        <f t="shared" si="18"/>
        <v/>
      </c>
      <c r="BG437" s="135" t="str">
        <f t="shared" si="19"/>
        <v>FLB3726__44511_0.429664351851852___Negative_44512_0.515393518518519_</v>
      </c>
      <c r="BH437" s="136" t="str">
        <f t="shared" si="20"/>
        <v/>
      </c>
      <c r="BI437" s="141" t="s">
        <v>1246</v>
      </c>
      <c r="BJ437" s="137" t="str">
        <f t="shared" si="21"/>
        <v>FLE425</v>
      </c>
      <c r="BK437" s="138" t="b">
        <f t="shared" si="22"/>
        <v>0</v>
      </c>
      <c r="BL437" s="137" t="str">
        <f t="shared" si="23"/>
        <v/>
      </c>
      <c r="BM437" s="132"/>
      <c r="BN437" s="8" t="b">
        <f t="shared" si="24"/>
        <v>1</v>
      </c>
      <c r="BO437" s="139" t="b">
        <f t="shared" si="25"/>
        <v>0</v>
      </c>
      <c r="BP437" s="140" t="b">
        <f t="shared" si="26"/>
        <v>1</v>
      </c>
      <c r="BQ437" s="4"/>
      <c r="BR437" s="4" t="str">
        <f t="shared" si="27"/>
        <v/>
      </c>
      <c r="BS437" s="4"/>
      <c r="BT437" s="4"/>
    </row>
    <row r="438">
      <c r="A438" s="4" t="s">
        <v>1247</v>
      </c>
      <c r="B438" s="144">
        <v>44511.0</v>
      </c>
      <c r="C438" s="115">
        <v>0.43024305555555553</v>
      </c>
      <c r="D438" s="4"/>
      <c r="E438" s="143"/>
      <c r="F438" s="4"/>
      <c r="G438" s="4"/>
      <c r="H438" s="151"/>
      <c r="I438" s="4"/>
      <c r="J438" s="4"/>
      <c r="K438" s="4" t="s">
        <v>622</v>
      </c>
      <c r="L438" s="145">
        <v>44512.0</v>
      </c>
      <c r="M438" s="115">
        <v>0.5153935185185186</v>
      </c>
      <c r="N438" s="4"/>
      <c r="O438" s="4"/>
      <c r="P438" s="116" t="b">
        <f>IFNA(IF(VLOOKUP($A438,'Add from APT'!$AA$2:$AC808,3,FALSE)&gt;0,TRUE,FALSE),"ER - NOT IN APT")</f>
        <v>0</v>
      </c>
      <c r="Q438" s="82" t="str">
        <f>IF(ISLOGICAL(P438),IF(P438,"ER - REPS IN APT", IFNA(VLOOKUP($A438,RAW_APT!$A$3:$M808,7,FALSE),"ER - NOT IN APT")),P438)</f>
        <v>Result</v>
      </c>
      <c r="R438" s="117" t="b">
        <f t="shared" si="2"/>
        <v>1</v>
      </c>
      <c r="S438" s="116">
        <f t="shared" si="3"/>
        <v>1</v>
      </c>
      <c r="T438" s="146"/>
      <c r="U438" s="147"/>
      <c r="V438" s="147"/>
      <c r="W438" s="147"/>
      <c r="X438" s="120" t="b">
        <f t="shared" si="4"/>
        <v>0</v>
      </c>
      <c r="Y438" s="121" t="b">
        <v>0</v>
      </c>
      <c r="Z438" s="122" t="str">
        <f t="shared" si="5"/>
        <v/>
      </c>
      <c r="AA438" s="122" t="b">
        <f t="shared" si="6"/>
        <v>0</v>
      </c>
      <c r="AB438" s="147" t="b">
        <v>0</v>
      </c>
      <c r="AC438" s="148">
        <v>181.0</v>
      </c>
      <c r="AD438" s="149" t="b">
        <v>0</v>
      </c>
      <c r="AE438" s="125" t="str">
        <f t="shared" si="7"/>
        <v/>
      </c>
      <c r="AF438" s="117" t="b">
        <f t="shared" si="8"/>
        <v>0</v>
      </c>
      <c r="AG438" s="126" t="b">
        <f t="shared" si="9"/>
        <v>0</v>
      </c>
      <c r="AH438" s="148"/>
      <c r="AI438" s="150"/>
      <c r="AJ438" s="146"/>
      <c r="AK438" s="83" t="str">
        <f t="shared" si="10"/>
        <v>Negative</v>
      </c>
      <c r="AL438" s="147"/>
      <c r="AM438" s="83" t="s">
        <v>373</v>
      </c>
      <c r="AN438" s="83" t="s">
        <v>520</v>
      </c>
      <c r="AO438" s="83" t="str">
        <f>IFERROR(__xludf.DUMMYFUNCTION("IF($AG438, ""DELETED"",TRIM(JOIN("" "",D438:E438)))"),"")</f>
        <v/>
      </c>
      <c r="AP438" s="83" t="str">
        <f t="shared" ref="AP438:AQ438" si="462">IF($AG438, "DELETED", TRIM(CONCATENATE(F438,I438,U438)))</f>
        <v/>
      </c>
      <c r="AQ438" s="83" t="str">
        <f t="shared" si="462"/>
        <v/>
      </c>
      <c r="AR438" s="83" t="str">
        <f>IFERROR(__xludf.DUMMYFUNCTION("IF($AG438, ""DELETED"", TRIM(JOIN("" "",AP438,AQ438)))"),"")</f>
        <v/>
      </c>
      <c r="AS438" s="127"/>
      <c r="AT438" s="128" t="b">
        <f t="shared" si="12"/>
        <v>0</v>
      </c>
      <c r="AU438" s="128" t="str">
        <f t="shared" si="13"/>
        <v/>
      </c>
      <c r="AV438" s="128" t="str">
        <f t="shared" si="14"/>
        <v/>
      </c>
      <c r="AW438" s="128" t="str">
        <f t="shared" si="15"/>
        <v/>
      </c>
      <c r="AX438" s="129" t="str">
        <f t="shared" si="16"/>
        <v/>
      </c>
      <c r="AY438" s="143"/>
      <c r="AZ438" s="130"/>
      <c r="BA438" s="131" t="str">
        <f t="shared" si="17"/>
        <v/>
      </c>
      <c r="BB438" s="143"/>
      <c r="BC438" s="143"/>
      <c r="BD438" s="132"/>
      <c r="BE438" s="141"/>
      <c r="BF438" s="134" t="str">
        <f t="shared" si="18"/>
        <v/>
      </c>
      <c r="BG438" s="135" t="str">
        <f t="shared" si="19"/>
        <v>FLB3748__44511_0.430243055555556___Negative_44512_0.515393518518519_</v>
      </c>
      <c r="BH438" s="136" t="str">
        <f t="shared" si="20"/>
        <v/>
      </c>
      <c r="BI438" s="141" t="s">
        <v>1248</v>
      </c>
      <c r="BJ438" s="137" t="str">
        <f t="shared" si="21"/>
        <v>FLE426</v>
      </c>
      <c r="BK438" s="138" t="b">
        <f t="shared" si="22"/>
        <v>0</v>
      </c>
      <c r="BL438" s="137" t="str">
        <f t="shared" si="23"/>
        <v/>
      </c>
      <c r="BM438" s="132"/>
      <c r="BN438" s="8" t="b">
        <f t="shared" si="24"/>
        <v>1</v>
      </c>
      <c r="BO438" s="139" t="b">
        <f t="shared" si="25"/>
        <v>0</v>
      </c>
      <c r="BP438" s="140" t="b">
        <f t="shared" si="26"/>
        <v>1</v>
      </c>
      <c r="BQ438" s="4"/>
      <c r="BR438" s="4" t="str">
        <f t="shared" si="27"/>
        <v/>
      </c>
      <c r="BS438" s="4"/>
      <c r="BT438" s="4"/>
    </row>
    <row r="439">
      <c r="A439" s="4" t="s">
        <v>1249</v>
      </c>
      <c r="B439" s="144">
        <v>44511.0</v>
      </c>
      <c r="C439" s="115">
        <v>0.43344907407407407</v>
      </c>
      <c r="D439" s="4"/>
      <c r="E439" s="143"/>
      <c r="F439" s="4"/>
      <c r="G439" s="4"/>
      <c r="H439" s="151"/>
      <c r="I439" s="4"/>
      <c r="J439" s="4"/>
      <c r="K439" s="4" t="s">
        <v>622</v>
      </c>
      <c r="L439" s="145">
        <v>44512.0</v>
      </c>
      <c r="M439" s="115">
        <v>0.5153935185185186</v>
      </c>
      <c r="N439" s="4"/>
      <c r="O439" s="4"/>
      <c r="P439" s="116" t="b">
        <f>IFNA(IF(VLOOKUP($A439,'Add from APT'!$AA$2:$AC808,3,FALSE)&gt;0,TRUE,FALSE),"ER - NOT IN APT")</f>
        <v>0</v>
      </c>
      <c r="Q439" s="82" t="str">
        <f>IF(ISLOGICAL(P439),IF(P439,"ER - REPS IN APT", IFNA(VLOOKUP($A439,RAW_APT!$A$3:$M808,7,FALSE),"ER - NOT IN APT")),P439)</f>
        <v>Result</v>
      </c>
      <c r="R439" s="117" t="b">
        <f t="shared" si="2"/>
        <v>1</v>
      </c>
      <c r="S439" s="116">
        <f t="shared" si="3"/>
        <v>1</v>
      </c>
      <c r="T439" s="146"/>
      <c r="U439" s="147"/>
      <c r="V439" s="147"/>
      <c r="W439" s="147"/>
      <c r="X439" s="120" t="b">
        <f t="shared" si="4"/>
        <v>0</v>
      </c>
      <c r="Y439" s="121" t="b">
        <v>0</v>
      </c>
      <c r="Z439" s="122" t="str">
        <f t="shared" si="5"/>
        <v/>
      </c>
      <c r="AA439" s="122" t="b">
        <f t="shared" si="6"/>
        <v>0</v>
      </c>
      <c r="AB439" s="147" t="b">
        <v>0</v>
      </c>
      <c r="AC439" s="148">
        <v>180.0</v>
      </c>
      <c r="AD439" s="149" t="b">
        <v>0</v>
      </c>
      <c r="AE439" s="125" t="str">
        <f t="shared" si="7"/>
        <v/>
      </c>
      <c r="AF439" s="117" t="b">
        <f t="shared" si="8"/>
        <v>0</v>
      </c>
      <c r="AG439" s="126" t="b">
        <f t="shared" si="9"/>
        <v>0</v>
      </c>
      <c r="AH439" s="148"/>
      <c r="AI439" s="150"/>
      <c r="AJ439" s="146"/>
      <c r="AK439" s="83" t="str">
        <f t="shared" si="10"/>
        <v>Negative</v>
      </c>
      <c r="AL439" s="147"/>
      <c r="AM439" s="83" t="s">
        <v>373</v>
      </c>
      <c r="AN439" s="83" t="s">
        <v>349</v>
      </c>
      <c r="AO439" s="83" t="str">
        <f>IFERROR(__xludf.DUMMYFUNCTION("IF($AG439, ""DELETED"",TRIM(JOIN("" "",D439:E439)))"),"")</f>
        <v/>
      </c>
      <c r="AP439" s="83" t="str">
        <f t="shared" ref="AP439:AQ439" si="463">IF($AG439, "DELETED", TRIM(CONCATENATE(F439,I439,U439)))</f>
        <v/>
      </c>
      <c r="AQ439" s="83" t="str">
        <f t="shared" si="463"/>
        <v/>
      </c>
      <c r="AR439" s="83" t="str">
        <f>IFERROR(__xludf.DUMMYFUNCTION("IF($AG439, ""DELETED"", TRIM(JOIN("" "",AP439,AQ439)))"),"")</f>
        <v/>
      </c>
      <c r="AS439" s="127"/>
      <c r="AT439" s="128" t="b">
        <f t="shared" si="12"/>
        <v>0</v>
      </c>
      <c r="AU439" s="128" t="str">
        <f t="shared" si="13"/>
        <v/>
      </c>
      <c r="AV439" s="128" t="str">
        <f t="shared" si="14"/>
        <v/>
      </c>
      <c r="AW439" s="128" t="str">
        <f t="shared" si="15"/>
        <v/>
      </c>
      <c r="AX439" s="129" t="str">
        <f t="shared" si="16"/>
        <v/>
      </c>
      <c r="AY439" s="143"/>
      <c r="AZ439" s="130"/>
      <c r="BA439" s="131" t="str">
        <f t="shared" si="17"/>
        <v/>
      </c>
      <c r="BB439" s="143"/>
      <c r="BC439" s="143"/>
      <c r="BD439" s="132"/>
      <c r="BE439" s="141"/>
      <c r="BF439" s="134" t="str">
        <f t="shared" si="18"/>
        <v/>
      </c>
      <c r="BG439" s="135" t="str">
        <f t="shared" si="19"/>
        <v>FLB4404__44511_0.433449074074074___Negative_44512_0.515393518518519_</v>
      </c>
      <c r="BH439" s="136" t="str">
        <f t="shared" si="20"/>
        <v/>
      </c>
      <c r="BI439" s="141" t="s">
        <v>1250</v>
      </c>
      <c r="BJ439" s="137" t="str">
        <f t="shared" si="21"/>
        <v>FLE427</v>
      </c>
      <c r="BK439" s="138" t="b">
        <f t="shared" si="22"/>
        <v>0</v>
      </c>
      <c r="BL439" s="137" t="str">
        <f t="shared" si="23"/>
        <v/>
      </c>
      <c r="BM439" s="132"/>
      <c r="BN439" s="8" t="b">
        <f t="shared" si="24"/>
        <v>1</v>
      </c>
      <c r="BO439" s="139" t="b">
        <f t="shared" si="25"/>
        <v>0</v>
      </c>
      <c r="BP439" s="140" t="b">
        <f t="shared" si="26"/>
        <v>1</v>
      </c>
      <c r="BQ439" s="4"/>
      <c r="BR439" s="4" t="str">
        <f t="shared" si="27"/>
        <v/>
      </c>
      <c r="BS439" s="4"/>
      <c r="BT439" s="4"/>
    </row>
    <row r="440">
      <c r="A440" s="112" t="s">
        <v>1234</v>
      </c>
      <c r="B440" s="110">
        <v>44511.0</v>
      </c>
      <c r="C440" s="111">
        <v>0.43346064814814816</v>
      </c>
      <c r="D440" s="112"/>
      <c r="E440" s="109"/>
      <c r="F440" s="112"/>
      <c r="G440" s="112"/>
      <c r="H440" s="113"/>
      <c r="I440" s="112"/>
      <c r="J440" s="112"/>
      <c r="K440" s="112" t="s">
        <v>622</v>
      </c>
      <c r="L440" s="114">
        <v>44512.0</v>
      </c>
      <c r="M440" s="115">
        <v>0.5153819444444444</v>
      </c>
      <c r="N440" s="112"/>
      <c r="O440" s="112"/>
      <c r="P440" s="116" t="b">
        <f>IFNA(IF(VLOOKUP($A440,'Add from APT'!$AA$2:$AC808,3,FALSE)&gt;0,TRUE,FALSE),"ER - NOT IN APT")</f>
        <v>1</v>
      </c>
      <c r="Q440" s="82" t="str">
        <f>IF(ISLOGICAL(P440),IF(P440,"ER - REPS IN APT", IFNA(VLOOKUP($A440,RAW_APT!$A$3:$M808,7,FALSE),"ER - NOT IN APT")),P440)</f>
        <v>ER - REPS IN APT</v>
      </c>
      <c r="R440" s="117" t="b">
        <f t="shared" si="2"/>
        <v>1</v>
      </c>
      <c r="S440" s="116">
        <f t="shared" si="3"/>
        <v>2</v>
      </c>
      <c r="T440" s="118"/>
      <c r="U440" s="119"/>
      <c r="V440" s="119"/>
      <c r="W440" s="119"/>
      <c r="X440" s="120" t="b">
        <f t="shared" si="4"/>
        <v>0</v>
      </c>
      <c r="Y440" s="121" t="b">
        <v>1</v>
      </c>
      <c r="Z440" s="122" t="str">
        <f t="shared" si="5"/>
        <v/>
      </c>
      <c r="AA440" s="122" t="b">
        <f t="shared" si="6"/>
        <v>0</v>
      </c>
      <c r="AB440" s="119" t="b">
        <v>0</v>
      </c>
      <c r="AC440" s="123">
        <v>179.0</v>
      </c>
      <c r="AD440" s="124" t="b">
        <v>0</v>
      </c>
      <c r="AE440" s="125" t="str">
        <f t="shared" si="7"/>
        <v/>
      </c>
      <c r="AF440" s="117" t="b">
        <f t="shared" si="8"/>
        <v>0</v>
      </c>
      <c r="AG440" s="126" t="b">
        <f t="shared" si="9"/>
        <v>1</v>
      </c>
      <c r="AH440" s="123">
        <v>7.0</v>
      </c>
      <c r="AI440" s="123"/>
      <c r="AJ440" s="118"/>
      <c r="AK440" s="83" t="str">
        <f t="shared" si="10"/>
        <v>DELETED</v>
      </c>
      <c r="AL440" s="119"/>
      <c r="AM440" s="83" t="s">
        <v>269</v>
      </c>
      <c r="AN440" s="83" t="s">
        <v>269</v>
      </c>
      <c r="AO440" s="83" t="str">
        <f>IFERROR(__xludf.DUMMYFUNCTION("IF($AG440, ""DELETED"",TRIM(JOIN("" "",D440:E440)))"),"DELETED")</f>
        <v>DELETED</v>
      </c>
      <c r="AP440" s="83" t="str">
        <f t="shared" ref="AP440:AQ440" si="464">IF($AG440, "DELETED", TRIM(CONCATENATE(F440,I440,U440)))</f>
        <v>DELETED</v>
      </c>
      <c r="AQ440" s="83" t="str">
        <f t="shared" si="464"/>
        <v>DELETED</v>
      </c>
      <c r="AR440" s="83" t="str">
        <f>IFERROR(__xludf.DUMMYFUNCTION("IF($AG440, ""DELETED"", TRIM(JOIN("" "",AP440,AQ440)))"),"DELETED")</f>
        <v>DELETED</v>
      </c>
      <c r="AS440" s="127"/>
      <c r="AT440" s="128" t="b">
        <f t="shared" si="12"/>
        <v>1</v>
      </c>
      <c r="AU440" s="128" t="str">
        <f t="shared" si="13"/>
        <v/>
      </c>
      <c r="AV440" s="128" t="str">
        <f t="shared" si="14"/>
        <v/>
      </c>
      <c r="AW440" s="128" t="str">
        <f t="shared" si="15"/>
        <v/>
      </c>
      <c r="AX440" s="129" t="str">
        <f t="shared" si="16"/>
        <v/>
      </c>
      <c r="AY440" s="109"/>
      <c r="AZ440" s="130"/>
      <c r="BA440" s="131" t="str">
        <f t="shared" si="17"/>
        <v/>
      </c>
      <c r="BB440" s="109"/>
      <c r="BC440" s="109"/>
      <c r="BD440" s="132"/>
      <c r="BE440" s="141"/>
      <c r="BF440" s="134" t="str">
        <f t="shared" si="18"/>
        <v/>
      </c>
      <c r="BG440" s="135" t="str">
        <f t="shared" si="19"/>
        <v/>
      </c>
      <c r="BH440" s="136" t="str">
        <f t="shared" si="20"/>
        <v/>
      </c>
      <c r="BI440" s="141" t="s">
        <v>1251</v>
      </c>
      <c r="BJ440" s="137" t="str">
        <f t="shared" si="21"/>
        <v>FLE428</v>
      </c>
      <c r="BK440" s="138" t="b">
        <f t="shared" si="22"/>
        <v>0</v>
      </c>
      <c r="BL440" s="137" t="str">
        <f t="shared" si="23"/>
        <v/>
      </c>
      <c r="BM440" s="132"/>
      <c r="BN440" s="8" t="b">
        <f t="shared" si="24"/>
        <v>0</v>
      </c>
      <c r="BO440" s="139" t="b">
        <f t="shared" si="25"/>
        <v>0</v>
      </c>
      <c r="BP440" s="140" t="b">
        <f t="shared" si="26"/>
        <v>0</v>
      </c>
      <c r="BQ440" s="4"/>
      <c r="BR440" s="4" t="str">
        <f t="shared" si="27"/>
        <v/>
      </c>
      <c r="BS440" s="4"/>
      <c r="BT440" s="4"/>
    </row>
    <row r="441">
      <c r="A441" s="4" t="s">
        <v>1252</v>
      </c>
      <c r="B441" s="144">
        <v>44511.0</v>
      </c>
      <c r="C441" s="115">
        <v>0.4336574074074074</v>
      </c>
      <c r="D441" s="4"/>
      <c r="E441" s="143"/>
      <c r="F441" s="4"/>
      <c r="G441" s="4"/>
      <c r="H441" s="151"/>
      <c r="I441" s="4"/>
      <c r="J441" s="4"/>
      <c r="K441" s="4" t="s">
        <v>622</v>
      </c>
      <c r="L441" s="145">
        <v>44512.0</v>
      </c>
      <c r="M441" s="115">
        <v>0.5153935185185186</v>
      </c>
      <c r="N441" s="4"/>
      <c r="O441" s="4"/>
      <c r="P441" s="116" t="b">
        <f>IFNA(IF(VLOOKUP($A441,'Add from APT'!$AA$2:$AC808,3,FALSE)&gt;0,TRUE,FALSE),"ER - NOT IN APT")</f>
        <v>0</v>
      </c>
      <c r="Q441" s="82" t="str">
        <f>IF(ISLOGICAL(P441),IF(P441,"ER - REPS IN APT", IFNA(VLOOKUP($A441,RAW_APT!$A$3:$M808,7,FALSE),"ER - NOT IN APT")),P441)</f>
        <v>Result</v>
      </c>
      <c r="R441" s="117" t="b">
        <f t="shared" si="2"/>
        <v>1</v>
      </c>
      <c r="S441" s="116">
        <f t="shared" si="3"/>
        <v>1</v>
      </c>
      <c r="T441" s="146"/>
      <c r="U441" s="147"/>
      <c r="V441" s="147"/>
      <c r="W441" s="147"/>
      <c r="X441" s="120" t="b">
        <f t="shared" si="4"/>
        <v>0</v>
      </c>
      <c r="Y441" s="121" t="b">
        <v>0</v>
      </c>
      <c r="Z441" s="122" t="str">
        <f t="shared" si="5"/>
        <v/>
      </c>
      <c r="AA441" s="122" t="b">
        <f t="shared" si="6"/>
        <v>0</v>
      </c>
      <c r="AB441" s="147" t="b">
        <v>0</v>
      </c>
      <c r="AC441" s="148">
        <v>178.0</v>
      </c>
      <c r="AD441" s="149" t="b">
        <v>0</v>
      </c>
      <c r="AE441" s="125" t="str">
        <f t="shared" si="7"/>
        <v/>
      </c>
      <c r="AF441" s="117" t="b">
        <f t="shared" si="8"/>
        <v>0</v>
      </c>
      <c r="AG441" s="126" t="b">
        <f t="shared" si="9"/>
        <v>0</v>
      </c>
      <c r="AH441" s="148"/>
      <c r="AI441" s="150"/>
      <c r="AJ441" s="146"/>
      <c r="AK441" s="83" t="str">
        <f t="shared" si="10"/>
        <v>Negative</v>
      </c>
      <c r="AL441" s="147"/>
      <c r="AM441" s="83" t="s">
        <v>280</v>
      </c>
      <c r="AN441" s="83" t="s">
        <v>352</v>
      </c>
      <c r="AO441" s="83" t="str">
        <f>IFERROR(__xludf.DUMMYFUNCTION("IF($AG441, ""DELETED"",TRIM(JOIN("" "",D441:E441)))"),"")</f>
        <v/>
      </c>
      <c r="AP441" s="83" t="str">
        <f t="shared" ref="AP441:AQ441" si="465">IF($AG441, "DELETED", TRIM(CONCATENATE(F441,I441,U441)))</f>
        <v/>
      </c>
      <c r="AQ441" s="83" t="str">
        <f t="shared" si="465"/>
        <v/>
      </c>
      <c r="AR441" s="83" t="str">
        <f>IFERROR(__xludf.DUMMYFUNCTION("IF($AG441, ""DELETED"", TRIM(JOIN("" "",AP441,AQ441)))"),"")</f>
        <v/>
      </c>
      <c r="AS441" s="127"/>
      <c r="AT441" s="128" t="b">
        <f t="shared" si="12"/>
        <v>0</v>
      </c>
      <c r="AU441" s="128" t="str">
        <f t="shared" si="13"/>
        <v/>
      </c>
      <c r="AV441" s="128" t="str">
        <f t="shared" si="14"/>
        <v/>
      </c>
      <c r="AW441" s="128" t="str">
        <f t="shared" si="15"/>
        <v/>
      </c>
      <c r="AX441" s="129" t="str">
        <f t="shared" si="16"/>
        <v/>
      </c>
      <c r="AY441" s="143"/>
      <c r="AZ441" s="130"/>
      <c r="BA441" s="131" t="str">
        <f t="shared" si="17"/>
        <v/>
      </c>
      <c r="BB441" s="143"/>
      <c r="BC441" s="143"/>
      <c r="BD441" s="132"/>
      <c r="BE441" s="141"/>
      <c r="BF441" s="134" t="str">
        <f t="shared" si="18"/>
        <v/>
      </c>
      <c r="BG441" s="135" t="str">
        <f t="shared" si="19"/>
        <v>FLB4408__44511_0.433657407407407___Negative_44512_0.515393518518519_</v>
      </c>
      <c r="BH441" s="136" t="str">
        <f t="shared" si="20"/>
        <v/>
      </c>
      <c r="BI441" s="141" t="s">
        <v>1253</v>
      </c>
      <c r="BJ441" s="137" t="str">
        <f t="shared" si="21"/>
        <v>FLE429</v>
      </c>
      <c r="BK441" s="138" t="b">
        <f t="shared" si="22"/>
        <v>0</v>
      </c>
      <c r="BL441" s="137" t="str">
        <f t="shared" si="23"/>
        <v/>
      </c>
      <c r="BM441" s="132"/>
      <c r="BN441" s="8" t="b">
        <f t="shared" si="24"/>
        <v>1</v>
      </c>
      <c r="BO441" s="139" t="b">
        <f t="shared" si="25"/>
        <v>0</v>
      </c>
      <c r="BP441" s="140" t="b">
        <f t="shared" si="26"/>
        <v>1</v>
      </c>
      <c r="BQ441" s="4"/>
      <c r="BR441" s="4" t="str">
        <f t="shared" si="27"/>
        <v/>
      </c>
      <c r="BS441" s="4"/>
      <c r="BT441" s="4"/>
    </row>
    <row r="442">
      <c r="A442" s="143" t="s">
        <v>1254</v>
      </c>
      <c r="B442" s="144">
        <v>44511.0</v>
      </c>
      <c r="C442" s="115">
        <v>0.4345486111111111</v>
      </c>
      <c r="D442" s="4"/>
      <c r="E442" s="143"/>
      <c r="F442" s="149"/>
      <c r="G442" s="147"/>
      <c r="H442" s="151"/>
      <c r="I442" s="4"/>
      <c r="J442" s="4"/>
      <c r="K442" s="4" t="s">
        <v>622</v>
      </c>
      <c r="L442" s="144">
        <v>44512.0</v>
      </c>
      <c r="M442" s="115">
        <v>0.5153935185185186</v>
      </c>
      <c r="N442" s="4"/>
      <c r="O442" s="4"/>
      <c r="P442" s="116" t="b">
        <f>IFNA(IF(VLOOKUP($A442,'Add from APT'!$AA$2:$AC808,3,FALSE)&gt;0,TRUE,FALSE),"ER - NOT IN APT")</f>
        <v>0</v>
      </c>
      <c r="Q442" s="82" t="str">
        <f>IF(ISLOGICAL(P442),IF(P442,"ER - REPS IN APT", IFNA(VLOOKUP($A442,RAW_APT!$A$3:$M808,7,FALSE),"ER - NOT IN APT")),P442)</f>
        <v>Result</v>
      </c>
      <c r="R442" s="117" t="b">
        <f t="shared" si="2"/>
        <v>1</v>
      </c>
      <c r="S442" s="116">
        <f t="shared" si="3"/>
        <v>1</v>
      </c>
      <c r="T442" s="148">
        <v>0.0</v>
      </c>
      <c r="U442" s="149"/>
      <c r="V442" s="147"/>
      <c r="W442" s="147"/>
      <c r="X442" s="120" t="b">
        <f t="shared" si="4"/>
        <v>0</v>
      </c>
      <c r="Y442" s="121" t="b">
        <v>0</v>
      </c>
      <c r="Z442" s="122" t="str">
        <f t="shared" si="5"/>
        <v/>
      </c>
      <c r="AA442" s="122" t="b">
        <f t="shared" si="6"/>
        <v>0</v>
      </c>
      <c r="AB442" s="147" t="b">
        <v>0</v>
      </c>
      <c r="AC442" s="148">
        <v>631.0</v>
      </c>
      <c r="AD442" s="149" t="b">
        <v>1</v>
      </c>
      <c r="AE442" s="125" t="str">
        <f t="shared" si="7"/>
        <v/>
      </c>
      <c r="AF442" s="117" t="b">
        <f t="shared" si="8"/>
        <v>0</v>
      </c>
      <c r="AG442" s="126" t="b">
        <f t="shared" si="9"/>
        <v>0</v>
      </c>
      <c r="AH442" s="148"/>
      <c r="AI442" s="150"/>
      <c r="AJ442" s="146"/>
      <c r="AK442" s="83" t="str">
        <f t="shared" si="10"/>
        <v>Negative</v>
      </c>
      <c r="AL442" s="147"/>
      <c r="AM442" s="83" t="s">
        <v>373</v>
      </c>
      <c r="AN442" s="83" t="s">
        <v>610</v>
      </c>
      <c r="AO442" s="83" t="str">
        <f>IFERROR(__xludf.DUMMYFUNCTION("IF($AG442, ""DELETED"",TRIM(JOIN("" "",D442:E442)))"),"")</f>
        <v/>
      </c>
      <c r="AP442" s="83" t="str">
        <f t="shared" ref="AP442:AQ442" si="466">IF($AG442, "DELETED", TRIM(CONCATENATE(F442,I442,U442)))</f>
        <v/>
      </c>
      <c r="AQ442" s="83" t="str">
        <f t="shared" si="466"/>
        <v/>
      </c>
      <c r="AR442" s="83" t="str">
        <f>IFERROR(__xludf.DUMMYFUNCTION("IF($AG442, ""DELETED"", TRIM(JOIN("" "",AP442,AQ442)))"),"")</f>
        <v/>
      </c>
      <c r="AS442" s="127"/>
      <c r="AT442" s="128" t="b">
        <f t="shared" si="12"/>
        <v>0</v>
      </c>
      <c r="AU442" s="128" t="str">
        <f t="shared" si="13"/>
        <v/>
      </c>
      <c r="AV442" s="128" t="str">
        <f t="shared" si="14"/>
        <v/>
      </c>
      <c r="AW442" s="128" t="str">
        <f t="shared" si="15"/>
        <v/>
      </c>
      <c r="AX442" s="129" t="str">
        <f t="shared" si="16"/>
        <v/>
      </c>
      <c r="AY442" s="143"/>
      <c r="AZ442" s="130"/>
      <c r="BA442" s="131" t="str">
        <f t="shared" si="17"/>
        <v/>
      </c>
      <c r="BB442" s="143"/>
      <c r="BC442" s="143"/>
      <c r="BD442" s="132"/>
      <c r="BE442" s="141"/>
      <c r="BF442" s="134" t="str">
        <f t="shared" si="18"/>
        <v/>
      </c>
      <c r="BG442" s="135" t="str">
        <f t="shared" si="19"/>
        <v>FLB3855__44511_0.434548611111111___Negative_44512_0.515393518518519_</v>
      </c>
      <c r="BH442" s="136" t="str">
        <f t="shared" si="20"/>
        <v/>
      </c>
      <c r="BI442" s="141" t="s">
        <v>1255</v>
      </c>
      <c r="BJ442" s="137" t="str">
        <f t="shared" si="21"/>
        <v>FLE430</v>
      </c>
      <c r="BK442" s="138" t="b">
        <f t="shared" si="22"/>
        <v>0</v>
      </c>
      <c r="BL442" s="137" t="str">
        <f t="shared" si="23"/>
        <v/>
      </c>
      <c r="BM442" s="132"/>
      <c r="BN442" s="8" t="b">
        <f t="shared" si="24"/>
        <v>1</v>
      </c>
      <c r="BO442" s="139" t="b">
        <f t="shared" si="25"/>
        <v>0</v>
      </c>
      <c r="BP442" s="140" t="b">
        <f t="shared" si="26"/>
        <v>1</v>
      </c>
      <c r="BQ442" s="4"/>
      <c r="BR442" s="4" t="str">
        <f t="shared" si="27"/>
        <v/>
      </c>
      <c r="BS442" s="4"/>
      <c r="BT442" s="4"/>
    </row>
    <row r="443">
      <c r="A443" s="143" t="s">
        <v>1256</v>
      </c>
      <c r="B443" s="144">
        <v>44511.0</v>
      </c>
      <c r="C443" s="115">
        <v>0.43561342592592595</v>
      </c>
      <c r="D443" s="4"/>
      <c r="E443" s="143"/>
      <c r="F443" s="149"/>
      <c r="G443" s="149"/>
      <c r="H443" s="151"/>
      <c r="I443" s="4"/>
      <c r="J443" s="4"/>
      <c r="K443" s="4" t="s">
        <v>622</v>
      </c>
      <c r="L443" s="145">
        <v>44512.0</v>
      </c>
      <c r="M443" s="115">
        <v>0.5153935185185186</v>
      </c>
      <c r="N443" s="4"/>
      <c r="O443" s="4"/>
      <c r="P443" s="116" t="b">
        <f>IFNA(IF(VLOOKUP($A443,'Add from APT'!$AA$2:$AC808,3,FALSE)&gt;0,TRUE,FALSE),"ER - NOT IN APT")</f>
        <v>0</v>
      </c>
      <c r="Q443" s="82" t="str">
        <f>IF(ISLOGICAL(P443),IF(P443,"ER - REPS IN APT", IFNA(VLOOKUP($A443,RAW_APT!$A$3:$M808,7,FALSE),"ER - NOT IN APT")),P443)</f>
        <v>Result</v>
      </c>
      <c r="R443" s="117" t="b">
        <f t="shared" si="2"/>
        <v>1</v>
      </c>
      <c r="S443" s="116">
        <f t="shared" si="3"/>
        <v>1</v>
      </c>
      <c r="T443" s="148">
        <v>0.0</v>
      </c>
      <c r="U443" s="149"/>
      <c r="V443" s="149"/>
      <c r="W443" s="149"/>
      <c r="X443" s="120" t="b">
        <f t="shared" si="4"/>
        <v>0</v>
      </c>
      <c r="Y443" s="121" t="b">
        <v>0</v>
      </c>
      <c r="Z443" s="122" t="str">
        <f t="shared" si="5"/>
        <v/>
      </c>
      <c r="AA443" s="122" t="b">
        <f t="shared" si="6"/>
        <v>0</v>
      </c>
      <c r="AB443" s="147" t="b">
        <v>0</v>
      </c>
      <c r="AC443" s="148">
        <v>630.0</v>
      </c>
      <c r="AD443" s="149" t="b">
        <v>1</v>
      </c>
      <c r="AE443" s="125" t="str">
        <f t="shared" si="7"/>
        <v/>
      </c>
      <c r="AF443" s="117" t="b">
        <f t="shared" si="8"/>
        <v>0</v>
      </c>
      <c r="AG443" s="126" t="b">
        <f t="shared" si="9"/>
        <v>0</v>
      </c>
      <c r="AH443" s="148"/>
      <c r="AI443" s="150"/>
      <c r="AJ443" s="146"/>
      <c r="AK443" s="83" t="str">
        <f t="shared" si="10"/>
        <v>Negative</v>
      </c>
      <c r="AL443" s="147"/>
      <c r="AM443" s="83" t="s">
        <v>280</v>
      </c>
      <c r="AN443" s="83" t="s">
        <v>491</v>
      </c>
      <c r="AO443" s="83" t="str">
        <f>IFERROR(__xludf.DUMMYFUNCTION("IF($AG443, ""DELETED"",TRIM(JOIN("" "",D443:E443)))"),"")</f>
        <v/>
      </c>
      <c r="AP443" s="83" t="str">
        <f t="shared" ref="AP443:AQ443" si="467">IF($AG443, "DELETED", TRIM(CONCATENATE(F443,I443,U443)))</f>
        <v/>
      </c>
      <c r="AQ443" s="83" t="str">
        <f t="shared" si="467"/>
        <v/>
      </c>
      <c r="AR443" s="83" t="str">
        <f>IFERROR(__xludf.DUMMYFUNCTION("IF($AG443, ""DELETED"", TRIM(JOIN("" "",AP443,AQ443)))"),"")</f>
        <v/>
      </c>
      <c r="AS443" s="127"/>
      <c r="AT443" s="128" t="b">
        <f t="shared" si="12"/>
        <v>0</v>
      </c>
      <c r="AU443" s="128" t="str">
        <f t="shared" si="13"/>
        <v/>
      </c>
      <c r="AV443" s="128" t="str">
        <f t="shared" si="14"/>
        <v/>
      </c>
      <c r="AW443" s="128" t="str">
        <f t="shared" si="15"/>
        <v/>
      </c>
      <c r="AX443" s="129" t="str">
        <f t="shared" si="16"/>
        <v/>
      </c>
      <c r="AY443" s="143"/>
      <c r="AZ443" s="130"/>
      <c r="BA443" s="131" t="str">
        <f t="shared" si="17"/>
        <v/>
      </c>
      <c r="BB443" s="143"/>
      <c r="BC443" s="143"/>
      <c r="BD443" s="132"/>
      <c r="BE443" s="141"/>
      <c r="BF443" s="134" t="str">
        <f t="shared" si="18"/>
        <v/>
      </c>
      <c r="BG443" s="135" t="str">
        <f t="shared" si="19"/>
        <v>FLB3737__44511_0.435613425925926___Negative_44512_0.515393518518519_</v>
      </c>
      <c r="BH443" s="136" t="str">
        <f t="shared" si="20"/>
        <v/>
      </c>
      <c r="BI443" s="141" t="s">
        <v>1257</v>
      </c>
      <c r="BJ443" s="137" t="str">
        <f t="shared" si="21"/>
        <v>FLE431</v>
      </c>
      <c r="BK443" s="138" t="b">
        <f t="shared" si="22"/>
        <v>0</v>
      </c>
      <c r="BL443" s="137" t="str">
        <f t="shared" si="23"/>
        <v/>
      </c>
      <c r="BM443" s="132"/>
      <c r="BN443" s="8" t="b">
        <f t="shared" si="24"/>
        <v>1</v>
      </c>
      <c r="BO443" s="139" t="b">
        <f t="shared" si="25"/>
        <v>0</v>
      </c>
      <c r="BP443" s="140" t="b">
        <f t="shared" si="26"/>
        <v>1</v>
      </c>
      <c r="BQ443" s="4"/>
      <c r="BR443" s="4" t="str">
        <f t="shared" si="27"/>
        <v/>
      </c>
      <c r="BS443" s="4"/>
      <c r="BT443" s="4"/>
    </row>
    <row r="444">
      <c r="A444" s="143" t="s">
        <v>1258</v>
      </c>
      <c r="B444" s="144">
        <v>44511.0</v>
      </c>
      <c r="C444" s="115">
        <v>0.4356712962962963</v>
      </c>
      <c r="D444" s="4"/>
      <c r="E444" s="143"/>
      <c r="F444" s="149"/>
      <c r="G444" s="147"/>
      <c r="H444" s="4"/>
      <c r="I444" s="4"/>
      <c r="J444" s="4"/>
      <c r="K444" s="4" t="s">
        <v>622</v>
      </c>
      <c r="L444" s="145">
        <v>44512.0</v>
      </c>
      <c r="M444" s="115">
        <v>0.5153935185185186</v>
      </c>
      <c r="N444" s="4"/>
      <c r="O444" s="4"/>
      <c r="P444" s="116" t="b">
        <f>IFNA(IF(VLOOKUP($A444,'Add from APT'!$AA$2:$AC808,3,FALSE)&gt;0,TRUE,FALSE),"ER - NOT IN APT")</f>
        <v>0</v>
      </c>
      <c r="Q444" s="82" t="str">
        <f>IF(ISLOGICAL(P444),IF(P444,"ER - REPS IN APT", IFNA(VLOOKUP($A444,RAW_APT!$A$3:$M808,7,FALSE),"ER - NOT IN APT")),P444)</f>
        <v>Result</v>
      </c>
      <c r="R444" s="117" t="b">
        <f t="shared" si="2"/>
        <v>1</v>
      </c>
      <c r="S444" s="116">
        <f t="shared" si="3"/>
        <v>1</v>
      </c>
      <c r="T444" s="148">
        <v>0.0</v>
      </c>
      <c r="U444" s="149"/>
      <c r="V444" s="147"/>
      <c r="W444" s="149"/>
      <c r="X444" s="120" t="b">
        <f t="shared" si="4"/>
        <v>0</v>
      </c>
      <c r="Y444" s="121" t="b">
        <v>0</v>
      </c>
      <c r="Z444" s="122" t="str">
        <f t="shared" si="5"/>
        <v/>
      </c>
      <c r="AA444" s="122" t="b">
        <f t="shared" si="6"/>
        <v>0</v>
      </c>
      <c r="AB444" s="147" t="b">
        <v>0</v>
      </c>
      <c r="AC444" s="148">
        <v>629.0</v>
      </c>
      <c r="AD444" s="149" t="b">
        <v>1</v>
      </c>
      <c r="AE444" s="125" t="str">
        <f t="shared" si="7"/>
        <v/>
      </c>
      <c r="AF444" s="117" t="b">
        <f t="shared" si="8"/>
        <v>0</v>
      </c>
      <c r="AG444" s="126" t="b">
        <f t="shared" si="9"/>
        <v>0</v>
      </c>
      <c r="AH444" s="148"/>
      <c r="AI444" s="150"/>
      <c r="AJ444" s="26"/>
      <c r="AK444" s="83" t="str">
        <f t="shared" si="10"/>
        <v>Negative</v>
      </c>
      <c r="AM444" s="83" t="s">
        <v>373</v>
      </c>
      <c r="AN444" s="83" t="s">
        <v>678</v>
      </c>
      <c r="AO444" s="83" t="str">
        <f>IFERROR(__xludf.DUMMYFUNCTION("IF($AG444, ""DELETED"",TRIM(JOIN("" "",D444:E444)))"),"")</f>
        <v/>
      </c>
      <c r="AP444" s="83" t="str">
        <f t="shared" ref="AP444:AQ444" si="468">IF($AG444, "DELETED", TRIM(CONCATENATE(F444,I444,U444)))</f>
        <v/>
      </c>
      <c r="AQ444" s="83" t="str">
        <f t="shared" si="468"/>
        <v/>
      </c>
      <c r="AR444" s="83" t="str">
        <f>IFERROR(__xludf.DUMMYFUNCTION("IF($AG444, ""DELETED"", TRIM(JOIN("" "",AP444,AQ444)))"),"")</f>
        <v/>
      </c>
      <c r="AS444" s="127"/>
      <c r="AT444" s="128" t="b">
        <f t="shared" si="12"/>
        <v>0</v>
      </c>
      <c r="AU444" s="128" t="str">
        <f t="shared" si="13"/>
        <v/>
      </c>
      <c r="AV444" s="128" t="str">
        <f t="shared" si="14"/>
        <v/>
      </c>
      <c r="AW444" s="128" t="str">
        <f t="shared" si="15"/>
        <v/>
      </c>
      <c r="AX444" s="129" t="str">
        <f t="shared" si="16"/>
        <v/>
      </c>
      <c r="AY444" s="143"/>
      <c r="AZ444" s="130"/>
      <c r="BA444" s="131" t="str">
        <f t="shared" si="17"/>
        <v/>
      </c>
      <c r="BB444" s="143"/>
      <c r="BC444" s="143"/>
      <c r="BD444" s="132"/>
      <c r="BE444" s="141"/>
      <c r="BF444" s="134" t="str">
        <f t="shared" si="18"/>
        <v/>
      </c>
      <c r="BG444" s="135" t="str">
        <f t="shared" si="19"/>
        <v>FLB3749__44511_0.435671296296296___Negative_44512_0.515393518518519_</v>
      </c>
      <c r="BH444" s="136" t="str">
        <f t="shared" si="20"/>
        <v/>
      </c>
      <c r="BI444" s="141" t="s">
        <v>1259</v>
      </c>
      <c r="BJ444" s="137" t="str">
        <f t="shared" si="21"/>
        <v>FLE432</v>
      </c>
      <c r="BK444" s="138" t="b">
        <f t="shared" si="22"/>
        <v>0</v>
      </c>
      <c r="BL444" s="137" t="str">
        <f t="shared" si="23"/>
        <v/>
      </c>
      <c r="BM444" s="132"/>
      <c r="BN444" s="8" t="b">
        <f t="shared" si="24"/>
        <v>1</v>
      </c>
      <c r="BO444" s="139" t="b">
        <f t="shared" si="25"/>
        <v>0</v>
      </c>
      <c r="BP444" s="140" t="b">
        <f t="shared" si="26"/>
        <v>1</v>
      </c>
      <c r="BQ444" s="4"/>
      <c r="BR444" s="4" t="str">
        <f t="shared" si="27"/>
        <v/>
      </c>
      <c r="BS444" s="4"/>
      <c r="BT444" s="4"/>
    </row>
    <row r="445">
      <c r="A445" s="143" t="s">
        <v>1260</v>
      </c>
      <c r="B445" s="144">
        <v>44511.0</v>
      </c>
      <c r="C445" s="115">
        <v>0.43618055555555557</v>
      </c>
      <c r="D445" s="4"/>
      <c r="E445" s="143"/>
      <c r="F445" s="149"/>
      <c r="G445" s="149"/>
      <c r="H445" s="4"/>
      <c r="I445" s="4"/>
      <c r="J445" s="4"/>
      <c r="K445" s="4" t="s">
        <v>622</v>
      </c>
      <c r="L445" s="145">
        <v>44512.0</v>
      </c>
      <c r="M445" s="115">
        <v>0.5153935185185186</v>
      </c>
      <c r="N445" s="4"/>
      <c r="O445" s="4"/>
      <c r="P445" s="116" t="b">
        <f>IFNA(IF(VLOOKUP($A445,'Add from APT'!$AA$2:$AC808,3,FALSE)&gt;0,TRUE,FALSE),"ER - NOT IN APT")</f>
        <v>0</v>
      </c>
      <c r="Q445" s="82" t="str">
        <f>IF(ISLOGICAL(P445),IF(P445,"ER - REPS IN APT", IFNA(VLOOKUP($A445,RAW_APT!$A$3:$M808,7,FALSE),"ER - NOT IN APT")),P445)</f>
        <v>Result</v>
      </c>
      <c r="R445" s="117" t="b">
        <f t="shared" si="2"/>
        <v>1</v>
      </c>
      <c r="S445" s="116">
        <f t="shared" si="3"/>
        <v>1</v>
      </c>
      <c r="T445" s="148">
        <v>0.0</v>
      </c>
      <c r="U445" s="149"/>
      <c r="V445" s="149"/>
      <c r="W445" s="149"/>
      <c r="X445" s="120" t="b">
        <f t="shared" si="4"/>
        <v>0</v>
      </c>
      <c r="Y445" s="121" t="b">
        <v>0</v>
      </c>
      <c r="Z445" s="122" t="str">
        <f t="shared" si="5"/>
        <v/>
      </c>
      <c r="AA445" s="122" t="b">
        <f t="shared" si="6"/>
        <v>0</v>
      </c>
      <c r="AB445" s="147" t="b">
        <v>0</v>
      </c>
      <c r="AC445" s="148">
        <v>628.0</v>
      </c>
      <c r="AD445" s="149" t="b">
        <v>1</v>
      </c>
      <c r="AE445" s="125" t="str">
        <f t="shared" si="7"/>
        <v/>
      </c>
      <c r="AF445" s="117" t="b">
        <f t="shared" si="8"/>
        <v>0</v>
      </c>
      <c r="AG445" s="126" t="b">
        <f t="shared" si="9"/>
        <v>0</v>
      </c>
      <c r="AH445" s="148"/>
      <c r="AI445" s="150"/>
      <c r="AJ445" s="146"/>
      <c r="AK445" s="83" t="str">
        <f t="shared" si="10"/>
        <v>Negative</v>
      </c>
      <c r="AL445" s="147"/>
      <c r="AM445" s="83" t="s">
        <v>373</v>
      </c>
      <c r="AN445" s="83" t="s">
        <v>488</v>
      </c>
      <c r="AO445" s="83" t="str">
        <f>IFERROR(__xludf.DUMMYFUNCTION("IF($AG445, ""DELETED"",TRIM(JOIN("" "",D445:E445)))"),"")</f>
        <v/>
      </c>
      <c r="AP445" s="83" t="str">
        <f t="shared" ref="AP445:AQ445" si="469">IF($AG445, "DELETED", TRIM(CONCATENATE(F445,I445,U445)))</f>
        <v/>
      </c>
      <c r="AQ445" s="83" t="str">
        <f t="shared" si="469"/>
        <v/>
      </c>
      <c r="AR445" s="83" t="str">
        <f>IFERROR(__xludf.DUMMYFUNCTION("IF($AG445, ""DELETED"", TRIM(JOIN("" "",AP445,AQ445)))"),"")</f>
        <v/>
      </c>
      <c r="AS445" s="127"/>
      <c r="AT445" s="128" t="b">
        <f t="shared" si="12"/>
        <v>0</v>
      </c>
      <c r="AU445" s="128" t="str">
        <f t="shared" si="13"/>
        <v/>
      </c>
      <c r="AV445" s="128" t="str">
        <f t="shared" si="14"/>
        <v/>
      </c>
      <c r="AW445" s="128" t="str">
        <f t="shared" si="15"/>
        <v/>
      </c>
      <c r="AX445" s="129" t="str">
        <f t="shared" si="16"/>
        <v/>
      </c>
      <c r="AY445" s="143"/>
      <c r="AZ445" s="130"/>
      <c r="BA445" s="131" t="str">
        <f t="shared" si="17"/>
        <v/>
      </c>
      <c r="BB445" s="143"/>
      <c r="BC445" s="143"/>
      <c r="BD445" s="132"/>
      <c r="BE445" s="141"/>
      <c r="BF445" s="134" t="str">
        <f t="shared" si="18"/>
        <v/>
      </c>
      <c r="BG445" s="135" t="str">
        <f t="shared" si="19"/>
        <v>FLB3740__44511_0.436180555555556___Negative_44512_0.515393518518519_</v>
      </c>
      <c r="BH445" s="136" t="str">
        <f t="shared" si="20"/>
        <v/>
      </c>
      <c r="BI445" s="141" t="s">
        <v>1261</v>
      </c>
      <c r="BJ445" s="137" t="str">
        <f t="shared" si="21"/>
        <v>FLE434</v>
      </c>
      <c r="BK445" s="138" t="b">
        <f t="shared" si="22"/>
        <v>0</v>
      </c>
      <c r="BL445" s="137" t="str">
        <f t="shared" si="23"/>
        <v/>
      </c>
      <c r="BM445" s="132"/>
      <c r="BN445" s="8" t="b">
        <f t="shared" si="24"/>
        <v>1</v>
      </c>
      <c r="BO445" s="139" t="b">
        <f t="shared" si="25"/>
        <v>0</v>
      </c>
      <c r="BP445" s="140" t="b">
        <f t="shared" si="26"/>
        <v>1</v>
      </c>
      <c r="BQ445" s="4"/>
      <c r="BR445" s="4" t="str">
        <f t="shared" si="27"/>
        <v/>
      </c>
      <c r="BS445" s="4"/>
      <c r="BT445" s="4"/>
    </row>
    <row r="446">
      <c r="A446" s="4" t="s">
        <v>1262</v>
      </c>
      <c r="B446" s="144">
        <v>44511.0</v>
      </c>
      <c r="C446" s="115">
        <v>0.4362847222222222</v>
      </c>
      <c r="D446" s="4"/>
      <c r="E446" s="143"/>
      <c r="F446" s="4"/>
      <c r="G446" s="4"/>
      <c r="H446" s="151"/>
      <c r="I446" s="4"/>
      <c r="J446" s="4"/>
      <c r="K446" s="4" t="s">
        <v>271</v>
      </c>
      <c r="L446" s="152"/>
      <c r="M446" s="115"/>
      <c r="N446" s="4"/>
      <c r="O446" s="4"/>
      <c r="P446" s="116" t="b">
        <f>IFNA(IF(VLOOKUP($A446,'Add from APT'!$AA$2:$AC808,3,FALSE)&gt;0,TRUE,FALSE),"ER - NOT IN APT")</f>
        <v>0</v>
      </c>
      <c r="Q446" s="82" t="str">
        <f>IF(ISLOGICAL(P446),IF(P446,"ER - REPS IN APT", IFNA(VLOOKUP($A446,RAW_APT!$A$3:$M808,7,FALSE),"ER - NOT IN APT")),P446)</f>
        <v>Collected</v>
      </c>
      <c r="R446" s="117" t="b">
        <f t="shared" si="2"/>
        <v>1</v>
      </c>
      <c r="S446" s="116">
        <f t="shared" si="3"/>
        <v>1</v>
      </c>
      <c r="T446" s="146"/>
      <c r="U446" s="147"/>
      <c r="V446" s="147"/>
      <c r="W446" s="147"/>
      <c r="X446" s="120" t="b">
        <f t="shared" si="4"/>
        <v>0</v>
      </c>
      <c r="Y446" s="121" t="b">
        <v>0</v>
      </c>
      <c r="Z446" s="122" t="str">
        <f t="shared" si="5"/>
        <v/>
      </c>
      <c r="AA446" s="122" t="b">
        <f t="shared" si="6"/>
        <v>0</v>
      </c>
      <c r="AB446" s="147" t="b">
        <v>0</v>
      </c>
      <c r="AC446" s="148">
        <v>177.0</v>
      </c>
      <c r="AD446" s="149" t="b">
        <v>0</v>
      </c>
      <c r="AE446" s="125" t="str">
        <f t="shared" si="7"/>
        <v/>
      </c>
      <c r="AF446" s="117" t="b">
        <f t="shared" si="8"/>
        <v>0</v>
      </c>
      <c r="AG446" s="126" t="b">
        <f t="shared" si="9"/>
        <v>0</v>
      </c>
      <c r="AH446" s="148"/>
      <c r="AI446" s="150"/>
      <c r="AJ446" s="146">
        <v>2.2</v>
      </c>
      <c r="AK446" s="83" t="str">
        <f t="shared" si="10"/>
        <v>Negative</v>
      </c>
      <c r="AL446" s="147"/>
      <c r="AM446" s="83" t="s">
        <v>280</v>
      </c>
      <c r="AN446" s="83" t="s">
        <v>396</v>
      </c>
      <c r="AO446" s="83" t="str">
        <f>IFERROR(__xludf.DUMMYFUNCTION("IF($AG446, ""DELETED"",TRIM(JOIN("" "",D446:E446)))"),"")</f>
        <v/>
      </c>
      <c r="AP446" s="83" t="str">
        <f t="shared" ref="AP446:AQ446" si="470">IF($AG446, "DELETED", TRIM(CONCATENATE(F446,I446,U446)))</f>
        <v/>
      </c>
      <c r="AQ446" s="83" t="str">
        <f t="shared" si="470"/>
        <v/>
      </c>
      <c r="AR446" s="83" t="str">
        <f>IFERROR(__xludf.DUMMYFUNCTION("IF($AG446, ""DELETED"", TRIM(JOIN("" "",AP446,AQ446)))"),"")</f>
        <v/>
      </c>
      <c r="AS446" s="127"/>
      <c r="AT446" s="128" t="b">
        <f t="shared" si="12"/>
        <v>0</v>
      </c>
      <c r="AU446" s="128" t="str">
        <f t="shared" si="13"/>
        <v/>
      </c>
      <c r="AV446" s="128" t="str">
        <f t="shared" si="14"/>
        <v/>
      </c>
      <c r="AW446" s="128" t="str">
        <f t="shared" si="15"/>
        <v/>
      </c>
      <c r="AX446" s="129" t="str">
        <f t="shared" si="16"/>
        <v/>
      </c>
      <c r="AY446" s="143"/>
      <c r="AZ446" s="130"/>
      <c r="BA446" s="131" t="str">
        <f t="shared" si="17"/>
        <v/>
      </c>
      <c r="BB446" s="143"/>
      <c r="BC446" s="143"/>
      <c r="BD446" s="132"/>
      <c r="BE446" s="141"/>
      <c r="BF446" s="134" t="str">
        <f t="shared" si="18"/>
        <v/>
      </c>
      <c r="BG446" s="135" t="str">
        <f t="shared" si="19"/>
        <v>FLB3739__44511_0.436284722222222___Null___</v>
      </c>
      <c r="BH446" s="136" t="str">
        <f t="shared" si="20"/>
        <v/>
      </c>
      <c r="BI446" s="141" t="s">
        <v>1263</v>
      </c>
      <c r="BJ446" s="137" t="str">
        <f t="shared" si="21"/>
        <v>FLE435</v>
      </c>
      <c r="BK446" s="138" t="b">
        <f t="shared" si="22"/>
        <v>0</v>
      </c>
      <c r="BL446" s="137" t="str">
        <f t="shared" si="23"/>
        <v/>
      </c>
      <c r="BM446" s="132"/>
      <c r="BN446" s="8" t="b">
        <f t="shared" si="24"/>
        <v>1</v>
      </c>
      <c r="BO446" s="139" t="b">
        <f t="shared" si="25"/>
        <v>0</v>
      </c>
      <c r="BP446" s="140" t="b">
        <f t="shared" si="26"/>
        <v>1</v>
      </c>
      <c r="BQ446" s="4"/>
      <c r="BR446" s="4" t="str">
        <f t="shared" si="27"/>
        <v/>
      </c>
      <c r="BS446" s="4"/>
      <c r="BT446" s="4"/>
    </row>
    <row r="447">
      <c r="A447" s="143" t="s">
        <v>1264</v>
      </c>
      <c r="B447" s="144">
        <v>44511.0</v>
      </c>
      <c r="C447" s="115">
        <v>0.43927083333333333</v>
      </c>
      <c r="D447" s="4"/>
      <c r="E447" s="143"/>
      <c r="F447" s="149"/>
      <c r="G447" s="147"/>
      <c r="H447" s="151"/>
      <c r="I447" s="4"/>
      <c r="J447" s="4"/>
      <c r="K447" s="4" t="s">
        <v>622</v>
      </c>
      <c r="L447" s="145">
        <v>44512.0</v>
      </c>
      <c r="M447" s="115">
        <v>0.5153935185185186</v>
      </c>
      <c r="N447" s="151"/>
      <c r="O447" s="4"/>
      <c r="P447" s="116" t="b">
        <f>IFNA(IF(VLOOKUP($A447,'Add from APT'!$AA$2:$AC808,3,FALSE)&gt;0,TRUE,FALSE),"ER - NOT IN APT")</f>
        <v>0</v>
      </c>
      <c r="Q447" s="82" t="str">
        <f>IF(ISLOGICAL(P447),IF(P447,"ER - REPS IN APT", IFNA(VLOOKUP($A447,RAW_APT!$A$3:$M808,7,FALSE),"ER - NOT IN APT")),P447)</f>
        <v>Result</v>
      </c>
      <c r="R447" s="117" t="b">
        <f t="shared" si="2"/>
        <v>1</v>
      </c>
      <c r="S447" s="116">
        <f t="shared" si="3"/>
        <v>1</v>
      </c>
      <c r="T447" s="148">
        <v>0.0</v>
      </c>
      <c r="U447" s="149"/>
      <c r="V447" s="147"/>
      <c r="W447" s="147"/>
      <c r="X447" s="120" t="b">
        <f t="shared" si="4"/>
        <v>0</v>
      </c>
      <c r="Y447" s="121" t="b">
        <v>0</v>
      </c>
      <c r="Z447" s="122" t="str">
        <f t="shared" si="5"/>
        <v/>
      </c>
      <c r="AA447" s="122" t="b">
        <f t="shared" si="6"/>
        <v>0</v>
      </c>
      <c r="AB447" s="147" t="b">
        <v>0</v>
      </c>
      <c r="AC447" s="148">
        <v>627.0</v>
      </c>
      <c r="AD447" s="149" t="b">
        <v>1</v>
      </c>
      <c r="AE447" s="125" t="str">
        <f t="shared" si="7"/>
        <v/>
      </c>
      <c r="AF447" s="117" t="b">
        <f t="shared" si="8"/>
        <v>0</v>
      </c>
      <c r="AG447" s="126" t="b">
        <f t="shared" si="9"/>
        <v>0</v>
      </c>
      <c r="AH447" s="148"/>
      <c r="AI447" s="150"/>
      <c r="AJ447" s="146"/>
      <c r="AK447" s="83" t="str">
        <f t="shared" si="10"/>
        <v>Negative</v>
      </c>
      <c r="AL447" s="147"/>
      <c r="AM447" s="83" t="s">
        <v>373</v>
      </c>
      <c r="AN447" s="83" t="s">
        <v>1265</v>
      </c>
      <c r="AO447" s="83" t="str">
        <f>IFERROR(__xludf.DUMMYFUNCTION("IF($AG447, ""DELETED"",TRIM(JOIN("" "",D447:E447)))"),"")</f>
        <v/>
      </c>
      <c r="AP447" s="83" t="str">
        <f t="shared" ref="AP447:AQ447" si="471">IF($AG447, "DELETED", TRIM(CONCATENATE(F447,I447,U447)))</f>
        <v/>
      </c>
      <c r="AQ447" s="83" t="str">
        <f t="shared" si="471"/>
        <v/>
      </c>
      <c r="AR447" s="83" t="str">
        <f>IFERROR(__xludf.DUMMYFUNCTION("IF($AG447, ""DELETED"", TRIM(JOIN("" "",AP447,AQ447)))"),"")</f>
        <v/>
      </c>
      <c r="AS447" s="127"/>
      <c r="AT447" s="128" t="b">
        <f t="shared" si="12"/>
        <v>0</v>
      </c>
      <c r="AU447" s="128" t="str">
        <f t="shared" si="13"/>
        <v/>
      </c>
      <c r="AV447" s="128" t="str">
        <f t="shared" si="14"/>
        <v/>
      </c>
      <c r="AW447" s="128" t="str">
        <f t="shared" si="15"/>
        <v/>
      </c>
      <c r="AX447" s="129" t="str">
        <f t="shared" si="16"/>
        <v/>
      </c>
      <c r="AY447" s="143"/>
      <c r="AZ447" s="130"/>
      <c r="BA447" s="131" t="str">
        <f t="shared" si="17"/>
        <v/>
      </c>
      <c r="BB447" s="143"/>
      <c r="BC447" s="143"/>
      <c r="BD447" s="132"/>
      <c r="BE447" s="141"/>
      <c r="BF447" s="134" t="str">
        <f t="shared" si="18"/>
        <v/>
      </c>
      <c r="BG447" s="135" t="str">
        <f t="shared" si="19"/>
        <v>FLB4396__44511_0.439270833333333___Negative_44512_0.515393518518519_</v>
      </c>
      <c r="BH447" s="136" t="str">
        <f t="shared" si="20"/>
        <v/>
      </c>
      <c r="BI447" s="141" t="s">
        <v>1266</v>
      </c>
      <c r="BJ447" s="137" t="str">
        <f t="shared" si="21"/>
        <v>FLE436</v>
      </c>
      <c r="BK447" s="138" t="b">
        <f t="shared" si="22"/>
        <v>0</v>
      </c>
      <c r="BL447" s="137" t="str">
        <f t="shared" si="23"/>
        <v/>
      </c>
      <c r="BM447" s="132"/>
      <c r="BN447" s="8" t="b">
        <f t="shared" si="24"/>
        <v>1</v>
      </c>
      <c r="BO447" s="139" t="b">
        <f t="shared" si="25"/>
        <v>0</v>
      </c>
      <c r="BP447" s="140" t="b">
        <f t="shared" si="26"/>
        <v>1</v>
      </c>
      <c r="BQ447" s="4"/>
      <c r="BR447" s="4" t="str">
        <f t="shared" si="27"/>
        <v/>
      </c>
      <c r="BS447" s="4"/>
      <c r="BT447" s="4"/>
    </row>
    <row r="448">
      <c r="A448" s="143" t="s">
        <v>1267</v>
      </c>
      <c r="B448" s="144">
        <v>44511.0</v>
      </c>
      <c r="C448" s="115">
        <v>0.43940972222222224</v>
      </c>
      <c r="D448" s="4"/>
      <c r="E448" s="143"/>
      <c r="F448" s="149"/>
      <c r="G448" s="147"/>
      <c r="H448" s="151"/>
      <c r="I448" s="4"/>
      <c r="J448" s="4"/>
      <c r="K448" s="4" t="s">
        <v>271</v>
      </c>
      <c r="L448" s="145">
        <v>44868.0</v>
      </c>
      <c r="M448" s="115">
        <v>0.5355208333333333</v>
      </c>
      <c r="N448" s="4"/>
      <c r="O448" s="4"/>
      <c r="P448" s="116" t="b">
        <f>IFNA(IF(VLOOKUP($A448,'Add from APT'!$AA$2:$AC808,3,FALSE)&gt;0,TRUE,FALSE),"ER - NOT IN APT")</f>
        <v>0</v>
      </c>
      <c r="Q448" s="82" t="str">
        <f>IF(ISLOGICAL(P448),IF(P448,"ER - REPS IN APT", IFNA(VLOOKUP($A448,RAW_APT!$A$3:$M808,7,FALSE),"ER - NOT IN APT")),P448)</f>
        <v>Collected</v>
      </c>
      <c r="R448" s="117" t="b">
        <f t="shared" si="2"/>
        <v>1</v>
      </c>
      <c r="S448" s="116">
        <f t="shared" si="3"/>
        <v>1</v>
      </c>
      <c r="T448" s="148">
        <v>0.0</v>
      </c>
      <c r="U448" s="149"/>
      <c r="V448" s="147"/>
      <c r="W448" s="147"/>
      <c r="X448" s="120" t="b">
        <f t="shared" si="4"/>
        <v>0</v>
      </c>
      <c r="Y448" s="121" t="b">
        <v>0</v>
      </c>
      <c r="Z448" s="122" t="str">
        <f t="shared" si="5"/>
        <v/>
      </c>
      <c r="AA448" s="122" t="b">
        <f t="shared" si="6"/>
        <v>0</v>
      </c>
      <c r="AB448" s="147" t="b">
        <v>0</v>
      </c>
      <c r="AC448" s="148">
        <v>626.0</v>
      </c>
      <c r="AD448" s="149" t="b">
        <v>1</v>
      </c>
      <c r="AE448" s="125" t="str">
        <f t="shared" si="7"/>
        <v/>
      </c>
      <c r="AF448" s="117" t="b">
        <f t="shared" si="8"/>
        <v>0</v>
      </c>
      <c r="AG448" s="126" t="b">
        <f t="shared" si="9"/>
        <v>0</v>
      </c>
      <c r="AH448" s="148"/>
      <c r="AI448" s="150"/>
      <c r="AJ448" s="146">
        <v>2.2</v>
      </c>
      <c r="AK448" s="83" t="str">
        <f t="shared" si="10"/>
        <v>Negative</v>
      </c>
      <c r="AL448" s="147"/>
      <c r="AM448" s="83" t="s">
        <v>280</v>
      </c>
      <c r="AN448" s="83" t="s">
        <v>928</v>
      </c>
      <c r="AO448" s="83" t="str">
        <f>IFERROR(__xludf.DUMMYFUNCTION("IF($AG448, ""DELETED"",TRIM(JOIN("" "",D448:E448)))"),"")</f>
        <v/>
      </c>
      <c r="AP448" s="83" t="str">
        <f t="shared" ref="AP448:AQ448" si="472">IF($AG448, "DELETED", TRIM(CONCATENATE(F448,I448,U448)))</f>
        <v/>
      </c>
      <c r="AQ448" s="83" t="str">
        <f t="shared" si="472"/>
        <v/>
      </c>
      <c r="AR448" s="83" t="str">
        <f>IFERROR(__xludf.DUMMYFUNCTION("IF($AG448, ""DELETED"", TRIM(JOIN("" "",AP448,AQ448)))"),"")</f>
        <v/>
      </c>
      <c r="AS448" s="127"/>
      <c r="AT448" s="128" t="b">
        <f t="shared" si="12"/>
        <v>0</v>
      </c>
      <c r="AU448" s="128" t="str">
        <f t="shared" si="13"/>
        <v/>
      </c>
      <c r="AV448" s="128" t="str">
        <f t="shared" si="14"/>
        <v/>
      </c>
      <c r="AW448" s="128" t="str">
        <f t="shared" si="15"/>
        <v/>
      </c>
      <c r="AX448" s="129" t="str">
        <f t="shared" si="16"/>
        <v/>
      </c>
      <c r="AY448" s="143"/>
      <c r="AZ448" s="130"/>
      <c r="BA448" s="131" t="str">
        <f t="shared" si="17"/>
        <v/>
      </c>
      <c r="BB448" s="143"/>
      <c r="BC448" s="143"/>
      <c r="BD448" s="132"/>
      <c r="BE448" s="141"/>
      <c r="BF448" s="134" t="str">
        <f t="shared" si="18"/>
        <v/>
      </c>
      <c r="BG448" s="135" t="str">
        <f t="shared" si="19"/>
        <v>FLB3735__44511_0.439409722222222___Null_44868_0.535520833333333_</v>
      </c>
      <c r="BH448" s="136" t="str">
        <f t="shared" si="20"/>
        <v/>
      </c>
      <c r="BI448" s="141" t="s">
        <v>1268</v>
      </c>
      <c r="BJ448" s="137" t="str">
        <f t="shared" si="21"/>
        <v>FLE437</v>
      </c>
      <c r="BK448" s="138" t="b">
        <f t="shared" si="22"/>
        <v>0</v>
      </c>
      <c r="BL448" s="137" t="str">
        <f t="shared" si="23"/>
        <v/>
      </c>
      <c r="BM448" s="132"/>
      <c r="BN448" s="8" t="b">
        <f t="shared" si="24"/>
        <v>1</v>
      </c>
      <c r="BO448" s="139" t="b">
        <f t="shared" si="25"/>
        <v>0</v>
      </c>
      <c r="BP448" s="140" t="b">
        <f t="shared" si="26"/>
        <v>1</v>
      </c>
      <c r="BQ448" s="4"/>
      <c r="BR448" s="4" t="str">
        <f t="shared" si="27"/>
        <v/>
      </c>
      <c r="BS448" s="4"/>
      <c r="BT448" s="4"/>
    </row>
    <row r="449">
      <c r="A449" s="143" t="s">
        <v>1269</v>
      </c>
      <c r="B449" s="144">
        <v>44511.0</v>
      </c>
      <c r="C449" s="115">
        <v>0.4497685185185185</v>
      </c>
      <c r="D449" s="4"/>
      <c r="E449" s="143"/>
      <c r="F449" s="149"/>
      <c r="G449" s="147"/>
      <c r="H449" s="151"/>
      <c r="I449" s="4"/>
      <c r="J449" s="4"/>
      <c r="K449" s="4" t="s">
        <v>622</v>
      </c>
      <c r="L449" s="145">
        <v>44512.0</v>
      </c>
      <c r="M449" s="115">
        <v>0.5153935185185186</v>
      </c>
      <c r="N449" s="151"/>
      <c r="O449" s="4"/>
      <c r="P449" s="116" t="b">
        <f>IFNA(IF(VLOOKUP($A449,'Add from APT'!$AA$2:$AC808,3,FALSE)&gt;0,TRUE,FALSE),"ER - NOT IN APT")</f>
        <v>0</v>
      </c>
      <c r="Q449" s="82" t="str">
        <f>IF(ISLOGICAL(P449),IF(P449,"ER - REPS IN APT", IFNA(VLOOKUP($A449,RAW_APT!$A$3:$M808,7,FALSE),"ER - NOT IN APT")),P449)</f>
        <v>Result</v>
      </c>
      <c r="R449" s="117" t="b">
        <f t="shared" si="2"/>
        <v>1</v>
      </c>
      <c r="S449" s="116">
        <f t="shared" si="3"/>
        <v>1</v>
      </c>
      <c r="T449" s="148">
        <v>0.0</v>
      </c>
      <c r="U449" s="149"/>
      <c r="V449" s="147"/>
      <c r="W449" s="147"/>
      <c r="X449" s="120" t="b">
        <f t="shared" si="4"/>
        <v>0</v>
      </c>
      <c r="Y449" s="121" t="b">
        <v>0</v>
      </c>
      <c r="Z449" s="122" t="str">
        <f t="shared" si="5"/>
        <v/>
      </c>
      <c r="AA449" s="122" t="b">
        <f t="shared" si="6"/>
        <v>0</v>
      </c>
      <c r="AB449" s="147" t="b">
        <v>0</v>
      </c>
      <c r="AC449" s="148">
        <v>625.0</v>
      </c>
      <c r="AD449" s="149" t="b">
        <v>1</v>
      </c>
      <c r="AE449" s="125" t="str">
        <f t="shared" si="7"/>
        <v/>
      </c>
      <c r="AF449" s="117" t="b">
        <f t="shared" si="8"/>
        <v>0</v>
      </c>
      <c r="AG449" s="126" t="b">
        <f t="shared" si="9"/>
        <v>0</v>
      </c>
      <c r="AH449" s="148"/>
      <c r="AI449" s="150"/>
      <c r="AJ449" s="146"/>
      <c r="AK449" s="83" t="str">
        <f t="shared" si="10"/>
        <v>Negative</v>
      </c>
      <c r="AL449" s="147"/>
      <c r="AM449" s="83" t="s">
        <v>373</v>
      </c>
      <c r="AN449" s="83" t="s">
        <v>681</v>
      </c>
      <c r="AO449" s="83" t="str">
        <f>IFERROR(__xludf.DUMMYFUNCTION("IF($AG449, ""DELETED"",TRIM(JOIN("" "",D449:E449)))"),"")</f>
        <v/>
      </c>
      <c r="AP449" s="83" t="str">
        <f t="shared" ref="AP449:AQ449" si="473">IF($AG449, "DELETED", TRIM(CONCATENATE(F449,I449,U449)))</f>
        <v/>
      </c>
      <c r="AQ449" s="83" t="str">
        <f t="shared" si="473"/>
        <v/>
      </c>
      <c r="AR449" s="83" t="str">
        <f>IFERROR(__xludf.DUMMYFUNCTION("IF($AG449, ""DELETED"", TRIM(JOIN("" "",AP449,AQ449)))"),"")</f>
        <v/>
      </c>
      <c r="AS449" s="127"/>
      <c r="AT449" s="128" t="b">
        <f t="shared" si="12"/>
        <v>0</v>
      </c>
      <c r="AU449" s="128" t="str">
        <f t="shared" si="13"/>
        <v/>
      </c>
      <c r="AV449" s="128" t="str">
        <f t="shared" si="14"/>
        <v/>
      </c>
      <c r="AW449" s="128" t="str">
        <f t="shared" si="15"/>
        <v/>
      </c>
      <c r="AX449" s="129" t="str">
        <f t="shared" si="16"/>
        <v/>
      </c>
      <c r="AY449" s="143"/>
      <c r="AZ449" s="130"/>
      <c r="BA449" s="131" t="str">
        <f t="shared" si="17"/>
        <v/>
      </c>
      <c r="BB449" s="143"/>
      <c r="BC449" s="143"/>
      <c r="BD449" s="132"/>
      <c r="BE449" s="141"/>
      <c r="BF449" s="134" t="str">
        <f t="shared" si="18"/>
        <v/>
      </c>
      <c r="BG449" s="135" t="str">
        <f t="shared" si="19"/>
        <v>FLB4397__44511_0.449768518518519___Negative_44512_0.515393518518519_</v>
      </c>
      <c r="BH449" s="136" t="str">
        <f t="shared" si="20"/>
        <v/>
      </c>
      <c r="BI449" s="141" t="s">
        <v>1270</v>
      </c>
      <c r="BJ449" s="137" t="str">
        <f t="shared" si="21"/>
        <v>FLE438</v>
      </c>
      <c r="BK449" s="138" t="b">
        <f t="shared" si="22"/>
        <v>0</v>
      </c>
      <c r="BL449" s="137" t="str">
        <f t="shared" si="23"/>
        <v/>
      </c>
      <c r="BM449" s="132"/>
      <c r="BN449" s="8" t="b">
        <f t="shared" si="24"/>
        <v>1</v>
      </c>
      <c r="BO449" s="139" t="b">
        <f t="shared" si="25"/>
        <v>0</v>
      </c>
      <c r="BP449" s="140" t="b">
        <f t="shared" si="26"/>
        <v>1</v>
      </c>
      <c r="BQ449" s="4"/>
      <c r="BR449" s="4" t="str">
        <f t="shared" si="27"/>
        <v/>
      </c>
      <c r="BS449" s="4"/>
      <c r="BT449" s="4"/>
    </row>
    <row r="450">
      <c r="A450" s="4" t="s">
        <v>1271</v>
      </c>
      <c r="B450" s="144">
        <v>44511.0</v>
      </c>
      <c r="C450" s="115">
        <v>0.4508564814814815</v>
      </c>
      <c r="D450" s="4"/>
      <c r="E450" s="143"/>
      <c r="F450" s="4"/>
      <c r="G450" s="4"/>
      <c r="H450" s="151"/>
      <c r="I450" s="4"/>
      <c r="J450" s="4"/>
      <c r="K450" s="4" t="s">
        <v>622</v>
      </c>
      <c r="L450" s="145">
        <v>44512.0</v>
      </c>
      <c r="M450" s="115">
        <v>0.5153935185185186</v>
      </c>
      <c r="N450" s="4"/>
      <c r="O450" s="4"/>
      <c r="P450" s="116" t="b">
        <f>IFNA(IF(VLOOKUP($A450,'Add from APT'!$AA$2:$AC808,3,FALSE)&gt;0,TRUE,FALSE),"ER - NOT IN APT")</f>
        <v>0</v>
      </c>
      <c r="Q450" s="82" t="str">
        <f>IF(ISLOGICAL(P450),IF(P450,"ER - REPS IN APT", IFNA(VLOOKUP($A450,RAW_APT!$A$3:$M808,7,FALSE),"ER - NOT IN APT")),P450)</f>
        <v>Result</v>
      </c>
      <c r="R450" s="117" t="b">
        <f t="shared" si="2"/>
        <v>1</v>
      </c>
      <c r="S450" s="116">
        <f t="shared" si="3"/>
        <v>1</v>
      </c>
      <c r="T450" s="146"/>
      <c r="U450" s="147"/>
      <c r="V450" s="147"/>
      <c r="W450" s="147"/>
      <c r="X450" s="120" t="b">
        <f t="shared" si="4"/>
        <v>0</v>
      </c>
      <c r="Y450" s="121" t="b">
        <v>0</v>
      </c>
      <c r="Z450" s="122" t="str">
        <f t="shared" si="5"/>
        <v/>
      </c>
      <c r="AA450" s="122" t="b">
        <f t="shared" si="6"/>
        <v>0</v>
      </c>
      <c r="AB450" s="147" t="b">
        <v>0</v>
      </c>
      <c r="AC450" s="148">
        <v>176.0</v>
      </c>
      <c r="AD450" s="149" t="b">
        <v>0</v>
      </c>
      <c r="AE450" s="125" t="str">
        <f t="shared" si="7"/>
        <v/>
      </c>
      <c r="AF450" s="117" t="b">
        <f t="shared" si="8"/>
        <v>0</v>
      </c>
      <c r="AG450" s="126" t="b">
        <f t="shared" si="9"/>
        <v>0</v>
      </c>
      <c r="AH450" s="148"/>
      <c r="AI450" s="150"/>
      <c r="AJ450" s="146"/>
      <c r="AK450" s="83" t="str">
        <f t="shared" si="10"/>
        <v>Negative</v>
      </c>
      <c r="AL450" s="147"/>
      <c r="AM450" s="83" t="s">
        <v>280</v>
      </c>
      <c r="AN450" s="83" t="s">
        <v>462</v>
      </c>
      <c r="AO450" s="83" t="str">
        <f>IFERROR(__xludf.DUMMYFUNCTION("IF($AG450, ""DELETED"",TRIM(JOIN("" "",D450:E450)))"),"")</f>
        <v/>
      </c>
      <c r="AP450" s="83" t="str">
        <f t="shared" ref="AP450:AQ450" si="474">IF($AG450, "DELETED", TRIM(CONCATENATE(F450,I450,U450)))</f>
        <v/>
      </c>
      <c r="AQ450" s="83" t="str">
        <f t="shared" si="474"/>
        <v/>
      </c>
      <c r="AR450" s="83" t="str">
        <f>IFERROR(__xludf.DUMMYFUNCTION("IF($AG450, ""DELETED"", TRIM(JOIN("" "",AP450,AQ450)))"),"")</f>
        <v/>
      </c>
      <c r="AS450" s="127"/>
      <c r="AT450" s="128" t="b">
        <f t="shared" si="12"/>
        <v>0</v>
      </c>
      <c r="AU450" s="128" t="str">
        <f t="shared" si="13"/>
        <v/>
      </c>
      <c r="AV450" s="128" t="str">
        <f t="shared" si="14"/>
        <v/>
      </c>
      <c r="AW450" s="128" t="str">
        <f t="shared" si="15"/>
        <v/>
      </c>
      <c r="AX450" s="129" t="str">
        <f t="shared" si="16"/>
        <v/>
      </c>
      <c r="AY450" s="143"/>
      <c r="AZ450" s="130"/>
      <c r="BA450" s="131" t="str">
        <f t="shared" si="17"/>
        <v/>
      </c>
      <c r="BB450" s="143"/>
      <c r="BC450" s="143"/>
      <c r="BD450" s="132"/>
      <c r="BE450" s="141"/>
      <c r="BF450" s="134" t="str">
        <f t="shared" si="18"/>
        <v/>
      </c>
      <c r="BG450" s="135" t="str">
        <f t="shared" si="19"/>
        <v>FLB3546__44511_0.450856481481482___Negative_44512_0.515393518518519_</v>
      </c>
      <c r="BH450" s="136" t="str">
        <f t="shared" si="20"/>
        <v/>
      </c>
      <c r="BI450" s="141" t="s">
        <v>1272</v>
      </c>
      <c r="BJ450" s="137" t="str">
        <f t="shared" si="21"/>
        <v>FLE439</v>
      </c>
      <c r="BK450" s="138" t="b">
        <f t="shared" si="22"/>
        <v>0</v>
      </c>
      <c r="BL450" s="137" t="str">
        <f t="shared" si="23"/>
        <v/>
      </c>
      <c r="BM450" s="132"/>
      <c r="BN450" s="8" t="b">
        <f t="shared" si="24"/>
        <v>1</v>
      </c>
      <c r="BO450" s="139" t="b">
        <f t="shared" si="25"/>
        <v>0</v>
      </c>
      <c r="BP450" s="140" t="b">
        <f t="shared" si="26"/>
        <v>1</v>
      </c>
      <c r="BQ450" s="4"/>
      <c r="BR450" s="4" t="str">
        <f t="shared" si="27"/>
        <v/>
      </c>
      <c r="BS450" s="4"/>
      <c r="BT450" s="4"/>
    </row>
    <row r="451">
      <c r="A451" s="4" t="s">
        <v>1273</v>
      </c>
      <c r="B451" s="144">
        <v>44511.0</v>
      </c>
      <c r="C451" s="115">
        <v>0.4653587962962963</v>
      </c>
      <c r="D451" s="4"/>
      <c r="E451" s="143"/>
      <c r="F451" s="4"/>
      <c r="G451" s="4"/>
      <c r="H451" s="151"/>
      <c r="I451" s="4"/>
      <c r="J451" s="4"/>
      <c r="K451" s="4" t="s">
        <v>622</v>
      </c>
      <c r="L451" s="145">
        <v>44512.0</v>
      </c>
      <c r="M451" s="115">
        <v>0.5153935185185186</v>
      </c>
      <c r="N451" s="4"/>
      <c r="O451" s="4"/>
      <c r="P451" s="116" t="b">
        <f>IFNA(IF(VLOOKUP($A451,'Add from APT'!$AA$2:$AC808,3,FALSE)&gt;0,TRUE,FALSE),"ER - NOT IN APT")</f>
        <v>0</v>
      </c>
      <c r="Q451" s="82" t="str">
        <f>IF(ISLOGICAL(P451),IF(P451,"ER - REPS IN APT", IFNA(VLOOKUP($A451,RAW_APT!$A$3:$M808,7,FALSE),"ER - NOT IN APT")),P451)</f>
        <v>Result</v>
      </c>
      <c r="R451" s="117" t="b">
        <f t="shared" si="2"/>
        <v>1</v>
      </c>
      <c r="S451" s="116">
        <f t="shared" si="3"/>
        <v>1</v>
      </c>
      <c r="T451" s="146"/>
      <c r="U451" s="147"/>
      <c r="V451" s="147"/>
      <c r="W451" s="147"/>
      <c r="X451" s="120" t="b">
        <f t="shared" si="4"/>
        <v>0</v>
      </c>
      <c r="Y451" s="121" t="b">
        <v>0</v>
      </c>
      <c r="Z451" s="122" t="str">
        <f t="shared" si="5"/>
        <v/>
      </c>
      <c r="AA451" s="122" t="b">
        <f t="shared" si="6"/>
        <v>0</v>
      </c>
      <c r="AB451" s="147" t="b">
        <v>0</v>
      </c>
      <c r="AC451" s="148">
        <v>175.0</v>
      </c>
      <c r="AD451" s="149" t="b">
        <v>0</v>
      </c>
      <c r="AE451" s="125" t="str">
        <f t="shared" si="7"/>
        <v/>
      </c>
      <c r="AF451" s="117" t="b">
        <f t="shared" si="8"/>
        <v>0</v>
      </c>
      <c r="AG451" s="126" t="b">
        <f t="shared" si="9"/>
        <v>0</v>
      </c>
      <c r="AH451" s="148"/>
      <c r="AI451" s="150"/>
      <c r="AJ451" s="146"/>
      <c r="AK451" s="83" t="str">
        <f t="shared" si="10"/>
        <v>Negative</v>
      </c>
      <c r="AL451" s="147"/>
      <c r="AM451" s="83" t="s">
        <v>280</v>
      </c>
      <c r="AN451" s="83" t="s">
        <v>302</v>
      </c>
      <c r="AO451" s="83" t="str">
        <f>IFERROR(__xludf.DUMMYFUNCTION("IF($AG451, ""DELETED"",TRIM(JOIN("" "",D451:E451)))"),"")</f>
        <v/>
      </c>
      <c r="AP451" s="83" t="str">
        <f t="shared" ref="AP451:AQ451" si="475">IF($AG451, "DELETED", TRIM(CONCATENATE(F451,I451,U451)))</f>
        <v/>
      </c>
      <c r="AQ451" s="83" t="str">
        <f t="shared" si="475"/>
        <v/>
      </c>
      <c r="AR451" s="83" t="str">
        <f>IFERROR(__xludf.DUMMYFUNCTION("IF($AG451, ""DELETED"", TRIM(JOIN("" "",AP451,AQ451)))"),"")</f>
        <v/>
      </c>
      <c r="AS451" s="127"/>
      <c r="AT451" s="128" t="b">
        <f t="shared" si="12"/>
        <v>0</v>
      </c>
      <c r="AU451" s="128" t="str">
        <f t="shared" si="13"/>
        <v/>
      </c>
      <c r="AV451" s="128" t="str">
        <f t="shared" si="14"/>
        <v/>
      </c>
      <c r="AW451" s="128" t="str">
        <f t="shared" si="15"/>
        <v/>
      </c>
      <c r="AX451" s="129" t="str">
        <f t="shared" si="16"/>
        <v/>
      </c>
      <c r="AY451" s="143"/>
      <c r="AZ451" s="130"/>
      <c r="BA451" s="131" t="str">
        <f t="shared" si="17"/>
        <v/>
      </c>
      <c r="BB451" s="143"/>
      <c r="BC451" s="143"/>
      <c r="BD451" s="132"/>
      <c r="BE451" s="141"/>
      <c r="BF451" s="134" t="str">
        <f t="shared" si="18"/>
        <v/>
      </c>
      <c r="BG451" s="135" t="str">
        <f t="shared" si="19"/>
        <v>FLB3844__44511_0.465358796296296___Negative_44512_0.515393518518519_</v>
      </c>
      <c r="BH451" s="136" t="str">
        <f t="shared" si="20"/>
        <v/>
      </c>
      <c r="BI451" s="141" t="s">
        <v>1274</v>
      </c>
      <c r="BJ451" s="137" t="str">
        <f t="shared" si="21"/>
        <v>FLE450</v>
      </c>
      <c r="BK451" s="138" t="b">
        <f t="shared" si="22"/>
        <v>0</v>
      </c>
      <c r="BL451" s="137" t="str">
        <f t="shared" si="23"/>
        <v/>
      </c>
      <c r="BM451" s="132"/>
      <c r="BN451" s="8" t="b">
        <f t="shared" si="24"/>
        <v>1</v>
      </c>
      <c r="BO451" s="139" t="b">
        <f t="shared" si="25"/>
        <v>0</v>
      </c>
      <c r="BP451" s="140" t="b">
        <f t="shared" si="26"/>
        <v>1</v>
      </c>
      <c r="BQ451" s="4"/>
      <c r="BR451" s="4" t="str">
        <f t="shared" si="27"/>
        <v/>
      </c>
      <c r="BS451" s="4"/>
      <c r="BT451" s="4"/>
    </row>
    <row r="452">
      <c r="A452" s="4" t="s">
        <v>1275</v>
      </c>
      <c r="B452" s="144">
        <v>44511.0</v>
      </c>
      <c r="C452" s="115">
        <v>0.46565972222222224</v>
      </c>
      <c r="D452" s="4"/>
      <c r="E452" s="143"/>
      <c r="F452" s="149"/>
      <c r="G452" s="149"/>
      <c r="H452" s="151"/>
      <c r="I452" s="4"/>
      <c r="J452" s="4"/>
      <c r="K452" s="4" t="s">
        <v>622</v>
      </c>
      <c r="L452" s="145">
        <v>44512.0</v>
      </c>
      <c r="M452" s="115">
        <v>0.5153935185185186</v>
      </c>
      <c r="N452" s="4"/>
      <c r="O452" s="4"/>
      <c r="P452" s="116" t="b">
        <f>IFNA(IF(VLOOKUP($A452,'Add from APT'!$AA$2:$AC808,3,FALSE)&gt;0,TRUE,FALSE),"ER - NOT IN APT")</f>
        <v>0</v>
      </c>
      <c r="Q452" s="82" t="str">
        <f>IF(ISLOGICAL(P452),IF(P452,"ER - REPS IN APT", IFNA(VLOOKUP($A452,RAW_APT!$A$3:$M808,7,FALSE),"ER - NOT IN APT")),P452)</f>
        <v>Result</v>
      </c>
      <c r="R452" s="117" t="b">
        <f t="shared" si="2"/>
        <v>1</v>
      </c>
      <c r="S452" s="116">
        <f t="shared" si="3"/>
        <v>1</v>
      </c>
      <c r="T452" s="148">
        <v>0.0</v>
      </c>
      <c r="U452" s="149"/>
      <c r="V452" s="149"/>
      <c r="W452" s="147"/>
      <c r="X452" s="120" t="b">
        <f t="shared" si="4"/>
        <v>0</v>
      </c>
      <c r="Y452" s="121" t="b">
        <v>0</v>
      </c>
      <c r="Z452" s="122" t="str">
        <f t="shared" si="5"/>
        <v/>
      </c>
      <c r="AA452" s="122" t="b">
        <f t="shared" si="6"/>
        <v>0</v>
      </c>
      <c r="AB452" s="147" t="b">
        <v>0</v>
      </c>
      <c r="AC452" s="148">
        <v>174.0</v>
      </c>
      <c r="AD452" s="149" t="b">
        <v>0</v>
      </c>
      <c r="AE452" s="125" t="str">
        <f t="shared" si="7"/>
        <v/>
      </c>
      <c r="AF452" s="117" t="b">
        <f t="shared" si="8"/>
        <v>0</v>
      </c>
      <c r="AG452" s="126" t="b">
        <f t="shared" si="9"/>
        <v>0</v>
      </c>
      <c r="AH452" s="148"/>
      <c r="AI452" s="150"/>
      <c r="AJ452" s="146"/>
      <c r="AK452" s="83" t="str">
        <f t="shared" si="10"/>
        <v>Negative</v>
      </c>
      <c r="AL452" s="149" t="s">
        <v>815</v>
      </c>
      <c r="AM452" s="83" t="s">
        <v>280</v>
      </c>
      <c r="AN452" s="83" t="s">
        <v>1276</v>
      </c>
      <c r="AO452" s="83" t="str">
        <f>IFERROR(__xludf.DUMMYFUNCTION("IF($AG452, ""DELETED"",TRIM(JOIN("" "",D452:E452)))"),"")</f>
        <v/>
      </c>
      <c r="AP452" s="83" t="str">
        <f t="shared" ref="AP452:AQ452" si="476">IF($AG452, "DELETED", TRIM(CONCATENATE(F452,I452,U452)))</f>
        <v/>
      </c>
      <c r="AQ452" s="83" t="str">
        <f t="shared" si="476"/>
        <v/>
      </c>
      <c r="AR452" s="83" t="str">
        <f>IFERROR(__xludf.DUMMYFUNCTION("IF($AG452, ""DELETED"", TRIM(JOIN("" "",AP452,AQ452)))"),"")</f>
        <v/>
      </c>
      <c r="AS452" s="127"/>
      <c r="AT452" s="128" t="b">
        <f t="shared" si="12"/>
        <v>0</v>
      </c>
      <c r="AU452" s="128" t="str">
        <f t="shared" si="13"/>
        <v/>
      </c>
      <c r="AV452" s="128" t="str">
        <f t="shared" si="14"/>
        <v/>
      </c>
      <c r="AW452" s="128" t="str">
        <f t="shared" si="15"/>
        <v/>
      </c>
      <c r="AX452" s="129" t="str">
        <f t="shared" si="16"/>
        <v/>
      </c>
      <c r="AY452" s="143"/>
      <c r="AZ452" s="130"/>
      <c r="BA452" s="131" t="str">
        <f t="shared" si="17"/>
        <v/>
      </c>
      <c r="BB452" s="143"/>
      <c r="BC452" s="143"/>
      <c r="BD452" s="132"/>
      <c r="BE452" s="141"/>
      <c r="BF452" s="134" t="str">
        <f t="shared" si="18"/>
        <v/>
      </c>
      <c r="BG452" s="135" t="str">
        <f t="shared" si="19"/>
        <v>FLB3544__44511_0.465659722222222___Negative_44512_0.515393518518519_</v>
      </c>
      <c r="BH452" s="136" t="str">
        <f t="shared" si="20"/>
        <v/>
      </c>
      <c r="BI452" s="141" t="s">
        <v>1277</v>
      </c>
      <c r="BJ452" s="137" t="str">
        <f t="shared" si="21"/>
        <v>FLE451</v>
      </c>
      <c r="BK452" s="138" t="b">
        <f t="shared" si="22"/>
        <v>0</v>
      </c>
      <c r="BL452" s="137" t="str">
        <f t="shared" si="23"/>
        <v/>
      </c>
      <c r="BM452" s="132"/>
      <c r="BN452" s="8" t="b">
        <f t="shared" si="24"/>
        <v>1</v>
      </c>
      <c r="BO452" s="139" t="b">
        <f t="shared" si="25"/>
        <v>0</v>
      </c>
      <c r="BP452" s="140" t="b">
        <f t="shared" si="26"/>
        <v>1</v>
      </c>
      <c r="BQ452" s="4"/>
      <c r="BR452" s="4" t="str">
        <f t="shared" si="27"/>
        <v/>
      </c>
      <c r="BS452" s="4"/>
      <c r="BT452" s="4"/>
    </row>
    <row r="453">
      <c r="A453" s="143" t="s">
        <v>1278</v>
      </c>
      <c r="B453" s="144">
        <v>44511.0</v>
      </c>
      <c r="C453" s="115">
        <v>0.4675578703703704</v>
      </c>
      <c r="D453" s="4"/>
      <c r="E453" s="143"/>
      <c r="F453" s="149"/>
      <c r="G453" s="149"/>
      <c r="H453" s="151"/>
      <c r="I453" s="4"/>
      <c r="J453" s="4"/>
      <c r="K453" s="4" t="s">
        <v>622</v>
      </c>
      <c r="L453" s="145">
        <v>44512.0</v>
      </c>
      <c r="M453" s="115">
        <v>0.5153935185185186</v>
      </c>
      <c r="N453" s="151"/>
      <c r="O453" s="4"/>
      <c r="P453" s="116" t="b">
        <f>IFNA(IF(VLOOKUP($A453,'Add from APT'!$AA$2:$AC808,3,FALSE)&gt;0,TRUE,FALSE),"ER - NOT IN APT")</f>
        <v>0</v>
      </c>
      <c r="Q453" s="82" t="str">
        <f>IF(ISLOGICAL(P453),IF(P453,"ER - REPS IN APT", IFNA(VLOOKUP($A453,RAW_APT!$A$3:$M808,7,FALSE),"ER - NOT IN APT")),P453)</f>
        <v>Result</v>
      </c>
      <c r="R453" s="117" t="b">
        <f t="shared" si="2"/>
        <v>1</v>
      </c>
      <c r="S453" s="116">
        <f t="shared" si="3"/>
        <v>1</v>
      </c>
      <c r="T453" s="148">
        <v>0.0</v>
      </c>
      <c r="U453" s="149"/>
      <c r="V453" s="149"/>
      <c r="W453" s="147"/>
      <c r="X453" s="120" t="b">
        <f t="shared" si="4"/>
        <v>0</v>
      </c>
      <c r="Y453" s="121" t="b">
        <v>0</v>
      </c>
      <c r="Z453" s="122" t="str">
        <f t="shared" si="5"/>
        <v/>
      </c>
      <c r="AA453" s="122" t="b">
        <f t="shared" si="6"/>
        <v>0</v>
      </c>
      <c r="AB453" s="147" t="b">
        <v>0</v>
      </c>
      <c r="AC453" s="148">
        <v>624.0</v>
      </c>
      <c r="AD453" s="149" t="b">
        <v>1</v>
      </c>
      <c r="AE453" s="125" t="str">
        <f t="shared" si="7"/>
        <v/>
      </c>
      <c r="AF453" s="117" t="b">
        <f t="shared" si="8"/>
        <v>0</v>
      </c>
      <c r="AG453" s="126" t="b">
        <f t="shared" si="9"/>
        <v>0</v>
      </c>
      <c r="AH453" s="148"/>
      <c r="AI453" s="150"/>
      <c r="AJ453" s="146"/>
      <c r="AK453" s="83" t="str">
        <f t="shared" si="10"/>
        <v>Negative</v>
      </c>
      <c r="AL453" s="147"/>
      <c r="AM453" s="83" t="s">
        <v>280</v>
      </c>
      <c r="AN453" s="83" t="s">
        <v>1279</v>
      </c>
      <c r="AO453" s="83" t="str">
        <f>IFERROR(__xludf.DUMMYFUNCTION("IF($AG453, ""DELETED"",TRIM(JOIN("" "",D453:E453)))"),"")</f>
        <v/>
      </c>
      <c r="AP453" s="83" t="str">
        <f t="shared" ref="AP453:AQ453" si="477">IF($AG453, "DELETED", TRIM(CONCATENATE(F453,I453,U453)))</f>
        <v/>
      </c>
      <c r="AQ453" s="83" t="str">
        <f t="shared" si="477"/>
        <v/>
      </c>
      <c r="AR453" s="83" t="str">
        <f>IFERROR(__xludf.DUMMYFUNCTION("IF($AG453, ""DELETED"", TRIM(JOIN("" "",AP453,AQ453)))"),"")</f>
        <v/>
      </c>
      <c r="AS453" s="127"/>
      <c r="AT453" s="128" t="b">
        <f t="shared" si="12"/>
        <v>0</v>
      </c>
      <c r="AU453" s="128" t="str">
        <f t="shared" si="13"/>
        <v/>
      </c>
      <c r="AV453" s="128" t="str">
        <f t="shared" si="14"/>
        <v/>
      </c>
      <c r="AW453" s="128" t="str">
        <f t="shared" si="15"/>
        <v/>
      </c>
      <c r="AX453" s="129" t="str">
        <f t="shared" si="16"/>
        <v/>
      </c>
      <c r="AY453" s="143"/>
      <c r="AZ453" s="130"/>
      <c r="BA453" s="131" t="str">
        <f t="shared" si="17"/>
        <v/>
      </c>
      <c r="BB453" s="143"/>
      <c r="BC453" s="143"/>
      <c r="BD453" s="132"/>
      <c r="BE453" s="141"/>
      <c r="BF453" s="134" t="str">
        <f t="shared" si="18"/>
        <v/>
      </c>
      <c r="BG453" s="135" t="str">
        <f t="shared" si="19"/>
        <v>FLB4405__44511_0.46755787037037___Negative_44512_0.515393518518519_</v>
      </c>
      <c r="BH453" s="136" t="str">
        <f t="shared" si="20"/>
        <v/>
      </c>
      <c r="BI453" s="141" t="s">
        <v>1280</v>
      </c>
      <c r="BJ453" s="137" t="str">
        <f t="shared" si="21"/>
        <v>FLE452</v>
      </c>
      <c r="BK453" s="138" t="b">
        <f t="shared" si="22"/>
        <v>0</v>
      </c>
      <c r="BL453" s="137" t="str">
        <f t="shared" si="23"/>
        <v/>
      </c>
      <c r="BM453" s="132"/>
      <c r="BN453" s="8" t="b">
        <f t="shared" si="24"/>
        <v>1</v>
      </c>
      <c r="BO453" s="139" t="b">
        <f t="shared" si="25"/>
        <v>0</v>
      </c>
      <c r="BP453" s="140" t="b">
        <f t="shared" si="26"/>
        <v>1</v>
      </c>
      <c r="BQ453" s="4"/>
      <c r="BR453" s="4" t="str">
        <f t="shared" si="27"/>
        <v/>
      </c>
      <c r="BS453" s="4"/>
      <c r="BT453" s="4"/>
    </row>
    <row r="454">
      <c r="A454" s="143" t="s">
        <v>1281</v>
      </c>
      <c r="B454" s="144">
        <v>44512.0</v>
      </c>
      <c r="C454" s="115">
        <v>0.30033564814814817</v>
      </c>
      <c r="D454" s="4"/>
      <c r="E454" s="143"/>
      <c r="F454" s="149"/>
      <c r="G454" s="147"/>
      <c r="H454" s="151"/>
      <c r="I454" s="4"/>
      <c r="J454" s="4"/>
      <c r="K454" s="4" t="s">
        <v>622</v>
      </c>
      <c r="L454" s="145">
        <v>44512.0</v>
      </c>
      <c r="M454" s="115">
        <v>0.5153935185185186</v>
      </c>
      <c r="N454" s="151"/>
      <c r="O454" s="4"/>
      <c r="P454" s="116" t="b">
        <f>IFNA(IF(VLOOKUP($A454,'Add from APT'!$AA$2:$AC808,3,FALSE)&gt;0,TRUE,FALSE),"ER - NOT IN APT")</f>
        <v>0</v>
      </c>
      <c r="Q454" s="82" t="str">
        <f>IF(ISLOGICAL(P454),IF(P454,"ER - REPS IN APT", IFNA(VLOOKUP($A454,RAW_APT!$A$3:$M808,7,FALSE),"ER - NOT IN APT")),P454)</f>
        <v>Result</v>
      </c>
      <c r="R454" s="117" t="b">
        <f t="shared" si="2"/>
        <v>1</v>
      </c>
      <c r="S454" s="116">
        <f t="shared" si="3"/>
        <v>1</v>
      </c>
      <c r="T454" s="148">
        <v>0.0</v>
      </c>
      <c r="U454" s="149"/>
      <c r="V454" s="147"/>
      <c r="W454" s="147"/>
      <c r="X454" s="120" t="b">
        <f t="shared" si="4"/>
        <v>0</v>
      </c>
      <c r="Y454" s="121" t="b">
        <v>0</v>
      </c>
      <c r="Z454" s="122" t="str">
        <f t="shared" si="5"/>
        <v/>
      </c>
      <c r="AA454" s="122" t="b">
        <f t="shared" si="6"/>
        <v>0</v>
      </c>
      <c r="AB454" s="147" t="b">
        <v>0</v>
      </c>
      <c r="AC454" s="148">
        <v>623.0</v>
      </c>
      <c r="AD454" s="149" t="b">
        <v>1</v>
      </c>
      <c r="AE454" s="125" t="str">
        <f t="shared" si="7"/>
        <v/>
      </c>
      <c r="AF454" s="117" t="b">
        <f t="shared" si="8"/>
        <v>0</v>
      </c>
      <c r="AG454" s="126" t="b">
        <f t="shared" si="9"/>
        <v>0</v>
      </c>
      <c r="AH454" s="148"/>
      <c r="AI454" s="150"/>
      <c r="AJ454" s="146"/>
      <c r="AK454" s="83" t="str">
        <f t="shared" si="10"/>
        <v>Negative</v>
      </c>
      <c r="AL454" s="147"/>
      <c r="AM454" s="83" t="s">
        <v>280</v>
      </c>
      <c r="AN454" s="83" t="s">
        <v>1282</v>
      </c>
      <c r="AO454" s="83" t="str">
        <f>IFERROR(__xludf.DUMMYFUNCTION("IF($AG454, ""DELETED"",TRIM(JOIN("" "",D454:E454)))"),"")</f>
        <v/>
      </c>
      <c r="AP454" s="83" t="str">
        <f t="shared" ref="AP454:AQ454" si="478">IF($AG454, "DELETED", TRIM(CONCATENATE(F454,I454,U454)))</f>
        <v/>
      </c>
      <c r="AQ454" s="83" t="str">
        <f t="shared" si="478"/>
        <v/>
      </c>
      <c r="AR454" s="83" t="str">
        <f>IFERROR(__xludf.DUMMYFUNCTION("IF($AG454, ""DELETED"", TRIM(JOIN("" "",AP454,AQ454)))"),"")</f>
        <v/>
      </c>
      <c r="AS454" s="127"/>
      <c r="AT454" s="128" t="b">
        <f t="shared" si="12"/>
        <v>0</v>
      </c>
      <c r="AU454" s="128" t="str">
        <f t="shared" si="13"/>
        <v/>
      </c>
      <c r="AV454" s="128" t="str">
        <f t="shared" si="14"/>
        <v/>
      </c>
      <c r="AW454" s="128" t="str">
        <f t="shared" si="15"/>
        <v/>
      </c>
      <c r="AX454" s="129" t="str">
        <f t="shared" si="16"/>
        <v/>
      </c>
      <c r="AY454" s="143"/>
      <c r="AZ454" s="130"/>
      <c r="BA454" s="131" t="str">
        <f t="shared" si="17"/>
        <v/>
      </c>
      <c r="BB454" s="143"/>
      <c r="BC454" s="143"/>
      <c r="BD454" s="132"/>
      <c r="BE454" s="141"/>
      <c r="BF454" s="134" t="str">
        <f t="shared" si="18"/>
        <v/>
      </c>
      <c r="BG454" s="135" t="str">
        <f t="shared" si="19"/>
        <v>FLB3857__44512_0.300335648148148___Negative_44512_0.515393518518519_</v>
      </c>
      <c r="BH454" s="136" t="str">
        <f t="shared" si="20"/>
        <v/>
      </c>
      <c r="BI454" s="141" t="s">
        <v>1283</v>
      </c>
      <c r="BJ454" s="137" t="str">
        <f t="shared" si="21"/>
        <v>FLE453</v>
      </c>
      <c r="BK454" s="138" t="b">
        <f t="shared" si="22"/>
        <v>0</v>
      </c>
      <c r="BL454" s="137" t="str">
        <f t="shared" si="23"/>
        <v/>
      </c>
      <c r="BM454" s="132"/>
      <c r="BN454" s="8" t="b">
        <f t="shared" si="24"/>
        <v>1</v>
      </c>
      <c r="BO454" s="139" t="b">
        <f t="shared" si="25"/>
        <v>0</v>
      </c>
      <c r="BP454" s="140" t="b">
        <f t="shared" si="26"/>
        <v>1</v>
      </c>
      <c r="BQ454" s="4"/>
      <c r="BR454" s="4" t="str">
        <f t="shared" si="27"/>
        <v/>
      </c>
      <c r="BS454" s="4"/>
      <c r="BT454" s="4"/>
    </row>
    <row r="455">
      <c r="A455" s="143" t="s">
        <v>1284</v>
      </c>
      <c r="B455" s="144">
        <v>44515.0</v>
      </c>
      <c r="C455" s="115">
        <v>0.12255787037037037</v>
      </c>
      <c r="D455" s="4"/>
      <c r="E455" s="143"/>
      <c r="F455" s="149"/>
      <c r="G455" s="149"/>
      <c r="H455" s="151"/>
      <c r="I455" s="4"/>
      <c r="J455" s="4"/>
      <c r="K455" s="4" t="s">
        <v>622</v>
      </c>
      <c r="L455" s="145">
        <v>44515.0</v>
      </c>
      <c r="M455" s="115">
        <v>0.39466435185185184</v>
      </c>
      <c r="N455" s="151"/>
      <c r="O455" s="4"/>
      <c r="P455" s="116" t="b">
        <f>IFNA(IF(VLOOKUP($A455,'Add from APT'!$AA$2:$AC808,3,FALSE)&gt;0,TRUE,FALSE),"ER - NOT IN APT")</f>
        <v>0</v>
      </c>
      <c r="Q455" s="82" t="str">
        <f>IF(ISLOGICAL(P455),IF(P455,"ER - REPS IN APT", IFNA(VLOOKUP($A455,RAW_APT!$A$3:$M808,7,FALSE),"ER - NOT IN APT")),P455)</f>
        <v>Result</v>
      </c>
      <c r="R455" s="117" t="b">
        <f t="shared" si="2"/>
        <v>1</v>
      </c>
      <c r="S455" s="116">
        <f t="shared" si="3"/>
        <v>1</v>
      </c>
      <c r="T455" s="148">
        <v>0.0</v>
      </c>
      <c r="U455" s="149"/>
      <c r="V455" s="149"/>
      <c r="W455" s="147"/>
      <c r="X455" s="120" t="b">
        <f t="shared" si="4"/>
        <v>0</v>
      </c>
      <c r="Y455" s="121" t="b">
        <v>0</v>
      </c>
      <c r="Z455" s="122" t="str">
        <f t="shared" si="5"/>
        <v/>
      </c>
      <c r="AA455" s="122" t="b">
        <f t="shared" si="6"/>
        <v>0</v>
      </c>
      <c r="AB455" s="147" t="b">
        <v>0</v>
      </c>
      <c r="AC455" s="148">
        <v>622.0</v>
      </c>
      <c r="AD455" s="149" t="b">
        <v>1</v>
      </c>
      <c r="AE455" s="125" t="str">
        <f t="shared" si="7"/>
        <v/>
      </c>
      <c r="AF455" s="117" t="b">
        <f t="shared" si="8"/>
        <v>0</v>
      </c>
      <c r="AG455" s="126" t="b">
        <f t="shared" si="9"/>
        <v>0</v>
      </c>
      <c r="AH455" s="148"/>
      <c r="AI455" s="150"/>
      <c r="AJ455" s="146"/>
      <c r="AK455" s="83" t="str">
        <f t="shared" si="10"/>
        <v>Negative</v>
      </c>
      <c r="AL455" s="147"/>
      <c r="AM455" s="83" t="s">
        <v>373</v>
      </c>
      <c r="AN455" s="83" t="s">
        <v>1237</v>
      </c>
      <c r="AO455" s="83" t="str">
        <f>IFERROR(__xludf.DUMMYFUNCTION("IF($AG455, ""DELETED"",TRIM(JOIN("" "",D455:E455)))"),"")</f>
        <v/>
      </c>
      <c r="AP455" s="83" t="str">
        <f t="shared" ref="AP455:AQ455" si="479">IF($AG455, "DELETED", TRIM(CONCATENATE(F455,I455,U455)))</f>
        <v/>
      </c>
      <c r="AQ455" s="83" t="str">
        <f t="shared" si="479"/>
        <v/>
      </c>
      <c r="AR455" s="83" t="str">
        <f>IFERROR(__xludf.DUMMYFUNCTION("IF($AG455, ""DELETED"", TRIM(JOIN("" "",AP455,AQ455)))"),"")</f>
        <v/>
      </c>
      <c r="AS455" s="127"/>
      <c r="AT455" s="128" t="b">
        <f t="shared" si="12"/>
        <v>0</v>
      </c>
      <c r="AU455" s="128" t="str">
        <f t="shared" si="13"/>
        <v/>
      </c>
      <c r="AV455" s="128" t="str">
        <f t="shared" si="14"/>
        <v/>
      </c>
      <c r="AW455" s="128" t="str">
        <f t="shared" si="15"/>
        <v/>
      </c>
      <c r="AX455" s="129" t="str">
        <f t="shared" si="16"/>
        <v/>
      </c>
      <c r="AY455" s="143"/>
      <c r="AZ455" s="130"/>
      <c r="BA455" s="131" t="str">
        <f t="shared" si="17"/>
        <v/>
      </c>
      <c r="BB455" s="143"/>
      <c r="BC455" s="143"/>
      <c r="BD455" s="132"/>
      <c r="BE455" s="141"/>
      <c r="BF455" s="134" t="str">
        <f t="shared" si="18"/>
        <v/>
      </c>
      <c r="BG455" s="135" t="str">
        <f t="shared" si="19"/>
        <v>FLB3937__44515_0.12255787037037___Negative_44515_0.394664351851852_</v>
      </c>
      <c r="BH455" s="136" t="str">
        <f t="shared" si="20"/>
        <v/>
      </c>
      <c r="BI455" s="141" t="s">
        <v>1285</v>
      </c>
      <c r="BJ455" s="137" t="str">
        <f t="shared" si="21"/>
        <v>FLE454</v>
      </c>
      <c r="BK455" s="138" t="b">
        <f t="shared" si="22"/>
        <v>0</v>
      </c>
      <c r="BL455" s="137" t="str">
        <f t="shared" si="23"/>
        <v/>
      </c>
      <c r="BM455" s="132"/>
      <c r="BN455" s="8" t="b">
        <f t="shared" si="24"/>
        <v>1</v>
      </c>
      <c r="BO455" s="139" t="b">
        <f t="shared" si="25"/>
        <v>0</v>
      </c>
      <c r="BP455" s="140" t="b">
        <f t="shared" si="26"/>
        <v>1</v>
      </c>
      <c r="BQ455" s="4"/>
      <c r="BR455" s="4" t="str">
        <f t="shared" si="27"/>
        <v/>
      </c>
      <c r="BS455" s="4"/>
      <c r="BT455" s="4"/>
    </row>
    <row r="456">
      <c r="A456" s="143" t="s">
        <v>1286</v>
      </c>
      <c r="B456" s="144">
        <v>44515.0</v>
      </c>
      <c r="C456" s="115">
        <v>0.12304398148148148</v>
      </c>
      <c r="D456" s="4"/>
      <c r="E456" s="143"/>
      <c r="F456" s="149"/>
      <c r="G456" s="147"/>
      <c r="H456" s="151"/>
      <c r="I456" s="4"/>
      <c r="J456" s="4"/>
      <c r="K456" s="4" t="s">
        <v>622</v>
      </c>
      <c r="L456" s="145">
        <v>44515.0</v>
      </c>
      <c r="M456" s="115">
        <v>0.39466435185185184</v>
      </c>
      <c r="N456" s="151"/>
      <c r="O456" s="4"/>
      <c r="P456" s="116" t="b">
        <f>IFNA(IF(VLOOKUP($A456,'Add from APT'!$AA$2:$AC808,3,FALSE)&gt;0,TRUE,FALSE),"ER - NOT IN APT")</f>
        <v>0</v>
      </c>
      <c r="Q456" s="82" t="str">
        <f>IF(ISLOGICAL(P456),IF(P456,"ER - REPS IN APT", IFNA(VLOOKUP($A456,RAW_APT!$A$3:$M808,7,FALSE),"ER - NOT IN APT")),P456)</f>
        <v>Result</v>
      </c>
      <c r="R456" s="117" t="b">
        <f t="shared" si="2"/>
        <v>1</v>
      </c>
      <c r="S456" s="116">
        <f t="shared" si="3"/>
        <v>1</v>
      </c>
      <c r="T456" s="148">
        <v>0.0</v>
      </c>
      <c r="U456" s="149"/>
      <c r="V456" s="147"/>
      <c r="W456" s="147"/>
      <c r="X456" s="120" t="b">
        <f t="shared" si="4"/>
        <v>0</v>
      </c>
      <c r="Y456" s="121" t="b">
        <v>0</v>
      </c>
      <c r="Z456" s="122" t="str">
        <f t="shared" si="5"/>
        <v/>
      </c>
      <c r="AA456" s="122" t="b">
        <f t="shared" si="6"/>
        <v>0</v>
      </c>
      <c r="AB456" s="147" t="b">
        <v>0</v>
      </c>
      <c r="AC456" s="148">
        <v>621.0</v>
      </c>
      <c r="AD456" s="149" t="b">
        <v>1</v>
      </c>
      <c r="AE456" s="125" t="str">
        <f t="shared" si="7"/>
        <v/>
      </c>
      <c r="AF456" s="117" t="b">
        <f t="shared" si="8"/>
        <v>0</v>
      </c>
      <c r="AG456" s="126" t="b">
        <f t="shared" si="9"/>
        <v>0</v>
      </c>
      <c r="AH456" s="148"/>
      <c r="AI456" s="150"/>
      <c r="AJ456" s="146"/>
      <c r="AK456" s="83" t="str">
        <f t="shared" si="10"/>
        <v>Negative</v>
      </c>
      <c r="AL456" s="147"/>
      <c r="AM456" s="83" t="s">
        <v>373</v>
      </c>
      <c r="AN456" s="83" t="s">
        <v>1081</v>
      </c>
      <c r="AO456" s="83" t="str">
        <f>IFERROR(__xludf.DUMMYFUNCTION("IF($AG456, ""DELETED"",TRIM(JOIN("" "",D456:E456)))"),"")</f>
        <v/>
      </c>
      <c r="AP456" s="83" t="str">
        <f t="shared" ref="AP456:AQ456" si="480">IF($AG456, "DELETED", TRIM(CONCATENATE(F456,I456,U456)))</f>
        <v/>
      </c>
      <c r="AQ456" s="83" t="str">
        <f t="shared" si="480"/>
        <v/>
      </c>
      <c r="AR456" s="83" t="str">
        <f>IFERROR(__xludf.DUMMYFUNCTION("IF($AG456, ""DELETED"", TRIM(JOIN("" "",AP456,AQ456)))"),"")</f>
        <v/>
      </c>
      <c r="AS456" s="127"/>
      <c r="AT456" s="128" t="b">
        <f t="shared" si="12"/>
        <v>0</v>
      </c>
      <c r="AU456" s="128" t="str">
        <f t="shared" si="13"/>
        <v/>
      </c>
      <c r="AV456" s="128" t="str">
        <f t="shared" si="14"/>
        <v/>
      </c>
      <c r="AW456" s="128" t="str">
        <f t="shared" si="15"/>
        <v/>
      </c>
      <c r="AX456" s="129" t="str">
        <f t="shared" si="16"/>
        <v/>
      </c>
      <c r="AY456" s="143"/>
      <c r="AZ456" s="130"/>
      <c r="BA456" s="131" t="str">
        <f t="shared" si="17"/>
        <v/>
      </c>
      <c r="BB456" s="143"/>
      <c r="BC456" s="143"/>
      <c r="BD456" s="132"/>
      <c r="BE456" s="141"/>
      <c r="BF456" s="134" t="str">
        <f t="shared" si="18"/>
        <v/>
      </c>
      <c r="BG456" s="135" t="str">
        <f t="shared" si="19"/>
        <v>FLB4092__44515_0.123043981481481___Negative_44515_0.394664351851852_</v>
      </c>
      <c r="BH456" s="136" t="str">
        <f t="shared" si="20"/>
        <v/>
      </c>
      <c r="BI456" s="141" t="s">
        <v>1287</v>
      </c>
      <c r="BJ456" s="137" t="str">
        <f t="shared" si="21"/>
        <v>FLE455</v>
      </c>
      <c r="BK456" s="138" t="b">
        <f t="shared" si="22"/>
        <v>0</v>
      </c>
      <c r="BL456" s="137" t="str">
        <f t="shared" si="23"/>
        <v/>
      </c>
      <c r="BM456" s="132"/>
      <c r="BN456" s="8" t="b">
        <f t="shared" si="24"/>
        <v>1</v>
      </c>
      <c r="BO456" s="139" t="b">
        <f t="shared" si="25"/>
        <v>0</v>
      </c>
      <c r="BP456" s="140" t="b">
        <f t="shared" si="26"/>
        <v>1</v>
      </c>
      <c r="BQ456" s="4"/>
      <c r="BR456" s="4" t="str">
        <f t="shared" si="27"/>
        <v/>
      </c>
      <c r="BS456" s="4"/>
      <c r="BT456" s="4"/>
    </row>
    <row r="457">
      <c r="A457" s="4" t="s">
        <v>1288</v>
      </c>
      <c r="B457" s="144">
        <v>44515.0</v>
      </c>
      <c r="C457" s="115">
        <v>0.12341435185185186</v>
      </c>
      <c r="D457" s="4"/>
      <c r="E457" s="143"/>
      <c r="F457" s="4"/>
      <c r="G457" s="4"/>
      <c r="H457" s="151"/>
      <c r="I457" s="4"/>
      <c r="J457" s="4"/>
      <c r="K457" s="4" t="s">
        <v>622</v>
      </c>
      <c r="L457" s="145">
        <v>44515.0</v>
      </c>
      <c r="M457" s="115">
        <v>0.39466435185185184</v>
      </c>
      <c r="N457" s="4"/>
      <c r="O457" s="4"/>
      <c r="P457" s="116" t="b">
        <f>IFNA(IF(VLOOKUP($A457,'Add from APT'!$AA$2:$AC808,3,FALSE)&gt;0,TRUE,FALSE),"ER - NOT IN APT")</f>
        <v>0</v>
      </c>
      <c r="Q457" s="82" t="str">
        <f>IF(ISLOGICAL(P457),IF(P457,"ER - REPS IN APT", IFNA(VLOOKUP($A457,RAW_APT!$A$3:$M808,7,FALSE),"ER - NOT IN APT")),P457)</f>
        <v>Result</v>
      </c>
      <c r="R457" s="117" t="b">
        <f t="shared" si="2"/>
        <v>1</v>
      </c>
      <c r="S457" s="116">
        <f t="shared" si="3"/>
        <v>1</v>
      </c>
      <c r="T457" s="146"/>
      <c r="U457" s="147"/>
      <c r="V457" s="147"/>
      <c r="W457" s="147"/>
      <c r="X457" s="120" t="b">
        <f t="shared" si="4"/>
        <v>0</v>
      </c>
      <c r="Y457" s="121" t="b">
        <v>0</v>
      </c>
      <c r="Z457" s="122" t="str">
        <f t="shared" si="5"/>
        <v/>
      </c>
      <c r="AA457" s="122" t="b">
        <f t="shared" si="6"/>
        <v>0</v>
      </c>
      <c r="AB457" s="147" t="b">
        <v>0</v>
      </c>
      <c r="AC457" s="148">
        <v>173.0</v>
      </c>
      <c r="AD457" s="149" t="b">
        <v>0</v>
      </c>
      <c r="AE457" s="125" t="str">
        <f t="shared" si="7"/>
        <v/>
      </c>
      <c r="AF457" s="117" t="b">
        <f t="shared" si="8"/>
        <v>0</v>
      </c>
      <c r="AG457" s="126" t="b">
        <f t="shared" si="9"/>
        <v>0</v>
      </c>
      <c r="AH457" s="148"/>
      <c r="AI457" s="150"/>
      <c r="AJ457" s="146"/>
      <c r="AK457" s="83" t="str">
        <f t="shared" si="10"/>
        <v>Negative</v>
      </c>
      <c r="AL457" s="147"/>
      <c r="AM457" s="83" t="s">
        <v>280</v>
      </c>
      <c r="AN457" s="83" t="s">
        <v>437</v>
      </c>
      <c r="AO457" s="83" t="str">
        <f>IFERROR(__xludf.DUMMYFUNCTION("IF($AG457, ""DELETED"",TRIM(JOIN("" "",D457:E457)))"),"")</f>
        <v/>
      </c>
      <c r="AP457" s="83" t="str">
        <f t="shared" ref="AP457:AQ457" si="481">IF($AG457, "DELETED", TRIM(CONCATENATE(F457,I457,U457)))</f>
        <v/>
      </c>
      <c r="AQ457" s="83" t="str">
        <f t="shared" si="481"/>
        <v/>
      </c>
      <c r="AR457" s="83" t="str">
        <f>IFERROR(__xludf.DUMMYFUNCTION("IF($AG457, ""DELETED"", TRIM(JOIN("" "",AP457,AQ457)))"),"")</f>
        <v/>
      </c>
      <c r="AS457" s="127"/>
      <c r="AT457" s="128" t="b">
        <f t="shared" si="12"/>
        <v>0</v>
      </c>
      <c r="AU457" s="128" t="str">
        <f t="shared" si="13"/>
        <v/>
      </c>
      <c r="AV457" s="128" t="str">
        <f t="shared" si="14"/>
        <v/>
      </c>
      <c r="AW457" s="128" t="str">
        <f t="shared" si="15"/>
        <v/>
      </c>
      <c r="AX457" s="129" t="str">
        <f t="shared" si="16"/>
        <v/>
      </c>
      <c r="AY457" s="143"/>
      <c r="AZ457" s="130"/>
      <c r="BA457" s="131" t="str">
        <f t="shared" si="17"/>
        <v/>
      </c>
      <c r="BB457" s="143"/>
      <c r="BC457" s="143"/>
      <c r="BD457" s="132"/>
      <c r="BE457" s="141"/>
      <c r="BF457" s="134" t="str">
        <f t="shared" si="18"/>
        <v/>
      </c>
      <c r="BG457" s="135" t="str">
        <f t="shared" si="19"/>
        <v>FLB3972__44515_0.123414351851852___Negative_44515_0.394664351851852_</v>
      </c>
      <c r="BH457" s="136" t="str">
        <f t="shared" si="20"/>
        <v/>
      </c>
      <c r="BI457" s="141" t="s">
        <v>1289</v>
      </c>
      <c r="BJ457" s="137" t="str">
        <f t="shared" si="21"/>
        <v>FLE456</v>
      </c>
      <c r="BK457" s="138" t="b">
        <f t="shared" si="22"/>
        <v>0</v>
      </c>
      <c r="BL457" s="137" t="str">
        <f t="shared" si="23"/>
        <v/>
      </c>
      <c r="BM457" s="132"/>
      <c r="BN457" s="8" t="b">
        <f t="shared" si="24"/>
        <v>1</v>
      </c>
      <c r="BO457" s="139" t="b">
        <f t="shared" si="25"/>
        <v>0</v>
      </c>
      <c r="BP457" s="140" t="b">
        <f t="shared" si="26"/>
        <v>1</v>
      </c>
      <c r="BQ457" s="4"/>
      <c r="BR457" s="4" t="str">
        <f t="shared" si="27"/>
        <v/>
      </c>
      <c r="BS457" s="4"/>
      <c r="BT457" s="4"/>
    </row>
    <row r="458">
      <c r="A458" s="4" t="s">
        <v>1290</v>
      </c>
      <c r="B458" s="144">
        <v>44515.0</v>
      </c>
      <c r="C458" s="115">
        <v>0.12369212962962962</v>
      </c>
      <c r="D458" s="4"/>
      <c r="E458" s="143"/>
      <c r="F458" s="4"/>
      <c r="G458" s="4"/>
      <c r="H458" s="151"/>
      <c r="I458" s="4"/>
      <c r="J458" s="4"/>
      <c r="K458" s="4" t="s">
        <v>622</v>
      </c>
      <c r="L458" s="145">
        <v>44515.0</v>
      </c>
      <c r="M458" s="115">
        <v>0.39466435185185184</v>
      </c>
      <c r="N458" s="4"/>
      <c r="O458" s="4"/>
      <c r="P458" s="116" t="b">
        <f>IFNA(IF(VLOOKUP($A458,'Add from APT'!$AA$2:$AC808,3,FALSE)&gt;0,TRUE,FALSE),"ER - NOT IN APT")</f>
        <v>0</v>
      </c>
      <c r="Q458" s="82" t="str">
        <f>IF(ISLOGICAL(P458),IF(P458,"ER - REPS IN APT", IFNA(VLOOKUP($A458,RAW_APT!$A$3:$M808,7,FALSE),"ER - NOT IN APT")),P458)</f>
        <v>Result</v>
      </c>
      <c r="R458" s="117" t="b">
        <f t="shared" si="2"/>
        <v>1</v>
      </c>
      <c r="S458" s="116">
        <f t="shared" si="3"/>
        <v>1</v>
      </c>
      <c r="T458" s="146"/>
      <c r="U458" s="147"/>
      <c r="V458" s="147"/>
      <c r="W458" s="147"/>
      <c r="X458" s="120" t="b">
        <f t="shared" si="4"/>
        <v>0</v>
      </c>
      <c r="Y458" s="121" t="b">
        <v>0</v>
      </c>
      <c r="Z458" s="122" t="str">
        <f t="shared" si="5"/>
        <v/>
      </c>
      <c r="AA458" s="122" t="b">
        <f t="shared" si="6"/>
        <v>0</v>
      </c>
      <c r="AB458" s="147" t="b">
        <v>0</v>
      </c>
      <c r="AC458" s="148">
        <v>172.0</v>
      </c>
      <c r="AD458" s="149" t="b">
        <v>0</v>
      </c>
      <c r="AE458" s="125" t="str">
        <f t="shared" si="7"/>
        <v/>
      </c>
      <c r="AF458" s="117" t="b">
        <f t="shared" si="8"/>
        <v>0</v>
      </c>
      <c r="AG458" s="126" t="b">
        <f t="shared" si="9"/>
        <v>0</v>
      </c>
      <c r="AH458" s="148"/>
      <c r="AI458" s="150"/>
      <c r="AJ458" s="146"/>
      <c r="AK458" s="83" t="str">
        <f t="shared" si="10"/>
        <v>Negative</v>
      </c>
      <c r="AL458" s="147"/>
      <c r="AM458" s="83" t="s">
        <v>280</v>
      </c>
      <c r="AN458" s="83" t="s">
        <v>352</v>
      </c>
      <c r="AO458" s="83" t="str">
        <f>IFERROR(__xludf.DUMMYFUNCTION("IF($AG458, ""DELETED"",TRIM(JOIN("" "",D458:E458)))"),"")</f>
        <v/>
      </c>
      <c r="AP458" s="83" t="str">
        <f t="shared" ref="AP458:AQ458" si="482">IF($AG458, "DELETED", TRIM(CONCATENATE(F458,I458,U458)))</f>
        <v/>
      </c>
      <c r="AQ458" s="83" t="str">
        <f t="shared" si="482"/>
        <v/>
      </c>
      <c r="AR458" s="83" t="str">
        <f>IFERROR(__xludf.DUMMYFUNCTION("IF($AG458, ""DELETED"", TRIM(JOIN("" "",AP458,AQ458)))"),"")</f>
        <v/>
      </c>
      <c r="AS458" s="127"/>
      <c r="AT458" s="128" t="b">
        <f t="shared" si="12"/>
        <v>0</v>
      </c>
      <c r="AU458" s="128" t="str">
        <f t="shared" si="13"/>
        <v/>
      </c>
      <c r="AV458" s="128" t="str">
        <f t="shared" si="14"/>
        <v/>
      </c>
      <c r="AW458" s="128" t="str">
        <f t="shared" si="15"/>
        <v/>
      </c>
      <c r="AX458" s="129" t="str">
        <f t="shared" si="16"/>
        <v/>
      </c>
      <c r="AY458" s="143"/>
      <c r="AZ458" s="130"/>
      <c r="BA458" s="131" t="str">
        <f t="shared" si="17"/>
        <v/>
      </c>
      <c r="BB458" s="143"/>
      <c r="BC458" s="143"/>
      <c r="BD458" s="132"/>
      <c r="BE458" s="141"/>
      <c r="BF458" s="134" t="str">
        <f t="shared" si="18"/>
        <v/>
      </c>
      <c r="BG458" s="135" t="str">
        <f t="shared" si="19"/>
        <v>FLB3945__44515_0.12369212962963___Negative_44515_0.394664351851852_</v>
      </c>
      <c r="BH458" s="136" t="str">
        <f t="shared" si="20"/>
        <v/>
      </c>
      <c r="BI458" s="141" t="s">
        <v>1291</v>
      </c>
      <c r="BJ458" s="137" t="str">
        <f t="shared" si="21"/>
        <v>FLE457</v>
      </c>
      <c r="BK458" s="138" t="b">
        <f t="shared" si="22"/>
        <v>0</v>
      </c>
      <c r="BL458" s="137" t="str">
        <f t="shared" si="23"/>
        <v/>
      </c>
      <c r="BM458" s="132"/>
      <c r="BN458" s="8" t="b">
        <f t="shared" si="24"/>
        <v>1</v>
      </c>
      <c r="BO458" s="139" t="b">
        <f t="shared" si="25"/>
        <v>0</v>
      </c>
      <c r="BP458" s="140" t="b">
        <f t="shared" si="26"/>
        <v>1</v>
      </c>
      <c r="BQ458" s="4"/>
      <c r="BR458" s="4" t="str">
        <f t="shared" si="27"/>
        <v/>
      </c>
      <c r="BS458" s="4"/>
      <c r="BT458" s="4"/>
    </row>
    <row r="459">
      <c r="A459" s="143" t="s">
        <v>1292</v>
      </c>
      <c r="B459" s="144">
        <v>44515.0</v>
      </c>
      <c r="C459" s="115">
        <v>0.12387731481481482</v>
      </c>
      <c r="D459" s="4"/>
      <c r="E459" s="143"/>
      <c r="F459" s="149"/>
      <c r="G459" s="149"/>
      <c r="H459" s="151"/>
      <c r="I459" s="4"/>
      <c r="J459" s="4"/>
      <c r="K459" s="4" t="s">
        <v>622</v>
      </c>
      <c r="L459" s="145">
        <v>44515.0</v>
      </c>
      <c r="M459" s="115">
        <v>0.39466435185185184</v>
      </c>
      <c r="N459" s="151"/>
      <c r="O459" s="4"/>
      <c r="P459" s="116" t="b">
        <f>IFNA(IF(VLOOKUP($A459,'Add from APT'!$AA$2:$AC808,3,FALSE)&gt;0,TRUE,FALSE),"ER - NOT IN APT")</f>
        <v>0</v>
      </c>
      <c r="Q459" s="82" t="str">
        <f>IF(ISLOGICAL(P459),IF(P459,"ER - REPS IN APT", IFNA(VLOOKUP($A459,RAW_APT!$A$3:$M808,7,FALSE),"ER - NOT IN APT")),P459)</f>
        <v>Result</v>
      </c>
      <c r="R459" s="117" t="b">
        <f t="shared" si="2"/>
        <v>1</v>
      </c>
      <c r="S459" s="116">
        <f t="shared" si="3"/>
        <v>1</v>
      </c>
      <c r="T459" s="148">
        <v>0.0</v>
      </c>
      <c r="U459" s="149"/>
      <c r="V459" s="149"/>
      <c r="W459" s="147"/>
      <c r="X459" s="120" t="b">
        <f t="shared" si="4"/>
        <v>0</v>
      </c>
      <c r="Y459" s="121" t="b">
        <v>0</v>
      </c>
      <c r="Z459" s="122" t="str">
        <f t="shared" si="5"/>
        <v/>
      </c>
      <c r="AA459" s="122" t="b">
        <f t="shared" si="6"/>
        <v>0</v>
      </c>
      <c r="AB459" s="147" t="b">
        <v>0</v>
      </c>
      <c r="AC459" s="148">
        <v>620.0</v>
      </c>
      <c r="AD459" s="149" t="b">
        <v>1</v>
      </c>
      <c r="AE459" s="125" t="str">
        <f t="shared" si="7"/>
        <v/>
      </c>
      <c r="AF459" s="117" t="b">
        <f t="shared" si="8"/>
        <v>0</v>
      </c>
      <c r="AG459" s="126" t="b">
        <f t="shared" si="9"/>
        <v>0</v>
      </c>
      <c r="AH459" s="148"/>
      <c r="AI459" s="150"/>
      <c r="AJ459" s="146"/>
      <c r="AK459" s="83" t="str">
        <f t="shared" si="10"/>
        <v>Negative</v>
      </c>
      <c r="AL459" s="147"/>
      <c r="AM459" s="83" t="s">
        <v>373</v>
      </c>
      <c r="AN459" s="83" t="s">
        <v>1276</v>
      </c>
      <c r="AO459" s="83" t="str">
        <f>IFERROR(__xludf.DUMMYFUNCTION("IF($AG459, ""DELETED"",TRIM(JOIN("" "",D459:E459)))"),"")</f>
        <v/>
      </c>
      <c r="AP459" s="83" t="str">
        <f t="shared" ref="AP459:AQ459" si="483">IF($AG459, "DELETED", TRIM(CONCATENATE(F459,I459,U459)))</f>
        <v/>
      </c>
      <c r="AQ459" s="83" t="str">
        <f t="shared" si="483"/>
        <v/>
      </c>
      <c r="AR459" s="83" t="str">
        <f>IFERROR(__xludf.DUMMYFUNCTION("IF($AG459, ""DELETED"", TRIM(JOIN("" "",AP459,AQ459)))"),"")</f>
        <v/>
      </c>
      <c r="AS459" s="127"/>
      <c r="AT459" s="128" t="b">
        <f t="shared" si="12"/>
        <v>0</v>
      </c>
      <c r="AU459" s="128" t="str">
        <f t="shared" si="13"/>
        <v/>
      </c>
      <c r="AV459" s="128" t="str">
        <f t="shared" si="14"/>
        <v/>
      </c>
      <c r="AW459" s="128" t="str">
        <f t="shared" si="15"/>
        <v/>
      </c>
      <c r="AX459" s="129" t="str">
        <f t="shared" si="16"/>
        <v/>
      </c>
      <c r="AY459" s="143"/>
      <c r="AZ459" s="130"/>
      <c r="BA459" s="131" t="str">
        <f t="shared" si="17"/>
        <v/>
      </c>
      <c r="BB459" s="143"/>
      <c r="BC459" s="143"/>
      <c r="BD459" s="132"/>
      <c r="BE459" s="141"/>
      <c r="BF459" s="134" t="str">
        <f t="shared" si="18"/>
        <v/>
      </c>
      <c r="BG459" s="135" t="str">
        <f t="shared" si="19"/>
        <v>FLB3953__44515_0.123877314814815___Negative_44515_0.394664351851852_</v>
      </c>
      <c r="BH459" s="136" t="str">
        <f t="shared" si="20"/>
        <v/>
      </c>
      <c r="BI459" s="141" t="s">
        <v>1293</v>
      </c>
      <c r="BJ459" s="137" t="str">
        <f t="shared" si="21"/>
        <v>FLE458</v>
      </c>
      <c r="BK459" s="138" t="b">
        <f t="shared" si="22"/>
        <v>0</v>
      </c>
      <c r="BL459" s="137" t="str">
        <f t="shared" si="23"/>
        <v/>
      </c>
      <c r="BM459" s="132"/>
      <c r="BN459" s="8" t="b">
        <f t="shared" si="24"/>
        <v>1</v>
      </c>
      <c r="BO459" s="139" t="b">
        <f t="shared" si="25"/>
        <v>0</v>
      </c>
      <c r="BP459" s="140" t="b">
        <f t="shared" si="26"/>
        <v>1</v>
      </c>
      <c r="BQ459" s="4"/>
      <c r="BR459" s="4" t="str">
        <f t="shared" si="27"/>
        <v/>
      </c>
      <c r="BS459" s="4"/>
      <c r="BT459" s="4"/>
    </row>
    <row r="460">
      <c r="A460" s="143" t="s">
        <v>1294</v>
      </c>
      <c r="B460" s="144">
        <v>44515.0</v>
      </c>
      <c r="C460" s="115">
        <v>0.12429398148148148</v>
      </c>
      <c r="D460" s="4"/>
      <c r="E460" s="143"/>
      <c r="F460" s="149"/>
      <c r="G460" s="149"/>
      <c r="H460" s="151"/>
      <c r="I460" s="4"/>
      <c r="J460" s="4"/>
      <c r="K460" s="4" t="s">
        <v>271</v>
      </c>
      <c r="L460" s="145">
        <v>44868.0</v>
      </c>
      <c r="M460" s="115">
        <v>0.5355208333333333</v>
      </c>
      <c r="N460" s="151"/>
      <c r="O460" s="4"/>
      <c r="P460" s="116" t="b">
        <f>IFNA(IF(VLOOKUP($A460,'Add from APT'!$AA$2:$AC808,3,FALSE)&gt;0,TRUE,FALSE),"ER - NOT IN APT")</f>
        <v>0</v>
      </c>
      <c r="Q460" s="82" t="str">
        <f>IF(ISLOGICAL(P460),IF(P460,"ER - REPS IN APT", IFNA(VLOOKUP($A460,RAW_APT!$A$3:$M808,7,FALSE),"ER - NOT IN APT")),P460)</f>
        <v>Collected</v>
      </c>
      <c r="R460" s="117" t="b">
        <f t="shared" si="2"/>
        <v>1</v>
      </c>
      <c r="S460" s="116">
        <f t="shared" si="3"/>
        <v>1</v>
      </c>
      <c r="T460" s="148">
        <v>0.0</v>
      </c>
      <c r="U460" s="149"/>
      <c r="V460" s="149"/>
      <c r="W460" s="147"/>
      <c r="X460" s="120" t="b">
        <f t="shared" si="4"/>
        <v>0</v>
      </c>
      <c r="Y460" s="121" t="b">
        <v>0</v>
      </c>
      <c r="Z460" s="122" t="str">
        <f t="shared" si="5"/>
        <v/>
      </c>
      <c r="AA460" s="122" t="b">
        <f t="shared" si="6"/>
        <v>0</v>
      </c>
      <c r="AB460" s="147" t="b">
        <v>0</v>
      </c>
      <c r="AC460" s="148">
        <v>619.0</v>
      </c>
      <c r="AD460" s="149" t="b">
        <v>1</v>
      </c>
      <c r="AE460" s="125" t="str">
        <f t="shared" si="7"/>
        <v/>
      </c>
      <c r="AF460" s="117" t="b">
        <f t="shared" si="8"/>
        <v>0</v>
      </c>
      <c r="AG460" s="126" t="b">
        <f t="shared" si="9"/>
        <v>0</v>
      </c>
      <c r="AH460" s="148"/>
      <c r="AI460" s="150">
        <v>6.0</v>
      </c>
      <c r="AJ460" s="146">
        <v>2.2</v>
      </c>
      <c r="AK460" s="83" t="str">
        <f t="shared" si="10"/>
        <v>Negative</v>
      </c>
      <c r="AL460" s="147"/>
      <c r="AM460" s="83" t="s">
        <v>373</v>
      </c>
      <c r="AN460" s="83" t="s">
        <v>437</v>
      </c>
      <c r="AO460" s="83" t="str">
        <f>IFERROR(__xludf.DUMMYFUNCTION("IF($AG460, ""DELETED"",TRIM(JOIN("" "",D460:E460)))"),"")</f>
        <v/>
      </c>
      <c r="AP460" s="83" t="str">
        <f t="shared" ref="AP460:AQ460" si="484">IF($AG460, "DELETED", TRIM(CONCATENATE(F460,I460,U460)))</f>
        <v/>
      </c>
      <c r="AQ460" s="83" t="str">
        <f t="shared" si="484"/>
        <v/>
      </c>
      <c r="AR460" s="83" t="str">
        <f>IFERROR(__xludf.DUMMYFUNCTION("IF($AG460, ""DELETED"", TRIM(JOIN("" "",AP460,AQ460)))"),"")</f>
        <v/>
      </c>
      <c r="AS460" s="127"/>
      <c r="AT460" s="128" t="b">
        <f t="shared" si="12"/>
        <v>0</v>
      </c>
      <c r="AU460" s="128" t="str">
        <f t="shared" si="13"/>
        <v/>
      </c>
      <c r="AV460" s="128" t="str">
        <f t="shared" si="14"/>
        <v/>
      </c>
      <c r="AW460" s="128" t="str">
        <f t="shared" si="15"/>
        <v/>
      </c>
      <c r="AX460" s="129" t="str">
        <f t="shared" si="16"/>
        <v/>
      </c>
      <c r="AY460" s="143"/>
      <c r="AZ460" s="130"/>
      <c r="BA460" s="131" t="str">
        <f t="shared" si="17"/>
        <v/>
      </c>
      <c r="BB460" s="143"/>
      <c r="BC460" s="143"/>
      <c r="BD460" s="132"/>
      <c r="BE460" s="141"/>
      <c r="BF460" s="134" t="str">
        <f t="shared" si="18"/>
        <v/>
      </c>
      <c r="BG460" s="135" t="str">
        <f t="shared" si="19"/>
        <v>FLB2733__44515_0.124293981481481___Null_44868_0.535520833333333_</v>
      </c>
      <c r="BH460" s="136" t="str">
        <f t="shared" si="20"/>
        <v/>
      </c>
      <c r="BI460" s="141" t="s">
        <v>1295</v>
      </c>
      <c r="BJ460" s="137" t="str">
        <f t="shared" si="21"/>
        <v>FLE459</v>
      </c>
      <c r="BK460" s="138" t="b">
        <f t="shared" si="22"/>
        <v>0</v>
      </c>
      <c r="BL460" s="137" t="str">
        <f t="shared" si="23"/>
        <v/>
      </c>
      <c r="BM460" s="132"/>
      <c r="BN460" s="8" t="b">
        <f t="shared" si="24"/>
        <v>1</v>
      </c>
      <c r="BO460" s="139" t="b">
        <f t="shared" si="25"/>
        <v>0</v>
      </c>
      <c r="BP460" s="140" t="b">
        <f t="shared" si="26"/>
        <v>1</v>
      </c>
      <c r="BQ460" s="4"/>
      <c r="BR460" s="4" t="str">
        <f t="shared" si="27"/>
        <v/>
      </c>
      <c r="BS460" s="4"/>
      <c r="BT460" s="4"/>
    </row>
    <row r="461">
      <c r="A461" s="4" t="s">
        <v>1296</v>
      </c>
      <c r="B461" s="144">
        <v>44515.0</v>
      </c>
      <c r="C461" s="115">
        <v>0.12729166666666666</v>
      </c>
      <c r="D461" s="4"/>
      <c r="E461" s="143"/>
      <c r="F461" s="4"/>
      <c r="G461" s="4"/>
      <c r="H461" s="151"/>
      <c r="I461" s="4"/>
      <c r="J461" s="4"/>
      <c r="K461" s="4" t="s">
        <v>622</v>
      </c>
      <c r="L461" s="145">
        <v>44515.0</v>
      </c>
      <c r="M461" s="115">
        <v>0.39466435185185184</v>
      </c>
      <c r="N461" s="4"/>
      <c r="O461" s="4"/>
      <c r="P461" s="116" t="b">
        <f>IFNA(IF(VLOOKUP($A461,'Add from APT'!$AA$2:$AC808,3,FALSE)&gt;0,TRUE,FALSE),"ER - NOT IN APT")</f>
        <v>0</v>
      </c>
      <c r="Q461" s="82" t="str">
        <f>IF(ISLOGICAL(P461),IF(P461,"ER - REPS IN APT", IFNA(VLOOKUP($A461,RAW_APT!$A$3:$M808,7,FALSE),"ER - NOT IN APT")),P461)</f>
        <v>Result</v>
      </c>
      <c r="R461" s="117" t="b">
        <f t="shared" si="2"/>
        <v>1</v>
      </c>
      <c r="S461" s="116">
        <f t="shared" si="3"/>
        <v>1</v>
      </c>
      <c r="T461" s="146"/>
      <c r="U461" s="147"/>
      <c r="V461" s="147"/>
      <c r="W461" s="147"/>
      <c r="X461" s="120" t="b">
        <f t="shared" si="4"/>
        <v>0</v>
      </c>
      <c r="Y461" s="121" t="b">
        <v>0</v>
      </c>
      <c r="Z461" s="122" t="str">
        <f t="shared" si="5"/>
        <v/>
      </c>
      <c r="AA461" s="122" t="b">
        <f t="shared" si="6"/>
        <v>0</v>
      </c>
      <c r="AB461" s="147" t="b">
        <v>0</v>
      </c>
      <c r="AC461" s="148">
        <v>171.0</v>
      </c>
      <c r="AD461" s="149" t="b">
        <v>0</v>
      </c>
      <c r="AE461" s="125" t="str">
        <f t="shared" si="7"/>
        <v/>
      </c>
      <c r="AF461" s="117" t="b">
        <f t="shared" si="8"/>
        <v>0</v>
      </c>
      <c r="AG461" s="126" t="b">
        <f t="shared" si="9"/>
        <v>0</v>
      </c>
      <c r="AH461" s="148"/>
      <c r="AI461" s="150"/>
      <c r="AJ461" s="146"/>
      <c r="AK461" s="83" t="str">
        <f t="shared" si="10"/>
        <v>Negative</v>
      </c>
      <c r="AL461" s="147"/>
      <c r="AM461" s="83" t="s">
        <v>373</v>
      </c>
      <c r="AN461" s="83" t="s">
        <v>305</v>
      </c>
      <c r="AO461" s="83" t="str">
        <f>IFERROR(__xludf.DUMMYFUNCTION("IF($AG461, ""DELETED"",TRIM(JOIN("" "",D461:E461)))"),"")</f>
        <v/>
      </c>
      <c r="AP461" s="83" t="str">
        <f t="shared" ref="AP461:AQ461" si="485">IF($AG461, "DELETED", TRIM(CONCATENATE(F461,I461,U461)))</f>
        <v/>
      </c>
      <c r="AQ461" s="83" t="str">
        <f t="shared" si="485"/>
        <v/>
      </c>
      <c r="AR461" s="83" t="str">
        <f>IFERROR(__xludf.DUMMYFUNCTION("IF($AG461, ""DELETED"", TRIM(JOIN("" "",AP461,AQ461)))"),"")</f>
        <v/>
      </c>
      <c r="AS461" s="127"/>
      <c r="AT461" s="128" t="b">
        <f t="shared" si="12"/>
        <v>0</v>
      </c>
      <c r="AU461" s="128" t="str">
        <f t="shared" si="13"/>
        <v/>
      </c>
      <c r="AV461" s="128" t="str">
        <f t="shared" si="14"/>
        <v/>
      </c>
      <c r="AW461" s="128" t="str">
        <f t="shared" si="15"/>
        <v/>
      </c>
      <c r="AX461" s="129" t="str">
        <f t="shared" si="16"/>
        <v/>
      </c>
      <c r="AY461" s="143"/>
      <c r="AZ461" s="130"/>
      <c r="BA461" s="131" t="str">
        <f t="shared" si="17"/>
        <v/>
      </c>
      <c r="BB461" s="143"/>
      <c r="BC461" s="143"/>
      <c r="BD461" s="132"/>
      <c r="BE461" s="141"/>
      <c r="BF461" s="134" t="str">
        <f t="shared" si="18"/>
        <v/>
      </c>
      <c r="BG461" s="135" t="str">
        <f t="shared" si="19"/>
        <v>FLB3959__44515_0.127291666666667___Negative_44515_0.394664351851852_</v>
      </c>
      <c r="BH461" s="136" t="str">
        <f t="shared" si="20"/>
        <v/>
      </c>
      <c r="BI461" s="141" t="s">
        <v>1297</v>
      </c>
      <c r="BJ461" s="137" t="str">
        <f t="shared" si="21"/>
        <v>FLE461</v>
      </c>
      <c r="BK461" s="138" t="b">
        <f t="shared" si="22"/>
        <v>0</v>
      </c>
      <c r="BL461" s="137" t="str">
        <f t="shared" si="23"/>
        <v/>
      </c>
      <c r="BM461" s="132"/>
      <c r="BN461" s="8" t="b">
        <f t="shared" si="24"/>
        <v>1</v>
      </c>
      <c r="BO461" s="139" t="b">
        <f t="shared" si="25"/>
        <v>0</v>
      </c>
      <c r="BP461" s="140" t="b">
        <f t="shared" si="26"/>
        <v>1</v>
      </c>
      <c r="BQ461" s="4"/>
      <c r="BR461" s="4" t="str">
        <f t="shared" si="27"/>
        <v/>
      </c>
      <c r="BS461" s="4"/>
      <c r="BT461" s="4"/>
    </row>
    <row r="462">
      <c r="A462" s="4" t="s">
        <v>1298</v>
      </c>
      <c r="B462" s="144">
        <v>44515.0</v>
      </c>
      <c r="C462" s="115">
        <v>0.12909722222222222</v>
      </c>
      <c r="D462" s="4"/>
      <c r="E462" s="143"/>
      <c r="F462" s="4"/>
      <c r="G462" s="4"/>
      <c r="H462" s="151"/>
      <c r="I462" s="4"/>
      <c r="J462" s="4"/>
      <c r="K462" s="4" t="s">
        <v>622</v>
      </c>
      <c r="L462" s="145">
        <v>44515.0</v>
      </c>
      <c r="M462" s="115">
        <v>0.39466435185185184</v>
      </c>
      <c r="N462" s="4"/>
      <c r="O462" s="4"/>
      <c r="P462" s="116" t="b">
        <f>IFNA(IF(VLOOKUP($A462,'Add from APT'!$AA$2:$AC808,3,FALSE)&gt;0,TRUE,FALSE),"ER - NOT IN APT")</f>
        <v>0</v>
      </c>
      <c r="Q462" s="82" t="str">
        <f>IF(ISLOGICAL(P462),IF(P462,"ER - REPS IN APT", IFNA(VLOOKUP($A462,RAW_APT!$A$3:$M808,7,FALSE),"ER - NOT IN APT")),P462)</f>
        <v>Result</v>
      </c>
      <c r="R462" s="117" t="b">
        <f t="shared" si="2"/>
        <v>1</v>
      </c>
      <c r="S462" s="116">
        <f t="shared" si="3"/>
        <v>1</v>
      </c>
      <c r="T462" s="146"/>
      <c r="U462" s="147"/>
      <c r="V462" s="147"/>
      <c r="W462" s="147"/>
      <c r="X462" s="120" t="b">
        <f t="shared" si="4"/>
        <v>0</v>
      </c>
      <c r="Y462" s="121" t="b">
        <v>0</v>
      </c>
      <c r="Z462" s="122" t="str">
        <f t="shared" si="5"/>
        <v/>
      </c>
      <c r="AA462" s="122" t="b">
        <f t="shared" si="6"/>
        <v>0</v>
      </c>
      <c r="AB462" s="147" t="b">
        <v>0</v>
      </c>
      <c r="AC462" s="148">
        <v>170.0</v>
      </c>
      <c r="AD462" s="149" t="b">
        <v>0</v>
      </c>
      <c r="AE462" s="125" t="str">
        <f t="shared" si="7"/>
        <v/>
      </c>
      <c r="AF462" s="117" t="b">
        <f t="shared" si="8"/>
        <v>0</v>
      </c>
      <c r="AG462" s="126" t="b">
        <f t="shared" si="9"/>
        <v>0</v>
      </c>
      <c r="AH462" s="148"/>
      <c r="AI462" s="150"/>
      <c r="AJ462" s="146"/>
      <c r="AK462" s="83" t="str">
        <f t="shared" si="10"/>
        <v>Negative</v>
      </c>
      <c r="AL462" s="147"/>
      <c r="AM462" s="83" t="s">
        <v>280</v>
      </c>
      <c r="AN462" s="83" t="s">
        <v>287</v>
      </c>
      <c r="AO462" s="83" t="str">
        <f>IFERROR(__xludf.DUMMYFUNCTION("IF($AG462, ""DELETED"",TRIM(JOIN("" "",D462:E462)))"),"")</f>
        <v/>
      </c>
      <c r="AP462" s="83" t="str">
        <f t="shared" ref="AP462:AQ462" si="486">IF($AG462, "DELETED", TRIM(CONCATENATE(F462,I462,U462)))</f>
        <v/>
      </c>
      <c r="AQ462" s="83" t="str">
        <f t="shared" si="486"/>
        <v/>
      </c>
      <c r="AR462" s="83" t="str">
        <f>IFERROR(__xludf.DUMMYFUNCTION("IF($AG462, ""DELETED"", TRIM(JOIN("" "",AP462,AQ462)))"),"")</f>
        <v/>
      </c>
      <c r="AS462" s="127"/>
      <c r="AT462" s="128" t="b">
        <f t="shared" si="12"/>
        <v>0</v>
      </c>
      <c r="AU462" s="128" t="str">
        <f t="shared" si="13"/>
        <v/>
      </c>
      <c r="AV462" s="128" t="str">
        <f t="shared" si="14"/>
        <v/>
      </c>
      <c r="AW462" s="128" t="str">
        <f t="shared" si="15"/>
        <v/>
      </c>
      <c r="AX462" s="129" t="str">
        <f t="shared" si="16"/>
        <v/>
      </c>
      <c r="AY462" s="143"/>
      <c r="AZ462" s="130"/>
      <c r="BA462" s="131" t="str">
        <f t="shared" si="17"/>
        <v/>
      </c>
      <c r="BB462" s="143"/>
      <c r="BC462" s="143"/>
      <c r="BD462" s="132"/>
      <c r="BE462" s="141"/>
      <c r="BF462" s="134" t="str">
        <f t="shared" si="18"/>
        <v/>
      </c>
      <c r="BG462" s="135" t="str">
        <f t="shared" si="19"/>
        <v>FLB3965__44515_0.129097222222222___Negative_44515_0.394664351851852_</v>
      </c>
      <c r="BH462" s="136" t="str">
        <f t="shared" si="20"/>
        <v/>
      </c>
      <c r="BI462" s="141" t="s">
        <v>1299</v>
      </c>
      <c r="BJ462" s="137" t="str">
        <f t="shared" si="21"/>
        <v>FLE462</v>
      </c>
      <c r="BK462" s="138" t="b">
        <f t="shared" si="22"/>
        <v>0</v>
      </c>
      <c r="BL462" s="137" t="str">
        <f t="shared" si="23"/>
        <v/>
      </c>
      <c r="BM462" s="132"/>
      <c r="BN462" s="8" t="b">
        <f t="shared" si="24"/>
        <v>1</v>
      </c>
      <c r="BO462" s="139" t="b">
        <f t="shared" si="25"/>
        <v>0</v>
      </c>
      <c r="BP462" s="140" t="b">
        <f t="shared" si="26"/>
        <v>1</v>
      </c>
      <c r="BQ462" s="4"/>
      <c r="BR462" s="4" t="str">
        <f t="shared" si="27"/>
        <v/>
      </c>
      <c r="BS462" s="4"/>
      <c r="BT462" s="4"/>
    </row>
    <row r="463">
      <c r="A463" s="4" t="s">
        <v>1300</v>
      </c>
      <c r="B463" s="144">
        <v>44515.0</v>
      </c>
      <c r="C463" s="115">
        <v>0.12974537037037037</v>
      </c>
      <c r="D463" s="4"/>
      <c r="E463" s="143"/>
      <c r="F463" s="4"/>
      <c r="G463" s="4"/>
      <c r="H463" s="151"/>
      <c r="I463" s="4"/>
      <c r="J463" s="4"/>
      <c r="K463" s="4" t="s">
        <v>622</v>
      </c>
      <c r="L463" s="145">
        <v>44515.0</v>
      </c>
      <c r="M463" s="115">
        <v>0.39466435185185184</v>
      </c>
      <c r="N463" s="4"/>
      <c r="O463" s="4"/>
      <c r="P463" s="116" t="b">
        <f>IFNA(IF(VLOOKUP($A463,'Add from APT'!$AA$2:$AC808,3,FALSE)&gt;0,TRUE,FALSE),"ER - NOT IN APT")</f>
        <v>0</v>
      </c>
      <c r="Q463" s="82" t="str">
        <f>IF(ISLOGICAL(P463),IF(P463,"ER - REPS IN APT", IFNA(VLOOKUP($A463,RAW_APT!$A$3:$M808,7,FALSE),"ER - NOT IN APT")),P463)</f>
        <v>Result</v>
      </c>
      <c r="R463" s="117" t="b">
        <f t="shared" si="2"/>
        <v>1</v>
      </c>
      <c r="S463" s="116">
        <f t="shared" si="3"/>
        <v>1</v>
      </c>
      <c r="T463" s="146"/>
      <c r="U463" s="147"/>
      <c r="V463" s="147"/>
      <c r="W463" s="147"/>
      <c r="X463" s="120" t="b">
        <f t="shared" si="4"/>
        <v>0</v>
      </c>
      <c r="Y463" s="121" t="b">
        <v>0</v>
      </c>
      <c r="Z463" s="122" t="str">
        <f t="shared" si="5"/>
        <v/>
      </c>
      <c r="AA463" s="122" t="b">
        <f t="shared" si="6"/>
        <v>0</v>
      </c>
      <c r="AB463" s="147" t="b">
        <v>0</v>
      </c>
      <c r="AC463" s="148">
        <v>169.0</v>
      </c>
      <c r="AD463" s="149" t="b">
        <v>0</v>
      </c>
      <c r="AE463" s="125" t="str">
        <f t="shared" si="7"/>
        <v/>
      </c>
      <c r="AF463" s="117" t="b">
        <f t="shared" si="8"/>
        <v>0</v>
      </c>
      <c r="AG463" s="126" t="b">
        <f t="shared" si="9"/>
        <v>0</v>
      </c>
      <c r="AH463" s="148"/>
      <c r="AI463" s="150"/>
      <c r="AJ463" s="146"/>
      <c r="AK463" s="83" t="str">
        <f t="shared" si="10"/>
        <v>Negative</v>
      </c>
      <c r="AL463" s="147"/>
      <c r="AM463" s="83" t="s">
        <v>373</v>
      </c>
      <c r="AN463" s="83" t="s">
        <v>796</v>
      </c>
      <c r="AO463" s="83" t="str">
        <f>IFERROR(__xludf.DUMMYFUNCTION("IF($AG463, ""DELETED"",TRIM(JOIN("" "",D463:E463)))"),"")</f>
        <v/>
      </c>
      <c r="AP463" s="83" t="str">
        <f t="shared" ref="AP463:AQ463" si="487">IF($AG463, "DELETED", TRIM(CONCATENATE(F463,I463,U463)))</f>
        <v/>
      </c>
      <c r="AQ463" s="83" t="str">
        <f t="shared" si="487"/>
        <v/>
      </c>
      <c r="AR463" s="83" t="str">
        <f>IFERROR(__xludf.DUMMYFUNCTION("IF($AG463, ""DELETED"", TRIM(JOIN("" "",AP463,AQ463)))"),"")</f>
        <v/>
      </c>
      <c r="AS463" s="127"/>
      <c r="AT463" s="128" t="b">
        <f t="shared" si="12"/>
        <v>0</v>
      </c>
      <c r="AU463" s="128" t="str">
        <f t="shared" si="13"/>
        <v/>
      </c>
      <c r="AV463" s="128" t="str">
        <f t="shared" si="14"/>
        <v/>
      </c>
      <c r="AW463" s="128" t="str">
        <f t="shared" si="15"/>
        <v/>
      </c>
      <c r="AX463" s="129" t="str">
        <f t="shared" si="16"/>
        <v/>
      </c>
      <c r="AY463" s="143"/>
      <c r="AZ463" s="130"/>
      <c r="BA463" s="131" t="str">
        <f t="shared" si="17"/>
        <v/>
      </c>
      <c r="BB463" s="143"/>
      <c r="BC463" s="143"/>
      <c r="BD463" s="132"/>
      <c r="BE463" s="141"/>
      <c r="BF463" s="134" t="str">
        <f t="shared" si="18"/>
        <v/>
      </c>
      <c r="BG463" s="135" t="str">
        <f t="shared" si="19"/>
        <v>FLB4088__44515_0.12974537037037___Negative_44515_0.394664351851852_</v>
      </c>
      <c r="BH463" s="136" t="str">
        <f t="shared" si="20"/>
        <v/>
      </c>
      <c r="BI463" s="141" t="s">
        <v>1301</v>
      </c>
      <c r="BJ463" s="137" t="str">
        <f t="shared" si="21"/>
        <v>FLE463</v>
      </c>
      <c r="BK463" s="138" t="b">
        <f t="shared" si="22"/>
        <v>0</v>
      </c>
      <c r="BL463" s="137" t="str">
        <f t="shared" si="23"/>
        <v/>
      </c>
      <c r="BM463" s="132"/>
      <c r="BN463" s="8" t="b">
        <f t="shared" si="24"/>
        <v>1</v>
      </c>
      <c r="BO463" s="139" t="b">
        <f t="shared" si="25"/>
        <v>0</v>
      </c>
      <c r="BP463" s="140" t="b">
        <f t="shared" si="26"/>
        <v>1</v>
      </c>
      <c r="BQ463" s="4"/>
      <c r="BR463" s="4" t="str">
        <f t="shared" si="27"/>
        <v/>
      </c>
      <c r="BS463" s="4"/>
      <c r="BT463" s="4"/>
    </row>
    <row r="464">
      <c r="A464" s="143" t="s">
        <v>1302</v>
      </c>
      <c r="B464" s="144">
        <v>44515.0</v>
      </c>
      <c r="C464" s="115">
        <v>0.1305324074074074</v>
      </c>
      <c r="D464" s="4"/>
      <c r="E464" s="143"/>
      <c r="F464" s="149"/>
      <c r="G464" s="149"/>
      <c r="H464" s="151"/>
      <c r="I464" s="4"/>
      <c r="J464" s="4"/>
      <c r="K464" s="4" t="s">
        <v>622</v>
      </c>
      <c r="L464" s="145">
        <v>44515.0</v>
      </c>
      <c r="M464" s="115">
        <v>0.39466435185185184</v>
      </c>
      <c r="N464" s="151"/>
      <c r="O464" s="4"/>
      <c r="P464" s="116" t="b">
        <f>IFNA(IF(VLOOKUP($A464,'Add from APT'!$AA$2:$AC808,3,FALSE)&gt;0,TRUE,FALSE),"ER - NOT IN APT")</f>
        <v>0</v>
      </c>
      <c r="Q464" s="82" t="str">
        <f>IF(ISLOGICAL(P464),IF(P464,"ER - REPS IN APT", IFNA(VLOOKUP($A464,RAW_APT!$A$3:$M808,7,FALSE),"ER - NOT IN APT")),P464)</f>
        <v>Result</v>
      </c>
      <c r="R464" s="117" t="b">
        <f t="shared" si="2"/>
        <v>1</v>
      </c>
      <c r="S464" s="116">
        <f t="shared" si="3"/>
        <v>1</v>
      </c>
      <c r="T464" s="148">
        <v>0.0</v>
      </c>
      <c r="U464" s="149"/>
      <c r="V464" s="149"/>
      <c r="W464" s="147"/>
      <c r="X464" s="120" t="b">
        <f t="shared" si="4"/>
        <v>0</v>
      </c>
      <c r="Y464" s="121" t="b">
        <v>0</v>
      </c>
      <c r="Z464" s="122" t="str">
        <f t="shared" si="5"/>
        <v/>
      </c>
      <c r="AA464" s="122" t="b">
        <f t="shared" si="6"/>
        <v>0</v>
      </c>
      <c r="AB464" s="147" t="b">
        <v>0</v>
      </c>
      <c r="AC464" s="148">
        <v>618.0</v>
      </c>
      <c r="AD464" s="149" t="b">
        <v>1</v>
      </c>
      <c r="AE464" s="125" t="str">
        <f t="shared" si="7"/>
        <v/>
      </c>
      <c r="AF464" s="117" t="b">
        <f t="shared" si="8"/>
        <v>0</v>
      </c>
      <c r="AG464" s="126" t="b">
        <f t="shared" si="9"/>
        <v>0</v>
      </c>
      <c r="AH464" s="148"/>
      <c r="AI464" s="150"/>
      <c r="AJ464" s="146"/>
      <c r="AK464" s="83" t="str">
        <f t="shared" si="10"/>
        <v>Negative</v>
      </c>
      <c r="AL464" s="147"/>
      <c r="AM464" s="83" t="s">
        <v>373</v>
      </c>
      <c r="AN464" s="83" t="s">
        <v>1018</v>
      </c>
      <c r="AO464" s="83" t="str">
        <f>IFERROR(__xludf.DUMMYFUNCTION("IF($AG464, ""DELETED"",TRIM(JOIN("" "",D464:E464)))"),"")</f>
        <v/>
      </c>
      <c r="AP464" s="83" t="str">
        <f t="shared" ref="AP464:AQ464" si="488">IF($AG464, "DELETED", TRIM(CONCATENATE(F464,I464,U464)))</f>
        <v/>
      </c>
      <c r="AQ464" s="83" t="str">
        <f t="shared" si="488"/>
        <v/>
      </c>
      <c r="AR464" s="83" t="str">
        <f>IFERROR(__xludf.DUMMYFUNCTION("IF($AG464, ""DELETED"", TRIM(JOIN("" "",AP464,AQ464)))"),"")</f>
        <v/>
      </c>
      <c r="AS464" s="127"/>
      <c r="AT464" s="128" t="b">
        <f t="shared" si="12"/>
        <v>0</v>
      </c>
      <c r="AU464" s="128" t="str">
        <f t="shared" si="13"/>
        <v/>
      </c>
      <c r="AV464" s="128" t="str">
        <f t="shared" si="14"/>
        <v/>
      </c>
      <c r="AW464" s="128" t="str">
        <f t="shared" si="15"/>
        <v/>
      </c>
      <c r="AX464" s="129" t="str">
        <f t="shared" si="16"/>
        <v/>
      </c>
      <c r="AY464" s="143"/>
      <c r="AZ464" s="130"/>
      <c r="BA464" s="131" t="str">
        <f t="shared" si="17"/>
        <v/>
      </c>
      <c r="BB464" s="143"/>
      <c r="BC464" s="143"/>
      <c r="BD464" s="132"/>
      <c r="BE464" s="141"/>
      <c r="BF464" s="134" t="str">
        <f t="shared" si="18"/>
        <v/>
      </c>
      <c r="BG464" s="135" t="str">
        <f t="shared" si="19"/>
        <v>FLB3967__44515_0.130532407407407___Negative_44515_0.394664351851852_</v>
      </c>
      <c r="BH464" s="136" t="str">
        <f t="shared" si="20"/>
        <v/>
      </c>
      <c r="BI464" s="141" t="s">
        <v>1303</v>
      </c>
      <c r="BJ464" s="137" t="str">
        <f t="shared" si="21"/>
        <v>FLE464</v>
      </c>
      <c r="BK464" s="138" t="b">
        <f t="shared" si="22"/>
        <v>0</v>
      </c>
      <c r="BL464" s="137" t="str">
        <f t="shared" si="23"/>
        <v/>
      </c>
      <c r="BM464" s="132"/>
      <c r="BN464" s="8" t="b">
        <f t="shared" si="24"/>
        <v>1</v>
      </c>
      <c r="BO464" s="139" t="b">
        <f t="shared" si="25"/>
        <v>0</v>
      </c>
      <c r="BP464" s="140" t="b">
        <f t="shared" si="26"/>
        <v>1</v>
      </c>
      <c r="BQ464" s="4"/>
      <c r="BR464" s="4" t="str">
        <f t="shared" si="27"/>
        <v/>
      </c>
      <c r="BS464" s="4"/>
      <c r="BT464" s="4"/>
    </row>
    <row r="465">
      <c r="A465" s="4" t="s">
        <v>1304</v>
      </c>
      <c r="B465" s="144">
        <v>44515.0</v>
      </c>
      <c r="C465" s="115">
        <v>0.13349537037037038</v>
      </c>
      <c r="D465" s="4"/>
      <c r="E465" s="143"/>
      <c r="F465" s="4"/>
      <c r="G465" s="4"/>
      <c r="H465" s="151"/>
      <c r="I465" s="4"/>
      <c r="J465" s="4"/>
      <c r="K465" s="4" t="s">
        <v>622</v>
      </c>
      <c r="L465" s="145">
        <v>44515.0</v>
      </c>
      <c r="M465" s="115">
        <v>0.39466435185185184</v>
      </c>
      <c r="N465" s="4"/>
      <c r="O465" s="4"/>
      <c r="P465" s="116" t="b">
        <f>IFNA(IF(VLOOKUP($A465,'Add from APT'!$AA$2:$AC808,3,FALSE)&gt;0,TRUE,FALSE),"ER - NOT IN APT")</f>
        <v>0</v>
      </c>
      <c r="Q465" s="82" t="str">
        <f>IF(ISLOGICAL(P465),IF(P465,"ER - REPS IN APT", IFNA(VLOOKUP($A465,RAW_APT!$A$3:$M808,7,FALSE),"ER - NOT IN APT")),P465)</f>
        <v>Result</v>
      </c>
      <c r="R465" s="117" t="b">
        <f t="shared" si="2"/>
        <v>1</v>
      </c>
      <c r="S465" s="116">
        <f t="shared" si="3"/>
        <v>1</v>
      </c>
      <c r="T465" s="146"/>
      <c r="U465" s="147"/>
      <c r="V465" s="147"/>
      <c r="W465" s="147"/>
      <c r="X465" s="120" t="b">
        <f t="shared" si="4"/>
        <v>0</v>
      </c>
      <c r="Y465" s="121" t="b">
        <v>0</v>
      </c>
      <c r="Z465" s="122" t="str">
        <f t="shared" si="5"/>
        <v/>
      </c>
      <c r="AA465" s="122" t="b">
        <f t="shared" si="6"/>
        <v>0</v>
      </c>
      <c r="AB465" s="147" t="b">
        <v>0</v>
      </c>
      <c r="AC465" s="148">
        <v>168.0</v>
      </c>
      <c r="AD465" s="149" t="b">
        <v>0</v>
      </c>
      <c r="AE465" s="125" t="str">
        <f t="shared" si="7"/>
        <v/>
      </c>
      <c r="AF465" s="117" t="b">
        <f t="shared" si="8"/>
        <v>0</v>
      </c>
      <c r="AG465" s="126" t="b">
        <f t="shared" si="9"/>
        <v>0</v>
      </c>
      <c r="AH465" s="148"/>
      <c r="AI465" s="150"/>
      <c r="AJ465" s="146"/>
      <c r="AK465" s="83" t="str">
        <f t="shared" si="10"/>
        <v>Negative</v>
      </c>
      <c r="AL465" s="147"/>
      <c r="AM465" s="83" t="s">
        <v>373</v>
      </c>
      <c r="AN465" s="83" t="s">
        <v>426</v>
      </c>
      <c r="AO465" s="83" t="str">
        <f>IFERROR(__xludf.DUMMYFUNCTION("IF($AG465, ""DELETED"",TRIM(JOIN("" "",D465:E465)))"),"")</f>
        <v/>
      </c>
      <c r="AP465" s="83" t="str">
        <f t="shared" ref="AP465:AQ465" si="489">IF($AG465, "DELETED", TRIM(CONCATENATE(F465,I465,U465)))</f>
        <v/>
      </c>
      <c r="AQ465" s="83" t="str">
        <f t="shared" si="489"/>
        <v/>
      </c>
      <c r="AR465" s="83" t="str">
        <f>IFERROR(__xludf.DUMMYFUNCTION("IF($AG465, ""DELETED"", TRIM(JOIN("" "",AP465,AQ465)))"),"")</f>
        <v/>
      </c>
      <c r="AS465" s="127"/>
      <c r="AT465" s="128" t="b">
        <f t="shared" si="12"/>
        <v>0</v>
      </c>
      <c r="AU465" s="128" t="str">
        <f t="shared" si="13"/>
        <v/>
      </c>
      <c r="AV465" s="128" t="str">
        <f t="shared" si="14"/>
        <v/>
      </c>
      <c r="AW465" s="128" t="str">
        <f t="shared" si="15"/>
        <v/>
      </c>
      <c r="AX465" s="129" t="str">
        <f t="shared" si="16"/>
        <v/>
      </c>
      <c r="AY465" s="143"/>
      <c r="AZ465" s="130"/>
      <c r="BA465" s="131" t="str">
        <f t="shared" si="17"/>
        <v/>
      </c>
      <c r="BB465" s="143"/>
      <c r="BC465" s="143"/>
      <c r="BD465" s="132"/>
      <c r="BE465" s="141"/>
      <c r="BF465" s="134" t="str">
        <f t="shared" si="18"/>
        <v/>
      </c>
      <c r="BG465" s="135" t="str">
        <f t="shared" si="19"/>
        <v>FLB4091__44515_0.13349537037037___Negative_44515_0.394664351851852_</v>
      </c>
      <c r="BH465" s="136" t="str">
        <f t="shared" si="20"/>
        <v/>
      </c>
      <c r="BI465" s="141" t="s">
        <v>1305</v>
      </c>
      <c r="BJ465" s="137" t="str">
        <f t="shared" si="21"/>
        <v>FLE465</v>
      </c>
      <c r="BK465" s="138" t="b">
        <f t="shared" si="22"/>
        <v>0</v>
      </c>
      <c r="BL465" s="137" t="str">
        <f t="shared" si="23"/>
        <v/>
      </c>
      <c r="BM465" s="132"/>
      <c r="BN465" s="8" t="b">
        <f t="shared" si="24"/>
        <v>1</v>
      </c>
      <c r="BO465" s="139" t="b">
        <f t="shared" si="25"/>
        <v>0</v>
      </c>
      <c r="BP465" s="140" t="b">
        <f t="shared" si="26"/>
        <v>1</v>
      </c>
      <c r="BQ465" s="4"/>
      <c r="BR465" s="4" t="str">
        <f t="shared" si="27"/>
        <v/>
      </c>
      <c r="BS465" s="4"/>
      <c r="BT465" s="4"/>
    </row>
    <row r="466">
      <c r="A466" s="143" t="s">
        <v>1306</v>
      </c>
      <c r="B466" s="144">
        <v>44515.0</v>
      </c>
      <c r="C466" s="115">
        <v>0.18050925925925926</v>
      </c>
      <c r="D466" s="4"/>
      <c r="E466" s="143"/>
      <c r="F466" s="149"/>
      <c r="G466" s="147"/>
      <c r="H466" s="151"/>
      <c r="I466" s="4"/>
      <c r="J466" s="4"/>
      <c r="K466" s="4" t="s">
        <v>622</v>
      </c>
      <c r="L466" s="145">
        <v>44515.0</v>
      </c>
      <c r="M466" s="115">
        <v>0.39466435185185184</v>
      </c>
      <c r="N466" s="151"/>
      <c r="O466" s="4"/>
      <c r="P466" s="116" t="b">
        <f>IFNA(IF(VLOOKUP($A466,'Add from APT'!$AA$2:$AC808,3,FALSE)&gt;0,TRUE,FALSE),"ER - NOT IN APT")</f>
        <v>0</v>
      </c>
      <c r="Q466" s="82" t="str">
        <f>IF(ISLOGICAL(P466),IF(P466,"ER - REPS IN APT", IFNA(VLOOKUP($A466,RAW_APT!$A$3:$M808,7,FALSE),"ER - NOT IN APT")),P466)</f>
        <v>Result</v>
      </c>
      <c r="R466" s="117" t="b">
        <f t="shared" si="2"/>
        <v>1</v>
      </c>
      <c r="S466" s="116">
        <f t="shared" si="3"/>
        <v>1</v>
      </c>
      <c r="T466" s="148">
        <v>0.0</v>
      </c>
      <c r="U466" s="149"/>
      <c r="V466" s="147"/>
      <c r="W466" s="147"/>
      <c r="X466" s="120" t="b">
        <f t="shared" si="4"/>
        <v>0</v>
      </c>
      <c r="Y466" s="121" t="b">
        <v>0</v>
      </c>
      <c r="Z466" s="122" t="str">
        <f t="shared" si="5"/>
        <v/>
      </c>
      <c r="AA466" s="122" t="b">
        <f t="shared" si="6"/>
        <v>0</v>
      </c>
      <c r="AB466" s="147" t="b">
        <v>0</v>
      </c>
      <c r="AC466" s="148">
        <v>617.0</v>
      </c>
      <c r="AD466" s="149" t="b">
        <v>1</v>
      </c>
      <c r="AE466" s="125" t="str">
        <f t="shared" si="7"/>
        <v/>
      </c>
      <c r="AF466" s="117" t="b">
        <f t="shared" si="8"/>
        <v>0</v>
      </c>
      <c r="AG466" s="126" t="b">
        <f t="shared" si="9"/>
        <v>0</v>
      </c>
      <c r="AH466" s="148"/>
      <c r="AI466" s="150"/>
      <c r="AJ466" s="146"/>
      <c r="AK466" s="83" t="str">
        <f t="shared" si="10"/>
        <v>Negative</v>
      </c>
      <c r="AL466" s="147"/>
      <c r="AM466" s="83" t="s">
        <v>280</v>
      </c>
      <c r="AN466" s="83" t="s">
        <v>678</v>
      </c>
      <c r="AO466" s="83" t="str">
        <f>IFERROR(__xludf.DUMMYFUNCTION("IF($AG466, ""DELETED"",TRIM(JOIN("" "",D466:E466)))"),"")</f>
        <v/>
      </c>
      <c r="AP466" s="83" t="str">
        <f t="shared" ref="AP466:AQ466" si="490">IF($AG466, "DELETED", TRIM(CONCATENATE(F466,I466,U466)))</f>
        <v/>
      </c>
      <c r="AQ466" s="83" t="str">
        <f t="shared" si="490"/>
        <v/>
      </c>
      <c r="AR466" s="83" t="str">
        <f>IFERROR(__xludf.DUMMYFUNCTION("IF($AG466, ""DELETED"", TRIM(JOIN("" "",AP466,AQ466)))"),"")</f>
        <v/>
      </c>
      <c r="AS466" s="127"/>
      <c r="AT466" s="128" t="b">
        <f t="shared" si="12"/>
        <v>0</v>
      </c>
      <c r="AU466" s="128" t="str">
        <f t="shared" si="13"/>
        <v/>
      </c>
      <c r="AV466" s="128" t="str">
        <f t="shared" si="14"/>
        <v/>
      </c>
      <c r="AW466" s="128" t="str">
        <f t="shared" si="15"/>
        <v/>
      </c>
      <c r="AX466" s="129" t="str">
        <f t="shared" si="16"/>
        <v/>
      </c>
      <c r="AY466" s="143"/>
      <c r="AZ466" s="130"/>
      <c r="BA466" s="131" t="str">
        <f t="shared" si="17"/>
        <v/>
      </c>
      <c r="BB466" s="143"/>
      <c r="BC466" s="143"/>
      <c r="BD466" s="132"/>
      <c r="BE466" s="141"/>
      <c r="BF466" s="134" t="str">
        <f t="shared" si="18"/>
        <v/>
      </c>
      <c r="BG466" s="135" t="str">
        <f t="shared" si="19"/>
        <v>FLB3935__44515_0.180509259259259___Negative_44515_0.394664351851852_</v>
      </c>
      <c r="BH466" s="136" t="str">
        <f t="shared" si="20"/>
        <v/>
      </c>
      <c r="BI466" s="141" t="s">
        <v>1307</v>
      </c>
      <c r="BJ466" s="137" t="str">
        <f t="shared" si="21"/>
        <v>FLE466</v>
      </c>
      <c r="BK466" s="138" t="b">
        <f t="shared" si="22"/>
        <v>0</v>
      </c>
      <c r="BL466" s="137" t="str">
        <f t="shared" si="23"/>
        <v/>
      </c>
      <c r="BM466" s="132"/>
      <c r="BN466" s="8" t="b">
        <f t="shared" si="24"/>
        <v>1</v>
      </c>
      <c r="BO466" s="139" t="b">
        <f t="shared" si="25"/>
        <v>0</v>
      </c>
      <c r="BP466" s="140" t="b">
        <f t="shared" si="26"/>
        <v>1</v>
      </c>
      <c r="BQ466" s="4"/>
      <c r="BR466" s="4" t="str">
        <f t="shared" si="27"/>
        <v/>
      </c>
      <c r="BS466" s="4"/>
      <c r="BT466" s="4"/>
    </row>
    <row r="467">
      <c r="A467" s="143" t="s">
        <v>1308</v>
      </c>
      <c r="B467" s="144">
        <v>44515.0</v>
      </c>
      <c r="C467" s="115">
        <v>0.18075231481481482</v>
      </c>
      <c r="D467" s="4"/>
      <c r="E467" s="143"/>
      <c r="F467" s="149"/>
      <c r="G467" s="149"/>
      <c r="H467" s="151"/>
      <c r="I467" s="4"/>
      <c r="J467" s="4"/>
      <c r="K467" s="4" t="s">
        <v>622</v>
      </c>
      <c r="L467" s="145">
        <v>44515.0</v>
      </c>
      <c r="M467" s="115">
        <v>0.39466435185185184</v>
      </c>
      <c r="N467" s="4"/>
      <c r="O467" s="4"/>
      <c r="P467" s="116" t="b">
        <f>IFNA(IF(VLOOKUP($A467,'Add from APT'!$AA$2:$AC808,3,FALSE)&gt;0,TRUE,FALSE),"ER - NOT IN APT")</f>
        <v>0</v>
      </c>
      <c r="Q467" s="82" t="str">
        <f>IF(ISLOGICAL(P467),IF(P467,"ER - REPS IN APT", IFNA(VLOOKUP($A467,RAW_APT!$A$3:$M808,7,FALSE),"ER - NOT IN APT")),P467)</f>
        <v>Result</v>
      </c>
      <c r="R467" s="117" t="b">
        <f t="shared" si="2"/>
        <v>1</v>
      </c>
      <c r="S467" s="116">
        <f t="shared" si="3"/>
        <v>1</v>
      </c>
      <c r="T467" s="148">
        <v>0.0</v>
      </c>
      <c r="U467" s="149"/>
      <c r="V467" s="149"/>
      <c r="W467" s="149"/>
      <c r="X467" s="120" t="b">
        <f t="shared" si="4"/>
        <v>0</v>
      </c>
      <c r="Y467" s="121" t="b">
        <v>0</v>
      </c>
      <c r="Z467" s="122" t="str">
        <f t="shared" si="5"/>
        <v/>
      </c>
      <c r="AA467" s="122" t="b">
        <f t="shared" si="6"/>
        <v>0</v>
      </c>
      <c r="AB467" s="147" t="b">
        <v>0</v>
      </c>
      <c r="AC467" s="148">
        <v>616.0</v>
      </c>
      <c r="AD467" s="149" t="b">
        <v>1</v>
      </c>
      <c r="AE467" s="125" t="str">
        <f t="shared" si="7"/>
        <v/>
      </c>
      <c r="AF467" s="117" t="b">
        <f t="shared" si="8"/>
        <v>0</v>
      </c>
      <c r="AG467" s="126" t="b">
        <f t="shared" si="9"/>
        <v>0</v>
      </c>
      <c r="AH467" s="148"/>
      <c r="AI467" s="150"/>
      <c r="AJ467" s="146"/>
      <c r="AK467" s="83" t="str">
        <f t="shared" si="10"/>
        <v>Negative</v>
      </c>
      <c r="AL467" s="147"/>
      <c r="AM467" s="83" t="s">
        <v>280</v>
      </c>
      <c r="AN467" s="83" t="s">
        <v>488</v>
      </c>
      <c r="AO467" s="83" t="str">
        <f>IFERROR(__xludf.DUMMYFUNCTION("IF($AG467, ""DELETED"",TRIM(JOIN("" "",D467:E467)))"),"")</f>
        <v/>
      </c>
      <c r="AP467" s="83" t="str">
        <f t="shared" ref="AP467:AQ467" si="491">IF($AG467, "DELETED", TRIM(CONCATENATE(F467,I467,U467)))</f>
        <v/>
      </c>
      <c r="AQ467" s="83" t="str">
        <f t="shared" si="491"/>
        <v/>
      </c>
      <c r="AR467" s="83" t="str">
        <f>IFERROR(__xludf.DUMMYFUNCTION("IF($AG467, ""DELETED"", TRIM(JOIN("" "",AP467,AQ467)))"),"")</f>
        <v/>
      </c>
      <c r="AS467" s="127"/>
      <c r="AT467" s="128" t="b">
        <f t="shared" si="12"/>
        <v>0</v>
      </c>
      <c r="AU467" s="128" t="str">
        <f t="shared" si="13"/>
        <v/>
      </c>
      <c r="AV467" s="128" t="str">
        <f t="shared" si="14"/>
        <v/>
      </c>
      <c r="AW467" s="128" t="str">
        <f t="shared" si="15"/>
        <v/>
      </c>
      <c r="AX467" s="129" t="str">
        <f t="shared" si="16"/>
        <v/>
      </c>
      <c r="AY467" s="143"/>
      <c r="AZ467" s="130"/>
      <c r="BA467" s="131" t="str">
        <f t="shared" si="17"/>
        <v/>
      </c>
      <c r="BB467" s="143"/>
      <c r="BC467" s="143"/>
      <c r="BD467" s="132"/>
      <c r="BE467" s="141"/>
      <c r="BF467" s="134" t="str">
        <f t="shared" si="18"/>
        <v/>
      </c>
      <c r="BG467" s="135" t="str">
        <f t="shared" si="19"/>
        <v>FLB3939__44515_0.180752314814815___Negative_44515_0.394664351851852_</v>
      </c>
      <c r="BH467" s="136" t="str">
        <f t="shared" si="20"/>
        <v/>
      </c>
      <c r="BI467" s="141" t="s">
        <v>1309</v>
      </c>
      <c r="BJ467" s="137" t="str">
        <f t="shared" si="21"/>
        <v>FLE467</v>
      </c>
      <c r="BK467" s="138" t="b">
        <f t="shared" si="22"/>
        <v>0</v>
      </c>
      <c r="BL467" s="137" t="str">
        <f t="shared" si="23"/>
        <v/>
      </c>
      <c r="BM467" s="132"/>
      <c r="BN467" s="8" t="b">
        <f t="shared" si="24"/>
        <v>1</v>
      </c>
      <c r="BO467" s="139" t="b">
        <f t="shared" si="25"/>
        <v>0</v>
      </c>
      <c r="BP467" s="140" t="b">
        <f t="shared" si="26"/>
        <v>1</v>
      </c>
      <c r="BQ467" s="4"/>
      <c r="BR467" s="4" t="str">
        <f t="shared" si="27"/>
        <v/>
      </c>
      <c r="BS467" s="4"/>
      <c r="BT467" s="4"/>
    </row>
    <row r="468">
      <c r="A468" s="143" t="s">
        <v>1310</v>
      </c>
      <c r="B468" s="144">
        <v>44515.0</v>
      </c>
      <c r="C468" s="115">
        <v>0.18099537037037036</v>
      </c>
      <c r="D468" s="4"/>
      <c r="E468" s="143"/>
      <c r="F468" s="149"/>
      <c r="G468" s="147"/>
      <c r="H468" s="151"/>
      <c r="I468" s="4"/>
      <c r="J468" s="4"/>
      <c r="K468" s="4" t="s">
        <v>622</v>
      </c>
      <c r="L468" s="145">
        <v>44515.0</v>
      </c>
      <c r="M468" s="115">
        <v>0.39466435185185184</v>
      </c>
      <c r="N468" s="151"/>
      <c r="O468" s="4"/>
      <c r="P468" s="116" t="b">
        <f>IFNA(IF(VLOOKUP($A468,'Add from APT'!$AA$2:$AC808,3,FALSE)&gt;0,TRUE,FALSE),"ER - NOT IN APT")</f>
        <v>0</v>
      </c>
      <c r="Q468" s="82" t="str">
        <f>IF(ISLOGICAL(P468),IF(P468,"ER - REPS IN APT", IFNA(VLOOKUP($A468,RAW_APT!$A$3:$M808,7,FALSE),"ER - NOT IN APT")),P468)</f>
        <v>Result</v>
      </c>
      <c r="R468" s="117" t="b">
        <f t="shared" si="2"/>
        <v>1</v>
      </c>
      <c r="S468" s="116">
        <f t="shared" si="3"/>
        <v>1</v>
      </c>
      <c r="T468" s="148">
        <v>0.0</v>
      </c>
      <c r="U468" s="149"/>
      <c r="V468" s="147"/>
      <c r="W468" s="147"/>
      <c r="X468" s="120" t="b">
        <f t="shared" si="4"/>
        <v>0</v>
      </c>
      <c r="Y468" s="121" t="b">
        <v>0</v>
      </c>
      <c r="Z468" s="122" t="str">
        <f t="shared" si="5"/>
        <v/>
      </c>
      <c r="AA468" s="122" t="b">
        <f t="shared" si="6"/>
        <v>0</v>
      </c>
      <c r="AB468" s="147" t="b">
        <v>0</v>
      </c>
      <c r="AC468" s="148">
        <v>615.0</v>
      </c>
      <c r="AD468" s="149" t="b">
        <v>1</v>
      </c>
      <c r="AE468" s="125" t="str">
        <f t="shared" si="7"/>
        <v/>
      </c>
      <c r="AF468" s="117" t="b">
        <f t="shared" si="8"/>
        <v>0</v>
      </c>
      <c r="AG468" s="126" t="b">
        <f t="shared" si="9"/>
        <v>0</v>
      </c>
      <c r="AH468" s="148"/>
      <c r="AI468" s="150"/>
      <c r="AJ468" s="146"/>
      <c r="AK468" s="83" t="str">
        <f t="shared" si="10"/>
        <v>Negative</v>
      </c>
      <c r="AL468" s="147"/>
      <c r="AM468" s="83" t="s">
        <v>280</v>
      </c>
      <c r="AN468" s="83" t="s">
        <v>681</v>
      </c>
      <c r="AO468" s="83" t="str">
        <f>IFERROR(__xludf.DUMMYFUNCTION("IF($AG468, ""DELETED"",TRIM(JOIN("" "",D468:E468)))"),"")</f>
        <v/>
      </c>
      <c r="AP468" s="83" t="str">
        <f t="shared" ref="AP468:AQ468" si="492">IF($AG468, "DELETED", TRIM(CONCATENATE(F468,I468,U468)))</f>
        <v/>
      </c>
      <c r="AQ468" s="83" t="str">
        <f t="shared" si="492"/>
        <v/>
      </c>
      <c r="AR468" s="83" t="str">
        <f>IFERROR(__xludf.DUMMYFUNCTION("IF($AG468, ""DELETED"", TRIM(JOIN("" "",AP468,AQ468)))"),"")</f>
        <v/>
      </c>
      <c r="AS468" s="127"/>
      <c r="AT468" s="128" t="b">
        <f t="shared" si="12"/>
        <v>0</v>
      </c>
      <c r="AU468" s="128" t="str">
        <f t="shared" si="13"/>
        <v/>
      </c>
      <c r="AV468" s="128" t="str">
        <f t="shared" si="14"/>
        <v/>
      </c>
      <c r="AW468" s="128" t="str">
        <f t="shared" si="15"/>
        <v/>
      </c>
      <c r="AX468" s="129" t="str">
        <f t="shared" si="16"/>
        <v/>
      </c>
      <c r="AY468" s="143"/>
      <c r="AZ468" s="130"/>
      <c r="BA468" s="131" t="str">
        <f t="shared" si="17"/>
        <v/>
      </c>
      <c r="BB468" s="143"/>
      <c r="BC468" s="143"/>
      <c r="BD468" s="132"/>
      <c r="BE468" s="141"/>
      <c r="BF468" s="134" t="str">
        <f t="shared" si="18"/>
        <v/>
      </c>
      <c r="BG468" s="135" t="str">
        <f t="shared" si="19"/>
        <v>FLB3936__44515_0.18099537037037___Negative_44515_0.394664351851852_</v>
      </c>
      <c r="BH468" s="136" t="str">
        <f t="shared" si="20"/>
        <v/>
      </c>
      <c r="BI468" s="141" t="s">
        <v>1311</v>
      </c>
      <c r="BJ468" s="137" t="str">
        <f t="shared" si="21"/>
        <v>FLE468</v>
      </c>
      <c r="BK468" s="138" t="b">
        <f t="shared" si="22"/>
        <v>0</v>
      </c>
      <c r="BL468" s="137" t="str">
        <f t="shared" si="23"/>
        <v/>
      </c>
      <c r="BM468" s="132"/>
      <c r="BN468" s="8" t="b">
        <f t="shared" si="24"/>
        <v>1</v>
      </c>
      <c r="BO468" s="139" t="b">
        <f t="shared" si="25"/>
        <v>0</v>
      </c>
      <c r="BP468" s="140" t="b">
        <f t="shared" si="26"/>
        <v>1</v>
      </c>
      <c r="BQ468" s="4"/>
      <c r="BR468" s="4" t="str">
        <f t="shared" si="27"/>
        <v/>
      </c>
      <c r="BS468" s="4"/>
      <c r="BT468" s="4"/>
    </row>
    <row r="469">
      <c r="A469" s="4" t="s">
        <v>1312</v>
      </c>
      <c r="B469" s="144">
        <v>44515.0</v>
      </c>
      <c r="C469" s="115">
        <v>0.18311342592592592</v>
      </c>
      <c r="D469" s="4"/>
      <c r="E469" s="143"/>
      <c r="F469" s="4"/>
      <c r="G469" s="4"/>
      <c r="H469" s="151"/>
      <c r="I469" s="4"/>
      <c r="J469" s="4"/>
      <c r="K469" s="4" t="s">
        <v>622</v>
      </c>
      <c r="L469" s="145">
        <v>44515.0</v>
      </c>
      <c r="M469" s="115">
        <v>0.39466435185185184</v>
      </c>
      <c r="N469" s="4"/>
      <c r="O469" s="4"/>
      <c r="P469" s="116" t="b">
        <f>IFNA(IF(VLOOKUP($A469,'Add from APT'!$AA$2:$AC808,3,FALSE)&gt;0,TRUE,FALSE),"ER - NOT IN APT")</f>
        <v>0</v>
      </c>
      <c r="Q469" s="82" t="str">
        <f>IF(ISLOGICAL(P469),IF(P469,"ER - REPS IN APT", IFNA(VLOOKUP($A469,RAW_APT!$A$3:$M808,7,FALSE),"ER - NOT IN APT")),P469)</f>
        <v>Result</v>
      </c>
      <c r="R469" s="117" t="b">
        <f t="shared" si="2"/>
        <v>1</v>
      </c>
      <c r="S469" s="116">
        <f t="shared" si="3"/>
        <v>1</v>
      </c>
      <c r="T469" s="146"/>
      <c r="U469" s="147"/>
      <c r="V469" s="147"/>
      <c r="W469" s="147"/>
      <c r="X469" s="120" t="b">
        <f t="shared" si="4"/>
        <v>0</v>
      </c>
      <c r="Y469" s="121" t="b">
        <v>0</v>
      </c>
      <c r="Z469" s="122" t="str">
        <f t="shared" si="5"/>
        <v/>
      </c>
      <c r="AA469" s="122" t="b">
        <f t="shared" si="6"/>
        <v>0</v>
      </c>
      <c r="AB469" s="147" t="b">
        <v>0</v>
      </c>
      <c r="AC469" s="148">
        <v>167.0</v>
      </c>
      <c r="AD469" s="149" t="b">
        <v>0</v>
      </c>
      <c r="AE469" s="125" t="str">
        <f t="shared" si="7"/>
        <v/>
      </c>
      <c r="AF469" s="117" t="b">
        <f t="shared" si="8"/>
        <v>0</v>
      </c>
      <c r="AG469" s="126" t="b">
        <f t="shared" si="9"/>
        <v>0</v>
      </c>
      <c r="AH469" s="148"/>
      <c r="AI469" s="150"/>
      <c r="AJ469" s="146"/>
      <c r="AK469" s="83" t="str">
        <f t="shared" si="10"/>
        <v>Negative</v>
      </c>
      <c r="AL469" s="147"/>
      <c r="AM469" s="83" t="s">
        <v>280</v>
      </c>
      <c r="AN469" s="83" t="s">
        <v>363</v>
      </c>
      <c r="AO469" s="83" t="str">
        <f>IFERROR(__xludf.DUMMYFUNCTION("IF($AG469, ""DELETED"",TRIM(JOIN("" "",D469:E469)))"),"")</f>
        <v/>
      </c>
      <c r="AP469" s="83" t="str">
        <f t="shared" ref="AP469:AQ469" si="493">IF($AG469, "DELETED", TRIM(CONCATENATE(F469,I469,U469)))</f>
        <v/>
      </c>
      <c r="AQ469" s="83" t="str">
        <f t="shared" si="493"/>
        <v/>
      </c>
      <c r="AR469" s="83" t="str">
        <f>IFERROR(__xludf.DUMMYFUNCTION("IF($AG469, ""DELETED"", TRIM(JOIN("" "",AP469,AQ469)))"),"")</f>
        <v/>
      </c>
      <c r="AS469" s="127"/>
      <c r="AT469" s="128" t="b">
        <f t="shared" si="12"/>
        <v>0</v>
      </c>
      <c r="AU469" s="128" t="str">
        <f t="shared" si="13"/>
        <v/>
      </c>
      <c r="AV469" s="128" t="str">
        <f t="shared" si="14"/>
        <v/>
      </c>
      <c r="AW469" s="128" t="str">
        <f t="shared" si="15"/>
        <v/>
      </c>
      <c r="AX469" s="129" t="str">
        <f t="shared" si="16"/>
        <v/>
      </c>
      <c r="AY469" s="143"/>
      <c r="AZ469" s="130"/>
      <c r="BA469" s="131" t="str">
        <f t="shared" si="17"/>
        <v/>
      </c>
      <c r="BB469" s="143"/>
      <c r="BC469" s="143"/>
      <c r="BD469" s="132"/>
      <c r="BE469" s="141"/>
      <c r="BF469" s="134" t="str">
        <f t="shared" si="18"/>
        <v/>
      </c>
      <c r="BG469" s="135" t="str">
        <f t="shared" si="19"/>
        <v>FLB4104__44515_0.183113425925926___Negative_44515_0.394664351851852_</v>
      </c>
      <c r="BH469" s="136" t="str">
        <f t="shared" si="20"/>
        <v/>
      </c>
      <c r="BI469" s="141" t="s">
        <v>1313</v>
      </c>
      <c r="BJ469" s="137" t="str">
        <f t="shared" si="21"/>
        <v>FLE472</v>
      </c>
      <c r="BK469" s="138" t="b">
        <f t="shared" si="22"/>
        <v>0</v>
      </c>
      <c r="BL469" s="137" t="str">
        <f t="shared" si="23"/>
        <v/>
      </c>
      <c r="BM469" s="132"/>
      <c r="BN469" s="8" t="b">
        <f t="shared" si="24"/>
        <v>1</v>
      </c>
      <c r="BO469" s="139" t="b">
        <f t="shared" si="25"/>
        <v>0</v>
      </c>
      <c r="BP469" s="140" t="b">
        <f t="shared" si="26"/>
        <v>1</v>
      </c>
      <c r="BQ469" s="4"/>
      <c r="BR469" s="4" t="str">
        <f t="shared" si="27"/>
        <v/>
      </c>
      <c r="BS469" s="4"/>
      <c r="BT469" s="4"/>
    </row>
    <row r="470">
      <c r="A470" s="143" t="s">
        <v>1314</v>
      </c>
      <c r="B470" s="144">
        <v>44515.0</v>
      </c>
      <c r="C470" s="115">
        <v>0.18336805555555555</v>
      </c>
      <c r="D470" s="4"/>
      <c r="E470" s="143"/>
      <c r="F470" s="149"/>
      <c r="G470" s="147"/>
      <c r="H470" s="151"/>
      <c r="I470" s="4"/>
      <c r="J470" s="4"/>
      <c r="K470" s="4" t="s">
        <v>622</v>
      </c>
      <c r="L470" s="145">
        <v>44515.0</v>
      </c>
      <c r="M470" s="115">
        <v>0.39466435185185184</v>
      </c>
      <c r="N470" s="151"/>
      <c r="O470" s="4"/>
      <c r="P470" s="116" t="b">
        <f>IFNA(IF(VLOOKUP($A470,'Add from APT'!$AA$2:$AC808,3,FALSE)&gt;0,TRUE,FALSE),"ER - NOT IN APT")</f>
        <v>0</v>
      </c>
      <c r="Q470" s="82" t="str">
        <f>IF(ISLOGICAL(P470),IF(P470,"ER - REPS IN APT", IFNA(VLOOKUP($A470,RAW_APT!$A$3:$M808,7,FALSE),"ER - NOT IN APT")),P470)</f>
        <v>Result</v>
      </c>
      <c r="R470" s="117" t="b">
        <f t="shared" si="2"/>
        <v>1</v>
      </c>
      <c r="S470" s="116">
        <f t="shared" si="3"/>
        <v>1</v>
      </c>
      <c r="T470" s="148">
        <v>0.0</v>
      </c>
      <c r="U470" s="149"/>
      <c r="V470" s="147"/>
      <c r="W470" s="147"/>
      <c r="X470" s="120" t="b">
        <f t="shared" si="4"/>
        <v>0</v>
      </c>
      <c r="Y470" s="121" t="b">
        <v>0</v>
      </c>
      <c r="Z470" s="122" t="str">
        <f t="shared" si="5"/>
        <v/>
      </c>
      <c r="AA470" s="122" t="b">
        <f t="shared" si="6"/>
        <v>0</v>
      </c>
      <c r="AB470" s="147" t="b">
        <v>0</v>
      </c>
      <c r="AC470" s="148">
        <v>614.0</v>
      </c>
      <c r="AD470" s="149" t="b">
        <v>1</v>
      </c>
      <c r="AE470" s="125" t="str">
        <f t="shared" si="7"/>
        <v/>
      </c>
      <c r="AF470" s="117" t="b">
        <f t="shared" si="8"/>
        <v>0</v>
      </c>
      <c r="AG470" s="126" t="b">
        <f t="shared" si="9"/>
        <v>0</v>
      </c>
      <c r="AH470" s="148"/>
      <c r="AI470" s="150"/>
      <c r="AJ470" s="146"/>
      <c r="AK470" s="83" t="str">
        <f t="shared" si="10"/>
        <v>Negative</v>
      </c>
      <c r="AL470" s="147"/>
      <c r="AM470" s="83" t="s">
        <v>280</v>
      </c>
      <c r="AN470" s="83" t="s">
        <v>1315</v>
      </c>
      <c r="AO470" s="83" t="str">
        <f>IFERROR(__xludf.DUMMYFUNCTION("IF($AG470, ""DELETED"",TRIM(JOIN("" "",D470:E470)))"),"")</f>
        <v/>
      </c>
      <c r="AP470" s="83" t="str">
        <f t="shared" ref="AP470:AQ470" si="494">IF($AG470, "DELETED", TRIM(CONCATENATE(F470,I470,U470)))</f>
        <v/>
      </c>
      <c r="AQ470" s="83" t="str">
        <f t="shared" si="494"/>
        <v/>
      </c>
      <c r="AR470" s="83" t="str">
        <f>IFERROR(__xludf.DUMMYFUNCTION("IF($AG470, ""DELETED"", TRIM(JOIN("" "",AP470,AQ470)))"),"")</f>
        <v/>
      </c>
      <c r="AS470" s="127"/>
      <c r="AT470" s="128" t="b">
        <f t="shared" si="12"/>
        <v>0</v>
      </c>
      <c r="AU470" s="128" t="str">
        <f t="shared" si="13"/>
        <v/>
      </c>
      <c r="AV470" s="128" t="str">
        <f t="shared" si="14"/>
        <v/>
      </c>
      <c r="AW470" s="128" t="str">
        <f t="shared" si="15"/>
        <v/>
      </c>
      <c r="AX470" s="129" t="str">
        <f t="shared" si="16"/>
        <v/>
      </c>
      <c r="AY470" s="143"/>
      <c r="AZ470" s="130"/>
      <c r="BA470" s="131" t="str">
        <f t="shared" si="17"/>
        <v/>
      </c>
      <c r="BB470" s="143"/>
      <c r="BC470" s="143"/>
      <c r="BD470" s="132"/>
      <c r="BE470" s="141"/>
      <c r="BF470" s="134" t="str">
        <f t="shared" si="18"/>
        <v/>
      </c>
      <c r="BG470" s="135" t="str">
        <f t="shared" si="19"/>
        <v>FLB4096__44515_0.183368055555556___Negative_44515_0.394664351851852_</v>
      </c>
      <c r="BH470" s="136" t="str">
        <f t="shared" si="20"/>
        <v/>
      </c>
      <c r="BI470" s="141" t="s">
        <v>1316</v>
      </c>
      <c r="BJ470" s="137" t="str">
        <f t="shared" si="21"/>
        <v>FLE473</v>
      </c>
      <c r="BK470" s="138" t="b">
        <f t="shared" si="22"/>
        <v>0</v>
      </c>
      <c r="BL470" s="137" t="str">
        <f t="shared" si="23"/>
        <v/>
      </c>
      <c r="BM470" s="132"/>
      <c r="BN470" s="8" t="b">
        <f t="shared" si="24"/>
        <v>1</v>
      </c>
      <c r="BO470" s="139" t="b">
        <f t="shared" si="25"/>
        <v>0</v>
      </c>
      <c r="BP470" s="140" t="b">
        <f t="shared" si="26"/>
        <v>1</v>
      </c>
      <c r="BQ470" s="4"/>
      <c r="BR470" s="4" t="str">
        <f t="shared" si="27"/>
        <v/>
      </c>
      <c r="BS470" s="4"/>
      <c r="BT470" s="4"/>
    </row>
    <row r="471">
      <c r="A471" s="143" t="s">
        <v>1317</v>
      </c>
      <c r="B471" s="144">
        <v>44515.0</v>
      </c>
      <c r="C471" s="115">
        <v>0.1836111111111111</v>
      </c>
      <c r="D471" s="4"/>
      <c r="E471" s="143"/>
      <c r="F471" s="149"/>
      <c r="G471" s="147"/>
      <c r="H471" s="151"/>
      <c r="I471" s="4"/>
      <c r="J471" s="4"/>
      <c r="K471" s="4" t="s">
        <v>622</v>
      </c>
      <c r="L471" s="145">
        <v>44515.0</v>
      </c>
      <c r="M471" s="115">
        <v>0.39466435185185184</v>
      </c>
      <c r="N471" s="151"/>
      <c r="O471" s="4"/>
      <c r="P471" s="116" t="b">
        <f>IFNA(IF(VLOOKUP($A471,'Add from APT'!$AA$2:$AC808,3,FALSE)&gt;0,TRUE,FALSE),"ER - NOT IN APT")</f>
        <v>0</v>
      </c>
      <c r="Q471" s="82" t="str">
        <f>IF(ISLOGICAL(P471),IF(P471,"ER - REPS IN APT", IFNA(VLOOKUP($A471,RAW_APT!$A$3:$M808,7,FALSE),"ER - NOT IN APT")),P471)</f>
        <v>Result</v>
      </c>
      <c r="R471" s="117" t="b">
        <f t="shared" si="2"/>
        <v>1</v>
      </c>
      <c r="S471" s="116">
        <f t="shared" si="3"/>
        <v>1</v>
      </c>
      <c r="T471" s="148">
        <v>0.0</v>
      </c>
      <c r="U471" s="149"/>
      <c r="V471" s="147"/>
      <c r="W471" s="147"/>
      <c r="X471" s="120" t="b">
        <f t="shared" si="4"/>
        <v>0</v>
      </c>
      <c r="Y471" s="121" t="b">
        <v>0</v>
      </c>
      <c r="Z471" s="122" t="str">
        <f t="shared" si="5"/>
        <v/>
      </c>
      <c r="AA471" s="122" t="b">
        <f t="shared" si="6"/>
        <v>0</v>
      </c>
      <c r="AB471" s="147" t="b">
        <v>0</v>
      </c>
      <c r="AC471" s="148">
        <v>613.0</v>
      </c>
      <c r="AD471" s="149" t="b">
        <v>1</v>
      </c>
      <c r="AE471" s="125" t="str">
        <f t="shared" si="7"/>
        <v/>
      </c>
      <c r="AF471" s="117" t="b">
        <f t="shared" si="8"/>
        <v>0</v>
      </c>
      <c r="AG471" s="126" t="b">
        <f t="shared" si="9"/>
        <v>0</v>
      </c>
      <c r="AH471" s="148"/>
      <c r="AI471" s="150"/>
      <c r="AJ471" s="146"/>
      <c r="AK471" s="83" t="str">
        <f t="shared" si="10"/>
        <v>Negative</v>
      </c>
      <c r="AL471" s="147"/>
      <c r="AM471" s="83" t="s">
        <v>280</v>
      </c>
      <c r="AN471" s="83" t="s">
        <v>1318</v>
      </c>
      <c r="AO471" s="83" t="str">
        <f>IFERROR(__xludf.DUMMYFUNCTION("IF($AG471, ""DELETED"",TRIM(JOIN("" "",D471:E471)))"),"")</f>
        <v/>
      </c>
      <c r="AP471" s="83" t="str">
        <f t="shared" ref="AP471:AQ471" si="495">IF($AG471, "DELETED", TRIM(CONCATENATE(F471,I471,U471)))</f>
        <v/>
      </c>
      <c r="AQ471" s="83" t="str">
        <f t="shared" si="495"/>
        <v/>
      </c>
      <c r="AR471" s="83" t="str">
        <f>IFERROR(__xludf.DUMMYFUNCTION("IF($AG471, ""DELETED"", TRIM(JOIN("" "",AP471,AQ471)))"),"")</f>
        <v/>
      </c>
      <c r="AS471" s="127"/>
      <c r="AT471" s="128" t="b">
        <f t="shared" si="12"/>
        <v>0</v>
      </c>
      <c r="AU471" s="128" t="str">
        <f t="shared" si="13"/>
        <v/>
      </c>
      <c r="AV471" s="128" t="str">
        <f t="shared" si="14"/>
        <v/>
      </c>
      <c r="AW471" s="128" t="str">
        <f t="shared" si="15"/>
        <v/>
      </c>
      <c r="AX471" s="129" t="str">
        <f t="shared" si="16"/>
        <v/>
      </c>
      <c r="AY471" s="143"/>
      <c r="AZ471" s="130"/>
      <c r="BA471" s="131" t="str">
        <f t="shared" si="17"/>
        <v/>
      </c>
      <c r="BB471" s="143"/>
      <c r="BC471" s="143"/>
      <c r="BD471" s="132"/>
      <c r="BE471" s="141"/>
      <c r="BF471" s="134" t="str">
        <f t="shared" si="18"/>
        <v/>
      </c>
      <c r="BG471" s="135" t="str">
        <f t="shared" si="19"/>
        <v>FLB4106__44515_0.183611111111111___Negative_44515_0.394664351851852_</v>
      </c>
      <c r="BH471" s="136" t="str">
        <f t="shared" si="20"/>
        <v/>
      </c>
      <c r="BI471" s="141" t="s">
        <v>1319</v>
      </c>
      <c r="BJ471" s="137" t="str">
        <f t="shared" si="21"/>
        <v>FLE480</v>
      </c>
      <c r="BK471" s="138" t="b">
        <f t="shared" si="22"/>
        <v>0</v>
      </c>
      <c r="BL471" s="137" t="str">
        <f t="shared" si="23"/>
        <v/>
      </c>
      <c r="BM471" s="132"/>
      <c r="BN471" s="8" t="b">
        <f t="shared" si="24"/>
        <v>1</v>
      </c>
      <c r="BO471" s="139" t="b">
        <f t="shared" si="25"/>
        <v>0</v>
      </c>
      <c r="BP471" s="140" t="b">
        <f t="shared" si="26"/>
        <v>1</v>
      </c>
      <c r="BQ471" s="4"/>
      <c r="BR471" s="4" t="str">
        <f t="shared" si="27"/>
        <v/>
      </c>
      <c r="BS471" s="4"/>
      <c r="BT471" s="4"/>
    </row>
    <row r="472">
      <c r="A472" s="4" t="s">
        <v>1320</v>
      </c>
      <c r="B472" s="144">
        <v>44515.0</v>
      </c>
      <c r="C472" s="115">
        <v>0.18506944444444445</v>
      </c>
      <c r="D472" s="4"/>
      <c r="E472" s="143"/>
      <c r="F472" s="4"/>
      <c r="G472" s="4"/>
      <c r="H472" s="151"/>
      <c r="I472" s="4"/>
      <c r="J472" s="4"/>
      <c r="K472" s="4" t="s">
        <v>622</v>
      </c>
      <c r="L472" s="145">
        <v>44515.0</v>
      </c>
      <c r="M472" s="115">
        <v>0.39466435185185184</v>
      </c>
      <c r="N472" s="4"/>
      <c r="O472" s="4"/>
      <c r="P472" s="116" t="b">
        <f>IFNA(IF(VLOOKUP($A472,'Add from APT'!$AA$2:$AC808,3,FALSE)&gt;0,TRUE,FALSE),"ER - NOT IN APT")</f>
        <v>0</v>
      </c>
      <c r="Q472" s="82" t="str">
        <f>IF(ISLOGICAL(P472),IF(P472,"ER - REPS IN APT", IFNA(VLOOKUP($A472,RAW_APT!$A$3:$M808,7,FALSE),"ER - NOT IN APT")),P472)</f>
        <v>Result</v>
      </c>
      <c r="R472" s="117" t="b">
        <f t="shared" si="2"/>
        <v>1</v>
      </c>
      <c r="S472" s="116">
        <f t="shared" si="3"/>
        <v>1</v>
      </c>
      <c r="T472" s="146"/>
      <c r="U472" s="147"/>
      <c r="V472" s="147"/>
      <c r="W472" s="147"/>
      <c r="X472" s="120" t="b">
        <f t="shared" si="4"/>
        <v>0</v>
      </c>
      <c r="Y472" s="121" t="b">
        <v>0</v>
      </c>
      <c r="Z472" s="122" t="str">
        <f t="shared" si="5"/>
        <v/>
      </c>
      <c r="AA472" s="122" t="b">
        <f t="shared" si="6"/>
        <v>0</v>
      </c>
      <c r="AB472" s="147" t="b">
        <v>0</v>
      </c>
      <c r="AC472" s="148">
        <v>166.0</v>
      </c>
      <c r="AD472" s="149" t="b">
        <v>0</v>
      </c>
      <c r="AE472" s="125" t="str">
        <f t="shared" si="7"/>
        <v/>
      </c>
      <c r="AF472" s="117" t="b">
        <f t="shared" si="8"/>
        <v>0</v>
      </c>
      <c r="AG472" s="126" t="b">
        <f t="shared" si="9"/>
        <v>0</v>
      </c>
      <c r="AH472" s="148"/>
      <c r="AI472" s="150"/>
      <c r="AJ472" s="146"/>
      <c r="AK472" s="83" t="str">
        <f t="shared" si="10"/>
        <v>Negative</v>
      </c>
      <c r="AL472" s="147"/>
      <c r="AM472" s="83" t="s">
        <v>280</v>
      </c>
      <c r="AN472" s="83" t="s">
        <v>520</v>
      </c>
      <c r="AO472" s="83" t="str">
        <f>IFERROR(__xludf.DUMMYFUNCTION("IF($AG472, ""DELETED"",TRIM(JOIN("" "",D472:E472)))"),"")</f>
        <v/>
      </c>
      <c r="AP472" s="83" t="str">
        <f t="shared" ref="AP472:AQ472" si="496">IF($AG472, "DELETED", TRIM(CONCATENATE(F472,I472,U472)))</f>
        <v/>
      </c>
      <c r="AQ472" s="83" t="str">
        <f t="shared" si="496"/>
        <v/>
      </c>
      <c r="AR472" s="83" t="str">
        <f>IFERROR(__xludf.DUMMYFUNCTION("IF($AG472, ""DELETED"", TRIM(JOIN("" "",AP472,AQ472)))"),"")</f>
        <v/>
      </c>
      <c r="AS472" s="127"/>
      <c r="AT472" s="128" t="b">
        <f t="shared" si="12"/>
        <v>0</v>
      </c>
      <c r="AU472" s="128" t="str">
        <f t="shared" si="13"/>
        <v/>
      </c>
      <c r="AV472" s="128" t="str">
        <f t="shared" si="14"/>
        <v/>
      </c>
      <c r="AW472" s="128" t="str">
        <f t="shared" si="15"/>
        <v/>
      </c>
      <c r="AX472" s="129" t="str">
        <f t="shared" si="16"/>
        <v/>
      </c>
      <c r="AY472" s="143"/>
      <c r="AZ472" s="130"/>
      <c r="BA472" s="131" t="str">
        <f t="shared" si="17"/>
        <v/>
      </c>
      <c r="BB472" s="143"/>
      <c r="BC472" s="143"/>
      <c r="BD472" s="132"/>
      <c r="BE472" s="141"/>
      <c r="BF472" s="134" t="str">
        <f t="shared" si="18"/>
        <v/>
      </c>
      <c r="BG472" s="135" t="str">
        <f t="shared" si="19"/>
        <v>FLB3978__44515_0.185069444444444___Negative_44515_0.394664351851852_</v>
      </c>
      <c r="BH472" s="136" t="str">
        <f t="shared" si="20"/>
        <v/>
      </c>
      <c r="BI472" s="141" t="s">
        <v>1321</v>
      </c>
      <c r="BJ472" s="137" t="str">
        <f t="shared" si="21"/>
        <v>FLE481</v>
      </c>
      <c r="BK472" s="138" t="b">
        <f t="shared" si="22"/>
        <v>0</v>
      </c>
      <c r="BL472" s="137" t="str">
        <f t="shared" si="23"/>
        <v/>
      </c>
      <c r="BM472" s="132"/>
      <c r="BN472" s="8" t="b">
        <f t="shared" si="24"/>
        <v>1</v>
      </c>
      <c r="BO472" s="139" t="b">
        <f t="shared" si="25"/>
        <v>0</v>
      </c>
      <c r="BP472" s="140" t="b">
        <f t="shared" si="26"/>
        <v>1</v>
      </c>
      <c r="BQ472" s="4"/>
      <c r="BR472" s="4" t="str">
        <f t="shared" si="27"/>
        <v/>
      </c>
      <c r="BS472" s="4"/>
      <c r="BT472" s="4"/>
    </row>
    <row r="473">
      <c r="A473" s="4" t="s">
        <v>1322</v>
      </c>
      <c r="B473" s="144">
        <v>44515.0</v>
      </c>
      <c r="C473" s="115">
        <v>0.1854398148148148</v>
      </c>
      <c r="D473" s="4"/>
      <c r="E473" s="143"/>
      <c r="F473" s="4"/>
      <c r="G473" s="4"/>
      <c r="H473" s="151"/>
      <c r="I473" s="4"/>
      <c r="J473" s="4"/>
      <c r="K473" s="4" t="s">
        <v>622</v>
      </c>
      <c r="L473" s="145">
        <v>44515.0</v>
      </c>
      <c r="M473" s="115">
        <v>0.39466435185185184</v>
      </c>
      <c r="N473" s="4"/>
      <c r="O473" s="4"/>
      <c r="P473" s="116" t="b">
        <f>IFNA(IF(VLOOKUP($A473,'Add from APT'!$AA$2:$AC808,3,FALSE)&gt;0,TRUE,FALSE),"ER - NOT IN APT")</f>
        <v>0</v>
      </c>
      <c r="Q473" s="82" t="str">
        <f>IF(ISLOGICAL(P473),IF(P473,"ER - REPS IN APT", IFNA(VLOOKUP($A473,RAW_APT!$A$3:$M808,7,FALSE),"ER - NOT IN APT")),P473)</f>
        <v>Result</v>
      </c>
      <c r="R473" s="117" t="b">
        <f t="shared" si="2"/>
        <v>1</v>
      </c>
      <c r="S473" s="116">
        <f t="shared" si="3"/>
        <v>1</v>
      </c>
      <c r="T473" s="146"/>
      <c r="U473" s="147"/>
      <c r="V473" s="147"/>
      <c r="W473" s="147"/>
      <c r="X473" s="120" t="b">
        <f t="shared" si="4"/>
        <v>0</v>
      </c>
      <c r="Y473" s="121" t="b">
        <v>0</v>
      </c>
      <c r="Z473" s="122" t="str">
        <f t="shared" si="5"/>
        <v/>
      </c>
      <c r="AA473" s="122" t="b">
        <f t="shared" si="6"/>
        <v>0</v>
      </c>
      <c r="AB473" s="147" t="b">
        <v>0</v>
      </c>
      <c r="AC473" s="148">
        <v>165.0</v>
      </c>
      <c r="AD473" s="149" t="b">
        <v>0</v>
      </c>
      <c r="AE473" s="125" t="str">
        <f t="shared" si="7"/>
        <v/>
      </c>
      <c r="AF473" s="117" t="b">
        <f t="shared" si="8"/>
        <v>0</v>
      </c>
      <c r="AG473" s="126" t="b">
        <f t="shared" si="9"/>
        <v>0</v>
      </c>
      <c r="AH473" s="148"/>
      <c r="AI473" s="150"/>
      <c r="AJ473" s="146"/>
      <c r="AK473" s="83" t="str">
        <f t="shared" si="10"/>
        <v>Negative</v>
      </c>
      <c r="AL473" s="147"/>
      <c r="AM473" s="83" t="s">
        <v>280</v>
      </c>
      <c r="AN473" s="83" t="s">
        <v>313</v>
      </c>
      <c r="AO473" s="83" t="str">
        <f>IFERROR(__xludf.DUMMYFUNCTION("IF($AG473, ""DELETED"",TRIM(JOIN("" "",D473:E473)))"),"")</f>
        <v/>
      </c>
      <c r="AP473" s="83" t="str">
        <f t="shared" ref="AP473:AQ473" si="497">IF($AG473, "DELETED", TRIM(CONCATENATE(F473,I473,U473)))</f>
        <v/>
      </c>
      <c r="AQ473" s="83" t="str">
        <f t="shared" si="497"/>
        <v/>
      </c>
      <c r="AR473" s="83" t="str">
        <f>IFERROR(__xludf.DUMMYFUNCTION("IF($AG473, ""DELETED"", TRIM(JOIN("" "",AP473,AQ473)))"),"")</f>
        <v/>
      </c>
      <c r="AS473" s="127"/>
      <c r="AT473" s="128" t="b">
        <f t="shared" si="12"/>
        <v>0</v>
      </c>
      <c r="AU473" s="128" t="str">
        <f t="shared" si="13"/>
        <v/>
      </c>
      <c r="AV473" s="128" t="str">
        <f t="shared" si="14"/>
        <v/>
      </c>
      <c r="AW473" s="128" t="str">
        <f t="shared" si="15"/>
        <v/>
      </c>
      <c r="AX473" s="129" t="str">
        <f t="shared" si="16"/>
        <v/>
      </c>
      <c r="AY473" s="143"/>
      <c r="AZ473" s="130"/>
      <c r="BA473" s="131" t="str">
        <f t="shared" si="17"/>
        <v/>
      </c>
      <c r="BB473" s="143"/>
      <c r="BC473" s="143"/>
      <c r="BD473" s="132"/>
      <c r="BE473" s="141"/>
      <c r="BF473" s="134" t="str">
        <f t="shared" si="18"/>
        <v/>
      </c>
      <c r="BG473" s="135" t="str">
        <f t="shared" si="19"/>
        <v>FLB2737__44515_0.185439814814815___Negative_44515_0.394664351851852_</v>
      </c>
      <c r="BH473" s="136" t="str">
        <f t="shared" si="20"/>
        <v/>
      </c>
      <c r="BI473" s="141" t="s">
        <v>1323</v>
      </c>
      <c r="BJ473" s="137" t="str">
        <f t="shared" si="21"/>
        <v>FLE482</v>
      </c>
      <c r="BK473" s="138" t="b">
        <f t="shared" si="22"/>
        <v>0</v>
      </c>
      <c r="BL473" s="137" t="str">
        <f t="shared" si="23"/>
        <v/>
      </c>
      <c r="BM473" s="132"/>
      <c r="BN473" s="8" t="b">
        <f t="shared" si="24"/>
        <v>1</v>
      </c>
      <c r="BO473" s="139" t="b">
        <f t="shared" si="25"/>
        <v>0</v>
      </c>
      <c r="BP473" s="140" t="b">
        <f t="shared" si="26"/>
        <v>1</v>
      </c>
      <c r="BQ473" s="4"/>
      <c r="BR473" s="4" t="str">
        <f t="shared" si="27"/>
        <v/>
      </c>
      <c r="BS473" s="4"/>
      <c r="BT473" s="4"/>
    </row>
    <row r="474">
      <c r="A474" s="143" t="s">
        <v>1324</v>
      </c>
      <c r="B474" s="144">
        <v>44515.0</v>
      </c>
      <c r="C474" s="115">
        <v>0.18652777777777776</v>
      </c>
      <c r="D474" s="4"/>
      <c r="E474" s="143"/>
      <c r="F474" s="149"/>
      <c r="G474" s="147"/>
      <c r="H474" s="151"/>
      <c r="I474" s="4"/>
      <c r="J474" s="4"/>
      <c r="K474" s="4" t="s">
        <v>622</v>
      </c>
      <c r="L474" s="144">
        <v>44515.0</v>
      </c>
      <c r="M474" s="115">
        <v>0.39466435185185184</v>
      </c>
      <c r="N474" s="151"/>
      <c r="O474" s="4"/>
      <c r="P474" s="116" t="b">
        <f>IFNA(IF(VLOOKUP($A474,'Add from APT'!$AA$2:$AC808,3,FALSE)&gt;0,TRUE,FALSE),"ER - NOT IN APT")</f>
        <v>0</v>
      </c>
      <c r="Q474" s="82" t="str">
        <f>IF(ISLOGICAL(P474),IF(P474,"ER - REPS IN APT", IFNA(VLOOKUP($A474,RAW_APT!$A$3:$M808,7,FALSE),"ER - NOT IN APT")),P474)</f>
        <v>Result</v>
      </c>
      <c r="R474" s="117" t="b">
        <f t="shared" si="2"/>
        <v>1</v>
      </c>
      <c r="S474" s="116">
        <f t="shared" si="3"/>
        <v>1</v>
      </c>
      <c r="T474" s="148">
        <v>0.0</v>
      </c>
      <c r="U474" s="149"/>
      <c r="V474" s="147"/>
      <c r="W474" s="147"/>
      <c r="X474" s="120" t="b">
        <f t="shared" si="4"/>
        <v>0</v>
      </c>
      <c r="Y474" s="121" t="b">
        <v>0</v>
      </c>
      <c r="Z474" s="122" t="str">
        <f t="shared" si="5"/>
        <v/>
      </c>
      <c r="AA474" s="122" t="b">
        <f t="shared" si="6"/>
        <v>0</v>
      </c>
      <c r="AB474" s="147" t="b">
        <v>0</v>
      </c>
      <c r="AC474" s="148">
        <v>612.0</v>
      </c>
      <c r="AD474" s="149" t="b">
        <v>1</v>
      </c>
      <c r="AE474" s="125">
        <f t="shared" si="7"/>
        <v>299.7166667</v>
      </c>
      <c r="AF474" s="117" t="b">
        <f t="shared" si="8"/>
        <v>0</v>
      </c>
      <c r="AG474" s="126" t="b">
        <f t="shared" si="9"/>
        <v>0</v>
      </c>
      <c r="AH474" s="148"/>
      <c r="AI474" s="150"/>
      <c r="AJ474" s="146"/>
      <c r="AK474" s="83" t="str">
        <f t="shared" si="10"/>
        <v>Negative</v>
      </c>
      <c r="AL474" s="147"/>
      <c r="AM474" s="83" t="s">
        <v>280</v>
      </c>
      <c r="AN474" s="83" t="s">
        <v>610</v>
      </c>
      <c r="AO474" s="83" t="str">
        <f>IFERROR(__xludf.DUMMYFUNCTION("IF($AG474, ""DELETED"",TRIM(JOIN("" "",D474:E474)))"),"")</f>
        <v/>
      </c>
      <c r="AP474" s="83" t="str">
        <f t="shared" ref="AP474:AQ474" si="498">IF($AG474, "DELETED", TRIM(CONCATENATE(F474,I474,U474)))</f>
        <v/>
      </c>
      <c r="AQ474" s="83" t="str">
        <f t="shared" si="498"/>
        <v/>
      </c>
      <c r="AR474" s="83" t="str">
        <f>IFERROR(__xludf.DUMMYFUNCTION("IF($AG474, ""DELETED"", TRIM(JOIN("" "",AP474,AQ474)))"),"")</f>
        <v/>
      </c>
      <c r="AS474" s="127"/>
      <c r="AT474" s="128" t="b">
        <f t="shared" si="12"/>
        <v>0</v>
      </c>
      <c r="AU474" s="128" t="str">
        <f t="shared" si="13"/>
        <v/>
      </c>
      <c r="AV474" s="128" t="str">
        <f t="shared" si="14"/>
        <v/>
      </c>
      <c r="AW474" s="128" t="str">
        <f t="shared" si="15"/>
        <v/>
      </c>
      <c r="AX474" s="129" t="str">
        <f t="shared" si="16"/>
        <v/>
      </c>
      <c r="AY474" s="143"/>
      <c r="AZ474" s="130"/>
      <c r="BA474" s="131" t="str">
        <f t="shared" si="17"/>
        <v/>
      </c>
      <c r="BB474" s="143"/>
      <c r="BC474" s="143"/>
      <c r="BD474" s="132"/>
      <c r="BE474" s="141"/>
      <c r="BF474" s="134" t="str">
        <f t="shared" si="18"/>
        <v/>
      </c>
      <c r="BG474" s="135" t="str">
        <f t="shared" si="19"/>
        <v>FLB3977__44515_0.186527777777778___Negative_44515_0.394664351851852_</v>
      </c>
      <c r="BH474" s="136" t="str">
        <f t="shared" si="20"/>
        <v/>
      </c>
      <c r="BI474" s="141" t="s">
        <v>1325</v>
      </c>
      <c r="BJ474" s="137" t="str">
        <f t="shared" si="21"/>
        <v>FLE483</v>
      </c>
      <c r="BK474" s="138" t="b">
        <f t="shared" si="22"/>
        <v>0</v>
      </c>
      <c r="BL474" s="137" t="str">
        <f t="shared" si="23"/>
        <v/>
      </c>
      <c r="BM474" s="132"/>
      <c r="BN474" s="8" t="b">
        <f t="shared" si="24"/>
        <v>1</v>
      </c>
      <c r="BO474" s="139" t="b">
        <f t="shared" si="25"/>
        <v>0</v>
      </c>
      <c r="BP474" s="140" t="b">
        <f t="shared" si="26"/>
        <v>1</v>
      </c>
      <c r="BQ474" s="4"/>
      <c r="BR474" s="4" t="str">
        <f t="shared" si="27"/>
        <v/>
      </c>
      <c r="BS474" s="4"/>
      <c r="BT474" s="4"/>
    </row>
    <row r="475">
      <c r="A475" s="4" t="s">
        <v>1326</v>
      </c>
      <c r="B475" s="144">
        <v>44515.0</v>
      </c>
      <c r="C475" s="115">
        <v>0.19128472222222223</v>
      </c>
      <c r="D475" s="4"/>
      <c r="E475" s="143"/>
      <c r="F475" s="4"/>
      <c r="G475" s="4"/>
      <c r="H475" s="151"/>
      <c r="I475" s="4"/>
      <c r="J475" s="4"/>
      <c r="K475" s="4" t="s">
        <v>622</v>
      </c>
      <c r="L475" s="145">
        <v>44515.0</v>
      </c>
      <c r="M475" s="115">
        <v>0.39467592592592593</v>
      </c>
      <c r="N475" s="4"/>
      <c r="O475" s="4"/>
      <c r="P475" s="116" t="b">
        <f>IFNA(IF(VLOOKUP($A475,'Add from APT'!$AA$2:$AC808,3,FALSE)&gt;0,TRUE,FALSE),"ER - NOT IN APT")</f>
        <v>0</v>
      </c>
      <c r="Q475" s="82" t="str">
        <f>IF(ISLOGICAL(P475),IF(P475,"ER - REPS IN APT", IFNA(VLOOKUP($A475,RAW_APT!$A$3:$M808,7,FALSE),"ER - NOT IN APT")),P475)</f>
        <v>Result</v>
      </c>
      <c r="R475" s="117" t="b">
        <f t="shared" si="2"/>
        <v>1</v>
      </c>
      <c r="S475" s="116">
        <f t="shared" si="3"/>
        <v>1</v>
      </c>
      <c r="T475" s="146"/>
      <c r="U475" s="147"/>
      <c r="V475" s="147"/>
      <c r="W475" s="147"/>
      <c r="X475" s="120" t="b">
        <f t="shared" si="4"/>
        <v>0</v>
      </c>
      <c r="Y475" s="121" t="b">
        <v>0</v>
      </c>
      <c r="Z475" s="122" t="str">
        <f t="shared" si="5"/>
        <v/>
      </c>
      <c r="AA475" s="122" t="b">
        <f t="shared" si="6"/>
        <v>0</v>
      </c>
      <c r="AB475" s="147" t="b">
        <v>0</v>
      </c>
      <c r="AC475" s="148">
        <v>164.0</v>
      </c>
      <c r="AD475" s="149" t="b">
        <v>0</v>
      </c>
      <c r="AE475" s="125" t="str">
        <f t="shared" si="7"/>
        <v/>
      </c>
      <c r="AF475" s="117" t="b">
        <f t="shared" si="8"/>
        <v>0</v>
      </c>
      <c r="AG475" s="126" t="b">
        <f t="shared" si="9"/>
        <v>0</v>
      </c>
      <c r="AH475" s="148"/>
      <c r="AI475" s="150"/>
      <c r="AJ475" s="146"/>
      <c r="AK475" s="83" t="str">
        <f t="shared" si="10"/>
        <v>Negative</v>
      </c>
      <c r="AL475" s="147"/>
      <c r="AM475" s="83" t="s">
        <v>280</v>
      </c>
      <c r="AN475" s="83" t="s">
        <v>396</v>
      </c>
      <c r="AO475" s="83" t="str">
        <f>IFERROR(__xludf.DUMMYFUNCTION("IF($AG475, ""DELETED"",TRIM(JOIN("" "",D475:E475)))"),"")</f>
        <v/>
      </c>
      <c r="AP475" s="83" t="str">
        <f t="shared" ref="AP475:AQ475" si="499">IF($AG475, "DELETED", TRIM(CONCATENATE(F475,I475,U475)))</f>
        <v/>
      </c>
      <c r="AQ475" s="83" t="str">
        <f t="shared" si="499"/>
        <v/>
      </c>
      <c r="AR475" s="83" t="str">
        <f>IFERROR(__xludf.DUMMYFUNCTION("IF($AG475, ""DELETED"", TRIM(JOIN("" "",AP475,AQ475)))"),"")</f>
        <v/>
      </c>
      <c r="AS475" s="127"/>
      <c r="AT475" s="128" t="b">
        <f t="shared" si="12"/>
        <v>0</v>
      </c>
      <c r="AU475" s="128" t="str">
        <f t="shared" si="13"/>
        <v/>
      </c>
      <c r="AV475" s="128" t="str">
        <f t="shared" si="14"/>
        <v/>
      </c>
      <c r="AW475" s="128" t="str">
        <f t="shared" si="15"/>
        <v/>
      </c>
      <c r="AX475" s="129" t="str">
        <f t="shared" si="16"/>
        <v/>
      </c>
      <c r="AY475" s="143"/>
      <c r="AZ475" s="130"/>
      <c r="BA475" s="131" t="str">
        <f t="shared" si="17"/>
        <v/>
      </c>
      <c r="BB475" s="143"/>
      <c r="BC475" s="143"/>
      <c r="BD475" s="132"/>
      <c r="BE475" s="141"/>
      <c r="BF475" s="134" t="str">
        <f t="shared" si="18"/>
        <v/>
      </c>
      <c r="BG475" s="135" t="str">
        <f t="shared" si="19"/>
        <v>FLB4105__44515_0.191284722222222___Negative_44515_0.394675925925926_</v>
      </c>
      <c r="BH475" s="136" t="str">
        <f t="shared" si="20"/>
        <v/>
      </c>
      <c r="BI475" s="141" t="s">
        <v>1327</v>
      </c>
      <c r="BJ475" s="137" t="str">
        <f t="shared" si="21"/>
        <v>FLE490</v>
      </c>
      <c r="BK475" s="138" t="b">
        <f t="shared" si="22"/>
        <v>0</v>
      </c>
      <c r="BL475" s="137" t="str">
        <f t="shared" si="23"/>
        <v/>
      </c>
      <c r="BM475" s="132"/>
      <c r="BN475" s="8" t="b">
        <f t="shared" si="24"/>
        <v>1</v>
      </c>
      <c r="BO475" s="139" t="b">
        <f t="shared" si="25"/>
        <v>0</v>
      </c>
      <c r="BP475" s="140" t="b">
        <f t="shared" si="26"/>
        <v>1</v>
      </c>
      <c r="BQ475" s="4"/>
      <c r="BR475" s="4" t="str">
        <f t="shared" si="27"/>
        <v/>
      </c>
      <c r="BS475" s="4"/>
      <c r="BT475" s="4"/>
    </row>
    <row r="476">
      <c r="A476" s="143" t="s">
        <v>1328</v>
      </c>
      <c r="B476" s="144">
        <v>44515.0</v>
      </c>
      <c r="C476" s="115">
        <v>0.1916898148148148</v>
      </c>
      <c r="D476" s="4"/>
      <c r="E476" s="143"/>
      <c r="F476" s="149"/>
      <c r="G476" s="149"/>
      <c r="H476" s="151"/>
      <c r="I476" s="4"/>
      <c r="J476" s="4"/>
      <c r="K476" s="4" t="s">
        <v>622</v>
      </c>
      <c r="L476" s="145">
        <v>44515.0</v>
      </c>
      <c r="M476" s="115">
        <v>0.39467592592592593</v>
      </c>
      <c r="N476" s="151"/>
      <c r="O476" s="4"/>
      <c r="P476" s="116" t="b">
        <f>IFNA(IF(VLOOKUP($A476,'Add from APT'!$AA$2:$AC808,3,FALSE)&gt;0,TRUE,FALSE),"ER - NOT IN APT")</f>
        <v>0</v>
      </c>
      <c r="Q476" s="82" t="str">
        <f>IF(ISLOGICAL(P476),IF(P476,"ER - REPS IN APT", IFNA(VLOOKUP($A476,RAW_APT!$A$3:$M808,7,FALSE),"ER - NOT IN APT")),P476)</f>
        <v>Result</v>
      </c>
      <c r="R476" s="117" t="b">
        <f t="shared" si="2"/>
        <v>1</v>
      </c>
      <c r="S476" s="116">
        <f t="shared" si="3"/>
        <v>1</v>
      </c>
      <c r="T476" s="148">
        <v>0.0</v>
      </c>
      <c r="U476" s="149"/>
      <c r="V476" s="149"/>
      <c r="W476" s="149"/>
      <c r="X476" s="120" t="b">
        <f t="shared" si="4"/>
        <v>0</v>
      </c>
      <c r="Y476" s="121" t="b">
        <v>0</v>
      </c>
      <c r="Z476" s="122" t="str">
        <f t="shared" si="5"/>
        <v/>
      </c>
      <c r="AA476" s="122" t="b">
        <f t="shared" si="6"/>
        <v>0</v>
      </c>
      <c r="AB476" s="147" t="b">
        <v>0</v>
      </c>
      <c r="AC476" s="148">
        <v>611.0</v>
      </c>
      <c r="AD476" s="149" t="b">
        <v>1</v>
      </c>
      <c r="AE476" s="125" t="str">
        <f t="shared" si="7"/>
        <v/>
      </c>
      <c r="AF476" s="117" t="b">
        <f t="shared" si="8"/>
        <v>0</v>
      </c>
      <c r="AG476" s="126" t="b">
        <f t="shared" si="9"/>
        <v>0</v>
      </c>
      <c r="AH476" s="148"/>
      <c r="AI476" s="150"/>
      <c r="AJ476" s="146"/>
      <c r="AK476" s="83" t="str">
        <f t="shared" si="10"/>
        <v>Negative</v>
      </c>
      <c r="AL476" s="147"/>
      <c r="AM476" s="83" t="s">
        <v>280</v>
      </c>
      <c r="AN476" s="83" t="s">
        <v>1329</v>
      </c>
      <c r="AO476" s="83" t="str">
        <f>IFERROR(__xludf.DUMMYFUNCTION("IF($AG476, ""DELETED"",TRIM(JOIN("" "",D476:E476)))"),"")</f>
        <v/>
      </c>
      <c r="AP476" s="83" t="str">
        <f t="shared" ref="AP476:AQ476" si="500">IF($AG476, "DELETED", TRIM(CONCATENATE(F476,I476,U476)))</f>
        <v/>
      </c>
      <c r="AQ476" s="83" t="str">
        <f t="shared" si="500"/>
        <v/>
      </c>
      <c r="AR476" s="83" t="str">
        <f>IFERROR(__xludf.DUMMYFUNCTION("IF($AG476, ""DELETED"", TRIM(JOIN("" "",AP476,AQ476)))"),"")</f>
        <v/>
      </c>
      <c r="AS476" s="127"/>
      <c r="AT476" s="128" t="b">
        <f t="shared" si="12"/>
        <v>0</v>
      </c>
      <c r="AU476" s="128" t="str">
        <f t="shared" si="13"/>
        <v/>
      </c>
      <c r="AV476" s="128" t="str">
        <f t="shared" si="14"/>
        <v/>
      </c>
      <c r="AW476" s="128" t="str">
        <f t="shared" si="15"/>
        <v/>
      </c>
      <c r="AX476" s="129" t="str">
        <f t="shared" si="16"/>
        <v/>
      </c>
      <c r="AY476" s="143"/>
      <c r="AZ476" s="130"/>
      <c r="BA476" s="131" t="str">
        <f t="shared" si="17"/>
        <v/>
      </c>
      <c r="BB476" s="143"/>
      <c r="BC476" s="143"/>
      <c r="BD476" s="132"/>
      <c r="BE476" s="141"/>
      <c r="BF476" s="134" t="str">
        <f t="shared" si="18"/>
        <v/>
      </c>
      <c r="BG476" s="135" t="str">
        <f t="shared" si="19"/>
        <v>FLB3932__44515_0.191689814814815___Negative_44515_0.394675925925926_</v>
      </c>
      <c r="BH476" s="136" t="str">
        <f t="shared" si="20"/>
        <v/>
      </c>
      <c r="BI476" s="141" t="s">
        <v>1330</v>
      </c>
      <c r="BJ476" s="137" t="str">
        <f t="shared" si="21"/>
        <v>FLE491</v>
      </c>
      <c r="BK476" s="138" t="b">
        <f t="shared" si="22"/>
        <v>0</v>
      </c>
      <c r="BL476" s="137" t="str">
        <f t="shared" si="23"/>
        <v/>
      </c>
      <c r="BM476" s="132"/>
      <c r="BN476" s="8" t="b">
        <f t="shared" si="24"/>
        <v>1</v>
      </c>
      <c r="BO476" s="139" t="b">
        <f t="shared" si="25"/>
        <v>0</v>
      </c>
      <c r="BP476" s="140" t="b">
        <f t="shared" si="26"/>
        <v>1</v>
      </c>
      <c r="BQ476" s="4"/>
      <c r="BR476" s="4" t="str">
        <f t="shared" si="27"/>
        <v/>
      </c>
      <c r="BS476" s="4"/>
      <c r="BT476" s="4"/>
    </row>
    <row r="477">
      <c r="A477" s="143" t="s">
        <v>1331</v>
      </c>
      <c r="B477" s="144">
        <v>44515.0</v>
      </c>
      <c r="C477" s="115">
        <v>0.3573263888888889</v>
      </c>
      <c r="D477" s="4"/>
      <c r="E477" s="143"/>
      <c r="F477" s="149"/>
      <c r="G477" s="147"/>
      <c r="H477" s="151"/>
      <c r="I477" s="4"/>
      <c r="J477" s="4"/>
      <c r="K477" s="4" t="s">
        <v>622</v>
      </c>
      <c r="L477" s="145">
        <v>44517.0</v>
      </c>
      <c r="M477" s="115">
        <v>0.4712152777777778</v>
      </c>
      <c r="N477" s="151"/>
      <c r="O477" s="4"/>
      <c r="P477" s="116" t="b">
        <f>IFNA(IF(VLOOKUP($A477,'Add from APT'!$AA$2:$AC808,3,FALSE)&gt;0,TRUE,FALSE),"ER - NOT IN APT")</f>
        <v>0</v>
      </c>
      <c r="Q477" s="82" t="str">
        <f>IF(ISLOGICAL(P477),IF(P477,"ER - REPS IN APT", IFNA(VLOOKUP($A477,RAW_APT!$A$3:$M808,7,FALSE),"ER - NOT IN APT")),P477)</f>
        <v>Result</v>
      </c>
      <c r="R477" s="117" t="b">
        <f t="shared" si="2"/>
        <v>1</v>
      </c>
      <c r="S477" s="116">
        <f t="shared" si="3"/>
        <v>1</v>
      </c>
      <c r="T477" s="148">
        <v>0.0</v>
      </c>
      <c r="U477" s="149"/>
      <c r="V477" s="147"/>
      <c r="W477" s="147"/>
      <c r="X477" s="120" t="b">
        <f t="shared" si="4"/>
        <v>0</v>
      </c>
      <c r="Y477" s="121" t="b">
        <v>0</v>
      </c>
      <c r="Z477" s="122" t="str">
        <f t="shared" si="5"/>
        <v/>
      </c>
      <c r="AA477" s="122" t="b">
        <f t="shared" si="6"/>
        <v>0</v>
      </c>
      <c r="AB477" s="147" t="b">
        <v>0</v>
      </c>
      <c r="AC477" s="148">
        <v>610.0</v>
      </c>
      <c r="AD477" s="149" t="b">
        <v>1</v>
      </c>
      <c r="AE477" s="125" t="str">
        <f t="shared" si="7"/>
        <v/>
      </c>
      <c r="AF477" s="117" t="b">
        <f t="shared" si="8"/>
        <v>0</v>
      </c>
      <c r="AG477" s="126" t="b">
        <f t="shared" si="9"/>
        <v>0</v>
      </c>
      <c r="AH477" s="148"/>
      <c r="AI477" s="150"/>
      <c r="AJ477" s="146"/>
      <c r="AK477" s="83" t="str">
        <f t="shared" si="10"/>
        <v>Negative</v>
      </c>
      <c r="AL477" s="147"/>
      <c r="AM477" s="83" t="s">
        <v>280</v>
      </c>
      <c r="AN477" s="83" t="s">
        <v>1265</v>
      </c>
      <c r="AO477" s="83" t="str">
        <f>IFERROR(__xludf.DUMMYFUNCTION("IF($AG477, ""DELETED"",TRIM(JOIN("" "",D477:E477)))"),"")</f>
        <v/>
      </c>
      <c r="AP477" s="83" t="str">
        <f t="shared" ref="AP477:AQ477" si="501">IF($AG477, "DELETED", TRIM(CONCATENATE(F477,I477,U477)))</f>
        <v/>
      </c>
      <c r="AQ477" s="83" t="str">
        <f t="shared" si="501"/>
        <v/>
      </c>
      <c r="AR477" s="83" t="str">
        <f>IFERROR(__xludf.DUMMYFUNCTION("IF($AG477, ""DELETED"", TRIM(JOIN("" "",AP477,AQ477)))"),"")</f>
        <v/>
      </c>
      <c r="AS477" s="127"/>
      <c r="AT477" s="128" t="b">
        <f t="shared" si="12"/>
        <v>0</v>
      </c>
      <c r="AU477" s="128" t="str">
        <f t="shared" si="13"/>
        <v/>
      </c>
      <c r="AV477" s="128" t="str">
        <f t="shared" si="14"/>
        <v/>
      </c>
      <c r="AW477" s="128" t="str">
        <f t="shared" si="15"/>
        <v/>
      </c>
      <c r="AX477" s="129" t="str">
        <f t="shared" si="16"/>
        <v/>
      </c>
      <c r="AY477" s="143"/>
      <c r="AZ477" s="130"/>
      <c r="BA477" s="131" t="str">
        <f t="shared" si="17"/>
        <v/>
      </c>
      <c r="BB477" s="143"/>
      <c r="BC477" s="143"/>
      <c r="BD477" s="132"/>
      <c r="BE477" s="141"/>
      <c r="BF477" s="134" t="str">
        <f t="shared" si="18"/>
        <v/>
      </c>
      <c r="BG477" s="135" t="str">
        <f t="shared" si="19"/>
        <v>FLB3969__44515_0.357326388888889___Negative_44517_0.471215277777778_</v>
      </c>
      <c r="BH477" s="136" t="str">
        <f t="shared" si="20"/>
        <v/>
      </c>
      <c r="BI477" s="141" t="s">
        <v>1332</v>
      </c>
      <c r="BJ477" s="137" t="str">
        <f t="shared" si="21"/>
        <v>FLE492</v>
      </c>
      <c r="BK477" s="138" t="b">
        <f t="shared" si="22"/>
        <v>0</v>
      </c>
      <c r="BL477" s="137" t="str">
        <f t="shared" si="23"/>
        <v/>
      </c>
      <c r="BM477" s="132"/>
      <c r="BN477" s="8" t="b">
        <f t="shared" si="24"/>
        <v>1</v>
      </c>
      <c r="BO477" s="139" t="b">
        <f t="shared" si="25"/>
        <v>0</v>
      </c>
      <c r="BP477" s="140" t="b">
        <f t="shared" si="26"/>
        <v>1</v>
      </c>
      <c r="BQ477" s="4"/>
      <c r="BR477" s="4" t="str">
        <f t="shared" si="27"/>
        <v/>
      </c>
      <c r="BS477" s="4"/>
      <c r="BT477" s="4"/>
    </row>
    <row r="478">
      <c r="A478" s="143" t="s">
        <v>1333</v>
      </c>
      <c r="B478" s="144">
        <v>44515.0</v>
      </c>
      <c r="C478" s="115">
        <v>0.3575347222222222</v>
      </c>
      <c r="D478" s="4"/>
      <c r="E478" s="143"/>
      <c r="F478" s="149"/>
      <c r="G478" s="147"/>
      <c r="H478" s="151"/>
      <c r="I478" s="4"/>
      <c r="J478" s="4"/>
      <c r="K478" s="4" t="s">
        <v>622</v>
      </c>
      <c r="L478" s="145">
        <v>44517.0</v>
      </c>
      <c r="M478" s="115">
        <v>0.4712152777777778</v>
      </c>
      <c r="N478" s="151"/>
      <c r="O478" s="4"/>
      <c r="P478" s="116" t="b">
        <f>IFNA(IF(VLOOKUP($A478,'Add from APT'!$AA$2:$AC808,3,FALSE)&gt;0,TRUE,FALSE),"ER - NOT IN APT")</f>
        <v>0</v>
      </c>
      <c r="Q478" s="82" t="str">
        <f>IF(ISLOGICAL(P478),IF(P478,"ER - REPS IN APT", IFNA(VLOOKUP($A478,RAW_APT!$A$3:$M808,7,FALSE),"ER - NOT IN APT")),P478)</f>
        <v>Result</v>
      </c>
      <c r="R478" s="117" t="b">
        <f t="shared" si="2"/>
        <v>1</v>
      </c>
      <c r="S478" s="116">
        <f t="shared" si="3"/>
        <v>1</v>
      </c>
      <c r="T478" s="148">
        <v>0.0</v>
      </c>
      <c r="U478" s="149"/>
      <c r="V478" s="147"/>
      <c r="W478" s="147"/>
      <c r="X478" s="120" t="b">
        <f t="shared" si="4"/>
        <v>0</v>
      </c>
      <c r="Y478" s="121" t="b">
        <v>0</v>
      </c>
      <c r="Z478" s="122" t="str">
        <f t="shared" si="5"/>
        <v/>
      </c>
      <c r="AA478" s="122" t="b">
        <f t="shared" si="6"/>
        <v>0</v>
      </c>
      <c r="AB478" s="147" t="b">
        <v>0</v>
      </c>
      <c r="AC478" s="148">
        <v>609.0</v>
      </c>
      <c r="AD478" s="149" t="b">
        <v>1</v>
      </c>
      <c r="AE478" s="125" t="str">
        <f t="shared" si="7"/>
        <v/>
      </c>
      <c r="AF478" s="117" t="b">
        <f t="shared" si="8"/>
        <v>0</v>
      </c>
      <c r="AG478" s="126" t="b">
        <f t="shared" si="9"/>
        <v>0</v>
      </c>
      <c r="AH478" s="148"/>
      <c r="AI478" s="150"/>
      <c r="AJ478" s="146"/>
      <c r="AK478" s="83" t="str">
        <f t="shared" si="10"/>
        <v>Negative</v>
      </c>
      <c r="AL478" s="147"/>
      <c r="AM478" s="83" t="s">
        <v>280</v>
      </c>
      <c r="AN478" s="83" t="s">
        <v>405</v>
      </c>
      <c r="AO478" s="83" t="str">
        <f>IFERROR(__xludf.DUMMYFUNCTION("IF($AG478, ""DELETED"",TRIM(JOIN("" "",D478:E478)))"),"")</f>
        <v/>
      </c>
      <c r="AP478" s="83" t="str">
        <f t="shared" ref="AP478:AQ478" si="502">IF($AG478, "DELETED", TRIM(CONCATENATE(F478,I478,U478)))</f>
        <v/>
      </c>
      <c r="AQ478" s="83" t="str">
        <f t="shared" si="502"/>
        <v/>
      </c>
      <c r="AR478" s="83" t="str">
        <f>IFERROR(__xludf.DUMMYFUNCTION("IF($AG478, ""DELETED"", TRIM(JOIN("" "",AP478,AQ478)))"),"")</f>
        <v/>
      </c>
      <c r="AS478" s="127"/>
      <c r="AT478" s="128" t="b">
        <f t="shared" si="12"/>
        <v>0</v>
      </c>
      <c r="AU478" s="128" t="str">
        <f t="shared" si="13"/>
        <v/>
      </c>
      <c r="AV478" s="128" t="str">
        <f t="shared" si="14"/>
        <v/>
      </c>
      <c r="AW478" s="128" t="str">
        <f t="shared" si="15"/>
        <v/>
      </c>
      <c r="AX478" s="129" t="str">
        <f t="shared" si="16"/>
        <v/>
      </c>
      <c r="AY478" s="143"/>
      <c r="AZ478" s="130"/>
      <c r="BA478" s="131" t="str">
        <f t="shared" si="17"/>
        <v/>
      </c>
      <c r="BB478" s="143"/>
      <c r="BC478" s="143"/>
      <c r="BD478" s="132"/>
      <c r="BE478" s="141"/>
      <c r="BF478" s="134" t="str">
        <f t="shared" si="18"/>
        <v/>
      </c>
      <c r="BG478" s="135" t="str">
        <f t="shared" si="19"/>
        <v>FLB3954__44515_0.357534722222222___Negative_44517_0.471215277777778_</v>
      </c>
      <c r="BH478" s="136" t="str">
        <f t="shared" si="20"/>
        <v/>
      </c>
      <c r="BI478" s="141" t="s">
        <v>1334</v>
      </c>
      <c r="BJ478" s="137" t="str">
        <f t="shared" si="21"/>
        <v>FLE500</v>
      </c>
      <c r="BK478" s="138" t="b">
        <f t="shared" si="22"/>
        <v>0</v>
      </c>
      <c r="BL478" s="137" t="str">
        <f t="shared" si="23"/>
        <v/>
      </c>
      <c r="BM478" s="132"/>
      <c r="BN478" s="8" t="b">
        <f t="shared" si="24"/>
        <v>1</v>
      </c>
      <c r="BO478" s="139" t="b">
        <f t="shared" si="25"/>
        <v>0</v>
      </c>
      <c r="BP478" s="140" t="b">
        <f t="shared" si="26"/>
        <v>1</v>
      </c>
      <c r="BQ478" s="4"/>
      <c r="BR478" s="4" t="str">
        <f t="shared" si="27"/>
        <v/>
      </c>
      <c r="BS478" s="4"/>
      <c r="BT478" s="4"/>
    </row>
    <row r="479">
      <c r="A479" s="143" t="s">
        <v>1335</v>
      </c>
      <c r="B479" s="144">
        <v>44516.0</v>
      </c>
      <c r="C479" s="115">
        <v>0.2707291666666667</v>
      </c>
      <c r="D479" s="4"/>
      <c r="E479" s="143"/>
      <c r="F479" s="149"/>
      <c r="G479" s="147"/>
      <c r="H479" s="151"/>
      <c r="I479" s="4"/>
      <c r="J479" s="4"/>
      <c r="K479" s="4" t="s">
        <v>622</v>
      </c>
      <c r="L479" s="145">
        <v>44517.0</v>
      </c>
      <c r="M479" s="115">
        <v>0.4712152777777778</v>
      </c>
      <c r="N479" s="4"/>
      <c r="O479" s="4"/>
      <c r="P479" s="116" t="b">
        <f>IFNA(IF(VLOOKUP($A479,'Add from APT'!$AA$2:$AC808,3,FALSE)&gt;0,TRUE,FALSE),"ER - NOT IN APT")</f>
        <v>0</v>
      </c>
      <c r="Q479" s="82" t="str">
        <f>IF(ISLOGICAL(P479),IF(P479,"ER - REPS IN APT", IFNA(VLOOKUP($A479,RAW_APT!$A$3:$M808,7,FALSE),"ER - NOT IN APT")),P479)</f>
        <v>Result</v>
      </c>
      <c r="R479" s="117" t="b">
        <f t="shared" si="2"/>
        <v>1</v>
      </c>
      <c r="S479" s="116">
        <f t="shared" si="3"/>
        <v>1</v>
      </c>
      <c r="T479" s="148">
        <v>0.0</v>
      </c>
      <c r="U479" s="149"/>
      <c r="V479" s="147"/>
      <c r="W479" s="147"/>
      <c r="X479" s="120" t="b">
        <f t="shared" si="4"/>
        <v>0</v>
      </c>
      <c r="Y479" s="121" t="b">
        <v>0</v>
      </c>
      <c r="Z479" s="122" t="str">
        <f t="shared" si="5"/>
        <v/>
      </c>
      <c r="AA479" s="122" t="b">
        <f t="shared" si="6"/>
        <v>0</v>
      </c>
      <c r="AB479" s="147" t="b">
        <v>0</v>
      </c>
      <c r="AC479" s="148">
        <v>608.0</v>
      </c>
      <c r="AD479" s="149" t="b">
        <v>1</v>
      </c>
      <c r="AE479" s="125" t="str">
        <f t="shared" si="7"/>
        <v/>
      </c>
      <c r="AF479" s="117" t="b">
        <f t="shared" si="8"/>
        <v>0</v>
      </c>
      <c r="AG479" s="126" t="b">
        <f t="shared" si="9"/>
        <v>0</v>
      </c>
      <c r="AH479" s="148"/>
      <c r="AI479" s="150"/>
      <c r="AJ479" s="146"/>
      <c r="AK479" s="83" t="str">
        <f t="shared" si="10"/>
        <v>Negative</v>
      </c>
      <c r="AL479" s="147"/>
      <c r="AM479" s="83" t="s">
        <v>280</v>
      </c>
      <c r="AN479" s="83" t="s">
        <v>1153</v>
      </c>
      <c r="AO479" s="83" t="str">
        <f>IFERROR(__xludf.DUMMYFUNCTION("IF($AG479, ""DELETED"",TRIM(JOIN("" "",D479:E479)))"),"")</f>
        <v/>
      </c>
      <c r="AP479" s="83" t="str">
        <f t="shared" ref="AP479:AQ479" si="503">IF($AG479, "DELETED", TRIM(CONCATENATE(F479,I479,U479)))</f>
        <v/>
      </c>
      <c r="AQ479" s="83" t="str">
        <f t="shared" si="503"/>
        <v/>
      </c>
      <c r="AR479" s="83" t="str">
        <f>IFERROR(__xludf.DUMMYFUNCTION("IF($AG479, ""DELETED"", TRIM(JOIN("" "",AP479,AQ479)))"),"")</f>
        <v/>
      </c>
      <c r="AS479" s="127"/>
      <c r="AT479" s="128" t="b">
        <f t="shared" si="12"/>
        <v>0</v>
      </c>
      <c r="AU479" s="128" t="str">
        <f t="shared" si="13"/>
        <v/>
      </c>
      <c r="AV479" s="128" t="str">
        <f t="shared" si="14"/>
        <v/>
      </c>
      <c r="AW479" s="128" t="str">
        <f t="shared" si="15"/>
        <v/>
      </c>
      <c r="AX479" s="129" t="str">
        <f t="shared" si="16"/>
        <v/>
      </c>
      <c r="AY479" s="143"/>
      <c r="AZ479" s="130"/>
      <c r="BA479" s="131" t="str">
        <f t="shared" si="17"/>
        <v/>
      </c>
      <c r="BB479" s="143"/>
      <c r="BC479" s="143"/>
      <c r="BD479" s="132"/>
      <c r="BE479" s="141"/>
      <c r="BF479" s="134" t="str">
        <f t="shared" si="18"/>
        <v/>
      </c>
      <c r="BG479" s="135" t="str">
        <f t="shared" si="19"/>
        <v>FLB3973__44516_0.270729166666667___Negative_44517_0.471215277777778_</v>
      </c>
      <c r="BH479" s="136" t="str">
        <f t="shared" si="20"/>
        <v/>
      </c>
      <c r="BI479" s="141" t="s">
        <v>1336</v>
      </c>
      <c r="BJ479" s="137" t="str">
        <f t="shared" si="21"/>
        <v>FLE501</v>
      </c>
      <c r="BK479" s="138" t="b">
        <f t="shared" si="22"/>
        <v>0</v>
      </c>
      <c r="BL479" s="137" t="str">
        <f t="shared" si="23"/>
        <v/>
      </c>
      <c r="BM479" s="132"/>
      <c r="BN479" s="8" t="b">
        <f t="shared" si="24"/>
        <v>1</v>
      </c>
      <c r="BO479" s="139" t="b">
        <f t="shared" si="25"/>
        <v>0</v>
      </c>
      <c r="BP479" s="140" t="b">
        <f t="shared" si="26"/>
        <v>1</v>
      </c>
      <c r="BQ479" s="4"/>
      <c r="BR479" s="4" t="str">
        <f t="shared" si="27"/>
        <v/>
      </c>
      <c r="BS479" s="4"/>
      <c r="BT479" s="4"/>
    </row>
    <row r="480">
      <c r="A480" s="143" t="s">
        <v>1337</v>
      </c>
      <c r="B480" s="144">
        <v>44516.0</v>
      </c>
      <c r="C480" s="115">
        <v>0.3332986111111111</v>
      </c>
      <c r="D480" s="4"/>
      <c r="E480" s="143"/>
      <c r="F480" s="149"/>
      <c r="G480" s="147"/>
      <c r="H480" s="4"/>
      <c r="I480" s="4"/>
      <c r="J480" s="4"/>
      <c r="K480" s="4" t="s">
        <v>622</v>
      </c>
      <c r="L480" s="145">
        <v>44517.0</v>
      </c>
      <c r="M480" s="115">
        <v>0.4712152777777778</v>
      </c>
      <c r="N480" s="4"/>
      <c r="O480" s="4"/>
      <c r="P480" s="116" t="b">
        <f>IFNA(IF(VLOOKUP($A480,'Add from APT'!$AA$2:$AC808,3,FALSE)&gt;0,TRUE,FALSE),"ER - NOT IN APT")</f>
        <v>0</v>
      </c>
      <c r="Q480" s="82" t="str">
        <f>IF(ISLOGICAL(P480),IF(P480,"ER - REPS IN APT", IFNA(VLOOKUP($A480,RAW_APT!$A$3:$M808,7,FALSE),"ER - NOT IN APT")),P480)</f>
        <v>Result</v>
      </c>
      <c r="R480" s="117" t="b">
        <f t="shared" si="2"/>
        <v>1</v>
      </c>
      <c r="S480" s="116">
        <f t="shared" si="3"/>
        <v>1</v>
      </c>
      <c r="T480" s="148">
        <v>0.0</v>
      </c>
      <c r="U480" s="149"/>
      <c r="V480" s="147"/>
      <c r="W480" s="147"/>
      <c r="X480" s="120" t="b">
        <f t="shared" si="4"/>
        <v>0</v>
      </c>
      <c r="Y480" s="121" t="b">
        <v>0</v>
      </c>
      <c r="Z480" s="122" t="str">
        <f t="shared" si="5"/>
        <v/>
      </c>
      <c r="AA480" s="122" t="b">
        <f t="shared" si="6"/>
        <v>0</v>
      </c>
      <c r="AB480" s="147" t="b">
        <v>0</v>
      </c>
      <c r="AC480" s="148">
        <v>607.0</v>
      </c>
      <c r="AD480" s="149" t="b">
        <v>1</v>
      </c>
      <c r="AE480" s="125" t="str">
        <f t="shared" si="7"/>
        <v/>
      </c>
      <c r="AF480" s="117" t="b">
        <f t="shared" si="8"/>
        <v>0</v>
      </c>
      <c r="AG480" s="126" t="b">
        <f t="shared" si="9"/>
        <v>0</v>
      </c>
      <c r="AH480" s="148"/>
      <c r="AI480" s="150"/>
      <c r="AJ480" s="146"/>
      <c r="AK480" s="83" t="str">
        <f t="shared" si="10"/>
        <v>Negative</v>
      </c>
      <c r="AL480" s="147"/>
      <c r="AM480" s="83" t="s">
        <v>280</v>
      </c>
      <c r="AN480" s="83" t="s">
        <v>1282</v>
      </c>
      <c r="AO480" s="83" t="str">
        <f>IFERROR(__xludf.DUMMYFUNCTION("IF($AG480, ""DELETED"",TRIM(JOIN("" "",D480:E480)))"),"")</f>
        <v/>
      </c>
      <c r="AP480" s="83" t="str">
        <f t="shared" ref="AP480:AQ480" si="504">IF($AG480, "DELETED", TRIM(CONCATENATE(F480,I480,U480)))</f>
        <v/>
      </c>
      <c r="AQ480" s="83" t="str">
        <f t="shared" si="504"/>
        <v/>
      </c>
      <c r="AR480" s="83" t="str">
        <f>IFERROR(__xludf.DUMMYFUNCTION("IF($AG480, ""DELETED"", TRIM(JOIN("" "",AP480,AQ480)))"),"")</f>
        <v/>
      </c>
      <c r="AS480" s="127"/>
      <c r="AT480" s="128" t="b">
        <f t="shared" si="12"/>
        <v>0</v>
      </c>
      <c r="AU480" s="128" t="str">
        <f t="shared" si="13"/>
        <v/>
      </c>
      <c r="AV480" s="128" t="str">
        <f t="shared" si="14"/>
        <v/>
      </c>
      <c r="AW480" s="128" t="str">
        <f t="shared" si="15"/>
        <v/>
      </c>
      <c r="AX480" s="129" t="str">
        <f t="shared" si="16"/>
        <v/>
      </c>
      <c r="AY480" s="143"/>
      <c r="AZ480" s="130"/>
      <c r="BA480" s="131" t="str">
        <f t="shared" si="17"/>
        <v/>
      </c>
      <c r="BB480" s="143"/>
      <c r="BC480" s="143"/>
      <c r="BD480" s="132"/>
      <c r="BE480" s="141"/>
      <c r="BF480" s="134" t="str">
        <f t="shared" si="18"/>
        <v/>
      </c>
      <c r="BG480" s="135" t="str">
        <f t="shared" si="19"/>
        <v>FLB3968__44516_0.333298611111111___Negative_44517_0.471215277777778_</v>
      </c>
      <c r="BH480" s="136" t="str">
        <f t="shared" si="20"/>
        <v/>
      </c>
      <c r="BI480" s="141" t="s">
        <v>1338</v>
      </c>
      <c r="BJ480" s="137" t="str">
        <f t="shared" si="21"/>
        <v>FLE502</v>
      </c>
      <c r="BK480" s="138" t="b">
        <f t="shared" si="22"/>
        <v>0</v>
      </c>
      <c r="BL480" s="137" t="str">
        <f t="shared" si="23"/>
        <v/>
      </c>
      <c r="BM480" s="132"/>
      <c r="BN480" s="8" t="b">
        <f t="shared" si="24"/>
        <v>1</v>
      </c>
      <c r="BO480" s="139" t="b">
        <f t="shared" si="25"/>
        <v>0</v>
      </c>
      <c r="BP480" s="140" t="b">
        <f t="shared" si="26"/>
        <v>1</v>
      </c>
      <c r="BQ480" s="4"/>
      <c r="BR480" s="4" t="str">
        <f t="shared" si="27"/>
        <v/>
      </c>
      <c r="BS480" s="4"/>
      <c r="BT480" s="4"/>
    </row>
    <row r="481">
      <c r="A481" s="4" t="s">
        <v>1339</v>
      </c>
      <c r="B481" s="144">
        <v>44516.0</v>
      </c>
      <c r="C481" s="115">
        <v>0.3339699074074074</v>
      </c>
      <c r="D481" s="4"/>
      <c r="E481" s="143"/>
      <c r="F481" s="4"/>
      <c r="G481" s="4"/>
      <c r="H481" s="151"/>
      <c r="I481" s="4"/>
      <c r="J481" s="4"/>
      <c r="K481" s="4" t="s">
        <v>622</v>
      </c>
      <c r="L481" s="145">
        <v>44517.0</v>
      </c>
      <c r="M481" s="115">
        <v>0.4712152777777778</v>
      </c>
      <c r="N481" s="4"/>
      <c r="O481" s="4"/>
      <c r="P481" s="116" t="b">
        <f>IFNA(IF(VLOOKUP($A481,'Add from APT'!$AA$2:$AC808,3,FALSE)&gt;0,TRUE,FALSE),"ER - NOT IN APT")</f>
        <v>0</v>
      </c>
      <c r="Q481" s="82" t="str">
        <f>IF(ISLOGICAL(P481),IF(P481,"ER - REPS IN APT", IFNA(VLOOKUP($A481,RAW_APT!$A$3:$M808,7,FALSE),"ER - NOT IN APT")),P481)</f>
        <v>Result</v>
      </c>
      <c r="R481" s="117" t="b">
        <f t="shared" si="2"/>
        <v>1</v>
      </c>
      <c r="S481" s="116">
        <f t="shared" si="3"/>
        <v>1</v>
      </c>
      <c r="T481" s="146"/>
      <c r="U481" s="147"/>
      <c r="V481" s="147"/>
      <c r="W481" s="147"/>
      <c r="X481" s="120" t="b">
        <f t="shared" si="4"/>
        <v>0</v>
      </c>
      <c r="Y481" s="121" t="b">
        <v>0</v>
      </c>
      <c r="Z481" s="122" t="str">
        <f t="shared" si="5"/>
        <v/>
      </c>
      <c r="AA481" s="122" t="b">
        <f t="shared" si="6"/>
        <v>0</v>
      </c>
      <c r="AB481" s="147" t="b">
        <v>0</v>
      </c>
      <c r="AC481" s="148">
        <v>163.0</v>
      </c>
      <c r="AD481" s="149" t="b">
        <v>0</v>
      </c>
      <c r="AE481" s="125" t="str">
        <f t="shared" si="7"/>
        <v/>
      </c>
      <c r="AF481" s="117" t="b">
        <f t="shared" si="8"/>
        <v>0</v>
      </c>
      <c r="AG481" s="126" t="b">
        <f t="shared" si="9"/>
        <v>0</v>
      </c>
      <c r="AH481" s="148"/>
      <c r="AI481" s="150"/>
      <c r="AJ481" s="146"/>
      <c r="AK481" s="83" t="str">
        <f t="shared" si="10"/>
        <v>Negative</v>
      </c>
      <c r="AL481" s="147"/>
      <c r="AM481" s="83" t="s">
        <v>280</v>
      </c>
      <c r="AN481" s="83" t="s">
        <v>360</v>
      </c>
      <c r="AO481" s="83" t="str">
        <f>IFERROR(__xludf.DUMMYFUNCTION("IF($AG481, ""DELETED"",TRIM(JOIN("" "",D481:E481)))"),"")</f>
        <v/>
      </c>
      <c r="AP481" s="83" t="str">
        <f t="shared" ref="AP481:AQ481" si="505">IF($AG481, "DELETED", TRIM(CONCATENATE(F481,I481,U481)))</f>
        <v/>
      </c>
      <c r="AQ481" s="83" t="str">
        <f t="shared" si="505"/>
        <v/>
      </c>
      <c r="AR481" s="83" t="str">
        <f>IFERROR(__xludf.DUMMYFUNCTION("IF($AG481, ""DELETED"", TRIM(JOIN("" "",AP481,AQ481)))"),"")</f>
        <v/>
      </c>
      <c r="AS481" s="127"/>
      <c r="AT481" s="128" t="b">
        <f t="shared" si="12"/>
        <v>0</v>
      </c>
      <c r="AU481" s="128" t="str">
        <f t="shared" si="13"/>
        <v/>
      </c>
      <c r="AV481" s="128" t="str">
        <f t="shared" si="14"/>
        <v/>
      </c>
      <c r="AW481" s="128" t="str">
        <f t="shared" si="15"/>
        <v/>
      </c>
      <c r="AX481" s="129" t="str">
        <f t="shared" si="16"/>
        <v/>
      </c>
      <c r="AY481" s="143"/>
      <c r="AZ481" s="130"/>
      <c r="BA481" s="131" t="str">
        <f t="shared" si="17"/>
        <v/>
      </c>
      <c r="BB481" s="143"/>
      <c r="BC481" s="143"/>
      <c r="BD481" s="132"/>
      <c r="BE481" s="141"/>
      <c r="BF481" s="134" t="str">
        <f t="shared" si="18"/>
        <v/>
      </c>
      <c r="BG481" s="135" t="str">
        <f t="shared" si="19"/>
        <v>FLB3971__44516_0.333969907407407___Negative_44517_0.471215277777778_</v>
      </c>
      <c r="BH481" s="136" t="str">
        <f t="shared" si="20"/>
        <v/>
      </c>
      <c r="BI481" s="141" t="s">
        <v>1340</v>
      </c>
      <c r="BJ481" s="137" t="str">
        <f t="shared" si="21"/>
        <v>FLE503</v>
      </c>
      <c r="BK481" s="138" t="b">
        <f t="shared" si="22"/>
        <v>0</v>
      </c>
      <c r="BL481" s="137" t="str">
        <f t="shared" si="23"/>
        <v/>
      </c>
      <c r="BM481" s="132"/>
      <c r="BN481" s="8" t="b">
        <f t="shared" si="24"/>
        <v>1</v>
      </c>
      <c r="BO481" s="139" t="b">
        <f t="shared" si="25"/>
        <v>0</v>
      </c>
      <c r="BP481" s="140" t="b">
        <f t="shared" si="26"/>
        <v>1</v>
      </c>
      <c r="BQ481" s="4"/>
      <c r="BR481" s="4" t="str">
        <f t="shared" si="27"/>
        <v/>
      </c>
      <c r="BS481" s="4"/>
      <c r="BT481" s="4"/>
    </row>
    <row r="482">
      <c r="A482" s="143" t="s">
        <v>1341</v>
      </c>
      <c r="B482" s="144">
        <v>44516.0</v>
      </c>
      <c r="C482" s="115">
        <v>0.33576388888888886</v>
      </c>
      <c r="D482" s="4"/>
      <c r="E482" s="143"/>
      <c r="F482" s="149"/>
      <c r="G482" s="149"/>
      <c r="H482" s="4"/>
      <c r="I482" s="4"/>
      <c r="J482" s="4"/>
      <c r="K482" s="4" t="s">
        <v>622</v>
      </c>
      <c r="L482" s="145">
        <v>44517.0</v>
      </c>
      <c r="M482" s="115">
        <v>0.4712152777777778</v>
      </c>
      <c r="N482" s="4"/>
      <c r="O482" s="4"/>
      <c r="P482" s="116" t="b">
        <f>IFNA(IF(VLOOKUP($A482,'Add from APT'!$AA$2:$AC808,3,FALSE)&gt;0,TRUE,FALSE),"ER - NOT IN APT")</f>
        <v>0</v>
      </c>
      <c r="Q482" s="82" t="str">
        <f>IF(ISLOGICAL(P482),IF(P482,"ER - REPS IN APT", IFNA(VLOOKUP($A482,RAW_APT!$A$3:$M808,7,FALSE),"ER - NOT IN APT")),P482)</f>
        <v>Result</v>
      </c>
      <c r="R482" s="117" t="b">
        <f t="shared" si="2"/>
        <v>1</v>
      </c>
      <c r="S482" s="116">
        <f t="shared" si="3"/>
        <v>1</v>
      </c>
      <c r="T482" s="148">
        <v>0.0</v>
      </c>
      <c r="U482" s="149"/>
      <c r="V482" s="149"/>
      <c r="W482" s="147"/>
      <c r="X482" s="120" t="b">
        <f t="shared" si="4"/>
        <v>0</v>
      </c>
      <c r="Y482" s="121" t="b">
        <v>0</v>
      </c>
      <c r="Z482" s="122" t="str">
        <f t="shared" si="5"/>
        <v/>
      </c>
      <c r="AA482" s="122" t="b">
        <f t="shared" si="6"/>
        <v>0</v>
      </c>
      <c r="AB482" s="147" t="b">
        <v>0</v>
      </c>
      <c r="AC482" s="148">
        <v>606.0</v>
      </c>
      <c r="AD482" s="149" t="b">
        <v>1</v>
      </c>
      <c r="AE482" s="125" t="str">
        <f t="shared" si="7"/>
        <v/>
      </c>
      <c r="AF482" s="117" t="b">
        <f t="shared" si="8"/>
        <v>0</v>
      </c>
      <c r="AG482" s="126" t="b">
        <f t="shared" si="9"/>
        <v>0</v>
      </c>
      <c r="AH482" s="148"/>
      <c r="AI482" s="150"/>
      <c r="AJ482" s="146"/>
      <c r="AK482" s="83" t="str">
        <f t="shared" si="10"/>
        <v>Negative</v>
      </c>
      <c r="AL482" s="147"/>
      <c r="AM482" s="83" t="s">
        <v>280</v>
      </c>
      <c r="AN482" s="83" t="s">
        <v>1214</v>
      </c>
      <c r="AO482" s="83" t="str">
        <f>IFERROR(__xludf.DUMMYFUNCTION("IF($AG482, ""DELETED"",TRIM(JOIN("" "",D482:E482)))"),"")</f>
        <v/>
      </c>
      <c r="AP482" s="83" t="str">
        <f t="shared" ref="AP482:AQ482" si="506">IF($AG482, "DELETED", TRIM(CONCATENATE(F482,I482,U482)))</f>
        <v/>
      </c>
      <c r="AQ482" s="83" t="str">
        <f t="shared" si="506"/>
        <v/>
      </c>
      <c r="AR482" s="83" t="str">
        <f>IFERROR(__xludf.DUMMYFUNCTION("IF($AG482, ""DELETED"", TRIM(JOIN("" "",AP482,AQ482)))"),"")</f>
        <v/>
      </c>
      <c r="AS482" s="127"/>
      <c r="AT482" s="128" t="b">
        <f t="shared" si="12"/>
        <v>0</v>
      </c>
      <c r="AU482" s="128" t="str">
        <f t="shared" si="13"/>
        <v/>
      </c>
      <c r="AV482" s="128" t="str">
        <f t="shared" si="14"/>
        <v/>
      </c>
      <c r="AW482" s="128" t="str">
        <f t="shared" si="15"/>
        <v/>
      </c>
      <c r="AX482" s="129" t="str">
        <f t="shared" si="16"/>
        <v/>
      </c>
      <c r="AY482" s="143"/>
      <c r="AZ482" s="130"/>
      <c r="BA482" s="131" t="str">
        <f t="shared" si="17"/>
        <v/>
      </c>
      <c r="BB482" s="143"/>
      <c r="BC482" s="143"/>
      <c r="BD482" s="132"/>
      <c r="BE482" s="141"/>
      <c r="BF482" s="134" t="str">
        <f t="shared" si="18"/>
        <v/>
      </c>
      <c r="BG482" s="135" t="str">
        <f t="shared" si="19"/>
        <v>FLB4081__44516_0.335763888888889___Negative_44517_0.471215277777778_</v>
      </c>
      <c r="BH482" s="136" t="str">
        <f t="shared" si="20"/>
        <v/>
      </c>
      <c r="BI482" s="141" t="s">
        <v>1342</v>
      </c>
      <c r="BJ482" s="137" t="str">
        <f t="shared" si="21"/>
        <v>FLE504</v>
      </c>
      <c r="BK482" s="138" t="b">
        <f t="shared" si="22"/>
        <v>0</v>
      </c>
      <c r="BL482" s="137" t="str">
        <f t="shared" si="23"/>
        <v/>
      </c>
      <c r="BM482" s="132"/>
      <c r="BN482" s="8" t="b">
        <f t="shared" si="24"/>
        <v>1</v>
      </c>
      <c r="BO482" s="139" t="b">
        <f t="shared" si="25"/>
        <v>0</v>
      </c>
      <c r="BP482" s="140" t="b">
        <f t="shared" si="26"/>
        <v>1</v>
      </c>
      <c r="BQ482" s="4"/>
      <c r="BR482" s="4" t="str">
        <f t="shared" si="27"/>
        <v/>
      </c>
      <c r="BS482" s="4"/>
      <c r="BT482" s="4"/>
    </row>
    <row r="483">
      <c r="A483" s="4" t="s">
        <v>1343</v>
      </c>
      <c r="B483" s="144">
        <v>44516.0</v>
      </c>
      <c r="C483" s="115">
        <v>0.4139583333333333</v>
      </c>
      <c r="D483" s="4"/>
      <c r="E483" s="143"/>
      <c r="F483" s="4"/>
      <c r="G483" s="4"/>
      <c r="H483" s="151"/>
      <c r="I483" s="4"/>
      <c r="J483" s="4"/>
      <c r="K483" s="4" t="s">
        <v>271</v>
      </c>
      <c r="L483" s="152"/>
      <c r="M483" s="115"/>
      <c r="N483" s="4"/>
      <c r="O483" s="4"/>
      <c r="P483" s="116" t="b">
        <f>IFNA(IF(VLOOKUP($A483,'Add from APT'!$AA$2:$AC808,3,FALSE)&gt;0,TRUE,FALSE),"ER - NOT IN APT")</f>
        <v>0</v>
      </c>
      <c r="Q483" s="82" t="str">
        <f>IF(ISLOGICAL(P483),IF(P483,"ER - REPS IN APT", IFNA(VLOOKUP($A483,RAW_APT!$A$3:$M808,7,FALSE),"ER - NOT IN APT")),P483)</f>
        <v>Collected</v>
      </c>
      <c r="R483" s="117" t="b">
        <f t="shared" si="2"/>
        <v>1</v>
      </c>
      <c r="S483" s="116">
        <f t="shared" si="3"/>
        <v>1</v>
      </c>
      <c r="T483" s="146"/>
      <c r="U483" s="147"/>
      <c r="V483" s="147"/>
      <c r="W483" s="147"/>
      <c r="X483" s="120" t="b">
        <f t="shared" si="4"/>
        <v>0</v>
      </c>
      <c r="Y483" s="121" t="b">
        <v>0</v>
      </c>
      <c r="Z483" s="122" t="str">
        <f t="shared" si="5"/>
        <v/>
      </c>
      <c r="AA483" s="122" t="b">
        <f t="shared" si="6"/>
        <v>0</v>
      </c>
      <c r="AB483" s="147" t="b">
        <v>0</v>
      </c>
      <c r="AC483" s="148">
        <v>162.0</v>
      </c>
      <c r="AD483" s="149" t="b">
        <v>0</v>
      </c>
      <c r="AE483" s="125" t="str">
        <f t="shared" si="7"/>
        <v/>
      </c>
      <c r="AF483" s="117" t="b">
        <f t="shared" si="8"/>
        <v>0</v>
      </c>
      <c r="AG483" s="126" t="b">
        <f t="shared" si="9"/>
        <v>0</v>
      </c>
      <c r="AH483" s="148"/>
      <c r="AI483" s="150"/>
      <c r="AJ483" s="146">
        <v>2.2</v>
      </c>
      <c r="AK483" s="83" t="str">
        <f t="shared" si="10"/>
        <v>Negative</v>
      </c>
      <c r="AL483" s="147"/>
      <c r="AM483" s="83" t="s">
        <v>373</v>
      </c>
      <c r="AN483" s="83" t="s">
        <v>399</v>
      </c>
      <c r="AO483" s="83" t="str">
        <f>IFERROR(__xludf.DUMMYFUNCTION("IF($AG483, ""DELETED"",TRIM(JOIN("" "",D483:E483)))"),"")</f>
        <v/>
      </c>
      <c r="AP483" s="83" t="str">
        <f t="shared" ref="AP483:AQ483" si="507">IF($AG483, "DELETED", TRIM(CONCATENATE(F483,I483,U483)))</f>
        <v/>
      </c>
      <c r="AQ483" s="83" t="str">
        <f t="shared" si="507"/>
        <v/>
      </c>
      <c r="AR483" s="83" t="str">
        <f>IFERROR(__xludf.DUMMYFUNCTION("IF($AG483, ""DELETED"", TRIM(JOIN("" "",AP483,AQ483)))"),"")</f>
        <v/>
      </c>
      <c r="AS483" s="127"/>
      <c r="AT483" s="128" t="b">
        <f t="shared" si="12"/>
        <v>0</v>
      </c>
      <c r="AU483" s="128" t="str">
        <f t="shared" si="13"/>
        <v/>
      </c>
      <c r="AV483" s="128" t="str">
        <f t="shared" si="14"/>
        <v/>
      </c>
      <c r="AW483" s="128" t="str">
        <f t="shared" si="15"/>
        <v/>
      </c>
      <c r="AX483" s="129" t="str">
        <f t="shared" si="16"/>
        <v/>
      </c>
      <c r="AY483" s="143"/>
      <c r="AZ483" s="130"/>
      <c r="BA483" s="131" t="str">
        <f t="shared" si="17"/>
        <v/>
      </c>
      <c r="BB483" s="143"/>
      <c r="BC483" s="143"/>
      <c r="BD483" s="132"/>
      <c r="BE483" s="141"/>
      <c r="BF483" s="134" t="str">
        <f t="shared" si="18"/>
        <v/>
      </c>
      <c r="BG483" s="135" t="str">
        <f t="shared" si="19"/>
        <v>FLB3975__44516_0.413958333333333___Null___</v>
      </c>
      <c r="BH483" s="136" t="str">
        <f t="shared" si="20"/>
        <v/>
      </c>
      <c r="BI483" s="141" t="s">
        <v>1344</v>
      </c>
      <c r="BJ483" s="137" t="str">
        <f t="shared" si="21"/>
        <v>FLE505</v>
      </c>
      <c r="BK483" s="138" t="b">
        <f t="shared" si="22"/>
        <v>0</v>
      </c>
      <c r="BL483" s="137" t="str">
        <f t="shared" si="23"/>
        <v/>
      </c>
      <c r="BM483" s="132"/>
      <c r="BN483" s="8" t="b">
        <f t="shared" si="24"/>
        <v>1</v>
      </c>
      <c r="BO483" s="139" t="b">
        <f t="shared" si="25"/>
        <v>0</v>
      </c>
      <c r="BP483" s="140" t="b">
        <f t="shared" si="26"/>
        <v>1</v>
      </c>
      <c r="BQ483" s="4"/>
      <c r="BR483" s="4" t="str">
        <f t="shared" si="27"/>
        <v/>
      </c>
      <c r="BS483" s="4"/>
      <c r="BT483" s="4"/>
    </row>
    <row r="484">
      <c r="A484" s="4" t="s">
        <v>1345</v>
      </c>
      <c r="B484" s="144">
        <v>44516.0</v>
      </c>
      <c r="C484" s="115">
        <v>0.41671296296296295</v>
      </c>
      <c r="D484" s="4"/>
      <c r="E484" s="143"/>
      <c r="F484" s="4"/>
      <c r="G484" s="4"/>
      <c r="H484" s="151"/>
      <c r="I484" s="4"/>
      <c r="J484" s="4"/>
      <c r="K484" s="4" t="s">
        <v>622</v>
      </c>
      <c r="L484" s="145">
        <v>44517.0</v>
      </c>
      <c r="M484" s="115">
        <v>0.4712152777777778</v>
      </c>
      <c r="N484" s="4"/>
      <c r="O484" s="4"/>
      <c r="P484" s="116" t="b">
        <f>IFNA(IF(VLOOKUP($A484,'Add from APT'!$AA$2:$AC808,3,FALSE)&gt;0,TRUE,FALSE),"ER - NOT IN APT")</f>
        <v>0</v>
      </c>
      <c r="Q484" s="82" t="str">
        <f>IF(ISLOGICAL(P484),IF(P484,"ER - REPS IN APT", IFNA(VLOOKUP($A484,RAW_APT!$A$3:$M808,7,FALSE),"ER - NOT IN APT")),P484)</f>
        <v>Result</v>
      </c>
      <c r="R484" s="117" t="b">
        <f t="shared" si="2"/>
        <v>1</v>
      </c>
      <c r="S484" s="116">
        <f t="shared" si="3"/>
        <v>1</v>
      </c>
      <c r="T484" s="146"/>
      <c r="U484" s="147"/>
      <c r="V484" s="147"/>
      <c r="W484" s="147"/>
      <c r="X484" s="120" t="b">
        <f t="shared" si="4"/>
        <v>0</v>
      </c>
      <c r="Y484" s="121" t="b">
        <v>0</v>
      </c>
      <c r="Z484" s="122" t="str">
        <f t="shared" si="5"/>
        <v/>
      </c>
      <c r="AA484" s="122" t="b">
        <f t="shared" si="6"/>
        <v>0</v>
      </c>
      <c r="AB484" s="147" t="b">
        <v>0</v>
      </c>
      <c r="AC484" s="148">
        <v>161.0</v>
      </c>
      <c r="AD484" s="149" t="b">
        <v>0</v>
      </c>
      <c r="AE484" s="125" t="str">
        <f t="shared" si="7"/>
        <v/>
      </c>
      <c r="AF484" s="117" t="b">
        <f t="shared" si="8"/>
        <v>0</v>
      </c>
      <c r="AG484" s="126" t="b">
        <f t="shared" si="9"/>
        <v>0</v>
      </c>
      <c r="AH484" s="148"/>
      <c r="AI484" s="150"/>
      <c r="AJ484" s="146"/>
      <c r="AK484" s="83" t="str">
        <f t="shared" si="10"/>
        <v>Negative</v>
      </c>
      <c r="AL484" s="147"/>
      <c r="AM484" s="83" t="s">
        <v>373</v>
      </c>
      <c r="AN484" s="83" t="s">
        <v>473</v>
      </c>
      <c r="AO484" s="83" t="str">
        <f>IFERROR(__xludf.DUMMYFUNCTION("IF($AG484, ""DELETED"",TRIM(JOIN("" "",D484:E484)))"),"")</f>
        <v/>
      </c>
      <c r="AP484" s="83" t="str">
        <f t="shared" ref="AP484:AQ484" si="508">IF($AG484, "DELETED", TRIM(CONCATENATE(F484,I484,U484)))</f>
        <v/>
      </c>
      <c r="AQ484" s="83" t="str">
        <f t="shared" si="508"/>
        <v/>
      </c>
      <c r="AR484" s="83" t="str">
        <f>IFERROR(__xludf.DUMMYFUNCTION("IF($AG484, ""DELETED"", TRIM(JOIN("" "",AP484,AQ484)))"),"")</f>
        <v/>
      </c>
      <c r="AS484" s="127"/>
      <c r="AT484" s="128" t="b">
        <f t="shared" si="12"/>
        <v>0</v>
      </c>
      <c r="AU484" s="128" t="str">
        <f t="shared" si="13"/>
        <v/>
      </c>
      <c r="AV484" s="128" t="str">
        <f t="shared" si="14"/>
        <v/>
      </c>
      <c r="AW484" s="128" t="str">
        <f t="shared" si="15"/>
        <v/>
      </c>
      <c r="AX484" s="129" t="str">
        <f t="shared" si="16"/>
        <v/>
      </c>
      <c r="AY484" s="143"/>
      <c r="AZ484" s="130"/>
      <c r="BA484" s="131" t="str">
        <f t="shared" si="17"/>
        <v/>
      </c>
      <c r="BB484" s="143"/>
      <c r="BC484" s="143"/>
      <c r="BD484" s="132"/>
      <c r="BE484" s="141"/>
      <c r="BF484" s="134" t="str">
        <f t="shared" si="18"/>
        <v/>
      </c>
      <c r="BG484" s="135" t="str">
        <f t="shared" si="19"/>
        <v>FLB4101__44516_0.416712962962963___Negative_44517_0.471215277777778_</v>
      </c>
      <c r="BH484" s="136" t="str">
        <f t="shared" si="20"/>
        <v/>
      </c>
      <c r="BI484" s="141" t="s">
        <v>1346</v>
      </c>
      <c r="BJ484" s="137" t="str">
        <f t="shared" si="21"/>
        <v>FLE506</v>
      </c>
      <c r="BK484" s="138" t="b">
        <f t="shared" si="22"/>
        <v>0</v>
      </c>
      <c r="BL484" s="137" t="str">
        <f t="shared" si="23"/>
        <v/>
      </c>
      <c r="BM484" s="132"/>
      <c r="BN484" s="8" t="b">
        <f t="shared" si="24"/>
        <v>1</v>
      </c>
      <c r="BO484" s="139" t="b">
        <f t="shared" si="25"/>
        <v>0</v>
      </c>
      <c r="BP484" s="140" t="b">
        <f t="shared" si="26"/>
        <v>1</v>
      </c>
      <c r="BQ484" s="4"/>
      <c r="BR484" s="4" t="str">
        <f t="shared" si="27"/>
        <v/>
      </c>
      <c r="BS484" s="4"/>
      <c r="BT484" s="4"/>
    </row>
    <row r="485">
      <c r="A485" s="4" t="s">
        <v>1347</v>
      </c>
      <c r="B485" s="144">
        <v>44516.0</v>
      </c>
      <c r="C485" s="115">
        <v>0.428275462962963</v>
      </c>
      <c r="D485" s="4"/>
      <c r="E485" s="143"/>
      <c r="F485" s="4"/>
      <c r="G485" s="4"/>
      <c r="H485" s="151"/>
      <c r="I485" s="4"/>
      <c r="J485" s="4"/>
      <c r="K485" s="4" t="s">
        <v>622</v>
      </c>
      <c r="L485" s="145">
        <v>44517.0</v>
      </c>
      <c r="M485" s="115">
        <v>0.4712152777777778</v>
      </c>
      <c r="N485" s="4"/>
      <c r="O485" s="4"/>
      <c r="P485" s="116" t="b">
        <f>IFNA(IF(VLOOKUP($A485,'Add from APT'!$AA$2:$AC808,3,FALSE)&gt;0,TRUE,FALSE),"ER - NOT IN APT")</f>
        <v>0</v>
      </c>
      <c r="Q485" s="82" t="str">
        <f>IF(ISLOGICAL(P485),IF(P485,"ER - REPS IN APT", IFNA(VLOOKUP($A485,RAW_APT!$A$3:$M808,7,FALSE),"ER - NOT IN APT")),P485)</f>
        <v>Result</v>
      </c>
      <c r="R485" s="117" t="b">
        <f t="shared" si="2"/>
        <v>1</v>
      </c>
      <c r="S485" s="116">
        <f t="shared" si="3"/>
        <v>1</v>
      </c>
      <c r="T485" s="146"/>
      <c r="U485" s="147"/>
      <c r="V485" s="147"/>
      <c r="W485" s="147"/>
      <c r="X485" s="120" t="b">
        <f t="shared" si="4"/>
        <v>0</v>
      </c>
      <c r="Y485" s="121" t="b">
        <v>0</v>
      </c>
      <c r="Z485" s="122" t="str">
        <f t="shared" si="5"/>
        <v/>
      </c>
      <c r="AA485" s="122" t="b">
        <f t="shared" si="6"/>
        <v>0</v>
      </c>
      <c r="AB485" s="147" t="b">
        <v>0</v>
      </c>
      <c r="AC485" s="148">
        <v>160.0</v>
      </c>
      <c r="AD485" s="149" t="b">
        <v>0</v>
      </c>
      <c r="AE485" s="125" t="str">
        <f t="shared" si="7"/>
        <v/>
      </c>
      <c r="AF485" s="117" t="b">
        <f t="shared" si="8"/>
        <v>0</v>
      </c>
      <c r="AG485" s="126" t="b">
        <f t="shared" si="9"/>
        <v>0</v>
      </c>
      <c r="AH485" s="148"/>
      <c r="AI485" s="150"/>
      <c r="AJ485" s="146"/>
      <c r="AK485" s="83" t="str">
        <f t="shared" si="10"/>
        <v>Negative</v>
      </c>
      <c r="AL485" s="147"/>
      <c r="AM485" s="83" t="s">
        <v>373</v>
      </c>
      <c r="AN485" s="83" t="s">
        <v>368</v>
      </c>
      <c r="AO485" s="83" t="str">
        <f>IFERROR(__xludf.DUMMYFUNCTION("IF($AG485, ""DELETED"",TRIM(JOIN("" "",D485:E485)))"),"")</f>
        <v/>
      </c>
      <c r="AP485" s="83" t="str">
        <f t="shared" ref="AP485:AQ485" si="509">IF($AG485, "DELETED", TRIM(CONCATENATE(F485,I485,U485)))</f>
        <v/>
      </c>
      <c r="AQ485" s="83" t="str">
        <f t="shared" si="509"/>
        <v/>
      </c>
      <c r="AR485" s="83" t="str">
        <f>IFERROR(__xludf.DUMMYFUNCTION("IF($AG485, ""DELETED"", TRIM(JOIN("" "",AP485,AQ485)))"),"")</f>
        <v/>
      </c>
      <c r="AS485" s="127"/>
      <c r="AT485" s="128" t="b">
        <f t="shared" si="12"/>
        <v>0</v>
      </c>
      <c r="AU485" s="128" t="str">
        <f t="shared" si="13"/>
        <v/>
      </c>
      <c r="AV485" s="128" t="str">
        <f t="shared" si="14"/>
        <v/>
      </c>
      <c r="AW485" s="128" t="str">
        <f t="shared" si="15"/>
        <v/>
      </c>
      <c r="AX485" s="129" t="str">
        <f t="shared" si="16"/>
        <v/>
      </c>
      <c r="AY485" s="143"/>
      <c r="AZ485" s="130"/>
      <c r="BA485" s="131" t="str">
        <f t="shared" si="17"/>
        <v/>
      </c>
      <c r="BB485" s="143"/>
      <c r="BC485" s="143"/>
      <c r="BD485" s="132"/>
      <c r="BE485" s="141"/>
      <c r="BF485" s="134" t="str">
        <f t="shared" si="18"/>
        <v/>
      </c>
      <c r="BG485" s="135" t="str">
        <f t="shared" si="19"/>
        <v>FLB3964__44516_0.428275462962963___Negative_44517_0.471215277777778_</v>
      </c>
      <c r="BH485" s="136" t="str">
        <f t="shared" si="20"/>
        <v/>
      </c>
      <c r="BI485" s="141" t="s">
        <v>1348</v>
      </c>
      <c r="BJ485" s="137" t="str">
        <f t="shared" si="21"/>
        <v>FLE507</v>
      </c>
      <c r="BK485" s="138" t="b">
        <f t="shared" si="22"/>
        <v>0</v>
      </c>
      <c r="BL485" s="137" t="str">
        <f t="shared" si="23"/>
        <v/>
      </c>
      <c r="BM485" s="132"/>
      <c r="BN485" s="8" t="b">
        <f t="shared" si="24"/>
        <v>1</v>
      </c>
      <c r="BO485" s="139" t="b">
        <f t="shared" si="25"/>
        <v>0</v>
      </c>
      <c r="BP485" s="140" t="b">
        <f t="shared" si="26"/>
        <v>1</v>
      </c>
      <c r="BQ485" s="4"/>
      <c r="BR485" s="4" t="str">
        <f t="shared" si="27"/>
        <v/>
      </c>
      <c r="BS485" s="4"/>
      <c r="BT485" s="4"/>
    </row>
    <row r="486">
      <c r="A486" s="4" t="s">
        <v>1349</v>
      </c>
      <c r="B486" s="144">
        <v>44516.0</v>
      </c>
      <c r="C486" s="115">
        <v>0.4403125</v>
      </c>
      <c r="D486" s="4"/>
      <c r="E486" s="143"/>
      <c r="F486" s="4"/>
      <c r="G486" s="4"/>
      <c r="H486" s="151"/>
      <c r="I486" s="4"/>
      <c r="J486" s="4"/>
      <c r="K486" s="4" t="s">
        <v>622</v>
      </c>
      <c r="L486" s="145">
        <v>44517.0</v>
      </c>
      <c r="M486" s="115">
        <v>0.4712152777777778</v>
      </c>
      <c r="N486" s="4"/>
      <c r="O486" s="4"/>
      <c r="P486" s="116" t="b">
        <f>IFNA(IF(VLOOKUP($A486,'Add from APT'!$AA$2:$AC808,3,FALSE)&gt;0,TRUE,FALSE),"ER - NOT IN APT")</f>
        <v>0</v>
      </c>
      <c r="Q486" s="82" t="str">
        <f>IF(ISLOGICAL(P486),IF(P486,"ER - REPS IN APT", IFNA(VLOOKUP($A486,RAW_APT!$A$3:$M808,7,FALSE),"ER - NOT IN APT")),P486)</f>
        <v>Result</v>
      </c>
      <c r="R486" s="117" t="b">
        <f t="shared" si="2"/>
        <v>1</v>
      </c>
      <c r="S486" s="116">
        <f t="shared" si="3"/>
        <v>1</v>
      </c>
      <c r="T486" s="146"/>
      <c r="U486" s="147"/>
      <c r="V486" s="147"/>
      <c r="W486" s="147"/>
      <c r="X486" s="120" t="b">
        <f t="shared" si="4"/>
        <v>0</v>
      </c>
      <c r="Y486" s="121" t="b">
        <v>0</v>
      </c>
      <c r="Z486" s="122" t="str">
        <f t="shared" si="5"/>
        <v/>
      </c>
      <c r="AA486" s="122" t="b">
        <f t="shared" si="6"/>
        <v>0</v>
      </c>
      <c r="AB486" s="147" t="b">
        <v>0</v>
      </c>
      <c r="AC486" s="148">
        <v>159.0</v>
      </c>
      <c r="AD486" s="149" t="b">
        <v>0</v>
      </c>
      <c r="AE486" s="125" t="str">
        <f t="shared" si="7"/>
        <v/>
      </c>
      <c r="AF486" s="117" t="b">
        <f t="shared" si="8"/>
        <v>0</v>
      </c>
      <c r="AG486" s="126" t="b">
        <f t="shared" si="9"/>
        <v>0</v>
      </c>
      <c r="AH486" s="148"/>
      <c r="AI486" s="150"/>
      <c r="AJ486" s="146"/>
      <c r="AK486" s="83" t="str">
        <f t="shared" si="10"/>
        <v>Negative</v>
      </c>
      <c r="AL486" s="149"/>
      <c r="AM486" s="83" t="s">
        <v>280</v>
      </c>
      <c r="AN486" s="83" t="s">
        <v>462</v>
      </c>
      <c r="AO486" s="83" t="str">
        <f>IFERROR(__xludf.DUMMYFUNCTION("IF($AG486, ""DELETED"",TRIM(JOIN("" "",D486:E486)))"),"")</f>
        <v/>
      </c>
      <c r="AP486" s="83" t="str">
        <f t="shared" ref="AP486:AQ486" si="510">IF($AG486, "DELETED", TRIM(CONCATENATE(F486,I486,U486)))</f>
        <v/>
      </c>
      <c r="AQ486" s="83" t="str">
        <f t="shared" si="510"/>
        <v/>
      </c>
      <c r="AR486" s="83" t="str">
        <f>IFERROR(__xludf.DUMMYFUNCTION("IF($AG486, ""DELETED"", TRIM(JOIN("" "",AP486,AQ486)))"),"")</f>
        <v/>
      </c>
      <c r="AS486" s="127"/>
      <c r="AT486" s="128" t="b">
        <f t="shared" si="12"/>
        <v>0</v>
      </c>
      <c r="AU486" s="128" t="str">
        <f t="shared" si="13"/>
        <v/>
      </c>
      <c r="AV486" s="128" t="str">
        <f t="shared" si="14"/>
        <v/>
      </c>
      <c r="AW486" s="128" t="str">
        <f t="shared" si="15"/>
        <v/>
      </c>
      <c r="AX486" s="129" t="str">
        <f t="shared" si="16"/>
        <v/>
      </c>
      <c r="AY486" s="143"/>
      <c r="AZ486" s="130"/>
      <c r="BA486" s="131" t="str">
        <f t="shared" si="17"/>
        <v/>
      </c>
      <c r="BB486" s="143"/>
      <c r="BC486" s="143"/>
      <c r="BD486" s="132"/>
      <c r="BE486" s="141"/>
      <c r="BF486" s="134" t="str">
        <f t="shared" si="18"/>
        <v/>
      </c>
      <c r="BG486" s="135" t="str">
        <f t="shared" si="19"/>
        <v>FLB3988__44516_0.4403125___Negative_44517_0.471215277777778_</v>
      </c>
      <c r="BH486" s="136" t="str">
        <f t="shared" si="20"/>
        <v/>
      </c>
      <c r="BI486" s="141" t="s">
        <v>1350</v>
      </c>
      <c r="BJ486" s="137" t="str">
        <f t="shared" si="21"/>
        <v>FLE508</v>
      </c>
      <c r="BK486" s="138" t="b">
        <f t="shared" si="22"/>
        <v>0</v>
      </c>
      <c r="BL486" s="137" t="str">
        <f t="shared" si="23"/>
        <v/>
      </c>
      <c r="BM486" s="132"/>
      <c r="BN486" s="8" t="b">
        <f t="shared" si="24"/>
        <v>1</v>
      </c>
      <c r="BO486" s="139" t="b">
        <f t="shared" si="25"/>
        <v>0</v>
      </c>
      <c r="BP486" s="140" t="b">
        <f t="shared" si="26"/>
        <v>1</v>
      </c>
      <c r="BQ486" s="4"/>
      <c r="BR486" s="4" t="str">
        <f t="shared" si="27"/>
        <v/>
      </c>
      <c r="BS486" s="4"/>
      <c r="BT486" s="4"/>
    </row>
    <row r="487">
      <c r="A487" s="4" t="s">
        <v>1351</v>
      </c>
      <c r="B487" s="144">
        <v>44516.0</v>
      </c>
      <c r="C487" s="115">
        <v>0.440625</v>
      </c>
      <c r="D487" s="4"/>
      <c r="E487" s="143"/>
      <c r="F487" s="4"/>
      <c r="G487" s="4"/>
      <c r="H487" s="151"/>
      <c r="I487" s="4"/>
      <c r="J487" s="4"/>
      <c r="K487" s="4" t="s">
        <v>622</v>
      </c>
      <c r="L487" s="145">
        <v>44517.0</v>
      </c>
      <c r="M487" s="115">
        <v>0.4712152777777778</v>
      </c>
      <c r="N487" s="4"/>
      <c r="O487" s="4"/>
      <c r="P487" s="116" t="b">
        <f>IFNA(IF(VLOOKUP($A487,'Add from APT'!$AA$2:$AC808,3,FALSE)&gt;0,TRUE,FALSE),"ER - NOT IN APT")</f>
        <v>0</v>
      </c>
      <c r="Q487" s="82" t="str">
        <f>IF(ISLOGICAL(P487),IF(P487,"ER - REPS IN APT", IFNA(VLOOKUP($A487,RAW_APT!$A$3:$M808,7,FALSE),"ER - NOT IN APT")),P487)</f>
        <v>Result</v>
      </c>
      <c r="R487" s="117" t="b">
        <f t="shared" si="2"/>
        <v>1</v>
      </c>
      <c r="S487" s="116">
        <f t="shared" si="3"/>
        <v>1</v>
      </c>
      <c r="T487" s="146"/>
      <c r="U487" s="147"/>
      <c r="V487" s="147"/>
      <c r="W487" s="147"/>
      <c r="X487" s="120" t="b">
        <f t="shared" si="4"/>
        <v>0</v>
      </c>
      <c r="Y487" s="121" t="b">
        <v>0</v>
      </c>
      <c r="Z487" s="122" t="str">
        <f t="shared" si="5"/>
        <v/>
      </c>
      <c r="AA487" s="122" t="b">
        <f t="shared" si="6"/>
        <v>0</v>
      </c>
      <c r="AB487" s="147" t="b">
        <v>0</v>
      </c>
      <c r="AC487" s="148">
        <v>158.0</v>
      </c>
      <c r="AD487" s="149" t="b">
        <v>0</v>
      </c>
      <c r="AE487" s="125" t="str">
        <f t="shared" si="7"/>
        <v/>
      </c>
      <c r="AF487" s="117" t="b">
        <f t="shared" si="8"/>
        <v>0</v>
      </c>
      <c r="AG487" s="126" t="b">
        <f t="shared" si="9"/>
        <v>0</v>
      </c>
      <c r="AH487" s="148"/>
      <c r="AI487" s="150"/>
      <c r="AJ487" s="146"/>
      <c r="AK487" s="83" t="str">
        <f t="shared" si="10"/>
        <v>Negative</v>
      </c>
      <c r="AL487" s="149"/>
      <c r="AM487" s="83" t="s">
        <v>280</v>
      </c>
      <c r="AN487" s="83" t="s">
        <v>479</v>
      </c>
      <c r="AO487" s="83" t="str">
        <f>IFERROR(__xludf.DUMMYFUNCTION("IF($AG487, ""DELETED"",TRIM(JOIN("" "",D487:E487)))"),"")</f>
        <v/>
      </c>
      <c r="AP487" s="83" t="str">
        <f t="shared" ref="AP487:AQ487" si="511">IF($AG487, "DELETED", TRIM(CONCATENATE(F487,I487,U487)))</f>
        <v/>
      </c>
      <c r="AQ487" s="83" t="str">
        <f t="shared" si="511"/>
        <v/>
      </c>
      <c r="AR487" s="83" t="str">
        <f>IFERROR(__xludf.DUMMYFUNCTION("IF($AG487, ""DELETED"", TRIM(JOIN("" "",AP487,AQ487)))"),"")</f>
        <v/>
      </c>
      <c r="AS487" s="127"/>
      <c r="AT487" s="128" t="b">
        <f t="shared" si="12"/>
        <v>0</v>
      </c>
      <c r="AU487" s="128" t="str">
        <f t="shared" si="13"/>
        <v/>
      </c>
      <c r="AV487" s="128" t="str">
        <f t="shared" si="14"/>
        <v/>
      </c>
      <c r="AW487" s="128" t="str">
        <f t="shared" si="15"/>
        <v/>
      </c>
      <c r="AX487" s="129" t="str">
        <f t="shared" si="16"/>
        <v/>
      </c>
      <c r="AY487" s="143"/>
      <c r="AZ487" s="130"/>
      <c r="BA487" s="131" t="str">
        <f t="shared" si="17"/>
        <v/>
      </c>
      <c r="BB487" s="143"/>
      <c r="BC487" s="143"/>
      <c r="BD487" s="132"/>
      <c r="BE487" s="141"/>
      <c r="BF487" s="134" t="str">
        <f t="shared" si="18"/>
        <v/>
      </c>
      <c r="BG487" s="135" t="str">
        <f t="shared" si="19"/>
        <v>FLB4084__44516_0.440625___Negative_44517_0.471215277777778_</v>
      </c>
      <c r="BH487" s="136" t="str">
        <f t="shared" si="20"/>
        <v/>
      </c>
      <c r="BI487" s="141" t="s">
        <v>1352</v>
      </c>
      <c r="BJ487" s="137" t="str">
        <f t="shared" si="21"/>
        <v>FLE509</v>
      </c>
      <c r="BK487" s="138" t="b">
        <f t="shared" si="22"/>
        <v>0</v>
      </c>
      <c r="BL487" s="137" t="str">
        <f t="shared" si="23"/>
        <v/>
      </c>
      <c r="BM487" s="132"/>
      <c r="BN487" s="8" t="b">
        <f t="shared" si="24"/>
        <v>1</v>
      </c>
      <c r="BO487" s="139" t="b">
        <f t="shared" si="25"/>
        <v>0</v>
      </c>
      <c r="BP487" s="140" t="b">
        <f t="shared" si="26"/>
        <v>1</v>
      </c>
      <c r="BQ487" s="4"/>
      <c r="BR487" s="4" t="str">
        <f t="shared" si="27"/>
        <v/>
      </c>
      <c r="BS487" s="4"/>
      <c r="BT487" s="4"/>
    </row>
    <row r="488">
      <c r="A488" s="4" t="s">
        <v>1353</v>
      </c>
      <c r="B488" s="144">
        <v>44516.0</v>
      </c>
      <c r="C488" s="115">
        <v>0.45837962962962964</v>
      </c>
      <c r="D488" s="4"/>
      <c r="E488" s="143"/>
      <c r="F488" s="4"/>
      <c r="G488" s="4"/>
      <c r="H488" s="151"/>
      <c r="I488" s="4"/>
      <c r="J488" s="4"/>
      <c r="K488" s="4" t="s">
        <v>622</v>
      </c>
      <c r="L488" s="145">
        <v>44517.0</v>
      </c>
      <c r="M488" s="115">
        <v>0.4712152777777778</v>
      </c>
      <c r="N488" s="4"/>
      <c r="O488" s="4"/>
      <c r="P488" s="116" t="b">
        <f>IFNA(IF(VLOOKUP($A488,'Add from APT'!$AA$2:$AC808,3,FALSE)&gt;0,TRUE,FALSE),"ER - NOT IN APT")</f>
        <v>0</v>
      </c>
      <c r="Q488" s="82" t="str">
        <f>IF(ISLOGICAL(P488),IF(P488,"ER - REPS IN APT", IFNA(VLOOKUP($A488,RAW_APT!$A$3:$M808,7,FALSE),"ER - NOT IN APT")),P488)</f>
        <v>Result</v>
      </c>
      <c r="R488" s="117" t="b">
        <f t="shared" si="2"/>
        <v>1</v>
      </c>
      <c r="S488" s="116">
        <f t="shared" si="3"/>
        <v>1</v>
      </c>
      <c r="T488" s="146"/>
      <c r="U488" s="147"/>
      <c r="V488" s="147"/>
      <c r="W488" s="147"/>
      <c r="X488" s="120" t="b">
        <f t="shared" si="4"/>
        <v>0</v>
      </c>
      <c r="Y488" s="121" t="b">
        <v>0</v>
      </c>
      <c r="Z488" s="122" t="str">
        <f t="shared" si="5"/>
        <v/>
      </c>
      <c r="AA488" s="122" t="b">
        <f t="shared" si="6"/>
        <v>0</v>
      </c>
      <c r="AB488" s="147" t="b">
        <v>0</v>
      </c>
      <c r="AC488" s="148">
        <v>157.0</v>
      </c>
      <c r="AD488" s="149" t="b">
        <v>0</v>
      </c>
      <c r="AE488" s="125" t="str">
        <f t="shared" si="7"/>
        <v/>
      </c>
      <c r="AF488" s="117" t="b">
        <f t="shared" si="8"/>
        <v>0</v>
      </c>
      <c r="AG488" s="126" t="b">
        <f t="shared" si="9"/>
        <v>0</v>
      </c>
      <c r="AH488" s="148"/>
      <c r="AI488" s="150"/>
      <c r="AJ488" s="146"/>
      <c r="AK488" s="83" t="str">
        <f t="shared" si="10"/>
        <v>Negative</v>
      </c>
      <c r="AL488" s="149"/>
      <c r="AM488" s="83" t="s">
        <v>373</v>
      </c>
      <c r="AN488" s="83" t="s">
        <v>639</v>
      </c>
      <c r="AO488" s="83" t="str">
        <f>IFERROR(__xludf.DUMMYFUNCTION("IF($AG488, ""DELETED"",TRIM(JOIN("" "",D488:E488)))"),"")</f>
        <v/>
      </c>
      <c r="AP488" s="83" t="str">
        <f t="shared" ref="AP488:AQ488" si="512">IF($AG488, "DELETED", TRIM(CONCATENATE(F488,I488,U488)))</f>
        <v/>
      </c>
      <c r="AQ488" s="83" t="str">
        <f t="shared" si="512"/>
        <v/>
      </c>
      <c r="AR488" s="83" t="str">
        <f>IFERROR(__xludf.DUMMYFUNCTION("IF($AG488, ""DELETED"", TRIM(JOIN("" "",AP488,AQ488)))"),"")</f>
        <v/>
      </c>
      <c r="AS488" s="127"/>
      <c r="AT488" s="128" t="b">
        <f t="shared" si="12"/>
        <v>0</v>
      </c>
      <c r="AU488" s="128" t="str">
        <f t="shared" si="13"/>
        <v/>
      </c>
      <c r="AV488" s="128" t="str">
        <f t="shared" si="14"/>
        <v/>
      </c>
      <c r="AW488" s="128" t="str">
        <f t="shared" si="15"/>
        <v/>
      </c>
      <c r="AX488" s="129" t="str">
        <f t="shared" si="16"/>
        <v/>
      </c>
      <c r="AY488" s="143"/>
      <c r="AZ488" s="130"/>
      <c r="BA488" s="131" t="str">
        <f t="shared" si="17"/>
        <v/>
      </c>
      <c r="BB488" s="143"/>
      <c r="BC488" s="143"/>
      <c r="BD488" s="132"/>
      <c r="BE488" s="141"/>
      <c r="BF488" s="134" t="str">
        <f t="shared" si="18"/>
        <v/>
      </c>
      <c r="BG488" s="135" t="str">
        <f t="shared" si="19"/>
        <v>FLB4094__44516_0.45837962962963___Negative_44517_0.471215277777778_</v>
      </c>
      <c r="BH488" s="136" t="str">
        <f t="shared" si="20"/>
        <v/>
      </c>
      <c r="BI488" s="141" t="s">
        <v>1354</v>
      </c>
      <c r="BJ488" s="137" t="str">
        <f t="shared" si="21"/>
        <v>FLE510</v>
      </c>
      <c r="BK488" s="138" t="b">
        <f t="shared" si="22"/>
        <v>0</v>
      </c>
      <c r="BL488" s="137" t="str">
        <f t="shared" si="23"/>
        <v/>
      </c>
      <c r="BM488" s="132"/>
      <c r="BN488" s="8" t="b">
        <f t="shared" si="24"/>
        <v>1</v>
      </c>
      <c r="BO488" s="139" t="b">
        <f t="shared" si="25"/>
        <v>0</v>
      </c>
      <c r="BP488" s="140" t="b">
        <f t="shared" si="26"/>
        <v>1</v>
      </c>
      <c r="BQ488" s="4"/>
      <c r="BR488" s="4" t="str">
        <f t="shared" si="27"/>
        <v/>
      </c>
      <c r="BS488" s="4"/>
      <c r="BT488" s="4"/>
    </row>
    <row r="489">
      <c r="A489" s="4" t="s">
        <v>1355</v>
      </c>
      <c r="B489" s="144">
        <v>44516.0</v>
      </c>
      <c r="C489" s="115">
        <v>0.5013310185185185</v>
      </c>
      <c r="D489" s="4"/>
      <c r="E489" s="143"/>
      <c r="F489" s="4"/>
      <c r="G489" s="4"/>
      <c r="H489" s="151"/>
      <c r="I489" s="4"/>
      <c r="J489" s="4"/>
      <c r="K489" s="4" t="s">
        <v>622</v>
      </c>
      <c r="L489" s="145">
        <v>44517.0</v>
      </c>
      <c r="M489" s="115">
        <v>0.4712152777777778</v>
      </c>
      <c r="N489" s="4"/>
      <c r="O489" s="4"/>
      <c r="P489" s="116" t="b">
        <f>IFNA(IF(VLOOKUP($A489,'Add from APT'!$AA$2:$AC808,3,FALSE)&gt;0,TRUE,FALSE),"ER - NOT IN APT")</f>
        <v>0</v>
      </c>
      <c r="Q489" s="82" t="str">
        <f>IF(ISLOGICAL(P489),IF(P489,"ER - REPS IN APT", IFNA(VLOOKUP($A489,RAW_APT!$A$3:$M808,7,FALSE),"ER - NOT IN APT")),P489)</f>
        <v>Result</v>
      </c>
      <c r="R489" s="117" t="b">
        <f t="shared" si="2"/>
        <v>1</v>
      </c>
      <c r="S489" s="116">
        <f t="shared" si="3"/>
        <v>1</v>
      </c>
      <c r="T489" s="146"/>
      <c r="U489" s="147"/>
      <c r="V489" s="147"/>
      <c r="W489" s="147"/>
      <c r="X489" s="120" t="b">
        <f t="shared" si="4"/>
        <v>0</v>
      </c>
      <c r="Y489" s="121" t="b">
        <v>0</v>
      </c>
      <c r="Z489" s="122" t="str">
        <f t="shared" si="5"/>
        <v/>
      </c>
      <c r="AA489" s="122" t="b">
        <f t="shared" si="6"/>
        <v>0</v>
      </c>
      <c r="AB489" s="147" t="b">
        <v>0</v>
      </c>
      <c r="AC489" s="148">
        <v>156.0</v>
      </c>
      <c r="AD489" s="149" t="b">
        <v>0</v>
      </c>
      <c r="AE489" s="125" t="str">
        <f t="shared" si="7"/>
        <v/>
      </c>
      <c r="AF489" s="117" t="b">
        <f t="shared" si="8"/>
        <v>0</v>
      </c>
      <c r="AG489" s="126" t="b">
        <f t="shared" si="9"/>
        <v>0</v>
      </c>
      <c r="AH489" s="148"/>
      <c r="AI489" s="150"/>
      <c r="AJ489" s="146"/>
      <c r="AK489" s="83" t="str">
        <f t="shared" si="10"/>
        <v>Negative</v>
      </c>
      <c r="AL489" s="149"/>
      <c r="AM489" s="83" t="s">
        <v>373</v>
      </c>
      <c r="AN489" s="83" t="s">
        <v>413</v>
      </c>
      <c r="AO489" s="83" t="str">
        <f>IFERROR(__xludf.DUMMYFUNCTION("IF($AG489, ""DELETED"",TRIM(JOIN("" "",D489:E489)))"),"")</f>
        <v/>
      </c>
      <c r="AP489" s="83" t="str">
        <f t="shared" ref="AP489:AQ489" si="513">IF($AG489, "DELETED", TRIM(CONCATENATE(F489,I489,U489)))</f>
        <v/>
      </c>
      <c r="AQ489" s="83" t="str">
        <f t="shared" si="513"/>
        <v/>
      </c>
      <c r="AR489" s="83" t="str">
        <f>IFERROR(__xludf.DUMMYFUNCTION("IF($AG489, ""DELETED"", TRIM(JOIN("" "",AP489,AQ489)))"),"")</f>
        <v/>
      </c>
      <c r="AS489" s="127"/>
      <c r="AT489" s="128" t="b">
        <f t="shared" si="12"/>
        <v>0</v>
      </c>
      <c r="AU489" s="128" t="str">
        <f t="shared" si="13"/>
        <v/>
      </c>
      <c r="AV489" s="128" t="str">
        <f t="shared" si="14"/>
        <v/>
      </c>
      <c r="AW489" s="128" t="str">
        <f t="shared" si="15"/>
        <v/>
      </c>
      <c r="AX489" s="129" t="str">
        <f t="shared" si="16"/>
        <v/>
      </c>
      <c r="AY489" s="143"/>
      <c r="AZ489" s="130"/>
      <c r="BA489" s="131" t="str">
        <f t="shared" si="17"/>
        <v/>
      </c>
      <c r="BB489" s="143"/>
      <c r="BC489" s="143"/>
      <c r="BD489" s="132"/>
      <c r="BE489" s="141"/>
      <c r="BF489" s="134" t="str">
        <f t="shared" si="18"/>
        <v/>
      </c>
      <c r="BG489" s="135" t="str">
        <f t="shared" si="19"/>
        <v>FLB4087__44516_0.501331018518518___Negative_44517_0.471215277777778_</v>
      </c>
      <c r="BH489" s="136" t="str">
        <f t="shared" si="20"/>
        <v/>
      </c>
      <c r="BI489" s="141" t="s">
        <v>1356</v>
      </c>
      <c r="BJ489" s="137" t="str">
        <f t="shared" si="21"/>
        <v>FLE511</v>
      </c>
      <c r="BK489" s="138" t="b">
        <f t="shared" si="22"/>
        <v>0</v>
      </c>
      <c r="BL489" s="137" t="str">
        <f t="shared" si="23"/>
        <v/>
      </c>
      <c r="BM489" s="132"/>
      <c r="BN489" s="8" t="b">
        <f t="shared" si="24"/>
        <v>1</v>
      </c>
      <c r="BO489" s="139" t="b">
        <f t="shared" si="25"/>
        <v>0</v>
      </c>
      <c r="BP489" s="140" t="b">
        <f t="shared" si="26"/>
        <v>1</v>
      </c>
      <c r="BQ489" s="4"/>
      <c r="BR489" s="4" t="str">
        <f t="shared" si="27"/>
        <v/>
      </c>
      <c r="BS489" s="4"/>
      <c r="BT489" s="4"/>
    </row>
    <row r="490">
      <c r="A490" s="4" t="s">
        <v>1357</v>
      </c>
      <c r="B490" s="144">
        <v>44517.0</v>
      </c>
      <c r="C490" s="115">
        <v>0.31881944444444443</v>
      </c>
      <c r="D490" s="4"/>
      <c r="E490" s="143"/>
      <c r="F490" s="4"/>
      <c r="G490" s="4"/>
      <c r="H490" s="151"/>
      <c r="I490" s="4"/>
      <c r="J490" s="4"/>
      <c r="K490" s="4" t="s">
        <v>622</v>
      </c>
      <c r="L490" s="145">
        <v>44517.0</v>
      </c>
      <c r="M490" s="115">
        <v>0.4712152777777778</v>
      </c>
      <c r="N490" s="4"/>
      <c r="O490" s="4"/>
      <c r="P490" s="116" t="b">
        <f>IFNA(IF(VLOOKUP($A490,'Add from APT'!$AA$2:$AC808,3,FALSE)&gt;0,TRUE,FALSE),"ER - NOT IN APT")</f>
        <v>0</v>
      </c>
      <c r="Q490" s="82" t="str">
        <f>IF(ISLOGICAL(P490),IF(P490,"ER - REPS IN APT", IFNA(VLOOKUP($A490,RAW_APT!$A$3:$M808,7,FALSE),"ER - NOT IN APT")),P490)</f>
        <v>Result</v>
      </c>
      <c r="R490" s="117" t="b">
        <f t="shared" si="2"/>
        <v>1</v>
      </c>
      <c r="S490" s="116">
        <f t="shared" si="3"/>
        <v>1</v>
      </c>
      <c r="T490" s="146"/>
      <c r="U490" s="147"/>
      <c r="V490" s="147"/>
      <c r="W490" s="147"/>
      <c r="X490" s="120" t="b">
        <f t="shared" si="4"/>
        <v>0</v>
      </c>
      <c r="Y490" s="121" t="b">
        <v>0</v>
      </c>
      <c r="Z490" s="122" t="str">
        <f t="shared" si="5"/>
        <v/>
      </c>
      <c r="AA490" s="122" t="b">
        <f t="shared" si="6"/>
        <v>0</v>
      </c>
      <c r="AB490" s="147" t="b">
        <v>0</v>
      </c>
      <c r="AC490" s="148">
        <v>155.0</v>
      </c>
      <c r="AD490" s="149" t="b">
        <v>0</v>
      </c>
      <c r="AE490" s="125" t="str">
        <f t="shared" si="7"/>
        <v/>
      </c>
      <c r="AF490" s="117" t="b">
        <f t="shared" si="8"/>
        <v>0</v>
      </c>
      <c r="AG490" s="126" t="b">
        <f t="shared" si="9"/>
        <v>0</v>
      </c>
      <c r="AH490" s="148"/>
      <c r="AI490" s="150"/>
      <c r="AJ490" s="146"/>
      <c r="AK490" s="83" t="str">
        <f t="shared" si="10"/>
        <v>Negative</v>
      </c>
      <c r="AL490" s="147"/>
      <c r="AM490" s="83" t="s">
        <v>280</v>
      </c>
      <c r="AN490" s="83" t="s">
        <v>352</v>
      </c>
      <c r="AO490" s="83" t="str">
        <f>IFERROR(__xludf.DUMMYFUNCTION("IF($AG490, ""DELETED"",TRIM(JOIN("" "",D490:E490)))"),"")</f>
        <v/>
      </c>
      <c r="AP490" s="83" t="str">
        <f t="shared" ref="AP490:AQ490" si="514">IF($AG490, "DELETED", TRIM(CONCATENATE(F490,I490,U490)))</f>
        <v/>
      </c>
      <c r="AQ490" s="83" t="str">
        <f t="shared" si="514"/>
        <v/>
      </c>
      <c r="AR490" s="83" t="str">
        <f>IFERROR(__xludf.DUMMYFUNCTION("IF($AG490, ""DELETED"", TRIM(JOIN("" "",AP490,AQ490)))"),"")</f>
        <v/>
      </c>
      <c r="AS490" s="127"/>
      <c r="AT490" s="128" t="b">
        <f t="shared" si="12"/>
        <v>0</v>
      </c>
      <c r="AU490" s="128" t="str">
        <f t="shared" si="13"/>
        <v/>
      </c>
      <c r="AV490" s="128" t="str">
        <f t="shared" si="14"/>
        <v/>
      </c>
      <c r="AW490" s="128" t="str">
        <f t="shared" si="15"/>
        <v/>
      </c>
      <c r="AX490" s="129" t="str">
        <f t="shared" si="16"/>
        <v/>
      </c>
      <c r="AY490" s="143"/>
      <c r="AZ490" s="130"/>
      <c r="BA490" s="131" t="str">
        <f t="shared" si="17"/>
        <v/>
      </c>
      <c r="BB490" s="143"/>
      <c r="BC490" s="143"/>
      <c r="BD490" s="132"/>
      <c r="BE490" s="141"/>
      <c r="BF490" s="134" t="str">
        <f t="shared" si="18"/>
        <v/>
      </c>
      <c r="BG490" s="135" t="str">
        <f t="shared" si="19"/>
        <v>FLB4085__44517_0.318819444444444___Negative_44517_0.471215277777778_</v>
      </c>
      <c r="BH490" s="136" t="str">
        <f t="shared" si="20"/>
        <v/>
      </c>
      <c r="BI490" s="141" t="s">
        <v>1358</v>
      </c>
      <c r="BJ490" s="137" t="str">
        <f t="shared" si="21"/>
        <v>FLE512</v>
      </c>
      <c r="BK490" s="138" t="b">
        <f t="shared" si="22"/>
        <v>0</v>
      </c>
      <c r="BL490" s="137" t="str">
        <f t="shared" si="23"/>
        <v/>
      </c>
      <c r="BM490" s="132"/>
      <c r="BN490" s="8" t="b">
        <f t="shared" si="24"/>
        <v>1</v>
      </c>
      <c r="BO490" s="139" t="b">
        <f t="shared" si="25"/>
        <v>0</v>
      </c>
      <c r="BP490" s="140" t="b">
        <f t="shared" si="26"/>
        <v>1</v>
      </c>
      <c r="BQ490" s="4"/>
      <c r="BR490" s="4" t="str">
        <f t="shared" si="27"/>
        <v/>
      </c>
      <c r="BS490" s="4"/>
      <c r="BT490" s="4"/>
    </row>
    <row r="491">
      <c r="A491" s="4" t="s">
        <v>1359</v>
      </c>
      <c r="B491" s="144">
        <v>44517.0</v>
      </c>
      <c r="C491" s="115">
        <v>0.31925925925925924</v>
      </c>
      <c r="D491" s="4"/>
      <c r="E491" s="143"/>
      <c r="F491" s="4"/>
      <c r="G491" s="4"/>
      <c r="H491" s="151"/>
      <c r="I491" s="4"/>
      <c r="J491" s="4"/>
      <c r="K491" s="4" t="s">
        <v>622</v>
      </c>
      <c r="L491" s="145">
        <v>44517.0</v>
      </c>
      <c r="M491" s="115">
        <v>0.4712152777777778</v>
      </c>
      <c r="N491" s="4"/>
      <c r="O491" s="4"/>
      <c r="P491" s="116" t="b">
        <f>IFNA(IF(VLOOKUP($A491,'Add from APT'!$AA$2:$AC808,3,FALSE)&gt;0,TRUE,FALSE),"ER - NOT IN APT")</f>
        <v>0</v>
      </c>
      <c r="Q491" s="82" t="str">
        <f>IF(ISLOGICAL(P491),IF(P491,"ER - REPS IN APT", IFNA(VLOOKUP($A491,RAW_APT!$A$3:$M808,7,FALSE),"ER - NOT IN APT")),P491)</f>
        <v>Result</v>
      </c>
      <c r="R491" s="117" t="b">
        <f t="shared" si="2"/>
        <v>1</v>
      </c>
      <c r="S491" s="116">
        <f t="shared" si="3"/>
        <v>1</v>
      </c>
      <c r="T491" s="146"/>
      <c r="U491" s="147"/>
      <c r="V491" s="147"/>
      <c r="W491" s="147"/>
      <c r="X491" s="120" t="b">
        <f t="shared" si="4"/>
        <v>0</v>
      </c>
      <c r="Y491" s="121" t="b">
        <v>0</v>
      </c>
      <c r="Z491" s="122" t="str">
        <f t="shared" si="5"/>
        <v/>
      </c>
      <c r="AA491" s="122" t="b">
        <f t="shared" si="6"/>
        <v>0</v>
      </c>
      <c r="AB491" s="147" t="b">
        <v>0</v>
      </c>
      <c r="AC491" s="148">
        <v>154.0</v>
      </c>
      <c r="AD491" s="149" t="b">
        <v>0</v>
      </c>
      <c r="AE491" s="125" t="str">
        <f t="shared" si="7"/>
        <v/>
      </c>
      <c r="AF491" s="117" t="b">
        <f t="shared" si="8"/>
        <v>0</v>
      </c>
      <c r="AG491" s="126" t="b">
        <f t="shared" si="9"/>
        <v>0</v>
      </c>
      <c r="AH491" s="148"/>
      <c r="AI491" s="150"/>
      <c r="AJ491" s="146"/>
      <c r="AK491" s="83" t="str">
        <f t="shared" si="10"/>
        <v>Negative</v>
      </c>
      <c r="AL491" s="147"/>
      <c r="AM491" s="83" t="s">
        <v>373</v>
      </c>
      <c r="AN491" s="83" t="s">
        <v>349</v>
      </c>
      <c r="AO491" s="83" t="str">
        <f>IFERROR(__xludf.DUMMYFUNCTION("IF($AG491, ""DELETED"",TRIM(JOIN("" "",D491:E491)))"),"")</f>
        <v/>
      </c>
      <c r="AP491" s="83" t="str">
        <f t="shared" ref="AP491:AQ491" si="515">IF($AG491, "DELETED", TRIM(CONCATENATE(F491,I491,U491)))</f>
        <v/>
      </c>
      <c r="AQ491" s="83" t="str">
        <f t="shared" si="515"/>
        <v/>
      </c>
      <c r="AR491" s="83" t="str">
        <f>IFERROR(__xludf.DUMMYFUNCTION("IF($AG491, ""DELETED"", TRIM(JOIN("" "",AP491,AQ491)))"),"")</f>
        <v/>
      </c>
      <c r="AS491" s="127"/>
      <c r="AT491" s="128" t="b">
        <f t="shared" si="12"/>
        <v>0</v>
      </c>
      <c r="AU491" s="128" t="str">
        <f t="shared" si="13"/>
        <v/>
      </c>
      <c r="AV491" s="128" t="str">
        <f t="shared" si="14"/>
        <v/>
      </c>
      <c r="AW491" s="128" t="str">
        <f t="shared" si="15"/>
        <v/>
      </c>
      <c r="AX491" s="129" t="str">
        <f t="shared" si="16"/>
        <v/>
      </c>
      <c r="AY491" s="143"/>
      <c r="AZ491" s="130"/>
      <c r="BA491" s="131" t="str">
        <f t="shared" si="17"/>
        <v/>
      </c>
      <c r="BB491" s="143"/>
      <c r="BC491" s="143"/>
      <c r="BD491" s="132"/>
      <c r="BE491" s="141"/>
      <c r="BF491" s="134" t="str">
        <f t="shared" si="18"/>
        <v/>
      </c>
      <c r="BG491" s="135" t="str">
        <f t="shared" si="19"/>
        <v>FLB3960__44517_0.319259259259259___Negative_44517_0.471215277777778_</v>
      </c>
      <c r="BH491" s="136" t="str">
        <f t="shared" si="20"/>
        <v/>
      </c>
      <c r="BI491" s="141" t="s">
        <v>1360</v>
      </c>
      <c r="BJ491" s="137" t="str">
        <f t="shared" si="21"/>
        <v>FLE513</v>
      </c>
      <c r="BK491" s="138" t="b">
        <f t="shared" si="22"/>
        <v>0</v>
      </c>
      <c r="BL491" s="137" t="str">
        <f t="shared" si="23"/>
        <v/>
      </c>
      <c r="BM491" s="132"/>
      <c r="BN491" s="8" t="b">
        <f t="shared" si="24"/>
        <v>1</v>
      </c>
      <c r="BO491" s="139" t="b">
        <f t="shared" si="25"/>
        <v>0</v>
      </c>
      <c r="BP491" s="140" t="b">
        <f t="shared" si="26"/>
        <v>1</v>
      </c>
      <c r="BQ491" s="4"/>
      <c r="BR491" s="4" t="str">
        <f t="shared" si="27"/>
        <v/>
      </c>
      <c r="BS491" s="4"/>
      <c r="BT491" s="4"/>
    </row>
    <row r="492">
      <c r="A492" s="4" t="s">
        <v>1361</v>
      </c>
      <c r="B492" s="144">
        <v>44517.0</v>
      </c>
      <c r="C492" s="115">
        <v>0.32625</v>
      </c>
      <c r="D492" s="4"/>
      <c r="E492" s="143"/>
      <c r="F492" s="4"/>
      <c r="G492" s="4"/>
      <c r="H492" s="151"/>
      <c r="I492" s="4"/>
      <c r="J492" s="4"/>
      <c r="K492" s="4" t="s">
        <v>622</v>
      </c>
      <c r="L492" s="145">
        <v>44517.0</v>
      </c>
      <c r="M492" s="115">
        <v>0.4712152777777778</v>
      </c>
      <c r="N492" s="4"/>
      <c r="O492" s="4"/>
      <c r="P492" s="116" t="b">
        <f>IFNA(IF(VLOOKUP($A492,'Add from APT'!$AA$2:$AC808,3,FALSE)&gt;0,TRUE,FALSE),"ER - NOT IN APT")</f>
        <v>0</v>
      </c>
      <c r="Q492" s="82" t="str">
        <f>IF(ISLOGICAL(P492),IF(P492,"ER - REPS IN APT", IFNA(VLOOKUP($A492,RAW_APT!$A$3:$M808,7,FALSE),"ER - NOT IN APT")),P492)</f>
        <v>Result</v>
      </c>
      <c r="R492" s="117" t="b">
        <f t="shared" si="2"/>
        <v>1</v>
      </c>
      <c r="S492" s="116">
        <f t="shared" si="3"/>
        <v>1</v>
      </c>
      <c r="T492" s="146"/>
      <c r="U492" s="147"/>
      <c r="V492" s="147"/>
      <c r="W492" s="147"/>
      <c r="X492" s="120" t="b">
        <f t="shared" si="4"/>
        <v>0</v>
      </c>
      <c r="Y492" s="121" t="b">
        <v>0</v>
      </c>
      <c r="Z492" s="122" t="str">
        <f t="shared" si="5"/>
        <v/>
      </c>
      <c r="AA492" s="122" t="b">
        <f t="shared" si="6"/>
        <v>0</v>
      </c>
      <c r="AB492" s="147" t="b">
        <v>0</v>
      </c>
      <c r="AC492" s="148">
        <v>153.0</v>
      </c>
      <c r="AD492" s="149" t="b">
        <v>0</v>
      </c>
      <c r="AE492" s="125" t="str">
        <f t="shared" si="7"/>
        <v/>
      </c>
      <c r="AF492" s="117" t="b">
        <f t="shared" si="8"/>
        <v>0</v>
      </c>
      <c r="AG492" s="126" t="b">
        <f t="shared" si="9"/>
        <v>0</v>
      </c>
      <c r="AH492" s="148"/>
      <c r="AI492" s="150"/>
      <c r="AJ492" s="146"/>
      <c r="AK492" s="83" t="str">
        <f t="shared" si="10"/>
        <v>Negative</v>
      </c>
      <c r="AL492" s="147"/>
      <c r="AM492" s="83" t="s">
        <v>373</v>
      </c>
      <c r="AN492" s="83" t="s">
        <v>302</v>
      </c>
      <c r="AO492" s="83" t="str">
        <f>IFERROR(__xludf.DUMMYFUNCTION("IF($AG492, ""DELETED"",TRIM(JOIN("" "",D492:E492)))"),"")</f>
        <v/>
      </c>
      <c r="AP492" s="83" t="str">
        <f t="shared" ref="AP492:AQ492" si="516">IF($AG492, "DELETED", TRIM(CONCATENATE(F492,I492,U492)))</f>
        <v/>
      </c>
      <c r="AQ492" s="83" t="str">
        <f t="shared" si="516"/>
        <v/>
      </c>
      <c r="AR492" s="83" t="str">
        <f>IFERROR(__xludf.DUMMYFUNCTION("IF($AG492, ""DELETED"", TRIM(JOIN("" "",AP492,AQ492)))"),"")</f>
        <v/>
      </c>
      <c r="AS492" s="127"/>
      <c r="AT492" s="128" t="b">
        <f t="shared" si="12"/>
        <v>0</v>
      </c>
      <c r="AU492" s="128" t="str">
        <f t="shared" si="13"/>
        <v/>
      </c>
      <c r="AV492" s="128" t="str">
        <f t="shared" si="14"/>
        <v/>
      </c>
      <c r="AW492" s="128" t="str">
        <f t="shared" si="15"/>
        <v/>
      </c>
      <c r="AX492" s="129" t="str">
        <f t="shared" si="16"/>
        <v/>
      </c>
      <c r="AY492" s="143"/>
      <c r="AZ492" s="130"/>
      <c r="BA492" s="131" t="str">
        <f t="shared" si="17"/>
        <v/>
      </c>
      <c r="BB492" s="143"/>
      <c r="BC492" s="143"/>
      <c r="BD492" s="132"/>
      <c r="BE492" s="141"/>
      <c r="BF492" s="134" t="str">
        <f t="shared" si="18"/>
        <v/>
      </c>
      <c r="BG492" s="135" t="str">
        <f t="shared" si="19"/>
        <v>FLB4089__44517_0.32625___Negative_44517_0.471215277777778_</v>
      </c>
      <c r="BH492" s="136" t="str">
        <f t="shared" si="20"/>
        <v/>
      </c>
      <c r="BI492" s="141" t="s">
        <v>1362</v>
      </c>
      <c r="BJ492" s="137" t="str">
        <f t="shared" si="21"/>
        <v>FLE515</v>
      </c>
      <c r="BK492" s="138" t="b">
        <f t="shared" si="22"/>
        <v>0</v>
      </c>
      <c r="BL492" s="137" t="str">
        <f t="shared" si="23"/>
        <v/>
      </c>
      <c r="BM492" s="132"/>
      <c r="BN492" s="8" t="b">
        <f t="shared" si="24"/>
        <v>1</v>
      </c>
      <c r="BO492" s="139" t="b">
        <f t="shared" si="25"/>
        <v>0</v>
      </c>
      <c r="BP492" s="140" t="b">
        <f t="shared" si="26"/>
        <v>1</v>
      </c>
      <c r="BQ492" s="4"/>
      <c r="BR492" s="4" t="str">
        <f t="shared" si="27"/>
        <v/>
      </c>
      <c r="BS492" s="4"/>
      <c r="BT492" s="4"/>
    </row>
    <row r="493">
      <c r="A493" s="4" t="s">
        <v>1363</v>
      </c>
      <c r="B493" s="144">
        <v>44517.0</v>
      </c>
      <c r="C493" s="115">
        <v>0.32666666666666666</v>
      </c>
      <c r="D493" s="4"/>
      <c r="E493" s="143"/>
      <c r="F493" s="4"/>
      <c r="G493" s="4"/>
      <c r="H493" s="151"/>
      <c r="I493" s="4"/>
      <c r="J493" s="4"/>
      <c r="K493" s="4" t="s">
        <v>622</v>
      </c>
      <c r="L493" s="145">
        <v>44517.0</v>
      </c>
      <c r="M493" s="115">
        <v>0.4712152777777778</v>
      </c>
      <c r="N493" s="4"/>
      <c r="O493" s="4"/>
      <c r="P493" s="116" t="b">
        <f>IFNA(IF(VLOOKUP($A493,'Add from APT'!$AA$2:$AC808,3,FALSE)&gt;0,TRUE,FALSE),"ER - NOT IN APT")</f>
        <v>0</v>
      </c>
      <c r="Q493" s="82" t="str">
        <f>IF(ISLOGICAL(P493),IF(P493,"ER - REPS IN APT", IFNA(VLOOKUP($A493,RAW_APT!$A$3:$M808,7,FALSE),"ER - NOT IN APT")),P493)</f>
        <v>Result</v>
      </c>
      <c r="R493" s="117" t="b">
        <f t="shared" si="2"/>
        <v>1</v>
      </c>
      <c r="S493" s="116">
        <f t="shared" si="3"/>
        <v>1</v>
      </c>
      <c r="T493" s="146"/>
      <c r="U493" s="147"/>
      <c r="V493" s="147"/>
      <c r="W493" s="147"/>
      <c r="X493" s="120" t="b">
        <f t="shared" si="4"/>
        <v>0</v>
      </c>
      <c r="Y493" s="121" t="b">
        <v>0</v>
      </c>
      <c r="Z493" s="122" t="str">
        <f t="shared" si="5"/>
        <v/>
      </c>
      <c r="AA493" s="122" t="b">
        <f t="shared" si="6"/>
        <v>0</v>
      </c>
      <c r="AB493" s="147" t="b">
        <v>0</v>
      </c>
      <c r="AC493" s="148">
        <v>152.0</v>
      </c>
      <c r="AD493" s="149" t="b">
        <v>0</v>
      </c>
      <c r="AE493" s="125" t="str">
        <f t="shared" si="7"/>
        <v/>
      </c>
      <c r="AF493" s="117" t="b">
        <f t="shared" si="8"/>
        <v>0</v>
      </c>
      <c r="AG493" s="126" t="b">
        <f t="shared" si="9"/>
        <v>0</v>
      </c>
      <c r="AH493" s="148"/>
      <c r="AI493" s="150"/>
      <c r="AJ493" s="146"/>
      <c r="AK493" s="83" t="str">
        <f t="shared" si="10"/>
        <v>Negative</v>
      </c>
      <c r="AL493" s="147"/>
      <c r="AM493" s="83" t="s">
        <v>373</v>
      </c>
      <c r="AN493" s="83" t="s">
        <v>426</v>
      </c>
      <c r="AO493" s="83" t="str">
        <f>IFERROR(__xludf.DUMMYFUNCTION("IF($AG493, ""DELETED"",TRIM(JOIN("" "",D493:E493)))"),"")</f>
        <v/>
      </c>
      <c r="AP493" s="83" t="str">
        <f t="shared" ref="AP493:AQ493" si="517">IF($AG493, "DELETED", TRIM(CONCATENATE(F493,I493,U493)))</f>
        <v/>
      </c>
      <c r="AQ493" s="83" t="str">
        <f t="shared" si="517"/>
        <v/>
      </c>
      <c r="AR493" s="83" t="str">
        <f>IFERROR(__xludf.DUMMYFUNCTION("IF($AG493, ""DELETED"", TRIM(JOIN("" "",AP493,AQ493)))"),"")</f>
        <v/>
      </c>
      <c r="AS493" s="127"/>
      <c r="AT493" s="128" t="b">
        <f t="shared" si="12"/>
        <v>0</v>
      </c>
      <c r="AU493" s="128" t="str">
        <f t="shared" si="13"/>
        <v/>
      </c>
      <c r="AV493" s="128" t="str">
        <f t="shared" si="14"/>
        <v/>
      </c>
      <c r="AW493" s="128" t="str">
        <f t="shared" si="15"/>
        <v/>
      </c>
      <c r="AX493" s="129" t="str">
        <f t="shared" si="16"/>
        <v/>
      </c>
      <c r="AY493" s="143"/>
      <c r="AZ493" s="130"/>
      <c r="BA493" s="131" t="str">
        <f t="shared" si="17"/>
        <v/>
      </c>
      <c r="BB493" s="143"/>
      <c r="BC493" s="143"/>
      <c r="BD493" s="132"/>
      <c r="BE493" s="141"/>
      <c r="BF493" s="134" t="str">
        <f t="shared" si="18"/>
        <v/>
      </c>
      <c r="BG493" s="135" t="str">
        <f t="shared" si="19"/>
        <v>FLB3940__44517_0.326666666666667___Negative_44517_0.471215277777778_</v>
      </c>
      <c r="BH493" s="136" t="str">
        <f t="shared" si="20"/>
        <v/>
      </c>
      <c r="BI493" s="141" t="s">
        <v>1364</v>
      </c>
      <c r="BJ493" s="137" t="str">
        <f t="shared" si="21"/>
        <v>FLE516</v>
      </c>
      <c r="BK493" s="138" t="b">
        <f t="shared" si="22"/>
        <v>0</v>
      </c>
      <c r="BL493" s="137" t="str">
        <f t="shared" si="23"/>
        <v/>
      </c>
      <c r="BM493" s="132"/>
      <c r="BN493" s="8" t="b">
        <f t="shared" si="24"/>
        <v>1</v>
      </c>
      <c r="BO493" s="139" t="b">
        <f t="shared" si="25"/>
        <v>0</v>
      </c>
      <c r="BP493" s="140" t="b">
        <f t="shared" si="26"/>
        <v>1</v>
      </c>
      <c r="BQ493" s="4"/>
      <c r="BR493" s="4" t="str">
        <f t="shared" si="27"/>
        <v/>
      </c>
      <c r="BS493" s="4"/>
      <c r="BT493" s="4"/>
    </row>
    <row r="494">
      <c r="A494" s="143" t="s">
        <v>1365</v>
      </c>
      <c r="B494" s="144">
        <v>44517.0</v>
      </c>
      <c r="C494" s="115">
        <v>0.3270138888888889</v>
      </c>
      <c r="D494" s="4"/>
      <c r="E494" s="143"/>
      <c r="F494" s="149"/>
      <c r="G494" s="149"/>
      <c r="H494" s="151"/>
      <c r="I494" s="4"/>
      <c r="J494" s="4"/>
      <c r="K494" s="4" t="s">
        <v>622</v>
      </c>
      <c r="L494" s="145">
        <v>44517.0</v>
      </c>
      <c r="M494" s="115">
        <v>0.4712152777777778</v>
      </c>
      <c r="N494" s="4"/>
      <c r="O494" s="4"/>
      <c r="P494" s="116" t="b">
        <f>IFNA(IF(VLOOKUP($A494,'Add from APT'!$AA$2:$AC808,3,FALSE)&gt;0,TRUE,FALSE),"ER - NOT IN APT")</f>
        <v>0</v>
      </c>
      <c r="Q494" s="82" t="str">
        <f>IF(ISLOGICAL(P494),IF(P494,"ER - REPS IN APT", IFNA(VLOOKUP($A494,RAW_APT!$A$3:$M808,7,FALSE),"ER - NOT IN APT")),P494)</f>
        <v>Result</v>
      </c>
      <c r="R494" s="117" t="b">
        <f t="shared" si="2"/>
        <v>1</v>
      </c>
      <c r="S494" s="116">
        <f t="shared" si="3"/>
        <v>1</v>
      </c>
      <c r="T494" s="148">
        <v>0.0</v>
      </c>
      <c r="U494" s="149"/>
      <c r="V494" s="149"/>
      <c r="W494" s="147"/>
      <c r="X494" s="120" t="b">
        <f t="shared" si="4"/>
        <v>0</v>
      </c>
      <c r="Y494" s="121" t="b">
        <v>0</v>
      </c>
      <c r="Z494" s="122" t="str">
        <f t="shared" si="5"/>
        <v/>
      </c>
      <c r="AA494" s="122" t="b">
        <f t="shared" si="6"/>
        <v>0</v>
      </c>
      <c r="AB494" s="147" t="b">
        <v>0</v>
      </c>
      <c r="AC494" s="148">
        <v>605.0</v>
      </c>
      <c r="AD494" s="149" t="b">
        <v>1</v>
      </c>
      <c r="AE494" s="125" t="str">
        <f t="shared" si="7"/>
        <v/>
      </c>
      <c r="AF494" s="117" t="b">
        <f t="shared" si="8"/>
        <v>0</v>
      </c>
      <c r="AG494" s="126" t="b">
        <f t="shared" si="9"/>
        <v>0</v>
      </c>
      <c r="AH494" s="148"/>
      <c r="AI494" s="150"/>
      <c r="AJ494" s="146"/>
      <c r="AK494" s="83" t="str">
        <f t="shared" si="10"/>
        <v>Negative</v>
      </c>
      <c r="AL494" s="147"/>
      <c r="AM494" s="83" t="s">
        <v>373</v>
      </c>
      <c r="AN494" s="83" t="s">
        <v>1018</v>
      </c>
      <c r="AO494" s="83" t="str">
        <f>IFERROR(__xludf.DUMMYFUNCTION("IF($AG494, ""DELETED"",TRIM(JOIN("" "",D494:E494)))"),"")</f>
        <v/>
      </c>
      <c r="AP494" s="83" t="str">
        <f t="shared" ref="AP494:AQ494" si="518">IF($AG494, "DELETED", TRIM(CONCATENATE(F494,I494,U494)))</f>
        <v/>
      </c>
      <c r="AQ494" s="83" t="str">
        <f t="shared" si="518"/>
        <v/>
      </c>
      <c r="AR494" s="83" t="str">
        <f>IFERROR(__xludf.DUMMYFUNCTION("IF($AG494, ""DELETED"", TRIM(JOIN("" "",AP494,AQ494)))"),"")</f>
        <v/>
      </c>
      <c r="AS494" s="127"/>
      <c r="AT494" s="128" t="b">
        <f t="shared" si="12"/>
        <v>0</v>
      </c>
      <c r="AU494" s="128" t="str">
        <f t="shared" si="13"/>
        <v/>
      </c>
      <c r="AV494" s="128" t="str">
        <f t="shared" si="14"/>
        <v/>
      </c>
      <c r="AW494" s="128" t="str">
        <f t="shared" si="15"/>
        <v/>
      </c>
      <c r="AX494" s="129" t="str">
        <f t="shared" si="16"/>
        <v/>
      </c>
      <c r="AY494" s="143"/>
      <c r="AZ494" s="130"/>
      <c r="BA494" s="131" t="str">
        <f t="shared" si="17"/>
        <v/>
      </c>
      <c r="BB494" s="143"/>
      <c r="BC494" s="143"/>
      <c r="BD494" s="132"/>
      <c r="BE494" s="141"/>
      <c r="BF494" s="134" t="str">
        <f t="shared" si="18"/>
        <v/>
      </c>
      <c r="BG494" s="135" t="str">
        <f t="shared" si="19"/>
        <v>FLB2740__44517_0.327013888888889___Negative_44517_0.471215277777778_</v>
      </c>
      <c r="BH494" s="136" t="str">
        <f t="shared" si="20"/>
        <v/>
      </c>
      <c r="BI494" s="141" t="s">
        <v>1366</v>
      </c>
      <c r="BJ494" s="137" t="str">
        <f t="shared" si="21"/>
        <v>FLE517</v>
      </c>
      <c r="BK494" s="138" t="b">
        <f t="shared" si="22"/>
        <v>0</v>
      </c>
      <c r="BL494" s="137" t="str">
        <f t="shared" si="23"/>
        <v/>
      </c>
      <c r="BM494" s="132"/>
      <c r="BN494" s="8" t="b">
        <f t="shared" si="24"/>
        <v>1</v>
      </c>
      <c r="BO494" s="139" t="b">
        <f t="shared" si="25"/>
        <v>0</v>
      </c>
      <c r="BP494" s="140" t="b">
        <f t="shared" si="26"/>
        <v>1</v>
      </c>
      <c r="BQ494" s="4"/>
      <c r="BR494" s="4" t="str">
        <f t="shared" si="27"/>
        <v/>
      </c>
      <c r="BS494" s="4"/>
      <c r="BT494" s="4"/>
    </row>
    <row r="495">
      <c r="A495" s="4" t="s">
        <v>1367</v>
      </c>
      <c r="B495" s="144">
        <v>44517.0</v>
      </c>
      <c r="C495" s="115">
        <v>0.334537037037037</v>
      </c>
      <c r="D495" s="4"/>
      <c r="E495" s="143"/>
      <c r="F495" s="4"/>
      <c r="G495" s="4"/>
      <c r="H495" s="151"/>
      <c r="I495" s="4"/>
      <c r="J495" s="4"/>
      <c r="K495" s="4" t="s">
        <v>622</v>
      </c>
      <c r="L495" s="145">
        <v>44517.0</v>
      </c>
      <c r="M495" s="115">
        <v>0.4712152777777778</v>
      </c>
      <c r="N495" s="4"/>
      <c r="O495" s="4"/>
      <c r="P495" s="116" t="b">
        <f>IFNA(IF(VLOOKUP($A495,'Add from APT'!$AA$2:$AC808,3,FALSE)&gt;0,TRUE,FALSE),"ER - NOT IN APT")</f>
        <v>0</v>
      </c>
      <c r="Q495" s="82" t="str">
        <f>IF(ISLOGICAL(P495),IF(P495,"ER - REPS IN APT", IFNA(VLOOKUP($A495,RAW_APT!$A$3:$M808,7,FALSE),"ER - NOT IN APT")),P495)</f>
        <v>Result</v>
      </c>
      <c r="R495" s="117" t="b">
        <f t="shared" si="2"/>
        <v>1</v>
      </c>
      <c r="S495" s="116">
        <f t="shared" si="3"/>
        <v>1</v>
      </c>
      <c r="T495" s="146"/>
      <c r="U495" s="147"/>
      <c r="V495" s="147"/>
      <c r="W495" s="147"/>
      <c r="X495" s="120" t="b">
        <f t="shared" si="4"/>
        <v>0</v>
      </c>
      <c r="Y495" s="121" t="b">
        <v>0</v>
      </c>
      <c r="Z495" s="122" t="str">
        <f t="shared" si="5"/>
        <v/>
      </c>
      <c r="AA495" s="122" t="b">
        <f t="shared" si="6"/>
        <v>0</v>
      </c>
      <c r="AB495" s="147" t="b">
        <v>0</v>
      </c>
      <c r="AC495" s="148">
        <v>151.0</v>
      </c>
      <c r="AD495" s="149" t="b">
        <v>0</v>
      </c>
      <c r="AE495" s="125" t="str">
        <f t="shared" si="7"/>
        <v/>
      </c>
      <c r="AF495" s="117" t="b">
        <f t="shared" si="8"/>
        <v>0</v>
      </c>
      <c r="AG495" s="126" t="b">
        <f t="shared" si="9"/>
        <v>0</v>
      </c>
      <c r="AH495" s="148"/>
      <c r="AI495" s="150"/>
      <c r="AJ495" s="146"/>
      <c r="AK495" s="83" t="str">
        <f t="shared" si="10"/>
        <v>Negative</v>
      </c>
      <c r="AL495" s="147"/>
      <c r="AM495" s="83" t="s">
        <v>373</v>
      </c>
      <c r="AN495" s="83" t="s">
        <v>287</v>
      </c>
      <c r="AO495" s="83" t="str">
        <f>IFERROR(__xludf.DUMMYFUNCTION("IF($AG495, ""DELETED"",TRIM(JOIN("" "",D495:E495)))"),"")</f>
        <v/>
      </c>
      <c r="AP495" s="83" t="str">
        <f t="shared" ref="AP495:AQ495" si="519">IF($AG495, "DELETED", TRIM(CONCATENATE(F495,I495,U495)))</f>
        <v/>
      </c>
      <c r="AQ495" s="83" t="str">
        <f t="shared" si="519"/>
        <v/>
      </c>
      <c r="AR495" s="83" t="str">
        <f>IFERROR(__xludf.DUMMYFUNCTION("IF($AG495, ""DELETED"", TRIM(JOIN("" "",AP495,AQ495)))"),"")</f>
        <v/>
      </c>
      <c r="AS495" s="127"/>
      <c r="AT495" s="128" t="b">
        <f t="shared" si="12"/>
        <v>0</v>
      </c>
      <c r="AU495" s="128" t="str">
        <f t="shared" si="13"/>
        <v/>
      </c>
      <c r="AV495" s="128" t="str">
        <f t="shared" si="14"/>
        <v/>
      </c>
      <c r="AW495" s="128" t="str">
        <f t="shared" si="15"/>
        <v/>
      </c>
      <c r="AX495" s="129" t="str">
        <f t="shared" si="16"/>
        <v/>
      </c>
      <c r="AY495" s="143"/>
      <c r="AZ495" s="130"/>
      <c r="BA495" s="131" t="str">
        <f t="shared" si="17"/>
        <v/>
      </c>
      <c r="BB495" s="143"/>
      <c r="BC495" s="143"/>
      <c r="BD495" s="132"/>
      <c r="BE495" s="141"/>
      <c r="BF495" s="134" t="str">
        <f t="shared" si="18"/>
        <v/>
      </c>
      <c r="BG495" s="135" t="str">
        <f t="shared" si="19"/>
        <v>FLB3962__44517_0.334537037037037___Negative_44517_0.471215277777778_</v>
      </c>
      <c r="BH495" s="136" t="str">
        <f t="shared" si="20"/>
        <v/>
      </c>
      <c r="BI495" s="141" t="s">
        <v>1368</v>
      </c>
      <c r="BJ495" s="137" t="str">
        <f t="shared" si="21"/>
        <v>FLE518</v>
      </c>
      <c r="BK495" s="138" t="b">
        <f t="shared" si="22"/>
        <v>0</v>
      </c>
      <c r="BL495" s="137" t="str">
        <f t="shared" si="23"/>
        <v/>
      </c>
      <c r="BM495" s="132"/>
      <c r="BN495" s="8" t="b">
        <f t="shared" si="24"/>
        <v>1</v>
      </c>
      <c r="BO495" s="139" t="b">
        <f t="shared" si="25"/>
        <v>0</v>
      </c>
      <c r="BP495" s="140" t="b">
        <f t="shared" si="26"/>
        <v>1</v>
      </c>
      <c r="BQ495" s="4"/>
      <c r="BR495" s="4" t="str">
        <f t="shared" si="27"/>
        <v/>
      </c>
      <c r="BS495" s="4"/>
      <c r="BT495" s="4"/>
    </row>
    <row r="496">
      <c r="A496" s="143" t="s">
        <v>1369</v>
      </c>
      <c r="B496" s="144">
        <v>44517.0</v>
      </c>
      <c r="C496" s="115">
        <v>0.33600694444444446</v>
      </c>
      <c r="D496" s="4"/>
      <c r="E496" s="143"/>
      <c r="F496" s="149"/>
      <c r="G496" s="147"/>
      <c r="H496" s="151"/>
      <c r="I496" s="4"/>
      <c r="J496" s="4"/>
      <c r="K496" s="4" t="s">
        <v>622</v>
      </c>
      <c r="L496" s="145">
        <v>44517.0</v>
      </c>
      <c r="M496" s="115">
        <v>0.4712152777777778</v>
      </c>
      <c r="N496" s="4"/>
      <c r="O496" s="4"/>
      <c r="P496" s="116" t="b">
        <f>IFNA(IF(VLOOKUP($A496,'Add from APT'!$AA$2:$AC808,3,FALSE)&gt;0,TRUE,FALSE),"ER - NOT IN APT")</f>
        <v>0</v>
      </c>
      <c r="Q496" s="82" t="str">
        <f>IF(ISLOGICAL(P496),IF(P496,"ER - REPS IN APT", IFNA(VLOOKUP($A496,RAW_APT!$A$3:$M808,7,FALSE),"ER - NOT IN APT")),P496)</f>
        <v>Result</v>
      </c>
      <c r="R496" s="117" t="b">
        <f t="shared" si="2"/>
        <v>1</v>
      </c>
      <c r="S496" s="116">
        <f t="shared" si="3"/>
        <v>1</v>
      </c>
      <c r="T496" s="148">
        <v>0.0</v>
      </c>
      <c r="U496" s="149"/>
      <c r="V496" s="147"/>
      <c r="W496" s="147"/>
      <c r="X496" s="120" t="b">
        <f t="shared" si="4"/>
        <v>0</v>
      </c>
      <c r="Y496" s="121" t="b">
        <v>0</v>
      </c>
      <c r="Z496" s="122" t="str">
        <f t="shared" si="5"/>
        <v/>
      </c>
      <c r="AA496" s="122" t="b">
        <f t="shared" si="6"/>
        <v>0</v>
      </c>
      <c r="AB496" s="147" t="b">
        <v>0</v>
      </c>
      <c r="AC496" s="148">
        <v>604.0</v>
      </c>
      <c r="AD496" s="149" t="b">
        <v>1</v>
      </c>
      <c r="AE496" s="125" t="str">
        <f t="shared" si="7"/>
        <v/>
      </c>
      <c r="AF496" s="117" t="b">
        <f t="shared" si="8"/>
        <v>0</v>
      </c>
      <c r="AG496" s="126" t="b">
        <f t="shared" si="9"/>
        <v>0</v>
      </c>
      <c r="AH496" s="148"/>
      <c r="AI496" s="150"/>
      <c r="AJ496" s="146"/>
      <c r="AK496" s="83" t="str">
        <f t="shared" si="10"/>
        <v>Negative</v>
      </c>
      <c r="AL496" s="147"/>
      <c r="AM496" s="83" t="s">
        <v>373</v>
      </c>
      <c r="AN496" s="83" t="s">
        <v>1163</v>
      </c>
      <c r="AO496" s="83" t="str">
        <f>IFERROR(__xludf.DUMMYFUNCTION("IF($AG496, ""DELETED"",TRIM(JOIN("" "",D496:E496)))"),"")</f>
        <v/>
      </c>
      <c r="AP496" s="83" t="str">
        <f t="shared" ref="AP496:AQ496" si="520">IF($AG496, "DELETED", TRIM(CONCATENATE(F496,I496,U496)))</f>
        <v/>
      </c>
      <c r="AQ496" s="83" t="str">
        <f t="shared" si="520"/>
        <v/>
      </c>
      <c r="AR496" s="83" t="str">
        <f>IFERROR(__xludf.DUMMYFUNCTION("IF($AG496, ""DELETED"", TRIM(JOIN("" "",AP496,AQ496)))"),"")</f>
        <v/>
      </c>
      <c r="AS496" s="127"/>
      <c r="AT496" s="128" t="b">
        <f t="shared" si="12"/>
        <v>0</v>
      </c>
      <c r="AU496" s="128" t="str">
        <f t="shared" si="13"/>
        <v/>
      </c>
      <c r="AV496" s="128" t="str">
        <f t="shared" si="14"/>
        <v/>
      </c>
      <c r="AW496" s="128" t="str">
        <f t="shared" si="15"/>
        <v/>
      </c>
      <c r="AX496" s="129" t="str">
        <f t="shared" si="16"/>
        <v/>
      </c>
      <c r="AY496" s="143"/>
      <c r="AZ496" s="130"/>
      <c r="BA496" s="131" t="str">
        <f t="shared" si="17"/>
        <v/>
      </c>
      <c r="BB496" s="143"/>
      <c r="BC496" s="143"/>
      <c r="BD496" s="132"/>
      <c r="BE496" s="141"/>
      <c r="BF496" s="134" t="str">
        <f t="shared" si="18"/>
        <v/>
      </c>
      <c r="BG496" s="135" t="str">
        <f t="shared" si="19"/>
        <v>FLB3943__44517_0.336006944444444___Negative_44517_0.471215277777778_</v>
      </c>
      <c r="BH496" s="136" t="str">
        <f t="shared" si="20"/>
        <v/>
      </c>
      <c r="BI496" s="141" t="s">
        <v>1370</v>
      </c>
      <c r="BJ496" s="137" t="str">
        <f t="shared" si="21"/>
        <v>FLE519</v>
      </c>
      <c r="BK496" s="138" t="b">
        <f t="shared" si="22"/>
        <v>0</v>
      </c>
      <c r="BL496" s="137" t="str">
        <f t="shared" si="23"/>
        <v/>
      </c>
      <c r="BM496" s="132"/>
      <c r="BN496" s="8" t="b">
        <f t="shared" si="24"/>
        <v>1</v>
      </c>
      <c r="BO496" s="139" t="b">
        <f t="shared" si="25"/>
        <v>0</v>
      </c>
      <c r="BP496" s="140" t="b">
        <f t="shared" si="26"/>
        <v>1</v>
      </c>
      <c r="BQ496" s="4"/>
      <c r="BR496" s="4" t="str">
        <f t="shared" si="27"/>
        <v/>
      </c>
      <c r="BS496" s="4"/>
      <c r="BT496" s="4"/>
    </row>
    <row r="497">
      <c r="A497" s="143" t="s">
        <v>1371</v>
      </c>
      <c r="B497" s="144">
        <v>44517.0</v>
      </c>
      <c r="C497" s="115">
        <v>0.3389351851851852</v>
      </c>
      <c r="D497" s="4"/>
      <c r="E497" s="143"/>
      <c r="F497" s="149"/>
      <c r="G497" s="147"/>
      <c r="H497" s="151"/>
      <c r="I497" s="4"/>
      <c r="J497" s="4"/>
      <c r="K497" s="4" t="s">
        <v>622</v>
      </c>
      <c r="L497" s="145">
        <v>44517.0</v>
      </c>
      <c r="M497" s="115">
        <v>0.4712152777777778</v>
      </c>
      <c r="N497" s="151"/>
      <c r="O497" s="4"/>
      <c r="P497" s="116" t="b">
        <f>IFNA(IF(VLOOKUP($A497,'Add from APT'!$AA$2:$AC808,3,FALSE)&gt;0,TRUE,FALSE),"ER - NOT IN APT")</f>
        <v>0</v>
      </c>
      <c r="Q497" s="82" t="str">
        <f>IF(ISLOGICAL(P497),IF(P497,"ER - REPS IN APT", IFNA(VLOOKUP($A497,RAW_APT!$A$3:$M808,7,FALSE),"ER - NOT IN APT")),P497)</f>
        <v>Result</v>
      </c>
      <c r="R497" s="117" t="b">
        <f t="shared" si="2"/>
        <v>1</v>
      </c>
      <c r="S497" s="116">
        <f t="shared" si="3"/>
        <v>1</v>
      </c>
      <c r="T497" s="148">
        <v>0.0</v>
      </c>
      <c r="U497" s="149"/>
      <c r="V497" s="147"/>
      <c r="W497" s="147"/>
      <c r="X497" s="120" t="b">
        <f t="shared" si="4"/>
        <v>0</v>
      </c>
      <c r="Y497" s="121" t="b">
        <v>0</v>
      </c>
      <c r="Z497" s="122" t="str">
        <f t="shared" si="5"/>
        <v/>
      </c>
      <c r="AA497" s="122" t="b">
        <f t="shared" si="6"/>
        <v>0</v>
      </c>
      <c r="AB497" s="147" t="b">
        <v>0</v>
      </c>
      <c r="AC497" s="148">
        <v>603.0</v>
      </c>
      <c r="AD497" s="149" t="b">
        <v>1</v>
      </c>
      <c r="AE497" s="125" t="str">
        <f t="shared" si="7"/>
        <v/>
      </c>
      <c r="AF497" s="117" t="b">
        <f t="shared" si="8"/>
        <v>0</v>
      </c>
      <c r="AG497" s="126" t="b">
        <f t="shared" si="9"/>
        <v>0</v>
      </c>
      <c r="AH497" s="148"/>
      <c r="AI497" s="150"/>
      <c r="AJ497" s="146"/>
      <c r="AK497" s="83" t="str">
        <f t="shared" si="10"/>
        <v>Negative</v>
      </c>
      <c r="AL497" s="147"/>
      <c r="AM497" s="83" t="s">
        <v>373</v>
      </c>
      <c r="AN497" s="83" t="s">
        <v>1081</v>
      </c>
      <c r="AO497" s="83" t="str">
        <f>IFERROR(__xludf.DUMMYFUNCTION("IF($AG497, ""DELETED"",TRIM(JOIN("" "",D497:E497)))"),"")</f>
        <v/>
      </c>
      <c r="AP497" s="83" t="str">
        <f t="shared" ref="AP497:AQ497" si="521">IF($AG497, "DELETED", TRIM(CONCATENATE(F497,I497,U497)))</f>
        <v/>
      </c>
      <c r="AQ497" s="83" t="str">
        <f t="shared" si="521"/>
        <v/>
      </c>
      <c r="AR497" s="83" t="str">
        <f>IFERROR(__xludf.DUMMYFUNCTION("IF($AG497, ""DELETED"", TRIM(JOIN("" "",AP497,AQ497)))"),"")</f>
        <v/>
      </c>
      <c r="AS497" s="127"/>
      <c r="AT497" s="128" t="b">
        <f t="shared" si="12"/>
        <v>0</v>
      </c>
      <c r="AU497" s="128" t="str">
        <f t="shared" si="13"/>
        <v/>
      </c>
      <c r="AV497" s="128" t="str">
        <f t="shared" si="14"/>
        <v/>
      </c>
      <c r="AW497" s="128" t="str">
        <f t="shared" si="15"/>
        <v/>
      </c>
      <c r="AX497" s="129" t="str">
        <f t="shared" si="16"/>
        <v/>
      </c>
      <c r="AY497" s="143"/>
      <c r="AZ497" s="130"/>
      <c r="BA497" s="131" t="str">
        <f t="shared" si="17"/>
        <v/>
      </c>
      <c r="BB497" s="143"/>
      <c r="BC497" s="143"/>
      <c r="BD497" s="132"/>
      <c r="BE497" s="141"/>
      <c r="BF497" s="134" t="str">
        <f t="shared" si="18"/>
        <v/>
      </c>
      <c r="BG497" s="135" t="str">
        <f t="shared" si="19"/>
        <v>FLB3974__44517_0.338935185185185___Negative_44517_0.471215277777778_</v>
      </c>
      <c r="BH497" s="136" t="str">
        <f t="shared" si="20"/>
        <v/>
      </c>
      <c r="BI497" s="141" t="s">
        <v>1372</v>
      </c>
      <c r="BJ497" s="137" t="str">
        <f t="shared" si="21"/>
        <v>FLE520</v>
      </c>
      <c r="BK497" s="138" t="b">
        <f t="shared" si="22"/>
        <v>0</v>
      </c>
      <c r="BL497" s="137" t="str">
        <f t="shared" si="23"/>
        <v/>
      </c>
      <c r="BM497" s="132"/>
      <c r="BN497" s="8" t="b">
        <f t="shared" si="24"/>
        <v>1</v>
      </c>
      <c r="BO497" s="139" t="b">
        <f t="shared" si="25"/>
        <v>0</v>
      </c>
      <c r="BP497" s="140" t="b">
        <f t="shared" si="26"/>
        <v>1</v>
      </c>
      <c r="BQ497" s="4"/>
      <c r="BR497" s="4" t="str">
        <f t="shared" si="27"/>
        <v/>
      </c>
      <c r="BS497" s="4"/>
      <c r="BT497" s="4"/>
    </row>
    <row r="498">
      <c r="A498" s="4" t="s">
        <v>1373</v>
      </c>
      <c r="B498" s="144">
        <v>44517.0</v>
      </c>
      <c r="C498" s="115">
        <v>0.3393171296296296</v>
      </c>
      <c r="D498" s="4"/>
      <c r="E498" s="143"/>
      <c r="F498" s="4"/>
      <c r="G498" s="4"/>
      <c r="H498" s="151"/>
      <c r="I498" s="4"/>
      <c r="J498" s="4"/>
      <c r="K498" s="4" t="s">
        <v>622</v>
      </c>
      <c r="L498" s="145">
        <v>44517.0</v>
      </c>
      <c r="M498" s="115">
        <v>0.4712152777777778</v>
      </c>
      <c r="N498" s="4"/>
      <c r="O498" s="4"/>
      <c r="P498" s="116" t="b">
        <f>IFNA(IF(VLOOKUP($A498,'Add from APT'!$AA$2:$AC808,3,FALSE)&gt;0,TRUE,FALSE),"ER - NOT IN APT")</f>
        <v>0</v>
      </c>
      <c r="Q498" s="82" t="str">
        <f>IF(ISLOGICAL(P498),IF(P498,"ER - REPS IN APT", IFNA(VLOOKUP($A498,RAW_APT!$A$3:$M808,7,FALSE),"ER - NOT IN APT")),P498)</f>
        <v>Result</v>
      </c>
      <c r="R498" s="117" t="b">
        <f t="shared" si="2"/>
        <v>1</v>
      </c>
      <c r="S498" s="116">
        <f t="shared" si="3"/>
        <v>1</v>
      </c>
      <c r="T498" s="146"/>
      <c r="U498" s="147"/>
      <c r="V498" s="147"/>
      <c r="W498" s="147"/>
      <c r="X498" s="120" t="b">
        <f t="shared" si="4"/>
        <v>0</v>
      </c>
      <c r="Y498" s="121" t="b">
        <v>0</v>
      </c>
      <c r="Z498" s="122" t="str">
        <f t="shared" si="5"/>
        <v/>
      </c>
      <c r="AA498" s="122" t="b">
        <f t="shared" si="6"/>
        <v>0</v>
      </c>
      <c r="AB498" s="147" t="b">
        <v>0</v>
      </c>
      <c r="AC498" s="148">
        <v>150.0</v>
      </c>
      <c r="AD498" s="149" t="b">
        <v>0</v>
      </c>
      <c r="AE498" s="125" t="str">
        <f t="shared" si="7"/>
        <v/>
      </c>
      <c r="AF498" s="117" t="b">
        <f t="shared" si="8"/>
        <v>0</v>
      </c>
      <c r="AG498" s="126" t="b">
        <f t="shared" si="9"/>
        <v>0</v>
      </c>
      <c r="AH498" s="148"/>
      <c r="AI498" s="150"/>
      <c r="AJ498" s="146"/>
      <c r="AK498" s="83" t="str">
        <f t="shared" si="10"/>
        <v>Negative</v>
      </c>
      <c r="AL498" s="147"/>
      <c r="AM498" s="83" t="s">
        <v>373</v>
      </c>
      <c r="AN498" s="83" t="s">
        <v>360</v>
      </c>
      <c r="AO498" s="83" t="str">
        <f>IFERROR(__xludf.DUMMYFUNCTION("IF($AG498, ""DELETED"",TRIM(JOIN("" "",D498:E498)))"),"")</f>
        <v/>
      </c>
      <c r="AP498" s="83" t="str">
        <f t="shared" ref="AP498:AQ498" si="522">IF($AG498, "DELETED", TRIM(CONCATENATE(F498,I498,U498)))</f>
        <v/>
      </c>
      <c r="AQ498" s="83" t="str">
        <f t="shared" si="522"/>
        <v/>
      </c>
      <c r="AR498" s="83" t="str">
        <f>IFERROR(__xludf.DUMMYFUNCTION("IF($AG498, ""DELETED"", TRIM(JOIN("" "",AP498,AQ498)))"),"")</f>
        <v/>
      </c>
      <c r="AS498" s="127"/>
      <c r="AT498" s="128" t="b">
        <f t="shared" si="12"/>
        <v>0</v>
      </c>
      <c r="AU498" s="128" t="str">
        <f t="shared" si="13"/>
        <v/>
      </c>
      <c r="AV498" s="128" t="str">
        <f t="shared" si="14"/>
        <v/>
      </c>
      <c r="AW498" s="128" t="str">
        <f t="shared" si="15"/>
        <v/>
      </c>
      <c r="AX498" s="129" t="str">
        <f t="shared" si="16"/>
        <v/>
      </c>
      <c r="AY498" s="143"/>
      <c r="AZ498" s="130"/>
      <c r="BA498" s="131" t="str">
        <f t="shared" si="17"/>
        <v/>
      </c>
      <c r="BB498" s="143"/>
      <c r="BC498" s="143"/>
      <c r="BD498" s="132"/>
      <c r="BE498" s="141"/>
      <c r="BF498" s="134" t="str">
        <f t="shared" si="18"/>
        <v/>
      </c>
      <c r="BG498" s="135" t="str">
        <f t="shared" si="19"/>
        <v>FLB4086__44517_0.33931712962963___Negative_44517_0.471215277777778_</v>
      </c>
      <c r="BH498" s="136" t="str">
        <f t="shared" si="20"/>
        <v/>
      </c>
      <c r="BI498" s="141" t="s">
        <v>1374</v>
      </c>
      <c r="BJ498" s="137" t="str">
        <f t="shared" si="21"/>
        <v>FLE521</v>
      </c>
      <c r="BK498" s="138" t="b">
        <f t="shared" si="22"/>
        <v>0</v>
      </c>
      <c r="BL498" s="137" t="str">
        <f t="shared" si="23"/>
        <v/>
      </c>
      <c r="BM498" s="132"/>
      <c r="BN498" s="8" t="b">
        <f t="shared" si="24"/>
        <v>1</v>
      </c>
      <c r="BO498" s="139" t="b">
        <f t="shared" si="25"/>
        <v>0</v>
      </c>
      <c r="BP498" s="140" t="b">
        <f t="shared" si="26"/>
        <v>1</v>
      </c>
      <c r="BQ498" s="4"/>
      <c r="BR498" s="4" t="str">
        <f t="shared" si="27"/>
        <v/>
      </c>
      <c r="BS498" s="4"/>
      <c r="BT498" s="4"/>
    </row>
    <row r="499">
      <c r="A499" s="4" t="s">
        <v>1375</v>
      </c>
      <c r="B499" s="144">
        <v>44517.0</v>
      </c>
      <c r="C499" s="115">
        <v>0.40207175925925925</v>
      </c>
      <c r="D499" s="4"/>
      <c r="E499" s="143"/>
      <c r="F499" s="4"/>
      <c r="G499" s="4"/>
      <c r="H499" s="151"/>
      <c r="I499" s="4"/>
      <c r="J499" s="4"/>
      <c r="K499" s="4" t="s">
        <v>622</v>
      </c>
      <c r="L499" s="145">
        <v>44519.0</v>
      </c>
      <c r="M499" s="115">
        <v>0.4053703703703704</v>
      </c>
      <c r="N499" s="4"/>
      <c r="O499" s="4"/>
      <c r="P499" s="116" t="b">
        <f>IFNA(IF(VLOOKUP($A499,'Add from APT'!$AA$2:$AC808,3,FALSE)&gt;0,TRUE,FALSE),"ER - NOT IN APT")</f>
        <v>0</v>
      </c>
      <c r="Q499" s="82" t="str">
        <f>IF(ISLOGICAL(P499),IF(P499,"ER - REPS IN APT", IFNA(VLOOKUP($A499,RAW_APT!$A$3:$M808,7,FALSE),"ER - NOT IN APT")),P499)</f>
        <v>Result</v>
      </c>
      <c r="R499" s="117" t="b">
        <f t="shared" si="2"/>
        <v>1</v>
      </c>
      <c r="S499" s="116">
        <f t="shared" si="3"/>
        <v>1</v>
      </c>
      <c r="T499" s="146"/>
      <c r="U499" s="147"/>
      <c r="V499" s="147"/>
      <c r="W499" s="147"/>
      <c r="X499" s="120" t="b">
        <f t="shared" si="4"/>
        <v>0</v>
      </c>
      <c r="Y499" s="121" t="b">
        <v>0</v>
      </c>
      <c r="Z499" s="122" t="str">
        <f t="shared" si="5"/>
        <v/>
      </c>
      <c r="AA499" s="122" t="b">
        <f t="shared" si="6"/>
        <v>0</v>
      </c>
      <c r="AB499" s="147" t="b">
        <v>0</v>
      </c>
      <c r="AC499" s="148">
        <v>149.0</v>
      </c>
      <c r="AD499" s="149" t="b">
        <v>0</v>
      </c>
      <c r="AE499" s="125" t="str">
        <f t="shared" si="7"/>
        <v/>
      </c>
      <c r="AF499" s="117" t="b">
        <f t="shared" si="8"/>
        <v>0</v>
      </c>
      <c r="AG499" s="126" t="b">
        <f t="shared" si="9"/>
        <v>0</v>
      </c>
      <c r="AH499" s="148"/>
      <c r="AI499" s="150"/>
      <c r="AJ499" s="146"/>
      <c r="AK499" s="83" t="str">
        <f t="shared" si="10"/>
        <v>Negative</v>
      </c>
      <c r="AL499" s="147"/>
      <c r="AM499" s="83" t="s">
        <v>280</v>
      </c>
      <c r="AN499" s="83" t="s">
        <v>313</v>
      </c>
      <c r="AO499" s="83" t="str">
        <f>IFERROR(__xludf.DUMMYFUNCTION("IF($AG499, ""DELETED"",TRIM(JOIN("" "",D499:E499)))"),"")</f>
        <v/>
      </c>
      <c r="AP499" s="83" t="str">
        <f t="shared" ref="AP499:AQ499" si="523">IF($AG499, "DELETED", TRIM(CONCATENATE(F499,I499,U499)))</f>
        <v/>
      </c>
      <c r="AQ499" s="83" t="str">
        <f t="shared" si="523"/>
        <v/>
      </c>
      <c r="AR499" s="83" t="str">
        <f>IFERROR(__xludf.DUMMYFUNCTION("IF($AG499, ""DELETED"", TRIM(JOIN("" "",AP499,AQ499)))"),"")</f>
        <v/>
      </c>
      <c r="AS499" s="127"/>
      <c r="AT499" s="128" t="b">
        <f t="shared" si="12"/>
        <v>0</v>
      </c>
      <c r="AU499" s="128" t="str">
        <f t="shared" si="13"/>
        <v/>
      </c>
      <c r="AV499" s="128" t="str">
        <f t="shared" si="14"/>
        <v/>
      </c>
      <c r="AW499" s="128" t="str">
        <f t="shared" si="15"/>
        <v/>
      </c>
      <c r="AX499" s="129" t="str">
        <f t="shared" si="16"/>
        <v/>
      </c>
      <c r="AY499" s="143"/>
      <c r="AZ499" s="130"/>
      <c r="BA499" s="131" t="str">
        <f t="shared" si="17"/>
        <v/>
      </c>
      <c r="BB499" s="143"/>
      <c r="BC499" s="143"/>
      <c r="BD499" s="132"/>
      <c r="BE499" s="141"/>
      <c r="BF499" s="134" t="str">
        <f t="shared" si="18"/>
        <v/>
      </c>
      <c r="BG499" s="135" t="str">
        <f t="shared" si="19"/>
        <v>FLB2734__44517_0.402071759259259___Negative_44519_0.40537037037037_</v>
      </c>
      <c r="BH499" s="136" t="str">
        <f t="shared" si="20"/>
        <v/>
      </c>
      <c r="BI499" s="141" t="s">
        <v>1376</v>
      </c>
      <c r="BJ499" s="137" t="str">
        <f t="shared" si="21"/>
        <v>FLE522</v>
      </c>
      <c r="BK499" s="138" t="b">
        <f t="shared" si="22"/>
        <v>0</v>
      </c>
      <c r="BL499" s="137" t="str">
        <f t="shared" si="23"/>
        <v/>
      </c>
      <c r="BM499" s="132"/>
      <c r="BN499" s="8" t="b">
        <f t="shared" si="24"/>
        <v>1</v>
      </c>
      <c r="BO499" s="139" t="b">
        <f t="shared" si="25"/>
        <v>0</v>
      </c>
      <c r="BP499" s="140" t="b">
        <f t="shared" si="26"/>
        <v>1</v>
      </c>
      <c r="BQ499" s="4"/>
      <c r="BR499" s="4" t="str">
        <f t="shared" si="27"/>
        <v/>
      </c>
      <c r="BS499" s="4"/>
      <c r="BT499" s="4"/>
    </row>
    <row r="500">
      <c r="A500" s="143" t="s">
        <v>1377</v>
      </c>
      <c r="B500" s="144">
        <v>44517.0</v>
      </c>
      <c r="C500" s="115">
        <v>0.40359953703703705</v>
      </c>
      <c r="D500" s="4"/>
      <c r="E500" s="143"/>
      <c r="F500" s="149"/>
      <c r="G500" s="147"/>
      <c r="H500" s="151"/>
      <c r="I500" s="4"/>
      <c r="J500" s="4"/>
      <c r="K500" s="4" t="s">
        <v>622</v>
      </c>
      <c r="L500" s="145">
        <v>44519.0</v>
      </c>
      <c r="M500" s="115">
        <v>0.4053703703703704</v>
      </c>
      <c r="N500" s="151"/>
      <c r="O500" s="4"/>
      <c r="P500" s="116" t="b">
        <f>IFNA(IF(VLOOKUP($A500,'Add from APT'!$AA$2:$AC808,3,FALSE)&gt;0,TRUE,FALSE),"ER - NOT IN APT")</f>
        <v>0</v>
      </c>
      <c r="Q500" s="82" t="str">
        <f>IF(ISLOGICAL(P500),IF(P500,"ER - REPS IN APT", IFNA(VLOOKUP($A500,RAW_APT!$A$3:$M808,7,FALSE),"ER - NOT IN APT")),P500)</f>
        <v>Result</v>
      </c>
      <c r="R500" s="117" t="b">
        <f t="shared" si="2"/>
        <v>1</v>
      </c>
      <c r="S500" s="116">
        <f t="shared" si="3"/>
        <v>1</v>
      </c>
      <c r="T500" s="148">
        <v>0.0</v>
      </c>
      <c r="U500" s="149"/>
      <c r="V500" s="147"/>
      <c r="W500" s="147"/>
      <c r="X500" s="120" t="b">
        <f t="shared" si="4"/>
        <v>0</v>
      </c>
      <c r="Y500" s="121" t="b">
        <v>0</v>
      </c>
      <c r="Z500" s="122" t="str">
        <f t="shared" si="5"/>
        <v/>
      </c>
      <c r="AA500" s="122" t="b">
        <f t="shared" si="6"/>
        <v>0</v>
      </c>
      <c r="AB500" s="147" t="b">
        <v>0</v>
      </c>
      <c r="AC500" s="148">
        <v>602.0</v>
      </c>
      <c r="AD500" s="149" t="b">
        <v>1</v>
      </c>
      <c r="AE500" s="125" t="str">
        <f t="shared" si="7"/>
        <v/>
      </c>
      <c r="AF500" s="117" t="b">
        <f t="shared" si="8"/>
        <v>0</v>
      </c>
      <c r="AG500" s="126" t="b">
        <f t="shared" si="9"/>
        <v>0</v>
      </c>
      <c r="AH500" s="148"/>
      <c r="AI500" s="150"/>
      <c r="AJ500" s="146"/>
      <c r="AK500" s="83" t="str">
        <f t="shared" si="10"/>
        <v>Negative</v>
      </c>
      <c r="AL500" s="147"/>
      <c r="AM500" s="83" t="s">
        <v>373</v>
      </c>
      <c r="AN500" s="83" t="s">
        <v>1318</v>
      </c>
      <c r="AO500" s="83" t="str">
        <f>IFERROR(__xludf.DUMMYFUNCTION("IF($AG500, ""DELETED"",TRIM(JOIN("" "",D500:E500)))"),"")</f>
        <v/>
      </c>
      <c r="AP500" s="83" t="str">
        <f t="shared" ref="AP500:AQ500" si="524">IF($AG500, "DELETED", TRIM(CONCATENATE(F500,I500,U500)))</f>
        <v/>
      </c>
      <c r="AQ500" s="83" t="str">
        <f t="shared" si="524"/>
        <v/>
      </c>
      <c r="AR500" s="83" t="str">
        <f>IFERROR(__xludf.DUMMYFUNCTION("IF($AG500, ""DELETED"", TRIM(JOIN("" "",AP500,AQ500)))"),"")</f>
        <v/>
      </c>
      <c r="AS500" s="127"/>
      <c r="AT500" s="128" t="b">
        <f t="shared" si="12"/>
        <v>0</v>
      </c>
      <c r="AU500" s="128" t="str">
        <f t="shared" si="13"/>
        <v/>
      </c>
      <c r="AV500" s="128" t="str">
        <f t="shared" si="14"/>
        <v/>
      </c>
      <c r="AW500" s="128" t="str">
        <f t="shared" si="15"/>
        <v/>
      </c>
      <c r="AX500" s="129" t="str">
        <f t="shared" si="16"/>
        <v/>
      </c>
      <c r="AY500" s="143"/>
      <c r="AZ500" s="130"/>
      <c r="BA500" s="131" t="str">
        <f t="shared" si="17"/>
        <v/>
      </c>
      <c r="BB500" s="143"/>
      <c r="BC500" s="143"/>
      <c r="BD500" s="132"/>
      <c r="BE500" s="141"/>
      <c r="BF500" s="134" t="str">
        <f t="shared" si="18"/>
        <v/>
      </c>
      <c r="BG500" s="135" t="str">
        <f t="shared" si="19"/>
        <v>FLB3947__44517_0.403599537037037___Negative_44519_0.40537037037037_</v>
      </c>
      <c r="BH500" s="136" t="str">
        <f t="shared" si="20"/>
        <v/>
      </c>
      <c r="BI500" s="141" t="s">
        <v>1378</v>
      </c>
      <c r="BJ500" s="137" t="str">
        <f t="shared" si="21"/>
        <v>FLE523</v>
      </c>
      <c r="BK500" s="138" t="b">
        <f t="shared" si="22"/>
        <v>0</v>
      </c>
      <c r="BL500" s="137" t="str">
        <f t="shared" si="23"/>
        <v/>
      </c>
      <c r="BM500" s="132"/>
      <c r="BN500" s="8" t="b">
        <f t="shared" si="24"/>
        <v>1</v>
      </c>
      <c r="BO500" s="139" t="b">
        <f t="shared" si="25"/>
        <v>0</v>
      </c>
      <c r="BP500" s="140" t="b">
        <f t="shared" si="26"/>
        <v>1</v>
      </c>
      <c r="BQ500" s="4"/>
      <c r="BR500" s="4" t="str">
        <f t="shared" si="27"/>
        <v/>
      </c>
      <c r="BS500" s="4"/>
      <c r="BT500" s="4"/>
    </row>
    <row r="501">
      <c r="A501" s="143" t="s">
        <v>1379</v>
      </c>
      <c r="B501" s="144">
        <v>44517.0</v>
      </c>
      <c r="C501" s="115">
        <v>0.4041550925925926</v>
      </c>
      <c r="D501" s="4"/>
      <c r="E501" s="143"/>
      <c r="F501" s="149"/>
      <c r="G501" s="147"/>
      <c r="H501" s="151"/>
      <c r="I501" s="4"/>
      <c r="J501" s="4"/>
      <c r="K501" s="4" t="s">
        <v>622</v>
      </c>
      <c r="L501" s="145">
        <v>44519.0</v>
      </c>
      <c r="M501" s="115">
        <v>0.4053703703703704</v>
      </c>
      <c r="N501" s="151"/>
      <c r="O501" s="4"/>
      <c r="P501" s="116" t="b">
        <f>IFNA(IF(VLOOKUP($A501,'Add from APT'!$AA$2:$AC808,3,FALSE)&gt;0,TRUE,FALSE),"ER - NOT IN APT")</f>
        <v>0</v>
      </c>
      <c r="Q501" s="82" t="str">
        <f>IF(ISLOGICAL(P501),IF(P501,"ER - REPS IN APT", IFNA(VLOOKUP($A501,RAW_APT!$A$3:$M808,7,FALSE),"ER - NOT IN APT")),P501)</f>
        <v>Result</v>
      </c>
      <c r="R501" s="117" t="b">
        <f t="shared" si="2"/>
        <v>1</v>
      </c>
      <c r="S501" s="116">
        <f t="shared" si="3"/>
        <v>1</v>
      </c>
      <c r="T501" s="148">
        <v>0.0</v>
      </c>
      <c r="U501" s="149"/>
      <c r="V501" s="147"/>
      <c r="W501" s="147"/>
      <c r="X501" s="120" t="b">
        <f t="shared" si="4"/>
        <v>0</v>
      </c>
      <c r="Y501" s="121" t="b">
        <v>0</v>
      </c>
      <c r="Z501" s="122" t="str">
        <f t="shared" si="5"/>
        <v/>
      </c>
      <c r="AA501" s="122" t="b">
        <f t="shared" si="6"/>
        <v>0</v>
      </c>
      <c r="AB501" s="147" t="b">
        <v>0</v>
      </c>
      <c r="AC501" s="148">
        <v>601.0</v>
      </c>
      <c r="AD501" s="149" t="b">
        <v>1</v>
      </c>
      <c r="AE501" s="125" t="str">
        <f t="shared" si="7"/>
        <v/>
      </c>
      <c r="AF501" s="117" t="b">
        <f t="shared" si="8"/>
        <v>0</v>
      </c>
      <c r="AG501" s="126" t="b">
        <f t="shared" si="9"/>
        <v>0</v>
      </c>
      <c r="AH501" s="148"/>
      <c r="AI501" s="150"/>
      <c r="AJ501" s="146"/>
      <c r="AK501" s="83" t="str">
        <f t="shared" si="10"/>
        <v>Negative</v>
      </c>
      <c r="AL501" s="147"/>
      <c r="AM501" s="83" t="s">
        <v>373</v>
      </c>
      <c r="AN501" s="83" t="s">
        <v>1001</v>
      </c>
      <c r="AO501" s="83" t="str">
        <f>IFERROR(__xludf.DUMMYFUNCTION("IF($AG501, ""DELETED"",TRIM(JOIN("" "",D501:E501)))"),"")</f>
        <v/>
      </c>
      <c r="AP501" s="83" t="str">
        <f t="shared" ref="AP501:AQ501" si="525">IF($AG501, "DELETED", TRIM(CONCATENATE(F501,I501,U501)))</f>
        <v/>
      </c>
      <c r="AQ501" s="83" t="str">
        <f t="shared" si="525"/>
        <v/>
      </c>
      <c r="AR501" s="83" t="str">
        <f>IFERROR(__xludf.DUMMYFUNCTION("IF($AG501, ""DELETED"", TRIM(JOIN("" "",AP501,AQ501)))"),"")</f>
        <v/>
      </c>
      <c r="AS501" s="127"/>
      <c r="AT501" s="128" t="b">
        <f t="shared" si="12"/>
        <v>0</v>
      </c>
      <c r="AU501" s="128" t="str">
        <f t="shared" si="13"/>
        <v/>
      </c>
      <c r="AV501" s="128" t="str">
        <f t="shared" si="14"/>
        <v/>
      </c>
      <c r="AW501" s="128" t="str">
        <f t="shared" si="15"/>
        <v/>
      </c>
      <c r="AX501" s="129" t="str">
        <f t="shared" si="16"/>
        <v/>
      </c>
      <c r="AY501" s="143"/>
      <c r="AZ501" s="130"/>
      <c r="BA501" s="131" t="str">
        <f t="shared" si="17"/>
        <v/>
      </c>
      <c r="BB501" s="143"/>
      <c r="BC501" s="143"/>
      <c r="BD501" s="132"/>
      <c r="BE501" s="141"/>
      <c r="BF501" s="134" t="str">
        <f t="shared" si="18"/>
        <v/>
      </c>
      <c r="BG501" s="135" t="str">
        <f t="shared" si="19"/>
        <v>FLB2736__44517_0.404155092592593___Negative_44519_0.40537037037037_</v>
      </c>
      <c r="BH501" s="136" t="str">
        <f t="shared" si="20"/>
        <v/>
      </c>
      <c r="BI501" s="141" t="s">
        <v>1380</v>
      </c>
      <c r="BJ501" s="137" t="str">
        <f t="shared" si="21"/>
        <v>FLE524</v>
      </c>
      <c r="BK501" s="138" t="b">
        <f t="shared" si="22"/>
        <v>0</v>
      </c>
      <c r="BL501" s="137" t="str">
        <f t="shared" si="23"/>
        <v/>
      </c>
      <c r="BM501" s="132"/>
      <c r="BN501" s="8" t="b">
        <f t="shared" si="24"/>
        <v>1</v>
      </c>
      <c r="BO501" s="139" t="b">
        <f t="shared" si="25"/>
        <v>0</v>
      </c>
      <c r="BP501" s="140" t="b">
        <f t="shared" si="26"/>
        <v>1</v>
      </c>
      <c r="BQ501" s="4"/>
      <c r="BR501" s="4" t="str">
        <f t="shared" si="27"/>
        <v/>
      </c>
      <c r="BS501" s="4"/>
      <c r="BT501" s="4"/>
    </row>
    <row r="502">
      <c r="A502" s="4" t="s">
        <v>1381</v>
      </c>
      <c r="B502" s="144">
        <v>44517.0</v>
      </c>
      <c r="C502" s="115">
        <v>0.4091666666666667</v>
      </c>
      <c r="D502" s="4"/>
      <c r="E502" s="143"/>
      <c r="F502" s="4"/>
      <c r="G502" s="4"/>
      <c r="H502" s="151"/>
      <c r="I502" s="4"/>
      <c r="J502" s="4"/>
      <c r="K502" s="4" t="s">
        <v>622</v>
      </c>
      <c r="L502" s="145">
        <v>44519.0</v>
      </c>
      <c r="M502" s="115">
        <v>0.4053703703703704</v>
      </c>
      <c r="N502" s="4"/>
      <c r="O502" s="4"/>
      <c r="P502" s="116" t="b">
        <f>IFNA(IF(VLOOKUP($A502,'Add from APT'!$AA$2:$AC808,3,FALSE)&gt;0,TRUE,FALSE),"ER - NOT IN APT")</f>
        <v>0</v>
      </c>
      <c r="Q502" s="82" t="str">
        <f>IF(ISLOGICAL(P502),IF(P502,"ER - REPS IN APT", IFNA(VLOOKUP($A502,RAW_APT!$A$3:$M808,7,FALSE),"ER - NOT IN APT")),P502)</f>
        <v>Result</v>
      </c>
      <c r="R502" s="117" t="b">
        <f t="shared" si="2"/>
        <v>1</v>
      </c>
      <c r="S502" s="116">
        <f t="shared" si="3"/>
        <v>1</v>
      </c>
      <c r="T502" s="146"/>
      <c r="U502" s="147"/>
      <c r="V502" s="147"/>
      <c r="W502" s="147"/>
      <c r="X502" s="120" t="b">
        <f t="shared" si="4"/>
        <v>0</v>
      </c>
      <c r="Y502" s="121" t="b">
        <v>0</v>
      </c>
      <c r="Z502" s="122" t="str">
        <f t="shared" si="5"/>
        <v/>
      </c>
      <c r="AA502" s="122" t="b">
        <f t="shared" si="6"/>
        <v>0</v>
      </c>
      <c r="AB502" s="147" t="b">
        <v>0</v>
      </c>
      <c r="AC502" s="148">
        <v>148.0</v>
      </c>
      <c r="AD502" s="149" t="b">
        <v>0</v>
      </c>
      <c r="AE502" s="125" t="str">
        <f t="shared" si="7"/>
        <v/>
      </c>
      <c r="AF502" s="117" t="b">
        <f t="shared" si="8"/>
        <v>0</v>
      </c>
      <c r="AG502" s="126" t="b">
        <f t="shared" si="9"/>
        <v>0</v>
      </c>
      <c r="AH502" s="148"/>
      <c r="AI502" s="150"/>
      <c r="AJ502" s="146"/>
      <c r="AK502" s="83" t="str">
        <f t="shared" si="10"/>
        <v>Negative</v>
      </c>
      <c r="AL502" s="147"/>
      <c r="AM502" s="83" t="s">
        <v>280</v>
      </c>
      <c r="AN502" s="83" t="s">
        <v>520</v>
      </c>
      <c r="AO502" s="83" t="str">
        <f>IFERROR(__xludf.DUMMYFUNCTION("IF($AG502, ""DELETED"",TRIM(JOIN("" "",D502:E502)))"),"")</f>
        <v/>
      </c>
      <c r="AP502" s="83" t="str">
        <f t="shared" ref="AP502:AQ502" si="526">IF($AG502, "DELETED", TRIM(CONCATENATE(F502,I502,U502)))</f>
        <v/>
      </c>
      <c r="AQ502" s="83" t="str">
        <f t="shared" si="526"/>
        <v/>
      </c>
      <c r="AR502" s="83" t="str">
        <f>IFERROR(__xludf.DUMMYFUNCTION("IF($AG502, ""DELETED"", TRIM(JOIN("" "",AP502,AQ502)))"),"")</f>
        <v/>
      </c>
      <c r="AS502" s="127"/>
      <c r="AT502" s="128" t="b">
        <f t="shared" si="12"/>
        <v>0</v>
      </c>
      <c r="AU502" s="128" t="str">
        <f t="shared" si="13"/>
        <v/>
      </c>
      <c r="AV502" s="128" t="str">
        <f t="shared" si="14"/>
        <v/>
      </c>
      <c r="AW502" s="128" t="str">
        <f t="shared" si="15"/>
        <v/>
      </c>
      <c r="AX502" s="129" t="str">
        <f t="shared" si="16"/>
        <v/>
      </c>
      <c r="AY502" s="143"/>
      <c r="AZ502" s="130"/>
      <c r="BA502" s="131" t="str">
        <f t="shared" si="17"/>
        <v/>
      </c>
      <c r="BB502" s="143"/>
      <c r="BC502" s="143"/>
      <c r="BD502" s="132"/>
      <c r="BE502" s="141"/>
      <c r="BF502" s="134" t="str">
        <f t="shared" si="18"/>
        <v/>
      </c>
      <c r="BG502" s="135" t="str">
        <f t="shared" si="19"/>
        <v>FLB3958__44517_0.409166666666667___Negative_44519_0.40537037037037_</v>
      </c>
      <c r="BH502" s="136" t="str">
        <f t="shared" si="20"/>
        <v/>
      </c>
      <c r="BI502" s="141" t="s">
        <v>1382</v>
      </c>
      <c r="BJ502" s="137" t="str">
        <f t="shared" si="21"/>
        <v>FLE525</v>
      </c>
      <c r="BK502" s="138" t="b">
        <f t="shared" si="22"/>
        <v>0</v>
      </c>
      <c r="BL502" s="137" t="str">
        <f t="shared" si="23"/>
        <v/>
      </c>
      <c r="BM502" s="132"/>
      <c r="BN502" s="8" t="b">
        <f t="shared" si="24"/>
        <v>1</v>
      </c>
      <c r="BO502" s="139" t="b">
        <f t="shared" si="25"/>
        <v>0</v>
      </c>
      <c r="BP502" s="140" t="b">
        <f t="shared" si="26"/>
        <v>1</v>
      </c>
      <c r="BQ502" s="4"/>
      <c r="BR502" s="4" t="str">
        <f t="shared" si="27"/>
        <v/>
      </c>
      <c r="BS502" s="4"/>
      <c r="BT502" s="4"/>
    </row>
    <row r="503">
      <c r="A503" s="4" t="s">
        <v>1383</v>
      </c>
      <c r="B503" s="144">
        <v>44518.0</v>
      </c>
      <c r="C503" s="115">
        <v>0.2216898148148148</v>
      </c>
      <c r="D503" s="4"/>
      <c r="E503" s="143"/>
      <c r="F503" s="4"/>
      <c r="G503" s="4"/>
      <c r="H503" s="151"/>
      <c r="I503" s="4"/>
      <c r="J503" s="4"/>
      <c r="K503" s="4" t="s">
        <v>622</v>
      </c>
      <c r="L503" s="145">
        <v>44518.0</v>
      </c>
      <c r="M503" s="115">
        <v>0.3912037037037037</v>
      </c>
      <c r="N503" s="4"/>
      <c r="O503" s="4"/>
      <c r="P503" s="116" t="b">
        <f>IFNA(IF(VLOOKUP($A503,'Add from APT'!$AA$2:$AC808,3,FALSE)&gt;0,TRUE,FALSE),"ER - NOT IN APT")</f>
        <v>0</v>
      </c>
      <c r="Q503" s="82" t="str">
        <f>IF(ISLOGICAL(P503),IF(P503,"ER - REPS IN APT", IFNA(VLOOKUP($A503,RAW_APT!$A$3:$M808,7,FALSE),"ER - NOT IN APT")),P503)</f>
        <v>Result</v>
      </c>
      <c r="R503" s="117" t="b">
        <f t="shared" si="2"/>
        <v>1</v>
      </c>
      <c r="S503" s="116">
        <f t="shared" si="3"/>
        <v>1</v>
      </c>
      <c r="T503" s="146"/>
      <c r="U503" s="147"/>
      <c r="V503" s="147"/>
      <c r="W503" s="147"/>
      <c r="X503" s="120" t="b">
        <f t="shared" si="4"/>
        <v>0</v>
      </c>
      <c r="Y503" s="121" t="b">
        <v>0</v>
      </c>
      <c r="Z503" s="122" t="str">
        <f t="shared" si="5"/>
        <v/>
      </c>
      <c r="AA503" s="122" t="b">
        <f t="shared" si="6"/>
        <v>0</v>
      </c>
      <c r="AB503" s="147" t="b">
        <v>0</v>
      </c>
      <c r="AC503" s="148">
        <v>147.0</v>
      </c>
      <c r="AD503" s="149" t="b">
        <v>0</v>
      </c>
      <c r="AE503" s="125" t="str">
        <f t="shared" si="7"/>
        <v/>
      </c>
      <c r="AF503" s="117" t="b">
        <f t="shared" si="8"/>
        <v>0</v>
      </c>
      <c r="AG503" s="126" t="b">
        <f t="shared" si="9"/>
        <v>0</v>
      </c>
      <c r="AH503" s="148"/>
      <c r="AI503" s="150"/>
      <c r="AJ503" s="146"/>
      <c r="AK503" s="83" t="str">
        <f t="shared" si="10"/>
        <v>Negative</v>
      </c>
      <c r="AL503" s="147"/>
      <c r="AM503" s="83" t="s">
        <v>280</v>
      </c>
      <c r="AN503" s="83" t="s">
        <v>363</v>
      </c>
      <c r="AO503" s="83" t="str">
        <f>IFERROR(__xludf.DUMMYFUNCTION("IF($AG503, ""DELETED"",TRIM(JOIN("" "",D503:E503)))"),"")</f>
        <v/>
      </c>
      <c r="AP503" s="83" t="str">
        <f t="shared" ref="AP503:AQ503" si="527">IF($AG503, "DELETED", TRIM(CONCATENATE(F503,I503,U503)))</f>
        <v/>
      </c>
      <c r="AQ503" s="83" t="str">
        <f t="shared" si="527"/>
        <v/>
      </c>
      <c r="AR503" s="83" t="str">
        <f>IFERROR(__xludf.DUMMYFUNCTION("IF($AG503, ""DELETED"", TRIM(JOIN("" "",AP503,AQ503)))"),"")</f>
        <v/>
      </c>
      <c r="AS503" s="127"/>
      <c r="AT503" s="128" t="b">
        <f t="shared" si="12"/>
        <v>0</v>
      </c>
      <c r="AU503" s="128" t="str">
        <f t="shared" si="13"/>
        <v/>
      </c>
      <c r="AV503" s="128" t="str">
        <f t="shared" si="14"/>
        <v/>
      </c>
      <c r="AW503" s="128" t="str">
        <f t="shared" si="15"/>
        <v/>
      </c>
      <c r="AX503" s="129" t="str">
        <f t="shared" si="16"/>
        <v/>
      </c>
      <c r="AY503" s="143"/>
      <c r="AZ503" s="130"/>
      <c r="BA503" s="131" t="str">
        <f t="shared" si="17"/>
        <v/>
      </c>
      <c r="BB503" s="143"/>
      <c r="BC503" s="143"/>
      <c r="BD503" s="132"/>
      <c r="BE503" s="141"/>
      <c r="BF503" s="134" t="str">
        <f t="shared" si="18"/>
        <v/>
      </c>
      <c r="BG503" s="135" t="str">
        <f t="shared" si="19"/>
        <v>FLB2735__44518_0.221689814814815___Negative_44518_0.391203703703704_</v>
      </c>
      <c r="BH503" s="136" t="str">
        <f t="shared" si="20"/>
        <v/>
      </c>
      <c r="BI503" s="141" t="s">
        <v>1384</v>
      </c>
      <c r="BJ503" s="137" t="str">
        <f t="shared" si="21"/>
        <v>FLE526</v>
      </c>
      <c r="BK503" s="138" t="b">
        <f t="shared" si="22"/>
        <v>0</v>
      </c>
      <c r="BL503" s="137" t="str">
        <f t="shared" si="23"/>
        <v/>
      </c>
      <c r="BM503" s="132"/>
      <c r="BN503" s="8" t="b">
        <f t="shared" si="24"/>
        <v>1</v>
      </c>
      <c r="BO503" s="139" t="b">
        <f t="shared" si="25"/>
        <v>0</v>
      </c>
      <c r="BP503" s="140" t="b">
        <f t="shared" si="26"/>
        <v>1</v>
      </c>
      <c r="BQ503" s="4"/>
      <c r="BR503" s="4" t="str">
        <f t="shared" si="27"/>
        <v/>
      </c>
      <c r="BS503" s="4"/>
      <c r="BT503" s="4"/>
    </row>
    <row r="504">
      <c r="A504" s="4" t="s">
        <v>1385</v>
      </c>
      <c r="B504" s="144">
        <v>44518.0</v>
      </c>
      <c r="C504" s="115">
        <v>0.2266550925925926</v>
      </c>
      <c r="D504" s="4"/>
      <c r="E504" s="143"/>
      <c r="F504" s="149"/>
      <c r="G504" s="147"/>
      <c r="H504" s="151"/>
      <c r="I504" s="4"/>
      <c r="J504" s="4"/>
      <c r="K504" s="4" t="s">
        <v>622</v>
      </c>
      <c r="L504" s="145">
        <v>44518.0</v>
      </c>
      <c r="M504" s="115">
        <v>0.3912037037037037</v>
      </c>
      <c r="N504" s="4"/>
      <c r="O504" s="4"/>
      <c r="P504" s="116" t="b">
        <f>IFNA(IF(VLOOKUP($A504,'Add from APT'!$AA$2:$AC808,3,FALSE)&gt;0,TRUE,FALSE),"ER - NOT IN APT")</f>
        <v>0</v>
      </c>
      <c r="Q504" s="82" t="str">
        <f>IF(ISLOGICAL(P504),IF(P504,"ER - REPS IN APT", IFNA(VLOOKUP($A504,RAW_APT!$A$3:$M808,7,FALSE),"ER - NOT IN APT")),P504)</f>
        <v>Result</v>
      </c>
      <c r="R504" s="117" t="b">
        <f t="shared" si="2"/>
        <v>1</v>
      </c>
      <c r="S504" s="116">
        <f t="shared" si="3"/>
        <v>1</v>
      </c>
      <c r="T504" s="148">
        <v>0.0</v>
      </c>
      <c r="U504" s="149"/>
      <c r="V504" s="147"/>
      <c r="W504" s="147"/>
      <c r="X504" s="120" t="b">
        <f t="shared" si="4"/>
        <v>0</v>
      </c>
      <c r="Y504" s="121" t="b">
        <v>0</v>
      </c>
      <c r="Z504" s="122" t="str">
        <f t="shared" si="5"/>
        <v/>
      </c>
      <c r="AA504" s="122" t="b">
        <f t="shared" si="6"/>
        <v>0</v>
      </c>
      <c r="AB504" s="147" t="b">
        <v>0</v>
      </c>
      <c r="AC504" s="148">
        <v>146.0</v>
      </c>
      <c r="AD504" s="149" t="b">
        <v>0</v>
      </c>
      <c r="AE504" s="125" t="str">
        <f t="shared" si="7"/>
        <v/>
      </c>
      <c r="AF504" s="117" t="b">
        <f t="shared" si="8"/>
        <v>0</v>
      </c>
      <c r="AG504" s="126" t="b">
        <f t="shared" si="9"/>
        <v>0</v>
      </c>
      <c r="AH504" s="148"/>
      <c r="AI504" s="150"/>
      <c r="AJ504" s="146"/>
      <c r="AK504" s="83" t="str">
        <f t="shared" si="10"/>
        <v>Negative</v>
      </c>
      <c r="AL504" s="149" t="s">
        <v>1386</v>
      </c>
      <c r="AM504" s="83" t="s">
        <v>280</v>
      </c>
      <c r="AN504" s="83" t="s">
        <v>1387</v>
      </c>
      <c r="AO504" s="83" t="str">
        <f>IFERROR(__xludf.DUMMYFUNCTION("IF($AG504, ""DELETED"",TRIM(JOIN("" "",D504:E504)))"),"")</f>
        <v/>
      </c>
      <c r="AP504" s="83" t="str">
        <f t="shared" ref="AP504:AQ504" si="528">IF($AG504, "DELETED", TRIM(CONCATENATE(F504,I504,U504)))</f>
        <v/>
      </c>
      <c r="AQ504" s="83" t="str">
        <f t="shared" si="528"/>
        <v/>
      </c>
      <c r="AR504" s="83" t="str">
        <f>IFERROR(__xludf.DUMMYFUNCTION("IF($AG504, ""DELETED"", TRIM(JOIN("" "",AP504,AQ504)))"),"")</f>
        <v/>
      </c>
      <c r="AS504" s="127"/>
      <c r="AT504" s="128" t="b">
        <f t="shared" si="12"/>
        <v>0</v>
      </c>
      <c r="AU504" s="128" t="str">
        <f t="shared" si="13"/>
        <v/>
      </c>
      <c r="AV504" s="128" t="str">
        <f t="shared" si="14"/>
        <v/>
      </c>
      <c r="AW504" s="128" t="str">
        <f t="shared" si="15"/>
        <v/>
      </c>
      <c r="AX504" s="129" t="str">
        <f t="shared" si="16"/>
        <v/>
      </c>
      <c r="AY504" s="143"/>
      <c r="AZ504" s="130"/>
      <c r="BA504" s="131" t="str">
        <f t="shared" si="17"/>
        <v/>
      </c>
      <c r="BB504" s="143"/>
      <c r="BC504" s="143"/>
      <c r="BD504" s="132"/>
      <c r="BE504" s="141"/>
      <c r="BF504" s="134" t="str">
        <f t="shared" si="18"/>
        <v/>
      </c>
      <c r="BG504" s="135" t="str">
        <f t="shared" si="19"/>
        <v>FLB4095__44518_0.226655092592593___Negative_44518_0.391203703703704_</v>
      </c>
      <c r="BH504" s="136" t="str">
        <f t="shared" si="20"/>
        <v/>
      </c>
      <c r="BI504" s="141" t="s">
        <v>1388</v>
      </c>
      <c r="BJ504" s="137" t="str">
        <f t="shared" si="21"/>
        <v>FLE527</v>
      </c>
      <c r="BK504" s="138" t="b">
        <f t="shared" si="22"/>
        <v>0</v>
      </c>
      <c r="BL504" s="137" t="str">
        <f t="shared" si="23"/>
        <v/>
      </c>
      <c r="BM504" s="132"/>
      <c r="BN504" s="8" t="b">
        <f t="shared" si="24"/>
        <v>1</v>
      </c>
      <c r="BO504" s="139" t="b">
        <f t="shared" si="25"/>
        <v>0</v>
      </c>
      <c r="BP504" s="140" t="b">
        <f t="shared" si="26"/>
        <v>1</v>
      </c>
      <c r="BQ504" s="4"/>
      <c r="BR504" s="4" t="str">
        <f t="shared" si="27"/>
        <v/>
      </c>
      <c r="BS504" s="4"/>
      <c r="BT504" s="4"/>
    </row>
    <row r="505">
      <c r="A505" s="143" t="s">
        <v>1389</v>
      </c>
      <c r="B505" s="144">
        <v>44518.0</v>
      </c>
      <c r="C505" s="115">
        <v>0.2348611111111111</v>
      </c>
      <c r="D505" s="4"/>
      <c r="E505" s="143"/>
      <c r="F505" s="149"/>
      <c r="G505" s="149"/>
      <c r="H505" s="151"/>
      <c r="I505" s="4"/>
      <c r="J505" s="4"/>
      <c r="K505" s="4" t="s">
        <v>622</v>
      </c>
      <c r="L505" s="145">
        <v>44518.0</v>
      </c>
      <c r="M505" s="115">
        <v>0.3912037037037037</v>
      </c>
      <c r="N505" s="151"/>
      <c r="O505" s="4"/>
      <c r="P505" s="116" t="b">
        <f>IFNA(IF(VLOOKUP($A505,'Add from APT'!$AA$2:$AC808,3,FALSE)&gt;0,TRUE,FALSE),"ER - NOT IN APT")</f>
        <v>0</v>
      </c>
      <c r="Q505" s="82" t="str">
        <f>IF(ISLOGICAL(P505),IF(P505,"ER - REPS IN APT", IFNA(VLOOKUP($A505,RAW_APT!$A$3:$M808,7,FALSE),"ER - NOT IN APT")),P505)</f>
        <v>Result</v>
      </c>
      <c r="R505" s="117" t="b">
        <f t="shared" si="2"/>
        <v>1</v>
      </c>
      <c r="S505" s="116">
        <f t="shared" si="3"/>
        <v>1</v>
      </c>
      <c r="T505" s="148">
        <v>0.0</v>
      </c>
      <c r="U505" s="149"/>
      <c r="V505" s="149"/>
      <c r="W505" s="149"/>
      <c r="X505" s="120" t="b">
        <f t="shared" si="4"/>
        <v>0</v>
      </c>
      <c r="Y505" s="121" t="b">
        <v>0</v>
      </c>
      <c r="Z505" s="122" t="str">
        <f t="shared" si="5"/>
        <v/>
      </c>
      <c r="AA505" s="122" t="b">
        <f t="shared" si="6"/>
        <v>0</v>
      </c>
      <c r="AB505" s="147" t="b">
        <v>0</v>
      </c>
      <c r="AC505" s="148">
        <v>600.0</v>
      </c>
      <c r="AD505" s="149" t="b">
        <v>1</v>
      </c>
      <c r="AE505" s="125" t="str">
        <f t="shared" si="7"/>
        <v/>
      </c>
      <c r="AF505" s="117" t="b">
        <f t="shared" si="8"/>
        <v>0</v>
      </c>
      <c r="AG505" s="126" t="b">
        <f t="shared" si="9"/>
        <v>0</v>
      </c>
      <c r="AH505" s="148"/>
      <c r="AI505" s="150"/>
      <c r="AJ505" s="146"/>
      <c r="AK505" s="83" t="str">
        <f t="shared" si="10"/>
        <v>Negative</v>
      </c>
      <c r="AL505" s="147"/>
      <c r="AM505" s="83" t="s">
        <v>280</v>
      </c>
      <c r="AN505" s="83" t="s">
        <v>1390</v>
      </c>
      <c r="AO505" s="83" t="str">
        <f>IFERROR(__xludf.DUMMYFUNCTION("IF($AG505, ""DELETED"",TRIM(JOIN("" "",D505:E505)))"),"")</f>
        <v/>
      </c>
      <c r="AP505" s="83" t="str">
        <f t="shared" ref="AP505:AQ505" si="529">IF($AG505, "DELETED", TRIM(CONCATENATE(F505,I505,U505)))</f>
        <v/>
      </c>
      <c r="AQ505" s="83" t="str">
        <f t="shared" si="529"/>
        <v/>
      </c>
      <c r="AR505" s="83" t="str">
        <f>IFERROR(__xludf.DUMMYFUNCTION("IF($AG505, ""DELETED"", TRIM(JOIN("" "",AP505,AQ505)))"),"")</f>
        <v/>
      </c>
      <c r="AS505" s="127"/>
      <c r="AT505" s="128" t="b">
        <f t="shared" si="12"/>
        <v>0</v>
      </c>
      <c r="AU505" s="128" t="str">
        <f t="shared" si="13"/>
        <v/>
      </c>
      <c r="AV505" s="128" t="str">
        <f t="shared" si="14"/>
        <v/>
      </c>
      <c r="AW505" s="128" t="str">
        <f t="shared" si="15"/>
        <v/>
      </c>
      <c r="AX505" s="129" t="str">
        <f t="shared" si="16"/>
        <v/>
      </c>
      <c r="AY505" s="143"/>
      <c r="AZ505" s="130"/>
      <c r="BA505" s="131" t="str">
        <f t="shared" si="17"/>
        <v/>
      </c>
      <c r="BB505" s="143"/>
      <c r="BC505" s="143"/>
      <c r="BD505" s="132"/>
      <c r="BE505" s="141"/>
      <c r="BF505" s="134" t="str">
        <f t="shared" si="18"/>
        <v/>
      </c>
      <c r="BG505" s="135" t="str">
        <f t="shared" si="19"/>
        <v>FLB3979__44518_0.234861111111111___Negative_44518_0.391203703703704_</v>
      </c>
      <c r="BH505" s="136" t="str">
        <f t="shared" si="20"/>
        <v/>
      </c>
      <c r="BI505" s="141" t="s">
        <v>1391</v>
      </c>
      <c r="BJ505" s="137" t="str">
        <f t="shared" si="21"/>
        <v>FLE528</v>
      </c>
      <c r="BK505" s="138" t="b">
        <f t="shared" si="22"/>
        <v>0</v>
      </c>
      <c r="BL505" s="137" t="str">
        <f t="shared" si="23"/>
        <v/>
      </c>
      <c r="BM505" s="132"/>
      <c r="BN505" s="8" t="b">
        <f t="shared" si="24"/>
        <v>1</v>
      </c>
      <c r="BO505" s="139" t="b">
        <f t="shared" si="25"/>
        <v>0</v>
      </c>
      <c r="BP505" s="140" t="b">
        <f t="shared" si="26"/>
        <v>1</v>
      </c>
      <c r="BQ505" s="4"/>
      <c r="BR505" s="4" t="str">
        <f t="shared" si="27"/>
        <v/>
      </c>
      <c r="BS505" s="4"/>
      <c r="BT505" s="4"/>
    </row>
    <row r="506">
      <c r="A506" s="143" t="s">
        <v>1392</v>
      </c>
      <c r="B506" s="144">
        <v>44518.0</v>
      </c>
      <c r="C506" s="115">
        <v>0.2411574074074074</v>
      </c>
      <c r="D506" s="4"/>
      <c r="E506" s="143"/>
      <c r="F506" s="149"/>
      <c r="G506" s="149"/>
      <c r="H506" s="151"/>
      <c r="I506" s="4"/>
      <c r="J506" s="4"/>
      <c r="K506" s="4" t="s">
        <v>622</v>
      </c>
      <c r="L506" s="145">
        <v>44518.0</v>
      </c>
      <c r="M506" s="115">
        <v>0.3912037037037037</v>
      </c>
      <c r="N506" s="4"/>
      <c r="O506" s="4"/>
      <c r="P506" s="116" t="b">
        <f>IFNA(IF(VLOOKUP($A506,'Add from APT'!$AA$2:$AC808,3,FALSE)&gt;0,TRUE,FALSE),"ER - NOT IN APT")</f>
        <v>0</v>
      </c>
      <c r="Q506" s="82" t="str">
        <f>IF(ISLOGICAL(P506),IF(P506,"ER - REPS IN APT", IFNA(VLOOKUP($A506,RAW_APT!$A$3:$M808,7,FALSE),"ER - NOT IN APT")),P506)</f>
        <v>Result</v>
      </c>
      <c r="R506" s="117" t="b">
        <f t="shared" si="2"/>
        <v>1</v>
      </c>
      <c r="S506" s="116">
        <f t="shared" si="3"/>
        <v>1</v>
      </c>
      <c r="T506" s="148">
        <v>0.0</v>
      </c>
      <c r="U506" s="149"/>
      <c r="V506" s="149"/>
      <c r="W506" s="147"/>
      <c r="X506" s="120" t="b">
        <f t="shared" si="4"/>
        <v>0</v>
      </c>
      <c r="Y506" s="121" t="b">
        <v>0</v>
      </c>
      <c r="Z506" s="122" t="str">
        <f t="shared" si="5"/>
        <v/>
      </c>
      <c r="AA506" s="122" t="b">
        <f t="shared" si="6"/>
        <v>0</v>
      </c>
      <c r="AB506" s="147" t="b">
        <v>0</v>
      </c>
      <c r="AC506" s="148">
        <v>599.0</v>
      </c>
      <c r="AD506" s="149" t="b">
        <v>1</v>
      </c>
      <c r="AE506" s="125" t="str">
        <f t="shared" si="7"/>
        <v/>
      </c>
      <c r="AF506" s="117" t="b">
        <f t="shared" si="8"/>
        <v>0</v>
      </c>
      <c r="AG506" s="126" t="b">
        <f t="shared" si="9"/>
        <v>0</v>
      </c>
      <c r="AH506" s="148"/>
      <c r="AI506" s="150"/>
      <c r="AJ506" s="146"/>
      <c r="AK506" s="83" t="str">
        <f t="shared" si="10"/>
        <v>Negative</v>
      </c>
      <c r="AL506" s="147"/>
      <c r="AM506" s="83" t="s">
        <v>280</v>
      </c>
      <c r="AN506" s="83" t="s">
        <v>1393</v>
      </c>
      <c r="AO506" s="83" t="str">
        <f>IFERROR(__xludf.DUMMYFUNCTION("IF($AG506, ""DELETED"",TRIM(JOIN("" "",D506:E506)))"),"")</f>
        <v/>
      </c>
      <c r="AP506" s="83" t="str">
        <f t="shared" ref="AP506:AQ506" si="530">IF($AG506, "DELETED", TRIM(CONCATENATE(F506,I506,U506)))</f>
        <v/>
      </c>
      <c r="AQ506" s="83" t="str">
        <f t="shared" si="530"/>
        <v/>
      </c>
      <c r="AR506" s="83" t="str">
        <f>IFERROR(__xludf.DUMMYFUNCTION("IF($AG506, ""DELETED"", TRIM(JOIN("" "",AP506,AQ506)))"),"")</f>
        <v/>
      </c>
      <c r="AS506" s="127"/>
      <c r="AT506" s="128" t="b">
        <f t="shared" si="12"/>
        <v>0</v>
      </c>
      <c r="AU506" s="128" t="str">
        <f t="shared" si="13"/>
        <v/>
      </c>
      <c r="AV506" s="128" t="str">
        <f t="shared" si="14"/>
        <v/>
      </c>
      <c r="AW506" s="128" t="str">
        <f t="shared" si="15"/>
        <v/>
      </c>
      <c r="AX506" s="129" t="str">
        <f t="shared" si="16"/>
        <v/>
      </c>
      <c r="AY506" s="143"/>
      <c r="AZ506" s="130"/>
      <c r="BA506" s="131" t="str">
        <f t="shared" si="17"/>
        <v/>
      </c>
      <c r="BB506" s="143"/>
      <c r="BC506" s="143"/>
      <c r="BD506" s="132"/>
      <c r="BE506" s="141"/>
      <c r="BF506" s="134" t="str">
        <f t="shared" si="18"/>
        <v/>
      </c>
      <c r="BG506" s="135" t="str">
        <f t="shared" si="19"/>
        <v>FLB3957__44518_0.241157407407407___Negative_44518_0.391203703703704_</v>
      </c>
      <c r="BH506" s="136" t="str">
        <f t="shared" si="20"/>
        <v/>
      </c>
      <c r="BI506" s="141" t="s">
        <v>1394</v>
      </c>
      <c r="BJ506" s="137" t="str">
        <f t="shared" si="21"/>
        <v>FLE529</v>
      </c>
      <c r="BK506" s="138" t="b">
        <f t="shared" si="22"/>
        <v>0</v>
      </c>
      <c r="BL506" s="137" t="str">
        <f t="shared" si="23"/>
        <v/>
      </c>
      <c r="BM506" s="132"/>
      <c r="BN506" s="8" t="b">
        <f t="shared" si="24"/>
        <v>1</v>
      </c>
      <c r="BO506" s="139" t="b">
        <f t="shared" si="25"/>
        <v>0</v>
      </c>
      <c r="BP506" s="140" t="b">
        <f t="shared" si="26"/>
        <v>1</v>
      </c>
      <c r="BQ506" s="4"/>
      <c r="BR506" s="4" t="str">
        <f t="shared" si="27"/>
        <v/>
      </c>
      <c r="BS506" s="4"/>
      <c r="BT506" s="4"/>
    </row>
    <row r="507">
      <c r="A507" s="143" t="s">
        <v>1395</v>
      </c>
      <c r="B507" s="144">
        <v>44518.0</v>
      </c>
      <c r="C507" s="115">
        <v>0.24179398148148148</v>
      </c>
      <c r="D507" s="4"/>
      <c r="E507" s="143"/>
      <c r="F507" s="149"/>
      <c r="G507" s="149"/>
      <c r="H507" s="4"/>
      <c r="I507" s="4"/>
      <c r="J507" s="4"/>
      <c r="K507" s="4" t="s">
        <v>622</v>
      </c>
      <c r="L507" s="145">
        <v>44518.0</v>
      </c>
      <c r="M507" s="115">
        <v>0.3912037037037037</v>
      </c>
      <c r="N507" s="4"/>
      <c r="O507" s="4"/>
      <c r="P507" s="116" t="b">
        <f>IFNA(IF(VLOOKUP($A507,'Add from APT'!$AA$2:$AC808,3,FALSE)&gt;0,TRUE,FALSE),"ER - NOT IN APT")</f>
        <v>0</v>
      </c>
      <c r="Q507" s="82" t="str">
        <f>IF(ISLOGICAL(P507),IF(P507,"ER - REPS IN APT", IFNA(VLOOKUP($A507,RAW_APT!$A$3:$M808,7,FALSE),"ER - NOT IN APT")),P507)</f>
        <v>Result</v>
      </c>
      <c r="R507" s="117" t="b">
        <f t="shared" si="2"/>
        <v>1</v>
      </c>
      <c r="S507" s="116">
        <f t="shared" si="3"/>
        <v>1</v>
      </c>
      <c r="T507" s="148">
        <v>0.0</v>
      </c>
      <c r="U507" s="149"/>
      <c r="V507" s="149"/>
      <c r="W507" s="147"/>
      <c r="X507" s="120" t="b">
        <f t="shared" si="4"/>
        <v>0</v>
      </c>
      <c r="Y507" s="121" t="b">
        <v>0</v>
      </c>
      <c r="Z507" s="122" t="str">
        <f t="shared" si="5"/>
        <v/>
      </c>
      <c r="AA507" s="122" t="b">
        <f t="shared" si="6"/>
        <v>0</v>
      </c>
      <c r="AB507" s="147" t="b">
        <v>0</v>
      </c>
      <c r="AC507" s="148">
        <v>598.0</v>
      </c>
      <c r="AD507" s="149" t="b">
        <v>1</v>
      </c>
      <c r="AE507" s="125" t="str">
        <f t="shared" si="7"/>
        <v/>
      </c>
      <c r="AF507" s="117" t="b">
        <f t="shared" si="8"/>
        <v>0</v>
      </c>
      <c r="AG507" s="126" t="b">
        <f t="shared" si="9"/>
        <v>0</v>
      </c>
      <c r="AH507" s="148"/>
      <c r="AI507" s="150"/>
      <c r="AJ507" s="146"/>
      <c r="AK507" s="83" t="str">
        <f t="shared" si="10"/>
        <v>Negative</v>
      </c>
      <c r="AL507" s="147"/>
      <c r="AM507" s="83" t="s">
        <v>280</v>
      </c>
      <c r="AN507" s="83" t="s">
        <v>1396</v>
      </c>
      <c r="AO507" s="83" t="str">
        <f>IFERROR(__xludf.DUMMYFUNCTION("IF($AG507, ""DELETED"",TRIM(JOIN("" "",D507:E507)))"),"")</f>
        <v/>
      </c>
      <c r="AP507" s="83" t="str">
        <f t="shared" ref="AP507:AQ507" si="531">IF($AG507, "DELETED", TRIM(CONCATENATE(F507,I507,U507)))</f>
        <v/>
      </c>
      <c r="AQ507" s="83" t="str">
        <f t="shared" si="531"/>
        <v/>
      </c>
      <c r="AR507" s="83" t="str">
        <f>IFERROR(__xludf.DUMMYFUNCTION("IF($AG507, ""DELETED"", TRIM(JOIN("" "",AP507,AQ507)))"),"")</f>
        <v/>
      </c>
      <c r="AS507" s="127"/>
      <c r="AT507" s="128" t="b">
        <f t="shared" si="12"/>
        <v>0</v>
      </c>
      <c r="AU507" s="128" t="str">
        <f t="shared" si="13"/>
        <v/>
      </c>
      <c r="AV507" s="128" t="str">
        <f t="shared" si="14"/>
        <v/>
      </c>
      <c r="AW507" s="128" t="str">
        <f t="shared" si="15"/>
        <v/>
      </c>
      <c r="AX507" s="129" t="str">
        <f t="shared" si="16"/>
        <v/>
      </c>
      <c r="AY507" s="143"/>
      <c r="AZ507" s="130"/>
      <c r="BA507" s="131" t="str">
        <f t="shared" si="17"/>
        <v/>
      </c>
      <c r="BB507" s="143"/>
      <c r="BC507" s="143"/>
      <c r="BD507" s="132"/>
      <c r="BE507" s="141"/>
      <c r="BF507" s="134" t="str">
        <f t="shared" si="18"/>
        <v/>
      </c>
      <c r="BG507" s="135" t="str">
        <f t="shared" si="19"/>
        <v>FLB3986__44518_0.241793981481482___Negative_44518_0.391203703703704_</v>
      </c>
      <c r="BH507" s="136" t="str">
        <f t="shared" si="20"/>
        <v/>
      </c>
      <c r="BI507" s="141" t="s">
        <v>1397</v>
      </c>
      <c r="BJ507" s="137" t="str">
        <f t="shared" si="21"/>
        <v>FLE530</v>
      </c>
      <c r="BK507" s="138" t="b">
        <f t="shared" si="22"/>
        <v>0</v>
      </c>
      <c r="BL507" s="137" t="str">
        <f t="shared" si="23"/>
        <v/>
      </c>
      <c r="BM507" s="132"/>
      <c r="BN507" s="8" t="b">
        <f t="shared" si="24"/>
        <v>1</v>
      </c>
      <c r="BO507" s="139" t="b">
        <f t="shared" si="25"/>
        <v>0</v>
      </c>
      <c r="BP507" s="140" t="b">
        <f t="shared" si="26"/>
        <v>1</v>
      </c>
      <c r="BQ507" s="4"/>
      <c r="BR507" s="4" t="str">
        <f t="shared" si="27"/>
        <v/>
      </c>
      <c r="BS507" s="4"/>
      <c r="BT507" s="4"/>
    </row>
    <row r="508">
      <c r="A508" s="143" t="s">
        <v>1398</v>
      </c>
      <c r="B508" s="144">
        <v>44518.0</v>
      </c>
      <c r="C508" s="115">
        <v>0.24810185185185185</v>
      </c>
      <c r="D508" s="4"/>
      <c r="E508" s="143"/>
      <c r="F508" s="149"/>
      <c r="G508" s="147"/>
      <c r="H508" s="4"/>
      <c r="I508" s="4"/>
      <c r="J508" s="4"/>
      <c r="K508" s="4" t="s">
        <v>622</v>
      </c>
      <c r="L508" s="145">
        <v>44518.0</v>
      </c>
      <c r="M508" s="115">
        <v>0.3912037037037037</v>
      </c>
      <c r="N508" s="4"/>
      <c r="O508" s="4"/>
      <c r="P508" s="116" t="b">
        <f>IFNA(IF(VLOOKUP($A508,'Add from APT'!$AA$2:$AC808,3,FALSE)&gt;0,TRUE,FALSE),"ER - NOT IN APT")</f>
        <v>0</v>
      </c>
      <c r="Q508" s="82" t="str">
        <f>IF(ISLOGICAL(P508),IF(P508,"ER - REPS IN APT", IFNA(VLOOKUP($A508,RAW_APT!$A$3:$M808,7,FALSE),"ER - NOT IN APT")),P508)</f>
        <v>Result</v>
      </c>
      <c r="R508" s="117" t="b">
        <f t="shared" si="2"/>
        <v>1</v>
      </c>
      <c r="S508" s="116">
        <f t="shared" si="3"/>
        <v>1</v>
      </c>
      <c r="T508" s="148">
        <v>0.0</v>
      </c>
      <c r="U508" s="149"/>
      <c r="V508" s="147"/>
      <c r="W508" s="147"/>
      <c r="X508" s="120" t="b">
        <f t="shared" si="4"/>
        <v>0</v>
      </c>
      <c r="Y508" s="121" t="b">
        <v>0</v>
      </c>
      <c r="Z508" s="122" t="str">
        <f t="shared" si="5"/>
        <v/>
      </c>
      <c r="AA508" s="122" t="b">
        <f t="shared" si="6"/>
        <v>0</v>
      </c>
      <c r="AB508" s="147" t="b">
        <v>0</v>
      </c>
      <c r="AC508" s="148">
        <v>597.0</v>
      </c>
      <c r="AD508" s="149" t="b">
        <v>1</v>
      </c>
      <c r="AE508" s="125" t="str">
        <f t="shared" si="7"/>
        <v/>
      </c>
      <c r="AF508" s="117" t="b">
        <f t="shared" si="8"/>
        <v>0</v>
      </c>
      <c r="AG508" s="126" t="b">
        <f t="shared" si="9"/>
        <v>0</v>
      </c>
      <c r="AH508" s="148"/>
      <c r="AI508" s="150"/>
      <c r="AJ508" s="146"/>
      <c r="AK508" s="83" t="str">
        <f t="shared" si="10"/>
        <v>Negative</v>
      </c>
      <c r="AL508" s="147"/>
      <c r="AM508" s="83" t="s">
        <v>280</v>
      </c>
      <c r="AN508" s="83" t="s">
        <v>1399</v>
      </c>
      <c r="AO508" s="83" t="str">
        <f>IFERROR(__xludf.DUMMYFUNCTION("IF($AG508, ""DELETED"",TRIM(JOIN("" "",D508:E508)))"),"")</f>
        <v/>
      </c>
      <c r="AP508" s="83" t="str">
        <f t="shared" ref="AP508:AQ508" si="532">IF($AG508, "DELETED", TRIM(CONCATENATE(F508,I508,U508)))</f>
        <v/>
      </c>
      <c r="AQ508" s="83" t="str">
        <f t="shared" si="532"/>
        <v/>
      </c>
      <c r="AR508" s="83" t="str">
        <f>IFERROR(__xludf.DUMMYFUNCTION("IF($AG508, ""DELETED"", TRIM(JOIN("" "",AP508,AQ508)))"),"")</f>
        <v/>
      </c>
      <c r="AS508" s="127"/>
      <c r="AT508" s="128" t="b">
        <f t="shared" si="12"/>
        <v>0</v>
      </c>
      <c r="AU508" s="128" t="str">
        <f t="shared" si="13"/>
        <v/>
      </c>
      <c r="AV508" s="128" t="str">
        <f t="shared" si="14"/>
        <v/>
      </c>
      <c r="AW508" s="128" t="str">
        <f t="shared" si="15"/>
        <v/>
      </c>
      <c r="AX508" s="129" t="str">
        <f t="shared" si="16"/>
        <v/>
      </c>
      <c r="AY508" s="143"/>
      <c r="AZ508" s="130"/>
      <c r="BA508" s="131" t="str">
        <f t="shared" si="17"/>
        <v/>
      </c>
      <c r="BB508" s="143"/>
      <c r="BC508" s="143"/>
      <c r="BD508" s="132"/>
      <c r="BE508" s="141"/>
      <c r="BF508" s="134" t="str">
        <f t="shared" si="18"/>
        <v/>
      </c>
      <c r="BG508" s="135" t="str">
        <f t="shared" si="19"/>
        <v>FLB3985__44518_0.248101851851852___Negative_44518_0.391203703703704_</v>
      </c>
      <c r="BH508" s="136" t="str">
        <f t="shared" si="20"/>
        <v/>
      </c>
      <c r="BI508" s="141" t="s">
        <v>1400</v>
      </c>
      <c r="BJ508" s="137" t="str">
        <f t="shared" si="21"/>
        <v>FLE531</v>
      </c>
      <c r="BK508" s="138" t="b">
        <f t="shared" si="22"/>
        <v>0</v>
      </c>
      <c r="BL508" s="137" t="str">
        <f t="shared" si="23"/>
        <v/>
      </c>
      <c r="BM508" s="132"/>
      <c r="BN508" s="8" t="b">
        <f t="shared" si="24"/>
        <v>1</v>
      </c>
      <c r="BO508" s="139" t="b">
        <f t="shared" si="25"/>
        <v>0</v>
      </c>
      <c r="BP508" s="140" t="b">
        <f t="shared" si="26"/>
        <v>1</v>
      </c>
      <c r="BQ508" s="4"/>
      <c r="BR508" s="4" t="str">
        <f t="shared" si="27"/>
        <v/>
      </c>
      <c r="BS508" s="4"/>
      <c r="BT508" s="4"/>
    </row>
    <row r="509">
      <c r="A509" s="143" t="s">
        <v>1401</v>
      </c>
      <c r="B509" s="144">
        <v>44518.0</v>
      </c>
      <c r="C509" s="115">
        <v>0.2530787037037037</v>
      </c>
      <c r="D509" s="4"/>
      <c r="E509" s="143"/>
      <c r="F509" s="149"/>
      <c r="G509" s="147"/>
      <c r="H509" s="151"/>
      <c r="I509" s="4"/>
      <c r="J509" s="4"/>
      <c r="K509" s="4" t="s">
        <v>622</v>
      </c>
      <c r="L509" s="145">
        <v>44518.0</v>
      </c>
      <c r="M509" s="115">
        <v>0.3912037037037037</v>
      </c>
      <c r="N509" s="4"/>
      <c r="O509" s="4"/>
      <c r="P509" s="116" t="b">
        <f>IFNA(IF(VLOOKUP($A509,'Add from APT'!$AA$2:$AC808,3,FALSE)&gt;0,TRUE,FALSE),"ER - NOT IN APT")</f>
        <v>0</v>
      </c>
      <c r="Q509" s="82" t="str">
        <f>IF(ISLOGICAL(P509),IF(P509,"ER - REPS IN APT", IFNA(VLOOKUP($A509,RAW_APT!$A$3:$M808,7,FALSE),"ER - NOT IN APT")),P509)</f>
        <v>Result</v>
      </c>
      <c r="R509" s="117" t="b">
        <f t="shared" si="2"/>
        <v>1</v>
      </c>
      <c r="S509" s="116">
        <f t="shared" si="3"/>
        <v>1</v>
      </c>
      <c r="T509" s="148">
        <v>0.0</v>
      </c>
      <c r="U509" s="149"/>
      <c r="V509" s="147"/>
      <c r="W509" s="147"/>
      <c r="X509" s="120" t="b">
        <f t="shared" si="4"/>
        <v>0</v>
      </c>
      <c r="Y509" s="121" t="b">
        <v>0</v>
      </c>
      <c r="Z509" s="122" t="str">
        <f t="shared" si="5"/>
        <v/>
      </c>
      <c r="AA509" s="122" t="b">
        <f t="shared" si="6"/>
        <v>0</v>
      </c>
      <c r="AB509" s="147" t="b">
        <v>0</v>
      </c>
      <c r="AC509" s="148">
        <v>596.0</v>
      </c>
      <c r="AD509" s="149" t="b">
        <v>1</v>
      </c>
      <c r="AE509" s="125" t="str">
        <f t="shared" si="7"/>
        <v/>
      </c>
      <c r="AF509" s="117" t="b">
        <f t="shared" si="8"/>
        <v>0</v>
      </c>
      <c r="AG509" s="126" t="b">
        <f t="shared" si="9"/>
        <v>0</v>
      </c>
      <c r="AH509" s="148"/>
      <c r="AI509" s="150"/>
      <c r="AJ509" s="146"/>
      <c r="AK509" s="83" t="str">
        <f t="shared" si="10"/>
        <v>Negative</v>
      </c>
      <c r="AL509" s="147"/>
      <c r="AM509" s="83" t="s">
        <v>280</v>
      </c>
      <c r="AN509" s="83" t="s">
        <v>1081</v>
      </c>
      <c r="AO509" s="83" t="str">
        <f>IFERROR(__xludf.DUMMYFUNCTION("IF($AG509, ""DELETED"",TRIM(JOIN("" "",D509:E509)))"),"")</f>
        <v/>
      </c>
      <c r="AP509" s="83" t="str">
        <f t="shared" ref="AP509:AQ509" si="533">IF($AG509, "DELETED", TRIM(CONCATENATE(F509,I509,U509)))</f>
        <v/>
      </c>
      <c r="AQ509" s="83" t="str">
        <f t="shared" si="533"/>
        <v/>
      </c>
      <c r="AR509" s="83" t="str">
        <f>IFERROR(__xludf.DUMMYFUNCTION("IF($AG509, ""DELETED"", TRIM(JOIN("" "",AP509,AQ509)))"),"")</f>
        <v/>
      </c>
      <c r="AS509" s="127"/>
      <c r="AT509" s="128" t="b">
        <f t="shared" si="12"/>
        <v>0</v>
      </c>
      <c r="AU509" s="128" t="str">
        <f t="shared" si="13"/>
        <v/>
      </c>
      <c r="AV509" s="128" t="str">
        <f t="shared" si="14"/>
        <v/>
      </c>
      <c r="AW509" s="128" t="str">
        <f t="shared" si="15"/>
        <v/>
      </c>
      <c r="AX509" s="129" t="str">
        <f t="shared" si="16"/>
        <v/>
      </c>
      <c r="AY509" s="143"/>
      <c r="AZ509" s="130"/>
      <c r="BA509" s="131" t="str">
        <f t="shared" si="17"/>
        <v/>
      </c>
      <c r="BB509" s="143"/>
      <c r="BC509" s="143"/>
      <c r="BD509" s="132"/>
      <c r="BE509" s="141"/>
      <c r="BF509" s="134" t="str">
        <f t="shared" si="18"/>
        <v/>
      </c>
      <c r="BG509" s="135" t="str">
        <f t="shared" si="19"/>
        <v>FLB4107__44518_0.253078703703704___Negative_44518_0.391203703703704_</v>
      </c>
      <c r="BH509" s="136" t="str">
        <f t="shared" si="20"/>
        <v/>
      </c>
      <c r="BI509" s="141" t="s">
        <v>1402</v>
      </c>
      <c r="BJ509" s="137" t="str">
        <f t="shared" si="21"/>
        <v>FLE532</v>
      </c>
      <c r="BK509" s="138" t="b">
        <f t="shared" si="22"/>
        <v>0</v>
      </c>
      <c r="BL509" s="137" t="str">
        <f t="shared" si="23"/>
        <v/>
      </c>
      <c r="BM509" s="132"/>
      <c r="BN509" s="8" t="b">
        <f t="shared" si="24"/>
        <v>1</v>
      </c>
      <c r="BO509" s="139" t="b">
        <f t="shared" si="25"/>
        <v>0</v>
      </c>
      <c r="BP509" s="140" t="b">
        <f t="shared" si="26"/>
        <v>1</v>
      </c>
      <c r="BQ509" s="4"/>
      <c r="BR509" s="4" t="str">
        <f t="shared" si="27"/>
        <v/>
      </c>
      <c r="BS509" s="4"/>
      <c r="BT509" s="4"/>
    </row>
    <row r="510">
      <c r="A510" s="143" t="s">
        <v>1403</v>
      </c>
      <c r="B510" s="144">
        <v>44518.0</v>
      </c>
      <c r="C510" s="115">
        <v>0.255625</v>
      </c>
      <c r="D510" s="4"/>
      <c r="E510" s="143"/>
      <c r="F510" s="149"/>
      <c r="G510" s="149"/>
      <c r="H510" s="151"/>
      <c r="I510" s="4"/>
      <c r="J510" s="4"/>
      <c r="K510" s="4" t="s">
        <v>622</v>
      </c>
      <c r="L510" s="145">
        <v>44518.0</v>
      </c>
      <c r="M510" s="115">
        <v>0.3912037037037037</v>
      </c>
      <c r="N510" s="4"/>
      <c r="O510" s="4"/>
      <c r="P510" s="116" t="b">
        <f>IFNA(IF(VLOOKUP($A510,'Add from APT'!$AA$2:$AC808,3,FALSE)&gt;0,TRUE,FALSE),"ER - NOT IN APT")</f>
        <v>0</v>
      </c>
      <c r="Q510" s="82" t="str">
        <f>IF(ISLOGICAL(P510),IF(P510,"ER - REPS IN APT", IFNA(VLOOKUP($A510,RAW_APT!$A$3:$M808,7,FALSE),"ER - NOT IN APT")),P510)</f>
        <v>Result</v>
      </c>
      <c r="R510" s="117" t="b">
        <f t="shared" si="2"/>
        <v>1</v>
      </c>
      <c r="S510" s="116">
        <f t="shared" si="3"/>
        <v>1</v>
      </c>
      <c r="T510" s="148">
        <v>0.0</v>
      </c>
      <c r="U510" s="149"/>
      <c r="V510" s="149"/>
      <c r="W510" s="147"/>
      <c r="X510" s="120" t="b">
        <f t="shared" si="4"/>
        <v>0</v>
      </c>
      <c r="Y510" s="121" t="b">
        <v>0</v>
      </c>
      <c r="Z510" s="122" t="str">
        <f t="shared" si="5"/>
        <v/>
      </c>
      <c r="AA510" s="122" t="b">
        <f t="shared" si="6"/>
        <v>0</v>
      </c>
      <c r="AB510" s="147" t="b">
        <v>0</v>
      </c>
      <c r="AC510" s="148">
        <v>595.0</v>
      </c>
      <c r="AD510" s="149" t="b">
        <v>1</v>
      </c>
      <c r="AE510" s="125" t="str">
        <f t="shared" si="7"/>
        <v/>
      </c>
      <c r="AF510" s="117" t="b">
        <f t="shared" si="8"/>
        <v>0</v>
      </c>
      <c r="AG510" s="126" t="b">
        <f t="shared" si="9"/>
        <v>0</v>
      </c>
      <c r="AH510" s="148"/>
      <c r="AI510" s="150"/>
      <c r="AJ510" s="146"/>
      <c r="AK510" s="83" t="str">
        <f t="shared" si="10"/>
        <v>Negative</v>
      </c>
      <c r="AL510" s="147"/>
      <c r="AM510" s="83" t="s">
        <v>280</v>
      </c>
      <c r="AN510" s="83" t="s">
        <v>1276</v>
      </c>
      <c r="AO510" s="83" t="str">
        <f>IFERROR(__xludf.DUMMYFUNCTION("IF($AG510, ""DELETED"",TRIM(JOIN("" "",D510:E510)))"),"")</f>
        <v/>
      </c>
      <c r="AP510" s="83" t="str">
        <f t="shared" ref="AP510:AQ510" si="534">IF($AG510, "DELETED", TRIM(CONCATENATE(F510,I510,U510)))</f>
        <v/>
      </c>
      <c r="AQ510" s="83" t="str">
        <f t="shared" si="534"/>
        <v/>
      </c>
      <c r="AR510" s="83" t="str">
        <f>IFERROR(__xludf.DUMMYFUNCTION("IF($AG510, ""DELETED"", TRIM(JOIN("" "",AP510,AQ510)))"),"")</f>
        <v/>
      </c>
      <c r="AS510" s="127"/>
      <c r="AT510" s="128" t="b">
        <f t="shared" si="12"/>
        <v>0</v>
      </c>
      <c r="AU510" s="128" t="str">
        <f t="shared" si="13"/>
        <v/>
      </c>
      <c r="AV510" s="128" t="str">
        <f t="shared" si="14"/>
        <v/>
      </c>
      <c r="AW510" s="128" t="str">
        <f t="shared" si="15"/>
        <v/>
      </c>
      <c r="AX510" s="129" t="str">
        <f t="shared" si="16"/>
        <v/>
      </c>
      <c r="AY510" s="143"/>
      <c r="AZ510" s="130"/>
      <c r="BA510" s="131" t="str">
        <f t="shared" si="17"/>
        <v/>
      </c>
      <c r="BB510" s="143"/>
      <c r="BC510" s="143"/>
      <c r="BD510" s="132"/>
      <c r="BE510" s="141"/>
      <c r="BF510" s="134" t="str">
        <f t="shared" si="18"/>
        <v/>
      </c>
      <c r="BG510" s="135" t="str">
        <f t="shared" si="19"/>
        <v>FLB3942__44518_0.255625___Negative_44518_0.391203703703704_</v>
      </c>
      <c r="BH510" s="136" t="str">
        <f t="shared" si="20"/>
        <v/>
      </c>
      <c r="BI510" s="141" t="s">
        <v>1404</v>
      </c>
      <c r="BJ510" s="137" t="str">
        <f t="shared" si="21"/>
        <v>FLE533</v>
      </c>
      <c r="BK510" s="138" t="b">
        <f t="shared" si="22"/>
        <v>0</v>
      </c>
      <c r="BL510" s="137" t="str">
        <f t="shared" si="23"/>
        <v/>
      </c>
      <c r="BM510" s="132"/>
      <c r="BN510" s="8" t="b">
        <f t="shared" si="24"/>
        <v>1</v>
      </c>
      <c r="BO510" s="139" t="b">
        <f t="shared" si="25"/>
        <v>0</v>
      </c>
      <c r="BP510" s="140" t="b">
        <f t="shared" si="26"/>
        <v>1</v>
      </c>
      <c r="BQ510" s="4"/>
      <c r="BR510" s="4" t="str">
        <f t="shared" si="27"/>
        <v/>
      </c>
      <c r="BS510" s="4"/>
      <c r="BT510" s="4"/>
    </row>
    <row r="511">
      <c r="A511" s="4" t="s">
        <v>1405</v>
      </c>
      <c r="B511" s="144">
        <v>44519.0</v>
      </c>
      <c r="C511" s="115">
        <v>0.2049189814814815</v>
      </c>
      <c r="D511" s="4"/>
      <c r="E511" s="143"/>
      <c r="F511" s="4"/>
      <c r="G511" s="4"/>
      <c r="H511" s="151"/>
      <c r="I511" s="4"/>
      <c r="J511" s="4"/>
      <c r="K511" s="4" t="s">
        <v>622</v>
      </c>
      <c r="L511" s="145">
        <v>44519.0</v>
      </c>
      <c r="M511" s="115">
        <v>0.4053703703703704</v>
      </c>
      <c r="N511" s="4"/>
      <c r="O511" s="4"/>
      <c r="P511" s="116" t="b">
        <f>IFNA(IF(VLOOKUP($A511,'Add from APT'!$AA$2:$AC808,3,FALSE)&gt;0,TRUE,FALSE),"ER - NOT IN APT")</f>
        <v>0</v>
      </c>
      <c r="Q511" s="82" t="str">
        <f>IF(ISLOGICAL(P511),IF(P511,"ER - REPS IN APT", IFNA(VLOOKUP($A511,RAW_APT!$A$3:$M808,7,FALSE),"ER - NOT IN APT")),P511)</f>
        <v>Result</v>
      </c>
      <c r="R511" s="117" t="b">
        <f t="shared" si="2"/>
        <v>1</v>
      </c>
      <c r="S511" s="116">
        <f t="shared" si="3"/>
        <v>1</v>
      </c>
      <c r="T511" s="146"/>
      <c r="U511" s="147"/>
      <c r="V511" s="147"/>
      <c r="W511" s="147"/>
      <c r="X511" s="120" t="b">
        <f t="shared" si="4"/>
        <v>0</v>
      </c>
      <c r="Y511" s="121" t="b">
        <v>0</v>
      </c>
      <c r="Z511" s="122" t="str">
        <f t="shared" si="5"/>
        <v/>
      </c>
      <c r="AA511" s="122" t="b">
        <f t="shared" si="6"/>
        <v>0</v>
      </c>
      <c r="AB511" s="147" t="b">
        <v>0</v>
      </c>
      <c r="AC511" s="148">
        <v>145.0</v>
      </c>
      <c r="AD511" s="149" t="b">
        <v>0</v>
      </c>
      <c r="AE511" s="125" t="str">
        <f t="shared" si="7"/>
        <v/>
      </c>
      <c r="AF511" s="117" t="b">
        <f t="shared" si="8"/>
        <v>0</v>
      </c>
      <c r="AG511" s="126" t="b">
        <f t="shared" si="9"/>
        <v>0</v>
      </c>
      <c r="AH511" s="148"/>
      <c r="AI511" s="150"/>
      <c r="AJ511" s="146"/>
      <c r="AK511" s="83" t="str">
        <f t="shared" si="10"/>
        <v>Negative</v>
      </c>
      <c r="AL511" s="147"/>
      <c r="AM511" s="83" t="s">
        <v>373</v>
      </c>
      <c r="AN511" s="83" t="s">
        <v>349</v>
      </c>
      <c r="AO511" s="83" t="str">
        <f>IFERROR(__xludf.DUMMYFUNCTION("IF($AG511, ""DELETED"",TRIM(JOIN("" "",D511:E511)))"),"")</f>
        <v/>
      </c>
      <c r="AP511" s="83" t="str">
        <f t="shared" ref="AP511:AQ511" si="535">IF($AG511, "DELETED", TRIM(CONCATENATE(F511,I511,U511)))</f>
        <v/>
      </c>
      <c r="AQ511" s="83" t="str">
        <f t="shared" si="535"/>
        <v/>
      </c>
      <c r="AR511" s="83" t="str">
        <f>IFERROR(__xludf.DUMMYFUNCTION("IF($AG511, ""DELETED"", TRIM(JOIN("" "",AP511,AQ511)))"),"")</f>
        <v/>
      </c>
      <c r="AS511" s="127"/>
      <c r="AT511" s="128" t="b">
        <f t="shared" si="12"/>
        <v>0</v>
      </c>
      <c r="AU511" s="128" t="str">
        <f t="shared" si="13"/>
        <v/>
      </c>
      <c r="AV511" s="128" t="str">
        <f t="shared" si="14"/>
        <v/>
      </c>
      <c r="AW511" s="128" t="str">
        <f t="shared" si="15"/>
        <v/>
      </c>
      <c r="AX511" s="129" t="str">
        <f t="shared" si="16"/>
        <v/>
      </c>
      <c r="AY511" s="143"/>
      <c r="AZ511" s="130"/>
      <c r="BA511" s="131" t="str">
        <f t="shared" si="17"/>
        <v/>
      </c>
      <c r="BB511" s="143"/>
      <c r="BC511" s="143"/>
      <c r="BD511" s="132"/>
      <c r="BE511" s="141"/>
      <c r="BF511" s="134" t="str">
        <f t="shared" si="18"/>
        <v/>
      </c>
      <c r="BG511" s="135" t="str">
        <f t="shared" si="19"/>
        <v>FLB4103__44519_0.204918981481482___Negative_44519_0.40537037037037_</v>
      </c>
      <c r="BH511" s="136" t="str">
        <f t="shared" si="20"/>
        <v/>
      </c>
      <c r="BI511" s="141" t="s">
        <v>1406</v>
      </c>
      <c r="BJ511" s="137" t="str">
        <f t="shared" si="21"/>
        <v>FLE534</v>
      </c>
      <c r="BK511" s="138" t="b">
        <f t="shared" si="22"/>
        <v>0</v>
      </c>
      <c r="BL511" s="137" t="str">
        <f t="shared" si="23"/>
        <v/>
      </c>
      <c r="BM511" s="132"/>
      <c r="BN511" s="8" t="b">
        <f t="shared" si="24"/>
        <v>1</v>
      </c>
      <c r="BO511" s="139" t="b">
        <f t="shared" si="25"/>
        <v>0</v>
      </c>
      <c r="BP511" s="140" t="b">
        <f t="shared" si="26"/>
        <v>1</v>
      </c>
      <c r="BQ511" s="4"/>
      <c r="BR511" s="4" t="str">
        <f t="shared" si="27"/>
        <v/>
      </c>
      <c r="BS511" s="4"/>
      <c r="BT511" s="4"/>
    </row>
    <row r="512">
      <c r="A512" s="143" t="s">
        <v>1407</v>
      </c>
      <c r="B512" s="144">
        <v>44519.0</v>
      </c>
      <c r="C512" s="115">
        <v>0.20494212962962963</v>
      </c>
      <c r="D512" s="4"/>
      <c r="E512" s="143"/>
      <c r="F512" s="149"/>
      <c r="G512" s="149"/>
      <c r="H512" s="151"/>
      <c r="I512" s="4"/>
      <c r="J512" s="4"/>
      <c r="K512" s="4" t="s">
        <v>622</v>
      </c>
      <c r="L512" s="145">
        <v>44519.0</v>
      </c>
      <c r="M512" s="115">
        <v>0.4053703703703704</v>
      </c>
      <c r="N512" s="151"/>
      <c r="O512" s="4"/>
      <c r="P512" s="116" t="b">
        <f>IFNA(IF(VLOOKUP($A512,'Add from APT'!$AA$2:$AC808,3,FALSE)&gt;0,TRUE,FALSE),"ER - NOT IN APT")</f>
        <v>0</v>
      </c>
      <c r="Q512" s="82" t="str">
        <f>IF(ISLOGICAL(P512),IF(P512,"ER - REPS IN APT", IFNA(VLOOKUP($A512,RAW_APT!$A$3:$M808,7,FALSE),"ER - NOT IN APT")),P512)</f>
        <v>Result</v>
      </c>
      <c r="R512" s="117" t="b">
        <f t="shared" si="2"/>
        <v>1</v>
      </c>
      <c r="S512" s="116">
        <f t="shared" si="3"/>
        <v>1</v>
      </c>
      <c r="T512" s="148">
        <v>0.0</v>
      </c>
      <c r="U512" s="149"/>
      <c r="V512" s="149"/>
      <c r="W512" s="147"/>
      <c r="X512" s="120" t="b">
        <f t="shared" si="4"/>
        <v>0</v>
      </c>
      <c r="Y512" s="121" t="b">
        <v>0</v>
      </c>
      <c r="Z512" s="122" t="str">
        <f t="shared" si="5"/>
        <v/>
      </c>
      <c r="AA512" s="122" t="b">
        <f t="shared" si="6"/>
        <v>0</v>
      </c>
      <c r="AB512" s="147" t="b">
        <v>0</v>
      </c>
      <c r="AC512" s="148">
        <v>594.0</v>
      </c>
      <c r="AD512" s="149" t="b">
        <v>1</v>
      </c>
      <c r="AE512" s="125" t="str">
        <f t="shared" si="7"/>
        <v/>
      </c>
      <c r="AF512" s="117" t="b">
        <f t="shared" si="8"/>
        <v>0</v>
      </c>
      <c r="AG512" s="126" t="b">
        <f t="shared" si="9"/>
        <v>0</v>
      </c>
      <c r="AH512" s="148"/>
      <c r="AI512" s="150"/>
      <c r="AJ512" s="146"/>
      <c r="AK512" s="83" t="str">
        <f t="shared" si="10"/>
        <v>Negative</v>
      </c>
      <c r="AL512" s="147"/>
      <c r="AM512" s="83" t="s">
        <v>280</v>
      </c>
      <c r="AN512" s="83" t="s">
        <v>1408</v>
      </c>
      <c r="AO512" s="83" t="str">
        <f>IFERROR(__xludf.DUMMYFUNCTION("IF($AG512, ""DELETED"",TRIM(JOIN("" "",D512:E512)))"),"")</f>
        <v/>
      </c>
      <c r="AP512" s="83" t="str">
        <f t="shared" ref="AP512:AQ512" si="536">IF($AG512, "DELETED", TRIM(CONCATENATE(F512,I512,U512)))</f>
        <v/>
      </c>
      <c r="AQ512" s="83" t="str">
        <f t="shared" si="536"/>
        <v/>
      </c>
      <c r="AR512" s="83" t="str">
        <f>IFERROR(__xludf.DUMMYFUNCTION("IF($AG512, ""DELETED"", TRIM(JOIN("" "",AP512,AQ512)))"),"")</f>
        <v/>
      </c>
      <c r="AS512" s="127"/>
      <c r="AT512" s="128" t="b">
        <f t="shared" si="12"/>
        <v>0</v>
      </c>
      <c r="AU512" s="128" t="str">
        <f t="shared" si="13"/>
        <v/>
      </c>
      <c r="AV512" s="128" t="str">
        <f t="shared" si="14"/>
        <v/>
      </c>
      <c r="AW512" s="128" t="str">
        <f t="shared" si="15"/>
        <v/>
      </c>
      <c r="AX512" s="129" t="str">
        <f t="shared" si="16"/>
        <v/>
      </c>
      <c r="AY512" s="143"/>
      <c r="AZ512" s="130"/>
      <c r="BA512" s="131" t="str">
        <f t="shared" si="17"/>
        <v/>
      </c>
      <c r="BB512" s="143"/>
      <c r="BC512" s="143"/>
      <c r="BD512" s="132"/>
      <c r="BE512" s="141"/>
      <c r="BF512" s="134" t="str">
        <f t="shared" si="18"/>
        <v/>
      </c>
      <c r="BG512" s="135" t="str">
        <f t="shared" si="19"/>
        <v>FLB4110__44519_0.20494212962963___Negative_44519_0.40537037037037_</v>
      </c>
      <c r="BH512" s="136" t="str">
        <f t="shared" si="20"/>
        <v/>
      </c>
      <c r="BI512" s="141" t="s">
        <v>1409</v>
      </c>
      <c r="BJ512" s="137" t="str">
        <f t="shared" si="21"/>
        <v>FLE535</v>
      </c>
      <c r="BK512" s="138" t="b">
        <f t="shared" si="22"/>
        <v>0</v>
      </c>
      <c r="BL512" s="137" t="str">
        <f t="shared" si="23"/>
        <v/>
      </c>
      <c r="BM512" s="132"/>
      <c r="BN512" s="8" t="b">
        <f t="shared" si="24"/>
        <v>1</v>
      </c>
      <c r="BO512" s="139" t="b">
        <f t="shared" si="25"/>
        <v>0</v>
      </c>
      <c r="BP512" s="140" t="b">
        <f t="shared" si="26"/>
        <v>1</v>
      </c>
      <c r="BQ512" s="4"/>
      <c r="BR512" s="4" t="str">
        <f t="shared" si="27"/>
        <v/>
      </c>
      <c r="BS512" s="4"/>
      <c r="BT512" s="4"/>
    </row>
    <row r="513">
      <c r="A513" s="4" t="s">
        <v>1410</v>
      </c>
      <c r="B513" s="144">
        <v>44519.0</v>
      </c>
      <c r="C513" s="115">
        <v>0.20613425925925927</v>
      </c>
      <c r="D513" s="4"/>
      <c r="E513" s="143"/>
      <c r="F513" s="4"/>
      <c r="G513" s="4"/>
      <c r="H513" s="151"/>
      <c r="I513" s="4"/>
      <c r="J513" s="4"/>
      <c r="K513" s="4" t="s">
        <v>622</v>
      </c>
      <c r="L513" s="145">
        <v>44519.0</v>
      </c>
      <c r="M513" s="115">
        <v>0.4053703703703704</v>
      </c>
      <c r="N513" s="4"/>
      <c r="O513" s="4"/>
      <c r="P513" s="116" t="b">
        <f>IFNA(IF(VLOOKUP($A513,'Add from APT'!$AA$2:$AC808,3,FALSE)&gt;0,TRUE,FALSE),"ER - NOT IN APT")</f>
        <v>0</v>
      </c>
      <c r="Q513" s="82" t="str">
        <f>IF(ISLOGICAL(P513),IF(P513,"ER - REPS IN APT", IFNA(VLOOKUP($A513,RAW_APT!$A$3:$M808,7,FALSE),"ER - NOT IN APT")),P513)</f>
        <v>Result</v>
      </c>
      <c r="R513" s="117" t="b">
        <f t="shared" si="2"/>
        <v>1</v>
      </c>
      <c r="S513" s="116">
        <f t="shared" si="3"/>
        <v>1</v>
      </c>
      <c r="T513" s="146"/>
      <c r="U513" s="147"/>
      <c r="V513" s="147"/>
      <c r="W513" s="147"/>
      <c r="X513" s="120" t="b">
        <f t="shared" si="4"/>
        <v>0</v>
      </c>
      <c r="Y513" s="121" t="b">
        <v>0</v>
      </c>
      <c r="Z513" s="122" t="str">
        <f t="shared" si="5"/>
        <v/>
      </c>
      <c r="AA513" s="122" t="b">
        <f t="shared" si="6"/>
        <v>0</v>
      </c>
      <c r="AB513" s="147" t="b">
        <v>0</v>
      </c>
      <c r="AC513" s="148">
        <v>144.0</v>
      </c>
      <c r="AD513" s="149" t="b">
        <v>0</v>
      </c>
      <c r="AE513" s="125" t="str">
        <f t="shared" si="7"/>
        <v/>
      </c>
      <c r="AF513" s="117" t="b">
        <f t="shared" si="8"/>
        <v>0</v>
      </c>
      <c r="AG513" s="126" t="b">
        <f t="shared" si="9"/>
        <v>0</v>
      </c>
      <c r="AH513" s="148"/>
      <c r="AI513" s="150"/>
      <c r="AJ513" s="146"/>
      <c r="AK513" s="83" t="str">
        <f t="shared" si="10"/>
        <v>Negative</v>
      </c>
      <c r="AL513" s="147"/>
      <c r="AM513" s="83" t="s">
        <v>373</v>
      </c>
      <c r="AN513" s="83" t="s">
        <v>796</v>
      </c>
      <c r="AO513" s="83" t="str">
        <f>IFERROR(__xludf.DUMMYFUNCTION("IF($AG513, ""DELETED"",TRIM(JOIN("" "",D513:E513)))"),"")</f>
        <v/>
      </c>
      <c r="AP513" s="83" t="str">
        <f t="shared" ref="AP513:AQ513" si="537">IF($AG513, "DELETED", TRIM(CONCATENATE(F513,I513,U513)))</f>
        <v/>
      </c>
      <c r="AQ513" s="83" t="str">
        <f t="shared" si="537"/>
        <v/>
      </c>
      <c r="AR513" s="83" t="str">
        <f>IFERROR(__xludf.DUMMYFUNCTION("IF($AG513, ""DELETED"", TRIM(JOIN("" "",AP513,AQ513)))"),"")</f>
        <v/>
      </c>
      <c r="AS513" s="127"/>
      <c r="AT513" s="128" t="b">
        <f t="shared" si="12"/>
        <v>0</v>
      </c>
      <c r="AU513" s="128" t="str">
        <f t="shared" si="13"/>
        <v/>
      </c>
      <c r="AV513" s="128" t="str">
        <f t="shared" si="14"/>
        <v/>
      </c>
      <c r="AW513" s="128" t="str">
        <f t="shared" si="15"/>
        <v/>
      </c>
      <c r="AX513" s="129" t="str">
        <f t="shared" si="16"/>
        <v/>
      </c>
      <c r="AY513" s="143"/>
      <c r="AZ513" s="130"/>
      <c r="BA513" s="131" t="str">
        <f t="shared" si="17"/>
        <v/>
      </c>
      <c r="BB513" s="143"/>
      <c r="BC513" s="143"/>
      <c r="BD513" s="132"/>
      <c r="BE513" s="141"/>
      <c r="BF513" s="134" t="str">
        <f t="shared" si="18"/>
        <v/>
      </c>
      <c r="BG513" s="135" t="str">
        <f t="shared" si="19"/>
        <v>FLB3983__44519_0.206134259259259___Negative_44519_0.40537037037037_</v>
      </c>
      <c r="BH513" s="136" t="str">
        <f t="shared" si="20"/>
        <v/>
      </c>
      <c r="BI513" s="141" t="s">
        <v>1411</v>
      </c>
      <c r="BJ513" s="137" t="str">
        <f t="shared" si="21"/>
        <v>FLE537</v>
      </c>
      <c r="BK513" s="138" t="b">
        <f t="shared" si="22"/>
        <v>0</v>
      </c>
      <c r="BL513" s="137" t="str">
        <f t="shared" si="23"/>
        <v/>
      </c>
      <c r="BM513" s="132"/>
      <c r="BN513" s="8" t="b">
        <f t="shared" si="24"/>
        <v>1</v>
      </c>
      <c r="BO513" s="139" t="b">
        <f t="shared" si="25"/>
        <v>0</v>
      </c>
      <c r="BP513" s="140" t="b">
        <f t="shared" si="26"/>
        <v>1</v>
      </c>
      <c r="BQ513" s="4"/>
      <c r="BR513" s="4" t="str">
        <f t="shared" si="27"/>
        <v/>
      </c>
      <c r="BS513" s="4"/>
      <c r="BT513" s="4"/>
    </row>
    <row r="514">
      <c r="A514" s="4" t="s">
        <v>1412</v>
      </c>
      <c r="B514" s="144">
        <v>44519.0</v>
      </c>
      <c r="C514" s="115">
        <v>0.2112962962962963</v>
      </c>
      <c r="D514" s="4"/>
      <c r="E514" s="143"/>
      <c r="F514" s="4"/>
      <c r="G514" s="4"/>
      <c r="H514" s="151"/>
      <c r="I514" s="4"/>
      <c r="J514" s="4"/>
      <c r="K514" s="4" t="s">
        <v>622</v>
      </c>
      <c r="L514" s="145">
        <v>44519.0</v>
      </c>
      <c r="M514" s="115">
        <v>0.4053703703703704</v>
      </c>
      <c r="N514" s="4"/>
      <c r="O514" s="4"/>
      <c r="P514" s="116" t="b">
        <f>IFNA(IF(VLOOKUP($A514,'Add from APT'!$AA$2:$AC808,3,FALSE)&gt;0,TRUE,FALSE),"ER - NOT IN APT")</f>
        <v>0</v>
      </c>
      <c r="Q514" s="82" t="str">
        <f>IF(ISLOGICAL(P514),IF(P514,"ER - REPS IN APT", IFNA(VLOOKUP($A514,RAW_APT!$A$3:$M808,7,FALSE),"ER - NOT IN APT")),P514)</f>
        <v>Result</v>
      </c>
      <c r="R514" s="117" t="b">
        <f t="shared" si="2"/>
        <v>1</v>
      </c>
      <c r="S514" s="116">
        <f t="shared" si="3"/>
        <v>1</v>
      </c>
      <c r="T514" s="146"/>
      <c r="U514" s="147"/>
      <c r="V514" s="147"/>
      <c r="W514" s="147"/>
      <c r="X514" s="120" t="b">
        <f t="shared" si="4"/>
        <v>0</v>
      </c>
      <c r="Y514" s="121" t="b">
        <v>0</v>
      </c>
      <c r="Z514" s="122" t="str">
        <f t="shared" si="5"/>
        <v/>
      </c>
      <c r="AA514" s="122" t="b">
        <f t="shared" si="6"/>
        <v>0</v>
      </c>
      <c r="AB514" s="147" t="b">
        <v>0</v>
      </c>
      <c r="AC514" s="148">
        <v>143.0</v>
      </c>
      <c r="AD514" s="149" t="b">
        <v>0</v>
      </c>
      <c r="AE514" s="125" t="str">
        <f t="shared" si="7"/>
        <v/>
      </c>
      <c r="AF514" s="117" t="b">
        <f t="shared" si="8"/>
        <v>0</v>
      </c>
      <c r="AG514" s="126" t="b">
        <f t="shared" si="9"/>
        <v>0</v>
      </c>
      <c r="AH514" s="148"/>
      <c r="AI514" s="150"/>
      <c r="AJ514" s="146"/>
      <c r="AK514" s="83" t="str">
        <f t="shared" si="10"/>
        <v>Negative</v>
      </c>
      <c r="AL514" s="147"/>
      <c r="AM514" s="83" t="s">
        <v>373</v>
      </c>
      <c r="AN514" s="83" t="s">
        <v>360</v>
      </c>
      <c r="AO514" s="83" t="str">
        <f>IFERROR(__xludf.DUMMYFUNCTION("IF($AG514, ""DELETED"",TRIM(JOIN("" "",D514:E514)))"),"")</f>
        <v/>
      </c>
      <c r="AP514" s="83" t="str">
        <f t="shared" ref="AP514:AQ514" si="538">IF($AG514, "DELETED", TRIM(CONCATENATE(F514,I514,U514)))</f>
        <v/>
      </c>
      <c r="AQ514" s="83" t="str">
        <f t="shared" si="538"/>
        <v/>
      </c>
      <c r="AR514" s="83" t="str">
        <f>IFERROR(__xludf.DUMMYFUNCTION("IF($AG514, ""DELETED"", TRIM(JOIN("" "",AP514,AQ514)))"),"")</f>
        <v/>
      </c>
      <c r="AS514" s="127"/>
      <c r="AT514" s="128" t="b">
        <f t="shared" si="12"/>
        <v>0</v>
      </c>
      <c r="AU514" s="128" t="str">
        <f t="shared" si="13"/>
        <v/>
      </c>
      <c r="AV514" s="128" t="str">
        <f t="shared" si="14"/>
        <v/>
      </c>
      <c r="AW514" s="128" t="str">
        <f t="shared" si="15"/>
        <v/>
      </c>
      <c r="AX514" s="129" t="str">
        <f t="shared" si="16"/>
        <v/>
      </c>
      <c r="AY514" s="143"/>
      <c r="AZ514" s="130"/>
      <c r="BA514" s="131" t="str">
        <f t="shared" si="17"/>
        <v/>
      </c>
      <c r="BB514" s="143"/>
      <c r="BC514" s="143"/>
      <c r="BD514" s="132"/>
      <c r="BE514" s="141"/>
      <c r="BF514" s="134" t="str">
        <f t="shared" si="18"/>
        <v/>
      </c>
      <c r="BG514" s="135" t="str">
        <f t="shared" si="19"/>
        <v>FLB4082__44519_0.211296296296296___Negative_44519_0.40537037037037_</v>
      </c>
      <c r="BH514" s="136" t="str">
        <f t="shared" si="20"/>
        <v/>
      </c>
      <c r="BI514" s="141" t="s">
        <v>1413</v>
      </c>
      <c r="BJ514" s="137" t="str">
        <f t="shared" si="21"/>
        <v>FLE538</v>
      </c>
      <c r="BK514" s="138" t="b">
        <f t="shared" si="22"/>
        <v>0</v>
      </c>
      <c r="BL514" s="137" t="str">
        <f t="shared" si="23"/>
        <v/>
      </c>
      <c r="BM514" s="132"/>
      <c r="BN514" s="8" t="b">
        <f t="shared" si="24"/>
        <v>1</v>
      </c>
      <c r="BO514" s="139" t="b">
        <f t="shared" si="25"/>
        <v>0</v>
      </c>
      <c r="BP514" s="140" t="b">
        <f t="shared" si="26"/>
        <v>1</v>
      </c>
      <c r="BQ514" s="4"/>
      <c r="BR514" s="4" t="str">
        <f t="shared" si="27"/>
        <v/>
      </c>
      <c r="BS514" s="4"/>
      <c r="BT514" s="4"/>
    </row>
    <row r="515">
      <c r="A515" s="143" t="s">
        <v>1414</v>
      </c>
      <c r="B515" s="144">
        <v>44519.0</v>
      </c>
      <c r="C515" s="115">
        <v>0.21255787037037038</v>
      </c>
      <c r="D515" s="4"/>
      <c r="E515" s="143"/>
      <c r="F515" s="149"/>
      <c r="G515" s="147"/>
      <c r="H515" s="151"/>
      <c r="I515" s="4"/>
      <c r="J515" s="4"/>
      <c r="K515" s="4" t="s">
        <v>622</v>
      </c>
      <c r="L515" s="145">
        <v>44519.0</v>
      </c>
      <c r="M515" s="115">
        <v>0.4053703703703704</v>
      </c>
      <c r="N515" s="151"/>
      <c r="O515" s="4"/>
      <c r="P515" s="116" t="b">
        <f>IFNA(IF(VLOOKUP($A515,'Add from APT'!$AA$2:$AC808,3,FALSE)&gt;0,TRUE,FALSE),"ER - NOT IN APT")</f>
        <v>0</v>
      </c>
      <c r="Q515" s="82" t="str">
        <f>IF(ISLOGICAL(P515),IF(P515,"ER - REPS IN APT", IFNA(VLOOKUP($A515,RAW_APT!$A$3:$M808,7,FALSE),"ER - NOT IN APT")),P515)</f>
        <v>Result</v>
      </c>
      <c r="R515" s="117" t="b">
        <f t="shared" si="2"/>
        <v>1</v>
      </c>
      <c r="S515" s="116">
        <f t="shared" si="3"/>
        <v>1</v>
      </c>
      <c r="T515" s="148">
        <v>0.0</v>
      </c>
      <c r="U515" s="149"/>
      <c r="V515" s="147"/>
      <c r="W515" s="147"/>
      <c r="X515" s="120" t="b">
        <f t="shared" si="4"/>
        <v>0</v>
      </c>
      <c r="Y515" s="121" t="b">
        <v>0</v>
      </c>
      <c r="Z515" s="122" t="str">
        <f t="shared" si="5"/>
        <v/>
      </c>
      <c r="AA515" s="122" t="b">
        <f t="shared" si="6"/>
        <v>0</v>
      </c>
      <c r="AB515" s="147" t="b">
        <v>0</v>
      </c>
      <c r="AC515" s="148">
        <v>593.0</v>
      </c>
      <c r="AD515" s="149" t="b">
        <v>1</v>
      </c>
      <c r="AE515" s="125" t="str">
        <f t="shared" si="7"/>
        <v/>
      </c>
      <c r="AF515" s="117" t="b">
        <f t="shared" si="8"/>
        <v>0</v>
      </c>
      <c r="AG515" s="126" t="b">
        <f t="shared" si="9"/>
        <v>0</v>
      </c>
      <c r="AH515" s="148"/>
      <c r="AI515" s="150"/>
      <c r="AJ515" s="146"/>
      <c r="AK515" s="83" t="str">
        <f t="shared" si="10"/>
        <v>Negative</v>
      </c>
      <c r="AL515" s="147"/>
      <c r="AM515" s="83" t="s">
        <v>280</v>
      </c>
      <c r="AN515" s="83" t="s">
        <v>1415</v>
      </c>
      <c r="AO515" s="83" t="str">
        <f>IFERROR(__xludf.DUMMYFUNCTION("IF($AG515, ""DELETED"",TRIM(JOIN("" "",D515:E515)))"),"")</f>
        <v/>
      </c>
      <c r="AP515" s="83" t="str">
        <f t="shared" ref="AP515:AQ515" si="539">IF($AG515, "DELETED", TRIM(CONCATENATE(F515,I515,U515)))</f>
        <v/>
      </c>
      <c r="AQ515" s="83" t="str">
        <f t="shared" si="539"/>
        <v/>
      </c>
      <c r="AR515" s="83" t="str">
        <f>IFERROR(__xludf.DUMMYFUNCTION("IF($AG515, ""DELETED"", TRIM(JOIN("" "",AP515,AQ515)))"),"")</f>
        <v/>
      </c>
      <c r="AS515" s="127"/>
      <c r="AT515" s="128" t="b">
        <f t="shared" si="12"/>
        <v>0</v>
      </c>
      <c r="AU515" s="128" t="str">
        <f t="shared" si="13"/>
        <v/>
      </c>
      <c r="AV515" s="128" t="str">
        <f t="shared" si="14"/>
        <v/>
      </c>
      <c r="AW515" s="128" t="str">
        <f t="shared" si="15"/>
        <v/>
      </c>
      <c r="AX515" s="129" t="str">
        <f t="shared" si="16"/>
        <v/>
      </c>
      <c r="AY515" s="143"/>
      <c r="AZ515" s="130"/>
      <c r="BA515" s="131" t="str">
        <f t="shared" si="17"/>
        <v/>
      </c>
      <c r="BB515" s="143"/>
      <c r="BC515" s="143"/>
      <c r="BD515" s="132"/>
      <c r="BE515" s="141"/>
      <c r="BF515" s="134" t="str">
        <f t="shared" si="18"/>
        <v/>
      </c>
      <c r="BG515" s="135" t="str">
        <f t="shared" si="19"/>
        <v>FLB4098__44519_0.21255787037037___Negative_44519_0.40537037037037_</v>
      </c>
      <c r="BH515" s="136" t="str">
        <f t="shared" si="20"/>
        <v/>
      </c>
      <c r="BI515" s="141" t="s">
        <v>1416</v>
      </c>
      <c r="BJ515" s="137" t="str">
        <f t="shared" si="21"/>
        <v>FLE539</v>
      </c>
      <c r="BK515" s="138" t="b">
        <f t="shared" si="22"/>
        <v>0</v>
      </c>
      <c r="BL515" s="137" t="str">
        <f t="shared" si="23"/>
        <v/>
      </c>
      <c r="BM515" s="132"/>
      <c r="BN515" s="8" t="b">
        <f t="shared" si="24"/>
        <v>1</v>
      </c>
      <c r="BO515" s="139" t="b">
        <f t="shared" si="25"/>
        <v>0</v>
      </c>
      <c r="BP515" s="140" t="b">
        <f t="shared" si="26"/>
        <v>1</v>
      </c>
      <c r="BQ515" s="4"/>
      <c r="BR515" s="4" t="str">
        <f t="shared" si="27"/>
        <v/>
      </c>
      <c r="BS515" s="4"/>
      <c r="BT515" s="4"/>
    </row>
    <row r="516">
      <c r="A516" s="4" t="s">
        <v>1417</v>
      </c>
      <c r="B516" s="144">
        <v>44519.0</v>
      </c>
      <c r="C516" s="115">
        <v>0.21283564814814815</v>
      </c>
      <c r="D516" s="4"/>
      <c r="E516" s="143"/>
      <c r="F516" s="4"/>
      <c r="G516" s="4"/>
      <c r="H516" s="151"/>
      <c r="I516" s="4"/>
      <c r="J516" s="4"/>
      <c r="K516" s="4" t="s">
        <v>622</v>
      </c>
      <c r="L516" s="145">
        <v>44519.0</v>
      </c>
      <c r="M516" s="115">
        <v>0.4053703703703704</v>
      </c>
      <c r="N516" s="4"/>
      <c r="O516" s="4"/>
      <c r="P516" s="116" t="b">
        <f>IFNA(IF(VLOOKUP($A516,'Add from APT'!$AA$2:$AC808,3,FALSE)&gt;0,TRUE,FALSE),"ER - NOT IN APT")</f>
        <v>0</v>
      </c>
      <c r="Q516" s="82" t="str">
        <f>IF(ISLOGICAL(P516),IF(P516,"ER - REPS IN APT", IFNA(VLOOKUP($A516,RAW_APT!$A$3:$M808,7,FALSE),"ER - NOT IN APT")),P516)</f>
        <v>Result</v>
      </c>
      <c r="R516" s="117" t="b">
        <f t="shared" si="2"/>
        <v>1</v>
      </c>
      <c r="S516" s="116">
        <f t="shared" si="3"/>
        <v>1</v>
      </c>
      <c r="T516" s="146"/>
      <c r="U516" s="147"/>
      <c r="V516" s="147"/>
      <c r="W516" s="147"/>
      <c r="X516" s="120" t="b">
        <f t="shared" si="4"/>
        <v>0</v>
      </c>
      <c r="Y516" s="121" t="b">
        <v>0</v>
      </c>
      <c r="Z516" s="122" t="str">
        <f t="shared" si="5"/>
        <v/>
      </c>
      <c r="AA516" s="122" t="b">
        <f t="shared" si="6"/>
        <v>0</v>
      </c>
      <c r="AB516" s="147" t="b">
        <v>0</v>
      </c>
      <c r="AC516" s="148">
        <v>142.0</v>
      </c>
      <c r="AD516" s="149" t="b">
        <v>0</v>
      </c>
      <c r="AE516" s="125" t="str">
        <f t="shared" si="7"/>
        <v/>
      </c>
      <c r="AF516" s="117" t="b">
        <f t="shared" si="8"/>
        <v>0</v>
      </c>
      <c r="AG516" s="126" t="b">
        <f t="shared" si="9"/>
        <v>0</v>
      </c>
      <c r="AH516" s="148"/>
      <c r="AI516" s="150"/>
      <c r="AJ516" s="146"/>
      <c r="AK516" s="83" t="str">
        <f t="shared" si="10"/>
        <v>Negative</v>
      </c>
      <c r="AL516" s="147"/>
      <c r="AM516" s="83" t="s">
        <v>280</v>
      </c>
      <c r="AN516" s="83" t="s">
        <v>305</v>
      </c>
      <c r="AO516" s="83" t="str">
        <f>IFERROR(__xludf.DUMMYFUNCTION("IF($AG516, ""DELETED"",TRIM(JOIN("" "",D516:E516)))"),"")</f>
        <v/>
      </c>
      <c r="AP516" s="83" t="str">
        <f t="shared" ref="AP516:AQ516" si="540">IF($AG516, "DELETED", TRIM(CONCATENATE(F516,I516,U516)))</f>
        <v/>
      </c>
      <c r="AQ516" s="83" t="str">
        <f t="shared" si="540"/>
        <v/>
      </c>
      <c r="AR516" s="83" t="str">
        <f>IFERROR(__xludf.DUMMYFUNCTION("IF($AG516, ""DELETED"", TRIM(JOIN("" "",AP516,AQ516)))"),"")</f>
        <v/>
      </c>
      <c r="AS516" s="127"/>
      <c r="AT516" s="128" t="b">
        <f t="shared" si="12"/>
        <v>0</v>
      </c>
      <c r="AU516" s="128" t="str">
        <f t="shared" si="13"/>
        <v/>
      </c>
      <c r="AV516" s="128" t="str">
        <f t="shared" si="14"/>
        <v/>
      </c>
      <c r="AW516" s="128" t="str">
        <f t="shared" si="15"/>
        <v/>
      </c>
      <c r="AX516" s="129" t="str">
        <f t="shared" si="16"/>
        <v/>
      </c>
      <c r="AY516" s="143"/>
      <c r="AZ516" s="130"/>
      <c r="BA516" s="131" t="str">
        <f t="shared" si="17"/>
        <v/>
      </c>
      <c r="BB516" s="143"/>
      <c r="BC516" s="143"/>
      <c r="BD516" s="132"/>
      <c r="BE516" s="141"/>
      <c r="BF516" s="134" t="str">
        <f t="shared" si="18"/>
        <v/>
      </c>
      <c r="BG516" s="135" t="str">
        <f t="shared" si="19"/>
        <v>FLB3982__44519_0.212835648148148___Negative_44519_0.40537037037037_</v>
      </c>
      <c r="BH516" s="136" t="str">
        <f t="shared" si="20"/>
        <v/>
      </c>
      <c r="BI516" s="141" t="s">
        <v>1418</v>
      </c>
      <c r="BJ516" s="137" t="str">
        <f t="shared" si="21"/>
        <v>FLE540</v>
      </c>
      <c r="BK516" s="138" t="b">
        <f t="shared" si="22"/>
        <v>0</v>
      </c>
      <c r="BL516" s="137" t="str">
        <f t="shared" si="23"/>
        <v/>
      </c>
      <c r="BM516" s="132"/>
      <c r="BN516" s="8" t="b">
        <f t="shared" si="24"/>
        <v>1</v>
      </c>
      <c r="BO516" s="139" t="b">
        <f t="shared" si="25"/>
        <v>0</v>
      </c>
      <c r="BP516" s="140" t="b">
        <f t="shared" si="26"/>
        <v>1</v>
      </c>
      <c r="BQ516" s="4"/>
      <c r="BR516" s="4" t="str">
        <f t="shared" si="27"/>
        <v/>
      </c>
      <c r="BS516" s="4"/>
      <c r="BT516" s="4"/>
    </row>
    <row r="517">
      <c r="A517" s="143" t="s">
        <v>1419</v>
      </c>
      <c r="B517" s="144">
        <v>44519.0</v>
      </c>
      <c r="C517" s="115">
        <v>0.2139236111111111</v>
      </c>
      <c r="D517" s="4"/>
      <c r="E517" s="143"/>
      <c r="F517" s="149"/>
      <c r="G517" s="147"/>
      <c r="H517" s="151"/>
      <c r="I517" s="4"/>
      <c r="J517" s="4"/>
      <c r="K517" s="4" t="s">
        <v>622</v>
      </c>
      <c r="L517" s="145">
        <v>44519.0</v>
      </c>
      <c r="M517" s="115">
        <v>0.4053703703703704</v>
      </c>
      <c r="N517" s="151"/>
      <c r="O517" s="4"/>
      <c r="P517" s="116" t="b">
        <f>IFNA(IF(VLOOKUP($A517,'Add from APT'!$AA$2:$AC808,3,FALSE)&gt;0,TRUE,FALSE),"ER - NOT IN APT")</f>
        <v>0</v>
      </c>
      <c r="Q517" s="82" t="str">
        <f>IF(ISLOGICAL(P517),IF(P517,"ER - REPS IN APT", IFNA(VLOOKUP($A517,RAW_APT!$A$3:$M808,7,FALSE),"ER - NOT IN APT")),P517)</f>
        <v>Result</v>
      </c>
      <c r="R517" s="117" t="b">
        <f t="shared" si="2"/>
        <v>1</v>
      </c>
      <c r="S517" s="116">
        <f t="shared" si="3"/>
        <v>1</v>
      </c>
      <c r="T517" s="148">
        <v>0.0</v>
      </c>
      <c r="U517" s="149"/>
      <c r="V517" s="147"/>
      <c r="W517" s="147"/>
      <c r="X517" s="120" t="b">
        <f t="shared" si="4"/>
        <v>0</v>
      </c>
      <c r="Y517" s="121" t="b">
        <v>0</v>
      </c>
      <c r="Z517" s="122" t="str">
        <f t="shared" si="5"/>
        <v/>
      </c>
      <c r="AA517" s="122" t="b">
        <f t="shared" si="6"/>
        <v>0</v>
      </c>
      <c r="AB517" s="147" t="b">
        <v>0</v>
      </c>
      <c r="AC517" s="148">
        <v>592.0</v>
      </c>
      <c r="AD517" s="149" t="b">
        <v>1</v>
      </c>
      <c r="AE517" s="125" t="str">
        <f t="shared" si="7"/>
        <v/>
      </c>
      <c r="AF517" s="117" t="b">
        <f t="shared" si="8"/>
        <v>0</v>
      </c>
      <c r="AG517" s="126" t="b">
        <f t="shared" si="9"/>
        <v>0</v>
      </c>
      <c r="AH517" s="148"/>
      <c r="AI517" s="150"/>
      <c r="AJ517" s="146"/>
      <c r="AK517" s="83" t="str">
        <f t="shared" si="10"/>
        <v>Negative</v>
      </c>
      <c r="AL517" s="147"/>
      <c r="AM517" s="83" t="s">
        <v>373</v>
      </c>
      <c r="AN517" s="83" t="s">
        <v>1176</v>
      </c>
      <c r="AO517" s="83" t="str">
        <f>IFERROR(__xludf.DUMMYFUNCTION("IF($AG517, ""DELETED"",TRIM(JOIN("" "",D517:E517)))"),"")</f>
        <v/>
      </c>
      <c r="AP517" s="83" t="str">
        <f t="shared" ref="AP517:AQ517" si="541">IF($AG517, "DELETED", TRIM(CONCATENATE(F517,I517,U517)))</f>
        <v/>
      </c>
      <c r="AQ517" s="83" t="str">
        <f t="shared" si="541"/>
        <v/>
      </c>
      <c r="AR517" s="83" t="str">
        <f>IFERROR(__xludf.DUMMYFUNCTION("IF($AG517, ""DELETED"", TRIM(JOIN("" "",AP517,AQ517)))"),"")</f>
        <v/>
      </c>
      <c r="AS517" s="127"/>
      <c r="AT517" s="128" t="b">
        <f t="shared" si="12"/>
        <v>0</v>
      </c>
      <c r="AU517" s="128" t="str">
        <f t="shared" si="13"/>
        <v/>
      </c>
      <c r="AV517" s="128" t="str">
        <f t="shared" si="14"/>
        <v/>
      </c>
      <c r="AW517" s="128" t="str">
        <f t="shared" si="15"/>
        <v/>
      </c>
      <c r="AX517" s="129" t="str">
        <f t="shared" si="16"/>
        <v/>
      </c>
      <c r="AY517" s="143"/>
      <c r="AZ517" s="130"/>
      <c r="BA517" s="131" t="str">
        <f t="shared" si="17"/>
        <v/>
      </c>
      <c r="BB517" s="143"/>
      <c r="BC517" s="143"/>
      <c r="BD517" s="132"/>
      <c r="BE517" s="141"/>
      <c r="BF517" s="134" t="str">
        <f t="shared" si="18"/>
        <v/>
      </c>
      <c r="BG517" s="135" t="str">
        <f t="shared" si="19"/>
        <v>FLB4102__44519_0.213923611111111___Negative_44519_0.40537037037037_</v>
      </c>
      <c r="BH517" s="136" t="str">
        <f t="shared" si="20"/>
        <v/>
      </c>
      <c r="BI517" s="141" t="s">
        <v>1420</v>
      </c>
      <c r="BJ517" s="137" t="str">
        <f t="shared" si="21"/>
        <v>FLE543</v>
      </c>
      <c r="BK517" s="138" t="b">
        <f t="shared" si="22"/>
        <v>0</v>
      </c>
      <c r="BL517" s="137" t="str">
        <f t="shared" si="23"/>
        <v/>
      </c>
      <c r="BM517" s="132"/>
      <c r="BN517" s="8" t="b">
        <f t="shared" si="24"/>
        <v>1</v>
      </c>
      <c r="BO517" s="139" t="b">
        <f t="shared" si="25"/>
        <v>0</v>
      </c>
      <c r="BP517" s="140" t="b">
        <f t="shared" si="26"/>
        <v>1</v>
      </c>
      <c r="BQ517" s="4"/>
      <c r="BR517" s="4" t="str">
        <f t="shared" si="27"/>
        <v/>
      </c>
      <c r="BS517" s="4"/>
      <c r="BT517" s="4"/>
    </row>
    <row r="518">
      <c r="A518" s="143" t="s">
        <v>1421</v>
      </c>
      <c r="B518" s="144">
        <v>44519.0</v>
      </c>
      <c r="C518" s="115">
        <v>0.21672453703703703</v>
      </c>
      <c r="D518" s="4"/>
      <c r="E518" s="143"/>
      <c r="F518" s="149"/>
      <c r="G518" s="147"/>
      <c r="H518" s="151"/>
      <c r="I518" s="4"/>
      <c r="J518" s="4"/>
      <c r="K518" s="4" t="s">
        <v>622</v>
      </c>
      <c r="L518" s="145">
        <v>44519.0</v>
      </c>
      <c r="M518" s="115">
        <v>0.4053703703703704</v>
      </c>
      <c r="N518" s="4"/>
      <c r="O518" s="4"/>
      <c r="P518" s="116" t="b">
        <f>IFNA(IF(VLOOKUP($A518,'Add from APT'!$AA$2:$AC808,3,FALSE)&gt;0,TRUE,FALSE),"ER - NOT IN APT")</f>
        <v>0</v>
      </c>
      <c r="Q518" s="82" t="str">
        <f>IF(ISLOGICAL(P518),IF(P518,"ER - REPS IN APT", IFNA(VLOOKUP($A518,RAW_APT!$A$3:$M808,7,FALSE),"ER - NOT IN APT")),P518)</f>
        <v>Result</v>
      </c>
      <c r="R518" s="117" t="b">
        <f t="shared" si="2"/>
        <v>1</v>
      </c>
      <c r="S518" s="116">
        <f t="shared" si="3"/>
        <v>1</v>
      </c>
      <c r="T518" s="148">
        <v>0.0</v>
      </c>
      <c r="U518" s="149"/>
      <c r="V518" s="147"/>
      <c r="W518" s="147"/>
      <c r="X518" s="120" t="b">
        <f t="shared" si="4"/>
        <v>0</v>
      </c>
      <c r="Y518" s="121" t="b">
        <v>0</v>
      </c>
      <c r="Z518" s="122" t="str">
        <f t="shared" si="5"/>
        <v/>
      </c>
      <c r="AA518" s="122" t="b">
        <f t="shared" si="6"/>
        <v>0</v>
      </c>
      <c r="AB518" s="147" t="b">
        <v>0</v>
      </c>
      <c r="AC518" s="148">
        <v>591.0</v>
      </c>
      <c r="AD518" s="149" t="b">
        <v>1</v>
      </c>
      <c r="AE518" s="125" t="str">
        <f t="shared" si="7"/>
        <v/>
      </c>
      <c r="AF518" s="117" t="b">
        <f t="shared" si="8"/>
        <v>0</v>
      </c>
      <c r="AG518" s="126" t="b">
        <f t="shared" si="9"/>
        <v>0</v>
      </c>
      <c r="AH518" s="148"/>
      <c r="AI518" s="150"/>
      <c r="AJ518" s="146"/>
      <c r="AK518" s="83" t="str">
        <f t="shared" si="10"/>
        <v>Negative</v>
      </c>
      <c r="AL518" s="147"/>
      <c r="AM518" s="83" t="s">
        <v>373</v>
      </c>
      <c r="AN518" s="83" t="s">
        <v>1282</v>
      </c>
      <c r="AO518" s="83" t="str">
        <f>IFERROR(__xludf.DUMMYFUNCTION("IF($AG518, ""DELETED"",TRIM(JOIN("" "",D518:E518)))"),"")</f>
        <v/>
      </c>
      <c r="AP518" s="83" t="str">
        <f t="shared" ref="AP518:AQ518" si="542">IF($AG518, "DELETED", TRIM(CONCATENATE(F518,I518,U518)))</f>
        <v/>
      </c>
      <c r="AQ518" s="83" t="str">
        <f t="shared" si="542"/>
        <v/>
      </c>
      <c r="AR518" s="83" t="str">
        <f>IFERROR(__xludf.DUMMYFUNCTION("IF($AG518, ""DELETED"", TRIM(JOIN("" "",AP518,AQ518)))"),"")</f>
        <v/>
      </c>
      <c r="AS518" s="127"/>
      <c r="AT518" s="128" t="b">
        <f t="shared" si="12"/>
        <v>0</v>
      </c>
      <c r="AU518" s="128" t="str">
        <f t="shared" si="13"/>
        <v/>
      </c>
      <c r="AV518" s="128" t="str">
        <f t="shared" si="14"/>
        <v/>
      </c>
      <c r="AW518" s="128" t="str">
        <f t="shared" si="15"/>
        <v/>
      </c>
      <c r="AX518" s="129" t="str">
        <f t="shared" si="16"/>
        <v/>
      </c>
      <c r="AY518" s="143"/>
      <c r="AZ518" s="130"/>
      <c r="BA518" s="131" t="str">
        <f t="shared" si="17"/>
        <v/>
      </c>
      <c r="BB518" s="143"/>
      <c r="BC518" s="143"/>
      <c r="BD518" s="132"/>
      <c r="BE518" s="141"/>
      <c r="BF518" s="134" t="str">
        <f t="shared" si="18"/>
        <v/>
      </c>
      <c r="BG518" s="135" t="str">
        <f t="shared" si="19"/>
        <v>FLB4108__44519_0.216724537037037___Negative_44519_0.40537037037037_</v>
      </c>
      <c r="BH518" s="136" t="str">
        <f t="shared" si="20"/>
        <v/>
      </c>
      <c r="BI518" s="141" t="s">
        <v>1422</v>
      </c>
      <c r="BJ518" s="137" t="str">
        <f t="shared" si="21"/>
        <v>FLE544</v>
      </c>
      <c r="BK518" s="138" t="b">
        <f t="shared" si="22"/>
        <v>0</v>
      </c>
      <c r="BL518" s="137" t="str">
        <f t="shared" si="23"/>
        <v/>
      </c>
      <c r="BM518" s="132"/>
      <c r="BN518" s="8" t="b">
        <f t="shared" si="24"/>
        <v>1</v>
      </c>
      <c r="BO518" s="139" t="b">
        <f t="shared" si="25"/>
        <v>0</v>
      </c>
      <c r="BP518" s="140" t="b">
        <f t="shared" si="26"/>
        <v>1</v>
      </c>
      <c r="BQ518" s="4"/>
      <c r="BR518" s="4" t="str">
        <f t="shared" si="27"/>
        <v/>
      </c>
      <c r="BS518" s="4"/>
      <c r="BT518" s="4"/>
    </row>
    <row r="519">
      <c r="A519" s="143" t="s">
        <v>1423</v>
      </c>
      <c r="B519" s="144">
        <v>44519.0</v>
      </c>
      <c r="C519" s="115">
        <v>0.21711805555555555</v>
      </c>
      <c r="D519" s="4"/>
      <c r="E519" s="143"/>
      <c r="F519" s="149"/>
      <c r="G519" s="147"/>
      <c r="H519" s="151"/>
      <c r="I519" s="4"/>
      <c r="J519" s="4"/>
      <c r="K519" s="4" t="s">
        <v>622</v>
      </c>
      <c r="L519" s="145">
        <v>44519.0</v>
      </c>
      <c r="M519" s="115">
        <v>0.4053703703703704</v>
      </c>
      <c r="N519" s="4"/>
      <c r="O519" s="4"/>
      <c r="P519" s="116" t="b">
        <f>IFNA(IF(VLOOKUP($A519,'Add from APT'!$AA$2:$AC808,3,FALSE)&gt;0,TRUE,FALSE),"ER - NOT IN APT")</f>
        <v>0</v>
      </c>
      <c r="Q519" s="82" t="str">
        <f>IF(ISLOGICAL(P519),IF(P519,"ER - REPS IN APT", IFNA(VLOOKUP($A519,RAW_APT!$A$3:$M808,7,FALSE),"ER - NOT IN APT")),P519)</f>
        <v>Result</v>
      </c>
      <c r="R519" s="117" t="b">
        <f t="shared" si="2"/>
        <v>1</v>
      </c>
      <c r="S519" s="116">
        <f t="shared" si="3"/>
        <v>1</v>
      </c>
      <c r="T519" s="148">
        <v>0.0</v>
      </c>
      <c r="U519" s="149"/>
      <c r="V519" s="147"/>
      <c r="W519" s="147"/>
      <c r="X519" s="120" t="b">
        <f t="shared" si="4"/>
        <v>0</v>
      </c>
      <c r="Y519" s="121" t="b">
        <v>0</v>
      </c>
      <c r="Z519" s="122" t="str">
        <f t="shared" si="5"/>
        <v/>
      </c>
      <c r="AA519" s="122" t="b">
        <f t="shared" si="6"/>
        <v>0</v>
      </c>
      <c r="AB519" s="147" t="b">
        <v>0</v>
      </c>
      <c r="AC519" s="148">
        <v>590.0</v>
      </c>
      <c r="AD519" s="149" t="b">
        <v>1</v>
      </c>
      <c r="AE519" s="125" t="str">
        <f t="shared" si="7"/>
        <v/>
      </c>
      <c r="AF519" s="117" t="b">
        <f t="shared" si="8"/>
        <v>0</v>
      </c>
      <c r="AG519" s="126" t="b">
        <f t="shared" si="9"/>
        <v>0</v>
      </c>
      <c r="AH519" s="148"/>
      <c r="AI519" s="150"/>
      <c r="AJ519" s="146"/>
      <c r="AK519" s="83" t="str">
        <f t="shared" si="10"/>
        <v>Negative</v>
      </c>
      <c r="AL519" s="147"/>
      <c r="AM519" s="83" t="s">
        <v>373</v>
      </c>
      <c r="AN519" s="83" t="s">
        <v>1163</v>
      </c>
      <c r="AO519" s="83" t="str">
        <f>IFERROR(__xludf.DUMMYFUNCTION("IF($AG519, ""DELETED"",TRIM(JOIN("" "",D519:E519)))"),"")</f>
        <v/>
      </c>
      <c r="AP519" s="83" t="str">
        <f t="shared" ref="AP519:AQ519" si="543">IF($AG519, "DELETED", TRIM(CONCATENATE(F519,I519,U519)))</f>
        <v/>
      </c>
      <c r="AQ519" s="83" t="str">
        <f t="shared" si="543"/>
        <v/>
      </c>
      <c r="AR519" s="83" t="str">
        <f>IFERROR(__xludf.DUMMYFUNCTION("IF($AG519, ""DELETED"", TRIM(JOIN("" "",AP519,AQ519)))"),"")</f>
        <v/>
      </c>
      <c r="AS519" s="127"/>
      <c r="AT519" s="128" t="b">
        <f t="shared" si="12"/>
        <v>0</v>
      </c>
      <c r="AU519" s="128" t="str">
        <f t="shared" si="13"/>
        <v/>
      </c>
      <c r="AV519" s="128" t="str">
        <f t="shared" si="14"/>
        <v/>
      </c>
      <c r="AW519" s="128" t="str">
        <f t="shared" si="15"/>
        <v/>
      </c>
      <c r="AX519" s="129" t="str">
        <f t="shared" si="16"/>
        <v/>
      </c>
      <c r="AY519" s="143"/>
      <c r="AZ519" s="130"/>
      <c r="BA519" s="131" t="str">
        <f t="shared" si="17"/>
        <v/>
      </c>
      <c r="BB519" s="143"/>
      <c r="BC519" s="143"/>
      <c r="BD519" s="132"/>
      <c r="BE519" s="141"/>
      <c r="BF519" s="134" t="str">
        <f t="shared" si="18"/>
        <v/>
      </c>
      <c r="BG519" s="135" t="str">
        <f t="shared" si="19"/>
        <v>FLB3956__44519_0.217118055555556___Negative_44519_0.40537037037037_</v>
      </c>
      <c r="BH519" s="136" t="str">
        <f t="shared" si="20"/>
        <v/>
      </c>
      <c r="BI519" s="141" t="s">
        <v>1424</v>
      </c>
      <c r="BJ519" s="137" t="str">
        <f t="shared" si="21"/>
        <v>FLE545</v>
      </c>
      <c r="BK519" s="138" t="b">
        <f t="shared" si="22"/>
        <v>0</v>
      </c>
      <c r="BL519" s="137" t="str">
        <f t="shared" si="23"/>
        <v/>
      </c>
      <c r="BM519" s="132"/>
      <c r="BN519" s="8" t="b">
        <f t="shared" si="24"/>
        <v>1</v>
      </c>
      <c r="BO519" s="139" t="b">
        <f t="shared" si="25"/>
        <v>0</v>
      </c>
      <c r="BP519" s="140" t="b">
        <f t="shared" si="26"/>
        <v>1</v>
      </c>
      <c r="BQ519" s="4"/>
      <c r="BR519" s="4" t="str">
        <f t="shared" si="27"/>
        <v/>
      </c>
      <c r="BS519" s="4"/>
      <c r="BT519" s="4"/>
    </row>
    <row r="520">
      <c r="A520" s="143" t="s">
        <v>1425</v>
      </c>
      <c r="B520" s="144">
        <v>44519.0</v>
      </c>
      <c r="C520" s="115">
        <v>0.21751157407407407</v>
      </c>
      <c r="D520" s="4"/>
      <c r="E520" s="143"/>
      <c r="F520" s="149"/>
      <c r="G520" s="147"/>
      <c r="K520" s="4" t="s">
        <v>622</v>
      </c>
      <c r="L520" s="145">
        <v>44519.0</v>
      </c>
      <c r="M520" s="115">
        <v>0.4053703703703704</v>
      </c>
      <c r="N520" s="4"/>
      <c r="O520" s="4"/>
      <c r="P520" s="116" t="b">
        <f>IFNA(IF(VLOOKUP($A520,'Add from APT'!$AA$2:$AC808,3,FALSE)&gt;0,TRUE,FALSE),"ER - NOT IN APT")</f>
        <v>0</v>
      </c>
      <c r="Q520" s="82" t="str">
        <f>IF(ISLOGICAL(P520),IF(P520,"ER - REPS IN APT", IFNA(VLOOKUP($A520,RAW_APT!$A$3:$M808,7,FALSE),"ER - NOT IN APT")),P520)</f>
        <v>Result</v>
      </c>
      <c r="R520" s="117" t="b">
        <f t="shared" si="2"/>
        <v>1</v>
      </c>
      <c r="S520" s="116">
        <f t="shared" si="3"/>
        <v>1</v>
      </c>
      <c r="T520" s="148">
        <v>0.0</v>
      </c>
      <c r="U520" s="149"/>
      <c r="V520" s="147"/>
      <c r="W520" s="147"/>
      <c r="X520" s="120" t="b">
        <f t="shared" si="4"/>
        <v>0</v>
      </c>
      <c r="Y520" s="121" t="b">
        <v>0</v>
      </c>
      <c r="Z520" s="122" t="str">
        <f t="shared" si="5"/>
        <v/>
      </c>
      <c r="AA520" s="122" t="b">
        <f t="shared" si="6"/>
        <v>0</v>
      </c>
      <c r="AB520" s="147" t="b">
        <v>0</v>
      </c>
      <c r="AC520" s="148">
        <v>589.0</v>
      </c>
      <c r="AD520" s="149" t="b">
        <v>1</v>
      </c>
      <c r="AE520" s="125" t="str">
        <f t="shared" si="7"/>
        <v/>
      </c>
      <c r="AF520" s="117" t="b">
        <f t="shared" si="8"/>
        <v>0</v>
      </c>
      <c r="AG520" s="126" t="b">
        <f t="shared" si="9"/>
        <v>0</v>
      </c>
      <c r="AH520" s="148"/>
      <c r="AI520" s="150"/>
      <c r="AJ520" s="146"/>
      <c r="AK520" s="83" t="str">
        <f t="shared" si="10"/>
        <v>Negative</v>
      </c>
      <c r="AL520" s="147"/>
      <c r="AM520" s="83" t="s">
        <v>373</v>
      </c>
      <c r="AN520" s="83" t="s">
        <v>1426</v>
      </c>
      <c r="AO520" s="83" t="str">
        <f>IFERROR(__xludf.DUMMYFUNCTION("IF($AG520, ""DELETED"",TRIM(JOIN("" "",D520:E520)))"),"")</f>
        <v/>
      </c>
      <c r="AP520" s="83" t="str">
        <f t="shared" ref="AP520:AQ520" si="544">IF($AG520, "DELETED", TRIM(CONCATENATE(F520,I520,U520)))</f>
        <v/>
      </c>
      <c r="AQ520" s="83" t="str">
        <f t="shared" si="544"/>
        <v/>
      </c>
      <c r="AR520" s="83" t="str">
        <f>IFERROR(__xludf.DUMMYFUNCTION("IF($AG520, ""DELETED"", TRIM(JOIN("" "",AP520,AQ520)))"),"")</f>
        <v/>
      </c>
      <c r="AS520" s="127"/>
      <c r="AT520" s="128" t="b">
        <f t="shared" si="12"/>
        <v>0</v>
      </c>
      <c r="AU520" s="128" t="str">
        <f t="shared" si="13"/>
        <v/>
      </c>
      <c r="AV520" s="128" t="str">
        <f t="shared" si="14"/>
        <v/>
      </c>
      <c r="AW520" s="128" t="str">
        <f t="shared" si="15"/>
        <v/>
      </c>
      <c r="AX520" s="129" t="str">
        <f t="shared" si="16"/>
        <v/>
      </c>
      <c r="AY520" s="143"/>
      <c r="AZ520" s="130"/>
      <c r="BA520" s="131" t="str">
        <f t="shared" si="17"/>
        <v/>
      </c>
      <c r="BB520" s="143"/>
      <c r="BC520" s="143"/>
      <c r="BD520" s="132"/>
      <c r="BE520" s="141"/>
      <c r="BF520" s="134" t="str">
        <f t="shared" si="18"/>
        <v/>
      </c>
      <c r="BG520" s="135" t="str">
        <f t="shared" si="19"/>
        <v>FLB2738__44519_0.217511574074074___Negative_44519_0.40537037037037_</v>
      </c>
      <c r="BH520" s="136" t="str">
        <f t="shared" si="20"/>
        <v/>
      </c>
      <c r="BI520" s="141" t="s">
        <v>1427</v>
      </c>
      <c r="BJ520" s="137" t="str">
        <f t="shared" si="21"/>
        <v>FLE546</v>
      </c>
      <c r="BK520" s="138" t="b">
        <f t="shared" si="22"/>
        <v>0</v>
      </c>
      <c r="BL520" s="137" t="str">
        <f t="shared" si="23"/>
        <v/>
      </c>
      <c r="BM520" s="132"/>
      <c r="BN520" s="8" t="b">
        <f t="shared" si="24"/>
        <v>1</v>
      </c>
      <c r="BO520" s="139" t="b">
        <f t="shared" si="25"/>
        <v>0</v>
      </c>
      <c r="BP520" s="140" t="b">
        <f t="shared" si="26"/>
        <v>1</v>
      </c>
      <c r="BQ520" s="4"/>
      <c r="BR520" s="4" t="str">
        <f t="shared" si="27"/>
        <v/>
      </c>
      <c r="BS520" s="4"/>
      <c r="BT520" s="4"/>
    </row>
    <row r="521">
      <c r="A521" s="4" t="s">
        <v>1428</v>
      </c>
      <c r="B521" s="144">
        <v>44519.0</v>
      </c>
      <c r="C521" s="115">
        <v>0.21856481481481482</v>
      </c>
      <c r="D521" s="4"/>
      <c r="E521" s="143"/>
      <c r="F521" s="4"/>
      <c r="G521" s="4"/>
      <c r="H521" s="151"/>
      <c r="I521" s="4"/>
      <c r="J521" s="4"/>
      <c r="K521" s="4" t="s">
        <v>622</v>
      </c>
      <c r="L521" s="145">
        <v>44519.0</v>
      </c>
      <c r="M521" s="115">
        <v>0.4053703703703704</v>
      </c>
      <c r="N521" s="4"/>
      <c r="O521" s="4"/>
      <c r="P521" s="116" t="b">
        <f>IFNA(IF(VLOOKUP($A521,'Add from APT'!$AA$2:$AC808,3,FALSE)&gt;0,TRUE,FALSE),"ER - NOT IN APT")</f>
        <v>0</v>
      </c>
      <c r="Q521" s="82" t="str">
        <f>IF(ISLOGICAL(P521),IF(P521,"ER - REPS IN APT", IFNA(VLOOKUP($A521,RAW_APT!$A$3:$M808,7,FALSE),"ER - NOT IN APT")),P521)</f>
        <v>Result</v>
      </c>
      <c r="R521" s="117" t="b">
        <f t="shared" si="2"/>
        <v>1</v>
      </c>
      <c r="S521" s="116">
        <f t="shared" si="3"/>
        <v>1</v>
      </c>
      <c r="T521" s="146"/>
      <c r="U521" s="147"/>
      <c r="V521" s="147"/>
      <c r="W521" s="147"/>
      <c r="X521" s="120" t="b">
        <f t="shared" si="4"/>
        <v>0</v>
      </c>
      <c r="Y521" s="121" t="b">
        <v>0</v>
      </c>
      <c r="Z521" s="122" t="str">
        <f t="shared" si="5"/>
        <v/>
      </c>
      <c r="AA521" s="122" t="b">
        <f t="shared" si="6"/>
        <v>0</v>
      </c>
      <c r="AB521" s="147" t="b">
        <v>0</v>
      </c>
      <c r="AC521" s="148">
        <v>141.0</v>
      </c>
      <c r="AD521" s="149" t="b">
        <v>0</v>
      </c>
      <c r="AE521" s="125" t="str">
        <f t="shared" si="7"/>
        <v/>
      </c>
      <c r="AF521" s="117" t="b">
        <f t="shared" si="8"/>
        <v>0</v>
      </c>
      <c r="AG521" s="126" t="b">
        <f t="shared" si="9"/>
        <v>0</v>
      </c>
      <c r="AH521" s="148"/>
      <c r="AI521" s="150"/>
      <c r="AJ521" s="146"/>
      <c r="AK521" s="83" t="str">
        <f t="shared" si="10"/>
        <v>Negative</v>
      </c>
      <c r="AL521" s="147"/>
      <c r="AM521" s="83" t="s">
        <v>373</v>
      </c>
      <c r="AN521" s="83" t="s">
        <v>413</v>
      </c>
      <c r="AO521" s="83" t="str">
        <f>IFERROR(__xludf.DUMMYFUNCTION("IF($AG521, ""DELETED"",TRIM(JOIN("" "",D521:E521)))"),"")</f>
        <v/>
      </c>
      <c r="AP521" s="83" t="str">
        <f t="shared" ref="AP521:AQ521" si="545">IF($AG521, "DELETED", TRIM(CONCATENATE(F521,I521,U521)))</f>
        <v/>
      </c>
      <c r="AQ521" s="83" t="str">
        <f t="shared" si="545"/>
        <v/>
      </c>
      <c r="AR521" s="83" t="str">
        <f>IFERROR(__xludf.DUMMYFUNCTION("IF($AG521, ""DELETED"", TRIM(JOIN("" "",AP521,AQ521)))"),"")</f>
        <v/>
      </c>
      <c r="AS521" s="127"/>
      <c r="AT521" s="128" t="b">
        <f t="shared" si="12"/>
        <v>0</v>
      </c>
      <c r="AU521" s="128" t="str">
        <f t="shared" si="13"/>
        <v/>
      </c>
      <c r="AV521" s="128" t="str">
        <f t="shared" si="14"/>
        <v/>
      </c>
      <c r="AW521" s="128" t="str">
        <f t="shared" si="15"/>
        <v/>
      </c>
      <c r="AX521" s="129" t="str">
        <f t="shared" si="16"/>
        <v/>
      </c>
      <c r="AY521" s="143"/>
      <c r="AZ521" s="130"/>
      <c r="BA521" s="131" t="str">
        <f t="shared" si="17"/>
        <v/>
      </c>
      <c r="BB521" s="143"/>
      <c r="BC521" s="143"/>
      <c r="BD521" s="132"/>
      <c r="BE521" s="141"/>
      <c r="BF521" s="134" t="str">
        <f t="shared" si="18"/>
        <v/>
      </c>
      <c r="BG521" s="135" t="str">
        <f t="shared" si="19"/>
        <v>FLB2741__44519_0.218564814814815___Negative_44519_0.40537037037037_</v>
      </c>
      <c r="BH521" s="136" t="str">
        <f t="shared" si="20"/>
        <v/>
      </c>
      <c r="BI521" s="141" t="s">
        <v>1429</v>
      </c>
      <c r="BJ521" s="137" t="str">
        <f t="shared" si="21"/>
        <v>FLE548</v>
      </c>
      <c r="BK521" s="138" t="b">
        <f t="shared" si="22"/>
        <v>0</v>
      </c>
      <c r="BL521" s="137" t="str">
        <f t="shared" si="23"/>
        <v/>
      </c>
      <c r="BM521" s="132"/>
      <c r="BN521" s="8" t="b">
        <f t="shared" si="24"/>
        <v>1</v>
      </c>
      <c r="BO521" s="139" t="b">
        <f t="shared" si="25"/>
        <v>0</v>
      </c>
      <c r="BP521" s="140" t="b">
        <f t="shared" si="26"/>
        <v>1</v>
      </c>
      <c r="BQ521" s="4"/>
      <c r="BR521" s="4" t="str">
        <f t="shared" si="27"/>
        <v/>
      </c>
      <c r="BS521" s="4"/>
      <c r="BT521" s="4"/>
    </row>
    <row r="522">
      <c r="A522" s="4" t="s">
        <v>1430</v>
      </c>
      <c r="B522" s="144">
        <v>44519.0</v>
      </c>
      <c r="C522" s="115">
        <v>0.22287037037037036</v>
      </c>
      <c r="D522" s="4"/>
      <c r="E522" s="143"/>
      <c r="F522" s="4"/>
      <c r="G522" s="4"/>
      <c r="H522" s="151"/>
      <c r="I522" s="4"/>
      <c r="J522" s="4"/>
      <c r="K522" s="4" t="s">
        <v>622</v>
      </c>
      <c r="L522" s="145">
        <v>44519.0</v>
      </c>
      <c r="M522" s="115">
        <v>0.4053703703703704</v>
      </c>
      <c r="N522" s="4"/>
      <c r="O522" s="4"/>
      <c r="P522" s="116" t="b">
        <f>IFNA(IF(VLOOKUP($A522,'Add from APT'!$AA$2:$AC808,3,FALSE)&gt;0,TRUE,FALSE),"ER - NOT IN APT")</f>
        <v>0</v>
      </c>
      <c r="Q522" s="82" t="str">
        <f>IF(ISLOGICAL(P522),IF(P522,"ER - REPS IN APT", IFNA(VLOOKUP($A522,RAW_APT!$A$3:$M808,7,FALSE),"ER - NOT IN APT")),P522)</f>
        <v>Result</v>
      </c>
      <c r="R522" s="117" t="b">
        <f t="shared" si="2"/>
        <v>1</v>
      </c>
      <c r="S522" s="116">
        <f t="shared" si="3"/>
        <v>1</v>
      </c>
      <c r="T522" s="146"/>
      <c r="U522" s="147"/>
      <c r="V522" s="147"/>
      <c r="W522" s="147"/>
      <c r="X522" s="120" t="b">
        <f t="shared" si="4"/>
        <v>0</v>
      </c>
      <c r="Y522" s="121" t="b">
        <v>0</v>
      </c>
      <c r="Z522" s="122" t="str">
        <f t="shared" si="5"/>
        <v/>
      </c>
      <c r="AA522" s="122" t="b">
        <f t="shared" si="6"/>
        <v>0</v>
      </c>
      <c r="AB522" s="147" t="b">
        <v>0</v>
      </c>
      <c r="AC522" s="148">
        <v>140.0</v>
      </c>
      <c r="AD522" s="149" t="b">
        <v>0</v>
      </c>
      <c r="AE522" s="125" t="str">
        <f t="shared" si="7"/>
        <v/>
      </c>
      <c r="AF522" s="117" t="b">
        <f t="shared" si="8"/>
        <v>0</v>
      </c>
      <c r="AG522" s="126" t="b">
        <f t="shared" si="9"/>
        <v>0</v>
      </c>
      <c r="AH522" s="148"/>
      <c r="AI522" s="150"/>
      <c r="AJ522" s="146"/>
      <c r="AK522" s="83" t="str">
        <f t="shared" si="10"/>
        <v>Negative</v>
      </c>
      <c r="AL522" s="147"/>
      <c r="AM522" s="83" t="s">
        <v>373</v>
      </c>
      <c r="AN522" s="83" t="s">
        <v>302</v>
      </c>
      <c r="AO522" s="83" t="str">
        <f>IFERROR(__xludf.DUMMYFUNCTION("IF($AG522, ""DELETED"",TRIM(JOIN("" "",D522:E522)))"),"")</f>
        <v/>
      </c>
      <c r="AP522" s="83" t="str">
        <f t="shared" ref="AP522:AQ522" si="546">IF($AG522, "DELETED", TRIM(CONCATENATE(F522,I522,U522)))</f>
        <v/>
      </c>
      <c r="AQ522" s="83" t="str">
        <f t="shared" si="546"/>
        <v/>
      </c>
      <c r="AR522" s="83" t="str">
        <f>IFERROR(__xludf.DUMMYFUNCTION("IF($AG522, ""DELETED"", TRIM(JOIN("" "",AP522,AQ522)))"),"")</f>
        <v/>
      </c>
      <c r="AS522" s="127"/>
      <c r="AT522" s="128" t="b">
        <f t="shared" si="12"/>
        <v>0</v>
      </c>
      <c r="AU522" s="128" t="str">
        <f t="shared" si="13"/>
        <v/>
      </c>
      <c r="AV522" s="128" t="str">
        <f t="shared" si="14"/>
        <v/>
      </c>
      <c r="AW522" s="128" t="str">
        <f t="shared" si="15"/>
        <v/>
      </c>
      <c r="AX522" s="129" t="str">
        <f t="shared" si="16"/>
        <v/>
      </c>
      <c r="AY522" s="143"/>
      <c r="AZ522" s="130"/>
      <c r="BA522" s="131" t="str">
        <f t="shared" si="17"/>
        <v/>
      </c>
      <c r="BB522" s="143"/>
      <c r="BC522" s="143"/>
      <c r="BD522" s="132"/>
      <c r="BE522" s="141"/>
      <c r="BF522" s="134" t="str">
        <f t="shared" si="18"/>
        <v/>
      </c>
      <c r="BG522" s="135" t="str">
        <f t="shared" si="19"/>
        <v>FLB3933__44519_0.22287037037037___Negative_44519_0.40537037037037_</v>
      </c>
      <c r="BH522" s="136" t="str">
        <f t="shared" si="20"/>
        <v/>
      </c>
      <c r="BI522" s="141" t="s">
        <v>1431</v>
      </c>
      <c r="BJ522" s="137" t="str">
        <f t="shared" si="21"/>
        <v>FLE550</v>
      </c>
      <c r="BK522" s="138" t="b">
        <f t="shared" si="22"/>
        <v>0</v>
      </c>
      <c r="BL522" s="137" t="str">
        <f t="shared" si="23"/>
        <v/>
      </c>
      <c r="BM522" s="132"/>
      <c r="BN522" s="8" t="b">
        <f t="shared" si="24"/>
        <v>1</v>
      </c>
      <c r="BO522" s="139" t="b">
        <f t="shared" si="25"/>
        <v>0</v>
      </c>
      <c r="BP522" s="140" t="b">
        <f t="shared" si="26"/>
        <v>1</v>
      </c>
      <c r="BQ522" s="4"/>
      <c r="BR522" s="4" t="str">
        <f t="shared" si="27"/>
        <v/>
      </c>
      <c r="BS522" s="4"/>
      <c r="BT522" s="4"/>
    </row>
    <row r="523">
      <c r="A523" s="143" t="s">
        <v>1432</v>
      </c>
      <c r="B523" s="144">
        <v>44519.0</v>
      </c>
      <c r="C523" s="115">
        <v>0.27625</v>
      </c>
      <c r="D523" s="4"/>
      <c r="E523" s="143"/>
      <c r="F523" s="149"/>
      <c r="G523" s="147"/>
      <c r="H523" s="151"/>
      <c r="I523" s="4"/>
      <c r="J523" s="4"/>
      <c r="K523" s="4" t="s">
        <v>622</v>
      </c>
      <c r="L523" s="145">
        <v>44519.0</v>
      </c>
      <c r="M523" s="115">
        <v>0.4053703703703704</v>
      </c>
      <c r="N523" s="4"/>
      <c r="O523" s="4"/>
      <c r="P523" s="116" t="b">
        <f>IFNA(IF(VLOOKUP($A523,'Add from APT'!$AA$2:$AC808,3,FALSE)&gt;0,TRUE,FALSE),"ER - NOT IN APT")</f>
        <v>0</v>
      </c>
      <c r="Q523" s="82" t="str">
        <f>IF(ISLOGICAL(P523),IF(P523,"ER - REPS IN APT", IFNA(VLOOKUP($A523,RAW_APT!$A$3:$M808,7,FALSE),"ER - NOT IN APT")),P523)</f>
        <v>Result</v>
      </c>
      <c r="R523" s="117" t="b">
        <f t="shared" si="2"/>
        <v>1</v>
      </c>
      <c r="S523" s="116">
        <f t="shared" si="3"/>
        <v>1</v>
      </c>
      <c r="T523" s="148">
        <v>0.0</v>
      </c>
      <c r="U523" s="149"/>
      <c r="V523" s="147"/>
      <c r="W523" s="147"/>
      <c r="X523" s="120" t="b">
        <f t="shared" si="4"/>
        <v>0</v>
      </c>
      <c r="Y523" s="121" t="b">
        <v>0</v>
      </c>
      <c r="Z523" s="122" t="str">
        <f t="shared" si="5"/>
        <v/>
      </c>
      <c r="AA523" s="122" t="b">
        <f t="shared" si="6"/>
        <v>0</v>
      </c>
      <c r="AB523" s="147" t="b">
        <v>0</v>
      </c>
      <c r="AC523" s="148">
        <v>588.0</v>
      </c>
      <c r="AD523" s="149" t="b">
        <v>1</v>
      </c>
      <c r="AE523" s="125" t="str">
        <f t="shared" si="7"/>
        <v/>
      </c>
      <c r="AF523" s="117" t="b">
        <f t="shared" si="8"/>
        <v>0</v>
      </c>
      <c r="AG523" s="126" t="b">
        <f t="shared" si="9"/>
        <v>0</v>
      </c>
      <c r="AH523" s="148"/>
      <c r="AI523" s="150"/>
      <c r="AJ523" s="146"/>
      <c r="AK523" s="83" t="str">
        <f t="shared" si="10"/>
        <v>Negative</v>
      </c>
      <c r="AL523" s="147"/>
      <c r="AM523" s="83" t="s">
        <v>373</v>
      </c>
      <c r="AN523" s="83" t="s">
        <v>1318</v>
      </c>
      <c r="AO523" s="83" t="str">
        <f>IFERROR(__xludf.DUMMYFUNCTION("IF($AG523, ""DELETED"",TRIM(JOIN("" "",D523:E523)))"),"")</f>
        <v/>
      </c>
      <c r="AP523" s="83" t="str">
        <f t="shared" ref="AP523:AQ523" si="547">IF($AG523, "DELETED", TRIM(CONCATENATE(F523,I523,U523)))</f>
        <v/>
      </c>
      <c r="AQ523" s="83" t="str">
        <f t="shared" si="547"/>
        <v/>
      </c>
      <c r="AR523" s="83" t="str">
        <f>IFERROR(__xludf.DUMMYFUNCTION("IF($AG523, ""DELETED"", TRIM(JOIN("" "",AP523,AQ523)))"),"")</f>
        <v/>
      </c>
      <c r="AS523" s="127"/>
      <c r="AT523" s="128" t="b">
        <f t="shared" si="12"/>
        <v>0</v>
      </c>
      <c r="AU523" s="128" t="str">
        <f t="shared" si="13"/>
        <v/>
      </c>
      <c r="AV523" s="128" t="str">
        <f t="shared" si="14"/>
        <v/>
      </c>
      <c r="AW523" s="128" t="str">
        <f t="shared" si="15"/>
        <v/>
      </c>
      <c r="AX523" s="129" t="str">
        <f t="shared" si="16"/>
        <v/>
      </c>
      <c r="AY523" s="143"/>
      <c r="AZ523" s="130"/>
      <c r="BA523" s="131" t="str">
        <f t="shared" si="17"/>
        <v/>
      </c>
      <c r="BB523" s="143"/>
      <c r="BC523" s="143"/>
      <c r="BD523" s="132"/>
      <c r="BE523" s="141"/>
      <c r="BF523" s="134" t="str">
        <f t="shared" si="18"/>
        <v/>
      </c>
      <c r="BG523" s="135" t="str">
        <f t="shared" si="19"/>
        <v>FLB3966__44519_0.27625___Negative_44519_0.40537037037037_</v>
      </c>
      <c r="BH523" s="136" t="str">
        <f t="shared" si="20"/>
        <v/>
      </c>
      <c r="BI523" s="141" t="s">
        <v>1433</v>
      </c>
      <c r="BJ523" s="137" t="str">
        <f t="shared" si="21"/>
        <v>FLE551</v>
      </c>
      <c r="BK523" s="138" t="b">
        <f t="shared" si="22"/>
        <v>0</v>
      </c>
      <c r="BL523" s="137" t="str">
        <f t="shared" si="23"/>
        <v/>
      </c>
      <c r="BM523" s="132"/>
      <c r="BN523" s="8" t="b">
        <f t="shared" si="24"/>
        <v>1</v>
      </c>
      <c r="BO523" s="139" t="b">
        <f t="shared" si="25"/>
        <v>0</v>
      </c>
      <c r="BP523" s="140" t="b">
        <f t="shared" si="26"/>
        <v>1</v>
      </c>
      <c r="BQ523" s="4"/>
      <c r="BR523" s="4" t="str">
        <f t="shared" si="27"/>
        <v/>
      </c>
      <c r="BS523" s="4"/>
      <c r="BT523" s="4"/>
    </row>
    <row r="524">
      <c r="A524" s="143" t="s">
        <v>1434</v>
      </c>
      <c r="B524" s="144">
        <v>44519.0</v>
      </c>
      <c r="C524" s="115">
        <v>0.2866087962962963</v>
      </c>
      <c r="D524" s="4"/>
      <c r="E524" s="143"/>
      <c r="F524" s="149"/>
      <c r="G524" s="147"/>
      <c r="H524" s="4"/>
      <c r="I524" s="4"/>
      <c r="J524" s="4"/>
      <c r="K524" s="4" t="s">
        <v>271</v>
      </c>
      <c r="L524" s="145">
        <v>44868.0</v>
      </c>
      <c r="M524" s="115">
        <v>0.5355208333333333</v>
      </c>
      <c r="N524" s="4"/>
      <c r="O524" s="4"/>
      <c r="P524" s="116" t="b">
        <f>IFNA(IF(VLOOKUP($A524,'Add from APT'!$AA$2:$AC808,3,FALSE)&gt;0,TRUE,FALSE),"ER - NOT IN APT")</f>
        <v>0</v>
      </c>
      <c r="Q524" s="82" t="str">
        <f>IF(ISLOGICAL(P524),IF(P524,"ER - REPS IN APT", IFNA(VLOOKUP($A524,RAW_APT!$A$3:$M808,7,FALSE),"ER - NOT IN APT")),P524)</f>
        <v>Collected</v>
      </c>
      <c r="R524" s="117" t="b">
        <f t="shared" si="2"/>
        <v>1</v>
      </c>
      <c r="S524" s="116">
        <f t="shared" si="3"/>
        <v>1</v>
      </c>
      <c r="T524" s="148">
        <v>0.0</v>
      </c>
      <c r="U524" s="149"/>
      <c r="V524" s="147"/>
      <c r="W524" s="149"/>
      <c r="X524" s="120" t="b">
        <f t="shared" si="4"/>
        <v>0</v>
      </c>
      <c r="Y524" s="121" t="b">
        <v>0</v>
      </c>
      <c r="Z524" s="122" t="str">
        <f t="shared" si="5"/>
        <v/>
      </c>
      <c r="AA524" s="122" t="b">
        <f t="shared" si="6"/>
        <v>0</v>
      </c>
      <c r="AB524" s="147" t="b">
        <v>0</v>
      </c>
      <c r="AC524" s="148">
        <v>587.0</v>
      </c>
      <c r="AD524" s="149" t="b">
        <v>1</v>
      </c>
      <c r="AE524" s="125" t="str">
        <f t="shared" si="7"/>
        <v/>
      </c>
      <c r="AF524" s="117" t="b">
        <f t="shared" si="8"/>
        <v>0</v>
      </c>
      <c r="AG524" s="126" t="b">
        <f t="shared" si="9"/>
        <v>0</v>
      </c>
      <c r="AH524" s="148"/>
      <c r="AI524" s="150"/>
      <c r="AJ524" s="146">
        <v>2.2</v>
      </c>
      <c r="AK524" s="83" t="str">
        <f t="shared" si="10"/>
        <v>Negative</v>
      </c>
      <c r="AL524" s="147"/>
      <c r="AM524" s="83" t="s">
        <v>280</v>
      </c>
      <c r="AN524" s="83" t="s">
        <v>1315</v>
      </c>
      <c r="AO524" s="83" t="str">
        <f>IFERROR(__xludf.DUMMYFUNCTION("IF($AG524, ""DELETED"",TRIM(JOIN("" "",D524:E524)))"),"")</f>
        <v/>
      </c>
      <c r="AP524" s="83" t="str">
        <f t="shared" ref="AP524:AQ524" si="548">IF($AG524, "DELETED", TRIM(CONCATENATE(F524,I524,U524)))</f>
        <v/>
      </c>
      <c r="AQ524" s="83" t="str">
        <f t="shared" si="548"/>
        <v/>
      </c>
      <c r="AR524" s="83" t="str">
        <f>IFERROR(__xludf.DUMMYFUNCTION("IF($AG524, ""DELETED"", TRIM(JOIN("" "",AP524,AQ524)))"),"")</f>
        <v/>
      </c>
      <c r="AS524" s="127"/>
      <c r="AT524" s="128" t="b">
        <f t="shared" si="12"/>
        <v>0</v>
      </c>
      <c r="AU524" s="128" t="str">
        <f t="shared" si="13"/>
        <v/>
      </c>
      <c r="AV524" s="128" t="str">
        <f t="shared" si="14"/>
        <v/>
      </c>
      <c r="AW524" s="128" t="str">
        <f t="shared" si="15"/>
        <v/>
      </c>
      <c r="AX524" s="129" t="str">
        <f t="shared" si="16"/>
        <v/>
      </c>
      <c r="AY524" s="143"/>
      <c r="AZ524" s="130"/>
      <c r="BA524" s="131" t="str">
        <f t="shared" si="17"/>
        <v/>
      </c>
      <c r="BB524" s="143"/>
      <c r="BC524" s="143"/>
      <c r="BD524" s="132"/>
      <c r="BE524" s="141"/>
      <c r="BF524" s="134" t="str">
        <f t="shared" si="18"/>
        <v/>
      </c>
      <c r="BG524" s="135" t="str">
        <f t="shared" si="19"/>
        <v>FLB3976__44519_0.286608796296296___Null_44868_0.535520833333333_</v>
      </c>
      <c r="BH524" s="136" t="str">
        <f t="shared" si="20"/>
        <v/>
      </c>
      <c r="BI524" s="141" t="s">
        <v>1435</v>
      </c>
      <c r="BJ524" s="137" t="str">
        <f t="shared" si="21"/>
        <v>FLE552</v>
      </c>
      <c r="BK524" s="138" t="b">
        <f t="shared" si="22"/>
        <v>0</v>
      </c>
      <c r="BL524" s="137" t="str">
        <f t="shared" si="23"/>
        <v/>
      </c>
      <c r="BM524" s="132"/>
      <c r="BN524" s="8" t="b">
        <f t="shared" si="24"/>
        <v>1</v>
      </c>
      <c r="BO524" s="139" t="b">
        <f t="shared" si="25"/>
        <v>0</v>
      </c>
      <c r="BP524" s="140" t="b">
        <f t="shared" si="26"/>
        <v>1</v>
      </c>
      <c r="BQ524" s="4"/>
      <c r="BR524" s="4" t="str">
        <f t="shared" si="27"/>
        <v/>
      </c>
      <c r="BS524" s="4"/>
      <c r="BT524" s="4"/>
    </row>
    <row r="525">
      <c r="A525" s="4" t="s">
        <v>1436</v>
      </c>
      <c r="B525" s="144">
        <v>44519.0</v>
      </c>
      <c r="C525" s="115">
        <v>0.28835648148148146</v>
      </c>
      <c r="D525" s="4"/>
      <c r="E525" s="143"/>
      <c r="F525" s="4"/>
      <c r="G525" s="4"/>
      <c r="H525" s="151"/>
      <c r="I525" s="4"/>
      <c r="J525" s="4"/>
      <c r="K525" s="4" t="s">
        <v>622</v>
      </c>
      <c r="L525" s="145">
        <v>44519.0</v>
      </c>
      <c r="M525" s="115">
        <v>0.4053703703703704</v>
      </c>
      <c r="N525" s="4"/>
      <c r="O525" s="4"/>
      <c r="P525" s="116" t="b">
        <f>IFNA(IF(VLOOKUP($A525,'Add from APT'!$AA$2:$AC808,3,FALSE)&gt;0,TRUE,FALSE),"ER - NOT IN APT")</f>
        <v>0</v>
      </c>
      <c r="Q525" s="82" t="str">
        <f>IF(ISLOGICAL(P525),IF(P525,"ER - REPS IN APT", IFNA(VLOOKUP($A525,RAW_APT!$A$3:$M808,7,FALSE),"ER - NOT IN APT")),P525)</f>
        <v>Result</v>
      </c>
      <c r="R525" s="117" t="b">
        <f t="shared" si="2"/>
        <v>1</v>
      </c>
      <c r="S525" s="116">
        <f t="shared" si="3"/>
        <v>1</v>
      </c>
      <c r="T525" s="146"/>
      <c r="U525" s="147"/>
      <c r="V525" s="147"/>
      <c r="W525" s="147"/>
      <c r="X525" s="120" t="b">
        <f t="shared" si="4"/>
        <v>0</v>
      </c>
      <c r="Y525" s="121" t="b">
        <v>0</v>
      </c>
      <c r="Z525" s="122" t="str">
        <f t="shared" si="5"/>
        <v/>
      </c>
      <c r="AA525" s="122" t="b">
        <f t="shared" si="6"/>
        <v>0</v>
      </c>
      <c r="AB525" s="147" t="b">
        <v>0</v>
      </c>
      <c r="AC525" s="148">
        <v>139.0</v>
      </c>
      <c r="AD525" s="149" t="b">
        <v>0</v>
      </c>
      <c r="AE525" s="125" t="str">
        <f t="shared" si="7"/>
        <v/>
      </c>
      <c r="AF525" s="117" t="b">
        <f t="shared" si="8"/>
        <v>0</v>
      </c>
      <c r="AG525" s="126" t="b">
        <f t="shared" si="9"/>
        <v>0</v>
      </c>
      <c r="AH525" s="148"/>
      <c r="AI525" s="150"/>
      <c r="AJ525" s="146"/>
      <c r="AK525" s="83" t="str">
        <f t="shared" si="10"/>
        <v>Negative</v>
      </c>
      <c r="AL525" s="147"/>
      <c r="AM525" s="83" t="s">
        <v>280</v>
      </c>
      <c r="AN525" s="83" t="s">
        <v>368</v>
      </c>
      <c r="AO525" s="83" t="str">
        <f>IFERROR(__xludf.DUMMYFUNCTION("IF($AG525, ""DELETED"",TRIM(JOIN("" "",D525:E525)))"),"")</f>
        <v/>
      </c>
      <c r="AP525" s="83" t="str">
        <f t="shared" ref="AP525:AQ525" si="549">IF($AG525, "DELETED", TRIM(CONCATENATE(F525,I525,U525)))</f>
        <v/>
      </c>
      <c r="AQ525" s="83" t="str">
        <f t="shared" si="549"/>
        <v/>
      </c>
      <c r="AR525" s="83" t="str">
        <f>IFERROR(__xludf.DUMMYFUNCTION("IF($AG525, ""DELETED"", TRIM(JOIN("" "",AP525,AQ525)))"),"")</f>
        <v/>
      </c>
      <c r="AS525" s="127"/>
      <c r="AT525" s="128" t="b">
        <f t="shared" si="12"/>
        <v>0</v>
      </c>
      <c r="AU525" s="128" t="str">
        <f t="shared" si="13"/>
        <v/>
      </c>
      <c r="AV525" s="128" t="str">
        <f t="shared" si="14"/>
        <v/>
      </c>
      <c r="AW525" s="128" t="str">
        <f t="shared" si="15"/>
        <v/>
      </c>
      <c r="AX525" s="129" t="str">
        <f t="shared" si="16"/>
        <v/>
      </c>
      <c r="AY525" s="143"/>
      <c r="AZ525" s="130"/>
      <c r="BA525" s="131" t="str">
        <f t="shared" si="17"/>
        <v/>
      </c>
      <c r="BB525" s="143"/>
      <c r="BC525" s="143"/>
      <c r="BD525" s="132"/>
      <c r="BE525" s="141"/>
      <c r="BF525" s="134" t="str">
        <f t="shared" si="18"/>
        <v/>
      </c>
      <c r="BG525" s="135" t="str">
        <f t="shared" si="19"/>
        <v>FLB3981__44519_0.288356481481481___Negative_44519_0.40537037037037_</v>
      </c>
      <c r="BH525" s="136" t="str">
        <f t="shared" si="20"/>
        <v/>
      </c>
      <c r="BI525" s="141" t="s">
        <v>1437</v>
      </c>
      <c r="BJ525" s="137" t="str">
        <f t="shared" si="21"/>
        <v>FLE553</v>
      </c>
      <c r="BK525" s="138" t="b">
        <f t="shared" si="22"/>
        <v>0</v>
      </c>
      <c r="BL525" s="137" t="str">
        <f t="shared" si="23"/>
        <v/>
      </c>
      <c r="BM525" s="132"/>
      <c r="BN525" s="8" t="b">
        <f t="shared" si="24"/>
        <v>1</v>
      </c>
      <c r="BO525" s="139" t="b">
        <f t="shared" si="25"/>
        <v>0</v>
      </c>
      <c r="BP525" s="140" t="b">
        <f t="shared" si="26"/>
        <v>1</v>
      </c>
      <c r="BQ525" s="4"/>
      <c r="BR525" s="4" t="str">
        <f t="shared" si="27"/>
        <v/>
      </c>
      <c r="BS525" s="4"/>
      <c r="BT525" s="4"/>
    </row>
    <row r="526">
      <c r="A526" s="143" t="s">
        <v>1438</v>
      </c>
      <c r="B526" s="144">
        <v>44519.0</v>
      </c>
      <c r="C526" s="115">
        <v>0.2912268518518519</v>
      </c>
      <c r="D526" s="4"/>
      <c r="E526" s="143"/>
      <c r="F526" s="149"/>
      <c r="G526" s="147"/>
      <c r="H526" s="4"/>
      <c r="I526" s="4"/>
      <c r="J526" s="4"/>
      <c r="K526" s="4" t="s">
        <v>622</v>
      </c>
      <c r="L526" s="145">
        <v>44519.0</v>
      </c>
      <c r="M526" s="115">
        <v>0.4053703703703704</v>
      </c>
      <c r="N526" s="4"/>
      <c r="O526" s="4"/>
      <c r="P526" s="116" t="b">
        <f>IFNA(IF(VLOOKUP($A526,'Add from APT'!$AA$2:$AC808,3,FALSE)&gt;0,TRUE,FALSE),"ER - NOT IN APT")</f>
        <v>0</v>
      </c>
      <c r="Q526" s="82" t="str">
        <f>IF(ISLOGICAL(P526),IF(P526,"ER - REPS IN APT", IFNA(VLOOKUP($A526,RAW_APT!$A$3:$M808,7,FALSE),"ER - NOT IN APT")),P526)</f>
        <v>Result</v>
      </c>
      <c r="R526" s="117" t="b">
        <f t="shared" si="2"/>
        <v>1</v>
      </c>
      <c r="S526" s="116">
        <f t="shared" si="3"/>
        <v>1</v>
      </c>
      <c r="T526" s="148">
        <v>0.0</v>
      </c>
      <c r="U526" s="149"/>
      <c r="V526" s="147"/>
      <c r="W526" s="147"/>
      <c r="X526" s="120" t="b">
        <f t="shared" si="4"/>
        <v>0</v>
      </c>
      <c r="Y526" s="121" t="b">
        <v>0</v>
      </c>
      <c r="Z526" s="122" t="str">
        <f t="shared" si="5"/>
        <v/>
      </c>
      <c r="AA526" s="122" t="b">
        <f t="shared" si="6"/>
        <v>0</v>
      </c>
      <c r="AB526" s="147" t="b">
        <v>0</v>
      </c>
      <c r="AC526" s="148">
        <v>586.0</v>
      </c>
      <c r="AD526" s="149" t="b">
        <v>1</v>
      </c>
      <c r="AE526" s="125" t="str">
        <f t="shared" si="7"/>
        <v/>
      </c>
      <c r="AF526" s="117" t="b">
        <f t="shared" si="8"/>
        <v>0</v>
      </c>
      <c r="AG526" s="126" t="b">
        <f t="shared" si="9"/>
        <v>0</v>
      </c>
      <c r="AH526" s="148"/>
      <c r="AI526" s="150"/>
      <c r="AJ526" s="146"/>
      <c r="AK526" s="83" t="str">
        <f t="shared" si="10"/>
        <v>Negative</v>
      </c>
      <c r="AL526" s="147"/>
      <c r="AM526" s="83" t="s">
        <v>280</v>
      </c>
      <c r="AN526" s="83" t="s">
        <v>1390</v>
      </c>
      <c r="AO526" s="83" t="str">
        <f>IFERROR(__xludf.DUMMYFUNCTION("IF($AG526, ""DELETED"",TRIM(JOIN("" "",D526:E526)))"),"")</f>
        <v/>
      </c>
      <c r="AP526" s="83" t="str">
        <f t="shared" ref="AP526:AQ526" si="550">IF($AG526, "DELETED", TRIM(CONCATENATE(F526,I526,U526)))</f>
        <v/>
      </c>
      <c r="AQ526" s="83" t="str">
        <f t="shared" si="550"/>
        <v/>
      </c>
      <c r="AR526" s="83" t="str">
        <f>IFERROR(__xludf.DUMMYFUNCTION("IF($AG526, ""DELETED"", TRIM(JOIN("" "",AP526,AQ526)))"),"")</f>
        <v/>
      </c>
      <c r="AS526" s="127"/>
      <c r="AT526" s="128" t="b">
        <f t="shared" si="12"/>
        <v>0</v>
      </c>
      <c r="AU526" s="128" t="str">
        <f t="shared" si="13"/>
        <v/>
      </c>
      <c r="AV526" s="128" t="str">
        <f t="shared" si="14"/>
        <v/>
      </c>
      <c r="AW526" s="128" t="str">
        <f t="shared" si="15"/>
        <v/>
      </c>
      <c r="AX526" s="129" t="str">
        <f t="shared" si="16"/>
        <v/>
      </c>
      <c r="AY526" s="143"/>
      <c r="AZ526" s="130"/>
      <c r="BA526" s="131" t="str">
        <f t="shared" si="17"/>
        <v/>
      </c>
      <c r="BB526" s="143"/>
      <c r="BC526" s="143"/>
      <c r="BD526" s="132"/>
      <c r="BE526" s="141"/>
      <c r="BF526" s="134" t="str">
        <f t="shared" si="18"/>
        <v/>
      </c>
      <c r="BG526" s="135" t="str">
        <f t="shared" si="19"/>
        <v>FLB3951__44519_0.291226851851852___Negative_44519_0.40537037037037_</v>
      </c>
      <c r="BH526" s="136" t="str">
        <f t="shared" si="20"/>
        <v/>
      </c>
      <c r="BI526" s="141" t="s">
        <v>1439</v>
      </c>
      <c r="BJ526" s="137" t="str">
        <f t="shared" si="21"/>
        <v>FLE554</v>
      </c>
      <c r="BK526" s="138" t="b">
        <f t="shared" si="22"/>
        <v>0</v>
      </c>
      <c r="BL526" s="137" t="str">
        <f t="shared" si="23"/>
        <v/>
      </c>
      <c r="BM526" s="132"/>
      <c r="BN526" s="8" t="b">
        <f t="shared" si="24"/>
        <v>1</v>
      </c>
      <c r="BO526" s="139" t="b">
        <f t="shared" si="25"/>
        <v>0</v>
      </c>
      <c r="BP526" s="140" t="b">
        <f t="shared" si="26"/>
        <v>1</v>
      </c>
      <c r="BQ526" s="4"/>
      <c r="BR526" s="4" t="str">
        <f t="shared" si="27"/>
        <v/>
      </c>
      <c r="BS526" s="4"/>
      <c r="BT526" s="4"/>
    </row>
    <row r="527">
      <c r="A527" s="4" t="s">
        <v>1440</v>
      </c>
      <c r="B527" s="144">
        <v>44519.0</v>
      </c>
      <c r="C527" s="115">
        <v>0.29215277777777776</v>
      </c>
      <c r="D527" s="4"/>
      <c r="E527" s="143"/>
      <c r="F527" s="4"/>
      <c r="G527" s="4"/>
      <c r="H527" s="151"/>
      <c r="I527" s="4"/>
      <c r="J527" s="4"/>
      <c r="K527" s="4" t="s">
        <v>622</v>
      </c>
      <c r="L527" s="145">
        <v>44519.0</v>
      </c>
      <c r="M527" s="115">
        <v>0.4053703703703704</v>
      </c>
      <c r="N527" s="4"/>
      <c r="O527" s="4"/>
      <c r="P527" s="116" t="b">
        <f>IFNA(IF(VLOOKUP($A527,'Add from APT'!$AA$2:$AC808,3,FALSE)&gt;0,TRUE,FALSE),"ER - NOT IN APT")</f>
        <v>0</v>
      </c>
      <c r="Q527" s="82" t="str">
        <f>IF(ISLOGICAL(P527),IF(P527,"ER - REPS IN APT", IFNA(VLOOKUP($A527,RAW_APT!$A$3:$M808,7,FALSE),"ER - NOT IN APT")),P527)</f>
        <v>Result</v>
      </c>
      <c r="R527" s="117" t="b">
        <f t="shared" si="2"/>
        <v>1</v>
      </c>
      <c r="S527" s="116">
        <f t="shared" si="3"/>
        <v>1</v>
      </c>
      <c r="T527" s="146"/>
      <c r="U527" s="147"/>
      <c r="V527" s="147"/>
      <c r="W527" s="147"/>
      <c r="X527" s="120" t="b">
        <f t="shared" si="4"/>
        <v>0</v>
      </c>
      <c r="Y527" s="121" t="b">
        <v>0</v>
      </c>
      <c r="Z527" s="122" t="str">
        <f t="shared" si="5"/>
        <v/>
      </c>
      <c r="AA527" s="122" t="b">
        <f t="shared" si="6"/>
        <v>0</v>
      </c>
      <c r="AB527" s="147" t="b">
        <v>0</v>
      </c>
      <c r="AC527" s="148">
        <v>138.0</v>
      </c>
      <c r="AD527" s="149" t="b">
        <v>0</v>
      </c>
      <c r="AE527" s="125" t="str">
        <f t="shared" si="7"/>
        <v/>
      </c>
      <c r="AF527" s="117" t="b">
        <f t="shared" si="8"/>
        <v>0</v>
      </c>
      <c r="AG527" s="126" t="b">
        <f t="shared" si="9"/>
        <v>0</v>
      </c>
      <c r="AH527" s="148"/>
      <c r="AI527" s="150"/>
      <c r="AJ527" s="146"/>
      <c r="AK527" s="83" t="str">
        <f t="shared" si="10"/>
        <v>Negative</v>
      </c>
      <c r="AL527" s="147"/>
      <c r="AM527" s="83" t="s">
        <v>280</v>
      </c>
      <c r="AN527" s="83" t="s">
        <v>520</v>
      </c>
      <c r="AO527" s="83" t="str">
        <f>IFERROR(__xludf.DUMMYFUNCTION("IF($AG527, ""DELETED"",TRIM(JOIN("" "",D527:E527)))"),"")</f>
        <v/>
      </c>
      <c r="AP527" s="83" t="str">
        <f t="shared" ref="AP527:AQ527" si="551">IF($AG527, "DELETED", TRIM(CONCATENATE(F527,I527,U527)))</f>
        <v/>
      </c>
      <c r="AQ527" s="83" t="str">
        <f t="shared" si="551"/>
        <v/>
      </c>
      <c r="AR527" s="83" t="str">
        <f>IFERROR(__xludf.DUMMYFUNCTION("IF($AG527, ""DELETED"", TRIM(JOIN("" "",AP527,AQ527)))"),"")</f>
        <v/>
      </c>
      <c r="AS527" s="127"/>
      <c r="AT527" s="128" t="b">
        <f t="shared" si="12"/>
        <v>0</v>
      </c>
      <c r="AU527" s="128" t="str">
        <f t="shared" si="13"/>
        <v/>
      </c>
      <c r="AV527" s="128" t="str">
        <f t="shared" si="14"/>
        <v/>
      </c>
      <c r="AW527" s="128" t="str">
        <f t="shared" si="15"/>
        <v/>
      </c>
      <c r="AX527" s="129" t="str">
        <f t="shared" si="16"/>
        <v/>
      </c>
      <c r="AY527" s="143"/>
      <c r="AZ527" s="130"/>
      <c r="BA527" s="131" t="str">
        <f t="shared" si="17"/>
        <v/>
      </c>
      <c r="BB527" s="143"/>
      <c r="BC527" s="143"/>
      <c r="BD527" s="132"/>
      <c r="BE527" s="141"/>
      <c r="BF527" s="134" t="str">
        <f t="shared" si="18"/>
        <v/>
      </c>
      <c r="BG527" s="135" t="str">
        <f t="shared" si="19"/>
        <v>FLB3944__44519_0.292152777777778___Negative_44519_0.40537037037037_</v>
      </c>
      <c r="BH527" s="136" t="str">
        <f t="shared" si="20"/>
        <v/>
      </c>
      <c r="BI527" s="141" t="s">
        <v>1441</v>
      </c>
      <c r="BJ527" s="137" t="str">
        <f t="shared" si="21"/>
        <v>FLE555</v>
      </c>
      <c r="BK527" s="138" t="b">
        <f t="shared" si="22"/>
        <v>0</v>
      </c>
      <c r="BL527" s="137" t="str">
        <f t="shared" si="23"/>
        <v/>
      </c>
      <c r="BM527" s="132"/>
      <c r="BN527" s="8" t="b">
        <f t="shared" si="24"/>
        <v>1</v>
      </c>
      <c r="BO527" s="139" t="b">
        <f t="shared" si="25"/>
        <v>0</v>
      </c>
      <c r="BP527" s="140" t="b">
        <f t="shared" si="26"/>
        <v>1</v>
      </c>
      <c r="BQ527" s="4"/>
      <c r="BR527" s="4" t="str">
        <f t="shared" si="27"/>
        <v/>
      </c>
      <c r="BS527" s="4"/>
      <c r="BT527" s="4"/>
    </row>
    <row r="528">
      <c r="A528" s="4" t="s">
        <v>1442</v>
      </c>
      <c r="B528" s="144">
        <v>44519.0</v>
      </c>
      <c r="C528" s="115">
        <v>0.2924421296296296</v>
      </c>
      <c r="D528" s="4"/>
      <c r="E528" s="143"/>
      <c r="F528" s="4"/>
      <c r="G528" s="4"/>
      <c r="H528" s="151"/>
      <c r="I528" s="4"/>
      <c r="J528" s="4"/>
      <c r="K528" s="4" t="s">
        <v>622</v>
      </c>
      <c r="L528" s="145">
        <v>44522.0</v>
      </c>
      <c r="M528" s="115">
        <v>0.5365625</v>
      </c>
      <c r="N528" s="4"/>
      <c r="O528" s="4"/>
      <c r="P528" s="116" t="b">
        <f>IFNA(IF(VLOOKUP($A528,'Add from APT'!$AA$2:$AC808,3,FALSE)&gt;0,TRUE,FALSE),"ER - NOT IN APT")</f>
        <v>0</v>
      </c>
      <c r="Q528" s="82" t="str">
        <f>IF(ISLOGICAL(P528),IF(P528,"ER - REPS IN APT", IFNA(VLOOKUP($A528,RAW_APT!$A$3:$M808,7,FALSE),"ER - NOT IN APT")),P528)</f>
        <v>Result</v>
      </c>
      <c r="R528" s="117" t="b">
        <f t="shared" si="2"/>
        <v>1</v>
      </c>
      <c r="S528" s="116">
        <f t="shared" si="3"/>
        <v>1</v>
      </c>
      <c r="T528" s="146"/>
      <c r="U528" s="147"/>
      <c r="V528" s="147"/>
      <c r="W528" s="147"/>
      <c r="X528" s="120" t="b">
        <f t="shared" si="4"/>
        <v>0</v>
      </c>
      <c r="Y528" s="121" t="b">
        <v>0</v>
      </c>
      <c r="Z528" s="122" t="str">
        <f t="shared" si="5"/>
        <v/>
      </c>
      <c r="AA528" s="122" t="b">
        <f t="shared" si="6"/>
        <v>0</v>
      </c>
      <c r="AB528" s="147" t="b">
        <v>0</v>
      </c>
      <c r="AC528" s="148">
        <v>137.0</v>
      </c>
      <c r="AD528" s="149" t="b">
        <v>0</v>
      </c>
      <c r="AE528" s="125" t="str">
        <f t="shared" si="7"/>
        <v/>
      </c>
      <c r="AF528" s="117" t="b">
        <f t="shared" si="8"/>
        <v>0</v>
      </c>
      <c r="AG528" s="126" t="b">
        <f t="shared" si="9"/>
        <v>0</v>
      </c>
      <c r="AH528" s="148"/>
      <c r="AI528" s="150"/>
      <c r="AJ528" s="146"/>
      <c r="AK528" s="83" t="str">
        <f t="shared" si="10"/>
        <v>Negative</v>
      </c>
      <c r="AL528" s="147"/>
      <c r="AM528" s="83" t="s">
        <v>280</v>
      </c>
      <c r="AN528" s="83" t="s">
        <v>313</v>
      </c>
      <c r="AO528" s="83" t="str">
        <f>IFERROR(__xludf.DUMMYFUNCTION("IF($AG528, ""DELETED"",TRIM(JOIN("" "",D528:E528)))"),"")</f>
        <v/>
      </c>
      <c r="AP528" s="83" t="str">
        <f t="shared" ref="AP528:AQ528" si="552">IF($AG528, "DELETED", TRIM(CONCATENATE(F528,I528,U528)))</f>
        <v/>
      </c>
      <c r="AQ528" s="83" t="str">
        <f t="shared" si="552"/>
        <v/>
      </c>
      <c r="AR528" s="83" t="str">
        <f>IFERROR(__xludf.DUMMYFUNCTION("IF($AG528, ""DELETED"", TRIM(JOIN("" "",AP528,AQ528)))"),"")</f>
        <v/>
      </c>
      <c r="AS528" s="127"/>
      <c r="AT528" s="128" t="b">
        <f t="shared" si="12"/>
        <v>0</v>
      </c>
      <c r="AU528" s="128" t="str">
        <f t="shared" si="13"/>
        <v/>
      </c>
      <c r="AV528" s="128" t="str">
        <f t="shared" si="14"/>
        <v/>
      </c>
      <c r="AW528" s="128" t="str">
        <f t="shared" si="15"/>
        <v/>
      </c>
      <c r="AX528" s="129" t="str">
        <f t="shared" si="16"/>
        <v/>
      </c>
      <c r="AY528" s="143"/>
      <c r="AZ528" s="130"/>
      <c r="BA528" s="131" t="str">
        <f t="shared" si="17"/>
        <v/>
      </c>
      <c r="BB528" s="143"/>
      <c r="BC528" s="143"/>
      <c r="BD528" s="132"/>
      <c r="BE528" s="141"/>
      <c r="BF528" s="134" t="str">
        <f t="shared" si="18"/>
        <v/>
      </c>
      <c r="BG528" s="135" t="str">
        <f t="shared" si="19"/>
        <v>FLB3980__44519_0.29244212962963___Negative_44522_0.5365625_</v>
      </c>
      <c r="BH528" s="136" t="str">
        <f t="shared" si="20"/>
        <v/>
      </c>
      <c r="BI528" s="141" t="s">
        <v>1443</v>
      </c>
      <c r="BJ528" s="137" t="str">
        <f t="shared" si="21"/>
        <v>FLE556</v>
      </c>
      <c r="BK528" s="138" t="b">
        <f t="shared" si="22"/>
        <v>0</v>
      </c>
      <c r="BL528" s="137" t="str">
        <f t="shared" si="23"/>
        <v/>
      </c>
      <c r="BM528" s="132"/>
      <c r="BN528" s="8" t="b">
        <f t="shared" si="24"/>
        <v>1</v>
      </c>
      <c r="BO528" s="139" t="b">
        <f t="shared" si="25"/>
        <v>0</v>
      </c>
      <c r="BP528" s="140" t="b">
        <f t="shared" si="26"/>
        <v>1</v>
      </c>
      <c r="BQ528" s="4"/>
      <c r="BR528" s="4" t="str">
        <f t="shared" si="27"/>
        <v/>
      </c>
      <c r="BS528" s="4"/>
      <c r="BT528" s="4"/>
    </row>
    <row r="529">
      <c r="A529" s="4" t="s">
        <v>1444</v>
      </c>
      <c r="B529" s="144">
        <v>44519.0</v>
      </c>
      <c r="C529" s="115">
        <v>0.2942939814814815</v>
      </c>
      <c r="D529" s="4"/>
      <c r="E529" s="143"/>
      <c r="F529" s="4"/>
      <c r="G529" s="4"/>
      <c r="H529" s="151"/>
      <c r="I529" s="4"/>
      <c r="J529" s="4"/>
      <c r="K529" s="4" t="s">
        <v>622</v>
      </c>
      <c r="L529" s="145">
        <v>44519.0</v>
      </c>
      <c r="M529" s="115">
        <v>0.4053703703703704</v>
      </c>
      <c r="N529" s="4"/>
      <c r="O529" s="4"/>
      <c r="P529" s="116" t="b">
        <f>IFNA(IF(VLOOKUP($A529,'Add from APT'!$AA$2:$AC808,3,FALSE)&gt;0,TRUE,FALSE),"ER - NOT IN APT")</f>
        <v>0</v>
      </c>
      <c r="Q529" s="82" t="str">
        <f>IF(ISLOGICAL(P529),IF(P529,"ER - REPS IN APT", IFNA(VLOOKUP($A529,RAW_APT!$A$3:$M808,7,FALSE),"ER - NOT IN APT")),P529)</f>
        <v>Result</v>
      </c>
      <c r="R529" s="117" t="b">
        <f t="shared" si="2"/>
        <v>1</v>
      </c>
      <c r="S529" s="116">
        <f t="shared" si="3"/>
        <v>1</v>
      </c>
      <c r="T529" s="146"/>
      <c r="U529" s="147"/>
      <c r="V529" s="147"/>
      <c r="W529" s="147"/>
      <c r="X529" s="120" t="b">
        <f t="shared" si="4"/>
        <v>0</v>
      </c>
      <c r="Y529" s="121" t="b">
        <v>0</v>
      </c>
      <c r="Z529" s="122" t="str">
        <f t="shared" si="5"/>
        <v/>
      </c>
      <c r="AA529" s="122" t="b">
        <f t="shared" si="6"/>
        <v>0</v>
      </c>
      <c r="AB529" s="147" t="b">
        <v>0</v>
      </c>
      <c r="AC529" s="148">
        <v>136.0</v>
      </c>
      <c r="AD529" s="149" t="b">
        <v>0</v>
      </c>
      <c r="AE529" s="125" t="str">
        <f t="shared" si="7"/>
        <v/>
      </c>
      <c r="AF529" s="117" t="b">
        <f t="shared" si="8"/>
        <v>0</v>
      </c>
      <c r="AG529" s="126" t="b">
        <f t="shared" si="9"/>
        <v>0</v>
      </c>
      <c r="AH529" s="148"/>
      <c r="AI529" s="150"/>
      <c r="AJ529" s="146"/>
      <c r="AK529" s="83" t="str">
        <f t="shared" si="10"/>
        <v>Negative</v>
      </c>
      <c r="AL529" s="147"/>
      <c r="AM529" s="83" t="s">
        <v>280</v>
      </c>
      <c r="AN529" s="83" t="s">
        <v>462</v>
      </c>
      <c r="AO529" s="83" t="str">
        <f>IFERROR(__xludf.DUMMYFUNCTION("IF($AG529, ""DELETED"",TRIM(JOIN("" "",D529:E529)))"),"")</f>
        <v/>
      </c>
      <c r="AP529" s="83" t="str">
        <f t="shared" ref="AP529:AQ529" si="553">IF($AG529, "DELETED", TRIM(CONCATENATE(F529,I529,U529)))</f>
        <v/>
      </c>
      <c r="AQ529" s="83" t="str">
        <f t="shared" si="553"/>
        <v/>
      </c>
      <c r="AR529" s="83" t="str">
        <f>IFERROR(__xludf.DUMMYFUNCTION("IF($AG529, ""DELETED"", TRIM(JOIN("" "",AP529,AQ529)))"),"")</f>
        <v/>
      </c>
      <c r="AS529" s="127"/>
      <c r="AT529" s="128" t="b">
        <f t="shared" si="12"/>
        <v>0</v>
      </c>
      <c r="AU529" s="128" t="str">
        <f t="shared" si="13"/>
        <v/>
      </c>
      <c r="AV529" s="128" t="str">
        <f t="shared" si="14"/>
        <v/>
      </c>
      <c r="AW529" s="128" t="str">
        <f t="shared" si="15"/>
        <v/>
      </c>
      <c r="AX529" s="129" t="str">
        <f t="shared" si="16"/>
        <v/>
      </c>
      <c r="AY529" s="143"/>
      <c r="AZ529" s="130"/>
      <c r="BA529" s="131" t="str">
        <f t="shared" si="17"/>
        <v/>
      </c>
      <c r="BB529" s="143"/>
      <c r="BC529" s="143"/>
      <c r="BD529" s="132"/>
      <c r="BE529" s="141"/>
      <c r="BF529" s="134" t="str">
        <f t="shared" si="18"/>
        <v/>
      </c>
      <c r="BG529" s="135" t="str">
        <f t="shared" si="19"/>
        <v>FLB3990__44519_0.294293981481482___Negative_44519_0.40537037037037_</v>
      </c>
      <c r="BH529" s="136" t="str">
        <f t="shared" si="20"/>
        <v/>
      </c>
      <c r="BI529" s="141" t="s">
        <v>1445</v>
      </c>
      <c r="BJ529" s="137" t="str">
        <f t="shared" si="21"/>
        <v>FLE557</v>
      </c>
      <c r="BK529" s="138" t="b">
        <f t="shared" si="22"/>
        <v>0</v>
      </c>
      <c r="BL529" s="137" t="str">
        <f t="shared" si="23"/>
        <v/>
      </c>
      <c r="BM529" s="132"/>
      <c r="BN529" s="8" t="b">
        <f t="shared" si="24"/>
        <v>1</v>
      </c>
      <c r="BO529" s="139" t="b">
        <f t="shared" si="25"/>
        <v>0</v>
      </c>
      <c r="BP529" s="140" t="b">
        <f t="shared" si="26"/>
        <v>1</v>
      </c>
      <c r="BQ529" s="4"/>
      <c r="BR529" s="4" t="str">
        <f t="shared" si="27"/>
        <v/>
      </c>
      <c r="BS529" s="4"/>
      <c r="BT529" s="4"/>
    </row>
    <row r="530">
      <c r="A530" s="4" t="s">
        <v>1446</v>
      </c>
      <c r="B530" s="144">
        <v>44519.0</v>
      </c>
      <c r="C530" s="115">
        <v>0.29453703703703704</v>
      </c>
      <c r="D530" s="4"/>
      <c r="E530" s="143"/>
      <c r="F530" s="4"/>
      <c r="G530" s="4"/>
      <c r="H530" s="151"/>
      <c r="I530" s="4"/>
      <c r="J530" s="4"/>
      <c r="K530" s="4" t="s">
        <v>622</v>
      </c>
      <c r="L530" s="145">
        <v>44519.0</v>
      </c>
      <c r="M530" s="115">
        <v>0.4053703703703704</v>
      </c>
      <c r="N530" s="4"/>
      <c r="O530" s="4"/>
      <c r="P530" s="116" t="b">
        <f>IFNA(IF(VLOOKUP($A530,'Add from APT'!$AA$2:$AC808,3,FALSE)&gt;0,TRUE,FALSE),"ER - NOT IN APT")</f>
        <v>0</v>
      </c>
      <c r="Q530" s="82" t="str">
        <f>IF(ISLOGICAL(P530),IF(P530,"ER - REPS IN APT", IFNA(VLOOKUP($A530,RAW_APT!$A$3:$M808,7,FALSE),"ER - NOT IN APT")),P530)</f>
        <v>Result</v>
      </c>
      <c r="R530" s="117" t="b">
        <f t="shared" si="2"/>
        <v>1</v>
      </c>
      <c r="S530" s="116">
        <f t="shared" si="3"/>
        <v>1</v>
      </c>
      <c r="T530" s="146"/>
      <c r="U530" s="147"/>
      <c r="V530" s="147"/>
      <c r="W530" s="147"/>
      <c r="X530" s="120" t="b">
        <f t="shared" si="4"/>
        <v>0</v>
      </c>
      <c r="Y530" s="121" t="b">
        <v>0</v>
      </c>
      <c r="Z530" s="122" t="str">
        <f t="shared" si="5"/>
        <v/>
      </c>
      <c r="AA530" s="122" t="b">
        <f t="shared" si="6"/>
        <v>0</v>
      </c>
      <c r="AB530" s="147" t="b">
        <v>0</v>
      </c>
      <c r="AC530" s="148">
        <v>135.0</v>
      </c>
      <c r="AD530" s="149" t="b">
        <v>0</v>
      </c>
      <c r="AE530" s="125" t="str">
        <f t="shared" si="7"/>
        <v/>
      </c>
      <c r="AF530" s="117" t="b">
        <f t="shared" si="8"/>
        <v>0</v>
      </c>
      <c r="AG530" s="126" t="b">
        <f t="shared" si="9"/>
        <v>0</v>
      </c>
      <c r="AH530" s="148"/>
      <c r="AI530" s="150"/>
      <c r="AJ530" s="146"/>
      <c r="AK530" s="83" t="str">
        <f t="shared" si="10"/>
        <v>Negative</v>
      </c>
      <c r="AL530" s="147"/>
      <c r="AM530" s="83" t="s">
        <v>280</v>
      </c>
      <c r="AN530" s="83" t="s">
        <v>479</v>
      </c>
      <c r="AO530" s="83" t="str">
        <f>IFERROR(__xludf.DUMMYFUNCTION("IF($AG530, ""DELETED"",TRIM(JOIN("" "",D530:E530)))"),"")</f>
        <v/>
      </c>
      <c r="AP530" s="83" t="str">
        <f t="shared" ref="AP530:AQ530" si="554">IF($AG530, "DELETED", TRIM(CONCATENATE(F530,I530,U530)))</f>
        <v/>
      </c>
      <c r="AQ530" s="83" t="str">
        <f t="shared" si="554"/>
        <v/>
      </c>
      <c r="AR530" s="83" t="str">
        <f>IFERROR(__xludf.DUMMYFUNCTION("IF($AG530, ""DELETED"", TRIM(JOIN("" "",AP530,AQ530)))"),"")</f>
        <v/>
      </c>
      <c r="AS530" s="127"/>
      <c r="AT530" s="128" t="b">
        <f t="shared" si="12"/>
        <v>0</v>
      </c>
      <c r="AU530" s="128" t="str">
        <f t="shared" si="13"/>
        <v/>
      </c>
      <c r="AV530" s="128" t="str">
        <f t="shared" si="14"/>
        <v/>
      </c>
      <c r="AW530" s="128" t="str">
        <f t="shared" si="15"/>
        <v/>
      </c>
      <c r="AX530" s="129" t="str">
        <f t="shared" si="16"/>
        <v/>
      </c>
      <c r="AY530" s="143"/>
      <c r="AZ530" s="130"/>
      <c r="BA530" s="131" t="str">
        <f t="shared" si="17"/>
        <v/>
      </c>
      <c r="BB530" s="143"/>
      <c r="BC530" s="143"/>
      <c r="BD530" s="132"/>
      <c r="BE530" s="141"/>
      <c r="BF530" s="134" t="str">
        <f t="shared" si="18"/>
        <v/>
      </c>
      <c r="BG530" s="135" t="str">
        <f t="shared" si="19"/>
        <v>FLB3950__44519_0.294537037037037___Negative_44519_0.40537037037037_</v>
      </c>
      <c r="BH530" s="136" t="str">
        <f t="shared" si="20"/>
        <v/>
      </c>
      <c r="BI530" s="141" t="s">
        <v>1447</v>
      </c>
      <c r="BJ530" s="137" t="str">
        <f t="shared" si="21"/>
        <v>FLE558</v>
      </c>
      <c r="BK530" s="138" t="b">
        <f t="shared" si="22"/>
        <v>0</v>
      </c>
      <c r="BL530" s="137" t="str">
        <f t="shared" si="23"/>
        <v/>
      </c>
      <c r="BM530" s="132"/>
      <c r="BN530" s="8" t="b">
        <f t="shared" si="24"/>
        <v>1</v>
      </c>
      <c r="BO530" s="139" t="b">
        <f t="shared" si="25"/>
        <v>0</v>
      </c>
      <c r="BP530" s="140" t="b">
        <f t="shared" si="26"/>
        <v>1</v>
      </c>
      <c r="BQ530" s="4"/>
      <c r="BR530" s="4" t="str">
        <f t="shared" si="27"/>
        <v/>
      </c>
      <c r="BS530" s="4"/>
      <c r="BT530" s="4"/>
    </row>
    <row r="531">
      <c r="A531" s="4" t="s">
        <v>1448</v>
      </c>
      <c r="B531" s="144">
        <v>44522.0</v>
      </c>
      <c r="C531" s="115">
        <v>0.14439814814814814</v>
      </c>
      <c r="D531" s="4"/>
      <c r="E531" s="143"/>
      <c r="F531" s="4"/>
      <c r="G531" s="4"/>
      <c r="H531" s="151"/>
      <c r="I531" s="4"/>
      <c r="J531" s="4"/>
      <c r="K531" s="4" t="s">
        <v>622</v>
      </c>
      <c r="L531" s="145">
        <v>44522.0</v>
      </c>
      <c r="M531" s="115">
        <v>0.5365625</v>
      </c>
      <c r="N531" s="4"/>
      <c r="O531" s="4"/>
      <c r="P531" s="116" t="b">
        <f>IFNA(IF(VLOOKUP($A531,'Add from APT'!$AA$2:$AC808,3,FALSE)&gt;0,TRUE,FALSE),"ER - NOT IN APT")</f>
        <v>0</v>
      </c>
      <c r="Q531" s="82" t="str">
        <f>IF(ISLOGICAL(P531),IF(P531,"ER - REPS IN APT", IFNA(VLOOKUP($A531,RAW_APT!$A$3:$M808,7,FALSE),"ER - NOT IN APT")),P531)</f>
        <v>Result</v>
      </c>
      <c r="R531" s="117" t="b">
        <f t="shared" si="2"/>
        <v>1</v>
      </c>
      <c r="S531" s="116">
        <f t="shared" si="3"/>
        <v>1</v>
      </c>
      <c r="T531" s="146"/>
      <c r="U531" s="147"/>
      <c r="V531" s="147"/>
      <c r="W531" s="147"/>
      <c r="X531" s="120" t="b">
        <f t="shared" si="4"/>
        <v>0</v>
      </c>
      <c r="Y531" s="121" t="b">
        <v>0</v>
      </c>
      <c r="Z531" s="122" t="str">
        <f t="shared" si="5"/>
        <v/>
      </c>
      <c r="AA531" s="122" t="b">
        <f t="shared" si="6"/>
        <v>0</v>
      </c>
      <c r="AB531" s="147" t="b">
        <v>0</v>
      </c>
      <c r="AC531" s="148">
        <v>134.0</v>
      </c>
      <c r="AD531" s="149" t="b">
        <v>0</v>
      </c>
      <c r="AE531" s="125" t="str">
        <f t="shared" si="7"/>
        <v/>
      </c>
      <c r="AF531" s="117" t="b">
        <f t="shared" si="8"/>
        <v>0</v>
      </c>
      <c r="AG531" s="126" t="b">
        <f t="shared" si="9"/>
        <v>0</v>
      </c>
      <c r="AH531" s="148"/>
      <c r="AI531" s="150"/>
      <c r="AJ531" s="146"/>
      <c r="AK531" s="83" t="str">
        <f t="shared" si="10"/>
        <v>Negative</v>
      </c>
      <c r="AL531" s="147"/>
      <c r="AM531" s="83" t="s">
        <v>280</v>
      </c>
      <c r="AN531" s="83" t="s">
        <v>302</v>
      </c>
      <c r="AO531" s="83" t="str">
        <f>IFERROR(__xludf.DUMMYFUNCTION("IF($AG531, ""DELETED"",TRIM(JOIN("" "",D531:E531)))"),"")</f>
        <v/>
      </c>
      <c r="AP531" s="83" t="str">
        <f t="shared" ref="AP531:AQ531" si="555">IF($AG531, "DELETED", TRIM(CONCATENATE(F531,I531,U531)))</f>
        <v/>
      </c>
      <c r="AQ531" s="83" t="str">
        <f t="shared" si="555"/>
        <v/>
      </c>
      <c r="AR531" s="83" t="str">
        <f>IFERROR(__xludf.DUMMYFUNCTION("IF($AG531, ""DELETED"", TRIM(JOIN("" "",AP531,AQ531)))"),"")</f>
        <v/>
      </c>
      <c r="AS531" s="127"/>
      <c r="AT531" s="128" t="b">
        <f t="shared" si="12"/>
        <v>0</v>
      </c>
      <c r="AU531" s="128" t="str">
        <f t="shared" si="13"/>
        <v/>
      </c>
      <c r="AV531" s="128" t="str">
        <f t="shared" si="14"/>
        <v/>
      </c>
      <c r="AW531" s="128" t="str">
        <f t="shared" si="15"/>
        <v/>
      </c>
      <c r="AX531" s="129" t="str">
        <f t="shared" si="16"/>
        <v/>
      </c>
      <c r="AY531" s="143"/>
      <c r="AZ531" s="130"/>
      <c r="BA531" s="131" t="str">
        <f t="shared" si="17"/>
        <v/>
      </c>
      <c r="BB531" s="143"/>
      <c r="BC531" s="143"/>
      <c r="BD531" s="132"/>
      <c r="BE531" s="141"/>
      <c r="BF531" s="134" t="str">
        <f t="shared" si="18"/>
        <v/>
      </c>
      <c r="BG531" s="135" t="str">
        <f t="shared" si="19"/>
        <v>FLB3934__44522_0.144398148148148___Negative_44522_0.5365625_</v>
      </c>
      <c r="BH531" s="136" t="str">
        <f t="shared" si="20"/>
        <v/>
      </c>
      <c r="BI531" s="141" t="s">
        <v>1449</v>
      </c>
      <c r="BJ531" s="137" t="str">
        <f t="shared" si="21"/>
        <v>FLE559</v>
      </c>
      <c r="BK531" s="138" t="b">
        <f t="shared" si="22"/>
        <v>0</v>
      </c>
      <c r="BL531" s="137" t="str">
        <f t="shared" si="23"/>
        <v/>
      </c>
      <c r="BM531" s="132"/>
      <c r="BN531" s="8" t="b">
        <f t="shared" si="24"/>
        <v>1</v>
      </c>
      <c r="BO531" s="139" t="b">
        <f t="shared" si="25"/>
        <v>0</v>
      </c>
      <c r="BP531" s="140" t="b">
        <f t="shared" si="26"/>
        <v>1</v>
      </c>
      <c r="BQ531" s="4"/>
      <c r="BR531" s="4" t="str">
        <f t="shared" si="27"/>
        <v/>
      </c>
      <c r="BS531" s="4"/>
      <c r="BT531" s="4"/>
    </row>
    <row r="532">
      <c r="A532" s="143" t="s">
        <v>1450</v>
      </c>
      <c r="B532" s="144">
        <v>44522.0</v>
      </c>
      <c r="C532" s="115">
        <v>0.14487268518518517</v>
      </c>
      <c r="D532" s="4"/>
      <c r="E532" s="143"/>
      <c r="F532" s="149"/>
      <c r="G532" s="147"/>
      <c r="H532" s="151"/>
      <c r="I532" s="4"/>
      <c r="J532" s="4"/>
      <c r="K532" s="4" t="s">
        <v>622</v>
      </c>
      <c r="L532" s="145">
        <v>44522.0</v>
      </c>
      <c r="M532" s="115">
        <v>0.5365625</v>
      </c>
      <c r="N532" s="4"/>
      <c r="O532" s="4"/>
      <c r="P532" s="116" t="b">
        <f>IFNA(IF(VLOOKUP($A532,'Add from APT'!$AA$2:$AC808,3,FALSE)&gt;0,TRUE,FALSE),"ER - NOT IN APT")</f>
        <v>0</v>
      </c>
      <c r="Q532" s="82" t="str">
        <f>IF(ISLOGICAL(P532),IF(P532,"ER - REPS IN APT", IFNA(VLOOKUP($A532,RAW_APT!$A$3:$M808,7,FALSE),"ER - NOT IN APT")),P532)</f>
        <v>Result</v>
      </c>
      <c r="R532" s="117" t="b">
        <f t="shared" si="2"/>
        <v>1</v>
      </c>
      <c r="S532" s="116">
        <f t="shared" si="3"/>
        <v>1</v>
      </c>
      <c r="T532" s="148">
        <v>0.0</v>
      </c>
      <c r="U532" s="149"/>
      <c r="V532" s="147"/>
      <c r="W532" s="147"/>
      <c r="X532" s="120" t="b">
        <f t="shared" si="4"/>
        <v>0</v>
      </c>
      <c r="Y532" s="121" t="b">
        <v>0</v>
      </c>
      <c r="Z532" s="122" t="str">
        <f t="shared" si="5"/>
        <v/>
      </c>
      <c r="AA532" s="122" t="b">
        <f t="shared" si="6"/>
        <v>0</v>
      </c>
      <c r="AB532" s="147" t="b">
        <v>0</v>
      </c>
      <c r="AC532" s="148">
        <v>585.0</v>
      </c>
      <c r="AD532" s="149" t="b">
        <v>1</v>
      </c>
      <c r="AE532" s="125" t="str">
        <f t="shared" si="7"/>
        <v/>
      </c>
      <c r="AF532" s="117" t="b">
        <f t="shared" si="8"/>
        <v>0</v>
      </c>
      <c r="AG532" s="126" t="b">
        <f t="shared" si="9"/>
        <v>0</v>
      </c>
      <c r="AH532" s="148"/>
      <c r="AI532" s="150"/>
      <c r="AJ532" s="146"/>
      <c r="AK532" s="83" t="str">
        <f t="shared" si="10"/>
        <v>Negative</v>
      </c>
      <c r="AL532" s="147"/>
      <c r="AM532" s="83" t="s">
        <v>280</v>
      </c>
      <c r="AN532" s="83" t="s">
        <v>1163</v>
      </c>
      <c r="AO532" s="83" t="str">
        <f>IFERROR(__xludf.DUMMYFUNCTION("IF($AG532, ""DELETED"",TRIM(JOIN("" "",D532:E532)))"),"")</f>
        <v/>
      </c>
      <c r="AP532" s="83" t="str">
        <f t="shared" ref="AP532:AQ532" si="556">IF($AG532, "DELETED", TRIM(CONCATENATE(F532,I532,U532)))</f>
        <v/>
      </c>
      <c r="AQ532" s="83" t="str">
        <f t="shared" si="556"/>
        <v/>
      </c>
      <c r="AR532" s="83" t="str">
        <f>IFERROR(__xludf.DUMMYFUNCTION("IF($AG532, ""DELETED"", TRIM(JOIN("" "",AP532,AQ532)))"),"")</f>
        <v/>
      </c>
      <c r="AS532" s="127"/>
      <c r="AT532" s="128" t="b">
        <f t="shared" si="12"/>
        <v>0</v>
      </c>
      <c r="AU532" s="128" t="str">
        <f t="shared" si="13"/>
        <v/>
      </c>
      <c r="AV532" s="128" t="str">
        <f t="shared" si="14"/>
        <v/>
      </c>
      <c r="AW532" s="128" t="str">
        <f t="shared" si="15"/>
        <v/>
      </c>
      <c r="AX532" s="129" t="str">
        <f t="shared" si="16"/>
        <v/>
      </c>
      <c r="AY532" s="143"/>
      <c r="AZ532" s="130"/>
      <c r="BA532" s="131" t="str">
        <f t="shared" si="17"/>
        <v/>
      </c>
      <c r="BB532" s="143"/>
      <c r="BC532" s="143"/>
      <c r="BD532" s="132"/>
      <c r="BE532" s="141"/>
      <c r="BF532" s="134" t="str">
        <f t="shared" si="18"/>
        <v/>
      </c>
      <c r="BG532" s="135" t="str">
        <f t="shared" si="19"/>
        <v>FLB3948__44522_0.144872685185185___Negative_44522_0.5365625_</v>
      </c>
      <c r="BH532" s="136" t="str">
        <f t="shared" si="20"/>
        <v/>
      </c>
      <c r="BI532" s="141" t="s">
        <v>1451</v>
      </c>
      <c r="BJ532" s="137" t="str">
        <f t="shared" si="21"/>
        <v>FLE560</v>
      </c>
      <c r="BK532" s="138" t="b">
        <f t="shared" si="22"/>
        <v>0</v>
      </c>
      <c r="BL532" s="137" t="str">
        <f t="shared" si="23"/>
        <v/>
      </c>
      <c r="BM532" s="132"/>
      <c r="BN532" s="8" t="b">
        <f t="shared" si="24"/>
        <v>1</v>
      </c>
      <c r="BO532" s="139" t="b">
        <f t="shared" si="25"/>
        <v>0</v>
      </c>
      <c r="BP532" s="140" t="b">
        <f t="shared" si="26"/>
        <v>1</v>
      </c>
      <c r="BQ532" s="4"/>
      <c r="BR532" s="4" t="str">
        <f t="shared" si="27"/>
        <v/>
      </c>
      <c r="BS532" s="4"/>
      <c r="BT532" s="4"/>
    </row>
    <row r="533">
      <c r="A533" s="4" t="s">
        <v>1452</v>
      </c>
      <c r="B533" s="144">
        <v>44522.0</v>
      </c>
      <c r="C533" s="115">
        <v>0.14519675925925926</v>
      </c>
      <c r="D533" s="4"/>
      <c r="E533" s="143"/>
      <c r="F533" s="4"/>
      <c r="G533" s="4"/>
      <c r="H533" s="151"/>
      <c r="I533" s="4"/>
      <c r="J533" s="4"/>
      <c r="K533" s="4" t="s">
        <v>622</v>
      </c>
      <c r="L533" s="145">
        <v>44522.0</v>
      </c>
      <c r="M533" s="115">
        <v>0.5365625</v>
      </c>
      <c r="N533" s="4"/>
      <c r="O533" s="4"/>
      <c r="P533" s="116" t="b">
        <f>IFNA(IF(VLOOKUP($A533,'Add from APT'!$AA$2:$AC808,3,FALSE)&gt;0,TRUE,FALSE),"ER - NOT IN APT")</f>
        <v>0</v>
      </c>
      <c r="Q533" s="82" t="str">
        <f>IF(ISLOGICAL(P533),IF(P533,"ER - REPS IN APT", IFNA(VLOOKUP($A533,RAW_APT!$A$3:$M808,7,FALSE),"ER - NOT IN APT")),P533)</f>
        <v>Result</v>
      </c>
      <c r="R533" s="117" t="b">
        <f t="shared" si="2"/>
        <v>1</v>
      </c>
      <c r="S533" s="116">
        <f t="shared" si="3"/>
        <v>1</v>
      </c>
      <c r="T533" s="146"/>
      <c r="U533" s="147"/>
      <c r="V533" s="147"/>
      <c r="W533" s="147"/>
      <c r="X533" s="120" t="b">
        <f t="shared" si="4"/>
        <v>0</v>
      </c>
      <c r="Y533" s="121" t="b">
        <v>0</v>
      </c>
      <c r="Z533" s="122" t="str">
        <f t="shared" si="5"/>
        <v/>
      </c>
      <c r="AA533" s="122" t="b">
        <f t="shared" si="6"/>
        <v>0</v>
      </c>
      <c r="AB533" s="147" t="b">
        <v>0</v>
      </c>
      <c r="AC533" s="148">
        <v>133.0</v>
      </c>
      <c r="AD533" s="149" t="b">
        <v>0</v>
      </c>
      <c r="AE533" s="125" t="str">
        <f t="shared" si="7"/>
        <v/>
      </c>
      <c r="AF533" s="117" t="b">
        <f t="shared" si="8"/>
        <v>0</v>
      </c>
      <c r="AG533" s="126" t="b">
        <f t="shared" si="9"/>
        <v>0</v>
      </c>
      <c r="AH533" s="148"/>
      <c r="AI533" s="150"/>
      <c r="AJ533" s="146"/>
      <c r="AK533" s="83" t="str">
        <f t="shared" si="10"/>
        <v>Negative</v>
      </c>
      <c r="AL533" s="147"/>
      <c r="AM533" s="83" t="s">
        <v>280</v>
      </c>
      <c r="AN533" s="83" t="s">
        <v>426</v>
      </c>
      <c r="AO533" s="83" t="str">
        <f>IFERROR(__xludf.DUMMYFUNCTION("IF($AG533, ""DELETED"",TRIM(JOIN("" "",D533:E533)))"),"")</f>
        <v/>
      </c>
      <c r="AP533" s="83" t="str">
        <f t="shared" ref="AP533:AQ533" si="557">IF($AG533, "DELETED", TRIM(CONCATENATE(F533,I533,U533)))</f>
        <v/>
      </c>
      <c r="AQ533" s="83" t="str">
        <f t="shared" si="557"/>
        <v/>
      </c>
      <c r="AR533" s="83" t="str">
        <f>IFERROR(__xludf.DUMMYFUNCTION("IF($AG533, ""DELETED"", TRIM(JOIN("" "",AP533,AQ533)))"),"")</f>
        <v/>
      </c>
      <c r="AS533" s="127"/>
      <c r="AT533" s="128" t="b">
        <f t="shared" si="12"/>
        <v>0</v>
      </c>
      <c r="AU533" s="128" t="str">
        <f t="shared" si="13"/>
        <v/>
      </c>
      <c r="AV533" s="128" t="str">
        <f t="shared" si="14"/>
        <v/>
      </c>
      <c r="AW533" s="128" t="str">
        <f t="shared" si="15"/>
        <v/>
      </c>
      <c r="AX533" s="129" t="str">
        <f t="shared" si="16"/>
        <v/>
      </c>
      <c r="AY533" s="143"/>
      <c r="AZ533" s="130"/>
      <c r="BA533" s="131" t="str">
        <f t="shared" si="17"/>
        <v/>
      </c>
      <c r="BB533" s="143"/>
      <c r="BC533" s="143"/>
      <c r="BD533" s="132"/>
      <c r="BE533" s="141"/>
      <c r="BF533" s="134" t="str">
        <f t="shared" si="18"/>
        <v/>
      </c>
      <c r="BG533" s="135" t="str">
        <f t="shared" si="19"/>
        <v>FLB3970__44522_0.145196759259259___Negative_44522_0.5365625_</v>
      </c>
      <c r="BH533" s="136" t="str">
        <f t="shared" si="20"/>
        <v/>
      </c>
      <c r="BI533" s="141" t="s">
        <v>1453</v>
      </c>
      <c r="BJ533" s="137" t="str">
        <f t="shared" si="21"/>
        <v>FLE561</v>
      </c>
      <c r="BK533" s="138" t="b">
        <f t="shared" si="22"/>
        <v>0</v>
      </c>
      <c r="BL533" s="137" t="str">
        <f t="shared" si="23"/>
        <v/>
      </c>
      <c r="BM533" s="132"/>
      <c r="BN533" s="8" t="b">
        <f t="shared" si="24"/>
        <v>1</v>
      </c>
      <c r="BO533" s="139" t="b">
        <f t="shared" si="25"/>
        <v>0</v>
      </c>
      <c r="BP533" s="140" t="b">
        <f t="shared" si="26"/>
        <v>1</v>
      </c>
      <c r="BQ533" s="4"/>
      <c r="BR533" s="4" t="str">
        <f t="shared" si="27"/>
        <v/>
      </c>
      <c r="BS533" s="4"/>
      <c r="BT533" s="4"/>
    </row>
    <row r="534">
      <c r="A534" s="4" t="s">
        <v>1454</v>
      </c>
      <c r="B534" s="144">
        <v>44522.0</v>
      </c>
      <c r="C534" s="115">
        <v>0.1454976851851852</v>
      </c>
      <c r="D534" s="4"/>
      <c r="E534" s="143"/>
      <c r="F534" s="4"/>
      <c r="G534" s="4"/>
      <c r="H534" s="151"/>
      <c r="I534" s="4"/>
      <c r="J534" s="4"/>
      <c r="K534" s="4" t="s">
        <v>622</v>
      </c>
      <c r="L534" s="145">
        <v>44522.0</v>
      </c>
      <c r="M534" s="115">
        <v>0.5365625</v>
      </c>
      <c r="N534" s="4"/>
      <c r="O534" s="4"/>
      <c r="P534" s="116" t="b">
        <f>IFNA(IF(VLOOKUP($A534,'Add from APT'!$AA$2:$AC808,3,FALSE)&gt;0,TRUE,FALSE),"ER - NOT IN APT")</f>
        <v>0</v>
      </c>
      <c r="Q534" s="82" t="str">
        <f>IF(ISLOGICAL(P534),IF(P534,"ER - REPS IN APT", IFNA(VLOOKUP($A534,RAW_APT!$A$3:$M808,7,FALSE),"ER - NOT IN APT")),P534)</f>
        <v>Result</v>
      </c>
      <c r="R534" s="117" t="b">
        <f t="shared" si="2"/>
        <v>1</v>
      </c>
      <c r="S534" s="116">
        <f t="shared" si="3"/>
        <v>1</v>
      </c>
      <c r="T534" s="146"/>
      <c r="U534" s="147"/>
      <c r="V534" s="147"/>
      <c r="W534" s="147"/>
      <c r="X534" s="120" t="b">
        <f t="shared" si="4"/>
        <v>0</v>
      </c>
      <c r="Y534" s="121" t="b">
        <v>0</v>
      </c>
      <c r="Z534" s="122" t="str">
        <f t="shared" si="5"/>
        <v/>
      </c>
      <c r="AA534" s="122" t="b">
        <f t="shared" si="6"/>
        <v>0</v>
      </c>
      <c r="AB534" s="147" t="b">
        <v>0</v>
      </c>
      <c r="AC534" s="148">
        <v>132.0</v>
      </c>
      <c r="AD534" s="149" t="b">
        <v>0</v>
      </c>
      <c r="AE534" s="125" t="str">
        <f t="shared" si="7"/>
        <v/>
      </c>
      <c r="AF534" s="117" t="b">
        <f t="shared" si="8"/>
        <v>0</v>
      </c>
      <c r="AG534" s="126" t="b">
        <f t="shared" si="9"/>
        <v>0</v>
      </c>
      <c r="AH534" s="148"/>
      <c r="AI534" s="150"/>
      <c r="AJ534" s="146"/>
      <c r="AK534" s="83" t="str">
        <f t="shared" si="10"/>
        <v>Negative</v>
      </c>
      <c r="AL534" s="147"/>
      <c r="AM534" s="83" t="s">
        <v>280</v>
      </c>
      <c r="AN534" s="83" t="s">
        <v>287</v>
      </c>
      <c r="AO534" s="83" t="str">
        <f>IFERROR(__xludf.DUMMYFUNCTION("IF($AG534, ""DELETED"",TRIM(JOIN("" "",D534:E534)))"),"")</f>
        <v/>
      </c>
      <c r="AP534" s="83" t="str">
        <f t="shared" ref="AP534:AQ534" si="558">IF($AG534, "DELETED", TRIM(CONCATENATE(F534,I534,U534)))</f>
        <v/>
      </c>
      <c r="AQ534" s="83" t="str">
        <f t="shared" si="558"/>
        <v/>
      </c>
      <c r="AR534" s="83" t="str">
        <f>IFERROR(__xludf.DUMMYFUNCTION("IF($AG534, ""DELETED"", TRIM(JOIN("" "",AP534,AQ534)))"),"")</f>
        <v/>
      </c>
      <c r="AS534" s="127"/>
      <c r="AT534" s="128" t="b">
        <f t="shared" si="12"/>
        <v>0</v>
      </c>
      <c r="AU534" s="128" t="str">
        <f t="shared" si="13"/>
        <v/>
      </c>
      <c r="AV534" s="128" t="str">
        <f t="shared" si="14"/>
        <v/>
      </c>
      <c r="AW534" s="128" t="str">
        <f t="shared" si="15"/>
        <v/>
      </c>
      <c r="AX534" s="129" t="str">
        <f t="shared" si="16"/>
        <v/>
      </c>
      <c r="AY534" s="143"/>
      <c r="AZ534" s="130"/>
      <c r="BA534" s="131" t="str">
        <f t="shared" si="17"/>
        <v/>
      </c>
      <c r="BB534" s="143"/>
      <c r="BC534" s="143"/>
      <c r="BD534" s="132"/>
      <c r="BE534" s="141"/>
      <c r="BF534" s="134" t="str">
        <f t="shared" si="18"/>
        <v/>
      </c>
      <c r="BG534" s="135" t="str">
        <f t="shared" si="19"/>
        <v>FLB3949__44522_0.145497685185185___Negative_44522_0.5365625_</v>
      </c>
      <c r="BH534" s="136" t="str">
        <f t="shared" si="20"/>
        <v/>
      </c>
      <c r="BI534" s="141" t="s">
        <v>1455</v>
      </c>
      <c r="BJ534" s="137" t="str">
        <f t="shared" si="21"/>
        <v>FLE562</v>
      </c>
      <c r="BK534" s="138" t="b">
        <f t="shared" si="22"/>
        <v>0</v>
      </c>
      <c r="BL534" s="137" t="str">
        <f t="shared" si="23"/>
        <v/>
      </c>
      <c r="BM534" s="132"/>
      <c r="BN534" s="8" t="b">
        <f t="shared" si="24"/>
        <v>1</v>
      </c>
      <c r="BO534" s="139" t="b">
        <f t="shared" si="25"/>
        <v>0</v>
      </c>
      <c r="BP534" s="140" t="b">
        <f t="shared" si="26"/>
        <v>1</v>
      </c>
      <c r="BQ534" s="4"/>
      <c r="BR534" s="4" t="str">
        <f t="shared" si="27"/>
        <v/>
      </c>
      <c r="BS534" s="4"/>
      <c r="BT534" s="4"/>
    </row>
    <row r="535">
      <c r="A535" s="4" t="s">
        <v>1456</v>
      </c>
      <c r="B535" s="144">
        <v>44522.0</v>
      </c>
      <c r="C535" s="115">
        <v>0.14581018518518518</v>
      </c>
      <c r="D535" s="4"/>
      <c r="E535" s="143"/>
      <c r="F535" s="4"/>
      <c r="G535" s="4"/>
      <c r="H535" s="151"/>
      <c r="I535" s="4"/>
      <c r="J535" s="4"/>
      <c r="K535" s="4" t="s">
        <v>622</v>
      </c>
      <c r="L535" s="145">
        <v>44522.0</v>
      </c>
      <c r="M535" s="115">
        <v>0.5365625</v>
      </c>
      <c r="N535" s="4"/>
      <c r="O535" s="4"/>
      <c r="P535" s="116" t="b">
        <f>IFNA(IF(VLOOKUP($A535,'Add from APT'!$AA$2:$AC808,3,FALSE)&gt;0,TRUE,FALSE),"ER - NOT IN APT")</f>
        <v>0</v>
      </c>
      <c r="Q535" s="82" t="str">
        <f>IF(ISLOGICAL(P535),IF(P535,"ER - REPS IN APT", IFNA(VLOOKUP($A535,RAW_APT!$A$3:$M808,7,FALSE),"ER - NOT IN APT")),P535)</f>
        <v>Result</v>
      </c>
      <c r="R535" s="117" t="b">
        <f t="shared" si="2"/>
        <v>1</v>
      </c>
      <c r="S535" s="116">
        <f t="shared" si="3"/>
        <v>1</v>
      </c>
      <c r="T535" s="146"/>
      <c r="U535" s="147"/>
      <c r="V535" s="147"/>
      <c r="W535" s="147"/>
      <c r="X535" s="120" t="b">
        <f t="shared" si="4"/>
        <v>0</v>
      </c>
      <c r="Y535" s="121" t="b">
        <v>0</v>
      </c>
      <c r="Z535" s="122" t="str">
        <f t="shared" si="5"/>
        <v/>
      </c>
      <c r="AA535" s="122" t="b">
        <f t="shared" si="6"/>
        <v>0</v>
      </c>
      <c r="AB535" s="147" t="b">
        <v>0</v>
      </c>
      <c r="AC535" s="148">
        <v>131.0</v>
      </c>
      <c r="AD535" s="149" t="b">
        <v>0</v>
      </c>
      <c r="AE535" s="125" t="str">
        <f t="shared" si="7"/>
        <v/>
      </c>
      <c r="AF535" s="117" t="b">
        <f t="shared" si="8"/>
        <v>0</v>
      </c>
      <c r="AG535" s="126" t="b">
        <f t="shared" si="9"/>
        <v>0</v>
      </c>
      <c r="AH535" s="148"/>
      <c r="AI535" s="150"/>
      <c r="AJ535" s="146"/>
      <c r="AK535" s="83" t="str">
        <f t="shared" si="10"/>
        <v>Negative</v>
      </c>
      <c r="AL535" s="147"/>
      <c r="AM535" s="83" t="s">
        <v>280</v>
      </c>
      <c r="AN535" s="83" t="s">
        <v>352</v>
      </c>
      <c r="AO535" s="83" t="str">
        <f>IFERROR(__xludf.DUMMYFUNCTION("IF($AG535, ""DELETED"",TRIM(JOIN("" "",D535:E535)))"),"")</f>
        <v/>
      </c>
      <c r="AP535" s="83" t="str">
        <f t="shared" ref="AP535:AQ535" si="559">IF($AG535, "DELETED", TRIM(CONCATENATE(F535,I535,U535)))</f>
        <v/>
      </c>
      <c r="AQ535" s="83" t="str">
        <f t="shared" si="559"/>
        <v/>
      </c>
      <c r="AR535" s="83" t="str">
        <f>IFERROR(__xludf.DUMMYFUNCTION("IF($AG535, ""DELETED"", TRIM(JOIN("" "",AP535,AQ535)))"),"")</f>
        <v/>
      </c>
      <c r="AS535" s="127"/>
      <c r="AT535" s="128" t="b">
        <f t="shared" si="12"/>
        <v>0</v>
      </c>
      <c r="AU535" s="128" t="str">
        <f t="shared" si="13"/>
        <v/>
      </c>
      <c r="AV535" s="128" t="str">
        <f t="shared" si="14"/>
        <v/>
      </c>
      <c r="AW535" s="128" t="str">
        <f t="shared" si="15"/>
        <v/>
      </c>
      <c r="AX535" s="129" t="str">
        <f t="shared" si="16"/>
        <v/>
      </c>
      <c r="AY535" s="143"/>
      <c r="AZ535" s="130"/>
      <c r="BA535" s="131" t="str">
        <f t="shared" si="17"/>
        <v/>
      </c>
      <c r="BB535" s="143"/>
      <c r="BC535" s="143"/>
      <c r="BD535" s="132"/>
      <c r="BE535" s="141"/>
      <c r="BF535" s="134" t="str">
        <f t="shared" si="18"/>
        <v/>
      </c>
      <c r="BG535" s="135" t="str">
        <f t="shared" si="19"/>
        <v>FLB2739__44522_0.145810185185185___Negative_44522_0.5365625_</v>
      </c>
      <c r="BH535" s="136" t="str">
        <f t="shared" si="20"/>
        <v/>
      </c>
      <c r="BI535" s="141" t="s">
        <v>1457</v>
      </c>
      <c r="BJ535" s="137" t="str">
        <f t="shared" si="21"/>
        <v>FLE563</v>
      </c>
      <c r="BK535" s="138" t="b">
        <f t="shared" si="22"/>
        <v>0</v>
      </c>
      <c r="BL535" s="137" t="str">
        <f t="shared" si="23"/>
        <v/>
      </c>
      <c r="BM535" s="132"/>
      <c r="BN535" s="8" t="b">
        <f t="shared" si="24"/>
        <v>1</v>
      </c>
      <c r="BO535" s="139" t="b">
        <f t="shared" si="25"/>
        <v>0</v>
      </c>
      <c r="BP535" s="140" t="b">
        <f t="shared" si="26"/>
        <v>1</v>
      </c>
      <c r="BQ535" s="4"/>
      <c r="BR535" s="4" t="str">
        <f t="shared" si="27"/>
        <v/>
      </c>
      <c r="BS535" s="4"/>
      <c r="BT535" s="4"/>
    </row>
    <row r="536">
      <c r="A536" s="4" t="s">
        <v>1458</v>
      </c>
      <c r="B536" s="144">
        <v>44522.0</v>
      </c>
      <c r="C536" s="115">
        <v>0.21237268518518518</v>
      </c>
      <c r="D536" s="4"/>
      <c r="E536" s="143"/>
      <c r="F536" s="4"/>
      <c r="G536" s="4"/>
      <c r="H536" s="151"/>
      <c r="I536" s="4"/>
      <c r="J536" s="4"/>
      <c r="K536" s="4" t="s">
        <v>622</v>
      </c>
      <c r="L536" s="145">
        <v>44522.0</v>
      </c>
      <c r="M536" s="115">
        <v>0.5365625</v>
      </c>
      <c r="N536" s="4"/>
      <c r="O536" s="4"/>
      <c r="P536" s="116" t="b">
        <f>IFNA(IF(VLOOKUP($A536,'Add from APT'!$AA$2:$AC808,3,FALSE)&gt;0,TRUE,FALSE),"ER - NOT IN APT")</f>
        <v>0</v>
      </c>
      <c r="Q536" s="82" t="str">
        <f>IF(ISLOGICAL(P536),IF(P536,"ER - REPS IN APT", IFNA(VLOOKUP($A536,RAW_APT!$A$3:$M808,7,FALSE),"ER - NOT IN APT")),P536)</f>
        <v>Result</v>
      </c>
      <c r="R536" s="117" t="b">
        <f t="shared" si="2"/>
        <v>1</v>
      </c>
      <c r="S536" s="116">
        <f t="shared" si="3"/>
        <v>1</v>
      </c>
      <c r="T536" s="146"/>
      <c r="U536" s="147"/>
      <c r="V536" s="147"/>
      <c r="W536" s="147"/>
      <c r="X536" s="120" t="b">
        <f t="shared" si="4"/>
        <v>0</v>
      </c>
      <c r="Y536" s="121" t="b">
        <v>0</v>
      </c>
      <c r="Z536" s="122" t="str">
        <f t="shared" si="5"/>
        <v/>
      </c>
      <c r="AA536" s="122" t="b">
        <f t="shared" si="6"/>
        <v>0</v>
      </c>
      <c r="AB536" s="147" t="b">
        <v>0</v>
      </c>
      <c r="AC536" s="148">
        <v>130.0</v>
      </c>
      <c r="AD536" s="149" t="b">
        <v>0</v>
      </c>
      <c r="AE536" s="125" t="str">
        <f t="shared" si="7"/>
        <v/>
      </c>
      <c r="AF536" s="117" t="b">
        <f t="shared" si="8"/>
        <v>0</v>
      </c>
      <c r="AG536" s="126" t="b">
        <f t="shared" si="9"/>
        <v>0</v>
      </c>
      <c r="AH536" s="148"/>
      <c r="AI536" s="150"/>
      <c r="AJ536" s="146"/>
      <c r="AK536" s="83" t="str">
        <f t="shared" si="10"/>
        <v>Negative</v>
      </c>
      <c r="AL536" s="147"/>
      <c r="AM536" s="83" t="s">
        <v>280</v>
      </c>
      <c r="AN536" s="83" t="s">
        <v>305</v>
      </c>
      <c r="AO536" s="83" t="str">
        <f>IFERROR(__xludf.DUMMYFUNCTION("IF($AG536, ""DELETED"",TRIM(JOIN("" "",D536:E536)))"),"")</f>
        <v/>
      </c>
      <c r="AP536" s="83" t="str">
        <f t="shared" ref="AP536:AQ536" si="560">IF($AG536, "DELETED", TRIM(CONCATENATE(F536,I536,U536)))</f>
        <v/>
      </c>
      <c r="AQ536" s="83" t="str">
        <f t="shared" si="560"/>
        <v/>
      </c>
      <c r="AR536" s="83" t="str">
        <f>IFERROR(__xludf.DUMMYFUNCTION("IF($AG536, ""DELETED"", TRIM(JOIN("" "",AP536,AQ536)))"),"")</f>
        <v/>
      </c>
      <c r="AS536" s="127"/>
      <c r="AT536" s="128" t="b">
        <f t="shared" si="12"/>
        <v>0</v>
      </c>
      <c r="AU536" s="128" t="str">
        <f t="shared" si="13"/>
        <v/>
      </c>
      <c r="AV536" s="128" t="str">
        <f t="shared" si="14"/>
        <v/>
      </c>
      <c r="AW536" s="128" t="str">
        <f t="shared" si="15"/>
        <v/>
      </c>
      <c r="AX536" s="129" t="str">
        <f t="shared" si="16"/>
        <v/>
      </c>
      <c r="AY536" s="143"/>
      <c r="AZ536" s="130"/>
      <c r="BA536" s="131" t="str">
        <f t="shared" si="17"/>
        <v/>
      </c>
      <c r="BB536" s="143"/>
      <c r="BC536" s="143"/>
      <c r="BD536" s="132"/>
      <c r="BE536" s="141"/>
      <c r="BF536" s="134" t="str">
        <f t="shared" si="18"/>
        <v/>
      </c>
      <c r="BG536" s="135" t="str">
        <f t="shared" si="19"/>
        <v>FLB3984__44522_0.212372685185185___Negative_44522_0.5365625_</v>
      </c>
      <c r="BH536" s="136" t="str">
        <f t="shared" si="20"/>
        <v/>
      </c>
      <c r="BI536" s="141" t="s">
        <v>1459</v>
      </c>
      <c r="BJ536" s="137" t="str">
        <f t="shared" si="21"/>
        <v>FLE564</v>
      </c>
      <c r="BK536" s="138" t="b">
        <f t="shared" si="22"/>
        <v>0</v>
      </c>
      <c r="BL536" s="137" t="str">
        <f t="shared" si="23"/>
        <v/>
      </c>
      <c r="BM536" s="132"/>
      <c r="BN536" s="8" t="b">
        <f t="shared" si="24"/>
        <v>1</v>
      </c>
      <c r="BO536" s="139" t="b">
        <f t="shared" si="25"/>
        <v>0</v>
      </c>
      <c r="BP536" s="140" t="b">
        <f t="shared" si="26"/>
        <v>1</v>
      </c>
      <c r="BQ536" s="4"/>
      <c r="BR536" s="4" t="str">
        <f t="shared" si="27"/>
        <v/>
      </c>
      <c r="BS536" s="4"/>
      <c r="BT536" s="4"/>
    </row>
    <row r="537">
      <c r="A537" s="4" t="s">
        <v>1460</v>
      </c>
      <c r="B537" s="144">
        <v>44522.0</v>
      </c>
      <c r="C537" s="115">
        <v>0.21408564814814815</v>
      </c>
      <c r="D537" s="4"/>
      <c r="E537" s="143"/>
      <c r="F537" s="4"/>
      <c r="G537" s="4"/>
      <c r="H537" s="151"/>
      <c r="I537" s="4"/>
      <c r="J537" s="4"/>
      <c r="K537" s="4" t="s">
        <v>622</v>
      </c>
      <c r="L537" s="145">
        <v>44522.0</v>
      </c>
      <c r="M537" s="115">
        <v>0.5365625</v>
      </c>
      <c r="N537" s="4"/>
      <c r="O537" s="4"/>
      <c r="P537" s="116" t="b">
        <f>IFNA(IF(VLOOKUP($A537,'Add from APT'!$AA$2:$AC808,3,FALSE)&gt;0,TRUE,FALSE),"ER - NOT IN APT")</f>
        <v>0</v>
      </c>
      <c r="Q537" s="82" t="str">
        <f>IF(ISLOGICAL(P537),IF(P537,"ER - REPS IN APT", IFNA(VLOOKUP($A537,RAW_APT!$A$3:$M808,7,FALSE),"ER - NOT IN APT")),P537)</f>
        <v>Result</v>
      </c>
      <c r="R537" s="117" t="b">
        <f t="shared" si="2"/>
        <v>1</v>
      </c>
      <c r="S537" s="116">
        <f t="shared" si="3"/>
        <v>1</v>
      </c>
      <c r="T537" s="146"/>
      <c r="U537" s="147"/>
      <c r="V537" s="147"/>
      <c r="W537" s="147"/>
      <c r="X537" s="120" t="b">
        <f t="shared" si="4"/>
        <v>0</v>
      </c>
      <c r="Y537" s="121" t="b">
        <v>0</v>
      </c>
      <c r="Z537" s="122" t="str">
        <f t="shared" si="5"/>
        <v/>
      </c>
      <c r="AA537" s="122" t="b">
        <f t="shared" si="6"/>
        <v>0</v>
      </c>
      <c r="AB537" s="147" t="b">
        <v>0</v>
      </c>
      <c r="AC537" s="148">
        <v>129.0</v>
      </c>
      <c r="AD537" s="149" t="b">
        <v>0</v>
      </c>
      <c r="AE537" s="125" t="str">
        <f t="shared" si="7"/>
        <v/>
      </c>
      <c r="AF537" s="117" t="b">
        <f t="shared" si="8"/>
        <v>0</v>
      </c>
      <c r="AG537" s="126" t="b">
        <f t="shared" si="9"/>
        <v>0</v>
      </c>
      <c r="AH537" s="148"/>
      <c r="AI537" s="150"/>
      <c r="AJ537" s="146"/>
      <c r="AK537" s="83" t="str">
        <f t="shared" si="10"/>
        <v>Negative</v>
      </c>
      <c r="AL537" s="147"/>
      <c r="AM537" s="83" t="s">
        <v>280</v>
      </c>
      <c r="AN537" s="83" t="s">
        <v>363</v>
      </c>
      <c r="AO537" s="83" t="str">
        <f>IFERROR(__xludf.DUMMYFUNCTION("IF($AG537, ""DELETED"",TRIM(JOIN("" "",D537:E537)))"),"")</f>
        <v/>
      </c>
      <c r="AP537" s="83" t="str">
        <f t="shared" ref="AP537:AQ537" si="561">IF($AG537, "DELETED", TRIM(CONCATENATE(F537,I537,U537)))</f>
        <v/>
      </c>
      <c r="AQ537" s="83" t="str">
        <f t="shared" si="561"/>
        <v/>
      </c>
      <c r="AR537" s="83" t="str">
        <f>IFERROR(__xludf.DUMMYFUNCTION("IF($AG537, ""DELETED"", TRIM(JOIN("" "",AP537,AQ537)))"),"")</f>
        <v/>
      </c>
      <c r="AS537" s="127"/>
      <c r="AT537" s="128" t="b">
        <f t="shared" si="12"/>
        <v>0</v>
      </c>
      <c r="AU537" s="128" t="str">
        <f t="shared" si="13"/>
        <v/>
      </c>
      <c r="AV537" s="128" t="str">
        <f t="shared" si="14"/>
        <v/>
      </c>
      <c r="AW537" s="128" t="str">
        <f t="shared" si="15"/>
        <v/>
      </c>
      <c r="AX537" s="129" t="str">
        <f t="shared" si="16"/>
        <v/>
      </c>
      <c r="AY537" s="143"/>
      <c r="AZ537" s="130"/>
      <c r="BA537" s="131" t="str">
        <f t="shared" si="17"/>
        <v/>
      </c>
      <c r="BB537" s="143"/>
      <c r="BC537" s="143"/>
      <c r="BD537" s="132"/>
      <c r="BE537" s="141"/>
      <c r="BF537" s="134" t="str">
        <f t="shared" si="18"/>
        <v/>
      </c>
      <c r="BG537" s="135" t="str">
        <f t="shared" si="19"/>
        <v>FLB3961__44522_0.214085648148148___Negative_44522_0.5365625_</v>
      </c>
      <c r="BH537" s="136" t="str">
        <f t="shared" si="20"/>
        <v/>
      </c>
      <c r="BI537" s="141" t="s">
        <v>1461</v>
      </c>
      <c r="BJ537" s="137" t="str">
        <f t="shared" si="21"/>
        <v>FLE565</v>
      </c>
      <c r="BK537" s="138" t="b">
        <f t="shared" si="22"/>
        <v>0</v>
      </c>
      <c r="BL537" s="137" t="str">
        <f t="shared" si="23"/>
        <v/>
      </c>
      <c r="BM537" s="132"/>
      <c r="BN537" s="8" t="b">
        <f t="shared" si="24"/>
        <v>1</v>
      </c>
      <c r="BO537" s="139" t="b">
        <f t="shared" si="25"/>
        <v>0</v>
      </c>
      <c r="BP537" s="140" t="b">
        <f t="shared" si="26"/>
        <v>1</v>
      </c>
      <c r="BQ537" s="4"/>
      <c r="BR537" s="4" t="str">
        <f t="shared" si="27"/>
        <v/>
      </c>
      <c r="BS537" s="4"/>
      <c r="BT537" s="4"/>
    </row>
    <row r="538">
      <c r="A538" s="143" t="s">
        <v>1462</v>
      </c>
      <c r="B538" s="144">
        <v>44522.0</v>
      </c>
      <c r="C538" s="115">
        <v>0.21493055555555557</v>
      </c>
      <c r="D538" s="4"/>
      <c r="E538" s="143"/>
      <c r="F538" s="149"/>
      <c r="G538" s="147"/>
      <c r="H538" s="151"/>
      <c r="I538" s="4"/>
      <c r="J538" s="4"/>
      <c r="K538" s="4" t="s">
        <v>622</v>
      </c>
      <c r="L538" s="145">
        <v>44522.0</v>
      </c>
      <c r="M538" s="115">
        <v>0.5365625</v>
      </c>
      <c r="N538" s="151"/>
      <c r="O538" s="4"/>
      <c r="P538" s="116" t="b">
        <f>IFNA(IF(VLOOKUP($A538,'Add from APT'!$AA$2:$AC808,3,FALSE)&gt;0,TRUE,FALSE),"ER - NOT IN APT")</f>
        <v>0</v>
      </c>
      <c r="Q538" s="82" t="str">
        <f>IF(ISLOGICAL(P538),IF(P538,"ER - REPS IN APT", IFNA(VLOOKUP($A538,RAW_APT!$A$3:$M808,7,FALSE),"ER - NOT IN APT")),P538)</f>
        <v>Result</v>
      </c>
      <c r="R538" s="117" t="b">
        <f t="shared" si="2"/>
        <v>1</v>
      </c>
      <c r="S538" s="116">
        <f t="shared" si="3"/>
        <v>1</v>
      </c>
      <c r="T538" s="148">
        <v>0.0</v>
      </c>
      <c r="U538" s="149"/>
      <c r="V538" s="147"/>
      <c r="W538" s="147"/>
      <c r="X538" s="120" t="b">
        <f t="shared" si="4"/>
        <v>0</v>
      </c>
      <c r="Y538" s="121" t="b">
        <v>0</v>
      </c>
      <c r="Z538" s="122" t="str">
        <f t="shared" si="5"/>
        <v/>
      </c>
      <c r="AA538" s="122" t="b">
        <f t="shared" si="6"/>
        <v>0</v>
      </c>
      <c r="AB538" s="147" t="b">
        <v>0</v>
      </c>
      <c r="AC538" s="148">
        <v>584.0</v>
      </c>
      <c r="AD538" s="149" t="b">
        <v>1</v>
      </c>
      <c r="AE538" s="125" t="str">
        <f t="shared" si="7"/>
        <v/>
      </c>
      <c r="AF538" s="117" t="b">
        <f t="shared" si="8"/>
        <v>0</v>
      </c>
      <c r="AG538" s="126" t="b">
        <f t="shared" si="9"/>
        <v>0</v>
      </c>
      <c r="AH538" s="148"/>
      <c r="AI538" s="150"/>
      <c r="AJ538" s="146"/>
      <c r="AK538" s="83" t="str">
        <f t="shared" si="10"/>
        <v>Negative</v>
      </c>
      <c r="AL538" s="147"/>
      <c r="AM538" s="83" t="s">
        <v>280</v>
      </c>
      <c r="AN538" s="83" t="s">
        <v>1390</v>
      </c>
      <c r="AO538" s="83" t="str">
        <f>IFERROR(__xludf.DUMMYFUNCTION("IF($AG538, ""DELETED"",TRIM(JOIN("" "",D538:E538)))"),"")</f>
        <v/>
      </c>
      <c r="AP538" s="83" t="str">
        <f t="shared" ref="AP538:AQ538" si="562">IF($AG538, "DELETED", TRIM(CONCATENATE(F538,I538,U538)))</f>
        <v/>
      </c>
      <c r="AQ538" s="83" t="str">
        <f t="shared" si="562"/>
        <v/>
      </c>
      <c r="AR538" s="83" t="str">
        <f>IFERROR(__xludf.DUMMYFUNCTION("IF($AG538, ""DELETED"", TRIM(JOIN("" "",AP538,AQ538)))"),"")</f>
        <v/>
      </c>
      <c r="AS538" s="127"/>
      <c r="AT538" s="128" t="b">
        <f t="shared" si="12"/>
        <v>0</v>
      </c>
      <c r="AU538" s="128" t="str">
        <f t="shared" si="13"/>
        <v/>
      </c>
      <c r="AV538" s="128" t="str">
        <f t="shared" si="14"/>
        <v/>
      </c>
      <c r="AW538" s="128" t="str">
        <f t="shared" si="15"/>
        <v/>
      </c>
      <c r="AX538" s="129" t="str">
        <f t="shared" si="16"/>
        <v/>
      </c>
      <c r="AY538" s="143"/>
      <c r="AZ538" s="130"/>
      <c r="BA538" s="131" t="str">
        <f t="shared" si="17"/>
        <v/>
      </c>
      <c r="BB538" s="143"/>
      <c r="BC538" s="143"/>
      <c r="BD538" s="132"/>
      <c r="BE538" s="141"/>
      <c r="BF538" s="134" t="str">
        <f t="shared" si="18"/>
        <v/>
      </c>
      <c r="BG538" s="135" t="str">
        <f t="shared" si="19"/>
        <v>FLB4100__44522_0.214930555555556___Negative_44522_0.5365625_</v>
      </c>
      <c r="BH538" s="136" t="str">
        <f t="shared" si="20"/>
        <v/>
      </c>
      <c r="BI538" s="141" t="s">
        <v>1463</v>
      </c>
      <c r="BJ538" s="137" t="str">
        <f t="shared" si="21"/>
        <v>FLE566</v>
      </c>
      <c r="BK538" s="138" t="b">
        <f t="shared" si="22"/>
        <v>0</v>
      </c>
      <c r="BL538" s="137" t="str">
        <f t="shared" si="23"/>
        <v/>
      </c>
      <c r="BM538" s="132"/>
      <c r="BN538" s="8" t="b">
        <f t="shared" si="24"/>
        <v>1</v>
      </c>
      <c r="BO538" s="139" t="b">
        <f t="shared" si="25"/>
        <v>0</v>
      </c>
      <c r="BP538" s="140" t="b">
        <f t="shared" si="26"/>
        <v>1</v>
      </c>
      <c r="BQ538" s="4"/>
      <c r="BR538" s="4" t="str">
        <f t="shared" si="27"/>
        <v/>
      </c>
      <c r="BS538" s="4"/>
      <c r="BT538" s="4"/>
    </row>
    <row r="539">
      <c r="A539" s="4" t="s">
        <v>1464</v>
      </c>
      <c r="B539" s="144">
        <v>44522.0</v>
      </c>
      <c r="C539" s="115">
        <v>0.21658564814814815</v>
      </c>
      <c r="D539" s="4"/>
      <c r="E539" s="143"/>
      <c r="F539" s="4"/>
      <c r="G539" s="4"/>
      <c r="H539" s="151"/>
      <c r="I539" s="4"/>
      <c r="J539" s="4"/>
      <c r="K539" s="4" t="s">
        <v>622</v>
      </c>
      <c r="L539" s="145">
        <v>44522.0</v>
      </c>
      <c r="M539" s="115">
        <v>0.5365625</v>
      </c>
      <c r="N539" s="4"/>
      <c r="O539" s="4"/>
      <c r="P539" s="116" t="b">
        <f>IFNA(IF(VLOOKUP($A539,'Add from APT'!$AA$2:$AC808,3,FALSE)&gt;0,TRUE,FALSE),"ER - NOT IN APT")</f>
        <v>0</v>
      </c>
      <c r="Q539" s="82" t="str">
        <f>IF(ISLOGICAL(P539),IF(P539,"ER - REPS IN APT", IFNA(VLOOKUP($A539,RAW_APT!$A$3:$M808,7,FALSE),"ER - NOT IN APT")),P539)</f>
        <v>Result</v>
      </c>
      <c r="R539" s="117" t="b">
        <f t="shared" si="2"/>
        <v>1</v>
      </c>
      <c r="S539" s="116">
        <f t="shared" si="3"/>
        <v>1</v>
      </c>
      <c r="T539" s="146"/>
      <c r="U539" s="147"/>
      <c r="V539" s="147"/>
      <c r="W539" s="147"/>
      <c r="X539" s="120" t="b">
        <f t="shared" si="4"/>
        <v>0</v>
      </c>
      <c r="Y539" s="121" t="b">
        <v>0</v>
      </c>
      <c r="Z539" s="122" t="str">
        <f t="shared" si="5"/>
        <v/>
      </c>
      <c r="AA539" s="122" t="b">
        <f t="shared" si="6"/>
        <v>0</v>
      </c>
      <c r="AB539" s="147" t="b">
        <v>0</v>
      </c>
      <c r="AC539" s="148">
        <v>128.0</v>
      </c>
      <c r="AD539" s="149" t="b">
        <v>0</v>
      </c>
      <c r="AE539" s="125" t="str">
        <f t="shared" si="7"/>
        <v/>
      </c>
      <c r="AF539" s="117" t="b">
        <f t="shared" si="8"/>
        <v>0</v>
      </c>
      <c r="AG539" s="126" t="b">
        <f t="shared" si="9"/>
        <v>0</v>
      </c>
      <c r="AH539" s="148"/>
      <c r="AI539" s="150"/>
      <c r="AJ539" s="146"/>
      <c r="AK539" s="83" t="str">
        <f t="shared" si="10"/>
        <v>Negative</v>
      </c>
      <c r="AL539" s="147"/>
      <c r="AM539" s="83" t="s">
        <v>280</v>
      </c>
      <c r="AN539" s="83" t="s">
        <v>413</v>
      </c>
      <c r="AO539" s="83" t="str">
        <f>IFERROR(__xludf.DUMMYFUNCTION("IF($AG539, ""DELETED"",TRIM(JOIN("" "",D539:E539)))"),"")</f>
        <v/>
      </c>
      <c r="AP539" s="83" t="str">
        <f t="shared" ref="AP539:AQ539" si="563">IF($AG539, "DELETED", TRIM(CONCATENATE(F539,I539,U539)))</f>
        <v/>
      </c>
      <c r="AQ539" s="83" t="str">
        <f t="shared" si="563"/>
        <v/>
      </c>
      <c r="AR539" s="83" t="str">
        <f>IFERROR(__xludf.DUMMYFUNCTION("IF($AG539, ""DELETED"", TRIM(JOIN("" "",AP539,AQ539)))"),"")</f>
        <v/>
      </c>
      <c r="AS539" s="127"/>
      <c r="AT539" s="128" t="b">
        <f t="shared" si="12"/>
        <v>0</v>
      </c>
      <c r="AU539" s="128" t="str">
        <f t="shared" si="13"/>
        <v/>
      </c>
      <c r="AV539" s="128" t="str">
        <f t="shared" si="14"/>
        <v/>
      </c>
      <c r="AW539" s="128" t="str">
        <f t="shared" si="15"/>
        <v/>
      </c>
      <c r="AX539" s="129" t="str">
        <f t="shared" si="16"/>
        <v/>
      </c>
      <c r="AY539" s="143"/>
      <c r="AZ539" s="130"/>
      <c r="BA539" s="131" t="str">
        <f t="shared" si="17"/>
        <v/>
      </c>
      <c r="BB539" s="143"/>
      <c r="BC539" s="143"/>
      <c r="BD539" s="132"/>
      <c r="BE539" s="141"/>
      <c r="BF539" s="134" t="str">
        <f t="shared" si="18"/>
        <v/>
      </c>
      <c r="BG539" s="135" t="str">
        <f t="shared" si="19"/>
        <v>FLB4406__44522_0.216585648148148___Negative_44522_0.5365625_</v>
      </c>
      <c r="BH539" s="136" t="str">
        <f t="shared" si="20"/>
        <v/>
      </c>
      <c r="BI539" s="141" t="s">
        <v>1465</v>
      </c>
      <c r="BJ539" s="137" t="str">
        <f t="shared" si="21"/>
        <v>FLE567</v>
      </c>
      <c r="BK539" s="138" t="b">
        <f t="shared" si="22"/>
        <v>0</v>
      </c>
      <c r="BL539" s="137" t="str">
        <f t="shared" si="23"/>
        <v/>
      </c>
      <c r="BM539" s="132"/>
      <c r="BN539" s="8" t="b">
        <f t="shared" si="24"/>
        <v>1</v>
      </c>
      <c r="BO539" s="139" t="b">
        <f t="shared" si="25"/>
        <v>0</v>
      </c>
      <c r="BP539" s="140" t="b">
        <f t="shared" si="26"/>
        <v>1</v>
      </c>
      <c r="BQ539" s="4"/>
      <c r="BR539" s="4" t="str">
        <f t="shared" si="27"/>
        <v/>
      </c>
      <c r="BS539" s="4"/>
      <c r="BT539" s="4"/>
    </row>
    <row r="540">
      <c r="A540" s="4" t="s">
        <v>1466</v>
      </c>
      <c r="B540" s="144">
        <v>44522.0</v>
      </c>
      <c r="C540" s="115">
        <v>0.2205787037037037</v>
      </c>
      <c r="D540" s="4"/>
      <c r="E540" s="143"/>
      <c r="F540" s="4"/>
      <c r="G540" s="4"/>
      <c r="H540" s="151"/>
      <c r="I540" s="4"/>
      <c r="J540" s="4"/>
      <c r="K540" s="4" t="s">
        <v>622</v>
      </c>
      <c r="L540" s="145">
        <v>44522.0</v>
      </c>
      <c r="M540" s="115">
        <v>0.5365625</v>
      </c>
      <c r="N540" s="4"/>
      <c r="O540" s="4"/>
      <c r="P540" s="116" t="b">
        <f>IFNA(IF(VLOOKUP($A540,'Add from APT'!$AA$2:$AC808,3,FALSE)&gt;0,TRUE,FALSE),"ER - NOT IN APT")</f>
        <v>0</v>
      </c>
      <c r="Q540" s="82" t="str">
        <f>IF(ISLOGICAL(P540),IF(P540,"ER - REPS IN APT", IFNA(VLOOKUP($A540,RAW_APT!$A$3:$M808,7,FALSE),"ER - NOT IN APT")),P540)</f>
        <v>Result</v>
      </c>
      <c r="R540" s="117" t="b">
        <f t="shared" si="2"/>
        <v>1</v>
      </c>
      <c r="S540" s="116">
        <f t="shared" si="3"/>
        <v>1</v>
      </c>
      <c r="T540" s="146"/>
      <c r="U540" s="147"/>
      <c r="V540" s="147"/>
      <c r="W540" s="147"/>
      <c r="X540" s="120" t="b">
        <f t="shared" si="4"/>
        <v>0</v>
      </c>
      <c r="Y540" s="121" t="b">
        <v>0</v>
      </c>
      <c r="Z540" s="122" t="str">
        <f t="shared" si="5"/>
        <v/>
      </c>
      <c r="AA540" s="122" t="b">
        <f t="shared" si="6"/>
        <v>0</v>
      </c>
      <c r="AB540" s="147" t="b">
        <v>0</v>
      </c>
      <c r="AC540" s="148">
        <v>127.0</v>
      </c>
      <c r="AD540" s="149" t="b">
        <v>0</v>
      </c>
      <c r="AE540" s="125" t="str">
        <f t="shared" si="7"/>
        <v/>
      </c>
      <c r="AF540" s="117" t="b">
        <f t="shared" si="8"/>
        <v>0</v>
      </c>
      <c r="AG540" s="126" t="b">
        <f t="shared" si="9"/>
        <v>0</v>
      </c>
      <c r="AH540" s="148"/>
      <c r="AI540" s="150"/>
      <c r="AJ540" s="146"/>
      <c r="AK540" s="83" t="str">
        <f t="shared" si="10"/>
        <v>Negative</v>
      </c>
      <c r="AL540" s="147"/>
      <c r="AM540" s="83" t="s">
        <v>280</v>
      </c>
      <c r="AN540" s="83" t="s">
        <v>360</v>
      </c>
      <c r="AO540" s="83" t="str">
        <f>IFERROR(__xludf.DUMMYFUNCTION("IF($AG540, ""DELETED"",TRIM(JOIN("" "",D540:E540)))"),"")</f>
        <v/>
      </c>
      <c r="AP540" s="83" t="str">
        <f t="shared" ref="AP540:AQ540" si="564">IF($AG540, "DELETED", TRIM(CONCATENATE(F540,I540,U540)))</f>
        <v/>
      </c>
      <c r="AQ540" s="83" t="str">
        <f t="shared" si="564"/>
        <v/>
      </c>
      <c r="AR540" s="83" t="str">
        <f>IFERROR(__xludf.DUMMYFUNCTION("IF($AG540, ""DELETED"", TRIM(JOIN("" "",AP540,AQ540)))"),"")</f>
        <v/>
      </c>
      <c r="AS540" s="127"/>
      <c r="AT540" s="128" t="b">
        <f t="shared" si="12"/>
        <v>0</v>
      </c>
      <c r="AU540" s="128" t="str">
        <f t="shared" si="13"/>
        <v/>
      </c>
      <c r="AV540" s="128" t="str">
        <f t="shared" si="14"/>
        <v/>
      </c>
      <c r="AW540" s="128" t="str">
        <f t="shared" si="15"/>
        <v/>
      </c>
      <c r="AX540" s="129" t="str">
        <f t="shared" si="16"/>
        <v/>
      </c>
      <c r="AY540" s="143"/>
      <c r="AZ540" s="130"/>
      <c r="BA540" s="131" t="str">
        <f t="shared" si="17"/>
        <v/>
      </c>
      <c r="BB540" s="143"/>
      <c r="BC540" s="143"/>
      <c r="BD540" s="132"/>
      <c r="BE540" s="141"/>
      <c r="BF540" s="134" t="str">
        <f t="shared" si="18"/>
        <v/>
      </c>
      <c r="BG540" s="135" t="str">
        <f t="shared" si="19"/>
        <v>FLB3946__44522_0.220578703703704___Negative_44522_0.5365625_</v>
      </c>
      <c r="BH540" s="136" t="str">
        <f t="shared" si="20"/>
        <v/>
      </c>
      <c r="BI540" s="141" t="s">
        <v>1467</v>
      </c>
      <c r="BJ540" s="137" t="str">
        <f t="shared" si="21"/>
        <v>FLE568</v>
      </c>
      <c r="BK540" s="138" t="b">
        <f t="shared" si="22"/>
        <v>0</v>
      </c>
      <c r="BL540" s="137" t="str">
        <f t="shared" si="23"/>
        <v/>
      </c>
      <c r="BM540" s="132"/>
      <c r="BN540" s="8" t="b">
        <f t="shared" si="24"/>
        <v>1</v>
      </c>
      <c r="BO540" s="139" t="b">
        <f t="shared" si="25"/>
        <v>0</v>
      </c>
      <c r="BP540" s="140" t="b">
        <f t="shared" si="26"/>
        <v>1</v>
      </c>
      <c r="BQ540" s="4"/>
      <c r="BR540" s="4" t="str">
        <f t="shared" si="27"/>
        <v/>
      </c>
      <c r="BS540" s="4"/>
      <c r="BT540" s="4"/>
    </row>
    <row r="541">
      <c r="A541" s="143" t="s">
        <v>1468</v>
      </c>
      <c r="B541" s="144">
        <v>44522.0</v>
      </c>
      <c r="C541" s="115">
        <v>0.22216435185185185</v>
      </c>
      <c r="D541" s="4"/>
      <c r="E541" s="143"/>
      <c r="F541" s="149"/>
      <c r="G541" s="147"/>
      <c r="H541" s="151"/>
      <c r="I541" s="4"/>
      <c r="J541" s="4"/>
      <c r="K541" s="4" t="s">
        <v>622</v>
      </c>
      <c r="L541" s="145">
        <v>44522.0</v>
      </c>
      <c r="M541" s="115">
        <v>0.5365625</v>
      </c>
      <c r="N541" s="151"/>
      <c r="O541" s="4"/>
      <c r="P541" s="116" t="b">
        <f>IFNA(IF(VLOOKUP($A541,'Add from APT'!$AA$2:$AC808,3,FALSE)&gt;0,TRUE,FALSE),"ER - NOT IN APT")</f>
        <v>0</v>
      </c>
      <c r="Q541" s="82" t="str">
        <f>IF(ISLOGICAL(P541),IF(P541,"ER - REPS IN APT", IFNA(VLOOKUP($A541,RAW_APT!$A$3:$M808,7,FALSE),"ER - NOT IN APT")),P541)</f>
        <v>Result</v>
      </c>
      <c r="R541" s="117" t="b">
        <f t="shared" si="2"/>
        <v>1</v>
      </c>
      <c r="S541" s="116">
        <f t="shared" si="3"/>
        <v>1</v>
      </c>
      <c r="T541" s="148">
        <v>0.0</v>
      </c>
      <c r="U541" s="149"/>
      <c r="V541" s="147"/>
      <c r="W541" s="147"/>
      <c r="X541" s="120" t="b">
        <f t="shared" si="4"/>
        <v>0</v>
      </c>
      <c r="Y541" s="121" t="b">
        <v>0</v>
      </c>
      <c r="Z541" s="122" t="str">
        <f t="shared" si="5"/>
        <v/>
      </c>
      <c r="AA541" s="122" t="b">
        <f t="shared" si="6"/>
        <v>0</v>
      </c>
      <c r="AB541" s="147" t="b">
        <v>0</v>
      </c>
      <c r="AC541" s="148">
        <v>583.0</v>
      </c>
      <c r="AD541" s="149" t="b">
        <v>1</v>
      </c>
      <c r="AE541" s="125" t="str">
        <f t="shared" si="7"/>
        <v/>
      </c>
      <c r="AF541" s="117" t="b">
        <f t="shared" si="8"/>
        <v>0</v>
      </c>
      <c r="AG541" s="126" t="b">
        <f t="shared" si="9"/>
        <v>0</v>
      </c>
      <c r="AH541" s="148"/>
      <c r="AI541" s="150"/>
      <c r="AJ541" s="146"/>
      <c r="AK541" s="83" t="str">
        <f t="shared" si="10"/>
        <v>Negative</v>
      </c>
      <c r="AL541" s="147"/>
      <c r="AM541" s="83" t="s">
        <v>280</v>
      </c>
      <c r="AN541" s="83" t="s">
        <v>1469</v>
      </c>
      <c r="AO541" s="83" t="str">
        <f>IFERROR(__xludf.DUMMYFUNCTION("IF($AG541, ""DELETED"",TRIM(JOIN("" "",D541:E541)))"),"")</f>
        <v/>
      </c>
      <c r="AP541" s="83" t="str">
        <f t="shared" ref="AP541:AQ541" si="565">IF($AG541, "DELETED", TRIM(CONCATENATE(F541,I541,U541)))</f>
        <v/>
      </c>
      <c r="AQ541" s="83" t="str">
        <f t="shared" si="565"/>
        <v/>
      </c>
      <c r="AR541" s="83" t="str">
        <f>IFERROR(__xludf.DUMMYFUNCTION("IF($AG541, ""DELETED"", TRIM(JOIN("" "",AP541,AQ541)))"),"")</f>
        <v/>
      </c>
      <c r="AS541" s="127"/>
      <c r="AT541" s="128" t="b">
        <f t="shared" si="12"/>
        <v>0</v>
      </c>
      <c r="AU541" s="128" t="str">
        <f t="shared" si="13"/>
        <v/>
      </c>
      <c r="AV541" s="128" t="str">
        <f t="shared" si="14"/>
        <v/>
      </c>
      <c r="AW541" s="128" t="str">
        <f t="shared" si="15"/>
        <v/>
      </c>
      <c r="AX541" s="129" t="str">
        <f t="shared" si="16"/>
        <v/>
      </c>
      <c r="AY541" s="143"/>
      <c r="AZ541" s="130"/>
      <c r="BA541" s="131" t="str">
        <f t="shared" si="17"/>
        <v/>
      </c>
      <c r="BB541" s="143"/>
      <c r="BC541" s="143"/>
      <c r="BD541" s="132"/>
      <c r="BE541" s="141"/>
      <c r="BF541" s="134" t="str">
        <f t="shared" si="18"/>
        <v/>
      </c>
      <c r="BG541" s="135" t="str">
        <f t="shared" si="19"/>
        <v>FLB3955__44522_0.222164351851852___Negative_44522_0.5365625_</v>
      </c>
      <c r="BH541" s="136" t="str">
        <f t="shared" si="20"/>
        <v/>
      </c>
      <c r="BI541" s="141" t="s">
        <v>1470</v>
      </c>
      <c r="BJ541" s="137" t="str">
        <f t="shared" si="21"/>
        <v>FLE570</v>
      </c>
      <c r="BK541" s="138" t="b">
        <f t="shared" si="22"/>
        <v>0</v>
      </c>
      <c r="BL541" s="137" t="str">
        <f t="shared" si="23"/>
        <v/>
      </c>
      <c r="BM541" s="132"/>
      <c r="BN541" s="8" t="b">
        <f t="shared" si="24"/>
        <v>1</v>
      </c>
      <c r="BO541" s="139" t="b">
        <f t="shared" si="25"/>
        <v>0</v>
      </c>
      <c r="BP541" s="140" t="b">
        <f t="shared" si="26"/>
        <v>1</v>
      </c>
      <c r="BQ541" s="4"/>
      <c r="BR541" s="4" t="str">
        <f t="shared" si="27"/>
        <v/>
      </c>
      <c r="BS541" s="4"/>
      <c r="BT541" s="4"/>
    </row>
    <row r="542">
      <c r="A542" s="4" t="s">
        <v>1471</v>
      </c>
      <c r="B542" s="144">
        <v>44522.0</v>
      </c>
      <c r="C542" s="115">
        <v>0.22244212962962964</v>
      </c>
      <c r="D542" s="4"/>
      <c r="E542" s="143"/>
      <c r="F542" s="4"/>
      <c r="G542" s="4"/>
      <c r="H542" s="151"/>
      <c r="I542" s="4"/>
      <c r="J542" s="4"/>
      <c r="K542" s="4" t="s">
        <v>622</v>
      </c>
      <c r="L542" s="145">
        <v>44522.0</v>
      </c>
      <c r="M542" s="115">
        <v>0.5365625</v>
      </c>
      <c r="N542" s="4"/>
      <c r="O542" s="4"/>
      <c r="P542" s="116" t="b">
        <f>IFNA(IF(VLOOKUP($A542,'Add from APT'!$AA$2:$AC808,3,FALSE)&gt;0,TRUE,FALSE),"ER - NOT IN APT")</f>
        <v>0</v>
      </c>
      <c r="Q542" s="82" t="str">
        <f>IF(ISLOGICAL(P542),IF(P542,"ER - REPS IN APT", IFNA(VLOOKUP($A542,RAW_APT!$A$3:$M808,7,FALSE),"ER - NOT IN APT")),P542)</f>
        <v>Result</v>
      </c>
      <c r="R542" s="117" t="b">
        <f t="shared" si="2"/>
        <v>1</v>
      </c>
      <c r="S542" s="116">
        <f t="shared" si="3"/>
        <v>1</v>
      </c>
      <c r="T542" s="146"/>
      <c r="U542" s="147"/>
      <c r="V542" s="147"/>
      <c r="W542" s="147"/>
      <c r="X542" s="120" t="b">
        <f t="shared" si="4"/>
        <v>0</v>
      </c>
      <c r="Y542" s="121" t="b">
        <v>0</v>
      </c>
      <c r="Z542" s="122" t="str">
        <f t="shared" si="5"/>
        <v/>
      </c>
      <c r="AA542" s="122" t="b">
        <f t="shared" si="6"/>
        <v>0</v>
      </c>
      <c r="AB542" s="147" t="b">
        <v>0</v>
      </c>
      <c r="AC542" s="148">
        <v>126.0</v>
      </c>
      <c r="AD542" s="149" t="b">
        <v>0</v>
      </c>
      <c r="AE542" s="125" t="str">
        <f t="shared" si="7"/>
        <v/>
      </c>
      <c r="AF542" s="117" t="b">
        <f t="shared" si="8"/>
        <v>0</v>
      </c>
      <c r="AG542" s="126" t="b">
        <f t="shared" si="9"/>
        <v>0</v>
      </c>
      <c r="AH542" s="148"/>
      <c r="AI542" s="150"/>
      <c r="AJ542" s="146"/>
      <c r="AK542" s="83" t="str">
        <f t="shared" si="10"/>
        <v>Negative</v>
      </c>
      <c r="AL542" s="147"/>
      <c r="AM542" s="83" t="s">
        <v>280</v>
      </c>
      <c r="AN542" s="83" t="s">
        <v>462</v>
      </c>
      <c r="AO542" s="83" t="str">
        <f>IFERROR(__xludf.DUMMYFUNCTION("IF($AG542, ""DELETED"",TRIM(JOIN("" "",D542:E542)))"),"")</f>
        <v/>
      </c>
      <c r="AP542" s="83" t="str">
        <f t="shared" ref="AP542:AQ542" si="566">IF($AG542, "DELETED", TRIM(CONCATENATE(F542,I542,U542)))</f>
        <v/>
      </c>
      <c r="AQ542" s="83" t="str">
        <f t="shared" si="566"/>
        <v/>
      </c>
      <c r="AR542" s="83" t="str">
        <f>IFERROR(__xludf.DUMMYFUNCTION("IF($AG542, ""DELETED"", TRIM(JOIN("" "",AP542,AQ542)))"),"")</f>
        <v/>
      </c>
      <c r="AS542" s="127"/>
      <c r="AT542" s="128" t="b">
        <f t="shared" si="12"/>
        <v>0</v>
      </c>
      <c r="AU542" s="128" t="str">
        <f t="shared" si="13"/>
        <v/>
      </c>
      <c r="AV542" s="128" t="str">
        <f t="shared" si="14"/>
        <v/>
      </c>
      <c r="AW542" s="128" t="str">
        <f t="shared" si="15"/>
        <v/>
      </c>
      <c r="AX542" s="129" t="str">
        <f t="shared" si="16"/>
        <v/>
      </c>
      <c r="AY542" s="143"/>
      <c r="AZ542" s="130"/>
      <c r="BA542" s="131" t="str">
        <f t="shared" si="17"/>
        <v/>
      </c>
      <c r="BB542" s="143"/>
      <c r="BC542" s="143"/>
      <c r="BD542" s="132"/>
      <c r="BE542" s="141"/>
      <c r="BF542" s="134" t="str">
        <f t="shared" si="18"/>
        <v/>
      </c>
      <c r="BG542" s="135" t="str">
        <f t="shared" si="19"/>
        <v>FLB4402__44522_0.22244212962963___Negative_44522_0.5365625_</v>
      </c>
      <c r="BH542" s="136" t="str">
        <f t="shared" si="20"/>
        <v/>
      </c>
      <c r="BI542" s="141" t="s">
        <v>1472</v>
      </c>
      <c r="BJ542" s="137" t="str">
        <f t="shared" si="21"/>
        <v>FLE571</v>
      </c>
      <c r="BK542" s="138" t="b">
        <f t="shared" si="22"/>
        <v>0</v>
      </c>
      <c r="BL542" s="137" t="str">
        <f t="shared" si="23"/>
        <v/>
      </c>
      <c r="BM542" s="132"/>
      <c r="BN542" s="8" t="b">
        <f t="shared" si="24"/>
        <v>1</v>
      </c>
      <c r="BO542" s="139" t="b">
        <f t="shared" si="25"/>
        <v>0</v>
      </c>
      <c r="BP542" s="140" t="b">
        <f t="shared" si="26"/>
        <v>1</v>
      </c>
      <c r="BQ542" s="4"/>
      <c r="BR542" s="4" t="str">
        <f t="shared" si="27"/>
        <v/>
      </c>
      <c r="BS542" s="4"/>
      <c r="BT542" s="4"/>
    </row>
    <row r="543">
      <c r="A543" s="4" t="s">
        <v>1473</v>
      </c>
      <c r="B543" s="144">
        <v>44522.0</v>
      </c>
      <c r="C543" s="115">
        <v>0.2326851851851852</v>
      </c>
      <c r="D543" s="4"/>
      <c r="E543" s="143"/>
      <c r="F543" s="4"/>
      <c r="G543" s="4"/>
      <c r="H543" s="151"/>
      <c r="I543" s="4"/>
      <c r="J543" s="4"/>
      <c r="K543" s="4" t="s">
        <v>622</v>
      </c>
      <c r="L543" s="145">
        <v>44522.0</v>
      </c>
      <c r="M543" s="115">
        <v>0.5365625</v>
      </c>
      <c r="N543" s="4"/>
      <c r="O543" s="4"/>
      <c r="P543" s="116" t="b">
        <f>IFNA(IF(VLOOKUP($A543,'Add from APT'!$AA$2:$AC808,3,FALSE)&gt;0,TRUE,FALSE),"ER - NOT IN APT")</f>
        <v>0</v>
      </c>
      <c r="Q543" s="82" t="str">
        <f>IF(ISLOGICAL(P543),IF(P543,"ER - REPS IN APT", IFNA(VLOOKUP($A543,RAW_APT!$A$3:$M808,7,FALSE),"ER - NOT IN APT")),P543)</f>
        <v>Result</v>
      </c>
      <c r="R543" s="117" t="b">
        <f t="shared" si="2"/>
        <v>1</v>
      </c>
      <c r="S543" s="116">
        <f t="shared" si="3"/>
        <v>1</v>
      </c>
      <c r="T543" s="146"/>
      <c r="U543" s="147"/>
      <c r="V543" s="147"/>
      <c r="W543" s="147"/>
      <c r="X543" s="120" t="b">
        <f t="shared" si="4"/>
        <v>0</v>
      </c>
      <c r="Y543" s="121" t="b">
        <v>0</v>
      </c>
      <c r="Z543" s="122" t="str">
        <f t="shared" si="5"/>
        <v/>
      </c>
      <c r="AA543" s="122" t="b">
        <f t="shared" si="6"/>
        <v>0</v>
      </c>
      <c r="AB543" s="147" t="b">
        <v>0</v>
      </c>
      <c r="AC543" s="148">
        <v>125.0</v>
      </c>
      <c r="AD543" s="149" t="b">
        <v>0</v>
      </c>
      <c r="AE543" s="125" t="str">
        <f t="shared" si="7"/>
        <v/>
      </c>
      <c r="AF543" s="117" t="b">
        <f t="shared" si="8"/>
        <v>0</v>
      </c>
      <c r="AG543" s="126" t="b">
        <f t="shared" si="9"/>
        <v>0</v>
      </c>
      <c r="AH543" s="148"/>
      <c r="AI543" s="150"/>
      <c r="AJ543" s="146"/>
      <c r="AK543" s="83" t="str">
        <f t="shared" si="10"/>
        <v>Negative</v>
      </c>
      <c r="AL543" s="147"/>
      <c r="AM543" s="83" t="s">
        <v>280</v>
      </c>
      <c r="AN543" s="83" t="s">
        <v>313</v>
      </c>
      <c r="AO543" s="83" t="str">
        <f>IFERROR(__xludf.DUMMYFUNCTION("IF($AG543, ""DELETED"",TRIM(JOIN("" "",D543:E543)))"),"")</f>
        <v/>
      </c>
      <c r="AP543" s="83" t="str">
        <f t="shared" ref="AP543:AQ543" si="567">IF($AG543, "DELETED", TRIM(CONCATENATE(F543,I543,U543)))</f>
        <v/>
      </c>
      <c r="AQ543" s="83" t="str">
        <f t="shared" si="567"/>
        <v/>
      </c>
      <c r="AR543" s="83" t="str">
        <f>IFERROR(__xludf.DUMMYFUNCTION("IF($AG543, ""DELETED"", TRIM(JOIN("" "",AP543,AQ543)))"),"")</f>
        <v/>
      </c>
      <c r="AS543" s="127"/>
      <c r="AT543" s="128" t="b">
        <f t="shared" si="12"/>
        <v>0</v>
      </c>
      <c r="AU543" s="128" t="str">
        <f t="shared" si="13"/>
        <v/>
      </c>
      <c r="AV543" s="128" t="str">
        <f t="shared" si="14"/>
        <v/>
      </c>
      <c r="AW543" s="128" t="str">
        <f t="shared" si="15"/>
        <v/>
      </c>
      <c r="AX543" s="129" t="str">
        <f t="shared" si="16"/>
        <v/>
      </c>
      <c r="AY543" s="143"/>
      <c r="AZ543" s="130"/>
      <c r="BA543" s="131" t="str">
        <f t="shared" si="17"/>
        <v/>
      </c>
      <c r="BB543" s="143"/>
      <c r="BC543" s="143"/>
      <c r="BD543" s="132"/>
      <c r="BE543" s="141"/>
      <c r="BF543" s="134" t="str">
        <f t="shared" si="18"/>
        <v/>
      </c>
      <c r="BG543" s="135" t="str">
        <f t="shared" si="19"/>
        <v>FLB3846__44522_0.232685185185185___Negative_44522_0.5365625_</v>
      </c>
      <c r="BH543" s="136" t="str">
        <f t="shared" si="20"/>
        <v/>
      </c>
      <c r="BI543" s="141" t="s">
        <v>1474</v>
      </c>
      <c r="BJ543" s="137" t="str">
        <f t="shared" si="21"/>
        <v>FLE572</v>
      </c>
      <c r="BK543" s="138" t="b">
        <f t="shared" si="22"/>
        <v>0</v>
      </c>
      <c r="BL543" s="137" t="str">
        <f t="shared" si="23"/>
        <v/>
      </c>
      <c r="BM543" s="132"/>
      <c r="BN543" s="8" t="b">
        <f t="shared" si="24"/>
        <v>1</v>
      </c>
      <c r="BO543" s="139" t="b">
        <f t="shared" si="25"/>
        <v>0</v>
      </c>
      <c r="BP543" s="140" t="b">
        <f t="shared" si="26"/>
        <v>1</v>
      </c>
      <c r="BQ543" s="4"/>
      <c r="BR543" s="4" t="str">
        <f t="shared" si="27"/>
        <v/>
      </c>
      <c r="BS543" s="4"/>
      <c r="BT543" s="4"/>
    </row>
    <row r="544">
      <c r="A544" s="143" t="s">
        <v>1475</v>
      </c>
      <c r="B544" s="144">
        <v>44522.0</v>
      </c>
      <c r="C544" s="115">
        <v>0.29359953703703706</v>
      </c>
      <c r="D544" s="4"/>
      <c r="E544" s="143"/>
      <c r="F544" s="149"/>
      <c r="G544" s="147"/>
      <c r="H544" s="151"/>
      <c r="I544" s="4"/>
      <c r="J544" s="4"/>
      <c r="K544" s="4" t="s">
        <v>622</v>
      </c>
      <c r="L544" s="145">
        <v>44522.0</v>
      </c>
      <c r="M544" s="115">
        <v>0.5365625</v>
      </c>
      <c r="N544" s="151"/>
      <c r="O544" s="4"/>
      <c r="P544" s="116" t="b">
        <f>IFNA(IF(VLOOKUP($A544,'Add from APT'!$AA$2:$AC808,3,FALSE)&gt;0,TRUE,FALSE),"ER - NOT IN APT")</f>
        <v>0</v>
      </c>
      <c r="Q544" s="82" t="str">
        <f>IF(ISLOGICAL(P544),IF(P544,"ER - REPS IN APT", IFNA(VLOOKUP($A544,RAW_APT!$A$3:$M808,7,FALSE),"ER - NOT IN APT")),P544)</f>
        <v>Result</v>
      </c>
      <c r="R544" s="117" t="b">
        <f t="shared" si="2"/>
        <v>1</v>
      </c>
      <c r="S544" s="116">
        <f t="shared" si="3"/>
        <v>1</v>
      </c>
      <c r="T544" s="148">
        <v>0.0</v>
      </c>
      <c r="U544" s="149"/>
      <c r="V544" s="147"/>
      <c r="W544" s="147"/>
      <c r="X544" s="120" t="b">
        <f t="shared" si="4"/>
        <v>0</v>
      </c>
      <c r="Y544" s="121" t="b">
        <v>0</v>
      </c>
      <c r="Z544" s="122" t="str">
        <f t="shared" si="5"/>
        <v/>
      </c>
      <c r="AA544" s="122" t="b">
        <f t="shared" si="6"/>
        <v>0</v>
      </c>
      <c r="AB544" s="147" t="b">
        <v>0</v>
      </c>
      <c r="AC544" s="148">
        <v>582.0</v>
      </c>
      <c r="AD544" s="149" t="b">
        <v>1</v>
      </c>
      <c r="AE544" s="125" t="str">
        <f t="shared" si="7"/>
        <v/>
      </c>
      <c r="AF544" s="117" t="b">
        <f t="shared" si="8"/>
        <v>0</v>
      </c>
      <c r="AG544" s="126" t="b">
        <f t="shared" si="9"/>
        <v>0</v>
      </c>
      <c r="AH544" s="148"/>
      <c r="AI544" s="150"/>
      <c r="AJ544" s="146"/>
      <c r="AK544" s="83" t="str">
        <f t="shared" si="10"/>
        <v>Negative</v>
      </c>
      <c r="AL544" s="147"/>
      <c r="AM544" s="83" t="s">
        <v>280</v>
      </c>
      <c r="AN544" s="83" t="s">
        <v>678</v>
      </c>
      <c r="AO544" s="83" t="str">
        <f>IFERROR(__xludf.DUMMYFUNCTION("IF($AG544, ""DELETED"",TRIM(JOIN("" "",D544:E544)))"),"")</f>
        <v/>
      </c>
      <c r="AP544" s="83" t="str">
        <f t="shared" ref="AP544:AQ544" si="568">IF($AG544, "DELETED", TRIM(CONCATENATE(F544,I544,U544)))</f>
        <v/>
      </c>
      <c r="AQ544" s="83" t="str">
        <f t="shared" si="568"/>
        <v/>
      </c>
      <c r="AR544" s="83" t="str">
        <f>IFERROR(__xludf.DUMMYFUNCTION("IF($AG544, ""DELETED"", TRIM(JOIN("" "",AP544,AQ544)))"),"")</f>
        <v/>
      </c>
      <c r="AS544" s="127"/>
      <c r="AT544" s="128" t="b">
        <f t="shared" si="12"/>
        <v>0</v>
      </c>
      <c r="AU544" s="128" t="str">
        <f t="shared" si="13"/>
        <v/>
      </c>
      <c r="AV544" s="128" t="str">
        <f t="shared" si="14"/>
        <v/>
      </c>
      <c r="AW544" s="128" t="str">
        <f t="shared" si="15"/>
        <v/>
      </c>
      <c r="AX544" s="129" t="str">
        <f t="shared" si="16"/>
        <v/>
      </c>
      <c r="AY544" s="143"/>
      <c r="AZ544" s="130"/>
      <c r="BA544" s="131" t="str">
        <f t="shared" si="17"/>
        <v/>
      </c>
      <c r="BB544" s="143"/>
      <c r="BC544" s="143"/>
      <c r="BD544" s="132"/>
      <c r="BE544" s="141"/>
      <c r="BF544" s="134" t="str">
        <f t="shared" si="18"/>
        <v/>
      </c>
      <c r="BG544" s="135" t="str">
        <f t="shared" si="19"/>
        <v>FLB3734__44522_0.293599537037037___Negative_44522_0.5365625_</v>
      </c>
      <c r="BH544" s="136" t="str">
        <f t="shared" si="20"/>
        <v/>
      </c>
      <c r="BI544" s="141" t="s">
        <v>1476</v>
      </c>
      <c r="BJ544" s="137" t="str">
        <f t="shared" si="21"/>
        <v>FLE573</v>
      </c>
      <c r="BK544" s="138" t="b">
        <f t="shared" si="22"/>
        <v>0</v>
      </c>
      <c r="BL544" s="137" t="str">
        <f t="shared" si="23"/>
        <v/>
      </c>
      <c r="BM544" s="132"/>
      <c r="BN544" s="8" t="b">
        <f t="shared" si="24"/>
        <v>1</v>
      </c>
      <c r="BO544" s="139" t="b">
        <f t="shared" si="25"/>
        <v>0</v>
      </c>
      <c r="BP544" s="140" t="b">
        <f t="shared" si="26"/>
        <v>1</v>
      </c>
      <c r="BQ544" s="4"/>
      <c r="BR544" s="4" t="str">
        <f t="shared" si="27"/>
        <v/>
      </c>
      <c r="BS544" s="4"/>
      <c r="BT544" s="4"/>
    </row>
    <row r="545">
      <c r="A545" s="143" t="s">
        <v>1477</v>
      </c>
      <c r="B545" s="144">
        <v>44522.0</v>
      </c>
      <c r="C545" s="115">
        <v>0.2938310185185185</v>
      </c>
      <c r="D545" s="4"/>
      <c r="E545" s="143"/>
      <c r="F545" s="149"/>
      <c r="G545" s="149"/>
      <c r="H545" s="151"/>
      <c r="I545" s="4"/>
      <c r="J545" s="4"/>
      <c r="K545" s="4" t="s">
        <v>622</v>
      </c>
      <c r="L545" s="145">
        <v>44522.0</v>
      </c>
      <c r="M545" s="115">
        <v>0.5365625</v>
      </c>
      <c r="N545" s="151"/>
      <c r="O545" s="4"/>
      <c r="P545" s="116" t="b">
        <f>IFNA(IF(VLOOKUP($A545,'Add from APT'!$AA$2:$AC808,3,FALSE)&gt;0,TRUE,FALSE),"ER - NOT IN APT")</f>
        <v>0</v>
      </c>
      <c r="Q545" s="82" t="str">
        <f>IF(ISLOGICAL(P545),IF(P545,"ER - REPS IN APT", IFNA(VLOOKUP($A545,RAW_APT!$A$3:$M808,7,FALSE),"ER - NOT IN APT")),P545)</f>
        <v>Result</v>
      </c>
      <c r="R545" s="117" t="b">
        <f t="shared" si="2"/>
        <v>1</v>
      </c>
      <c r="S545" s="116">
        <f t="shared" si="3"/>
        <v>1</v>
      </c>
      <c r="T545" s="148">
        <v>0.0</v>
      </c>
      <c r="U545" s="149"/>
      <c r="V545" s="149"/>
      <c r="W545" s="147"/>
      <c r="X545" s="120" t="b">
        <f t="shared" si="4"/>
        <v>0</v>
      </c>
      <c r="Y545" s="121" t="b">
        <v>0</v>
      </c>
      <c r="Z545" s="122" t="str">
        <f t="shared" si="5"/>
        <v/>
      </c>
      <c r="AA545" s="122" t="b">
        <f t="shared" si="6"/>
        <v>0</v>
      </c>
      <c r="AB545" s="147" t="b">
        <v>0</v>
      </c>
      <c r="AC545" s="148">
        <v>581.0</v>
      </c>
      <c r="AD545" s="149" t="b">
        <v>1</v>
      </c>
      <c r="AE545" s="125" t="str">
        <f t="shared" si="7"/>
        <v/>
      </c>
      <c r="AF545" s="117" t="b">
        <f t="shared" si="8"/>
        <v>0</v>
      </c>
      <c r="AG545" s="126" t="b">
        <f t="shared" si="9"/>
        <v>0</v>
      </c>
      <c r="AH545" s="148"/>
      <c r="AI545" s="150">
        <v>6.0</v>
      </c>
      <c r="AJ545" s="146"/>
      <c r="AK545" s="83" t="str">
        <f t="shared" si="10"/>
        <v>Negative</v>
      </c>
      <c r="AL545" s="147"/>
      <c r="AM545" s="83" t="s">
        <v>280</v>
      </c>
      <c r="AN545" s="83" t="s">
        <v>1214</v>
      </c>
      <c r="AO545" s="83" t="str">
        <f>IFERROR(__xludf.DUMMYFUNCTION("IF($AG545, ""DELETED"",TRIM(JOIN("" "",D545:E545)))"),"")</f>
        <v/>
      </c>
      <c r="AP545" s="83" t="str">
        <f t="shared" ref="AP545:AQ545" si="569">IF($AG545, "DELETED", TRIM(CONCATENATE(F545,I545,U545)))</f>
        <v/>
      </c>
      <c r="AQ545" s="83" t="str">
        <f t="shared" si="569"/>
        <v/>
      </c>
      <c r="AR545" s="83" t="str">
        <f>IFERROR(__xludf.DUMMYFUNCTION("IF($AG545, ""DELETED"", TRIM(JOIN("" "",AP545,AQ545)))"),"")</f>
        <v/>
      </c>
      <c r="AS545" s="127"/>
      <c r="AT545" s="128" t="b">
        <f t="shared" si="12"/>
        <v>0</v>
      </c>
      <c r="AU545" s="128" t="str">
        <f t="shared" si="13"/>
        <v/>
      </c>
      <c r="AV545" s="128" t="str">
        <f t="shared" si="14"/>
        <v/>
      </c>
      <c r="AW545" s="128" t="str">
        <f t="shared" si="15"/>
        <v/>
      </c>
      <c r="AX545" s="129" t="str">
        <f t="shared" si="16"/>
        <v/>
      </c>
      <c r="AY545" s="143"/>
      <c r="AZ545" s="130"/>
      <c r="BA545" s="131" t="str">
        <f t="shared" si="17"/>
        <v/>
      </c>
      <c r="BB545" s="143"/>
      <c r="BC545" s="143"/>
      <c r="BD545" s="132"/>
      <c r="BE545" s="141"/>
      <c r="BF545" s="134" t="str">
        <f t="shared" si="18"/>
        <v/>
      </c>
      <c r="BG545" s="135" t="str">
        <f t="shared" si="19"/>
        <v>FLB4394__44522_0.293831018518519___Negative_44522_0.5365625_</v>
      </c>
      <c r="BH545" s="136" t="str">
        <f t="shared" si="20"/>
        <v/>
      </c>
      <c r="BI545" s="141" t="s">
        <v>1478</v>
      </c>
      <c r="BJ545" s="137" t="str">
        <f t="shared" si="21"/>
        <v>FLE574</v>
      </c>
      <c r="BK545" s="138" t="b">
        <f t="shared" si="22"/>
        <v>0</v>
      </c>
      <c r="BL545" s="137" t="str">
        <f t="shared" si="23"/>
        <v/>
      </c>
      <c r="BM545" s="132"/>
      <c r="BN545" s="8" t="b">
        <f t="shared" si="24"/>
        <v>1</v>
      </c>
      <c r="BO545" s="139" t="b">
        <f t="shared" si="25"/>
        <v>0</v>
      </c>
      <c r="BP545" s="140" t="b">
        <f t="shared" si="26"/>
        <v>1</v>
      </c>
      <c r="BQ545" s="4"/>
      <c r="BR545" s="4" t="str">
        <f t="shared" si="27"/>
        <v/>
      </c>
      <c r="BS545" s="4"/>
      <c r="BT545" s="4"/>
    </row>
    <row r="546">
      <c r="A546" s="143" t="s">
        <v>1479</v>
      </c>
      <c r="B546" s="144">
        <v>44522.0</v>
      </c>
      <c r="C546" s="115">
        <v>0.2941782407407407</v>
      </c>
      <c r="D546" s="4"/>
      <c r="E546" s="143"/>
      <c r="F546" s="149"/>
      <c r="G546" s="147"/>
      <c r="H546" s="151"/>
      <c r="I546" s="4"/>
      <c r="J546" s="4"/>
      <c r="K546" s="4" t="s">
        <v>622</v>
      </c>
      <c r="L546" s="145">
        <v>44522.0</v>
      </c>
      <c r="M546" s="115">
        <v>0.5365625</v>
      </c>
      <c r="N546" s="151"/>
      <c r="O546" s="4"/>
      <c r="P546" s="116" t="b">
        <f>IFNA(IF(VLOOKUP($A546,'Add from APT'!$AA$2:$AC808,3,FALSE)&gt;0,TRUE,FALSE),"ER - NOT IN APT")</f>
        <v>0</v>
      </c>
      <c r="Q546" s="82" t="str">
        <f>IF(ISLOGICAL(P546),IF(P546,"ER - REPS IN APT", IFNA(VLOOKUP($A546,RAW_APT!$A$3:$M808,7,FALSE),"ER - NOT IN APT")),P546)</f>
        <v>Result</v>
      </c>
      <c r="R546" s="117" t="b">
        <f t="shared" si="2"/>
        <v>1</v>
      </c>
      <c r="S546" s="116">
        <f t="shared" si="3"/>
        <v>1</v>
      </c>
      <c r="T546" s="148">
        <v>0.0</v>
      </c>
      <c r="U546" s="149"/>
      <c r="V546" s="147"/>
      <c r="W546" s="147"/>
      <c r="X546" s="120" t="b">
        <f t="shared" si="4"/>
        <v>0</v>
      </c>
      <c r="Y546" s="121" t="b">
        <v>0</v>
      </c>
      <c r="Z546" s="122" t="str">
        <f t="shared" si="5"/>
        <v/>
      </c>
      <c r="AA546" s="122" t="b">
        <f t="shared" si="6"/>
        <v>0</v>
      </c>
      <c r="AB546" s="147" t="b">
        <v>0</v>
      </c>
      <c r="AC546" s="148">
        <v>580.0</v>
      </c>
      <c r="AD546" s="149" t="b">
        <v>1</v>
      </c>
      <c r="AE546" s="125" t="str">
        <f t="shared" si="7"/>
        <v/>
      </c>
      <c r="AF546" s="117" t="b">
        <f t="shared" si="8"/>
        <v>0</v>
      </c>
      <c r="AG546" s="126" t="b">
        <f t="shared" si="9"/>
        <v>0</v>
      </c>
      <c r="AH546" s="148"/>
      <c r="AI546" s="150"/>
      <c r="AJ546" s="146"/>
      <c r="AK546" s="83" t="str">
        <f t="shared" si="10"/>
        <v>Negative</v>
      </c>
      <c r="AL546" s="147"/>
      <c r="AM546" s="83" t="s">
        <v>280</v>
      </c>
      <c r="AN546" s="83" t="s">
        <v>1318</v>
      </c>
      <c r="AO546" s="83" t="str">
        <f>IFERROR(__xludf.DUMMYFUNCTION("IF($AG546, ""DELETED"",TRIM(JOIN("" "",D546:E546)))"),"")</f>
        <v/>
      </c>
      <c r="AP546" s="83" t="str">
        <f t="shared" ref="AP546:AQ546" si="570">IF($AG546, "DELETED", TRIM(CONCATENATE(F546,I546,U546)))</f>
        <v/>
      </c>
      <c r="AQ546" s="83" t="str">
        <f t="shared" si="570"/>
        <v/>
      </c>
      <c r="AR546" s="83" t="str">
        <f>IFERROR(__xludf.DUMMYFUNCTION("IF($AG546, ""DELETED"", TRIM(JOIN("" "",AP546,AQ546)))"),"")</f>
        <v/>
      </c>
      <c r="AS546" s="127"/>
      <c r="AT546" s="128" t="b">
        <f t="shared" si="12"/>
        <v>0</v>
      </c>
      <c r="AU546" s="128" t="str">
        <f t="shared" si="13"/>
        <v/>
      </c>
      <c r="AV546" s="128" t="str">
        <f t="shared" si="14"/>
        <v/>
      </c>
      <c r="AW546" s="128" t="str">
        <f t="shared" si="15"/>
        <v/>
      </c>
      <c r="AX546" s="129" t="str">
        <f t="shared" si="16"/>
        <v/>
      </c>
      <c r="AY546" s="143"/>
      <c r="AZ546" s="130"/>
      <c r="BA546" s="131" t="str">
        <f t="shared" si="17"/>
        <v/>
      </c>
      <c r="BB546" s="143"/>
      <c r="BC546" s="143"/>
      <c r="BD546" s="132"/>
      <c r="BE546" s="141"/>
      <c r="BF546" s="134" t="str">
        <f t="shared" si="18"/>
        <v/>
      </c>
      <c r="BG546" s="135" t="str">
        <f t="shared" si="19"/>
        <v>FLB3854__44522_0.294178240740741___Negative_44522_0.5365625_</v>
      </c>
      <c r="BH546" s="136" t="str">
        <f t="shared" si="20"/>
        <v/>
      </c>
      <c r="BI546" s="141" t="s">
        <v>1480</v>
      </c>
      <c r="BJ546" s="137" t="str">
        <f t="shared" si="21"/>
        <v>FLE575</v>
      </c>
      <c r="BK546" s="138" t="b">
        <f t="shared" si="22"/>
        <v>0</v>
      </c>
      <c r="BL546" s="137" t="str">
        <f t="shared" si="23"/>
        <v/>
      </c>
      <c r="BM546" s="132"/>
      <c r="BN546" s="8" t="b">
        <f t="shared" si="24"/>
        <v>1</v>
      </c>
      <c r="BO546" s="139" t="b">
        <f t="shared" si="25"/>
        <v>0</v>
      </c>
      <c r="BP546" s="140" t="b">
        <f t="shared" si="26"/>
        <v>1</v>
      </c>
      <c r="BQ546" s="4"/>
      <c r="BR546" s="4" t="str">
        <f t="shared" si="27"/>
        <v/>
      </c>
      <c r="BS546" s="4"/>
      <c r="BT546" s="4"/>
    </row>
    <row r="547">
      <c r="A547" s="4" t="s">
        <v>1481</v>
      </c>
      <c r="B547" s="144">
        <v>44522.0</v>
      </c>
      <c r="C547" s="115">
        <v>0.29475694444444445</v>
      </c>
      <c r="D547" s="4"/>
      <c r="E547" s="143"/>
      <c r="F547" s="4"/>
      <c r="G547" s="4"/>
      <c r="H547" s="151"/>
      <c r="I547" s="4"/>
      <c r="J547" s="4"/>
      <c r="K547" s="4" t="s">
        <v>622</v>
      </c>
      <c r="L547" s="145">
        <v>44522.0</v>
      </c>
      <c r="M547" s="115">
        <v>0.5365625</v>
      </c>
      <c r="N547" s="4"/>
      <c r="O547" s="4"/>
      <c r="P547" s="116" t="b">
        <f>IFNA(IF(VLOOKUP($A547,'Add from APT'!$AA$2:$AC808,3,FALSE)&gt;0,TRUE,FALSE),"ER - NOT IN APT")</f>
        <v>0</v>
      </c>
      <c r="Q547" s="82" t="str">
        <f>IF(ISLOGICAL(P547),IF(P547,"ER - REPS IN APT", IFNA(VLOOKUP($A547,RAW_APT!$A$3:$M808,7,FALSE),"ER - NOT IN APT")),P547)</f>
        <v>Result</v>
      </c>
      <c r="R547" s="117" t="b">
        <f t="shared" si="2"/>
        <v>1</v>
      </c>
      <c r="S547" s="116">
        <f t="shared" si="3"/>
        <v>1</v>
      </c>
      <c r="T547" s="146"/>
      <c r="U547" s="147"/>
      <c r="V547" s="147"/>
      <c r="W547" s="147"/>
      <c r="X547" s="120" t="b">
        <f t="shared" si="4"/>
        <v>0</v>
      </c>
      <c r="Y547" s="121" t="b">
        <v>0</v>
      </c>
      <c r="Z547" s="122" t="str">
        <f t="shared" si="5"/>
        <v/>
      </c>
      <c r="AA547" s="122" t="b">
        <f t="shared" si="6"/>
        <v>0</v>
      </c>
      <c r="AB547" s="147" t="b">
        <v>0</v>
      </c>
      <c r="AC547" s="148">
        <v>124.0</v>
      </c>
      <c r="AD547" s="149" t="b">
        <v>0</v>
      </c>
      <c r="AE547" s="125" t="str">
        <f t="shared" si="7"/>
        <v/>
      </c>
      <c r="AF547" s="117" t="b">
        <f t="shared" si="8"/>
        <v>0</v>
      </c>
      <c r="AG547" s="126" t="b">
        <f t="shared" si="9"/>
        <v>0</v>
      </c>
      <c r="AH547" s="148"/>
      <c r="AI547" s="150"/>
      <c r="AJ547" s="146"/>
      <c r="AK547" s="83" t="str">
        <f t="shared" si="10"/>
        <v>Negative</v>
      </c>
      <c r="AL547" s="147"/>
      <c r="AM547" s="83" t="s">
        <v>373</v>
      </c>
      <c r="AN547" s="83" t="s">
        <v>437</v>
      </c>
      <c r="AO547" s="83" t="str">
        <f>IFERROR(__xludf.DUMMYFUNCTION("IF($AG547, ""DELETED"",TRIM(JOIN("" "",D547:E547)))"),"")</f>
        <v/>
      </c>
      <c r="AP547" s="83" t="str">
        <f t="shared" ref="AP547:AQ547" si="571">IF($AG547, "DELETED", TRIM(CONCATENATE(F547,I547,U547)))</f>
        <v/>
      </c>
      <c r="AQ547" s="83" t="str">
        <f t="shared" si="571"/>
        <v/>
      </c>
      <c r="AR547" s="83" t="str">
        <f>IFERROR(__xludf.DUMMYFUNCTION("IF($AG547, ""DELETED"", TRIM(JOIN("" "",AP547,AQ547)))"),"")</f>
        <v/>
      </c>
      <c r="AS547" s="127"/>
      <c r="AT547" s="128" t="b">
        <f t="shared" si="12"/>
        <v>0</v>
      </c>
      <c r="AU547" s="128" t="str">
        <f t="shared" si="13"/>
        <v/>
      </c>
      <c r="AV547" s="128" t="str">
        <f t="shared" si="14"/>
        <v/>
      </c>
      <c r="AW547" s="128" t="str">
        <f t="shared" si="15"/>
        <v/>
      </c>
      <c r="AX547" s="129" t="str">
        <f t="shared" si="16"/>
        <v/>
      </c>
      <c r="AY547" s="143"/>
      <c r="AZ547" s="130"/>
      <c r="BA547" s="131" t="str">
        <f t="shared" si="17"/>
        <v/>
      </c>
      <c r="BB547" s="143"/>
      <c r="BC547" s="143"/>
      <c r="BD547" s="132"/>
      <c r="BE547" s="141"/>
      <c r="BF547" s="134" t="str">
        <f t="shared" si="18"/>
        <v/>
      </c>
      <c r="BG547" s="135" t="str">
        <f t="shared" si="19"/>
        <v>FLB3859__44522_0.294756944444444___Negative_44522_0.5365625_</v>
      </c>
      <c r="BH547" s="136" t="str">
        <f t="shared" si="20"/>
        <v/>
      </c>
      <c r="BI547" s="141" t="s">
        <v>1482</v>
      </c>
      <c r="BJ547" s="137" t="str">
        <f t="shared" si="21"/>
        <v>FLE576</v>
      </c>
      <c r="BK547" s="138" t="b">
        <f t="shared" si="22"/>
        <v>0</v>
      </c>
      <c r="BL547" s="137" t="str">
        <f t="shared" si="23"/>
        <v/>
      </c>
      <c r="BM547" s="132"/>
      <c r="BN547" s="8" t="b">
        <f t="shared" si="24"/>
        <v>1</v>
      </c>
      <c r="BO547" s="139" t="b">
        <f t="shared" si="25"/>
        <v>0</v>
      </c>
      <c r="BP547" s="140" t="b">
        <f t="shared" si="26"/>
        <v>1</v>
      </c>
      <c r="BQ547" s="4"/>
      <c r="BR547" s="4" t="str">
        <f t="shared" si="27"/>
        <v/>
      </c>
      <c r="BS547" s="4"/>
      <c r="BT547" s="4"/>
    </row>
    <row r="548">
      <c r="A548" s="143" t="s">
        <v>1483</v>
      </c>
      <c r="B548" s="144">
        <v>44522.0</v>
      </c>
      <c r="C548" s="115">
        <v>0.2959837962962963</v>
      </c>
      <c r="D548" s="4"/>
      <c r="E548" s="143"/>
      <c r="F548" s="149"/>
      <c r="G548" s="149"/>
      <c r="H548" s="151"/>
      <c r="I548" s="4"/>
      <c r="J548" s="4"/>
      <c r="K548" s="4" t="s">
        <v>622</v>
      </c>
      <c r="L548" s="145">
        <v>44522.0</v>
      </c>
      <c r="M548" s="115">
        <v>0.5365625</v>
      </c>
      <c r="N548" s="151"/>
      <c r="O548" s="4"/>
      <c r="P548" s="116" t="b">
        <f>IFNA(IF(VLOOKUP($A548,'Add from APT'!$AA$2:$AC808,3,FALSE)&gt;0,TRUE,FALSE),"ER - NOT IN APT")</f>
        <v>0</v>
      </c>
      <c r="Q548" s="82" t="str">
        <f>IF(ISLOGICAL(P548),IF(P548,"ER - REPS IN APT", IFNA(VLOOKUP($A548,RAW_APT!$A$3:$M808,7,FALSE),"ER - NOT IN APT")),P548)</f>
        <v>Result</v>
      </c>
      <c r="R548" s="117" t="b">
        <f t="shared" si="2"/>
        <v>1</v>
      </c>
      <c r="S548" s="116">
        <f t="shared" si="3"/>
        <v>1</v>
      </c>
      <c r="T548" s="148">
        <v>0.0</v>
      </c>
      <c r="U548" s="149"/>
      <c r="V548" s="149"/>
      <c r="W548" s="147"/>
      <c r="X548" s="120" t="b">
        <f t="shared" si="4"/>
        <v>0</v>
      </c>
      <c r="Y548" s="121" t="b">
        <v>0</v>
      </c>
      <c r="Z548" s="122" t="str">
        <f t="shared" si="5"/>
        <v/>
      </c>
      <c r="AA548" s="122" t="b">
        <f t="shared" si="6"/>
        <v>0</v>
      </c>
      <c r="AB548" s="147" t="b">
        <v>0</v>
      </c>
      <c r="AC548" s="148">
        <v>579.0</v>
      </c>
      <c r="AD548" s="149" t="b">
        <v>1</v>
      </c>
      <c r="AE548" s="125" t="str">
        <f t="shared" si="7"/>
        <v/>
      </c>
      <c r="AF548" s="117" t="b">
        <f t="shared" si="8"/>
        <v>0</v>
      </c>
      <c r="AG548" s="126" t="b">
        <f t="shared" si="9"/>
        <v>0</v>
      </c>
      <c r="AH548" s="148"/>
      <c r="AI548" s="150"/>
      <c r="AJ548" s="146"/>
      <c r="AK548" s="83" t="str">
        <f t="shared" si="10"/>
        <v>Negative</v>
      </c>
      <c r="AL548" s="147"/>
      <c r="AM548" s="83" t="s">
        <v>280</v>
      </c>
      <c r="AN548" s="83" t="s">
        <v>1484</v>
      </c>
      <c r="AO548" s="83" t="str">
        <f>IFERROR(__xludf.DUMMYFUNCTION("IF($AG548, ""DELETED"",TRIM(JOIN("" "",D548:E548)))"),"")</f>
        <v/>
      </c>
      <c r="AP548" s="83" t="str">
        <f t="shared" ref="AP548:AQ548" si="572">IF($AG548, "DELETED", TRIM(CONCATENATE(F548,I548,U548)))</f>
        <v/>
      </c>
      <c r="AQ548" s="83" t="str">
        <f t="shared" si="572"/>
        <v/>
      </c>
      <c r="AR548" s="83" t="str">
        <f>IFERROR(__xludf.DUMMYFUNCTION("IF($AG548, ""DELETED"", TRIM(JOIN("" "",AP548,AQ548)))"),"")</f>
        <v/>
      </c>
      <c r="AS548" s="127"/>
      <c r="AT548" s="128" t="b">
        <f t="shared" si="12"/>
        <v>0</v>
      </c>
      <c r="AU548" s="128" t="str">
        <f t="shared" si="13"/>
        <v/>
      </c>
      <c r="AV548" s="128" t="str">
        <f t="shared" si="14"/>
        <v/>
      </c>
      <c r="AW548" s="128" t="str">
        <f t="shared" si="15"/>
        <v/>
      </c>
      <c r="AX548" s="129" t="str">
        <f t="shared" si="16"/>
        <v/>
      </c>
      <c r="AY548" s="143"/>
      <c r="AZ548" s="130"/>
      <c r="BA548" s="131" t="str">
        <f t="shared" si="17"/>
        <v/>
      </c>
      <c r="BB548" s="143"/>
      <c r="BC548" s="143"/>
      <c r="BD548" s="132"/>
      <c r="BE548" s="141"/>
      <c r="BF548" s="134" t="str">
        <f t="shared" si="18"/>
        <v/>
      </c>
      <c r="BG548" s="135" t="str">
        <f t="shared" si="19"/>
        <v>FLB3941__44522_0.295983796296296___Negative_44522_0.5365625_</v>
      </c>
      <c r="BH548" s="136" t="str">
        <f t="shared" si="20"/>
        <v/>
      </c>
      <c r="BI548" s="141" t="s">
        <v>1485</v>
      </c>
      <c r="BJ548" s="137" t="str">
        <f t="shared" si="21"/>
        <v>FLE577</v>
      </c>
      <c r="BK548" s="138" t="b">
        <f t="shared" si="22"/>
        <v>0</v>
      </c>
      <c r="BL548" s="137" t="str">
        <f t="shared" si="23"/>
        <v/>
      </c>
      <c r="BM548" s="132"/>
      <c r="BN548" s="8" t="b">
        <f t="shared" si="24"/>
        <v>1</v>
      </c>
      <c r="BO548" s="139" t="b">
        <f t="shared" si="25"/>
        <v>0</v>
      </c>
      <c r="BP548" s="140" t="b">
        <f t="shared" si="26"/>
        <v>1</v>
      </c>
      <c r="BQ548" s="4"/>
      <c r="BR548" s="4" t="str">
        <f t="shared" si="27"/>
        <v/>
      </c>
      <c r="BS548" s="4"/>
      <c r="BT548" s="4"/>
    </row>
    <row r="549">
      <c r="A549" s="4" t="s">
        <v>1486</v>
      </c>
      <c r="B549" s="144">
        <v>44522.0</v>
      </c>
      <c r="C549" s="115">
        <v>0.2977546296296296</v>
      </c>
      <c r="D549" s="4"/>
      <c r="E549" s="143"/>
      <c r="F549" s="149"/>
      <c r="G549" s="149"/>
      <c r="H549" s="151"/>
      <c r="I549" s="4"/>
      <c r="J549" s="4"/>
      <c r="K549" s="4" t="s">
        <v>622</v>
      </c>
      <c r="L549" s="145">
        <v>44522.0</v>
      </c>
      <c r="M549" s="115">
        <v>0.5365740740740741</v>
      </c>
      <c r="N549" s="4"/>
      <c r="O549" s="4"/>
      <c r="P549" s="116" t="b">
        <f>IFNA(IF(VLOOKUP($A549,'Add from APT'!$AA$2:$AC808,3,FALSE)&gt;0,TRUE,FALSE),"ER - NOT IN APT")</f>
        <v>0</v>
      </c>
      <c r="Q549" s="82" t="str">
        <f>IF(ISLOGICAL(P549),IF(P549,"ER - REPS IN APT", IFNA(VLOOKUP($A549,RAW_APT!$A$3:$M808,7,FALSE),"ER - NOT IN APT")),P549)</f>
        <v>Result</v>
      </c>
      <c r="R549" s="117" t="b">
        <f t="shared" si="2"/>
        <v>1</v>
      </c>
      <c r="S549" s="116">
        <f t="shared" si="3"/>
        <v>1</v>
      </c>
      <c r="T549" s="148">
        <v>0.0</v>
      </c>
      <c r="U549" s="149"/>
      <c r="V549" s="149"/>
      <c r="W549" s="149"/>
      <c r="X549" s="120" t="b">
        <f t="shared" si="4"/>
        <v>0</v>
      </c>
      <c r="Y549" s="121" t="b">
        <v>0</v>
      </c>
      <c r="Z549" s="122" t="str">
        <f t="shared" si="5"/>
        <v/>
      </c>
      <c r="AA549" s="122" t="b">
        <f t="shared" si="6"/>
        <v>0</v>
      </c>
      <c r="AB549" s="147" t="b">
        <v>0</v>
      </c>
      <c r="AC549" s="148">
        <v>123.0</v>
      </c>
      <c r="AD549" s="149" t="b">
        <v>0</v>
      </c>
      <c r="AE549" s="125" t="str">
        <f t="shared" si="7"/>
        <v/>
      </c>
      <c r="AF549" s="117" t="b">
        <f t="shared" si="8"/>
        <v>0</v>
      </c>
      <c r="AG549" s="126" t="b">
        <f t="shared" si="9"/>
        <v>0</v>
      </c>
      <c r="AH549" s="148"/>
      <c r="AI549" s="150"/>
      <c r="AJ549" s="146"/>
      <c r="AK549" s="83" t="str">
        <f t="shared" si="10"/>
        <v>Negative</v>
      </c>
      <c r="AL549" s="149" t="s">
        <v>815</v>
      </c>
      <c r="AM549" s="83" t="s">
        <v>373</v>
      </c>
      <c r="AN549" s="83" t="s">
        <v>1487</v>
      </c>
      <c r="AO549" s="83" t="str">
        <f>IFERROR(__xludf.DUMMYFUNCTION("IF($AG549, ""DELETED"",TRIM(JOIN("" "",D549:E549)))"),"")</f>
        <v/>
      </c>
      <c r="AP549" s="83" t="str">
        <f t="shared" ref="AP549:AQ549" si="573">IF($AG549, "DELETED", TRIM(CONCATENATE(F549,I549,U549)))</f>
        <v/>
      </c>
      <c r="AQ549" s="83" t="str">
        <f t="shared" si="573"/>
        <v/>
      </c>
      <c r="AR549" s="83" t="str">
        <f>IFERROR(__xludf.DUMMYFUNCTION("IF($AG549, ""DELETED"", TRIM(JOIN("" "",AP549,AQ549)))"),"")</f>
        <v/>
      </c>
      <c r="AS549" s="127"/>
      <c r="AT549" s="128" t="b">
        <f t="shared" si="12"/>
        <v>0</v>
      </c>
      <c r="AU549" s="128" t="str">
        <f t="shared" si="13"/>
        <v/>
      </c>
      <c r="AV549" s="128" t="str">
        <f t="shared" si="14"/>
        <v/>
      </c>
      <c r="AW549" s="128" t="str">
        <f t="shared" si="15"/>
        <v/>
      </c>
      <c r="AX549" s="129" t="str">
        <f t="shared" si="16"/>
        <v/>
      </c>
      <c r="AY549" s="143"/>
      <c r="AZ549" s="130"/>
      <c r="BA549" s="131" t="str">
        <f t="shared" si="17"/>
        <v/>
      </c>
      <c r="BB549" s="143"/>
      <c r="BC549" s="143"/>
      <c r="BD549" s="132"/>
      <c r="BE549" s="141"/>
      <c r="BF549" s="134" t="str">
        <f t="shared" si="18"/>
        <v/>
      </c>
      <c r="BG549" s="135" t="str">
        <f t="shared" si="19"/>
        <v>FLB3727__44522_0.29775462962963___Negative_44522_0.536574074074074_</v>
      </c>
      <c r="BH549" s="136" t="str">
        <f t="shared" si="20"/>
        <v/>
      </c>
      <c r="BI549" s="141" t="s">
        <v>1488</v>
      </c>
      <c r="BJ549" s="137" t="str">
        <f t="shared" si="21"/>
        <v>FLE578</v>
      </c>
      <c r="BK549" s="138" t="b">
        <f t="shared" si="22"/>
        <v>0</v>
      </c>
      <c r="BL549" s="137" t="str">
        <f t="shared" si="23"/>
        <v/>
      </c>
      <c r="BM549" s="132"/>
      <c r="BN549" s="8" t="b">
        <f t="shared" si="24"/>
        <v>1</v>
      </c>
      <c r="BO549" s="139" t="b">
        <f t="shared" si="25"/>
        <v>0</v>
      </c>
      <c r="BP549" s="140" t="b">
        <f t="shared" si="26"/>
        <v>1</v>
      </c>
      <c r="BQ549" s="4"/>
      <c r="BR549" s="4" t="str">
        <f t="shared" si="27"/>
        <v/>
      </c>
      <c r="BS549" s="4"/>
      <c r="BT549" s="4"/>
    </row>
    <row r="550">
      <c r="A550" s="4" t="s">
        <v>1489</v>
      </c>
      <c r="B550" s="144">
        <v>44522.0</v>
      </c>
      <c r="C550" s="115">
        <v>0.29834490740740743</v>
      </c>
      <c r="D550" s="4"/>
      <c r="E550" s="143"/>
      <c r="F550" s="4"/>
      <c r="G550" s="4"/>
      <c r="H550" s="151"/>
      <c r="I550" s="4"/>
      <c r="J550" s="4"/>
      <c r="K550" s="4" t="s">
        <v>622</v>
      </c>
      <c r="L550" s="145">
        <v>44522.0</v>
      </c>
      <c r="M550" s="115">
        <v>0.5365740740740741</v>
      </c>
      <c r="N550" s="4"/>
      <c r="O550" s="4"/>
      <c r="P550" s="116" t="b">
        <f>IFNA(IF(VLOOKUP($A550,'Add from APT'!$AA$2:$AC808,3,FALSE)&gt;0,TRUE,FALSE),"ER - NOT IN APT")</f>
        <v>0</v>
      </c>
      <c r="Q550" s="82" t="str">
        <f>IF(ISLOGICAL(P550),IF(P550,"ER - REPS IN APT", IFNA(VLOOKUP($A550,RAW_APT!$A$3:$M808,7,FALSE),"ER - NOT IN APT")),P550)</f>
        <v>Result</v>
      </c>
      <c r="R550" s="117" t="b">
        <f t="shared" si="2"/>
        <v>1</v>
      </c>
      <c r="S550" s="116">
        <f t="shared" si="3"/>
        <v>1</v>
      </c>
      <c r="T550" s="146"/>
      <c r="U550" s="147"/>
      <c r="V550" s="147"/>
      <c r="W550" s="147"/>
      <c r="X550" s="120" t="b">
        <f t="shared" si="4"/>
        <v>0</v>
      </c>
      <c r="Y550" s="121" t="b">
        <v>0</v>
      </c>
      <c r="Z550" s="122" t="str">
        <f t="shared" si="5"/>
        <v/>
      </c>
      <c r="AA550" s="122" t="b">
        <f t="shared" si="6"/>
        <v>0</v>
      </c>
      <c r="AB550" s="147" t="b">
        <v>0</v>
      </c>
      <c r="AC550" s="148">
        <v>122.0</v>
      </c>
      <c r="AD550" s="149" t="b">
        <v>0</v>
      </c>
      <c r="AE550" s="125" t="str">
        <f t="shared" si="7"/>
        <v/>
      </c>
      <c r="AF550" s="117" t="b">
        <f t="shared" si="8"/>
        <v>0</v>
      </c>
      <c r="AG550" s="126" t="b">
        <f t="shared" si="9"/>
        <v>0</v>
      </c>
      <c r="AH550" s="148"/>
      <c r="AI550" s="150"/>
      <c r="AJ550" s="146"/>
      <c r="AK550" s="83" t="str">
        <f t="shared" si="10"/>
        <v>Negative</v>
      </c>
      <c r="AL550" s="147"/>
      <c r="AM550" s="83" t="s">
        <v>280</v>
      </c>
      <c r="AN550" s="83" t="s">
        <v>520</v>
      </c>
      <c r="AO550" s="83" t="str">
        <f>IFERROR(__xludf.DUMMYFUNCTION("IF($AG550, ""DELETED"",TRIM(JOIN("" "",D550:E550)))"),"")</f>
        <v/>
      </c>
      <c r="AP550" s="83" t="str">
        <f t="shared" ref="AP550:AQ550" si="574">IF($AG550, "DELETED", TRIM(CONCATENATE(F550,I550,U550)))</f>
        <v/>
      </c>
      <c r="AQ550" s="83" t="str">
        <f t="shared" si="574"/>
        <v/>
      </c>
      <c r="AR550" s="83" t="str">
        <f>IFERROR(__xludf.DUMMYFUNCTION("IF($AG550, ""DELETED"", TRIM(JOIN("" "",AP550,AQ550)))"),"")</f>
        <v/>
      </c>
      <c r="AS550" s="127"/>
      <c r="AT550" s="128" t="b">
        <f t="shared" si="12"/>
        <v>0</v>
      </c>
      <c r="AU550" s="128" t="str">
        <f t="shared" si="13"/>
        <v/>
      </c>
      <c r="AV550" s="128" t="str">
        <f t="shared" si="14"/>
        <v/>
      </c>
      <c r="AW550" s="128" t="str">
        <f t="shared" si="15"/>
        <v/>
      </c>
      <c r="AX550" s="129" t="str">
        <f t="shared" si="16"/>
        <v/>
      </c>
      <c r="AY550" s="143"/>
      <c r="AZ550" s="130"/>
      <c r="BA550" s="131" t="str">
        <f t="shared" si="17"/>
        <v/>
      </c>
      <c r="BB550" s="143"/>
      <c r="BC550" s="143"/>
      <c r="BD550" s="132"/>
      <c r="BE550" s="141"/>
      <c r="BF550" s="134" t="str">
        <f t="shared" si="18"/>
        <v/>
      </c>
      <c r="BG550" s="135" t="str">
        <f t="shared" si="19"/>
        <v>FLB4083__44522_0.298344907407407___Negative_44522_0.536574074074074_</v>
      </c>
      <c r="BH550" s="136" t="str">
        <f t="shared" si="20"/>
        <v/>
      </c>
      <c r="BI550" s="141" t="s">
        <v>1490</v>
      </c>
      <c r="BJ550" s="137" t="str">
        <f t="shared" si="21"/>
        <v>FLE579</v>
      </c>
      <c r="BK550" s="138" t="b">
        <f t="shared" si="22"/>
        <v>0</v>
      </c>
      <c r="BL550" s="137" t="str">
        <f t="shared" si="23"/>
        <v/>
      </c>
      <c r="BM550" s="132"/>
      <c r="BN550" s="8" t="b">
        <f t="shared" si="24"/>
        <v>1</v>
      </c>
      <c r="BO550" s="139" t="b">
        <f t="shared" si="25"/>
        <v>0</v>
      </c>
      <c r="BP550" s="140" t="b">
        <f t="shared" si="26"/>
        <v>1</v>
      </c>
      <c r="BQ550" s="4"/>
      <c r="BR550" s="4" t="str">
        <f t="shared" si="27"/>
        <v/>
      </c>
      <c r="BS550" s="4"/>
      <c r="BT550" s="4"/>
    </row>
    <row r="551">
      <c r="A551" s="4" t="s">
        <v>1491</v>
      </c>
      <c r="B551" s="144">
        <v>44522.0</v>
      </c>
      <c r="C551" s="115">
        <v>0.3025</v>
      </c>
      <c r="D551" s="4"/>
      <c r="E551" s="143"/>
      <c r="F551" s="4"/>
      <c r="G551" s="4"/>
      <c r="H551" s="151"/>
      <c r="I551" s="4"/>
      <c r="J551" s="4"/>
      <c r="K551" s="4" t="s">
        <v>622</v>
      </c>
      <c r="L551" s="145">
        <v>44522.0</v>
      </c>
      <c r="M551" s="115">
        <v>0.5365740740740741</v>
      </c>
      <c r="N551" s="4"/>
      <c r="O551" s="4"/>
      <c r="P551" s="116" t="b">
        <f>IFNA(IF(VLOOKUP($A551,'Add from APT'!$AA$2:$AC808,3,FALSE)&gt;0,TRUE,FALSE),"ER - NOT IN APT")</f>
        <v>0</v>
      </c>
      <c r="Q551" s="82" t="str">
        <f>IF(ISLOGICAL(P551),IF(P551,"ER - REPS IN APT", IFNA(VLOOKUP($A551,RAW_APT!$A$3:$M808,7,FALSE),"ER - NOT IN APT")),P551)</f>
        <v>Result</v>
      </c>
      <c r="R551" s="117" t="b">
        <f t="shared" si="2"/>
        <v>1</v>
      </c>
      <c r="S551" s="116">
        <f t="shared" si="3"/>
        <v>1</v>
      </c>
      <c r="T551" s="146"/>
      <c r="U551" s="147"/>
      <c r="V551" s="147"/>
      <c r="W551" s="147"/>
      <c r="X551" s="120" t="b">
        <f t="shared" si="4"/>
        <v>0</v>
      </c>
      <c r="Y551" s="121" t="b">
        <v>0</v>
      </c>
      <c r="Z551" s="122" t="str">
        <f t="shared" si="5"/>
        <v/>
      </c>
      <c r="AA551" s="122" t="b">
        <f t="shared" si="6"/>
        <v>0</v>
      </c>
      <c r="AB551" s="147" t="b">
        <v>0</v>
      </c>
      <c r="AC551" s="148">
        <v>121.0</v>
      </c>
      <c r="AD551" s="149" t="b">
        <v>0</v>
      </c>
      <c r="AE551" s="125" t="str">
        <f t="shared" si="7"/>
        <v/>
      </c>
      <c r="AF551" s="117" t="b">
        <f t="shared" si="8"/>
        <v>0</v>
      </c>
      <c r="AG551" s="126" t="b">
        <f t="shared" si="9"/>
        <v>0</v>
      </c>
      <c r="AH551" s="148"/>
      <c r="AI551" s="150"/>
      <c r="AJ551" s="146"/>
      <c r="AK551" s="83" t="str">
        <f t="shared" si="10"/>
        <v>Negative</v>
      </c>
      <c r="AL551" s="147"/>
      <c r="AM551" s="83" t="s">
        <v>280</v>
      </c>
      <c r="AN551" s="83" t="s">
        <v>796</v>
      </c>
      <c r="AO551" s="83" t="str">
        <f>IFERROR(__xludf.DUMMYFUNCTION("IF($AG551, ""DELETED"",TRIM(JOIN("" "",D551:E551)))"),"")</f>
        <v/>
      </c>
      <c r="AP551" s="83" t="str">
        <f t="shared" ref="AP551:AQ551" si="575">IF($AG551, "DELETED", TRIM(CONCATENATE(F551,I551,U551)))</f>
        <v/>
      </c>
      <c r="AQ551" s="83" t="str">
        <f t="shared" si="575"/>
        <v/>
      </c>
      <c r="AR551" s="83" t="str">
        <f>IFERROR(__xludf.DUMMYFUNCTION("IF($AG551, ""DELETED"", TRIM(JOIN("" "",AP551,AQ551)))"),"")</f>
        <v/>
      </c>
      <c r="AS551" s="127"/>
      <c r="AT551" s="128" t="b">
        <f t="shared" si="12"/>
        <v>0</v>
      </c>
      <c r="AU551" s="128" t="str">
        <f t="shared" si="13"/>
        <v/>
      </c>
      <c r="AV551" s="128" t="str">
        <f t="shared" si="14"/>
        <v/>
      </c>
      <c r="AW551" s="128" t="str">
        <f t="shared" si="15"/>
        <v/>
      </c>
      <c r="AX551" s="129" t="str">
        <f t="shared" si="16"/>
        <v/>
      </c>
      <c r="AY551" s="143"/>
      <c r="AZ551" s="130"/>
      <c r="BA551" s="131" t="str">
        <f t="shared" si="17"/>
        <v/>
      </c>
      <c r="BB551" s="143"/>
      <c r="BC551" s="143"/>
      <c r="BD551" s="132"/>
      <c r="BE551" s="141"/>
      <c r="BF551" s="134" t="str">
        <f t="shared" si="18"/>
        <v/>
      </c>
      <c r="BG551" s="135" t="str">
        <f t="shared" si="19"/>
        <v>FLB4409__44522_0.3025___Negative_44522_0.536574074074074_</v>
      </c>
      <c r="BH551" s="136" t="str">
        <f t="shared" si="20"/>
        <v/>
      </c>
      <c r="BI551" s="141" t="s">
        <v>1492</v>
      </c>
      <c r="BJ551" s="137" t="str">
        <f t="shared" si="21"/>
        <v>FLE580</v>
      </c>
      <c r="BK551" s="138" t="b">
        <f t="shared" si="22"/>
        <v>0</v>
      </c>
      <c r="BL551" s="137" t="str">
        <f t="shared" si="23"/>
        <v/>
      </c>
      <c r="BM551" s="132"/>
      <c r="BN551" s="8" t="b">
        <f t="shared" si="24"/>
        <v>1</v>
      </c>
      <c r="BO551" s="139" t="b">
        <f t="shared" si="25"/>
        <v>0</v>
      </c>
      <c r="BP551" s="140" t="b">
        <f t="shared" si="26"/>
        <v>1</v>
      </c>
      <c r="BQ551" s="4"/>
      <c r="BR551" s="4" t="str">
        <f t="shared" si="27"/>
        <v/>
      </c>
      <c r="BS551" s="4"/>
      <c r="BT551" s="4"/>
    </row>
    <row r="552">
      <c r="A552" s="143" t="s">
        <v>1493</v>
      </c>
      <c r="B552" s="144">
        <v>44522.0</v>
      </c>
      <c r="C552" s="115">
        <v>0.3042476851851852</v>
      </c>
      <c r="D552" s="4"/>
      <c r="E552" s="143"/>
      <c r="F552" s="149"/>
      <c r="G552" s="147"/>
      <c r="H552" s="151"/>
      <c r="I552" s="4"/>
      <c r="J552" s="4"/>
      <c r="K552" s="4" t="s">
        <v>622</v>
      </c>
      <c r="L552" s="145">
        <v>44522.0</v>
      </c>
      <c r="M552" s="115">
        <v>0.5365740740740741</v>
      </c>
      <c r="N552" s="151"/>
      <c r="O552" s="4"/>
      <c r="P552" s="116" t="b">
        <f>IFNA(IF(VLOOKUP($A552,'Add from APT'!$AA$2:$AC808,3,FALSE)&gt;0,TRUE,FALSE),"ER - NOT IN APT")</f>
        <v>0</v>
      </c>
      <c r="Q552" s="82" t="str">
        <f>IF(ISLOGICAL(P552),IF(P552,"ER - REPS IN APT", IFNA(VLOOKUP($A552,RAW_APT!$A$3:$M808,7,FALSE),"ER - NOT IN APT")),P552)</f>
        <v>Result</v>
      </c>
      <c r="R552" s="117" t="b">
        <f t="shared" si="2"/>
        <v>1</v>
      </c>
      <c r="S552" s="116">
        <f t="shared" si="3"/>
        <v>1</v>
      </c>
      <c r="T552" s="148">
        <v>0.0</v>
      </c>
      <c r="U552" s="149"/>
      <c r="V552" s="147"/>
      <c r="W552" s="147"/>
      <c r="X552" s="120" t="b">
        <f t="shared" si="4"/>
        <v>0</v>
      </c>
      <c r="Y552" s="121" t="b">
        <v>0</v>
      </c>
      <c r="Z552" s="122" t="str">
        <f t="shared" si="5"/>
        <v/>
      </c>
      <c r="AA552" s="122" t="b">
        <f t="shared" si="6"/>
        <v>0</v>
      </c>
      <c r="AB552" s="147" t="b">
        <v>0</v>
      </c>
      <c r="AC552" s="148">
        <v>578.0</v>
      </c>
      <c r="AD552" s="149" t="b">
        <v>1</v>
      </c>
      <c r="AE552" s="125" t="str">
        <f t="shared" si="7"/>
        <v/>
      </c>
      <c r="AF552" s="117" t="b">
        <f t="shared" si="8"/>
        <v>0</v>
      </c>
      <c r="AG552" s="126" t="b">
        <f t="shared" si="9"/>
        <v>0</v>
      </c>
      <c r="AH552" s="148"/>
      <c r="AI552" s="150"/>
      <c r="AJ552" s="146"/>
      <c r="AK552" s="83" t="str">
        <f t="shared" si="10"/>
        <v>Negative</v>
      </c>
      <c r="AL552" s="147"/>
      <c r="AM552" s="83" t="s">
        <v>373</v>
      </c>
      <c r="AN552" s="83" t="s">
        <v>990</v>
      </c>
      <c r="AO552" s="83" t="str">
        <f>IFERROR(__xludf.DUMMYFUNCTION("IF($AG552, ""DELETED"",TRIM(JOIN("" "",D552:E552)))"),"")</f>
        <v/>
      </c>
      <c r="AP552" s="83" t="str">
        <f t="shared" ref="AP552:AQ552" si="576">IF($AG552, "DELETED", TRIM(CONCATENATE(F552,I552,U552)))</f>
        <v/>
      </c>
      <c r="AQ552" s="83" t="str">
        <f t="shared" si="576"/>
        <v/>
      </c>
      <c r="AR552" s="83" t="str">
        <f>IFERROR(__xludf.DUMMYFUNCTION("IF($AG552, ""DELETED"", TRIM(JOIN("" "",AP552,AQ552)))"),"")</f>
        <v/>
      </c>
      <c r="AS552" s="127"/>
      <c r="AT552" s="128" t="b">
        <f t="shared" si="12"/>
        <v>0</v>
      </c>
      <c r="AU552" s="128" t="str">
        <f t="shared" si="13"/>
        <v/>
      </c>
      <c r="AV552" s="128" t="str">
        <f t="shared" si="14"/>
        <v/>
      </c>
      <c r="AW552" s="128" t="str">
        <f t="shared" si="15"/>
        <v/>
      </c>
      <c r="AX552" s="129" t="str">
        <f t="shared" si="16"/>
        <v/>
      </c>
      <c r="AY552" s="143"/>
      <c r="AZ552" s="130"/>
      <c r="BA552" s="131" t="str">
        <f t="shared" si="17"/>
        <v/>
      </c>
      <c r="BB552" s="143"/>
      <c r="BC552" s="143"/>
      <c r="BD552" s="132"/>
      <c r="BE552" s="141"/>
      <c r="BF552" s="134" t="str">
        <f t="shared" si="18"/>
        <v/>
      </c>
      <c r="BG552" s="135" t="str">
        <f t="shared" si="19"/>
        <v>FLB3722__44522_0.304247685185185___Negative_44522_0.536574074074074_</v>
      </c>
      <c r="BH552" s="136" t="str">
        <f t="shared" si="20"/>
        <v/>
      </c>
      <c r="BI552" s="141" t="s">
        <v>1494</v>
      </c>
      <c r="BJ552" s="137" t="str">
        <f t="shared" si="21"/>
        <v>FLE581</v>
      </c>
      <c r="BK552" s="138" t="b">
        <f t="shared" si="22"/>
        <v>0</v>
      </c>
      <c r="BL552" s="137" t="str">
        <f t="shared" si="23"/>
        <v/>
      </c>
      <c r="BM552" s="132"/>
      <c r="BN552" s="8" t="b">
        <f t="shared" si="24"/>
        <v>1</v>
      </c>
      <c r="BO552" s="139" t="b">
        <f t="shared" si="25"/>
        <v>0</v>
      </c>
      <c r="BP552" s="140" t="b">
        <f t="shared" si="26"/>
        <v>1</v>
      </c>
      <c r="BQ552" s="4"/>
      <c r="BR552" s="4" t="str">
        <f t="shared" si="27"/>
        <v/>
      </c>
      <c r="BS552" s="4"/>
      <c r="BT552" s="4"/>
    </row>
    <row r="553">
      <c r="A553" s="143" t="s">
        <v>1495</v>
      </c>
      <c r="B553" s="144">
        <v>44522.0</v>
      </c>
      <c r="C553" s="115">
        <v>0.30572916666666666</v>
      </c>
      <c r="D553" s="4"/>
      <c r="E553" s="143"/>
      <c r="F553" s="149"/>
      <c r="G553" s="147"/>
      <c r="H553" s="151"/>
      <c r="I553" s="4"/>
      <c r="J553" s="4"/>
      <c r="K553" s="4" t="s">
        <v>622</v>
      </c>
      <c r="L553" s="152">
        <v>44522.0</v>
      </c>
      <c r="M553" s="115">
        <v>0.5365740740740741</v>
      </c>
      <c r="N553" s="151"/>
      <c r="O553" s="4"/>
      <c r="P553" s="116" t="b">
        <f>IFNA(IF(VLOOKUP($A553,'Add from APT'!$AA$2:$AC808,3,FALSE)&gt;0,TRUE,FALSE),"ER - NOT IN APT")</f>
        <v>0</v>
      </c>
      <c r="Q553" s="82" t="str">
        <f>IF(ISLOGICAL(P553),IF(P553,"ER - REPS IN APT", IFNA(VLOOKUP($A553,RAW_APT!$A$3:$M808,7,FALSE),"ER - NOT IN APT")),P553)</f>
        <v>Result</v>
      </c>
      <c r="R553" s="117" t="b">
        <f t="shared" si="2"/>
        <v>1</v>
      </c>
      <c r="S553" s="116">
        <f t="shared" si="3"/>
        <v>1</v>
      </c>
      <c r="T553" s="148">
        <v>0.0</v>
      </c>
      <c r="U553" s="149"/>
      <c r="V553" s="147"/>
      <c r="W553" s="147"/>
      <c r="X553" s="120" t="b">
        <f t="shared" si="4"/>
        <v>0</v>
      </c>
      <c r="Y553" s="121" t="b">
        <v>0</v>
      </c>
      <c r="Z553" s="122" t="str">
        <f t="shared" si="5"/>
        <v/>
      </c>
      <c r="AA553" s="122" t="b">
        <f t="shared" si="6"/>
        <v>0</v>
      </c>
      <c r="AB553" s="147" t="b">
        <v>0</v>
      </c>
      <c r="AC553" s="148">
        <v>577.0</v>
      </c>
      <c r="AD553" s="149" t="b">
        <v>1</v>
      </c>
      <c r="AE553" s="125" t="str">
        <f t="shared" si="7"/>
        <v/>
      </c>
      <c r="AF553" s="117" t="b">
        <f t="shared" si="8"/>
        <v>0</v>
      </c>
      <c r="AG553" s="126" t="b">
        <f t="shared" si="9"/>
        <v>0</v>
      </c>
      <c r="AH553" s="148"/>
      <c r="AI553" s="150"/>
      <c r="AJ553" s="146"/>
      <c r="AK553" s="83" t="str">
        <f t="shared" si="10"/>
        <v>Negative</v>
      </c>
      <c r="AL553" s="147"/>
      <c r="AM553" s="83" t="s">
        <v>373</v>
      </c>
      <c r="AN553" s="83" t="s">
        <v>978</v>
      </c>
      <c r="AO553" s="83" t="str">
        <f>IFERROR(__xludf.DUMMYFUNCTION("IF($AG553, ""DELETED"",TRIM(JOIN("" "",D553:E553)))"),"")</f>
        <v/>
      </c>
      <c r="AP553" s="83" t="str">
        <f t="shared" ref="AP553:AQ553" si="577">IF($AG553, "DELETED", TRIM(CONCATENATE(F553,I553,U553)))</f>
        <v/>
      </c>
      <c r="AQ553" s="83" t="str">
        <f t="shared" si="577"/>
        <v/>
      </c>
      <c r="AR553" s="83" t="str">
        <f>IFERROR(__xludf.DUMMYFUNCTION("IF($AG553, ""DELETED"", TRIM(JOIN("" "",AP553,AQ553)))"),"")</f>
        <v/>
      </c>
      <c r="AS553" s="127"/>
      <c r="AT553" s="128" t="b">
        <f t="shared" si="12"/>
        <v>0</v>
      </c>
      <c r="AU553" s="128" t="str">
        <f t="shared" si="13"/>
        <v/>
      </c>
      <c r="AV553" s="128" t="str">
        <f t="shared" si="14"/>
        <v/>
      </c>
      <c r="AW553" s="128" t="str">
        <f t="shared" si="15"/>
        <v/>
      </c>
      <c r="AX553" s="129" t="str">
        <f t="shared" si="16"/>
        <v/>
      </c>
      <c r="AY553" s="143"/>
      <c r="AZ553" s="130"/>
      <c r="BA553" s="131" t="str">
        <f t="shared" si="17"/>
        <v/>
      </c>
      <c r="BB553" s="143"/>
      <c r="BC553" s="143"/>
      <c r="BD553" s="132"/>
      <c r="BE553" s="141"/>
      <c r="BF553" s="134" t="str">
        <f t="shared" si="18"/>
        <v/>
      </c>
      <c r="BG553" s="135" t="str">
        <f t="shared" si="19"/>
        <v>FLB4391__44522_0.305729166666667___Negative_44522_0.536574074074074_</v>
      </c>
      <c r="BH553" s="136" t="str">
        <f t="shared" si="20"/>
        <v/>
      </c>
      <c r="BI553" s="141" t="s">
        <v>1496</v>
      </c>
      <c r="BJ553" s="137" t="str">
        <f t="shared" si="21"/>
        <v>FLE582</v>
      </c>
      <c r="BK553" s="138" t="b">
        <f t="shared" si="22"/>
        <v>0</v>
      </c>
      <c r="BL553" s="137" t="str">
        <f t="shared" si="23"/>
        <v/>
      </c>
      <c r="BM553" s="132"/>
      <c r="BN553" s="8" t="b">
        <f t="shared" si="24"/>
        <v>1</v>
      </c>
      <c r="BO553" s="139" t="b">
        <f t="shared" si="25"/>
        <v>0</v>
      </c>
      <c r="BP553" s="140" t="b">
        <f t="shared" si="26"/>
        <v>1</v>
      </c>
      <c r="BQ553" s="4"/>
      <c r="BR553" s="4" t="str">
        <f t="shared" si="27"/>
        <v/>
      </c>
      <c r="BS553" s="4"/>
      <c r="BT553" s="4"/>
    </row>
    <row r="554">
      <c r="A554" s="4" t="s">
        <v>1497</v>
      </c>
      <c r="B554" s="144">
        <v>44522.0</v>
      </c>
      <c r="C554" s="115">
        <v>0.3269675925925926</v>
      </c>
      <c r="D554" s="4"/>
      <c r="E554" s="143"/>
      <c r="F554" s="4"/>
      <c r="G554" s="4"/>
      <c r="H554" s="151"/>
      <c r="I554" s="4"/>
      <c r="J554" s="4"/>
      <c r="K554" s="4" t="s">
        <v>622</v>
      </c>
      <c r="L554" s="145">
        <v>44522.0</v>
      </c>
      <c r="M554" s="115">
        <v>0.5365740740740741</v>
      </c>
      <c r="N554" s="4"/>
      <c r="O554" s="4"/>
      <c r="P554" s="116" t="b">
        <f>IFNA(IF(VLOOKUP($A554,'Add from APT'!$AA$2:$AC808,3,FALSE)&gt;0,TRUE,FALSE),"ER - NOT IN APT")</f>
        <v>0</v>
      </c>
      <c r="Q554" s="82" t="str">
        <f>IF(ISLOGICAL(P554),IF(P554,"ER - REPS IN APT", IFNA(VLOOKUP($A554,RAW_APT!$A$3:$M808,7,FALSE),"ER - NOT IN APT")),P554)</f>
        <v>Result</v>
      </c>
      <c r="R554" s="117" t="b">
        <f t="shared" si="2"/>
        <v>1</v>
      </c>
      <c r="S554" s="116">
        <f t="shared" si="3"/>
        <v>1</v>
      </c>
      <c r="T554" s="146"/>
      <c r="U554" s="147"/>
      <c r="V554" s="147"/>
      <c r="W554" s="147"/>
      <c r="X554" s="120" t="b">
        <f t="shared" si="4"/>
        <v>0</v>
      </c>
      <c r="Y554" s="121" t="b">
        <v>0</v>
      </c>
      <c r="Z554" s="122" t="str">
        <f t="shared" si="5"/>
        <v/>
      </c>
      <c r="AA554" s="122" t="b">
        <f t="shared" si="6"/>
        <v>0</v>
      </c>
      <c r="AB554" s="147" t="b">
        <v>0</v>
      </c>
      <c r="AC554" s="148">
        <v>120.0</v>
      </c>
      <c r="AD554" s="149" t="b">
        <v>0</v>
      </c>
      <c r="AE554" s="125" t="str">
        <f t="shared" si="7"/>
        <v/>
      </c>
      <c r="AF554" s="117" t="b">
        <f t="shared" si="8"/>
        <v>0</v>
      </c>
      <c r="AG554" s="126" t="b">
        <f t="shared" si="9"/>
        <v>0</v>
      </c>
      <c r="AH554" s="148"/>
      <c r="AI554" s="150"/>
      <c r="AJ554" s="146"/>
      <c r="AK554" s="83" t="str">
        <f t="shared" si="10"/>
        <v>Negative</v>
      </c>
      <c r="AL554" s="147"/>
      <c r="AM554" s="83" t="s">
        <v>280</v>
      </c>
      <c r="AN554" s="83" t="s">
        <v>368</v>
      </c>
      <c r="AO554" s="83" t="str">
        <f>IFERROR(__xludf.DUMMYFUNCTION("IF($AG554, ""DELETED"",TRIM(JOIN("" "",D554:E554)))"),"")</f>
        <v/>
      </c>
      <c r="AP554" s="83" t="str">
        <f t="shared" ref="AP554:AQ554" si="578">IF($AG554, "DELETED", TRIM(CONCATENATE(F554,I554,U554)))</f>
        <v/>
      </c>
      <c r="AQ554" s="83" t="str">
        <f t="shared" si="578"/>
        <v/>
      </c>
      <c r="AR554" s="83" t="str">
        <f>IFERROR(__xludf.DUMMYFUNCTION("IF($AG554, ""DELETED"", TRIM(JOIN("" "",AP554,AQ554)))"),"")</f>
        <v/>
      </c>
      <c r="AS554" s="127"/>
      <c r="AT554" s="128" t="b">
        <f t="shared" si="12"/>
        <v>0</v>
      </c>
      <c r="AU554" s="128" t="str">
        <f t="shared" si="13"/>
        <v/>
      </c>
      <c r="AV554" s="128" t="str">
        <f t="shared" si="14"/>
        <v/>
      </c>
      <c r="AW554" s="128" t="str">
        <f t="shared" si="15"/>
        <v/>
      </c>
      <c r="AX554" s="129" t="str">
        <f t="shared" si="16"/>
        <v/>
      </c>
      <c r="AY554" s="143"/>
      <c r="AZ554" s="130"/>
      <c r="BA554" s="131" t="str">
        <f t="shared" si="17"/>
        <v/>
      </c>
      <c r="BB554" s="143"/>
      <c r="BC554" s="143"/>
      <c r="BD554" s="132"/>
      <c r="BE554" s="141"/>
      <c r="BF554" s="134" t="str">
        <f t="shared" si="18"/>
        <v/>
      </c>
      <c r="BG554" s="135" t="str">
        <f t="shared" si="19"/>
        <v>FLB3864__44522_0.326967592592593___Negative_44522_0.536574074074074_</v>
      </c>
      <c r="BH554" s="136" t="str">
        <f t="shared" si="20"/>
        <v/>
      </c>
      <c r="BI554" s="141" t="s">
        <v>1498</v>
      </c>
      <c r="BJ554" s="137" t="str">
        <f t="shared" si="21"/>
        <v>FLE583</v>
      </c>
      <c r="BK554" s="138" t="b">
        <f t="shared" si="22"/>
        <v>0</v>
      </c>
      <c r="BL554" s="137" t="str">
        <f t="shared" si="23"/>
        <v/>
      </c>
      <c r="BM554" s="132"/>
      <c r="BN554" s="8" t="b">
        <f t="shared" si="24"/>
        <v>1</v>
      </c>
      <c r="BO554" s="139" t="b">
        <f t="shared" si="25"/>
        <v>0</v>
      </c>
      <c r="BP554" s="140" t="b">
        <f t="shared" si="26"/>
        <v>1</v>
      </c>
      <c r="BQ554" s="4"/>
      <c r="BR554" s="4" t="str">
        <f t="shared" si="27"/>
        <v/>
      </c>
      <c r="BS554" s="4"/>
      <c r="BT554" s="4"/>
    </row>
    <row r="555">
      <c r="A555" s="4" t="s">
        <v>1499</v>
      </c>
      <c r="B555" s="144">
        <v>44522.0</v>
      </c>
      <c r="C555" s="115">
        <v>0.3353703703703704</v>
      </c>
      <c r="D555" s="4"/>
      <c r="E555" s="143"/>
      <c r="F555" s="4"/>
      <c r="G555" s="4"/>
      <c r="H555" s="151"/>
      <c r="I555" s="4"/>
      <c r="J555" s="4"/>
      <c r="K555" s="4" t="s">
        <v>622</v>
      </c>
      <c r="L555" s="145">
        <v>44522.0</v>
      </c>
      <c r="M555" s="115">
        <v>0.5365740740740741</v>
      </c>
      <c r="N555" s="4"/>
      <c r="O555" s="4"/>
      <c r="P555" s="116" t="b">
        <f>IFNA(IF(VLOOKUP($A555,'Add from APT'!$AA$2:$AC808,3,FALSE)&gt;0,TRUE,FALSE),"ER - NOT IN APT")</f>
        <v>0</v>
      </c>
      <c r="Q555" s="82" t="str">
        <f>IF(ISLOGICAL(P555),IF(P555,"ER - REPS IN APT", IFNA(VLOOKUP($A555,RAW_APT!$A$3:$M808,7,FALSE),"ER - NOT IN APT")),P555)</f>
        <v>Result</v>
      </c>
      <c r="R555" s="117" t="b">
        <f t="shared" si="2"/>
        <v>1</v>
      </c>
      <c r="S555" s="116">
        <f t="shared" si="3"/>
        <v>1</v>
      </c>
      <c r="T555" s="146"/>
      <c r="U555" s="147"/>
      <c r="V555" s="147"/>
      <c r="W555" s="147"/>
      <c r="X555" s="120" t="b">
        <f t="shared" si="4"/>
        <v>0</v>
      </c>
      <c r="Y555" s="121" t="b">
        <v>0</v>
      </c>
      <c r="Z555" s="122" t="str">
        <f t="shared" si="5"/>
        <v/>
      </c>
      <c r="AA555" s="122" t="b">
        <f t="shared" si="6"/>
        <v>0</v>
      </c>
      <c r="AB555" s="147" t="b">
        <v>0</v>
      </c>
      <c r="AC555" s="148">
        <v>119.0</v>
      </c>
      <c r="AD555" s="149" t="b">
        <v>0</v>
      </c>
      <c r="AE555" s="125" t="str">
        <f t="shared" si="7"/>
        <v/>
      </c>
      <c r="AF555" s="117" t="b">
        <f t="shared" si="8"/>
        <v>0</v>
      </c>
      <c r="AG555" s="126" t="b">
        <f t="shared" si="9"/>
        <v>0</v>
      </c>
      <c r="AH555" s="148"/>
      <c r="AI555" s="150"/>
      <c r="AJ555" s="146"/>
      <c r="AK555" s="83" t="str">
        <f t="shared" si="10"/>
        <v>Negative</v>
      </c>
      <c r="AL555" s="147"/>
      <c r="AM555" s="83" t="s">
        <v>280</v>
      </c>
      <c r="AN555" s="83" t="s">
        <v>695</v>
      </c>
      <c r="AO555" s="83" t="str">
        <f>IFERROR(__xludf.DUMMYFUNCTION("IF($AG555, ""DELETED"",TRIM(JOIN("" "",D555:E555)))"),"")</f>
        <v/>
      </c>
      <c r="AP555" s="83" t="str">
        <f t="shared" ref="AP555:AQ555" si="579">IF($AG555, "DELETED", TRIM(CONCATENATE(F555,I555,U555)))</f>
        <v/>
      </c>
      <c r="AQ555" s="83" t="str">
        <f t="shared" si="579"/>
        <v/>
      </c>
      <c r="AR555" s="83" t="str">
        <f>IFERROR(__xludf.DUMMYFUNCTION("IF($AG555, ""DELETED"", TRIM(JOIN("" "",AP555,AQ555)))"),"")</f>
        <v/>
      </c>
      <c r="AS555" s="127"/>
      <c r="AT555" s="128" t="b">
        <f t="shared" si="12"/>
        <v>0</v>
      </c>
      <c r="AU555" s="128" t="str">
        <f t="shared" si="13"/>
        <v/>
      </c>
      <c r="AV555" s="128" t="str">
        <f t="shared" si="14"/>
        <v/>
      </c>
      <c r="AW555" s="128" t="str">
        <f t="shared" si="15"/>
        <v/>
      </c>
      <c r="AX555" s="129" t="str">
        <f t="shared" si="16"/>
        <v/>
      </c>
      <c r="AY555" s="143"/>
      <c r="AZ555" s="130"/>
      <c r="BA555" s="131" t="str">
        <f t="shared" si="17"/>
        <v/>
      </c>
      <c r="BB555" s="143"/>
      <c r="BC555" s="143"/>
      <c r="BD555" s="132"/>
      <c r="BE555" s="141"/>
      <c r="BF555" s="134" t="str">
        <f t="shared" si="18"/>
        <v/>
      </c>
      <c r="BG555" s="135" t="str">
        <f t="shared" si="19"/>
        <v>FLB3862__44522_0.33537037037037___Negative_44522_0.536574074074074_</v>
      </c>
      <c r="BH555" s="136" t="str">
        <f t="shared" si="20"/>
        <v/>
      </c>
      <c r="BI555" s="141" t="s">
        <v>1500</v>
      </c>
      <c r="BJ555" s="137" t="str">
        <f t="shared" si="21"/>
        <v>FLE584</v>
      </c>
      <c r="BK555" s="138" t="b">
        <f t="shared" si="22"/>
        <v>0</v>
      </c>
      <c r="BL555" s="137" t="str">
        <f t="shared" si="23"/>
        <v/>
      </c>
      <c r="BM555" s="132"/>
      <c r="BN555" s="8" t="b">
        <f t="shared" si="24"/>
        <v>1</v>
      </c>
      <c r="BO555" s="139" t="b">
        <f t="shared" si="25"/>
        <v>0</v>
      </c>
      <c r="BP555" s="140" t="b">
        <f t="shared" si="26"/>
        <v>1</v>
      </c>
      <c r="BQ555" s="4"/>
      <c r="BR555" s="4" t="str">
        <f t="shared" si="27"/>
        <v/>
      </c>
      <c r="BS555" s="4"/>
      <c r="BT555" s="4"/>
    </row>
    <row r="556">
      <c r="A556" s="4" t="s">
        <v>1501</v>
      </c>
      <c r="B556" s="144">
        <v>44522.0</v>
      </c>
      <c r="C556" s="115">
        <v>0.3355902777777778</v>
      </c>
      <c r="D556" s="4"/>
      <c r="E556" s="143"/>
      <c r="F556" s="4"/>
      <c r="G556" s="4"/>
      <c r="H556" s="151"/>
      <c r="I556" s="4"/>
      <c r="J556" s="4"/>
      <c r="K556" s="4" t="s">
        <v>271</v>
      </c>
      <c r="L556" s="152"/>
      <c r="M556" s="115"/>
      <c r="N556" s="4"/>
      <c r="O556" s="4"/>
      <c r="P556" s="116" t="b">
        <f>IFNA(IF(VLOOKUP($A556,'Add from APT'!$AA$2:$AC808,3,FALSE)&gt;0,TRUE,FALSE),"ER - NOT IN APT")</f>
        <v>1</v>
      </c>
      <c r="Q556" s="82" t="str">
        <f>IF(ISLOGICAL(P556),IF(P556,"ER - REPS IN APT", IFNA(VLOOKUP($A556,RAW_APT!$A$3:$M808,7,FALSE),"ER - NOT IN APT")),P556)</f>
        <v>ER - REPS IN APT</v>
      </c>
      <c r="R556" s="117" t="b">
        <f t="shared" si="2"/>
        <v>1</v>
      </c>
      <c r="S556" s="116">
        <f t="shared" si="3"/>
        <v>2</v>
      </c>
      <c r="T556" s="146"/>
      <c r="U556" s="147"/>
      <c r="V556" s="147"/>
      <c r="W556" s="147"/>
      <c r="X556" s="120" t="b">
        <f t="shared" si="4"/>
        <v>0</v>
      </c>
      <c r="Y556" s="121" t="b">
        <v>1</v>
      </c>
      <c r="Z556" s="122" t="str">
        <f t="shared" si="5"/>
        <v/>
      </c>
      <c r="AA556" s="122" t="b">
        <f t="shared" si="6"/>
        <v>0</v>
      </c>
      <c r="AB556" s="147" t="b">
        <v>0</v>
      </c>
      <c r="AC556" s="148">
        <v>118.0</v>
      </c>
      <c r="AD556" s="149" t="b">
        <v>0</v>
      </c>
      <c r="AE556" s="125" t="str">
        <f t="shared" si="7"/>
        <v/>
      </c>
      <c r="AF556" s="117" t="b">
        <f t="shared" si="8"/>
        <v>0</v>
      </c>
      <c r="AG556" s="126" t="b">
        <f t="shared" si="9"/>
        <v>1</v>
      </c>
      <c r="AH556" s="148">
        <v>5.3</v>
      </c>
      <c r="AI556" s="150"/>
      <c r="AJ556" s="146"/>
      <c r="AK556" s="83" t="str">
        <f t="shared" si="10"/>
        <v>DELETED</v>
      </c>
      <c r="AL556" s="147"/>
      <c r="AM556" s="83" t="s">
        <v>269</v>
      </c>
      <c r="AN556" s="83" t="s">
        <v>269</v>
      </c>
      <c r="AO556" s="83" t="str">
        <f>IFERROR(__xludf.DUMMYFUNCTION("IF($AG556, ""DELETED"",TRIM(JOIN("" "",D556:E556)))"),"DELETED")</f>
        <v>DELETED</v>
      </c>
      <c r="AP556" s="83" t="str">
        <f t="shared" ref="AP556:AQ556" si="580">IF($AG556, "DELETED", TRIM(CONCATENATE(F556,I556,U556)))</f>
        <v>DELETED</v>
      </c>
      <c r="AQ556" s="83" t="str">
        <f t="shared" si="580"/>
        <v>DELETED</v>
      </c>
      <c r="AR556" s="83" t="str">
        <f>IFERROR(__xludf.DUMMYFUNCTION("IF($AG556, ""DELETED"", TRIM(JOIN("" "",AP556,AQ556)))"),"DELETED")</f>
        <v>DELETED</v>
      </c>
      <c r="AS556" s="127"/>
      <c r="AT556" s="128" t="b">
        <f t="shared" si="12"/>
        <v>1</v>
      </c>
      <c r="AU556" s="128" t="str">
        <f t="shared" si="13"/>
        <v/>
      </c>
      <c r="AV556" s="128" t="str">
        <f t="shared" si="14"/>
        <v/>
      </c>
      <c r="AW556" s="128" t="str">
        <f t="shared" si="15"/>
        <v/>
      </c>
      <c r="AX556" s="129" t="str">
        <f t="shared" si="16"/>
        <v/>
      </c>
      <c r="AY556" s="143"/>
      <c r="AZ556" s="130"/>
      <c r="BA556" s="131" t="str">
        <f t="shared" si="17"/>
        <v/>
      </c>
      <c r="BB556" s="143"/>
      <c r="BC556" s="143"/>
      <c r="BD556" s="132"/>
      <c r="BE556" s="141"/>
      <c r="BF556" s="134" t="str">
        <f t="shared" si="18"/>
        <v/>
      </c>
      <c r="BG556" s="135" t="str">
        <f t="shared" si="19"/>
        <v/>
      </c>
      <c r="BH556" s="136" t="str">
        <f t="shared" si="20"/>
        <v/>
      </c>
      <c r="BI556" s="141" t="s">
        <v>1502</v>
      </c>
      <c r="BJ556" s="137" t="str">
        <f t="shared" si="21"/>
        <v>FLE585</v>
      </c>
      <c r="BK556" s="138" t="b">
        <f t="shared" si="22"/>
        <v>0</v>
      </c>
      <c r="BL556" s="137" t="str">
        <f t="shared" si="23"/>
        <v/>
      </c>
      <c r="BM556" s="132"/>
      <c r="BN556" s="8" t="b">
        <f t="shared" si="24"/>
        <v>0</v>
      </c>
      <c r="BO556" s="139" t="b">
        <f t="shared" si="25"/>
        <v>0</v>
      </c>
      <c r="BP556" s="140" t="b">
        <f t="shared" si="26"/>
        <v>0</v>
      </c>
      <c r="BQ556" s="4"/>
      <c r="BR556" s="4" t="str">
        <f t="shared" si="27"/>
        <v/>
      </c>
      <c r="BS556" s="4"/>
      <c r="BT556" s="4"/>
    </row>
    <row r="557">
      <c r="A557" s="4" t="s">
        <v>1501</v>
      </c>
      <c r="B557" s="144">
        <v>44522.0</v>
      </c>
      <c r="C557" s="115">
        <v>0.3552199074074074</v>
      </c>
      <c r="D557" s="4"/>
      <c r="E557" s="143"/>
      <c r="F557" s="4"/>
      <c r="G557" s="4"/>
      <c r="H557" s="151"/>
      <c r="I557" s="4"/>
      <c r="J557" s="4"/>
      <c r="K557" s="4" t="s">
        <v>622</v>
      </c>
      <c r="L557" s="145">
        <v>44522.0</v>
      </c>
      <c r="M557" s="115">
        <v>0.5365740740740741</v>
      </c>
      <c r="N557" s="4"/>
      <c r="O557" s="4"/>
      <c r="P557" s="116" t="b">
        <f>IFNA(IF(VLOOKUP($A557,'Add from APT'!$AA$2:$AC808,3,FALSE)&gt;0,TRUE,FALSE),"ER - NOT IN APT")</f>
        <v>1</v>
      </c>
      <c r="Q557" s="82" t="str">
        <f>IF(ISLOGICAL(P557),IF(P557,"ER - REPS IN APT", IFNA(VLOOKUP($A557,RAW_APT!$A$3:$M808,7,FALSE),"ER - NOT IN APT")),P557)</f>
        <v>ER - REPS IN APT</v>
      </c>
      <c r="R557" s="117" t="b">
        <f t="shared" si="2"/>
        <v>0</v>
      </c>
      <c r="S557" s="116">
        <f t="shared" si="3"/>
        <v>2</v>
      </c>
      <c r="T557" s="146"/>
      <c r="U557" s="147"/>
      <c r="V557" s="147"/>
      <c r="W557" s="147"/>
      <c r="X557" s="120" t="b">
        <f t="shared" si="4"/>
        <v>0</v>
      </c>
      <c r="Y557" s="121" t="b">
        <v>0</v>
      </c>
      <c r="Z557" s="122" t="str">
        <f t="shared" si="5"/>
        <v/>
      </c>
      <c r="AA557" s="122" t="b">
        <f t="shared" si="6"/>
        <v>0</v>
      </c>
      <c r="AB557" s="147" t="b">
        <v>0</v>
      </c>
      <c r="AC557" s="148">
        <v>117.0</v>
      </c>
      <c r="AD557" s="149" t="b">
        <v>0</v>
      </c>
      <c r="AE557" s="125" t="str">
        <f t="shared" si="7"/>
        <v/>
      </c>
      <c r="AF557" s="117" t="b">
        <f t="shared" si="8"/>
        <v>0</v>
      </c>
      <c r="AG557" s="126" t="b">
        <f t="shared" si="9"/>
        <v>0</v>
      </c>
      <c r="AH557" s="148"/>
      <c r="AI557" s="150"/>
      <c r="AJ557" s="146"/>
      <c r="AK557" s="83" t="str">
        <f t="shared" si="10"/>
        <v>Negative</v>
      </c>
      <c r="AL557" s="147"/>
      <c r="AM557" s="83" t="s">
        <v>280</v>
      </c>
      <c r="AN557" s="83" t="s">
        <v>396</v>
      </c>
      <c r="AO557" s="83" t="str">
        <f>IFERROR(__xludf.DUMMYFUNCTION("IF($AG557, ""DELETED"",TRIM(JOIN("" "",D557:E557)))"),"")</f>
        <v/>
      </c>
      <c r="AP557" s="83" t="str">
        <f t="shared" ref="AP557:AQ557" si="581">IF($AG557, "DELETED", TRIM(CONCATENATE(F557,I557,U557)))</f>
        <v/>
      </c>
      <c r="AQ557" s="83" t="str">
        <f t="shared" si="581"/>
        <v/>
      </c>
      <c r="AR557" s="83" t="str">
        <f>IFERROR(__xludf.DUMMYFUNCTION("IF($AG557, ""DELETED"", TRIM(JOIN("" "",AP557,AQ557)))"),"")</f>
        <v/>
      </c>
      <c r="AS557" s="127"/>
      <c r="AT557" s="128" t="b">
        <f t="shared" si="12"/>
        <v>0</v>
      </c>
      <c r="AU557" s="128" t="str">
        <f t="shared" si="13"/>
        <v/>
      </c>
      <c r="AV557" s="128" t="str">
        <f t="shared" si="14"/>
        <v/>
      </c>
      <c r="AW557" s="128" t="str">
        <f t="shared" si="15"/>
        <v/>
      </c>
      <c r="AX557" s="129" t="str">
        <f t="shared" si="16"/>
        <v/>
      </c>
      <c r="AY557" s="143"/>
      <c r="AZ557" s="130"/>
      <c r="BA557" s="131" t="str">
        <f t="shared" si="17"/>
        <v/>
      </c>
      <c r="BB557" s="143"/>
      <c r="BC557" s="143"/>
      <c r="BD557" s="132"/>
      <c r="BE557" s="141"/>
      <c r="BF557" s="134" t="str">
        <f t="shared" si="18"/>
        <v/>
      </c>
      <c r="BG557" s="135" t="str">
        <f t="shared" si="19"/>
        <v>FLB4381__44522_0.355219907407407___Negative_44522_0.536574074074074_</v>
      </c>
      <c r="BH557" s="136" t="str">
        <f t="shared" si="20"/>
        <v/>
      </c>
      <c r="BI557" s="141" t="s">
        <v>1503</v>
      </c>
      <c r="BJ557" s="137" t="str">
        <f t="shared" si="21"/>
        <v>FLE586</v>
      </c>
      <c r="BK557" s="138" t="b">
        <f t="shared" si="22"/>
        <v>0</v>
      </c>
      <c r="BL557" s="137" t="str">
        <f t="shared" si="23"/>
        <v/>
      </c>
      <c r="BM557" s="132"/>
      <c r="BN557" s="8" t="b">
        <f t="shared" si="24"/>
        <v>1</v>
      </c>
      <c r="BO557" s="139" t="b">
        <f t="shared" si="25"/>
        <v>0</v>
      </c>
      <c r="BP557" s="140" t="b">
        <f t="shared" si="26"/>
        <v>1</v>
      </c>
      <c r="BQ557" s="4"/>
      <c r="BR557" s="4" t="str">
        <f t="shared" si="27"/>
        <v/>
      </c>
      <c r="BS557" s="4"/>
      <c r="BT557" s="4"/>
    </row>
    <row r="558">
      <c r="A558" s="143" t="s">
        <v>1504</v>
      </c>
      <c r="B558" s="144">
        <v>44522.0</v>
      </c>
      <c r="C558" s="115">
        <v>0.355625</v>
      </c>
      <c r="D558" s="4"/>
      <c r="E558" s="143"/>
      <c r="F558" s="149"/>
      <c r="G558" s="147"/>
      <c r="H558" s="151"/>
      <c r="I558" s="4"/>
      <c r="J558" s="4"/>
      <c r="K558" s="4" t="s">
        <v>622</v>
      </c>
      <c r="L558" s="152">
        <v>44522.0</v>
      </c>
      <c r="M558" s="115">
        <v>0.5365740740740741</v>
      </c>
      <c r="N558" s="151"/>
      <c r="O558" s="4"/>
      <c r="P558" s="116" t="b">
        <f>IFNA(IF(VLOOKUP($A558,'Add from APT'!$AA$2:$AC808,3,FALSE)&gt;0,TRUE,FALSE),"ER - NOT IN APT")</f>
        <v>0</v>
      </c>
      <c r="Q558" s="82" t="str">
        <f>IF(ISLOGICAL(P558),IF(P558,"ER - REPS IN APT", IFNA(VLOOKUP($A558,RAW_APT!$A$3:$M808,7,FALSE),"ER - NOT IN APT")),P558)</f>
        <v>Result</v>
      </c>
      <c r="R558" s="117" t="b">
        <f t="shared" si="2"/>
        <v>1</v>
      </c>
      <c r="S558" s="116">
        <f t="shared" si="3"/>
        <v>1</v>
      </c>
      <c r="T558" s="148">
        <v>0.0</v>
      </c>
      <c r="U558" s="149"/>
      <c r="V558" s="147"/>
      <c r="W558" s="147"/>
      <c r="X558" s="120" t="b">
        <f t="shared" si="4"/>
        <v>0</v>
      </c>
      <c r="Y558" s="121" t="b">
        <v>0</v>
      </c>
      <c r="Z558" s="122" t="str">
        <f t="shared" si="5"/>
        <v/>
      </c>
      <c r="AA558" s="122" t="b">
        <f t="shared" si="6"/>
        <v>0</v>
      </c>
      <c r="AB558" s="147" t="b">
        <v>0</v>
      </c>
      <c r="AC558" s="148">
        <v>576.0</v>
      </c>
      <c r="AD558" s="149" t="b">
        <v>1</v>
      </c>
      <c r="AE558" s="125" t="str">
        <f t="shared" si="7"/>
        <v/>
      </c>
      <c r="AF558" s="117" t="b">
        <f t="shared" si="8"/>
        <v>0</v>
      </c>
      <c r="AG558" s="126" t="b">
        <f t="shared" si="9"/>
        <v>0</v>
      </c>
      <c r="AH558" s="148"/>
      <c r="AI558" s="150"/>
      <c r="AJ558" s="146"/>
      <c r="AK558" s="83" t="str">
        <f t="shared" si="10"/>
        <v>Negative</v>
      </c>
      <c r="AL558" s="147"/>
      <c r="AM558" s="83" t="s">
        <v>280</v>
      </c>
      <c r="AN558" s="83" t="s">
        <v>1505</v>
      </c>
      <c r="AO558" s="83" t="str">
        <f>IFERROR(__xludf.DUMMYFUNCTION("IF($AG558, ""DELETED"",TRIM(JOIN("" "",D558:E558)))"),"")</f>
        <v/>
      </c>
      <c r="AP558" s="83" t="str">
        <f t="shared" ref="AP558:AQ558" si="582">IF($AG558, "DELETED", TRIM(CONCATENATE(F558,I558,U558)))</f>
        <v/>
      </c>
      <c r="AQ558" s="83" t="str">
        <f t="shared" si="582"/>
        <v/>
      </c>
      <c r="AR558" s="83" t="str">
        <f>IFERROR(__xludf.DUMMYFUNCTION("IF($AG558, ""DELETED"", TRIM(JOIN("" "",AP558,AQ558)))"),"")</f>
        <v/>
      </c>
      <c r="AS558" s="127"/>
      <c r="AT558" s="128" t="b">
        <f t="shared" si="12"/>
        <v>0</v>
      </c>
      <c r="AU558" s="128" t="str">
        <f t="shared" si="13"/>
        <v/>
      </c>
      <c r="AV558" s="128" t="str">
        <f t="shared" si="14"/>
        <v/>
      </c>
      <c r="AW558" s="128" t="str">
        <f t="shared" si="15"/>
        <v/>
      </c>
      <c r="AX558" s="129" t="str">
        <f t="shared" si="16"/>
        <v/>
      </c>
      <c r="AY558" s="143"/>
      <c r="AZ558" s="130"/>
      <c r="BA558" s="131" t="str">
        <f t="shared" si="17"/>
        <v/>
      </c>
      <c r="BB558" s="143"/>
      <c r="BC558" s="143"/>
      <c r="BD558" s="132"/>
      <c r="BE558" s="141"/>
      <c r="BF558" s="134" t="str">
        <f t="shared" si="18"/>
        <v/>
      </c>
      <c r="BG558" s="135" t="str">
        <f t="shared" si="19"/>
        <v>FLB3741__44522_0.355625___Negative_44522_0.536574074074074_</v>
      </c>
      <c r="BH558" s="136" t="str">
        <f t="shared" si="20"/>
        <v/>
      </c>
      <c r="BI558" s="141" t="s">
        <v>1506</v>
      </c>
      <c r="BJ558" s="137" t="str">
        <f t="shared" si="21"/>
        <v>FLE587</v>
      </c>
      <c r="BK558" s="138" t="b">
        <f t="shared" si="22"/>
        <v>0</v>
      </c>
      <c r="BL558" s="137" t="str">
        <f t="shared" si="23"/>
        <v/>
      </c>
      <c r="BM558" s="132"/>
      <c r="BN558" s="8" t="b">
        <f t="shared" si="24"/>
        <v>1</v>
      </c>
      <c r="BO558" s="139" t="b">
        <f t="shared" si="25"/>
        <v>0</v>
      </c>
      <c r="BP558" s="140" t="b">
        <f t="shared" si="26"/>
        <v>1</v>
      </c>
      <c r="BQ558" s="4"/>
      <c r="BR558" s="4" t="str">
        <f t="shared" si="27"/>
        <v/>
      </c>
      <c r="BS558" s="4"/>
      <c r="BT558" s="4"/>
    </row>
    <row r="559">
      <c r="A559" s="143" t="s">
        <v>1507</v>
      </c>
      <c r="B559" s="144">
        <v>44522.0</v>
      </c>
      <c r="C559" s="115">
        <v>0.355787037037037</v>
      </c>
      <c r="D559" s="4"/>
      <c r="E559" s="143"/>
      <c r="F559" s="149"/>
      <c r="G559" s="149"/>
      <c r="H559" s="151"/>
      <c r="I559" s="4"/>
      <c r="J559" s="4"/>
      <c r="K559" s="4" t="s">
        <v>271</v>
      </c>
      <c r="L559" s="152">
        <v>44868.0</v>
      </c>
      <c r="M559" s="115">
        <v>0.5355208333333333</v>
      </c>
      <c r="N559" s="151"/>
      <c r="O559" s="4"/>
      <c r="P559" s="116" t="b">
        <f>IFNA(IF(VLOOKUP($A559,'Add from APT'!$AA$2:$AC808,3,FALSE)&gt;0,TRUE,FALSE),"ER - NOT IN APT")</f>
        <v>0</v>
      </c>
      <c r="Q559" s="82" t="str">
        <f>IF(ISLOGICAL(P559),IF(P559,"ER - REPS IN APT", IFNA(VLOOKUP($A559,RAW_APT!$A$3:$M808,7,FALSE),"ER - NOT IN APT")),P559)</f>
        <v>Collected</v>
      </c>
      <c r="R559" s="117" t="b">
        <f t="shared" si="2"/>
        <v>1</v>
      </c>
      <c r="S559" s="116">
        <f t="shared" si="3"/>
        <v>1</v>
      </c>
      <c r="T559" s="148">
        <v>0.0</v>
      </c>
      <c r="U559" s="149"/>
      <c r="V559" s="149"/>
      <c r="W559" s="149"/>
      <c r="X559" s="120" t="b">
        <f t="shared" si="4"/>
        <v>0</v>
      </c>
      <c r="Y559" s="121" t="b">
        <v>0</v>
      </c>
      <c r="Z559" s="122" t="str">
        <f t="shared" si="5"/>
        <v/>
      </c>
      <c r="AA559" s="122" t="b">
        <f t="shared" si="6"/>
        <v>0</v>
      </c>
      <c r="AB559" s="147" t="b">
        <v>0</v>
      </c>
      <c r="AC559" s="148">
        <v>575.0</v>
      </c>
      <c r="AD559" s="149" t="b">
        <v>1</v>
      </c>
      <c r="AE559" s="125" t="str">
        <f t="shared" si="7"/>
        <v/>
      </c>
      <c r="AF559" s="117" t="b">
        <f t="shared" si="8"/>
        <v>0</v>
      </c>
      <c r="AG559" s="126" t="b">
        <f t="shared" si="9"/>
        <v>0</v>
      </c>
      <c r="AH559" s="148"/>
      <c r="AI559" s="150"/>
      <c r="AJ559" s="146">
        <v>2.2</v>
      </c>
      <c r="AK559" s="83" t="str">
        <f t="shared" si="10"/>
        <v>Negative</v>
      </c>
      <c r="AL559" s="147"/>
      <c r="AM559" s="83" t="s">
        <v>280</v>
      </c>
      <c r="AN559" s="83" t="s">
        <v>1508</v>
      </c>
      <c r="AO559" s="83" t="str">
        <f>IFERROR(__xludf.DUMMYFUNCTION("IF($AG559, ""DELETED"",TRIM(JOIN("" "",D559:E559)))"),"")</f>
        <v/>
      </c>
      <c r="AP559" s="83" t="str">
        <f t="shared" ref="AP559:AQ559" si="583">IF($AG559, "DELETED", TRIM(CONCATENATE(F559,I559,U559)))</f>
        <v/>
      </c>
      <c r="AQ559" s="83" t="str">
        <f t="shared" si="583"/>
        <v/>
      </c>
      <c r="AR559" s="83" t="str">
        <f>IFERROR(__xludf.DUMMYFUNCTION("IF($AG559, ""DELETED"", TRIM(JOIN("" "",AP559,AQ559)))"),"")</f>
        <v/>
      </c>
      <c r="AS559" s="127"/>
      <c r="AT559" s="128" t="b">
        <f t="shared" si="12"/>
        <v>0</v>
      </c>
      <c r="AU559" s="128" t="str">
        <f t="shared" si="13"/>
        <v/>
      </c>
      <c r="AV559" s="128" t="str">
        <f t="shared" si="14"/>
        <v/>
      </c>
      <c r="AW559" s="128" t="str">
        <f t="shared" si="15"/>
        <v/>
      </c>
      <c r="AX559" s="129" t="str">
        <f t="shared" si="16"/>
        <v/>
      </c>
      <c r="AY559" s="143"/>
      <c r="AZ559" s="130"/>
      <c r="BA559" s="131" t="str">
        <f t="shared" si="17"/>
        <v/>
      </c>
      <c r="BB559" s="143"/>
      <c r="BC559" s="143"/>
      <c r="BD559" s="132"/>
      <c r="BE559" s="141"/>
      <c r="BF559" s="134" t="str">
        <f t="shared" si="18"/>
        <v/>
      </c>
      <c r="BG559" s="135" t="str">
        <f t="shared" si="19"/>
        <v>FLB4387__44522_0.355787037037037___Null_44868_0.535520833333333_</v>
      </c>
      <c r="BH559" s="136" t="str">
        <f t="shared" si="20"/>
        <v/>
      </c>
      <c r="BI559" s="141" t="s">
        <v>1509</v>
      </c>
      <c r="BJ559" s="137" t="str">
        <f t="shared" si="21"/>
        <v>FLE588</v>
      </c>
      <c r="BK559" s="138" t="b">
        <f t="shared" si="22"/>
        <v>0</v>
      </c>
      <c r="BL559" s="137" t="str">
        <f t="shared" si="23"/>
        <v/>
      </c>
      <c r="BM559" s="132"/>
      <c r="BN559" s="8" t="b">
        <f t="shared" si="24"/>
        <v>1</v>
      </c>
      <c r="BO559" s="139" t="b">
        <f t="shared" si="25"/>
        <v>0</v>
      </c>
      <c r="BP559" s="140" t="b">
        <f t="shared" si="26"/>
        <v>1</v>
      </c>
      <c r="BQ559" s="4"/>
      <c r="BR559" s="4" t="str">
        <f t="shared" si="27"/>
        <v/>
      </c>
      <c r="BS559" s="4"/>
      <c r="BT559" s="4"/>
    </row>
    <row r="560">
      <c r="A560" s="143" t="s">
        <v>1510</v>
      </c>
      <c r="B560" s="144">
        <v>44522.0</v>
      </c>
      <c r="C560" s="115">
        <v>0.35780092592592594</v>
      </c>
      <c r="D560" s="4"/>
      <c r="E560" s="143"/>
      <c r="F560" s="149"/>
      <c r="G560" s="149"/>
      <c r="H560" s="151"/>
      <c r="I560" s="4"/>
      <c r="J560" s="4"/>
      <c r="K560" s="4" t="s">
        <v>622</v>
      </c>
      <c r="L560" s="152">
        <v>44522.0</v>
      </c>
      <c r="M560" s="115">
        <v>0.5365740740740741</v>
      </c>
      <c r="N560" s="151"/>
      <c r="O560" s="4"/>
      <c r="P560" s="116" t="b">
        <f>IFNA(IF(VLOOKUP($A560,'Add from APT'!$AA$2:$AC808,3,FALSE)&gt;0,TRUE,FALSE),"ER - NOT IN APT")</f>
        <v>0</v>
      </c>
      <c r="Q560" s="82" t="str">
        <f>IF(ISLOGICAL(P560),IF(P560,"ER - REPS IN APT", IFNA(VLOOKUP($A560,RAW_APT!$A$3:$M808,7,FALSE),"ER - NOT IN APT")),P560)</f>
        <v>Result</v>
      </c>
      <c r="R560" s="117" t="b">
        <f t="shared" si="2"/>
        <v>1</v>
      </c>
      <c r="S560" s="116">
        <f t="shared" si="3"/>
        <v>1</v>
      </c>
      <c r="T560" s="148">
        <v>0.0</v>
      </c>
      <c r="U560" s="149"/>
      <c r="V560" s="149"/>
      <c r="W560" s="149"/>
      <c r="X560" s="120" t="b">
        <f t="shared" si="4"/>
        <v>0</v>
      </c>
      <c r="Y560" s="121" t="b">
        <v>0</v>
      </c>
      <c r="Z560" s="122" t="str">
        <f t="shared" si="5"/>
        <v/>
      </c>
      <c r="AA560" s="122" t="b">
        <f t="shared" si="6"/>
        <v>0</v>
      </c>
      <c r="AB560" s="147" t="b">
        <v>0</v>
      </c>
      <c r="AC560" s="148">
        <v>574.0</v>
      </c>
      <c r="AD560" s="149" t="b">
        <v>1</v>
      </c>
      <c r="AE560" s="125" t="str">
        <f t="shared" si="7"/>
        <v/>
      </c>
      <c r="AF560" s="117" t="b">
        <f t="shared" si="8"/>
        <v>0</v>
      </c>
      <c r="AG560" s="126" t="b">
        <f t="shared" si="9"/>
        <v>0</v>
      </c>
      <c r="AH560" s="148"/>
      <c r="AI560" s="150"/>
      <c r="AJ560" s="146"/>
      <c r="AK560" s="83" t="str">
        <f t="shared" si="10"/>
        <v>Negative</v>
      </c>
      <c r="AL560" s="147"/>
      <c r="AM560" s="83" t="s">
        <v>280</v>
      </c>
      <c r="AN560" s="83" t="s">
        <v>488</v>
      </c>
      <c r="AO560" s="83" t="str">
        <f>IFERROR(__xludf.DUMMYFUNCTION("IF($AG560, ""DELETED"",TRIM(JOIN("" "",D560:E560)))"),"")</f>
        <v/>
      </c>
      <c r="AP560" s="83" t="str">
        <f t="shared" ref="AP560:AQ560" si="584">IF($AG560, "DELETED", TRIM(CONCATENATE(F560,I560,U560)))</f>
        <v/>
      </c>
      <c r="AQ560" s="83" t="str">
        <f t="shared" si="584"/>
        <v/>
      </c>
      <c r="AR560" s="83" t="str">
        <f>IFERROR(__xludf.DUMMYFUNCTION("IF($AG560, ""DELETED"", TRIM(JOIN("" "",AP560,AQ560)))"),"")</f>
        <v/>
      </c>
      <c r="AS560" s="127"/>
      <c r="AT560" s="128" t="b">
        <f t="shared" si="12"/>
        <v>0</v>
      </c>
      <c r="AU560" s="128" t="str">
        <f t="shared" si="13"/>
        <v/>
      </c>
      <c r="AV560" s="128" t="str">
        <f t="shared" si="14"/>
        <v/>
      </c>
      <c r="AW560" s="128" t="str">
        <f t="shared" si="15"/>
        <v/>
      </c>
      <c r="AX560" s="129" t="str">
        <f t="shared" si="16"/>
        <v/>
      </c>
      <c r="AY560" s="143"/>
      <c r="AZ560" s="130"/>
      <c r="BA560" s="131" t="str">
        <f t="shared" si="17"/>
        <v/>
      </c>
      <c r="BB560" s="143"/>
      <c r="BC560" s="143"/>
      <c r="BD560" s="132"/>
      <c r="BE560" s="141"/>
      <c r="BF560" s="134" t="str">
        <f t="shared" si="18"/>
        <v/>
      </c>
      <c r="BG560" s="135" t="str">
        <f t="shared" si="19"/>
        <v>FLB3860__44522_0.357800925925926___Negative_44522_0.536574074074074_</v>
      </c>
      <c r="BH560" s="136" t="str">
        <f t="shared" si="20"/>
        <v/>
      </c>
      <c r="BI560" s="141" t="s">
        <v>1511</v>
      </c>
      <c r="BJ560" s="137" t="str">
        <f t="shared" si="21"/>
        <v>FLE589</v>
      </c>
      <c r="BK560" s="138" t="b">
        <f t="shared" si="22"/>
        <v>0</v>
      </c>
      <c r="BL560" s="137" t="str">
        <f t="shared" si="23"/>
        <v/>
      </c>
      <c r="BM560" s="132"/>
      <c r="BN560" s="8" t="b">
        <f t="shared" si="24"/>
        <v>1</v>
      </c>
      <c r="BO560" s="139" t="b">
        <f t="shared" si="25"/>
        <v>0</v>
      </c>
      <c r="BP560" s="140" t="b">
        <f t="shared" si="26"/>
        <v>1</v>
      </c>
      <c r="BQ560" s="4"/>
      <c r="BR560" s="4" t="str">
        <f t="shared" si="27"/>
        <v/>
      </c>
      <c r="BS560" s="4"/>
      <c r="BT560" s="4"/>
    </row>
    <row r="561">
      <c r="A561" s="4" t="s">
        <v>1512</v>
      </c>
      <c r="B561" s="144">
        <v>44522.0</v>
      </c>
      <c r="C561" s="115">
        <v>0.35997685185185185</v>
      </c>
      <c r="D561" s="4"/>
      <c r="E561" s="143"/>
      <c r="F561" s="4"/>
      <c r="G561" s="4"/>
      <c r="H561" s="151"/>
      <c r="I561" s="4"/>
      <c r="J561" s="4"/>
      <c r="K561" s="4" t="s">
        <v>622</v>
      </c>
      <c r="L561" s="145">
        <v>44522.0</v>
      </c>
      <c r="M561" s="115">
        <v>0.5365740740740741</v>
      </c>
      <c r="N561" s="4"/>
      <c r="O561" s="4"/>
      <c r="P561" s="116" t="b">
        <f>IFNA(IF(VLOOKUP($A561,'Add from APT'!$AA$2:$AC808,3,FALSE)&gt;0,TRUE,FALSE),"ER - NOT IN APT")</f>
        <v>0</v>
      </c>
      <c r="Q561" s="82" t="str">
        <f>IF(ISLOGICAL(P561),IF(P561,"ER - REPS IN APT", IFNA(VLOOKUP($A561,RAW_APT!$A$3:$M808,7,FALSE),"ER - NOT IN APT")),P561)</f>
        <v>Result</v>
      </c>
      <c r="R561" s="117" t="b">
        <f t="shared" si="2"/>
        <v>1</v>
      </c>
      <c r="S561" s="116">
        <f t="shared" si="3"/>
        <v>1</v>
      </c>
      <c r="T561" s="146"/>
      <c r="U561" s="147"/>
      <c r="V561" s="147"/>
      <c r="W561" s="147"/>
      <c r="X561" s="120" t="b">
        <f t="shared" si="4"/>
        <v>0</v>
      </c>
      <c r="Y561" s="121" t="b">
        <v>0</v>
      </c>
      <c r="Z561" s="122" t="str">
        <f t="shared" si="5"/>
        <v/>
      </c>
      <c r="AA561" s="122" t="b">
        <f t="shared" si="6"/>
        <v>0</v>
      </c>
      <c r="AB561" s="147" t="b">
        <v>0</v>
      </c>
      <c r="AC561" s="148">
        <v>116.0</v>
      </c>
      <c r="AD561" s="149" t="b">
        <v>0</v>
      </c>
      <c r="AE561" s="125" t="str">
        <f t="shared" si="7"/>
        <v/>
      </c>
      <c r="AF561" s="117" t="b">
        <f t="shared" si="8"/>
        <v>0</v>
      </c>
      <c r="AG561" s="126" t="b">
        <f t="shared" si="9"/>
        <v>0</v>
      </c>
      <c r="AH561" s="148"/>
      <c r="AI561" s="150"/>
      <c r="AJ561" s="146"/>
      <c r="AK561" s="83" t="str">
        <f t="shared" si="10"/>
        <v>Negative</v>
      </c>
      <c r="AL561" s="147"/>
      <c r="AM561" s="83" t="s">
        <v>373</v>
      </c>
      <c r="AN561" s="83" t="s">
        <v>473</v>
      </c>
      <c r="AO561" s="83" t="str">
        <f>IFERROR(__xludf.DUMMYFUNCTION("IF($AG561, ""DELETED"",TRIM(JOIN("" "",D561:E561)))"),"")</f>
        <v/>
      </c>
      <c r="AP561" s="83" t="str">
        <f t="shared" ref="AP561:AQ561" si="585">IF($AG561, "DELETED", TRIM(CONCATENATE(F561,I561,U561)))</f>
        <v/>
      </c>
      <c r="AQ561" s="83" t="str">
        <f t="shared" si="585"/>
        <v/>
      </c>
      <c r="AR561" s="83" t="str">
        <f>IFERROR(__xludf.DUMMYFUNCTION("IF($AG561, ""DELETED"", TRIM(JOIN("" "",AP561,AQ561)))"),"")</f>
        <v/>
      </c>
      <c r="AS561" s="127"/>
      <c r="AT561" s="128" t="b">
        <f t="shared" si="12"/>
        <v>0</v>
      </c>
      <c r="AU561" s="128" t="str">
        <f t="shared" si="13"/>
        <v/>
      </c>
      <c r="AV561" s="128" t="str">
        <f t="shared" si="14"/>
        <v/>
      </c>
      <c r="AW561" s="128" t="str">
        <f t="shared" si="15"/>
        <v/>
      </c>
      <c r="AX561" s="129" t="str">
        <f t="shared" si="16"/>
        <v/>
      </c>
      <c r="AY561" s="143"/>
      <c r="AZ561" s="130"/>
      <c r="BA561" s="131" t="str">
        <f t="shared" si="17"/>
        <v/>
      </c>
      <c r="BB561" s="143"/>
      <c r="BC561" s="143"/>
      <c r="BD561" s="132"/>
      <c r="BE561" s="141"/>
      <c r="BF561" s="134" t="str">
        <f t="shared" si="18"/>
        <v/>
      </c>
      <c r="BG561" s="135" t="str">
        <f t="shared" si="19"/>
        <v>FLB3541__44522_0.359976851851852___Negative_44522_0.536574074074074_</v>
      </c>
      <c r="BH561" s="136" t="str">
        <f t="shared" si="20"/>
        <v/>
      </c>
      <c r="BI561" s="141" t="s">
        <v>1513</v>
      </c>
      <c r="BJ561" s="137" t="str">
        <f t="shared" si="21"/>
        <v>FLE590</v>
      </c>
      <c r="BK561" s="138" t="b">
        <f t="shared" si="22"/>
        <v>0</v>
      </c>
      <c r="BL561" s="137" t="str">
        <f t="shared" si="23"/>
        <v/>
      </c>
      <c r="BM561" s="132"/>
      <c r="BN561" s="8" t="b">
        <f t="shared" si="24"/>
        <v>1</v>
      </c>
      <c r="BO561" s="139" t="b">
        <f t="shared" si="25"/>
        <v>0</v>
      </c>
      <c r="BP561" s="140" t="b">
        <f t="shared" si="26"/>
        <v>1</v>
      </c>
      <c r="BQ561" s="4"/>
      <c r="BR561" s="4" t="str">
        <f t="shared" si="27"/>
        <v/>
      </c>
      <c r="BS561" s="4"/>
      <c r="BT561" s="4"/>
    </row>
    <row r="562">
      <c r="A562" s="143" t="s">
        <v>1514</v>
      </c>
      <c r="B562" s="144">
        <v>44522.0</v>
      </c>
      <c r="C562" s="115">
        <v>0.36766203703703704</v>
      </c>
      <c r="D562" s="4"/>
      <c r="E562" s="143"/>
      <c r="F562" s="149"/>
      <c r="G562" s="149"/>
      <c r="H562" s="151"/>
      <c r="I562" s="4"/>
      <c r="J562" s="4"/>
      <c r="K562" s="4" t="s">
        <v>622</v>
      </c>
      <c r="L562" s="145">
        <v>44522.0</v>
      </c>
      <c r="M562" s="115">
        <v>0.5365740740740741</v>
      </c>
      <c r="N562" s="151"/>
      <c r="O562" s="4"/>
      <c r="P562" s="116" t="b">
        <f>IFNA(IF(VLOOKUP($A562,'Add from APT'!$AA$2:$AC808,3,FALSE)&gt;0,TRUE,FALSE),"ER - NOT IN APT")</f>
        <v>0</v>
      </c>
      <c r="Q562" s="82" t="str">
        <f>IF(ISLOGICAL(P562),IF(P562,"ER - REPS IN APT", IFNA(VLOOKUP($A562,RAW_APT!$A$3:$M808,7,FALSE),"ER - NOT IN APT")),P562)</f>
        <v>Result</v>
      </c>
      <c r="R562" s="117" t="b">
        <f t="shared" si="2"/>
        <v>1</v>
      </c>
      <c r="S562" s="116">
        <f t="shared" si="3"/>
        <v>1</v>
      </c>
      <c r="T562" s="148">
        <v>0.0</v>
      </c>
      <c r="U562" s="149"/>
      <c r="V562" s="149"/>
      <c r="W562" s="149"/>
      <c r="X562" s="120" t="b">
        <f t="shared" si="4"/>
        <v>0</v>
      </c>
      <c r="Y562" s="121" t="b">
        <v>0</v>
      </c>
      <c r="Z562" s="122" t="str">
        <f t="shared" si="5"/>
        <v/>
      </c>
      <c r="AA562" s="122" t="b">
        <f t="shared" si="6"/>
        <v>0</v>
      </c>
      <c r="AB562" s="147" t="b">
        <v>0</v>
      </c>
      <c r="AC562" s="148">
        <v>573.0</v>
      </c>
      <c r="AD562" s="149" t="b">
        <v>1</v>
      </c>
      <c r="AE562" s="125" t="str">
        <f t="shared" si="7"/>
        <v/>
      </c>
      <c r="AF562" s="117" t="b">
        <f t="shared" si="8"/>
        <v>0</v>
      </c>
      <c r="AG562" s="126" t="b">
        <f t="shared" si="9"/>
        <v>0</v>
      </c>
      <c r="AH562" s="148"/>
      <c r="AI562" s="150"/>
      <c r="AJ562" s="146"/>
      <c r="AK562" s="83" t="str">
        <f t="shared" si="10"/>
        <v>Negative</v>
      </c>
      <c r="AL562" s="147"/>
      <c r="AM562" s="83" t="s">
        <v>280</v>
      </c>
      <c r="AN562" s="83" t="s">
        <v>491</v>
      </c>
      <c r="AO562" s="83" t="str">
        <f>IFERROR(__xludf.DUMMYFUNCTION("IF($AG562, ""DELETED"",TRIM(JOIN("" "",D562:E562)))"),"")</f>
        <v/>
      </c>
      <c r="AP562" s="83" t="str">
        <f t="shared" ref="AP562:AQ562" si="586">IF($AG562, "DELETED", TRIM(CONCATENATE(F562,I562,U562)))</f>
        <v/>
      </c>
      <c r="AQ562" s="83" t="str">
        <f t="shared" si="586"/>
        <v/>
      </c>
      <c r="AR562" s="83" t="str">
        <f>IFERROR(__xludf.DUMMYFUNCTION("IF($AG562, ""DELETED"", TRIM(JOIN("" "",AP562,AQ562)))"),"")</f>
        <v/>
      </c>
      <c r="AS562" s="127"/>
      <c r="AT562" s="128" t="b">
        <f t="shared" si="12"/>
        <v>0</v>
      </c>
      <c r="AU562" s="128" t="str">
        <f t="shared" si="13"/>
        <v/>
      </c>
      <c r="AV562" s="128" t="str">
        <f t="shared" si="14"/>
        <v/>
      </c>
      <c r="AW562" s="128" t="str">
        <f t="shared" si="15"/>
        <v/>
      </c>
      <c r="AX562" s="129" t="str">
        <f t="shared" si="16"/>
        <v/>
      </c>
      <c r="AY562" s="143"/>
      <c r="AZ562" s="130"/>
      <c r="BA562" s="131" t="str">
        <f t="shared" si="17"/>
        <v/>
      </c>
      <c r="BB562" s="143"/>
      <c r="BC562" s="143"/>
      <c r="BD562" s="132"/>
      <c r="BE562" s="141"/>
      <c r="BF562" s="134" t="str">
        <f t="shared" si="18"/>
        <v/>
      </c>
      <c r="BG562" s="135" t="str">
        <f t="shared" si="19"/>
        <v>FLB4403__44522_0.367662037037037___Negative_44522_0.536574074074074_</v>
      </c>
      <c r="BH562" s="136" t="str">
        <f t="shared" si="20"/>
        <v/>
      </c>
      <c r="BI562" s="141" t="s">
        <v>1515</v>
      </c>
      <c r="BJ562" s="137" t="str">
        <f t="shared" si="21"/>
        <v>FLE591</v>
      </c>
      <c r="BK562" s="138" t="b">
        <f t="shared" si="22"/>
        <v>0</v>
      </c>
      <c r="BL562" s="137" t="str">
        <f t="shared" si="23"/>
        <v/>
      </c>
      <c r="BM562" s="132"/>
      <c r="BN562" s="8" t="b">
        <f t="shared" si="24"/>
        <v>1</v>
      </c>
      <c r="BO562" s="139" t="b">
        <f t="shared" si="25"/>
        <v>0</v>
      </c>
      <c r="BP562" s="140" t="b">
        <f t="shared" si="26"/>
        <v>1</v>
      </c>
      <c r="BQ562" s="4"/>
      <c r="BR562" s="4" t="str">
        <f t="shared" si="27"/>
        <v/>
      </c>
      <c r="BS562" s="4"/>
      <c r="BT562" s="4"/>
    </row>
    <row r="563">
      <c r="A563" s="4" t="s">
        <v>1516</v>
      </c>
      <c r="B563" s="144">
        <v>44522.0</v>
      </c>
      <c r="C563" s="115">
        <v>0.3958101851851852</v>
      </c>
      <c r="D563" s="4"/>
      <c r="E563" s="143"/>
      <c r="F563" s="4"/>
      <c r="G563" s="4"/>
      <c r="H563" s="151"/>
      <c r="I563" s="4"/>
      <c r="J563" s="4"/>
      <c r="K563" s="4" t="s">
        <v>622</v>
      </c>
      <c r="L563" s="145">
        <v>44522.0</v>
      </c>
      <c r="M563" s="115">
        <v>0.5365740740740741</v>
      </c>
      <c r="N563" s="4"/>
      <c r="O563" s="4"/>
      <c r="P563" s="116" t="b">
        <f>IFNA(IF(VLOOKUP($A563,'Add from APT'!$AA$2:$AC808,3,FALSE)&gt;0,TRUE,FALSE),"ER - NOT IN APT")</f>
        <v>0</v>
      </c>
      <c r="Q563" s="82" t="str">
        <f>IF(ISLOGICAL(P563),IF(P563,"ER - REPS IN APT", IFNA(VLOOKUP($A563,RAW_APT!$A$3:$M808,7,FALSE),"ER - NOT IN APT")),P563)</f>
        <v>Result</v>
      </c>
      <c r="R563" s="117" t="b">
        <f t="shared" si="2"/>
        <v>1</v>
      </c>
      <c r="S563" s="116">
        <f t="shared" si="3"/>
        <v>1</v>
      </c>
      <c r="T563" s="146"/>
      <c r="U563" s="147"/>
      <c r="V563" s="147"/>
      <c r="W563" s="147"/>
      <c r="X563" s="120" t="b">
        <f t="shared" si="4"/>
        <v>0</v>
      </c>
      <c r="Y563" s="121" t="b">
        <v>0</v>
      </c>
      <c r="Z563" s="122" t="str">
        <f t="shared" si="5"/>
        <v/>
      </c>
      <c r="AA563" s="122" t="b">
        <f t="shared" si="6"/>
        <v>0</v>
      </c>
      <c r="AB563" s="147" t="b">
        <v>0</v>
      </c>
      <c r="AC563" s="148">
        <v>115.0</v>
      </c>
      <c r="AD563" s="149" t="b">
        <v>0</v>
      </c>
      <c r="AE563" s="125" t="str">
        <f t="shared" si="7"/>
        <v/>
      </c>
      <c r="AF563" s="117" t="b">
        <f t="shared" si="8"/>
        <v>0</v>
      </c>
      <c r="AG563" s="126" t="b">
        <f t="shared" si="9"/>
        <v>0</v>
      </c>
      <c r="AH563" s="148"/>
      <c r="AI563" s="150"/>
      <c r="AJ563" s="146"/>
      <c r="AK563" s="83" t="str">
        <f t="shared" si="10"/>
        <v>Negative</v>
      </c>
      <c r="AL563" s="147"/>
      <c r="AM563" s="83" t="s">
        <v>373</v>
      </c>
      <c r="AN563" s="83" t="s">
        <v>479</v>
      </c>
      <c r="AO563" s="83" t="str">
        <f>IFERROR(__xludf.DUMMYFUNCTION("IF($AG563, ""DELETED"",TRIM(JOIN("" "",D563:E563)))"),"")</f>
        <v/>
      </c>
      <c r="AP563" s="83" t="str">
        <f t="shared" ref="AP563:AQ563" si="587">IF($AG563, "DELETED", TRIM(CONCATENATE(F563,I563,U563)))</f>
        <v/>
      </c>
      <c r="AQ563" s="83" t="str">
        <f t="shared" si="587"/>
        <v/>
      </c>
      <c r="AR563" s="83" t="str">
        <f>IFERROR(__xludf.DUMMYFUNCTION("IF($AG563, ""DELETED"", TRIM(JOIN("" "",AP563,AQ563)))"),"")</f>
        <v/>
      </c>
      <c r="AS563" s="127"/>
      <c r="AT563" s="128" t="b">
        <f t="shared" si="12"/>
        <v>0</v>
      </c>
      <c r="AU563" s="128" t="str">
        <f t="shared" si="13"/>
        <v/>
      </c>
      <c r="AV563" s="128" t="str">
        <f t="shared" si="14"/>
        <v/>
      </c>
      <c r="AW563" s="128" t="str">
        <f t="shared" si="15"/>
        <v/>
      </c>
      <c r="AX563" s="129" t="str">
        <f t="shared" si="16"/>
        <v/>
      </c>
      <c r="AY563" s="143"/>
      <c r="AZ563" s="130"/>
      <c r="BA563" s="131" t="str">
        <f t="shared" si="17"/>
        <v/>
      </c>
      <c r="BB563" s="143"/>
      <c r="BC563" s="143"/>
      <c r="BD563" s="132"/>
      <c r="BE563" s="141"/>
      <c r="BF563" s="134" t="str">
        <f t="shared" si="18"/>
        <v/>
      </c>
      <c r="BG563" s="135" t="str">
        <f t="shared" si="19"/>
        <v>FLB3743__44522_0.395810185185185___Negative_44522_0.536574074074074_</v>
      </c>
      <c r="BH563" s="136" t="str">
        <f t="shared" si="20"/>
        <v/>
      </c>
      <c r="BI563" s="141" t="s">
        <v>1517</v>
      </c>
      <c r="BJ563" s="137" t="str">
        <f t="shared" si="21"/>
        <v>FLE592</v>
      </c>
      <c r="BK563" s="138" t="b">
        <f t="shared" si="22"/>
        <v>0</v>
      </c>
      <c r="BL563" s="137" t="str">
        <f t="shared" si="23"/>
        <v/>
      </c>
      <c r="BM563" s="132"/>
      <c r="BN563" s="8" t="b">
        <f t="shared" si="24"/>
        <v>1</v>
      </c>
      <c r="BO563" s="139" t="b">
        <f t="shared" si="25"/>
        <v>0</v>
      </c>
      <c r="BP563" s="140" t="b">
        <f t="shared" si="26"/>
        <v>1</v>
      </c>
      <c r="BQ563" s="4"/>
      <c r="BR563" s="4" t="str">
        <f t="shared" si="27"/>
        <v/>
      </c>
      <c r="BS563" s="4"/>
      <c r="BT563" s="4"/>
    </row>
    <row r="564">
      <c r="A564" s="143" t="s">
        <v>1518</v>
      </c>
      <c r="B564" s="144">
        <v>44522.0</v>
      </c>
      <c r="C564" s="115">
        <v>0.3961226851851852</v>
      </c>
      <c r="D564" s="4"/>
      <c r="E564" s="143"/>
      <c r="F564" s="149"/>
      <c r="G564" s="149"/>
      <c r="H564" s="4"/>
      <c r="I564" s="4"/>
      <c r="J564" s="4"/>
      <c r="K564" s="4" t="s">
        <v>622</v>
      </c>
      <c r="L564" s="145">
        <v>44522.0</v>
      </c>
      <c r="M564" s="115">
        <v>0.5365740740740741</v>
      </c>
      <c r="N564" s="4"/>
      <c r="O564" s="4"/>
      <c r="P564" s="116" t="b">
        <f>IFNA(IF(VLOOKUP($A564,'Add from APT'!$AA$2:$AC808,3,FALSE)&gt;0,TRUE,FALSE),"ER - NOT IN APT")</f>
        <v>0</v>
      </c>
      <c r="Q564" s="82" t="str">
        <f>IF(ISLOGICAL(P564),IF(P564,"ER - REPS IN APT", IFNA(VLOOKUP($A564,RAW_APT!$A$3:$M808,7,FALSE),"ER - NOT IN APT")),P564)</f>
        <v>Result</v>
      </c>
      <c r="R564" s="117" t="b">
        <f t="shared" si="2"/>
        <v>1</v>
      </c>
      <c r="S564" s="116">
        <f t="shared" si="3"/>
        <v>1</v>
      </c>
      <c r="T564" s="148">
        <v>0.0</v>
      </c>
      <c r="U564" s="149"/>
      <c r="V564" s="149"/>
      <c r="W564" s="147"/>
      <c r="X564" s="120" t="b">
        <f t="shared" si="4"/>
        <v>0</v>
      </c>
      <c r="Y564" s="121" t="b">
        <v>0</v>
      </c>
      <c r="Z564" s="122" t="str">
        <f t="shared" si="5"/>
        <v/>
      </c>
      <c r="AA564" s="122" t="b">
        <f t="shared" si="6"/>
        <v>0</v>
      </c>
      <c r="AB564" s="147" t="b">
        <v>0</v>
      </c>
      <c r="AC564" s="148">
        <v>572.0</v>
      </c>
      <c r="AD564" s="149" t="b">
        <v>1</v>
      </c>
      <c r="AE564" s="125" t="str">
        <f t="shared" si="7"/>
        <v/>
      </c>
      <c r="AF564" s="117" t="b">
        <f t="shared" si="8"/>
        <v>0</v>
      </c>
      <c r="AG564" s="126" t="b">
        <f t="shared" si="9"/>
        <v>0</v>
      </c>
      <c r="AH564" s="148"/>
      <c r="AI564" s="150"/>
      <c r="AJ564" s="146"/>
      <c r="AK564" s="83" t="str">
        <f t="shared" si="10"/>
        <v>Negative</v>
      </c>
      <c r="AL564" s="147"/>
      <c r="AM564" s="83" t="s">
        <v>373</v>
      </c>
      <c r="AN564" s="83" t="s">
        <v>1519</v>
      </c>
      <c r="AO564" s="83" t="str">
        <f>IFERROR(__xludf.DUMMYFUNCTION("IF($AG564, ""DELETED"",TRIM(JOIN("" "",D564:E564)))"),"")</f>
        <v/>
      </c>
      <c r="AP564" s="83" t="str">
        <f t="shared" ref="AP564:AQ564" si="588">IF($AG564, "DELETED", TRIM(CONCATENATE(F564,I564,U564)))</f>
        <v/>
      </c>
      <c r="AQ564" s="83" t="str">
        <f t="shared" si="588"/>
        <v/>
      </c>
      <c r="AR564" s="83" t="str">
        <f>IFERROR(__xludf.DUMMYFUNCTION("IF($AG564, ""DELETED"", TRIM(JOIN("" "",AP564,AQ564)))"),"")</f>
        <v/>
      </c>
      <c r="AS564" s="127"/>
      <c r="AT564" s="128" t="b">
        <f t="shared" si="12"/>
        <v>0</v>
      </c>
      <c r="AU564" s="128" t="str">
        <f t="shared" si="13"/>
        <v/>
      </c>
      <c r="AV564" s="128" t="str">
        <f t="shared" si="14"/>
        <v/>
      </c>
      <c r="AW564" s="128" t="str">
        <f t="shared" si="15"/>
        <v/>
      </c>
      <c r="AX564" s="129" t="str">
        <f t="shared" si="16"/>
        <v/>
      </c>
      <c r="AY564" s="143"/>
      <c r="AZ564" s="130"/>
      <c r="BA564" s="131" t="str">
        <f t="shared" si="17"/>
        <v/>
      </c>
      <c r="BB564" s="143"/>
      <c r="BC564" s="143"/>
      <c r="BD564" s="132"/>
      <c r="BE564" s="141"/>
      <c r="BF564" s="134" t="str">
        <f t="shared" si="18"/>
        <v/>
      </c>
      <c r="BG564" s="135" t="str">
        <f t="shared" si="19"/>
        <v>FLB3868__44522_0.396122685185185___Negative_44522_0.536574074074074_</v>
      </c>
      <c r="BH564" s="136" t="str">
        <f t="shared" si="20"/>
        <v/>
      </c>
      <c r="BI564" s="141" t="s">
        <v>1520</v>
      </c>
      <c r="BJ564" s="137" t="str">
        <f t="shared" si="21"/>
        <v>FLE593</v>
      </c>
      <c r="BK564" s="138" t="b">
        <f t="shared" si="22"/>
        <v>0</v>
      </c>
      <c r="BL564" s="137" t="str">
        <f t="shared" si="23"/>
        <v/>
      </c>
      <c r="BM564" s="132"/>
      <c r="BN564" s="8" t="b">
        <f t="shared" si="24"/>
        <v>1</v>
      </c>
      <c r="BO564" s="139" t="b">
        <f t="shared" si="25"/>
        <v>0</v>
      </c>
      <c r="BP564" s="140" t="b">
        <f t="shared" si="26"/>
        <v>1</v>
      </c>
      <c r="BQ564" s="4"/>
      <c r="BR564" s="4" t="str">
        <f t="shared" si="27"/>
        <v/>
      </c>
      <c r="BS564" s="4"/>
      <c r="BT564" s="4"/>
    </row>
    <row r="565">
      <c r="A565" s="143" t="s">
        <v>1521</v>
      </c>
      <c r="B565" s="144">
        <v>44522.0</v>
      </c>
      <c r="C565" s="115">
        <v>0.4256712962962963</v>
      </c>
      <c r="D565" s="4"/>
      <c r="E565" s="143"/>
      <c r="F565" s="149"/>
      <c r="G565" s="147"/>
      <c r="H565" s="151"/>
      <c r="I565" s="4"/>
      <c r="J565" s="4"/>
      <c r="K565" s="4" t="s">
        <v>622</v>
      </c>
      <c r="L565" s="145">
        <v>44522.0</v>
      </c>
      <c r="M565" s="115">
        <v>0.5365740740740741</v>
      </c>
      <c r="N565" s="151"/>
      <c r="O565" s="4"/>
      <c r="P565" s="116" t="b">
        <f>IFNA(IF(VLOOKUP($A565,'Add from APT'!$AA$2:$AC808,3,FALSE)&gt;0,TRUE,FALSE),"ER - NOT IN APT")</f>
        <v>0</v>
      </c>
      <c r="Q565" s="82" t="str">
        <f>IF(ISLOGICAL(P565),IF(P565,"ER - REPS IN APT", IFNA(VLOOKUP($A565,RAW_APT!$A$3:$M808,7,FALSE),"ER - NOT IN APT")),P565)</f>
        <v>Result</v>
      </c>
      <c r="R565" s="117" t="b">
        <f t="shared" si="2"/>
        <v>1</v>
      </c>
      <c r="S565" s="116">
        <f t="shared" si="3"/>
        <v>1</v>
      </c>
      <c r="T565" s="148">
        <v>0.0</v>
      </c>
      <c r="U565" s="149"/>
      <c r="V565" s="147"/>
      <c r="W565" s="147"/>
      <c r="X565" s="120" t="b">
        <f t="shared" si="4"/>
        <v>0</v>
      </c>
      <c r="Y565" s="121" t="b">
        <v>0</v>
      </c>
      <c r="Z565" s="122" t="str">
        <f t="shared" si="5"/>
        <v/>
      </c>
      <c r="AA565" s="122" t="b">
        <f t="shared" si="6"/>
        <v>0</v>
      </c>
      <c r="AB565" s="147" t="b">
        <v>0</v>
      </c>
      <c r="AC565" s="148">
        <v>571.0</v>
      </c>
      <c r="AD565" s="149" t="b">
        <v>1</v>
      </c>
      <c r="AE565" s="125" t="str">
        <f t="shared" si="7"/>
        <v/>
      </c>
      <c r="AF565" s="117" t="b">
        <f t="shared" si="8"/>
        <v>0</v>
      </c>
      <c r="AG565" s="126" t="b">
        <f t="shared" si="9"/>
        <v>0</v>
      </c>
      <c r="AH565" s="148"/>
      <c r="AI565" s="150"/>
      <c r="AJ565" s="146"/>
      <c r="AK565" s="83" t="str">
        <f t="shared" si="10"/>
        <v>Negative</v>
      </c>
      <c r="AL565" s="147"/>
      <c r="AM565" s="83" t="s">
        <v>280</v>
      </c>
      <c r="AN565" s="83" t="s">
        <v>1522</v>
      </c>
      <c r="AO565" s="83" t="str">
        <f>IFERROR(__xludf.DUMMYFUNCTION("IF($AG565, ""DELETED"",TRIM(JOIN("" "",D565:E565)))"),"")</f>
        <v/>
      </c>
      <c r="AP565" s="83" t="str">
        <f t="shared" ref="AP565:AQ565" si="589">IF($AG565, "DELETED", TRIM(CONCATENATE(F565,I565,U565)))</f>
        <v/>
      </c>
      <c r="AQ565" s="83" t="str">
        <f t="shared" si="589"/>
        <v/>
      </c>
      <c r="AR565" s="83" t="str">
        <f>IFERROR(__xludf.DUMMYFUNCTION("IF($AG565, ""DELETED"", TRIM(JOIN("" "",AP565,AQ565)))"),"")</f>
        <v/>
      </c>
      <c r="AS565" s="127"/>
      <c r="AT565" s="128" t="b">
        <f t="shared" si="12"/>
        <v>0</v>
      </c>
      <c r="AU565" s="128" t="str">
        <f t="shared" si="13"/>
        <v/>
      </c>
      <c r="AV565" s="128" t="str">
        <f t="shared" si="14"/>
        <v/>
      </c>
      <c r="AW565" s="128" t="str">
        <f t="shared" si="15"/>
        <v/>
      </c>
      <c r="AX565" s="129" t="str">
        <f t="shared" si="16"/>
        <v/>
      </c>
      <c r="AY565" s="143"/>
      <c r="AZ565" s="130"/>
      <c r="BA565" s="131" t="str">
        <f t="shared" si="17"/>
        <v/>
      </c>
      <c r="BB565" s="143"/>
      <c r="BC565" s="143"/>
      <c r="BD565" s="132"/>
      <c r="BE565" s="141"/>
      <c r="BF565" s="134" t="str">
        <f t="shared" si="18"/>
        <v/>
      </c>
      <c r="BG565" s="135" t="str">
        <f t="shared" si="19"/>
        <v>FLB3547__44522_0.425671296296296___Negative_44522_0.536574074074074_</v>
      </c>
      <c r="BH565" s="136" t="str">
        <f t="shared" si="20"/>
        <v/>
      </c>
      <c r="BI565" s="141" t="s">
        <v>1523</v>
      </c>
      <c r="BJ565" s="137" t="str">
        <f t="shared" si="21"/>
        <v>FLE594</v>
      </c>
      <c r="BK565" s="138" t="b">
        <f t="shared" si="22"/>
        <v>0</v>
      </c>
      <c r="BL565" s="137" t="str">
        <f t="shared" si="23"/>
        <v/>
      </c>
      <c r="BM565" s="132"/>
      <c r="BN565" s="8" t="b">
        <f t="shared" si="24"/>
        <v>1</v>
      </c>
      <c r="BO565" s="139" t="b">
        <f t="shared" si="25"/>
        <v>0</v>
      </c>
      <c r="BP565" s="140" t="b">
        <f t="shared" si="26"/>
        <v>1</v>
      </c>
      <c r="BQ565" s="4"/>
      <c r="BR565" s="4" t="str">
        <f t="shared" si="27"/>
        <v/>
      </c>
      <c r="BS565" s="4"/>
      <c r="BT565" s="4"/>
    </row>
    <row r="566">
      <c r="A566" s="143" t="s">
        <v>1524</v>
      </c>
      <c r="B566" s="144">
        <v>44528.0</v>
      </c>
      <c r="C566" s="115">
        <v>0.8441087962962963</v>
      </c>
      <c r="D566" s="4"/>
      <c r="E566" s="143"/>
      <c r="F566" s="149"/>
      <c r="G566" s="147"/>
      <c r="H566" s="151"/>
      <c r="I566" s="4"/>
      <c r="J566" s="4"/>
      <c r="K566" s="4" t="s">
        <v>622</v>
      </c>
      <c r="L566" s="145">
        <v>44529.0</v>
      </c>
      <c r="M566" s="115">
        <v>0.5002662037037037</v>
      </c>
      <c r="N566" s="4"/>
      <c r="O566" s="151"/>
      <c r="P566" s="116" t="b">
        <f>IFNA(IF(VLOOKUP($A566,'Add from APT'!$AA$2:$AC808,3,FALSE)&gt;0,TRUE,FALSE),"ER - NOT IN APT")</f>
        <v>0</v>
      </c>
      <c r="Q566" s="82" t="str">
        <f>IF(ISLOGICAL(P566),IF(P566,"ER - REPS IN APT", IFNA(VLOOKUP($A566,RAW_APT!$A$3:$M808,7,FALSE),"ER - NOT IN APT")),P566)</f>
        <v>Result</v>
      </c>
      <c r="R566" s="117" t="b">
        <f t="shared" si="2"/>
        <v>1</v>
      </c>
      <c r="S566" s="116">
        <f t="shared" si="3"/>
        <v>1</v>
      </c>
      <c r="T566" s="148">
        <v>0.0</v>
      </c>
      <c r="U566" s="149"/>
      <c r="V566" s="147"/>
      <c r="W566" s="147"/>
      <c r="X566" s="120" t="b">
        <f t="shared" si="4"/>
        <v>0</v>
      </c>
      <c r="Y566" s="121" t="b">
        <v>0</v>
      </c>
      <c r="Z566" s="122" t="str">
        <f t="shared" si="5"/>
        <v/>
      </c>
      <c r="AA566" s="122" t="b">
        <f t="shared" si="6"/>
        <v>0</v>
      </c>
      <c r="AB566" s="147" t="b">
        <v>0</v>
      </c>
      <c r="AC566" s="148">
        <v>570.0</v>
      </c>
      <c r="AD566" s="149" t="b">
        <v>1</v>
      </c>
      <c r="AE566" s="125" t="str">
        <f t="shared" si="7"/>
        <v/>
      </c>
      <c r="AF566" s="117" t="b">
        <f t="shared" si="8"/>
        <v>0</v>
      </c>
      <c r="AG566" s="126" t="b">
        <f t="shared" si="9"/>
        <v>0</v>
      </c>
      <c r="AH566" s="148"/>
      <c r="AI566" s="150"/>
      <c r="AJ566" s="146"/>
      <c r="AK566" s="83" t="str">
        <f t="shared" si="10"/>
        <v>Negative</v>
      </c>
      <c r="AL566" s="147"/>
      <c r="AM566" s="83" t="s">
        <v>280</v>
      </c>
      <c r="AN566" s="83" t="s">
        <v>1525</v>
      </c>
      <c r="AO566" s="83" t="str">
        <f>IFERROR(__xludf.DUMMYFUNCTION("IF($AG566, ""DELETED"",TRIM(JOIN("" "",D566:E566)))"),"")</f>
        <v/>
      </c>
      <c r="AP566" s="83" t="str">
        <f t="shared" ref="AP566:AQ566" si="590">IF($AG566, "DELETED", TRIM(CONCATENATE(F566,I566,U566)))</f>
        <v/>
      </c>
      <c r="AQ566" s="83" t="str">
        <f t="shared" si="590"/>
        <v/>
      </c>
      <c r="AR566" s="83" t="str">
        <f>IFERROR(__xludf.DUMMYFUNCTION("IF($AG566, ""DELETED"", TRIM(JOIN("" "",AP566,AQ566)))"),"")</f>
        <v/>
      </c>
      <c r="AS566" s="127"/>
      <c r="AT566" s="128" t="b">
        <f t="shared" si="12"/>
        <v>0</v>
      </c>
      <c r="AU566" s="128" t="str">
        <f t="shared" si="13"/>
        <v/>
      </c>
      <c r="AV566" s="128" t="str">
        <f t="shared" si="14"/>
        <v/>
      </c>
      <c r="AW566" s="128" t="str">
        <f t="shared" si="15"/>
        <v/>
      </c>
      <c r="AX566" s="129" t="str">
        <f t="shared" si="16"/>
        <v/>
      </c>
      <c r="AY566" s="143"/>
      <c r="AZ566" s="130"/>
      <c r="BA566" s="131" t="str">
        <f t="shared" si="17"/>
        <v/>
      </c>
      <c r="BB566" s="143"/>
      <c r="BC566" s="143"/>
      <c r="BD566" s="132"/>
      <c r="BE566" s="141"/>
      <c r="BF566" s="134" t="str">
        <f t="shared" si="18"/>
        <v/>
      </c>
      <c r="BG566" s="135" t="str">
        <f t="shared" si="19"/>
        <v>FLB3938__44528_0.844108796296296___Negative_44529_0.500266203703704_</v>
      </c>
      <c r="BH566" s="136" t="str">
        <f t="shared" si="20"/>
        <v/>
      </c>
      <c r="BI566" s="141" t="s">
        <v>1526</v>
      </c>
      <c r="BJ566" s="137" t="str">
        <f t="shared" si="21"/>
        <v>FLE598</v>
      </c>
      <c r="BK566" s="138" t="b">
        <f t="shared" si="22"/>
        <v>0</v>
      </c>
      <c r="BL566" s="137" t="str">
        <f t="shared" si="23"/>
        <v/>
      </c>
      <c r="BM566" s="132"/>
      <c r="BN566" s="8" t="b">
        <f t="shared" si="24"/>
        <v>1</v>
      </c>
      <c r="BO566" s="139" t="b">
        <f t="shared" si="25"/>
        <v>0</v>
      </c>
      <c r="BP566" s="140" t="b">
        <f t="shared" si="26"/>
        <v>1</v>
      </c>
      <c r="BQ566" s="4"/>
      <c r="BR566" s="4" t="str">
        <f t="shared" si="27"/>
        <v/>
      </c>
      <c r="BS566" s="4"/>
      <c r="BT566" s="4"/>
    </row>
    <row r="567">
      <c r="A567" s="143" t="s">
        <v>1527</v>
      </c>
      <c r="B567" s="144">
        <v>44528.0</v>
      </c>
      <c r="C567" s="115">
        <v>0.8442939814814815</v>
      </c>
      <c r="D567" s="4"/>
      <c r="E567" s="143"/>
      <c r="F567" s="149"/>
      <c r="G567" s="147"/>
      <c r="H567" s="151"/>
      <c r="I567" s="4"/>
      <c r="J567" s="4"/>
      <c r="K567" s="4" t="s">
        <v>622</v>
      </c>
      <c r="L567" s="145">
        <v>44529.0</v>
      </c>
      <c r="M567" s="115">
        <v>0.5002662037037037</v>
      </c>
      <c r="N567" s="4"/>
      <c r="O567" s="151"/>
      <c r="P567" s="116" t="b">
        <f>IFNA(IF(VLOOKUP($A567,'Add from APT'!$AA$2:$AC808,3,FALSE)&gt;0,TRUE,FALSE),"ER - NOT IN APT")</f>
        <v>0</v>
      </c>
      <c r="Q567" s="82" t="str">
        <f>IF(ISLOGICAL(P567),IF(P567,"ER - REPS IN APT", IFNA(VLOOKUP($A567,RAW_APT!$A$3:$M808,7,FALSE),"ER - NOT IN APT")),P567)</f>
        <v>Result</v>
      </c>
      <c r="R567" s="117" t="b">
        <f t="shared" si="2"/>
        <v>1</v>
      </c>
      <c r="S567" s="116">
        <f t="shared" si="3"/>
        <v>1</v>
      </c>
      <c r="T567" s="148">
        <v>0.0</v>
      </c>
      <c r="U567" s="149"/>
      <c r="V567" s="147"/>
      <c r="W567" s="147"/>
      <c r="X567" s="120" t="b">
        <f t="shared" si="4"/>
        <v>0</v>
      </c>
      <c r="Y567" s="121" t="b">
        <v>0</v>
      </c>
      <c r="Z567" s="122" t="str">
        <f t="shared" si="5"/>
        <v/>
      </c>
      <c r="AA567" s="122" t="b">
        <f t="shared" si="6"/>
        <v>0</v>
      </c>
      <c r="AB567" s="147" t="b">
        <v>0</v>
      </c>
      <c r="AC567" s="148">
        <v>569.0</v>
      </c>
      <c r="AD567" s="149" t="b">
        <v>1</v>
      </c>
      <c r="AE567" s="125" t="str">
        <f t="shared" si="7"/>
        <v/>
      </c>
      <c r="AF567" s="117" t="b">
        <f t="shared" si="8"/>
        <v>0</v>
      </c>
      <c r="AG567" s="126" t="b">
        <f t="shared" si="9"/>
        <v>0</v>
      </c>
      <c r="AH567" s="148"/>
      <c r="AI567" s="150"/>
      <c r="AJ567" s="146"/>
      <c r="AK567" s="83" t="str">
        <f t="shared" si="10"/>
        <v>Negative</v>
      </c>
      <c r="AL567" s="147"/>
      <c r="AM567" s="83" t="s">
        <v>280</v>
      </c>
      <c r="AN567" s="83" t="s">
        <v>1528</v>
      </c>
      <c r="AO567" s="83" t="str">
        <f>IFERROR(__xludf.DUMMYFUNCTION("IF($AG567, ""DELETED"",TRIM(JOIN("" "",D567:E567)))"),"")</f>
        <v/>
      </c>
      <c r="AP567" s="83" t="str">
        <f t="shared" ref="AP567:AQ567" si="591">IF($AG567, "DELETED", TRIM(CONCATENATE(F567,I567,U567)))</f>
        <v/>
      </c>
      <c r="AQ567" s="83" t="str">
        <f t="shared" si="591"/>
        <v/>
      </c>
      <c r="AR567" s="83" t="str">
        <f>IFERROR(__xludf.DUMMYFUNCTION("IF($AG567, ""DELETED"", TRIM(JOIN("" "",AP567,AQ567)))"),"")</f>
        <v/>
      </c>
      <c r="AS567" s="127"/>
      <c r="AT567" s="128" t="b">
        <f t="shared" si="12"/>
        <v>0</v>
      </c>
      <c r="AU567" s="128" t="str">
        <f t="shared" si="13"/>
        <v/>
      </c>
      <c r="AV567" s="128" t="str">
        <f t="shared" si="14"/>
        <v/>
      </c>
      <c r="AW567" s="128" t="str">
        <f t="shared" si="15"/>
        <v/>
      </c>
      <c r="AX567" s="129" t="str">
        <f t="shared" si="16"/>
        <v/>
      </c>
      <c r="AY567" s="143"/>
      <c r="AZ567" s="130"/>
      <c r="BA567" s="131" t="str">
        <f t="shared" si="17"/>
        <v/>
      </c>
      <c r="BB567" s="143"/>
      <c r="BC567" s="143"/>
      <c r="BD567" s="132"/>
      <c r="BE567" s="141"/>
      <c r="BF567" s="134" t="str">
        <f t="shared" si="18"/>
        <v/>
      </c>
      <c r="BG567" s="135" t="str">
        <f t="shared" si="19"/>
        <v>FLB3952__44528_0.844293981481482___Negative_44529_0.500266203703704_</v>
      </c>
      <c r="BH567" s="136" t="str">
        <f t="shared" si="20"/>
        <v/>
      </c>
      <c r="BI567" s="141" t="s">
        <v>1529</v>
      </c>
      <c r="BJ567" s="137" t="str">
        <f t="shared" si="21"/>
        <v>FLE599</v>
      </c>
      <c r="BK567" s="138" t="b">
        <f t="shared" si="22"/>
        <v>0</v>
      </c>
      <c r="BL567" s="137" t="str">
        <f t="shared" si="23"/>
        <v/>
      </c>
      <c r="BM567" s="132"/>
      <c r="BN567" s="8" t="b">
        <f t="shared" si="24"/>
        <v>1</v>
      </c>
      <c r="BO567" s="139" t="b">
        <f t="shared" si="25"/>
        <v>0</v>
      </c>
      <c r="BP567" s="140" t="b">
        <f t="shared" si="26"/>
        <v>1</v>
      </c>
      <c r="BQ567" s="4"/>
      <c r="BR567" s="4" t="str">
        <f t="shared" si="27"/>
        <v/>
      </c>
      <c r="BS567" s="4"/>
      <c r="BT567" s="4"/>
    </row>
    <row r="568">
      <c r="A568" s="4" t="s">
        <v>1530</v>
      </c>
      <c r="B568" s="144">
        <v>44529.0</v>
      </c>
      <c r="C568" s="115">
        <v>0.22042824074074074</v>
      </c>
      <c r="D568" s="4"/>
      <c r="E568" s="143"/>
      <c r="F568" s="4"/>
      <c r="G568" s="4"/>
      <c r="H568" s="151"/>
      <c r="I568" s="4"/>
      <c r="J568" s="4"/>
      <c r="K568" s="4" t="s">
        <v>622</v>
      </c>
      <c r="L568" s="145">
        <v>44529.0</v>
      </c>
      <c r="M568" s="115">
        <v>0.5002662037037037</v>
      </c>
      <c r="N568" s="4"/>
      <c r="O568" s="4"/>
      <c r="P568" s="116" t="b">
        <f>IFNA(IF(VLOOKUP($A568,'Add from APT'!$AA$2:$AC808,3,FALSE)&gt;0,TRUE,FALSE),"ER - NOT IN APT")</f>
        <v>0</v>
      </c>
      <c r="Q568" s="82" t="str">
        <f>IF(ISLOGICAL(P568),IF(P568,"ER - REPS IN APT", IFNA(VLOOKUP($A568,RAW_APT!$A$3:$M808,7,FALSE),"ER - NOT IN APT")),P568)</f>
        <v>Result</v>
      </c>
      <c r="R568" s="117" t="b">
        <f t="shared" si="2"/>
        <v>1</v>
      </c>
      <c r="S568" s="116">
        <f t="shared" si="3"/>
        <v>1</v>
      </c>
      <c r="T568" s="146"/>
      <c r="U568" s="147"/>
      <c r="V568" s="147"/>
      <c r="W568" s="147"/>
      <c r="X568" s="120" t="b">
        <f t="shared" si="4"/>
        <v>0</v>
      </c>
      <c r="Y568" s="121" t="b">
        <v>0</v>
      </c>
      <c r="Z568" s="122" t="str">
        <f t="shared" si="5"/>
        <v/>
      </c>
      <c r="AA568" s="122" t="b">
        <f t="shared" si="6"/>
        <v>0</v>
      </c>
      <c r="AB568" s="147" t="b">
        <v>0</v>
      </c>
      <c r="AC568" s="148">
        <v>114.0</v>
      </c>
      <c r="AD568" s="149" t="b">
        <v>0</v>
      </c>
      <c r="AE568" s="125" t="str">
        <f t="shared" si="7"/>
        <v/>
      </c>
      <c r="AF568" s="117" t="b">
        <f t="shared" si="8"/>
        <v>0</v>
      </c>
      <c r="AG568" s="126" t="b">
        <f t="shared" si="9"/>
        <v>0</v>
      </c>
      <c r="AH568" s="148"/>
      <c r="AI568" s="150"/>
      <c r="AJ568" s="146"/>
      <c r="AK568" s="83" t="str">
        <f t="shared" si="10"/>
        <v>Negative</v>
      </c>
      <c r="AL568" s="147"/>
      <c r="AM568" s="83" t="s">
        <v>280</v>
      </c>
      <c r="AN568" s="83" t="s">
        <v>352</v>
      </c>
      <c r="AO568" s="83" t="str">
        <f>IFERROR(__xludf.DUMMYFUNCTION("IF($AG568, ""DELETED"",TRIM(JOIN("" "",D568:E568)))"),"")</f>
        <v/>
      </c>
      <c r="AP568" s="83" t="str">
        <f t="shared" ref="AP568:AQ568" si="592">IF($AG568, "DELETED", TRIM(CONCATENATE(F568,I568,U568)))</f>
        <v/>
      </c>
      <c r="AQ568" s="83" t="str">
        <f t="shared" si="592"/>
        <v/>
      </c>
      <c r="AR568" s="83" t="str">
        <f>IFERROR(__xludf.DUMMYFUNCTION("IF($AG568, ""DELETED"", TRIM(JOIN("" "",AP568,AQ568)))"),"")</f>
        <v/>
      </c>
      <c r="AS568" s="127"/>
      <c r="AT568" s="128" t="b">
        <f t="shared" si="12"/>
        <v>0</v>
      </c>
      <c r="AU568" s="128" t="str">
        <f t="shared" si="13"/>
        <v/>
      </c>
      <c r="AV568" s="128" t="str">
        <f t="shared" si="14"/>
        <v/>
      </c>
      <c r="AW568" s="128" t="str">
        <f t="shared" si="15"/>
        <v/>
      </c>
      <c r="AX568" s="129" t="str">
        <f t="shared" si="16"/>
        <v/>
      </c>
      <c r="AY568" s="143"/>
      <c r="AZ568" s="130"/>
      <c r="BA568" s="131" t="str">
        <f t="shared" si="17"/>
        <v/>
      </c>
      <c r="BB568" s="143"/>
      <c r="BC568" s="143"/>
      <c r="BD568" s="132"/>
      <c r="BE568" s="141"/>
      <c r="BF568" s="134" t="str">
        <f t="shared" si="18"/>
        <v/>
      </c>
      <c r="BG568" s="135" t="str">
        <f t="shared" si="19"/>
        <v>FLB2721__44529_0.220428240740741___Negative_44529_0.500266203703704_</v>
      </c>
      <c r="BH568" s="136" t="str">
        <f t="shared" si="20"/>
        <v/>
      </c>
      <c r="BI568" s="141" t="s">
        <v>1531</v>
      </c>
      <c r="BJ568" s="137" t="str">
        <f t="shared" si="21"/>
        <v>FLE600</v>
      </c>
      <c r="BK568" s="138" t="b">
        <f t="shared" si="22"/>
        <v>0</v>
      </c>
      <c r="BL568" s="137" t="str">
        <f t="shared" si="23"/>
        <v/>
      </c>
      <c r="BM568" s="132"/>
      <c r="BN568" s="8" t="b">
        <f t="shared" si="24"/>
        <v>1</v>
      </c>
      <c r="BO568" s="139" t="b">
        <f t="shared" si="25"/>
        <v>0</v>
      </c>
      <c r="BP568" s="140" t="b">
        <f t="shared" si="26"/>
        <v>1</v>
      </c>
      <c r="BQ568" s="4"/>
      <c r="BR568" s="4" t="str">
        <f t="shared" si="27"/>
        <v/>
      </c>
      <c r="BS568" s="4"/>
      <c r="BT568" s="4"/>
    </row>
    <row r="569">
      <c r="A569" s="143" t="s">
        <v>1532</v>
      </c>
      <c r="B569" s="144">
        <v>44529.0</v>
      </c>
      <c r="C569" s="115">
        <v>0.22864583333333333</v>
      </c>
      <c r="D569" s="4"/>
      <c r="E569" s="143"/>
      <c r="F569" s="149"/>
      <c r="G569" s="147"/>
      <c r="H569" s="151"/>
      <c r="I569" s="4"/>
      <c r="J569" s="4"/>
      <c r="K569" s="4" t="s">
        <v>622</v>
      </c>
      <c r="L569" s="145">
        <v>44529.0</v>
      </c>
      <c r="M569" s="115">
        <v>0.5002777777777778</v>
      </c>
      <c r="N569" s="4"/>
      <c r="O569" s="151"/>
      <c r="P569" s="116" t="b">
        <f>IFNA(IF(VLOOKUP($A569,'Add from APT'!$AA$2:$AC808,3,FALSE)&gt;0,TRUE,FALSE),"ER - NOT IN APT")</f>
        <v>0</v>
      </c>
      <c r="Q569" s="82" t="str">
        <f>IF(ISLOGICAL(P569),IF(P569,"ER - REPS IN APT", IFNA(VLOOKUP($A569,RAW_APT!$A$3:$M808,7,FALSE),"ER - NOT IN APT")),P569)</f>
        <v>Result</v>
      </c>
      <c r="R569" s="117" t="b">
        <f t="shared" si="2"/>
        <v>1</v>
      </c>
      <c r="S569" s="116">
        <f t="shared" si="3"/>
        <v>1</v>
      </c>
      <c r="T569" s="148">
        <v>0.0</v>
      </c>
      <c r="U569" s="149"/>
      <c r="V569" s="147"/>
      <c r="W569" s="147"/>
      <c r="X569" s="120" t="b">
        <f t="shared" si="4"/>
        <v>0</v>
      </c>
      <c r="Y569" s="121" t="b">
        <v>0</v>
      </c>
      <c r="Z569" s="122" t="str">
        <f t="shared" si="5"/>
        <v/>
      </c>
      <c r="AA569" s="122" t="b">
        <f t="shared" si="6"/>
        <v>0</v>
      </c>
      <c r="AB569" s="147" t="b">
        <v>0</v>
      </c>
      <c r="AC569" s="148">
        <v>568.0</v>
      </c>
      <c r="AD569" s="149" t="b">
        <v>1</v>
      </c>
      <c r="AE569" s="125" t="str">
        <f t="shared" si="7"/>
        <v/>
      </c>
      <c r="AF569" s="117" t="b">
        <f t="shared" si="8"/>
        <v>0</v>
      </c>
      <c r="AG569" s="126" t="b">
        <f t="shared" si="9"/>
        <v>0</v>
      </c>
      <c r="AH569" s="148"/>
      <c r="AI569" s="150"/>
      <c r="AJ569" s="146"/>
      <c r="AK569" s="83" t="str">
        <f t="shared" si="10"/>
        <v>Negative</v>
      </c>
      <c r="AL569" s="147"/>
      <c r="AM569" s="83" t="s">
        <v>280</v>
      </c>
      <c r="AN569" s="83" t="s">
        <v>981</v>
      </c>
      <c r="AO569" s="83" t="str">
        <f>IFERROR(__xludf.DUMMYFUNCTION("IF($AG569, ""DELETED"",TRIM(JOIN("" "",D569:E569)))"),"")</f>
        <v/>
      </c>
      <c r="AP569" s="83" t="str">
        <f t="shared" ref="AP569:AQ569" si="593">IF($AG569, "DELETED", TRIM(CONCATENATE(F569,I569,U569)))</f>
        <v/>
      </c>
      <c r="AQ569" s="83" t="str">
        <f t="shared" si="593"/>
        <v/>
      </c>
      <c r="AR569" s="83" t="str">
        <f>IFERROR(__xludf.DUMMYFUNCTION("IF($AG569, ""DELETED"", TRIM(JOIN("" "",AP569,AQ569)))"),"")</f>
        <v/>
      </c>
      <c r="AS569" s="127"/>
      <c r="AT569" s="128" t="b">
        <f t="shared" si="12"/>
        <v>0</v>
      </c>
      <c r="AU569" s="128" t="str">
        <f t="shared" si="13"/>
        <v/>
      </c>
      <c r="AV569" s="128" t="str">
        <f t="shared" si="14"/>
        <v/>
      </c>
      <c r="AW569" s="128" t="str">
        <f t="shared" si="15"/>
        <v/>
      </c>
      <c r="AX569" s="129" t="str">
        <f t="shared" si="16"/>
        <v/>
      </c>
      <c r="AY569" s="143"/>
      <c r="AZ569" s="130"/>
      <c r="BA569" s="131" t="str">
        <f t="shared" si="17"/>
        <v/>
      </c>
      <c r="BB569" s="143"/>
      <c r="BC569" s="143"/>
      <c r="BD569" s="132"/>
      <c r="BE569" s="141"/>
      <c r="BF569" s="134" t="str">
        <f t="shared" si="18"/>
        <v/>
      </c>
      <c r="BG569" s="135" t="str">
        <f t="shared" si="19"/>
        <v>FLB3576__44529_0.228645833333333___Negative_44529_0.500277777777778_</v>
      </c>
      <c r="BH569" s="136" t="str">
        <f t="shared" si="20"/>
        <v/>
      </c>
      <c r="BI569" s="141" t="s">
        <v>1533</v>
      </c>
      <c r="BJ569" s="137" t="str">
        <f t="shared" si="21"/>
        <v>FLE601</v>
      </c>
      <c r="BK569" s="138" t="b">
        <f t="shared" si="22"/>
        <v>0</v>
      </c>
      <c r="BL569" s="137" t="str">
        <f t="shared" si="23"/>
        <v/>
      </c>
      <c r="BM569" s="132"/>
      <c r="BN569" s="8" t="b">
        <f t="shared" si="24"/>
        <v>1</v>
      </c>
      <c r="BO569" s="139" t="b">
        <f t="shared" si="25"/>
        <v>0</v>
      </c>
      <c r="BP569" s="140" t="b">
        <f t="shared" si="26"/>
        <v>1</v>
      </c>
      <c r="BQ569" s="4"/>
      <c r="BR569" s="4" t="str">
        <f t="shared" si="27"/>
        <v/>
      </c>
      <c r="BS569" s="4"/>
      <c r="BT569" s="4"/>
    </row>
    <row r="570">
      <c r="A570" s="4" t="s">
        <v>1534</v>
      </c>
      <c r="B570" s="144">
        <v>44529.0</v>
      </c>
      <c r="C570" s="115">
        <v>0.23043981481481482</v>
      </c>
      <c r="D570" s="4"/>
      <c r="E570" s="143"/>
      <c r="F570" s="4"/>
      <c r="G570" s="4"/>
      <c r="H570" s="151"/>
      <c r="I570" s="4"/>
      <c r="J570" s="4"/>
      <c r="K570" s="4" t="s">
        <v>622</v>
      </c>
      <c r="L570" s="145">
        <v>44529.0</v>
      </c>
      <c r="M570" s="115">
        <v>0.5002777777777778</v>
      </c>
      <c r="N570" s="4"/>
      <c r="O570" s="4"/>
      <c r="P570" s="116" t="b">
        <f>IFNA(IF(VLOOKUP($A570,'Add from APT'!$AA$2:$AC808,3,FALSE)&gt;0,TRUE,FALSE),"ER - NOT IN APT")</f>
        <v>0</v>
      </c>
      <c r="Q570" s="82" t="str">
        <f>IF(ISLOGICAL(P570),IF(P570,"ER - REPS IN APT", IFNA(VLOOKUP($A570,RAW_APT!$A$3:$M808,7,FALSE),"ER - NOT IN APT")),P570)</f>
        <v>Result</v>
      </c>
      <c r="R570" s="117" t="b">
        <f t="shared" si="2"/>
        <v>1</v>
      </c>
      <c r="S570" s="116">
        <f t="shared" si="3"/>
        <v>1</v>
      </c>
      <c r="T570" s="146"/>
      <c r="U570" s="147"/>
      <c r="V570" s="147"/>
      <c r="W570" s="147"/>
      <c r="X570" s="120" t="b">
        <f t="shared" si="4"/>
        <v>0</v>
      </c>
      <c r="Y570" s="121" t="b">
        <v>0</v>
      </c>
      <c r="Z570" s="122" t="str">
        <f t="shared" si="5"/>
        <v/>
      </c>
      <c r="AA570" s="122" t="b">
        <f t="shared" si="6"/>
        <v>0</v>
      </c>
      <c r="AB570" s="147" t="b">
        <v>0</v>
      </c>
      <c r="AC570" s="148">
        <v>113.0</v>
      </c>
      <c r="AD570" s="149" t="b">
        <v>0</v>
      </c>
      <c r="AE570" s="125" t="str">
        <f t="shared" si="7"/>
        <v/>
      </c>
      <c r="AF570" s="117" t="b">
        <f t="shared" si="8"/>
        <v>0</v>
      </c>
      <c r="AG570" s="126" t="b">
        <f t="shared" si="9"/>
        <v>0</v>
      </c>
      <c r="AH570" s="148"/>
      <c r="AI570" s="150"/>
      <c r="AJ570" s="146"/>
      <c r="AK570" s="83" t="str">
        <f t="shared" si="10"/>
        <v>Negative</v>
      </c>
      <c r="AL570" s="147"/>
      <c r="AM570" s="83" t="s">
        <v>280</v>
      </c>
      <c r="AN570" s="83" t="s">
        <v>426</v>
      </c>
      <c r="AO570" s="83" t="str">
        <f>IFERROR(__xludf.DUMMYFUNCTION("IF($AG570, ""DELETED"",TRIM(JOIN("" "",D570:E570)))"),"")</f>
        <v/>
      </c>
      <c r="AP570" s="83" t="str">
        <f t="shared" ref="AP570:AQ570" si="594">IF($AG570, "DELETED", TRIM(CONCATENATE(F570,I570,U570)))</f>
        <v/>
      </c>
      <c r="AQ570" s="83" t="str">
        <f t="shared" si="594"/>
        <v/>
      </c>
      <c r="AR570" s="83" t="str">
        <f>IFERROR(__xludf.DUMMYFUNCTION("IF($AG570, ""DELETED"", TRIM(JOIN("" "",AP570,AQ570)))"),"")</f>
        <v/>
      </c>
      <c r="AS570" s="127"/>
      <c r="AT570" s="128" t="b">
        <f t="shared" si="12"/>
        <v>0</v>
      </c>
      <c r="AU570" s="128" t="str">
        <f t="shared" si="13"/>
        <v/>
      </c>
      <c r="AV570" s="128" t="str">
        <f t="shared" si="14"/>
        <v/>
      </c>
      <c r="AW570" s="128" t="str">
        <f t="shared" si="15"/>
        <v/>
      </c>
      <c r="AX570" s="129" t="str">
        <f t="shared" si="16"/>
        <v/>
      </c>
      <c r="AY570" s="143"/>
      <c r="AZ570" s="130"/>
      <c r="BA570" s="131" t="str">
        <f t="shared" si="17"/>
        <v/>
      </c>
      <c r="BB570" s="143"/>
      <c r="BC570" s="143"/>
      <c r="BD570" s="132"/>
      <c r="BE570" s="141"/>
      <c r="BF570" s="134" t="str">
        <f t="shared" si="18"/>
        <v/>
      </c>
      <c r="BG570" s="135" t="str">
        <f t="shared" si="19"/>
        <v>FLB3616__44529_0.230439814814815___Negative_44529_0.500277777777778_</v>
      </c>
      <c r="BH570" s="136" t="str">
        <f t="shared" si="20"/>
        <v/>
      </c>
      <c r="BI570" s="141" t="s">
        <v>1535</v>
      </c>
      <c r="BJ570" s="137" t="str">
        <f t="shared" si="21"/>
        <v>FLE602</v>
      </c>
      <c r="BK570" s="138" t="b">
        <f t="shared" si="22"/>
        <v>0</v>
      </c>
      <c r="BL570" s="137" t="str">
        <f t="shared" si="23"/>
        <v/>
      </c>
      <c r="BM570" s="132"/>
      <c r="BN570" s="8" t="b">
        <f t="shared" si="24"/>
        <v>1</v>
      </c>
      <c r="BO570" s="139" t="b">
        <f t="shared" si="25"/>
        <v>0</v>
      </c>
      <c r="BP570" s="140" t="b">
        <f t="shared" si="26"/>
        <v>1</v>
      </c>
      <c r="BQ570" s="4"/>
      <c r="BR570" s="4" t="str">
        <f t="shared" si="27"/>
        <v/>
      </c>
      <c r="BS570" s="4"/>
      <c r="BT570" s="4"/>
    </row>
    <row r="571">
      <c r="A571" s="153" t="s">
        <v>1536</v>
      </c>
      <c r="B571" s="144">
        <v>44529.0</v>
      </c>
      <c r="C571" s="115">
        <v>0.230625</v>
      </c>
      <c r="D571" s="4"/>
      <c r="E571" s="143"/>
      <c r="F571" s="149"/>
      <c r="G571" s="149"/>
      <c r="H571" s="151"/>
      <c r="I571" s="4"/>
      <c r="J571" s="4"/>
      <c r="K571" s="4" t="s">
        <v>622</v>
      </c>
      <c r="L571" s="145">
        <v>44529.0</v>
      </c>
      <c r="M571" s="115">
        <v>0.5002777777777778</v>
      </c>
      <c r="N571" s="151"/>
      <c r="O571" s="4"/>
      <c r="P571" s="116" t="b">
        <f>IFNA(IF(VLOOKUP($A571,'Add from APT'!$AA$2:$AC808,3,FALSE)&gt;0,TRUE,FALSE),"ER - NOT IN APT")</f>
        <v>0</v>
      </c>
      <c r="Q571" s="82" t="str">
        <f>IF(ISLOGICAL(P571),IF(P571,"ER - REPS IN APT", IFNA(VLOOKUP($A571,RAW_APT!$A$3:$M808,7,FALSE),"ER - NOT IN APT")),P571)</f>
        <v>Result</v>
      </c>
      <c r="R571" s="117" t="b">
        <f t="shared" si="2"/>
        <v>1</v>
      </c>
      <c r="S571" s="116">
        <f t="shared" si="3"/>
        <v>1</v>
      </c>
      <c r="T571" s="148">
        <v>0.0</v>
      </c>
      <c r="U571" s="149"/>
      <c r="V571" s="149"/>
      <c r="W571" s="147"/>
      <c r="X571" s="120" t="b">
        <f t="shared" si="4"/>
        <v>0</v>
      </c>
      <c r="Y571" s="121" t="b">
        <v>0</v>
      </c>
      <c r="Z571" s="122" t="str">
        <f t="shared" si="5"/>
        <v/>
      </c>
      <c r="AA571" s="122" t="b">
        <f t="shared" si="6"/>
        <v>0</v>
      </c>
      <c r="AB571" s="147" t="b">
        <v>0</v>
      </c>
      <c r="AC571" s="148">
        <v>567.0</v>
      </c>
      <c r="AD571" s="149" t="b">
        <v>1</v>
      </c>
      <c r="AE571" s="125" t="str">
        <f t="shared" si="7"/>
        <v/>
      </c>
      <c r="AF571" s="117" t="b">
        <f t="shared" si="8"/>
        <v>0</v>
      </c>
      <c r="AG571" s="126" t="b">
        <f t="shared" si="9"/>
        <v>0</v>
      </c>
      <c r="AH571" s="148"/>
      <c r="AI571" s="150"/>
      <c r="AJ571" s="146"/>
      <c r="AK571" s="83" t="str">
        <f t="shared" si="10"/>
        <v>Negative</v>
      </c>
      <c r="AL571" s="147"/>
      <c r="AM571" s="83" t="s">
        <v>280</v>
      </c>
      <c r="AN571" s="83" t="s">
        <v>1537</v>
      </c>
      <c r="AO571" s="83" t="str">
        <f>IFERROR(__xludf.DUMMYFUNCTION("IF($AG571, ""DELETED"",TRIM(JOIN("" "",D571:E571)))"),"")</f>
        <v/>
      </c>
      <c r="AP571" s="83" t="str">
        <f t="shared" ref="AP571:AQ571" si="595">IF($AG571, "DELETED", TRIM(CONCATENATE(F571,I571,U571)))</f>
        <v/>
      </c>
      <c r="AQ571" s="83" t="str">
        <f t="shared" si="595"/>
        <v/>
      </c>
      <c r="AR571" s="83" t="str">
        <f>IFERROR(__xludf.DUMMYFUNCTION("IF($AG571, ""DELETED"", TRIM(JOIN("" "",AP571,AQ571)))"),"")</f>
        <v/>
      </c>
      <c r="AS571" s="127"/>
      <c r="AT571" s="128" t="b">
        <f t="shared" si="12"/>
        <v>0</v>
      </c>
      <c r="AU571" s="128" t="str">
        <f t="shared" si="13"/>
        <v/>
      </c>
      <c r="AV571" s="128" t="str">
        <f t="shared" si="14"/>
        <v/>
      </c>
      <c r="AW571" s="128" t="str">
        <f t="shared" si="15"/>
        <v/>
      </c>
      <c r="AX571" s="129" t="str">
        <f t="shared" si="16"/>
        <v/>
      </c>
      <c r="AY571" s="143"/>
      <c r="AZ571" s="130"/>
      <c r="BA571" s="131" t="str">
        <f t="shared" si="17"/>
        <v/>
      </c>
      <c r="BB571" s="143"/>
      <c r="BC571" s="143"/>
      <c r="BD571" s="132"/>
      <c r="BE571" s="141"/>
      <c r="BF571" s="134" t="str">
        <f t="shared" si="18"/>
        <v/>
      </c>
      <c r="BG571" s="135" t="str">
        <f t="shared" si="19"/>
        <v>FLB3611__44529_0.230625___Negative_44529_0.500277777777778_</v>
      </c>
      <c r="BH571" s="136" t="str">
        <f t="shared" si="20"/>
        <v/>
      </c>
      <c r="BI571" s="141" t="s">
        <v>1538</v>
      </c>
      <c r="BJ571" s="137" t="str">
        <f t="shared" si="21"/>
        <v>FLE603</v>
      </c>
      <c r="BK571" s="138" t="b">
        <f t="shared" si="22"/>
        <v>0</v>
      </c>
      <c r="BL571" s="137" t="str">
        <f t="shared" si="23"/>
        <v/>
      </c>
      <c r="BM571" s="132"/>
      <c r="BN571" s="8" t="b">
        <f t="shared" si="24"/>
        <v>1</v>
      </c>
      <c r="BO571" s="139" t="b">
        <f t="shared" si="25"/>
        <v>0</v>
      </c>
      <c r="BP571" s="140" t="b">
        <f t="shared" si="26"/>
        <v>1</v>
      </c>
      <c r="BQ571" s="4"/>
      <c r="BR571" s="4" t="str">
        <f t="shared" si="27"/>
        <v/>
      </c>
      <c r="BS571" s="4"/>
      <c r="BT571" s="4"/>
    </row>
    <row r="572">
      <c r="A572" s="153" t="s">
        <v>1539</v>
      </c>
      <c r="B572" s="144">
        <v>44529.0</v>
      </c>
      <c r="C572" s="115">
        <v>0.23431712962962964</v>
      </c>
      <c r="D572" s="4"/>
      <c r="E572" s="143"/>
      <c r="F572" s="149"/>
      <c r="G572" s="147"/>
      <c r="H572" s="151"/>
      <c r="I572" s="4"/>
      <c r="J572" s="4"/>
      <c r="K572" s="4" t="s">
        <v>622</v>
      </c>
      <c r="L572" s="145">
        <v>44529.0</v>
      </c>
      <c r="M572" s="115">
        <v>0.5002777777777778</v>
      </c>
      <c r="N572" s="151"/>
      <c r="O572" s="4"/>
      <c r="P572" s="116" t="b">
        <f>IFNA(IF(VLOOKUP($A572,'Add from APT'!$AA$2:$AC808,3,FALSE)&gt;0,TRUE,FALSE),"ER - NOT IN APT")</f>
        <v>0</v>
      </c>
      <c r="Q572" s="82" t="str">
        <f>IF(ISLOGICAL(P572),IF(P572,"ER - REPS IN APT", IFNA(VLOOKUP($A572,RAW_APT!$A$3:$M808,7,FALSE),"ER - NOT IN APT")),P572)</f>
        <v>Result</v>
      </c>
      <c r="R572" s="117" t="b">
        <f t="shared" si="2"/>
        <v>1</v>
      </c>
      <c r="S572" s="116">
        <f t="shared" si="3"/>
        <v>1</v>
      </c>
      <c r="T572" s="148">
        <v>0.0</v>
      </c>
      <c r="U572" s="149"/>
      <c r="V572" s="147"/>
      <c r="W572" s="147"/>
      <c r="X572" s="120" t="b">
        <f t="shared" si="4"/>
        <v>0</v>
      </c>
      <c r="Y572" s="121" t="b">
        <v>0</v>
      </c>
      <c r="Z572" s="122" t="str">
        <f t="shared" si="5"/>
        <v/>
      </c>
      <c r="AA572" s="122" t="b">
        <f t="shared" si="6"/>
        <v>0</v>
      </c>
      <c r="AB572" s="147" t="b">
        <v>0</v>
      </c>
      <c r="AC572" s="148">
        <v>566.0</v>
      </c>
      <c r="AD572" s="149" t="b">
        <v>1</v>
      </c>
      <c r="AE572" s="125" t="str">
        <f t="shared" si="7"/>
        <v/>
      </c>
      <c r="AF572" s="117" t="b">
        <f t="shared" si="8"/>
        <v>0</v>
      </c>
      <c r="AG572" s="126" t="b">
        <f t="shared" si="9"/>
        <v>0</v>
      </c>
      <c r="AH572" s="148"/>
      <c r="AI572" s="150"/>
      <c r="AJ572" s="146"/>
      <c r="AK572" s="83" t="str">
        <f t="shared" si="10"/>
        <v>Negative</v>
      </c>
      <c r="AL572" s="147"/>
      <c r="AM572" s="83" t="s">
        <v>280</v>
      </c>
      <c r="AN572" s="83" t="s">
        <v>1001</v>
      </c>
      <c r="AO572" s="83" t="str">
        <f>IFERROR(__xludf.DUMMYFUNCTION("IF($AG572, ""DELETED"",TRIM(JOIN("" "",D572:E572)))"),"")</f>
        <v/>
      </c>
      <c r="AP572" s="83" t="str">
        <f t="shared" ref="AP572:AQ572" si="596">IF($AG572, "DELETED", TRIM(CONCATENATE(F572,I572,U572)))</f>
        <v/>
      </c>
      <c r="AQ572" s="83" t="str">
        <f t="shared" si="596"/>
        <v/>
      </c>
      <c r="AR572" s="83" t="str">
        <f>IFERROR(__xludf.DUMMYFUNCTION("IF($AG572, ""DELETED"", TRIM(JOIN("" "",AP572,AQ572)))"),"")</f>
        <v/>
      </c>
      <c r="AS572" s="127"/>
      <c r="AT572" s="128" t="b">
        <f t="shared" si="12"/>
        <v>0</v>
      </c>
      <c r="AU572" s="128" t="str">
        <f t="shared" si="13"/>
        <v/>
      </c>
      <c r="AV572" s="128" t="str">
        <f t="shared" si="14"/>
        <v/>
      </c>
      <c r="AW572" s="128" t="str">
        <f t="shared" si="15"/>
        <v/>
      </c>
      <c r="AX572" s="129" t="str">
        <f t="shared" si="16"/>
        <v/>
      </c>
      <c r="AY572" s="143"/>
      <c r="AZ572" s="130"/>
      <c r="BA572" s="131" t="str">
        <f t="shared" si="17"/>
        <v/>
      </c>
      <c r="BB572" s="143"/>
      <c r="BC572" s="143"/>
      <c r="BD572" s="132"/>
      <c r="BE572" s="141"/>
      <c r="BF572" s="134" t="str">
        <f t="shared" si="18"/>
        <v/>
      </c>
      <c r="BG572" s="135" t="str">
        <f t="shared" si="19"/>
        <v>FLB3600__44529_0.23431712962963___Negative_44529_0.500277777777778_</v>
      </c>
      <c r="BH572" s="136" t="str">
        <f t="shared" si="20"/>
        <v/>
      </c>
      <c r="BI572" s="141" t="s">
        <v>1540</v>
      </c>
      <c r="BJ572" s="137" t="str">
        <f t="shared" si="21"/>
        <v>FLE604</v>
      </c>
      <c r="BK572" s="138" t="b">
        <f t="shared" si="22"/>
        <v>0</v>
      </c>
      <c r="BL572" s="137" t="str">
        <f t="shared" si="23"/>
        <v/>
      </c>
      <c r="BM572" s="132"/>
      <c r="BN572" s="8" t="b">
        <f t="shared" si="24"/>
        <v>1</v>
      </c>
      <c r="BO572" s="139" t="b">
        <f t="shared" si="25"/>
        <v>0</v>
      </c>
      <c r="BP572" s="140" t="b">
        <f t="shared" si="26"/>
        <v>1</v>
      </c>
      <c r="BQ572" s="4"/>
      <c r="BR572" s="4" t="str">
        <f t="shared" si="27"/>
        <v/>
      </c>
      <c r="BS572" s="4"/>
      <c r="BT572" s="4"/>
    </row>
    <row r="573">
      <c r="A573" s="153" t="s">
        <v>1541</v>
      </c>
      <c r="B573" s="144">
        <v>44529.0</v>
      </c>
      <c r="C573" s="115">
        <v>0.23523148148148149</v>
      </c>
      <c r="D573" s="4"/>
      <c r="E573" s="143"/>
      <c r="F573" s="149"/>
      <c r="G573" s="147"/>
      <c r="H573" s="151"/>
      <c r="I573" s="4"/>
      <c r="J573" s="4"/>
      <c r="K573" s="4" t="s">
        <v>622</v>
      </c>
      <c r="L573" s="145">
        <v>44529.0</v>
      </c>
      <c r="M573" s="115">
        <v>0.5002777777777778</v>
      </c>
      <c r="N573" s="151"/>
      <c r="O573" s="4"/>
      <c r="P573" s="116" t="b">
        <f>IFNA(IF(VLOOKUP($A573,'Add from APT'!$AA$2:$AC808,3,FALSE)&gt;0,TRUE,FALSE),"ER - NOT IN APT")</f>
        <v>0</v>
      </c>
      <c r="Q573" s="82" t="str">
        <f>IF(ISLOGICAL(P573),IF(P573,"ER - REPS IN APT", IFNA(VLOOKUP($A573,RAW_APT!$A$3:$M808,7,FALSE),"ER - NOT IN APT")),P573)</f>
        <v>Result</v>
      </c>
      <c r="R573" s="117" t="b">
        <f t="shared" si="2"/>
        <v>1</v>
      </c>
      <c r="S573" s="116">
        <f t="shared" si="3"/>
        <v>1</v>
      </c>
      <c r="T573" s="148">
        <v>0.0</v>
      </c>
      <c r="U573" s="149"/>
      <c r="V573" s="147"/>
      <c r="W573" s="147"/>
      <c r="X573" s="120" t="b">
        <f t="shared" si="4"/>
        <v>0</v>
      </c>
      <c r="Y573" s="121" t="b">
        <v>0</v>
      </c>
      <c r="Z573" s="122" t="str">
        <f t="shared" si="5"/>
        <v/>
      </c>
      <c r="AA573" s="122" t="b">
        <f t="shared" si="6"/>
        <v>0</v>
      </c>
      <c r="AB573" s="147" t="b">
        <v>0</v>
      </c>
      <c r="AC573" s="148">
        <v>565.0</v>
      </c>
      <c r="AD573" s="149" t="b">
        <v>1</v>
      </c>
      <c r="AE573" s="125" t="str">
        <f t="shared" si="7"/>
        <v/>
      </c>
      <c r="AF573" s="117" t="b">
        <f t="shared" si="8"/>
        <v>0</v>
      </c>
      <c r="AG573" s="126" t="b">
        <f t="shared" si="9"/>
        <v>0</v>
      </c>
      <c r="AH573" s="148"/>
      <c r="AI573" s="150"/>
      <c r="AJ573" s="146"/>
      <c r="AK573" s="83" t="str">
        <f t="shared" si="10"/>
        <v>Negative</v>
      </c>
      <c r="AL573" s="147"/>
      <c r="AM573" s="83" t="s">
        <v>280</v>
      </c>
      <c r="AN573" s="83" t="s">
        <v>1081</v>
      </c>
      <c r="AO573" s="83" t="str">
        <f>IFERROR(__xludf.DUMMYFUNCTION("IF($AG573, ""DELETED"",TRIM(JOIN("" "",D573:E573)))"),"")</f>
        <v/>
      </c>
      <c r="AP573" s="83" t="str">
        <f t="shared" ref="AP573:AQ573" si="597">IF($AG573, "DELETED", TRIM(CONCATENATE(F573,I573,U573)))</f>
        <v/>
      </c>
      <c r="AQ573" s="83" t="str">
        <f t="shared" si="597"/>
        <v/>
      </c>
      <c r="AR573" s="83" t="str">
        <f>IFERROR(__xludf.DUMMYFUNCTION("IF($AG573, ""DELETED"", TRIM(JOIN("" "",AP573,AQ573)))"),"")</f>
        <v/>
      </c>
      <c r="AS573" s="127"/>
      <c r="AT573" s="128" t="b">
        <f t="shared" si="12"/>
        <v>0</v>
      </c>
      <c r="AU573" s="128" t="str">
        <f t="shared" si="13"/>
        <v/>
      </c>
      <c r="AV573" s="128" t="str">
        <f t="shared" si="14"/>
        <v/>
      </c>
      <c r="AW573" s="128" t="str">
        <f t="shared" si="15"/>
        <v/>
      </c>
      <c r="AX573" s="129" t="str">
        <f t="shared" si="16"/>
        <v/>
      </c>
      <c r="AY573" s="143"/>
      <c r="AZ573" s="130"/>
      <c r="BA573" s="131" t="str">
        <f t="shared" si="17"/>
        <v/>
      </c>
      <c r="BB573" s="143"/>
      <c r="BC573" s="143"/>
      <c r="BD573" s="132"/>
      <c r="BE573" s="141"/>
      <c r="BF573" s="134" t="str">
        <f t="shared" si="18"/>
        <v/>
      </c>
      <c r="BG573" s="135" t="str">
        <f t="shared" si="19"/>
        <v>FLB2714__44529_0.235231481481482___Negative_44529_0.500277777777778_</v>
      </c>
      <c r="BH573" s="136" t="str">
        <f t="shared" si="20"/>
        <v/>
      </c>
      <c r="BI573" s="141" t="s">
        <v>1542</v>
      </c>
      <c r="BJ573" s="137" t="str">
        <f t="shared" si="21"/>
        <v>FLE605</v>
      </c>
      <c r="BK573" s="138" t="b">
        <f t="shared" si="22"/>
        <v>0</v>
      </c>
      <c r="BL573" s="137" t="str">
        <f t="shared" si="23"/>
        <v/>
      </c>
      <c r="BM573" s="132"/>
      <c r="BN573" s="8" t="b">
        <f t="shared" si="24"/>
        <v>1</v>
      </c>
      <c r="BO573" s="139" t="b">
        <f t="shared" si="25"/>
        <v>0</v>
      </c>
      <c r="BP573" s="140" t="b">
        <f t="shared" si="26"/>
        <v>1</v>
      </c>
      <c r="BQ573" s="4"/>
      <c r="BR573" s="4" t="str">
        <f t="shared" si="27"/>
        <v/>
      </c>
      <c r="BS573" s="4"/>
      <c r="BT573" s="4"/>
    </row>
    <row r="574">
      <c r="A574" s="4" t="s">
        <v>1543</v>
      </c>
      <c r="B574" s="144">
        <v>44529.0</v>
      </c>
      <c r="C574" s="115">
        <v>0.24547453703703703</v>
      </c>
      <c r="D574" s="4"/>
      <c r="E574" s="143"/>
      <c r="F574" s="4"/>
      <c r="G574" s="4"/>
      <c r="H574" s="151"/>
      <c r="I574" s="4"/>
      <c r="J574" s="4"/>
      <c r="K574" s="4" t="s">
        <v>622</v>
      </c>
      <c r="L574" s="145">
        <v>44529.0</v>
      </c>
      <c r="M574" s="115">
        <v>0.5002777777777778</v>
      </c>
      <c r="N574" s="4"/>
      <c r="O574" s="4"/>
      <c r="P574" s="116" t="b">
        <f>IFNA(IF(VLOOKUP($A574,'Add from APT'!$AA$2:$AC808,3,FALSE)&gt;0,TRUE,FALSE),"ER - NOT IN APT")</f>
        <v>0</v>
      </c>
      <c r="Q574" s="82" t="str">
        <f>IF(ISLOGICAL(P574),IF(P574,"ER - REPS IN APT", IFNA(VLOOKUP($A574,RAW_APT!$A$3:$M808,7,FALSE),"ER - NOT IN APT")),P574)</f>
        <v>Result</v>
      </c>
      <c r="R574" s="117" t="b">
        <f t="shared" si="2"/>
        <v>1</v>
      </c>
      <c r="S574" s="116">
        <f t="shared" si="3"/>
        <v>1</v>
      </c>
      <c r="T574" s="146"/>
      <c r="U574" s="147"/>
      <c r="V574" s="147"/>
      <c r="W574" s="147"/>
      <c r="X574" s="120" t="b">
        <f t="shared" si="4"/>
        <v>0</v>
      </c>
      <c r="Y574" s="121" t="b">
        <v>0</v>
      </c>
      <c r="Z574" s="122" t="str">
        <f t="shared" si="5"/>
        <v/>
      </c>
      <c r="AA574" s="122" t="b">
        <f t="shared" si="6"/>
        <v>0</v>
      </c>
      <c r="AB574" s="147" t="b">
        <v>0</v>
      </c>
      <c r="AC574" s="148">
        <v>112.0</v>
      </c>
      <c r="AD574" s="149" t="b">
        <v>0</v>
      </c>
      <c r="AE574" s="125" t="str">
        <f t="shared" si="7"/>
        <v/>
      </c>
      <c r="AF574" s="117" t="b">
        <f t="shared" si="8"/>
        <v>0</v>
      </c>
      <c r="AG574" s="126" t="b">
        <f t="shared" si="9"/>
        <v>0</v>
      </c>
      <c r="AH574" s="148"/>
      <c r="AI574" s="150"/>
      <c r="AJ574" s="146"/>
      <c r="AK574" s="83" t="str">
        <f t="shared" si="10"/>
        <v>Negative</v>
      </c>
      <c r="AL574" s="147"/>
      <c r="AM574" s="83" t="s">
        <v>280</v>
      </c>
      <c r="AN574" s="83" t="s">
        <v>287</v>
      </c>
      <c r="AO574" s="83" t="str">
        <f>IFERROR(__xludf.DUMMYFUNCTION("IF($AG574, ""DELETED"",TRIM(JOIN("" "",D574:E574)))"),"")</f>
        <v/>
      </c>
      <c r="AP574" s="83" t="str">
        <f t="shared" ref="AP574:AQ574" si="598">IF($AG574, "DELETED", TRIM(CONCATENATE(F574,I574,U574)))</f>
        <v/>
      </c>
      <c r="AQ574" s="83" t="str">
        <f t="shared" si="598"/>
        <v/>
      </c>
      <c r="AR574" s="83" t="str">
        <f>IFERROR(__xludf.DUMMYFUNCTION("IF($AG574, ""DELETED"", TRIM(JOIN("" "",AP574,AQ574)))"),"")</f>
        <v/>
      </c>
      <c r="AS574" s="127"/>
      <c r="AT574" s="128" t="b">
        <f t="shared" si="12"/>
        <v>0</v>
      </c>
      <c r="AU574" s="128" t="str">
        <f t="shared" si="13"/>
        <v/>
      </c>
      <c r="AV574" s="128" t="str">
        <f t="shared" si="14"/>
        <v/>
      </c>
      <c r="AW574" s="128" t="str">
        <f t="shared" si="15"/>
        <v/>
      </c>
      <c r="AX574" s="129" t="str">
        <f t="shared" si="16"/>
        <v/>
      </c>
      <c r="AY574" s="143"/>
      <c r="AZ574" s="130"/>
      <c r="BA574" s="131" t="str">
        <f t="shared" si="17"/>
        <v/>
      </c>
      <c r="BB574" s="143"/>
      <c r="BC574" s="143"/>
      <c r="BD574" s="132"/>
      <c r="BE574" s="141"/>
      <c r="BF574" s="134" t="str">
        <f t="shared" si="18"/>
        <v/>
      </c>
      <c r="BG574" s="135" t="str">
        <f t="shared" si="19"/>
        <v>FLB2723__44529_0.245474537037037___Negative_44529_0.500277777777778_</v>
      </c>
      <c r="BH574" s="136" t="str">
        <f t="shared" si="20"/>
        <v/>
      </c>
      <c r="BI574" s="141" t="s">
        <v>1544</v>
      </c>
      <c r="BJ574" s="137" t="str">
        <f t="shared" si="21"/>
        <v>FLE606</v>
      </c>
      <c r="BK574" s="138" t="b">
        <f t="shared" si="22"/>
        <v>0</v>
      </c>
      <c r="BL574" s="137" t="str">
        <f t="shared" si="23"/>
        <v/>
      </c>
      <c r="BM574" s="132"/>
      <c r="BN574" s="8" t="b">
        <f t="shared" si="24"/>
        <v>1</v>
      </c>
      <c r="BO574" s="139" t="b">
        <f t="shared" si="25"/>
        <v>0</v>
      </c>
      <c r="BP574" s="140" t="b">
        <f t="shared" si="26"/>
        <v>1</v>
      </c>
      <c r="BQ574" s="4"/>
      <c r="BR574" s="4" t="str">
        <f t="shared" si="27"/>
        <v/>
      </c>
      <c r="BS574" s="4"/>
      <c r="BT574" s="4"/>
    </row>
    <row r="575">
      <c r="A575" s="4" t="s">
        <v>1545</v>
      </c>
      <c r="B575" s="144">
        <v>44529.0</v>
      </c>
      <c r="C575" s="115">
        <v>0.24575231481481483</v>
      </c>
      <c r="D575" s="4"/>
      <c r="E575" s="143"/>
      <c r="F575" s="4"/>
      <c r="G575" s="4"/>
      <c r="H575" s="151"/>
      <c r="I575" s="4"/>
      <c r="J575" s="4"/>
      <c r="K575" s="4" t="s">
        <v>622</v>
      </c>
      <c r="L575" s="145">
        <v>44529.0</v>
      </c>
      <c r="M575" s="115">
        <v>0.5002777777777778</v>
      </c>
      <c r="N575" s="4"/>
      <c r="O575" s="4"/>
      <c r="P575" s="116" t="b">
        <f>IFNA(IF(VLOOKUP($A575,'Add from APT'!$AA$2:$AC808,3,FALSE)&gt;0,TRUE,FALSE),"ER - NOT IN APT")</f>
        <v>0</v>
      </c>
      <c r="Q575" s="82" t="str">
        <f>IF(ISLOGICAL(P575),IF(P575,"ER - REPS IN APT", IFNA(VLOOKUP($A575,RAW_APT!$A$3:$M808,7,FALSE),"ER - NOT IN APT")),P575)</f>
        <v>Result</v>
      </c>
      <c r="R575" s="117" t="b">
        <f t="shared" si="2"/>
        <v>1</v>
      </c>
      <c r="S575" s="116">
        <f t="shared" si="3"/>
        <v>1</v>
      </c>
      <c r="T575" s="146"/>
      <c r="U575" s="147"/>
      <c r="V575" s="147"/>
      <c r="W575" s="147"/>
      <c r="X575" s="120" t="b">
        <f t="shared" si="4"/>
        <v>0</v>
      </c>
      <c r="Y575" s="121" t="b">
        <v>0</v>
      </c>
      <c r="Z575" s="122" t="str">
        <f t="shared" si="5"/>
        <v/>
      </c>
      <c r="AA575" s="122" t="b">
        <f t="shared" si="6"/>
        <v>0</v>
      </c>
      <c r="AB575" s="147" t="b">
        <v>0</v>
      </c>
      <c r="AC575" s="148">
        <v>111.0</v>
      </c>
      <c r="AD575" s="149" t="b">
        <v>0</v>
      </c>
      <c r="AE575" s="125" t="str">
        <f t="shared" si="7"/>
        <v/>
      </c>
      <c r="AF575" s="117" t="b">
        <f t="shared" si="8"/>
        <v>0</v>
      </c>
      <c r="AG575" s="126" t="b">
        <f t="shared" si="9"/>
        <v>0</v>
      </c>
      <c r="AH575" s="148"/>
      <c r="AI575" s="150"/>
      <c r="AJ575" s="146"/>
      <c r="AK575" s="83" t="str">
        <f t="shared" si="10"/>
        <v>Negative</v>
      </c>
      <c r="AL575" s="147"/>
      <c r="AM575" s="83" t="s">
        <v>280</v>
      </c>
      <c r="AN575" s="83" t="s">
        <v>302</v>
      </c>
      <c r="AO575" s="83" t="str">
        <f>IFERROR(__xludf.DUMMYFUNCTION("IF($AG575, ""DELETED"",TRIM(JOIN("" "",D575:E575)))"),"")</f>
        <v/>
      </c>
      <c r="AP575" s="83" t="str">
        <f t="shared" ref="AP575:AQ575" si="599">IF($AG575, "DELETED", TRIM(CONCATENATE(F575,I575,U575)))</f>
        <v/>
      </c>
      <c r="AQ575" s="83" t="str">
        <f t="shared" si="599"/>
        <v/>
      </c>
      <c r="AR575" s="83" t="str">
        <f>IFERROR(__xludf.DUMMYFUNCTION("IF($AG575, ""DELETED"", TRIM(JOIN("" "",AP575,AQ575)))"),"")</f>
        <v/>
      </c>
      <c r="AS575" s="127"/>
      <c r="AT575" s="128" t="b">
        <f t="shared" si="12"/>
        <v>0</v>
      </c>
      <c r="AU575" s="128" t="str">
        <f t="shared" si="13"/>
        <v/>
      </c>
      <c r="AV575" s="128" t="str">
        <f t="shared" si="14"/>
        <v/>
      </c>
      <c r="AW575" s="128" t="str">
        <f t="shared" si="15"/>
        <v/>
      </c>
      <c r="AX575" s="129" t="str">
        <f t="shared" si="16"/>
        <v/>
      </c>
      <c r="AY575" s="143"/>
      <c r="AZ575" s="130"/>
      <c r="BA575" s="131" t="str">
        <f t="shared" si="17"/>
        <v/>
      </c>
      <c r="BB575" s="143"/>
      <c r="BC575" s="143"/>
      <c r="BD575" s="132"/>
      <c r="BE575" s="141"/>
      <c r="BF575" s="134" t="str">
        <f t="shared" si="18"/>
        <v/>
      </c>
      <c r="BG575" s="135" t="str">
        <f t="shared" si="19"/>
        <v>FLB3612__44529_0.245752314814815___Negative_44529_0.500277777777778_</v>
      </c>
      <c r="BH575" s="136" t="str">
        <f t="shared" si="20"/>
        <v/>
      </c>
      <c r="BI575" s="141" t="s">
        <v>1546</v>
      </c>
      <c r="BJ575" s="137" t="str">
        <f t="shared" si="21"/>
        <v>FLE607</v>
      </c>
      <c r="BK575" s="138" t="b">
        <f t="shared" si="22"/>
        <v>0</v>
      </c>
      <c r="BL575" s="137" t="str">
        <f t="shared" si="23"/>
        <v/>
      </c>
      <c r="BM575" s="132"/>
      <c r="BN575" s="8" t="b">
        <f t="shared" si="24"/>
        <v>1</v>
      </c>
      <c r="BO575" s="139" t="b">
        <f t="shared" si="25"/>
        <v>0</v>
      </c>
      <c r="BP575" s="140" t="b">
        <f t="shared" si="26"/>
        <v>1</v>
      </c>
      <c r="BQ575" s="4"/>
      <c r="BR575" s="4" t="str">
        <f t="shared" si="27"/>
        <v/>
      </c>
      <c r="BS575" s="4"/>
      <c r="BT575" s="4"/>
    </row>
    <row r="576">
      <c r="A576" s="4" t="s">
        <v>1547</v>
      </c>
      <c r="B576" s="144">
        <v>44529.0</v>
      </c>
      <c r="C576" s="115">
        <v>0.2522337962962963</v>
      </c>
      <c r="D576" s="4"/>
      <c r="E576" s="143"/>
      <c r="F576" s="4"/>
      <c r="G576" s="4"/>
      <c r="H576" s="151"/>
      <c r="I576" s="4"/>
      <c r="J576" s="4"/>
      <c r="K576" s="4" t="s">
        <v>622</v>
      </c>
      <c r="L576" s="145">
        <v>44529.0</v>
      </c>
      <c r="M576" s="115">
        <v>0.5002777777777778</v>
      </c>
      <c r="N576" s="4"/>
      <c r="O576" s="4"/>
      <c r="P576" s="116" t="b">
        <f>IFNA(IF(VLOOKUP($A576,'Add from APT'!$AA$2:$AC808,3,FALSE)&gt;0,TRUE,FALSE),"ER - NOT IN APT")</f>
        <v>0</v>
      </c>
      <c r="Q576" s="82" t="str">
        <f>IF(ISLOGICAL(P576),IF(P576,"ER - REPS IN APT", IFNA(VLOOKUP($A576,RAW_APT!$A$3:$M808,7,FALSE),"ER - NOT IN APT")),P576)</f>
        <v>Result</v>
      </c>
      <c r="R576" s="117" t="b">
        <f t="shared" si="2"/>
        <v>1</v>
      </c>
      <c r="S576" s="116">
        <f t="shared" si="3"/>
        <v>1</v>
      </c>
      <c r="T576" s="146"/>
      <c r="U576" s="147"/>
      <c r="V576" s="147"/>
      <c r="W576" s="147"/>
      <c r="X576" s="120" t="b">
        <f t="shared" si="4"/>
        <v>0</v>
      </c>
      <c r="Y576" s="121" t="b">
        <v>0</v>
      </c>
      <c r="Z576" s="122" t="str">
        <f t="shared" si="5"/>
        <v/>
      </c>
      <c r="AA576" s="122" t="b">
        <f t="shared" si="6"/>
        <v>0</v>
      </c>
      <c r="AB576" s="147" t="b">
        <v>0</v>
      </c>
      <c r="AC576" s="148">
        <v>110.0</v>
      </c>
      <c r="AD576" s="149" t="b">
        <v>0</v>
      </c>
      <c r="AE576" s="125" t="str">
        <f t="shared" si="7"/>
        <v/>
      </c>
      <c r="AF576" s="117" t="b">
        <f t="shared" si="8"/>
        <v>0</v>
      </c>
      <c r="AG576" s="126" t="b">
        <f t="shared" si="9"/>
        <v>0</v>
      </c>
      <c r="AH576" s="148"/>
      <c r="AI576" s="150"/>
      <c r="AJ576" s="146"/>
      <c r="AK576" s="83" t="str">
        <f t="shared" si="10"/>
        <v>Negative</v>
      </c>
      <c r="AL576" s="147"/>
      <c r="AM576" s="83" t="s">
        <v>280</v>
      </c>
      <c r="AN576" s="83" t="s">
        <v>360</v>
      </c>
      <c r="AO576" s="83" t="str">
        <f>IFERROR(__xludf.DUMMYFUNCTION("IF($AG576, ""DELETED"",TRIM(JOIN("" "",D576:E576)))"),"")</f>
        <v/>
      </c>
      <c r="AP576" s="83" t="str">
        <f t="shared" ref="AP576:AQ576" si="600">IF($AG576, "DELETED", TRIM(CONCATENATE(F576,I576,U576)))</f>
        <v/>
      </c>
      <c r="AQ576" s="83" t="str">
        <f t="shared" si="600"/>
        <v/>
      </c>
      <c r="AR576" s="83" t="str">
        <f>IFERROR(__xludf.DUMMYFUNCTION("IF($AG576, ""DELETED"", TRIM(JOIN("" "",AP576,AQ576)))"),"")</f>
        <v/>
      </c>
      <c r="AS576" s="127"/>
      <c r="AT576" s="128" t="b">
        <f t="shared" si="12"/>
        <v>0</v>
      </c>
      <c r="AU576" s="128" t="str">
        <f t="shared" si="13"/>
        <v/>
      </c>
      <c r="AV576" s="128" t="str">
        <f t="shared" si="14"/>
        <v/>
      </c>
      <c r="AW576" s="128" t="str">
        <f t="shared" si="15"/>
        <v/>
      </c>
      <c r="AX576" s="129" t="str">
        <f t="shared" si="16"/>
        <v/>
      </c>
      <c r="AY576" s="143"/>
      <c r="AZ576" s="130"/>
      <c r="BA576" s="131" t="str">
        <f t="shared" si="17"/>
        <v/>
      </c>
      <c r="BB576" s="143"/>
      <c r="BC576" s="143"/>
      <c r="BD576" s="132"/>
      <c r="BE576" s="141"/>
      <c r="BF576" s="134" t="str">
        <f t="shared" si="18"/>
        <v/>
      </c>
      <c r="BG576" s="135" t="str">
        <f t="shared" si="19"/>
        <v>FLB3121__44529_0.252233796296296___Negative_44529_0.500277777777778_</v>
      </c>
      <c r="BH576" s="136" t="str">
        <f t="shared" si="20"/>
        <v/>
      </c>
      <c r="BI576" s="141" t="s">
        <v>1548</v>
      </c>
      <c r="BJ576" s="137" t="str">
        <f t="shared" si="21"/>
        <v>FLE608</v>
      </c>
      <c r="BK576" s="138" t="b">
        <f t="shared" si="22"/>
        <v>0</v>
      </c>
      <c r="BL576" s="137" t="str">
        <f t="shared" si="23"/>
        <v/>
      </c>
      <c r="BM576" s="132"/>
      <c r="BN576" s="8" t="b">
        <f t="shared" si="24"/>
        <v>1</v>
      </c>
      <c r="BO576" s="139" t="b">
        <f t="shared" si="25"/>
        <v>0</v>
      </c>
      <c r="BP576" s="140" t="b">
        <f t="shared" si="26"/>
        <v>1</v>
      </c>
      <c r="BQ576" s="4"/>
      <c r="BR576" s="4" t="str">
        <f t="shared" si="27"/>
        <v/>
      </c>
      <c r="BS576" s="4"/>
      <c r="BT576" s="4"/>
    </row>
    <row r="577">
      <c r="A577" s="153" t="s">
        <v>1549</v>
      </c>
      <c r="B577" s="144">
        <v>44529.0</v>
      </c>
      <c r="C577" s="115">
        <v>0.2972916666666667</v>
      </c>
      <c r="D577" s="4"/>
      <c r="E577" s="143"/>
      <c r="F577" s="149"/>
      <c r="G577" s="147"/>
      <c r="H577" s="151"/>
      <c r="I577" s="4"/>
      <c r="J577" s="4"/>
      <c r="K577" s="4" t="s">
        <v>622</v>
      </c>
      <c r="L577" s="145">
        <v>44529.0</v>
      </c>
      <c r="M577" s="115">
        <v>0.5002777777777778</v>
      </c>
      <c r="N577" s="151"/>
      <c r="O577" s="4"/>
      <c r="P577" s="116" t="b">
        <f>IFNA(IF(VLOOKUP($A577,'Add from APT'!$AA$2:$AC808,3,FALSE)&gt;0,TRUE,FALSE),"ER - NOT IN APT")</f>
        <v>0</v>
      </c>
      <c r="Q577" s="82" t="str">
        <f>IF(ISLOGICAL(P577),IF(P577,"ER - REPS IN APT", IFNA(VLOOKUP($A577,RAW_APT!$A$3:$M808,7,FALSE),"ER - NOT IN APT")),P577)</f>
        <v>Result</v>
      </c>
      <c r="R577" s="117" t="b">
        <f t="shared" si="2"/>
        <v>1</v>
      </c>
      <c r="S577" s="116">
        <f t="shared" si="3"/>
        <v>1</v>
      </c>
      <c r="T577" s="148">
        <v>0.0</v>
      </c>
      <c r="U577" s="149"/>
      <c r="V577" s="147"/>
      <c r="W577" s="147"/>
      <c r="X577" s="120" t="b">
        <f t="shared" si="4"/>
        <v>0</v>
      </c>
      <c r="Y577" s="121" t="b">
        <v>0</v>
      </c>
      <c r="Z577" s="122" t="str">
        <f t="shared" si="5"/>
        <v/>
      </c>
      <c r="AA577" s="122" t="b">
        <f t="shared" si="6"/>
        <v>0</v>
      </c>
      <c r="AB577" s="147" t="b">
        <v>0</v>
      </c>
      <c r="AC577" s="148">
        <v>564.0</v>
      </c>
      <c r="AD577" s="149" t="b">
        <v>1</v>
      </c>
      <c r="AE577" s="125" t="str">
        <f t="shared" si="7"/>
        <v/>
      </c>
      <c r="AF577" s="117" t="b">
        <f t="shared" si="8"/>
        <v>0</v>
      </c>
      <c r="AG577" s="126" t="b">
        <f t="shared" si="9"/>
        <v>0</v>
      </c>
      <c r="AH577" s="148"/>
      <c r="AI577" s="150"/>
      <c r="AJ577" s="146"/>
      <c r="AK577" s="83" t="str">
        <f t="shared" si="10"/>
        <v>Negative</v>
      </c>
      <c r="AL577" s="147"/>
      <c r="AM577" s="83" t="s">
        <v>373</v>
      </c>
      <c r="AN577" s="83" t="s">
        <v>1318</v>
      </c>
      <c r="AO577" s="83" t="str">
        <f>IFERROR(__xludf.DUMMYFUNCTION("IF($AG577, ""DELETED"",TRIM(JOIN("" "",D577:E577)))"),"")</f>
        <v/>
      </c>
      <c r="AP577" s="83" t="str">
        <f t="shared" ref="AP577:AQ577" si="601">IF($AG577, "DELETED", TRIM(CONCATENATE(F577,I577,U577)))</f>
        <v/>
      </c>
      <c r="AQ577" s="83" t="str">
        <f t="shared" si="601"/>
        <v/>
      </c>
      <c r="AR577" s="83" t="str">
        <f>IFERROR(__xludf.DUMMYFUNCTION("IF($AG577, ""DELETED"", TRIM(JOIN("" "",AP577,AQ577)))"),"")</f>
        <v/>
      </c>
      <c r="AS577" s="127"/>
      <c r="AT577" s="128" t="b">
        <f t="shared" si="12"/>
        <v>0</v>
      </c>
      <c r="AU577" s="128" t="str">
        <f t="shared" si="13"/>
        <v/>
      </c>
      <c r="AV577" s="128" t="str">
        <f t="shared" si="14"/>
        <v/>
      </c>
      <c r="AW577" s="128" t="str">
        <f t="shared" si="15"/>
        <v/>
      </c>
      <c r="AX577" s="129" t="str">
        <f t="shared" si="16"/>
        <v/>
      </c>
      <c r="AY577" s="143"/>
      <c r="AZ577" s="130"/>
      <c r="BA577" s="131" t="str">
        <f t="shared" si="17"/>
        <v/>
      </c>
      <c r="BB577" s="143"/>
      <c r="BC577" s="143"/>
      <c r="BD577" s="132"/>
      <c r="BE577" s="141"/>
      <c r="BF577" s="134" t="str">
        <f t="shared" si="18"/>
        <v/>
      </c>
      <c r="BG577" s="135" t="str">
        <f t="shared" si="19"/>
        <v>FLB3597__44529_0.297291666666667___Negative_44529_0.500277777777778_</v>
      </c>
      <c r="BH577" s="136" t="str">
        <f t="shared" si="20"/>
        <v/>
      </c>
      <c r="BI577" s="141" t="s">
        <v>1550</v>
      </c>
      <c r="BJ577" s="137" t="str">
        <f t="shared" si="21"/>
        <v>FLE609</v>
      </c>
      <c r="BK577" s="138" t="b">
        <f t="shared" si="22"/>
        <v>0</v>
      </c>
      <c r="BL577" s="137" t="str">
        <f t="shared" si="23"/>
        <v/>
      </c>
      <c r="BM577" s="132"/>
      <c r="BN577" s="8" t="b">
        <f t="shared" si="24"/>
        <v>1</v>
      </c>
      <c r="BO577" s="139" t="b">
        <f t="shared" si="25"/>
        <v>0</v>
      </c>
      <c r="BP577" s="140" t="b">
        <f t="shared" si="26"/>
        <v>1</v>
      </c>
      <c r="BQ577" s="4"/>
      <c r="BR577" s="4" t="str">
        <f t="shared" si="27"/>
        <v/>
      </c>
      <c r="BS577" s="4"/>
      <c r="BT577" s="4"/>
    </row>
    <row r="578">
      <c r="A578" s="4" t="s">
        <v>1551</v>
      </c>
      <c r="B578" s="144">
        <v>44529.0</v>
      </c>
      <c r="C578" s="115">
        <v>0.2977546296296296</v>
      </c>
      <c r="D578" s="4"/>
      <c r="E578" s="143"/>
      <c r="F578" s="4"/>
      <c r="G578" s="4"/>
      <c r="H578" s="151"/>
      <c r="I578" s="4"/>
      <c r="J578" s="4"/>
      <c r="K578" s="4" t="s">
        <v>622</v>
      </c>
      <c r="L578" s="145">
        <v>44529.0</v>
      </c>
      <c r="M578" s="115">
        <v>0.5002777777777778</v>
      </c>
      <c r="N578" s="4"/>
      <c r="O578" s="4"/>
      <c r="P578" s="116" t="b">
        <f>IFNA(IF(VLOOKUP($A578,'Add from APT'!$AA$2:$AC808,3,FALSE)&gt;0,TRUE,FALSE),"ER - NOT IN APT")</f>
        <v>0</v>
      </c>
      <c r="Q578" s="82" t="str">
        <f>IF(ISLOGICAL(P578),IF(P578,"ER - REPS IN APT", IFNA(VLOOKUP($A578,RAW_APT!$A$3:$M808,7,FALSE),"ER - NOT IN APT")),P578)</f>
        <v>Result</v>
      </c>
      <c r="R578" s="117" t="b">
        <f t="shared" si="2"/>
        <v>1</v>
      </c>
      <c r="S578" s="116">
        <f t="shared" si="3"/>
        <v>1</v>
      </c>
      <c r="T578" s="146"/>
      <c r="U578" s="147"/>
      <c r="V578" s="147"/>
      <c r="W578" s="147"/>
      <c r="X578" s="120" t="b">
        <f t="shared" si="4"/>
        <v>0</v>
      </c>
      <c r="Y578" s="121" t="b">
        <v>0</v>
      </c>
      <c r="Z578" s="122" t="str">
        <f t="shared" si="5"/>
        <v/>
      </c>
      <c r="AA578" s="122" t="b">
        <f t="shared" si="6"/>
        <v>0</v>
      </c>
      <c r="AB578" s="147" t="b">
        <v>0</v>
      </c>
      <c r="AC578" s="148">
        <v>109.0</v>
      </c>
      <c r="AD578" s="149" t="b">
        <v>0</v>
      </c>
      <c r="AE578" s="125" t="str">
        <f t="shared" si="7"/>
        <v/>
      </c>
      <c r="AF578" s="117" t="b">
        <f t="shared" si="8"/>
        <v>0</v>
      </c>
      <c r="AG578" s="126" t="b">
        <f t="shared" si="9"/>
        <v>0</v>
      </c>
      <c r="AH578" s="148"/>
      <c r="AI578" s="150"/>
      <c r="AJ578" s="146"/>
      <c r="AK578" s="83" t="str">
        <f t="shared" si="10"/>
        <v>Negative</v>
      </c>
      <c r="AL578" s="147"/>
      <c r="AM578" s="83" t="s">
        <v>373</v>
      </c>
      <c r="AN578" s="83" t="s">
        <v>413</v>
      </c>
      <c r="AO578" s="83" t="str">
        <f>IFERROR(__xludf.DUMMYFUNCTION("IF($AG578, ""DELETED"",TRIM(JOIN("" "",D578:E578)))"),"")</f>
        <v/>
      </c>
      <c r="AP578" s="83" t="str">
        <f t="shared" ref="AP578:AQ578" si="602">IF($AG578, "DELETED", TRIM(CONCATENATE(F578,I578,U578)))</f>
        <v/>
      </c>
      <c r="AQ578" s="83" t="str">
        <f t="shared" si="602"/>
        <v/>
      </c>
      <c r="AR578" s="83" t="str">
        <f>IFERROR(__xludf.DUMMYFUNCTION("IF($AG578, ""DELETED"", TRIM(JOIN("" "",AP578,AQ578)))"),"")</f>
        <v/>
      </c>
      <c r="AS578" s="127"/>
      <c r="AT578" s="128" t="b">
        <f t="shared" si="12"/>
        <v>0</v>
      </c>
      <c r="AU578" s="128" t="str">
        <f t="shared" si="13"/>
        <v/>
      </c>
      <c r="AV578" s="128" t="str">
        <f t="shared" si="14"/>
        <v/>
      </c>
      <c r="AW578" s="128" t="str">
        <f t="shared" si="15"/>
        <v/>
      </c>
      <c r="AX578" s="129" t="str">
        <f t="shared" si="16"/>
        <v/>
      </c>
      <c r="AY578" s="143"/>
      <c r="AZ578" s="130"/>
      <c r="BA578" s="131" t="str">
        <f t="shared" si="17"/>
        <v/>
      </c>
      <c r="BB578" s="143"/>
      <c r="BC578" s="143"/>
      <c r="BD578" s="132"/>
      <c r="BE578" s="141"/>
      <c r="BF578" s="134" t="str">
        <f t="shared" si="18"/>
        <v/>
      </c>
      <c r="BG578" s="135" t="str">
        <f t="shared" si="19"/>
        <v>FLB3595__44529_0.29775462962963___Negative_44529_0.500277777777778_</v>
      </c>
      <c r="BH578" s="136" t="str">
        <f t="shared" si="20"/>
        <v/>
      </c>
      <c r="BI578" s="141" t="s">
        <v>1552</v>
      </c>
      <c r="BJ578" s="137" t="str">
        <f t="shared" si="21"/>
        <v>FLE610</v>
      </c>
      <c r="BK578" s="138" t="b">
        <f t="shared" si="22"/>
        <v>0</v>
      </c>
      <c r="BL578" s="137" t="str">
        <f t="shared" si="23"/>
        <v/>
      </c>
      <c r="BM578" s="132"/>
      <c r="BN578" s="8" t="b">
        <f t="shared" si="24"/>
        <v>1</v>
      </c>
      <c r="BO578" s="139" t="b">
        <f t="shared" si="25"/>
        <v>0</v>
      </c>
      <c r="BP578" s="140" t="b">
        <f t="shared" si="26"/>
        <v>1</v>
      </c>
      <c r="BQ578" s="4"/>
      <c r="BR578" s="4" t="str">
        <f t="shared" si="27"/>
        <v/>
      </c>
      <c r="BS578" s="4"/>
      <c r="BT578" s="4"/>
    </row>
    <row r="579">
      <c r="A579" s="4" t="s">
        <v>1553</v>
      </c>
      <c r="B579" s="144">
        <v>44529.0</v>
      </c>
      <c r="C579" s="115">
        <v>0.29854166666666665</v>
      </c>
      <c r="D579" s="4"/>
      <c r="E579" s="143"/>
      <c r="F579" s="4"/>
      <c r="G579" s="4"/>
      <c r="H579" s="151"/>
      <c r="I579" s="4"/>
      <c r="J579" s="4"/>
      <c r="K579" s="4" t="s">
        <v>622</v>
      </c>
      <c r="L579" s="145">
        <v>44529.0</v>
      </c>
      <c r="M579" s="115">
        <v>0.5002777777777778</v>
      </c>
      <c r="N579" s="4"/>
      <c r="O579" s="4"/>
      <c r="P579" s="116" t="b">
        <f>IFNA(IF(VLOOKUP($A579,'Add from APT'!$AA$2:$AC808,3,FALSE)&gt;0,TRUE,FALSE),"ER - NOT IN APT")</f>
        <v>0</v>
      </c>
      <c r="Q579" s="82" t="str">
        <f>IF(ISLOGICAL(P579),IF(P579,"ER - REPS IN APT", IFNA(VLOOKUP($A579,RAW_APT!$A$3:$M808,7,FALSE),"ER - NOT IN APT")),P579)</f>
        <v>Result</v>
      </c>
      <c r="R579" s="117" t="b">
        <f t="shared" si="2"/>
        <v>1</v>
      </c>
      <c r="S579" s="116">
        <f t="shared" si="3"/>
        <v>1</v>
      </c>
      <c r="T579" s="146"/>
      <c r="U579" s="147"/>
      <c r="V579" s="147"/>
      <c r="W579" s="147"/>
      <c r="X579" s="120" t="b">
        <f t="shared" si="4"/>
        <v>0</v>
      </c>
      <c r="Y579" s="121" t="b">
        <v>0</v>
      </c>
      <c r="Z579" s="122" t="str">
        <f t="shared" si="5"/>
        <v/>
      </c>
      <c r="AA579" s="122" t="b">
        <f t="shared" si="6"/>
        <v>0</v>
      </c>
      <c r="AB579" s="147" t="b">
        <v>0</v>
      </c>
      <c r="AC579" s="148">
        <v>108.0</v>
      </c>
      <c r="AD579" s="149" t="b">
        <v>0</v>
      </c>
      <c r="AE579" s="125" t="str">
        <f t="shared" si="7"/>
        <v/>
      </c>
      <c r="AF579" s="117" t="b">
        <f t="shared" si="8"/>
        <v>0</v>
      </c>
      <c r="AG579" s="126" t="b">
        <f t="shared" si="9"/>
        <v>0</v>
      </c>
      <c r="AH579" s="148"/>
      <c r="AI579" s="150"/>
      <c r="AJ579" s="146"/>
      <c r="AK579" s="83" t="str">
        <f t="shared" si="10"/>
        <v>Negative</v>
      </c>
      <c r="AL579" s="147"/>
      <c r="AM579" s="83" t="s">
        <v>373</v>
      </c>
      <c r="AN579" s="83" t="s">
        <v>363</v>
      </c>
      <c r="AO579" s="83" t="str">
        <f>IFERROR(__xludf.DUMMYFUNCTION("IF($AG579, ""DELETED"",TRIM(JOIN("" "",D579:E579)))"),"")</f>
        <v/>
      </c>
      <c r="AP579" s="83" t="str">
        <f t="shared" ref="AP579:AQ579" si="603">IF($AG579, "DELETED", TRIM(CONCATENATE(F579,I579,U579)))</f>
        <v/>
      </c>
      <c r="AQ579" s="83" t="str">
        <f t="shared" si="603"/>
        <v/>
      </c>
      <c r="AR579" s="83" t="str">
        <f>IFERROR(__xludf.DUMMYFUNCTION("IF($AG579, ""DELETED"", TRIM(JOIN("" "",AP579,AQ579)))"),"")</f>
        <v/>
      </c>
      <c r="AS579" s="127"/>
      <c r="AT579" s="128" t="b">
        <f t="shared" si="12"/>
        <v>0</v>
      </c>
      <c r="AU579" s="128" t="str">
        <f t="shared" si="13"/>
        <v/>
      </c>
      <c r="AV579" s="128" t="str">
        <f t="shared" si="14"/>
        <v/>
      </c>
      <c r="AW579" s="128" t="str">
        <f t="shared" si="15"/>
        <v/>
      </c>
      <c r="AX579" s="129" t="str">
        <f t="shared" si="16"/>
        <v/>
      </c>
      <c r="AY579" s="143"/>
      <c r="AZ579" s="130"/>
      <c r="BA579" s="131" t="str">
        <f t="shared" si="17"/>
        <v/>
      </c>
      <c r="BB579" s="143"/>
      <c r="BC579" s="143"/>
      <c r="BD579" s="132"/>
      <c r="BE579" s="141"/>
      <c r="BF579" s="134" t="str">
        <f t="shared" si="18"/>
        <v/>
      </c>
      <c r="BG579" s="135" t="str">
        <f t="shared" si="19"/>
        <v>FLB3603__44529_0.298541666666667___Negative_44529_0.500277777777778_</v>
      </c>
      <c r="BH579" s="136" t="str">
        <f t="shared" si="20"/>
        <v/>
      </c>
      <c r="BI579" s="141" t="s">
        <v>1554</v>
      </c>
      <c r="BJ579" s="137" t="str">
        <f t="shared" si="21"/>
        <v>FLE611</v>
      </c>
      <c r="BK579" s="138" t="b">
        <f t="shared" si="22"/>
        <v>0</v>
      </c>
      <c r="BL579" s="137" t="str">
        <f t="shared" si="23"/>
        <v/>
      </c>
      <c r="BM579" s="132"/>
      <c r="BN579" s="8" t="b">
        <f t="shared" si="24"/>
        <v>1</v>
      </c>
      <c r="BO579" s="139" t="b">
        <f t="shared" si="25"/>
        <v>0</v>
      </c>
      <c r="BP579" s="140" t="b">
        <f t="shared" si="26"/>
        <v>1</v>
      </c>
      <c r="BQ579" s="4"/>
      <c r="BR579" s="4" t="str">
        <f t="shared" si="27"/>
        <v/>
      </c>
      <c r="BS579" s="4"/>
      <c r="BT579" s="4"/>
    </row>
    <row r="580">
      <c r="A580" s="4" t="s">
        <v>1555</v>
      </c>
      <c r="B580" s="144">
        <v>44529.0</v>
      </c>
      <c r="C580" s="115">
        <v>0.2992592592592593</v>
      </c>
      <c r="D580" s="4"/>
      <c r="E580" s="143"/>
      <c r="F580" s="4"/>
      <c r="G580" s="4"/>
      <c r="H580" s="151"/>
      <c r="I580" s="4"/>
      <c r="J580" s="4"/>
      <c r="K580" s="4" t="s">
        <v>622</v>
      </c>
      <c r="L580" s="145">
        <v>44529.0</v>
      </c>
      <c r="M580" s="115">
        <v>0.5002777777777778</v>
      </c>
      <c r="N580" s="4"/>
      <c r="O580" s="4"/>
      <c r="P580" s="116" t="b">
        <f>IFNA(IF(VLOOKUP($A580,'Add from APT'!$AA$2:$AC808,3,FALSE)&gt;0,TRUE,FALSE),"ER - NOT IN APT")</f>
        <v>0</v>
      </c>
      <c r="Q580" s="82" t="str">
        <f>IF(ISLOGICAL(P580),IF(P580,"ER - REPS IN APT", IFNA(VLOOKUP($A580,RAW_APT!$A$3:$M808,7,FALSE),"ER - NOT IN APT")),P580)</f>
        <v>Result</v>
      </c>
      <c r="R580" s="117" t="b">
        <f t="shared" si="2"/>
        <v>1</v>
      </c>
      <c r="S580" s="116">
        <f t="shared" si="3"/>
        <v>1</v>
      </c>
      <c r="T580" s="146"/>
      <c r="U580" s="147"/>
      <c r="V580" s="147"/>
      <c r="W580" s="147"/>
      <c r="X580" s="120" t="b">
        <f t="shared" si="4"/>
        <v>0</v>
      </c>
      <c r="Y580" s="121" t="b">
        <v>0</v>
      </c>
      <c r="Z580" s="122" t="str">
        <f t="shared" si="5"/>
        <v/>
      </c>
      <c r="AA580" s="122" t="b">
        <f t="shared" si="6"/>
        <v>0</v>
      </c>
      <c r="AB580" s="147" t="b">
        <v>0</v>
      </c>
      <c r="AC580" s="148">
        <v>107.0</v>
      </c>
      <c r="AD580" s="149" t="b">
        <v>0</v>
      </c>
      <c r="AE580" s="125" t="str">
        <f t="shared" si="7"/>
        <v/>
      </c>
      <c r="AF580" s="117" t="b">
        <f t="shared" si="8"/>
        <v>0</v>
      </c>
      <c r="AG580" s="126" t="b">
        <f t="shared" si="9"/>
        <v>0</v>
      </c>
      <c r="AH580" s="148"/>
      <c r="AI580" s="150"/>
      <c r="AJ580" s="146"/>
      <c r="AK580" s="83" t="str">
        <f t="shared" si="10"/>
        <v>Negative</v>
      </c>
      <c r="AL580" s="147"/>
      <c r="AM580" s="83" t="s">
        <v>373</v>
      </c>
      <c r="AN580" s="83" t="s">
        <v>313</v>
      </c>
      <c r="AO580" s="83" t="str">
        <f>IFERROR(__xludf.DUMMYFUNCTION("IF($AG580, ""DELETED"",TRIM(JOIN("" "",D580:E580)))"),"")</f>
        <v/>
      </c>
      <c r="AP580" s="83" t="str">
        <f t="shared" ref="AP580:AQ580" si="604">IF($AG580, "DELETED", TRIM(CONCATENATE(F580,I580,U580)))</f>
        <v/>
      </c>
      <c r="AQ580" s="83" t="str">
        <f t="shared" si="604"/>
        <v/>
      </c>
      <c r="AR580" s="83" t="str">
        <f>IFERROR(__xludf.DUMMYFUNCTION("IF($AG580, ""DELETED"", TRIM(JOIN("" "",AP580,AQ580)))"),"")</f>
        <v/>
      </c>
      <c r="AS580" s="127"/>
      <c r="AT580" s="128" t="b">
        <f t="shared" si="12"/>
        <v>0</v>
      </c>
      <c r="AU580" s="128" t="str">
        <f t="shared" si="13"/>
        <v/>
      </c>
      <c r="AV580" s="128" t="str">
        <f t="shared" si="14"/>
        <v/>
      </c>
      <c r="AW580" s="128" t="str">
        <f t="shared" si="15"/>
        <v/>
      </c>
      <c r="AX580" s="129" t="str">
        <f t="shared" si="16"/>
        <v/>
      </c>
      <c r="AY580" s="143"/>
      <c r="AZ580" s="130"/>
      <c r="BA580" s="131" t="str">
        <f t="shared" si="17"/>
        <v/>
      </c>
      <c r="BB580" s="143"/>
      <c r="BC580" s="143"/>
      <c r="BD580" s="132"/>
      <c r="BE580" s="141"/>
      <c r="BF580" s="134" t="str">
        <f t="shared" si="18"/>
        <v/>
      </c>
      <c r="BG580" s="135" t="str">
        <f t="shared" si="19"/>
        <v>FLB3147__44529_0.299259259259259___Negative_44529_0.500277777777778_</v>
      </c>
      <c r="BH580" s="136" t="str">
        <f t="shared" si="20"/>
        <v/>
      </c>
      <c r="BI580" s="141" t="s">
        <v>1556</v>
      </c>
      <c r="BJ580" s="137" t="str">
        <f t="shared" si="21"/>
        <v>FLE612</v>
      </c>
      <c r="BK580" s="138" t="b">
        <f t="shared" si="22"/>
        <v>0</v>
      </c>
      <c r="BL580" s="137" t="str">
        <f t="shared" si="23"/>
        <v/>
      </c>
      <c r="BM580" s="132"/>
      <c r="BN580" s="8" t="b">
        <f t="shared" si="24"/>
        <v>1</v>
      </c>
      <c r="BO580" s="139" t="b">
        <f t="shared" si="25"/>
        <v>0</v>
      </c>
      <c r="BP580" s="140" t="b">
        <f t="shared" si="26"/>
        <v>1</v>
      </c>
      <c r="BQ580" s="4"/>
      <c r="BR580" s="4" t="str">
        <f t="shared" si="27"/>
        <v/>
      </c>
      <c r="BS580" s="4"/>
      <c r="BT580" s="4"/>
    </row>
    <row r="581">
      <c r="A581" s="143" t="s">
        <v>1557</v>
      </c>
      <c r="B581" s="144">
        <v>44529.0</v>
      </c>
      <c r="C581" s="115">
        <v>0.2998726851851852</v>
      </c>
      <c r="D581" s="4"/>
      <c r="E581" s="143"/>
      <c r="F581" s="149"/>
      <c r="G581" s="147"/>
      <c r="H581" s="151"/>
      <c r="I581" s="4"/>
      <c r="J581" s="4"/>
      <c r="K581" s="4" t="s">
        <v>622</v>
      </c>
      <c r="L581" s="145">
        <v>44529.0</v>
      </c>
      <c r="M581" s="115">
        <v>0.5002777777777778</v>
      </c>
      <c r="N581" s="151"/>
      <c r="O581" s="4"/>
      <c r="P581" s="116" t="b">
        <f>IFNA(IF(VLOOKUP($A581,'Add from APT'!$AA$2:$AC808,3,FALSE)&gt;0,TRUE,FALSE),"ER - NOT IN APT")</f>
        <v>0</v>
      </c>
      <c r="Q581" s="82" t="str">
        <f>IF(ISLOGICAL(P581),IF(P581,"ER - REPS IN APT", IFNA(VLOOKUP($A581,RAW_APT!$A$3:$M808,7,FALSE),"ER - NOT IN APT")),P581)</f>
        <v>Result</v>
      </c>
      <c r="R581" s="117" t="b">
        <f t="shared" si="2"/>
        <v>1</v>
      </c>
      <c r="S581" s="116">
        <f t="shared" si="3"/>
        <v>1</v>
      </c>
      <c r="T581" s="148">
        <v>0.0</v>
      </c>
      <c r="U581" s="149"/>
      <c r="V581" s="147"/>
      <c r="W581" s="147"/>
      <c r="X581" s="120" t="b">
        <f t="shared" si="4"/>
        <v>0</v>
      </c>
      <c r="Y581" s="121" t="b">
        <v>0</v>
      </c>
      <c r="Z581" s="122" t="str">
        <f t="shared" si="5"/>
        <v/>
      </c>
      <c r="AA581" s="122" t="b">
        <f t="shared" si="6"/>
        <v>0</v>
      </c>
      <c r="AB581" s="147" t="b">
        <v>0</v>
      </c>
      <c r="AC581" s="148">
        <v>563.0</v>
      </c>
      <c r="AD581" s="149" t="b">
        <v>1</v>
      </c>
      <c r="AE581" s="125" t="str">
        <f t="shared" si="7"/>
        <v/>
      </c>
      <c r="AF581" s="117" t="b">
        <f t="shared" si="8"/>
        <v>0</v>
      </c>
      <c r="AG581" s="126" t="b">
        <f t="shared" si="9"/>
        <v>0</v>
      </c>
      <c r="AH581" s="148"/>
      <c r="AI581" s="150"/>
      <c r="AJ581" s="146"/>
      <c r="AK581" s="83" t="str">
        <f t="shared" si="10"/>
        <v>Negative</v>
      </c>
      <c r="AL581" s="147"/>
      <c r="AM581" s="83" t="s">
        <v>373</v>
      </c>
      <c r="AN581" s="83" t="s">
        <v>1176</v>
      </c>
      <c r="AO581" s="83" t="str">
        <f>IFERROR(__xludf.DUMMYFUNCTION("IF($AG581, ""DELETED"",TRIM(JOIN("" "",D581:E581)))"),"")</f>
        <v/>
      </c>
      <c r="AP581" s="83" t="str">
        <f t="shared" ref="AP581:AQ581" si="605">IF($AG581, "DELETED", TRIM(CONCATENATE(F581,I581,U581)))</f>
        <v/>
      </c>
      <c r="AQ581" s="83" t="str">
        <f t="shared" si="605"/>
        <v/>
      </c>
      <c r="AR581" s="83" t="str">
        <f>IFERROR(__xludf.DUMMYFUNCTION("IF($AG581, ""DELETED"", TRIM(JOIN("" "",AP581,AQ581)))"),"")</f>
        <v/>
      </c>
      <c r="AS581" s="127"/>
      <c r="AT581" s="128" t="b">
        <f t="shared" si="12"/>
        <v>0</v>
      </c>
      <c r="AU581" s="128" t="str">
        <f t="shared" si="13"/>
        <v/>
      </c>
      <c r="AV581" s="128" t="str">
        <f t="shared" si="14"/>
        <v/>
      </c>
      <c r="AW581" s="128" t="str">
        <f t="shared" si="15"/>
        <v/>
      </c>
      <c r="AX581" s="129" t="str">
        <f t="shared" si="16"/>
        <v/>
      </c>
      <c r="AY581" s="143"/>
      <c r="AZ581" s="130"/>
      <c r="BA581" s="131" t="str">
        <f t="shared" si="17"/>
        <v/>
      </c>
      <c r="BB581" s="143"/>
      <c r="BC581" s="143"/>
      <c r="BD581" s="132"/>
      <c r="BE581" s="141"/>
      <c r="BF581" s="134" t="str">
        <f t="shared" si="18"/>
        <v/>
      </c>
      <c r="BG581" s="135" t="str">
        <f t="shared" si="19"/>
        <v>FLB3624__44529_0.299872685185185___Negative_44529_0.500277777777778_</v>
      </c>
      <c r="BH581" s="136" t="str">
        <f t="shared" si="20"/>
        <v/>
      </c>
      <c r="BI581" s="141" t="s">
        <v>1558</v>
      </c>
      <c r="BJ581" s="137" t="str">
        <f t="shared" si="21"/>
        <v>FLE613</v>
      </c>
      <c r="BK581" s="138" t="b">
        <f t="shared" si="22"/>
        <v>0</v>
      </c>
      <c r="BL581" s="137" t="str">
        <f t="shared" si="23"/>
        <v/>
      </c>
      <c r="BM581" s="132"/>
      <c r="BN581" s="8" t="b">
        <f t="shared" si="24"/>
        <v>1</v>
      </c>
      <c r="BO581" s="139" t="b">
        <f t="shared" si="25"/>
        <v>0</v>
      </c>
      <c r="BP581" s="140" t="b">
        <f t="shared" si="26"/>
        <v>1</v>
      </c>
      <c r="BQ581" s="4"/>
      <c r="BR581" s="4" t="str">
        <f t="shared" si="27"/>
        <v/>
      </c>
      <c r="BS581" s="4"/>
      <c r="BT581" s="4"/>
    </row>
    <row r="582">
      <c r="A582" s="143" t="s">
        <v>1559</v>
      </c>
      <c r="B582" s="144">
        <v>44529.0</v>
      </c>
      <c r="C582" s="115">
        <v>0.30040509259259257</v>
      </c>
      <c r="D582" s="4"/>
      <c r="E582" s="143"/>
      <c r="F582" s="149"/>
      <c r="G582" s="147"/>
      <c r="H582" s="151"/>
      <c r="I582" s="4"/>
      <c r="J582" s="4"/>
      <c r="K582" s="4" t="s">
        <v>622</v>
      </c>
      <c r="L582" s="145">
        <v>44529.0</v>
      </c>
      <c r="M582" s="115">
        <v>0.5002777777777778</v>
      </c>
      <c r="N582" s="151"/>
      <c r="O582" s="4"/>
      <c r="P582" s="116" t="b">
        <f>IFNA(IF(VLOOKUP($A582,'Add from APT'!$AA$2:$AC808,3,FALSE)&gt;0,TRUE,FALSE),"ER - NOT IN APT")</f>
        <v>0</v>
      </c>
      <c r="Q582" s="82" t="str">
        <f>IF(ISLOGICAL(P582),IF(P582,"ER - REPS IN APT", IFNA(VLOOKUP($A582,RAW_APT!$A$3:$M808,7,FALSE),"ER - NOT IN APT")),P582)</f>
        <v>Result</v>
      </c>
      <c r="R582" s="117" t="b">
        <f t="shared" si="2"/>
        <v>1</v>
      </c>
      <c r="S582" s="116">
        <f t="shared" si="3"/>
        <v>1</v>
      </c>
      <c r="T582" s="148">
        <v>0.0</v>
      </c>
      <c r="U582" s="149"/>
      <c r="V582" s="147"/>
      <c r="W582" s="147"/>
      <c r="X582" s="120" t="b">
        <f t="shared" si="4"/>
        <v>0</v>
      </c>
      <c r="Y582" s="121" t="b">
        <v>0</v>
      </c>
      <c r="Z582" s="122" t="str">
        <f t="shared" si="5"/>
        <v/>
      </c>
      <c r="AA582" s="122" t="b">
        <f t="shared" si="6"/>
        <v>0</v>
      </c>
      <c r="AB582" s="147" t="b">
        <v>0</v>
      </c>
      <c r="AC582" s="148">
        <v>562.0</v>
      </c>
      <c r="AD582" s="149" t="b">
        <v>1</v>
      </c>
      <c r="AE582" s="125" t="str">
        <f t="shared" si="7"/>
        <v/>
      </c>
      <c r="AF582" s="117" t="b">
        <f t="shared" si="8"/>
        <v>0</v>
      </c>
      <c r="AG582" s="126" t="b">
        <f t="shared" si="9"/>
        <v>0</v>
      </c>
      <c r="AH582" s="148"/>
      <c r="AI582" s="150"/>
      <c r="AJ582" s="146"/>
      <c r="AK582" s="83" t="str">
        <f t="shared" si="10"/>
        <v>Negative</v>
      </c>
      <c r="AL582" s="147"/>
      <c r="AM582" s="83" t="s">
        <v>373</v>
      </c>
      <c r="AN582" s="83" t="s">
        <v>1315</v>
      </c>
      <c r="AO582" s="83" t="str">
        <f>IFERROR(__xludf.DUMMYFUNCTION("IF($AG582, ""DELETED"",TRIM(JOIN("" "",D582:E582)))"),"")</f>
        <v/>
      </c>
      <c r="AP582" s="83" t="str">
        <f t="shared" ref="AP582:AQ582" si="606">IF($AG582, "DELETED", TRIM(CONCATENATE(F582,I582,U582)))</f>
        <v/>
      </c>
      <c r="AQ582" s="83" t="str">
        <f t="shared" si="606"/>
        <v/>
      </c>
      <c r="AR582" s="83" t="str">
        <f>IFERROR(__xludf.DUMMYFUNCTION("IF($AG582, ""DELETED"", TRIM(JOIN("" "",AP582,AQ582)))"),"")</f>
        <v/>
      </c>
      <c r="AS582" s="127"/>
      <c r="AT582" s="128" t="b">
        <f t="shared" si="12"/>
        <v>0</v>
      </c>
      <c r="AU582" s="128" t="str">
        <f t="shared" si="13"/>
        <v/>
      </c>
      <c r="AV582" s="128" t="str">
        <f t="shared" si="14"/>
        <v/>
      </c>
      <c r="AW582" s="128" t="str">
        <f t="shared" si="15"/>
        <v/>
      </c>
      <c r="AX582" s="129" t="str">
        <f t="shared" si="16"/>
        <v/>
      </c>
      <c r="AY582" s="143"/>
      <c r="AZ582" s="130"/>
      <c r="BA582" s="131" t="str">
        <f t="shared" si="17"/>
        <v/>
      </c>
      <c r="BB582" s="143"/>
      <c r="BC582" s="143"/>
      <c r="BD582" s="132"/>
      <c r="BE582" s="141"/>
      <c r="BF582" s="134" t="str">
        <f t="shared" si="18"/>
        <v/>
      </c>
      <c r="BG582" s="135" t="str">
        <f t="shared" si="19"/>
        <v>FLB3123__44529_0.300405092592593___Negative_44529_0.500277777777778_</v>
      </c>
      <c r="BH582" s="136" t="str">
        <f t="shared" si="20"/>
        <v/>
      </c>
      <c r="BI582" s="141" t="s">
        <v>1560</v>
      </c>
      <c r="BJ582" s="137" t="str">
        <f t="shared" si="21"/>
        <v>FLE614</v>
      </c>
      <c r="BK582" s="138" t="b">
        <f t="shared" si="22"/>
        <v>0</v>
      </c>
      <c r="BL582" s="137" t="str">
        <f t="shared" si="23"/>
        <v/>
      </c>
      <c r="BM582" s="132"/>
      <c r="BN582" s="8" t="b">
        <f t="shared" si="24"/>
        <v>1</v>
      </c>
      <c r="BO582" s="139" t="b">
        <f t="shared" si="25"/>
        <v>0</v>
      </c>
      <c r="BP582" s="140" t="b">
        <f t="shared" si="26"/>
        <v>1</v>
      </c>
      <c r="BQ582" s="4"/>
      <c r="BR582" s="4" t="str">
        <f t="shared" si="27"/>
        <v/>
      </c>
      <c r="BS582" s="4"/>
      <c r="BT582" s="4"/>
    </row>
    <row r="583">
      <c r="A583" s="4" t="s">
        <v>1561</v>
      </c>
      <c r="B583" s="144">
        <v>44529.0</v>
      </c>
      <c r="C583" s="115">
        <v>0.3012384259259259</v>
      </c>
      <c r="D583" s="4"/>
      <c r="E583" s="143"/>
      <c r="F583" s="4"/>
      <c r="G583" s="4"/>
      <c r="H583" s="151"/>
      <c r="I583" s="4"/>
      <c r="J583" s="4"/>
      <c r="K583" s="4" t="s">
        <v>271</v>
      </c>
      <c r="L583" s="152"/>
      <c r="M583" s="115"/>
      <c r="N583" s="4"/>
      <c r="O583" s="4"/>
      <c r="P583" s="116" t="b">
        <f>IFNA(IF(VLOOKUP($A583,'Add from APT'!$AA$2:$AC808,3,FALSE)&gt;0,TRUE,FALSE),"ER - NOT IN APT")</f>
        <v>0</v>
      </c>
      <c r="Q583" s="82" t="str">
        <f>IF(ISLOGICAL(P583),IF(P583,"ER - REPS IN APT", IFNA(VLOOKUP($A583,RAW_APT!$A$3:$M808,7,FALSE),"ER - NOT IN APT")),P583)</f>
        <v>Collected</v>
      </c>
      <c r="R583" s="117" t="b">
        <f t="shared" si="2"/>
        <v>1</v>
      </c>
      <c r="S583" s="116">
        <f t="shared" si="3"/>
        <v>1</v>
      </c>
      <c r="T583" s="146"/>
      <c r="U583" s="147"/>
      <c r="V583" s="147"/>
      <c r="W583" s="147"/>
      <c r="X583" s="120" t="b">
        <f t="shared" si="4"/>
        <v>0</v>
      </c>
      <c r="Y583" s="121" t="b">
        <v>0</v>
      </c>
      <c r="Z583" s="122" t="str">
        <f t="shared" si="5"/>
        <v/>
      </c>
      <c r="AA583" s="122" t="b">
        <f t="shared" si="6"/>
        <v>0</v>
      </c>
      <c r="AB583" s="147" t="b">
        <v>0</v>
      </c>
      <c r="AC583" s="148">
        <v>106.0</v>
      </c>
      <c r="AD583" s="149" t="b">
        <v>0</v>
      </c>
      <c r="AE583" s="125" t="str">
        <f t="shared" si="7"/>
        <v/>
      </c>
      <c r="AF583" s="117" t="b">
        <f t="shared" si="8"/>
        <v>0</v>
      </c>
      <c r="AG583" s="126" t="b">
        <f t="shared" si="9"/>
        <v>0</v>
      </c>
      <c r="AH583" s="148"/>
      <c r="AI583" s="150"/>
      <c r="AJ583" s="146">
        <v>2.2</v>
      </c>
      <c r="AK583" s="83" t="str">
        <f t="shared" si="10"/>
        <v>Negative</v>
      </c>
      <c r="AL583" s="149"/>
      <c r="AM583" s="83" t="s">
        <v>373</v>
      </c>
      <c r="AN583" s="83" t="s">
        <v>302</v>
      </c>
      <c r="AO583" s="83" t="str">
        <f>IFERROR(__xludf.DUMMYFUNCTION("IF($AG583, ""DELETED"",TRIM(JOIN("" "",D583:E583)))"),"")</f>
        <v/>
      </c>
      <c r="AP583" s="83" t="str">
        <f t="shared" ref="AP583:AQ583" si="607">IF($AG583, "DELETED", TRIM(CONCATENATE(F583,I583,U583)))</f>
        <v/>
      </c>
      <c r="AQ583" s="83" t="str">
        <f t="shared" si="607"/>
        <v/>
      </c>
      <c r="AR583" s="83" t="str">
        <f>IFERROR(__xludf.DUMMYFUNCTION("IF($AG583, ""DELETED"", TRIM(JOIN("" "",AP583,AQ583)))"),"")</f>
        <v/>
      </c>
      <c r="AS583" s="127"/>
      <c r="AT583" s="128" t="b">
        <f t="shared" si="12"/>
        <v>0</v>
      </c>
      <c r="AU583" s="128" t="str">
        <f t="shared" si="13"/>
        <v/>
      </c>
      <c r="AV583" s="128" t="str">
        <f t="shared" si="14"/>
        <v/>
      </c>
      <c r="AW583" s="128" t="str">
        <f t="shared" si="15"/>
        <v/>
      </c>
      <c r="AX583" s="129" t="str">
        <f t="shared" si="16"/>
        <v/>
      </c>
      <c r="AY583" s="143"/>
      <c r="AZ583" s="130"/>
      <c r="BA583" s="131" t="str">
        <f t="shared" si="17"/>
        <v/>
      </c>
      <c r="BB583" s="143"/>
      <c r="BC583" s="143"/>
      <c r="BD583" s="132"/>
      <c r="BE583" s="141"/>
      <c r="BF583" s="134" t="str">
        <f t="shared" si="18"/>
        <v/>
      </c>
      <c r="BG583" s="135" t="str">
        <f t="shared" si="19"/>
        <v>FLB3593__44529_0.301238425925926___Null___</v>
      </c>
      <c r="BH583" s="136" t="str">
        <f t="shared" si="20"/>
        <v/>
      </c>
      <c r="BI583" s="141" t="s">
        <v>1562</v>
      </c>
      <c r="BJ583" s="137" t="str">
        <f t="shared" si="21"/>
        <v>FLE615</v>
      </c>
      <c r="BK583" s="138" t="b">
        <f t="shared" si="22"/>
        <v>0</v>
      </c>
      <c r="BL583" s="137" t="str">
        <f t="shared" si="23"/>
        <v/>
      </c>
      <c r="BM583" s="132"/>
      <c r="BN583" s="8" t="b">
        <f t="shared" si="24"/>
        <v>1</v>
      </c>
      <c r="BO583" s="139" t="b">
        <f t="shared" si="25"/>
        <v>0</v>
      </c>
      <c r="BP583" s="140" t="b">
        <f t="shared" si="26"/>
        <v>1</v>
      </c>
      <c r="BQ583" s="4"/>
      <c r="BR583" s="4" t="str">
        <f t="shared" si="27"/>
        <v/>
      </c>
      <c r="BS583" s="4"/>
      <c r="BT583" s="4"/>
    </row>
    <row r="584">
      <c r="A584" s="4" t="s">
        <v>1563</v>
      </c>
      <c r="B584" s="144">
        <v>44529.0</v>
      </c>
      <c r="C584" s="115">
        <v>0.3012384259259259</v>
      </c>
      <c r="D584" s="4"/>
      <c r="E584" s="143"/>
      <c r="F584" s="4"/>
      <c r="G584" s="4"/>
      <c r="H584" s="151"/>
      <c r="I584" s="4"/>
      <c r="J584" s="4"/>
      <c r="K584" s="4" t="s">
        <v>622</v>
      </c>
      <c r="L584" s="145">
        <v>44529.0</v>
      </c>
      <c r="M584" s="115">
        <v>0.5002777777777778</v>
      </c>
      <c r="N584" s="4"/>
      <c r="O584" s="4"/>
      <c r="P584" s="116" t="b">
        <f>IFNA(IF(VLOOKUP($A584,'Add from APT'!$AA$2:$AC808,3,FALSE)&gt;0,TRUE,FALSE),"ER - NOT IN APT")</f>
        <v>0</v>
      </c>
      <c r="Q584" s="82" t="str">
        <f>IF(ISLOGICAL(P584),IF(P584,"ER - REPS IN APT", IFNA(VLOOKUP($A584,RAW_APT!$A$3:$M808,7,FALSE),"ER - NOT IN APT")),P584)</f>
        <v>Result</v>
      </c>
      <c r="R584" s="117" t="b">
        <f t="shared" si="2"/>
        <v>1</v>
      </c>
      <c r="S584" s="116">
        <f t="shared" si="3"/>
        <v>1</v>
      </c>
      <c r="T584" s="146"/>
      <c r="U584" s="147"/>
      <c r="V584" s="147"/>
      <c r="W584" s="147"/>
      <c r="X584" s="120" t="b">
        <f t="shared" si="4"/>
        <v>0</v>
      </c>
      <c r="Y584" s="121" t="b">
        <v>0</v>
      </c>
      <c r="Z584" s="122" t="str">
        <f t="shared" si="5"/>
        <v/>
      </c>
      <c r="AA584" s="122" t="b">
        <f t="shared" si="6"/>
        <v>0</v>
      </c>
      <c r="AB584" s="147" t="b">
        <v>0</v>
      </c>
      <c r="AC584" s="148">
        <v>105.0</v>
      </c>
      <c r="AD584" s="149" t="b">
        <v>0</v>
      </c>
      <c r="AE584" s="125" t="str">
        <f t="shared" si="7"/>
        <v/>
      </c>
      <c r="AF584" s="117" t="b">
        <f t="shared" si="8"/>
        <v>0</v>
      </c>
      <c r="AG584" s="126" t="b">
        <f t="shared" si="9"/>
        <v>0</v>
      </c>
      <c r="AH584" s="148"/>
      <c r="AI584" s="150"/>
      <c r="AJ584" s="146"/>
      <c r="AK584" s="83" t="str">
        <f t="shared" si="10"/>
        <v>Negative</v>
      </c>
      <c r="AL584" s="147"/>
      <c r="AM584" s="83" t="s">
        <v>280</v>
      </c>
      <c r="AN584" s="83" t="s">
        <v>305</v>
      </c>
      <c r="AO584" s="83" t="str">
        <f>IFERROR(__xludf.DUMMYFUNCTION("IF($AG584, ""DELETED"",TRIM(JOIN("" "",D584:E584)))"),"")</f>
        <v/>
      </c>
      <c r="AP584" s="83" t="str">
        <f t="shared" ref="AP584:AQ584" si="608">IF($AG584, "DELETED", TRIM(CONCATENATE(F584,I584,U584)))</f>
        <v/>
      </c>
      <c r="AQ584" s="83" t="str">
        <f t="shared" si="608"/>
        <v/>
      </c>
      <c r="AR584" s="83" t="str">
        <f>IFERROR(__xludf.DUMMYFUNCTION("IF($AG584, ""DELETED"", TRIM(JOIN("" "",AP584,AQ584)))"),"")</f>
        <v/>
      </c>
      <c r="AS584" s="127"/>
      <c r="AT584" s="128" t="b">
        <f t="shared" si="12"/>
        <v>0</v>
      </c>
      <c r="AU584" s="128" t="str">
        <f t="shared" si="13"/>
        <v/>
      </c>
      <c r="AV584" s="128" t="str">
        <f t="shared" si="14"/>
        <v/>
      </c>
      <c r="AW584" s="128" t="str">
        <f t="shared" si="15"/>
        <v/>
      </c>
      <c r="AX584" s="129" t="str">
        <f t="shared" si="16"/>
        <v/>
      </c>
      <c r="AY584" s="143"/>
      <c r="AZ584" s="130"/>
      <c r="BA584" s="131" t="str">
        <f t="shared" si="17"/>
        <v/>
      </c>
      <c r="BB584" s="143"/>
      <c r="BC584" s="143"/>
      <c r="BD584" s="132"/>
      <c r="BE584" s="141"/>
      <c r="BF584" s="134" t="str">
        <f t="shared" si="18"/>
        <v/>
      </c>
      <c r="BG584" s="135" t="str">
        <f t="shared" si="19"/>
        <v>FLB3577__44529_0.301238425925926___Negative_44529_0.500277777777778_</v>
      </c>
      <c r="BH584" s="136" t="str">
        <f t="shared" si="20"/>
        <v/>
      </c>
      <c r="BI584" s="141" t="s">
        <v>1564</v>
      </c>
      <c r="BJ584" s="137" t="str">
        <f t="shared" si="21"/>
        <v>FLE616</v>
      </c>
      <c r="BK584" s="138" t="b">
        <f t="shared" si="22"/>
        <v>0</v>
      </c>
      <c r="BL584" s="137" t="str">
        <f t="shared" si="23"/>
        <v/>
      </c>
      <c r="BM584" s="132"/>
      <c r="BN584" s="8" t="b">
        <f t="shared" si="24"/>
        <v>1</v>
      </c>
      <c r="BO584" s="139" t="b">
        <f t="shared" si="25"/>
        <v>0</v>
      </c>
      <c r="BP584" s="140" t="b">
        <f t="shared" si="26"/>
        <v>1</v>
      </c>
      <c r="BQ584" s="4"/>
      <c r="BR584" s="4" t="str">
        <f t="shared" si="27"/>
        <v/>
      </c>
      <c r="BS584" s="4"/>
      <c r="BT584" s="4"/>
    </row>
    <row r="585">
      <c r="A585" s="4" t="s">
        <v>1565</v>
      </c>
      <c r="B585" s="144">
        <v>44529.0</v>
      </c>
      <c r="C585" s="115">
        <v>0.3020486111111111</v>
      </c>
      <c r="D585" s="4"/>
      <c r="E585" s="143"/>
      <c r="F585" s="4"/>
      <c r="G585" s="4"/>
      <c r="H585" s="151"/>
      <c r="I585" s="4"/>
      <c r="J585" s="4"/>
      <c r="K585" s="4" t="s">
        <v>622</v>
      </c>
      <c r="L585" s="145">
        <v>44529.0</v>
      </c>
      <c r="M585" s="115">
        <v>0.5002777777777778</v>
      </c>
      <c r="N585" s="4"/>
      <c r="O585" s="4"/>
      <c r="P585" s="116" t="b">
        <f>IFNA(IF(VLOOKUP($A585,'Add from APT'!$AA$2:$AC808,3,FALSE)&gt;0,TRUE,FALSE),"ER - NOT IN APT")</f>
        <v>0</v>
      </c>
      <c r="Q585" s="82" t="str">
        <f>IF(ISLOGICAL(P585),IF(P585,"ER - REPS IN APT", IFNA(VLOOKUP($A585,RAW_APT!$A$3:$M808,7,FALSE),"ER - NOT IN APT")),P585)</f>
        <v>Result</v>
      </c>
      <c r="R585" s="117" t="b">
        <f t="shared" si="2"/>
        <v>1</v>
      </c>
      <c r="S585" s="116">
        <f t="shared" si="3"/>
        <v>1</v>
      </c>
      <c r="T585" s="146"/>
      <c r="U585" s="147"/>
      <c r="V585" s="147"/>
      <c r="W585" s="147"/>
      <c r="X585" s="120" t="b">
        <f t="shared" si="4"/>
        <v>0</v>
      </c>
      <c r="Y585" s="121" t="b">
        <v>0</v>
      </c>
      <c r="Z585" s="122" t="str">
        <f t="shared" si="5"/>
        <v/>
      </c>
      <c r="AA585" s="122" t="b">
        <f t="shared" si="6"/>
        <v>0</v>
      </c>
      <c r="AB585" s="147" t="b">
        <v>0</v>
      </c>
      <c r="AC585" s="148">
        <v>104.0</v>
      </c>
      <c r="AD585" s="149" t="b">
        <v>0</v>
      </c>
      <c r="AE585" s="125" t="str">
        <f t="shared" si="7"/>
        <v/>
      </c>
      <c r="AF585" s="117" t="b">
        <f t="shared" si="8"/>
        <v>0</v>
      </c>
      <c r="AG585" s="126" t="b">
        <f t="shared" si="9"/>
        <v>0</v>
      </c>
      <c r="AH585" s="148"/>
      <c r="AI585" s="150"/>
      <c r="AJ585" s="146"/>
      <c r="AK585" s="83" t="str">
        <f t="shared" si="10"/>
        <v>Negative</v>
      </c>
      <c r="AL585" s="147"/>
      <c r="AM585" s="83" t="s">
        <v>373</v>
      </c>
      <c r="AN585" s="83" t="s">
        <v>349</v>
      </c>
      <c r="AO585" s="83" t="str">
        <f>IFERROR(__xludf.DUMMYFUNCTION("IF($AG585, ""DELETED"",TRIM(JOIN("" "",D585:E585)))"),"")</f>
        <v/>
      </c>
      <c r="AP585" s="83" t="str">
        <f t="shared" ref="AP585:AQ585" si="609">IF($AG585, "DELETED", TRIM(CONCATENATE(F585,I585,U585)))</f>
        <v/>
      </c>
      <c r="AQ585" s="83" t="str">
        <f t="shared" si="609"/>
        <v/>
      </c>
      <c r="AR585" s="83" t="str">
        <f>IFERROR(__xludf.DUMMYFUNCTION("IF($AG585, ""DELETED"", TRIM(JOIN("" "",AP585,AQ585)))"),"")</f>
        <v/>
      </c>
      <c r="AS585" s="127"/>
      <c r="AT585" s="128" t="b">
        <f t="shared" si="12"/>
        <v>0</v>
      </c>
      <c r="AU585" s="128" t="str">
        <f t="shared" si="13"/>
        <v/>
      </c>
      <c r="AV585" s="128" t="str">
        <f t="shared" si="14"/>
        <v/>
      </c>
      <c r="AW585" s="128" t="str">
        <f t="shared" si="15"/>
        <v/>
      </c>
      <c r="AX585" s="129" t="str">
        <f t="shared" si="16"/>
        <v/>
      </c>
      <c r="AY585" s="143"/>
      <c r="AZ585" s="130"/>
      <c r="BA585" s="131" t="str">
        <f t="shared" si="17"/>
        <v/>
      </c>
      <c r="BB585" s="143"/>
      <c r="BC585" s="143"/>
      <c r="BD585" s="132"/>
      <c r="BE585" s="141"/>
      <c r="BF585" s="134" t="str">
        <f t="shared" si="18"/>
        <v/>
      </c>
      <c r="BG585" s="135" t="str">
        <f t="shared" si="19"/>
        <v>FLB2722__44529_0.302048611111111___Negative_44529_0.500277777777778_</v>
      </c>
      <c r="BH585" s="136" t="str">
        <f t="shared" si="20"/>
        <v/>
      </c>
      <c r="BI585" s="141" t="s">
        <v>1566</v>
      </c>
      <c r="BJ585" s="137" t="str">
        <f t="shared" si="21"/>
        <v>FLE617</v>
      </c>
      <c r="BK585" s="138" t="b">
        <f t="shared" si="22"/>
        <v>0</v>
      </c>
      <c r="BL585" s="137" t="str">
        <f t="shared" si="23"/>
        <v/>
      </c>
      <c r="BM585" s="132"/>
      <c r="BN585" s="8" t="b">
        <f t="shared" si="24"/>
        <v>1</v>
      </c>
      <c r="BO585" s="139" t="b">
        <f t="shared" si="25"/>
        <v>0</v>
      </c>
      <c r="BP585" s="140" t="b">
        <f t="shared" si="26"/>
        <v>1</v>
      </c>
      <c r="BQ585" s="4"/>
      <c r="BR585" s="4" t="str">
        <f t="shared" si="27"/>
        <v/>
      </c>
      <c r="BS585" s="4"/>
      <c r="BT585" s="4"/>
    </row>
    <row r="586">
      <c r="A586" s="143" t="s">
        <v>1567</v>
      </c>
      <c r="B586" s="144">
        <v>44529.0</v>
      </c>
      <c r="C586" s="115">
        <v>0.3058449074074074</v>
      </c>
      <c r="D586" s="4"/>
      <c r="E586" s="143"/>
      <c r="F586" s="149"/>
      <c r="G586" s="149"/>
      <c r="H586" s="151"/>
      <c r="I586" s="4"/>
      <c r="J586" s="4"/>
      <c r="K586" s="4" t="s">
        <v>622</v>
      </c>
      <c r="L586" s="145">
        <v>44529.0</v>
      </c>
      <c r="M586" s="115">
        <v>0.5002777777777778</v>
      </c>
      <c r="N586" s="151"/>
      <c r="O586" s="4"/>
      <c r="P586" s="116" t="b">
        <f>IFNA(IF(VLOOKUP($A586,'Add from APT'!$AA$2:$AC808,3,FALSE)&gt;0,TRUE,FALSE),"ER - NOT IN APT")</f>
        <v>0</v>
      </c>
      <c r="Q586" s="82" t="str">
        <f>IF(ISLOGICAL(P586),IF(P586,"ER - REPS IN APT", IFNA(VLOOKUP($A586,RAW_APT!$A$3:$M808,7,FALSE),"ER - NOT IN APT")),P586)</f>
        <v>Result</v>
      </c>
      <c r="R586" s="117" t="b">
        <f t="shared" si="2"/>
        <v>1</v>
      </c>
      <c r="S586" s="116">
        <f t="shared" si="3"/>
        <v>1</v>
      </c>
      <c r="T586" s="148">
        <v>0.0</v>
      </c>
      <c r="U586" s="149"/>
      <c r="V586" s="149"/>
      <c r="W586" s="147"/>
      <c r="X586" s="120" t="b">
        <f t="shared" si="4"/>
        <v>0</v>
      </c>
      <c r="Y586" s="121" t="b">
        <v>0</v>
      </c>
      <c r="Z586" s="122" t="str">
        <f t="shared" si="5"/>
        <v/>
      </c>
      <c r="AA586" s="122" t="b">
        <f t="shared" si="6"/>
        <v>0</v>
      </c>
      <c r="AB586" s="147" t="b">
        <v>0</v>
      </c>
      <c r="AC586" s="148">
        <v>561.0</v>
      </c>
      <c r="AD586" s="149" t="b">
        <v>1</v>
      </c>
      <c r="AE586" s="125" t="str">
        <f t="shared" si="7"/>
        <v/>
      </c>
      <c r="AF586" s="117" t="b">
        <f t="shared" si="8"/>
        <v>0</v>
      </c>
      <c r="AG586" s="126" t="b">
        <f t="shared" si="9"/>
        <v>0</v>
      </c>
      <c r="AH586" s="148"/>
      <c r="AI586" s="150"/>
      <c r="AJ586" s="146"/>
      <c r="AK586" s="83" t="str">
        <f t="shared" si="10"/>
        <v>Negative</v>
      </c>
      <c r="AL586" s="147"/>
      <c r="AM586" s="83" t="s">
        <v>373</v>
      </c>
      <c r="AN586" s="83" t="s">
        <v>1508</v>
      </c>
      <c r="AO586" s="83" t="str">
        <f>IFERROR(__xludf.DUMMYFUNCTION("IF($AG586, ""DELETED"",TRIM(JOIN("" "",D586:E586)))"),"")</f>
        <v/>
      </c>
      <c r="AP586" s="83" t="str">
        <f t="shared" ref="AP586:AQ586" si="610">IF($AG586, "DELETED", TRIM(CONCATENATE(F586,I586,U586)))</f>
        <v/>
      </c>
      <c r="AQ586" s="83" t="str">
        <f t="shared" si="610"/>
        <v/>
      </c>
      <c r="AR586" s="83" t="str">
        <f>IFERROR(__xludf.DUMMYFUNCTION("IF($AG586, ""DELETED"", TRIM(JOIN("" "",AP586,AQ586)))"),"")</f>
        <v/>
      </c>
      <c r="AS586" s="127"/>
      <c r="AT586" s="128" t="b">
        <f t="shared" si="12"/>
        <v>0</v>
      </c>
      <c r="AU586" s="128" t="str">
        <f t="shared" si="13"/>
        <v/>
      </c>
      <c r="AV586" s="128" t="str">
        <f t="shared" si="14"/>
        <v/>
      </c>
      <c r="AW586" s="128" t="str">
        <f t="shared" si="15"/>
        <v/>
      </c>
      <c r="AX586" s="129" t="str">
        <f t="shared" si="16"/>
        <v/>
      </c>
      <c r="AY586" s="143"/>
      <c r="AZ586" s="130"/>
      <c r="BA586" s="131" t="str">
        <f t="shared" si="17"/>
        <v/>
      </c>
      <c r="BB586" s="143"/>
      <c r="BC586" s="143"/>
      <c r="BD586" s="132"/>
      <c r="BE586" s="141"/>
      <c r="BF586" s="134" t="str">
        <f t="shared" si="18"/>
        <v/>
      </c>
      <c r="BG586" s="135" t="str">
        <f t="shared" si="19"/>
        <v>FLB3623__44529_0.305844907407407___Negative_44529_0.500277777777778_</v>
      </c>
      <c r="BH586" s="136" t="str">
        <f t="shared" si="20"/>
        <v/>
      </c>
      <c r="BI586" s="141" t="s">
        <v>1568</v>
      </c>
      <c r="BJ586" s="137" t="str">
        <f t="shared" si="21"/>
        <v>FLE618</v>
      </c>
      <c r="BK586" s="138" t="b">
        <f t="shared" si="22"/>
        <v>0</v>
      </c>
      <c r="BL586" s="137" t="str">
        <f t="shared" si="23"/>
        <v/>
      </c>
      <c r="BM586" s="132"/>
      <c r="BN586" s="8" t="b">
        <f t="shared" si="24"/>
        <v>1</v>
      </c>
      <c r="BO586" s="139" t="b">
        <f t="shared" si="25"/>
        <v>0</v>
      </c>
      <c r="BP586" s="140" t="b">
        <f t="shared" si="26"/>
        <v>1</v>
      </c>
      <c r="BQ586" s="4"/>
      <c r="BR586" s="4" t="str">
        <f t="shared" si="27"/>
        <v/>
      </c>
      <c r="BS586" s="4"/>
      <c r="BT586" s="4"/>
    </row>
    <row r="587">
      <c r="A587" s="143" t="s">
        <v>1569</v>
      </c>
      <c r="B587" s="144">
        <v>44529.0</v>
      </c>
      <c r="C587" s="115">
        <v>0.30668981481481483</v>
      </c>
      <c r="D587" s="4"/>
      <c r="E587" s="143"/>
      <c r="F587" s="149"/>
      <c r="G587" s="147"/>
      <c r="H587" s="151"/>
      <c r="I587" s="4"/>
      <c r="J587" s="4"/>
      <c r="K587" s="4" t="s">
        <v>622</v>
      </c>
      <c r="L587" s="145">
        <v>44529.0</v>
      </c>
      <c r="M587" s="115">
        <v>0.5002777777777778</v>
      </c>
      <c r="N587" s="151"/>
      <c r="O587" s="4"/>
      <c r="P587" s="116" t="b">
        <f>IFNA(IF(VLOOKUP($A587,'Add from APT'!$AA$2:$AC808,3,FALSE)&gt;0,TRUE,FALSE),"ER - NOT IN APT")</f>
        <v>0</v>
      </c>
      <c r="Q587" s="82" t="str">
        <f>IF(ISLOGICAL(P587),IF(P587,"ER - REPS IN APT", IFNA(VLOOKUP($A587,RAW_APT!$A$3:$M808,7,FALSE),"ER - NOT IN APT")),P587)</f>
        <v>Result</v>
      </c>
      <c r="R587" s="117" t="b">
        <f t="shared" si="2"/>
        <v>1</v>
      </c>
      <c r="S587" s="116">
        <f t="shared" si="3"/>
        <v>1</v>
      </c>
      <c r="T587" s="148">
        <v>0.0</v>
      </c>
      <c r="U587" s="149"/>
      <c r="V587" s="147"/>
      <c r="W587" s="149"/>
      <c r="X587" s="120" t="b">
        <f t="shared" si="4"/>
        <v>0</v>
      </c>
      <c r="Y587" s="121" t="b">
        <v>0</v>
      </c>
      <c r="Z587" s="122" t="str">
        <f t="shared" si="5"/>
        <v/>
      </c>
      <c r="AA587" s="122" t="b">
        <f t="shared" si="6"/>
        <v>0</v>
      </c>
      <c r="AB587" s="147" t="b">
        <v>0</v>
      </c>
      <c r="AC587" s="148">
        <v>560.0</v>
      </c>
      <c r="AD587" s="149" t="b">
        <v>1</v>
      </c>
      <c r="AE587" s="125" t="str">
        <f t="shared" si="7"/>
        <v/>
      </c>
      <c r="AF587" s="117" t="b">
        <f t="shared" si="8"/>
        <v>0</v>
      </c>
      <c r="AG587" s="126" t="b">
        <f t="shared" si="9"/>
        <v>0</v>
      </c>
      <c r="AH587" s="148"/>
      <c r="AI587" s="150"/>
      <c r="AJ587" s="26"/>
      <c r="AK587" s="83" t="str">
        <f t="shared" si="10"/>
        <v>Negative</v>
      </c>
      <c r="AM587" s="83" t="s">
        <v>373</v>
      </c>
      <c r="AN587" s="83" t="s">
        <v>678</v>
      </c>
      <c r="AO587" s="83" t="str">
        <f>IFERROR(__xludf.DUMMYFUNCTION("IF($AG587, ""DELETED"",TRIM(JOIN("" "",D587:E587)))"),"")</f>
        <v/>
      </c>
      <c r="AP587" s="83" t="str">
        <f t="shared" ref="AP587:AQ587" si="611">IF($AG587, "DELETED", TRIM(CONCATENATE(F587,I587,U587)))</f>
        <v/>
      </c>
      <c r="AQ587" s="83" t="str">
        <f t="shared" si="611"/>
        <v/>
      </c>
      <c r="AR587" s="83" t="str">
        <f>IFERROR(__xludf.DUMMYFUNCTION("IF($AG587, ""DELETED"", TRIM(JOIN("" "",AP587,AQ587)))"),"")</f>
        <v/>
      </c>
      <c r="AS587" s="127"/>
      <c r="AT587" s="128" t="b">
        <f t="shared" si="12"/>
        <v>0</v>
      </c>
      <c r="AU587" s="128" t="str">
        <f t="shared" si="13"/>
        <v/>
      </c>
      <c r="AV587" s="128" t="str">
        <f t="shared" si="14"/>
        <v/>
      </c>
      <c r="AW587" s="128" t="str">
        <f t="shared" si="15"/>
        <v/>
      </c>
      <c r="AX587" s="129" t="str">
        <f t="shared" si="16"/>
        <v/>
      </c>
      <c r="AY587" s="143"/>
      <c r="AZ587" s="130"/>
      <c r="BA587" s="131" t="str">
        <f t="shared" si="17"/>
        <v/>
      </c>
      <c r="BB587" s="143"/>
      <c r="BC587" s="143"/>
      <c r="BD587" s="132"/>
      <c r="BE587" s="141"/>
      <c r="BF587" s="134" t="str">
        <f t="shared" si="18"/>
        <v/>
      </c>
      <c r="BG587" s="135" t="str">
        <f t="shared" si="19"/>
        <v>FLB3573__44529_0.306689814814815___Negative_44529_0.500277777777778_</v>
      </c>
      <c r="BH587" s="136" t="str">
        <f t="shared" si="20"/>
        <v/>
      </c>
      <c r="BI587" s="141" t="s">
        <v>1570</v>
      </c>
      <c r="BJ587" s="137" t="str">
        <f t="shared" si="21"/>
        <v>FLE619</v>
      </c>
      <c r="BK587" s="138" t="b">
        <f t="shared" si="22"/>
        <v>0</v>
      </c>
      <c r="BL587" s="137" t="str">
        <f t="shared" si="23"/>
        <v/>
      </c>
      <c r="BM587" s="132"/>
      <c r="BN587" s="8" t="b">
        <f t="shared" si="24"/>
        <v>1</v>
      </c>
      <c r="BO587" s="139" t="b">
        <f t="shared" si="25"/>
        <v>0</v>
      </c>
      <c r="BP587" s="140" t="b">
        <f t="shared" si="26"/>
        <v>1</v>
      </c>
      <c r="BQ587" s="4"/>
      <c r="BR587" s="4" t="str">
        <f t="shared" si="27"/>
        <v/>
      </c>
      <c r="BS587" s="4"/>
      <c r="BT587" s="4"/>
    </row>
    <row r="588">
      <c r="A588" s="143" t="s">
        <v>1571</v>
      </c>
      <c r="B588" s="144">
        <v>44529.0</v>
      </c>
      <c r="C588" s="115">
        <v>0.30711805555555555</v>
      </c>
      <c r="D588" s="4"/>
      <c r="E588" s="143"/>
      <c r="F588" s="149"/>
      <c r="G588" s="149"/>
      <c r="H588" s="151"/>
      <c r="I588" s="4"/>
      <c r="J588" s="4"/>
      <c r="K588" s="4" t="s">
        <v>271</v>
      </c>
      <c r="L588" s="145">
        <v>44868.0</v>
      </c>
      <c r="M588" s="115">
        <v>0.5355208333333333</v>
      </c>
      <c r="N588" s="151"/>
      <c r="O588" s="4"/>
      <c r="P588" s="116" t="b">
        <f>IFNA(IF(VLOOKUP($A588,'Add from APT'!$AA$2:$AC808,3,FALSE)&gt;0,TRUE,FALSE),"ER - NOT IN APT")</f>
        <v>0</v>
      </c>
      <c r="Q588" s="82" t="str">
        <f>IF(ISLOGICAL(P588),IF(P588,"ER - REPS IN APT", IFNA(VLOOKUP($A588,RAW_APT!$A$3:$M808,7,FALSE),"ER - NOT IN APT")),P588)</f>
        <v>Collected</v>
      </c>
      <c r="R588" s="117" t="b">
        <f t="shared" si="2"/>
        <v>1</v>
      </c>
      <c r="S588" s="116">
        <f t="shared" si="3"/>
        <v>1</v>
      </c>
      <c r="T588" s="148">
        <v>0.0</v>
      </c>
      <c r="U588" s="149"/>
      <c r="V588" s="149"/>
      <c r="W588" s="147"/>
      <c r="X588" s="120" t="b">
        <f t="shared" si="4"/>
        <v>0</v>
      </c>
      <c r="Y588" s="121" t="b">
        <v>0</v>
      </c>
      <c r="Z588" s="122" t="str">
        <f t="shared" si="5"/>
        <v/>
      </c>
      <c r="AA588" s="122" t="b">
        <f t="shared" si="6"/>
        <v>0</v>
      </c>
      <c r="AB588" s="147" t="b">
        <v>0</v>
      </c>
      <c r="AC588" s="148">
        <v>559.0</v>
      </c>
      <c r="AD588" s="149" t="b">
        <v>1</v>
      </c>
      <c r="AE588" s="125" t="str">
        <f t="shared" si="7"/>
        <v/>
      </c>
      <c r="AF588" s="117" t="b">
        <f t="shared" si="8"/>
        <v>0</v>
      </c>
      <c r="AG588" s="126" t="b">
        <f t="shared" si="9"/>
        <v>0</v>
      </c>
      <c r="AH588" s="148"/>
      <c r="AI588" s="150"/>
      <c r="AJ588" s="146">
        <v>2.2</v>
      </c>
      <c r="AK588" s="83" t="str">
        <f t="shared" si="10"/>
        <v>Negative</v>
      </c>
      <c r="AL588" s="147"/>
      <c r="AM588" s="83" t="s">
        <v>280</v>
      </c>
      <c r="AN588" s="83" t="s">
        <v>393</v>
      </c>
      <c r="AO588" s="83" t="str">
        <f>IFERROR(__xludf.DUMMYFUNCTION("IF($AG588, ""DELETED"",TRIM(JOIN("" "",D588:E588)))"),"")</f>
        <v/>
      </c>
      <c r="AP588" s="83" t="str">
        <f t="shared" ref="AP588:AQ588" si="612">IF($AG588, "DELETED", TRIM(CONCATENATE(F588,I588,U588)))</f>
        <v/>
      </c>
      <c r="AQ588" s="83" t="str">
        <f t="shared" si="612"/>
        <v/>
      </c>
      <c r="AR588" s="83" t="str">
        <f>IFERROR(__xludf.DUMMYFUNCTION("IF($AG588, ""DELETED"", TRIM(JOIN("" "",AP588,AQ588)))"),"")</f>
        <v/>
      </c>
      <c r="AS588" s="127"/>
      <c r="AT588" s="128" t="b">
        <f t="shared" si="12"/>
        <v>0</v>
      </c>
      <c r="AU588" s="128" t="str">
        <f t="shared" si="13"/>
        <v/>
      </c>
      <c r="AV588" s="128" t="str">
        <f t="shared" si="14"/>
        <v/>
      </c>
      <c r="AW588" s="128" t="str">
        <f t="shared" si="15"/>
        <v/>
      </c>
      <c r="AX588" s="129" t="str">
        <f t="shared" si="16"/>
        <v/>
      </c>
      <c r="AY588" s="143"/>
      <c r="AZ588" s="130"/>
      <c r="BA588" s="131" t="str">
        <f t="shared" si="17"/>
        <v/>
      </c>
      <c r="BB588" s="143"/>
      <c r="BC588" s="143"/>
      <c r="BD588" s="132"/>
      <c r="BE588" s="141"/>
      <c r="BF588" s="134" t="str">
        <f t="shared" si="18"/>
        <v/>
      </c>
      <c r="BG588" s="135" t="str">
        <f t="shared" si="19"/>
        <v>FLB3627__44529_0.307118055555556___Null_44868_0.535520833333333_</v>
      </c>
      <c r="BH588" s="136" t="str">
        <f t="shared" si="20"/>
        <v/>
      </c>
      <c r="BI588" s="141" t="s">
        <v>1572</v>
      </c>
      <c r="BJ588" s="137" t="str">
        <f t="shared" si="21"/>
        <v>FLE620</v>
      </c>
      <c r="BK588" s="138" t="b">
        <f t="shared" si="22"/>
        <v>0</v>
      </c>
      <c r="BL588" s="137" t="str">
        <f t="shared" si="23"/>
        <v/>
      </c>
      <c r="BM588" s="132"/>
      <c r="BN588" s="8" t="b">
        <f t="shared" si="24"/>
        <v>1</v>
      </c>
      <c r="BO588" s="139" t="b">
        <f t="shared" si="25"/>
        <v>0</v>
      </c>
      <c r="BP588" s="140" t="b">
        <f t="shared" si="26"/>
        <v>1</v>
      </c>
      <c r="BQ588" s="4"/>
      <c r="BR588" s="4" t="str">
        <f t="shared" si="27"/>
        <v/>
      </c>
      <c r="BS588" s="4"/>
      <c r="BT588" s="4"/>
    </row>
    <row r="589">
      <c r="A589" s="4" t="s">
        <v>1573</v>
      </c>
      <c r="B589" s="144">
        <v>44529.0</v>
      </c>
      <c r="C589" s="115">
        <v>0.3077662037037037</v>
      </c>
      <c r="D589" s="4"/>
      <c r="E589" s="143"/>
      <c r="F589" s="4"/>
      <c r="G589" s="4"/>
      <c r="H589" s="151"/>
      <c r="I589" s="4"/>
      <c r="J589" s="4"/>
      <c r="K589" s="4" t="s">
        <v>622</v>
      </c>
      <c r="L589" s="145">
        <v>44529.0</v>
      </c>
      <c r="M589" s="115">
        <v>0.5002777777777778</v>
      </c>
      <c r="N589" s="4"/>
      <c r="O589" s="4"/>
      <c r="P589" s="116" t="b">
        <f>IFNA(IF(VLOOKUP($A589,'Add from APT'!$AA$2:$AC808,3,FALSE)&gt;0,TRUE,FALSE),"ER - NOT IN APT")</f>
        <v>0</v>
      </c>
      <c r="Q589" s="82" t="str">
        <f>IF(ISLOGICAL(P589),IF(P589,"ER - REPS IN APT", IFNA(VLOOKUP($A589,RAW_APT!$A$3:$M808,7,FALSE),"ER - NOT IN APT")),P589)</f>
        <v>Result</v>
      </c>
      <c r="R589" s="117" t="b">
        <f t="shared" si="2"/>
        <v>1</v>
      </c>
      <c r="S589" s="116">
        <f t="shared" si="3"/>
        <v>1</v>
      </c>
      <c r="T589" s="146"/>
      <c r="U589" s="147"/>
      <c r="V589" s="147"/>
      <c r="W589" s="147"/>
      <c r="X589" s="120" t="b">
        <f t="shared" si="4"/>
        <v>0</v>
      </c>
      <c r="Y589" s="121" t="b">
        <v>0</v>
      </c>
      <c r="Z589" s="122" t="str">
        <f t="shared" si="5"/>
        <v/>
      </c>
      <c r="AA589" s="122" t="b">
        <f t="shared" si="6"/>
        <v>0</v>
      </c>
      <c r="AB589" s="147" t="b">
        <v>0</v>
      </c>
      <c r="AC589" s="148">
        <v>103.0</v>
      </c>
      <c r="AD589" s="149" t="b">
        <v>0</v>
      </c>
      <c r="AE589" s="125" t="str">
        <f t="shared" si="7"/>
        <v/>
      </c>
      <c r="AF589" s="117" t="b">
        <f t="shared" si="8"/>
        <v>0</v>
      </c>
      <c r="AG589" s="126" t="b">
        <f t="shared" si="9"/>
        <v>0</v>
      </c>
      <c r="AH589" s="148"/>
      <c r="AI589" s="150"/>
      <c r="AJ589" s="146"/>
      <c r="AK589" s="83" t="str">
        <f t="shared" si="10"/>
        <v>Negative</v>
      </c>
      <c r="AL589" s="147"/>
      <c r="AM589" s="83" t="s">
        <v>280</v>
      </c>
      <c r="AN589" s="83" t="s">
        <v>396</v>
      </c>
      <c r="AO589" s="83" t="str">
        <f>IFERROR(__xludf.DUMMYFUNCTION("IF($AG589, ""DELETED"",TRIM(JOIN("" "",D589:E589)))"),"")</f>
        <v/>
      </c>
      <c r="AP589" s="83" t="str">
        <f t="shared" ref="AP589:AQ589" si="613">IF($AG589, "DELETED", TRIM(CONCATENATE(F589,I589,U589)))</f>
        <v/>
      </c>
      <c r="AQ589" s="83" t="str">
        <f t="shared" si="613"/>
        <v/>
      </c>
      <c r="AR589" s="83" t="str">
        <f>IFERROR(__xludf.DUMMYFUNCTION("IF($AG589, ""DELETED"", TRIM(JOIN("" "",AP589,AQ589)))"),"")</f>
        <v/>
      </c>
      <c r="AS589" s="127"/>
      <c r="AT589" s="128" t="b">
        <f t="shared" si="12"/>
        <v>0</v>
      </c>
      <c r="AU589" s="128" t="str">
        <f t="shared" si="13"/>
        <v/>
      </c>
      <c r="AV589" s="128" t="str">
        <f t="shared" si="14"/>
        <v/>
      </c>
      <c r="AW589" s="128" t="str">
        <f t="shared" si="15"/>
        <v/>
      </c>
      <c r="AX589" s="129" t="str">
        <f t="shared" si="16"/>
        <v/>
      </c>
      <c r="AY589" s="143"/>
      <c r="AZ589" s="130"/>
      <c r="BA589" s="131" t="str">
        <f t="shared" si="17"/>
        <v/>
      </c>
      <c r="BB589" s="143"/>
      <c r="BC589" s="143"/>
      <c r="BD589" s="132"/>
      <c r="BE589" s="141"/>
      <c r="BF589" s="134" t="str">
        <f t="shared" si="18"/>
        <v/>
      </c>
      <c r="BG589" s="135" t="str">
        <f t="shared" si="19"/>
        <v>FLB2715__44529_0.307766203703704___Negative_44529_0.500277777777778_</v>
      </c>
      <c r="BH589" s="136" t="str">
        <f t="shared" si="20"/>
        <v/>
      </c>
      <c r="BI589" s="141" t="s">
        <v>1574</v>
      </c>
      <c r="BJ589" s="137" t="str">
        <f t="shared" si="21"/>
        <v>FLE621</v>
      </c>
      <c r="BK589" s="138" t="b">
        <f t="shared" si="22"/>
        <v>0</v>
      </c>
      <c r="BL589" s="137" t="str">
        <f t="shared" si="23"/>
        <v/>
      </c>
      <c r="BM589" s="132"/>
      <c r="BN589" s="8" t="b">
        <f t="shared" si="24"/>
        <v>1</v>
      </c>
      <c r="BO589" s="139" t="b">
        <f t="shared" si="25"/>
        <v>0</v>
      </c>
      <c r="BP589" s="140" t="b">
        <f t="shared" si="26"/>
        <v>1</v>
      </c>
      <c r="BQ589" s="4"/>
      <c r="BR589" s="4" t="str">
        <f t="shared" si="27"/>
        <v/>
      </c>
      <c r="BS589" s="4"/>
      <c r="BT589" s="4"/>
    </row>
    <row r="590">
      <c r="A590" s="143" t="s">
        <v>1575</v>
      </c>
      <c r="B590" s="144">
        <v>44529.0</v>
      </c>
      <c r="C590" s="115">
        <v>0.30802083333333335</v>
      </c>
      <c r="D590" s="4"/>
      <c r="E590" s="143"/>
      <c r="F590" s="149"/>
      <c r="G590" s="149"/>
      <c r="H590" s="151"/>
      <c r="I590" s="4"/>
      <c r="J590" s="4"/>
      <c r="K590" s="4" t="s">
        <v>622</v>
      </c>
      <c r="L590" s="145">
        <v>44529.0</v>
      </c>
      <c r="M590" s="115">
        <v>0.5002777777777778</v>
      </c>
      <c r="N590" s="151"/>
      <c r="O590" s="4"/>
      <c r="P590" s="116" t="b">
        <f>IFNA(IF(VLOOKUP($A590,'Add from APT'!$AA$2:$AC808,3,FALSE)&gt;0,TRUE,FALSE),"ER - NOT IN APT")</f>
        <v>0</v>
      </c>
      <c r="Q590" s="82" t="str">
        <f>IF(ISLOGICAL(P590),IF(P590,"ER - REPS IN APT", IFNA(VLOOKUP($A590,RAW_APT!$A$3:$M808,7,FALSE),"ER - NOT IN APT")),P590)</f>
        <v>Result</v>
      </c>
      <c r="R590" s="117" t="b">
        <f t="shared" si="2"/>
        <v>1</v>
      </c>
      <c r="S590" s="116">
        <f t="shared" si="3"/>
        <v>1</v>
      </c>
      <c r="T590" s="148">
        <v>0.0</v>
      </c>
      <c r="U590" s="149"/>
      <c r="V590" s="149"/>
      <c r="W590" s="147"/>
      <c r="X590" s="120" t="b">
        <f t="shared" si="4"/>
        <v>0</v>
      </c>
      <c r="Y590" s="121" t="b">
        <v>0</v>
      </c>
      <c r="Z590" s="122" t="str">
        <f t="shared" si="5"/>
        <v/>
      </c>
      <c r="AA590" s="122" t="b">
        <f t="shared" si="6"/>
        <v>0</v>
      </c>
      <c r="AB590" s="147" t="b">
        <v>0</v>
      </c>
      <c r="AC590" s="148">
        <v>558.0</v>
      </c>
      <c r="AD590" s="149" t="b">
        <v>1</v>
      </c>
      <c r="AE590" s="125" t="str">
        <f t="shared" si="7"/>
        <v/>
      </c>
      <c r="AF590" s="117" t="b">
        <f t="shared" si="8"/>
        <v>0</v>
      </c>
      <c r="AG590" s="126" t="b">
        <f t="shared" si="9"/>
        <v>0</v>
      </c>
      <c r="AH590" s="148"/>
      <c r="AI590" s="150"/>
      <c r="AJ590" s="146"/>
      <c r="AK590" s="83" t="str">
        <f t="shared" si="10"/>
        <v>Negative</v>
      </c>
      <c r="AL590" s="147"/>
      <c r="AM590" s="83" t="s">
        <v>280</v>
      </c>
      <c r="AN590" s="83" t="s">
        <v>1576</v>
      </c>
      <c r="AO590" s="83" t="str">
        <f>IFERROR(__xludf.DUMMYFUNCTION("IF($AG590, ""DELETED"",TRIM(JOIN("" "",D590:E590)))"),"")</f>
        <v/>
      </c>
      <c r="AP590" s="83" t="str">
        <f t="shared" ref="AP590:AQ590" si="614">IF($AG590, "DELETED", TRIM(CONCATENATE(F590,I590,U590)))</f>
        <v/>
      </c>
      <c r="AQ590" s="83" t="str">
        <f t="shared" si="614"/>
        <v/>
      </c>
      <c r="AR590" s="83" t="str">
        <f>IFERROR(__xludf.DUMMYFUNCTION("IF($AG590, ""DELETED"", TRIM(JOIN("" "",AP590,AQ590)))"),"")</f>
        <v/>
      </c>
      <c r="AS590" s="127"/>
      <c r="AT590" s="128" t="b">
        <f t="shared" si="12"/>
        <v>0</v>
      </c>
      <c r="AU590" s="128" t="str">
        <f t="shared" si="13"/>
        <v/>
      </c>
      <c r="AV590" s="128" t="str">
        <f t="shared" si="14"/>
        <v/>
      </c>
      <c r="AW590" s="128" t="str">
        <f t="shared" si="15"/>
        <v/>
      </c>
      <c r="AX590" s="129" t="str">
        <f t="shared" si="16"/>
        <v/>
      </c>
      <c r="AY590" s="143"/>
      <c r="AZ590" s="130"/>
      <c r="BA590" s="131" t="str">
        <f t="shared" si="17"/>
        <v/>
      </c>
      <c r="BB590" s="143"/>
      <c r="BC590" s="143"/>
      <c r="BD590" s="132"/>
      <c r="BE590" s="141"/>
      <c r="BF590" s="134" t="str">
        <f t="shared" si="18"/>
        <v/>
      </c>
      <c r="BG590" s="135" t="str">
        <f t="shared" si="19"/>
        <v>FLB3618__44529_0.308020833333333___Negative_44529_0.500277777777778_</v>
      </c>
      <c r="BH590" s="136" t="str">
        <f t="shared" si="20"/>
        <v/>
      </c>
      <c r="BI590" s="141" t="s">
        <v>1577</v>
      </c>
      <c r="BJ590" s="137" t="str">
        <f t="shared" si="21"/>
        <v>FLE622</v>
      </c>
      <c r="BK590" s="138" t="b">
        <f t="shared" si="22"/>
        <v>0</v>
      </c>
      <c r="BL590" s="137" t="str">
        <f t="shared" si="23"/>
        <v/>
      </c>
      <c r="BM590" s="132"/>
      <c r="BN590" s="8" t="b">
        <f t="shared" si="24"/>
        <v>1</v>
      </c>
      <c r="BO590" s="139" t="b">
        <f t="shared" si="25"/>
        <v>0</v>
      </c>
      <c r="BP590" s="140" t="b">
        <f t="shared" si="26"/>
        <v>1</v>
      </c>
      <c r="BQ590" s="4"/>
      <c r="BR590" s="4" t="str">
        <f t="shared" si="27"/>
        <v/>
      </c>
      <c r="BS590" s="4"/>
      <c r="BT590" s="4"/>
    </row>
    <row r="591">
      <c r="A591" s="143" t="s">
        <v>1578</v>
      </c>
      <c r="B591" s="144">
        <v>44529.0</v>
      </c>
      <c r="C591" s="115">
        <v>0.3113888888888889</v>
      </c>
      <c r="D591" s="4"/>
      <c r="E591" s="143"/>
      <c r="F591" s="149"/>
      <c r="G591" s="147"/>
      <c r="H591" s="151"/>
      <c r="I591" s="4"/>
      <c r="J591" s="4"/>
      <c r="K591" s="4" t="s">
        <v>622</v>
      </c>
      <c r="L591" s="145">
        <v>44529.0</v>
      </c>
      <c r="M591" s="115">
        <v>0.5002777777777778</v>
      </c>
      <c r="N591" s="151"/>
      <c r="O591" s="4"/>
      <c r="P591" s="116" t="b">
        <f>IFNA(IF(VLOOKUP($A591,'Add from APT'!$AA$2:$AC808,3,FALSE)&gt;0,TRUE,FALSE),"ER - NOT IN APT")</f>
        <v>0</v>
      </c>
      <c r="Q591" s="82" t="str">
        <f>IF(ISLOGICAL(P591),IF(P591,"ER - REPS IN APT", IFNA(VLOOKUP($A591,RAW_APT!$A$3:$M808,7,FALSE),"ER - NOT IN APT")),P591)</f>
        <v>Result</v>
      </c>
      <c r="R591" s="117" t="b">
        <f t="shared" si="2"/>
        <v>1</v>
      </c>
      <c r="S591" s="116">
        <f t="shared" si="3"/>
        <v>1</v>
      </c>
      <c r="T591" s="148">
        <v>0.0</v>
      </c>
      <c r="U591" s="149"/>
      <c r="V591" s="147"/>
      <c r="W591" s="147"/>
      <c r="X591" s="120" t="b">
        <f t="shared" si="4"/>
        <v>0</v>
      </c>
      <c r="Y591" s="121" t="b">
        <v>0</v>
      </c>
      <c r="Z591" s="122" t="str">
        <f t="shared" si="5"/>
        <v/>
      </c>
      <c r="AA591" s="122" t="b">
        <f t="shared" si="6"/>
        <v>0</v>
      </c>
      <c r="AB591" s="147" t="b">
        <v>0</v>
      </c>
      <c r="AC591" s="148">
        <v>557.0</v>
      </c>
      <c r="AD591" s="149" t="b">
        <v>1</v>
      </c>
      <c r="AE591" s="125" t="str">
        <f t="shared" si="7"/>
        <v/>
      </c>
      <c r="AF591" s="117" t="b">
        <f t="shared" si="8"/>
        <v>0</v>
      </c>
      <c r="AG591" s="126" t="b">
        <f t="shared" si="9"/>
        <v>0</v>
      </c>
      <c r="AH591" s="148"/>
      <c r="AI591" s="150"/>
      <c r="AJ591" s="146"/>
      <c r="AK591" s="83" t="str">
        <f t="shared" si="10"/>
        <v>Negative</v>
      </c>
      <c r="AL591" s="147"/>
      <c r="AM591" s="83" t="s">
        <v>280</v>
      </c>
      <c r="AN591" s="83" t="s">
        <v>1579</v>
      </c>
      <c r="AO591" s="83" t="str">
        <f>IFERROR(__xludf.DUMMYFUNCTION("IF($AG591, ""DELETED"",TRIM(JOIN("" "",D591:E591)))"),"")</f>
        <v/>
      </c>
      <c r="AP591" s="83" t="str">
        <f t="shared" ref="AP591:AQ591" si="615">IF($AG591, "DELETED", TRIM(CONCATENATE(F591,I591,U591)))</f>
        <v/>
      </c>
      <c r="AQ591" s="83" t="str">
        <f t="shared" si="615"/>
        <v/>
      </c>
      <c r="AR591" s="83" t="str">
        <f>IFERROR(__xludf.DUMMYFUNCTION("IF($AG591, ""DELETED"", TRIM(JOIN("" "",AP591,AQ591)))"),"")</f>
        <v/>
      </c>
      <c r="AS591" s="127"/>
      <c r="AT591" s="128" t="b">
        <f t="shared" si="12"/>
        <v>0</v>
      </c>
      <c r="AU591" s="128" t="str">
        <f t="shared" si="13"/>
        <v/>
      </c>
      <c r="AV591" s="128" t="str">
        <f t="shared" si="14"/>
        <v/>
      </c>
      <c r="AW591" s="128" t="str">
        <f t="shared" si="15"/>
        <v/>
      </c>
      <c r="AX591" s="129" t="str">
        <f t="shared" si="16"/>
        <v/>
      </c>
      <c r="AY591" s="143"/>
      <c r="AZ591" s="130"/>
      <c r="BA591" s="131" t="str">
        <f t="shared" si="17"/>
        <v/>
      </c>
      <c r="BB591" s="143"/>
      <c r="BC591" s="143"/>
      <c r="BD591" s="132"/>
      <c r="BE591" s="141"/>
      <c r="BF591" s="134" t="str">
        <f t="shared" si="18"/>
        <v/>
      </c>
      <c r="BG591" s="135" t="str">
        <f t="shared" si="19"/>
        <v>FLB3150__44529_0.311388888888889___Negative_44529_0.500277777777778_</v>
      </c>
      <c r="BH591" s="136" t="str">
        <f t="shared" si="20"/>
        <v/>
      </c>
      <c r="BI591" s="141" t="s">
        <v>1580</v>
      </c>
      <c r="BJ591" s="137" t="str">
        <f t="shared" si="21"/>
        <v>FLE623</v>
      </c>
      <c r="BK591" s="138" t="b">
        <f t="shared" si="22"/>
        <v>0</v>
      </c>
      <c r="BL591" s="137" t="str">
        <f t="shared" si="23"/>
        <v/>
      </c>
      <c r="BM591" s="132"/>
      <c r="BN591" s="8" t="b">
        <f t="shared" si="24"/>
        <v>1</v>
      </c>
      <c r="BO591" s="139" t="b">
        <f t="shared" si="25"/>
        <v>0</v>
      </c>
      <c r="BP591" s="140" t="b">
        <f t="shared" si="26"/>
        <v>1</v>
      </c>
      <c r="BQ591" s="4"/>
      <c r="BR591" s="4" t="str">
        <f t="shared" si="27"/>
        <v/>
      </c>
      <c r="BS591" s="4"/>
      <c r="BT591" s="4"/>
    </row>
    <row r="592">
      <c r="A592" s="143" t="s">
        <v>1581</v>
      </c>
      <c r="B592" s="144">
        <v>44529.0</v>
      </c>
      <c r="C592" s="115">
        <v>0.31266203703703704</v>
      </c>
      <c r="D592" s="4"/>
      <c r="E592" s="143"/>
      <c r="F592" s="149"/>
      <c r="G592" s="149"/>
      <c r="H592" s="151"/>
      <c r="I592" s="4"/>
      <c r="J592" s="4"/>
      <c r="K592" s="4" t="s">
        <v>622</v>
      </c>
      <c r="L592" s="145">
        <v>44529.0</v>
      </c>
      <c r="M592" s="115">
        <v>0.5002777777777778</v>
      </c>
      <c r="N592" s="151"/>
      <c r="O592" s="4"/>
      <c r="P592" s="116" t="b">
        <f>IFNA(IF(VLOOKUP($A592,'Add from APT'!$AA$2:$AC808,3,FALSE)&gt;0,TRUE,FALSE),"ER - NOT IN APT")</f>
        <v>0</v>
      </c>
      <c r="Q592" s="82" t="str">
        <f>IF(ISLOGICAL(P592),IF(P592,"ER - REPS IN APT", IFNA(VLOOKUP($A592,RAW_APT!$A$3:$M808,7,FALSE),"ER - NOT IN APT")),P592)</f>
        <v>Result</v>
      </c>
      <c r="R592" s="117" t="b">
        <f t="shared" si="2"/>
        <v>1</v>
      </c>
      <c r="S592" s="116">
        <f t="shared" si="3"/>
        <v>1</v>
      </c>
      <c r="T592" s="148">
        <v>0.0</v>
      </c>
      <c r="U592" s="149"/>
      <c r="V592" s="149"/>
      <c r="W592" s="147"/>
      <c r="X592" s="120" t="b">
        <f t="shared" si="4"/>
        <v>0</v>
      </c>
      <c r="Y592" s="121" t="b">
        <v>0</v>
      </c>
      <c r="Z592" s="122" t="str">
        <f t="shared" si="5"/>
        <v/>
      </c>
      <c r="AA592" s="122" t="b">
        <f t="shared" si="6"/>
        <v>0</v>
      </c>
      <c r="AB592" s="147" t="b">
        <v>0</v>
      </c>
      <c r="AC592" s="148">
        <v>556.0</v>
      </c>
      <c r="AD592" s="149" t="b">
        <v>1</v>
      </c>
      <c r="AE592" s="125" t="str">
        <f t="shared" si="7"/>
        <v/>
      </c>
      <c r="AF592" s="117" t="b">
        <f t="shared" si="8"/>
        <v>0</v>
      </c>
      <c r="AG592" s="126" t="b">
        <f t="shared" si="9"/>
        <v>0</v>
      </c>
      <c r="AH592" s="148"/>
      <c r="AI592" s="150"/>
      <c r="AJ592" s="146"/>
      <c r="AK592" s="83" t="str">
        <f t="shared" si="10"/>
        <v>Negative</v>
      </c>
      <c r="AL592" s="147"/>
      <c r="AM592" s="83" t="s">
        <v>280</v>
      </c>
      <c r="AN592" s="83" t="s">
        <v>1214</v>
      </c>
      <c r="AO592" s="83" t="str">
        <f>IFERROR(__xludf.DUMMYFUNCTION("IF($AG592, ""DELETED"",TRIM(JOIN("" "",D592:E592)))"),"")</f>
        <v/>
      </c>
      <c r="AP592" s="83" t="str">
        <f t="shared" ref="AP592:AQ592" si="616">IF($AG592, "DELETED", TRIM(CONCATENATE(F592,I592,U592)))</f>
        <v/>
      </c>
      <c r="AQ592" s="83" t="str">
        <f t="shared" si="616"/>
        <v/>
      </c>
      <c r="AR592" s="83" t="str">
        <f>IFERROR(__xludf.DUMMYFUNCTION("IF($AG592, ""DELETED"", TRIM(JOIN("" "",AP592,AQ592)))"),"")</f>
        <v/>
      </c>
      <c r="AS592" s="127"/>
      <c r="AT592" s="128" t="b">
        <f t="shared" si="12"/>
        <v>0</v>
      </c>
      <c r="AU592" s="128" t="str">
        <f t="shared" si="13"/>
        <v/>
      </c>
      <c r="AV592" s="128" t="str">
        <f t="shared" si="14"/>
        <v/>
      </c>
      <c r="AW592" s="128" t="str">
        <f t="shared" si="15"/>
        <v/>
      </c>
      <c r="AX592" s="129" t="str">
        <f t="shared" si="16"/>
        <v/>
      </c>
      <c r="AY592" s="143"/>
      <c r="AZ592" s="130"/>
      <c r="BA592" s="131" t="str">
        <f t="shared" si="17"/>
        <v/>
      </c>
      <c r="BB592" s="143"/>
      <c r="BC592" s="143"/>
      <c r="BD592" s="132"/>
      <c r="BE592" s="141"/>
      <c r="BF592" s="134" t="str">
        <f t="shared" si="18"/>
        <v/>
      </c>
      <c r="BG592" s="135" t="str">
        <f t="shared" si="19"/>
        <v>FLB3143__44529_0.312662037037037___Negative_44529_0.500277777777778_</v>
      </c>
      <c r="BH592" s="136" t="str">
        <f t="shared" si="20"/>
        <v/>
      </c>
      <c r="BI592" s="141" t="s">
        <v>1582</v>
      </c>
      <c r="BJ592" s="137" t="str">
        <f t="shared" si="21"/>
        <v>FLE624</v>
      </c>
      <c r="BK592" s="138" t="b">
        <f t="shared" si="22"/>
        <v>0</v>
      </c>
      <c r="BL592" s="137" t="str">
        <f t="shared" si="23"/>
        <v/>
      </c>
      <c r="BM592" s="132"/>
      <c r="BN592" s="8" t="b">
        <f t="shared" si="24"/>
        <v>1</v>
      </c>
      <c r="BO592" s="139" t="b">
        <f t="shared" si="25"/>
        <v>0</v>
      </c>
      <c r="BP592" s="140" t="b">
        <f t="shared" si="26"/>
        <v>1</v>
      </c>
      <c r="BQ592" s="4"/>
      <c r="BR592" s="4" t="str">
        <f t="shared" si="27"/>
        <v/>
      </c>
      <c r="BS592" s="4"/>
      <c r="BT592" s="4"/>
    </row>
    <row r="593">
      <c r="A593" s="143" t="s">
        <v>1583</v>
      </c>
      <c r="B593" s="144">
        <v>44529.0</v>
      </c>
      <c r="C593" s="115">
        <v>0.32686342592592593</v>
      </c>
      <c r="D593" s="4"/>
      <c r="E593" s="143"/>
      <c r="F593" s="149"/>
      <c r="G593" s="149"/>
      <c r="H593" s="151"/>
      <c r="I593" s="4"/>
      <c r="J593" s="4"/>
      <c r="K593" s="4" t="s">
        <v>622</v>
      </c>
      <c r="L593" s="145">
        <v>44529.0</v>
      </c>
      <c r="M593" s="115">
        <v>0.5002777777777778</v>
      </c>
      <c r="N593" s="151"/>
      <c r="O593" s="4"/>
      <c r="P593" s="116" t="b">
        <f>IFNA(IF(VLOOKUP($A593,'Add from APT'!$AA$2:$AC808,3,FALSE)&gt;0,TRUE,FALSE),"ER - NOT IN APT")</f>
        <v>0</v>
      </c>
      <c r="Q593" s="82" t="str">
        <f>IF(ISLOGICAL(P593),IF(P593,"ER - REPS IN APT", IFNA(VLOOKUP($A593,RAW_APT!$A$3:$M808,7,FALSE),"ER - NOT IN APT")),P593)</f>
        <v>Result</v>
      </c>
      <c r="R593" s="117" t="b">
        <f t="shared" si="2"/>
        <v>1</v>
      </c>
      <c r="S593" s="116">
        <f t="shared" si="3"/>
        <v>1</v>
      </c>
      <c r="T593" s="148">
        <v>0.0</v>
      </c>
      <c r="U593" s="149"/>
      <c r="V593" s="149"/>
      <c r="W593" s="149"/>
      <c r="X593" s="120" t="b">
        <f t="shared" si="4"/>
        <v>0</v>
      </c>
      <c r="Y593" s="121" t="b">
        <v>0</v>
      </c>
      <c r="Z593" s="122" t="str">
        <f t="shared" si="5"/>
        <v/>
      </c>
      <c r="AA593" s="122" t="b">
        <f t="shared" si="6"/>
        <v>0</v>
      </c>
      <c r="AB593" s="147" t="b">
        <v>0</v>
      </c>
      <c r="AC593" s="148">
        <v>555.0</v>
      </c>
      <c r="AD593" s="149" t="b">
        <v>1</v>
      </c>
      <c r="AE593" s="125" t="str">
        <f t="shared" si="7"/>
        <v/>
      </c>
      <c r="AF593" s="117" t="b">
        <f t="shared" si="8"/>
        <v>0</v>
      </c>
      <c r="AG593" s="126" t="b">
        <f t="shared" si="9"/>
        <v>0</v>
      </c>
      <c r="AH593" s="148"/>
      <c r="AI593" s="150"/>
      <c r="AJ593" s="146"/>
      <c r="AK593" s="83" t="str">
        <f t="shared" si="10"/>
        <v>Negative</v>
      </c>
      <c r="AL593" s="147"/>
      <c r="AM593" s="83" t="s">
        <v>373</v>
      </c>
      <c r="AN593" s="83" t="s">
        <v>491</v>
      </c>
      <c r="AO593" s="83" t="str">
        <f>IFERROR(__xludf.DUMMYFUNCTION("IF($AG593, ""DELETED"",TRIM(JOIN("" "",D593:E593)))"),"")</f>
        <v/>
      </c>
      <c r="AP593" s="83" t="str">
        <f t="shared" ref="AP593:AQ593" si="617">IF($AG593, "DELETED", TRIM(CONCATENATE(F593,I593,U593)))</f>
        <v/>
      </c>
      <c r="AQ593" s="83" t="str">
        <f t="shared" si="617"/>
        <v/>
      </c>
      <c r="AR593" s="83" t="str">
        <f>IFERROR(__xludf.DUMMYFUNCTION("IF($AG593, ""DELETED"", TRIM(JOIN("" "",AP593,AQ593)))"),"")</f>
        <v/>
      </c>
      <c r="AS593" s="127"/>
      <c r="AT593" s="128" t="b">
        <f t="shared" si="12"/>
        <v>0</v>
      </c>
      <c r="AU593" s="128" t="str">
        <f t="shared" si="13"/>
        <v/>
      </c>
      <c r="AV593" s="128" t="str">
        <f t="shared" si="14"/>
        <v/>
      </c>
      <c r="AW593" s="128" t="str">
        <f t="shared" si="15"/>
        <v/>
      </c>
      <c r="AX593" s="129" t="str">
        <f t="shared" si="16"/>
        <v/>
      </c>
      <c r="AY593" s="143"/>
      <c r="AZ593" s="130"/>
      <c r="BA593" s="131" t="str">
        <f t="shared" si="17"/>
        <v/>
      </c>
      <c r="BB593" s="143"/>
      <c r="BC593" s="143"/>
      <c r="BD593" s="132"/>
      <c r="BE593" s="141"/>
      <c r="BF593" s="134" t="str">
        <f t="shared" si="18"/>
        <v/>
      </c>
      <c r="BG593" s="135" t="str">
        <f t="shared" si="19"/>
        <v>FLB2716__44529_0.326863425925926___Negative_44529_0.500277777777778_</v>
      </c>
      <c r="BH593" s="136" t="str">
        <f t="shared" si="20"/>
        <v/>
      </c>
      <c r="BI593" s="141" t="s">
        <v>1584</v>
      </c>
      <c r="BJ593" s="137" t="str">
        <f t="shared" si="21"/>
        <v>FLE626</v>
      </c>
      <c r="BK593" s="138" t="b">
        <f t="shared" si="22"/>
        <v>0</v>
      </c>
      <c r="BL593" s="137" t="str">
        <f t="shared" si="23"/>
        <v/>
      </c>
      <c r="BM593" s="132"/>
      <c r="BN593" s="8" t="b">
        <f t="shared" si="24"/>
        <v>1</v>
      </c>
      <c r="BO593" s="139" t="b">
        <f t="shared" si="25"/>
        <v>0</v>
      </c>
      <c r="BP593" s="140" t="b">
        <f t="shared" si="26"/>
        <v>1</v>
      </c>
      <c r="BQ593" s="4"/>
      <c r="BR593" s="4" t="str">
        <f t="shared" si="27"/>
        <v/>
      </c>
      <c r="BS593" s="4"/>
      <c r="BT593" s="4"/>
    </row>
    <row r="594">
      <c r="A594" s="143" t="s">
        <v>1585</v>
      </c>
      <c r="B594" s="144">
        <v>44529.0</v>
      </c>
      <c r="C594" s="115">
        <v>0.32731481481481484</v>
      </c>
      <c r="D594" s="4"/>
      <c r="E594" s="143"/>
      <c r="F594" s="149"/>
      <c r="G594" s="149"/>
      <c r="H594" s="151"/>
      <c r="I594" s="4"/>
      <c r="J594" s="4"/>
      <c r="K594" s="4" t="s">
        <v>622</v>
      </c>
      <c r="L594" s="145">
        <v>44529.0</v>
      </c>
      <c r="M594" s="115">
        <v>0.5002777777777778</v>
      </c>
      <c r="N594" s="151"/>
      <c r="O594" s="4"/>
      <c r="P594" s="116" t="b">
        <f>IFNA(IF(VLOOKUP($A594,'Add from APT'!$AA$2:$AC808,3,FALSE)&gt;0,TRUE,FALSE),"ER - NOT IN APT")</f>
        <v>0</v>
      </c>
      <c r="Q594" s="82" t="str">
        <f>IF(ISLOGICAL(P594),IF(P594,"ER - REPS IN APT", IFNA(VLOOKUP($A594,RAW_APT!$A$3:$M808,7,FALSE),"ER - NOT IN APT")),P594)</f>
        <v>Result</v>
      </c>
      <c r="R594" s="117" t="b">
        <f t="shared" si="2"/>
        <v>1</v>
      </c>
      <c r="S594" s="116">
        <f t="shared" si="3"/>
        <v>1</v>
      </c>
      <c r="T594" s="148">
        <v>0.0</v>
      </c>
      <c r="U594" s="149"/>
      <c r="V594" s="149"/>
      <c r="W594" s="149"/>
      <c r="X594" s="120" t="b">
        <f t="shared" si="4"/>
        <v>0</v>
      </c>
      <c r="Y594" s="121" t="b">
        <v>0</v>
      </c>
      <c r="Z594" s="122" t="str">
        <f t="shared" si="5"/>
        <v/>
      </c>
      <c r="AA594" s="122" t="b">
        <f t="shared" si="6"/>
        <v>0</v>
      </c>
      <c r="AB594" s="147" t="b">
        <v>0</v>
      </c>
      <c r="AC594" s="148">
        <v>554.0</v>
      </c>
      <c r="AD594" s="149" t="b">
        <v>1</v>
      </c>
      <c r="AE594" s="125" t="str">
        <f t="shared" si="7"/>
        <v/>
      </c>
      <c r="AF594" s="117" t="b">
        <f t="shared" si="8"/>
        <v>0</v>
      </c>
      <c r="AG594" s="126" t="b">
        <f t="shared" si="9"/>
        <v>0</v>
      </c>
      <c r="AH594" s="148"/>
      <c r="AI594" s="150"/>
      <c r="AJ594" s="146"/>
      <c r="AK594" s="83" t="str">
        <f t="shared" si="10"/>
        <v>Negative</v>
      </c>
      <c r="AL594" s="147"/>
      <c r="AM594" s="83" t="s">
        <v>280</v>
      </c>
      <c r="AN594" s="83" t="s">
        <v>1487</v>
      </c>
      <c r="AO594" s="83" t="str">
        <f>IFERROR(__xludf.DUMMYFUNCTION("IF($AG594, ""DELETED"",TRIM(JOIN("" "",D594:E594)))"),"")</f>
        <v/>
      </c>
      <c r="AP594" s="83" t="str">
        <f t="shared" ref="AP594:AQ594" si="618">IF($AG594, "DELETED", TRIM(CONCATENATE(F594,I594,U594)))</f>
        <v/>
      </c>
      <c r="AQ594" s="83" t="str">
        <f t="shared" si="618"/>
        <v/>
      </c>
      <c r="AR594" s="83" t="str">
        <f>IFERROR(__xludf.DUMMYFUNCTION("IF($AG594, ""DELETED"", TRIM(JOIN("" "",AP594,AQ594)))"),"")</f>
        <v/>
      </c>
      <c r="AS594" s="127"/>
      <c r="AT594" s="128" t="b">
        <f t="shared" si="12"/>
        <v>0</v>
      </c>
      <c r="AU594" s="128" t="str">
        <f t="shared" si="13"/>
        <v/>
      </c>
      <c r="AV594" s="128" t="str">
        <f t="shared" si="14"/>
        <v/>
      </c>
      <c r="AW594" s="128" t="str">
        <f t="shared" si="15"/>
        <v/>
      </c>
      <c r="AX594" s="129" t="str">
        <f t="shared" si="16"/>
        <v/>
      </c>
      <c r="AY594" s="143"/>
      <c r="AZ594" s="130"/>
      <c r="BA594" s="131" t="str">
        <f t="shared" si="17"/>
        <v/>
      </c>
      <c r="BB594" s="143"/>
      <c r="BC594" s="143"/>
      <c r="BD594" s="132"/>
      <c r="BE594" s="141"/>
      <c r="BF594" s="134" t="str">
        <f t="shared" si="18"/>
        <v/>
      </c>
      <c r="BG594" s="135" t="str">
        <f t="shared" si="19"/>
        <v>FLB3127__44529_0.327314814814815___Negative_44529_0.500277777777778_</v>
      </c>
      <c r="BH594" s="136" t="str">
        <f t="shared" si="20"/>
        <v/>
      </c>
      <c r="BI594" s="141" t="s">
        <v>1586</v>
      </c>
      <c r="BJ594" s="137" t="str">
        <f t="shared" si="21"/>
        <v>FLE627</v>
      </c>
      <c r="BK594" s="138" t="b">
        <f t="shared" si="22"/>
        <v>0</v>
      </c>
      <c r="BL594" s="137" t="str">
        <f t="shared" si="23"/>
        <v/>
      </c>
      <c r="BM594" s="132"/>
      <c r="BN594" s="8" t="b">
        <f t="shared" si="24"/>
        <v>1</v>
      </c>
      <c r="BO594" s="139" t="b">
        <f t="shared" si="25"/>
        <v>0</v>
      </c>
      <c r="BP594" s="140" t="b">
        <f t="shared" si="26"/>
        <v>1</v>
      </c>
      <c r="BQ594" s="4"/>
      <c r="BR594" s="4" t="str">
        <f t="shared" si="27"/>
        <v/>
      </c>
      <c r="BS594" s="4"/>
      <c r="BT594" s="4"/>
    </row>
    <row r="595">
      <c r="A595" s="4" t="s">
        <v>1587</v>
      </c>
      <c r="B595" s="144">
        <v>44529.0</v>
      </c>
      <c r="C595" s="115">
        <v>0.3302893518518519</v>
      </c>
      <c r="D595" s="4"/>
      <c r="E595" s="143"/>
      <c r="F595" s="4"/>
      <c r="G595" s="4"/>
      <c r="H595" s="151"/>
      <c r="I595" s="4"/>
      <c r="J595" s="4"/>
      <c r="K595" s="4" t="s">
        <v>622</v>
      </c>
      <c r="L595" s="145">
        <v>44529.0</v>
      </c>
      <c r="M595" s="115">
        <v>0.5002777777777778</v>
      </c>
      <c r="N595" s="4"/>
      <c r="O595" s="4"/>
      <c r="P595" s="116" t="b">
        <f>IFNA(IF(VLOOKUP($A595,'Add from APT'!$AA$2:$AC808,3,FALSE)&gt;0,TRUE,FALSE),"ER - NOT IN APT")</f>
        <v>0</v>
      </c>
      <c r="Q595" s="82" t="str">
        <f>IF(ISLOGICAL(P595),IF(P595,"ER - REPS IN APT", IFNA(VLOOKUP($A595,RAW_APT!$A$3:$M808,7,FALSE),"ER - NOT IN APT")),P595)</f>
        <v>Result</v>
      </c>
      <c r="R595" s="117" t="b">
        <f t="shared" si="2"/>
        <v>1</v>
      </c>
      <c r="S595" s="116">
        <f t="shared" si="3"/>
        <v>1</v>
      </c>
      <c r="T595" s="146"/>
      <c r="U595" s="147"/>
      <c r="V595" s="147"/>
      <c r="W595" s="147"/>
      <c r="X595" s="120" t="b">
        <f t="shared" si="4"/>
        <v>0</v>
      </c>
      <c r="Y595" s="121" t="b">
        <v>0</v>
      </c>
      <c r="Z595" s="122" t="str">
        <f t="shared" si="5"/>
        <v/>
      </c>
      <c r="AA595" s="122" t="b">
        <f t="shared" si="6"/>
        <v>0</v>
      </c>
      <c r="AB595" s="147" t="b">
        <v>0</v>
      </c>
      <c r="AC595" s="148">
        <v>102.0</v>
      </c>
      <c r="AD595" s="149" t="b">
        <v>0</v>
      </c>
      <c r="AE595" s="125" t="str">
        <f t="shared" si="7"/>
        <v/>
      </c>
      <c r="AF595" s="117" t="b">
        <f t="shared" si="8"/>
        <v>0</v>
      </c>
      <c r="AG595" s="126" t="b">
        <f t="shared" si="9"/>
        <v>0</v>
      </c>
      <c r="AH595" s="148"/>
      <c r="AI595" s="150"/>
      <c r="AJ595" s="146"/>
      <c r="AK595" s="83" t="str">
        <f t="shared" si="10"/>
        <v>Negative</v>
      </c>
      <c r="AL595" s="147"/>
      <c r="AM595" s="83" t="s">
        <v>280</v>
      </c>
      <c r="AN595" s="83" t="s">
        <v>462</v>
      </c>
      <c r="AO595" s="83" t="str">
        <f>IFERROR(__xludf.DUMMYFUNCTION("IF($AG595, ""DELETED"",TRIM(JOIN("" "",D595:E595)))"),"")</f>
        <v/>
      </c>
      <c r="AP595" s="83" t="str">
        <f t="shared" ref="AP595:AQ595" si="619">IF($AG595, "DELETED", TRIM(CONCATENATE(F595,I595,U595)))</f>
        <v/>
      </c>
      <c r="AQ595" s="83" t="str">
        <f t="shared" si="619"/>
        <v/>
      </c>
      <c r="AR595" s="83" t="str">
        <f>IFERROR(__xludf.DUMMYFUNCTION("IF($AG595, ""DELETED"", TRIM(JOIN("" "",AP595,AQ595)))"),"")</f>
        <v/>
      </c>
      <c r="AS595" s="127"/>
      <c r="AT595" s="128" t="b">
        <f t="shared" si="12"/>
        <v>0</v>
      </c>
      <c r="AU595" s="128" t="str">
        <f t="shared" si="13"/>
        <v/>
      </c>
      <c r="AV595" s="128" t="str">
        <f t="shared" si="14"/>
        <v/>
      </c>
      <c r="AW595" s="128" t="str">
        <f t="shared" si="15"/>
        <v/>
      </c>
      <c r="AX595" s="129" t="str">
        <f t="shared" si="16"/>
        <v/>
      </c>
      <c r="AY595" s="143"/>
      <c r="AZ595" s="130"/>
      <c r="BA595" s="131" t="str">
        <f t="shared" si="17"/>
        <v/>
      </c>
      <c r="BB595" s="143"/>
      <c r="BC595" s="143"/>
      <c r="BD595" s="132"/>
      <c r="BE595" s="141"/>
      <c r="BF595" s="134" t="str">
        <f t="shared" si="18"/>
        <v/>
      </c>
      <c r="BG595" s="135" t="str">
        <f t="shared" si="19"/>
        <v>FLB3140__44529_0.330289351851852___Negative_44529_0.500277777777778_</v>
      </c>
      <c r="BH595" s="136" t="str">
        <f t="shared" si="20"/>
        <v/>
      </c>
      <c r="BI595" s="141" t="s">
        <v>1588</v>
      </c>
      <c r="BJ595" s="137" t="str">
        <f t="shared" si="21"/>
        <v>FLE628</v>
      </c>
      <c r="BK595" s="138" t="b">
        <f t="shared" si="22"/>
        <v>0</v>
      </c>
      <c r="BL595" s="137" t="str">
        <f t="shared" si="23"/>
        <v/>
      </c>
      <c r="BM595" s="132"/>
      <c r="BN595" s="8" t="b">
        <f t="shared" si="24"/>
        <v>1</v>
      </c>
      <c r="BO595" s="139" t="b">
        <f t="shared" si="25"/>
        <v>0</v>
      </c>
      <c r="BP595" s="140" t="b">
        <f t="shared" si="26"/>
        <v>1</v>
      </c>
      <c r="BQ595" s="4"/>
      <c r="BR595" s="4" t="str">
        <f t="shared" si="27"/>
        <v/>
      </c>
      <c r="BS595" s="4"/>
      <c r="BT595" s="4"/>
    </row>
    <row r="596">
      <c r="A596" s="4" t="s">
        <v>1589</v>
      </c>
      <c r="B596" s="144">
        <v>44529.0</v>
      </c>
      <c r="C596" s="115">
        <v>0.33427083333333335</v>
      </c>
      <c r="D596" s="4"/>
      <c r="E596" s="143"/>
      <c r="F596" s="4"/>
      <c r="G596" s="4"/>
      <c r="H596" s="151"/>
      <c r="I596" s="4"/>
      <c r="J596" s="4"/>
      <c r="K596" s="4" t="s">
        <v>622</v>
      </c>
      <c r="L596" s="145">
        <v>44529.0</v>
      </c>
      <c r="M596" s="115">
        <v>0.5002777777777778</v>
      </c>
      <c r="N596" s="4"/>
      <c r="O596" s="4"/>
      <c r="P596" s="116" t="b">
        <f>IFNA(IF(VLOOKUP($A596,'Add from APT'!$AA$2:$AC808,3,FALSE)&gt;0,TRUE,FALSE),"ER - NOT IN APT")</f>
        <v>0</v>
      </c>
      <c r="Q596" s="82" t="str">
        <f>IF(ISLOGICAL(P596),IF(P596,"ER - REPS IN APT", IFNA(VLOOKUP($A596,RAW_APT!$A$3:$M808,7,FALSE),"ER - NOT IN APT")),P596)</f>
        <v>Result</v>
      </c>
      <c r="R596" s="117" t="b">
        <f t="shared" si="2"/>
        <v>1</v>
      </c>
      <c r="S596" s="116">
        <f t="shared" si="3"/>
        <v>1</v>
      </c>
      <c r="T596" s="146"/>
      <c r="U596" s="147"/>
      <c r="V596" s="147"/>
      <c r="W596" s="147"/>
      <c r="X596" s="120" t="b">
        <f t="shared" si="4"/>
        <v>0</v>
      </c>
      <c r="Y596" s="121" t="b">
        <v>0</v>
      </c>
      <c r="Z596" s="122" t="str">
        <f t="shared" si="5"/>
        <v/>
      </c>
      <c r="AA596" s="122" t="b">
        <f t="shared" si="6"/>
        <v>0</v>
      </c>
      <c r="AB596" s="147" t="b">
        <v>0</v>
      </c>
      <c r="AC596" s="148">
        <v>101.0</v>
      </c>
      <c r="AD596" s="149" t="b">
        <v>0</v>
      </c>
      <c r="AE596" s="125" t="str">
        <f t="shared" si="7"/>
        <v/>
      </c>
      <c r="AF596" s="117" t="b">
        <f t="shared" si="8"/>
        <v>0</v>
      </c>
      <c r="AG596" s="126" t="b">
        <f t="shared" si="9"/>
        <v>0</v>
      </c>
      <c r="AH596" s="148"/>
      <c r="AI596" s="150"/>
      <c r="AJ596" s="146"/>
      <c r="AK596" s="83" t="str">
        <f t="shared" si="10"/>
        <v>Negative</v>
      </c>
      <c r="AL596" s="147"/>
      <c r="AM596" s="83" t="s">
        <v>280</v>
      </c>
      <c r="AN596" s="83" t="s">
        <v>796</v>
      </c>
      <c r="AO596" s="83" t="str">
        <f>IFERROR(__xludf.DUMMYFUNCTION("IF($AG596, ""DELETED"",TRIM(JOIN("" "",D596:E596)))"),"")</f>
        <v/>
      </c>
      <c r="AP596" s="83" t="str">
        <f t="shared" ref="AP596:AQ596" si="620">IF($AG596, "DELETED", TRIM(CONCATENATE(F596,I596,U596)))</f>
        <v/>
      </c>
      <c r="AQ596" s="83" t="str">
        <f t="shared" si="620"/>
        <v/>
      </c>
      <c r="AR596" s="83" t="str">
        <f>IFERROR(__xludf.DUMMYFUNCTION("IF($AG596, ""DELETED"", TRIM(JOIN("" "",AP596,AQ596)))"),"")</f>
        <v/>
      </c>
      <c r="AS596" s="127"/>
      <c r="AT596" s="128" t="b">
        <f t="shared" si="12"/>
        <v>0</v>
      </c>
      <c r="AU596" s="128" t="str">
        <f t="shared" si="13"/>
        <v/>
      </c>
      <c r="AV596" s="128" t="str">
        <f t="shared" si="14"/>
        <v/>
      </c>
      <c r="AW596" s="128" t="str">
        <f t="shared" si="15"/>
        <v/>
      </c>
      <c r="AX596" s="129" t="str">
        <f t="shared" si="16"/>
        <v/>
      </c>
      <c r="AY596" s="143"/>
      <c r="AZ596" s="130"/>
      <c r="BA596" s="131" t="str">
        <f t="shared" si="17"/>
        <v/>
      </c>
      <c r="BB596" s="143"/>
      <c r="BC596" s="143"/>
      <c r="BD596" s="132"/>
      <c r="BE596" s="141"/>
      <c r="BF596" s="134" t="str">
        <f t="shared" si="18"/>
        <v/>
      </c>
      <c r="BG596" s="135" t="str">
        <f t="shared" si="19"/>
        <v>FLB3142__44529_0.334270833333333___Negative_44529_0.500277777777778_</v>
      </c>
      <c r="BH596" s="136" t="str">
        <f t="shared" si="20"/>
        <v/>
      </c>
      <c r="BI596" s="141" t="s">
        <v>1590</v>
      </c>
      <c r="BJ596" s="137" t="str">
        <f t="shared" si="21"/>
        <v>FLE629</v>
      </c>
      <c r="BK596" s="138" t="b">
        <f t="shared" si="22"/>
        <v>0</v>
      </c>
      <c r="BL596" s="137" t="str">
        <f t="shared" si="23"/>
        <v/>
      </c>
      <c r="BM596" s="132"/>
      <c r="BN596" s="8" t="b">
        <f t="shared" si="24"/>
        <v>1</v>
      </c>
      <c r="BO596" s="139" t="b">
        <f t="shared" si="25"/>
        <v>0</v>
      </c>
      <c r="BP596" s="140" t="b">
        <f t="shared" si="26"/>
        <v>1</v>
      </c>
      <c r="BQ596" s="4"/>
      <c r="BR596" s="4" t="str">
        <f t="shared" si="27"/>
        <v/>
      </c>
      <c r="BS596" s="4"/>
      <c r="BT596" s="4"/>
    </row>
    <row r="597">
      <c r="A597" s="4" t="s">
        <v>1591</v>
      </c>
      <c r="B597" s="144">
        <v>44529.0</v>
      </c>
      <c r="C597" s="115">
        <v>0.3345023148148148</v>
      </c>
      <c r="D597" s="4"/>
      <c r="E597" s="143"/>
      <c r="F597" s="4"/>
      <c r="G597" s="4"/>
      <c r="H597" s="151"/>
      <c r="I597" s="4"/>
      <c r="J597" s="4"/>
      <c r="K597" s="4" t="s">
        <v>622</v>
      </c>
      <c r="L597" s="145">
        <v>44529.0</v>
      </c>
      <c r="M597" s="115">
        <v>0.5002777777777778</v>
      </c>
      <c r="N597" s="4"/>
      <c r="O597" s="4"/>
      <c r="P597" s="116" t="b">
        <f>IFNA(IF(VLOOKUP($A597,'Add from APT'!$AA$2:$AC808,3,FALSE)&gt;0,TRUE,FALSE),"ER - NOT IN APT")</f>
        <v>0</v>
      </c>
      <c r="Q597" s="82" t="str">
        <f>IF(ISLOGICAL(P597),IF(P597,"ER - REPS IN APT", IFNA(VLOOKUP($A597,RAW_APT!$A$3:$M808,7,FALSE),"ER - NOT IN APT")),P597)</f>
        <v>Result</v>
      </c>
      <c r="R597" s="117" t="b">
        <f t="shared" si="2"/>
        <v>1</v>
      </c>
      <c r="S597" s="116">
        <f t="shared" si="3"/>
        <v>1</v>
      </c>
      <c r="T597" s="146"/>
      <c r="U597" s="147"/>
      <c r="V597" s="147"/>
      <c r="W597" s="147"/>
      <c r="X597" s="120" t="b">
        <f t="shared" si="4"/>
        <v>0</v>
      </c>
      <c r="Y597" s="121" t="b">
        <v>0</v>
      </c>
      <c r="Z597" s="122" t="str">
        <f t="shared" si="5"/>
        <v/>
      </c>
      <c r="AA597" s="122" t="b">
        <f t="shared" si="6"/>
        <v>0</v>
      </c>
      <c r="AB597" s="147" t="b">
        <v>0</v>
      </c>
      <c r="AC597" s="148">
        <v>100.0</v>
      </c>
      <c r="AD597" s="149" t="b">
        <v>0</v>
      </c>
      <c r="AE597" s="125" t="str">
        <f t="shared" si="7"/>
        <v/>
      </c>
      <c r="AF597" s="117" t="b">
        <f t="shared" si="8"/>
        <v>0</v>
      </c>
      <c r="AG597" s="126" t="b">
        <f t="shared" si="9"/>
        <v>0</v>
      </c>
      <c r="AH597" s="148"/>
      <c r="AI597" s="150"/>
      <c r="AJ597" s="146"/>
      <c r="AK597" s="83" t="str">
        <f t="shared" si="10"/>
        <v>Negative</v>
      </c>
      <c r="AL597" s="147"/>
      <c r="AM597" s="83" t="s">
        <v>373</v>
      </c>
      <c r="AN597" s="83" t="s">
        <v>368</v>
      </c>
      <c r="AO597" s="83" t="str">
        <f>IFERROR(__xludf.DUMMYFUNCTION("IF($AG597, ""DELETED"",TRIM(JOIN("" "",D597:E597)))"),"")</f>
        <v/>
      </c>
      <c r="AP597" s="83" t="str">
        <f t="shared" ref="AP597:AQ597" si="621">IF($AG597, "DELETED", TRIM(CONCATENATE(F597,I597,U597)))</f>
        <v/>
      </c>
      <c r="AQ597" s="83" t="str">
        <f t="shared" si="621"/>
        <v/>
      </c>
      <c r="AR597" s="83" t="str">
        <f>IFERROR(__xludf.DUMMYFUNCTION("IF($AG597, ""DELETED"", TRIM(JOIN("" "",AP597,AQ597)))"),"")</f>
        <v/>
      </c>
      <c r="AS597" s="127"/>
      <c r="AT597" s="128" t="b">
        <f t="shared" si="12"/>
        <v>0</v>
      </c>
      <c r="AU597" s="128" t="str">
        <f t="shared" si="13"/>
        <v/>
      </c>
      <c r="AV597" s="128" t="str">
        <f t="shared" si="14"/>
        <v/>
      </c>
      <c r="AW597" s="128" t="str">
        <f t="shared" si="15"/>
        <v/>
      </c>
      <c r="AX597" s="129" t="str">
        <f t="shared" si="16"/>
        <v/>
      </c>
      <c r="AY597" s="143"/>
      <c r="AZ597" s="130"/>
      <c r="BA597" s="131" t="str">
        <f t="shared" si="17"/>
        <v/>
      </c>
      <c r="BB597" s="143"/>
      <c r="BC597" s="143"/>
      <c r="BD597" s="132"/>
      <c r="BE597" s="141"/>
      <c r="BF597" s="134" t="str">
        <f t="shared" si="18"/>
        <v/>
      </c>
      <c r="BG597" s="135" t="str">
        <f t="shared" si="19"/>
        <v>FLB3601__44529_0.334502314814815___Negative_44529_0.500277777777778_</v>
      </c>
      <c r="BH597" s="136" t="str">
        <f t="shared" si="20"/>
        <v/>
      </c>
      <c r="BI597" s="141" t="s">
        <v>1592</v>
      </c>
      <c r="BJ597" s="137" t="str">
        <f t="shared" si="21"/>
        <v>FLE630</v>
      </c>
      <c r="BK597" s="138" t="b">
        <f t="shared" si="22"/>
        <v>0</v>
      </c>
      <c r="BL597" s="137" t="str">
        <f t="shared" si="23"/>
        <v/>
      </c>
      <c r="BM597" s="132"/>
      <c r="BN597" s="8" t="b">
        <f t="shared" si="24"/>
        <v>1</v>
      </c>
      <c r="BO597" s="139" t="b">
        <f t="shared" si="25"/>
        <v>0</v>
      </c>
      <c r="BP597" s="140" t="b">
        <f t="shared" si="26"/>
        <v>1</v>
      </c>
      <c r="BQ597" s="4"/>
      <c r="BR597" s="4" t="str">
        <f t="shared" si="27"/>
        <v/>
      </c>
      <c r="BS597" s="4"/>
      <c r="BT597" s="4"/>
    </row>
    <row r="598">
      <c r="A598" s="4" t="s">
        <v>1593</v>
      </c>
      <c r="B598" s="144">
        <v>44529.0</v>
      </c>
      <c r="C598" s="115">
        <v>0.33489583333333334</v>
      </c>
      <c r="D598" s="4"/>
      <c r="E598" s="143"/>
      <c r="F598" s="4"/>
      <c r="G598" s="4"/>
      <c r="H598" s="151"/>
      <c r="I598" s="4"/>
      <c r="J598" s="4"/>
      <c r="K598" s="4" t="s">
        <v>622</v>
      </c>
      <c r="L598" s="145">
        <v>44529.0</v>
      </c>
      <c r="M598" s="115">
        <v>0.5002893518518519</v>
      </c>
      <c r="N598" s="4"/>
      <c r="O598" s="4"/>
      <c r="P598" s="116" t="b">
        <f>IFNA(IF(VLOOKUP($A598,'Add from APT'!$AA$2:$AC808,3,FALSE)&gt;0,TRUE,FALSE),"ER - NOT IN APT")</f>
        <v>0</v>
      </c>
      <c r="Q598" s="82" t="str">
        <f>IF(ISLOGICAL(P598),IF(P598,"ER - REPS IN APT", IFNA(VLOOKUP($A598,RAW_APT!$A$3:$M808,7,FALSE),"ER - NOT IN APT")),P598)</f>
        <v>Result</v>
      </c>
      <c r="R598" s="117" t="b">
        <f t="shared" si="2"/>
        <v>1</v>
      </c>
      <c r="S598" s="116">
        <f t="shared" si="3"/>
        <v>1</v>
      </c>
      <c r="T598" s="146"/>
      <c r="U598" s="147"/>
      <c r="V598" s="147"/>
      <c r="W598" s="147"/>
      <c r="X598" s="120" t="b">
        <f t="shared" si="4"/>
        <v>0</v>
      </c>
      <c r="Y598" s="121" t="b">
        <v>0</v>
      </c>
      <c r="Z598" s="122" t="str">
        <f t="shared" si="5"/>
        <v/>
      </c>
      <c r="AA598" s="122" t="b">
        <f t="shared" si="6"/>
        <v>0</v>
      </c>
      <c r="AB598" s="147" t="b">
        <v>0</v>
      </c>
      <c r="AC598" s="148">
        <v>99.0</v>
      </c>
      <c r="AD598" s="149" t="b">
        <v>0</v>
      </c>
      <c r="AE598" s="125" t="str">
        <f t="shared" si="7"/>
        <v/>
      </c>
      <c r="AF598" s="117" t="b">
        <f t="shared" si="8"/>
        <v>0</v>
      </c>
      <c r="AG598" s="126" t="b">
        <f t="shared" si="9"/>
        <v>0</v>
      </c>
      <c r="AH598" s="148"/>
      <c r="AI598" s="150"/>
      <c r="AJ598" s="146"/>
      <c r="AK598" s="83" t="str">
        <f t="shared" si="10"/>
        <v>Negative</v>
      </c>
      <c r="AL598" s="147"/>
      <c r="AM598" s="83" t="s">
        <v>280</v>
      </c>
      <c r="AN598" s="83" t="s">
        <v>520</v>
      </c>
      <c r="AO598" s="83" t="str">
        <f>IFERROR(__xludf.DUMMYFUNCTION("IF($AG598, ""DELETED"",TRIM(JOIN("" "",D598:E598)))"),"")</f>
        <v/>
      </c>
      <c r="AP598" s="83" t="str">
        <f t="shared" ref="AP598:AQ598" si="622">IF($AG598, "DELETED", TRIM(CONCATENATE(F598,I598,U598)))</f>
        <v/>
      </c>
      <c r="AQ598" s="83" t="str">
        <f t="shared" si="622"/>
        <v/>
      </c>
      <c r="AR598" s="83" t="str">
        <f>IFERROR(__xludf.DUMMYFUNCTION("IF($AG598, ""DELETED"", TRIM(JOIN("" "",AP598,AQ598)))"),"")</f>
        <v/>
      </c>
      <c r="AS598" s="127"/>
      <c r="AT598" s="128" t="b">
        <f t="shared" si="12"/>
        <v>0</v>
      </c>
      <c r="AU598" s="128" t="str">
        <f t="shared" si="13"/>
        <v/>
      </c>
      <c r="AV598" s="128" t="str">
        <f t="shared" si="14"/>
        <v/>
      </c>
      <c r="AW598" s="128" t="str">
        <f t="shared" si="15"/>
        <v/>
      </c>
      <c r="AX598" s="129" t="str">
        <f t="shared" si="16"/>
        <v/>
      </c>
      <c r="AY598" s="143"/>
      <c r="AZ598" s="130"/>
      <c r="BA598" s="131" t="str">
        <f t="shared" si="17"/>
        <v/>
      </c>
      <c r="BB598" s="143"/>
      <c r="BC598" s="143"/>
      <c r="BD598" s="132"/>
      <c r="BE598" s="141"/>
      <c r="BF598" s="134" t="str">
        <f t="shared" si="18"/>
        <v/>
      </c>
      <c r="BG598" s="135" t="str">
        <f t="shared" si="19"/>
        <v>FLB3617__44529_0.334895833333333___Negative_44529_0.500289351851852_</v>
      </c>
      <c r="BH598" s="136" t="str">
        <f t="shared" si="20"/>
        <v/>
      </c>
      <c r="BI598" s="141" t="s">
        <v>1594</v>
      </c>
      <c r="BJ598" s="137" t="str">
        <f t="shared" si="21"/>
        <v>FLE631</v>
      </c>
      <c r="BK598" s="138" t="b">
        <f t="shared" si="22"/>
        <v>0</v>
      </c>
      <c r="BL598" s="137" t="str">
        <f t="shared" si="23"/>
        <v/>
      </c>
      <c r="BM598" s="132"/>
      <c r="BN598" s="8" t="b">
        <f t="shared" si="24"/>
        <v>1</v>
      </c>
      <c r="BO598" s="139" t="b">
        <f t="shared" si="25"/>
        <v>0</v>
      </c>
      <c r="BP598" s="140" t="b">
        <f t="shared" si="26"/>
        <v>1</v>
      </c>
      <c r="BQ598" s="4"/>
      <c r="BR598" s="4" t="str">
        <f t="shared" si="27"/>
        <v/>
      </c>
      <c r="BS598" s="4"/>
      <c r="BT598" s="4"/>
    </row>
    <row r="599">
      <c r="A599" s="143" t="s">
        <v>1595</v>
      </c>
      <c r="B599" s="144">
        <v>44529.0</v>
      </c>
      <c r="C599" s="115">
        <v>0.3372685185185185</v>
      </c>
      <c r="D599" s="4"/>
      <c r="E599" s="143"/>
      <c r="F599" s="149"/>
      <c r="G599" s="149"/>
      <c r="H599" s="151"/>
      <c r="I599" s="4"/>
      <c r="J599" s="4"/>
      <c r="K599" s="4" t="s">
        <v>622</v>
      </c>
      <c r="L599" s="145">
        <v>44529.0</v>
      </c>
      <c r="M599" s="115">
        <v>0.5002893518518519</v>
      </c>
      <c r="N599" s="151"/>
      <c r="O599" s="4"/>
      <c r="P599" s="116" t="b">
        <f>IFNA(IF(VLOOKUP($A599,'Add from APT'!$AA$2:$AC808,3,FALSE)&gt;0,TRUE,FALSE),"ER - NOT IN APT")</f>
        <v>0</v>
      </c>
      <c r="Q599" s="82" t="str">
        <f>IF(ISLOGICAL(P599),IF(P599,"ER - REPS IN APT", IFNA(VLOOKUP($A599,RAW_APT!$A$3:$M808,7,FALSE),"ER - NOT IN APT")),P599)</f>
        <v>Result</v>
      </c>
      <c r="R599" s="117" t="b">
        <f t="shared" si="2"/>
        <v>1</v>
      </c>
      <c r="S599" s="116">
        <f t="shared" si="3"/>
        <v>1</v>
      </c>
      <c r="T599" s="148">
        <v>0.0</v>
      </c>
      <c r="U599" s="149"/>
      <c r="V599" s="149"/>
      <c r="W599" s="147"/>
      <c r="X599" s="120" t="b">
        <f t="shared" si="4"/>
        <v>0</v>
      </c>
      <c r="Y599" s="121" t="b">
        <v>0</v>
      </c>
      <c r="Z599" s="122" t="str">
        <f t="shared" si="5"/>
        <v/>
      </c>
      <c r="AA599" s="122" t="b">
        <f t="shared" si="6"/>
        <v>0</v>
      </c>
      <c r="AB599" s="147" t="b">
        <v>0</v>
      </c>
      <c r="AC599" s="148">
        <v>553.0</v>
      </c>
      <c r="AD599" s="149" t="b">
        <v>1</v>
      </c>
      <c r="AE599" s="125" t="str">
        <f t="shared" si="7"/>
        <v/>
      </c>
      <c r="AF599" s="117" t="b">
        <f t="shared" si="8"/>
        <v>0</v>
      </c>
      <c r="AG599" s="126" t="b">
        <f t="shared" si="9"/>
        <v>0</v>
      </c>
      <c r="AH599" s="148"/>
      <c r="AI599" s="150"/>
      <c r="AJ599" s="146"/>
      <c r="AK599" s="83" t="str">
        <f t="shared" si="10"/>
        <v>Negative</v>
      </c>
      <c r="AL599" s="147"/>
      <c r="AM599" s="83" t="s">
        <v>373</v>
      </c>
      <c r="AN599" s="83" t="s">
        <v>1596</v>
      </c>
      <c r="AO599" s="83" t="str">
        <f>IFERROR(__xludf.DUMMYFUNCTION("IF($AG599, ""DELETED"",TRIM(JOIN("" "",D599:E599)))"),"")</f>
        <v/>
      </c>
      <c r="AP599" s="83" t="str">
        <f t="shared" ref="AP599:AQ599" si="623">IF($AG599, "DELETED", TRIM(CONCATENATE(F599,I599,U599)))</f>
        <v/>
      </c>
      <c r="AQ599" s="83" t="str">
        <f t="shared" si="623"/>
        <v/>
      </c>
      <c r="AR599" s="83" t="str">
        <f>IFERROR(__xludf.DUMMYFUNCTION("IF($AG599, ""DELETED"", TRIM(JOIN("" "",AP599,AQ599)))"),"")</f>
        <v/>
      </c>
      <c r="AS599" s="127"/>
      <c r="AT599" s="128" t="b">
        <f t="shared" si="12"/>
        <v>0</v>
      </c>
      <c r="AU599" s="128" t="str">
        <f t="shared" si="13"/>
        <v/>
      </c>
      <c r="AV599" s="128" t="str">
        <f t="shared" si="14"/>
        <v/>
      </c>
      <c r="AW599" s="128" t="str">
        <f t="shared" si="15"/>
        <v/>
      </c>
      <c r="AX599" s="129" t="str">
        <f t="shared" si="16"/>
        <v/>
      </c>
      <c r="AY599" s="143"/>
      <c r="AZ599" s="130"/>
      <c r="BA599" s="131" t="str">
        <f t="shared" si="17"/>
        <v/>
      </c>
      <c r="BB599" s="143"/>
      <c r="BC599" s="143"/>
      <c r="BD599" s="132"/>
      <c r="BE599" s="141"/>
      <c r="BF599" s="134" t="str">
        <f t="shared" si="18"/>
        <v/>
      </c>
      <c r="BG599" s="135" t="str">
        <f t="shared" si="19"/>
        <v>FLB3132__44529_0.337268518518519___Negative_44529_0.500289351851852_</v>
      </c>
      <c r="BH599" s="136" t="str">
        <f t="shared" si="20"/>
        <v/>
      </c>
      <c r="BI599" s="141" t="s">
        <v>1597</v>
      </c>
      <c r="BJ599" s="137" t="str">
        <f t="shared" si="21"/>
        <v>FLE632</v>
      </c>
      <c r="BK599" s="138" t="b">
        <f t="shared" si="22"/>
        <v>0</v>
      </c>
      <c r="BL599" s="137" t="str">
        <f t="shared" si="23"/>
        <v/>
      </c>
      <c r="BM599" s="132"/>
      <c r="BN599" s="8" t="b">
        <f t="shared" si="24"/>
        <v>1</v>
      </c>
      <c r="BO599" s="139" t="b">
        <f t="shared" si="25"/>
        <v>0</v>
      </c>
      <c r="BP599" s="140" t="b">
        <f t="shared" si="26"/>
        <v>1</v>
      </c>
      <c r="BQ599" s="4"/>
      <c r="BR599" s="4" t="str">
        <f t="shared" si="27"/>
        <v/>
      </c>
      <c r="BS599" s="4"/>
      <c r="BT599" s="4"/>
    </row>
    <row r="600">
      <c r="A600" s="143" t="s">
        <v>1598</v>
      </c>
      <c r="B600" s="144">
        <v>44529.0</v>
      </c>
      <c r="C600" s="115">
        <v>0.37310185185185185</v>
      </c>
      <c r="D600" s="4"/>
      <c r="E600" s="143"/>
      <c r="F600" s="149"/>
      <c r="G600" s="147"/>
      <c r="H600" s="151"/>
      <c r="I600" s="4"/>
      <c r="J600" s="4"/>
      <c r="K600" s="4" t="s">
        <v>622</v>
      </c>
      <c r="L600" s="145">
        <v>44529.0</v>
      </c>
      <c r="M600" s="115">
        <v>0.5002893518518519</v>
      </c>
      <c r="N600" s="151"/>
      <c r="O600" s="4"/>
      <c r="P600" s="116" t="b">
        <f>IFNA(IF(VLOOKUP($A600,'Add from APT'!$AA$2:$AC808,3,FALSE)&gt;0,TRUE,FALSE),"ER - NOT IN APT")</f>
        <v>0</v>
      </c>
      <c r="Q600" s="82" t="str">
        <f>IF(ISLOGICAL(P600),IF(P600,"ER - REPS IN APT", IFNA(VLOOKUP($A600,RAW_APT!$A$3:$M808,7,FALSE),"ER - NOT IN APT")),P600)</f>
        <v>Result</v>
      </c>
      <c r="R600" s="117" t="b">
        <f t="shared" si="2"/>
        <v>1</v>
      </c>
      <c r="S600" s="116">
        <f t="shared" si="3"/>
        <v>1</v>
      </c>
      <c r="T600" s="148">
        <v>0.0</v>
      </c>
      <c r="U600" s="149"/>
      <c r="V600" s="147"/>
      <c r="W600" s="147"/>
      <c r="X600" s="120" t="b">
        <f t="shared" si="4"/>
        <v>0</v>
      </c>
      <c r="Y600" s="121" t="b">
        <v>0</v>
      </c>
      <c r="Z600" s="122" t="str">
        <f t="shared" si="5"/>
        <v/>
      </c>
      <c r="AA600" s="122" t="b">
        <f t="shared" si="6"/>
        <v>0</v>
      </c>
      <c r="AB600" s="147" t="b">
        <v>0</v>
      </c>
      <c r="AC600" s="148">
        <v>552.0</v>
      </c>
      <c r="AD600" s="149" t="b">
        <v>1</v>
      </c>
      <c r="AE600" s="125" t="str">
        <f t="shared" si="7"/>
        <v/>
      </c>
      <c r="AF600" s="117" t="b">
        <f t="shared" si="8"/>
        <v>0</v>
      </c>
      <c r="AG600" s="126" t="b">
        <f t="shared" si="9"/>
        <v>0</v>
      </c>
      <c r="AH600" s="148"/>
      <c r="AI600" s="150"/>
      <c r="AJ600" s="146"/>
      <c r="AK600" s="83" t="str">
        <f t="shared" si="10"/>
        <v>Negative</v>
      </c>
      <c r="AL600" s="147"/>
      <c r="AM600" s="83" t="s">
        <v>280</v>
      </c>
      <c r="AN600" s="83" t="s">
        <v>1599</v>
      </c>
      <c r="AO600" s="83" t="str">
        <f>IFERROR(__xludf.DUMMYFUNCTION("IF($AG600, ""DELETED"",TRIM(JOIN("" "",D600:E600)))"),"")</f>
        <v/>
      </c>
      <c r="AP600" s="83" t="str">
        <f t="shared" ref="AP600:AQ600" si="624">IF($AG600, "DELETED", TRIM(CONCATENATE(F600,I600,U600)))</f>
        <v/>
      </c>
      <c r="AQ600" s="83" t="str">
        <f t="shared" si="624"/>
        <v/>
      </c>
      <c r="AR600" s="83" t="str">
        <f>IFERROR(__xludf.DUMMYFUNCTION("IF($AG600, ""DELETED"", TRIM(JOIN("" "",AP600,AQ600)))"),"")</f>
        <v/>
      </c>
      <c r="AS600" s="127"/>
      <c r="AT600" s="128" t="b">
        <f t="shared" si="12"/>
        <v>0</v>
      </c>
      <c r="AU600" s="128" t="str">
        <f t="shared" si="13"/>
        <v/>
      </c>
      <c r="AV600" s="128" t="str">
        <f t="shared" si="14"/>
        <v/>
      </c>
      <c r="AW600" s="128" t="str">
        <f t="shared" si="15"/>
        <v/>
      </c>
      <c r="AX600" s="129" t="str">
        <f t="shared" si="16"/>
        <v/>
      </c>
      <c r="AY600" s="143"/>
      <c r="AZ600" s="130"/>
      <c r="BA600" s="131" t="str">
        <f t="shared" si="17"/>
        <v/>
      </c>
      <c r="BB600" s="143"/>
      <c r="BC600" s="143"/>
      <c r="BD600" s="132"/>
      <c r="BE600" s="141"/>
      <c r="BF600" s="134" t="str">
        <f t="shared" si="18"/>
        <v/>
      </c>
      <c r="BG600" s="135" t="str">
        <f t="shared" si="19"/>
        <v>FLB3604__44529_0.373101851851852___Negative_44529_0.500289351851852_</v>
      </c>
      <c r="BH600" s="136" t="str">
        <f t="shared" si="20"/>
        <v/>
      </c>
      <c r="BI600" s="141" t="s">
        <v>1600</v>
      </c>
      <c r="BJ600" s="137" t="str">
        <f t="shared" si="21"/>
        <v>FLE633</v>
      </c>
      <c r="BK600" s="138" t="b">
        <f t="shared" si="22"/>
        <v>0</v>
      </c>
      <c r="BL600" s="137" t="str">
        <f t="shared" si="23"/>
        <v/>
      </c>
      <c r="BM600" s="132"/>
      <c r="BN600" s="8" t="b">
        <f t="shared" si="24"/>
        <v>1</v>
      </c>
      <c r="BO600" s="139" t="b">
        <f t="shared" si="25"/>
        <v>0</v>
      </c>
      <c r="BP600" s="140" t="b">
        <f t="shared" si="26"/>
        <v>1</v>
      </c>
      <c r="BQ600" s="4"/>
      <c r="BR600" s="4" t="str">
        <f t="shared" si="27"/>
        <v/>
      </c>
      <c r="BS600" s="4"/>
      <c r="BT600" s="4"/>
    </row>
    <row r="601">
      <c r="A601" s="143" t="s">
        <v>1601</v>
      </c>
      <c r="B601" s="144">
        <v>44529.0</v>
      </c>
      <c r="C601" s="115">
        <v>0.3732986111111111</v>
      </c>
      <c r="D601" s="4"/>
      <c r="E601" s="143"/>
      <c r="F601" s="149"/>
      <c r="G601" s="147"/>
      <c r="H601" s="151"/>
      <c r="I601" s="4"/>
      <c r="J601" s="4"/>
      <c r="K601" s="4" t="s">
        <v>622</v>
      </c>
      <c r="L601" s="145">
        <v>44529.0</v>
      </c>
      <c r="M601" s="115">
        <v>0.5002893518518519</v>
      </c>
      <c r="N601" s="151"/>
      <c r="O601" s="4"/>
      <c r="P601" s="116" t="b">
        <f>IFNA(IF(VLOOKUP($A601,'Add from APT'!$AA$2:$AC808,3,FALSE)&gt;0,TRUE,FALSE),"ER - NOT IN APT")</f>
        <v>0</v>
      </c>
      <c r="Q601" s="82" t="str">
        <f>IF(ISLOGICAL(P601),IF(P601,"ER - REPS IN APT", IFNA(VLOOKUP($A601,RAW_APT!$A$3:$M808,7,FALSE),"ER - NOT IN APT")),P601)</f>
        <v>Result</v>
      </c>
      <c r="R601" s="117" t="b">
        <f t="shared" si="2"/>
        <v>1</v>
      </c>
      <c r="S601" s="116">
        <f t="shared" si="3"/>
        <v>1</v>
      </c>
      <c r="T601" s="148">
        <v>0.0</v>
      </c>
      <c r="U601" s="149"/>
      <c r="V601" s="147"/>
      <c r="W601" s="147"/>
      <c r="X601" s="120" t="b">
        <f t="shared" si="4"/>
        <v>0</v>
      </c>
      <c r="Y601" s="121" t="b">
        <v>0</v>
      </c>
      <c r="Z601" s="122" t="str">
        <f t="shared" si="5"/>
        <v/>
      </c>
      <c r="AA601" s="122" t="b">
        <f t="shared" si="6"/>
        <v>0</v>
      </c>
      <c r="AB601" s="147" t="b">
        <v>0</v>
      </c>
      <c r="AC601" s="148">
        <v>551.0</v>
      </c>
      <c r="AD601" s="149" t="b">
        <v>1</v>
      </c>
      <c r="AE601" s="125" t="str">
        <f t="shared" si="7"/>
        <v/>
      </c>
      <c r="AF601" s="117" t="b">
        <f t="shared" si="8"/>
        <v>0</v>
      </c>
      <c r="AG601" s="126" t="b">
        <f t="shared" si="9"/>
        <v>0</v>
      </c>
      <c r="AH601" s="148"/>
      <c r="AI601" s="150"/>
      <c r="AJ601" s="146"/>
      <c r="AK601" s="83" t="str">
        <f t="shared" si="10"/>
        <v>Negative</v>
      </c>
      <c r="AL601" s="147"/>
      <c r="AM601" s="83" t="s">
        <v>280</v>
      </c>
      <c r="AN601" s="83" t="s">
        <v>1602</v>
      </c>
      <c r="AO601" s="83" t="str">
        <f>IFERROR(__xludf.DUMMYFUNCTION("IF($AG601, ""DELETED"",TRIM(JOIN("" "",D601:E601)))"),"")</f>
        <v/>
      </c>
      <c r="AP601" s="83" t="str">
        <f t="shared" ref="AP601:AQ601" si="625">IF($AG601, "DELETED", TRIM(CONCATENATE(F601,I601,U601)))</f>
        <v/>
      </c>
      <c r="AQ601" s="83" t="str">
        <f t="shared" si="625"/>
        <v/>
      </c>
      <c r="AR601" s="83" t="str">
        <f>IFERROR(__xludf.DUMMYFUNCTION("IF($AG601, ""DELETED"", TRIM(JOIN("" "",AP601,AQ601)))"),"")</f>
        <v/>
      </c>
      <c r="AS601" s="127"/>
      <c r="AT601" s="128" t="b">
        <f t="shared" si="12"/>
        <v>0</v>
      </c>
      <c r="AU601" s="128" t="str">
        <f t="shared" si="13"/>
        <v/>
      </c>
      <c r="AV601" s="128" t="str">
        <f t="shared" si="14"/>
        <v/>
      </c>
      <c r="AW601" s="128" t="str">
        <f t="shared" si="15"/>
        <v/>
      </c>
      <c r="AX601" s="129" t="str">
        <f t="shared" si="16"/>
        <v/>
      </c>
      <c r="AY601" s="143"/>
      <c r="AZ601" s="130"/>
      <c r="BA601" s="131" t="str">
        <f t="shared" si="17"/>
        <v/>
      </c>
      <c r="BB601" s="143"/>
      <c r="BC601" s="143"/>
      <c r="BD601" s="132"/>
      <c r="BE601" s="141"/>
      <c r="BF601" s="134" t="str">
        <f t="shared" si="18"/>
        <v/>
      </c>
      <c r="BG601" s="135" t="str">
        <f t="shared" si="19"/>
        <v>FLB3126__44529_0.373298611111111___Negative_44529_0.500289351851852_</v>
      </c>
      <c r="BH601" s="136" t="str">
        <f t="shared" si="20"/>
        <v/>
      </c>
      <c r="BI601" s="141" t="s">
        <v>1603</v>
      </c>
      <c r="BJ601" s="137" t="str">
        <f t="shared" si="21"/>
        <v>FLE634</v>
      </c>
      <c r="BK601" s="138" t="b">
        <f t="shared" si="22"/>
        <v>0</v>
      </c>
      <c r="BL601" s="137" t="str">
        <f t="shared" si="23"/>
        <v/>
      </c>
      <c r="BM601" s="132"/>
      <c r="BN601" s="8" t="b">
        <f t="shared" si="24"/>
        <v>1</v>
      </c>
      <c r="BO601" s="139" t="b">
        <f t="shared" si="25"/>
        <v>0</v>
      </c>
      <c r="BP601" s="140" t="b">
        <f t="shared" si="26"/>
        <v>1</v>
      </c>
      <c r="BQ601" s="4"/>
      <c r="BR601" s="4" t="str">
        <f t="shared" si="27"/>
        <v/>
      </c>
      <c r="BS601" s="4"/>
      <c r="BT601" s="4"/>
    </row>
    <row r="602">
      <c r="A602" s="4" t="s">
        <v>1604</v>
      </c>
      <c r="B602" s="144">
        <v>44529.0</v>
      </c>
      <c r="C602" s="115">
        <v>0.38055555555555554</v>
      </c>
      <c r="D602" s="4"/>
      <c r="E602" s="143"/>
      <c r="F602" s="4"/>
      <c r="G602" s="4"/>
      <c r="H602" s="151"/>
      <c r="I602" s="4"/>
      <c r="J602" s="4"/>
      <c r="K602" s="4" t="s">
        <v>622</v>
      </c>
      <c r="L602" s="145">
        <v>44529.0</v>
      </c>
      <c r="M602" s="115">
        <v>0.5002893518518519</v>
      </c>
      <c r="N602" s="4"/>
      <c r="O602" s="4"/>
      <c r="P602" s="116" t="b">
        <f>IFNA(IF(VLOOKUP($A602,'Add from APT'!$AA$2:$AC808,3,FALSE)&gt;0,TRUE,FALSE),"ER - NOT IN APT")</f>
        <v>0</v>
      </c>
      <c r="Q602" s="82" t="str">
        <f>IF(ISLOGICAL(P602),IF(P602,"ER - REPS IN APT", IFNA(VLOOKUP($A602,RAW_APT!$A$3:$M808,7,FALSE),"ER - NOT IN APT")),P602)</f>
        <v>Result</v>
      </c>
      <c r="R602" s="117" t="b">
        <f t="shared" si="2"/>
        <v>1</v>
      </c>
      <c r="S602" s="116">
        <f t="shared" si="3"/>
        <v>1</v>
      </c>
      <c r="T602" s="146"/>
      <c r="U602" s="147"/>
      <c r="V602" s="147"/>
      <c r="W602" s="147"/>
      <c r="X602" s="120" t="b">
        <f t="shared" si="4"/>
        <v>0</v>
      </c>
      <c r="Y602" s="121" t="b">
        <v>0</v>
      </c>
      <c r="Z602" s="122" t="str">
        <f t="shared" si="5"/>
        <v/>
      </c>
      <c r="AA602" s="122" t="b">
        <f t="shared" si="6"/>
        <v>0</v>
      </c>
      <c r="AB602" s="147" t="b">
        <v>0</v>
      </c>
      <c r="AC602" s="148">
        <v>98.0</v>
      </c>
      <c r="AD602" s="149" t="b">
        <v>0</v>
      </c>
      <c r="AE602" s="125" t="str">
        <f t="shared" si="7"/>
        <v/>
      </c>
      <c r="AF602" s="117" t="b">
        <f t="shared" si="8"/>
        <v>0</v>
      </c>
      <c r="AG602" s="126" t="b">
        <f t="shared" si="9"/>
        <v>0</v>
      </c>
      <c r="AH602" s="148"/>
      <c r="AI602" s="150"/>
      <c r="AJ602" s="146"/>
      <c r="AK602" s="83" t="str">
        <f t="shared" si="10"/>
        <v>Negative</v>
      </c>
      <c r="AL602" s="147"/>
      <c r="AM602" s="83" t="s">
        <v>280</v>
      </c>
      <c r="AN602" s="83" t="s">
        <v>479</v>
      </c>
      <c r="AO602" s="83" t="str">
        <f>IFERROR(__xludf.DUMMYFUNCTION("IF($AG602, ""DELETED"",TRIM(JOIN("" "",D602:E602)))"),"")</f>
        <v/>
      </c>
      <c r="AP602" s="83" t="str">
        <f t="shared" ref="AP602:AQ602" si="626">IF($AG602, "DELETED", TRIM(CONCATENATE(F602,I602,U602)))</f>
        <v/>
      </c>
      <c r="AQ602" s="83" t="str">
        <f t="shared" si="626"/>
        <v/>
      </c>
      <c r="AR602" s="83" t="str">
        <f>IFERROR(__xludf.DUMMYFUNCTION("IF($AG602, ""DELETED"", TRIM(JOIN("" "",AP602,AQ602)))"),"")</f>
        <v/>
      </c>
      <c r="AS602" s="127"/>
      <c r="AT602" s="128" t="b">
        <f t="shared" si="12"/>
        <v>0</v>
      </c>
      <c r="AU602" s="128" t="str">
        <f t="shared" si="13"/>
        <v/>
      </c>
      <c r="AV602" s="128" t="str">
        <f t="shared" si="14"/>
        <v/>
      </c>
      <c r="AW602" s="128" t="str">
        <f t="shared" si="15"/>
        <v/>
      </c>
      <c r="AX602" s="129" t="str">
        <f t="shared" si="16"/>
        <v/>
      </c>
      <c r="AY602" s="143"/>
      <c r="AZ602" s="130"/>
      <c r="BA602" s="131" t="str">
        <f t="shared" si="17"/>
        <v/>
      </c>
      <c r="BB602" s="143"/>
      <c r="BC602" s="143"/>
      <c r="BD602" s="132"/>
      <c r="BE602" s="141"/>
      <c r="BF602" s="134" t="str">
        <f t="shared" si="18"/>
        <v/>
      </c>
      <c r="BG602" s="135" t="str">
        <f t="shared" si="19"/>
        <v>FLB3133__44529_0.380555555555556___Negative_44529_0.500289351851852_</v>
      </c>
      <c r="BH602" s="136" t="str">
        <f t="shared" si="20"/>
        <v/>
      </c>
      <c r="BI602" s="141" t="s">
        <v>1605</v>
      </c>
      <c r="BJ602" s="137" t="str">
        <f t="shared" si="21"/>
        <v>FLE635</v>
      </c>
      <c r="BK602" s="138" t="b">
        <f t="shared" si="22"/>
        <v>0</v>
      </c>
      <c r="BL602" s="137" t="str">
        <f t="shared" si="23"/>
        <v/>
      </c>
      <c r="BM602" s="132"/>
      <c r="BN602" s="8" t="b">
        <f t="shared" si="24"/>
        <v>1</v>
      </c>
      <c r="BO602" s="139" t="b">
        <f t="shared" si="25"/>
        <v>0</v>
      </c>
      <c r="BP602" s="140" t="b">
        <f t="shared" si="26"/>
        <v>1</v>
      </c>
      <c r="BQ602" s="4"/>
      <c r="BR602" s="4" t="str">
        <f t="shared" si="27"/>
        <v/>
      </c>
      <c r="BS602" s="4"/>
      <c r="BT602" s="4"/>
    </row>
    <row r="603">
      <c r="A603" s="143" t="s">
        <v>1606</v>
      </c>
      <c r="B603" s="144">
        <v>44529.0</v>
      </c>
      <c r="C603" s="115">
        <v>0.3816319444444444</v>
      </c>
      <c r="D603" s="4"/>
      <c r="E603" s="143"/>
      <c r="F603" s="149"/>
      <c r="G603" s="147"/>
      <c r="H603" s="151"/>
      <c r="I603" s="4"/>
      <c r="J603" s="4"/>
      <c r="K603" s="4" t="s">
        <v>622</v>
      </c>
      <c r="L603" s="145">
        <v>44529.0</v>
      </c>
      <c r="M603" s="115">
        <v>0.5002893518518519</v>
      </c>
      <c r="N603" s="151"/>
      <c r="O603" s="4"/>
      <c r="P603" s="116" t="b">
        <f>IFNA(IF(VLOOKUP($A603,'Add from APT'!$AA$2:$AC808,3,FALSE)&gt;0,TRUE,FALSE),"ER - NOT IN APT")</f>
        <v>0</v>
      </c>
      <c r="Q603" s="82" t="str">
        <f>IF(ISLOGICAL(P603),IF(P603,"ER - REPS IN APT", IFNA(VLOOKUP($A603,RAW_APT!$A$3:$M808,7,FALSE),"ER - NOT IN APT")),P603)</f>
        <v>Result</v>
      </c>
      <c r="R603" s="117" t="b">
        <f t="shared" si="2"/>
        <v>1</v>
      </c>
      <c r="S603" s="116">
        <f t="shared" si="3"/>
        <v>1</v>
      </c>
      <c r="T603" s="148">
        <v>0.0</v>
      </c>
      <c r="U603" s="149"/>
      <c r="V603" s="147"/>
      <c r="W603" s="147"/>
      <c r="X603" s="120" t="b">
        <f t="shared" si="4"/>
        <v>0</v>
      </c>
      <c r="Y603" s="121" t="b">
        <v>0</v>
      </c>
      <c r="Z603" s="122" t="str">
        <f t="shared" si="5"/>
        <v/>
      </c>
      <c r="AA603" s="122" t="b">
        <f t="shared" si="6"/>
        <v>0</v>
      </c>
      <c r="AB603" s="147" t="b">
        <v>0</v>
      </c>
      <c r="AC603" s="148">
        <v>550.0</v>
      </c>
      <c r="AD603" s="149" t="b">
        <v>1</v>
      </c>
      <c r="AE603" s="125" t="str">
        <f t="shared" si="7"/>
        <v/>
      </c>
      <c r="AF603" s="117" t="b">
        <f t="shared" si="8"/>
        <v>0</v>
      </c>
      <c r="AG603" s="126" t="b">
        <f t="shared" si="9"/>
        <v>0</v>
      </c>
      <c r="AH603" s="148"/>
      <c r="AI603" s="150">
        <v>6.0</v>
      </c>
      <c r="AJ603" s="146"/>
      <c r="AK603" s="83" t="str">
        <f t="shared" si="10"/>
        <v>Negative</v>
      </c>
      <c r="AL603" s="147"/>
      <c r="AM603" s="83" t="s">
        <v>280</v>
      </c>
      <c r="AN603" s="83" t="s">
        <v>610</v>
      </c>
      <c r="AO603" s="83" t="str">
        <f>IFERROR(__xludf.DUMMYFUNCTION("IF($AG603, ""DELETED"",TRIM(JOIN("" "",D603:E603)))"),"")</f>
        <v/>
      </c>
      <c r="AP603" s="83" t="str">
        <f t="shared" ref="AP603:AQ603" si="627">IF($AG603, "DELETED", TRIM(CONCATENATE(F603,I603,U603)))</f>
        <v/>
      </c>
      <c r="AQ603" s="83" t="str">
        <f t="shared" si="627"/>
        <v/>
      </c>
      <c r="AR603" s="83" t="str">
        <f>IFERROR(__xludf.DUMMYFUNCTION("IF($AG603, ""DELETED"", TRIM(JOIN("" "",AP603,AQ603)))"),"")</f>
        <v/>
      </c>
      <c r="AS603" s="127"/>
      <c r="AT603" s="128" t="b">
        <f t="shared" si="12"/>
        <v>0</v>
      </c>
      <c r="AU603" s="128" t="str">
        <f t="shared" si="13"/>
        <v/>
      </c>
      <c r="AV603" s="128" t="str">
        <f t="shared" si="14"/>
        <v/>
      </c>
      <c r="AW603" s="128" t="str">
        <f t="shared" si="15"/>
        <v/>
      </c>
      <c r="AX603" s="129" t="str">
        <f t="shared" si="16"/>
        <v/>
      </c>
      <c r="AY603" s="143"/>
      <c r="AZ603" s="130"/>
      <c r="BA603" s="131" t="str">
        <f t="shared" si="17"/>
        <v/>
      </c>
      <c r="BB603" s="143"/>
      <c r="BC603" s="143"/>
      <c r="BD603" s="132"/>
      <c r="BE603" s="141"/>
      <c r="BF603" s="134" t="str">
        <f t="shared" si="18"/>
        <v/>
      </c>
      <c r="BG603" s="135" t="str">
        <f t="shared" si="19"/>
        <v>FLB3130__44529_0.381631944444444___Negative_44529_0.500289351851852_</v>
      </c>
      <c r="BH603" s="136" t="str">
        <f t="shared" si="20"/>
        <v/>
      </c>
      <c r="BI603" s="141" t="s">
        <v>1607</v>
      </c>
      <c r="BJ603" s="137" t="str">
        <f t="shared" si="21"/>
        <v>FLE636</v>
      </c>
      <c r="BK603" s="138" t="b">
        <f t="shared" si="22"/>
        <v>0</v>
      </c>
      <c r="BL603" s="137" t="str">
        <f t="shared" si="23"/>
        <v/>
      </c>
      <c r="BM603" s="132"/>
      <c r="BN603" s="8" t="b">
        <f t="shared" si="24"/>
        <v>1</v>
      </c>
      <c r="BO603" s="139" t="b">
        <f t="shared" si="25"/>
        <v>0</v>
      </c>
      <c r="BP603" s="140" t="b">
        <f t="shared" si="26"/>
        <v>1</v>
      </c>
      <c r="BQ603" s="4"/>
      <c r="BR603" s="4" t="str">
        <f t="shared" si="27"/>
        <v/>
      </c>
      <c r="BS603" s="4"/>
      <c r="BT603" s="4"/>
    </row>
    <row r="604">
      <c r="A604" s="4" t="s">
        <v>1608</v>
      </c>
      <c r="B604" s="144">
        <v>44529.0</v>
      </c>
      <c r="C604" s="115">
        <v>0.39413194444444444</v>
      </c>
      <c r="D604" s="4"/>
      <c r="E604" s="143"/>
      <c r="F604" s="4"/>
      <c r="G604" s="4"/>
      <c r="H604" s="151"/>
      <c r="I604" s="4"/>
      <c r="J604" s="4"/>
      <c r="K604" s="4" t="s">
        <v>622</v>
      </c>
      <c r="L604" s="145">
        <v>44529.0</v>
      </c>
      <c r="M604" s="115">
        <v>0.5002893518518519</v>
      </c>
      <c r="N604" s="4"/>
      <c r="O604" s="4"/>
      <c r="P604" s="116" t="b">
        <f>IFNA(IF(VLOOKUP($A604,'Add from APT'!$AA$2:$AC808,3,FALSE)&gt;0,TRUE,FALSE),"ER - NOT IN APT")</f>
        <v>0</v>
      </c>
      <c r="Q604" s="82" t="str">
        <f>IF(ISLOGICAL(P604),IF(P604,"ER - REPS IN APT", IFNA(VLOOKUP($A604,RAW_APT!$A$3:$M808,7,FALSE),"ER - NOT IN APT")),P604)</f>
        <v>Result</v>
      </c>
      <c r="R604" s="117" t="b">
        <f t="shared" si="2"/>
        <v>1</v>
      </c>
      <c r="S604" s="116">
        <f t="shared" si="3"/>
        <v>1</v>
      </c>
      <c r="T604" s="146"/>
      <c r="U604" s="147"/>
      <c r="V604" s="147"/>
      <c r="W604" s="147"/>
      <c r="X604" s="120" t="b">
        <f t="shared" si="4"/>
        <v>0</v>
      </c>
      <c r="Y604" s="121" t="b">
        <v>0</v>
      </c>
      <c r="Z604" s="122" t="str">
        <f t="shared" si="5"/>
        <v/>
      </c>
      <c r="AA604" s="122" t="b">
        <f t="shared" si="6"/>
        <v>0</v>
      </c>
      <c r="AB604" s="147" t="b">
        <v>0</v>
      </c>
      <c r="AC604" s="148">
        <v>97.0</v>
      </c>
      <c r="AD604" s="149" t="b">
        <v>0</v>
      </c>
      <c r="AE604" s="125" t="str">
        <f t="shared" si="7"/>
        <v/>
      </c>
      <c r="AF604" s="117" t="b">
        <f t="shared" si="8"/>
        <v>0</v>
      </c>
      <c r="AG604" s="126" t="b">
        <f t="shared" si="9"/>
        <v>0</v>
      </c>
      <c r="AH604" s="148"/>
      <c r="AI604" s="150"/>
      <c r="AJ604" s="146"/>
      <c r="AK604" s="83" t="str">
        <f t="shared" si="10"/>
        <v>Negative</v>
      </c>
      <c r="AL604" s="147"/>
      <c r="AM604" s="83" t="s">
        <v>280</v>
      </c>
      <c r="AN604" s="83" t="s">
        <v>473</v>
      </c>
      <c r="AO604" s="83" t="str">
        <f>IFERROR(__xludf.DUMMYFUNCTION("IF($AG604, ""DELETED"",TRIM(JOIN("" "",D604:E604)))"),"")</f>
        <v/>
      </c>
      <c r="AP604" s="83" t="str">
        <f t="shared" ref="AP604:AQ604" si="628">IF($AG604, "DELETED", TRIM(CONCATENATE(F604,I604,U604)))</f>
        <v/>
      </c>
      <c r="AQ604" s="83" t="str">
        <f t="shared" si="628"/>
        <v/>
      </c>
      <c r="AR604" s="83" t="str">
        <f>IFERROR(__xludf.DUMMYFUNCTION("IF($AG604, ""DELETED"", TRIM(JOIN("" "",AP604,AQ604)))"),"")</f>
        <v/>
      </c>
      <c r="AS604" s="127"/>
      <c r="AT604" s="128" t="b">
        <f t="shared" si="12"/>
        <v>0</v>
      </c>
      <c r="AU604" s="128" t="str">
        <f t="shared" si="13"/>
        <v/>
      </c>
      <c r="AV604" s="128" t="str">
        <f t="shared" si="14"/>
        <v/>
      </c>
      <c r="AW604" s="128" t="str">
        <f t="shared" si="15"/>
        <v/>
      </c>
      <c r="AX604" s="129" t="str">
        <f t="shared" si="16"/>
        <v/>
      </c>
      <c r="AY604" s="143"/>
      <c r="AZ604" s="130"/>
      <c r="BA604" s="131" t="str">
        <f t="shared" si="17"/>
        <v/>
      </c>
      <c r="BB604" s="143"/>
      <c r="BC604" s="143"/>
      <c r="BD604" s="132"/>
      <c r="BE604" s="141"/>
      <c r="BF604" s="134" t="str">
        <f t="shared" si="18"/>
        <v/>
      </c>
      <c r="BG604" s="135" t="str">
        <f t="shared" si="19"/>
        <v>FLB3602__44529_0.394131944444444___Negative_44529_0.500289351851852_</v>
      </c>
      <c r="BH604" s="136" t="str">
        <f t="shared" si="20"/>
        <v/>
      </c>
      <c r="BI604" s="141" t="s">
        <v>1609</v>
      </c>
      <c r="BJ604" s="137" t="str">
        <f t="shared" si="21"/>
        <v>FLE637</v>
      </c>
      <c r="BK604" s="138" t="b">
        <f t="shared" si="22"/>
        <v>0</v>
      </c>
      <c r="BL604" s="137" t="str">
        <f t="shared" si="23"/>
        <v/>
      </c>
      <c r="BM604" s="132"/>
      <c r="BN604" s="8" t="b">
        <f t="shared" si="24"/>
        <v>1</v>
      </c>
      <c r="BO604" s="139" t="b">
        <f t="shared" si="25"/>
        <v>0</v>
      </c>
      <c r="BP604" s="140" t="b">
        <f t="shared" si="26"/>
        <v>1</v>
      </c>
      <c r="BQ604" s="4"/>
      <c r="BR604" s="4" t="str">
        <f t="shared" si="27"/>
        <v/>
      </c>
      <c r="BS604" s="4"/>
      <c r="BT604" s="4"/>
    </row>
    <row r="605">
      <c r="A605" s="4" t="s">
        <v>1610</v>
      </c>
      <c r="B605" s="144">
        <v>44530.0</v>
      </c>
      <c r="C605" s="115">
        <v>0.24524305555555556</v>
      </c>
      <c r="D605" s="4"/>
      <c r="E605" s="143"/>
      <c r="F605" s="4"/>
      <c r="G605" s="4"/>
      <c r="H605" s="151"/>
      <c r="I605" s="4"/>
      <c r="J605" s="4"/>
      <c r="K605" s="4" t="s">
        <v>622</v>
      </c>
      <c r="L605" s="145">
        <v>44531.0</v>
      </c>
      <c r="M605" s="115">
        <v>0.4507407407407407</v>
      </c>
      <c r="N605" s="4"/>
      <c r="O605" s="4"/>
      <c r="P605" s="116" t="b">
        <f>IFNA(IF(VLOOKUP($A605,'Add from APT'!$AA$2:$AC808,3,FALSE)&gt;0,TRUE,FALSE),"ER - NOT IN APT")</f>
        <v>0</v>
      </c>
      <c r="Q605" s="82" t="str">
        <f>IF(ISLOGICAL(P605),IF(P605,"ER - REPS IN APT", IFNA(VLOOKUP($A605,RAW_APT!$A$3:$M808,7,FALSE),"ER - NOT IN APT")),P605)</f>
        <v>Result</v>
      </c>
      <c r="R605" s="117" t="b">
        <f t="shared" si="2"/>
        <v>1</v>
      </c>
      <c r="S605" s="116">
        <f t="shared" si="3"/>
        <v>1</v>
      </c>
      <c r="T605" s="146"/>
      <c r="U605" s="147"/>
      <c r="V605" s="147"/>
      <c r="W605" s="147"/>
      <c r="X605" s="120" t="b">
        <f t="shared" si="4"/>
        <v>0</v>
      </c>
      <c r="Y605" s="121" t="b">
        <v>0</v>
      </c>
      <c r="Z605" s="122" t="str">
        <f t="shared" si="5"/>
        <v/>
      </c>
      <c r="AA605" s="122" t="b">
        <f t="shared" si="6"/>
        <v>0</v>
      </c>
      <c r="AB605" s="147" t="b">
        <v>0</v>
      </c>
      <c r="AC605" s="148">
        <v>96.0</v>
      </c>
      <c r="AD605" s="149" t="b">
        <v>0</v>
      </c>
      <c r="AE605" s="125" t="str">
        <f t="shared" si="7"/>
        <v/>
      </c>
      <c r="AF605" s="117" t="b">
        <f t="shared" si="8"/>
        <v>0</v>
      </c>
      <c r="AG605" s="126" t="b">
        <f t="shared" si="9"/>
        <v>0</v>
      </c>
      <c r="AH605" s="148"/>
      <c r="AI605" s="150"/>
      <c r="AJ605" s="146"/>
      <c r="AK605" s="83" t="str">
        <f t="shared" si="10"/>
        <v>Negative</v>
      </c>
      <c r="AL605" s="147"/>
      <c r="AM605" s="83" t="s">
        <v>280</v>
      </c>
      <c r="AN605" s="83" t="s">
        <v>437</v>
      </c>
      <c r="AO605" s="83" t="str">
        <f>IFERROR(__xludf.DUMMYFUNCTION("IF($AG605, ""DELETED"",TRIM(JOIN("" "",D605:E605)))"),"")</f>
        <v/>
      </c>
      <c r="AP605" s="83" t="str">
        <f t="shared" ref="AP605:AQ605" si="629">IF($AG605, "DELETED", TRIM(CONCATENATE(F605,I605,U605)))</f>
        <v/>
      </c>
      <c r="AQ605" s="83" t="str">
        <f t="shared" si="629"/>
        <v/>
      </c>
      <c r="AR605" s="83" t="str">
        <f>IFERROR(__xludf.DUMMYFUNCTION("IF($AG605, ""DELETED"", TRIM(JOIN("" "",AP605,AQ605)))"),"")</f>
        <v/>
      </c>
      <c r="AS605" s="127"/>
      <c r="AT605" s="128" t="b">
        <f t="shared" si="12"/>
        <v>0</v>
      </c>
      <c r="AU605" s="128" t="str">
        <f t="shared" si="13"/>
        <v/>
      </c>
      <c r="AV605" s="128" t="str">
        <f t="shared" si="14"/>
        <v/>
      </c>
      <c r="AW605" s="128" t="str">
        <f t="shared" si="15"/>
        <v/>
      </c>
      <c r="AX605" s="129" t="str">
        <f t="shared" si="16"/>
        <v/>
      </c>
      <c r="AY605" s="143"/>
      <c r="AZ605" s="130"/>
      <c r="BA605" s="131" t="str">
        <f t="shared" si="17"/>
        <v/>
      </c>
      <c r="BB605" s="143"/>
      <c r="BC605" s="143"/>
      <c r="BD605" s="132"/>
      <c r="BE605" s="141"/>
      <c r="BF605" s="134" t="str">
        <f t="shared" si="18"/>
        <v/>
      </c>
      <c r="BG605" s="135" t="str">
        <f t="shared" si="19"/>
        <v>FLB3591__44530_0.245243055555556___Negative_44531_0.450740740740741_</v>
      </c>
      <c r="BH605" s="136" t="str">
        <f t="shared" si="20"/>
        <v/>
      </c>
      <c r="BI605" s="141" t="s">
        <v>1611</v>
      </c>
      <c r="BJ605" s="137" t="str">
        <f t="shared" si="21"/>
        <v>FLE638</v>
      </c>
      <c r="BK605" s="138" t="b">
        <f t="shared" si="22"/>
        <v>0</v>
      </c>
      <c r="BL605" s="137" t="str">
        <f t="shared" si="23"/>
        <v/>
      </c>
      <c r="BM605" s="132"/>
      <c r="BN605" s="8" t="b">
        <f t="shared" si="24"/>
        <v>1</v>
      </c>
      <c r="BO605" s="139" t="b">
        <f t="shared" si="25"/>
        <v>0</v>
      </c>
      <c r="BP605" s="140" t="b">
        <f t="shared" si="26"/>
        <v>1</v>
      </c>
      <c r="BQ605" s="4"/>
      <c r="BR605" s="4" t="str">
        <f t="shared" si="27"/>
        <v/>
      </c>
      <c r="BS605" s="4"/>
      <c r="BT605" s="4"/>
    </row>
    <row r="606">
      <c r="A606" s="4" t="s">
        <v>1612</v>
      </c>
      <c r="B606" s="144">
        <v>44530.0</v>
      </c>
      <c r="C606" s="115">
        <v>0.29881944444444447</v>
      </c>
      <c r="D606" s="4"/>
      <c r="E606" s="143"/>
      <c r="F606" s="4"/>
      <c r="G606" s="4"/>
      <c r="H606" s="151"/>
      <c r="I606" s="4"/>
      <c r="J606" s="4"/>
      <c r="K606" s="4" t="s">
        <v>622</v>
      </c>
      <c r="L606" s="145">
        <v>44532.0</v>
      </c>
      <c r="M606" s="115">
        <v>0.45427083333333335</v>
      </c>
      <c r="N606" s="4"/>
      <c r="O606" s="4"/>
      <c r="P606" s="116" t="b">
        <f>IFNA(IF(VLOOKUP($A606,'Add from APT'!$AA$2:$AC808,3,FALSE)&gt;0,TRUE,FALSE),"ER - NOT IN APT")</f>
        <v>0</v>
      </c>
      <c r="Q606" s="82" t="str">
        <f>IF(ISLOGICAL(P606),IF(P606,"ER - REPS IN APT", IFNA(VLOOKUP($A606,RAW_APT!$A$3:$M808,7,FALSE),"ER - NOT IN APT")),P606)</f>
        <v>Result</v>
      </c>
      <c r="R606" s="117" t="b">
        <f t="shared" si="2"/>
        <v>1</v>
      </c>
      <c r="S606" s="116">
        <f t="shared" si="3"/>
        <v>1</v>
      </c>
      <c r="T606" s="146"/>
      <c r="U606" s="147"/>
      <c r="V606" s="147"/>
      <c r="W606" s="147"/>
      <c r="X606" s="120" t="b">
        <f t="shared" si="4"/>
        <v>0</v>
      </c>
      <c r="Y606" s="121" t="b">
        <v>0</v>
      </c>
      <c r="Z606" s="122" t="str">
        <f t="shared" si="5"/>
        <v/>
      </c>
      <c r="AA606" s="122" t="b">
        <f t="shared" si="6"/>
        <v>0</v>
      </c>
      <c r="AB606" s="147" t="b">
        <v>0</v>
      </c>
      <c r="AC606" s="148">
        <v>95.0</v>
      </c>
      <c r="AD606" s="149" t="b">
        <v>0</v>
      </c>
      <c r="AE606" s="125" t="str">
        <f t="shared" si="7"/>
        <v/>
      </c>
      <c r="AF606" s="117" t="b">
        <f t="shared" si="8"/>
        <v>0</v>
      </c>
      <c r="AG606" s="126" t="b">
        <f t="shared" si="9"/>
        <v>0</v>
      </c>
      <c r="AH606" s="148"/>
      <c r="AI606" s="150"/>
      <c r="AJ606" s="146"/>
      <c r="AK606" s="83" t="str">
        <f t="shared" si="10"/>
        <v>Negative</v>
      </c>
      <c r="AL606" s="147"/>
      <c r="AM606" s="83" t="s">
        <v>280</v>
      </c>
      <c r="AN606" s="83" t="s">
        <v>695</v>
      </c>
      <c r="AO606" s="83" t="str">
        <f>IFERROR(__xludf.DUMMYFUNCTION("IF($AG606, ""DELETED"",TRIM(JOIN("" "",D606:E606)))"),"")</f>
        <v/>
      </c>
      <c r="AP606" s="83" t="str">
        <f t="shared" ref="AP606:AQ606" si="630">IF($AG606, "DELETED", TRIM(CONCATENATE(F606,I606,U606)))</f>
        <v/>
      </c>
      <c r="AQ606" s="83" t="str">
        <f t="shared" si="630"/>
        <v/>
      </c>
      <c r="AR606" s="83" t="str">
        <f>IFERROR(__xludf.DUMMYFUNCTION("IF($AG606, ""DELETED"", TRIM(JOIN("" "",AP606,AQ606)))"),"")</f>
        <v/>
      </c>
      <c r="AS606" s="127"/>
      <c r="AT606" s="128" t="b">
        <f t="shared" si="12"/>
        <v>0</v>
      </c>
      <c r="AU606" s="128" t="str">
        <f t="shared" si="13"/>
        <v/>
      </c>
      <c r="AV606" s="128" t="str">
        <f t="shared" si="14"/>
        <v/>
      </c>
      <c r="AW606" s="128" t="str">
        <f t="shared" si="15"/>
        <v/>
      </c>
      <c r="AX606" s="129" t="str">
        <f t="shared" si="16"/>
        <v/>
      </c>
      <c r="AY606" s="143"/>
      <c r="AZ606" s="130"/>
      <c r="BA606" s="131" t="str">
        <f t="shared" si="17"/>
        <v/>
      </c>
      <c r="BB606" s="143"/>
      <c r="BC606" s="143"/>
      <c r="BD606" s="132"/>
      <c r="BE606" s="141"/>
      <c r="BF606" s="134" t="str">
        <f t="shared" si="18"/>
        <v/>
      </c>
      <c r="BG606" s="135" t="str">
        <f t="shared" si="19"/>
        <v>FLB3610__44530_0.298819444444445___Negative_44532_0.454270833333333_</v>
      </c>
      <c r="BH606" s="136" t="str">
        <f t="shared" si="20"/>
        <v/>
      </c>
      <c r="BI606" s="141" t="s">
        <v>1613</v>
      </c>
      <c r="BJ606" s="137" t="str">
        <f t="shared" si="21"/>
        <v>FLE639</v>
      </c>
      <c r="BK606" s="138" t="b">
        <f t="shared" si="22"/>
        <v>0</v>
      </c>
      <c r="BL606" s="137" t="str">
        <f t="shared" si="23"/>
        <v/>
      </c>
      <c r="BM606" s="132"/>
      <c r="BN606" s="8" t="b">
        <f t="shared" si="24"/>
        <v>1</v>
      </c>
      <c r="BO606" s="139" t="b">
        <f t="shared" si="25"/>
        <v>0</v>
      </c>
      <c r="BP606" s="140" t="b">
        <f t="shared" si="26"/>
        <v>1</v>
      </c>
      <c r="BQ606" s="4"/>
      <c r="BR606" s="4" t="str">
        <f t="shared" si="27"/>
        <v/>
      </c>
      <c r="BS606" s="4"/>
      <c r="BT606" s="4"/>
    </row>
    <row r="607">
      <c r="A607" s="143" t="s">
        <v>1614</v>
      </c>
      <c r="B607" s="144">
        <v>44530.0</v>
      </c>
      <c r="C607" s="115">
        <v>0.3190046296296296</v>
      </c>
      <c r="D607" s="4"/>
      <c r="E607" s="143"/>
      <c r="F607" s="149"/>
      <c r="G607" s="147"/>
      <c r="H607" s="151"/>
      <c r="I607" s="4"/>
      <c r="J607" s="4"/>
      <c r="K607" s="4" t="s">
        <v>622</v>
      </c>
      <c r="L607" s="145">
        <v>44532.0</v>
      </c>
      <c r="M607" s="115">
        <v>0.45427083333333335</v>
      </c>
      <c r="N607" s="151"/>
      <c r="O607" s="4"/>
      <c r="P607" s="116" t="b">
        <f>IFNA(IF(VLOOKUP($A607,'Add from APT'!$AA$2:$AC808,3,FALSE)&gt;0,TRUE,FALSE),"ER - NOT IN APT")</f>
        <v>0</v>
      </c>
      <c r="Q607" s="82" t="str">
        <f>IF(ISLOGICAL(P607),IF(P607,"ER - REPS IN APT", IFNA(VLOOKUP($A607,RAW_APT!$A$3:$M808,7,FALSE),"ER - NOT IN APT")),P607)</f>
        <v>Result</v>
      </c>
      <c r="R607" s="117" t="b">
        <f t="shared" si="2"/>
        <v>1</v>
      </c>
      <c r="S607" s="116">
        <f t="shared" si="3"/>
        <v>1</v>
      </c>
      <c r="T607" s="148">
        <v>0.0</v>
      </c>
      <c r="U607" s="149"/>
      <c r="V607" s="147"/>
      <c r="W607" s="147"/>
      <c r="X607" s="120" t="b">
        <f t="shared" si="4"/>
        <v>0</v>
      </c>
      <c r="Y607" s="121" t="b">
        <v>0</v>
      </c>
      <c r="Z607" s="122" t="str">
        <f t="shared" si="5"/>
        <v/>
      </c>
      <c r="AA607" s="122" t="b">
        <f t="shared" si="6"/>
        <v>0</v>
      </c>
      <c r="AB607" s="147" t="b">
        <v>0</v>
      </c>
      <c r="AC607" s="148">
        <v>549.0</v>
      </c>
      <c r="AD607" s="149" t="b">
        <v>1</v>
      </c>
      <c r="AE607" s="125" t="str">
        <f t="shared" si="7"/>
        <v/>
      </c>
      <c r="AF607" s="117" t="b">
        <f t="shared" si="8"/>
        <v>0</v>
      </c>
      <c r="AG607" s="126" t="b">
        <f t="shared" si="9"/>
        <v>0</v>
      </c>
      <c r="AH607" s="148"/>
      <c r="AI607" s="150"/>
      <c r="AJ607" s="146"/>
      <c r="AK607" s="83" t="str">
        <f t="shared" si="10"/>
        <v>Negative</v>
      </c>
      <c r="AL607" s="147"/>
      <c r="AM607" s="83" t="s">
        <v>280</v>
      </c>
      <c r="AN607" s="83" t="s">
        <v>1615</v>
      </c>
      <c r="AO607" s="83" t="str">
        <f>IFERROR(__xludf.DUMMYFUNCTION("IF($AG607, ""DELETED"",TRIM(JOIN("" "",D607:E607)))"),"")</f>
        <v/>
      </c>
      <c r="AP607" s="83" t="str">
        <f t="shared" ref="AP607:AQ607" si="631">IF($AG607, "DELETED", TRIM(CONCATENATE(F607,I607,U607)))</f>
        <v/>
      </c>
      <c r="AQ607" s="83" t="str">
        <f t="shared" si="631"/>
        <v/>
      </c>
      <c r="AR607" s="83" t="str">
        <f>IFERROR(__xludf.DUMMYFUNCTION("IF($AG607, ""DELETED"", TRIM(JOIN("" "",AP607,AQ607)))"),"")</f>
        <v/>
      </c>
      <c r="AS607" s="127"/>
      <c r="AT607" s="128" t="b">
        <f t="shared" si="12"/>
        <v>0</v>
      </c>
      <c r="AU607" s="128" t="str">
        <f t="shared" si="13"/>
        <v/>
      </c>
      <c r="AV607" s="128" t="str">
        <f t="shared" si="14"/>
        <v/>
      </c>
      <c r="AW607" s="128" t="str">
        <f t="shared" si="15"/>
        <v/>
      </c>
      <c r="AX607" s="129" t="str">
        <f t="shared" si="16"/>
        <v/>
      </c>
      <c r="AY607" s="143"/>
      <c r="AZ607" s="130"/>
      <c r="BA607" s="131" t="str">
        <f t="shared" si="17"/>
        <v/>
      </c>
      <c r="BB607" s="143"/>
      <c r="BC607" s="143"/>
      <c r="BD607" s="132"/>
      <c r="BE607" s="141"/>
      <c r="BF607" s="134" t="str">
        <f t="shared" si="18"/>
        <v/>
      </c>
      <c r="BG607" s="135" t="str">
        <f t="shared" si="19"/>
        <v>FLB3128__44530_0.31900462962963___Negative_44532_0.454270833333333_</v>
      </c>
      <c r="BH607" s="136" t="str">
        <f t="shared" si="20"/>
        <v/>
      </c>
      <c r="BI607" s="141" t="s">
        <v>1616</v>
      </c>
      <c r="BJ607" s="137" t="str">
        <f t="shared" si="21"/>
        <v>FLE640</v>
      </c>
      <c r="BK607" s="138" t="b">
        <f t="shared" si="22"/>
        <v>0</v>
      </c>
      <c r="BL607" s="137" t="str">
        <f t="shared" si="23"/>
        <v/>
      </c>
      <c r="BM607" s="132"/>
      <c r="BN607" s="8" t="b">
        <f t="shared" si="24"/>
        <v>1</v>
      </c>
      <c r="BO607" s="139" t="b">
        <f t="shared" si="25"/>
        <v>0</v>
      </c>
      <c r="BP607" s="140" t="b">
        <f t="shared" si="26"/>
        <v>1</v>
      </c>
      <c r="BQ607" s="4"/>
      <c r="BR607" s="4" t="str">
        <f t="shared" si="27"/>
        <v/>
      </c>
      <c r="BS607" s="4"/>
      <c r="BT607" s="4"/>
    </row>
    <row r="608">
      <c r="A608" s="143" t="s">
        <v>1617</v>
      </c>
      <c r="B608" s="144">
        <v>44531.0</v>
      </c>
      <c r="C608" s="115">
        <v>0.2828819444444444</v>
      </c>
      <c r="D608" s="4"/>
      <c r="E608" s="143"/>
      <c r="F608" s="149"/>
      <c r="G608" s="147"/>
      <c r="H608" s="151"/>
      <c r="I608" s="4"/>
      <c r="J608" s="4"/>
      <c r="K608" s="4" t="s">
        <v>622</v>
      </c>
      <c r="L608" s="145">
        <v>44531.0</v>
      </c>
      <c r="M608" s="115">
        <v>0.4507407407407407</v>
      </c>
      <c r="N608" s="151"/>
      <c r="O608" s="4"/>
      <c r="P608" s="116" t="b">
        <f>IFNA(IF(VLOOKUP($A608,'Add from APT'!$AA$2:$AC808,3,FALSE)&gt;0,TRUE,FALSE),"ER - NOT IN APT")</f>
        <v>0</v>
      </c>
      <c r="Q608" s="82" t="str">
        <f>IF(ISLOGICAL(P608),IF(P608,"ER - REPS IN APT", IFNA(VLOOKUP($A608,RAW_APT!$A$3:$M808,7,FALSE),"ER - NOT IN APT")),P608)</f>
        <v>Result</v>
      </c>
      <c r="R608" s="117" t="b">
        <f t="shared" si="2"/>
        <v>1</v>
      </c>
      <c r="S608" s="116">
        <f t="shared" si="3"/>
        <v>1</v>
      </c>
      <c r="T608" s="148">
        <v>0.0</v>
      </c>
      <c r="U608" s="149"/>
      <c r="V608" s="147"/>
      <c r="W608" s="147"/>
      <c r="X608" s="120" t="b">
        <f t="shared" si="4"/>
        <v>0</v>
      </c>
      <c r="Y608" s="121" t="b">
        <v>0</v>
      </c>
      <c r="Z608" s="122" t="str">
        <f t="shared" si="5"/>
        <v/>
      </c>
      <c r="AA608" s="122" t="b">
        <f t="shared" si="6"/>
        <v>0</v>
      </c>
      <c r="AB608" s="147" t="b">
        <v>0</v>
      </c>
      <c r="AC608" s="148">
        <v>548.0</v>
      </c>
      <c r="AD608" s="149" t="b">
        <v>1</v>
      </c>
      <c r="AE608" s="125" t="str">
        <f t="shared" si="7"/>
        <v/>
      </c>
      <c r="AF608" s="117" t="b">
        <f t="shared" si="8"/>
        <v>0</v>
      </c>
      <c r="AG608" s="126" t="b">
        <f t="shared" si="9"/>
        <v>0</v>
      </c>
      <c r="AH608" s="148"/>
      <c r="AI608" s="150"/>
      <c r="AJ608" s="146"/>
      <c r="AK608" s="83" t="str">
        <f t="shared" si="10"/>
        <v>Negative</v>
      </c>
      <c r="AL608" s="147"/>
      <c r="AM608" s="83" t="s">
        <v>373</v>
      </c>
      <c r="AN608" s="83" t="s">
        <v>1081</v>
      </c>
      <c r="AO608" s="83" t="str">
        <f>IFERROR(__xludf.DUMMYFUNCTION("IF($AG608, ""DELETED"",TRIM(JOIN("" "",D608:E608)))"),"")</f>
        <v/>
      </c>
      <c r="AP608" s="83" t="str">
        <f t="shared" ref="AP608:AQ608" si="632">IF($AG608, "DELETED", TRIM(CONCATENATE(F608,I608,U608)))</f>
        <v/>
      </c>
      <c r="AQ608" s="83" t="str">
        <f t="shared" si="632"/>
        <v/>
      </c>
      <c r="AR608" s="83" t="str">
        <f>IFERROR(__xludf.DUMMYFUNCTION("IF($AG608, ""DELETED"", TRIM(JOIN("" "",AP608,AQ608)))"),"")</f>
        <v/>
      </c>
      <c r="AS608" s="127"/>
      <c r="AT608" s="128" t="b">
        <f t="shared" si="12"/>
        <v>0</v>
      </c>
      <c r="AU608" s="128" t="str">
        <f t="shared" si="13"/>
        <v/>
      </c>
      <c r="AV608" s="128" t="str">
        <f t="shared" si="14"/>
        <v/>
      </c>
      <c r="AW608" s="128" t="str">
        <f t="shared" si="15"/>
        <v/>
      </c>
      <c r="AX608" s="129" t="str">
        <f t="shared" si="16"/>
        <v/>
      </c>
      <c r="AY608" s="143"/>
      <c r="AZ608" s="130"/>
      <c r="BA608" s="131" t="str">
        <f t="shared" si="17"/>
        <v/>
      </c>
      <c r="BB608" s="143"/>
      <c r="BC608" s="143"/>
      <c r="BD608" s="132"/>
      <c r="BE608" s="141"/>
      <c r="BF608" s="134" t="str">
        <f t="shared" si="18"/>
        <v/>
      </c>
      <c r="BG608" s="135" t="str">
        <f t="shared" si="19"/>
        <v>FLB3572__44531_0.282881944444444___Negative_44531_0.450740740740741_</v>
      </c>
      <c r="BH608" s="136" t="str">
        <f t="shared" si="20"/>
        <v/>
      </c>
      <c r="BI608" s="141" t="s">
        <v>1618</v>
      </c>
      <c r="BJ608" s="137" t="str">
        <f t="shared" si="21"/>
        <v>FLE641</v>
      </c>
      <c r="BK608" s="138" t="b">
        <f t="shared" si="22"/>
        <v>0</v>
      </c>
      <c r="BL608" s="137" t="str">
        <f t="shared" si="23"/>
        <v/>
      </c>
      <c r="BM608" s="132"/>
      <c r="BN608" s="8" t="b">
        <f t="shared" si="24"/>
        <v>1</v>
      </c>
      <c r="BO608" s="139" t="b">
        <f t="shared" si="25"/>
        <v>0</v>
      </c>
      <c r="BP608" s="140" t="b">
        <f t="shared" si="26"/>
        <v>1</v>
      </c>
      <c r="BQ608" s="4"/>
      <c r="BR608" s="4" t="str">
        <f t="shared" si="27"/>
        <v/>
      </c>
      <c r="BS608" s="4"/>
      <c r="BT608" s="4"/>
    </row>
    <row r="609">
      <c r="A609" s="4" t="s">
        <v>1619</v>
      </c>
      <c r="B609" s="144">
        <v>44531.0</v>
      </c>
      <c r="C609" s="115">
        <v>0.28319444444444447</v>
      </c>
      <c r="D609" s="4"/>
      <c r="E609" s="143"/>
      <c r="F609" s="4"/>
      <c r="G609" s="4"/>
      <c r="H609" s="151"/>
      <c r="I609" s="4"/>
      <c r="J609" s="4"/>
      <c r="K609" s="4" t="s">
        <v>622</v>
      </c>
      <c r="L609" s="145">
        <v>44531.0</v>
      </c>
      <c r="M609" s="115">
        <v>0.4507407407407407</v>
      </c>
      <c r="N609" s="4"/>
      <c r="O609" s="4"/>
      <c r="P609" s="116" t="b">
        <f>IFNA(IF(VLOOKUP($A609,'Add from APT'!$AA$2:$AC808,3,FALSE)&gt;0,TRUE,FALSE),"ER - NOT IN APT")</f>
        <v>0</v>
      </c>
      <c r="Q609" s="82" t="str">
        <f>IF(ISLOGICAL(P609),IF(P609,"ER - REPS IN APT", IFNA(VLOOKUP($A609,RAW_APT!$A$3:$M808,7,FALSE),"ER - NOT IN APT")),P609)</f>
        <v>Result</v>
      </c>
      <c r="R609" s="117" t="b">
        <f t="shared" si="2"/>
        <v>1</v>
      </c>
      <c r="S609" s="116">
        <f t="shared" si="3"/>
        <v>1</v>
      </c>
      <c r="T609" s="146"/>
      <c r="U609" s="147"/>
      <c r="V609" s="147"/>
      <c r="W609" s="147"/>
      <c r="X609" s="120" t="b">
        <f t="shared" si="4"/>
        <v>0</v>
      </c>
      <c r="Y609" s="121" t="b">
        <v>0</v>
      </c>
      <c r="Z609" s="122" t="str">
        <f t="shared" si="5"/>
        <v/>
      </c>
      <c r="AA609" s="122" t="b">
        <f t="shared" si="6"/>
        <v>0</v>
      </c>
      <c r="AB609" s="147" t="b">
        <v>0</v>
      </c>
      <c r="AC609" s="148">
        <v>94.0</v>
      </c>
      <c r="AD609" s="149" t="b">
        <v>0</v>
      </c>
      <c r="AE609" s="125" t="str">
        <f t="shared" si="7"/>
        <v/>
      </c>
      <c r="AF609" s="117" t="b">
        <f t="shared" si="8"/>
        <v>0</v>
      </c>
      <c r="AG609" s="126" t="b">
        <f t="shared" si="9"/>
        <v>0</v>
      </c>
      <c r="AH609" s="148"/>
      <c r="AI609" s="150"/>
      <c r="AJ609" s="146"/>
      <c r="AK609" s="83" t="str">
        <f t="shared" si="10"/>
        <v>Negative</v>
      </c>
      <c r="AL609" s="147"/>
      <c r="AM609" s="83" t="s">
        <v>280</v>
      </c>
      <c r="AN609" s="83" t="s">
        <v>302</v>
      </c>
      <c r="AO609" s="83" t="str">
        <f>IFERROR(__xludf.DUMMYFUNCTION("IF($AG609, ""DELETED"",TRIM(JOIN("" "",D609:E609)))"),"")</f>
        <v/>
      </c>
      <c r="AP609" s="83" t="str">
        <f t="shared" ref="AP609:AQ609" si="633">IF($AG609, "DELETED", TRIM(CONCATENATE(F609,I609,U609)))</f>
        <v/>
      </c>
      <c r="AQ609" s="83" t="str">
        <f t="shared" si="633"/>
        <v/>
      </c>
      <c r="AR609" s="83" t="str">
        <f>IFERROR(__xludf.DUMMYFUNCTION("IF($AG609, ""DELETED"", TRIM(JOIN("" "",AP609,AQ609)))"),"")</f>
        <v/>
      </c>
      <c r="AS609" s="127"/>
      <c r="AT609" s="128" t="b">
        <f t="shared" si="12"/>
        <v>0</v>
      </c>
      <c r="AU609" s="128" t="str">
        <f t="shared" si="13"/>
        <v/>
      </c>
      <c r="AV609" s="128" t="str">
        <f t="shared" si="14"/>
        <v/>
      </c>
      <c r="AW609" s="128" t="str">
        <f t="shared" si="15"/>
        <v/>
      </c>
      <c r="AX609" s="129" t="str">
        <f t="shared" si="16"/>
        <v/>
      </c>
      <c r="AY609" s="143"/>
      <c r="AZ609" s="130"/>
      <c r="BA609" s="131" t="str">
        <f t="shared" si="17"/>
        <v/>
      </c>
      <c r="BB609" s="143"/>
      <c r="BC609" s="143"/>
      <c r="BD609" s="132"/>
      <c r="BE609" s="141"/>
      <c r="BF609" s="134" t="str">
        <f t="shared" si="18"/>
        <v/>
      </c>
      <c r="BG609" s="135" t="str">
        <f t="shared" si="19"/>
        <v>FLB3619__44531_0.283194444444445___Negative_44531_0.450740740740741_</v>
      </c>
      <c r="BH609" s="136" t="str">
        <f t="shared" si="20"/>
        <v/>
      </c>
      <c r="BI609" s="141" t="s">
        <v>1620</v>
      </c>
      <c r="BJ609" s="137" t="str">
        <f t="shared" si="21"/>
        <v>FLE643</v>
      </c>
      <c r="BK609" s="138" t="b">
        <f t="shared" si="22"/>
        <v>0</v>
      </c>
      <c r="BL609" s="137" t="str">
        <f t="shared" si="23"/>
        <v/>
      </c>
      <c r="BM609" s="132"/>
      <c r="BN609" s="8" t="b">
        <f t="shared" si="24"/>
        <v>1</v>
      </c>
      <c r="BO609" s="139" t="b">
        <f t="shared" si="25"/>
        <v>0</v>
      </c>
      <c r="BP609" s="140" t="b">
        <f t="shared" si="26"/>
        <v>1</v>
      </c>
      <c r="BQ609" s="4"/>
      <c r="BR609" s="4" t="str">
        <f t="shared" si="27"/>
        <v/>
      </c>
      <c r="BS609" s="4"/>
      <c r="BT609" s="4"/>
    </row>
    <row r="610">
      <c r="A610" s="4" t="s">
        <v>1621</v>
      </c>
      <c r="B610" s="144">
        <v>44531.0</v>
      </c>
      <c r="C610" s="115">
        <v>0.2835416666666667</v>
      </c>
      <c r="D610" s="4"/>
      <c r="E610" s="143"/>
      <c r="F610" s="4"/>
      <c r="G610" s="4"/>
      <c r="H610" s="151"/>
      <c r="I610" s="4"/>
      <c r="J610" s="4"/>
      <c r="K610" s="4" t="s">
        <v>622</v>
      </c>
      <c r="L610" s="145">
        <v>44531.0</v>
      </c>
      <c r="M610" s="115">
        <v>0.4507407407407407</v>
      </c>
      <c r="N610" s="4"/>
      <c r="O610" s="4"/>
      <c r="P610" s="116" t="b">
        <f>IFNA(IF(VLOOKUP($A610,'Add from APT'!$AA$2:$AC808,3,FALSE)&gt;0,TRUE,FALSE),"ER - NOT IN APT")</f>
        <v>0</v>
      </c>
      <c r="Q610" s="82" t="str">
        <f>IF(ISLOGICAL(P610),IF(P610,"ER - REPS IN APT", IFNA(VLOOKUP($A610,RAW_APT!$A$3:$M808,7,FALSE),"ER - NOT IN APT")),P610)</f>
        <v>Result</v>
      </c>
      <c r="R610" s="117" t="b">
        <f t="shared" si="2"/>
        <v>1</v>
      </c>
      <c r="S610" s="116">
        <f t="shared" si="3"/>
        <v>1</v>
      </c>
      <c r="T610" s="146"/>
      <c r="U610" s="147"/>
      <c r="V610" s="147"/>
      <c r="W610" s="147"/>
      <c r="X610" s="120" t="b">
        <f t="shared" si="4"/>
        <v>0</v>
      </c>
      <c r="Y610" s="121" t="b">
        <v>0</v>
      </c>
      <c r="Z610" s="122" t="str">
        <f t="shared" si="5"/>
        <v/>
      </c>
      <c r="AA610" s="122" t="b">
        <f t="shared" si="6"/>
        <v>0</v>
      </c>
      <c r="AB610" s="147" t="b">
        <v>0</v>
      </c>
      <c r="AC610" s="148">
        <v>93.0</v>
      </c>
      <c r="AD610" s="149" t="b">
        <v>0</v>
      </c>
      <c r="AE610" s="125" t="str">
        <f t="shared" si="7"/>
        <v/>
      </c>
      <c r="AF610" s="117" t="b">
        <f t="shared" si="8"/>
        <v>0</v>
      </c>
      <c r="AG610" s="126" t="b">
        <f t="shared" si="9"/>
        <v>0</v>
      </c>
      <c r="AH610" s="148"/>
      <c r="AI610" s="150"/>
      <c r="AJ610" s="146"/>
      <c r="AK610" s="83" t="str">
        <f t="shared" si="10"/>
        <v>Negative</v>
      </c>
      <c r="AL610" s="147"/>
      <c r="AM610" s="83" t="s">
        <v>280</v>
      </c>
      <c r="AN610" s="83" t="s">
        <v>287</v>
      </c>
      <c r="AO610" s="83" t="str">
        <f>IFERROR(__xludf.DUMMYFUNCTION("IF($AG610, ""DELETED"",TRIM(JOIN("" "",D610:E610)))"),"")</f>
        <v/>
      </c>
      <c r="AP610" s="83" t="str">
        <f t="shared" ref="AP610:AQ610" si="634">IF($AG610, "DELETED", TRIM(CONCATENATE(F610,I610,U610)))</f>
        <v/>
      </c>
      <c r="AQ610" s="83" t="str">
        <f t="shared" si="634"/>
        <v/>
      </c>
      <c r="AR610" s="83" t="str">
        <f>IFERROR(__xludf.DUMMYFUNCTION("IF($AG610, ""DELETED"", TRIM(JOIN("" "",AP610,AQ610)))"),"")</f>
        <v/>
      </c>
      <c r="AS610" s="127"/>
      <c r="AT610" s="128" t="b">
        <f t="shared" si="12"/>
        <v>0</v>
      </c>
      <c r="AU610" s="128" t="str">
        <f t="shared" si="13"/>
        <v/>
      </c>
      <c r="AV610" s="128" t="str">
        <f t="shared" si="14"/>
        <v/>
      </c>
      <c r="AW610" s="128" t="str">
        <f t="shared" si="15"/>
        <v/>
      </c>
      <c r="AX610" s="129" t="str">
        <f t="shared" si="16"/>
        <v/>
      </c>
      <c r="AY610" s="143"/>
      <c r="AZ610" s="130"/>
      <c r="BA610" s="131" t="str">
        <f t="shared" si="17"/>
        <v/>
      </c>
      <c r="BB610" s="143"/>
      <c r="BC610" s="143"/>
      <c r="BD610" s="132"/>
      <c r="BE610" s="141"/>
      <c r="BF610" s="134" t="str">
        <f t="shared" si="18"/>
        <v/>
      </c>
      <c r="BG610" s="135" t="str">
        <f t="shared" si="19"/>
        <v>FLB3124__44531_0.283541666666667___Negative_44531_0.450740740740741_</v>
      </c>
      <c r="BH610" s="136" t="str">
        <f t="shared" si="20"/>
        <v/>
      </c>
      <c r="BI610" s="141" t="s">
        <v>1622</v>
      </c>
      <c r="BJ610" s="137" t="str">
        <f t="shared" si="21"/>
        <v>FLE644</v>
      </c>
      <c r="BK610" s="138" t="b">
        <f t="shared" si="22"/>
        <v>0</v>
      </c>
      <c r="BL610" s="137" t="str">
        <f t="shared" si="23"/>
        <v/>
      </c>
      <c r="BM610" s="132"/>
      <c r="BN610" s="8" t="b">
        <f t="shared" si="24"/>
        <v>1</v>
      </c>
      <c r="BO610" s="139" t="b">
        <f t="shared" si="25"/>
        <v>0</v>
      </c>
      <c r="BP610" s="140" t="b">
        <f t="shared" si="26"/>
        <v>1</v>
      </c>
      <c r="BQ610" s="4"/>
      <c r="BR610" s="4" t="str">
        <f t="shared" si="27"/>
        <v/>
      </c>
      <c r="BS610" s="4"/>
      <c r="BT610" s="4"/>
    </row>
    <row r="611">
      <c r="A611" s="143" t="s">
        <v>1623</v>
      </c>
      <c r="B611" s="144">
        <v>44531.0</v>
      </c>
      <c r="C611" s="115">
        <v>0.28378472222222223</v>
      </c>
      <c r="D611" s="4"/>
      <c r="E611" s="143"/>
      <c r="F611" s="149"/>
      <c r="G611" s="149"/>
      <c r="H611" s="151"/>
      <c r="I611" s="4"/>
      <c r="J611" s="4"/>
      <c r="K611" s="4" t="s">
        <v>622</v>
      </c>
      <c r="L611" s="145">
        <v>44531.0</v>
      </c>
      <c r="M611" s="115">
        <v>0.4507407407407407</v>
      </c>
      <c r="N611" s="151"/>
      <c r="O611" s="4"/>
      <c r="P611" s="116" t="b">
        <f>IFNA(IF(VLOOKUP($A611,'Add from APT'!$AA$2:$AC808,3,FALSE)&gt;0,TRUE,FALSE),"ER - NOT IN APT")</f>
        <v>0</v>
      </c>
      <c r="Q611" s="82" t="str">
        <f>IF(ISLOGICAL(P611),IF(P611,"ER - REPS IN APT", IFNA(VLOOKUP($A611,RAW_APT!$A$3:$M808,7,FALSE),"ER - NOT IN APT")),P611)</f>
        <v>Result</v>
      </c>
      <c r="R611" s="117" t="b">
        <f t="shared" si="2"/>
        <v>1</v>
      </c>
      <c r="S611" s="116">
        <f t="shared" si="3"/>
        <v>1</v>
      </c>
      <c r="T611" s="148">
        <v>0.0</v>
      </c>
      <c r="U611" s="149"/>
      <c r="V611" s="149"/>
      <c r="W611" s="147"/>
      <c r="X611" s="120" t="b">
        <f t="shared" si="4"/>
        <v>0</v>
      </c>
      <c r="Y611" s="121" t="b">
        <v>0</v>
      </c>
      <c r="Z611" s="122" t="str">
        <f t="shared" si="5"/>
        <v/>
      </c>
      <c r="AA611" s="122" t="b">
        <f t="shared" si="6"/>
        <v>0</v>
      </c>
      <c r="AB611" s="147" t="b">
        <v>0</v>
      </c>
      <c r="AC611" s="148">
        <v>547.0</v>
      </c>
      <c r="AD611" s="149" t="b">
        <v>1</v>
      </c>
      <c r="AE611" s="125" t="str">
        <f t="shared" si="7"/>
        <v/>
      </c>
      <c r="AF611" s="117" t="b">
        <f t="shared" si="8"/>
        <v>0</v>
      </c>
      <c r="AG611" s="126" t="b">
        <f t="shared" si="9"/>
        <v>0</v>
      </c>
      <c r="AH611" s="148"/>
      <c r="AI611" s="150"/>
      <c r="AJ611" s="146"/>
      <c r="AK611" s="83" t="str">
        <f t="shared" si="10"/>
        <v>Negative</v>
      </c>
      <c r="AL611" s="147"/>
      <c r="AM611" s="83" t="s">
        <v>280</v>
      </c>
      <c r="AN611" s="83" t="s">
        <v>1018</v>
      </c>
      <c r="AO611" s="83" t="str">
        <f>IFERROR(__xludf.DUMMYFUNCTION("IF($AG611, ""DELETED"",TRIM(JOIN("" "",D611:E611)))"),"")</f>
        <v/>
      </c>
      <c r="AP611" s="83" t="str">
        <f t="shared" ref="AP611:AQ611" si="635">IF($AG611, "DELETED", TRIM(CONCATENATE(F611,I611,U611)))</f>
        <v/>
      </c>
      <c r="AQ611" s="83" t="str">
        <f t="shared" si="635"/>
        <v/>
      </c>
      <c r="AR611" s="83" t="str">
        <f>IFERROR(__xludf.DUMMYFUNCTION("IF($AG611, ""DELETED"", TRIM(JOIN("" "",AP611,AQ611)))"),"")</f>
        <v/>
      </c>
      <c r="AS611" s="127"/>
      <c r="AT611" s="128" t="b">
        <f t="shared" si="12"/>
        <v>0</v>
      </c>
      <c r="AU611" s="128" t="str">
        <f t="shared" si="13"/>
        <v/>
      </c>
      <c r="AV611" s="128" t="str">
        <f t="shared" si="14"/>
        <v/>
      </c>
      <c r="AW611" s="128" t="str">
        <f t="shared" si="15"/>
        <v/>
      </c>
      <c r="AX611" s="129" t="str">
        <f t="shared" si="16"/>
        <v/>
      </c>
      <c r="AY611" s="143"/>
      <c r="AZ611" s="130"/>
      <c r="BA611" s="131" t="str">
        <f t="shared" si="17"/>
        <v/>
      </c>
      <c r="BB611" s="143"/>
      <c r="BC611" s="143"/>
      <c r="BD611" s="132"/>
      <c r="BE611" s="141"/>
      <c r="BF611" s="134" t="str">
        <f t="shared" si="18"/>
        <v/>
      </c>
      <c r="BG611" s="135" t="str">
        <f t="shared" si="19"/>
        <v>FLB3574__44531_0.283784722222222___Negative_44531_0.450740740740741_</v>
      </c>
      <c r="BH611" s="136" t="str">
        <f t="shared" si="20"/>
        <v/>
      </c>
      <c r="BI611" s="141" t="s">
        <v>1624</v>
      </c>
      <c r="BJ611" s="137" t="str">
        <f t="shared" si="21"/>
        <v>FLE645</v>
      </c>
      <c r="BK611" s="138" t="b">
        <f t="shared" si="22"/>
        <v>0</v>
      </c>
      <c r="BL611" s="137" t="str">
        <f t="shared" si="23"/>
        <v/>
      </c>
      <c r="BM611" s="132"/>
      <c r="BN611" s="8" t="b">
        <f t="shared" si="24"/>
        <v>1</v>
      </c>
      <c r="BO611" s="139" t="b">
        <f t="shared" si="25"/>
        <v>0</v>
      </c>
      <c r="BP611" s="140" t="b">
        <f t="shared" si="26"/>
        <v>1</v>
      </c>
      <c r="BQ611" s="4"/>
      <c r="BR611" s="4" t="str">
        <f t="shared" si="27"/>
        <v/>
      </c>
      <c r="BS611" s="4"/>
      <c r="BT611" s="4"/>
    </row>
    <row r="612">
      <c r="A612" s="4" t="s">
        <v>1625</v>
      </c>
      <c r="B612" s="144">
        <v>44531.0</v>
      </c>
      <c r="C612" s="115">
        <v>0.2839467592592593</v>
      </c>
      <c r="D612" s="4"/>
      <c r="E612" s="143"/>
      <c r="F612" s="4"/>
      <c r="G612" s="4"/>
      <c r="H612" s="151"/>
      <c r="I612" s="4"/>
      <c r="J612" s="4"/>
      <c r="K612" s="4" t="s">
        <v>622</v>
      </c>
      <c r="L612" s="145">
        <v>44531.0</v>
      </c>
      <c r="M612" s="115">
        <v>0.4507523148148148</v>
      </c>
      <c r="N612" s="4"/>
      <c r="O612" s="4"/>
      <c r="P612" s="116" t="b">
        <f>IFNA(IF(VLOOKUP($A612,'Add from APT'!$AA$2:$AC808,3,FALSE)&gt;0,TRUE,FALSE),"ER - NOT IN APT")</f>
        <v>0</v>
      </c>
      <c r="Q612" s="82" t="str">
        <f>IF(ISLOGICAL(P612),IF(P612,"ER - REPS IN APT", IFNA(VLOOKUP($A612,RAW_APT!$A$3:$M808,7,FALSE),"ER - NOT IN APT")),P612)</f>
        <v>Result</v>
      </c>
      <c r="R612" s="117" t="b">
        <f t="shared" si="2"/>
        <v>1</v>
      </c>
      <c r="S612" s="116">
        <f t="shared" si="3"/>
        <v>1</v>
      </c>
      <c r="T612" s="146"/>
      <c r="U612" s="147"/>
      <c r="V612" s="147"/>
      <c r="W612" s="147"/>
      <c r="X612" s="120" t="b">
        <f t="shared" si="4"/>
        <v>0</v>
      </c>
      <c r="Y612" s="121" t="b">
        <v>0</v>
      </c>
      <c r="Z612" s="122" t="str">
        <f t="shared" si="5"/>
        <v/>
      </c>
      <c r="AA612" s="122" t="b">
        <f t="shared" si="6"/>
        <v>0</v>
      </c>
      <c r="AB612" s="147" t="b">
        <v>0</v>
      </c>
      <c r="AC612" s="148">
        <v>92.0</v>
      </c>
      <c r="AD612" s="149" t="b">
        <v>0</v>
      </c>
      <c r="AE612" s="125" t="str">
        <f t="shared" si="7"/>
        <v/>
      </c>
      <c r="AF612" s="117" t="b">
        <f t="shared" si="8"/>
        <v>0</v>
      </c>
      <c r="AG612" s="126" t="b">
        <f t="shared" si="9"/>
        <v>0</v>
      </c>
      <c r="AH612" s="148"/>
      <c r="AI612" s="150"/>
      <c r="AJ612" s="146"/>
      <c r="AK612" s="83" t="str">
        <f t="shared" si="10"/>
        <v>Negative</v>
      </c>
      <c r="AL612" s="147"/>
      <c r="AM612" s="83" t="s">
        <v>373</v>
      </c>
      <c r="AN612" s="83" t="s">
        <v>349</v>
      </c>
      <c r="AO612" s="83" t="str">
        <f>IFERROR(__xludf.DUMMYFUNCTION("IF($AG612, ""DELETED"",TRIM(JOIN("" "",D612:E612)))"),"")</f>
        <v/>
      </c>
      <c r="AP612" s="83" t="str">
        <f t="shared" ref="AP612:AQ612" si="636">IF($AG612, "DELETED", TRIM(CONCATENATE(F612,I612,U612)))</f>
        <v/>
      </c>
      <c r="AQ612" s="83" t="str">
        <f t="shared" si="636"/>
        <v/>
      </c>
      <c r="AR612" s="83" t="str">
        <f>IFERROR(__xludf.DUMMYFUNCTION("IF($AG612, ""DELETED"", TRIM(JOIN("" "",AP612,AQ612)))"),"")</f>
        <v/>
      </c>
      <c r="AS612" s="127"/>
      <c r="AT612" s="128" t="b">
        <f t="shared" si="12"/>
        <v>0</v>
      </c>
      <c r="AU612" s="128" t="str">
        <f t="shared" si="13"/>
        <v/>
      </c>
      <c r="AV612" s="128" t="str">
        <f t="shared" si="14"/>
        <v/>
      </c>
      <c r="AW612" s="128" t="str">
        <f t="shared" si="15"/>
        <v/>
      </c>
      <c r="AX612" s="129" t="str">
        <f t="shared" si="16"/>
        <v/>
      </c>
      <c r="AY612" s="143"/>
      <c r="AZ612" s="130"/>
      <c r="BA612" s="131" t="str">
        <f t="shared" si="17"/>
        <v/>
      </c>
      <c r="BB612" s="143"/>
      <c r="BC612" s="143"/>
      <c r="BD612" s="132"/>
      <c r="BE612" s="141"/>
      <c r="BF612" s="134" t="str">
        <f t="shared" si="18"/>
        <v/>
      </c>
      <c r="BG612" s="135" t="str">
        <f t="shared" si="19"/>
        <v>FLB3585__44531_0.283946759259259___Negative_44531_0.450752314814815_</v>
      </c>
      <c r="BH612" s="136" t="str">
        <f t="shared" si="20"/>
        <v/>
      </c>
      <c r="BI612" s="141" t="s">
        <v>1626</v>
      </c>
      <c r="BJ612" s="137" t="str">
        <f t="shared" si="21"/>
        <v>FLE646</v>
      </c>
      <c r="BK612" s="138" t="b">
        <f t="shared" si="22"/>
        <v>0</v>
      </c>
      <c r="BL612" s="137" t="str">
        <f t="shared" si="23"/>
        <v/>
      </c>
      <c r="BM612" s="132"/>
      <c r="BN612" s="8" t="b">
        <f t="shared" si="24"/>
        <v>1</v>
      </c>
      <c r="BO612" s="139" t="b">
        <f t="shared" si="25"/>
        <v>0</v>
      </c>
      <c r="BP612" s="140" t="b">
        <f t="shared" si="26"/>
        <v>1</v>
      </c>
      <c r="BQ612" s="4"/>
      <c r="BR612" s="4" t="str">
        <f t="shared" si="27"/>
        <v/>
      </c>
      <c r="BS612" s="4"/>
      <c r="BT612" s="4"/>
    </row>
    <row r="613">
      <c r="A613" s="4" t="s">
        <v>1627</v>
      </c>
      <c r="B613" s="144">
        <v>44531.0</v>
      </c>
      <c r="C613" s="115">
        <v>0.28401620370370373</v>
      </c>
      <c r="D613" s="4"/>
      <c r="E613" s="143"/>
      <c r="F613" s="4"/>
      <c r="G613" s="4"/>
      <c r="H613" s="151"/>
      <c r="I613" s="4"/>
      <c r="J613" s="4"/>
      <c r="K613" s="4" t="s">
        <v>622</v>
      </c>
      <c r="L613" s="145">
        <v>44531.0</v>
      </c>
      <c r="M613" s="115">
        <v>0.4507523148148148</v>
      </c>
      <c r="N613" s="4"/>
      <c r="O613" s="4"/>
      <c r="P613" s="116" t="b">
        <f>IFNA(IF(VLOOKUP($A613,'Add from APT'!$AA$2:$AC808,3,FALSE)&gt;0,TRUE,FALSE),"ER - NOT IN APT")</f>
        <v>0</v>
      </c>
      <c r="Q613" s="82" t="str">
        <f>IF(ISLOGICAL(P613),IF(P613,"ER - REPS IN APT", IFNA(VLOOKUP($A613,RAW_APT!$A$3:$M808,7,FALSE),"ER - NOT IN APT")),P613)</f>
        <v>Result</v>
      </c>
      <c r="R613" s="117" t="b">
        <f t="shared" si="2"/>
        <v>1</v>
      </c>
      <c r="S613" s="116">
        <f t="shared" si="3"/>
        <v>1</v>
      </c>
      <c r="T613" s="146"/>
      <c r="U613" s="147"/>
      <c r="V613" s="147"/>
      <c r="W613" s="147"/>
      <c r="X613" s="120" t="b">
        <f t="shared" si="4"/>
        <v>0</v>
      </c>
      <c r="Y613" s="121" t="b">
        <v>0</v>
      </c>
      <c r="Z613" s="122" t="str">
        <f t="shared" si="5"/>
        <v/>
      </c>
      <c r="AA613" s="122" t="b">
        <f t="shared" si="6"/>
        <v>0</v>
      </c>
      <c r="AB613" s="147" t="b">
        <v>0</v>
      </c>
      <c r="AC613" s="148">
        <v>91.0</v>
      </c>
      <c r="AD613" s="149" t="b">
        <v>0</v>
      </c>
      <c r="AE613" s="125" t="str">
        <f t="shared" si="7"/>
        <v/>
      </c>
      <c r="AF613" s="117" t="b">
        <f t="shared" si="8"/>
        <v>0</v>
      </c>
      <c r="AG613" s="126" t="b">
        <f t="shared" si="9"/>
        <v>0</v>
      </c>
      <c r="AH613" s="148"/>
      <c r="AI613" s="150"/>
      <c r="AJ613" s="146"/>
      <c r="AK613" s="83" t="str">
        <f t="shared" si="10"/>
        <v>Negative</v>
      </c>
      <c r="AL613" s="147"/>
      <c r="AM613" s="83" t="s">
        <v>280</v>
      </c>
      <c r="AN613" s="83" t="s">
        <v>352</v>
      </c>
      <c r="AO613" s="83" t="str">
        <f>IFERROR(__xludf.DUMMYFUNCTION("IF($AG613, ""DELETED"",TRIM(JOIN("" "",D613:E613)))"),"")</f>
        <v/>
      </c>
      <c r="AP613" s="83" t="str">
        <f t="shared" ref="AP613:AQ613" si="637">IF($AG613, "DELETED", TRIM(CONCATENATE(F613,I613,U613)))</f>
        <v/>
      </c>
      <c r="AQ613" s="83" t="str">
        <f t="shared" si="637"/>
        <v/>
      </c>
      <c r="AR613" s="83" t="str">
        <f>IFERROR(__xludf.DUMMYFUNCTION("IF($AG613, ""DELETED"", TRIM(JOIN("" "",AP613,AQ613)))"),"")</f>
        <v/>
      </c>
      <c r="AS613" s="127"/>
      <c r="AT613" s="128" t="b">
        <f t="shared" si="12"/>
        <v>0</v>
      </c>
      <c r="AU613" s="128" t="str">
        <f t="shared" si="13"/>
        <v/>
      </c>
      <c r="AV613" s="128" t="str">
        <f t="shared" si="14"/>
        <v/>
      </c>
      <c r="AW613" s="128" t="str">
        <f t="shared" si="15"/>
        <v/>
      </c>
      <c r="AX613" s="129" t="str">
        <f t="shared" si="16"/>
        <v/>
      </c>
      <c r="AY613" s="143"/>
      <c r="AZ613" s="130"/>
      <c r="BA613" s="131" t="str">
        <f t="shared" si="17"/>
        <v/>
      </c>
      <c r="BB613" s="143"/>
      <c r="BC613" s="143"/>
      <c r="BD613" s="132"/>
      <c r="BE613" s="141"/>
      <c r="BF613" s="134" t="str">
        <f t="shared" si="18"/>
        <v/>
      </c>
      <c r="BG613" s="135" t="str">
        <f t="shared" si="19"/>
        <v>FLB3629__44531_0.284016203703704___Negative_44531_0.450752314814815_</v>
      </c>
      <c r="BH613" s="136" t="str">
        <f t="shared" si="20"/>
        <v/>
      </c>
      <c r="BI613" s="141" t="s">
        <v>1628</v>
      </c>
      <c r="BJ613" s="137" t="str">
        <f t="shared" si="21"/>
        <v>FLE647</v>
      </c>
      <c r="BK613" s="138" t="b">
        <f t="shared" si="22"/>
        <v>0</v>
      </c>
      <c r="BL613" s="137" t="str">
        <f t="shared" si="23"/>
        <v/>
      </c>
      <c r="BM613" s="132"/>
      <c r="BN613" s="8" t="b">
        <f t="shared" si="24"/>
        <v>1</v>
      </c>
      <c r="BO613" s="139" t="b">
        <f t="shared" si="25"/>
        <v>0</v>
      </c>
      <c r="BP613" s="140" t="b">
        <f t="shared" si="26"/>
        <v>1</v>
      </c>
      <c r="BQ613" s="4"/>
      <c r="BR613" s="4" t="str">
        <f t="shared" si="27"/>
        <v/>
      </c>
      <c r="BS613" s="4"/>
      <c r="BT613" s="4"/>
    </row>
    <row r="614">
      <c r="A614" s="4" t="s">
        <v>1629</v>
      </c>
      <c r="B614" s="144">
        <v>44531.0</v>
      </c>
      <c r="C614" s="115">
        <v>0.32354166666666667</v>
      </c>
      <c r="D614" s="4"/>
      <c r="E614" s="143"/>
      <c r="F614" s="4"/>
      <c r="G614" s="4"/>
      <c r="H614" s="151"/>
      <c r="I614" s="4"/>
      <c r="J614" s="4"/>
      <c r="K614" s="4" t="s">
        <v>622</v>
      </c>
      <c r="L614" s="145">
        <v>44531.0</v>
      </c>
      <c r="M614" s="115">
        <v>0.4507523148148148</v>
      </c>
      <c r="N614" s="4"/>
      <c r="O614" s="4"/>
      <c r="P614" s="116" t="b">
        <f>IFNA(IF(VLOOKUP($A614,'Add from APT'!$AA$2:$AC808,3,FALSE)&gt;0,TRUE,FALSE),"ER - NOT IN APT")</f>
        <v>0</v>
      </c>
      <c r="Q614" s="82" t="str">
        <f>IF(ISLOGICAL(P614),IF(P614,"ER - REPS IN APT", IFNA(VLOOKUP($A614,RAW_APT!$A$3:$M808,7,FALSE),"ER - NOT IN APT")),P614)</f>
        <v>Result</v>
      </c>
      <c r="R614" s="117" t="b">
        <f t="shared" si="2"/>
        <v>1</v>
      </c>
      <c r="S614" s="116">
        <f t="shared" si="3"/>
        <v>1</v>
      </c>
      <c r="T614" s="146"/>
      <c r="U614" s="147"/>
      <c r="V614" s="147"/>
      <c r="W614" s="147"/>
      <c r="X614" s="120" t="b">
        <f t="shared" si="4"/>
        <v>0</v>
      </c>
      <c r="Y614" s="121" t="b">
        <v>0</v>
      </c>
      <c r="Z614" s="122" t="str">
        <f t="shared" si="5"/>
        <v/>
      </c>
      <c r="AA614" s="122" t="b">
        <f t="shared" si="6"/>
        <v>0</v>
      </c>
      <c r="AB614" s="147" t="b">
        <v>0</v>
      </c>
      <c r="AC614" s="148">
        <v>90.0</v>
      </c>
      <c r="AD614" s="149" t="b">
        <v>0</v>
      </c>
      <c r="AE614" s="125" t="str">
        <f t="shared" si="7"/>
        <v/>
      </c>
      <c r="AF614" s="117" t="b">
        <f t="shared" si="8"/>
        <v>0</v>
      </c>
      <c r="AG614" s="126" t="b">
        <f t="shared" si="9"/>
        <v>0</v>
      </c>
      <c r="AH614" s="148"/>
      <c r="AI614" s="150"/>
      <c r="AJ614" s="146"/>
      <c r="AK614" s="83" t="str">
        <f t="shared" si="10"/>
        <v>Negative</v>
      </c>
      <c r="AL614" s="147"/>
      <c r="AM614" s="83" t="s">
        <v>280</v>
      </c>
      <c r="AN614" s="83" t="s">
        <v>360</v>
      </c>
      <c r="AO614" s="83" t="str">
        <f>IFERROR(__xludf.DUMMYFUNCTION("IF($AG614, ""DELETED"",TRIM(JOIN("" "",D614:E614)))"),"")</f>
        <v/>
      </c>
      <c r="AP614" s="83" t="str">
        <f t="shared" ref="AP614:AQ614" si="638">IF($AG614, "DELETED", TRIM(CONCATENATE(F614,I614,U614)))</f>
        <v/>
      </c>
      <c r="AQ614" s="83" t="str">
        <f t="shared" si="638"/>
        <v/>
      </c>
      <c r="AR614" s="83" t="str">
        <f>IFERROR(__xludf.DUMMYFUNCTION("IF($AG614, ""DELETED"", TRIM(JOIN("" "",AP614,AQ614)))"),"")</f>
        <v/>
      </c>
      <c r="AS614" s="127"/>
      <c r="AT614" s="128" t="b">
        <f t="shared" si="12"/>
        <v>0</v>
      </c>
      <c r="AU614" s="128" t="str">
        <f t="shared" si="13"/>
        <v/>
      </c>
      <c r="AV614" s="128" t="str">
        <f t="shared" si="14"/>
        <v/>
      </c>
      <c r="AW614" s="128" t="str">
        <f t="shared" si="15"/>
        <v/>
      </c>
      <c r="AX614" s="129" t="str">
        <f t="shared" si="16"/>
        <v/>
      </c>
      <c r="AY614" s="143"/>
      <c r="AZ614" s="130"/>
      <c r="BA614" s="131" t="str">
        <f t="shared" si="17"/>
        <v/>
      </c>
      <c r="BB614" s="143"/>
      <c r="BC614" s="143"/>
      <c r="BD614" s="132"/>
      <c r="BE614" s="141"/>
      <c r="BF614" s="134" t="str">
        <f t="shared" si="18"/>
        <v/>
      </c>
      <c r="BG614" s="135" t="str">
        <f t="shared" si="19"/>
        <v>FLB4090__44531_0.323541666666667___Negative_44531_0.450752314814815_</v>
      </c>
      <c r="BH614" s="136" t="str">
        <f t="shared" si="20"/>
        <v/>
      </c>
      <c r="BI614" s="141" t="s">
        <v>1630</v>
      </c>
      <c r="BJ614" s="137" t="str">
        <f t="shared" si="21"/>
        <v>FLE648</v>
      </c>
      <c r="BK614" s="138" t="b">
        <f t="shared" si="22"/>
        <v>0</v>
      </c>
      <c r="BL614" s="137" t="str">
        <f t="shared" si="23"/>
        <v/>
      </c>
      <c r="BM614" s="132"/>
      <c r="BN614" s="8" t="b">
        <f t="shared" si="24"/>
        <v>1</v>
      </c>
      <c r="BO614" s="139" t="b">
        <f t="shared" si="25"/>
        <v>0</v>
      </c>
      <c r="BP614" s="140" t="b">
        <f t="shared" si="26"/>
        <v>1</v>
      </c>
      <c r="BQ614" s="4"/>
      <c r="BR614" s="4" t="str">
        <f t="shared" si="27"/>
        <v/>
      </c>
      <c r="BS614" s="4"/>
      <c r="BT614" s="4"/>
    </row>
    <row r="615">
      <c r="A615" s="143" t="s">
        <v>1631</v>
      </c>
      <c r="B615" s="144">
        <v>44531.0</v>
      </c>
      <c r="C615" s="115">
        <v>0.32371527777777775</v>
      </c>
      <c r="D615" s="4"/>
      <c r="E615" s="143"/>
      <c r="F615" s="149"/>
      <c r="G615" s="147"/>
      <c r="H615" s="151"/>
      <c r="I615" s="4"/>
      <c r="J615" s="4"/>
      <c r="K615" s="4" t="s">
        <v>622</v>
      </c>
      <c r="L615" s="145">
        <v>44531.0</v>
      </c>
      <c r="M615" s="115">
        <v>0.4507523148148148</v>
      </c>
      <c r="N615" s="151"/>
      <c r="O615" s="4"/>
      <c r="P615" s="116" t="b">
        <f>IFNA(IF(VLOOKUP($A615,'Add from APT'!$AA$2:$AC808,3,FALSE)&gt;0,TRUE,FALSE),"ER - NOT IN APT")</f>
        <v>0</v>
      </c>
      <c r="Q615" s="82" t="str">
        <f>IF(ISLOGICAL(P615),IF(P615,"ER - REPS IN APT", IFNA(VLOOKUP($A615,RAW_APT!$A$3:$M808,7,FALSE),"ER - NOT IN APT")),P615)</f>
        <v>Result</v>
      </c>
      <c r="R615" s="117" t="b">
        <f t="shared" si="2"/>
        <v>1</v>
      </c>
      <c r="S615" s="116">
        <f t="shared" si="3"/>
        <v>1</v>
      </c>
      <c r="T615" s="148">
        <v>0.0</v>
      </c>
      <c r="U615" s="149"/>
      <c r="V615" s="147"/>
      <c r="W615" s="147"/>
      <c r="X615" s="120" t="b">
        <f t="shared" si="4"/>
        <v>0</v>
      </c>
      <c r="Y615" s="121" t="b">
        <v>0</v>
      </c>
      <c r="Z615" s="122" t="str">
        <f t="shared" si="5"/>
        <v/>
      </c>
      <c r="AA615" s="122" t="b">
        <f t="shared" si="6"/>
        <v>0</v>
      </c>
      <c r="AB615" s="147" t="b">
        <v>0</v>
      </c>
      <c r="AC615" s="148">
        <v>546.0</v>
      </c>
      <c r="AD615" s="149" t="b">
        <v>1</v>
      </c>
      <c r="AE615" s="125" t="str">
        <f t="shared" si="7"/>
        <v/>
      </c>
      <c r="AF615" s="117" t="b">
        <f t="shared" si="8"/>
        <v>0</v>
      </c>
      <c r="AG615" s="126" t="b">
        <f t="shared" si="9"/>
        <v>0</v>
      </c>
      <c r="AH615" s="148"/>
      <c r="AI615" s="150"/>
      <c r="AJ615" s="146"/>
      <c r="AK615" s="83" t="str">
        <f t="shared" si="10"/>
        <v>Negative</v>
      </c>
      <c r="AL615" s="147"/>
      <c r="AM615" s="83" t="s">
        <v>280</v>
      </c>
      <c r="AN615" s="83" t="s">
        <v>1318</v>
      </c>
      <c r="AO615" s="83" t="str">
        <f>IFERROR(__xludf.DUMMYFUNCTION("IF($AG615, ""DELETED"",TRIM(JOIN("" "",D615:E615)))"),"")</f>
        <v/>
      </c>
      <c r="AP615" s="83" t="str">
        <f t="shared" ref="AP615:AQ615" si="639">IF($AG615, "DELETED", TRIM(CONCATENATE(F615,I615,U615)))</f>
        <v/>
      </c>
      <c r="AQ615" s="83" t="str">
        <f t="shared" si="639"/>
        <v/>
      </c>
      <c r="AR615" s="83" t="str">
        <f>IFERROR(__xludf.DUMMYFUNCTION("IF($AG615, ""DELETED"", TRIM(JOIN("" "",AP615,AQ615)))"),"")</f>
        <v/>
      </c>
      <c r="AS615" s="127"/>
      <c r="AT615" s="128" t="b">
        <f t="shared" si="12"/>
        <v>0</v>
      </c>
      <c r="AU615" s="128" t="str">
        <f t="shared" si="13"/>
        <v/>
      </c>
      <c r="AV615" s="128" t="str">
        <f t="shared" si="14"/>
        <v/>
      </c>
      <c r="AW615" s="128" t="str">
        <f t="shared" si="15"/>
        <v/>
      </c>
      <c r="AX615" s="129" t="str">
        <f t="shared" si="16"/>
        <v/>
      </c>
      <c r="AY615" s="143"/>
      <c r="AZ615" s="130"/>
      <c r="BA615" s="131" t="str">
        <f t="shared" si="17"/>
        <v/>
      </c>
      <c r="BB615" s="143"/>
      <c r="BC615" s="143"/>
      <c r="BD615" s="132"/>
      <c r="BE615" s="141"/>
      <c r="BF615" s="134" t="str">
        <f t="shared" si="18"/>
        <v/>
      </c>
      <c r="BG615" s="135" t="str">
        <f t="shared" si="19"/>
        <v>FLB4398__44531_0.323715277777778___Negative_44531_0.450752314814815_</v>
      </c>
      <c r="BH615" s="136" t="str">
        <f t="shared" si="20"/>
        <v/>
      </c>
      <c r="BI615" s="141" t="s">
        <v>1632</v>
      </c>
      <c r="BJ615" s="137" t="str">
        <f t="shared" si="21"/>
        <v>FLE649</v>
      </c>
      <c r="BK615" s="138" t="b">
        <f t="shared" si="22"/>
        <v>0</v>
      </c>
      <c r="BL615" s="137" t="str">
        <f t="shared" si="23"/>
        <v/>
      </c>
      <c r="BM615" s="132"/>
      <c r="BN615" s="8" t="b">
        <f t="shared" si="24"/>
        <v>1</v>
      </c>
      <c r="BO615" s="139" t="b">
        <f t="shared" si="25"/>
        <v>0</v>
      </c>
      <c r="BP615" s="140" t="b">
        <f t="shared" si="26"/>
        <v>1</v>
      </c>
      <c r="BQ615" s="4"/>
      <c r="BR615" s="4" t="str">
        <f t="shared" si="27"/>
        <v/>
      </c>
      <c r="BS615" s="4"/>
      <c r="BT615" s="4"/>
    </row>
    <row r="616">
      <c r="A616" s="4" t="s">
        <v>1633</v>
      </c>
      <c r="B616" s="144">
        <v>44531.0</v>
      </c>
      <c r="C616" s="115">
        <v>0.32586805555555554</v>
      </c>
      <c r="D616" s="4"/>
      <c r="E616" s="143"/>
      <c r="F616" s="4"/>
      <c r="G616" s="4"/>
      <c r="H616" s="151"/>
      <c r="I616" s="4"/>
      <c r="J616" s="4"/>
      <c r="K616" s="4" t="s">
        <v>622</v>
      </c>
      <c r="L616" s="145">
        <v>44531.0</v>
      </c>
      <c r="M616" s="115">
        <v>0.4507523148148148</v>
      </c>
      <c r="N616" s="4"/>
      <c r="O616" s="4"/>
      <c r="P616" s="116" t="b">
        <f>IFNA(IF(VLOOKUP($A616,'Add from APT'!$AA$2:$AC808,3,FALSE)&gt;0,TRUE,FALSE),"ER - NOT IN APT")</f>
        <v>0</v>
      </c>
      <c r="Q616" s="82" t="str">
        <f>IF(ISLOGICAL(P616),IF(P616,"ER - REPS IN APT", IFNA(VLOOKUP($A616,RAW_APT!$A$3:$M808,7,FALSE),"ER - NOT IN APT")),P616)</f>
        <v>Result</v>
      </c>
      <c r="R616" s="117" t="b">
        <f t="shared" si="2"/>
        <v>1</v>
      </c>
      <c r="S616" s="116">
        <f t="shared" si="3"/>
        <v>1</v>
      </c>
      <c r="T616" s="146"/>
      <c r="U616" s="147"/>
      <c r="V616" s="147"/>
      <c r="W616" s="147"/>
      <c r="X616" s="120" t="b">
        <f t="shared" si="4"/>
        <v>0</v>
      </c>
      <c r="Y616" s="121" t="b">
        <v>0</v>
      </c>
      <c r="Z616" s="122" t="str">
        <f t="shared" si="5"/>
        <v/>
      </c>
      <c r="AA616" s="122" t="b">
        <f t="shared" si="6"/>
        <v>0</v>
      </c>
      <c r="AB616" s="147" t="b">
        <v>0</v>
      </c>
      <c r="AC616" s="148">
        <v>89.0</v>
      </c>
      <c r="AD616" s="149" t="b">
        <v>0</v>
      </c>
      <c r="AE616" s="125" t="str">
        <f t="shared" si="7"/>
        <v/>
      </c>
      <c r="AF616" s="117" t="b">
        <f t="shared" si="8"/>
        <v>0</v>
      </c>
      <c r="AG616" s="126" t="b">
        <f t="shared" si="9"/>
        <v>0</v>
      </c>
      <c r="AH616" s="148"/>
      <c r="AI616" s="150"/>
      <c r="AJ616" s="146"/>
      <c r="AK616" s="83" t="str">
        <f t="shared" si="10"/>
        <v>Negative</v>
      </c>
      <c r="AL616" s="147"/>
      <c r="AM616" s="83" t="s">
        <v>280</v>
      </c>
      <c r="AN616" s="83" t="s">
        <v>363</v>
      </c>
      <c r="AO616" s="83" t="str">
        <f>IFERROR(__xludf.DUMMYFUNCTION("IF($AG616, ""DELETED"",TRIM(JOIN("" "",D616:E616)))"),"")</f>
        <v/>
      </c>
      <c r="AP616" s="83" t="str">
        <f t="shared" ref="AP616:AQ616" si="640">IF($AG616, "DELETED", TRIM(CONCATENATE(F616,I616,U616)))</f>
        <v/>
      </c>
      <c r="AQ616" s="83" t="str">
        <f t="shared" si="640"/>
        <v/>
      </c>
      <c r="AR616" s="83" t="str">
        <f>IFERROR(__xludf.DUMMYFUNCTION("IF($AG616, ""DELETED"", TRIM(JOIN("" "",AP616,AQ616)))"),"")</f>
        <v/>
      </c>
      <c r="AS616" s="127"/>
      <c r="AT616" s="128" t="b">
        <f t="shared" si="12"/>
        <v>0</v>
      </c>
      <c r="AU616" s="128" t="str">
        <f t="shared" si="13"/>
        <v/>
      </c>
      <c r="AV616" s="128" t="str">
        <f t="shared" si="14"/>
        <v/>
      </c>
      <c r="AW616" s="128" t="str">
        <f t="shared" si="15"/>
        <v/>
      </c>
      <c r="AX616" s="129" t="str">
        <f t="shared" si="16"/>
        <v/>
      </c>
      <c r="AY616" s="143"/>
      <c r="AZ616" s="130"/>
      <c r="BA616" s="131" t="str">
        <f t="shared" si="17"/>
        <v/>
      </c>
      <c r="BB616" s="143"/>
      <c r="BC616" s="143"/>
      <c r="BD616" s="132"/>
      <c r="BE616" s="141"/>
      <c r="BF616" s="134" t="str">
        <f t="shared" si="18"/>
        <v/>
      </c>
      <c r="BG616" s="135" t="str">
        <f t="shared" si="19"/>
        <v>FLB3738__44531_0.325868055555556___Negative_44531_0.450752314814815_</v>
      </c>
      <c r="BH616" s="136" t="str">
        <f t="shared" si="20"/>
        <v/>
      </c>
      <c r="BI616" s="141" t="s">
        <v>1634</v>
      </c>
      <c r="BJ616" s="137" t="str">
        <f t="shared" si="21"/>
        <v>FLE650</v>
      </c>
      <c r="BK616" s="138" t="b">
        <f t="shared" si="22"/>
        <v>0</v>
      </c>
      <c r="BL616" s="137" t="str">
        <f t="shared" si="23"/>
        <v/>
      </c>
      <c r="BM616" s="132"/>
      <c r="BN616" s="8" t="b">
        <f t="shared" si="24"/>
        <v>1</v>
      </c>
      <c r="BO616" s="139" t="b">
        <f t="shared" si="25"/>
        <v>0</v>
      </c>
      <c r="BP616" s="140" t="b">
        <f t="shared" si="26"/>
        <v>1</v>
      </c>
      <c r="BQ616" s="4"/>
      <c r="BR616" s="4" t="str">
        <f t="shared" si="27"/>
        <v/>
      </c>
      <c r="BS616" s="4"/>
      <c r="BT616" s="4"/>
    </row>
    <row r="617">
      <c r="A617" s="4" t="s">
        <v>1635</v>
      </c>
      <c r="B617" s="144">
        <v>44531.0</v>
      </c>
      <c r="C617" s="115">
        <v>0.33</v>
      </c>
      <c r="D617" s="4"/>
      <c r="E617" s="143"/>
      <c r="F617" s="4"/>
      <c r="G617" s="4"/>
      <c r="H617" s="151"/>
      <c r="I617" s="4"/>
      <c r="J617" s="4"/>
      <c r="K617" s="4" t="s">
        <v>622</v>
      </c>
      <c r="L617" s="145">
        <v>44531.0</v>
      </c>
      <c r="M617" s="115">
        <v>0.4507523148148148</v>
      </c>
      <c r="N617" s="4"/>
      <c r="O617" s="4"/>
      <c r="P617" s="116" t="b">
        <f>IFNA(IF(VLOOKUP($A617,'Add from APT'!$AA$2:$AC808,3,FALSE)&gt;0,TRUE,FALSE),"ER - NOT IN APT")</f>
        <v>0</v>
      </c>
      <c r="Q617" s="82" t="str">
        <f>IF(ISLOGICAL(P617),IF(P617,"ER - REPS IN APT", IFNA(VLOOKUP($A617,RAW_APT!$A$3:$M808,7,FALSE),"ER - NOT IN APT")),P617)</f>
        <v>Result</v>
      </c>
      <c r="R617" s="117" t="b">
        <f t="shared" si="2"/>
        <v>1</v>
      </c>
      <c r="S617" s="116">
        <f t="shared" si="3"/>
        <v>1</v>
      </c>
      <c r="T617" s="146"/>
      <c r="U617" s="147"/>
      <c r="V617" s="147"/>
      <c r="W617" s="147"/>
      <c r="X617" s="120" t="b">
        <f t="shared" si="4"/>
        <v>0</v>
      </c>
      <c r="Y617" s="121" t="b">
        <v>0</v>
      </c>
      <c r="Z617" s="122" t="str">
        <f t="shared" si="5"/>
        <v/>
      </c>
      <c r="AA617" s="122" t="b">
        <f t="shared" si="6"/>
        <v>0</v>
      </c>
      <c r="AB617" s="147" t="b">
        <v>0</v>
      </c>
      <c r="AC617" s="148">
        <v>88.0</v>
      </c>
      <c r="AD617" s="149" t="b">
        <v>0</v>
      </c>
      <c r="AE617" s="125" t="str">
        <f t="shared" si="7"/>
        <v/>
      </c>
      <c r="AF617" s="117" t="b">
        <f t="shared" si="8"/>
        <v>0</v>
      </c>
      <c r="AG617" s="126" t="b">
        <f t="shared" si="9"/>
        <v>0</v>
      </c>
      <c r="AH617" s="148"/>
      <c r="AI617" s="150"/>
      <c r="AJ617" s="146"/>
      <c r="AK617" s="83" t="str">
        <f t="shared" si="10"/>
        <v>Negative</v>
      </c>
      <c r="AL617" s="147"/>
      <c r="AM617" s="83" t="s">
        <v>280</v>
      </c>
      <c r="AN617" s="83" t="s">
        <v>313</v>
      </c>
      <c r="AO617" s="83" t="str">
        <f>IFERROR(__xludf.DUMMYFUNCTION("IF($AG617, ""DELETED"",TRIM(JOIN("" "",D617:E617)))"),"")</f>
        <v/>
      </c>
      <c r="AP617" s="83" t="str">
        <f t="shared" ref="AP617:AQ617" si="641">IF($AG617, "DELETED", TRIM(CONCATENATE(F617,I617,U617)))</f>
        <v/>
      </c>
      <c r="AQ617" s="83" t="str">
        <f t="shared" si="641"/>
        <v/>
      </c>
      <c r="AR617" s="83" t="str">
        <f>IFERROR(__xludf.DUMMYFUNCTION("IF($AG617, ""DELETED"", TRIM(JOIN("" "",AP617,AQ617)))"),"")</f>
        <v/>
      </c>
      <c r="AS617" s="127"/>
      <c r="AT617" s="128" t="b">
        <f t="shared" si="12"/>
        <v>0</v>
      </c>
      <c r="AU617" s="128" t="str">
        <f t="shared" si="13"/>
        <v/>
      </c>
      <c r="AV617" s="128" t="str">
        <f t="shared" si="14"/>
        <v/>
      </c>
      <c r="AW617" s="128" t="str">
        <f t="shared" si="15"/>
        <v/>
      </c>
      <c r="AX617" s="129" t="str">
        <f t="shared" si="16"/>
        <v/>
      </c>
      <c r="AY617" s="143"/>
      <c r="AZ617" s="130"/>
      <c r="BA617" s="131" t="str">
        <f t="shared" si="17"/>
        <v/>
      </c>
      <c r="BB617" s="143"/>
      <c r="BC617" s="143"/>
      <c r="BD617" s="132"/>
      <c r="BE617" s="141"/>
      <c r="BF617" s="134" t="str">
        <f t="shared" si="18"/>
        <v/>
      </c>
      <c r="BG617" s="135" t="str">
        <f t="shared" si="19"/>
        <v>FLB3867__44531_0.33___Negative_44531_0.450752314814815_</v>
      </c>
      <c r="BH617" s="136" t="str">
        <f t="shared" si="20"/>
        <v/>
      </c>
      <c r="BI617" s="141" t="s">
        <v>1636</v>
      </c>
      <c r="BJ617" s="137" t="str">
        <f t="shared" si="21"/>
        <v>FLE651</v>
      </c>
      <c r="BK617" s="138" t="b">
        <f t="shared" si="22"/>
        <v>0</v>
      </c>
      <c r="BL617" s="137" t="str">
        <f t="shared" si="23"/>
        <v/>
      </c>
      <c r="BM617" s="132"/>
      <c r="BN617" s="8" t="b">
        <f t="shared" si="24"/>
        <v>1</v>
      </c>
      <c r="BO617" s="139" t="b">
        <f t="shared" si="25"/>
        <v>0</v>
      </c>
      <c r="BP617" s="140" t="b">
        <f t="shared" si="26"/>
        <v>1</v>
      </c>
      <c r="BQ617" s="4"/>
      <c r="BR617" s="4" t="str">
        <f t="shared" si="27"/>
        <v/>
      </c>
      <c r="BS617" s="4"/>
      <c r="BT617" s="4"/>
    </row>
    <row r="618">
      <c r="A618" s="4" t="s">
        <v>1637</v>
      </c>
      <c r="B618" s="144">
        <v>44531.0</v>
      </c>
      <c r="C618" s="115">
        <v>0.33416666666666667</v>
      </c>
      <c r="D618" s="4"/>
      <c r="E618" s="143"/>
      <c r="F618" s="4"/>
      <c r="G618" s="4"/>
      <c r="H618" s="151"/>
      <c r="I618" s="4"/>
      <c r="J618" s="4"/>
      <c r="K618" s="4" t="s">
        <v>622</v>
      </c>
      <c r="L618" s="145">
        <v>44531.0</v>
      </c>
      <c r="M618" s="115">
        <v>0.4507523148148148</v>
      </c>
      <c r="N618" s="4"/>
      <c r="O618" s="4"/>
      <c r="P618" s="116" t="b">
        <f>IFNA(IF(VLOOKUP($A618,'Add from APT'!$AA$2:$AC808,3,FALSE)&gt;0,TRUE,FALSE),"ER - NOT IN APT")</f>
        <v>1</v>
      </c>
      <c r="Q618" s="82" t="str">
        <f>IF(ISLOGICAL(P618),IF(P618,"ER - REPS IN APT", IFNA(VLOOKUP($A618,RAW_APT!$A$3:$M808,7,FALSE),"ER - NOT IN APT")),P618)</f>
        <v>ER - REPS IN APT</v>
      </c>
      <c r="R618" s="117" t="b">
        <f t="shared" si="2"/>
        <v>1</v>
      </c>
      <c r="S618" s="116">
        <f t="shared" si="3"/>
        <v>1</v>
      </c>
      <c r="T618" s="146"/>
      <c r="U618" s="147"/>
      <c r="V618" s="147"/>
      <c r="W618" s="147"/>
      <c r="X618" s="120" t="b">
        <f t="shared" si="4"/>
        <v>0</v>
      </c>
      <c r="Y618" s="121" t="b">
        <v>0</v>
      </c>
      <c r="Z618" s="122" t="str">
        <f t="shared" si="5"/>
        <v/>
      </c>
      <c r="AA618" s="122" t="b">
        <f t="shared" si="6"/>
        <v>0</v>
      </c>
      <c r="AB618" s="147" t="b">
        <v>0</v>
      </c>
      <c r="AC618" s="148">
        <v>87.0</v>
      </c>
      <c r="AD618" s="149" t="b">
        <v>0</v>
      </c>
      <c r="AE618" s="125" t="str">
        <f t="shared" si="7"/>
        <v/>
      </c>
      <c r="AF618" s="117" t="b">
        <f t="shared" si="8"/>
        <v>0</v>
      </c>
      <c r="AG618" s="126" t="b">
        <f t="shared" si="9"/>
        <v>0</v>
      </c>
      <c r="AH618" s="148"/>
      <c r="AI618" s="150"/>
      <c r="AJ618" s="146"/>
      <c r="AK618" s="83" t="str">
        <f t="shared" si="10"/>
        <v>Negative</v>
      </c>
      <c r="AL618" s="147"/>
      <c r="AM618" s="83" t="s">
        <v>280</v>
      </c>
      <c r="AN618" s="83" t="s">
        <v>695</v>
      </c>
      <c r="AO618" s="83" t="str">
        <f>IFERROR(__xludf.DUMMYFUNCTION("IF($AG618, ""DELETED"",TRIM(JOIN("" "",D618:E618)))"),"")</f>
        <v/>
      </c>
      <c r="AP618" s="83" t="str">
        <f t="shared" ref="AP618:AQ618" si="642">IF($AG618, "DELETED", TRIM(CONCATENATE(F618,I618,U618)))</f>
        <v/>
      </c>
      <c r="AQ618" s="83" t="str">
        <f t="shared" si="642"/>
        <v/>
      </c>
      <c r="AR618" s="83" t="str">
        <f>IFERROR(__xludf.DUMMYFUNCTION("IF($AG618, ""DELETED"", TRIM(JOIN("" "",AP618,AQ618)))"),"")</f>
        <v/>
      </c>
      <c r="AS618" s="127"/>
      <c r="AT618" s="128" t="b">
        <f t="shared" si="12"/>
        <v>0</v>
      </c>
      <c r="AU618" s="128" t="str">
        <f t="shared" si="13"/>
        <v/>
      </c>
      <c r="AV618" s="128" t="str">
        <f t="shared" si="14"/>
        <v/>
      </c>
      <c r="AW618" s="128" t="str">
        <f t="shared" si="15"/>
        <v/>
      </c>
      <c r="AX618" s="129" t="str">
        <f t="shared" si="16"/>
        <v/>
      </c>
      <c r="AY618" s="143"/>
      <c r="AZ618" s="130"/>
      <c r="BA618" s="131" t="str">
        <f t="shared" si="17"/>
        <v/>
      </c>
      <c r="BB618" s="143"/>
      <c r="BC618" s="143"/>
      <c r="BD618" s="132"/>
      <c r="BE618" s="141"/>
      <c r="BF618" s="134" t="str">
        <f t="shared" si="18"/>
        <v/>
      </c>
      <c r="BG618" s="135" t="str">
        <f t="shared" si="19"/>
        <v>FLB4407__44531_0.334166666666667___Negative_44531_0.450752314814815_</v>
      </c>
      <c r="BH618" s="136" t="str">
        <f t="shared" si="20"/>
        <v/>
      </c>
      <c r="BI618" s="141" t="s">
        <v>1638</v>
      </c>
      <c r="BJ618" s="137" t="str">
        <f t="shared" si="21"/>
        <v>FLE652</v>
      </c>
      <c r="BK618" s="138" t="b">
        <f t="shared" si="22"/>
        <v>0</v>
      </c>
      <c r="BL618" s="137" t="str">
        <f t="shared" si="23"/>
        <v/>
      </c>
      <c r="BM618" s="132"/>
      <c r="BN618" s="8" t="b">
        <f t="shared" si="24"/>
        <v>1</v>
      </c>
      <c r="BO618" s="139" t="b">
        <f t="shared" si="25"/>
        <v>0</v>
      </c>
      <c r="BP618" s="140" t="b">
        <f t="shared" si="26"/>
        <v>1</v>
      </c>
      <c r="BQ618" s="4"/>
      <c r="BR618" s="4" t="str">
        <f t="shared" si="27"/>
        <v/>
      </c>
      <c r="BS618" s="4"/>
      <c r="BT618" s="4"/>
    </row>
    <row r="619">
      <c r="A619" s="4" t="s">
        <v>1639</v>
      </c>
      <c r="B619" s="144">
        <v>44531.0</v>
      </c>
      <c r="C619" s="115">
        <v>0.3410763888888889</v>
      </c>
      <c r="D619" s="4"/>
      <c r="E619" s="143"/>
      <c r="F619" s="4"/>
      <c r="G619" s="4"/>
      <c r="H619" s="151"/>
      <c r="I619" s="4"/>
      <c r="J619" s="4"/>
      <c r="K619" s="4" t="s">
        <v>622</v>
      </c>
      <c r="L619" s="145">
        <v>44531.0</v>
      </c>
      <c r="M619" s="115">
        <v>0.4507523148148148</v>
      </c>
      <c r="N619" s="4"/>
      <c r="O619" s="4"/>
      <c r="P619" s="116" t="b">
        <f>IFNA(IF(VLOOKUP($A619,'Add from APT'!$AA$2:$AC808,3,FALSE)&gt;0,TRUE,FALSE),"ER - NOT IN APT")</f>
        <v>0</v>
      </c>
      <c r="Q619" s="82" t="str">
        <f>IF(ISLOGICAL(P619),IF(P619,"ER - REPS IN APT", IFNA(VLOOKUP($A619,RAW_APT!$A$3:$M808,7,FALSE),"ER - NOT IN APT")),P619)</f>
        <v>Result</v>
      </c>
      <c r="R619" s="117" t="b">
        <f t="shared" si="2"/>
        <v>1</v>
      </c>
      <c r="S619" s="116">
        <f t="shared" si="3"/>
        <v>1</v>
      </c>
      <c r="T619" s="146"/>
      <c r="U619" s="147"/>
      <c r="V619" s="147"/>
      <c r="W619" s="147"/>
      <c r="X619" s="120" t="b">
        <f t="shared" si="4"/>
        <v>0</v>
      </c>
      <c r="Y619" s="121" t="b">
        <v>0</v>
      </c>
      <c r="Z619" s="122" t="str">
        <f t="shared" si="5"/>
        <v/>
      </c>
      <c r="AA619" s="122" t="b">
        <f t="shared" si="6"/>
        <v>0</v>
      </c>
      <c r="AB619" s="147" t="b">
        <v>0</v>
      </c>
      <c r="AC619" s="148">
        <v>86.0</v>
      </c>
      <c r="AD619" s="149" t="b">
        <v>0</v>
      </c>
      <c r="AE619" s="125" t="str">
        <f t="shared" si="7"/>
        <v/>
      </c>
      <c r="AF619" s="117" t="b">
        <f t="shared" si="8"/>
        <v>0</v>
      </c>
      <c r="AG619" s="126" t="b">
        <f t="shared" si="9"/>
        <v>0</v>
      </c>
      <c r="AH619" s="148"/>
      <c r="AI619" s="150"/>
      <c r="AJ619" s="146"/>
      <c r="AK619" s="83" t="str">
        <f t="shared" si="10"/>
        <v>Negative</v>
      </c>
      <c r="AL619" s="147"/>
      <c r="AM619" s="83" t="s">
        <v>280</v>
      </c>
      <c r="AN619" s="83" t="s">
        <v>305</v>
      </c>
      <c r="AO619" s="83" t="str">
        <f>IFERROR(__xludf.DUMMYFUNCTION("IF($AG619, ""DELETED"",TRIM(JOIN("" "",D619:E619)))"),"")</f>
        <v/>
      </c>
      <c r="AP619" s="83" t="str">
        <f t="shared" ref="AP619:AQ619" si="643">IF($AG619, "DELETED", TRIM(CONCATENATE(F619,I619,U619)))</f>
        <v/>
      </c>
      <c r="AQ619" s="83" t="str">
        <f t="shared" si="643"/>
        <v/>
      </c>
      <c r="AR619" s="83" t="str">
        <f>IFERROR(__xludf.DUMMYFUNCTION("IF($AG619, ""DELETED"", TRIM(JOIN("" "",AP619,AQ619)))"),"")</f>
        <v/>
      </c>
      <c r="AS619" s="127"/>
      <c r="AT619" s="128" t="b">
        <f t="shared" si="12"/>
        <v>0</v>
      </c>
      <c r="AU619" s="128" t="str">
        <f t="shared" si="13"/>
        <v/>
      </c>
      <c r="AV619" s="128" t="str">
        <f t="shared" si="14"/>
        <v/>
      </c>
      <c r="AW619" s="128" t="str">
        <f t="shared" si="15"/>
        <v/>
      </c>
      <c r="AX619" s="129" t="str">
        <f t="shared" si="16"/>
        <v/>
      </c>
      <c r="AY619" s="143"/>
      <c r="AZ619" s="130"/>
      <c r="BA619" s="131" t="str">
        <f t="shared" si="17"/>
        <v/>
      </c>
      <c r="BB619" s="143"/>
      <c r="BC619" s="143"/>
      <c r="BD619" s="132"/>
      <c r="BE619" s="141"/>
      <c r="BF619" s="134" t="str">
        <f t="shared" si="18"/>
        <v/>
      </c>
      <c r="BG619" s="135" t="str">
        <f t="shared" si="19"/>
        <v>FLB4384__44531_0.341076388888889___Negative_44531_0.450752314814815_</v>
      </c>
      <c r="BH619" s="136" t="str">
        <f t="shared" si="20"/>
        <v/>
      </c>
      <c r="BI619" s="141" t="s">
        <v>1640</v>
      </c>
      <c r="BJ619" s="137" t="str">
        <f t="shared" si="21"/>
        <v>FLE653</v>
      </c>
      <c r="BK619" s="138" t="b">
        <f t="shared" si="22"/>
        <v>0</v>
      </c>
      <c r="BL619" s="137" t="str">
        <f t="shared" si="23"/>
        <v/>
      </c>
      <c r="BM619" s="132"/>
      <c r="BN619" s="8" t="b">
        <f t="shared" si="24"/>
        <v>1</v>
      </c>
      <c r="BO619" s="139" t="b">
        <f t="shared" si="25"/>
        <v>0</v>
      </c>
      <c r="BP619" s="140" t="b">
        <f t="shared" si="26"/>
        <v>1</v>
      </c>
      <c r="BQ619" s="4"/>
      <c r="BR619" s="4" t="str">
        <f t="shared" si="27"/>
        <v/>
      </c>
      <c r="BS619" s="4"/>
      <c r="BT619" s="4"/>
    </row>
    <row r="620">
      <c r="A620" s="143" t="s">
        <v>1641</v>
      </c>
      <c r="B620" s="144">
        <v>44532.0</v>
      </c>
      <c r="C620" s="115">
        <v>0.22819444444444445</v>
      </c>
      <c r="D620" s="4"/>
      <c r="E620" s="143"/>
      <c r="F620" s="149"/>
      <c r="G620" s="149"/>
      <c r="H620" s="151"/>
      <c r="I620" s="4"/>
      <c r="J620" s="4"/>
      <c r="K620" s="4" t="s">
        <v>622</v>
      </c>
      <c r="L620" s="145">
        <v>44532.0</v>
      </c>
      <c r="M620" s="115">
        <v>0.45427083333333335</v>
      </c>
      <c r="N620" s="151"/>
      <c r="O620" s="4"/>
      <c r="P620" s="116" t="b">
        <f>IFNA(IF(VLOOKUP($A620,'Add from APT'!$AA$2:$AC808,3,FALSE)&gt;0,TRUE,FALSE),"ER - NOT IN APT")</f>
        <v>0</v>
      </c>
      <c r="Q620" s="82" t="str">
        <f>IF(ISLOGICAL(P620),IF(P620,"ER - REPS IN APT", IFNA(VLOOKUP($A620,RAW_APT!$A$3:$M808,7,FALSE),"ER - NOT IN APT")),P620)</f>
        <v>Result</v>
      </c>
      <c r="R620" s="117" t="b">
        <f t="shared" si="2"/>
        <v>1</v>
      </c>
      <c r="S620" s="116">
        <f t="shared" si="3"/>
        <v>1</v>
      </c>
      <c r="T620" s="148">
        <v>0.0</v>
      </c>
      <c r="U620" s="149"/>
      <c r="V620" s="149"/>
      <c r="W620" s="147"/>
      <c r="X620" s="120" t="b">
        <f t="shared" si="4"/>
        <v>0</v>
      </c>
      <c r="Y620" s="121" t="b">
        <v>0</v>
      </c>
      <c r="Z620" s="122" t="str">
        <f t="shared" si="5"/>
        <v/>
      </c>
      <c r="AA620" s="122" t="b">
        <f t="shared" si="6"/>
        <v>0</v>
      </c>
      <c r="AB620" s="147" t="b">
        <v>0</v>
      </c>
      <c r="AC620" s="148">
        <v>545.0</v>
      </c>
      <c r="AD620" s="149" t="b">
        <v>1</v>
      </c>
      <c r="AE620" s="125" t="str">
        <f t="shared" si="7"/>
        <v/>
      </c>
      <c r="AF620" s="117" t="b">
        <f t="shared" si="8"/>
        <v>0</v>
      </c>
      <c r="AG620" s="126" t="b">
        <f t="shared" si="9"/>
        <v>0</v>
      </c>
      <c r="AH620" s="148"/>
      <c r="AI620" s="150"/>
      <c r="AJ620" s="146"/>
      <c r="AK620" s="83" t="str">
        <f t="shared" si="10"/>
        <v>Negative</v>
      </c>
      <c r="AL620" s="147"/>
      <c r="AM620" s="83" t="s">
        <v>280</v>
      </c>
      <c r="AN620" s="83" t="s">
        <v>1214</v>
      </c>
      <c r="AO620" s="83" t="str">
        <f>IFERROR(__xludf.DUMMYFUNCTION("IF($AG620, ""DELETED"",TRIM(JOIN("" "",D620:E620)))"),"")</f>
        <v/>
      </c>
      <c r="AP620" s="83" t="str">
        <f t="shared" ref="AP620:AQ620" si="644">IF($AG620, "DELETED", TRIM(CONCATENATE(F620,I620,U620)))</f>
        <v/>
      </c>
      <c r="AQ620" s="83" t="str">
        <f t="shared" si="644"/>
        <v/>
      </c>
      <c r="AR620" s="83" t="str">
        <f>IFERROR(__xludf.DUMMYFUNCTION("IF($AG620, ""DELETED"", TRIM(JOIN("" "",AP620,AQ620)))"),"")</f>
        <v/>
      </c>
      <c r="AS620" s="127"/>
      <c r="AT620" s="128" t="b">
        <f t="shared" si="12"/>
        <v>0</v>
      </c>
      <c r="AU620" s="128" t="str">
        <f t="shared" si="13"/>
        <v/>
      </c>
      <c r="AV620" s="128" t="str">
        <f t="shared" si="14"/>
        <v/>
      </c>
      <c r="AW620" s="128" t="str">
        <f t="shared" si="15"/>
        <v/>
      </c>
      <c r="AX620" s="129" t="str">
        <f t="shared" si="16"/>
        <v/>
      </c>
      <c r="AY620" s="143"/>
      <c r="AZ620" s="130"/>
      <c r="BA620" s="131" t="str">
        <f t="shared" si="17"/>
        <v/>
      </c>
      <c r="BB620" s="143"/>
      <c r="BC620" s="143"/>
      <c r="BD620" s="132"/>
      <c r="BE620" s="141"/>
      <c r="BF620" s="134" t="str">
        <f t="shared" si="18"/>
        <v/>
      </c>
      <c r="BG620" s="135" t="str">
        <f t="shared" si="19"/>
        <v>FLB4025__44532_0.228194444444444___Negative_44532_0.454270833333333_</v>
      </c>
      <c r="BH620" s="136" t="str">
        <f t="shared" si="20"/>
        <v/>
      </c>
      <c r="BI620" s="141" t="s">
        <v>1642</v>
      </c>
      <c r="BJ620" s="137" t="str">
        <f t="shared" si="21"/>
        <v>FLE654</v>
      </c>
      <c r="BK620" s="138" t="b">
        <f t="shared" si="22"/>
        <v>0</v>
      </c>
      <c r="BL620" s="137" t="str">
        <f t="shared" si="23"/>
        <v/>
      </c>
      <c r="BM620" s="132"/>
      <c r="BN620" s="8" t="b">
        <f t="shared" si="24"/>
        <v>1</v>
      </c>
      <c r="BO620" s="139" t="b">
        <f t="shared" si="25"/>
        <v>0</v>
      </c>
      <c r="BP620" s="140" t="b">
        <f t="shared" si="26"/>
        <v>1</v>
      </c>
      <c r="BQ620" s="4"/>
      <c r="BR620" s="4" t="str">
        <f t="shared" si="27"/>
        <v/>
      </c>
      <c r="BS620" s="4"/>
      <c r="BT620" s="4"/>
    </row>
    <row r="621">
      <c r="A621" s="143" t="s">
        <v>1643</v>
      </c>
      <c r="B621" s="144">
        <v>44532.0</v>
      </c>
      <c r="C621" s="115">
        <v>0.23194444444444445</v>
      </c>
      <c r="D621" s="4"/>
      <c r="E621" s="143"/>
      <c r="F621" s="149"/>
      <c r="G621" s="147"/>
      <c r="H621" s="151"/>
      <c r="I621" s="4"/>
      <c r="J621" s="4"/>
      <c r="K621" s="4" t="s">
        <v>622</v>
      </c>
      <c r="L621" s="145">
        <v>44532.0</v>
      </c>
      <c r="M621" s="115">
        <v>0.45427083333333335</v>
      </c>
      <c r="N621" s="151"/>
      <c r="O621" s="4"/>
      <c r="P621" s="116" t="b">
        <f>IFNA(IF(VLOOKUP($A621,'Add from APT'!$AA$2:$AC808,3,FALSE)&gt;0,TRUE,FALSE),"ER - NOT IN APT")</f>
        <v>0</v>
      </c>
      <c r="Q621" s="82" t="str">
        <f>IF(ISLOGICAL(P621),IF(P621,"ER - REPS IN APT", IFNA(VLOOKUP($A621,RAW_APT!$A$3:$M808,7,FALSE),"ER - NOT IN APT")),P621)</f>
        <v>Result</v>
      </c>
      <c r="R621" s="117" t="b">
        <f t="shared" si="2"/>
        <v>1</v>
      </c>
      <c r="S621" s="116">
        <f t="shared" si="3"/>
        <v>1</v>
      </c>
      <c r="T621" s="148">
        <v>0.0</v>
      </c>
      <c r="U621" s="149"/>
      <c r="V621" s="147"/>
      <c r="W621" s="147"/>
      <c r="X621" s="120" t="b">
        <f t="shared" si="4"/>
        <v>0</v>
      </c>
      <c r="Y621" s="121" t="b">
        <v>0</v>
      </c>
      <c r="Z621" s="122" t="str">
        <f t="shared" si="5"/>
        <v/>
      </c>
      <c r="AA621" s="122" t="b">
        <f t="shared" si="6"/>
        <v>0</v>
      </c>
      <c r="AB621" s="147" t="b">
        <v>0</v>
      </c>
      <c r="AC621" s="148">
        <v>544.0</v>
      </c>
      <c r="AD621" s="149" t="b">
        <v>1</v>
      </c>
      <c r="AE621" s="125" t="str">
        <f t="shared" si="7"/>
        <v/>
      </c>
      <c r="AF621" s="117" t="b">
        <f t="shared" si="8"/>
        <v>0</v>
      </c>
      <c r="AG621" s="126" t="b">
        <f t="shared" si="9"/>
        <v>0</v>
      </c>
      <c r="AH621" s="148"/>
      <c r="AI621" s="150"/>
      <c r="AJ621" s="146"/>
      <c r="AK621" s="83" t="str">
        <f t="shared" si="10"/>
        <v>Negative</v>
      </c>
      <c r="AL621" s="147"/>
      <c r="AM621" s="83" t="s">
        <v>280</v>
      </c>
      <c r="AN621" s="83" t="s">
        <v>1081</v>
      </c>
      <c r="AO621" s="83" t="str">
        <f>IFERROR(__xludf.DUMMYFUNCTION("IF($AG621, ""DELETED"",TRIM(JOIN("" "",D621:E621)))"),"")</f>
        <v/>
      </c>
      <c r="AP621" s="83" t="str">
        <f t="shared" ref="AP621:AQ621" si="645">IF($AG621, "DELETED", TRIM(CONCATENATE(F621,I621,U621)))</f>
        <v/>
      </c>
      <c r="AQ621" s="83" t="str">
        <f t="shared" si="645"/>
        <v/>
      </c>
      <c r="AR621" s="83" t="str">
        <f>IFERROR(__xludf.DUMMYFUNCTION("IF($AG621, ""DELETED"", TRIM(JOIN("" "",AP621,AQ621)))"),"")</f>
        <v/>
      </c>
      <c r="AS621" s="127"/>
      <c r="AT621" s="128" t="b">
        <f t="shared" si="12"/>
        <v>0</v>
      </c>
      <c r="AU621" s="128" t="str">
        <f t="shared" si="13"/>
        <v/>
      </c>
      <c r="AV621" s="128" t="str">
        <f t="shared" si="14"/>
        <v/>
      </c>
      <c r="AW621" s="128" t="str">
        <f t="shared" si="15"/>
        <v/>
      </c>
      <c r="AX621" s="129" t="str">
        <f t="shared" si="16"/>
        <v/>
      </c>
      <c r="AY621" s="143"/>
      <c r="AZ621" s="130"/>
      <c r="BA621" s="131" t="str">
        <f t="shared" si="17"/>
        <v/>
      </c>
      <c r="BB621" s="143"/>
      <c r="BC621" s="143"/>
      <c r="BD621" s="132"/>
      <c r="BE621" s="141"/>
      <c r="BF621" s="134" t="str">
        <f t="shared" si="18"/>
        <v/>
      </c>
      <c r="BG621" s="135" t="str">
        <f t="shared" si="19"/>
        <v>FLB3721__44532_0.231944444444444___Negative_44532_0.454270833333333_</v>
      </c>
      <c r="BH621" s="136" t="str">
        <f t="shared" si="20"/>
        <v/>
      </c>
      <c r="BI621" s="141" t="s">
        <v>1644</v>
      </c>
      <c r="BJ621" s="137" t="str">
        <f t="shared" si="21"/>
        <v>FLE655</v>
      </c>
      <c r="BK621" s="138" t="b">
        <f t="shared" si="22"/>
        <v>0</v>
      </c>
      <c r="BL621" s="137" t="str">
        <f t="shared" si="23"/>
        <v/>
      </c>
      <c r="BM621" s="132"/>
      <c r="BN621" s="8" t="b">
        <f t="shared" si="24"/>
        <v>1</v>
      </c>
      <c r="BO621" s="139" t="b">
        <f t="shared" si="25"/>
        <v>0</v>
      </c>
      <c r="BP621" s="140" t="b">
        <f t="shared" si="26"/>
        <v>1</v>
      </c>
      <c r="BQ621" s="4"/>
      <c r="BR621" s="4" t="str">
        <f t="shared" si="27"/>
        <v/>
      </c>
      <c r="BS621" s="4"/>
      <c r="BT621" s="4"/>
    </row>
    <row r="622">
      <c r="A622" s="4" t="s">
        <v>1645</v>
      </c>
      <c r="B622" s="144">
        <v>44532.0</v>
      </c>
      <c r="C622" s="115">
        <v>0.2742824074074074</v>
      </c>
      <c r="D622" s="4"/>
      <c r="E622" s="143"/>
      <c r="F622" s="4"/>
      <c r="G622" s="4"/>
      <c r="H622" s="151"/>
      <c r="I622" s="4"/>
      <c r="J622" s="4"/>
      <c r="K622" s="4" t="s">
        <v>622</v>
      </c>
      <c r="L622" s="145">
        <v>44532.0</v>
      </c>
      <c r="M622" s="115">
        <v>0.45427083333333335</v>
      </c>
      <c r="N622" s="4"/>
      <c r="O622" s="4"/>
      <c r="P622" s="116" t="b">
        <f>IFNA(IF(VLOOKUP($A622,'Add from APT'!$AA$2:$AC808,3,FALSE)&gt;0,TRUE,FALSE),"ER - NOT IN APT")</f>
        <v>0</v>
      </c>
      <c r="Q622" s="82" t="str">
        <f>IF(ISLOGICAL(P622),IF(P622,"ER - REPS IN APT", IFNA(VLOOKUP($A622,RAW_APT!$A$3:$M808,7,FALSE),"ER - NOT IN APT")),P622)</f>
        <v>Result</v>
      </c>
      <c r="R622" s="117" t="b">
        <f t="shared" si="2"/>
        <v>1</v>
      </c>
      <c r="S622" s="116">
        <f t="shared" si="3"/>
        <v>1</v>
      </c>
      <c r="T622" s="146"/>
      <c r="U622" s="147"/>
      <c r="V622" s="147"/>
      <c r="W622" s="147"/>
      <c r="X622" s="120" t="b">
        <f t="shared" si="4"/>
        <v>0</v>
      </c>
      <c r="Y622" s="121" t="b">
        <v>0</v>
      </c>
      <c r="Z622" s="122" t="str">
        <f t="shared" si="5"/>
        <v/>
      </c>
      <c r="AA622" s="122" t="b">
        <f t="shared" si="6"/>
        <v>0</v>
      </c>
      <c r="AB622" s="147" t="b">
        <v>0</v>
      </c>
      <c r="AC622" s="148">
        <v>85.0</v>
      </c>
      <c r="AD622" s="149" t="b">
        <v>0</v>
      </c>
      <c r="AE622" s="125" t="str">
        <f t="shared" si="7"/>
        <v/>
      </c>
      <c r="AF622" s="117" t="b">
        <f t="shared" si="8"/>
        <v>0</v>
      </c>
      <c r="AG622" s="126" t="b">
        <f t="shared" si="9"/>
        <v>0</v>
      </c>
      <c r="AH622" s="148"/>
      <c r="AI622" s="150"/>
      <c r="AJ622" s="146"/>
      <c r="AK622" s="83" t="str">
        <f t="shared" si="10"/>
        <v>Negative</v>
      </c>
      <c r="AL622" s="147"/>
      <c r="AM622" s="83" t="s">
        <v>280</v>
      </c>
      <c r="AN622" s="83" t="s">
        <v>368</v>
      </c>
      <c r="AO622" s="83" t="str">
        <f>IFERROR(__xludf.DUMMYFUNCTION("IF($AG622, ""DELETED"",TRIM(JOIN("" "",D622:E622)))"),"")</f>
        <v/>
      </c>
      <c r="AP622" s="83" t="str">
        <f t="shared" ref="AP622:AQ622" si="646">IF($AG622, "DELETED", TRIM(CONCATENATE(F622,I622,U622)))</f>
        <v/>
      </c>
      <c r="AQ622" s="83" t="str">
        <f t="shared" si="646"/>
        <v/>
      </c>
      <c r="AR622" s="83" t="str">
        <f>IFERROR(__xludf.DUMMYFUNCTION("IF($AG622, ""DELETED"", TRIM(JOIN("" "",AP622,AQ622)))"),"")</f>
        <v/>
      </c>
      <c r="AS622" s="127"/>
      <c r="AT622" s="128" t="b">
        <f t="shared" si="12"/>
        <v>0</v>
      </c>
      <c r="AU622" s="128" t="str">
        <f t="shared" si="13"/>
        <v/>
      </c>
      <c r="AV622" s="128" t="str">
        <f t="shared" si="14"/>
        <v/>
      </c>
      <c r="AW622" s="128" t="str">
        <f t="shared" si="15"/>
        <v/>
      </c>
      <c r="AX622" s="129" t="str">
        <f t="shared" si="16"/>
        <v/>
      </c>
      <c r="AY622" s="143"/>
      <c r="AZ622" s="130"/>
      <c r="BA622" s="131" t="str">
        <f t="shared" si="17"/>
        <v/>
      </c>
      <c r="BB622" s="143"/>
      <c r="BC622" s="143"/>
      <c r="BD622" s="132"/>
      <c r="BE622" s="141"/>
      <c r="BF622" s="134" t="str">
        <f t="shared" si="18"/>
        <v/>
      </c>
      <c r="BG622" s="135" t="str">
        <f t="shared" si="19"/>
        <v>FLB4036__44532_0.274282407407407___Negative_44532_0.454270833333333_</v>
      </c>
      <c r="BH622" s="136" t="str">
        <f t="shared" si="20"/>
        <v/>
      </c>
      <c r="BI622" s="141" t="s">
        <v>1646</v>
      </c>
      <c r="BJ622" s="137" t="str">
        <f t="shared" si="21"/>
        <v>FLE656</v>
      </c>
      <c r="BK622" s="138" t="b">
        <f t="shared" si="22"/>
        <v>0</v>
      </c>
      <c r="BL622" s="137" t="str">
        <f t="shared" si="23"/>
        <v/>
      </c>
      <c r="BM622" s="132"/>
      <c r="BN622" s="8" t="b">
        <f t="shared" si="24"/>
        <v>1</v>
      </c>
      <c r="BO622" s="139" t="b">
        <f t="shared" si="25"/>
        <v>0</v>
      </c>
      <c r="BP622" s="140" t="b">
        <f t="shared" si="26"/>
        <v>1</v>
      </c>
      <c r="BQ622" s="4"/>
      <c r="BR622" s="4" t="str">
        <f t="shared" si="27"/>
        <v/>
      </c>
      <c r="BS622" s="4"/>
      <c r="BT622" s="4"/>
    </row>
    <row r="623">
      <c r="A623" s="143" t="s">
        <v>1647</v>
      </c>
      <c r="B623" s="144">
        <v>44532.0</v>
      </c>
      <c r="C623" s="115">
        <v>0.27770833333333333</v>
      </c>
      <c r="D623" s="4"/>
      <c r="E623" s="143"/>
      <c r="F623" s="149"/>
      <c r="G623" s="147"/>
      <c r="H623" s="4"/>
      <c r="I623" s="4"/>
      <c r="J623" s="4"/>
      <c r="K623" s="4" t="s">
        <v>622</v>
      </c>
      <c r="L623" s="145">
        <v>44532.0</v>
      </c>
      <c r="M623" s="115">
        <v>0.45427083333333335</v>
      </c>
      <c r="N623" s="4"/>
      <c r="O623" s="4"/>
      <c r="P623" s="116" t="b">
        <f>IFNA(IF(VLOOKUP($A623,'Add from APT'!$AA$2:$AC808,3,FALSE)&gt;0,TRUE,FALSE),"ER - NOT IN APT")</f>
        <v>0</v>
      </c>
      <c r="Q623" s="82" t="str">
        <f>IF(ISLOGICAL(P623),IF(P623,"ER - REPS IN APT", IFNA(VLOOKUP($A623,RAW_APT!$A$3:$M808,7,FALSE),"ER - NOT IN APT")),P623)</f>
        <v>Result</v>
      </c>
      <c r="R623" s="117" t="b">
        <f t="shared" si="2"/>
        <v>1</v>
      </c>
      <c r="S623" s="116">
        <f t="shared" si="3"/>
        <v>1</v>
      </c>
      <c r="T623" s="148">
        <v>0.0</v>
      </c>
      <c r="U623" s="149"/>
      <c r="V623" s="147"/>
      <c r="W623" s="147"/>
      <c r="X623" s="120" t="b">
        <f t="shared" si="4"/>
        <v>0</v>
      </c>
      <c r="Y623" s="121" t="b">
        <v>0</v>
      </c>
      <c r="Z623" s="122" t="str">
        <f t="shared" si="5"/>
        <v/>
      </c>
      <c r="AA623" s="122" t="b">
        <f t="shared" si="6"/>
        <v>0</v>
      </c>
      <c r="AB623" s="147" t="b">
        <v>0</v>
      </c>
      <c r="AC623" s="148">
        <v>543.0</v>
      </c>
      <c r="AD623" s="149" t="b">
        <v>1</v>
      </c>
      <c r="AE623" s="125" t="str">
        <f t="shared" si="7"/>
        <v/>
      </c>
      <c r="AF623" s="117" t="b">
        <f t="shared" si="8"/>
        <v>0</v>
      </c>
      <c r="AG623" s="126" t="b">
        <f t="shared" si="9"/>
        <v>0</v>
      </c>
      <c r="AH623" s="148"/>
      <c r="AI623" s="150"/>
      <c r="AJ623" s="146"/>
      <c r="AK623" s="83" t="str">
        <f t="shared" si="10"/>
        <v>Negative</v>
      </c>
      <c r="AL623" s="147"/>
      <c r="AM623" s="83" t="s">
        <v>280</v>
      </c>
      <c r="AN623" s="83" t="s">
        <v>1390</v>
      </c>
      <c r="AO623" s="83" t="str">
        <f>IFERROR(__xludf.DUMMYFUNCTION("IF($AG623, ""DELETED"",TRIM(JOIN("" "",D623:E623)))"),"")</f>
        <v/>
      </c>
      <c r="AP623" s="83" t="str">
        <f t="shared" ref="AP623:AQ623" si="647">IF($AG623, "DELETED", TRIM(CONCATENATE(F623,I623,U623)))</f>
        <v/>
      </c>
      <c r="AQ623" s="83" t="str">
        <f t="shared" si="647"/>
        <v/>
      </c>
      <c r="AR623" s="83" t="str">
        <f>IFERROR(__xludf.DUMMYFUNCTION("IF($AG623, ""DELETED"", TRIM(JOIN("" "",AP623,AQ623)))"),"")</f>
        <v/>
      </c>
      <c r="AS623" s="127"/>
      <c r="AT623" s="128" t="b">
        <f t="shared" si="12"/>
        <v>0</v>
      </c>
      <c r="AU623" s="128" t="str">
        <f t="shared" si="13"/>
        <v/>
      </c>
      <c r="AV623" s="128" t="str">
        <f t="shared" si="14"/>
        <v/>
      </c>
      <c r="AW623" s="128" t="str">
        <f t="shared" si="15"/>
        <v/>
      </c>
      <c r="AX623" s="129" t="str">
        <f t="shared" si="16"/>
        <v/>
      </c>
      <c r="AY623" s="143"/>
      <c r="AZ623" s="130"/>
      <c r="BA623" s="131" t="str">
        <f t="shared" si="17"/>
        <v/>
      </c>
      <c r="BB623" s="143"/>
      <c r="BC623" s="143"/>
      <c r="BD623" s="132"/>
      <c r="BE623" s="141"/>
      <c r="BF623" s="134" t="str">
        <f t="shared" si="18"/>
        <v/>
      </c>
      <c r="BG623" s="135" t="str">
        <f t="shared" si="19"/>
        <v>FLB4031__44532_0.277708333333333___Negative_44532_0.454270833333333_</v>
      </c>
      <c r="BH623" s="136" t="str">
        <f t="shared" si="20"/>
        <v/>
      </c>
      <c r="BI623" s="141" t="s">
        <v>1648</v>
      </c>
      <c r="BJ623" s="137" t="str">
        <f t="shared" si="21"/>
        <v>FLE657</v>
      </c>
      <c r="BK623" s="138" t="b">
        <f t="shared" si="22"/>
        <v>0</v>
      </c>
      <c r="BL623" s="137" t="str">
        <f t="shared" si="23"/>
        <v/>
      </c>
      <c r="BM623" s="132"/>
      <c r="BN623" s="8" t="b">
        <f t="shared" si="24"/>
        <v>1</v>
      </c>
      <c r="BO623" s="139" t="b">
        <f t="shared" si="25"/>
        <v>0</v>
      </c>
      <c r="BP623" s="140" t="b">
        <f t="shared" si="26"/>
        <v>1</v>
      </c>
      <c r="BQ623" s="4"/>
      <c r="BR623" s="4" t="str">
        <f t="shared" si="27"/>
        <v/>
      </c>
      <c r="BS623" s="4"/>
      <c r="BT623" s="4"/>
    </row>
    <row r="624">
      <c r="A624" s="143" t="s">
        <v>1649</v>
      </c>
      <c r="B624" s="144">
        <v>44532.0</v>
      </c>
      <c r="C624" s="115">
        <v>0.28109953703703705</v>
      </c>
      <c r="D624" s="4"/>
      <c r="E624" s="143"/>
      <c r="F624" s="149"/>
      <c r="G624" s="147"/>
      <c r="H624" s="4"/>
      <c r="I624" s="4"/>
      <c r="J624" s="4"/>
      <c r="K624" s="4" t="s">
        <v>622</v>
      </c>
      <c r="L624" s="145">
        <v>44532.0</v>
      </c>
      <c r="M624" s="115">
        <v>0.45427083333333335</v>
      </c>
      <c r="N624" s="4"/>
      <c r="O624" s="4"/>
      <c r="P624" s="116" t="b">
        <f>IFNA(IF(VLOOKUP($A624,'Add from APT'!$AA$2:$AC808,3,FALSE)&gt;0,TRUE,FALSE),"ER - NOT IN APT")</f>
        <v>0</v>
      </c>
      <c r="Q624" s="82" t="str">
        <f>IF(ISLOGICAL(P624),IF(P624,"ER - REPS IN APT", IFNA(VLOOKUP($A624,RAW_APT!$A$3:$M808,7,FALSE),"ER - NOT IN APT")),P624)</f>
        <v>Result</v>
      </c>
      <c r="R624" s="117" t="b">
        <f t="shared" si="2"/>
        <v>1</v>
      </c>
      <c r="S624" s="116">
        <f t="shared" si="3"/>
        <v>1</v>
      </c>
      <c r="T624" s="148">
        <v>0.0</v>
      </c>
      <c r="U624" s="149"/>
      <c r="V624" s="147"/>
      <c r="W624" s="147"/>
      <c r="X624" s="120" t="b">
        <f t="shared" si="4"/>
        <v>0</v>
      </c>
      <c r="Y624" s="121" t="b">
        <v>0</v>
      </c>
      <c r="Z624" s="122" t="str">
        <f t="shared" si="5"/>
        <v/>
      </c>
      <c r="AA624" s="122" t="b">
        <f t="shared" si="6"/>
        <v>0</v>
      </c>
      <c r="AB624" s="147" t="b">
        <v>0</v>
      </c>
      <c r="AC624" s="148">
        <v>542.0</v>
      </c>
      <c r="AD624" s="149" t="b">
        <v>1</v>
      </c>
      <c r="AE624" s="125" t="str">
        <f t="shared" si="7"/>
        <v/>
      </c>
      <c r="AF624" s="117" t="b">
        <f t="shared" si="8"/>
        <v>0</v>
      </c>
      <c r="AG624" s="126" t="b">
        <f t="shared" si="9"/>
        <v>0</v>
      </c>
      <c r="AH624" s="148"/>
      <c r="AI624" s="150"/>
      <c r="AJ624" s="146"/>
      <c r="AK624" s="83" t="str">
        <f t="shared" si="10"/>
        <v>Negative</v>
      </c>
      <c r="AL624" s="147"/>
      <c r="AM624" s="83" t="s">
        <v>280</v>
      </c>
      <c r="AN624" s="83" t="s">
        <v>1469</v>
      </c>
      <c r="AO624" s="83" t="str">
        <f>IFERROR(__xludf.DUMMYFUNCTION("IF($AG624, ""DELETED"",TRIM(JOIN("" "",D624:E624)))"),"")</f>
        <v/>
      </c>
      <c r="AP624" s="83" t="str">
        <f t="shared" ref="AP624:AQ624" si="648">IF($AG624, "DELETED", TRIM(CONCATENATE(F624,I624,U624)))</f>
        <v/>
      </c>
      <c r="AQ624" s="83" t="str">
        <f t="shared" si="648"/>
        <v/>
      </c>
      <c r="AR624" s="83" t="str">
        <f>IFERROR(__xludf.DUMMYFUNCTION("IF($AG624, ""DELETED"", TRIM(JOIN("" "",AP624,AQ624)))"),"")</f>
        <v/>
      </c>
      <c r="AS624" s="127"/>
      <c r="AT624" s="128" t="b">
        <f t="shared" si="12"/>
        <v>0</v>
      </c>
      <c r="AU624" s="128" t="str">
        <f t="shared" si="13"/>
        <v/>
      </c>
      <c r="AV624" s="128" t="str">
        <f t="shared" si="14"/>
        <v/>
      </c>
      <c r="AW624" s="128" t="str">
        <f t="shared" si="15"/>
        <v/>
      </c>
      <c r="AX624" s="129" t="str">
        <f t="shared" si="16"/>
        <v/>
      </c>
      <c r="AY624" s="143"/>
      <c r="AZ624" s="130"/>
      <c r="BA624" s="131" t="str">
        <f t="shared" si="17"/>
        <v/>
      </c>
      <c r="BB624" s="143"/>
      <c r="BC624" s="143"/>
      <c r="BD624" s="132"/>
      <c r="BE624" s="141"/>
      <c r="BF624" s="134" t="str">
        <f t="shared" si="18"/>
        <v/>
      </c>
      <c r="BG624" s="135" t="str">
        <f t="shared" si="19"/>
        <v>FLB4038__44532_0.281099537037037___Negative_44532_0.454270833333333_</v>
      </c>
      <c r="BH624" s="136" t="str">
        <f t="shared" si="20"/>
        <v/>
      </c>
      <c r="BI624" s="141" t="s">
        <v>1650</v>
      </c>
      <c r="BJ624" s="137" t="str">
        <f t="shared" si="21"/>
        <v>FLE658</v>
      </c>
      <c r="BK624" s="138" t="b">
        <f t="shared" si="22"/>
        <v>0</v>
      </c>
      <c r="BL624" s="137" t="str">
        <f t="shared" si="23"/>
        <v/>
      </c>
      <c r="BM624" s="132"/>
      <c r="BN624" s="8" t="b">
        <f t="shared" si="24"/>
        <v>1</v>
      </c>
      <c r="BO624" s="139" t="b">
        <f t="shared" si="25"/>
        <v>0</v>
      </c>
      <c r="BP624" s="140" t="b">
        <f t="shared" si="26"/>
        <v>1</v>
      </c>
      <c r="BQ624" s="4"/>
      <c r="BR624" s="4" t="str">
        <f t="shared" si="27"/>
        <v/>
      </c>
      <c r="BS624" s="4"/>
      <c r="BT624" s="4"/>
    </row>
    <row r="625">
      <c r="A625" s="4" t="s">
        <v>1651</v>
      </c>
      <c r="B625" s="144">
        <v>44532.0</v>
      </c>
      <c r="C625" s="115">
        <v>0.2937268518518519</v>
      </c>
      <c r="D625" s="4"/>
      <c r="E625" s="143"/>
      <c r="F625" s="4"/>
      <c r="G625" s="4"/>
      <c r="H625" s="151"/>
      <c r="I625" s="4"/>
      <c r="J625" s="4"/>
      <c r="K625" s="4" t="s">
        <v>622</v>
      </c>
      <c r="L625" s="145">
        <v>44532.0</v>
      </c>
      <c r="M625" s="115">
        <v>0.45427083333333335</v>
      </c>
      <c r="N625" s="4"/>
      <c r="O625" s="4"/>
      <c r="P625" s="116" t="b">
        <f>IFNA(IF(VLOOKUP($A625,'Add from APT'!$AA$2:$AC808,3,FALSE)&gt;0,TRUE,FALSE),"ER - NOT IN APT")</f>
        <v>0</v>
      </c>
      <c r="Q625" s="82" t="str">
        <f>IF(ISLOGICAL(P625),IF(P625,"ER - REPS IN APT", IFNA(VLOOKUP($A625,RAW_APT!$A$3:$M808,7,FALSE),"ER - NOT IN APT")),P625)</f>
        <v>Result</v>
      </c>
      <c r="R625" s="117" t="b">
        <f t="shared" si="2"/>
        <v>1</v>
      </c>
      <c r="S625" s="116">
        <f t="shared" si="3"/>
        <v>1</v>
      </c>
      <c r="T625" s="146"/>
      <c r="U625" s="147"/>
      <c r="V625" s="147"/>
      <c r="W625" s="147"/>
      <c r="X625" s="120" t="b">
        <f t="shared" si="4"/>
        <v>0</v>
      </c>
      <c r="Y625" s="121" t="b">
        <v>0</v>
      </c>
      <c r="Z625" s="122" t="str">
        <f t="shared" si="5"/>
        <v/>
      </c>
      <c r="AA625" s="122" t="b">
        <f t="shared" si="6"/>
        <v>0</v>
      </c>
      <c r="AB625" s="147" t="b">
        <v>0</v>
      </c>
      <c r="AC625" s="148">
        <v>84.0</v>
      </c>
      <c r="AD625" s="149" t="b">
        <v>0</v>
      </c>
      <c r="AE625" s="125" t="str">
        <f t="shared" si="7"/>
        <v/>
      </c>
      <c r="AF625" s="117" t="b">
        <f t="shared" si="8"/>
        <v>0</v>
      </c>
      <c r="AG625" s="126" t="b">
        <f t="shared" si="9"/>
        <v>0</v>
      </c>
      <c r="AH625" s="148"/>
      <c r="AI625" s="150"/>
      <c r="AJ625" s="146"/>
      <c r="AK625" s="83" t="str">
        <f t="shared" si="10"/>
        <v>Negative</v>
      </c>
      <c r="AL625" s="147"/>
      <c r="AM625" s="83" t="s">
        <v>280</v>
      </c>
      <c r="AN625" s="83" t="s">
        <v>462</v>
      </c>
      <c r="AO625" s="83" t="str">
        <f>IFERROR(__xludf.DUMMYFUNCTION("IF($AG625, ""DELETED"",TRIM(JOIN("" "",D625:E625)))"),"")</f>
        <v/>
      </c>
      <c r="AP625" s="83" t="str">
        <f t="shared" ref="AP625:AQ625" si="649">IF($AG625, "DELETED", TRIM(CONCATENATE(F625,I625,U625)))</f>
        <v/>
      </c>
      <c r="AQ625" s="83" t="str">
        <f t="shared" si="649"/>
        <v/>
      </c>
      <c r="AR625" s="83" t="str">
        <f>IFERROR(__xludf.DUMMYFUNCTION("IF($AG625, ""DELETED"", TRIM(JOIN("" "",AP625,AQ625)))"),"")</f>
        <v/>
      </c>
      <c r="AS625" s="127"/>
      <c r="AT625" s="128" t="b">
        <f t="shared" si="12"/>
        <v>0</v>
      </c>
      <c r="AU625" s="128" t="str">
        <f t="shared" si="13"/>
        <v/>
      </c>
      <c r="AV625" s="128" t="str">
        <f t="shared" si="14"/>
        <v/>
      </c>
      <c r="AW625" s="128" t="str">
        <f t="shared" si="15"/>
        <v/>
      </c>
      <c r="AX625" s="129" t="str">
        <f t="shared" si="16"/>
        <v/>
      </c>
      <c r="AY625" s="143"/>
      <c r="AZ625" s="130"/>
      <c r="BA625" s="131" t="str">
        <f t="shared" si="17"/>
        <v/>
      </c>
      <c r="BB625" s="143"/>
      <c r="BC625" s="143"/>
      <c r="BD625" s="132"/>
      <c r="BE625" s="141"/>
      <c r="BF625" s="134" t="str">
        <f t="shared" si="18"/>
        <v/>
      </c>
      <c r="BG625" s="135" t="str">
        <f t="shared" si="19"/>
        <v>FLB4050__44532_0.293726851851852___Negative_44532_0.454270833333333_</v>
      </c>
      <c r="BH625" s="136" t="str">
        <f t="shared" si="20"/>
        <v/>
      </c>
      <c r="BI625" s="141" t="s">
        <v>1652</v>
      </c>
      <c r="BJ625" s="137" t="str">
        <f t="shared" si="21"/>
        <v>FLE659</v>
      </c>
      <c r="BK625" s="138" t="b">
        <f t="shared" si="22"/>
        <v>0</v>
      </c>
      <c r="BL625" s="137" t="str">
        <f t="shared" si="23"/>
        <v/>
      </c>
      <c r="BM625" s="132"/>
      <c r="BN625" s="8" t="b">
        <f t="shared" si="24"/>
        <v>1</v>
      </c>
      <c r="BO625" s="139" t="b">
        <f t="shared" si="25"/>
        <v>0</v>
      </c>
      <c r="BP625" s="140" t="b">
        <f t="shared" si="26"/>
        <v>1</v>
      </c>
      <c r="BQ625" s="4"/>
      <c r="BR625" s="4" t="str">
        <f t="shared" si="27"/>
        <v/>
      </c>
      <c r="BS625" s="4"/>
      <c r="BT625" s="4"/>
    </row>
    <row r="626">
      <c r="A626" s="4" t="s">
        <v>1653</v>
      </c>
      <c r="B626" s="144">
        <v>44532.0</v>
      </c>
      <c r="C626" s="115">
        <v>0.2940740740740741</v>
      </c>
      <c r="D626" s="4"/>
      <c r="E626" s="143"/>
      <c r="F626" s="4"/>
      <c r="G626" s="4"/>
      <c r="H626" s="151"/>
      <c r="I626" s="4"/>
      <c r="J626" s="4"/>
      <c r="K626" s="4" t="s">
        <v>622</v>
      </c>
      <c r="L626" s="145">
        <v>44532.0</v>
      </c>
      <c r="M626" s="115">
        <v>0.45427083333333335</v>
      </c>
      <c r="N626" s="4"/>
      <c r="O626" s="4"/>
      <c r="P626" s="116" t="b">
        <f>IFNA(IF(VLOOKUP($A626,'Add from APT'!$AA$2:$AC808,3,FALSE)&gt;0,TRUE,FALSE),"ER - NOT IN APT")</f>
        <v>0</v>
      </c>
      <c r="Q626" s="82" t="str">
        <f>IF(ISLOGICAL(P626),IF(P626,"ER - REPS IN APT", IFNA(VLOOKUP($A626,RAW_APT!$A$3:$M808,7,FALSE),"ER - NOT IN APT")),P626)</f>
        <v>Result</v>
      </c>
      <c r="R626" s="117" t="b">
        <f t="shared" si="2"/>
        <v>1</v>
      </c>
      <c r="S626" s="116">
        <f t="shared" si="3"/>
        <v>1</v>
      </c>
      <c r="T626" s="146"/>
      <c r="U626" s="147"/>
      <c r="V626" s="147"/>
      <c r="W626" s="147"/>
      <c r="X626" s="120" t="b">
        <f t="shared" si="4"/>
        <v>0</v>
      </c>
      <c r="Y626" s="121" t="b">
        <v>0</v>
      </c>
      <c r="Z626" s="122" t="str">
        <f t="shared" si="5"/>
        <v/>
      </c>
      <c r="AA626" s="122" t="b">
        <f t="shared" si="6"/>
        <v>0</v>
      </c>
      <c r="AB626" s="147" t="b">
        <v>0</v>
      </c>
      <c r="AC626" s="148">
        <v>83.0</v>
      </c>
      <c r="AD626" s="149" t="b">
        <v>0</v>
      </c>
      <c r="AE626" s="125" t="str">
        <f t="shared" si="7"/>
        <v/>
      </c>
      <c r="AF626" s="117" t="b">
        <f t="shared" si="8"/>
        <v>0</v>
      </c>
      <c r="AG626" s="126" t="b">
        <f t="shared" si="9"/>
        <v>0</v>
      </c>
      <c r="AH626" s="148"/>
      <c r="AI626" s="150"/>
      <c r="AJ626" s="146"/>
      <c r="AK626" s="83" t="str">
        <f t="shared" si="10"/>
        <v>Negative</v>
      </c>
      <c r="AL626" s="147"/>
      <c r="AM626" s="83" t="s">
        <v>280</v>
      </c>
      <c r="AN626" s="83" t="s">
        <v>479</v>
      </c>
      <c r="AO626" s="83" t="str">
        <f>IFERROR(__xludf.DUMMYFUNCTION("IF($AG626, ""DELETED"",TRIM(JOIN("" "",D626:E626)))"),"")</f>
        <v/>
      </c>
      <c r="AP626" s="83" t="str">
        <f t="shared" ref="AP626:AQ626" si="650">IF($AG626, "DELETED", TRIM(CONCATENATE(F626,I626,U626)))</f>
        <v/>
      </c>
      <c r="AQ626" s="83" t="str">
        <f t="shared" si="650"/>
        <v/>
      </c>
      <c r="AR626" s="83" t="str">
        <f>IFERROR(__xludf.DUMMYFUNCTION("IF($AG626, ""DELETED"", TRIM(JOIN("" "",AP626,AQ626)))"),"")</f>
        <v/>
      </c>
      <c r="AS626" s="127"/>
      <c r="AT626" s="128" t="b">
        <f t="shared" si="12"/>
        <v>0</v>
      </c>
      <c r="AU626" s="128" t="str">
        <f t="shared" si="13"/>
        <v/>
      </c>
      <c r="AV626" s="128" t="str">
        <f t="shared" si="14"/>
        <v/>
      </c>
      <c r="AW626" s="128" t="str">
        <f t="shared" si="15"/>
        <v/>
      </c>
      <c r="AX626" s="129" t="str">
        <f t="shared" si="16"/>
        <v/>
      </c>
      <c r="AY626" s="143"/>
      <c r="AZ626" s="130"/>
      <c r="BA626" s="131" t="str">
        <f t="shared" si="17"/>
        <v/>
      </c>
      <c r="BB626" s="143"/>
      <c r="BC626" s="143"/>
      <c r="BD626" s="132"/>
      <c r="BE626" s="141"/>
      <c r="BF626" s="134" t="str">
        <f t="shared" si="18"/>
        <v/>
      </c>
      <c r="BG626" s="135" t="str">
        <f t="shared" si="19"/>
        <v>FLB4067__44532_0.294074074074074___Negative_44532_0.454270833333333_</v>
      </c>
      <c r="BH626" s="136" t="str">
        <f t="shared" si="20"/>
        <v/>
      </c>
      <c r="BI626" s="141" t="s">
        <v>1654</v>
      </c>
      <c r="BJ626" s="137" t="str">
        <f t="shared" si="21"/>
        <v>FLE660</v>
      </c>
      <c r="BK626" s="138" t="b">
        <f t="shared" si="22"/>
        <v>0</v>
      </c>
      <c r="BL626" s="137" t="str">
        <f t="shared" si="23"/>
        <v/>
      </c>
      <c r="BM626" s="132"/>
      <c r="BN626" s="8" t="b">
        <f t="shared" si="24"/>
        <v>1</v>
      </c>
      <c r="BO626" s="139" t="b">
        <f t="shared" si="25"/>
        <v>0</v>
      </c>
      <c r="BP626" s="140" t="b">
        <f t="shared" si="26"/>
        <v>1</v>
      </c>
      <c r="BQ626" s="4"/>
      <c r="BR626" s="4" t="str">
        <f t="shared" si="27"/>
        <v/>
      </c>
      <c r="BS626" s="4"/>
      <c r="BT626" s="4"/>
    </row>
    <row r="627">
      <c r="A627" s="4" t="s">
        <v>1655</v>
      </c>
      <c r="B627" s="144">
        <v>44536.0</v>
      </c>
      <c r="C627" s="115">
        <v>0.25275462962962963</v>
      </c>
      <c r="D627" s="4"/>
      <c r="E627" s="143"/>
      <c r="F627" s="4"/>
      <c r="G627" s="4"/>
      <c r="H627" s="151"/>
      <c r="I627" s="4"/>
      <c r="J627" s="4"/>
      <c r="K627" s="4" t="s">
        <v>622</v>
      </c>
      <c r="L627" s="145">
        <v>44536.0</v>
      </c>
      <c r="M627" s="115">
        <v>0.5064583333333333</v>
      </c>
      <c r="N627" s="4"/>
      <c r="O627" s="4"/>
      <c r="P627" s="116" t="b">
        <f>IFNA(IF(VLOOKUP($A627,'Add from APT'!$AA$2:$AC808,3,FALSE)&gt;0,TRUE,FALSE),"ER - NOT IN APT")</f>
        <v>0</v>
      </c>
      <c r="Q627" s="82" t="str">
        <f>IF(ISLOGICAL(P627),IF(P627,"ER - REPS IN APT", IFNA(VLOOKUP($A627,RAW_APT!$A$3:$M808,7,FALSE),"ER - NOT IN APT")),P627)</f>
        <v>Result</v>
      </c>
      <c r="R627" s="117" t="b">
        <f t="shared" si="2"/>
        <v>1</v>
      </c>
      <c r="S627" s="116">
        <f t="shared" si="3"/>
        <v>1</v>
      </c>
      <c r="T627" s="146"/>
      <c r="U627" s="147"/>
      <c r="V627" s="147"/>
      <c r="W627" s="147"/>
      <c r="X627" s="120" t="b">
        <f t="shared" si="4"/>
        <v>0</v>
      </c>
      <c r="Y627" s="121" t="b">
        <v>0</v>
      </c>
      <c r="Z627" s="122" t="str">
        <f t="shared" si="5"/>
        <v/>
      </c>
      <c r="AA627" s="122" t="b">
        <f t="shared" si="6"/>
        <v>0</v>
      </c>
      <c r="AB627" s="147" t="b">
        <v>0</v>
      </c>
      <c r="AC627" s="148">
        <v>82.0</v>
      </c>
      <c r="AD627" s="149" t="b">
        <v>0</v>
      </c>
      <c r="AE627" s="125" t="str">
        <f t="shared" si="7"/>
        <v/>
      </c>
      <c r="AF627" s="117" t="b">
        <f t="shared" si="8"/>
        <v>0</v>
      </c>
      <c r="AG627" s="126" t="b">
        <f t="shared" si="9"/>
        <v>0</v>
      </c>
      <c r="AH627" s="148"/>
      <c r="AI627" s="150"/>
      <c r="AJ627" s="146"/>
      <c r="AK627" s="83" t="str">
        <f t="shared" si="10"/>
        <v>Negative</v>
      </c>
      <c r="AL627" s="147"/>
      <c r="AM627" s="83" t="s">
        <v>280</v>
      </c>
      <c r="AN627" s="83" t="s">
        <v>426</v>
      </c>
      <c r="AO627" s="83" t="str">
        <f>IFERROR(__xludf.DUMMYFUNCTION("IF($AG627, ""DELETED"",TRIM(JOIN("" "",D627:E627)))"),"")</f>
        <v/>
      </c>
      <c r="AP627" s="83" t="str">
        <f t="shared" ref="AP627:AQ627" si="651">IF($AG627, "DELETED", TRIM(CONCATENATE(F627,I627,U627)))</f>
        <v/>
      </c>
      <c r="AQ627" s="83" t="str">
        <f t="shared" si="651"/>
        <v/>
      </c>
      <c r="AR627" s="83" t="str">
        <f>IFERROR(__xludf.DUMMYFUNCTION("IF($AG627, ""DELETED"", TRIM(JOIN("" "",AP627,AQ627)))"),"")</f>
        <v/>
      </c>
      <c r="AS627" s="127"/>
      <c r="AT627" s="128" t="b">
        <f t="shared" si="12"/>
        <v>0</v>
      </c>
      <c r="AU627" s="128" t="str">
        <f t="shared" si="13"/>
        <v/>
      </c>
      <c r="AV627" s="128" t="str">
        <f t="shared" si="14"/>
        <v/>
      </c>
      <c r="AW627" s="128" t="str">
        <f t="shared" si="15"/>
        <v/>
      </c>
      <c r="AX627" s="129" t="str">
        <f t="shared" si="16"/>
        <v/>
      </c>
      <c r="AY627" s="143"/>
      <c r="AZ627" s="130"/>
      <c r="BA627" s="131" t="str">
        <f t="shared" si="17"/>
        <v/>
      </c>
      <c r="BB627" s="143"/>
      <c r="BC627" s="143"/>
      <c r="BD627" s="132"/>
      <c r="BE627" s="141"/>
      <c r="BF627" s="134" t="str">
        <f t="shared" si="18"/>
        <v/>
      </c>
      <c r="BG627" s="135" t="str">
        <f t="shared" si="19"/>
        <v>FLB2718__44536_0.25275462962963___Negative_44536_0.506458333333333_</v>
      </c>
      <c r="BH627" s="136" t="str">
        <f t="shared" si="20"/>
        <v/>
      </c>
      <c r="BI627" s="141" t="s">
        <v>1656</v>
      </c>
      <c r="BJ627" s="137" t="str">
        <f t="shared" si="21"/>
        <v>FLE661</v>
      </c>
      <c r="BK627" s="138" t="b">
        <f t="shared" si="22"/>
        <v>0</v>
      </c>
      <c r="BL627" s="137" t="str">
        <f t="shared" si="23"/>
        <v/>
      </c>
      <c r="BM627" s="132"/>
      <c r="BN627" s="8" t="b">
        <f t="shared" si="24"/>
        <v>1</v>
      </c>
      <c r="BO627" s="139" t="b">
        <f t="shared" si="25"/>
        <v>0</v>
      </c>
      <c r="BP627" s="140" t="b">
        <f t="shared" si="26"/>
        <v>1</v>
      </c>
      <c r="BQ627" s="4"/>
      <c r="BR627" s="4" t="str">
        <f t="shared" si="27"/>
        <v/>
      </c>
      <c r="BS627" s="4"/>
      <c r="BT627" s="4"/>
    </row>
    <row r="628">
      <c r="A628" s="4" t="s">
        <v>1657</v>
      </c>
      <c r="B628" s="144">
        <v>44536.0</v>
      </c>
      <c r="C628" s="115">
        <v>0.2537962962962963</v>
      </c>
      <c r="D628" s="4"/>
      <c r="E628" s="143"/>
      <c r="F628" s="4"/>
      <c r="G628" s="4"/>
      <c r="H628" s="151"/>
      <c r="I628" s="4"/>
      <c r="J628" s="4"/>
      <c r="K628" s="4" t="s">
        <v>622</v>
      </c>
      <c r="L628" s="145">
        <v>44536.0</v>
      </c>
      <c r="M628" s="115">
        <v>0.5064583333333333</v>
      </c>
      <c r="N628" s="4"/>
      <c r="O628" s="4"/>
      <c r="P628" s="116" t="b">
        <f>IFNA(IF(VLOOKUP($A628,'Add from APT'!$AA$2:$AC808,3,FALSE)&gt;0,TRUE,FALSE),"ER - NOT IN APT")</f>
        <v>0</v>
      </c>
      <c r="Q628" s="82" t="str">
        <f>IF(ISLOGICAL(P628),IF(P628,"ER - REPS IN APT", IFNA(VLOOKUP($A628,RAW_APT!$A$3:$M808,7,FALSE),"ER - NOT IN APT")),P628)</f>
        <v>Result</v>
      </c>
      <c r="R628" s="117" t="b">
        <f t="shared" si="2"/>
        <v>1</v>
      </c>
      <c r="S628" s="116">
        <f t="shared" si="3"/>
        <v>1</v>
      </c>
      <c r="T628" s="146"/>
      <c r="U628" s="147"/>
      <c r="V628" s="147"/>
      <c r="W628" s="147"/>
      <c r="X628" s="120" t="b">
        <f t="shared" si="4"/>
        <v>0</v>
      </c>
      <c r="Y628" s="121" t="b">
        <v>0</v>
      </c>
      <c r="Z628" s="122" t="str">
        <f t="shared" si="5"/>
        <v/>
      </c>
      <c r="AA628" s="122" t="b">
        <f t="shared" si="6"/>
        <v>0</v>
      </c>
      <c r="AB628" s="147" t="b">
        <v>0</v>
      </c>
      <c r="AC628" s="148">
        <v>81.0</v>
      </c>
      <c r="AD628" s="149" t="b">
        <v>0</v>
      </c>
      <c r="AE628" s="125" t="str">
        <f t="shared" si="7"/>
        <v/>
      </c>
      <c r="AF628" s="117" t="b">
        <f t="shared" si="8"/>
        <v>0</v>
      </c>
      <c r="AG628" s="126" t="b">
        <f t="shared" si="9"/>
        <v>0</v>
      </c>
      <c r="AH628" s="148"/>
      <c r="AI628" s="150"/>
      <c r="AJ628" s="146"/>
      <c r="AK628" s="83" t="str">
        <f t="shared" si="10"/>
        <v>Negative</v>
      </c>
      <c r="AL628" s="147"/>
      <c r="AM628" s="83" t="s">
        <v>280</v>
      </c>
      <c r="AN628" s="83" t="s">
        <v>437</v>
      </c>
      <c r="AO628" s="83" t="str">
        <f>IFERROR(__xludf.DUMMYFUNCTION("IF($AG628, ""DELETED"",TRIM(JOIN("" "",D628:E628)))"),"")</f>
        <v/>
      </c>
      <c r="AP628" s="83" t="str">
        <f t="shared" ref="AP628:AQ628" si="652">IF($AG628, "DELETED", TRIM(CONCATENATE(F628,I628,U628)))</f>
        <v/>
      </c>
      <c r="AQ628" s="83" t="str">
        <f t="shared" si="652"/>
        <v/>
      </c>
      <c r="AR628" s="83" t="str">
        <f>IFERROR(__xludf.DUMMYFUNCTION("IF($AG628, ""DELETED"", TRIM(JOIN("" "",AP628,AQ628)))"),"")</f>
        <v/>
      </c>
      <c r="AS628" s="127"/>
      <c r="AT628" s="128" t="b">
        <f t="shared" si="12"/>
        <v>0</v>
      </c>
      <c r="AU628" s="128" t="str">
        <f t="shared" si="13"/>
        <v/>
      </c>
      <c r="AV628" s="128" t="str">
        <f t="shared" si="14"/>
        <v/>
      </c>
      <c r="AW628" s="128" t="str">
        <f t="shared" si="15"/>
        <v/>
      </c>
      <c r="AX628" s="129" t="str">
        <f t="shared" si="16"/>
        <v/>
      </c>
      <c r="AY628" s="143"/>
      <c r="AZ628" s="130"/>
      <c r="BA628" s="131" t="str">
        <f t="shared" si="17"/>
        <v/>
      </c>
      <c r="BB628" s="143"/>
      <c r="BC628" s="143"/>
      <c r="BD628" s="132"/>
      <c r="BE628" s="141"/>
      <c r="BF628" s="134" t="str">
        <f t="shared" si="18"/>
        <v/>
      </c>
      <c r="BG628" s="135" t="str">
        <f t="shared" si="19"/>
        <v>FLB3571__44536_0.253796296296296___Negative_44536_0.506458333333333_</v>
      </c>
      <c r="BH628" s="136" t="str">
        <f t="shared" si="20"/>
        <v/>
      </c>
      <c r="BI628" s="141" t="s">
        <v>1658</v>
      </c>
      <c r="BJ628" s="137" t="str">
        <f t="shared" si="21"/>
        <v>FLE662</v>
      </c>
      <c r="BK628" s="138" t="b">
        <f t="shared" si="22"/>
        <v>0</v>
      </c>
      <c r="BL628" s="137" t="str">
        <f t="shared" si="23"/>
        <v/>
      </c>
      <c r="BM628" s="132"/>
      <c r="BN628" s="8" t="b">
        <f t="shared" si="24"/>
        <v>1</v>
      </c>
      <c r="BO628" s="139" t="b">
        <f t="shared" si="25"/>
        <v>0</v>
      </c>
      <c r="BP628" s="140" t="b">
        <f t="shared" si="26"/>
        <v>1</v>
      </c>
      <c r="BQ628" s="4"/>
      <c r="BR628" s="4" t="str">
        <f t="shared" si="27"/>
        <v/>
      </c>
      <c r="BS628" s="4"/>
      <c r="BT628" s="4"/>
    </row>
    <row r="629">
      <c r="A629" s="4" t="s">
        <v>1659</v>
      </c>
      <c r="B629" s="144">
        <v>44536.0</v>
      </c>
      <c r="C629" s="115">
        <v>0.2541435185185185</v>
      </c>
      <c r="D629" s="4"/>
      <c r="E629" s="143"/>
      <c r="F629" s="4"/>
      <c r="G629" s="4"/>
      <c r="H629" s="151"/>
      <c r="I629" s="4"/>
      <c r="J629" s="4"/>
      <c r="K629" s="4" t="s">
        <v>622</v>
      </c>
      <c r="L629" s="145">
        <v>44536.0</v>
      </c>
      <c r="M629" s="115">
        <v>0.5064583333333333</v>
      </c>
      <c r="N629" s="4"/>
      <c r="O629" s="4"/>
      <c r="P629" s="116" t="b">
        <f>IFNA(IF(VLOOKUP($A629,'Add from APT'!$AA$2:$AC808,3,FALSE)&gt;0,TRUE,FALSE),"ER - NOT IN APT")</f>
        <v>0</v>
      </c>
      <c r="Q629" s="82" t="str">
        <f>IF(ISLOGICAL(P629),IF(P629,"ER - REPS IN APT", IFNA(VLOOKUP($A629,RAW_APT!$A$3:$M808,7,FALSE),"ER - NOT IN APT")),P629)</f>
        <v>Result</v>
      </c>
      <c r="R629" s="117" t="b">
        <f t="shared" si="2"/>
        <v>1</v>
      </c>
      <c r="S629" s="116">
        <f t="shared" si="3"/>
        <v>1</v>
      </c>
      <c r="T629" s="146"/>
      <c r="U629" s="147"/>
      <c r="V629" s="147"/>
      <c r="W629" s="147"/>
      <c r="X629" s="120" t="b">
        <f t="shared" si="4"/>
        <v>0</v>
      </c>
      <c r="Y629" s="121" t="b">
        <v>0</v>
      </c>
      <c r="Z629" s="122" t="str">
        <f t="shared" si="5"/>
        <v/>
      </c>
      <c r="AA629" s="122" t="b">
        <f t="shared" si="6"/>
        <v>0</v>
      </c>
      <c r="AB629" s="147" t="b">
        <v>0</v>
      </c>
      <c r="AC629" s="148">
        <v>80.0</v>
      </c>
      <c r="AD629" s="149" t="b">
        <v>0</v>
      </c>
      <c r="AE629" s="125" t="str">
        <f t="shared" si="7"/>
        <v/>
      </c>
      <c r="AF629" s="117" t="b">
        <f t="shared" si="8"/>
        <v>0</v>
      </c>
      <c r="AG629" s="126" t="b">
        <f t="shared" si="9"/>
        <v>0</v>
      </c>
      <c r="AH629" s="148"/>
      <c r="AI629" s="150"/>
      <c r="AJ629" s="146"/>
      <c r="AK629" s="83" t="str">
        <f t="shared" si="10"/>
        <v>Negative</v>
      </c>
      <c r="AL629" s="147"/>
      <c r="AM629" s="83" t="s">
        <v>280</v>
      </c>
      <c r="AN629" s="83" t="s">
        <v>302</v>
      </c>
      <c r="AO629" s="83" t="str">
        <f>IFERROR(__xludf.DUMMYFUNCTION("IF($AG629, ""DELETED"",TRIM(JOIN("" "",D629:E629)))"),"")</f>
        <v/>
      </c>
      <c r="AP629" s="83" t="str">
        <f t="shared" ref="AP629:AQ629" si="653">IF($AG629, "DELETED", TRIM(CONCATENATE(F629,I629,U629)))</f>
        <v/>
      </c>
      <c r="AQ629" s="83" t="str">
        <f t="shared" si="653"/>
        <v/>
      </c>
      <c r="AR629" s="83" t="str">
        <f>IFERROR(__xludf.DUMMYFUNCTION("IF($AG629, ""DELETED"", TRIM(JOIN("" "",AP629,AQ629)))"),"")</f>
        <v/>
      </c>
      <c r="AS629" s="127"/>
      <c r="AT629" s="128" t="b">
        <f t="shared" si="12"/>
        <v>0</v>
      </c>
      <c r="AU629" s="128" t="str">
        <f t="shared" si="13"/>
        <v/>
      </c>
      <c r="AV629" s="128" t="str">
        <f t="shared" si="14"/>
        <v/>
      </c>
      <c r="AW629" s="128" t="str">
        <f t="shared" si="15"/>
        <v/>
      </c>
      <c r="AX629" s="129" t="str">
        <f t="shared" si="16"/>
        <v/>
      </c>
      <c r="AY629" s="143"/>
      <c r="AZ629" s="130"/>
      <c r="BA629" s="131" t="str">
        <f t="shared" si="17"/>
        <v/>
      </c>
      <c r="BB629" s="143"/>
      <c r="BC629" s="143"/>
      <c r="BD629" s="132"/>
      <c r="BE629" s="141"/>
      <c r="BF629" s="134" t="str">
        <f t="shared" si="18"/>
        <v/>
      </c>
      <c r="BG629" s="135" t="str">
        <f t="shared" si="19"/>
        <v>FLB3628__44536_0.254143518518519___Negative_44536_0.506458333333333_</v>
      </c>
      <c r="BH629" s="136" t="str">
        <f t="shared" si="20"/>
        <v/>
      </c>
      <c r="BI629" s="141" t="s">
        <v>1660</v>
      </c>
      <c r="BJ629" s="137" t="str">
        <f t="shared" si="21"/>
        <v>FLE663</v>
      </c>
      <c r="BK629" s="138" t="b">
        <f t="shared" si="22"/>
        <v>0</v>
      </c>
      <c r="BL629" s="137" t="str">
        <f t="shared" si="23"/>
        <v/>
      </c>
      <c r="BM629" s="132"/>
      <c r="BN629" s="8" t="b">
        <f t="shared" si="24"/>
        <v>1</v>
      </c>
      <c r="BO629" s="139" t="b">
        <f t="shared" si="25"/>
        <v>0</v>
      </c>
      <c r="BP629" s="140" t="b">
        <f t="shared" si="26"/>
        <v>1</v>
      </c>
      <c r="BQ629" s="4"/>
      <c r="BR629" s="4" t="str">
        <f t="shared" si="27"/>
        <v/>
      </c>
      <c r="BS629" s="4"/>
      <c r="BT629" s="4"/>
    </row>
    <row r="630">
      <c r="A630" s="143" t="s">
        <v>1661</v>
      </c>
      <c r="B630" s="144">
        <v>44536.0</v>
      </c>
      <c r="C630" s="115">
        <v>0.2544328703703704</v>
      </c>
      <c r="D630" s="4"/>
      <c r="E630" s="143"/>
      <c r="F630" s="149"/>
      <c r="G630" s="147"/>
      <c r="H630" s="4"/>
      <c r="I630" s="4"/>
      <c r="J630" s="4"/>
      <c r="K630" s="4" t="s">
        <v>622</v>
      </c>
      <c r="L630" s="145">
        <v>44536.0</v>
      </c>
      <c r="M630" s="115">
        <v>0.5064583333333333</v>
      </c>
      <c r="N630" s="4"/>
      <c r="O630" s="4"/>
      <c r="P630" s="116" t="b">
        <f>IFNA(IF(VLOOKUP($A630,'Add from APT'!$AA$2:$AC808,3,FALSE)&gt;0,TRUE,FALSE),"ER - NOT IN APT")</f>
        <v>0</v>
      </c>
      <c r="Q630" s="82" t="str">
        <f>IF(ISLOGICAL(P630),IF(P630,"ER - REPS IN APT", IFNA(VLOOKUP($A630,RAW_APT!$A$3:$M808,7,FALSE),"ER - NOT IN APT")),P630)</f>
        <v>Result</v>
      </c>
      <c r="R630" s="117" t="b">
        <f t="shared" si="2"/>
        <v>1</v>
      </c>
      <c r="S630" s="116">
        <f t="shared" si="3"/>
        <v>1</v>
      </c>
      <c r="T630" s="148">
        <v>0.0</v>
      </c>
      <c r="U630" s="149"/>
      <c r="V630" s="147"/>
      <c r="W630" s="147"/>
      <c r="X630" s="120" t="b">
        <f t="shared" si="4"/>
        <v>0</v>
      </c>
      <c r="Y630" s="121" t="b">
        <v>0</v>
      </c>
      <c r="Z630" s="122" t="str">
        <f t="shared" si="5"/>
        <v/>
      </c>
      <c r="AA630" s="122" t="b">
        <f t="shared" si="6"/>
        <v>0</v>
      </c>
      <c r="AB630" s="147" t="b">
        <v>0</v>
      </c>
      <c r="AC630" s="148">
        <v>541.0</v>
      </c>
      <c r="AD630" s="149" t="b">
        <v>1</v>
      </c>
      <c r="AE630" s="125" t="str">
        <f t="shared" si="7"/>
        <v/>
      </c>
      <c r="AF630" s="117" t="b">
        <f t="shared" si="8"/>
        <v>0</v>
      </c>
      <c r="AG630" s="126" t="b">
        <f t="shared" si="9"/>
        <v>0</v>
      </c>
      <c r="AH630" s="148"/>
      <c r="AI630" s="150"/>
      <c r="AJ630" s="146"/>
      <c r="AK630" s="83" t="str">
        <f t="shared" si="10"/>
        <v>Negative</v>
      </c>
      <c r="AL630" s="147"/>
      <c r="AM630" s="83" t="s">
        <v>280</v>
      </c>
      <c r="AN630" s="83" t="s">
        <v>1282</v>
      </c>
      <c r="AO630" s="83" t="str">
        <f>IFERROR(__xludf.DUMMYFUNCTION("IF($AG630, ""DELETED"",TRIM(JOIN("" "",D630:E630)))"),"")</f>
        <v/>
      </c>
      <c r="AP630" s="83" t="str">
        <f t="shared" ref="AP630:AQ630" si="654">IF($AG630, "DELETED", TRIM(CONCATENATE(F630,I630,U630)))</f>
        <v/>
      </c>
      <c r="AQ630" s="83" t="str">
        <f t="shared" si="654"/>
        <v/>
      </c>
      <c r="AR630" s="83" t="str">
        <f>IFERROR(__xludf.DUMMYFUNCTION("IF($AG630, ""DELETED"", TRIM(JOIN("" "",AP630,AQ630)))"),"")</f>
        <v/>
      </c>
      <c r="AS630" s="127"/>
      <c r="AT630" s="128" t="b">
        <f t="shared" si="12"/>
        <v>0</v>
      </c>
      <c r="AU630" s="128" t="str">
        <f t="shared" si="13"/>
        <v/>
      </c>
      <c r="AV630" s="128" t="str">
        <f t="shared" si="14"/>
        <v/>
      </c>
      <c r="AW630" s="128" t="str">
        <f t="shared" si="15"/>
        <v/>
      </c>
      <c r="AX630" s="129" t="str">
        <f t="shared" si="16"/>
        <v/>
      </c>
      <c r="AY630" s="143"/>
      <c r="AZ630" s="130"/>
      <c r="BA630" s="131" t="str">
        <f t="shared" si="17"/>
        <v/>
      </c>
      <c r="BB630" s="143"/>
      <c r="BC630" s="143"/>
      <c r="BD630" s="132"/>
      <c r="BE630" s="141"/>
      <c r="BF630" s="134" t="str">
        <f t="shared" si="18"/>
        <v/>
      </c>
      <c r="BG630" s="135" t="str">
        <f t="shared" si="19"/>
        <v>FLB3605__44536_0.25443287037037___Negative_44536_0.506458333333333_</v>
      </c>
      <c r="BH630" s="136" t="str">
        <f t="shared" si="20"/>
        <v/>
      </c>
      <c r="BI630" s="141" t="s">
        <v>1662</v>
      </c>
      <c r="BJ630" s="137" t="str">
        <f t="shared" si="21"/>
        <v>FLE664</v>
      </c>
      <c r="BK630" s="138" t="b">
        <f t="shared" si="22"/>
        <v>0</v>
      </c>
      <c r="BL630" s="137" t="str">
        <f t="shared" si="23"/>
        <v/>
      </c>
      <c r="BM630" s="132"/>
      <c r="BN630" s="8" t="b">
        <f t="shared" si="24"/>
        <v>1</v>
      </c>
      <c r="BO630" s="139" t="b">
        <f t="shared" si="25"/>
        <v>0</v>
      </c>
      <c r="BP630" s="140" t="b">
        <f t="shared" si="26"/>
        <v>1</v>
      </c>
      <c r="BQ630" s="4"/>
      <c r="BR630" s="4" t="str">
        <f t="shared" si="27"/>
        <v/>
      </c>
      <c r="BS630" s="4"/>
      <c r="BT630" s="4"/>
    </row>
    <row r="631">
      <c r="A631" s="143" t="s">
        <v>1663</v>
      </c>
      <c r="B631" s="144">
        <v>44536.0</v>
      </c>
      <c r="C631" s="115">
        <v>0.2560300925925926</v>
      </c>
      <c r="D631" s="4"/>
      <c r="E631" s="143"/>
      <c r="F631" s="149"/>
      <c r="G631" s="149"/>
      <c r="K631" s="4" t="s">
        <v>622</v>
      </c>
      <c r="L631" s="145">
        <v>44536.0</v>
      </c>
      <c r="M631" s="115">
        <v>0.5064583333333333</v>
      </c>
      <c r="N631" s="4"/>
      <c r="O631" s="4"/>
      <c r="P631" s="116" t="b">
        <f>IFNA(IF(VLOOKUP($A631,'Add from APT'!$AA$2:$AC808,3,FALSE)&gt;0,TRUE,FALSE),"ER - NOT IN APT")</f>
        <v>0</v>
      </c>
      <c r="Q631" s="82" t="str">
        <f>IF(ISLOGICAL(P631),IF(P631,"ER - REPS IN APT", IFNA(VLOOKUP($A631,RAW_APT!$A$3:$M808,7,FALSE),"ER - NOT IN APT")),P631)</f>
        <v>Result</v>
      </c>
      <c r="R631" s="117" t="b">
        <f t="shared" si="2"/>
        <v>1</v>
      </c>
      <c r="S631" s="116">
        <f t="shared" si="3"/>
        <v>1</v>
      </c>
      <c r="T631" s="148">
        <v>0.0</v>
      </c>
      <c r="U631" s="149"/>
      <c r="V631" s="149"/>
      <c r="W631" s="147"/>
      <c r="X631" s="120" t="b">
        <f t="shared" si="4"/>
        <v>0</v>
      </c>
      <c r="Y631" s="121" t="b">
        <v>0</v>
      </c>
      <c r="Z631" s="122" t="str">
        <f t="shared" si="5"/>
        <v/>
      </c>
      <c r="AA631" s="122" t="b">
        <f t="shared" si="6"/>
        <v>0</v>
      </c>
      <c r="AB631" s="147" t="b">
        <v>0</v>
      </c>
      <c r="AC631" s="148">
        <v>540.0</v>
      </c>
      <c r="AD631" s="149" t="b">
        <v>1</v>
      </c>
      <c r="AE631" s="125" t="str">
        <f t="shared" si="7"/>
        <v/>
      </c>
      <c r="AF631" s="117" t="b">
        <f t="shared" si="8"/>
        <v>0</v>
      </c>
      <c r="AG631" s="126" t="b">
        <f t="shared" si="9"/>
        <v>0</v>
      </c>
      <c r="AH631" s="148"/>
      <c r="AI631" s="150"/>
      <c r="AJ631" s="146"/>
      <c r="AK631" s="83" t="str">
        <f t="shared" si="10"/>
        <v>Negative</v>
      </c>
      <c r="AL631" s="147"/>
      <c r="AM631" s="83" t="s">
        <v>280</v>
      </c>
      <c r="AN631" s="83" t="s">
        <v>1214</v>
      </c>
      <c r="AO631" s="83" t="str">
        <f>IFERROR(__xludf.DUMMYFUNCTION("IF($AG631, ""DELETED"",TRIM(JOIN("" "",D631:E631)))"),"")</f>
        <v/>
      </c>
      <c r="AP631" s="83" t="str">
        <f t="shared" ref="AP631:AQ631" si="655">IF($AG631, "DELETED", TRIM(CONCATENATE(F631,I631,U631)))</f>
        <v/>
      </c>
      <c r="AQ631" s="83" t="str">
        <f t="shared" si="655"/>
        <v/>
      </c>
      <c r="AR631" s="83" t="str">
        <f>IFERROR(__xludf.DUMMYFUNCTION("IF($AG631, ""DELETED"", TRIM(JOIN("" "",AP631,AQ631)))"),"")</f>
        <v/>
      </c>
      <c r="AS631" s="127"/>
      <c r="AT631" s="128" t="b">
        <f t="shared" si="12"/>
        <v>0</v>
      </c>
      <c r="AU631" s="128" t="str">
        <f t="shared" si="13"/>
        <v/>
      </c>
      <c r="AV631" s="128" t="str">
        <f t="shared" si="14"/>
        <v/>
      </c>
      <c r="AW631" s="128" t="str">
        <f t="shared" si="15"/>
        <v/>
      </c>
      <c r="AX631" s="129" t="str">
        <f t="shared" si="16"/>
        <v/>
      </c>
      <c r="AY631" s="143"/>
      <c r="AZ631" s="130"/>
      <c r="BA631" s="131" t="str">
        <f t="shared" si="17"/>
        <v/>
      </c>
      <c r="BB631" s="143"/>
      <c r="BC631" s="143"/>
      <c r="BD631" s="132"/>
      <c r="BE631" s="141"/>
      <c r="BF631" s="134" t="str">
        <f t="shared" si="18"/>
        <v/>
      </c>
      <c r="BG631" s="135" t="str">
        <f t="shared" si="19"/>
        <v>FLB3599__44536_0.256030092592593___Negative_44536_0.506458333333333_</v>
      </c>
      <c r="BH631" s="136" t="str">
        <f t="shared" si="20"/>
        <v/>
      </c>
      <c r="BI631" s="141" t="s">
        <v>1664</v>
      </c>
      <c r="BJ631" s="137" t="str">
        <f t="shared" si="21"/>
        <v>FLE665</v>
      </c>
      <c r="BK631" s="138" t="b">
        <f t="shared" si="22"/>
        <v>0</v>
      </c>
      <c r="BL631" s="137" t="str">
        <f t="shared" si="23"/>
        <v/>
      </c>
      <c r="BM631" s="132"/>
      <c r="BN631" s="8" t="b">
        <f t="shared" si="24"/>
        <v>1</v>
      </c>
      <c r="BO631" s="139" t="b">
        <f t="shared" si="25"/>
        <v>0</v>
      </c>
      <c r="BP631" s="140" t="b">
        <f t="shared" si="26"/>
        <v>1</v>
      </c>
      <c r="BQ631" s="4"/>
      <c r="BR631" s="4" t="str">
        <f t="shared" si="27"/>
        <v/>
      </c>
      <c r="BS631" s="4"/>
      <c r="BT631" s="4"/>
    </row>
    <row r="632">
      <c r="A632" s="4" t="s">
        <v>1665</v>
      </c>
      <c r="B632" s="144">
        <v>44536.0</v>
      </c>
      <c r="C632" s="115">
        <v>0.25917824074074075</v>
      </c>
      <c r="D632" s="4"/>
      <c r="E632" s="143"/>
      <c r="F632" s="149"/>
      <c r="G632" s="147"/>
      <c r="H632" s="4"/>
      <c r="I632" s="4"/>
      <c r="J632" s="4"/>
      <c r="K632" s="4" t="s">
        <v>622</v>
      </c>
      <c r="L632" s="145">
        <v>44536.0</v>
      </c>
      <c r="M632" s="115">
        <v>0.5064699074074074</v>
      </c>
      <c r="N632" s="4"/>
      <c r="O632" s="4"/>
      <c r="P632" s="116" t="b">
        <f>IFNA(IF(VLOOKUP($A632,'Add from APT'!$AA$2:$AC808,3,FALSE)&gt;0,TRUE,FALSE),"ER - NOT IN APT")</f>
        <v>0</v>
      </c>
      <c r="Q632" s="82" t="str">
        <f>IF(ISLOGICAL(P632),IF(P632,"ER - REPS IN APT", IFNA(VLOOKUP($A632,RAW_APT!$A$3:$M808,7,FALSE),"ER - NOT IN APT")),P632)</f>
        <v>Result</v>
      </c>
      <c r="R632" s="117" t="b">
        <f t="shared" si="2"/>
        <v>1</v>
      </c>
      <c r="S632" s="116">
        <f t="shared" si="3"/>
        <v>1</v>
      </c>
      <c r="T632" s="148">
        <v>0.0</v>
      </c>
      <c r="U632" s="149"/>
      <c r="V632" s="147"/>
      <c r="W632" s="147"/>
      <c r="X632" s="120" t="b">
        <f t="shared" si="4"/>
        <v>0</v>
      </c>
      <c r="Y632" s="121" t="b">
        <v>0</v>
      </c>
      <c r="Z632" s="122" t="str">
        <f t="shared" si="5"/>
        <v/>
      </c>
      <c r="AA632" s="122" t="b">
        <f t="shared" si="6"/>
        <v>0</v>
      </c>
      <c r="AB632" s="147" t="b">
        <v>0</v>
      </c>
      <c r="AC632" s="148">
        <v>539.0</v>
      </c>
      <c r="AD632" s="149" t="b">
        <v>1</v>
      </c>
      <c r="AE632" s="125" t="str">
        <f t="shared" si="7"/>
        <v/>
      </c>
      <c r="AF632" s="117" t="b">
        <f t="shared" si="8"/>
        <v>0</v>
      </c>
      <c r="AG632" s="126" t="b">
        <f t="shared" si="9"/>
        <v>0</v>
      </c>
      <c r="AH632" s="148"/>
      <c r="AI632" s="150"/>
      <c r="AJ632" s="8"/>
      <c r="AK632" s="83" t="str">
        <f t="shared" si="10"/>
        <v>Negative</v>
      </c>
      <c r="AL632" s="4"/>
      <c r="AM632" s="83" t="s">
        <v>280</v>
      </c>
      <c r="AN632" s="83" t="s">
        <v>1081</v>
      </c>
      <c r="AO632" s="83" t="str">
        <f>IFERROR(__xludf.DUMMYFUNCTION("IF($AG632, ""DELETED"",TRIM(JOIN("" "",D632:E632)))"),"")</f>
        <v/>
      </c>
      <c r="AP632" s="83" t="str">
        <f t="shared" ref="AP632:AQ632" si="656">IF($AG632, "DELETED", TRIM(CONCATENATE(F632,I632,U632)))</f>
        <v/>
      </c>
      <c r="AQ632" s="83" t="str">
        <f t="shared" si="656"/>
        <v/>
      </c>
      <c r="AR632" s="83" t="str">
        <f>IFERROR(__xludf.DUMMYFUNCTION("IF($AG632, ""DELETED"", TRIM(JOIN("" "",AP632,AQ632)))"),"")</f>
        <v/>
      </c>
      <c r="AS632" s="127"/>
      <c r="AT632" s="128" t="b">
        <f t="shared" si="12"/>
        <v>0</v>
      </c>
      <c r="AU632" s="128" t="str">
        <f t="shared" si="13"/>
        <v/>
      </c>
      <c r="AV632" s="128" t="str">
        <f t="shared" si="14"/>
        <v/>
      </c>
      <c r="AW632" s="128" t="str">
        <f t="shared" si="15"/>
        <v/>
      </c>
      <c r="AX632" s="129" t="str">
        <f t="shared" si="16"/>
        <v/>
      </c>
      <c r="AY632" s="143"/>
      <c r="AZ632" s="130"/>
      <c r="BA632" s="131" t="str">
        <f t="shared" si="17"/>
        <v/>
      </c>
      <c r="BB632" s="143"/>
      <c r="BC632" s="143"/>
      <c r="BD632" s="132"/>
      <c r="BE632" s="141"/>
      <c r="BF632" s="134" t="str">
        <f t="shared" si="18"/>
        <v/>
      </c>
      <c r="BG632" s="135" t="str">
        <f t="shared" si="19"/>
        <v>FLB3578__44536_0.259178240740741___Negative_44536_0.506469907407407_</v>
      </c>
      <c r="BH632" s="136" t="str">
        <f t="shared" si="20"/>
        <v/>
      </c>
      <c r="BI632" s="141" t="s">
        <v>1666</v>
      </c>
      <c r="BJ632" s="137" t="str">
        <f t="shared" si="21"/>
        <v>FLE666</v>
      </c>
      <c r="BK632" s="138" t="b">
        <f t="shared" si="22"/>
        <v>0</v>
      </c>
      <c r="BL632" s="137" t="str">
        <f t="shared" si="23"/>
        <v/>
      </c>
      <c r="BM632" s="132"/>
      <c r="BN632" s="8" t="b">
        <f t="shared" si="24"/>
        <v>1</v>
      </c>
      <c r="BO632" s="139" t="b">
        <f t="shared" si="25"/>
        <v>0</v>
      </c>
      <c r="BP632" s="140" t="b">
        <f t="shared" si="26"/>
        <v>1</v>
      </c>
      <c r="BQ632" s="4"/>
      <c r="BR632" s="4" t="str">
        <f t="shared" si="27"/>
        <v/>
      </c>
      <c r="BS632" s="4"/>
      <c r="BT632" s="4"/>
    </row>
    <row r="633">
      <c r="A633" s="4" t="s">
        <v>1667</v>
      </c>
      <c r="B633" s="144">
        <v>44536.0</v>
      </c>
      <c r="C633" s="115">
        <v>0.2656597222222222</v>
      </c>
      <c r="D633" s="4"/>
      <c r="E633" s="143"/>
      <c r="F633" s="4"/>
      <c r="G633" s="4"/>
      <c r="H633" s="151"/>
      <c r="I633" s="4"/>
      <c r="J633" s="4"/>
      <c r="K633" s="4" t="s">
        <v>622</v>
      </c>
      <c r="L633" s="145">
        <v>44536.0</v>
      </c>
      <c r="M633" s="115">
        <v>0.5064699074074074</v>
      </c>
      <c r="N633" s="4"/>
      <c r="O633" s="4"/>
      <c r="P633" s="116" t="b">
        <f>IFNA(IF(VLOOKUP($A633,'Add from APT'!$AA$2:$AC808,3,FALSE)&gt;0,TRUE,FALSE),"ER - NOT IN APT")</f>
        <v>0</v>
      </c>
      <c r="Q633" s="82" t="str">
        <f>IF(ISLOGICAL(P633),IF(P633,"ER - REPS IN APT", IFNA(VLOOKUP($A633,RAW_APT!$A$3:$M808,7,FALSE),"ER - NOT IN APT")),P633)</f>
        <v>Result</v>
      </c>
      <c r="R633" s="117" t="b">
        <f t="shared" si="2"/>
        <v>1</v>
      </c>
      <c r="S633" s="116">
        <f t="shared" si="3"/>
        <v>1</v>
      </c>
      <c r="T633" s="146"/>
      <c r="U633" s="147"/>
      <c r="V633" s="147"/>
      <c r="W633" s="147"/>
      <c r="X633" s="120" t="b">
        <f t="shared" si="4"/>
        <v>0</v>
      </c>
      <c r="Y633" s="121" t="b">
        <v>0</v>
      </c>
      <c r="Z633" s="122" t="str">
        <f t="shared" si="5"/>
        <v/>
      </c>
      <c r="AA633" s="122" t="b">
        <f t="shared" si="6"/>
        <v>0</v>
      </c>
      <c r="AB633" s="147" t="b">
        <v>0</v>
      </c>
      <c r="AC633" s="148">
        <v>79.0</v>
      </c>
      <c r="AD633" s="149" t="b">
        <v>0</v>
      </c>
      <c r="AE633" s="125" t="str">
        <f t="shared" si="7"/>
        <v/>
      </c>
      <c r="AF633" s="117" t="b">
        <f t="shared" si="8"/>
        <v>0</v>
      </c>
      <c r="AG633" s="126" t="b">
        <f t="shared" si="9"/>
        <v>0</v>
      </c>
      <c r="AH633" s="148"/>
      <c r="AI633" s="150"/>
      <c r="AJ633" s="146"/>
      <c r="AK633" s="83" t="str">
        <f t="shared" si="10"/>
        <v>Negative</v>
      </c>
      <c r="AL633" s="147"/>
      <c r="AM633" s="83" t="s">
        <v>373</v>
      </c>
      <c r="AN633" s="83" t="s">
        <v>349</v>
      </c>
      <c r="AO633" s="83" t="str">
        <f>IFERROR(__xludf.DUMMYFUNCTION("IF($AG633, ""DELETED"",TRIM(JOIN("" "",D633:E633)))"),"")</f>
        <v/>
      </c>
      <c r="AP633" s="83" t="str">
        <f t="shared" ref="AP633:AQ633" si="657">IF($AG633, "DELETED", TRIM(CONCATENATE(F633,I633,U633)))</f>
        <v/>
      </c>
      <c r="AQ633" s="83" t="str">
        <f t="shared" si="657"/>
        <v/>
      </c>
      <c r="AR633" s="83" t="str">
        <f>IFERROR(__xludf.DUMMYFUNCTION("IF($AG633, ""DELETED"", TRIM(JOIN("" "",AP633,AQ633)))"),"")</f>
        <v/>
      </c>
      <c r="AS633" s="127"/>
      <c r="AT633" s="128" t="b">
        <f t="shared" si="12"/>
        <v>0</v>
      </c>
      <c r="AU633" s="128" t="str">
        <f t="shared" si="13"/>
        <v/>
      </c>
      <c r="AV633" s="128" t="str">
        <f t="shared" si="14"/>
        <v/>
      </c>
      <c r="AW633" s="128" t="str">
        <f t="shared" si="15"/>
        <v/>
      </c>
      <c r="AX633" s="129" t="str">
        <f t="shared" si="16"/>
        <v/>
      </c>
      <c r="AY633" s="143"/>
      <c r="AZ633" s="130"/>
      <c r="BA633" s="131" t="str">
        <f t="shared" si="17"/>
        <v/>
      </c>
      <c r="BB633" s="143"/>
      <c r="BC633" s="143"/>
      <c r="BD633" s="132"/>
      <c r="BE633" s="141"/>
      <c r="BF633" s="134" t="str">
        <f t="shared" si="18"/>
        <v/>
      </c>
      <c r="BG633" s="135" t="str">
        <f t="shared" si="19"/>
        <v>FLB3607__44536_0.265659722222222___Negative_44536_0.506469907407407_</v>
      </c>
      <c r="BH633" s="136" t="str">
        <f t="shared" si="20"/>
        <v/>
      </c>
      <c r="BI633" s="141" t="s">
        <v>1668</v>
      </c>
      <c r="BJ633" s="137" t="str">
        <f t="shared" si="21"/>
        <v>FLE667</v>
      </c>
      <c r="BK633" s="138" t="b">
        <f t="shared" si="22"/>
        <v>0</v>
      </c>
      <c r="BL633" s="137" t="str">
        <f t="shared" si="23"/>
        <v/>
      </c>
      <c r="BM633" s="132"/>
      <c r="BN633" s="8" t="b">
        <f t="shared" si="24"/>
        <v>1</v>
      </c>
      <c r="BO633" s="139" t="b">
        <f t="shared" si="25"/>
        <v>0</v>
      </c>
      <c r="BP633" s="140" t="b">
        <f t="shared" si="26"/>
        <v>1</v>
      </c>
      <c r="BQ633" s="4"/>
      <c r="BR633" s="4" t="str">
        <f t="shared" si="27"/>
        <v/>
      </c>
      <c r="BS633" s="4"/>
      <c r="BT633" s="4"/>
    </row>
    <row r="634">
      <c r="A634" s="4" t="s">
        <v>1669</v>
      </c>
      <c r="B634" s="144">
        <v>44536.0</v>
      </c>
      <c r="C634" s="115">
        <v>0.26599537037037035</v>
      </c>
      <c r="D634" s="4"/>
      <c r="E634" s="143"/>
      <c r="F634" s="4"/>
      <c r="G634" s="4"/>
      <c r="H634" s="151"/>
      <c r="I634" s="4"/>
      <c r="J634" s="4"/>
      <c r="K634" s="4" t="s">
        <v>622</v>
      </c>
      <c r="L634" s="145">
        <v>44536.0</v>
      </c>
      <c r="M634" s="115">
        <v>0.5064699074074074</v>
      </c>
      <c r="N634" s="4"/>
      <c r="O634" s="4"/>
      <c r="P634" s="116" t="b">
        <f>IFNA(IF(VLOOKUP($A634,'Add from APT'!$AA$2:$AC808,3,FALSE)&gt;0,TRUE,FALSE),"ER - NOT IN APT")</f>
        <v>0</v>
      </c>
      <c r="Q634" s="82" t="str">
        <f>IF(ISLOGICAL(P634),IF(P634,"ER - REPS IN APT", IFNA(VLOOKUP($A634,RAW_APT!$A$3:$M808,7,FALSE),"ER - NOT IN APT")),P634)</f>
        <v>Result</v>
      </c>
      <c r="R634" s="117" t="b">
        <f t="shared" si="2"/>
        <v>1</v>
      </c>
      <c r="S634" s="116">
        <f t="shared" si="3"/>
        <v>1</v>
      </c>
      <c r="T634" s="146"/>
      <c r="U634" s="147"/>
      <c r="V634" s="147"/>
      <c r="W634" s="147"/>
      <c r="X634" s="120" t="b">
        <f t="shared" si="4"/>
        <v>0</v>
      </c>
      <c r="Y634" s="121" t="b">
        <v>0</v>
      </c>
      <c r="Z634" s="122" t="str">
        <f t="shared" si="5"/>
        <v/>
      </c>
      <c r="AA634" s="122" t="b">
        <f t="shared" si="6"/>
        <v>0</v>
      </c>
      <c r="AB634" s="147" t="b">
        <v>0</v>
      </c>
      <c r="AC634" s="148">
        <v>78.0</v>
      </c>
      <c r="AD634" s="149" t="b">
        <v>0</v>
      </c>
      <c r="AE634" s="125" t="str">
        <f t="shared" si="7"/>
        <v/>
      </c>
      <c r="AF634" s="117" t="b">
        <f t="shared" si="8"/>
        <v>0</v>
      </c>
      <c r="AG634" s="126" t="b">
        <f t="shared" si="9"/>
        <v>0</v>
      </c>
      <c r="AH634" s="148"/>
      <c r="AI634" s="150"/>
      <c r="AJ634" s="146"/>
      <c r="AK634" s="83" t="str">
        <f t="shared" si="10"/>
        <v>Negative</v>
      </c>
      <c r="AL634" s="147"/>
      <c r="AM634" s="83" t="s">
        <v>280</v>
      </c>
      <c r="AN634" s="83" t="s">
        <v>426</v>
      </c>
      <c r="AO634" s="83" t="str">
        <f>IFERROR(__xludf.DUMMYFUNCTION("IF($AG634, ""DELETED"",TRIM(JOIN("" "",D634:E634)))"),"")</f>
        <v/>
      </c>
      <c r="AP634" s="83" t="str">
        <f t="shared" ref="AP634:AQ634" si="658">IF($AG634, "DELETED", TRIM(CONCATENATE(F634,I634,U634)))</f>
        <v/>
      </c>
      <c r="AQ634" s="83" t="str">
        <f t="shared" si="658"/>
        <v/>
      </c>
      <c r="AR634" s="83" t="str">
        <f>IFERROR(__xludf.DUMMYFUNCTION("IF($AG634, ""DELETED"", TRIM(JOIN("" "",AP634,AQ634)))"),"")</f>
        <v/>
      </c>
      <c r="AS634" s="127"/>
      <c r="AT634" s="128" t="b">
        <f t="shared" si="12"/>
        <v>0</v>
      </c>
      <c r="AU634" s="128" t="str">
        <f t="shared" si="13"/>
        <v/>
      </c>
      <c r="AV634" s="128" t="str">
        <f t="shared" si="14"/>
        <v/>
      </c>
      <c r="AW634" s="128" t="str">
        <f t="shared" si="15"/>
        <v/>
      </c>
      <c r="AX634" s="129" t="str">
        <f t="shared" si="16"/>
        <v/>
      </c>
      <c r="AY634" s="143"/>
      <c r="AZ634" s="130"/>
      <c r="BA634" s="131" t="str">
        <f t="shared" si="17"/>
        <v/>
      </c>
      <c r="BB634" s="143"/>
      <c r="BC634" s="143"/>
      <c r="BD634" s="132"/>
      <c r="BE634" s="141"/>
      <c r="BF634" s="134" t="str">
        <f t="shared" si="18"/>
        <v/>
      </c>
      <c r="BG634" s="135" t="str">
        <f t="shared" si="19"/>
        <v>FLB3144__44536_0.26599537037037___Negative_44536_0.506469907407407_</v>
      </c>
      <c r="BH634" s="136" t="str">
        <f t="shared" si="20"/>
        <v/>
      </c>
      <c r="BI634" s="141" t="s">
        <v>1670</v>
      </c>
      <c r="BJ634" s="137" t="str">
        <f t="shared" si="21"/>
        <v>FLE668</v>
      </c>
      <c r="BK634" s="138" t="b">
        <f t="shared" si="22"/>
        <v>0</v>
      </c>
      <c r="BL634" s="137" t="str">
        <f t="shared" si="23"/>
        <v/>
      </c>
      <c r="BM634" s="132"/>
      <c r="BN634" s="8" t="b">
        <f t="shared" si="24"/>
        <v>1</v>
      </c>
      <c r="BO634" s="139" t="b">
        <f t="shared" si="25"/>
        <v>0</v>
      </c>
      <c r="BP634" s="140" t="b">
        <f t="shared" si="26"/>
        <v>1</v>
      </c>
      <c r="BQ634" s="4"/>
      <c r="BR634" s="4" t="str">
        <f t="shared" si="27"/>
        <v/>
      </c>
      <c r="BS634" s="4"/>
      <c r="BT634" s="4"/>
    </row>
    <row r="635">
      <c r="A635" s="143" t="s">
        <v>1671</v>
      </c>
      <c r="B635" s="144">
        <v>44536.0</v>
      </c>
      <c r="C635" s="115">
        <v>0.325625</v>
      </c>
      <c r="D635" s="4"/>
      <c r="E635" s="143"/>
      <c r="F635" s="149"/>
      <c r="G635" s="147"/>
      <c r="H635" s="151"/>
      <c r="I635" s="4"/>
      <c r="J635" s="4"/>
      <c r="K635" s="4" t="s">
        <v>622</v>
      </c>
      <c r="L635" s="145">
        <v>44536.0</v>
      </c>
      <c r="M635" s="115">
        <v>0.5064699074074074</v>
      </c>
      <c r="N635" s="4"/>
      <c r="O635" s="4"/>
      <c r="P635" s="116" t="b">
        <f>IFNA(IF(VLOOKUP($A635,'Add from APT'!$AA$2:$AC808,3,FALSE)&gt;0,TRUE,FALSE),"ER - NOT IN APT")</f>
        <v>0</v>
      </c>
      <c r="Q635" s="82" t="str">
        <f>IF(ISLOGICAL(P635),IF(P635,"ER - REPS IN APT", IFNA(VLOOKUP($A635,RAW_APT!$A$3:$M808,7,FALSE),"ER - NOT IN APT")),P635)</f>
        <v>Result</v>
      </c>
      <c r="R635" s="117" t="b">
        <f t="shared" si="2"/>
        <v>1</v>
      </c>
      <c r="S635" s="116">
        <f t="shared" si="3"/>
        <v>1</v>
      </c>
      <c r="T635" s="148">
        <v>0.0</v>
      </c>
      <c r="U635" s="149"/>
      <c r="V635" s="147"/>
      <c r="W635" s="147"/>
      <c r="X635" s="120" t="b">
        <f t="shared" si="4"/>
        <v>0</v>
      </c>
      <c r="Y635" s="121" t="b">
        <v>0</v>
      </c>
      <c r="Z635" s="122" t="str">
        <f t="shared" si="5"/>
        <v/>
      </c>
      <c r="AA635" s="122" t="b">
        <f t="shared" si="6"/>
        <v>0</v>
      </c>
      <c r="AB635" s="147" t="b">
        <v>0</v>
      </c>
      <c r="AC635" s="148">
        <v>538.0</v>
      </c>
      <c r="AD635" s="149" t="b">
        <v>1</v>
      </c>
      <c r="AE635" s="125" t="str">
        <f t="shared" si="7"/>
        <v/>
      </c>
      <c r="AF635" s="117" t="b">
        <f t="shared" si="8"/>
        <v>0</v>
      </c>
      <c r="AG635" s="126" t="b">
        <f t="shared" si="9"/>
        <v>0</v>
      </c>
      <c r="AH635" s="148"/>
      <c r="AI635" s="150"/>
      <c r="AJ635" s="146"/>
      <c r="AK635" s="83" t="str">
        <f t="shared" si="10"/>
        <v>Negative</v>
      </c>
      <c r="AL635" s="147"/>
      <c r="AM635" s="83" t="s">
        <v>280</v>
      </c>
      <c r="AN635" s="83" t="s">
        <v>1318</v>
      </c>
      <c r="AO635" s="83" t="str">
        <f>IFERROR(__xludf.DUMMYFUNCTION("IF($AG635, ""DELETED"",TRIM(JOIN("" "",D635:E635)))"),"")</f>
        <v/>
      </c>
      <c r="AP635" s="83" t="str">
        <f t="shared" ref="AP635:AQ635" si="659">IF($AG635, "DELETED", TRIM(CONCATENATE(F635,I635,U635)))</f>
        <v/>
      </c>
      <c r="AQ635" s="83" t="str">
        <f t="shared" si="659"/>
        <v/>
      </c>
      <c r="AR635" s="83" t="str">
        <f>IFERROR(__xludf.DUMMYFUNCTION("IF($AG635, ""DELETED"", TRIM(JOIN("" "",AP635,AQ635)))"),"")</f>
        <v/>
      </c>
      <c r="AS635" s="127"/>
      <c r="AT635" s="128" t="b">
        <f t="shared" si="12"/>
        <v>0</v>
      </c>
      <c r="AU635" s="128" t="str">
        <f t="shared" si="13"/>
        <v/>
      </c>
      <c r="AV635" s="128" t="str">
        <f t="shared" si="14"/>
        <v/>
      </c>
      <c r="AW635" s="128" t="str">
        <f t="shared" si="15"/>
        <v/>
      </c>
      <c r="AX635" s="129" t="str">
        <f t="shared" si="16"/>
        <v/>
      </c>
      <c r="AY635" s="143"/>
      <c r="AZ635" s="130"/>
      <c r="BA635" s="131" t="str">
        <f t="shared" si="17"/>
        <v/>
      </c>
      <c r="BB635" s="143"/>
      <c r="BC635" s="143"/>
      <c r="BD635" s="132"/>
      <c r="BE635" s="141"/>
      <c r="BF635" s="134" t="str">
        <f t="shared" si="18"/>
        <v/>
      </c>
      <c r="BG635" s="135" t="str">
        <f t="shared" si="19"/>
        <v>FLB2717__44536_0.325625___Negative_44536_0.506469907407407_</v>
      </c>
      <c r="BH635" s="136" t="str">
        <f t="shared" si="20"/>
        <v/>
      </c>
      <c r="BI635" s="141" t="s">
        <v>1672</v>
      </c>
      <c r="BJ635" s="137" t="str">
        <f t="shared" si="21"/>
        <v>FLE669</v>
      </c>
      <c r="BK635" s="138" t="b">
        <f t="shared" si="22"/>
        <v>0</v>
      </c>
      <c r="BL635" s="137" t="str">
        <f t="shared" si="23"/>
        <v/>
      </c>
      <c r="BM635" s="132"/>
      <c r="BN635" s="8" t="b">
        <f t="shared" si="24"/>
        <v>1</v>
      </c>
      <c r="BO635" s="139" t="b">
        <f t="shared" si="25"/>
        <v>0</v>
      </c>
      <c r="BP635" s="140" t="b">
        <f t="shared" si="26"/>
        <v>1</v>
      </c>
      <c r="BQ635" s="4"/>
      <c r="BR635" s="4" t="str">
        <f t="shared" si="27"/>
        <v/>
      </c>
      <c r="BS635" s="4"/>
      <c r="BT635" s="4"/>
    </row>
    <row r="636">
      <c r="A636" s="4" t="s">
        <v>1673</v>
      </c>
      <c r="B636" s="144">
        <v>44536.0</v>
      </c>
      <c r="C636" s="115">
        <v>0.3258564814814815</v>
      </c>
      <c r="D636" s="4"/>
      <c r="E636" s="143"/>
      <c r="F636" s="4"/>
      <c r="G636" s="4"/>
      <c r="H636" s="151"/>
      <c r="I636" s="4"/>
      <c r="J636" s="4"/>
      <c r="K636" s="4" t="s">
        <v>622</v>
      </c>
      <c r="L636" s="145">
        <v>44536.0</v>
      </c>
      <c r="M636" s="115">
        <v>0.5064699074074074</v>
      </c>
      <c r="N636" s="4"/>
      <c r="O636" s="4"/>
      <c r="P636" s="116" t="b">
        <f>IFNA(IF(VLOOKUP($A636,'Add from APT'!$AA$2:$AC808,3,FALSE)&gt;0,TRUE,FALSE),"ER - NOT IN APT")</f>
        <v>0</v>
      </c>
      <c r="Q636" s="82" t="str">
        <f>IF(ISLOGICAL(P636),IF(P636,"ER - REPS IN APT", IFNA(VLOOKUP($A636,RAW_APT!$A$3:$M808,7,FALSE),"ER - NOT IN APT")),P636)</f>
        <v>Result</v>
      </c>
      <c r="R636" s="117" t="b">
        <f t="shared" si="2"/>
        <v>1</v>
      </c>
      <c r="S636" s="116">
        <f t="shared" si="3"/>
        <v>1</v>
      </c>
      <c r="T636" s="146"/>
      <c r="U636" s="147"/>
      <c r="V636" s="147"/>
      <c r="W636" s="147"/>
      <c r="X636" s="120" t="b">
        <f t="shared" si="4"/>
        <v>0</v>
      </c>
      <c r="Y636" s="121" t="b">
        <v>0</v>
      </c>
      <c r="Z636" s="122" t="str">
        <f t="shared" si="5"/>
        <v/>
      </c>
      <c r="AA636" s="122" t="b">
        <f t="shared" si="6"/>
        <v>0</v>
      </c>
      <c r="AB636" s="147" t="b">
        <v>0</v>
      </c>
      <c r="AC636" s="148">
        <v>77.0</v>
      </c>
      <c r="AD636" s="149" t="b">
        <v>0</v>
      </c>
      <c r="AE636" s="125" t="str">
        <f t="shared" si="7"/>
        <v/>
      </c>
      <c r="AF636" s="117" t="b">
        <f t="shared" si="8"/>
        <v>0</v>
      </c>
      <c r="AG636" s="126" t="b">
        <f t="shared" si="9"/>
        <v>0</v>
      </c>
      <c r="AH636" s="148"/>
      <c r="AI636" s="150"/>
      <c r="AJ636" s="146"/>
      <c r="AK636" s="83" t="str">
        <f t="shared" si="10"/>
        <v>Negative</v>
      </c>
      <c r="AL636" s="147"/>
      <c r="AM636" s="83" t="s">
        <v>280</v>
      </c>
      <c r="AN636" s="83" t="s">
        <v>313</v>
      </c>
      <c r="AO636" s="83" t="str">
        <f>IFERROR(__xludf.DUMMYFUNCTION("IF($AG636, ""DELETED"",TRIM(JOIN("" "",D636:E636)))"),"")</f>
        <v/>
      </c>
      <c r="AP636" s="83" t="str">
        <f t="shared" ref="AP636:AQ636" si="660">IF($AG636, "DELETED", TRIM(CONCATENATE(F636,I636,U636)))</f>
        <v/>
      </c>
      <c r="AQ636" s="83" t="str">
        <f t="shared" si="660"/>
        <v/>
      </c>
      <c r="AR636" s="83" t="str">
        <f>IFERROR(__xludf.DUMMYFUNCTION("IF($AG636, ""DELETED"", TRIM(JOIN("" "",AP636,AQ636)))"),"")</f>
        <v/>
      </c>
      <c r="AS636" s="127"/>
      <c r="AT636" s="128" t="b">
        <f t="shared" si="12"/>
        <v>0</v>
      </c>
      <c r="AU636" s="128" t="str">
        <f t="shared" si="13"/>
        <v/>
      </c>
      <c r="AV636" s="128" t="str">
        <f t="shared" si="14"/>
        <v/>
      </c>
      <c r="AW636" s="128" t="str">
        <f t="shared" si="15"/>
        <v/>
      </c>
      <c r="AX636" s="129" t="str">
        <f t="shared" si="16"/>
        <v/>
      </c>
      <c r="AY636" s="143"/>
      <c r="AZ636" s="130"/>
      <c r="BA636" s="131" t="str">
        <f t="shared" si="17"/>
        <v/>
      </c>
      <c r="BB636" s="143"/>
      <c r="BC636" s="143"/>
      <c r="BD636" s="132"/>
      <c r="BE636" s="141"/>
      <c r="BF636" s="134" t="str">
        <f t="shared" si="18"/>
        <v/>
      </c>
      <c r="BG636" s="135" t="str">
        <f t="shared" si="19"/>
        <v>FLB3129__44536_0.325856481481482___Negative_44536_0.506469907407407_</v>
      </c>
      <c r="BH636" s="136" t="str">
        <f t="shared" si="20"/>
        <v/>
      </c>
      <c r="BI636" s="141" t="s">
        <v>1674</v>
      </c>
      <c r="BJ636" s="137" t="str">
        <f t="shared" si="21"/>
        <v>FLE671</v>
      </c>
      <c r="BK636" s="138" t="b">
        <f t="shared" si="22"/>
        <v>0</v>
      </c>
      <c r="BL636" s="137" t="str">
        <f t="shared" si="23"/>
        <v/>
      </c>
      <c r="BM636" s="132"/>
      <c r="BN636" s="8" t="b">
        <f t="shared" si="24"/>
        <v>1</v>
      </c>
      <c r="BO636" s="139" t="b">
        <f t="shared" si="25"/>
        <v>0</v>
      </c>
      <c r="BP636" s="140" t="b">
        <f t="shared" si="26"/>
        <v>1</v>
      </c>
      <c r="BQ636" s="4"/>
      <c r="BR636" s="4" t="str">
        <f t="shared" si="27"/>
        <v/>
      </c>
      <c r="BS636" s="4"/>
      <c r="BT636" s="4"/>
    </row>
    <row r="637">
      <c r="A637" s="143" t="s">
        <v>1675</v>
      </c>
      <c r="B637" s="144">
        <v>44536.0</v>
      </c>
      <c r="C637" s="115">
        <v>0.32614583333333336</v>
      </c>
      <c r="D637" s="4"/>
      <c r="E637" s="143"/>
      <c r="F637" s="149"/>
      <c r="G637" s="147"/>
      <c r="H637" s="4"/>
      <c r="I637" s="4"/>
      <c r="J637" s="4"/>
      <c r="K637" s="4" t="s">
        <v>622</v>
      </c>
      <c r="L637" s="145">
        <v>44536.0</v>
      </c>
      <c r="M637" s="115">
        <v>0.5064699074074074</v>
      </c>
      <c r="N637" s="4"/>
      <c r="O637" s="4"/>
      <c r="P637" s="116" t="b">
        <f>IFNA(IF(VLOOKUP($A637,'Add from APT'!$AA$2:$AC808,3,FALSE)&gt;0,TRUE,FALSE),"ER - NOT IN APT")</f>
        <v>0</v>
      </c>
      <c r="Q637" s="82" t="str">
        <f>IF(ISLOGICAL(P637),IF(P637,"ER - REPS IN APT", IFNA(VLOOKUP($A637,RAW_APT!$A$3:$M808,7,FALSE),"ER - NOT IN APT")),P637)</f>
        <v>Result</v>
      </c>
      <c r="R637" s="117" t="b">
        <f t="shared" si="2"/>
        <v>1</v>
      </c>
      <c r="S637" s="116">
        <f t="shared" si="3"/>
        <v>1</v>
      </c>
      <c r="T637" s="148">
        <v>0.0</v>
      </c>
      <c r="U637" s="149"/>
      <c r="V637" s="147"/>
      <c r="W637" s="147"/>
      <c r="X637" s="120" t="b">
        <f t="shared" si="4"/>
        <v>0</v>
      </c>
      <c r="Y637" s="121" t="b">
        <v>0</v>
      </c>
      <c r="Z637" s="122" t="str">
        <f t="shared" si="5"/>
        <v/>
      </c>
      <c r="AA637" s="122" t="b">
        <f t="shared" si="6"/>
        <v>0</v>
      </c>
      <c r="AB637" s="147" t="b">
        <v>0</v>
      </c>
      <c r="AC637" s="148">
        <v>537.0</v>
      </c>
      <c r="AD637" s="149" t="b">
        <v>1</v>
      </c>
      <c r="AE637" s="125" t="str">
        <f t="shared" si="7"/>
        <v/>
      </c>
      <c r="AF637" s="117" t="b">
        <f t="shared" si="8"/>
        <v>0</v>
      </c>
      <c r="AG637" s="126" t="b">
        <f t="shared" si="9"/>
        <v>0</v>
      </c>
      <c r="AH637" s="148"/>
      <c r="AI637" s="150"/>
      <c r="AJ637" s="146"/>
      <c r="AK637" s="83" t="str">
        <f t="shared" si="10"/>
        <v>Negative</v>
      </c>
      <c r="AL637" s="147"/>
      <c r="AM637" s="83" t="s">
        <v>280</v>
      </c>
      <c r="AN637" s="83" t="s">
        <v>1001</v>
      </c>
      <c r="AO637" s="83" t="str">
        <f>IFERROR(__xludf.DUMMYFUNCTION("IF($AG637, ""DELETED"",TRIM(JOIN("" "",D637:E637)))"),"")</f>
        <v/>
      </c>
      <c r="AP637" s="83" t="str">
        <f t="shared" ref="AP637:AQ637" si="661">IF($AG637, "DELETED", TRIM(CONCATENATE(F637,I637,U637)))</f>
        <v/>
      </c>
      <c r="AQ637" s="83" t="str">
        <f t="shared" si="661"/>
        <v/>
      </c>
      <c r="AR637" s="83" t="str">
        <f>IFERROR(__xludf.DUMMYFUNCTION("IF($AG637, ""DELETED"", TRIM(JOIN("" "",AP637,AQ637)))"),"")</f>
        <v/>
      </c>
      <c r="AS637" s="127"/>
      <c r="AT637" s="128" t="b">
        <f t="shared" si="12"/>
        <v>0</v>
      </c>
      <c r="AU637" s="128" t="str">
        <f t="shared" si="13"/>
        <v/>
      </c>
      <c r="AV637" s="128" t="str">
        <f t="shared" si="14"/>
        <v/>
      </c>
      <c r="AW637" s="128" t="str">
        <f t="shared" si="15"/>
        <v/>
      </c>
      <c r="AX637" s="129" t="str">
        <f t="shared" si="16"/>
        <v/>
      </c>
      <c r="AY637" s="143"/>
      <c r="AZ637" s="130"/>
      <c r="BA637" s="131" t="str">
        <f t="shared" si="17"/>
        <v/>
      </c>
      <c r="BB637" s="143"/>
      <c r="BC637" s="143"/>
      <c r="BD637" s="132"/>
      <c r="BE637" s="141"/>
      <c r="BF637" s="134" t="str">
        <f t="shared" si="18"/>
        <v/>
      </c>
      <c r="BG637" s="135" t="str">
        <f t="shared" si="19"/>
        <v>FLB3138__44536_0.326145833333333___Negative_44536_0.506469907407407_</v>
      </c>
      <c r="BH637" s="136" t="str">
        <f t="shared" si="20"/>
        <v/>
      </c>
      <c r="BI637" s="141" t="s">
        <v>1676</v>
      </c>
      <c r="BJ637" s="137" t="str">
        <f t="shared" si="21"/>
        <v>FLE672</v>
      </c>
      <c r="BK637" s="138" t="b">
        <f t="shared" si="22"/>
        <v>0</v>
      </c>
      <c r="BL637" s="137" t="str">
        <f t="shared" si="23"/>
        <v/>
      </c>
      <c r="BM637" s="132"/>
      <c r="BN637" s="8" t="b">
        <f t="shared" si="24"/>
        <v>1</v>
      </c>
      <c r="BO637" s="139" t="b">
        <f t="shared" si="25"/>
        <v>0</v>
      </c>
      <c r="BP637" s="140" t="b">
        <f t="shared" si="26"/>
        <v>1</v>
      </c>
      <c r="BQ637" s="4"/>
      <c r="BR637" s="4" t="str">
        <f t="shared" si="27"/>
        <v/>
      </c>
      <c r="BS637" s="4"/>
      <c r="BT637" s="4"/>
    </row>
    <row r="638">
      <c r="A638" s="143" t="s">
        <v>1677</v>
      </c>
      <c r="B638" s="144">
        <v>44536.0</v>
      </c>
      <c r="C638" s="115">
        <v>0.3269097222222222</v>
      </c>
      <c r="D638" s="4"/>
      <c r="E638" s="143"/>
      <c r="F638" s="149"/>
      <c r="G638" s="147"/>
      <c r="H638" s="4"/>
      <c r="I638" s="4"/>
      <c r="J638" s="4"/>
      <c r="K638" s="4" t="s">
        <v>622</v>
      </c>
      <c r="L638" s="145">
        <v>44536.0</v>
      </c>
      <c r="M638" s="115">
        <v>0.5064699074074074</v>
      </c>
      <c r="N638" s="4"/>
      <c r="O638" s="4"/>
      <c r="P638" s="116" t="b">
        <f>IFNA(IF(VLOOKUP($A638,'Add from APT'!$AA$2:$AC808,3,FALSE)&gt;0,TRUE,FALSE),"ER - NOT IN APT")</f>
        <v>0</v>
      </c>
      <c r="Q638" s="82" t="str">
        <f>IF(ISLOGICAL(P638),IF(P638,"ER - REPS IN APT", IFNA(VLOOKUP($A638,RAW_APT!$A$3:$M808,7,FALSE),"ER - NOT IN APT")),P638)</f>
        <v>Result</v>
      </c>
      <c r="R638" s="117" t="b">
        <f t="shared" si="2"/>
        <v>1</v>
      </c>
      <c r="S638" s="116">
        <f t="shared" si="3"/>
        <v>1</v>
      </c>
      <c r="T638" s="148">
        <v>0.0</v>
      </c>
      <c r="U638" s="149"/>
      <c r="V638" s="147"/>
      <c r="W638" s="147"/>
      <c r="X638" s="120" t="b">
        <f t="shared" si="4"/>
        <v>0</v>
      </c>
      <c r="Y638" s="121" t="b">
        <v>0</v>
      </c>
      <c r="Z638" s="122" t="str">
        <f t="shared" si="5"/>
        <v/>
      </c>
      <c r="AA638" s="122" t="b">
        <f t="shared" si="6"/>
        <v>0</v>
      </c>
      <c r="AB638" s="147" t="b">
        <v>0</v>
      </c>
      <c r="AC638" s="148">
        <v>536.0</v>
      </c>
      <c r="AD638" s="149" t="b">
        <v>1</v>
      </c>
      <c r="AE638" s="125" t="str">
        <f t="shared" si="7"/>
        <v/>
      </c>
      <c r="AF638" s="117" t="b">
        <f t="shared" si="8"/>
        <v>0</v>
      </c>
      <c r="AG638" s="126" t="b">
        <f t="shared" si="9"/>
        <v>0</v>
      </c>
      <c r="AH638" s="148"/>
      <c r="AI638" s="150"/>
      <c r="AJ638" s="146"/>
      <c r="AK638" s="83" t="str">
        <f t="shared" si="10"/>
        <v>Negative</v>
      </c>
      <c r="AL638" s="147"/>
      <c r="AM638" s="83" t="s">
        <v>280</v>
      </c>
      <c r="AN638" s="83" t="s">
        <v>1390</v>
      </c>
      <c r="AO638" s="83" t="str">
        <f>IFERROR(__xludf.DUMMYFUNCTION("IF($AG638, ""DELETED"",TRIM(JOIN("" "",D638:E638)))"),"")</f>
        <v/>
      </c>
      <c r="AP638" s="83" t="str">
        <f t="shared" ref="AP638:AQ638" si="662">IF($AG638, "DELETED", TRIM(CONCATENATE(F638,I638,U638)))</f>
        <v/>
      </c>
      <c r="AQ638" s="83" t="str">
        <f t="shared" si="662"/>
        <v/>
      </c>
      <c r="AR638" s="83" t="str">
        <f>IFERROR(__xludf.DUMMYFUNCTION("IF($AG638, ""DELETED"", TRIM(JOIN("" "",AP638,AQ638)))"),"")</f>
        <v/>
      </c>
      <c r="AS638" s="127"/>
      <c r="AT638" s="128" t="b">
        <f t="shared" si="12"/>
        <v>0</v>
      </c>
      <c r="AU638" s="128" t="str">
        <f t="shared" si="13"/>
        <v/>
      </c>
      <c r="AV638" s="128" t="str">
        <f t="shared" si="14"/>
        <v/>
      </c>
      <c r="AW638" s="128" t="str">
        <f t="shared" si="15"/>
        <v/>
      </c>
      <c r="AX638" s="129" t="str">
        <f t="shared" si="16"/>
        <v/>
      </c>
      <c r="AY638" s="143"/>
      <c r="AZ638" s="130"/>
      <c r="BA638" s="131" t="str">
        <f t="shared" si="17"/>
        <v/>
      </c>
      <c r="BB638" s="143"/>
      <c r="BC638" s="143"/>
      <c r="BD638" s="132"/>
      <c r="BE638" s="141"/>
      <c r="BF638" s="134" t="str">
        <f t="shared" si="18"/>
        <v/>
      </c>
      <c r="BG638" s="135" t="str">
        <f t="shared" si="19"/>
        <v>FLB3148__44536_0.326909722222222___Negative_44536_0.506469907407407_</v>
      </c>
      <c r="BH638" s="136" t="str">
        <f t="shared" si="20"/>
        <v/>
      </c>
      <c r="BI638" s="141" t="s">
        <v>1678</v>
      </c>
      <c r="BJ638" s="137" t="str">
        <f t="shared" si="21"/>
        <v>FLE673</v>
      </c>
      <c r="BK638" s="138" t="b">
        <f t="shared" si="22"/>
        <v>0</v>
      </c>
      <c r="BL638" s="137" t="str">
        <f t="shared" si="23"/>
        <v/>
      </c>
      <c r="BM638" s="132"/>
      <c r="BN638" s="8" t="b">
        <f t="shared" si="24"/>
        <v>1</v>
      </c>
      <c r="BO638" s="139" t="b">
        <f t="shared" si="25"/>
        <v>0</v>
      </c>
      <c r="BP638" s="140" t="b">
        <f t="shared" si="26"/>
        <v>1</v>
      </c>
      <c r="BQ638" s="4"/>
      <c r="BR638" s="4" t="str">
        <f t="shared" si="27"/>
        <v/>
      </c>
      <c r="BS638" s="4"/>
      <c r="BT638" s="4"/>
    </row>
    <row r="639">
      <c r="A639" s="4" t="s">
        <v>1679</v>
      </c>
      <c r="B639" s="144">
        <v>44536.0</v>
      </c>
      <c r="C639" s="115">
        <v>0.3284375</v>
      </c>
      <c r="D639" s="4"/>
      <c r="E639" s="143"/>
      <c r="F639" s="4"/>
      <c r="G639" s="4"/>
      <c r="H639" s="151"/>
      <c r="I639" s="4"/>
      <c r="J639" s="4"/>
      <c r="K639" s="4" t="s">
        <v>622</v>
      </c>
      <c r="L639" s="145">
        <v>44536.0</v>
      </c>
      <c r="M639" s="115">
        <v>0.5064699074074074</v>
      </c>
      <c r="N639" s="4"/>
      <c r="O639" s="4"/>
      <c r="P639" s="116" t="b">
        <f>IFNA(IF(VLOOKUP($A639,'Add from APT'!$AA$2:$AC808,3,FALSE)&gt;0,TRUE,FALSE),"ER - NOT IN APT")</f>
        <v>0</v>
      </c>
      <c r="Q639" s="82" t="str">
        <f>IF(ISLOGICAL(P639),IF(P639,"ER - REPS IN APT", IFNA(VLOOKUP($A639,RAW_APT!$A$3:$M808,7,FALSE),"ER - NOT IN APT")),P639)</f>
        <v>Result</v>
      </c>
      <c r="R639" s="117" t="b">
        <f t="shared" si="2"/>
        <v>1</v>
      </c>
      <c r="S639" s="116">
        <f t="shared" si="3"/>
        <v>1</v>
      </c>
      <c r="T639" s="146"/>
      <c r="U639" s="147"/>
      <c r="V639" s="147"/>
      <c r="W639" s="147"/>
      <c r="X639" s="120" t="b">
        <f t="shared" si="4"/>
        <v>0</v>
      </c>
      <c r="Y639" s="121" t="b">
        <v>0</v>
      </c>
      <c r="Z639" s="122" t="str">
        <f t="shared" si="5"/>
        <v/>
      </c>
      <c r="AA639" s="122" t="b">
        <f t="shared" si="6"/>
        <v>0</v>
      </c>
      <c r="AB639" s="147" t="b">
        <v>0</v>
      </c>
      <c r="AC639" s="148">
        <v>76.0</v>
      </c>
      <c r="AD639" s="149" t="b">
        <v>0</v>
      </c>
      <c r="AE639" s="125" t="str">
        <f t="shared" si="7"/>
        <v/>
      </c>
      <c r="AF639" s="117" t="b">
        <f t="shared" si="8"/>
        <v>0</v>
      </c>
      <c r="AG639" s="126" t="b">
        <f t="shared" si="9"/>
        <v>0</v>
      </c>
      <c r="AH639" s="148"/>
      <c r="AI639" s="150"/>
      <c r="AJ639" s="146"/>
      <c r="AK639" s="83" t="str">
        <f t="shared" si="10"/>
        <v>Negative</v>
      </c>
      <c r="AL639" s="147"/>
      <c r="AM639" s="83" t="s">
        <v>280</v>
      </c>
      <c r="AN639" s="83" t="s">
        <v>796</v>
      </c>
      <c r="AO639" s="83" t="str">
        <f>IFERROR(__xludf.DUMMYFUNCTION("IF($AG639, ""DELETED"",TRIM(JOIN("" "",D639:E639)))"),"")</f>
        <v/>
      </c>
      <c r="AP639" s="83" t="str">
        <f t="shared" ref="AP639:AQ639" si="663">IF($AG639, "DELETED", TRIM(CONCATENATE(F639,I639,U639)))</f>
        <v/>
      </c>
      <c r="AQ639" s="83" t="str">
        <f t="shared" si="663"/>
        <v/>
      </c>
      <c r="AR639" s="83" t="str">
        <f>IFERROR(__xludf.DUMMYFUNCTION("IF($AG639, ""DELETED"", TRIM(JOIN("" "",AP639,AQ639)))"),"")</f>
        <v/>
      </c>
      <c r="AS639" s="127"/>
      <c r="AT639" s="128" t="b">
        <f t="shared" si="12"/>
        <v>0</v>
      </c>
      <c r="AU639" s="128" t="str">
        <f t="shared" si="13"/>
        <v/>
      </c>
      <c r="AV639" s="128" t="str">
        <f t="shared" si="14"/>
        <v/>
      </c>
      <c r="AW639" s="128" t="str">
        <f t="shared" si="15"/>
        <v/>
      </c>
      <c r="AX639" s="129" t="str">
        <f t="shared" si="16"/>
        <v/>
      </c>
      <c r="AY639" s="143"/>
      <c r="AZ639" s="130"/>
      <c r="BA639" s="131" t="str">
        <f t="shared" si="17"/>
        <v/>
      </c>
      <c r="BB639" s="143"/>
      <c r="BC639" s="143"/>
      <c r="BD639" s="132"/>
      <c r="BE639" s="141"/>
      <c r="BF639" s="134" t="str">
        <f t="shared" si="18"/>
        <v/>
      </c>
      <c r="BG639" s="135" t="str">
        <f t="shared" si="19"/>
        <v>FLB3598__44536_0.3284375___Negative_44536_0.506469907407407_</v>
      </c>
      <c r="BH639" s="136" t="str">
        <f t="shared" si="20"/>
        <v/>
      </c>
      <c r="BI639" s="141" t="s">
        <v>1680</v>
      </c>
      <c r="BJ639" s="137" t="str">
        <f t="shared" si="21"/>
        <v>FLE674</v>
      </c>
      <c r="BK639" s="138" t="b">
        <f t="shared" si="22"/>
        <v>0</v>
      </c>
      <c r="BL639" s="137" t="str">
        <f t="shared" si="23"/>
        <v/>
      </c>
      <c r="BM639" s="132"/>
      <c r="BN639" s="8" t="b">
        <f t="shared" si="24"/>
        <v>1</v>
      </c>
      <c r="BO639" s="139" t="b">
        <f t="shared" si="25"/>
        <v>0</v>
      </c>
      <c r="BP639" s="140" t="b">
        <f t="shared" si="26"/>
        <v>1</v>
      </c>
      <c r="BQ639" s="4"/>
      <c r="BR639" s="4" t="str">
        <f t="shared" si="27"/>
        <v/>
      </c>
      <c r="BS639" s="4"/>
      <c r="BT639" s="4"/>
    </row>
    <row r="640">
      <c r="A640" s="143" t="s">
        <v>1681</v>
      </c>
      <c r="B640" s="144">
        <v>44536.0</v>
      </c>
      <c r="C640" s="115">
        <v>0.3293055555555556</v>
      </c>
      <c r="D640" s="4"/>
      <c r="E640" s="143"/>
      <c r="F640" s="149"/>
      <c r="G640" s="149"/>
      <c r="H640" s="151"/>
      <c r="I640" s="4"/>
      <c r="J640" s="4"/>
      <c r="K640" s="4" t="s">
        <v>622</v>
      </c>
      <c r="L640" s="145">
        <v>44536.0</v>
      </c>
      <c r="M640" s="115">
        <v>0.5064699074074074</v>
      </c>
      <c r="N640" s="151"/>
      <c r="O640" s="4"/>
      <c r="P640" s="116" t="b">
        <f>IFNA(IF(VLOOKUP($A640,'Add from APT'!$AA$2:$AC808,3,FALSE)&gt;0,TRUE,FALSE),"ER - NOT IN APT")</f>
        <v>0</v>
      </c>
      <c r="Q640" s="82" t="str">
        <f>IF(ISLOGICAL(P640),IF(P640,"ER - REPS IN APT", IFNA(VLOOKUP($A640,RAW_APT!$A$3:$M808,7,FALSE),"ER - NOT IN APT")),P640)</f>
        <v>Result</v>
      </c>
      <c r="R640" s="117" t="b">
        <f t="shared" si="2"/>
        <v>1</v>
      </c>
      <c r="S640" s="116">
        <f t="shared" si="3"/>
        <v>1</v>
      </c>
      <c r="T640" s="148">
        <v>0.0</v>
      </c>
      <c r="U640" s="149"/>
      <c r="V640" s="149"/>
      <c r="W640" s="149"/>
      <c r="X640" s="120" t="b">
        <f t="shared" si="4"/>
        <v>0</v>
      </c>
      <c r="Y640" s="121" t="b">
        <v>0</v>
      </c>
      <c r="Z640" s="122" t="str">
        <f t="shared" si="5"/>
        <v/>
      </c>
      <c r="AA640" s="122" t="b">
        <f t="shared" si="6"/>
        <v>0</v>
      </c>
      <c r="AB640" s="147" t="b">
        <v>0</v>
      </c>
      <c r="AC640" s="148">
        <v>535.0</v>
      </c>
      <c r="AD640" s="149" t="b">
        <v>1</v>
      </c>
      <c r="AE640" s="125" t="str">
        <f t="shared" si="7"/>
        <v/>
      </c>
      <c r="AF640" s="117" t="b">
        <f t="shared" si="8"/>
        <v>0</v>
      </c>
      <c r="AG640" s="126" t="b">
        <f t="shared" si="9"/>
        <v>0</v>
      </c>
      <c r="AH640" s="148"/>
      <c r="AI640" s="150"/>
      <c r="AJ640" s="146"/>
      <c r="AK640" s="83" t="str">
        <f t="shared" si="10"/>
        <v>Negative</v>
      </c>
      <c r="AL640" s="147"/>
      <c r="AM640" s="83" t="s">
        <v>373</v>
      </c>
      <c r="AN640" s="83" t="s">
        <v>491</v>
      </c>
      <c r="AO640" s="83" t="str">
        <f>IFERROR(__xludf.DUMMYFUNCTION("IF($AG640, ""DELETED"",TRIM(JOIN("" "",D640:E640)))"),"")</f>
        <v/>
      </c>
      <c r="AP640" s="83" t="str">
        <f t="shared" ref="AP640:AQ640" si="664">IF($AG640, "DELETED", TRIM(CONCATENATE(F640,I640,U640)))</f>
        <v/>
      </c>
      <c r="AQ640" s="83" t="str">
        <f t="shared" si="664"/>
        <v/>
      </c>
      <c r="AR640" s="83" t="str">
        <f>IFERROR(__xludf.DUMMYFUNCTION("IF($AG640, ""DELETED"", TRIM(JOIN("" "",AP640,AQ640)))"),"")</f>
        <v/>
      </c>
      <c r="AS640" s="127"/>
      <c r="AT640" s="128" t="b">
        <f t="shared" si="12"/>
        <v>0</v>
      </c>
      <c r="AU640" s="128" t="str">
        <f t="shared" si="13"/>
        <v/>
      </c>
      <c r="AV640" s="128" t="str">
        <f t="shared" si="14"/>
        <v/>
      </c>
      <c r="AW640" s="128" t="str">
        <f t="shared" si="15"/>
        <v/>
      </c>
      <c r="AX640" s="129" t="str">
        <f t="shared" si="16"/>
        <v/>
      </c>
      <c r="AY640" s="143"/>
      <c r="AZ640" s="130"/>
      <c r="BA640" s="131" t="str">
        <f t="shared" si="17"/>
        <v/>
      </c>
      <c r="BB640" s="143"/>
      <c r="BC640" s="143"/>
      <c r="BD640" s="132"/>
      <c r="BE640" s="141"/>
      <c r="BF640" s="134" t="str">
        <f t="shared" si="18"/>
        <v/>
      </c>
      <c r="BG640" s="135" t="str">
        <f t="shared" si="19"/>
        <v>FLB3630__44536_0.329305555555556___Negative_44536_0.506469907407407_</v>
      </c>
      <c r="BH640" s="136" t="str">
        <f t="shared" si="20"/>
        <v/>
      </c>
      <c r="BI640" s="141" t="s">
        <v>1682</v>
      </c>
      <c r="BJ640" s="137" t="str">
        <f t="shared" si="21"/>
        <v>FLE675</v>
      </c>
      <c r="BK640" s="138" t="b">
        <f t="shared" si="22"/>
        <v>0</v>
      </c>
      <c r="BL640" s="137" t="str">
        <f t="shared" si="23"/>
        <v/>
      </c>
      <c r="BM640" s="132"/>
      <c r="BN640" s="8" t="b">
        <f t="shared" si="24"/>
        <v>1</v>
      </c>
      <c r="BO640" s="139" t="b">
        <f t="shared" si="25"/>
        <v>0</v>
      </c>
      <c r="BP640" s="140" t="b">
        <f t="shared" si="26"/>
        <v>1</v>
      </c>
      <c r="BQ640" s="4"/>
      <c r="BR640" s="4" t="str">
        <f t="shared" si="27"/>
        <v/>
      </c>
      <c r="BS640" s="4"/>
      <c r="BT640" s="4"/>
    </row>
    <row r="641">
      <c r="A641" s="143" t="s">
        <v>1683</v>
      </c>
      <c r="B641" s="144">
        <v>44536.0</v>
      </c>
      <c r="C641" s="115">
        <v>0.3297800925925926</v>
      </c>
      <c r="D641" s="4"/>
      <c r="E641" s="143"/>
      <c r="F641" s="149"/>
      <c r="G641" s="147"/>
      <c r="H641" s="151"/>
      <c r="I641" s="4"/>
      <c r="J641" s="4"/>
      <c r="K641" s="4" t="s">
        <v>622</v>
      </c>
      <c r="L641" s="152">
        <v>44536.0</v>
      </c>
      <c r="M641" s="115">
        <v>0.5064699074074074</v>
      </c>
      <c r="N641" s="151"/>
      <c r="O641" s="4"/>
      <c r="P641" s="116" t="b">
        <f>IFNA(IF(VLOOKUP($A641,'Add from APT'!$AA$2:$AC808,3,FALSE)&gt;0,TRUE,FALSE),"ER - NOT IN APT")</f>
        <v>0</v>
      </c>
      <c r="Q641" s="82" t="str">
        <f>IF(ISLOGICAL(P641),IF(P641,"ER - REPS IN APT", IFNA(VLOOKUP($A641,RAW_APT!$A$3:$M808,7,FALSE),"ER - NOT IN APT")),P641)</f>
        <v>Result</v>
      </c>
      <c r="R641" s="117" t="b">
        <f t="shared" si="2"/>
        <v>1</v>
      </c>
      <c r="S641" s="116">
        <f t="shared" si="3"/>
        <v>1</v>
      </c>
      <c r="T641" s="148">
        <v>0.0</v>
      </c>
      <c r="U641" s="149"/>
      <c r="V641" s="147"/>
      <c r="W641" s="149"/>
      <c r="X641" s="120" t="b">
        <f t="shared" si="4"/>
        <v>0</v>
      </c>
      <c r="Y641" s="121" t="b">
        <v>0</v>
      </c>
      <c r="Z641" s="122" t="str">
        <f t="shared" si="5"/>
        <v/>
      </c>
      <c r="AA641" s="122" t="b">
        <f t="shared" si="6"/>
        <v>0</v>
      </c>
      <c r="AB641" s="147" t="b">
        <v>0</v>
      </c>
      <c r="AC641" s="148">
        <v>534.0</v>
      </c>
      <c r="AD641" s="149" t="b">
        <v>1</v>
      </c>
      <c r="AE641" s="125" t="str">
        <f t="shared" si="7"/>
        <v/>
      </c>
      <c r="AF641" s="117" t="b">
        <f t="shared" si="8"/>
        <v>0</v>
      </c>
      <c r="AG641" s="126" t="b">
        <f t="shared" si="9"/>
        <v>0</v>
      </c>
      <c r="AH641" s="148"/>
      <c r="AI641" s="150"/>
      <c r="AJ641" s="26"/>
      <c r="AK641" s="83" t="str">
        <f t="shared" si="10"/>
        <v>Negative</v>
      </c>
      <c r="AM641" s="83" t="s">
        <v>373</v>
      </c>
      <c r="AN641" s="83" t="s">
        <v>678</v>
      </c>
      <c r="AO641" s="83" t="str">
        <f>IFERROR(__xludf.DUMMYFUNCTION("IF($AG641, ""DELETED"",TRIM(JOIN("" "",D641:E641)))"),"")</f>
        <v/>
      </c>
      <c r="AP641" s="83" t="str">
        <f t="shared" ref="AP641:AQ641" si="665">IF($AG641, "DELETED", TRIM(CONCATENATE(F641,I641,U641)))</f>
        <v/>
      </c>
      <c r="AQ641" s="83" t="str">
        <f t="shared" si="665"/>
        <v/>
      </c>
      <c r="AR641" s="83" t="str">
        <f>IFERROR(__xludf.DUMMYFUNCTION("IF($AG641, ""DELETED"", TRIM(JOIN("" "",AP641,AQ641)))"),"")</f>
        <v/>
      </c>
      <c r="AS641" s="127"/>
      <c r="AT641" s="128" t="b">
        <f t="shared" si="12"/>
        <v>0</v>
      </c>
      <c r="AU641" s="128" t="str">
        <f t="shared" si="13"/>
        <v/>
      </c>
      <c r="AV641" s="128" t="str">
        <f t="shared" si="14"/>
        <v/>
      </c>
      <c r="AW641" s="128" t="str">
        <f t="shared" si="15"/>
        <v/>
      </c>
      <c r="AX641" s="129" t="str">
        <f t="shared" si="16"/>
        <v/>
      </c>
      <c r="AY641" s="143"/>
      <c r="AZ641" s="130"/>
      <c r="BA641" s="131" t="str">
        <f t="shared" si="17"/>
        <v/>
      </c>
      <c r="BB641" s="143"/>
      <c r="BC641" s="143"/>
      <c r="BD641" s="132"/>
      <c r="BE641" s="141"/>
      <c r="BF641" s="134" t="str">
        <f t="shared" si="18"/>
        <v/>
      </c>
      <c r="BG641" s="135" t="str">
        <f t="shared" si="19"/>
        <v>FLB3580__44536_0.329780092592593___Negative_44536_0.506469907407407_</v>
      </c>
      <c r="BH641" s="136" t="str">
        <f t="shared" si="20"/>
        <v/>
      </c>
      <c r="BI641" s="141" t="s">
        <v>1684</v>
      </c>
      <c r="BJ641" s="137" t="str">
        <f t="shared" si="21"/>
        <v>FLE675X</v>
      </c>
      <c r="BK641" s="138" t="b">
        <f t="shared" si="22"/>
        <v>0</v>
      </c>
      <c r="BL641" s="137" t="str">
        <f t="shared" si="23"/>
        <v/>
      </c>
      <c r="BM641" s="132"/>
      <c r="BN641" s="8" t="b">
        <f t="shared" si="24"/>
        <v>1</v>
      </c>
      <c r="BO641" s="139" t="b">
        <f t="shared" si="25"/>
        <v>0</v>
      </c>
      <c r="BP641" s="140" t="b">
        <f t="shared" si="26"/>
        <v>1</v>
      </c>
      <c r="BQ641" s="4"/>
      <c r="BR641" s="4" t="str">
        <f t="shared" si="27"/>
        <v/>
      </c>
      <c r="BS641" s="4"/>
      <c r="BT641" s="4"/>
    </row>
    <row r="642">
      <c r="A642" s="143" t="s">
        <v>1685</v>
      </c>
      <c r="B642" s="144">
        <v>44536.0</v>
      </c>
      <c r="C642" s="115">
        <v>0.33012731481481483</v>
      </c>
      <c r="D642" s="4"/>
      <c r="E642" s="143"/>
      <c r="F642" s="149"/>
      <c r="G642" s="147"/>
      <c r="H642" s="151"/>
      <c r="I642" s="4"/>
      <c r="J642" s="4"/>
      <c r="K642" s="4" t="s">
        <v>622</v>
      </c>
      <c r="L642" s="152">
        <v>44536.0</v>
      </c>
      <c r="M642" s="115">
        <v>0.5064699074074074</v>
      </c>
      <c r="N642" s="151"/>
      <c r="O642" s="4"/>
      <c r="P642" s="116" t="b">
        <f>IFNA(IF(VLOOKUP($A642,'Add from APT'!$AA$2:$AC808,3,FALSE)&gt;0,TRUE,FALSE),"ER - NOT IN APT")</f>
        <v>0</v>
      </c>
      <c r="Q642" s="82" t="str">
        <f>IF(ISLOGICAL(P642),IF(P642,"ER - REPS IN APT", IFNA(VLOOKUP($A642,RAW_APT!$A$3:$M808,7,FALSE),"ER - NOT IN APT")),P642)</f>
        <v>Result</v>
      </c>
      <c r="R642" s="117" t="b">
        <f t="shared" si="2"/>
        <v>1</v>
      </c>
      <c r="S642" s="116">
        <f t="shared" si="3"/>
        <v>1</v>
      </c>
      <c r="T642" s="148">
        <v>0.0</v>
      </c>
      <c r="U642" s="149"/>
      <c r="V642" s="147"/>
      <c r="W642" s="147"/>
      <c r="X642" s="120" t="b">
        <f t="shared" si="4"/>
        <v>0</v>
      </c>
      <c r="Y642" s="121" t="b">
        <v>0</v>
      </c>
      <c r="Z642" s="122" t="str">
        <f t="shared" si="5"/>
        <v/>
      </c>
      <c r="AA642" s="122" t="b">
        <f t="shared" si="6"/>
        <v>0</v>
      </c>
      <c r="AB642" s="147" t="b">
        <v>0</v>
      </c>
      <c r="AC642" s="148">
        <v>533.0</v>
      </c>
      <c r="AD642" s="149" t="b">
        <v>1</v>
      </c>
      <c r="AE642" s="125" t="str">
        <f t="shared" si="7"/>
        <v/>
      </c>
      <c r="AF642" s="117" t="b">
        <f t="shared" si="8"/>
        <v>0</v>
      </c>
      <c r="AG642" s="126" t="b">
        <f t="shared" si="9"/>
        <v>0</v>
      </c>
      <c r="AH642" s="148"/>
      <c r="AI642" s="150"/>
      <c r="AJ642" s="146"/>
      <c r="AK642" s="83" t="str">
        <f t="shared" si="10"/>
        <v>Negative</v>
      </c>
      <c r="AL642" s="147"/>
      <c r="AM642" s="83" t="s">
        <v>373</v>
      </c>
      <c r="AN642" s="83" t="s">
        <v>1686</v>
      </c>
      <c r="AO642" s="83" t="str">
        <f>IFERROR(__xludf.DUMMYFUNCTION("IF($AG642, ""DELETED"",TRIM(JOIN("" "",D642:E642)))"),"")</f>
        <v/>
      </c>
      <c r="AP642" s="83" t="str">
        <f t="shared" ref="AP642:AQ642" si="666">IF($AG642, "DELETED", TRIM(CONCATENATE(F642,I642,U642)))</f>
        <v/>
      </c>
      <c r="AQ642" s="83" t="str">
        <f t="shared" si="666"/>
        <v/>
      </c>
      <c r="AR642" s="83" t="str">
        <f>IFERROR(__xludf.DUMMYFUNCTION("IF($AG642, ""DELETED"", TRIM(JOIN("" "",AP642,AQ642)))"),"")</f>
        <v/>
      </c>
      <c r="AS642" s="127"/>
      <c r="AT642" s="128" t="b">
        <f t="shared" si="12"/>
        <v>0</v>
      </c>
      <c r="AU642" s="128" t="str">
        <f t="shared" si="13"/>
        <v/>
      </c>
      <c r="AV642" s="128" t="str">
        <f t="shared" si="14"/>
        <v/>
      </c>
      <c r="AW642" s="128" t="str">
        <f t="shared" si="15"/>
        <v/>
      </c>
      <c r="AX642" s="129" t="str">
        <f t="shared" si="16"/>
        <v/>
      </c>
      <c r="AY642" s="143"/>
      <c r="AZ642" s="130"/>
      <c r="BA642" s="131" t="str">
        <f t="shared" si="17"/>
        <v/>
      </c>
      <c r="BB642" s="143"/>
      <c r="BC642" s="143"/>
      <c r="BD642" s="132"/>
      <c r="BE642" s="141"/>
      <c r="BF642" s="134" t="str">
        <f t="shared" si="18"/>
        <v/>
      </c>
      <c r="BG642" s="135" t="str">
        <f t="shared" si="19"/>
        <v>FLB3141__44536_0.330127314814815___Negative_44536_0.506469907407407_</v>
      </c>
      <c r="BH642" s="136" t="str">
        <f t="shared" si="20"/>
        <v/>
      </c>
      <c r="BI642" s="141" t="s">
        <v>1687</v>
      </c>
      <c r="BJ642" s="137" t="str">
        <f t="shared" si="21"/>
        <v>FLE676</v>
      </c>
      <c r="BK642" s="138" t="b">
        <f t="shared" si="22"/>
        <v>0</v>
      </c>
      <c r="BL642" s="137" t="str">
        <f t="shared" si="23"/>
        <v/>
      </c>
      <c r="BM642" s="132"/>
      <c r="BN642" s="8" t="b">
        <f t="shared" si="24"/>
        <v>1</v>
      </c>
      <c r="BO642" s="139" t="b">
        <f t="shared" si="25"/>
        <v>0</v>
      </c>
      <c r="BP642" s="140" t="b">
        <f t="shared" si="26"/>
        <v>1</v>
      </c>
      <c r="BQ642" s="4"/>
      <c r="BR642" s="4" t="str">
        <f t="shared" si="27"/>
        <v/>
      </c>
      <c r="BS642" s="4"/>
      <c r="BT642" s="4"/>
    </row>
    <row r="643">
      <c r="A643" s="4" t="s">
        <v>1688</v>
      </c>
      <c r="B643" s="144">
        <v>44536.0</v>
      </c>
      <c r="C643" s="115">
        <v>0.33121527777777776</v>
      </c>
      <c r="D643" s="4"/>
      <c r="E643" s="143"/>
      <c r="F643" s="4"/>
      <c r="G643" s="4"/>
      <c r="H643" s="151"/>
      <c r="I643" s="4"/>
      <c r="J643" s="4"/>
      <c r="K643" s="4" t="s">
        <v>622</v>
      </c>
      <c r="L643" s="145">
        <v>44536.0</v>
      </c>
      <c r="M643" s="115">
        <v>0.5064699074074074</v>
      </c>
      <c r="N643" s="4"/>
      <c r="O643" s="4"/>
      <c r="P643" s="116" t="b">
        <f>IFNA(IF(VLOOKUP($A643,'Add from APT'!$AA$2:$AC808,3,FALSE)&gt;0,TRUE,FALSE),"ER - NOT IN APT")</f>
        <v>0</v>
      </c>
      <c r="Q643" s="82" t="str">
        <f>IF(ISLOGICAL(P643),IF(P643,"ER - REPS IN APT", IFNA(VLOOKUP($A643,RAW_APT!$A$3:$M808,7,FALSE),"ER - NOT IN APT")),P643)</f>
        <v>Result</v>
      </c>
      <c r="R643" s="117" t="b">
        <f t="shared" si="2"/>
        <v>1</v>
      </c>
      <c r="S643" s="116">
        <f t="shared" si="3"/>
        <v>1</v>
      </c>
      <c r="T643" s="146"/>
      <c r="U643" s="147"/>
      <c r="V643" s="147"/>
      <c r="W643" s="147"/>
      <c r="X643" s="120" t="b">
        <f t="shared" si="4"/>
        <v>0</v>
      </c>
      <c r="Y643" s="121" t="b">
        <v>0</v>
      </c>
      <c r="Z643" s="122" t="str">
        <f t="shared" si="5"/>
        <v/>
      </c>
      <c r="AA643" s="122" t="b">
        <f t="shared" si="6"/>
        <v>0</v>
      </c>
      <c r="AB643" s="147" t="b">
        <v>0</v>
      </c>
      <c r="AC643" s="148">
        <v>75.0</v>
      </c>
      <c r="AD643" s="149" t="b">
        <v>0</v>
      </c>
      <c r="AE643" s="125" t="str">
        <f t="shared" si="7"/>
        <v/>
      </c>
      <c r="AF643" s="117" t="b">
        <f t="shared" si="8"/>
        <v>0</v>
      </c>
      <c r="AG643" s="126" t="b">
        <f t="shared" si="9"/>
        <v>0</v>
      </c>
      <c r="AH643" s="148"/>
      <c r="AI643" s="150"/>
      <c r="AJ643" s="146"/>
      <c r="AK643" s="83" t="str">
        <f t="shared" si="10"/>
        <v>Negative</v>
      </c>
      <c r="AL643" s="147"/>
      <c r="AM643" s="83" t="s">
        <v>280</v>
      </c>
      <c r="AN643" s="83" t="s">
        <v>639</v>
      </c>
      <c r="AO643" s="83" t="str">
        <f>IFERROR(__xludf.DUMMYFUNCTION("IF($AG643, ""DELETED"",TRIM(JOIN("" "",D643:E643)))"),"")</f>
        <v/>
      </c>
      <c r="AP643" s="83" t="str">
        <f t="shared" ref="AP643:AQ643" si="667">IF($AG643, "DELETED", TRIM(CONCATENATE(F643,I643,U643)))</f>
        <v/>
      </c>
      <c r="AQ643" s="83" t="str">
        <f t="shared" si="667"/>
        <v/>
      </c>
      <c r="AR643" s="83" t="str">
        <f>IFERROR(__xludf.DUMMYFUNCTION("IF($AG643, ""DELETED"", TRIM(JOIN("" "",AP643,AQ643)))"),"")</f>
        <v/>
      </c>
      <c r="AS643" s="127"/>
      <c r="AT643" s="128" t="b">
        <f t="shared" si="12"/>
        <v>0</v>
      </c>
      <c r="AU643" s="128" t="str">
        <f t="shared" si="13"/>
        <v/>
      </c>
      <c r="AV643" s="128" t="str">
        <f t="shared" si="14"/>
        <v/>
      </c>
      <c r="AW643" s="128" t="str">
        <f t="shared" si="15"/>
        <v/>
      </c>
      <c r="AX643" s="129" t="str">
        <f t="shared" si="16"/>
        <v/>
      </c>
      <c r="AY643" s="143"/>
      <c r="AZ643" s="130"/>
      <c r="BA643" s="131" t="str">
        <f t="shared" si="17"/>
        <v/>
      </c>
      <c r="BB643" s="143"/>
      <c r="BC643" s="143"/>
      <c r="BD643" s="132"/>
      <c r="BE643" s="141"/>
      <c r="BF643" s="134" t="str">
        <f t="shared" si="18"/>
        <v/>
      </c>
      <c r="BG643" s="135" t="str">
        <f t="shared" si="19"/>
        <v>FLB3584__44536_0.331215277777778___Negative_44536_0.506469907407407_</v>
      </c>
      <c r="BH643" s="136" t="str">
        <f t="shared" si="20"/>
        <v/>
      </c>
      <c r="BI643" s="141" t="s">
        <v>1689</v>
      </c>
      <c r="BJ643" s="137" t="str">
        <f t="shared" si="21"/>
        <v>FLE677</v>
      </c>
      <c r="BK643" s="138" t="b">
        <f t="shared" si="22"/>
        <v>0</v>
      </c>
      <c r="BL643" s="137" t="str">
        <f t="shared" si="23"/>
        <v/>
      </c>
      <c r="BM643" s="132"/>
      <c r="BN643" s="8" t="b">
        <f t="shared" si="24"/>
        <v>1</v>
      </c>
      <c r="BO643" s="139" t="b">
        <f t="shared" si="25"/>
        <v>0</v>
      </c>
      <c r="BP643" s="140" t="b">
        <f t="shared" si="26"/>
        <v>1</v>
      </c>
      <c r="BQ643" s="4"/>
      <c r="BR643" s="4" t="str">
        <f t="shared" si="27"/>
        <v/>
      </c>
      <c r="BS643" s="4"/>
      <c r="BT643" s="4"/>
    </row>
    <row r="644">
      <c r="A644" s="4" t="s">
        <v>1690</v>
      </c>
      <c r="B644" s="144">
        <v>44536.0</v>
      </c>
      <c r="C644" s="115">
        <v>0.3315625</v>
      </c>
      <c r="D644" s="4"/>
      <c r="E644" s="143"/>
      <c r="F644" s="4"/>
      <c r="G644" s="4"/>
      <c r="H644" s="151"/>
      <c r="I644" s="4"/>
      <c r="J644" s="4"/>
      <c r="K644" s="4" t="s">
        <v>622</v>
      </c>
      <c r="L644" s="145">
        <v>44536.0</v>
      </c>
      <c r="M644" s="115">
        <v>0.5064699074074074</v>
      </c>
      <c r="N644" s="4"/>
      <c r="O644" s="4"/>
      <c r="P644" s="116" t="b">
        <f>IFNA(IF(VLOOKUP($A644,'Add from APT'!$AA$2:$AC808,3,FALSE)&gt;0,TRUE,FALSE),"ER - NOT IN APT")</f>
        <v>0</v>
      </c>
      <c r="Q644" s="82" t="str">
        <f>IF(ISLOGICAL(P644),IF(P644,"ER - REPS IN APT", IFNA(VLOOKUP($A644,RAW_APT!$A$3:$M808,7,FALSE),"ER - NOT IN APT")),P644)</f>
        <v>Result</v>
      </c>
      <c r="R644" s="117" t="b">
        <f t="shared" si="2"/>
        <v>1</v>
      </c>
      <c r="S644" s="116">
        <f t="shared" si="3"/>
        <v>1</v>
      </c>
      <c r="T644" s="146"/>
      <c r="U644" s="147"/>
      <c r="V644" s="147"/>
      <c r="W644" s="147"/>
      <c r="X644" s="120" t="b">
        <f t="shared" si="4"/>
        <v>0</v>
      </c>
      <c r="Y644" s="121" t="b">
        <v>0</v>
      </c>
      <c r="Z644" s="122" t="str">
        <f t="shared" si="5"/>
        <v/>
      </c>
      <c r="AA644" s="122" t="b">
        <f t="shared" si="6"/>
        <v>0</v>
      </c>
      <c r="AB644" s="147" t="b">
        <v>0</v>
      </c>
      <c r="AC644" s="148">
        <v>74.0</v>
      </c>
      <c r="AD644" s="149" t="b">
        <v>0</v>
      </c>
      <c r="AE644" s="125" t="str">
        <f t="shared" si="7"/>
        <v/>
      </c>
      <c r="AF644" s="117" t="b">
        <f t="shared" si="8"/>
        <v>0</v>
      </c>
      <c r="AG644" s="126" t="b">
        <f t="shared" si="9"/>
        <v>0</v>
      </c>
      <c r="AH644" s="148"/>
      <c r="AI644" s="150"/>
      <c r="AJ644" s="146"/>
      <c r="AK644" s="83" t="str">
        <f t="shared" si="10"/>
        <v>Negative</v>
      </c>
      <c r="AL644" s="149"/>
      <c r="AM644" s="83" t="s">
        <v>280</v>
      </c>
      <c r="AN644" s="83" t="s">
        <v>305</v>
      </c>
      <c r="AO644" s="83" t="str">
        <f>IFERROR(__xludf.DUMMYFUNCTION("IF($AG644, ""DELETED"",TRIM(JOIN("" "",D644:E644)))"),"")</f>
        <v/>
      </c>
      <c r="AP644" s="83" t="str">
        <f t="shared" ref="AP644:AQ644" si="668">IF($AG644, "DELETED", TRIM(CONCATENATE(F644,I644,U644)))</f>
        <v/>
      </c>
      <c r="AQ644" s="83" t="str">
        <f t="shared" si="668"/>
        <v/>
      </c>
      <c r="AR644" s="83" t="str">
        <f>IFERROR(__xludf.DUMMYFUNCTION("IF($AG644, ""DELETED"", TRIM(JOIN("" "",AP644,AQ644)))"),"")</f>
        <v/>
      </c>
      <c r="AS644" s="127"/>
      <c r="AT644" s="128" t="b">
        <f t="shared" si="12"/>
        <v>0</v>
      </c>
      <c r="AU644" s="128" t="str">
        <f t="shared" si="13"/>
        <v/>
      </c>
      <c r="AV644" s="128" t="str">
        <f t="shared" si="14"/>
        <v/>
      </c>
      <c r="AW644" s="128" t="str">
        <f t="shared" si="15"/>
        <v/>
      </c>
      <c r="AX644" s="129" t="str">
        <f t="shared" si="16"/>
        <v/>
      </c>
      <c r="AY644" s="143"/>
      <c r="AZ644" s="130"/>
      <c r="BA644" s="131" t="str">
        <f t="shared" si="17"/>
        <v/>
      </c>
      <c r="BB644" s="143"/>
      <c r="BC644" s="143"/>
      <c r="BD644" s="132"/>
      <c r="BE644" s="141"/>
      <c r="BF644" s="134" t="str">
        <f t="shared" si="18"/>
        <v/>
      </c>
      <c r="BG644" s="135" t="str">
        <f t="shared" si="19"/>
        <v>FLB3588__44536_0.3315625___Negative_44536_0.506469907407407_</v>
      </c>
      <c r="BH644" s="136" t="str">
        <f t="shared" si="20"/>
        <v/>
      </c>
      <c r="BI644" s="141" t="s">
        <v>1691</v>
      </c>
      <c r="BJ644" s="137" t="str">
        <f t="shared" si="21"/>
        <v>FLE678</v>
      </c>
      <c r="BK644" s="138" t="b">
        <f t="shared" si="22"/>
        <v>0</v>
      </c>
      <c r="BL644" s="137" t="str">
        <f t="shared" si="23"/>
        <v/>
      </c>
      <c r="BM644" s="132"/>
      <c r="BN644" s="8" t="b">
        <f t="shared" si="24"/>
        <v>1</v>
      </c>
      <c r="BO644" s="139" t="b">
        <f t="shared" si="25"/>
        <v>0</v>
      </c>
      <c r="BP644" s="140" t="b">
        <f t="shared" si="26"/>
        <v>1</v>
      </c>
      <c r="BQ644" s="4"/>
      <c r="BR644" s="4" t="str">
        <f t="shared" si="27"/>
        <v/>
      </c>
      <c r="BS644" s="4"/>
      <c r="BT644" s="4"/>
    </row>
    <row r="645">
      <c r="A645" s="143" t="s">
        <v>1692</v>
      </c>
      <c r="B645" s="144">
        <v>44536.0</v>
      </c>
      <c r="C645" s="115">
        <v>0.33174768518518516</v>
      </c>
      <c r="D645" s="4"/>
      <c r="E645" s="143"/>
      <c r="F645" s="149"/>
      <c r="G645" s="147"/>
      <c r="H645" s="151"/>
      <c r="I645" s="4"/>
      <c r="J645" s="4"/>
      <c r="K645" s="4" t="s">
        <v>622</v>
      </c>
      <c r="L645" s="145">
        <v>44536.0</v>
      </c>
      <c r="M645" s="115">
        <v>0.5064699074074074</v>
      </c>
      <c r="N645" s="4"/>
      <c r="O645" s="4"/>
      <c r="P645" s="116" t="b">
        <f>IFNA(IF(VLOOKUP($A645,'Add from APT'!$AA$2:$AC808,3,FALSE)&gt;0,TRUE,FALSE),"ER - NOT IN APT")</f>
        <v>0</v>
      </c>
      <c r="Q645" s="82" t="str">
        <f>IF(ISLOGICAL(P645),IF(P645,"ER - REPS IN APT", IFNA(VLOOKUP($A645,RAW_APT!$A$3:$M808,7,FALSE),"ER - NOT IN APT")),P645)</f>
        <v>Result</v>
      </c>
      <c r="R645" s="117" t="b">
        <f t="shared" si="2"/>
        <v>1</v>
      </c>
      <c r="S645" s="116">
        <f t="shared" si="3"/>
        <v>1</v>
      </c>
      <c r="T645" s="148">
        <v>0.0</v>
      </c>
      <c r="U645" s="149"/>
      <c r="V645" s="147"/>
      <c r="W645" s="147"/>
      <c r="X645" s="120" t="b">
        <f t="shared" si="4"/>
        <v>0</v>
      </c>
      <c r="Y645" s="121" t="b">
        <v>0</v>
      </c>
      <c r="Z645" s="122" t="str">
        <f t="shared" si="5"/>
        <v/>
      </c>
      <c r="AA645" s="122" t="b">
        <f t="shared" si="6"/>
        <v>0</v>
      </c>
      <c r="AB645" s="147" t="b">
        <v>0</v>
      </c>
      <c r="AC645" s="148">
        <v>532.0</v>
      </c>
      <c r="AD645" s="149" t="b">
        <v>1</v>
      </c>
      <c r="AE645" s="125" t="str">
        <f t="shared" si="7"/>
        <v/>
      </c>
      <c r="AF645" s="117" t="b">
        <f t="shared" si="8"/>
        <v>0</v>
      </c>
      <c r="AG645" s="126" t="b">
        <f t="shared" si="9"/>
        <v>0</v>
      </c>
      <c r="AH645" s="148"/>
      <c r="AI645" s="150"/>
      <c r="AJ645" s="146"/>
      <c r="AK645" s="83" t="str">
        <f t="shared" si="10"/>
        <v>Negative</v>
      </c>
      <c r="AL645" s="147"/>
      <c r="AM645" s="83" t="s">
        <v>373</v>
      </c>
      <c r="AN645" s="83" t="s">
        <v>532</v>
      </c>
      <c r="AO645" s="83" t="str">
        <f>IFERROR(__xludf.DUMMYFUNCTION("IF($AG645, ""DELETED"",TRIM(JOIN("" "",D645:E645)))"),"")</f>
        <v/>
      </c>
      <c r="AP645" s="83" t="str">
        <f t="shared" ref="AP645:AQ645" si="669">IF($AG645, "DELETED", TRIM(CONCATENATE(F645,I645,U645)))</f>
        <v/>
      </c>
      <c r="AQ645" s="83" t="str">
        <f t="shared" si="669"/>
        <v/>
      </c>
      <c r="AR645" s="83" t="str">
        <f>IFERROR(__xludf.DUMMYFUNCTION("IF($AG645, ""DELETED"", TRIM(JOIN("" "",AP645,AQ645)))"),"")</f>
        <v/>
      </c>
      <c r="AS645" s="127"/>
      <c r="AT645" s="128" t="b">
        <f t="shared" si="12"/>
        <v>0</v>
      </c>
      <c r="AU645" s="128" t="str">
        <f t="shared" si="13"/>
        <v/>
      </c>
      <c r="AV645" s="128" t="str">
        <f t="shared" si="14"/>
        <v/>
      </c>
      <c r="AW645" s="128" t="str">
        <f t="shared" si="15"/>
        <v/>
      </c>
      <c r="AX645" s="129" t="str">
        <f t="shared" si="16"/>
        <v/>
      </c>
      <c r="AY645" s="143"/>
      <c r="AZ645" s="130"/>
      <c r="BA645" s="131" t="str">
        <f t="shared" si="17"/>
        <v/>
      </c>
      <c r="BB645" s="143"/>
      <c r="BC645" s="143"/>
      <c r="BD645" s="132"/>
      <c r="BE645" s="141"/>
      <c r="BF645" s="134" t="str">
        <f t="shared" si="18"/>
        <v/>
      </c>
      <c r="BG645" s="135" t="str">
        <f t="shared" si="19"/>
        <v>FLB3583__44536_0.331747685185185___Negative_44536_0.506469907407407_</v>
      </c>
      <c r="BH645" s="136" t="str">
        <f t="shared" si="20"/>
        <v/>
      </c>
      <c r="BI645" s="141" t="s">
        <v>1693</v>
      </c>
      <c r="BJ645" s="137" t="str">
        <f t="shared" si="21"/>
        <v>FLE679</v>
      </c>
      <c r="BK645" s="138" t="b">
        <f t="shared" si="22"/>
        <v>0</v>
      </c>
      <c r="BL645" s="137" t="str">
        <f t="shared" si="23"/>
        <v/>
      </c>
      <c r="BM645" s="132"/>
      <c r="BN645" s="8" t="b">
        <f t="shared" si="24"/>
        <v>1</v>
      </c>
      <c r="BO645" s="139" t="b">
        <f t="shared" si="25"/>
        <v>0</v>
      </c>
      <c r="BP645" s="140" t="b">
        <f t="shared" si="26"/>
        <v>1</v>
      </c>
      <c r="BQ645" s="4"/>
      <c r="BR645" s="4" t="str">
        <f t="shared" si="27"/>
        <v/>
      </c>
      <c r="BS645" s="4"/>
      <c r="BT645" s="4"/>
    </row>
    <row r="646">
      <c r="A646" s="143" t="s">
        <v>1694</v>
      </c>
      <c r="B646" s="144">
        <v>44536.0</v>
      </c>
      <c r="C646" s="115">
        <v>0.3331134259259259</v>
      </c>
      <c r="D646" s="4"/>
      <c r="E646" s="143"/>
      <c r="F646" s="149"/>
      <c r="G646" s="149"/>
      <c r="H646" s="151"/>
      <c r="I646" s="4"/>
      <c r="J646" s="4"/>
      <c r="K646" s="4" t="s">
        <v>622</v>
      </c>
      <c r="L646" s="145">
        <v>44536.0</v>
      </c>
      <c r="M646" s="115">
        <v>0.5064699074074074</v>
      </c>
      <c r="N646" s="4"/>
      <c r="O646" s="4"/>
      <c r="P646" s="116" t="b">
        <f>IFNA(IF(VLOOKUP($A646,'Add from APT'!$AA$2:$AC808,3,FALSE)&gt;0,TRUE,FALSE),"ER - NOT IN APT")</f>
        <v>0</v>
      </c>
      <c r="Q646" s="82" t="str">
        <f>IF(ISLOGICAL(P646),IF(P646,"ER - REPS IN APT", IFNA(VLOOKUP($A646,RAW_APT!$A$3:$M808,7,FALSE),"ER - NOT IN APT")),P646)</f>
        <v>Result</v>
      </c>
      <c r="R646" s="117" t="b">
        <f t="shared" si="2"/>
        <v>1</v>
      </c>
      <c r="S646" s="116">
        <f t="shared" si="3"/>
        <v>1</v>
      </c>
      <c r="T646" s="148">
        <v>0.0</v>
      </c>
      <c r="U646" s="149"/>
      <c r="V646" s="149"/>
      <c r="W646" s="147"/>
      <c r="X646" s="120" t="b">
        <f t="shared" si="4"/>
        <v>0</v>
      </c>
      <c r="Y646" s="121" t="b">
        <v>0</v>
      </c>
      <c r="Z646" s="122" t="str">
        <f t="shared" si="5"/>
        <v/>
      </c>
      <c r="AA646" s="122" t="b">
        <f t="shared" si="6"/>
        <v>0</v>
      </c>
      <c r="AB646" s="147" t="b">
        <v>0</v>
      </c>
      <c r="AC646" s="148">
        <v>531.0</v>
      </c>
      <c r="AD646" s="149" t="b">
        <v>1</v>
      </c>
      <c r="AE646" s="125" t="str">
        <f t="shared" si="7"/>
        <v/>
      </c>
      <c r="AF646" s="117" t="b">
        <f t="shared" si="8"/>
        <v>0</v>
      </c>
      <c r="AG646" s="126" t="b">
        <f t="shared" si="9"/>
        <v>0</v>
      </c>
      <c r="AH646" s="148"/>
      <c r="AI646" s="150"/>
      <c r="AJ646" s="146"/>
      <c r="AK646" s="83" t="str">
        <f t="shared" si="10"/>
        <v>Negative</v>
      </c>
      <c r="AL646" s="147"/>
      <c r="AM646" s="83" t="s">
        <v>373</v>
      </c>
      <c r="AN646" s="83" t="s">
        <v>416</v>
      </c>
      <c r="AO646" s="83" t="str">
        <f>IFERROR(__xludf.DUMMYFUNCTION("IF($AG646, ""DELETED"",TRIM(JOIN("" "",D646:E646)))"),"")</f>
        <v/>
      </c>
      <c r="AP646" s="83" t="str">
        <f t="shared" ref="AP646:AQ646" si="670">IF($AG646, "DELETED", TRIM(CONCATENATE(F646,I646,U646)))</f>
        <v/>
      </c>
      <c r="AQ646" s="83" t="str">
        <f t="shared" si="670"/>
        <v/>
      </c>
      <c r="AR646" s="83" t="str">
        <f>IFERROR(__xludf.DUMMYFUNCTION("IF($AG646, ""DELETED"", TRIM(JOIN("" "",AP646,AQ646)))"),"")</f>
        <v/>
      </c>
      <c r="AS646" s="127"/>
      <c r="AT646" s="128" t="b">
        <f t="shared" si="12"/>
        <v>0</v>
      </c>
      <c r="AU646" s="128" t="str">
        <f t="shared" si="13"/>
        <v/>
      </c>
      <c r="AV646" s="128" t="str">
        <f t="shared" si="14"/>
        <v/>
      </c>
      <c r="AW646" s="128" t="str">
        <f t="shared" si="15"/>
        <v/>
      </c>
      <c r="AX646" s="129" t="str">
        <f t="shared" si="16"/>
        <v/>
      </c>
      <c r="AY646" s="143"/>
      <c r="AZ646" s="130"/>
      <c r="BA646" s="131" t="str">
        <f t="shared" si="17"/>
        <v/>
      </c>
      <c r="BB646" s="143"/>
      <c r="BC646" s="143"/>
      <c r="BD646" s="132"/>
      <c r="BE646" s="141"/>
      <c r="BF646" s="134" t="str">
        <f t="shared" si="18"/>
        <v/>
      </c>
      <c r="BG646" s="135" t="str">
        <f t="shared" si="19"/>
        <v>FLB3594__44536_0.333113425925926___Negative_44536_0.506469907407407_</v>
      </c>
      <c r="BH646" s="136" t="str">
        <f t="shared" si="20"/>
        <v/>
      </c>
      <c r="BI646" s="141" t="s">
        <v>1695</v>
      </c>
      <c r="BJ646" s="137" t="str">
        <f t="shared" si="21"/>
        <v>FLE680</v>
      </c>
      <c r="BK646" s="138" t="b">
        <f t="shared" si="22"/>
        <v>0</v>
      </c>
      <c r="BL646" s="137" t="str">
        <f t="shared" si="23"/>
        <v/>
      </c>
      <c r="BM646" s="132"/>
      <c r="BN646" s="8" t="b">
        <f t="shared" si="24"/>
        <v>1</v>
      </c>
      <c r="BO646" s="139" t="b">
        <f t="shared" si="25"/>
        <v>0</v>
      </c>
      <c r="BP646" s="140" t="b">
        <f t="shared" si="26"/>
        <v>1</v>
      </c>
      <c r="BQ646" s="4"/>
      <c r="BR646" s="4" t="str">
        <f t="shared" si="27"/>
        <v/>
      </c>
      <c r="BS646" s="4"/>
      <c r="BT646" s="4"/>
    </row>
    <row r="647">
      <c r="A647" s="143" t="s">
        <v>1696</v>
      </c>
      <c r="B647" s="144">
        <v>44536.0</v>
      </c>
      <c r="C647" s="115">
        <v>0.3373726851851852</v>
      </c>
      <c r="D647" s="4"/>
      <c r="E647" s="143"/>
      <c r="F647" s="149"/>
      <c r="G647" s="149"/>
      <c r="H647" s="4"/>
      <c r="I647" s="4"/>
      <c r="J647" s="4"/>
      <c r="K647" s="4" t="s">
        <v>622</v>
      </c>
      <c r="L647" s="145">
        <v>44536.0</v>
      </c>
      <c r="M647" s="115">
        <v>0.5064699074074074</v>
      </c>
      <c r="N647" s="4"/>
      <c r="O647" s="4"/>
      <c r="P647" s="116" t="b">
        <f>IFNA(IF(VLOOKUP($A647,'Add from APT'!$AA$2:$AC808,3,FALSE)&gt;0,TRUE,FALSE),"ER - NOT IN APT")</f>
        <v>0</v>
      </c>
      <c r="Q647" s="82" t="str">
        <f>IF(ISLOGICAL(P647),IF(P647,"ER - REPS IN APT", IFNA(VLOOKUP($A647,RAW_APT!$A$3:$M808,7,FALSE),"ER - NOT IN APT")),P647)</f>
        <v>Result</v>
      </c>
      <c r="R647" s="117" t="b">
        <f t="shared" si="2"/>
        <v>1</v>
      </c>
      <c r="S647" s="116">
        <f t="shared" si="3"/>
        <v>1</v>
      </c>
      <c r="T647" s="148">
        <v>0.0</v>
      </c>
      <c r="U647" s="149"/>
      <c r="V647" s="149"/>
      <c r="W647" s="149"/>
      <c r="X647" s="120" t="b">
        <f t="shared" si="4"/>
        <v>0</v>
      </c>
      <c r="Y647" s="121" t="b">
        <v>0</v>
      </c>
      <c r="Z647" s="122" t="str">
        <f t="shared" si="5"/>
        <v/>
      </c>
      <c r="AA647" s="122" t="b">
        <f t="shared" si="6"/>
        <v>0</v>
      </c>
      <c r="AB647" s="147" t="b">
        <v>0</v>
      </c>
      <c r="AC647" s="148">
        <v>530.0</v>
      </c>
      <c r="AD647" s="149" t="b">
        <v>1</v>
      </c>
      <c r="AE647" s="125" t="str">
        <f t="shared" si="7"/>
        <v/>
      </c>
      <c r="AF647" s="117" t="b">
        <f t="shared" si="8"/>
        <v>0</v>
      </c>
      <c r="AG647" s="126" t="b">
        <f t="shared" si="9"/>
        <v>0</v>
      </c>
      <c r="AH647" s="148"/>
      <c r="AI647" s="150"/>
      <c r="AJ647" s="146"/>
      <c r="AK647" s="83" t="str">
        <f t="shared" si="10"/>
        <v>Negative</v>
      </c>
      <c r="AL647" s="147"/>
      <c r="AM647" s="83" t="s">
        <v>373</v>
      </c>
      <c r="AN647" s="83" t="s">
        <v>488</v>
      </c>
      <c r="AO647" s="83" t="str">
        <f>IFERROR(__xludf.DUMMYFUNCTION("IF($AG647, ""DELETED"",TRIM(JOIN("" "",D647:E647)))"),"")</f>
        <v/>
      </c>
      <c r="AP647" s="83" t="str">
        <f t="shared" ref="AP647:AQ647" si="671">IF($AG647, "DELETED", TRIM(CONCATENATE(F647,I647,U647)))</f>
        <v/>
      </c>
      <c r="AQ647" s="83" t="str">
        <f t="shared" si="671"/>
        <v/>
      </c>
      <c r="AR647" s="83" t="str">
        <f>IFERROR(__xludf.DUMMYFUNCTION("IF($AG647, ""DELETED"", TRIM(JOIN("" "",AP647,AQ647)))"),"")</f>
        <v/>
      </c>
      <c r="AS647" s="127"/>
      <c r="AT647" s="128" t="b">
        <f t="shared" si="12"/>
        <v>0</v>
      </c>
      <c r="AU647" s="128" t="str">
        <f t="shared" si="13"/>
        <v/>
      </c>
      <c r="AV647" s="128" t="str">
        <f t="shared" si="14"/>
        <v/>
      </c>
      <c r="AW647" s="128" t="str">
        <f t="shared" si="15"/>
        <v/>
      </c>
      <c r="AX647" s="129" t="str">
        <f t="shared" si="16"/>
        <v/>
      </c>
      <c r="AY647" s="143"/>
      <c r="AZ647" s="130"/>
      <c r="BA647" s="131" t="str">
        <f t="shared" si="17"/>
        <v/>
      </c>
      <c r="BB647" s="143"/>
      <c r="BC647" s="143"/>
      <c r="BD647" s="132"/>
      <c r="BE647" s="141"/>
      <c r="BF647" s="134" t="str">
        <f t="shared" si="18"/>
        <v/>
      </c>
      <c r="BG647" s="135" t="str">
        <f t="shared" si="19"/>
        <v>FLB3590__44536_0.337372685185185___Negative_44536_0.506469907407407_</v>
      </c>
      <c r="BH647" s="136" t="str">
        <f t="shared" si="20"/>
        <v/>
      </c>
      <c r="BI647" s="141" t="s">
        <v>1697</v>
      </c>
      <c r="BJ647" s="137" t="str">
        <f t="shared" si="21"/>
        <v>FLE682</v>
      </c>
      <c r="BK647" s="138" t="b">
        <f t="shared" si="22"/>
        <v>0</v>
      </c>
      <c r="BL647" s="137" t="str">
        <f t="shared" si="23"/>
        <v/>
      </c>
      <c r="BM647" s="132"/>
      <c r="BN647" s="8" t="b">
        <f t="shared" si="24"/>
        <v>1</v>
      </c>
      <c r="BO647" s="139" t="b">
        <f t="shared" si="25"/>
        <v>0</v>
      </c>
      <c r="BP647" s="140" t="b">
        <f t="shared" si="26"/>
        <v>1</v>
      </c>
      <c r="BQ647" s="4"/>
      <c r="BR647" s="4" t="str">
        <f t="shared" si="27"/>
        <v/>
      </c>
      <c r="BS647" s="4"/>
      <c r="BT647" s="4"/>
    </row>
    <row r="648">
      <c r="A648" s="4" t="s">
        <v>1698</v>
      </c>
      <c r="B648" s="144">
        <v>44536.0</v>
      </c>
      <c r="C648" s="115">
        <v>0.34055555555555556</v>
      </c>
      <c r="D648" s="4"/>
      <c r="E648" s="143"/>
      <c r="F648" s="4"/>
      <c r="G648" s="4"/>
      <c r="H648" s="151"/>
      <c r="I648" s="4"/>
      <c r="J648" s="4"/>
      <c r="K648" s="4" t="s">
        <v>622</v>
      </c>
      <c r="L648" s="145">
        <v>44536.0</v>
      </c>
      <c r="M648" s="115">
        <v>0.5064699074074074</v>
      </c>
      <c r="N648" s="4"/>
      <c r="O648" s="4"/>
      <c r="P648" s="116" t="b">
        <f>IFNA(IF(VLOOKUP($A648,'Add from APT'!$AA$2:$AC808,3,FALSE)&gt;0,TRUE,FALSE),"ER - NOT IN APT")</f>
        <v>0</v>
      </c>
      <c r="Q648" s="82" t="str">
        <f>IF(ISLOGICAL(P648),IF(P648,"ER - REPS IN APT", IFNA(VLOOKUP($A648,RAW_APT!$A$3:$M808,7,FALSE),"ER - NOT IN APT")),P648)</f>
        <v>Result</v>
      </c>
      <c r="R648" s="117" t="b">
        <f t="shared" si="2"/>
        <v>1</v>
      </c>
      <c r="S648" s="116">
        <f t="shared" si="3"/>
        <v>1</v>
      </c>
      <c r="T648" s="146"/>
      <c r="U648" s="147"/>
      <c r="V648" s="147"/>
      <c r="W648" s="147"/>
      <c r="X648" s="120" t="b">
        <f t="shared" si="4"/>
        <v>0</v>
      </c>
      <c r="Y648" s="121" t="b">
        <v>0</v>
      </c>
      <c r="Z648" s="122" t="str">
        <f t="shared" si="5"/>
        <v/>
      </c>
      <c r="AA648" s="122" t="b">
        <f t="shared" si="6"/>
        <v>0</v>
      </c>
      <c r="AB648" s="147" t="b">
        <v>0</v>
      </c>
      <c r="AC648" s="148">
        <v>73.0</v>
      </c>
      <c r="AD648" s="149" t="b">
        <v>0</v>
      </c>
      <c r="AE648" s="125" t="str">
        <f t="shared" si="7"/>
        <v/>
      </c>
      <c r="AF648" s="117" t="b">
        <f t="shared" si="8"/>
        <v>0</v>
      </c>
      <c r="AG648" s="126" t="b">
        <f t="shared" si="9"/>
        <v>0</v>
      </c>
      <c r="AH648" s="148"/>
      <c r="AI648" s="150"/>
      <c r="AJ648" s="146"/>
      <c r="AK648" s="83" t="str">
        <f t="shared" si="10"/>
        <v>Negative</v>
      </c>
      <c r="AL648" s="149"/>
      <c r="AM648" s="83" t="s">
        <v>280</v>
      </c>
      <c r="AN648" s="83" t="s">
        <v>520</v>
      </c>
      <c r="AO648" s="83" t="str">
        <f>IFERROR(__xludf.DUMMYFUNCTION("IF($AG648, ""DELETED"",TRIM(JOIN("" "",D648:E648)))"),"")</f>
        <v/>
      </c>
      <c r="AP648" s="83" t="str">
        <f t="shared" ref="AP648:AQ648" si="672">IF($AG648, "DELETED", TRIM(CONCATENATE(F648,I648,U648)))</f>
        <v/>
      </c>
      <c r="AQ648" s="83" t="str">
        <f t="shared" si="672"/>
        <v/>
      </c>
      <c r="AR648" s="83" t="str">
        <f>IFERROR(__xludf.DUMMYFUNCTION("IF($AG648, ""DELETED"", TRIM(JOIN("" "",AP648,AQ648)))"),"")</f>
        <v/>
      </c>
      <c r="AS648" s="127"/>
      <c r="AT648" s="128" t="b">
        <f t="shared" si="12"/>
        <v>0</v>
      </c>
      <c r="AU648" s="128" t="str">
        <f t="shared" si="13"/>
        <v/>
      </c>
      <c r="AV648" s="128" t="str">
        <f t="shared" si="14"/>
        <v/>
      </c>
      <c r="AW648" s="128" t="str">
        <f t="shared" si="15"/>
        <v/>
      </c>
      <c r="AX648" s="129" t="str">
        <f t="shared" si="16"/>
        <v/>
      </c>
      <c r="AY648" s="143"/>
      <c r="AZ648" s="130"/>
      <c r="BA648" s="131" t="str">
        <f t="shared" si="17"/>
        <v/>
      </c>
      <c r="BB648" s="143"/>
      <c r="BC648" s="143"/>
      <c r="BD648" s="132"/>
      <c r="BE648" s="141"/>
      <c r="BF648" s="134" t="str">
        <f t="shared" si="18"/>
        <v/>
      </c>
      <c r="BG648" s="135" t="str">
        <f t="shared" si="19"/>
        <v>FLB3137__44536_0.340555555555556___Negative_44536_0.506469907407407_</v>
      </c>
      <c r="BH648" s="136" t="str">
        <f t="shared" si="20"/>
        <v/>
      </c>
      <c r="BI648" s="141" t="s">
        <v>1699</v>
      </c>
      <c r="BJ648" s="137" t="str">
        <f t="shared" si="21"/>
        <v>FLE683</v>
      </c>
      <c r="BK648" s="138" t="b">
        <f t="shared" si="22"/>
        <v>0</v>
      </c>
      <c r="BL648" s="137" t="str">
        <f t="shared" si="23"/>
        <v/>
      </c>
      <c r="BM648" s="132"/>
      <c r="BN648" s="8" t="b">
        <f t="shared" si="24"/>
        <v>1</v>
      </c>
      <c r="BO648" s="139" t="b">
        <f t="shared" si="25"/>
        <v>0</v>
      </c>
      <c r="BP648" s="140" t="b">
        <f t="shared" si="26"/>
        <v>1</v>
      </c>
      <c r="BQ648" s="4"/>
      <c r="BR648" s="4" t="str">
        <f t="shared" si="27"/>
        <v/>
      </c>
      <c r="BS648" s="4"/>
      <c r="BT648" s="4"/>
    </row>
    <row r="649">
      <c r="A649" s="4" t="s">
        <v>1700</v>
      </c>
      <c r="B649" s="144">
        <v>44536.0</v>
      </c>
      <c r="C649" s="115">
        <v>0.3421064814814815</v>
      </c>
      <c r="D649" s="4"/>
      <c r="E649" s="143"/>
      <c r="F649" s="4"/>
      <c r="G649" s="4"/>
      <c r="H649" s="151"/>
      <c r="I649" s="4"/>
      <c r="J649" s="4"/>
      <c r="K649" s="4" t="s">
        <v>622</v>
      </c>
      <c r="L649" s="145">
        <v>44536.0</v>
      </c>
      <c r="M649" s="115">
        <v>0.5064699074074074</v>
      </c>
      <c r="N649" s="4"/>
      <c r="O649" s="4"/>
      <c r="P649" s="116" t="b">
        <f>IFNA(IF(VLOOKUP($A649,'Add from APT'!$AA$2:$AC808,3,FALSE)&gt;0,TRUE,FALSE),"ER - NOT IN APT")</f>
        <v>0</v>
      </c>
      <c r="Q649" s="82" t="str">
        <f>IF(ISLOGICAL(P649),IF(P649,"ER - REPS IN APT", IFNA(VLOOKUP($A649,RAW_APT!$A$3:$M808,7,FALSE),"ER - NOT IN APT")),P649)</f>
        <v>Result</v>
      </c>
      <c r="R649" s="117" t="b">
        <f t="shared" si="2"/>
        <v>1</v>
      </c>
      <c r="S649" s="116">
        <f t="shared" si="3"/>
        <v>1</v>
      </c>
      <c r="T649" s="146"/>
      <c r="U649" s="147"/>
      <c r="V649" s="147"/>
      <c r="W649" s="147"/>
      <c r="X649" s="120" t="b">
        <f t="shared" si="4"/>
        <v>0</v>
      </c>
      <c r="Y649" s="121" t="b">
        <v>0</v>
      </c>
      <c r="Z649" s="122" t="str">
        <f t="shared" si="5"/>
        <v/>
      </c>
      <c r="AA649" s="122" t="b">
        <f t="shared" si="6"/>
        <v>0</v>
      </c>
      <c r="AB649" s="147" t="b">
        <v>0</v>
      </c>
      <c r="AC649" s="148">
        <v>72.0</v>
      </c>
      <c r="AD649" s="149" t="b">
        <v>0</v>
      </c>
      <c r="AE649" s="125" t="str">
        <f t="shared" si="7"/>
        <v/>
      </c>
      <c r="AF649" s="117" t="b">
        <f t="shared" si="8"/>
        <v>0</v>
      </c>
      <c r="AG649" s="126" t="b">
        <f t="shared" si="9"/>
        <v>0</v>
      </c>
      <c r="AH649" s="148"/>
      <c r="AI649" s="150"/>
      <c r="AJ649" s="146"/>
      <c r="AK649" s="83" t="str">
        <f t="shared" si="10"/>
        <v>Negative</v>
      </c>
      <c r="AL649" s="147"/>
      <c r="AM649" s="83" t="s">
        <v>280</v>
      </c>
      <c r="AN649" s="83" t="s">
        <v>695</v>
      </c>
      <c r="AO649" s="83" t="str">
        <f>IFERROR(__xludf.DUMMYFUNCTION("IF($AG649, ""DELETED"",TRIM(JOIN("" "",D649:E649)))"),"")</f>
        <v/>
      </c>
      <c r="AP649" s="83" t="str">
        <f t="shared" ref="AP649:AQ649" si="673">IF($AG649, "DELETED", TRIM(CONCATENATE(F649,I649,U649)))</f>
        <v/>
      </c>
      <c r="AQ649" s="83" t="str">
        <f t="shared" si="673"/>
        <v/>
      </c>
      <c r="AR649" s="83" t="str">
        <f>IFERROR(__xludf.DUMMYFUNCTION("IF($AG649, ""DELETED"", TRIM(JOIN("" "",AP649,AQ649)))"),"")</f>
        <v/>
      </c>
      <c r="AS649" s="127"/>
      <c r="AT649" s="128" t="b">
        <f t="shared" si="12"/>
        <v>0</v>
      </c>
      <c r="AU649" s="128" t="str">
        <f t="shared" si="13"/>
        <v/>
      </c>
      <c r="AV649" s="128" t="str">
        <f t="shared" si="14"/>
        <v/>
      </c>
      <c r="AW649" s="128" t="str">
        <f t="shared" si="15"/>
        <v/>
      </c>
      <c r="AX649" s="129" t="str">
        <f t="shared" si="16"/>
        <v/>
      </c>
      <c r="AY649" s="143"/>
      <c r="AZ649" s="130"/>
      <c r="BA649" s="131" t="str">
        <f t="shared" si="17"/>
        <v/>
      </c>
      <c r="BB649" s="143"/>
      <c r="BC649" s="143"/>
      <c r="BD649" s="132"/>
      <c r="BE649" s="141"/>
      <c r="BF649" s="134" t="str">
        <f t="shared" si="18"/>
        <v/>
      </c>
      <c r="BG649" s="135" t="str">
        <f t="shared" si="19"/>
        <v>FLB3620__44536_0.342106481481482___Negative_44536_0.506469907407407_</v>
      </c>
      <c r="BH649" s="136" t="str">
        <f t="shared" si="20"/>
        <v/>
      </c>
      <c r="BI649" s="141" t="s">
        <v>1701</v>
      </c>
      <c r="BJ649" s="137" t="str">
        <f t="shared" si="21"/>
        <v>FLE684</v>
      </c>
      <c r="BK649" s="138" t="b">
        <f t="shared" si="22"/>
        <v>0</v>
      </c>
      <c r="BL649" s="137" t="str">
        <f t="shared" si="23"/>
        <v/>
      </c>
      <c r="BM649" s="132"/>
      <c r="BN649" s="8" t="b">
        <f t="shared" si="24"/>
        <v>1</v>
      </c>
      <c r="BO649" s="139" t="b">
        <f t="shared" si="25"/>
        <v>0</v>
      </c>
      <c r="BP649" s="140" t="b">
        <f t="shared" si="26"/>
        <v>1</v>
      </c>
      <c r="BQ649" s="4"/>
      <c r="BR649" s="4" t="str">
        <f t="shared" si="27"/>
        <v/>
      </c>
      <c r="BS649" s="4"/>
      <c r="BT649" s="4"/>
    </row>
    <row r="650">
      <c r="A650" s="4" t="s">
        <v>1702</v>
      </c>
      <c r="B650" s="144">
        <v>44536.0</v>
      </c>
      <c r="C650" s="115">
        <v>0.3443981481481482</v>
      </c>
      <c r="D650" s="4"/>
      <c r="E650" s="143"/>
      <c r="F650" s="4"/>
      <c r="G650" s="4"/>
      <c r="H650" s="151"/>
      <c r="I650" s="4"/>
      <c r="J650" s="4"/>
      <c r="K650" s="4" t="s">
        <v>622</v>
      </c>
      <c r="L650" s="145">
        <v>44536.0</v>
      </c>
      <c r="M650" s="115">
        <v>0.5064699074074074</v>
      </c>
      <c r="N650" s="4"/>
      <c r="O650" s="4"/>
      <c r="P650" s="116" t="b">
        <f>IFNA(IF(VLOOKUP($A650,'Add from APT'!$AA$2:$AC808,3,FALSE)&gt;0,TRUE,FALSE),"ER - NOT IN APT")</f>
        <v>1</v>
      </c>
      <c r="Q650" s="82" t="str">
        <f>IF(ISLOGICAL(P650),IF(P650,"ER - REPS IN APT", IFNA(VLOOKUP($A650,RAW_APT!$A$3:$M808,7,FALSE),"ER - NOT IN APT")),P650)</f>
        <v>ER - REPS IN APT</v>
      </c>
      <c r="R650" s="117" t="b">
        <f t="shared" si="2"/>
        <v>1</v>
      </c>
      <c r="S650" s="116">
        <f t="shared" si="3"/>
        <v>1</v>
      </c>
      <c r="T650" s="146"/>
      <c r="U650" s="147"/>
      <c r="V650" s="147"/>
      <c r="W650" s="147"/>
      <c r="X650" s="120" t="b">
        <f t="shared" si="4"/>
        <v>0</v>
      </c>
      <c r="Y650" s="121" t="b">
        <v>0</v>
      </c>
      <c r="Z650" s="122" t="str">
        <f t="shared" si="5"/>
        <v/>
      </c>
      <c r="AA650" s="122" t="b">
        <f t="shared" si="6"/>
        <v>0</v>
      </c>
      <c r="AB650" s="147" t="b">
        <v>0</v>
      </c>
      <c r="AC650" s="148">
        <v>71.0</v>
      </c>
      <c r="AD650" s="149" t="b">
        <v>0</v>
      </c>
      <c r="AE650" s="125" t="str">
        <f t="shared" si="7"/>
        <v/>
      </c>
      <c r="AF650" s="117" t="b">
        <f t="shared" si="8"/>
        <v>0</v>
      </c>
      <c r="AG650" s="126" t="b">
        <f t="shared" si="9"/>
        <v>0</v>
      </c>
      <c r="AH650" s="148"/>
      <c r="AI650" s="150"/>
      <c r="AJ650" s="146"/>
      <c r="AK650" s="83" t="str">
        <f t="shared" si="10"/>
        <v>Negative</v>
      </c>
      <c r="AL650" s="147"/>
      <c r="AM650" s="83" t="s">
        <v>280</v>
      </c>
      <c r="AN650" s="83" t="s">
        <v>368</v>
      </c>
      <c r="AO650" s="83" t="str">
        <f>IFERROR(__xludf.DUMMYFUNCTION("IF($AG650, ""DELETED"",TRIM(JOIN("" "",D650:E650)))"),"")</f>
        <v/>
      </c>
      <c r="AP650" s="83" t="str">
        <f t="shared" ref="AP650:AQ650" si="674">IF($AG650, "DELETED", TRIM(CONCATENATE(F650,I650,U650)))</f>
        <v/>
      </c>
      <c r="AQ650" s="83" t="str">
        <f t="shared" si="674"/>
        <v/>
      </c>
      <c r="AR650" s="83" t="str">
        <f>IFERROR(__xludf.DUMMYFUNCTION("IF($AG650, ""DELETED"", TRIM(JOIN("" "",AP650,AQ650)))"),"")</f>
        <v/>
      </c>
      <c r="AS650" s="127"/>
      <c r="AT650" s="128" t="b">
        <f t="shared" si="12"/>
        <v>0</v>
      </c>
      <c r="AU650" s="128" t="str">
        <f t="shared" si="13"/>
        <v/>
      </c>
      <c r="AV650" s="128" t="str">
        <f t="shared" si="14"/>
        <v/>
      </c>
      <c r="AW650" s="128" t="str">
        <f t="shared" si="15"/>
        <v/>
      </c>
      <c r="AX650" s="129" t="str">
        <f t="shared" si="16"/>
        <v/>
      </c>
      <c r="AY650" s="143"/>
      <c r="AZ650" s="130"/>
      <c r="BA650" s="131" t="str">
        <f t="shared" si="17"/>
        <v/>
      </c>
      <c r="BB650" s="143"/>
      <c r="BC650" s="143"/>
      <c r="BD650" s="132"/>
      <c r="BE650" s="141"/>
      <c r="BF650" s="134" t="str">
        <f t="shared" si="18"/>
        <v/>
      </c>
      <c r="BG650" s="135" t="str">
        <f t="shared" si="19"/>
        <v>FLB3587__44536_0.344398148148148___Negative_44536_0.506469907407407_</v>
      </c>
      <c r="BH650" s="136" t="str">
        <f t="shared" si="20"/>
        <v/>
      </c>
      <c r="BI650" s="141" t="s">
        <v>1703</v>
      </c>
      <c r="BJ650" s="137" t="str">
        <f t="shared" si="21"/>
        <v>FLE685</v>
      </c>
      <c r="BK650" s="138" t="b">
        <f t="shared" si="22"/>
        <v>0</v>
      </c>
      <c r="BL650" s="137" t="str">
        <f t="shared" si="23"/>
        <v/>
      </c>
      <c r="BM650" s="132"/>
      <c r="BN650" s="8" t="b">
        <f t="shared" si="24"/>
        <v>1</v>
      </c>
      <c r="BO650" s="139" t="b">
        <f t="shared" si="25"/>
        <v>0</v>
      </c>
      <c r="BP650" s="140" t="b">
        <f t="shared" si="26"/>
        <v>1</v>
      </c>
      <c r="BQ650" s="4"/>
      <c r="BR650" s="4" t="str">
        <f t="shared" si="27"/>
        <v/>
      </c>
      <c r="BS650" s="4"/>
      <c r="BT650" s="4"/>
    </row>
    <row r="651">
      <c r="A651" s="4" t="s">
        <v>1704</v>
      </c>
      <c r="B651" s="144">
        <v>44536.0</v>
      </c>
      <c r="C651" s="115">
        <v>0.3456712962962963</v>
      </c>
      <c r="D651" s="4"/>
      <c r="E651" s="143"/>
      <c r="F651" s="4"/>
      <c r="G651" s="4"/>
      <c r="H651" s="151"/>
      <c r="I651" s="4"/>
      <c r="J651" s="4"/>
      <c r="K651" s="4" t="s">
        <v>622</v>
      </c>
      <c r="L651" s="145">
        <v>44536.0</v>
      </c>
      <c r="M651" s="115">
        <v>0.5064699074074074</v>
      </c>
      <c r="N651" s="4"/>
      <c r="O651" s="4"/>
      <c r="P651" s="116" t="b">
        <f>IFNA(IF(VLOOKUP($A651,'Add from APT'!$AA$2:$AC808,3,FALSE)&gt;0,TRUE,FALSE),"ER - NOT IN APT")</f>
        <v>0</v>
      </c>
      <c r="Q651" s="82" t="str">
        <f>IF(ISLOGICAL(P651),IF(P651,"ER - REPS IN APT", IFNA(VLOOKUP($A651,RAW_APT!$A$3:$M808,7,FALSE),"ER - NOT IN APT")),P651)</f>
        <v>Result</v>
      </c>
      <c r="R651" s="117" t="b">
        <f t="shared" si="2"/>
        <v>1</v>
      </c>
      <c r="S651" s="116">
        <f t="shared" si="3"/>
        <v>1</v>
      </c>
      <c r="T651" s="146"/>
      <c r="U651" s="147"/>
      <c r="V651" s="147"/>
      <c r="W651" s="147"/>
      <c r="X651" s="120" t="b">
        <f t="shared" si="4"/>
        <v>0</v>
      </c>
      <c r="Y651" s="121" t="b">
        <v>0</v>
      </c>
      <c r="Z651" s="122" t="str">
        <f t="shared" si="5"/>
        <v/>
      </c>
      <c r="AA651" s="122" t="b">
        <f t="shared" si="6"/>
        <v>0</v>
      </c>
      <c r="AB651" s="147" t="b">
        <v>0</v>
      </c>
      <c r="AC651" s="148">
        <v>70.0</v>
      </c>
      <c r="AD651" s="149" t="b">
        <v>0</v>
      </c>
      <c r="AE651" s="125" t="str">
        <f t="shared" si="7"/>
        <v/>
      </c>
      <c r="AF651" s="117" t="b">
        <f t="shared" si="8"/>
        <v>0</v>
      </c>
      <c r="AG651" s="126" t="b">
        <f t="shared" si="9"/>
        <v>0</v>
      </c>
      <c r="AH651" s="148"/>
      <c r="AI651" s="150"/>
      <c r="AJ651" s="146"/>
      <c r="AK651" s="83" t="str">
        <f t="shared" si="10"/>
        <v>Negative</v>
      </c>
      <c r="AL651" s="147"/>
      <c r="AM651" s="83" t="s">
        <v>280</v>
      </c>
      <c r="AN651" s="83" t="s">
        <v>396</v>
      </c>
      <c r="AO651" s="83" t="str">
        <f>IFERROR(__xludf.DUMMYFUNCTION("IF($AG651, ""DELETED"",TRIM(JOIN("" "",D651:E651)))"),"")</f>
        <v/>
      </c>
      <c r="AP651" s="83" t="str">
        <f t="shared" ref="AP651:AQ651" si="675">IF($AG651, "DELETED", TRIM(CONCATENATE(F651,I651,U651)))</f>
        <v/>
      </c>
      <c r="AQ651" s="83" t="str">
        <f t="shared" si="675"/>
        <v/>
      </c>
      <c r="AR651" s="83" t="str">
        <f>IFERROR(__xludf.DUMMYFUNCTION("IF($AG651, ""DELETED"", TRIM(JOIN("" "",AP651,AQ651)))"),"")</f>
        <v/>
      </c>
      <c r="AS651" s="127"/>
      <c r="AT651" s="128" t="b">
        <f t="shared" si="12"/>
        <v>0</v>
      </c>
      <c r="AU651" s="128" t="str">
        <f t="shared" si="13"/>
        <v/>
      </c>
      <c r="AV651" s="128" t="str">
        <f t="shared" si="14"/>
        <v/>
      </c>
      <c r="AW651" s="128" t="str">
        <f t="shared" si="15"/>
        <v/>
      </c>
      <c r="AX651" s="129" t="str">
        <f t="shared" si="16"/>
        <v/>
      </c>
      <c r="AY651" s="143"/>
      <c r="AZ651" s="130"/>
      <c r="BA651" s="131" t="str">
        <f t="shared" si="17"/>
        <v/>
      </c>
      <c r="BB651" s="143"/>
      <c r="BC651" s="143"/>
      <c r="BD651" s="132"/>
      <c r="BE651" s="141"/>
      <c r="BF651" s="134" t="str">
        <f t="shared" si="18"/>
        <v/>
      </c>
      <c r="BG651" s="135" t="str">
        <f t="shared" si="19"/>
        <v>FLB2720__44536_0.345671296296296___Negative_44536_0.506469907407407_</v>
      </c>
      <c r="BH651" s="136" t="str">
        <f t="shared" si="20"/>
        <v/>
      </c>
      <c r="BI651" s="141" t="s">
        <v>1705</v>
      </c>
      <c r="BJ651" s="137" t="str">
        <f t="shared" si="21"/>
        <v>FLE686</v>
      </c>
      <c r="BK651" s="138" t="b">
        <f t="shared" si="22"/>
        <v>0</v>
      </c>
      <c r="BL651" s="137" t="str">
        <f t="shared" si="23"/>
        <v/>
      </c>
      <c r="BM651" s="132"/>
      <c r="BN651" s="8" t="b">
        <f t="shared" si="24"/>
        <v>1</v>
      </c>
      <c r="BO651" s="139" t="b">
        <f t="shared" si="25"/>
        <v>0</v>
      </c>
      <c r="BP651" s="140" t="b">
        <f t="shared" si="26"/>
        <v>1</v>
      </c>
      <c r="BQ651" s="4"/>
      <c r="BR651" s="4" t="str">
        <f t="shared" si="27"/>
        <v/>
      </c>
      <c r="BS651" s="4"/>
      <c r="BT651" s="4"/>
    </row>
    <row r="652">
      <c r="A652" s="143" t="s">
        <v>1706</v>
      </c>
      <c r="B652" s="144">
        <v>44536.0</v>
      </c>
      <c r="C652" s="115">
        <v>0.37659722222222225</v>
      </c>
      <c r="D652" s="4"/>
      <c r="E652" s="143"/>
      <c r="F652" s="149"/>
      <c r="G652" s="149"/>
      <c r="H652" s="4"/>
      <c r="I652" s="4"/>
      <c r="J652" s="4"/>
      <c r="K652" s="4" t="s">
        <v>622</v>
      </c>
      <c r="L652" s="145">
        <v>44536.0</v>
      </c>
      <c r="M652" s="115">
        <v>0.5064699074074074</v>
      </c>
      <c r="N652" s="4"/>
      <c r="O652" s="4"/>
      <c r="P652" s="116" t="b">
        <f>IFNA(IF(VLOOKUP($A652,'Add from APT'!$AA$2:$AC808,3,FALSE)&gt;0,TRUE,FALSE),"ER - NOT IN APT")</f>
        <v>0</v>
      </c>
      <c r="Q652" s="82" t="str">
        <f>IF(ISLOGICAL(P652),IF(P652,"ER - REPS IN APT", IFNA(VLOOKUP($A652,RAW_APT!$A$3:$M808,7,FALSE),"ER - NOT IN APT")),P652)</f>
        <v>Result</v>
      </c>
      <c r="R652" s="117" t="b">
        <f t="shared" si="2"/>
        <v>1</v>
      </c>
      <c r="S652" s="116">
        <f t="shared" si="3"/>
        <v>1</v>
      </c>
      <c r="T652" s="148">
        <v>0.0</v>
      </c>
      <c r="U652" s="149"/>
      <c r="V652" s="149"/>
      <c r="W652" s="147"/>
      <c r="X652" s="120" t="b">
        <f t="shared" si="4"/>
        <v>0</v>
      </c>
      <c r="Y652" s="121" t="b">
        <v>0</v>
      </c>
      <c r="Z652" s="122" t="str">
        <f t="shared" si="5"/>
        <v/>
      </c>
      <c r="AA652" s="122" t="b">
        <f t="shared" si="6"/>
        <v>0</v>
      </c>
      <c r="AB652" s="147" t="b">
        <v>0</v>
      </c>
      <c r="AC652" s="148">
        <v>529.0</v>
      </c>
      <c r="AD652" s="149" t="b">
        <v>1</v>
      </c>
      <c r="AE652" s="125" t="str">
        <f t="shared" si="7"/>
        <v/>
      </c>
      <c r="AF652" s="117" t="b">
        <f t="shared" si="8"/>
        <v>0</v>
      </c>
      <c r="AG652" s="126" t="b">
        <f t="shared" si="9"/>
        <v>0</v>
      </c>
      <c r="AH652" s="148"/>
      <c r="AI652" s="150"/>
      <c r="AJ652" s="146"/>
      <c r="AK652" s="83" t="str">
        <f t="shared" si="10"/>
        <v>Negative</v>
      </c>
      <c r="AL652" s="147"/>
      <c r="AM652" s="83" t="s">
        <v>280</v>
      </c>
      <c r="AN652" s="83" t="s">
        <v>1707</v>
      </c>
      <c r="AO652" s="83" t="str">
        <f>IFERROR(__xludf.DUMMYFUNCTION("IF($AG652, ""DELETED"",TRIM(JOIN("" "",D652:E652)))"),"")</f>
        <v/>
      </c>
      <c r="AP652" s="83" t="str">
        <f t="shared" ref="AP652:AQ652" si="676">IF($AG652, "DELETED", TRIM(CONCATENATE(F652,I652,U652)))</f>
        <v/>
      </c>
      <c r="AQ652" s="83" t="str">
        <f t="shared" si="676"/>
        <v/>
      </c>
      <c r="AR652" s="83" t="str">
        <f>IFERROR(__xludf.DUMMYFUNCTION("IF($AG652, ""DELETED"", TRIM(JOIN("" "",AP652,AQ652)))"),"")</f>
        <v/>
      </c>
      <c r="AS652" s="127"/>
      <c r="AT652" s="128" t="b">
        <f t="shared" si="12"/>
        <v>0</v>
      </c>
      <c r="AU652" s="128" t="str">
        <f t="shared" si="13"/>
        <v/>
      </c>
      <c r="AV652" s="128" t="str">
        <f t="shared" si="14"/>
        <v/>
      </c>
      <c r="AW652" s="128" t="str">
        <f t="shared" si="15"/>
        <v/>
      </c>
      <c r="AX652" s="129" t="str">
        <f t="shared" si="16"/>
        <v/>
      </c>
      <c r="AY652" s="143"/>
      <c r="AZ652" s="130"/>
      <c r="BA652" s="131" t="str">
        <f t="shared" si="17"/>
        <v/>
      </c>
      <c r="BB652" s="143"/>
      <c r="BC652" s="143"/>
      <c r="BD652" s="132"/>
      <c r="BE652" s="141"/>
      <c r="BF652" s="134" t="str">
        <f t="shared" si="18"/>
        <v/>
      </c>
      <c r="BG652" s="135" t="str">
        <f t="shared" si="19"/>
        <v>FLB3589__44536_0.376597222222222___Negative_44536_0.506469907407407_</v>
      </c>
      <c r="BH652" s="136" t="str">
        <f t="shared" si="20"/>
        <v/>
      </c>
      <c r="BI652" s="141" t="s">
        <v>1708</v>
      </c>
      <c r="BJ652" s="137" t="str">
        <f t="shared" si="21"/>
        <v>FLE687</v>
      </c>
      <c r="BK652" s="138" t="b">
        <f t="shared" si="22"/>
        <v>0</v>
      </c>
      <c r="BL652" s="137" t="str">
        <f t="shared" si="23"/>
        <v/>
      </c>
      <c r="BM652" s="132"/>
      <c r="BN652" s="8" t="b">
        <f t="shared" si="24"/>
        <v>1</v>
      </c>
      <c r="BO652" s="139" t="b">
        <f t="shared" si="25"/>
        <v>0</v>
      </c>
      <c r="BP652" s="140" t="b">
        <f t="shared" si="26"/>
        <v>1</v>
      </c>
      <c r="BQ652" s="4"/>
      <c r="BR652" s="4" t="str">
        <f t="shared" si="27"/>
        <v/>
      </c>
      <c r="BS652" s="4"/>
      <c r="BT652" s="4"/>
    </row>
    <row r="653">
      <c r="A653" s="4" t="s">
        <v>1709</v>
      </c>
      <c r="B653" s="144">
        <v>44537.0</v>
      </c>
      <c r="C653" s="115">
        <v>0.20168981481481482</v>
      </c>
      <c r="D653" s="4"/>
      <c r="E653" s="143"/>
      <c r="F653" s="4"/>
      <c r="G653" s="4"/>
      <c r="H653" s="151"/>
      <c r="I653" s="4"/>
      <c r="J653" s="4"/>
      <c r="K653" s="4" t="s">
        <v>622</v>
      </c>
      <c r="L653" s="145">
        <v>44537.0</v>
      </c>
      <c r="M653" s="115">
        <v>0.5118171296296297</v>
      </c>
      <c r="N653" s="4"/>
      <c r="O653" s="4"/>
      <c r="P653" s="116" t="b">
        <f>IFNA(IF(VLOOKUP($A653,'Add from APT'!$AA$2:$AC808,3,FALSE)&gt;0,TRUE,FALSE),"ER - NOT IN APT")</f>
        <v>0</v>
      </c>
      <c r="Q653" s="82" t="str">
        <f>IF(ISLOGICAL(P653),IF(P653,"ER - REPS IN APT", IFNA(VLOOKUP($A653,RAW_APT!$A$3:$M808,7,FALSE),"ER - NOT IN APT")),P653)</f>
        <v>Result</v>
      </c>
      <c r="R653" s="117" t="b">
        <f t="shared" si="2"/>
        <v>1</v>
      </c>
      <c r="S653" s="116">
        <f t="shared" si="3"/>
        <v>1</v>
      </c>
      <c r="T653" s="146"/>
      <c r="U653" s="147"/>
      <c r="V653" s="147"/>
      <c r="W653" s="147"/>
      <c r="X653" s="120" t="b">
        <f t="shared" si="4"/>
        <v>0</v>
      </c>
      <c r="Y653" s="121" t="b">
        <v>0</v>
      </c>
      <c r="Z653" s="122" t="str">
        <f t="shared" si="5"/>
        <v/>
      </c>
      <c r="AA653" s="122" t="b">
        <f t="shared" si="6"/>
        <v>0</v>
      </c>
      <c r="AB653" s="147" t="b">
        <v>0</v>
      </c>
      <c r="AC653" s="148">
        <v>69.0</v>
      </c>
      <c r="AD653" s="149" t="b">
        <v>0</v>
      </c>
      <c r="AE653" s="125" t="str">
        <f t="shared" si="7"/>
        <v/>
      </c>
      <c r="AF653" s="117" t="b">
        <f t="shared" si="8"/>
        <v>0</v>
      </c>
      <c r="AG653" s="126" t="b">
        <f t="shared" si="9"/>
        <v>0</v>
      </c>
      <c r="AH653" s="148"/>
      <c r="AI653" s="150"/>
      <c r="AJ653" s="146"/>
      <c r="AK653" s="83" t="str">
        <f t="shared" si="10"/>
        <v>Negative</v>
      </c>
      <c r="AL653" s="147"/>
      <c r="AM653" s="83" t="s">
        <v>280</v>
      </c>
      <c r="AN653" s="83" t="s">
        <v>352</v>
      </c>
      <c r="AO653" s="83" t="str">
        <f>IFERROR(__xludf.DUMMYFUNCTION("IF($AG653, ""DELETED"",TRIM(JOIN("" "",D653:E653)))"),"")</f>
        <v/>
      </c>
      <c r="AP653" s="83" t="str">
        <f t="shared" ref="AP653:AQ653" si="677">IF($AG653, "DELETED", TRIM(CONCATENATE(F653,I653,U653)))</f>
        <v/>
      </c>
      <c r="AQ653" s="83" t="str">
        <f t="shared" si="677"/>
        <v/>
      </c>
      <c r="AR653" s="83" t="str">
        <f>IFERROR(__xludf.DUMMYFUNCTION("IF($AG653, ""DELETED"", TRIM(JOIN("" "",AP653,AQ653)))"),"")</f>
        <v/>
      </c>
      <c r="AS653" s="127"/>
      <c r="AT653" s="128" t="b">
        <f t="shared" si="12"/>
        <v>0</v>
      </c>
      <c r="AU653" s="128" t="str">
        <f t="shared" si="13"/>
        <v/>
      </c>
      <c r="AV653" s="128" t="str">
        <f t="shared" si="14"/>
        <v/>
      </c>
      <c r="AW653" s="128" t="str">
        <f t="shared" si="15"/>
        <v/>
      </c>
      <c r="AX653" s="129" t="str">
        <f t="shared" si="16"/>
        <v/>
      </c>
      <c r="AY653" s="143"/>
      <c r="AZ653" s="130"/>
      <c r="BA653" s="131" t="str">
        <f t="shared" si="17"/>
        <v/>
      </c>
      <c r="BB653" s="143"/>
      <c r="BC653" s="143"/>
      <c r="BD653" s="132"/>
      <c r="BE653" s="141"/>
      <c r="BF653" s="134" t="str">
        <f t="shared" si="18"/>
        <v/>
      </c>
      <c r="BG653" s="135" t="str">
        <f t="shared" si="19"/>
        <v>FLB2380__44537_0.201689814814815___Negative_44537_0.51181712962963_</v>
      </c>
      <c r="BH653" s="136" t="str">
        <f t="shared" si="20"/>
        <v/>
      </c>
      <c r="BI653" s="141" t="s">
        <v>1710</v>
      </c>
      <c r="BJ653" s="137" t="str">
        <f t="shared" si="21"/>
        <v>FLE688</v>
      </c>
      <c r="BK653" s="138" t="b">
        <f t="shared" si="22"/>
        <v>0</v>
      </c>
      <c r="BL653" s="137" t="str">
        <f t="shared" si="23"/>
        <v/>
      </c>
      <c r="BM653" s="132"/>
      <c r="BN653" s="8" t="b">
        <f t="shared" si="24"/>
        <v>1</v>
      </c>
      <c r="BO653" s="139" t="b">
        <f t="shared" si="25"/>
        <v>0</v>
      </c>
      <c r="BP653" s="140" t="b">
        <f t="shared" si="26"/>
        <v>1</v>
      </c>
      <c r="BQ653" s="4"/>
      <c r="BR653" s="4" t="str">
        <f t="shared" si="27"/>
        <v/>
      </c>
      <c r="BS653" s="4"/>
      <c r="BT653" s="4"/>
    </row>
    <row r="654">
      <c r="A654" s="4" t="s">
        <v>1711</v>
      </c>
      <c r="B654" s="144">
        <v>44537.0</v>
      </c>
      <c r="C654" s="115">
        <v>0.2417476851851852</v>
      </c>
      <c r="D654" s="4"/>
      <c r="E654" s="143"/>
      <c r="F654" s="4"/>
      <c r="G654" s="4"/>
      <c r="H654" s="151"/>
      <c r="I654" s="4"/>
      <c r="J654" s="4"/>
      <c r="K654" s="4" t="s">
        <v>622</v>
      </c>
      <c r="L654" s="145">
        <v>44537.0</v>
      </c>
      <c r="M654" s="115">
        <v>0.5118287037037037</v>
      </c>
      <c r="N654" s="4"/>
      <c r="O654" s="4"/>
      <c r="P654" s="116" t="b">
        <f>IFNA(IF(VLOOKUP($A654,'Add from APT'!$AA$2:$AC808,3,FALSE)&gt;0,TRUE,FALSE),"ER - NOT IN APT")</f>
        <v>0</v>
      </c>
      <c r="Q654" s="82" t="str">
        <f>IF(ISLOGICAL(P654),IF(P654,"ER - REPS IN APT", IFNA(VLOOKUP($A654,RAW_APT!$A$3:$M808,7,FALSE),"ER - NOT IN APT")),P654)</f>
        <v>Result</v>
      </c>
      <c r="R654" s="117" t="b">
        <f t="shared" si="2"/>
        <v>1</v>
      </c>
      <c r="S654" s="116">
        <f t="shared" si="3"/>
        <v>1</v>
      </c>
      <c r="T654" s="146"/>
      <c r="U654" s="147"/>
      <c r="V654" s="147"/>
      <c r="W654" s="147"/>
      <c r="X654" s="120" t="b">
        <f t="shared" si="4"/>
        <v>0</v>
      </c>
      <c r="Y654" s="121" t="b">
        <v>0</v>
      </c>
      <c r="Z654" s="122" t="str">
        <f t="shared" si="5"/>
        <v/>
      </c>
      <c r="AA654" s="122" t="b">
        <f t="shared" si="6"/>
        <v>0</v>
      </c>
      <c r="AB654" s="147" t="b">
        <v>0</v>
      </c>
      <c r="AC654" s="148">
        <v>68.0</v>
      </c>
      <c r="AD654" s="149" t="b">
        <v>0</v>
      </c>
      <c r="AE654" s="125" t="str">
        <f t="shared" si="7"/>
        <v/>
      </c>
      <c r="AF654" s="117" t="b">
        <f t="shared" si="8"/>
        <v>0</v>
      </c>
      <c r="AG654" s="126" t="b">
        <f t="shared" si="9"/>
        <v>0</v>
      </c>
      <c r="AH654" s="148"/>
      <c r="AI654" s="150"/>
      <c r="AJ654" s="146"/>
      <c r="AK654" s="83" t="str">
        <f t="shared" si="10"/>
        <v>Negative</v>
      </c>
      <c r="AL654" s="147"/>
      <c r="AM654" s="83" t="s">
        <v>373</v>
      </c>
      <c r="AN654" s="83" t="s">
        <v>287</v>
      </c>
      <c r="AO654" s="83" t="str">
        <f>IFERROR(__xludf.DUMMYFUNCTION("IF($AG654, ""DELETED"",TRIM(JOIN("" "",D654:E654)))"),"")</f>
        <v/>
      </c>
      <c r="AP654" s="83" t="str">
        <f t="shared" ref="AP654:AQ654" si="678">IF($AG654, "DELETED", TRIM(CONCATENATE(F654,I654,U654)))</f>
        <v/>
      </c>
      <c r="AQ654" s="83" t="str">
        <f t="shared" si="678"/>
        <v/>
      </c>
      <c r="AR654" s="83" t="str">
        <f>IFERROR(__xludf.DUMMYFUNCTION("IF($AG654, ""DELETED"", TRIM(JOIN("" "",AP654,AQ654)))"),"")</f>
        <v/>
      </c>
      <c r="AS654" s="127"/>
      <c r="AT654" s="128" t="b">
        <f t="shared" si="12"/>
        <v>0</v>
      </c>
      <c r="AU654" s="128" t="str">
        <f t="shared" si="13"/>
        <v/>
      </c>
      <c r="AV654" s="128" t="str">
        <f t="shared" si="14"/>
        <v/>
      </c>
      <c r="AW654" s="128" t="str">
        <f t="shared" si="15"/>
        <v/>
      </c>
      <c r="AX654" s="129" t="str">
        <f t="shared" si="16"/>
        <v/>
      </c>
      <c r="AY654" s="143"/>
      <c r="AZ654" s="130"/>
      <c r="BA654" s="131" t="str">
        <f t="shared" si="17"/>
        <v/>
      </c>
      <c r="BB654" s="143"/>
      <c r="BC654" s="143"/>
      <c r="BD654" s="132"/>
      <c r="BE654" s="141"/>
      <c r="BF654" s="134" t="str">
        <f t="shared" si="18"/>
        <v/>
      </c>
      <c r="BG654" s="135" t="str">
        <f t="shared" si="19"/>
        <v>FLB3758__44537_0.241747685185185___Negative_44537_0.511828703703704_</v>
      </c>
      <c r="BH654" s="136" t="str">
        <f t="shared" si="20"/>
        <v/>
      </c>
      <c r="BI654" s="141" t="s">
        <v>1712</v>
      </c>
      <c r="BJ654" s="137" t="str">
        <f t="shared" si="21"/>
        <v>FLE689</v>
      </c>
      <c r="BK654" s="138" t="b">
        <f t="shared" si="22"/>
        <v>0</v>
      </c>
      <c r="BL654" s="137" t="str">
        <f t="shared" si="23"/>
        <v/>
      </c>
      <c r="BM654" s="132"/>
      <c r="BN654" s="8" t="b">
        <f t="shared" si="24"/>
        <v>1</v>
      </c>
      <c r="BO654" s="139" t="b">
        <f t="shared" si="25"/>
        <v>0</v>
      </c>
      <c r="BP654" s="140" t="b">
        <f t="shared" si="26"/>
        <v>1</v>
      </c>
      <c r="BQ654" s="4"/>
      <c r="BR654" s="4" t="str">
        <f t="shared" si="27"/>
        <v/>
      </c>
      <c r="BS654" s="4"/>
      <c r="BT654" s="4"/>
    </row>
    <row r="655">
      <c r="A655" s="4" t="s">
        <v>1713</v>
      </c>
      <c r="B655" s="144">
        <v>44537.0</v>
      </c>
      <c r="C655" s="115">
        <v>0.24475694444444446</v>
      </c>
      <c r="D655" s="4"/>
      <c r="E655" s="143"/>
      <c r="F655" s="4"/>
      <c r="G655" s="4"/>
      <c r="H655" s="151"/>
      <c r="I655" s="4"/>
      <c r="J655" s="4"/>
      <c r="K655" s="4" t="s">
        <v>622</v>
      </c>
      <c r="L655" s="145">
        <v>44537.0</v>
      </c>
      <c r="M655" s="115">
        <v>0.5118287037037037</v>
      </c>
      <c r="N655" s="4"/>
      <c r="O655" s="4"/>
      <c r="P655" s="116" t="b">
        <f>IFNA(IF(VLOOKUP($A655,'Add from APT'!$AA$2:$AC808,3,FALSE)&gt;0,TRUE,FALSE),"ER - NOT IN APT")</f>
        <v>0</v>
      </c>
      <c r="Q655" s="82" t="str">
        <f>IF(ISLOGICAL(P655),IF(P655,"ER - REPS IN APT", IFNA(VLOOKUP($A655,RAW_APT!$A$3:$M808,7,FALSE),"ER - NOT IN APT")),P655)</f>
        <v>Result</v>
      </c>
      <c r="R655" s="117" t="b">
        <f t="shared" si="2"/>
        <v>1</v>
      </c>
      <c r="S655" s="116">
        <f t="shared" si="3"/>
        <v>1</v>
      </c>
      <c r="T655" s="146"/>
      <c r="U655" s="147"/>
      <c r="V655" s="147"/>
      <c r="W655" s="147"/>
      <c r="X655" s="120" t="b">
        <f t="shared" si="4"/>
        <v>0</v>
      </c>
      <c r="Y655" s="121" t="b">
        <v>0</v>
      </c>
      <c r="Z655" s="122" t="str">
        <f t="shared" si="5"/>
        <v/>
      </c>
      <c r="AA655" s="122" t="b">
        <f t="shared" si="6"/>
        <v>0</v>
      </c>
      <c r="AB655" s="147" t="b">
        <v>0</v>
      </c>
      <c r="AC655" s="148">
        <v>67.0</v>
      </c>
      <c r="AD655" s="149" t="b">
        <v>0</v>
      </c>
      <c r="AE655" s="125" t="str">
        <f t="shared" si="7"/>
        <v/>
      </c>
      <c r="AF655" s="117" t="b">
        <f t="shared" si="8"/>
        <v>0</v>
      </c>
      <c r="AG655" s="126" t="b">
        <f t="shared" si="9"/>
        <v>0</v>
      </c>
      <c r="AH655" s="148"/>
      <c r="AI655" s="150"/>
      <c r="AJ655" s="146"/>
      <c r="AK655" s="83" t="str">
        <f t="shared" si="10"/>
        <v>Negative</v>
      </c>
      <c r="AL655" s="147"/>
      <c r="AM655" s="83" t="s">
        <v>373</v>
      </c>
      <c r="AN655" s="83" t="s">
        <v>426</v>
      </c>
      <c r="AO655" s="83" t="str">
        <f>IFERROR(__xludf.DUMMYFUNCTION("IF($AG655, ""DELETED"",TRIM(JOIN("" "",D655:E655)))"),"")</f>
        <v/>
      </c>
      <c r="AP655" s="83" t="str">
        <f t="shared" ref="AP655:AQ655" si="679">IF($AG655, "DELETED", TRIM(CONCATENATE(F655,I655,U655)))</f>
        <v/>
      </c>
      <c r="AQ655" s="83" t="str">
        <f t="shared" si="679"/>
        <v/>
      </c>
      <c r="AR655" s="83" t="str">
        <f>IFERROR(__xludf.DUMMYFUNCTION("IF($AG655, ""DELETED"", TRIM(JOIN("" "",AP655,AQ655)))"),"")</f>
        <v/>
      </c>
      <c r="AS655" s="127"/>
      <c r="AT655" s="128" t="b">
        <f t="shared" si="12"/>
        <v>0</v>
      </c>
      <c r="AU655" s="128" t="str">
        <f t="shared" si="13"/>
        <v/>
      </c>
      <c r="AV655" s="128" t="str">
        <f t="shared" si="14"/>
        <v/>
      </c>
      <c r="AW655" s="128" t="str">
        <f t="shared" si="15"/>
        <v/>
      </c>
      <c r="AX655" s="129" t="str">
        <f t="shared" si="16"/>
        <v/>
      </c>
      <c r="AY655" s="143"/>
      <c r="AZ655" s="130"/>
      <c r="BA655" s="131" t="str">
        <f t="shared" si="17"/>
        <v/>
      </c>
      <c r="BB655" s="143"/>
      <c r="BC655" s="143"/>
      <c r="BD655" s="132"/>
      <c r="BE655" s="141"/>
      <c r="BF655" s="134" t="str">
        <f t="shared" si="18"/>
        <v/>
      </c>
      <c r="BG655" s="135" t="str">
        <f t="shared" si="19"/>
        <v>FLB3780__44537_0.244756944444444___Negative_44537_0.511828703703704_</v>
      </c>
      <c r="BH655" s="136" t="str">
        <f t="shared" si="20"/>
        <v/>
      </c>
      <c r="BI655" s="141" t="s">
        <v>1714</v>
      </c>
      <c r="BJ655" s="137" t="str">
        <f t="shared" si="21"/>
        <v>FLE690</v>
      </c>
      <c r="BK655" s="138" t="b">
        <f t="shared" si="22"/>
        <v>0</v>
      </c>
      <c r="BL655" s="137" t="str">
        <f t="shared" si="23"/>
        <v/>
      </c>
      <c r="BM655" s="132"/>
      <c r="BN655" s="8" t="b">
        <f t="shared" si="24"/>
        <v>1</v>
      </c>
      <c r="BO655" s="139" t="b">
        <f t="shared" si="25"/>
        <v>0</v>
      </c>
      <c r="BP655" s="140" t="b">
        <f t="shared" si="26"/>
        <v>1</v>
      </c>
      <c r="BQ655" s="4"/>
      <c r="BR655" s="4" t="str">
        <f t="shared" si="27"/>
        <v/>
      </c>
      <c r="BS655" s="4"/>
      <c r="BT655" s="4"/>
    </row>
    <row r="656">
      <c r="A656" s="4" t="s">
        <v>1715</v>
      </c>
      <c r="B656" s="144">
        <v>44537.0</v>
      </c>
      <c r="C656" s="115">
        <v>0.24513888888888888</v>
      </c>
      <c r="D656" s="4"/>
      <c r="E656" s="143"/>
      <c r="F656" s="4"/>
      <c r="G656" s="4"/>
      <c r="H656" s="151"/>
      <c r="I656" s="4"/>
      <c r="J656" s="4"/>
      <c r="K656" s="4" t="s">
        <v>622</v>
      </c>
      <c r="L656" s="145">
        <v>44537.0</v>
      </c>
      <c r="M656" s="115">
        <v>0.5118287037037037</v>
      </c>
      <c r="N656" s="4"/>
      <c r="O656" s="4"/>
      <c r="P656" s="116" t="b">
        <f>IFNA(IF(VLOOKUP($A656,'Add from APT'!$AA$2:$AC808,3,FALSE)&gt;0,TRUE,FALSE),"ER - NOT IN APT")</f>
        <v>0</v>
      </c>
      <c r="Q656" s="82" t="str">
        <f>IF(ISLOGICAL(P656),IF(P656,"ER - REPS IN APT", IFNA(VLOOKUP($A656,RAW_APT!$A$3:$M808,7,FALSE),"ER - NOT IN APT")),P656)</f>
        <v>Result</v>
      </c>
      <c r="R656" s="117" t="b">
        <f t="shared" si="2"/>
        <v>1</v>
      </c>
      <c r="S656" s="116">
        <f t="shared" si="3"/>
        <v>1</v>
      </c>
      <c r="T656" s="146"/>
      <c r="U656" s="147"/>
      <c r="V656" s="147"/>
      <c r="W656" s="147"/>
      <c r="X656" s="120" t="b">
        <f t="shared" si="4"/>
        <v>0</v>
      </c>
      <c r="Y656" s="121" t="b">
        <v>0</v>
      </c>
      <c r="Z656" s="122" t="str">
        <f t="shared" si="5"/>
        <v/>
      </c>
      <c r="AA656" s="122" t="b">
        <f t="shared" si="6"/>
        <v>0</v>
      </c>
      <c r="AB656" s="147" t="b">
        <v>0</v>
      </c>
      <c r="AC656" s="148">
        <v>66.0</v>
      </c>
      <c r="AD656" s="149" t="b">
        <v>0</v>
      </c>
      <c r="AE656" s="125" t="str">
        <f t="shared" si="7"/>
        <v/>
      </c>
      <c r="AF656" s="117" t="b">
        <f t="shared" si="8"/>
        <v>0</v>
      </c>
      <c r="AG656" s="126" t="b">
        <f t="shared" si="9"/>
        <v>0</v>
      </c>
      <c r="AH656" s="148"/>
      <c r="AI656" s="150"/>
      <c r="AJ656" s="146"/>
      <c r="AK656" s="83" t="str">
        <f t="shared" si="10"/>
        <v>Negative</v>
      </c>
      <c r="AL656" s="147"/>
      <c r="AM656" s="83" t="s">
        <v>373</v>
      </c>
      <c r="AN656" s="83" t="s">
        <v>437</v>
      </c>
      <c r="AO656" s="83" t="str">
        <f>IFERROR(__xludf.DUMMYFUNCTION("IF($AG656, ""DELETED"",TRIM(JOIN("" "",D656:E656)))"),"")</f>
        <v/>
      </c>
      <c r="AP656" s="83" t="str">
        <f t="shared" ref="AP656:AQ656" si="680">IF($AG656, "DELETED", TRIM(CONCATENATE(F656,I656,U656)))</f>
        <v/>
      </c>
      <c r="AQ656" s="83" t="str">
        <f t="shared" si="680"/>
        <v/>
      </c>
      <c r="AR656" s="83" t="str">
        <f>IFERROR(__xludf.DUMMYFUNCTION("IF($AG656, ""DELETED"", TRIM(JOIN("" "",AP656,AQ656)))"),"")</f>
        <v/>
      </c>
      <c r="AS656" s="127"/>
      <c r="AT656" s="128" t="b">
        <f t="shared" si="12"/>
        <v>0</v>
      </c>
      <c r="AU656" s="128" t="str">
        <f t="shared" si="13"/>
        <v/>
      </c>
      <c r="AV656" s="128" t="str">
        <f t="shared" si="14"/>
        <v/>
      </c>
      <c r="AW656" s="128" t="str">
        <f t="shared" si="15"/>
        <v/>
      </c>
      <c r="AX656" s="129" t="str">
        <f t="shared" si="16"/>
        <v/>
      </c>
      <c r="AY656" s="143"/>
      <c r="AZ656" s="130"/>
      <c r="BA656" s="131" t="str">
        <f t="shared" si="17"/>
        <v/>
      </c>
      <c r="BB656" s="143"/>
      <c r="BC656" s="143"/>
      <c r="BD656" s="132"/>
      <c r="BE656" s="141"/>
      <c r="BF656" s="134" t="str">
        <f t="shared" si="18"/>
        <v/>
      </c>
      <c r="BG656" s="135" t="str">
        <f t="shared" si="19"/>
        <v>FLB3757__44537_0.245138888888889___Negative_44537_0.511828703703704_</v>
      </c>
      <c r="BH656" s="136" t="str">
        <f t="shared" si="20"/>
        <v/>
      </c>
      <c r="BI656" s="141" t="s">
        <v>1716</v>
      </c>
      <c r="BJ656" s="137" t="str">
        <f t="shared" si="21"/>
        <v>FLE691</v>
      </c>
      <c r="BK656" s="138" t="b">
        <f t="shared" si="22"/>
        <v>0</v>
      </c>
      <c r="BL656" s="137" t="str">
        <f t="shared" si="23"/>
        <v/>
      </c>
      <c r="BM656" s="132"/>
      <c r="BN656" s="8" t="b">
        <f t="shared" si="24"/>
        <v>1</v>
      </c>
      <c r="BO656" s="139" t="b">
        <f t="shared" si="25"/>
        <v>0</v>
      </c>
      <c r="BP656" s="140" t="b">
        <f t="shared" si="26"/>
        <v>1</v>
      </c>
      <c r="BQ656" s="4"/>
      <c r="BR656" s="4" t="str">
        <f t="shared" si="27"/>
        <v/>
      </c>
      <c r="BS656" s="4"/>
      <c r="BT656" s="4"/>
    </row>
    <row r="657">
      <c r="A657" s="143" t="s">
        <v>1717</v>
      </c>
      <c r="B657" s="144">
        <v>44537.0</v>
      </c>
      <c r="C657" s="115">
        <v>0.24601851851851853</v>
      </c>
      <c r="D657" s="4"/>
      <c r="E657" s="143"/>
      <c r="F657" s="149"/>
      <c r="G657" s="147"/>
      <c r="H657" s="151"/>
      <c r="I657" s="4"/>
      <c r="J657" s="4"/>
      <c r="K657" s="4" t="s">
        <v>622</v>
      </c>
      <c r="L657" s="145">
        <v>44537.0</v>
      </c>
      <c r="M657" s="115">
        <v>0.5118287037037037</v>
      </c>
      <c r="N657" s="151"/>
      <c r="O657" s="4"/>
      <c r="P657" s="116" t="b">
        <f>IFNA(IF(VLOOKUP($A657,'Add from APT'!$AA$2:$AC808,3,FALSE)&gt;0,TRUE,FALSE),"ER - NOT IN APT")</f>
        <v>0</v>
      </c>
      <c r="Q657" s="82" t="str">
        <f>IF(ISLOGICAL(P657),IF(P657,"ER - REPS IN APT", IFNA(VLOOKUP($A657,RAW_APT!$A$3:$M808,7,FALSE),"ER - NOT IN APT")),P657)</f>
        <v>Result</v>
      </c>
      <c r="R657" s="117" t="b">
        <f t="shared" si="2"/>
        <v>1</v>
      </c>
      <c r="S657" s="116">
        <f t="shared" si="3"/>
        <v>1</v>
      </c>
      <c r="T657" s="148">
        <v>0.0</v>
      </c>
      <c r="U657" s="149"/>
      <c r="V657" s="147"/>
      <c r="W657" s="147"/>
      <c r="X657" s="120" t="b">
        <f t="shared" si="4"/>
        <v>0</v>
      </c>
      <c r="Y657" s="121" t="b">
        <v>0</v>
      </c>
      <c r="Z657" s="122" t="str">
        <f t="shared" si="5"/>
        <v/>
      </c>
      <c r="AA657" s="122" t="b">
        <f t="shared" si="6"/>
        <v>0</v>
      </c>
      <c r="AB657" s="147" t="b">
        <v>0</v>
      </c>
      <c r="AC657" s="148">
        <v>528.0</v>
      </c>
      <c r="AD657" s="149" t="b">
        <v>1</v>
      </c>
      <c r="AE657" s="125" t="str">
        <f t="shared" si="7"/>
        <v/>
      </c>
      <c r="AF657" s="117" t="b">
        <f t="shared" si="8"/>
        <v>0</v>
      </c>
      <c r="AG657" s="126" t="b">
        <f t="shared" si="9"/>
        <v>0</v>
      </c>
      <c r="AH657" s="148"/>
      <c r="AI657" s="150"/>
      <c r="AJ657" s="146"/>
      <c r="AK657" s="83" t="str">
        <f t="shared" si="10"/>
        <v>Negative</v>
      </c>
      <c r="AL657" s="147"/>
      <c r="AM657" s="83" t="s">
        <v>373</v>
      </c>
      <c r="AN657" s="83" t="s">
        <v>1081</v>
      </c>
      <c r="AO657" s="83" t="str">
        <f>IFERROR(__xludf.DUMMYFUNCTION("IF($AG657, ""DELETED"",TRIM(JOIN("" "",D657:E657)))"),"")</f>
        <v/>
      </c>
      <c r="AP657" s="83" t="str">
        <f t="shared" ref="AP657:AQ657" si="681">IF($AG657, "DELETED", TRIM(CONCATENATE(F657,I657,U657)))</f>
        <v/>
      </c>
      <c r="AQ657" s="83" t="str">
        <f t="shared" si="681"/>
        <v/>
      </c>
      <c r="AR657" s="83" t="str">
        <f>IFERROR(__xludf.DUMMYFUNCTION("IF($AG657, ""DELETED"", TRIM(JOIN("" "",AP657,AQ657)))"),"")</f>
        <v/>
      </c>
      <c r="AS657" s="127"/>
      <c r="AT657" s="128" t="b">
        <f t="shared" si="12"/>
        <v>0</v>
      </c>
      <c r="AU657" s="128" t="str">
        <f t="shared" si="13"/>
        <v/>
      </c>
      <c r="AV657" s="128" t="str">
        <f t="shared" si="14"/>
        <v/>
      </c>
      <c r="AW657" s="128" t="str">
        <f t="shared" si="15"/>
        <v/>
      </c>
      <c r="AX657" s="129" t="str">
        <f t="shared" si="16"/>
        <v/>
      </c>
      <c r="AY657" s="143"/>
      <c r="AZ657" s="130"/>
      <c r="BA657" s="131" t="str">
        <f t="shared" si="17"/>
        <v/>
      </c>
      <c r="BB657" s="143"/>
      <c r="BC657" s="143"/>
      <c r="BD657" s="132"/>
      <c r="BE657" s="141"/>
      <c r="BF657" s="134" t="str">
        <f t="shared" si="18"/>
        <v/>
      </c>
      <c r="BG657" s="135" t="str">
        <f t="shared" si="19"/>
        <v>FLB3785__44537_0.246018518518519___Negative_44537_0.511828703703704_</v>
      </c>
      <c r="BH657" s="136" t="str">
        <f t="shared" si="20"/>
        <v/>
      </c>
      <c r="BI657" s="141" t="s">
        <v>1718</v>
      </c>
      <c r="BJ657" s="137" t="str">
        <f t="shared" si="21"/>
        <v>FLE692</v>
      </c>
      <c r="BK657" s="138" t="b">
        <f t="shared" si="22"/>
        <v>0</v>
      </c>
      <c r="BL657" s="137" t="str">
        <f t="shared" si="23"/>
        <v/>
      </c>
      <c r="BM657" s="132"/>
      <c r="BN657" s="8" t="b">
        <f t="shared" si="24"/>
        <v>1</v>
      </c>
      <c r="BO657" s="139" t="b">
        <f t="shared" si="25"/>
        <v>0</v>
      </c>
      <c r="BP657" s="140" t="b">
        <f t="shared" si="26"/>
        <v>1</v>
      </c>
      <c r="BQ657" s="4"/>
      <c r="BR657" s="4" t="str">
        <f t="shared" si="27"/>
        <v/>
      </c>
      <c r="BS657" s="4"/>
      <c r="BT657" s="4"/>
    </row>
    <row r="658">
      <c r="A658" s="143" t="s">
        <v>1719</v>
      </c>
      <c r="B658" s="144">
        <v>44537.0</v>
      </c>
      <c r="C658" s="115">
        <v>0.2839699074074074</v>
      </c>
      <c r="D658" s="4"/>
      <c r="E658" s="143"/>
      <c r="F658" s="149"/>
      <c r="G658" s="147"/>
      <c r="H658" s="151"/>
      <c r="I658" s="4"/>
      <c r="J658" s="4"/>
      <c r="K658" s="4" t="s">
        <v>622</v>
      </c>
      <c r="L658" s="145">
        <v>44537.0</v>
      </c>
      <c r="M658" s="115">
        <v>0.5118287037037037</v>
      </c>
      <c r="N658" s="4"/>
      <c r="O658" s="4"/>
      <c r="P658" s="116" t="b">
        <f>IFNA(IF(VLOOKUP($A658,'Add from APT'!$AA$2:$AC808,3,FALSE)&gt;0,TRUE,FALSE),"ER - NOT IN APT")</f>
        <v>0</v>
      </c>
      <c r="Q658" s="82" t="str">
        <f>IF(ISLOGICAL(P658),IF(P658,"ER - REPS IN APT", IFNA(VLOOKUP($A658,RAW_APT!$A$3:$M808,7,FALSE),"ER - NOT IN APT")),P658)</f>
        <v>Result</v>
      </c>
      <c r="R658" s="117" t="b">
        <f t="shared" si="2"/>
        <v>1</v>
      </c>
      <c r="S658" s="116">
        <f t="shared" si="3"/>
        <v>1</v>
      </c>
      <c r="T658" s="148">
        <v>0.0</v>
      </c>
      <c r="U658" s="149"/>
      <c r="V658" s="147"/>
      <c r="W658" s="147"/>
      <c r="X658" s="120" t="b">
        <f t="shared" si="4"/>
        <v>0</v>
      </c>
      <c r="Y658" s="121" t="b">
        <v>0</v>
      </c>
      <c r="Z658" s="122" t="str">
        <f t="shared" si="5"/>
        <v/>
      </c>
      <c r="AA658" s="122" t="b">
        <f t="shared" si="6"/>
        <v>0</v>
      </c>
      <c r="AB658" s="147" t="b">
        <v>0</v>
      </c>
      <c r="AC658" s="148">
        <v>527.0</v>
      </c>
      <c r="AD658" s="149" t="b">
        <v>1</v>
      </c>
      <c r="AE658" s="125" t="str">
        <f t="shared" si="7"/>
        <v/>
      </c>
      <c r="AF658" s="117" t="b">
        <f t="shared" si="8"/>
        <v>0</v>
      </c>
      <c r="AG658" s="126" t="b">
        <f t="shared" si="9"/>
        <v>0</v>
      </c>
      <c r="AH658" s="148"/>
      <c r="AI658" s="150"/>
      <c r="AJ658" s="146"/>
      <c r="AK658" s="83" t="str">
        <f t="shared" si="10"/>
        <v>Negative</v>
      </c>
      <c r="AL658" s="147"/>
      <c r="AM658" s="83" t="s">
        <v>373</v>
      </c>
      <c r="AN658" s="83" t="s">
        <v>1163</v>
      </c>
      <c r="AO658" s="83" t="str">
        <f>IFERROR(__xludf.DUMMYFUNCTION("IF($AG658, ""DELETED"",TRIM(JOIN("" "",D658:E658)))"),"")</f>
        <v/>
      </c>
      <c r="AP658" s="83" t="str">
        <f t="shared" ref="AP658:AQ658" si="682">IF($AG658, "DELETED", TRIM(CONCATENATE(F658,I658,U658)))</f>
        <v/>
      </c>
      <c r="AQ658" s="83" t="str">
        <f t="shared" si="682"/>
        <v/>
      </c>
      <c r="AR658" s="83" t="str">
        <f>IFERROR(__xludf.DUMMYFUNCTION("IF($AG658, ""DELETED"", TRIM(JOIN("" "",AP658,AQ658)))"),"")</f>
        <v/>
      </c>
      <c r="AS658" s="127"/>
      <c r="AT658" s="128" t="b">
        <f t="shared" si="12"/>
        <v>0</v>
      </c>
      <c r="AU658" s="128" t="str">
        <f t="shared" si="13"/>
        <v/>
      </c>
      <c r="AV658" s="128" t="str">
        <f t="shared" si="14"/>
        <v/>
      </c>
      <c r="AW658" s="128" t="str">
        <f t="shared" si="15"/>
        <v/>
      </c>
      <c r="AX658" s="129" t="str">
        <f t="shared" si="16"/>
        <v/>
      </c>
      <c r="AY658" s="143"/>
      <c r="AZ658" s="130"/>
      <c r="BA658" s="131" t="str">
        <f t="shared" si="17"/>
        <v/>
      </c>
      <c r="BB658" s="143"/>
      <c r="BC658" s="143"/>
      <c r="BD658" s="132"/>
      <c r="BE658" s="141"/>
      <c r="BF658" s="134" t="str">
        <f t="shared" si="18"/>
        <v/>
      </c>
      <c r="BG658" s="135" t="str">
        <f t="shared" si="19"/>
        <v>FLB3778__44537_0.283969907407407___Negative_44537_0.511828703703704_</v>
      </c>
      <c r="BH658" s="136" t="str">
        <f t="shared" si="20"/>
        <v/>
      </c>
      <c r="BI658" s="141" t="s">
        <v>1720</v>
      </c>
      <c r="BJ658" s="137" t="str">
        <f t="shared" si="21"/>
        <v>FLE693</v>
      </c>
      <c r="BK658" s="138" t="b">
        <f t="shared" si="22"/>
        <v>0</v>
      </c>
      <c r="BL658" s="137" t="str">
        <f t="shared" si="23"/>
        <v/>
      </c>
      <c r="BM658" s="132"/>
      <c r="BN658" s="8" t="b">
        <f t="shared" si="24"/>
        <v>1</v>
      </c>
      <c r="BO658" s="139" t="b">
        <f t="shared" si="25"/>
        <v>0</v>
      </c>
      <c r="BP658" s="140" t="b">
        <f t="shared" si="26"/>
        <v>1</v>
      </c>
      <c r="BQ658" s="4"/>
      <c r="BR658" s="4" t="str">
        <f t="shared" si="27"/>
        <v/>
      </c>
      <c r="BS658" s="4"/>
      <c r="BT658" s="4"/>
    </row>
    <row r="659">
      <c r="A659" s="143" t="s">
        <v>1721</v>
      </c>
      <c r="B659" s="144">
        <v>44537.0</v>
      </c>
      <c r="C659" s="115">
        <v>0.31122685185185184</v>
      </c>
      <c r="D659" s="4"/>
      <c r="E659" s="143"/>
      <c r="F659" s="149"/>
      <c r="G659" s="149"/>
      <c r="H659" s="151"/>
      <c r="I659" s="4"/>
      <c r="J659" s="4"/>
      <c r="K659" s="4" t="s">
        <v>622</v>
      </c>
      <c r="L659" s="145">
        <v>44537.0</v>
      </c>
      <c r="M659" s="115">
        <v>0.5118287037037037</v>
      </c>
      <c r="N659" s="4"/>
      <c r="O659" s="4"/>
      <c r="P659" s="116" t="b">
        <f>IFNA(IF(VLOOKUP($A659,'Add from APT'!$AA$2:$AC808,3,FALSE)&gt;0,TRUE,FALSE),"ER - NOT IN APT")</f>
        <v>0</v>
      </c>
      <c r="Q659" s="82" t="str">
        <f>IF(ISLOGICAL(P659),IF(P659,"ER - REPS IN APT", IFNA(VLOOKUP($A659,RAW_APT!$A$3:$M808,7,FALSE),"ER - NOT IN APT")),P659)</f>
        <v>Result</v>
      </c>
      <c r="R659" s="117" t="b">
        <f t="shared" si="2"/>
        <v>1</v>
      </c>
      <c r="S659" s="116">
        <f t="shared" si="3"/>
        <v>1</v>
      </c>
      <c r="T659" s="148">
        <v>0.0</v>
      </c>
      <c r="U659" s="149"/>
      <c r="V659" s="149"/>
      <c r="W659" s="147"/>
      <c r="X659" s="120" t="b">
        <f t="shared" si="4"/>
        <v>0</v>
      </c>
      <c r="Y659" s="121" t="b">
        <v>0</v>
      </c>
      <c r="Z659" s="122" t="str">
        <f t="shared" si="5"/>
        <v/>
      </c>
      <c r="AA659" s="122" t="b">
        <f t="shared" si="6"/>
        <v>0</v>
      </c>
      <c r="AB659" s="147" t="b">
        <v>0</v>
      </c>
      <c r="AC659" s="148">
        <v>526.0</v>
      </c>
      <c r="AD659" s="149" t="b">
        <v>1</v>
      </c>
      <c r="AE659" s="125" t="str">
        <f t="shared" si="7"/>
        <v/>
      </c>
      <c r="AF659" s="117" t="b">
        <f t="shared" si="8"/>
        <v>0</v>
      </c>
      <c r="AG659" s="126" t="b">
        <f t="shared" si="9"/>
        <v>0</v>
      </c>
      <c r="AH659" s="148"/>
      <c r="AI659" s="150"/>
      <c r="AJ659" s="146"/>
      <c r="AK659" s="83" t="str">
        <f t="shared" si="10"/>
        <v>Negative</v>
      </c>
      <c r="AL659" s="147"/>
      <c r="AM659" s="83" t="s">
        <v>373</v>
      </c>
      <c r="AN659" s="83" t="s">
        <v>313</v>
      </c>
      <c r="AO659" s="83" t="str">
        <f>IFERROR(__xludf.DUMMYFUNCTION("IF($AG659, ""DELETED"",TRIM(JOIN("" "",D659:E659)))"),"")</f>
        <v/>
      </c>
      <c r="AP659" s="83" t="str">
        <f t="shared" ref="AP659:AQ659" si="683">IF($AG659, "DELETED", TRIM(CONCATENATE(F659,I659,U659)))</f>
        <v/>
      </c>
      <c r="AQ659" s="83" t="str">
        <f t="shared" si="683"/>
        <v/>
      </c>
      <c r="AR659" s="83" t="str">
        <f>IFERROR(__xludf.DUMMYFUNCTION("IF($AG659, ""DELETED"", TRIM(JOIN("" "",AP659,AQ659)))"),"")</f>
        <v/>
      </c>
      <c r="AS659" s="127"/>
      <c r="AT659" s="128" t="b">
        <f t="shared" si="12"/>
        <v>0</v>
      </c>
      <c r="AU659" s="128" t="str">
        <f t="shared" si="13"/>
        <v/>
      </c>
      <c r="AV659" s="128" t="str">
        <f t="shared" si="14"/>
        <v/>
      </c>
      <c r="AW659" s="128" t="str">
        <f t="shared" si="15"/>
        <v/>
      </c>
      <c r="AX659" s="129" t="str">
        <f t="shared" si="16"/>
        <v/>
      </c>
      <c r="AY659" s="143"/>
      <c r="AZ659" s="130"/>
      <c r="BA659" s="131" t="str">
        <f t="shared" si="17"/>
        <v/>
      </c>
      <c r="BB659" s="143"/>
      <c r="BC659" s="143"/>
      <c r="BD659" s="132"/>
      <c r="BE659" s="141"/>
      <c r="BF659" s="134" t="str">
        <f t="shared" si="18"/>
        <v/>
      </c>
      <c r="BG659" s="135" t="str">
        <f t="shared" si="19"/>
        <v>FLB3386__44537_0.311226851851852___Negative_44537_0.511828703703704_</v>
      </c>
      <c r="BH659" s="136" t="str">
        <f t="shared" si="20"/>
        <v/>
      </c>
      <c r="BI659" s="141" t="s">
        <v>1722</v>
      </c>
      <c r="BJ659" s="137" t="str">
        <f t="shared" si="21"/>
        <v>FLE694</v>
      </c>
      <c r="BK659" s="138" t="b">
        <f t="shared" si="22"/>
        <v>0</v>
      </c>
      <c r="BL659" s="137" t="str">
        <f t="shared" si="23"/>
        <v/>
      </c>
      <c r="BM659" s="132"/>
      <c r="BN659" s="8" t="b">
        <f t="shared" si="24"/>
        <v>1</v>
      </c>
      <c r="BO659" s="139" t="b">
        <f t="shared" si="25"/>
        <v>0</v>
      </c>
      <c r="BP659" s="140" t="b">
        <f t="shared" si="26"/>
        <v>1</v>
      </c>
      <c r="BQ659" s="4"/>
      <c r="BR659" s="4" t="str">
        <f t="shared" si="27"/>
        <v/>
      </c>
      <c r="BS659" s="4"/>
      <c r="BT659" s="4"/>
    </row>
    <row r="660">
      <c r="A660" s="4" t="s">
        <v>1723</v>
      </c>
      <c r="B660" s="144">
        <v>44537.0</v>
      </c>
      <c r="C660" s="115">
        <v>0.31166666666666665</v>
      </c>
      <c r="D660" s="4"/>
      <c r="E660" s="143"/>
      <c r="F660" s="4"/>
      <c r="G660" s="4"/>
      <c r="H660" s="151"/>
      <c r="I660" s="4"/>
      <c r="J660" s="4"/>
      <c r="K660" s="4" t="s">
        <v>622</v>
      </c>
      <c r="L660" s="145">
        <v>44537.0</v>
      </c>
      <c r="M660" s="115">
        <v>0.5118287037037037</v>
      </c>
      <c r="N660" s="4"/>
      <c r="O660" s="4"/>
      <c r="P660" s="116" t="b">
        <f>IFNA(IF(VLOOKUP($A660,'Add from APT'!$AA$2:$AC808,3,FALSE)&gt;0,TRUE,FALSE),"ER - NOT IN APT")</f>
        <v>0</v>
      </c>
      <c r="Q660" s="82" t="str">
        <f>IF(ISLOGICAL(P660),IF(P660,"ER - REPS IN APT", IFNA(VLOOKUP($A660,RAW_APT!$A$3:$M808,7,FALSE),"ER - NOT IN APT")),P660)</f>
        <v>Result</v>
      </c>
      <c r="R660" s="117" t="b">
        <f t="shared" si="2"/>
        <v>1</v>
      </c>
      <c r="S660" s="116">
        <f t="shared" si="3"/>
        <v>1</v>
      </c>
      <c r="T660" s="146"/>
      <c r="U660" s="147"/>
      <c r="V660" s="147"/>
      <c r="W660" s="147"/>
      <c r="X660" s="120" t="b">
        <f t="shared" si="4"/>
        <v>0</v>
      </c>
      <c r="Y660" s="121" t="b">
        <v>0</v>
      </c>
      <c r="Z660" s="122" t="str">
        <f t="shared" si="5"/>
        <v/>
      </c>
      <c r="AA660" s="122" t="b">
        <f t="shared" si="6"/>
        <v>0</v>
      </c>
      <c r="AB660" s="147" t="b">
        <v>0</v>
      </c>
      <c r="AC660" s="148">
        <v>65.0</v>
      </c>
      <c r="AD660" s="149" t="b">
        <v>0</v>
      </c>
      <c r="AE660" s="125" t="str">
        <f t="shared" si="7"/>
        <v/>
      </c>
      <c r="AF660" s="117" t="b">
        <f t="shared" si="8"/>
        <v>0</v>
      </c>
      <c r="AG660" s="126" t="b">
        <f t="shared" si="9"/>
        <v>0</v>
      </c>
      <c r="AH660" s="148"/>
      <c r="AI660" s="150"/>
      <c r="AJ660" s="146"/>
      <c r="AK660" s="83" t="str">
        <f t="shared" si="10"/>
        <v>Negative</v>
      </c>
      <c r="AL660" s="147"/>
      <c r="AM660" s="83" t="s">
        <v>373</v>
      </c>
      <c r="AN660" s="83" t="s">
        <v>413</v>
      </c>
      <c r="AO660" s="83" t="str">
        <f>IFERROR(__xludf.DUMMYFUNCTION("IF($AG660, ""DELETED"",TRIM(JOIN("" "",D660:E660)))"),"")</f>
        <v/>
      </c>
      <c r="AP660" s="83" t="str">
        <f t="shared" ref="AP660:AQ660" si="684">IF($AG660, "DELETED", TRIM(CONCATENATE(F660,I660,U660)))</f>
        <v/>
      </c>
      <c r="AQ660" s="83" t="str">
        <f t="shared" si="684"/>
        <v/>
      </c>
      <c r="AR660" s="83" t="str">
        <f>IFERROR(__xludf.DUMMYFUNCTION("IF($AG660, ""DELETED"", TRIM(JOIN("" "",AP660,AQ660)))"),"")</f>
        <v/>
      </c>
      <c r="AS660" s="127"/>
      <c r="AT660" s="128" t="b">
        <f t="shared" si="12"/>
        <v>0</v>
      </c>
      <c r="AU660" s="128" t="str">
        <f t="shared" si="13"/>
        <v/>
      </c>
      <c r="AV660" s="128" t="str">
        <f t="shared" si="14"/>
        <v/>
      </c>
      <c r="AW660" s="128" t="str">
        <f t="shared" si="15"/>
        <v/>
      </c>
      <c r="AX660" s="129" t="str">
        <f t="shared" si="16"/>
        <v/>
      </c>
      <c r="AY660" s="143"/>
      <c r="AZ660" s="130"/>
      <c r="BA660" s="131" t="str">
        <f t="shared" si="17"/>
        <v/>
      </c>
      <c r="BB660" s="143"/>
      <c r="BC660" s="143"/>
      <c r="BD660" s="132"/>
      <c r="BE660" s="141"/>
      <c r="BF660" s="134" t="str">
        <f t="shared" si="18"/>
        <v/>
      </c>
      <c r="BG660" s="135" t="str">
        <f t="shared" si="19"/>
        <v>FLB3751__44537_0.311666666666667___Negative_44537_0.511828703703704_</v>
      </c>
      <c r="BH660" s="136" t="str">
        <f t="shared" si="20"/>
        <v/>
      </c>
      <c r="BI660" s="141" t="s">
        <v>1724</v>
      </c>
      <c r="BJ660" s="137" t="str">
        <f t="shared" si="21"/>
        <v>FLE695</v>
      </c>
      <c r="BK660" s="138" t="b">
        <f t="shared" si="22"/>
        <v>0</v>
      </c>
      <c r="BL660" s="137" t="str">
        <f t="shared" si="23"/>
        <v/>
      </c>
      <c r="BM660" s="132"/>
      <c r="BN660" s="8" t="b">
        <f t="shared" si="24"/>
        <v>1</v>
      </c>
      <c r="BO660" s="139" t="b">
        <f t="shared" si="25"/>
        <v>0</v>
      </c>
      <c r="BP660" s="140" t="b">
        <f t="shared" si="26"/>
        <v>1</v>
      </c>
      <c r="BQ660" s="4"/>
      <c r="BR660" s="4" t="str">
        <f t="shared" si="27"/>
        <v/>
      </c>
      <c r="BS660" s="4"/>
      <c r="BT660" s="4"/>
    </row>
    <row r="661">
      <c r="A661" s="143" t="s">
        <v>1725</v>
      </c>
      <c r="B661" s="144">
        <v>44537.0</v>
      </c>
      <c r="C661" s="115">
        <v>0.3119675925925926</v>
      </c>
      <c r="D661" s="4"/>
      <c r="E661" s="143"/>
      <c r="F661" s="149"/>
      <c r="G661" s="147"/>
      <c r="H661" s="4"/>
      <c r="I661" s="4"/>
      <c r="J661" s="4"/>
      <c r="K661" s="4" t="s">
        <v>622</v>
      </c>
      <c r="L661" s="145">
        <v>44537.0</v>
      </c>
      <c r="M661" s="115">
        <v>0.5118287037037037</v>
      </c>
      <c r="N661" s="4"/>
      <c r="O661" s="4"/>
      <c r="P661" s="116" t="b">
        <f>IFNA(IF(VLOOKUP($A661,'Add from APT'!$AA$2:$AC808,3,FALSE)&gt;0,TRUE,FALSE),"ER - NOT IN APT")</f>
        <v>0</v>
      </c>
      <c r="Q661" s="82" t="str">
        <f>IF(ISLOGICAL(P661),IF(P661,"ER - REPS IN APT", IFNA(VLOOKUP($A661,RAW_APT!$A$3:$M808,7,FALSE),"ER - NOT IN APT")),P661)</f>
        <v>Result</v>
      </c>
      <c r="R661" s="117" t="b">
        <f t="shared" si="2"/>
        <v>1</v>
      </c>
      <c r="S661" s="116">
        <f t="shared" si="3"/>
        <v>1</v>
      </c>
      <c r="T661" s="148">
        <v>0.0</v>
      </c>
      <c r="U661" s="149"/>
      <c r="V661" s="147"/>
      <c r="W661" s="147"/>
      <c r="X661" s="120" t="b">
        <f t="shared" si="4"/>
        <v>0</v>
      </c>
      <c r="Y661" s="121" t="b">
        <v>0</v>
      </c>
      <c r="Z661" s="122" t="str">
        <f t="shared" si="5"/>
        <v/>
      </c>
      <c r="AA661" s="122" t="b">
        <f t="shared" si="6"/>
        <v>0</v>
      </c>
      <c r="AB661" s="147" t="b">
        <v>0</v>
      </c>
      <c r="AC661" s="148">
        <v>525.0</v>
      </c>
      <c r="AD661" s="149" t="b">
        <v>1</v>
      </c>
      <c r="AE661" s="125" t="str">
        <f t="shared" si="7"/>
        <v/>
      </c>
      <c r="AF661" s="117" t="b">
        <f t="shared" si="8"/>
        <v>0</v>
      </c>
      <c r="AG661" s="126" t="b">
        <f t="shared" si="9"/>
        <v>0</v>
      </c>
      <c r="AH661" s="148"/>
      <c r="AI661" s="150"/>
      <c r="AJ661" s="146"/>
      <c r="AK661" s="83" t="str">
        <f t="shared" si="10"/>
        <v>Negative</v>
      </c>
      <c r="AL661" s="147"/>
      <c r="AM661" s="83" t="s">
        <v>373</v>
      </c>
      <c r="AN661" s="83" t="s">
        <v>1318</v>
      </c>
      <c r="AO661" s="83" t="str">
        <f>IFERROR(__xludf.DUMMYFUNCTION("IF($AG661, ""DELETED"",TRIM(JOIN("" "",D661:E661)))"),"")</f>
        <v/>
      </c>
      <c r="AP661" s="83" t="str">
        <f t="shared" ref="AP661:AQ661" si="685">IF($AG661, "DELETED", TRIM(CONCATENATE(F661,I661,U661)))</f>
        <v/>
      </c>
      <c r="AQ661" s="83" t="str">
        <f t="shared" si="685"/>
        <v/>
      </c>
      <c r="AR661" s="83" t="str">
        <f>IFERROR(__xludf.DUMMYFUNCTION("IF($AG661, ""DELETED"", TRIM(JOIN("" "",AP661,AQ661)))"),"")</f>
        <v/>
      </c>
      <c r="AS661" s="127"/>
      <c r="AT661" s="128" t="b">
        <f t="shared" si="12"/>
        <v>0</v>
      </c>
      <c r="AU661" s="128" t="str">
        <f t="shared" si="13"/>
        <v/>
      </c>
      <c r="AV661" s="128" t="str">
        <f t="shared" si="14"/>
        <v/>
      </c>
      <c r="AW661" s="128" t="str">
        <f t="shared" si="15"/>
        <v/>
      </c>
      <c r="AX661" s="129" t="str">
        <f t="shared" si="16"/>
        <v/>
      </c>
      <c r="AY661" s="143"/>
      <c r="AZ661" s="130"/>
      <c r="BA661" s="131" t="str">
        <f t="shared" si="17"/>
        <v/>
      </c>
      <c r="BB661" s="143"/>
      <c r="BC661" s="143"/>
      <c r="BD661" s="132"/>
      <c r="BE661" s="141"/>
      <c r="BF661" s="134" t="str">
        <f t="shared" si="18"/>
        <v/>
      </c>
      <c r="BG661" s="135" t="str">
        <f t="shared" si="19"/>
        <v>FLB3760__44537_0.311967592592593___Negative_44537_0.511828703703704_</v>
      </c>
      <c r="BH661" s="136" t="str">
        <f t="shared" si="20"/>
        <v/>
      </c>
      <c r="BI661" s="141" t="s">
        <v>1726</v>
      </c>
      <c r="BJ661" s="137" t="str">
        <f t="shared" si="21"/>
        <v>FLE696</v>
      </c>
      <c r="BK661" s="138" t="b">
        <f t="shared" si="22"/>
        <v>0</v>
      </c>
      <c r="BL661" s="137" t="str">
        <f t="shared" si="23"/>
        <v/>
      </c>
      <c r="BM661" s="132"/>
      <c r="BN661" s="8" t="b">
        <f t="shared" si="24"/>
        <v>1</v>
      </c>
      <c r="BO661" s="139" t="b">
        <f t="shared" si="25"/>
        <v>0</v>
      </c>
      <c r="BP661" s="140" t="b">
        <f t="shared" si="26"/>
        <v>1</v>
      </c>
      <c r="BQ661" s="4"/>
      <c r="BR661" s="4" t="str">
        <f t="shared" si="27"/>
        <v/>
      </c>
      <c r="BS661" s="4"/>
      <c r="BT661" s="4"/>
    </row>
    <row r="662">
      <c r="A662" s="143" t="s">
        <v>1727</v>
      </c>
      <c r="B662" s="144">
        <v>44537.0</v>
      </c>
      <c r="C662" s="115">
        <v>0.3130324074074074</v>
      </c>
      <c r="D662" s="4"/>
      <c r="E662" s="143"/>
      <c r="F662" s="149"/>
      <c r="G662" s="147"/>
      <c r="H662" s="4"/>
      <c r="I662" s="4"/>
      <c r="J662" s="4"/>
      <c r="K662" s="4" t="s">
        <v>622</v>
      </c>
      <c r="L662" s="145">
        <v>44537.0</v>
      </c>
      <c r="M662" s="115">
        <v>0.5118287037037037</v>
      </c>
      <c r="N662" s="4"/>
      <c r="O662" s="4"/>
      <c r="P662" s="116" t="b">
        <f>IFNA(IF(VLOOKUP($A662,'Add from APT'!$AA$2:$AC808,3,FALSE)&gt;0,TRUE,FALSE),"ER - NOT IN APT")</f>
        <v>0</v>
      </c>
      <c r="Q662" s="82" t="str">
        <f>IF(ISLOGICAL(P662),IF(P662,"ER - REPS IN APT", IFNA(VLOOKUP($A662,RAW_APT!$A$3:$M808,7,FALSE),"ER - NOT IN APT")),P662)</f>
        <v>Result</v>
      </c>
      <c r="R662" s="117" t="b">
        <f t="shared" si="2"/>
        <v>1</v>
      </c>
      <c r="S662" s="116">
        <f t="shared" si="3"/>
        <v>1</v>
      </c>
      <c r="T662" s="148">
        <v>0.0</v>
      </c>
      <c r="U662" s="149"/>
      <c r="V662" s="147"/>
      <c r="W662" s="147"/>
      <c r="X662" s="120" t="b">
        <f t="shared" si="4"/>
        <v>0</v>
      </c>
      <c r="Y662" s="121" t="b">
        <v>0</v>
      </c>
      <c r="Z662" s="122" t="str">
        <f t="shared" si="5"/>
        <v/>
      </c>
      <c r="AA662" s="122" t="b">
        <f t="shared" si="6"/>
        <v>0</v>
      </c>
      <c r="AB662" s="147" t="b">
        <v>0</v>
      </c>
      <c r="AC662" s="148">
        <v>524.0</v>
      </c>
      <c r="AD662" s="149" t="b">
        <v>1</v>
      </c>
      <c r="AE662" s="125" t="str">
        <f t="shared" si="7"/>
        <v/>
      </c>
      <c r="AF662" s="117" t="b">
        <f t="shared" si="8"/>
        <v>0</v>
      </c>
      <c r="AG662" s="126" t="b">
        <f t="shared" si="9"/>
        <v>0</v>
      </c>
      <c r="AH662" s="148"/>
      <c r="AI662" s="150"/>
      <c r="AJ662" s="146"/>
      <c r="AK662" s="83" t="str">
        <f t="shared" si="10"/>
        <v>Negative</v>
      </c>
      <c r="AL662" s="147"/>
      <c r="AM662" s="83" t="s">
        <v>373</v>
      </c>
      <c r="AN662" s="83" t="s">
        <v>1390</v>
      </c>
      <c r="AO662" s="83" t="str">
        <f>IFERROR(__xludf.DUMMYFUNCTION("IF($AG662, ""DELETED"",TRIM(JOIN("" "",D662:E662)))"),"")</f>
        <v/>
      </c>
      <c r="AP662" s="83" t="str">
        <f t="shared" ref="AP662:AQ662" si="686">IF($AG662, "DELETED", TRIM(CONCATENATE(F662,I662,U662)))</f>
        <v/>
      </c>
      <c r="AQ662" s="83" t="str">
        <f t="shared" si="686"/>
        <v/>
      </c>
      <c r="AR662" s="83" t="str">
        <f>IFERROR(__xludf.DUMMYFUNCTION("IF($AG662, ""DELETED"", TRIM(JOIN("" "",AP662,AQ662)))"),"")</f>
        <v/>
      </c>
      <c r="AS662" s="127"/>
      <c r="AT662" s="128" t="b">
        <f t="shared" si="12"/>
        <v>0</v>
      </c>
      <c r="AU662" s="128" t="str">
        <f t="shared" si="13"/>
        <v/>
      </c>
      <c r="AV662" s="128" t="str">
        <f t="shared" si="14"/>
        <v/>
      </c>
      <c r="AW662" s="128" t="str">
        <f t="shared" si="15"/>
        <v/>
      </c>
      <c r="AX662" s="129" t="str">
        <f t="shared" si="16"/>
        <v/>
      </c>
      <c r="AY662" s="143"/>
      <c r="AZ662" s="130"/>
      <c r="BA662" s="131" t="str">
        <f t="shared" si="17"/>
        <v/>
      </c>
      <c r="BB662" s="143"/>
      <c r="BC662" s="143"/>
      <c r="BD662" s="132"/>
      <c r="BE662" s="141"/>
      <c r="BF662" s="134" t="str">
        <f t="shared" si="18"/>
        <v/>
      </c>
      <c r="BG662" s="135" t="str">
        <f t="shared" si="19"/>
        <v>FLB3752__44537_0.313032407407407___Negative_44537_0.511828703703704_</v>
      </c>
      <c r="BH662" s="136" t="str">
        <f t="shared" si="20"/>
        <v/>
      </c>
      <c r="BI662" s="141" t="s">
        <v>1728</v>
      </c>
      <c r="BJ662" s="137" t="str">
        <f t="shared" si="21"/>
        <v>FLE697</v>
      </c>
      <c r="BK662" s="138" t="b">
        <f t="shared" si="22"/>
        <v>0</v>
      </c>
      <c r="BL662" s="137" t="str">
        <f t="shared" si="23"/>
        <v/>
      </c>
      <c r="BM662" s="132"/>
      <c r="BN662" s="8" t="b">
        <f t="shared" si="24"/>
        <v>1</v>
      </c>
      <c r="BO662" s="139" t="b">
        <f t="shared" si="25"/>
        <v>0</v>
      </c>
      <c r="BP662" s="140" t="b">
        <f t="shared" si="26"/>
        <v>1</v>
      </c>
      <c r="BQ662" s="4"/>
      <c r="BR662" s="4" t="str">
        <f t="shared" si="27"/>
        <v/>
      </c>
      <c r="BS662" s="4"/>
      <c r="BT662" s="4"/>
    </row>
    <row r="663">
      <c r="A663" s="4" t="s">
        <v>1729</v>
      </c>
      <c r="B663" s="144">
        <v>44537.0</v>
      </c>
      <c r="C663" s="115">
        <v>0.31451388888888887</v>
      </c>
      <c r="D663" s="4"/>
      <c r="E663" s="143"/>
      <c r="F663" s="4"/>
      <c r="G663" s="4"/>
      <c r="H663" s="151"/>
      <c r="I663" s="4"/>
      <c r="J663" s="4"/>
      <c r="K663" s="4" t="s">
        <v>622</v>
      </c>
      <c r="L663" s="145">
        <v>44537.0</v>
      </c>
      <c r="M663" s="115">
        <v>0.5118287037037037</v>
      </c>
      <c r="N663" s="4"/>
      <c r="O663" s="4"/>
      <c r="P663" s="116" t="b">
        <f>IFNA(IF(VLOOKUP($A663,'Add from APT'!$AA$2:$AC808,3,FALSE)&gt;0,TRUE,FALSE),"ER - NOT IN APT")</f>
        <v>0</v>
      </c>
      <c r="Q663" s="82" t="str">
        <f>IF(ISLOGICAL(P663),IF(P663,"ER - REPS IN APT", IFNA(VLOOKUP($A663,RAW_APT!$A$3:$M808,7,FALSE),"ER - NOT IN APT")),P663)</f>
        <v>Result</v>
      </c>
      <c r="R663" s="117" t="b">
        <f t="shared" si="2"/>
        <v>1</v>
      </c>
      <c r="S663" s="116">
        <f t="shared" si="3"/>
        <v>1</v>
      </c>
      <c r="T663" s="146"/>
      <c r="U663" s="147"/>
      <c r="V663" s="147"/>
      <c r="W663" s="147"/>
      <c r="X663" s="120" t="b">
        <f t="shared" si="4"/>
        <v>0</v>
      </c>
      <c r="Y663" s="121" t="b">
        <v>0</v>
      </c>
      <c r="Z663" s="122" t="str">
        <f t="shared" si="5"/>
        <v/>
      </c>
      <c r="AA663" s="122" t="b">
        <f t="shared" si="6"/>
        <v>0</v>
      </c>
      <c r="AB663" s="147" t="b">
        <v>0</v>
      </c>
      <c r="AC663" s="148">
        <v>64.0</v>
      </c>
      <c r="AD663" s="149" t="b">
        <v>0</v>
      </c>
      <c r="AE663" s="125" t="str">
        <f t="shared" si="7"/>
        <v/>
      </c>
      <c r="AF663" s="117" t="b">
        <f t="shared" si="8"/>
        <v>0</v>
      </c>
      <c r="AG663" s="126" t="b">
        <f t="shared" si="9"/>
        <v>0</v>
      </c>
      <c r="AH663" s="148"/>
      <c r="AI663" s="150"/>
      <c r="AJ663" s="146"/>
      <c r="AK663" s="83" t="str">
        <f t="shared" si="10"/>
        <v>Negative</v>
      </c>
      <c r="AL663" s="147"/>
      <c r="AM663" s="83" t="s">
        <v>373</v>
      </c>
      <c r="AN663" s="83" t="s">
        <v>520</v>
      </c>
      <c r="AO663" s="83" t="str">
        <f>IFERROR(__xludf.DUMMYFUNCTION("IF($AG663, ""DELETED"",TRIM(JOIN("" "",D663:E663)))"),"")</f>
        <v/>
      </c>
      <c r="AP663" s="83" t="str">
        <f t="shared" ref="AP663:AQ663" si="687">IF($AG663, "DELETED", TRIM(CONCATENATE(F663,I663,U663)))</f>
        <v/>
      </c>
      <c r="AQ663" s="83" t="str">
        <f t="shared" si="687"/>
        <v/>
      </c>
      <c r="AR663" s="83" t="str">
        <f>IFERROR(__xludf.DUMMYFUNCTION("IF($AG663, ""DELETED"", TRIM(JOIN("" "",AP663,AQ663)))"),"")</f>
        <v/>
      </c>
      <c r="AS663" s="127"/>
      <c r="AT663" s="128" t="b">
        <f t="shared" si="12"/>
        <v>0</v>
      </c>
      <c r="AU663" s="128" t="str">
        <f t="shared" si="13"/>
        <v/>
      </c>
      <c r="AV663" s="128" t="str">
        <f t="shared" si="14"/>
        <v/>
      </c>
      <c r="AW663" s="128" t="str">
        <f t="shared" si="15"/>
        <v/>
      </c>
      <c r="AX663" s="129" t="str">
        <f t="shared" si="16"/>
        <v/>
      </c>
      <c r="AY663" s="143"/>
      <c r="AZ663" s="130"/>
      <c r="BA663" s="131" t="str">
        <f t="shared" si="17"/>
        <v/>
      </c>
      <c r="BB663" s="143"/>
      <c r="BC663" s="143"/>
      <c r="BD663" s="132"/>
      <c r="BE663" s="141"/>
      <c r="BF663" s="134" t="str">
        <f t="shared" si="18"/>
        <v/>
      </c>
      <c r="BG663" s="135" t="str">
        <f t="shared" si="19"/>
        <v>FLB3378__44537_0.314513888888889___Negative_44537_0.511828703703704_</v>
      </c>
      <c r="BH663" s="136" t="str">
        <f t="shared" si="20"/>
        <v/>
      </c>
      <c r="BI663" s="141" t="s">
        <v>1730</v>
      </c>
      <c r="BJ663" s="137" t="str">
        <f t="shared" si="21"/>
        <v>FLE698</v>
      </c>
      <c r="BK663" s="138" t="b">
        <f t="shared" si="22"/>
        <v>0</v>
      </c>
      <c r="BL663" s="137" t="str">
        <f t="shared" si="23"/>
        <v/>
      </c>
      <c r="BM663" s="132"/>
      <c r="BN663" s="8" t="b">
        <f t="shared" si="24"/>
        <v>1</v>
      </c>
      <c r="BO663" s="139" t="b">
        <f t="shared" si="25"/>
        <v>0</v>
      </c>
      <c r="BP663" s="140" t="b">
        <f t="shared" si="26"/>
        <v>1</v>
      </c>
      <c r="BQ663" s="4"/>
      <c r="BR663" s="4" t="str">
        <f t="shared" si="27"/>
        <v/>
      </c>
      <c r="BS663" s="4"/>
      <c r="BT663" s="4"/>
    </row>
    <row r="664">
      <c r="A664" s="143" t="s">
        <v>1731</v>
      </c>
      <c r="B664" s="144">
        <v>44537.0</v>
      </c>
      <c r="C664" s="115">
        <v>0.31494212962962964</v>
      </c>
      <c r="D664" s="4"/>
      <c r="E664" s="143"/>
      <c r="F664" s="149"/>
      <c r="G664" s="147"/>
      <c r="H664" s="151"/>
      <c r="I664" s="4"/>
      <c r="J664" s="4"/>
      <c r="K664" s="4" t="s">
        <v>622</v>
      </c>
      <c r="L664" s="144">
        <v>44537.0</v>
      </c>
      <c r="M664" s="115">
        <v>0.5118287037037037</v>
      </c>
      <c r="N664" s="151"/>
      <c r="O664" s="4"/>
      <c r="P664" s="116" t="b">
        <f>IFNA(IF(VLOOKUP($A664,'Add from APT'!$AA$2:$AC808,3,FALSE)&gt;0,TRUE,FALSE),"ER - NOT IN APT")</f>
        <v>0</v>
      </c>
      <c r="Q664" s="82" t="str">
        <f>IF(ISLOGICAL(P664),IF(P664,"ER - REPS IN APT", IFNA(VLOOKUP($A664,RAW_APT!$A$3:$M808,7,FALSE),"ER - NOT IN APT")),P664)</f>
        <v>Result</v>
      </c>
      <c r="R664" s="117" t="b">
        <f t="shared" si="2"/>
        <v>1</v>
      </c>
      <c r="S664" s="116">
        <f t="shared" si="3"/>
        <v>1</v>
      </c>
      <c r="T664" s="148">
        <v>0.0</v>
      </c>
      <c r="U664" s="149"/>
      <c r="V664" s="147"/>
      <c r="W664" s="147"/>
      <c r="X664" s="120" t="b">
        <f t="shared" si="4"/>
        <v>0</v>
      </c>
      <c r="Y664" s="121" t="b">
        <v>0</v>
      </c>
      <c r="Z664" s="122" t="str">
        <f t="shared" si="5"/>
        <v/>
      </c>
      <c r="AA664" s="122" t="b">
        <f t="shared" si="6"/>
        <v>0</v>
      </c>
      <c r="AB664" s="147" t="b">
        <v>0</v>
      </c>
      <c r="AC664" s="148">
        <v>523.0</v>
      </c>
      <c r="AD664" s="149" t="b">
        <v>1</v>
      </c>
      <c r="AE664" s="125">
        <f t="shared" si="7"/>
        <v>283.5166667</v>
      </c>
      <c r="AF664" s="117" t="b">
        <f t="shared" si="8"/>
        <v>0</v>
      </c>
      <c r="AG664" s="126" t="b">
        <f t="shared" si="9"/>
        <v>0</v>
      </c>
      <c r="AH664" s="148"/>
      <c r="AI664" s="150"/>
      <c r="AJ664" s="146"/>
      <c r="AK664" s="83" t="str">
        <f t="shared" si="10"/>
        <v>Negative</v>
      </c>
      <c r="AL664" s="147"/>
      <c r="AM664" s="83" t="s">
        <v>373</v>
      </c>
      <c r="AN664" s="83" t="s">
        <v>1025</v>
      </c>
      <c r="AO664" s="83" t="str">
        <f>IFERROR(__xludf.DUMMYFUNCTION("IF($AG664, ""DELETED"",TRIM(JOIN("" "",D664:E664)))"),"")</f>
        <v/>
      </c>
      <c r="AP664" s="83" t="str">
        <f t="shared" ref="AP664:AQ664" si="688">IF($AG664, "DELETED", TRIM(CONCATENATE(F664,I664,U664)))</f>
        <v/>
      </c>
      <c r="AQ664" s="83" t="str">
        <f t="shared" si="688"/>
        <v/>
      </c>
      <c r="AR664" s="83" t="str">
        <f>IFERROR(__xludf.DUMMYFUNCTION("IF($AG664, ""DELETED"", TRIM(JOIN("" "",AP664,AQ664)))"),"")</f>
        <v/>
      </c>
      <c r="AS664" s="127"/>
      <c r="AT664" s="128" t="b">
        <f t="shared" si="12"/>
        <v>0</v>
      </c>
      <c r="AU664" s="128" t="str">
        <f t="shared" si="13"/>
        <v/>
      </c>
      <c r="AV664" s="128" t="str">
        <f t="shared" si="14"/>
        <v/>
      </c>
      <c r="AW664" s="128" t="str">
        <f t="shared" si="15"/>
        <v/>
      </c>
      <c r="AX664" s="129" t="str">
        <f t="shared" si="16"/>
        <v/>
      </c>
      <c r="AY664" s="143"/>
      <c r="AZ664" s="130"/>
      <c r="BA664" s="131" t="str">
        <f t="shared" si="17"/>
        <v/>
      </c>
      <c r="BB664" s="143"/>
      <c r="BC664" s="143"/>
      <c r="BD664" s="132"/>
      <c r="BE664" s="141"/>
      <c r="BF664" s="134" t="str">
        <f t="shared" si="18"/>
        <v/>
      </c>
      <c r="BG664" s="135" t="str">
        <f t="shared" si="19"/>
        <v>FLB3783__44537_0.31494212962963___Negative_44537_0.511828703703704_</v>
      </c>
      <c r="BH664" s="136" t="str">
        <f t="shared" si="20"/>
        <v/>
      </c>
      <c r="BI664" s="141" t="s">
        <v>1732</v>
      </c>
      <c r="BJ664" s="137" t="str">
        <f t="shared" si="21"/>
        <v>FLE699</v>
      </c>
      <c r="BK664" s="138" t="b">
        <f t="shared" si="22"/>
        <v>0</v>
      </c>
      <c r="BL664" s="137" t="str">
        <f t="shared" si="23"/>
        <v/>
      </c>
      <c r="BM664" s="132"/>
      <c r="BN664" s="8" t="b">
        <f t="shared" si="24"/>
        <v>1</v>
      </c>
      <c r="BO664" s="139" t="b">
        <f t="shared" si="25"/>
        <v>0</v>
      </c>
      <c r="BP664" s="140" t="b">
        <f t="shared" si="26"/>
        <v>1</v>
      </c>
      <c r="BQ664" s="4"/>
      <c r="BR664" s="4" t="str">
        <f t="shared" si="27"/>
        <v/>
      </c>
      <c r="BS664" s="4"/>
      <c r="BT664" s="4"/>
    </row>
    <row r="665">
      <c r="A665" s="4" t="s">
        <v>1733</v>
      </c>
      <c r="B665" s="144">
        <v>44537.0</v>
      </c>
      <c r="C665" s="115">
        <v>0.3163078703703704</v>
      </c>
      <c r="D665" s="4"/>
      <c r="E665" s="143"/>
      <c r="F665" s="4"/>
      <c r="G665" s="4"/>
      <c r="H665" s="151"/>
      <c r="I665" s="4"/>
      <c r="J665" s="4"/>
      <c r="K665" s="4" t="s">
        <v>622</v>
      </c>
      <c r="L665" s="145">
        <v>44537.0</v>
      </c>
      <c r="M665" s="115">
        <v>0.5118287037037037</v>
      </c>
      <c r="N665" s="4"/>
      <c r="O665" s="4"/>
      <c r="P665" s="116" t="b">
        <f>IFNA(IF(VLOOKUP($A665,'Add from APT'!$AA$2:$AC808,3,FALSE)&gt;0,TRUE,FALSE),"ER - NOT IN APT")</f>
        <v>0</v>
      </c>
      <c r="Q665" s="82" t="str">
        <f>IF(ISLOGICAL(P665),IF(P665,"ER - REPS IN APT", IFNA(VLOOKUP($A665,RAW_APT!$A$3:$M808,7,FALSE),"ER - NOT IN APT")),P665)</f>
        <v>Result</v>
      </c>
      <c r="R665" s="117" t="b">
        <f t="shared" si="2"/>
        <v>1</v>
      </c>
      <c r="S665" s="116">
        <f t="shared" si="3"/>
        <v>1</v>
      </c>
      <c r="T665" s="146"/>
      <c r="U665" s="147"/>
      <c r="V665" s="147"/>
      <c r="W665" s="147"/>
      <c r="X665" s="120" t="b">
        <f t="shared" si="4"/>
        <v>0</v>
      </c>
      <c r="Y665" s="121" t="b">
        <v>0</v>
      </c>
      <c r="Z665" s="122" t="str">
        <f t="shared" si="5"/>
        <v/>
      </c>
      <c r="AA665" s="122" t="b">
        <f t="shared" si="6"/>
        <v>0</v>
      </c>
      <c r="AB665" s="147" t="b">
        <v>0</v>
      </c>
      <c r="AC665" s="148">
        <v>63.0</v>
      </c>
      <c r="AD665" s="149" t="b">
        <v>0</v>
      </c>
      <c r="AE665" s="125" t="str">
        <f t="shared" si="7"/>
        <v/>
      </c>
      <c r="AF665" s="117" t="b">
        <f t="shared" si="8"/>
        <v>0</v>
      </c>
      <c r="AG665" s="126" t="b">
        <f t="shared" si="9"/>
        <v>0</v>
      </c>
      <c r="AH665" s="148"/>
      <c r="AI665" s="150"/>
      <c r="AJ665" s="146"/>
      <c r="AK665" s="83" t="str">
        <f t="shared" si="10"/>
        <v>Negative</v>
      </c>
      <c r="AL665" s="147"/>
      <c r="AM665" s="83" t="s">
        <v>373</v>
      </c>
      <c r="AN665" s="83" t="s">
        <v>302</v>
      </c>
      <c r="AO665" s="83" t="str">
        <f>IFERROR(__xludf.DUMMYFUNCTION("IF($AG665, ""DELETED"",TRIM(JOIN("" "",D665:E665)))"),"")</f>
        <v/>
      </c>
      <c r="AP665" s="83" t="str">
        <f t="shared" ref="AP665:AQ665" si="689">IF($AG665, "DELETED", TRIM(CONCATENATE(F665,I665,U665)))</f>
        <v/>
      </c>
      <c r="AQ665" s="83" t="str">
        <f t="shared" si="689"/>
        <v/>
      </c>
      <c r="AR665" s="83" t="str">
        <f>IFERROR(__xludf.DUMMYFUNCTION("IF($AG665, ""DELETED"", TRIM(JOIN("" "",AP665,AQ665)))"),"")</f>
        <v/>
      </c>
      <c r="AS665" s="127"/>
      <c r="AT665" s="128" t="b">
        <f t="shared" si="12"/>
        <v>0</v>
      </c>
      <c r="AU665" s="128" t="str">
        <f t="shared" si="13"/>
        <v/>
      </c>
      <c r="AV665" s="128" t="str">
        <f t="shared" si="14"/>
        <v/>
      </c>
      <c r="AW665" s="128" t="str">
        <f t="shared" si="15"/>
        <v/>
      </c>
      <c r="AX665" s="129" t="str">
        <f t="shared" si="16"/>
        <v/>
      </c>
      <c r="AY665" s="143"/>
      <c r="AZ665" s="130"/>
      <c r="BA665" s="131" t="str">
        <f t="shared" si="17"/>
        <v/>
      </c>
      <c r="BB665" s="143"/>
      <c r="BC665" s="143"/>
      <c r="BD665" s="132"/>
      <c r="BE665" s="141"/>
      <c r="BF665" s="134" t="str">
        <f t="shared" si="18"/>
        <v/>
      </c>
      <c r="BG665" s="135" t="str">
        <f t="shared" si="19"/>
        <v>FLB3379__44537_0.31630787037037___Negative_44537_0.511828703703704_</v>
      </c>
      <c r="BH665" s="136" t="str">
        <f t="shared" si="20"/>
        <v/>
      </c>
      <c r="BI665" s="141" t="s">
        <v>1734</v>
      </c>
      <c r="BJ665" s="137" t="str">
        <f t="shared" si="21"/>
        <v>FLE700</v>
      </c>
      <c r="BK665" s="138" t="b">
        <f t="shared" si="22"/>
        <v>0</v>
      </c>
      <c r="BL665" s="137" t="str">
        <f t="shared" si="23"/>
        <v/>
      </c>
      <c r="BM665" s="132"/>
      <c r="BN665" s="8" t="b">
        <f t="shared" si="24"/>
        <v>1</v>
      </c>
      <c r="BO665" s="139" t="b">
        <f t="shared" si="25"/>
        <v>0</v>
      </c>
      <c r="BP665" s="140" t="b">
        <f t="shared" si="26"/>
        <v>1</v>
      </c>
      <c r="BQ665" s="4"/>
      <c r="BR665" s="4" t="str">
        <f t="shared" si="27"/>
        <v/>
      </c>
      <c r="BS665" s="4"/>
      <c r="BT665" s="4"/>
    </row>
    <row r="666">
      <c r="A666" s="143" t="s">
        <v>1735</v>
      </c>
      <c r="B666" s="144">
        <v>44537.0</v>
      </c>
      <c r="C666" s="115">
        <v>0.316712962962963</v>
      </c>
      <c r="D666" s="4"/>
      <c r="E666" s="143"/>
      <c r="F666" s="149"/>
      <c r="G666" s="147"/>
      <c r="H666" s="151"/>
      <c r="I666" s="4"/>
      <c r="J666" s="4"/>
      <c r="K666" s="4" t="s">
        <v>622</v>
      </c>
      <c r="L666" s="145">
        <v>44537.0</v>
      </c>
      <c r="M666" s="115">
        <v>0.5118287037037037</v>
      </c>
      <c r="N666" s="4"/>
      <c r="O666" s="4"/>
      <c r="P666" s="116" t="b">
        <f>IFNA(IF(VLOOKUP($A666,'Add from APT'!$AA$2:$AC808,3,FALSE)&gt;0,TRUE,FALSE),"ER - NOT IN APT")</f>
        <v>0</v>
      </c>
      <c r="Q666" s="82" t="str">
        <f>IF(ISLOGICAL(P666),IF(P666,"ER - REPS IN APT", IFNA(VLOOKUP($A666,RAW_APT!$A$3:$M808,7,FALSE),"ER - NOT IN APT")),P666)</f>
        <v>Result</v>
      </c>
      <c r="R666" s="117" t="b">
        <f t="shared" si="2"/>
        <v>1</v>
      </c>
      <c r="S666" s="116">
        <f t="shared" si="3"/>
        <v>1</v>
      </c>
      <c r="T666" s="148">
        <v>0.0</v>
      </c>
      <c r="U666" s="149"/>
      <c r="V666" s="147"/>
      <c r="W666" s="147"/>
      <c r="X666" s="120" t="b">
        <f t="shared" si="4"/>
        <v>0</v>
      </c>
      <c r="Y666" s="121" t="b">
        <v>0</v>
      </c>
      <c r="Z666" s="122" t="str">
        <f t="shared" si="5"/>
        <v/>
      </c>
      <c r="AA666" s="122" t="b">
        <f t="shared" si="6"/>
        <v>0</v>
      </c>
      <c r="AB666" s="147" t="b">
        <v>0</v>
      </c>
      <c r="AC666" s="148">
        <v>522.0</v>
      </c>
      <c r="AD666" s="149" t="b">
        <v>1</v>
      </c>
      <c r="AE666" s="125" t="str">
        <f t="shared" si="7"/>
        <v/>
      </c>
      <c r="AF666" s="117" t="b">
        <f t="shared" si="8"/>
        <v>0</v>
      </c>
      <c r="AG666" s="126" t="b">
        <f t="shared" si="9"/>
        <v>0</v>
      </c>
      <c r="AH666" s="148"/>
      <c r="AI666" s="150"/>
      <c r="AJ666" s="146"/>
      <c r="AK666" s="83" t="str">
        <f t="shared" si="10"/>
        <v>Negative</v>
      </c>
      <c r="AL666" s="147"/>
      <c r="AM666" s="83" t="s">
        <v>373</v>
      </c>
      <c r="AN666" s="83" t="s">
        <v>1282</v>
      </c>
      <c r="AO666" s="83" t="str">
        <f>IFERROR(__xludf.DUMMYFUNCTION("IF($AG666, ""DELETED"",TRIM(JOIN("" "",D666:E666)))"),"")</f>
        <v/>
      </c>
      <c r="AP666" s="83" t="str">
        <f t="shared" ref="AP666:AQ666" si="690">IF($AG666, "DELETED", TRIM(CONCATENATE(F666,I666,U666)))</f>
        <v/>
      </c>
      <c r="AQ666" s="83" t="str">
        <f t="shared" si="690"/>
        <v/>
      </c>
      <c r="AR666" s="83" t="str">
        <f>IFERROR(__xludf.DUMMYFUNCTION("IF($AG666, ""DELETED"", TRIM(JOIN("" "",AP666,AQ666)))"),"")</f>
        <v/>
      </c>
      <c r="AS666" s="127"/>
      <c r="AT666" s="128" t="b">
        <f t="shared" si="12"/>
        <v>0</v>
      </c>
      <c r="AU666" s="128" t="str">
        <f t="shared" si="13"/>
        <v/>
      </c>
      <c r="AV666" s="128" t="str">
        <f t="shared" si="14"/>
        <v/>
      </c>
      <c r="AW666" s="128" t="str">
        <f t="shared" si="15"/>
        <v/>
      </c>
      <c r="AX666" s="129" t="str">
        <f t="shared" si="16"/>
        <v/>
      </c>
      <c r="AY666" s="143"/>
      <c r="AZ666" s="130"/>
      <c r="BA666" s="131" t="str">
        <f t="shared" si="17"/>
        <v/>
      </c>
      <c r="BB666" s="143"/>
      <c r="BC666" s="143"/>
      <c r="BD666" s="132"/>
      <c r="BE666" s="141"/>
      <c r="BF666" s="134" t="str">
        <f t="shared" si="18"/>
        <v/>
      </c>
      <c r="BG666" s="135" t="str">
        <f t="shared" si="19"/>
        <v>FLB3421__44537_0.316712962962963___Negative_44537_0.511828703703704_</v>
      </c>
      <c r="BH666" s="136" t="str">
        <f t="shared" si="20"/>
        <v/>
      </c>
      <c r="BI666" s="141" t="s">
        <v>1736</v>
      </c>
      <c r="BJ666" s="137" t="str">
        <f t="shared" si="21"/>
        <v>FLE701</v>
      </c>
      <c r="BK666" s="138" t="b">
        <f t="shared" si="22"/>
        <v>0</v>
      </c>
      <c r="BL666" s="137" t="str">
        <f t="shared" si="23"/>
        <v/>
      </c>
      <c r="BM666" s="132"/>
      <c r="BN666" s="8" t="b">
        <f t="shared" si="24"/>
        <v>1</v>
      </c>
      <c r="BO666" s="139" t="b">
        <f t="shared" si="25"/>
        <v>0</v>
      </c>
      <c r="BP666" s="140" t="b">
        <f t="shared" si="26"/>
        <v>1</v>
      </c>
      <c r="BQ666" s="4"/>
      <c r="BR666" s="4" t="str">
        <f t="shared" si="27"/>
        <v/>
      </c>
      <c r="BS666" s="4"/>
      <c r="BT666" s="4"/>
    </row>
    <row r="667">
      <c r="A667" s="4" t="s">
        <v>1737</v>
      </c>
      <c r="B667" s="144">
        <v>44537.0</v>
      </c>
      <c r="C667" s="115">
        <v>0.318587962962963</v>
      </c>
      <c r="D667" s="4"/>
      <c r="E667" s="143"/>
      <c r="F667" s="4"/>
      <c r="G667" s="4"/>
      <c r="H667" s="151"/>
      <c r="I667" s="4"/>
      <c r="J667" s="4"/>
      <c r="K667" s="4" t="s">
        <v>622</v>
      </c>
      <c r="L667" s="145">
        <v>44537.0</v>
      </c>
      <c r="M667" s="115">
        <v>0.5118287037037037</v>
      </c>
      <c r="N667" s="4"/>
      <c r="O667" s="4"/>
      <c r="P667" s="116" t="b">
        <f>IFNA(IF(VLOOKUP($A667,'Add from APT'!$AA$2:$AC808,3,FALSE)&gt;0,TRUE,FALSE),"ER - NOT IN APT")</f>
        <v>0</v>
      </c>
      <c r="Q667" s="82" t="str">
        <f>IF(ISLOGICAL(P667),IF(P667,"ER - REPS IN APT", IFNA(VLOOKUP($A667,RAW_APT!$A$3:$M808,7,FALSE),"ER - NOT IN APT")),P667)</f>
        <v>Result</v>
      </c>
      <c r="R667" s="117" t="b">
        <f t="shared" si="2"/>
        <v>1</v>
      </c>
      <c r="S667" s="116">
        <f t="shared" si="3"/>
        <v>1</v>
      </c>
      <c r="T667" s="146"/>
      <c r="U667" s="147"/>
      <c r="V667" s="147"/>
      <c r="W667" s="147"/>
      <c r="X667" s="120" t="b">
        <f t="shared" si="4"/>
        <v>0</v>
      </c>
      <c r="Y667" s="121" t="b">
        <v>0</v>
      </c>
      <c r="Z667" s="122" t="str">
        <f t="shared" si="5"/>
        <v/>
      </c>
      <c r="AA667" s="122" t="b">
        <f t="shared" si="6"/>
        <v>0</v>
      </c>
      <c r="AB667" s="147" t="b">
        <v>0</v>
      </c>
      <c r="AC667" s="148">
        <v>62.0</v>
      </c>
      <c r="AD667" s="149" t="b">
        <v>0</v>
      </c>
      <c r="AE667" s="125" t="str">
        <f t="shared" si="7"/>
        <v/>
      </c>
      <c r="AF667" s="117" t="b">
        <f t="shared" si="8"/>
        <v>0</v>
      </c>
      <c r="AG667" s="126" t="b">
        <f t="shared" si="9"/>
        <v>0</v>
      </c>
      <c r="AH667" s="148"/>
      <c r="AI667" s="150"/>
      <c r="AJ667" s="146"/>
      <c r="AK667" s="83" t="str">
        <f t="shared" si="10"/>
        <v>Negative</v>
      </c>
      <c r="AL667" s="147"/>
      <c r="AM667" s="83" t="s">
        <v>373</v>
      </c>
      <c r="AN667" s="83" t="s">
        <v>305</v>
      </c>
      <c r="AO667" s="83" t="str">
        <f>IFERROR(__xludf.DUMMYFUNCTION("IF($AG667, ""DELETED"",TRIM(JOIN("" "",D667:E667)))"),"")</f>
        <v/>
      </c>
      <c r="AP667" s="83" t="str">
        <f t="shared" ref="AP667:AQ667" si="691">IF($AG667, "DELETED", TRIM(CONCATENATE(F667,I667,U667)))</f>
        <v/>
      </c>
      <c r="AQ667" s="83" t="str">
        <f t="shared" si="691"/>
        <v/>
      </c>
      <c r="AR667" s="83" t="str">
        <f>IFERROR(__xludf.DUMMYFUNCTION("IF($AG667, ""DELETED"", TRIM(JOIN("" "",AP667,AQ667)))"),"")</f>
        <v/>
      </c>
      <c r="AS667" s="127"/>
      <c r="AT667" s="128" t="b">
        <f t="shared" si="12"/>
        <v>0</v>
      </c>
      <c r="AU667" s="128" t="str">
        <f t="shared" si="13"/>
        <v/>
      </c>
      <c r="AV667" s="128" t="str">
        <f t="shared" si="14"/>
        <v/>
      </c>
      <c r="AW667" s="128" t="str">
        <f t="shared" si="15"/>
        <v/>
      </c>
      <c r="AX667" s="129" t="str">
        <f t="shared" si="16"/>
        <v/>
      </c>
      <c r="AY667" s="143"/>
      <c r="AZ667" s="130"/>
      <c r="BA667" s="131" t="str">
        <f t="shared" si="17"/>
        <v/>
      </c>
      <c r="BB667" s="143"/>
      <c r="BC667" s="143"/>
      <c r="BD667" s="132"/>
      <c r="BE667" s="141"/>
      <c r="BF667" s="134" t="str">
        <f t="shared" si="18"/>
        <v/>
      </c>
      <c r="BG667" s="135" t="str">
        <f t="shared" si="19"/>
        <v>FLB3381__44537_0.318587962962963___Negative_44537_0.511828703703704_</v>
      </c>
      <c r="BH667" s="136" t="str">
        <f t="shared" si="20"/>
        <v/>
      </c>
      <c r="BI667" s="141" t="s">
        <v>1738</v>
      </c>
      <c r="BJ667" s="137" t="str">
        <f t="shared" si="21"/>
        <v>FLE702</v>
      </c>
      <c r="BK667" s="138" t="b">
        <f t="shared" si="22"/>
        <v>0</v>
      </c>
      <c r="BL667" s="137" t="str">
        <f t="shared" si="23"/>
        <v/>
      </c>
      <c r="BM667" s="132"/>
      <c r="BN667" s="8" t="b">
        <f t="shared" si="24"/>
        <v>1</v>
      </c>
      <c r="BO667" s="139" t="b">
        <f t="shared" si="25"/>
        <v>0</v>
      </c>
      <c r="BP667" s="140" t="b">
        <f t="shared" si="26"/>
        <v>1</v>
      </c>
      <c r="BQ667" s="4"/>
      <c r="BR667" s="4" t="str">
        <f t="shared" si="27"/>
        <v/>
      </c>
      <c r="BS667" s="4"/>
      <c r="BT667" s="4"/>
    </row>
    <row r="668">
      <c r="A668" s="4" t="s">
        <v>1739</v>
      </c>
      <c r="B668" s="144">
        <v>44537.0</v>
      </c>
      <c r="C668" s="115">
        <v>0.37193287037037037</v>
      </c>
      <c r="D668" s="4"/>
      <c r="E668" s="143"/>
      <c r="F668" s="4"/>
      <c r="G668" s="4"/>
      <c r="H668" s="151"/>
      <c r="I668" s="4"/>
      <c r="J668" s="4"/>
      <c r="K668" s="4" t="s">
        <v>622</v>
      </c>
      <c r="L668" s="145">
        <v>44537.0</v>
      </c>
      <c r="M668" s="115">
        <v>0.5118287037037037</v>
      </c>
      <c r="N668" s="4"/>
      <c r="O668" s="4"/>
      <c r="P668" s="116" t="b">
        <f>IFNA(IF(VLOOKUP($A668,'Add from APT'!$AA$2:$AC808,3,FALSE)&gt;0,TRUE,FALSE),"ER - NOT IN APT")</f>
        <v>0</v>
      </c>
      <c r="Q668" s="82" t="str">
        <f>IF(ISLOGICAL(P668),IF(P668,"ER - REPS IN APT", IFNA(VLOOKUP($A668,RAW_APT!$A$3:$M808,7,FALSE),"ER - NOT IN APT")),P668)</f>
        <v>Result</v>
      </c>
      <c r="R668" s="117" t="b">
        <f t="shared" si="2"/>
        <v>1</v>
      </c>
      <c r="S668" s="116">
        <f t="shared" si="3"/>
        <v>1</v>
      </c>
      <c r="T668" s="146"/>
      <c r="U668" s="147"/>
      <c r="V668" s="147"/>
      <c r="W668" s="147"/>
      <c r="X668" s="120" t="b">
        <f t="shared" si="4"/>
        <v>0</v>
      </c>
      <c r="Y668" s="121" t="b">
        <v>0</v>
      </c>
      <c r="Z668" s="122" t="str">
        <f t="shared" si="5"/>
        <v/>
      </c>
      <c r="AA668" s="122" t="b">
        <f t="shared" si="6"/>
        <v>0</v>
      </c>
      <c r="AB668" s="147" t="b">
        <v>0</v>
      </c>
      <c r="AC668" s="148">
        <v>61.0</v>
      </c>
      <c r="AD668" s="149" t="b">
        <v>0</v>
      </c>
      <c r="AE668" s="125" t="str">
        <f t="shared" si="7"/>
        <v/>
      </c>
      <c r="AF668" s="117" t="b">
        <f t="shared" si="8"/>
        <v>0</v>
      </c>
      <c r="AG668" s="126" t="b">
        <f t="shared" si="9"/>
        <v>0</v>
      </c>
      <c r="AH668" s="148"/>
      <c r="AI668" s="150"/>
      <c r="AJ668" s="146"/>
      <c r="AK668" s="83" t="str">
        <f t="shared" si="10"/>
        <v>Negative</v>
      </c>
      <c r="AL668" s="147"/>
      <c r="AM668" s="83" t="s">
        <v>373</v>
      </c>
      <c r="AN668" s="83" t="s">
        <v>368</v>
      </c>
      <c r="AO668" s="83" t="str">
        <f>IFERROR(__xludf.DUMMYFUNCTION("IF($AG668, ""DELETED"",TRIM(JOIN("" "",D668:E668)))"),"")</f>
        <v/>
      </c>
      <c r="AP668" s="83" t="str">
        <f t="shared" ref="AP668:AQ668" si="692">IF($AG668, "DELETED", TRIM(CONCATENATE(F668,I668,U668)))</f>
        <v/>
      </c>
      <c r="AQ668" s="83" t="str">
        <f t="shared" si="692"/>
        <v/>
      </c>
      <c r="AR668" s="83" t="str">
        <f>IFERROR(__xludf.DUMMYFUNCTION("IF($AG668, ""DELETED"", TRIM(JOIN("" "",AP668,AQ668)))"),"")</f>
        <v/>
      </c>
      <c r="AS668" s="127"/>
      <c r="AT668" s="128" t="b">
        <f t="shared" si="12"/>
        <v>0</v>
      </c>
      <c r="AU668" s="128" t="str">
        <f t="shared" si="13"/>
        <v/>
      </c>
      <c r="AV668" s="128" t="str">
        <f t="shared" si="14"/>
        <v/>
      </c>
      <c r="AW668" s="128" t="str">
        <f t="shared" si="15"/>
        <v/>
      </c>
      <c r="AX668" s="129" t="str">
        <f t="shared" si="16"/>
        <v/>
      </c>
      <c r="AY668" s="143"/>
      <c r="AZ668" s="130"/>
      <c r="BA668" s="131" t="str">
        <f t="shared" si="17"/>
        <v/>
      </c>
      <c r="BB668" s="143"/>
      <c r="BC668" s="143"/>
      <c r="BD668" s="132"/>
      <c r="BE668" s="141"/>
      <c r="BF668" s="134" t="str">
        <f t="shared" si="18"/>
        <v/>
      </c>
      <c r="BG668" s="135" t="str">
        <f t="shared" si="19"/>
        <v>FLB3784__44537_0.37193287037037___Negative_44537_0.511828703703704_</v>
      </c>
      <c r="BH668" s="136" t="str">
        <f t="shared" si="20"/>
        <v/>
      </c>
      <c r="BI668" s="141" t="s">
        <v>1740</v>
      </c>
      <c r="BJ668" s="137" t="str">
        <f t="shared" si="21"/>
        <v>FLE703</v>
      </c>
      <c r="BK668" s="138" t="b">
        <f t="shared" si="22"/>
        <v>0</v>
      </c>
      <c r="BL668" s="137" t="str">
        <f t="shared" si="23"/>
        <v/>
      </c>
      <c r="BM668" s="132"/>
      <c r="BN668" s="8" t="b">
        <f t="shared" si="24"/>
        <v>1</v>
      </c>
      <c r="BO668" s="139" t="b">
        <f t="shared" si="25"/>
        <v>0</v>
      </c>
      <c r="BP668" s="140" t="b">
        <f t="shared" si="26"/>
        <v>1</v>
      </c>
      <c r="BQ668" s="4"/>
      <c r="BR668" s="4" t="str">
        <f t="shared" si="27"/>
        <v/>
      </c>
      <c r="BS668" s="4"/>
      <c r="BT668" s="4"/>
    </row>
    <row r="669">
      <c r="A669" s="4" t="s">
        <v>1741</v>
      </c>
      <c r="B669" s="144">
        <v>44537.0</v>
      </c>
      <c r="C669" s="115">
        <v>0.3943402777777778</v>
      </c>
      <c r="D669" s="4"/>
      <c r="E669" s="143"/>
      <c r="F669" s="4"/>
      <c r="G669" s="4"/>
      <c r="H669" s="151"/>
      <c r="I669" s="4"/>
      <c r="J669" s="4"/>
      <c r="K669" s="4" t="s">
        <v>622</v>
      </c>
      <c r="L669" s="145">
        <v>44537.0</v>
      </c>
      <c r="M669" s="115">
        <v>0.5118287037037037</v>
      </c>
      <c r="N669" s="4"/>
      <c r="O669" s="4"/>
      <c r="P669" s="116" t="b">
        <f>IFNA(IF(VLOOKUP($A669,'Add from APT'!$AA$2:$AC808,3,FALSE)&gt;0,TRUE,FALSE),"ER - NOT IN APT")</f>
        <v>0</v>
      </c>
      <c r="Q669" s="82" t="str">
        <f>IF(ISLOGICAL(P669),IF(P669,"ER - REPS IN APT", IFNA(VLOOKUP($A669,RAW_APT!$A$3:$M808,7,FALSE),"ER - NOT IN APT")),P669)</f>
        <v>Result</v>
      </c>
      <c r="R669" s="117" t="b">
        <f t="shared" si="2"/>
        <v>1</v>
      </c>
      <c r="S669" s="116">
        <f t="shared" si="3"/>
        <v>1</v>
      </c>
      <c r="T669" s="146"/>
      <c r="U669" s="147"/>
      <c r="V669" s="147"/>
      <c r="W669" s="147"/>
      <c r="X669" s="120" t="b">
        <f t="shared" si="4"/>
        <v>0</v>
      </c>
      <c r="Y669" s="121" t="b">
        <v>0</v>
      </c>
      <c r="Z669" s="122" t="str">
        <f t="shared" si="5"/>
        <v/>
      </c>
      <c r="AA669" s="122" t="b">
        <f t="shared" si="6"/>
        <v>0</v>
      </c>
      <c r="AB669" s="147" t="b">
        <v>0</v>
      </c>
      <c r="AC669" s="148">
        <v>60.0</v>
      </c>
      <c r="AD669" s="149" t="b">
        <v>0</v>
      </c>
      <c r="AE669" s="125" t="str">
        <f t="shared" si="7"/>
        <v/>
      </c>
      <c r="AF669" s="117" t="b">
        <f t="shared" si="8"/>
        <v>0</v>
      </c>
      <c r="AG669" s="126" t="b">
        <f t="shared" si="9"/>
        <v>0</v>
      </c>
      <c r="AH669" s="148"/>
      <c r="AI669" s="150"/>
      <c r="AJ669" s="146"/>
      <c r="AK669" s="83" t="str">
        <f t="shared" si="10"/>
        <v>Negative</v>
      </c>
      <c r="AL669" s="147"/>
      <c r="AM669" s="83" t="s">
        <v>373</v>
      </c>
      <c r="AN669" s="83" t="s">
        <v>396</v>
      </c>
      <c r="AO669" s="83" t="str">
        <f>IFERROR(__xludf.DUMMYFUNCTION("IF($AG669, ""DELETED"",TRIM(JOIN("" "",D669:E669)))"),"")</f>
        <v/>
      </c>
      <c r="AP669" s="83" t="str">
        <f t="shared" ref="AP669:AQ669" si="693">IF($AG669, "DELETED", TRIM(CONCATENATE(F669,I669,U669)))</f>
        <v/>
      </c>
      <c r="AQ669" s="83" t="str">
        <f t="shared" si="693"/>
        <v/>
      </c>
      <c r="AR669" s="83" t="str">
        <f>IFERROR(__xludf.DUMMYFUNCTION("IF($AG669, ""DELETED"", TRIM(JOIN("" "",AP669,AQ669)))"),"")</f>
        <v/>
      </c>
      <c r="AS669" s="127"/>
      <c r="AT669" s="128" t="b">
        <f t="shared" si="12"/>
        <v>0</v>
      </c>
      <c r="AU669" s="128" t="str">
        <f t="shared" si="13"/>
        <v/>
      </c>
      <c r="AV669" s="128" t="str">
        <f t="shared" si="14"/>
        <v/>
      </c>
      <c r="AW669" s="128" t="str">
        <f t="shared" si="15"/>
        <v/>
      </c>
      <c r="AX669" s="129" t="str">
        <f t="shared" si="16"/>
        <v/>
      </c>
      <c r="AY669" s="143"/>
      <c r="AZ669" s="130"/>
      <c r="BA669" s="131" t="str">
        <f t="shared" si="17"/>
        <v/>
      </c>
      <c r="BB669" s="143"/>
      <c r="BC669" s="143"/>
      <c r="BD669" s="132"/>
      <c r="BE669" s="141"/>
      <c r="BF669" s="134" t="str">
        <f t="shared" si="18"/>
        <v/>
      </c>
      <c r="BG669" s="135" t="str">
        <f t="shared" si="19"/>
        <v>FLB3753__44537_0.394340277777778___Negative_44537_0.511828703703704_</v>
      </c>
      <c r="BH669" s="136" t="str">
        <f t="shared" si="20"/>
        <v/>
      </c>
      <c r="BI669" s="141" t="s">
        <v>1742</v>
      </c>
      <c r="BJ669" s="137" t="str">
        <f t="shared" si="21"/>
        <v>FLE704</v>
      </c>
      <c r="BK669" s="138" t="b">
        <f t="shared" si="22"/>
        <v>0</v>
      </c>
      <c r="BL669" s="137" t="str">
        <f t="shared" si="23"/>
        <v/>
      </c>
      <c r="BM669" s="132"/>
      <c r="BN669" s="8" t="b">
        <f t="shared" si="24"/>
        <v>1</v>
      </c>
      <c r="BO669" s="139" t="b">
        <f t="shared" si="25"/>
        <v>0</v>
      </c>
      <c r="BP669" s="140" t="b">
        <f t="shared" si="26"/>
        <v>1</v>
      </c>
      <c r="BQ669" s="4"/>
      <c r="BR669" s="4" t="str">
        <f t="shared" si="27"/>
        <v/>
      </c>
      <c r="BS669" s="4"/>
      <c r="BT669" s="4"/>
    </row>
    <row r="670">
      <c r="A670" s="4" t="s">
        <v>1743</v>
      </c>
      <c r="B670" s="144">
        <v>44537.0</v>
      </c>
      <c r="C670" s="115">
        <v>0.4013541666666667</v>
      </c>
      <c r="D670" s="4"/>
      <c r="E670" s="143"/>
      <c r="F670" s="4"/>
      <c r="G670" s="4"/>
      <c r="H670" s="151"/>
      <c r="I670" s="4"/>
      <c r="J670" s="4"/>
      <c r="K670" s="4" t="s">
        <v>622</v>
      </c>
      <c r="L670" s="145">
        <v>44537.0</v>
      </c>
      <c r="M670" s="115">
        <v>0.5118287037037037</v>
      </c>
      <c r="N670" s="4"/>
      <c r="O670" s="4"/>
      <c r="P670" s="116" t="b">
        <f>IFNA(IF(VLOOKUP($A670,'Add from APT'!$AA$2:$AC808,3,FALSE)&gt;0,TRUE,FALSE),"ER - NOT IN APT")</f>
        <v>1</v>
      </c>
      <c r="Q670" s="82" t="str">
        <f>IF(ISLOGICAL(P670),IF(P670,"ER - REPS IN APT", IFNA(VLOOKUP($A670,RAW_APT!$A$3:$M808,7,FALSE),"ER - NOT IN APT")),P670)</f>
        <v>ER - REPS IN APT</v>
      </c>
      <c r="R670" s="117" t="b">
        <f t="shared" si="2"/>
        <v>1</v>
      </c>
      <c r="S670" s="116">
        <f t="shared" si="3"/>
        <v>1</v>
      </c>
      <c r="T670" s="146"/>
      <c r="U670" s="147"/>
      <c r="V670" s="147"/>
      <c r="W670" s="147"/>
      <c r="X670" s="120" t="b">
        <f t="shared" si="4"/>
        <v>0</v>
      </c>
      <c r="Y670" s="121" t="b">
        <v>0</v>
      </c>
      <c r="Z670" s="122" t="str">
        <f t="shared" si="5"/>
        <v/>
      </c>
      <c r="AA670" s="122" t="b">
        <f t="shared" si="6"/>
        <v>0</v>
      </c>
      <c r="AB670" s="147" t="b">
        <v>0</v>
      </c>
      <c r="AC670" s="148">
        <v>59.0</v>
      </c>
      <c r="AD670" s="149" t="b">
        <v>0</v>
      </c>
      <c r="AE670" s="125" t="str">
        <f t="shared" si="7"/>
        <v/>
      </c>
      <c r="AF670" s="117" t="b">
        <f t="shared" si="8"/>
        <v>0</v>
      </c>
      <c r="AG670" s="126" t="b">
        <f t="shared" si="9"/>
        <v>0</v>
      </c>
      <c r="AH670" s="148"/>
      <c r="AI670" s="150"/>
      <c r="AJ670" s="146"/>
      <c r="AK670" s="83" t="str">
        <f t="shared" si="10"/>
        <v>Negative</v>
      </c>
      <c r="AL670" s="147"/>
      <c r="AM670" s="83" t="s">
        <v>373</v>
      </c>
      <c r="AN670" s="83" t="s">
        <v>695</v>
      </c>
      <c r="AO670" s="83" t="str">
        <f>IFERROR(__xludf.DUMMYFUNCTION("IF($AG670, ""DELETED"",TRIM(JOIN("" "",D670:E670)))"),"")</f>
        <v/>
      </c>
      <c r="AP670" s="83" t="str">
        <f t="shared" ref="AP670:AQ670" si="694">IF($AG670, "DELETED", TRIM(CONCATENATE(F670,I670,U670)))</f>
        <v/>
      </c>
      <c r="AQ670" s="83" t="str">
        <f t="shared" si="694"/>
        <v/>
      </c>
      <c r="AR670" s="83" t="str">
        <f>IFERROR(__xludf.DUMMYFUNCTION("IF($AG670, ""DELETED"", TRIM(JOIN("" "",AP670,AQ670)))"),"")</f>
        <v/>
      </c>
      <c r="AS670" s="127"/>
      <c r="AT670" s="128" t="b">
        <f t="shared" si="12"/>
        <v>0</v>
      </c>
      <c r="AU670" s="128" t="str">
        <f t="shared" si="13"/>
        <v/>
      </c>
      <c r="AV670" s="128" t="str">
        <f t="shared" si="14"/>
        <v/>
      </c>
      <c r="AW670" s="128" t="str">
        <f t="shared" si="15"/>
        <v/>
      </c>
      <c r="AX670" s="129" t="str">
        <f t="shared" si="16"/>
        <v/>
      </c>
      <c r="AY670" s="143"/>
      <c r="AZ670" s="130"/>
      <c r="BA670" s="131" t="str">
        <f t="shared" si="17"/>
        <v/>
      </c>
      <c r="BB670" s="143"/>
      <c r="BC670" s="143"/>
      <c r="BD670" s="132"/>
      <c r="BE670" s="141"/>
      <c r="BF670" s="134" t="str">
        <f t="shared" si="18"/>
        <v/>
      </c>
      <c r="BG670" s="135" t="str">
        <f t="shared" si="19"/>
        <v>FLB3440__44537_0.401354166666667___Negative_44537_0.511828703703704_</v>
      </c>
      <c r="BH670" s="136" t="str">
        <f t="shared" si="20"/>
        <v/>
      </c>
      <c r="BI670" s="141" t="s">
        <v>1744</v>
      </c>
      <c r="BJ670" s="137" t="str">
        <f t="shared" si="21"/>
        <v>FLE705</v>
      </c>
      <c r="BK670" s="138" t="b">
        <f t="shared" si="22"/>
        <v>0</v>
      </c>
      <c r="BL670" s="137" t="str">
        <f t="shared" si="23"/>
        <v/>
      </c>
      <c r="BM670" s="132"/>
      <c r="BN670" s="8" t="b">
        <f t="shared" si="24"/>
        <v>1</v>
      </c>
      <c r="BO670" s="139" t="b">
        <f t="shared" si="25"/>
        <v>0</v>
      </c>
      <c r="BP670" s="140" t="b">
        <f t="shared" si="26"/>
        <v>1</v>
      </c>
      <c r="BQ670" s="4"/>
      <c r="BR670" s="4" t="str">
        <f t="shared" si="27"/>
        <v/>
      </c>
      <c r="BS670" s="4"/>
      <c r="BT670" s="4"/>
    </row>
    <row r="671">
      <c r="A671" s="143" t="s">
        <v>1745</v>
      </c>
      <c r="B671" s="144">
        <v>44538.0</v>
      </c>
      <c r="C671" s="115">
        <v>0.21475694444444443</v>
      </c>
      <c r="D671" s="4"/>
      <c r="E671" s="143"/>
      <c r="F671" s="149"/>
      <c r="G671" s="149"/>
      <c r="H671" s="151"/>
      <c r="I671" s="4"/>
      <c r="J671" s="4"/>
      <c r="K671" s="4" t="s">
        <v>622</v>
      </c>
      <c r="L671" s="145">
        <v>44538.0</v>
      </c>
      <c r="M671" s="115">
        <v>0.4005324074074074</v>
      </c>
      <c r="N671" s="4"/>
      <c r="O671" s="4"/>
      <c r="P671" s="116" t="b">
        <f>IFNA(IF(VLOOKUP($A671,'Add from APT'!$AA$2:$AC808,3,FALSE)&gt;0,TRUE,FALSE),"ER - NOT IN APT")</f>
        <v>0</v>
      </c>
      <c r="Q671" s="82" t="str">
        <f>IF(ISLOGICAL(P671),IF(P671,"ER - REPS IN APT", IFNA(VLOOKUP($A671,RAW_APT!$A$3:$M808,7,FALSE),"ER - NOT IN APT")),P671)</f>
        <v>Result</v>
      </c>
      <c r="R671" s="117" t="b">
        <f t="shared" si="2"/>
        <v>1</v>
      </c>
      <c r="S671" s="116">
        <f t="shared" si="3"/>
        <v>1</v>
      </c>
      <c r="T671" s="148">
        <v>0.0</v>
      </c>
      <c r="U671" s="149"/>
      <c r="V671" s="149"/>
      <c r="W671" s="147"/>
      <c r="X671" s="120" t="b">
        <f t="shared" si="4"/>
        <v>0</v>
      </c>
      <c r="Y671" s="121" t="b">
        <v>0</v>
      </c>
      <c r="Z671" s="122" t="str">
        <f t="shared" si="5"/>
        <v/>
      </c>
      <c r="AA671" s="122" t="b">
        <f t="shared" si="6"/>
        <v>0</v>
      </c>
      <c r="AB671" s="147" t="b">
        <v>0</v>
      </c>
      <c r="AC671" s="148">
        <v>521.0</v>
      </c>
      <c r="AD671" s="149" t="b">
        <v>1</v>
      </c>
      <c r="AE671" s="125" t="str">
        <f t="shared" si="7"/>
        <v/>
      </c>
      <c r="AF671" s="117" t="b">
        <f t="shared" si="8"/>
        <v>0</v>
      </c>
      <c r="AG671" s="126" t="b">
        <f t="shared" si="9"/>
        <v>0</v>
      </c>
      <c r="AH671" s="148"/>
      <c r="AI671" s="150"/>
      <c r="AJ671" s="146"/>
      <c r="AK671" s="83" t="str">
        <f t="shared" si="10"/>
        <v>Negative</v>
      </c>
      <c r="AL671" s="147"/>
      <c r="AM671" s="83" t="s">
        <v>373</v>
      </c>
      <c r="AN671" s="83" t="s">
        <v>877</v>
      </c>
      <c r="AO671" s="83" t="str">
        <f>IFERROR(__xludf.DUMMYFUNCTION("IF($AG671, ""DELETED"",TRIM(JOIN("" "",D671:E671)))"),"")</f>
        <v/>
      </c>
      <c r="AP671" s="83" t="str">
        <f t="shared" ref="AP671:AQ671" si="695">IF($AG671, "DELETED", TRIM(CONCATENATE(F671,I671,U671)))</f>
        <v/>
      </c>
      <c r="AQ671" s="83" t="str">
        <f t="shared" si="695"/>
        <v/>
      </c>
      <c r="AR671" s="83" t="str">
        <f>IFERROR(__xludf.DUMMYFUNCTION("IF($AG671, ""DELETED"", TRIM(JOIN("" "",AP671,AQ671)))"),"")</f>
        <v/>
      </c>
      <c r="AS671" s="127"/>
      <c r="AT671" s="128" t="b">
        <f t="shared" si="12"/>
        <v>0</v>
      </c>
      <c r="AU671" s="128" t="str">
        <f t="shared" si="13"/>
        <v/>
      </c>
      <c r="AV671" s="128" t="str">
        <f t="shared" si="14"/>
        <v/>
      </c>
      <c r="AW671" s="128" t="str">
        <f t="shared" si="15"/>
        <v/>
      </c>
      <c r="AX671" s="129" t="str">
        <f t="shared" si="16"/>
        <v/>
      </c>
      <c r="AY671" s="143"/>
      <c r="AZ671" s="130"/>
      <c r="BA671" s="131" t="str">
        <f t="shared" si="17"/>
        <v/>
      </c>
      <c r="BB671" s="143"/>
      <c r="BC671" s="143"/>
      <c r="BD671" s="132"/>
      <c r="BE671" s="141"/>
      <c r="BF671" s="134" t="str">
        <f t="shared" si="18"/>
        <v/>
      </c>
      <c r="BG671" s="135" t="str">
        <f t="shared" si="19"/>
        <v>FLB3446__44538_0.214756944444444___Negative_44538_0.400532407407407_</v>
      </c>
      <c r="BH671" s="136" t="str">
        <f t="shared" si="20"/>
        <v/>
      </c>
      <c r="BI671" s="141" t="s">
        <v>1746</v>
      </c>
      <c r="BJ671" s="137" t="str">
        <f t="shared" si="21"/>
        <v>FLE706</v>
      </c>
      <c r="BK671" s="138" t="b">
        <f t="shared" si="22"/>
        <v>0</v>
      </c>
      <c r="BL671" s="137" t="str">
        <f t="shared" si="23"/>
        <v/>
      </c>
      <c r="BM671" s="132"/>
      <c r="BN671" s="8" t="b">
        <f t="shared" si="24"/>
        <v>1</v>
      </c>
      <c r="BO671" s="139" t="b">
        <f t="shared" si="25"/>
        <v>0</v>
      </c>
      <c r="BP671" s="140" t="b">
        <f t="shared" si="26"/>
        <v>1</v>
      </c>
      <c r="BQ671" s="4"/>
      <c r="BR671" s="4" t="str">
        <f t="shared" si="27"/>
        <v/>
      </c>
      <c r="BS671" s="4"/>
      <c r="BT671" s="4"/>
    </row>
    <row r="672">
      <c r="A672" s="143" t="s">
        <v>1747</v>
      </c>
      <c r="B672" s="144">
        <v>44538.0</v>
      </c>
      <c r="C672" s="115">
        <v>0.21524305555555556</v>
      </c>
      <c r="D672" s="4"/>
      <c r="E672" s="143"/>
      <c r="F672" s="149"/>
      <c r="G672" s="147"/>
      <c r="H672" s="4"/>
      <c r="I672" s="4"/>
      <c r="J672" s="4"/>
      <c r="K672" s="4" t="s">
        <v>622</v>
      </c>
      <c r="L672" s="145">
        <v>44538.0</v>
      </c>
      <c r="M672" s="115">
        <v>0.4005324074074074</v>
      </c>
      <c r="N672" s="4"/>
      <c r="O672" s="4"/>
      <c r="P672" s="116" t="b">
        <f>IFNA(IF(VLOOKUP($A672,'Add from APT'!$AA$2:$AC808,3,FALSE)&gt;0,TRUE,FALSE),"ER - NOT IN APT")</f>
        <v>0</v>
      </c>
      <c r="Q672" s="82" t="str">
        <f>IF(ISLOGICAL(P672),IF(P672,"ER - REPS IN APT", IFNA(VLOOKUP($A672,RAW_APT!$A$3:$M808,7,FALSE),"ER - NOT IN APT")),P672)</f>
        <v>Result</v>
      </c>
      <c r="R672" s="117" t="b">
        <f t="shared" si="2"/>
        <v>1</v>
      </c>
      <c r="S672" s="116">
        <f t="shared" si="3"/>
        <v>1</v>
      </c>
      <c r="T672" s="148">
        <v>0.0</v>
      </c>
      <c r="U672" s="149"/>
      <c r="V672" s="147"/>
      <c r="W672" s="147"/>
      <c r="X672" s="120" t="b">
        <f t="shared" si="4"/>
        <v>0</v>
      </c>
      <c r="Y672" s="121" t="b">
        <v>0</v>
      </c>
      <c r="Z672" s="122" t="str">
        <f t="shared" si="5"/>
        <v/>
      </c>
      <c r="AA672" s="122" t="b">
        <f t="shared" si="6"/>
        <v>0</v>
      </c>
      <c r="AB672" s="147" t="b">
        <v>0</v>
      </c>
      <c r="AC672" s="148">
        <v>520.0</v>
      </c>
      <c r="AD672" s="149" t="b">
        <v>1</v>
      </c>
      <c r="AE672" s="125" t="str">
        <f t="shared" si="7"/>
        <v/>
      </c>
      <c r="AF672" s="117" t="b">
        <f t="shared" si="8"/>
        <v>0</v>
      </c>
      <c r="AG672" s="126" t="b">
        <f t="shared" si="9"/>
        <v>0</v>
      </c>
      <c r="AH672" s="148"/>
      <c r="AI672" s="150"/>
      <c r="AJ672" s="146"/>
      <c r="AK672" s="83" t="str">
        <f t="shared" si="10"/>
        <v>Negative</v>
      </c>
      <c r="AL672" s="147"/>
      <c r="AM672" s="83" t="s">
        <v>373</v>
      </c>
      <c r="AN672" s="83" t="s">
        <v>978</v>
      </c>
      <c r="AO672" s="83" t="str">
        <f>IFERROR(__xludf.DUMMYFUNCTION("IF($AG672, ""DELETED"",TRIM(JOIN("" "",D672:E672)))"),"")</f>
        <v/>
      </c>
      <c r="AP672" s="83" t="str">
        <f t="shared" ref="AP672:AQ672" si="696">IF($AG672, "DELETED", TRIM(CONCATENATE(F672,I672,U672)))</f>
        <v/>
      </c>
      <c r="AQ672" s="83" t="str">
        <f t="shared" si="696"/>
        <v/>
      </c>
      <c r="AR672" s="83" t="str">
        <f>IFERROR(__xludf.DUMMYFUNCTION("IF($AG672, ""DELETED"", TRIM(JOIN("" "",AP672,AQ672)))"),"")</f>
        <v/>
      </c>
      <c r="AS672" s="127"/>
      <c r="AT672" s="128" t="b">
        <f t="shared" si="12"/>
        <v>0</v>
      </c>
      <c r="AU672" s="128" t="str">
        <f t="shared" si="13"/>
        <v/>
      </c>
      <c r="AV672" s="128" t="str">
        <f t="shared" si="14"/>
        <v/>
      </c>
      <c r="AW672" s="128" t="str">
        <f t="shared" si="15"/>
        <v/>
      </c>
      <c r="AX672" s="129" t="str">
        <f t="shared" si="16"/>
        <v/>
      </c>
      <c r="AY672" s="143"/>
      <c r="AZ672" s="130"/>
      <c r="BA672" s="131" t="str">
        <f t="shared" si="17"/>
        <v/>
      </c>
      <c r="BB672" s="143"/>
      <c r="BC672" s="143"/>
      <c r="BD672" s="132"/>
      <c r="BE672" s="141"/>
      <c r="BF672" s="134" t="str">
        <f t="shared" si="18"/>
        <v/>
      </c>
      <c r="BG672" s="135" t="str">
        <f t="shared" si="19"/>
        <v>FLB3442__44538_0.215243055555556___Negative_44538_0.400532407407407_</v>
      </c>
      <c r="BH672" s="136" t="str">
        <f t="shared" si="20"/>
        <v/>
      </c>
      <c r="BI672" s="141" t="s">
        <v>1748</v>
      </c>
      <c r="BJ672" s="137" t="str">
        <f t="shared" si="21"/>
        <v>FLE707</v>
      </c>
      <c r="BK672" s="138" t="b">
        <f t="shared" si="22"/>
        <v>0</v>
      </c>
      <c r="BL672" s="137" t="str">
        <f t="shared" si="23"/>
        <v/>
      </c>
      <c r="BM672" s="132"/>
      <c r="BN672" s="8" t="b">
        <f t="shared" si="24"/>
        <v>1</v>
      </c>
      <c r="BO672" s="139" t="b">
        <f t="shared" si="25"/>
        <v>0</v>
      </c>
      <c r="BP672" s="140" t="b">
        <f t="shared" si="26"/>
        <v>1</v>
      </c>
      <c r="BQ672" s="4"/>
      <c r="BR672" s="4" t="str">
        <f t="shared" si="27"/>
        <v/>
      </c>
      <c r="BS672" s="4"/>
      <c r="BT672" s="4"/>
    </row>
    <row r="673">
      <c r="A673" s="4" t="s">
        <v>1749</v>
      </c>
      <c r="B673" s="144">
        <v>44538.0</v>
      </c>
      <c r="C673" s="115">
        <v>0.22369212962962962</v>
      </c>
      <c r="D673" s="4"/>
      <c r="E673" s="143"/>
      <c r="F673" s="4"/>
      <c r="G673" s="4"/>
      <c r="H673" s="151"/>
      <c r="I673" s="4"/>
      <c r="J673" s="4"/>
      <c r="K673" s="4" t="s">
        <v>622</v>
      </c>
      <c r="L673" s="145">
        <v>44538.0</v>
      </c>
      <c r="M673" s="115">
        <v>0.4005324074074074</v>
      </c>
      <c r="N673" s="4"/>
      <c r="O673" s="4"/>
      <c r="P673" s="116" t="b">
        <f>IFNA(IF(VLOOKUP($A673,'Add from APT'!$AA$2:$AC808,3,FALSE)&gt;0,TRUE,FALSE),"ER - NOT IN APT")</f>
        <v>0</v>
      </c>
      <c r="Q673" s="82" t="str">
        <f>IF(ISLOGICAL(P673),IF(P673,"ER - REPS IN APT", IFNA(VLOOKUP($A673,RAW_APT!$A$3:$M808,7,FALSE),"ER - NOT IN APT")),P673)</f>
        <v>Result</v>
      </c>
      <c r="R673" s="117" t="b">
        <f t="shared" si="2"/>
        <v>1</v>
      </c>
      <c r="S673" s="116">
        <f t="shared" si="3"/>
        <v>1</v>
      </c>
      <c r="T673" s="146"/>
      <c r="U673" s="147"/>
      <c r="V673" s="147"/>
      <c r="W673" s="147"/>
      <c r="X673" s="120" t="b">
        <f t="shared" si="4"/>
        <v>0</v>
      </c>
      <c r="Y673" s="121" t="b">
        <v>0</v>
      </c>
      <c r="Z673" s="122" t="str">
        <f t="shared" si="5"/>
        <v/>
      </c>
      <c r="AA673" s="122" t="b">
        <f t="shared" si="6"/>
        <v>0</v>
      </c>
      <c r="AB673" s="147" t="b">
        <v>0</v>
      </c>
      <c r="AC673" s="148">
        <v>58.0</v>
      </c>
      <c r="AD673" s="149" t="b">
        <v>0</v>
      </c>
      <c r="AE673" s="125" t="str">
        <f t="shared" si="7"/>
        <v/>
      </c>
      <c r="AF673" s="117" t="b">
        <f t="shared" si="8"/>
        <v>0</v>
      </c>
      <c r="AG673" s="126" t="b">
        <f t="shared" si="9"/>
        <v>0</v>
      </c>
      <c r="AH673" s="148"/>
      <c r="AI673" s="150"/>
      <c r="AJ673" s="146"/>
      <c r="AK673" s="83" t="str">
        <f t="shared" si="10"/>
        <v>Negative</v>
      </c>
      <c r="AL673" s="147"/>
      <c r="AM673" s="83" t="s">
        <v>373</v>
      </c>
      <c r="AN673" s="83" t="s">
        <v>426</v>
      </c>
      <c r="AO673" s="83" t="str">
        <f>IFERROR(__xludf.DUMMYFUNCTION("IF($AG673, ""DELETED"",TRIM(JOIN("" "",D673:E673)))"),"")</f>
        <v/>
      </c>
      <c r="AP673" s="83" t="str">
        <f t="shared" ref="AP673:AQ673" si="697">IF($AG673, "DELETED", TRIM(CONCATENATE(F673,I673,U673)))</f>
        <v/>
      </c>
      <c r="AQ673" s="83" t="str">
        <f t="shared" si="697"/>
        <v/>
      </c>
      <c r="AR673" s="83" t="str">
        <f>IFERROR(__xludf.DUMMYFUNCTION("IF($AG673, ""DELETED"", TRIM(JOIN("" "",AP673,AQ673)))"),"")</f>
        <v/>
      </c>
      <c r="AS673" s="127"/>
      <c r="AT673" s="128" t="b">
        <f t="shared" si="12"/>
        <v>0</v>
      </c>
      <c r="AU673" s="128" t="str">
        <f t="shared" si="13"/>
        <v/>
      </c>
      <c r="AV673" s="128" t="str">
        <f t="shared" si="14"/>
        <v/>
      </c>
      <c r="AW673" s="128" t="str">
        <f t="shared" si="15"/>
        <v/>
      </c>
      <c r="AX673" s="129" t="str">
        <f t="shared" si="16"/>
        <v/>
      </c>
      <c r="AY673" s="143"/>
      <c r="AZ673" s="130"/>
      <c r="BA673" s="131" t="str">
        <f t="shared" si="17"/>
        <v/>
      </c>
      <c r="BB673" s="143"/>
      <c r="BC673" s="143"/>
      <c r="BD673" s="132"/>
      <c r="BE673" s="141"/>
      <c r="BF673" s="134" t="str">
        <f t="shared" si="18"/>
        <v/>
      </c>
      <c r="BG673" s="135" t="str">
        <f t="shared" si="19"/>
        <v>FLB3389__44538_0.22369212962963___Negative_44538_0.400532407407407_</v>
      </c>
      <c r="BH673" s="136" t="str">
        <f t="shared" si="20"/>
        <v/>
      </c>
      <c r="BI673" s="141" t="s">
        <v>1750</v>
      </c>
      <c r="BJ673" s="137" t="str">
        <f t="shared" si="21"/>
        <v>FLE708</v>
      </c>
      <c r="BK673" s="138" t="b">
        <f t="shared" si="22"/>
        <v>0</v>
      </c>
      <c r="BL673" s="137" t="str">
        <f t="shared" si="23"/>
        <v/>
      </c>
      <c r="BM673" s="132"/>
      <c r="BN673" s="8" t="b">
        <f t="shared" si="24"/>
        <v>1</v>
      </c>
      <c r="BO673" s="139" t="b">
        <f t="shared" si="25"/>
        <v>0</v>
      </c>
      <c r="BP673" s="140" t="b">
        <f t="shared" si="26"/>
        <v>1</v>
      </c>
      <c r="BQ673" s="4"/>
      <c r="BR673" s="4" t="str">
        <f t="shared" si="27"/>
        <v/>
      </c>
      <c r="BS673" s="4"/>
      <c r="BT673" s="4"/>
    </row>
    <row r="674">
      <c r="A674" s="4" t="s">
        <v>1751</v>
      </c>
      <c r="B674" s="144">
        <v>44538.0</v>
      </c>
      <c r="C674" s="115">
        <v>0.31957175925925924</v>
      </c>
      <c r="D674" s="4"/>
      <c r="E674" s="143"/>
      <c r="F674" s="4"/>
      <c r="G674" s="4"/>
      <c r="H674" s="151"/>
      <c r="I674" s="4"/>
      <c r="J674" s="4"/>
      <c r="K674" s="4" t="s">
        <v>622</v>
      </c>
      <c r="L674" s="145">
        <v>44538.0</v>
      </c>
      <c r="M674" s="115">
        <v>0.4005324074074074</v>
      </c>
      <c r="N674" s="4"/>
      <c r="O674" s="4"/>
      <c r="P674" s="116" t="b">
        <f>IFNA(IF(VLOOKUP($A674,'Add from APT'!$AA$2:$AC808,3,FALSE)&gt;0,TRUE,FALSE),"ER - NOT IN APT")</f>
        <v>0</v>
      </c>
      <c r="Q674" s="82" t="str">
        <f>IF(ISLOGICAL(P674),IF(P674,"ER - REPS IN APT", IFNA(VLOOKUP($A674,RAW_APT!$A$3:$M808,7,FALSE),"ER - NOT IN APT")),P674)</f>
        <v>Result</v>
      </c>
      <c r="R674" s="117" t="b">
        <f t="shared" si="2"/>
        <v>1</v>
      </c>
      <c r="S674" s="116">
        <f t="shared" si="3"/>
        <v>1</v>
      </c>
      <c r="T674" s="146"/>
      <c r="U674" s="147"/>
      <c r="V674" s="147"/>
      <c r="W674" s="147"/>
      <c r="X674" s="120" t="b">
        <f t="shared" si="4"/>
        <v>0</v>
      </c>
      <c r="Y674" s="121" t="b">
        <v>0</v>
      </c>
      <c r="Z674" s="122" t="str">
        <f t="shared" si="5"/>
        <v/>
      </c>
      <c r="AA674" s="122" t="b">
        <f t="shared" si="6"/>
        <v>0</v>
      </c>
      <c r="AB674" s="147" t="b">
        <v>0</v>
      </c>
      <c r="AC674" s="148">
        <v>57.0</v>
      </c>
      <c r="AD674" s="149" t="b">
        <v>0</v>
      </c>
      <c r="AE674" s="125" t="str">
        <f t="shared" si="7"/>
        <v/>
      </c>
      <c r="AF674" s="117" t="b">
        <f t="shared" si="8"/>
        <v>0</v>
      </c>
      <c r="AG674" s="126" t="b">
        <f t="shared" si="9"/>
        <v>0</v>
      </c>
      <c r="AH674" s="148"/>
      <c r="AI674" s="150"/>
      <c r="AJ674" s="146"/>
      <c r="AK674" s="83" t="str">
        <f t="shared" si="10"/>
        <v>Negative</v>
      </c>
      <c r="AL674" s="147"/>
      <c r="AM674" s="83" t="s">
        <v>373</v>
      </c>
      <c r="AN674" s="83" t="s">
        <v>462</v>
      </c>
      <c r="AO674" s="83" t="str">
        <f>IFERROR(__xludf.DUMMYFUNCTION("IF($AG674, ""DELETED"",TRIM(JOIN("" "",D674:E674)))"),"")</f>
        <v/>
      </c>
      <c r="AP674" s="83" t="str">
        <f t="shared" ref="AP674:AQ674" si="698">IF($AG674, "DELETED", TRIM(CONCATENATE(F674,I674,U674)))</f>
        <v/>
      </c>
      <c r="AQ674" s="83" t="str">
        <f t="shared" si="698"/>
        <v/>
      </c>
      <c r="AR674" s="83" t="str">
        <f>IFERROR(__xludf.DUMMYFUNCTION("IF($AG674, ""DELETED"", TRIM(JOIN("" "",AP674,AQ674)))"),"")</f>
        <v/>
      </c>
      <c r="AS674" s="127"/>
      <c r="AT674" s="128" t="b">
        <f t="shared" si="12"/>
        <v>0</v>
      </c>
      <c r="AU674" s="128" t="str">
        <f t="shared" si="13"/>
        <v/>
      </c>
      <c r="AV674" s="128" t="str">
        <f t="shared" si="14"/>
        <v/>
      </c>
      <c r="AW674" s="128" t="str">
        <f t="shared" si="15"/>
        <v/>
      </c>
      <c r="AX674" s="129" t="str">
        <f t="shared" si="16"/>
        <v/>
      </c>
      <c r="AY674" s="143"/>
      <c r="AZ674" s="130"/>
      <c r="BA674" s="131" t="str">
        <f t="shared" si="17"/>
        <v/>
      </c>
      <c r="BB674" s="143"/>
      <c r="BC674" s="143"/>
      <c r="BD674" s="132"/>
      <c r="BE674" s="141"/>
      <c r="BF674" s="134" t="str">
        <f t="shared" si="18"/>
        <v/>
      </c>
      <c r="BG674" s="135" t="str">
        <f t="shared" si="19"/>
        <v>FLB3382__44538_0.319571759259259___Negative_44538_0.400532407407407_</v>
      </c>
      <c r="BH674" s="136" t="str">
        <f t="shared" si="20"/>
        <v/>
      </c>
      <c r="BI674" s="141" t="s">
        <v>1752</v>
      </c>
      <c r="BJ674" s="137" t="str">
        <f t="shared" si="21"/>
        <v>FLE709</v>
      </c>
      <c r="BK674" s="138" t="b">
        <f t="shared" si="22"/>
        <v>0</v>
      </c>
      <c r="BL674" s="137" t="str">
        <f t="shared" si="23"/>
        <v/>
      </c>
      <c r="BM674" s="132"/>
      <c r="BN674" s="8" t="b">
        <f t="shared" si="24"/>
        <v>1</v>
      </c>
      <c r="BO674" s="139" t="b">
        <f t="shared" si="25"/>
        <v>0</v>
      </c>
      <c r="BP674" s="140" t="b">
        <f t="shared" si="26"/>
        <v>1</v>
      </c>
      <c r="BQ674" s="4"/>
      <c r="BR674" s="4" t="str">
        <f t="shared" si="27"/>
        <v/>
      </c>
      <c r="BS674" s="4"/>
      <c r="BT674" s="4"/>
    </row>
    <row r="675">
      <c r="A675" s="143" t="s">
        <v>1753</v>
      </c>
      <c r="B675" s="144">
        <v>44538.0</v>
      </c>
      <c r="C675" s="115">
        <v>0.32003472222222223</v>
      </c>
      <c r="D675" s="4"/>
      <c r="E675" s="143"/>
      <c r="F675" s="149"/>
      <c r="G675" s="149"/>
      <c r="H675" s="4"/>
      <c r="I675" s="4"/>
      <c r="J675" s="4"/>
      <c r="K675" s="4" t="s">
        <v>622</v>
      </c>
      <c r="L675" s="145">
        <v>44538.0</v>
      </c>
      <c r="M675" s="115">
        <v>0.4005324074074074</v>
      </c>
      <c r="N675" s="4"/>
      <c r="O675" s="4"/>
      <c r="P675" s="116" t="b">
        <f>IFNA(IF(VLOOKUP($A675,'Add from APT'!$AA$2:$AC808,3,FALSE)&gt;0,TRUE,FALSE),"ER - NOT IN APT")</f>
        <v>0</v>
      </c>
      <c r="Q675" s="82" t="str">
        <f>IF(ISLOGICAL(P675),IF(P675,"ER - REPS IN APT", IFNA(VLOOKUP($A675,RAW_APT!$A$3:$M808,7,FALSE),"ER - NOT IN APT")),P675)</f>
        <v>Result</v>
      </c>
      <c r="R675" s="117" t="b">
        <f t="shared" si="2"/>
        <v>1</v>
      </c>
      <c r="S675" s="116">
        <f t="shared" si="3"/>
        <v>1</v>
      </c>
      <c r="T675" s="148">
        <v>0.0</v>
      </c>
      <c r="U675" s="149"/>
      <c r="V675" s="149"/>
      <c r="W675" s="147"/>
      <c r="X675" s="120" t="b">
        <f t="shared" si="4"/>
        <v>0</v>
      </c>
      <c r="Y675" s="121" t="b">
        <v>0</v>
      </c>
      <c r="Z675" s="122" t="str">
        <f t="shared" si="5"/>
        <v/>
      </c>
      <c r="AA675" s="122" t="b">
        <f t="shared" si="6"/>
        <v>0</v>
      </c>
      <c r="AB675" s="147" t="b">
        <v>0</v>
      </c>
      <c r="AC675" s="148">
        <v>519.0</v>
      </c>
      <c r="AD675" s="149" t="b">
        <v>1</v>
      </c>
      <c r="AE675" s="125" t="str">
        <f t="shared" si="7"/>
        <v/>
      </c>
      <c r="AF675" s="117" t="b">
        <f t="shared" si="8"/>
        <v>0</v>
      </c>
      <c r="AG675" s="126" t="b">
        <f t="shared" si="9"/>
        <v>0</v>
      </c>
      <c r="AH675" s="148"/>
      <c r="AI675" s="150"/>
      <c r="AJ675" s="146"/>
      <c r="AK675" s="83" t="str">
        <f t="shared" si="10"/>
        <v>Negative</v>
      </c>
      <c r="AL675" s="147"/>
      <c r="AM675" s="83" t="s">
        <v>373</v>
      </c>
      <c r="AN675" s="83" t="s">
        <v>1049</v>
      </c>
      <c r="AO675" s="83" t="str">
        <f>IFERROR(__xludf.DUMMYFUNCTION("IF($AG675, ""DELETED"",TRIM(JOIN("" "",D675:E675)))"),"")</f>
        <v/>
      </c>
      <c r="AP675" s="83" t="str">
        <f t="shared" ref="AP675:AQ675" si="699">IF($AG675, "DELETED", TRIM(CONCATENATE(F675,I675,U675)))</f>
        <v/>
      </c>
      <c r="AQ675" s="83" t="str">
        <f t="shared" si="699"/>
        <v/>
      </c>
      <c r="AR675" s="83" t="str">
        <f>IFERROR(__xludf.DUMMYFUNCTION("IF($AG675, ""DELETED"", TRIM(JOIN("" "",AP675,AQ675)))"),"")</f>
        <v/>
      </c>
      <c r="AS675" s="127"/>
      <c r="AT675" s="128" t="b">
        <f t="shared" si="12"/>
        <v>0</v>
      </c>
      <c r="AU675" s="128" t="str">
        <f t="shared" si="13"/>
        <v/>
      </c>
      <c r="AV675" s="128" t="str">
        <f t="shared" si="14"/>
        <v/>
      </c>
      <c r="AW675" s="128" t="str">
        <f t="shared" si="15"/>
        <v/>
      </c>
      <c r="AX675" s="129" t="str">
        <f t="shared" si="16"/>
        <v/>
      </c>
      <c r="AY675" s="143"/>
      <c r="AZ675" s="130"/>
      <c r="BA675" s="131" t="str">
        <f t="shared" si="17"/>
        <v/>
      </c>
      <c r="BB675" s="143"/>
      <c r="BC675" s="143"/>
      <c r="BD675" s="132"/>
      <c r="BE675" s="141"/>
      <c r="BF675" s="134" t="str">
        <f t="shared" si="18"/>
        <v/>
      </c>
      <c r="BG675" s="135" t="str">
        <f t="shared" si="19"/>
        <v>FLB3769__44538_0.320034722222222___Negative_44538_0.400532407407407_</v>
      </c>
      <c r="BH675" s="136" t="str">
        <f t="shared" si="20"/>
        <v/>
      </c>
      <c r="BI675" s="141" t="s">
        <v>1754</v>
      </c>
      <c r="BJ675" s="137" t="str">
        <f t="shared" si="21"/>
        <v>FLE713</v>
      </c>
      <c r="BK675" s="138" t="b">
        <f t="shared" si="22"/>
        <v>0</v>
      </c>
      <c r="BL675" s="137" t="str">
        <f t="shared" si="23"/>
        <v/>
      </c>
      <c r="BM675" s="132"/>
      <c r="BN675" s="8" t="b">
        <f t="shared" si="24"/>
        <v>1</v>
      </c>
      <c r="BO675" s="139" t="b">
        <f t="shared" si="25"/>
        <v>0</v>
      </c>
      <c r="BP675" s="140" t="b">
        <f t="shared" si="26"/>
        <v>1</v>
      </c>
      <c r="BQ675" s="4"/>
      <c r="BR675" s="4" t="str">
        <f t="shared" si="27"/>
        <v/>
      </c>
      <c r="BS675" s="4"/>
      <c r="BT675" s="4"/>
    </row>
    <row r="676">
      <c r="A676" s="4" t="s">
        <v>1755</v>
      </c>
      <c r="B676" s="144">
        <v>44539.0</v>
      </c>
      <c r="C676" s="115">
        <v>0.19402777777777777</v>
      </c>
      <c r="D676" s="4"/>
      <c r="E676" s="143"/>
      <c r="F676" s="4"/>
      <c r="G676" s="4"/>
      <c r="H676" s="151"/>
      <c r="I676" s="4"/>
      <c r="J676" s="4"/>
      <c r="K676" s="4" t="s">
        <v>622</v>
      </c>
      <c r="L676" s="145">
        <v>44539.0</v>
      </c>
      <c r="M676" s="115">
        <v>0.49666666666666665</v>
      </c>
      <c r="N676" s="4"/>
      <c r="O676" s="4"/>
      <c r="P676" s="116" t="b">
        <f>IFNA(IF(VLOOKUP($A676,'Add from APT'!$AA$2:$AC808,3,FALSE)&gt;0,TRUE,FALSE),"ER - NOT IN APT")</f>
        <v>0</v>
      </c>
      <c r="Q676" s="82" t="str">
        <f>IF(ISLOGICAL(P676),IF(P676,"ER - REPS IN APT", IFNA(VLOOKUP($A676,RAW_APT!$A$3:$M808,7,FALSE),"ER - NOT IN APT")),P676)</f>
        <v>Result</v>
      </c>
      <c r="R676" s="117" t="b">
        <f t="shared" si="2"/>
        <v>1</v>
      </c>
      <c r="S676" s="116">
        <f t="shared" si="3"/>
        <v>1</v>
      </c>
      <c r="T676" s="146"/>
      <c r="U676" s="147"/>
      <c r="V676" s="147"/>
      <c r="W676" s="147"/>
      <c r="X676" s="120" t="b">
        <f t="shared" si="4"/>
        <v>0</v>
      </c>
      <c r="Y676" s="121" t="b">
        <v>0</v>
      </c>
      <c r="Z676" s="122" t="str">
        <f t="shared" si="5"/>
        <v/>
      </c>
      <c r="AA676" s="122" t="b">
        <f t="shared" si="6"/>
        <v>0</v>
      </c>
      <c r="AB676" s="147" t="b">
        <v>0</v>
      </c>
      <c r="AC676" s="148">
        <v>56.0</v>
      </c>
      <c r="AD676" s="149" t="b">
        <v>0</v>
      </c>
      <c r="AE676" s="125" t="str">
        <f t="shared" si="7"/>
        <v/>
      </c>
      <c r="AF676" s="117" t="b">
        <f t="shared" si="8"/>
        <v>0</v>
      </c>
      <c r="AG676" s="126" t="b">
        <f t="shared" si="9"/>
        <v>0</v>
      </c>
      <c r="AH676" s="148"/>
      <c r="AI676" s="150"/>
      <c r="AJ676" s="146"/>
      <c r="AK676" s="83" t="str">
        <f t="shared" si="10"/>
        <v>Negative</v>
      </c>
      <c r="AL676" s="147"/>
      <c r="AM676" s="83" t="s">
        <v>280</v>
      </c>
      <c r="AN676" s="83" t="s">
        <v>352</v>
      </c>
      <c r="AO676" s="83" t="str">
        <f>IFERROR(__xludf.DUMMYFUNCTION("IF($AG676, ""DELETED"",TRIM(JOIN("" "",D676:E676)))"),"")</f>
        <v/>
      </c>
      <c r="AP676" s="83" t="str">
        <f t="shared" ref="AP676:AQ676" si="700">IF($AG676, "DELETED", TRIM(CONCATENATE(F676,I676,U676)))</f>
        <v/>
      </c>
      <c r="AQ676" s="83" t="str">
        <f t="shared" si="700"/>
        <v/>
      </c>
      <c r="AR676" s="83" t="str">
        <f>IFERROR(__xludf.DUMMYFUNCTION("IF($AG676, ""DELETED"", TRIM(JOIN("" "",AP676,AQ676)))"),"")</f>
        <v/>
      </c>
      <c r="AS676" s="127"/>
      <c r="AT676" s="128" t="b">
        <f t="shared" si="12"/>
        <v>0</v>
      </c>
      <c r="AU676" s="128" t="str">
        <f t="shared" si="13"/>
        <v/>
      </c>
      <c r="AV676" s="128" t="str">
        <f t="shared" si="14"/>
        <v/>
      </c>
      <c r="AW676" s="128" t="str">
        <f t="shared" si="15"/>
        <v/>
      </c>
      <c r="AX676" s="129" t="str">
        <f t="shared" si="16"/>
        <v/>
      </c>
      <c r="AY676" s="143"/>
      <c r="AZ676" s="130"/>
      <c r="BA676" s="131" t="str">
        <f t="shared" si="17"/>
        <v/>
      </c>
      <c r="BB676" s="143"/>
      <c r="BC676" s="143"/>
      <c r="BD676" s="132"/>
      <c r="BE676" s="141"/>
      <c r="BF676" s="134" t="str">
        <f t="shared" si="18"/>
        <v/>
      </c>
      <c r="BG676" s="135" t="str">
        <f t="shared" si="19"/>
        <v>FLB3609__44539_0.194027777777778___Negative_44539_0.496666666666667_</v>
      </c>
      <c r="BH676" s="136" t="str">
        <f t="shared" si="20"/>
        <v/>
      </c>
      <c r="BI676" s="141" t="s">
        <v>1756</v>
      </c>
      <c r="BJ676" s="137" t="str">
        <f t="shared" si="21"/>
        <v>FLE714</v>
      </c>
      <c r="BK676" s="138" t="b">
        <f t="shared" si="22"/>
        <v>0</v>
      </c>
      <c r="BL676" s="137" t="str">
        <f t="shared" si="23"/>
        <v/>
      </c>
      <c r="BM676" s="132"/>
      <c r="BN676" s="8" t="b">
        <f t="shared" si="24"/>
        <v>1</v>
      </c>
      <c r="BO676" s="139" t="b">
        <f t="shared" si="25"/>
        <v>0</v>
      </c>
      <c r="BP676" s="140" t="b">
        <f t="shared" si="26"/>
        <v>1</v>
      </c>
      <c r="BQ676" s="4"/>
      <c r="BR676" s="4" t="str">
        <f t="shared" si="27"/>
        <v/>
      </c>
      <c r="BS676" s="4"/>
      <c r="BT676" s="4"/>
    </row>
    <row r="677">
      <c r="A677" s="4" t="s">
        <v>1757</v>
      </c>
      <c r="B677" s="144">
        <v>44539.0</v>
      </c>
      <c r="C677" s="115">
        <v>0.21797453703703704</v>
      </c>
      <c r="D677" s="4"/>
      <c r="E677" s="143"/>
      <c r="F677" s="4"/>
      <c r="G677" s="4"/>
      <c r="H677" s="151"/>
      <c r="I677" s="4"/>
      <c r="J677" s="4"/>
      <c r="K677" s="4" t="s">
        <v>622</v>
      </c>
      <c r="L677" s="145">
        <v>44539.0</v>
      </c>
      <c r="M677" s="115">
        <v>0.49666666666666665</v>
      </c>
      <c r="N677" s="4"/>
      <c r="O677" s="4"/>
      <c r="P677" s="116" t="b">
        <f>IFNA(IF(VLOOKUP($A677,'Add from APT'!$AA$2:$AC808,3,FALSE)&gt;0,TRUE,FALSE),"ER - NOT IN APT")</f>
        <v>0</v>
      </c>
      <c r="Q677" s="82" t="str">
        <f>IF(ISLOGICAL(P677),IF(P677,"ER - REPS IN APT", IFNA(VLOOKUP($A677,RAW_APT!$A$3:$M808,7,FALSE),"ER - NOT IN APT")),P677)</f>
        <v>Result</v>
      </c>
      <c r="R677" s="117" t="b">
        <f t="shared" si="2"/>
        <v>1</v>
      </c>
      <c r="S677" s="116">
        <f t="shared" si="3"/>
        <v>1</v>
      </c>
      <c r="T677" s="146"/>
      <c r="U677" s="147"/>
      <c r="V677" s="147"/>
      <c r="W677" s="147"/>
      <c r="X677" s="120" t="b">
        <f t="shared" si="4"/>
        <v>0</v>
      </c>
      <c r="Y677" s="121" t="b">
        <v>0</v>
      </c>
      <c r="Z677" s="122" t="str">
        <f t="shared" si="5"/>
        <v/>
      </c>
      <c r="AA677" s="122" t="b">
        <f t="shared" si="6"/>
        <v>0</v>
      </c>
      <c r="AB677" s="147" t="b">
        <v>0</v>
      </c>
      <c r="AC677" s="148">
        <v>55.0</v>
      </c>
      <c r="AD677" s="149" t="b">
        <v>0</v>
      </c>
      <c r="AE677" s="125" t="str">
        <f t="shared" si="7"/>
        <v/>
      </c>
      <c r="AF677" s="117" t="b">
        <f t="shared" si="8"/>
        <v>0</v>
      </c>
      <c r="AG677" s="126" t="b">
        <f t="shared" si="9"/>
        <v>0</v>
      </c>
      <c r="AH677" s="148"/>
      <c r="AI677" s="150"/>
      <c r="AJ677" s="146"/>
      <c r="AK677" s="83" t="str">
        <f t="shared" si="10"/>
        <v>Negative</v>
      </c>
      <c r="AL677" s="147"/>
      <c r="AM677" s="83" t="s">
        <v>373</v>
      </c>
      <c r="AN677" s="83" t="s">
        <v>437</v>
      </c>
      <c r="AO677" s="83" t="str">
        <f>IFERROR(__xludf.DUMMYFUNCTION("IF($AG677, ""DELETED"",TRIM(JOIN("" "",D677:E677)))"),"")</f>
        <v/>
      </c>
      <c r="AP677" s="83" t="str">
        <f t="shared" ref="AP677:AQ677" si="701">IF($AG677, "DELETED", TRIM(CONCATENATE(F677,I677,U677)))</f>
        <v/>
      </c>
      <c r="AQ677" s="83" t="str">
        <f t="shared" si="701"/>
        <v/>
      </c>
      <c r="AR677" s="83" t="str">
        <f>IFERROR(__xludf.DUMMYFUNCTION("IF($AG677, ""DELETED"", TRIM(JOIN("" "",AP677,AQ677)))"),"")</f>
        <v/>
      </c>
      <c r="AS677" s="127"/>
      <c r="AT677" s="128" t="b">
        <f t="shared" si="12"/>
        <v>0</v>
      </c>
      <c r="AU677" s="128" t="str">
        <f t="shared" si="13"/>
        <v/>
      </c>
      <c r="AV677" s="128" t="str">
        <f t="shared" si="14"/>
        <v/>
      </c>
      <c r="AW677" s="128" t="str">
        <f t="shared" si="15"/>
        <v/>
      </c>
      <c r="AX677" s="129" t="str">
        <f t="shared" si="16"/>
        <v/>
      </c>
      <c r="AY677" s="143"/>
      <c r="AZ677" s="130"/>
      <c r="BA677" s="131" t="str">
        <f t="shared" si="17"/>
        <v/>
      </c>
      <c r="BB677" s="143"/>
      <c r="BC677" s="143"/>
      <c r="BD677" s="132"/>
      <c r="BE677" s="141"/>
      <c r="BF677" s="134" t="str">
        <f t="shared" si="18"/>
        <v/>
      </c>
      <c r="BG677" s="135" t="str">
        <f t="shared" si="19"/>
        <v>FLB3781__44539_0.217974537037037___Negative_44539_0.496666666666667_</v>
      </c>
      <c r="BH677" s="136" t="str">
        <f t="shared" si="20"/>
        <v/>
      </c>
      <c r="BI677" s="141" t="s">
        <v>1758</v>
      </c>
      <c r="BJ677" s="137" t="str">
        <f t="shared" si="21"/>
        <v>FLE715</v>
      </c>
      <c r="BK677" s="138" t="b">
        <f t="shared" si="22"/>
        <v>0</v>
      </c>
      <c r="BL677" s="137" t="str">
        <f t="shared" si="23"/>
        <v/>
      </c>
      <c r="BM677" s="132"/>
      <c r="BN677" s="8" t="b">
        <f t="shared" si="24"/>
        <v>1</v>
      </c>
      <c r="BO677" s="139" t="b">
        <f t="shared" si="25"/>
        <v>0</v>
      </c>
      <c r="BP677" s="140" t="b">
        <f t="shared" si="26"/>
        <v>1</v>
      </c>
      <c r="BQ677" s="4"/>
      <c r="BR677" s="4" t="str">
        <f t="shared" si="27"/>
        <v/>
      </c>
      <c r="BS677" s="4"/>
      <c r="BT677" s="4"/>
    </row>
    <row r="678">
      <c r="A678" s="4" t="s">
        <v>1759</v>
      </c>
      <c r="B678" s="144">
        <v>44539.0</v>
      </c>
      <c r="C678" s="115">
        <v>0.21834490740740742</v>
      </c>
      <c r="D678" s="4"/>
      <c r="E678" s="143"/>
      <c r="F678" s="4"/>
      <c r="G678" s="4"/>
      <c r="H678" s="151"/>
      <c r="I678" s="4"/>
      <c r="J678" s="4"/>
      <c r="K678" s="4" t="s">
        <v>622</v>
      </c>
      <c r="L678" s="145">
        <v>44539.0</v>
      </c>
      <c r="M678" s="115">
        <v>0.49667824074074074</v>
      </c>
      <c r="N678" s="4"/>
      <c r="O678" s="4"/>
      <c r="P678" s="116" t="b">
        <f>IFNA(IF(VLOOKUP($A678,'Add from APT'!$AA$2:$AC808,3,FALSE)&gt;0,TRUE,FALSE),"ER - NOT IN APT")</f>
        <v>0</v>
      </c>
      <c r="Q678" s="82" t="str">
        <f>IF(ISLOGICAL(P678),IF(P678,"ER - REPS IN APT", IFNA(VLOOKUP($A678,RAW_APT!$A$3:$M808,7,FALSE),"ER - NOT IN APT")),P678)</f>
        <v>Result</v>
      </c>
      <c r="R678" s="117" t="b">
        <f t="shared" si="2"/>
        <v>1</v>
      </c>
      <c r="S678" s="116">
        <f t="shared" si="3"/>
        <v>1</v>
      </c>
      <c r="T678" s="146"/>
      <c r="U678" s="147"/>
      <c r="V678" s="147"/>
      <c r="W678" s="147"/>
      <c r="X678" s="120" t="b">
        <f t="shared" si="4"/>
        <v>0</v>
      </c>
      <c r="Y678" s="121" t="b">
        <v>0</v>
      </c>
      <c r="Z678" s="122" t="str">
        <f t="shared" si="5"/>
        <v/>
      </c>
      <c r="AA678" s="122" t="b">
        <f t="shared" si="6"/>
        <v>0</v>
      </c>
      <c r="AB678" s="147" t="b">
        <v>0</v>
      </c>
      <c r="AC678" s="148">
        <v>54.0</v>
      </c>
      <c r="AD678" s="149" t="b">
        <v>0</v>
      </c>
      <c r="AE678" s="125" t="str">
        <f t="shared" si="7"/>
        <v/>
      </c>
      <c r="AF678" s="117" t="b">
        <f t="shared" si="8"/>
        <v>0</v>
      </c>
      <c r="AG678" s="126" t="b">
        <f t="shared" si="9"/>
        <v>0</v>
      </c>
      <c r="AH678" s="148"/>
      <c r="AI678" s="150"/>
      <c r="AJ678" s="146"/>
      <c r="AK678" s="83" t="str">
        <f t="shared" si="10"/>
        <v>Negative</v>
      </c>
      <c r="AL678" s="147"/>
      <c r="AM678" s="83" t="s">
        <v>373</v>
      </c>
      <c r="AN678" s="83" t="s">
        <v>426</v>
      </c>
      <c r="AO678" s="83" t="str">
        <f>IFERROR(__xludf.DUMMYFUNCTION("IF($AG678, ""DELETED"",TRIM(JOIN("" "",D678:E678)))"),"")</f>
        <v/>
      </c>
      <c r="AP678" s="83" t="str">
        <f t="shared" ref="AP678:AQ678" si="702">IF($AG678, "DELETED", TRIM(CONCATENATE(F678,I678,U678)))</f>
        <v/>
      </c>
      <c r="AQ678" s="83" t="str">
        <f t="shared" si="702"/>
        <v/>
      </c>
      <c r="AR678" s="83" t="str">
        <f>IFERROR(__xludf.DUMMYFUNCTION("IF($AG678, ""DELETED"", TRIM(JOIN("" "",AP678,AQ678)))"),"")</f>
        <v/>
      </c>
      <c r="AS678" s="127"/>
      <c r="AT678" s="128" t="b">
        <f t="shared" si="12"/>
        <v>0</v>
      </c>
      <c r="AU678" s="128" t="str">
        <f t="shared" si="13"/>
        <v/>
      </c>
      <c r="AV678" s="128" t="str">
        <f t="shared" si="14"/>
        <v/>
      </c>
      <c r="AW678" s="128" t="str">
        <f t="shared" si="15"/>
        <v/>
      </c>
      <c r="AX678" s="129" t="str">
        <f t="shared" si="16"/>
        <v/>
      </c>
      <c r="AY678" s="143"/>
      <c r="AZ678" s="130"/>
      <c r="BA678" s="131" t="str">
        <f t="shared" si="17"/>
        <v/>
      </c>
      <c r="BB678" s="143"/>
      <c r="BC678" s="143"/>
      <c r="BD678" s="132"/>
      <c r="BE678" s="141"/>
      <c r="BF678" s="134" t="str">
        <f t="shared" si="18"/>
        <v/>
      </c>
      <c r="BG678" s="135" t="str">
        <f t="shared" si="19"/>
        <v>FLB3376__44539_0.218344907407407___Negative_44539_0.496678240740741_</v>
      </c>
      <c r="BH678" s="136" t="str">
        <f t="shared" si="20"/>
        <v/>
      </c>
      <c r="BI678" s="141" t="s">
        <v>1760</v>
      </c>
      <c r="BJ678" s="137" t="str">
        <f t="shared" si="21"/>
        <v>FLE716</v>
      </c>
      <c r="BK678" s="138" t="b">
        <f t="shared" si="22"/>
        <v>0</v>
      </c>
      <c r="BL678" s="137" t="str">
        <f t="shared" si="23"/>
        <v/>
      </c>
      <c r="BM678" s="132"/>
      <c r="BN678" s="8" t="b">
        <f t="shared" si="24"/>
        <v>1</v>
      </c>
      <c r="BO678" s="139" t="b">
        <f t="shared" si="25"/>
        <v>0</v>
      </c>
      <c r="BP678" s="140" t="b">
        <f t="shared" si="26"/>
        <v>1</v>
      </c>
      <c r="BQ678" s="4"/>
      <c r="BR678" s="4" t="str">
        <f t="shared" si="27"/>
        <v/>
      </c>
      <c r="BS678" s="4"/>
      <c r="BT678" s="4"/>
    </row>
    <row r="679">
      <c r="A679" s="143" t="s">
        <v>1761</v>
      </c>
      <c r="B679" s="144">
        <v>44539.0</v>
      </c>
      <c r="C679" s="115">
        <v>0.2223263888888889</v>
      </c>
      <c r="D679" s="4"/>
      <c r="E679" s="143"/>
      <c r="F679" s="149"/>
      <c r="G679" s="147"/>
      <c r="H679" s="151"/>
      <c r="I679" s="4"/>
      <c r="J679" s="4"/>
      <c r="K679" s="4" t="s">
        <v>622</v>
      </c>
      <c r="L679" s="145">
        <v>44539.0</v>
      </c>
      <c r="M679" s="115">
        <v>0.49667824074074074</v>
      </c>
      <c r="N679" s="151"/>
      <c r="O679" s="4"/>
      <c r="P679" s="116" t="b">
        <f>IFNA(IF(VLOOKUP($A679,'Add from APT'!$AA$2:$AC808,3,FALSE)&gt;0,TRUE,FALSE),"ER - NOT IN APT")</f>
        <v>0</v>
      </c>
      <c r="Q679" s="82" t="str">
        <f>IF(ISLOGICAL(P679),IF(P679,"ER - REPS IN APT", IFNA(VLOOKUP($A679,RAW_APT!$A$3:$M808,7,FALSE),"ER - NOT IN APT")),P679)</f>
        <v>Result</v>
      </c>
      <c r="R679" s="117" t="b">
        <f t="shared" si="2"/>
        <v>1</v>
      </c>
      <c r="S679" s="116">
        <f t="shared" si="3"/>
        <v>1</v>
      </c>
      <c r="T679" s="148">
        <v>0.0</v>
      </c>
      <c r="U679" s="149"/>
      <c r="V679" s="147"/>
      <c r="W679" s="147"/>
      <c r="X679" s="120" t="b">
        <f t="shared" si="4"/>
        <v>0</v>
      </c>
      <c r="Y679" s="121" t="b">
        <v>0</v>
      </c>
      <c r="Z679" s="122" t="str">
        <f t="shared" si="5"/>
        <v/>
      </c>
      <c r="AA679" s="122" t="b">
        <f t="shared" si="6"/>
        <v>0</v>
      </c>
      <c r="AB679" s="147" t="b">
        <v>0</v>
      </c>
      <c r="AC679" s="148">
        <v>518.0</v>
      </c>
      <c r="AD679" s="149" t="b">
        <v>1</v>
      </c>
      <c r="AE679" s="125" t="str">
        <f t="shared" si="7"/>
        <v/>
      </c>
      <c r="AF679" s="117" t="b">
        <f t="shared" si="8"/>
        <v>0</v>
      </c>
      <c r="AG679" s="126" t="b">
        <f t="shared" si="9"/>
        <v>0</v>
      </c>
      <c r="AH679" s="148"/>
      <c r="AI679" s="150"/>
      <c r="AJ679" s="146"/>
      <c r="AK679" s="83" t="str">
        <f t="shared" si="10"/>
        <v>Negative</v>
      </c>
      <c r="AL679" s="147"/>
      <c r="AM679" s="83" t="s">
        <v>373</v>
      </c>
      <c r="AN679" s="83" t="s">
        <v>978</v>
      </c>
      <c r="AO679" s="83" t="str">
        <f>IFERROR(__xludf.DUMMYFUNCTION("IF($AG679, ""DELETED"",TRIM(JOIN("" "",D679:E679)))"),"")</f>
        <v/>
      </c>
      <c r="AP679" s="83" t="str">
        <f t="shared" ref="AP679:AQ679" si="703">IF($AG679, "DELETED", TRIM(CONCATENATE(F679,I679,U679)))</f>
        <v/>
      </c>
      <c r="AQ679" s="83" t="str">
        <f t="shared" si="703"/>
        <v/>
      </c>
      <c r="AR679" s="83" t="str">
        <f>IFERROR(__xludf.DUMMYFUNCTION("IF($AG679, ""DELETED"", TRIM(JOIN("" "",AP679,AQ679)))"),"")</f>
        <v/>
      </c>
      <c r="AS679" s="127"/>
      <c r="AT679" s="128" t="b">
        <f t="shared" si="12"/>
        <v>0</v>
      </c>
      <c r="AU679" s="128" t="str">
        <f t="shared" si="13"/>
        <v/>
      </c>
      <c r="AV679" s="128" t="str">
        <f t="shared" si="14"/>
        <v/>
      </c>
      <c r="AW679" s="128" t="str">
        <f t="shared" si="15"/>
        <v/>
      </c>
      <c r="AX679" s="129" t="str">
        <f t="shared" si="16"/>
        <v/>
      </c>
      <c r="AY679" s="143"/>
      <c r="AZ679" s="130"/>
      <c r="BA679" s="131" t="str">
        <f t="shared" si="17"/>
        <v/>
      </c>
      <c r="BB679" s="143"/>
      <c r="BC679" s="143"/>
      <c r="BD679" s="132"/>
      <c r="BE679" s="141"/>
      <c r="BF679" s="134" t="str">
        <f t="shared" si="18"/>
        <v/>
      </c>
      <c r="BG679" s="135" t="str">
        <f t="shared" si="19"/>
        <v>FLB3437__44539_0.222326388888889___Negative_44539_0.496678240740741_</v>
      </c>
      <c r="BH679" s="136" t="str">
        <f t="shared" si="20"/>
        <v/>
      </c>
      <c r="BI679" s="141" t="s">
        <v>1762</v>
      </c>
      <c r="BJ679" s="137" t="str">
        <f t="shared" si="21"/>
        <v>FLE717</v>
      </c>
      <c r="BK679" s="138" t="b">
        <f t="shared" si="22"/>
        <v>0</v>
      </c>
      <c r="BL679" s="137" t="str">
        <f t="shared" si="23"/>
        <v/>
      </c>
      <c r="BM679" s="132"/>
      <c r="BN679" s="8" t="b">
        <f t="shared" si="24"/>
        <v>1</v>
      </c>
      <c r="BO679" s="139" t="b">
        <f t="shared" si="25"/>
        <v>0</v>
      </c>
      <c r="BP679" s="140" t="b">
        <f t="shared" si="26"/>
        <v>1</v>
      </c>
      <c r="BQ679" s="4"/>
      <c r="BR679" s="4" t="str">
        <f t="shared" si="27"/>
        <v/>
      </c>
      <c r="BS679" s="4"/>
      <c r="BT679" s="4"/>
    </row>
    <row r="680">
      <c r="A680" s="143" t="s">
        <v>1763</v>
      </c>
      <c r="B680" s="144">
        <v>44539.0</v>
      </c>
      <c r="C680" s="115">
        <v>0.2250925925925926</v>
      </c>
      <c r="D680" s="4"/>
      <c r="E680" s="143"/>
      <c r="F680" s="149"/>
      <c r="G680" s="147"/>
      <c r="H680" s="151"/>
      <c r="I680" s="4"/>
      <c r="J680" s="4"/>
      <c r="K680" s="4" t="s">
        <v>622</v>
      </c>
      <c r="L680" s="145">
        <v>44539.0</v>
      </c>
      <c r="M680" s="115">
        <v>0.49667824074074074</v>
      </c>
      <c r="N680" s="4"/>
      <c r="O680" s="4"/>
      <c r="P680" s="116" t="b">
        <f>IFNA(IF(VLOOKUP($A680,'Add from APT'!$AA$2:$AC808,3,FALSE)&gt;0,TRUE,FALSE),"ER - NOT IN APT")</f>
        <v>0</v>
      </c>
      <c r="Q680" s="82" t="str">
        <f>IF(ISLOGICAL(P680),IF(P680,"ER - REPS IN APT", IFNA(VLOOKUP($A680,RAW_APT!$A$3:$M808,7,FALSE),"ER - NOT IN APT")),P680)</f>
        <v>Result</v>
      </c>
      <c r="R680" s="117" t="b">
        <f t="shared" si="2"/>
        <v>1</v>
      </c>
      <c r="S680" s="116">
        <f t="shared" si="3"/>
        <v>1</v>
      </c>
      <c r="T680" s="148">
        <v>0.0</v>
      </c>
      <c r="U680" s="149"/>
      <c r="V680" s="147"/>
      <c r="W680" s="147"/>
      <c r="X680" s="120" t="b">
        <f t="shared" si="4"/>
        <v>0</v>
      </c>
      <c r="Y680" s="121" t="b">
        <v>0</v>
      </c>
      <c r="Z680" s="122" t="str">
        <f t="shared" si="5"/>
        <v/>
      </c>
      <c r="AA680" s="122" t="b">
        <f t="shared" si="6"/>
        <v>0</v>
      </c>
      <c r="AB680" s="147" t="b">
        <v>0</v>
      </c>
      <c r="AC680" s="148">
        <v>517.0</v>
      </c>
      <c r="AD680" s="149" t="b">
        <v>1</v>
      </c>
      <c r="AE680" s="125" t="str">
        <f t="shared" si="7"/>
        <v/>
      </c>
      <c r="AF680" s="117" t="b">
        <f t="shared" si="8"/>
        <v>0</v>
      </c>
      <c r="AG680" s="126" t="b">
        <f t="shared" si="9"/>
        <v>0</v>
      </c>
      <c r="AH680" s="148"/>
      <c r="AI680" s="150"/>
      <c r="AJ680" s="146"/>
      <c r="AK680" s="83" t="str">
        <f t="shared" si="10"/>
        <v>Negative</v>
      </c>
      <c r="AL680" s="147"/>
      <c r="AM680" s="83" t="s">
        <v>373</v>
      </c>
      <c r="AN680" s="83" t="s">
        <v>1081</v>
      </c>
      <c r="AO680" s="83" t="str">
        <f>IFERROR(__xludf.DUMMYFUNCTION("IF($AG680, ""DELETED"",TRIM(JOIN("" "",D680:E680)))"),"")</f>
        <v/>
      </c>
      <c r="AP680" s="83" t="str">
        <f t="shared" ref="AP680:AQ680" si="704">IF($AG680, "DELETED", TRIM(CONCATENATE(F680,I680,U680)))</f>
        <v/>
      </c>
      <c r="AQ680" s="83" t="str">
        <f t="shared" si="704"/>
        <v/>
      </c>
      <c r="AR680" s="83" t="str">
        <f>IFERROR(__xludf.DUMMYFUNCTION("IF($AG680, ""DELETED"", TRIM(JOIN("" "",AP680,AQ680)))"),"")</f>
        <v/>
      </c>
      <c r="AS680" s="127"/>
      <c r="AT680" s="128" t="b">
        <f t="shared" si="12"/>
        <v>0</v>
      </c>
      <c r="AU680" s="128" t="str">
        <f t="shared" si="13"/>
        <v/>
      </c>
      <c r="AV680" s="128" t="str">
        <f t="shared" si="14"/>
        <v/>
      </c>
      <c r="AW680" s="128" t="str">
        <f t="shared" si="15"/>
        <v/>
      </c>
      <c r="AX680" s="129" t="str">
        <f t="shared" si="16"/>
        <v/>
      </c>
      <c r="AY680" s="143"/>
      <c r="AZ680" s="130"/>
      <c r="BA680" s="131" t="str">
        <f t="shared" si="17"/>
        <v/>
      </c>
      <c r="BB680" s="143"/>
      <c r="BC680" s="143"/>
      <c r="BD680" s="132"/>
      <c r="BE680" s="141"/>
      <c r="BF680" s="134" t="str">
        <f t="shared" si="18"/>
        <v/>
      </c>
      <c r="BG680" s="135" t="str">
        <f t="shared" si="19"/>
        <v>FLB3800__44539_0.225092592592593___Negative_44539_0.496678240740741_</v>
      </c>
      <c r="BH680" s="136" t="str">
        <f t="shared" si="20"/>
        <v/>
      </c>
      <c r="BI680" s="141" t="s">
        <v>1764</v>
      </c>
      <c r="BJ680" s="137" t="str">
        <f t="shared" si="21"/>
        <v>FLE718</v>
      </c>
      <c r="BK680" s="138" t="b">
        <f t="shared" si="22"/>
        <v>0</v>
      </c>
      <c r="BL680" s="137" t="str">
        <f t="shared" si="23"/>
        <v/>
      </c>
      <c r="BM680" s="132"/>
      <c r="BN680" s="8" t="b">
        <f t="shared" si="24"/>
        <v>1</v>
      </c>
      <c r="BO680" s="139" t="b">
        <f t="shared" si="25"/>
        <v>0</v>
      </c>
      <c r="BP680" s="140" t="b">
        <f t="shared" si="26"/>
        <v>1</v>
      </c>
      <c r="BQ680" s="4"/>
      <c r="BR680" s="4" t="str">
        <f t="shared" si="27"/>
        <v/>
      </c>
      <c r="BS680" s="4"/>
      <c r="BT680" s="4"/>
    </row>
    <row r="681">
      <c r="A681" s="4" t="s">
        <v>1765</v>
      </c>
      <c r="B681" s="144">
        <v>44539.0</v>
      </c>
      <c r="C681" s="115">
        <v>0.2282986111111111</v>
      </c>
      <c r="D681" s="4"/>
      <c r="E681" s="143"/>
      <c r="F681" s="4"/>
      <c r="G681" s="4"/>
      <c r="H681" s="151"/>
      <c r="I681" s="4"/>
      <c r="J681" s="4"/>
      <c r="K681" s="4" t="s">
        <v>622</v>
      </c>
      <c r="L681" s="145">
        <v>44539.0</v>
      </c>
      <c r="M681" s="115">
        <v>0.49667824074074074</v>
      </c>
      <c r="N681" s="4"/>
      <c r="O681" s="4"/>
      <c r="P681" s="116" t="b">
        <f>IFNA(IF(VLOOKUP($A681,'Add from APT'!$AA$2:$AC808,3,FALSE)&gt;0,TRUE,FALSE),"ER - NOT IN APT")</f>
        <v>0</v>
      </c>
      <c r="Q681" s="82" t="str">
        <f>IF(ISLOGICAL(P681),IF(P681,"ER - REPS IN APT", IFNA(VLOOKUP($A681,RAW_APT!$A$3:$M808,7,FALSE),"ER - NOT IN APT")),P681)</f>
        <v>Result</v>
      </c>
      <c r="R681" s="117" t="b">
        <f t="shared" si="2"/>
        <v>1</v>
      </c>
      <c r="S681" s="116">
        <f t="shared" si="3"/>
        <v>1</v>
      </c>
      <c r="T681" s="146"/>
      <c r="U681" s="147"/>
      <c r="V681" s="147"/>
      <c r="W681" s="147"/>
      <c r="X681" s="120" t="b">
        <f t="shared" si="4"/>
        <v>0</v>
      </c>
      <c r="Y681" s="121" t="b">
        <v>0</v>
      </c>
      <c r="Z681" s="122" t="str">
        <f t="shared" si="5"/>
        <v/>
      </c>
      <c r="AA681" s="122" t="b">
        <f t="shared" si="6"/>
        <v>0</v>
      </c>
      <c r="AB681" s="147" t="b">
        <v>0</v>
      </c>
      <c r="AC681" s="148">
        <v>53.0</v>
      </c>
      <c r="AD681" s="149" t="b">
        <v>0</v>
      </c>
      <c r="AE681" s="125" t="str">
        <f t="shared" si="7"/>
        <v/>
      </c>
      <c r="AF681" s="117" t="b">
        <f t="shared" si="8"/>
        <v>0</v>
      </c>
      <c r="AG681" s="126" t="b">
        <f t="shared" si="9"/>
        <v>0</v>
      </c>
      <c r="AH681" s="148"/>
      <c r="AI681" s="150"/>
      <c r="AJ681" s="146"/>
      <c r="AK681" s="83" t="str">
        <f t="shared" si="10"/>
        <v>Negative</v>
      </c>
      <c r="AL681" s="147"/>
      <c r="AM681" s="83" t="s">
        <v>373</v>
      </c>
      <c r="AN681" s="83" t="s">
        <v>302</v>
      </c>
      <c r="AO681" s="83" t="str">
        <f>IFERROR(__xludf.DUMMYFUNCTION("IF($AG681, ""DELETED"",TRIM(JOIN("" "",D681:E681)))"),"")</f>
        <v/>
      </c>
      <c r="AP681" s="83" t="str">
        <f t="shared" ref="AP681:AQ681" si="705">IF($AG681, "DELETED", TRIM(CONCATENATE(F681,I681,U681)))</f>
        <v/>
      </c>
      <c r="AQ681" s="83" t="str">
        <f t="shared" si="705"/>
        <v/>
      </c>
      <c r="AR681" s="83" t="str">
        <f>IFERROR(__xludf.DUMMYFUNCTION("IF($AG681, ""DELETED"", TRIM(JOIN("" "",AP681,AQ681)))"),"")</f>
        <v/>
      </c>
      <c r="AS681" s="127"/>
      <c r="AT681" s="128" t="b">
        <f t="shared" si="12"/>
        <v>0</v>
      </c>
      <c r="AU681" s="128" t="str">
        <f t="shared" si="13"/>
        <v/>
      </c>
      <c r="AV681" s="128" t="str">
        <f t="shared" si="14"/>
        <v/>
      </c>
      <c r="AW681" s="128" t="str">
        <f t="shared" si="15"/>
        <v/>
      </c>
      <c r="AX681" s="129" t="str">
        <f t="shared" si="16"/>
        <v/>
      </c>
      <c r="AY681" s="143"/>
      <c r="AZ681" s="130"/>
      <c r="BA681" s="131" t="str">
        <f t="shared" si="17"/>
        <v/>
      </c>
      <c r="BB681" s="143"/>
      <c r="BC681" s="143"/>
      <c r="BD681" s="132"/>
      <c r="BE681" s="141"/>
      <c r="BF681" s="134" t="str">
        <f t="shared" si="18"/>
        <v/>
      </c>
      <c r="BG681" s="135" t="str">
        <f t="shared" si="19"/>
        <v>FLB3775__44539_0.228298611111111___Negative_44539_0.496678240740741_</v>
      </c>
      <c r="BH681" s="136" t="str">
        <f t="shared" si="20"/>
        <v/>
      </c>
      <c r="BI681" s="141" t="s">
        <v>1766</v>
      </c>
      <c r="BJ681" s="137" t="str">
        <f t="shared" si="21"/>
        <v>FLE719</v>
      </c>
      <c r="BK681" s="138" t="b">
        <f t="shared" si="22"/>
        <v>0</v>
      </c>
      <c r="BL681" s="137" t="str">
        <f t="shared" si="23"/>
        <v/>
      </c>
      <c r="BM681" s="132"/>
      <c r="BN681" s="8" t="b">
        <f t="shared" si="24"/>
        <v>1</v>
      </c>
      <c r="BO681" s="139" t="b">
        <f t="shared" si="25"/>
        <v>0</v>
      </c>
      <c r="BP681" s="140" t="b">
        <f t="shared" si="26"/>
        <v>1</v>
      </c>
      <c r="BQ681" s="4"/>
      <c r="BR681" s="4" t="str">
        <f t="shared" si="27"/>
        <v/>
      </c>
      <c r="BS681" s="4"/>
      <c r="BT681" s="4"/>
    </row>
    <row r="682">
      <c r="A682" s="143" t="s">
        <v>1767</v>
      </c>
      <c r="B682" s="144">
        <v>44539.0</v>
      </c>
      <c r="C682" s="115">
        <v>0.27870370370370373</v>
      </c>
      <c r="D682" s="4"/>
      <c r="E682" s="143"/>
      <c r="F682" s="149"/>
      <c r="G682" s="147"/>
      <c r="H682" s="4"/>
      <c r="I682" s="4"/>
      <c r="J682" s="4"/>
      <c r="K682" s="4" t="s">
        <v>622</v>
      </c>
      <c r="L682" s="145">
        <v>44539.0</v>
      </c>
      <c r="M682" s="115">
        <v>0.49667824074074074</v>
      </c>
      <c r="N682" s="4"/>
      <c r="O682" s="4"/>
      <c r="P682" s="116" t="b">
        <f>IFNA(IF(VLOOKUP($A682,'Add from APT'!$AA$2:$AC808,3,FALSE)&gt;0,TRUE,FALSE),"ER - NOT IN APT")</f>
        <v>0</v>
      </c>
      <c r="Q682" s="82" t="str">
        <f>IF(ISLOGICAL(P682),IF(P682,"ER - REPS IN APT", IFNA(VLOOKUP($A682,RAW_APT!$A$3:$M808,7,FALSE),"ER - NOT IN APT")),P682)</f>
        <v>Result</v>
      </c>
      <c r="R682" s="117" t="b">
        <f t="shared" si="2"/>
        <v>1</v>
      </c>
      <c r="S682" s="116">
        <f t="shared" si="3"/>
        <v>1</v>
      </c>
      <c r="T682" s="148">
        <v>0.0</v>
      </c>
      <c r="U682" s="149"/>
      <c r="V682" s="147"/>
      <c r="W682" s="147"/>
      <c r="X682" s="120" t="b">
        <f t="shared" si="4"/>
        <v>0</v>
      </c>
      <c r="Y682" s="121" t="b">
        <v>0</v>
      </c>
      <c r="Z682" s="122" t="str">
        <f t="shared" si="5"/>
        <v/>
      </c>
      <c r="AA682" s="122" t="b">
        <f t="shared" si="6"/>
        <v>0</v>
      </c>
      <c r="AB682" s="147" t="b">
        <v>0</v>
      </c>
      <c r="AC682" s="148">
        <v>516.0</v>
      </c>
      <c r="AD682" s="149" t="b">
        <v>1</v>
      </c>
      <c r="AE682" s="125" t="str">
        <f t="shared" si="7"/>
        <v/>
      </c>
      <c r="AF682" s="117" t="b">
        <f t="shared" si="8"/>
        <v>0</v>
      </c>
      <c r="AG682" s="126" t="b">
        <f t="shared" si="9"/>
        <v>0</v>
      </c>
      <c r="AH682" s="148"/>
      <c r="AI682" s="150"/>
      <c r="AJ682" s="146"/>
      <c r="AK682" s="83" t="str">
        <f t="shared" si="10"/>
        <v>Negative</v>
      </c>
      <c r="AL682" s="147"/>
      <c r="AM682" s="83" t="s">
        <v>373</v>
      </c>
      <c r="AN682" s="83" t="s">
        <v>990</v>
      </c>
      <c r="AO682" s="83" t="str">
        <f>IFERROR(__xludf.DUMMYFUNCTION("IF($AG682, ""DELETED"",TRIM(JOIN("" "",D682:E682)))"),"")</f>
        <v/>
      </c>
      <c r="AP682" s="83" t="str">
        <f t="shared" ref="AP682:AQ682" si="706">IF($AG682, "DELETED", TRIM(CONCATENATE(F682,I682,U682)))</f>
        <v/>
      </c>
      <c r="AQ682" s="83" t="str">
        <f t="shared" si="706"/>
        <v/>
      </c>
      <c r="AR682" s="83" t="str">
        <f>IFERROR(__xludf.DUMMYFUNCTION("IF($AG682, ""DELETED"", TRIM(JOIN("" "",AP682,AQ682)))"),"")</f>
        <v/>
      </c>
      <c r="AS682" s="127"/>
      <c r="AT682" s="128" t="b">
        <f t="shared" si="12"/>
        <v>0</v>
      </c>
      <c r="AU682" s="128" t="str">
        <f t="shared" si="13"/>
        <v/>
      </c>
      <c r="AV682" s="128" t="str">
        <f t="shared" si="14"/>
        <v/>
      </c>
      <c r="AW682" s="128" t="str">
        <f t="shared" si="15"/>
        <v/>
      </c>
      <c r="AX682" s="129" t="str">
        <f t="shared" si="16"/>
        <v/>
      </c>
      <c r="AY682" s="143"/>
      <c r="AZ682" s="130"/>
      <c r="BA682" s="131" t="str">
        <f t="shared" si="17"/>
        <v/>
      </c>
      <c r="BB682" s="143"/>
      <c r="BC682" s="143"/>
      <c r="BD682" s="132"/>
      <c r="BE682" s="141"/>
      <c r="BF682" s="134" t="str">
        <f t="shared" si="18"/>
        <v/>
      </c>
      <c r="BG682" s="135" t="str">
        <f t="shared" si="19"/>
        <v>FLB3424__44539_0.278703703703704___Negative_44539_0.496678240740741_</v>
      </c>
      <c r="BH682" s="136" t="str">
        <f t="shared" si="20"/>
        <v/>
      </c>
      <c r="BI682" s="141" t="s">
        <v>1768</v>
      </c>
      <c r="BJ682" s="137" t="str">
        <f t="shared" si="21"/>
        <v>FLE723</v>
      </c>
      <c r="BK682" s="138" t="b">
        <f t="shared" si="22"/>
        <v>0</v>
      </c>
      <c r="BL682" s="137" t="str">
        <f t="shared" si="23"/>
        <v/>
      </c>
      <c r="BM682" s="132"/>
      <c r="BN682" s="8" t="b">
        <f t="shared" si="24"/>
        <v>1</v>
      </c>
      <c r="BO682" s="139" t="b">
        <f t="shared" si="25"/>
        <v>0</v>
      </c>
      <c r="BP682" s="140" t="b">
        <f t="shared" si="26"/>
        <v>1</v>
      </c>
      <c r="BQ682" s="4"/>
      <c r="BR682" s="4" t="str">
        <f t="shared" si="27"/>
        <v/>
      </c>
      <c r="BS682" s="4"/>
      <c r="BT682" s="4"/>
    </row>
    <row r="683">
      <c r="A683" s="143" t="s">
        <v>1769</v>
      </c>
      <c r="B683" s="144">
        <v>44539.0</v>
      </c>
      <c r="C683" s="115">
        <v>0.2788888888888889</v>
      </c>
      <c r="D683" s="4"/>
      <c r="E683" s="143"/>
      <c r="F683" s="149"/>
      <c r="G683" s="147"/>
      <c r="H683" s="4"/>
      <c r="I683" s="4"/>
      <c r="J683" s="4"/>
      <c r="K683" s="4" t="s">
        <v>622</v>
      </c>
      <c r="L683" s="145">
        <v>44539.0</v>
      </c>
      <c r="M683" s="115">
        <v>0.49667824074074074</v>
      </c>
      <c r="N683" s="4"/>
      <c r="O683" s="4"/>
      <c r="P683" s="116" t="b">
        <f>IFNA(IF(VLOOKUP($A683,'Add from APT'!$AA$2:$AC808,3,FALSE)&gt;0,TRUE,FALSE),"ER - NOT IN APT")</f>
        <v>0</v>
      </c>
      <c r="Q683" s="82" t="str">
        <f>IF(ISLOGICAL(P683),IF(P683,"ER - REPS IN APT", IFNA(VLOOKUP($A683,RAW_APT!$A$3:$M808,7,FALSE),"ER - NOT IN APT")),P683)</f>
        <v>Result</v>
      </c>
      <c r="R683" s="117" t="b">
        <f t="shared" si="2"/>
        <v>1</v>
      </c>
      <c r="S683" s="116">
        <f t="shared" si="3"/>
        <v>1</v>
      </c>
      <c r="T683" s="148">
        <v>0.0</v>
      </c>
      <c r="U683" s="149"/>
      <c r="V683" s="147"/>
      <c r="W683" s="147"/>
      <c r="X683" s="120" t="b">
        <f t="shared" si="4"/>
        <v>0</v>
      </c>
      <c r="Y683" s="121" t="b">
        <v>0</v>
      </c>
      <c r="Z683" s="122" t="str">
        <f t="shared" si="5"/>
        <v/>
      </c>
      <c r="AA683" s="122" t="b">
        <f t="shared" si="6"/>
        <v>0</v>
      </c>
      <c r="AB683" s="147" t="b">
        <v>0</v>
      </c>
      <c r="AC683" s="148">
        <v>515.0</v>
      </c>
      <c r="AD683" s="149" t="b">
        <v>1</v>
      </c>
      <c r="AE683" s="125" t="str">
        <f t="shared" si="7"/>
        <v/>
      </c>
      <c r="AF683" s="117" t="b">
        <f t="shared" si="8"/>
        <v>0</v>
      </c>
      <c r="AG683" s="126" t="b">
        <f t="shared" si="9"/>
        <v>0</v>
      </c>
      <c r="AH683" s="148"/>
      <c r="AI683" s="150"/>
      <c r="AJ683" s="146"/>
      <c r="AK683" s="83" t="str">
        <f t="shared" si="10"/>
        <v>Negative</v>
      </c>
      <c r="AL683" s="147"/>
      <c r="AM683" s="83" t="s">
        <v>373</v>
      </c>
      <c r="AN683" s="83" t="s">
        <v>981</v>
      </c>
      <c r="AO683" s="83" t="str">
        <f>IFERROR(__xludf.DUMMYFUNCTION("IF($AG683, ""DELETED"",TRIM(JOIN("" "",D683:E683)))"),"")</f>
        <v/>
      </c>
      <c r="AP683" s="83" t="str">
        <f t="shared" ref="AP683:AQ683" si="707">IF($AG683, "DELETED", TRIM(CONCATENATE(F683,I683,U683)))</f>
        <v/>
      </c>
      <c r="AQ683" s="83" t="str">
        <f t="shared" si="707"/>
        <v/>
      </c>
      <c r="AR683" s="83" t="str">
        <f>IFERROR(__xludf.DUMMYFUNCTION("IF($AG683, ""DELETED"", TRIM(JOIN("" "",AP683,AQ683)))"),"")</f>
        <v/>
      </c>
      <c r="AS683" s="127"/>
      <c r="AT683" s="128" t="b">
        <f t="shared" si="12"/>
        <v>0</v>
      </c>
      <c r="AU683" s="128" t="str">
        <f t="shared" si="13"/>
        <v/>
      </c>
      <c r="AV683" s="128" t="str">
        <f t="shared" si="14"/>
        <v/>
      </c>
      <c r="AW683" s="128" t="str">
        <f t="shared" si="15"/>
        <v/>
      </c>
      <c r="AX683" s="129" t="str">
        <f t="shared" si="16"/>
        <v/>
      </c>
      <c r="AY683" s="143"/>
      <c r="AZ683" s="130"/>
      <c r="BA683" s="131" t="str">
        <f t="shared" si="17"/>
        <v/>
      </c>
      <c r="BB683" s="143"/>
      <c r="BC683" s="143"/>
      <c r="BD683" s="132"/>
      <c r="BE683" s="141"/>
      <c r="BF683" s="134" t="str">
        <f t="shared" si="18"/>
        <v/>
      </c>
      <c r="BG683" s="135" t="str">
        <f t="shared" si="19"/>
        <v>FLB3799__44539_0.278888888888889___Negative_44539_0.496678240740741_</v>
      </c>
      <c r="BH683" s="136" t="str">
        <f t="shared" si="20"/>
        <v/>
      </c>
      <c r="BI683" s="141" t="s">
        <v>1770</v>
      </c>
      <c r="BJ683" s="137" t="str">
        <f t="shared" si="21"/>
        <v>FLE724</v>
      </c>
      <c r="BK683" s="138" t="b">
        <f t="shared" si="22"/>
        <v>0</v>
      </c>
      <c r="BL683" s="137" t="str">
        <f t="shared" si="23"/>
        <v/>
      </c>
      <c r="BM683" s="132"/>
      <c r="BN683" s="8" t="b">
        <f t="shared" si="24"/>
        <v>1</v>
      </c>
      <c r="BO683" s="139" t="b">
        <f t="shared" si="25"/>
        <v>0</v>
      </c>
      <c r="BP683" s="140" t="b">
        <f t="shared" si="26"/>
        <v>1</v>
      </c>
      <c r="BQ683" s="4"/>
      <c r="BR683" s="4" t="str">
        <f t="shared" si="27"/>
        <v/>
      </c>
      <c r="BS683" s="4"/>
      <c r="BT683" s="4"/>
    </row>
    <row r="684">
      <c r="A684" s="143" t="s">
        <v>1771</v>
      </c>
      <c r="B684" s="144">
        <v>44539.0</v>
      </c>
      <c r="C684" s="115">
        <v>0.30488425925925927</v>
      </c>
      <c r="D684" s="4"/>
      <c r="E684" s="143"/>
      <c r="F684" s="149"/>
      <c r="G684" s="147"/>
      <c r="H684" s="151"/>
      <c r="I684" s="4"/>
      <c r="J684" s="4"/>
      <c r="K684" s="4" t="s">
        <v>622</v>
      </c>
      <c r="L684" s="145">
        <v>44539.0</v>
      </c>
      <c r="M684" s="115">
        <v>0.49667824074074074</v>
      </c>
      <c r="N684" s="151"/>
      <c r="O684" s="4"/>
      <c r="P684" s="116" t="b">
        <f>IFNA(IF(VLOOKUP($A684,'Add from APT'!$AA$2:$AC808,3,FALSE)&gt;0,TRUE,FALSE),"ER - NOT IN APT")</f>
        <v>0</v>
      </c>
      <c r="Q684" s="82" t="str">
        <f>IF(ISLOGICAL(P684),IF(P684,"ER - REPS IN APT", IFNA(VLOOKUP($A684,RAW_APT!$A$3:$M808,7,FALSE),"ER - NOT IN APT")),P684)</f>
        <v>Result</v>
      </c>
      <c r="R684" s="117" t="b">
        <f t="shared" si="2"/>
        <v>1</v>
      </c>
      <c r="S684" s="116">
        <f t="shared" si="3"/>
        <v>1</v>
      </c>
      <c r="T684" s="148">
        <v>0.0</v>
      </c>
      <c r="U684" s="149"/>
      <c r="V684" s="147"/>
      <c r="W684" s="149"/>
      <c r="X684" s="120" t="b">
        <f t="shared" si="4"/>
        <v>0</v>
      </c>
      <c r="Y684" s="121" t="b">
        <v>0</v>
      </c>
      <c r="Z684" s="122" t="str">
        <f t="shared" si="5"/>
        <v/>
      </c>
      <c r="AA684" s="122" t="b">
        <f t="shared" si="6"/>
        <v>0</v>
      </c>
      <c r="AB684" s="147" t="b">
        <v>0</v>
      </c>
      <c r="AC684" s="148">
        <v>514.0</v>
      </c>
      <c r="AD684" s="149" t="b">
        <v>1</v>
      </c>
      <c r="AE684" s="125" t="str">
        <f t="shared" si="7"/>
        <v/>
      </c>
      <c r="AF684" s="117" t="b">
        <f t="shared" si="8"/>
        <v>0</v>
      </c>
      <c r="AG684" s="126" t="b">
        <f t="shared" si="9"/>
        <v>0</v>
      </c>
      <c r="AH684" s="148"/>
      <c r="AI684" s="150"/>
      <c r="AJ684" s="26"/>
      <c r="AK684" s="83" t="str">
        <f t="shared" si="10"/>
        <v>Negative</v>
      </c>
      <c r="AM684" s="83" t="s">
        <v>373</v>
      </c>
      <c r="AN684" s="83" t="s">
        <v>1390</v>
      </c>
      <c r="AO684" s="83" t="str">
        <f>IFERROR(__xludf.DUMMYFUNCTION("IF($AG684, ""DELETED"",TRIM(JOIN("" "",D684:E684)))"),"")</f>
        <v/>
      </c>
      <c r="AP684" s="83" t="str">
        <f t="shared" ref="AP684:AQ684" si="708">IF($AG684, "DELETED", TRIM(CONCATENATE(F684,I684,U684)))</f>
        <v/>
      </c>
      <c r="AQ684" s="83" t="str">
        <f t="shared" si="708"/>
        <v/>
      </c>
      <c r="AR684" s="83" t="str">
        <f>IFERROR(__xludf.DUMMYFUNCTION("IF($AG684, ""DELETED"", TRIM(JOIN("" "",AP684,AQ684)))"),"")</f>
        <v/>
      </c>
      <c r="AS684" s="127"/>
      <c r="AT684" s="128" t="b">
        <f t="shared" si="12"/>
        <v>0</v>
      </c>
      <c r="AU684" s="128" t="str">
        <f t="shared" si="13"/>
        <v/>
      </c>
      <c r="AV684" s="128" t="str">
        <f t="shared" si="14"/>
        <v/>
      </c>
      <c r="AW684" s="128" t="str">
        <f t="shared" si="15"/>
        <v/>
      </c>
      <c r="AX684" s="129" t="str">
        <f t="shared" si="16"/>
        <v/>
      </c>
      <c r="AY684" s="143"/>
      <c r="AZ684" s="130"/>
      <c r="BA684" s="131" t="str">
        <f t="shared" si="17"/>
        <v/>
      </c>
      <c r="BB684" s="143"/>
      <c r="BC684" s="143"/>
      <c r="BD684" s="132"/>
      <c r="BE684" s="141"/>
      <c r="BF684" s="134" t="str">
        <f t="shared" si="18"/>
        <v/>
      </c>
      <c r="BG684" s="135" t="str">
        <f t="shared" si="19"/>
        <v>FLB3448__44539_0.304884259259259___Negative_44539_0.496678240740741_</v>
      </c>
      <c r="BH684" s="136" t="str">
        <f t="shared" si="20"/>
        <v/>
      </c>
      <c r="BI684" s="141" t="s">
        <v>1772</v>
      </c>
      <c r="BJ684" s="137" t="str">
        <f t="shared" si="21"/>
        <v>FLE725</v>
      </c>
      <c r="BK684" s="138" t="b">
        <f t="shared" si="22"/>
        <v>0</v>
      </c>
      <c r="BL684" s="137" t="str">
        <f t="shared" si="23"/>
        <v/>
      </c>
      <c r="BM684" s="132"/>
      <c r="BN684" s="8" t="b">
        <f t="shared" si="24"/>
        <v>1</v>
      </c>
      <c r="BO684" s="139" t="b">
        <f t="shared" si="25"/>
        <v>0</v>
      </c>
      <c r="BP684" s="140" t="b">
        <f t="shared" si="26"/>
        <v>1</v>
      </c>
      <c r="BQ684" s="4"/>
      <c r="BR684" s="4" t="str">
        <f t="shared" si="27"/>
        <v/>
      </c>
      <c r="BS684" s="4"/>
      <c r="BT684" s="4"/>
    </row>
    <row r="685">
      <c r="A685" s="143" t="s">
        <v>1773</v>
      </c>
      <c r="B685" s="144">
        <v>44539.0</v>
      </c>
      <c r="C685" s="115">
        <v>0.3078356481481481</v>
      </c>
      <c r="D685" s="4"/>
      <c r="E685" s="143"/>
      <c r="F685" s="149"/>
      <c r="G685" s="147"/>
      <c r="H685" s="151"/>
      <c r="I685" s="4"/>
      <c r="J685" s="4"/>
      <c r="K685" s="4" t="s">
        <v>622</v>
      </c>
      <c r="L685" s="144">
        <v>44539.0</v>
      </c>
      <c r="M685" s="115">
        <v>0.49667824074074074</v>
      </c>
      <c r="N685" s="4"/>
      <c r="O685" s="4"/>
      <c r="P685" s="116" t="b">
        <f>IFNA(IF(VLOOKUP($A685,'Add from APT'!$AA$2:$AC808,3,FALSE)&gt;0,TRUE,FALSE),"ER - NOT IN APT")</f>
        <v>0</v>
      </c>
      <c r="Q685" s="82" t="str">
        <f>IF(ISLOGICAL(P685),IF(P685,"ER - REPS IN APT", IFNA(VLOOKUP($A685,RAW_APT!$A$3:$M808,7,FALSE),"ER - NOT IN APT")),P685)</f>
        <v>Result</v>
      </c>
      <c r="R685" s="117" t="b">
        <f t="shared" si="2"/>
        <v>1</v>
      </c>
      <c r="S685" s="116">
        <f t="shared" si="3"/>
        <v>1</v>
      </c>
      <c r="T685" s="148">
        <v>0.0</v>
      </c>
      <c r="U685" s="149"/>
      <c r="V685" s="147"/>
      <c r="W685" s="147"/>
      <c r="X685" s="120" t="b">
        <f t="shared" si="4"/>
        <v>0</v>
      </c>
      <c r="Y685" s="121" t="b">
        <v>0</v>
      </c>
      <c r="Z685" s="122" t="str">
        <f t="shared" si="5"/>
        <v/>
      </c>
      <c r="AA685" s="122" t="b">
        <f t="shared" si="6"/>
        <v>0</v>
      </c>
      <c r="AB685" s="147" t="b">
        <v>0</v>
      </c>
      <c r="AC685" s="148">
        <v>513.0</v>
      </c>
      <c r="AD685" s="149" t="b">
        <v>1</v>
      </c>
      <c r="AE685" s="125">
        <f t="shared" si="7"/>
        <v>271.9333333</v>
      </c>
      <c r="AF685" s="117" t="b">
        <f t="shared" si="8"/>
        <v>0</v>
      </c>
      <c r="AG685" s="126" t="b">
        <f t="shared" si="9"/>
        <v>0</v>
      </c>
      <c r="AH685" s="148"/>
      <c r="AI685" s="150"/>
      <c r="AJ685" s="146"/>
      <c r="AK685" s="83" t="str">
        <f t="shared" si="10"/>
        <v>Negative</v>
      </c>
      <c r="AL685" s="147"/>
      <c r="AM685" s="83" t="s">
        <v>373</v>
      </c>
      <c r="AN685" s="83" t="s">
        <v>1025</v>
      </c>
      <c r="AO685" s="83" t="str">
        <f>IFERROR(__xludf.DUMMYFUNCTION("IF($AG685, ""DELETED"",TRIM(JOIN("" "",D685:E685)))"),"")</f>
        <v/>
      </c>
      <c r="AP685" s="83" t="str">
        <f t="shared" ref="AP685:AQ685" si="709">IF($AG685, "DELETED", TRIM(CONCATENATE(F685,I685,U685)))</f>
        <v/>
      </c>
      <c r="AQ685" s="83" t="str">
        <f t="shared" si="709"/>
        <v/>
      </c>
      <c r="AR685" s="83" t="str">
        <f>IFERROR(__xludf.DUMMYFUNCTION("IF($AG685, ""DELETED"", TRIM(JOIN("" "",AP685,AQ685)))"),"")</f>
        <v/>
      </c>
      <c r="AS685" s="127"/>
      <c r="AT685" s="128" t="b">
        <f t="shared" si="12"/>
        <v>0</v>
      </c>
      <c r="AU685" s="128" t="str">
        <f t="shared" si="13"/>
        <v/>
      </c>
      <c r="AV685" s="128" t="str">
        <f t="shared" si="14"/>
        <v/>
      </c>
      <c r="AW685" s="128" t="str">
        <f t="shared" si="15"/>
        <v/>
      </c>
      <c r="AX685" s="129" t="str">
        <f t="shared" si="16"/>
        <v/>
      </c>
      <c r="AY685" s="143"/>
      <c r="AZ685" s="130"/>
      <c r="BA685" s="131" t="str">
        <f t="shared" si="17"/>
        <v/>
      </c>
      <c r="BB685" s="143"/>
      <c r="BC685" s="143"/>
      <c r="BD685" s="132"/>
      <c r="BE685" s="141"/>
      <c r="BF685" s="134" t="str">
        <f t="shared" si="18"/>
        <v/>
      </c>
      <c r="BG685" s="135" t="str">
        <f t="shared" si="19"/>
        <v>FLB3793__44539_0.307835648148148___Negative_44539_0.496678240740741_</v>
      </c>
      <c r="BH685" s="136" t="str">
        <f t="shared" si="20"/>
        <v/>
      </c>
      <c r="BI685" s="141" t="s">
        <v>1774</v>
      </c>
      <c r="BJ685" s="137" t="str">
        <f t="shared" si="21"/>
        <v>FLE726</v>
      </c>
      <c r="BK685" s="138" t="b">
        <f t="shared" si="22"/>
        <v>0</v>
      </c>
      <c r="BL685" s="137" t="str">
        <f t="shared" si="23"/>
        <v/>
      </c>
      <c r="BM685" s="132"/>
      <c r="BN685" s="8" t="b">
        <f t="shared" si="24"/>
        <v>1</v>
      </c>
      <c r="BO685" s="139" t="b">
        <f t="shared" si="25"/>
        <v>0</v>
      </c>
      <c r="BP685" s="140" t="b">
        <f t="shared" si="26"/>
        <v>1</v>
      </c>
      <c r="BQ685" s="4"/>
      <c r="BR685" s="4" t="str">
        <f t="shared" si="27"/>
        <v/>
      </c>
      <c r="BS685" s="4"/>
      <c r="BT685" s="4"/>
    </row>
    <row r="686">
      <c r="A686" s="143" t="s">
        <v>1775</v>
      </c>
      <c r="B686" s="144">
        <v>44539.0</v>
      </c>
      <c r="C686" s="115">
        <v>0.30822916666666667</v>
      </c>
      <c r="D686" s="4"/>
      <c r="E686" s="143"/>
      <c r="F686" s="149"/>
      <c r="G686" s="147"/>
      <c r="H686" s="151"/>
      <c r="I686" s="4"/>
      <c r="J686" s="4"/>
      <c r="K686" s="4" t="s">
        <v>622</v>
      </c>
      <c r="L686" s="145">
        <v>44539.0</v>
      </c>
      <c r="M686" s="115">
        <v>0.49667824074074074</v>
      </c>
      <c r="N686" s="4"/>
      <c r="O686" s="4"/>
      <c r="P686" s="116" t="b">
        <f>IFNA(IF(VLOOKUP($A686,'Add from APT'!$AA$2:$AC808,3,FALSE)&gt;0,TRUE,FALSE),"ER - NOT IN APT")</f>
        <v>0</v>
      </c>
      <c r="Q686" s="82" t="str">
        <f>IF(ISLOGICAL(P686),IF(P686,"ER - REPS IN APT", IFNA(VLOOKUP($A686,RAW_APT!$A$3:$M808,7,FALSE),"ER - NOT IN APT")),P686)</f>
        <v>Result</v>
      </c>
      <c r="R686" s="117" t="b">
        <f t="shared" si="2"/>
        <v>1</v>
      </c>
      <c r="S686" s="116">
        <f t="shared" si="3"/>
        <v>1</v>
      </c>
      <c r="T686" s="148">
        <v>0.0</v>
      </c>
      <c r="U686" s="149"/>
      <c r="V686" s="147"/>
      <c r="W686" s="147"/>
      <c r="X686" s="120" t="b">
        <f t="shared" si="4"/>
        <v>0</v>
      </c>
      <c r="Y686" s="121" t="b">
        <v>0</v>
      </c>
      <c r="Z686" s="122" t="str">
        <f t="shared" si="5"/>
        <v/>
      </c>
      <c r="AA686" s="122" t="b">
        <f t="shared" si="6"/>
        <v>0</v>
      </c>
      <c r="AB686" s="147" t="b">
        <v>0</v>
      </c>
      <c r="AC686" s="148">
        <v>512.0</v>
      </c>
      <c r="AD686" s="149" t="b">
        <v>1</v>
      </c>
      <c r="AE686" s="125" t="str">
        <f t="shared" si="7"/>
        <v/>
      </c>
      <c r="AF686" s="117" t="b">
        <f t="shared" si="8"/>
        <v>0</v>
      </c>
      <c r="AG686" s="126" t="b">
        <f t="shared" si="9"/>
        <v>0</v>
      </c>
      <c r="AH686" s="148"/>
      <c r="AI686" s="150"/>
      <c r="AJ686" s="146"/>
      <c r="AK686" s="83" t="str">
        <f t="shared" si="10"/>
        <v>Negative</v>
      </c>
      <c r="AL686" s="147"/>
      <c r="AM686" s="83" t="s">
        <v>373</v>
      </c>
      <c r="AN686" s="83" t="s">
        <v>1318</v>
      </c>
      <c r="AO686" s="83" t="str">
        <f>IFERROR(__xludf.DUMMYFUNCTION("IF($AG686, ""DELETED"",TRIM(JOIN("" "",D686:E686)))"),"")</f>
        <v/>
      </c>
      <c r="AP686" s="83" t="str">
        <f t="shared" ref="AP686:AQ686" si="710">IF($AG686, "DELETED", TRIM(CONCATENATE(F686,I686,U686)))</f>
        <v/>
      </c>
      <c r="AQ686" s="83" t="str">
        <f t="shared" si="710"/>
        <v/>
      </c>
      <c r="AR686" s="83" t="str">
        <f>IFERROR(__xludf.DUMMYFUNCTION("IF($AG686, ""DELETED"", TRIM(JOIN("" "",AP686,AQ686)))"),"")</f>
        <v/>
      </c>
      <c r="AS686" s="127"/>
      <c r="AT686" s="128" t="b">
        <f t="shared" si="12"/>
        <v>0</v>
      </c>
      <c r="AU686" s="128" t="str">
        <f t="shared" si="13"/>
        <v/>
      </c>
      <c r="AV686" s="128" t="str">
        <f t="shared" si="14"/>
        <v/>
      </c>
      <c r="AW686" s="128" t="str">
        <f t="shared" si="15"/>
        <v/>
      </c>
      <c r="AX686" s="129" t="str">
        <f t="shared" si="16"/>
        <v/>
      </c>
      <c r="AY686" s="143"/>
      <c r="AZ686" s="130"/>
      <c r="BA686" s="131" t="str">
        <f t="shared" si="17"/>
        <v/>
      </c>
      <c r="BB686" s="143"/>
      <c r="BC686" s="143"/>
      <c r="BD686" s="132"/>
      <c r="BE686" s="141"/>
      <c r="BF686" s="134" t="str">
        <f t="shared" si="18"/>
        <v/>
      </c>
      <c r="BG686" s="135" t="str">
        <f t="shared" si="19"/>
        <v>FLB3771__44539_0.308229166666667___Negative_44539_0.496678240740741_</v>
      </c>
      <c r="BH686" s="136" t="str">
        <f t="shared" si="20"/>
        <v/>
      </c>
      <c r="BI686" s="141" t="s">
        <v>1776</v>
      </c>
      <c r="BJ686" s="137" t="str">
        <f t="shared" si="21"/>
        <v>FLE727</v>
      </c>
      <c r="BK686" s="138" t="b">
        <f t="shared" si="22"/>
        <v>0</v>
      </c>
      <c r="BL686" s="137" t="str">
        <f t="shared" si="23"/>
        <v/>
      </c>
      <c r="BM686" s="132"/>
      <c r="BN686" s="8" t="b">
        <f t="shared" si="24"/>
        <v>1</v>
      </c>
      <c r="BO686" s="139" t="b">
        <f t="shared" si="25"/>
        <v>0</v>
      </c>
      <c r="BP686" s="140" t="b">
        <f t="shared" si="26"/>
        <v>1</v>
      </c>
      <c r="BQ686" s="4"/>
      <c r="BR686" s="4" t="str">
        <f t="shared" si="27"/>
        <v/>
      </c>
      <c r="BS686" s="4"/>
      <c r="BT686" s="4"/>
    </row>
    <row r="687">
      <c r="A687" s="143" t="s">
        <v>1777</v>
      </c>
      <c r="B687" s="144">
        <v>44539.0</v>
      </c>
      <c r="C687" s="115">
        <v>0.308599537037037</v>
      </c>
      <c r="D687" s="4"/>
      <c r="E687" s="143"/>
      <c r="F687" s="149"/>
      <c r="G687" s="147"/>
      <c r="H687" s="151"/>
      <c r="I687" s="4"/>
      <c r="J687" s="4"/>
      <c r="K687" s="4" t="s">
        <v>622</v>
      </c>
      <c r="L687" s="145">
        <v>44539.0</v>
      </c>
      <c r="M687" s="115">
        <v>0.49667824074074074</v>
      </c>
      <c r="N687" s="4"/>
      <c r="O687" s="4"/>
      <c r="P687" s="116" t="b">
        <f>IFNA(IF(VLOOKUP($A687,'Add from APT'!$AA$2:$AC808,3,FALSE)&gt;0,TRUE,FALSE),"ER - NOT IN APT")</f>
        <v>0</v>
      </c>
      <c r="Q687" s="82" t="str">
        <f>IF(ISLOGICAL(P687),IF(P687,"ER - REPS IN APT", IFNA(VLOOKUP($A687,RAW_APT!$A$3:$M808,7,FALSE),"ER - NOT IN APT")),P687)</f>
        <v>Result</v>
      </c>
      <c r="R687" s="117" t="b">
        <f t="shared" si="2"/>
        <v>1</v>
      </c>
      <c r="S687" s="116">
        <f t="shared" si="3"/>
        <v>1</v>
      </c>
      <c r="T687" s="148">
        <v>0.0</v>
      </c>
      <c r="U687" s="149"/>
      <c r="V687" s="147"/>
      <c r="W687" s="147"/>
      <c r="X687" s="120" t="b">
        <f t="shared" si="4"/>
        <v>0</v>
      </c>
      <c r="Y687" s="121" t="b">
        <v>0</v>
      </c>
      <c r="Z687" s="122" t="str">
        <f t="shared" si="5"/>
        <v/>
      </c>
      <c r="AA687" s="122" t="b">
        <f t="shared" si="6"/>
        <v>0</v>
      </c>
      <c r="AB687" s="147" t="b">
        <v>0</v>
      </c>
      <c r="AC687" s="148">
        <v>511.0</v>
      </c>
      <c r="AD687" s="149" t="b">
        <v>1</v>
      </c>
      <c r="AE687" s="125" t="str">
        <f t="shared" si="7"/>
        <v/>
      </c>
      <c r="AF687" s="117" t="b">
        <f t="shared" si="8"/>
        <v>0</v>
      </c>
      <c r="AG687" s="126" t="b">
        <f t="shared" si="9"/>
        <v>0</v>
      </c>
      <c r="AH687" s="148"/>
      <c r="AI687" s="150"/>
      <c r="AJ687" s="146"/>
      <c r="AK687" s="83" t="str">
        <f t="shared" si="10"/>
        <v>Negative</v>
      </c>
      <c r="AL687" s="147"/>
      <c r="AM687" s="83" t="s">
        <v>373</v>
      </c>
      <c r="AN687" s="83" t="s">
        <v>1001</v>
      </c>
      <c r="AO687" s="83" t="str">
        <f>IFERROR(__xludf.DUMMYFUNCTION("IF($AG687, ""DELETED"",TRIM(JOIN("" "",D687:E687)))"),"")</f>
        <v/>
      </c>
      <c r="AP687" s="83" t="str">
        <f t="shared" ref="AP687:AQ687" si="711">IF($AG687, "DELETED", TRIM(CONCATENATE(F687,I687,U687)))</f>
        <v/>
      </c>
      <c r="AQ687" s="83" t="str">
        <f t="shared" si="711"/>
        <v/>
      </c>
      <c r="AR687" s="83" t="str">
        <f>IFERROR(__xludf.DUMMYFUNCTION("IF($AG687, ""DELETED"", TRIM(JOIN("" "",AP687,AQ687)))"),"")</f>
        <v/>
      </c>
      <c r="AS687" s="127"/>
      <c r="AT687" s="128" t="b">
        <f t="shared" si="12"/>
        <v>0</v>
      </c>
      <c r="AU687" s="128" t="str">
        <f t="shared" si="13"/>
        <v/>
      </c>
      <c r="AV687" s="128" t="str">
        <f t="shared" si="14"/>
        <v/>
      </c>
      <c r="AW687" s="128" t="str">
        <f t="shared" si="15"/>
        <v/>
      </c>
      <c r="AX687" s="129" t="str">
        <f t="shared" si="16"/>
        <v/>
      </c>
      <c r="AY687" s="143"/>
      <c r="AZ687" s="130"/>
      <c r="BA687" s="131" t="str">
        <f t="shared" si="17"/>
        <v/>
      </c>
      <c r="BB687" s="143"/>
      <c r="BC687" s="143"/>
      <c r="BD687" s="132"/>
      <c r="BE687" s="141"/>
      <c r="BF687" s="134" t="str">
        <f t="shared" si="18"/>
        <v/>
      </c>
      <c r="BG687" s="135" t="str">
        <f t="shared" si="19"/>
        <v>FLB3375__44539_0.308599537037037___Negative_44539_0.496678240740741_</v>
      </c>
      <c r="BH687" s="136" t="str">
        <f t="shared" si="20"/>
        <v/>
      </c>
      <c r="BI687" s="141" t="s">
        <v>1778</v>
      </c>
      <c r="BJ687" s="137" t="str">
        <f t="shared" si="21"/>
        <v>FLE728</v>
      </c>
      <c r="BK687" s="138" t="b">
        <f t="shared" si="22"/>
        <v>0</v>
      </c>
      <c r="BL687" s="137" t="str">
        <f t="shared" si="23"/>
        <v/>
      </c>
      <c r="BM687" s="132"/>
      <c r="BN687" s="8" t="b">
        <f t="shared" si="24"/>
        <v>1</v>
      </c>
      <c r="BO687" s="139" t="b">
        <f t="shared" si="25"/>
        <v>0</v>
      </c>
      <c r="BP687" s="140" t="b">
        <f t="shared" si="26"/>
        <v>1</v>
      </c>
      <c r="BQ687" s="4"/>
      <c r="BR687" s="4" t="str">
        <f t="shared" si="27"/>
        <v/>
      </c>
      <c r="BS687" s="4"/>
      <c r="BT687" s="4"/>
    </row>
    <row r="688">
      <c r="A688" s="4" t="s">
        <v>1779</v>
      </c>
      <c r="B688" s="144">
        <v>44539.0</v>
      </c>
      <c r="C688" s="115">
        <v>0.31078703703703703</v>
      </c>
      <c r="D688" s="4"/>
      <c r="E688" s="143"/>
      <c r="F688" s="4"/>
      <c r="G688" s="4"/>
      <c r="H688" s="151"/>
      <c r="I688" s="4"/>
      <c r="J688" s="4"/>
      <c r="K688" s="4" t="s">
        <v>622</v>
      </c>
      <c r="L688" s="145">
        <v>44539.0</v>
      </c>
      <c r="M688" s="115">
        <v>0.49667824074074074</v>
      </c>
      <c r="N688" s="4"/>
      <c r="O688" s="4"/>
      <c r="P688" s="116" t="b">
        <f>IFNA(IF(VLOOKUP($A688,'Add from APT'!$AA$2:$AC808,3,FALSE)&gt;0,TRUE,FALSE),"ER - NOT IN APT")</f>
        <v>0</v>
      </c>
      <c r="Q688" s="82" t="str">
        <f>IF(ISLOGICAL(P688),IF(P688,"ER - REPS IN APT", IFNA(VLOOKUP($A688,RAW_APT!$A$3:$M808,7,FALSE),"ER - NOT IN APT")),P688)</f>
        <v>Result</v>
      </c>
      <c r="R688" s="117" t="b">
        <f t="shared" si="2"/>
        <v>1</v>
      </c>
      <c r="S688" s="116">
        <f t="shared" si="3"/>
        <v>1</v>
      </c>
      <c r="T688" s="146"/>
      <c r="U688" s="147"/>
      <c r="V688" s="147"/>
      <c r="W688" s="147"/>
      <c r="X688" s="120" t="b">
        <f t="shared" si="4"/>
        <v>0</v>
      </c>
      <c r="Y688" s="121" t="b">
        <v>0</v>
      </c>
      <c r="Z688" s="122" t="str">
        <f t="shared" si="5"/>
        <v/>
      </c>
      <c r="AA688" s="122" t="b">
        <f t="shared" si="6"/>
        <v>0</v>
      </c>
      <c r="AB688" s="147" t="b">
        <v>0</v>
      </c>
      <c r="AC688" s="148">
        <v>52.0</v>
      </c>
      <c r="AD688" s="149" t="b">
        <v>0</v>
      </c>
      <c r="AE688" s="125" t="str">
        <f t="shared" si="7"/>
        <v/>
      </c>
      <c r="AF688" s="117" t="b">
        <f t="shared" si="8"/>
        <v>0</v>
      </c>
      <c r="AG688" s="126" t="b">
        <f t="shared" si="9"/>
        <v>0</v>
      </c>
      <c r="AH688" s="148"/>
      <c r="AI688" s="150"/>
      <c r="AJ688" s="146"/>
      <c r="AK688" s="83" t="str">
        <f t="shared" si="10"/>
        <v>Negative</v>
      </c>
      <c r="AL688" s="147"/>
      <c r="AM688" s="83" t="s">
        <v>373</v>
      </c>
      <c r="AN688" s="83" t="s">
        <v>796</v>
      </c>
      <c r="AO688" s="83" t="str">
        <f>IFERROR(__xludf.DUMMYFUNCTION("IF($AG688, ""DELETED"",TRIM(JOIN("" "",D688:E688)))"),"")</f>
        <v/>
      </c>
      <c r="AP688" s="83" t="str">
        <f t="shared" ref="AP688:AQ688" si="712">IF($AG688, "DELETED", TRIM(CONCATENATE(F688,I688,U688)))</f>
        <v/>
      </c>
      <c r="AQ688" s="83" t="str">
        <f t="shared" si="712"/>
        <v/>
      </c>
      <c r="AR688" s="83" t="str">
        <f>IFERROR(__xludf.DUMMYFUNCTION("IF($AG688, ""DELETED"", TRIM(JOIN("" "",AP688,AQ688)))"),"")</f>
        <v/>
      </c>
      <c r="AS688" s="127"/>
      <c r="AT688" s="128" t="b">
        <f t="shared" si="12"/>
        <v>0</v>
      </c>
      <c r="AU688" s="128" t="str">
        <f t="shared" si="13"/>
        <v/>
      </c>
      <c r="AV688" s="128" t="str">
        <f t="shared" si="14"/>
        <v/>
      </c>
      <c r="AW688" s="128" t="str">
        <f t="shared" si="15"/>
        <v/>
      </c>
      <c r="AX688" s="129" t="str">
        <f t="shared" si="16"/>
        <v/>
      </c>
      <c r="AY688" s="143"/>
      <c r="AZ688" s="130"/>
      <c r="BA688" s="131" t="str">
        <f t="shared" si="17"/>
        <v/>
      </c>
      <c r="BB688" s="143"/>
      <c r="BC688" s="143"/>
      <c r="BD688" s="132"/>
      <c r="BE688" s="141"/>
      <c r="BF688" s="134" t="str">
        <f t="shared" si="18"/>
        <v/>
      </c>
      <c r="BG688" s="135" t="str">
        <f t="shared" si="19"/>
        <v>FLB3426__44539_0.310787037037037___Negative_44539_0.496678240740741_</v>
      </c>
      <c r="BH688" s="136" t="str">
        <f t="shared" si="20"/>
        <v/>
      </c>
      <c r="BI688" s="141" t="s">
        <v>1780</v>
      </c>
      <c r="BJ688" s="137" t="str">
        <f t="shared" si="21"/>
        <v>FLE729</v>
      </c>
      <c r="BK688" s="138" t="b">
        <f t="shared" si="22"/>
        <v>0</v>
      </c>
      <c r="BL688" s="137" t="str">
        <f t="shared" si="23"/>
        <v/>
      </c>
      <c r="BM688" s="132"/>
      <c r="BN688" s="8" t="b">
        <f t="shared" si="24"/>
        <v>1</v>
      </c>
      <c r="BO688" s="139" t="b">
        <f t="shared" si="25"/>
        <v>0</v>
      </c>
      <c r="BP688" s="140" t="b">
        <f t="shared" si="26"/>
        <v>1</v>
      </c>
      <c r="BQ688" s="4"/>
      <c r="BR688" s="4" t="str">
        <f t="shared" si="27"/>
        <v/>
      </c>
      <c r="BS688" s="4"/>
      <c r="BT688" s="4"/>
    </row>
    <row r="689">
      <c r="A689" s="4" t="s">
        <v>1781</v>
      </c>
      <c r="B689" s="144">
        <v>44539.0</v>
      </c>
      <c r="C689" s="115">
        <v>0.3117824074074074</v>
      </c>
      <c r="D689" s="4"/>
      <c r="E689" s="143"/>
      <c r="F689" s="4"/>
      <c r="G689" s="4"/>
      <c r="H689" s="151"/>
      <c r="I689" s="4"/>
      <c r="J689" s="4"/>
      <c r="K689" s="4" t="s">
        <v>622</v>
      </c>
      <c r="L689" s="145">
        <v>44539.0</v>
      </c>
      <c r="M689" s="115">
        <v>0.49667824074074074</v>
      </c>
      <c r="N689" s="4"/>
      <c r="O689" s="4"/>
      <c r="P689" s="116" t="b">
        <f>IFNA(IF(VLOOKUP($A689,'Add from APT'!$AA$2:$AC808,3,FALSE)&gt;0,TRUE,FALSE),"ER - NOT IN APT")</f>
        <v>0</v>
      </c>
      <c r="Q689" s="82" t="str">
        <f>IF(ISLOGICAL(P689),IF(P689,"ER - REPS IN APT", IFNA(VLOOKUP($A689,RAW_APT!$A$3:$M808,7,FALSE),"ER - NOT IN APT")),P689)</f>
        <v>Result</v>
      </c>
      <c r="R689" s="117" t="b">
        <f t="shared" si="2"/>
        <v>1</v>
      </c>
      <c r="S689" s="116">
        <f t="shared" si="3"/>
        <v>1</v>
      </c>
      <c r="T689" s="146"/>
      <c r="U689" s="147"/>
      <c r="V689" s="147"/>
      <c r="W689" s="147"/>
      <c r="X689" s="120" t="b">
        <f t="shared" si="4"/>
        <v>0</v>
      </c>
      <c r="Y689" s="121" t="b">
        <v>0</v>
      </c>
      <c r="Z689" s="122" t="str">
        <f t="shared" si="5"/>
        <v/>
      </c>
      <c r="AA689" s="122" t="b">
        <f t="shared" si="6"/>
        <v>0</v>
      </c>
      <c r="AB689" s="147" t="b">
        <v>0</v>
      </c>
      <c r="AC689" s="148">
        <v>51.0</v>
      </c>
      <c r="AD689" s="149" t="b">
        <v>0</v>
      </c>
      <c r="AE689" s="125" t="str">
        <f t="shared" si="7"/>
        <v/>
      </c>
      <c r="AF689" s="117" t="b">
        <f t="shared" si="8"/>
        <v>0</v>
      </c>
      <c r="AG689" s="126" t="b">
        <f t="shared" si="9"/>
        <v>0</v>
      </c>
      <c r="AH689" s="148"/>
      <c r="AI689" s="150"/>
      <c r="AJ689" s="146"/>
      <c r="AK689" s="83" t="str">
        <f t="shared" si="10"/>
        <v>Negative</v>
      </c>
      <c r="AL689" s="147"/>
      <c r="AM689" s="83" t="s">
        <v>373</v>
      </c>
      <c r="AN689" s="83" t="s">
        <v>520</v>
      </c>
      <c r="AO689" s="83" t="str">
        <f>IFERROR(__xludf.DUMMYFUNCTION("IF($AG689, ""DELETED"",TRIM(JOIN("" "",D689:E689)))"),"")</f>
        <v/>
      </c>
      <c r="AP689" s="83" t="str">
        <f t="shared" ref="AP689:AQ689" si="713">IF($AG689, "DELETED", TRIM(CONCATENATE(F689,I689,U689)))</f>
        <v/>
      </c>
      <c r="AQ689" s="83" t="str">
        <f t="shared" si="713"/>
        <v/>
      </c>
      <c r="AR689" s="83" t="str">
        <f>IFERROR(__xludf.DUMMYFUNCTION("IF($AG689, ""DELETED"", TRIM(JOIN("" "",AP689,AQ689)))"),"")</f>
        <v/>
      </c>
      <c r="AS689" s="127"/>
      <c r="AT689" s="128" t="b">
        <f t="shared" si="12"/>
        <v>0</v>
      </c>
      <c r="AU689" s="128" t="str">
        <f t="shared" si="13"/>
        <v/>
      </c>
      <c r="AV689" s="128" t="str">
        <f t="shared" si="14"/>
        <v/>
      </c>
      <c r="AW689" s="128" t="str">
        <f t="shared" si="15"/>
        <v/>
      </c>
      <c r="AX689" s="129" t="str">
        <f t="shared" si="16"/>
        <v/>
      </c>
      <c r="AY689" s="143"/>
      <c r="AZ689" s="130"/>
      <c r="BA689" s="131" t="str">
        <f t="shared" si="17"/>
        <v/>
      </c>
      <c r="BB689" s="143"/>
      <c r="BC689" s="143"/>
      <c r="BD689" s="132"/>
      <c r="BE689" s="141"/>
      <c r="BF689" s="134" t="str">
        <f t="shared" si="18"/>
        <v/>
      </c>
      <c r="BG689" s="135" t="str">
        <f t="shared" si="19"/>
        <v>FLB3387__44539_0.311782407407407___Negative_44539_0.496678240740741_</v>
      </c>
      <c r="BH689" s="136" t="str">
        <f t="shared" si="20"/>
        <v/>
      </c>
      <c r="BI689" s="141" t="s">
        <v>1782</v>
      </c>
      <c r="BJ689" s="137" t="str">
        <f t="shared" si="21"/>
        <v>FLE733</v>
      </c>
      <c r="BK689" s="138" t="b">
        <f t="shared" si="22"/>
        <v>0</v>
      </c>
      <c r="BL689" s="137" t="str">
        <f t="shared" si="23"/>
        <v/>
      </c>
      <c r="BM689" s="132"/>
      <c r="BN689" s="8" t="b">
        <f t="shared" si="24"/>
        <v>1</v>
      </c>
      <c r="BO689" s="139" t="b">
        <f t="shared" si="25"/>
        <v>0</v>
      </c>
      <c r="BP689" s="140" t="b">
        <f t="shared" si="26"/>
        <v>1</v>
      </c>
      <c r="BQ689" s="4"/>
      <c r="BR689" s="4" t="str">
        <f t="shared" si="27"/>
        <v/>
      </c>
      <c r="BS689" s="4"/>
      <c r="BT689" s="4"/>
    </row>
    <row r="690">
      <c r="A690" s="4" t="s">
        <v>1783</v>
      </c>
      <c r="B690" s="144">
        <v>44539.0</v>
      </c>
      <c r="C690" s="115">
        <v>0.3120717592592593</v>
      </c>
      <c r="D690" s="4"/>
      <c r="E690" s="143"/>
      <c r="F690" s="4"/>
      <c r="G690" s="4"/>
      <c r="H690" s="151"/>
      <c r="I690" s="4"/>
      <c r="J690" s="4"/>
      <c r="K690" s="4" t="s">
        <v>622</v>
      </c>
      <c r="L690" s="145">
        <v>44539.0</v>
      </c>
      <c r="M690" s="115">
        <v>0.49667824074074074</v>
      </c>
      <c r="N690" s="4"/>
      <c r="O690" s="4"/>
      <c r="P690" s="116" t="b">
        <f>IFNA(IF(VLOOKUP($A690,'Add from APT'!$AA$2:$AC808,3,FALSE)&gt;0,TRUE,FALSE),"ER - NOT IN APT")</f>
        <v>0</v>
      </c>
      <c r="Q690" s="82" t="str">
        <f>IF(ISLOGICAL(P690),IF(P690,"ER - REPS IN APT", IFNA(VLOOKUP($A690,RAW_APT!$A$3:$M808,7,FALSE),"ER - NOT IN APT")),P690)</f>
        <v>Result</v>
      </c>
      <c r="R690" s="117" t="b">
        <f t="shared" si="2"/>
        <v>1</v>
      </c>
      <c r="S690" s="116">
        <f t="shared" si="3"/>
        <v>1</v>
      </c>
      <c r="T690" s="146"/>
      <c r="U690" s="147"/>
      <c r="V690" s="147"/>
      <c r="W690" s="147"/>
      <c r="X690" s="120" t="b">
        <f t="shared" si="4"/>
        <v>0</v>
      </c>
      <c r="Y690" s="121" t="b">
        <v>0</v>
      </c>
      <c r="Z690" s="122" t="str">
        <f t="shared" si="5"/>
        <v/>
      </c>
      <c r="AA690" s="122" t="b">
        <f t="shared" si="6"/>
        <v>0</v>
      </c>
      <c r="AB690" s="147" t="b">
        <v>0</v>
      </c>
      <c r="AC690" s="148">
        <v>50.0</v>
      </c>
      <c r="AD690" s="149" t="b">
        <v>0</v>
      </c>
      <c r="AE690" s="125" t="str">
        <f t="shared" si="7"/>
        <v/>
      </c>
      <c r="AF690" s="117" t="b">
        <f t="shared" si="8"/>
        <v>0</v>
      </c>
      <c r="AG690" s="126" t="b">
        <f t="shared" si="9"/>
        <v>0</v>
      </c>
      <c r="AH690" s="148"/>
      <c r="AI690" s="150"/>
      <c r="AJ690" s="146"/>
      <c r="AK690" s="83" t="str">
        <f t="shared" si="10"/>
        <v>Negative</v>
      </c>
      <c r="AL690" s="147"/>
      <c r="AM690" s="83" t="s">
        <v>373</v>
      </c>
      <c r="AN690" s="83" t="s">
        <v>413</v>
      </c>
      <c r="AO690" s="83" t="str">
        <f>IFERROR(__xludf.DUMMYFUNCTION("IF($AG690, ""DELETED"",TRIM(JOIN("" "",D690:E690)))"),"")</f>
        <v/>
      </c>
      <c r="AP690" s="83" t="str">
        <f t="shared" ref="AP690:AQ690" si="714">IF($AG690, "DELETED", TRIM(CONCATENATE(F690,I690,U690)))</f>
        <v/>
      </c>
      <c r="AQ690" s="83" t="str">
        <f t="shared" si="714"/>
        <v/>
      </c>
      <c r="AR690" s="83" t="str">
        <f>IFERROR(__xludf.DUMMYFUNCTION("IF($AG690, ""DELETED"", TRIM(JOIN("" "",AP690,AQ690)))"),"")</f>
        <v/>
      </c>
      <c r="AS690" s="127"/>
      <c r="AT690" s="128" t="b">
        <f t="shared" si="12"/>
        <v>0</v>
      </c>
      <c r="AU690" s="128" t="str">
        <f t="shared" si="13"/>
        <v/>
      </c>
      <c r="AV690" s="128" t="str">
        <f t="shared" si="14"/>
        <v/>
      </c>
      <c r="AW690" s="128" t="str">
        <f t="shared" si="15"/>
        <v/>
      </c>
      <c r="AX690" s="129" t="str">
        <f t="shared" si="16"/>
        <v/>
      </c>
      <c r="AY690" s="143"/>
      <c r="AZ690" s="130"/>
      <c r="BA690" s="131" t="str">
        <f t="shared" si="17"/>
        <v/>
      </c>
      <c r="BB690" s="143"/>
      <c r="BC690" s="143"/>
      <c r="BD690" s="132"/>
      <c r="BE690" s="141"/>
      <c r="BF690" s="134" t="str">
        <f t="shared" si="18"/>
        <v/>
      </c>
      <c r="BG690" s="135" t="str">
        <f t="shared" si="19"/>
        <v>FLB3445__44539_0.312071759259259___Negative_44539_0.496678240740741_</v>
      </c>
      <c r="BH690" s="136" t="str">
        <f t="shared" si="20"/>
        <v/>
      </c>
      <c r="BI690" s="141" t="s">
        <v>1784</v>
      </c>
      <c r="BJ690" s="137" t="str">
        <f t="shared" si="21"/>
        <v>FLE734</v>
      </c>
      <c r="BK690" s="138" t="b">
        <f t="shared" si="22"/>
        <v>0</v>
      </c>
      <c r="BL690" s="137" t="str">
        <f t="shared" si="23"/>
        <v/>
      </c>
      <c r="BM690" s="132"/>
      <c r="BN690" s="8" t="b">
        <f t="shared" si="24"/>
        <v>1</v>
      </c>
      <c r="BO690" s="139" t="b">
        <f t="shared" si="25"/>
        <v>0</v>
      </c>
      <c r="BP690" s="140" t="b">
        <f t="shared" si="26"/>
        <v>1</v>
      </c>
      <c r="BQ690" s="4"/>
      <c r="BR690" s="4" t="str">
        <f t="shared" si="27"/>
        <v/>
      </c>
      <c r="BS690" s="4"/>
      <c r="BT690" s="4"/>
    </row>
    <row r="691">
      <c r="A691" s="4" t="s">
        <v>1785</v>
      </c>
      <c r="B691" s="144">
        <v>44539.0</v>
      </c>
      <c r="C691" s="115">
        <v>0.3137037037037037</v>
      </c>
      <c r="D691" s="4"/>
      <c r="E691" s="143"/>
      <c r="F691" s="4"/>
      <c r="G691" s="4"/>
      <c r="H691" s="151"/>
      <c r="I691" s="4"/>
      <c r="J691" s="4"/>
      <c r="K691" s="4" t="s">
        <v>622</v>
      </c>
      <c r="L691" s="145">
        <v>44539.0</v>
      </c>
      <c r="M691" s="115">
        <v>0.49667824074074074</v>
      </c>
      <c r="N691" s="4"/>
      <c r="O691" s="4"/>
      <c r="P691" s="116" t="b">
        <f>IFNA(IF(VLOOKUP($A691,'Add from APT'!$AA$2:$AC808,3,FALSE)&gt;0,TRUE,FALSE),"ER - NOT IN APT")</f>
        <v>0</v>
      </c>
      <c r="Q691" s="82" t="str">
        <f>IF(ISLOGICAL(P691),IF(P691,"ER - REPS IN APT", IFNA(VLOOKUP($A691,RAW_APT!$A$3:$M808,7,FALSE),"ER - NOT IN APT")),P691)</f>
        <v>Result</v>
      </c>
      <c r="R691" s="117" t="b">
        <f t="shared" si="2"/>
        <v>1</v>
      </c>
      <c r="S691" s="116">
        <f t="shared" si="3"/>
        <v>1</v>
      </c>
      <c r="T691" s="146"/>
      <c r="U691" s="147"/>
      <c r="V691" s="147"/>
      <c r="W691" s="147"/>
      <c r="X691" s="120" t="b">
        <f t="shared" si="4"/>
        <v>0</v>
      </c>
      <c r="Y691" s="121" t="b">
        <v>0</v>
      </c>
      <c r="Z691" s="122" t="str">
        <f t="shared" si="5"/>
        <v/>
      </c>
      <c r="AA691" s="122" t="b">
        <f t="shared" si="6"/>
        <v>0</v>
      </c>
      <c r="AB691" s="147" t="b">
        <v>0</v>
      </c>
      <c r="AC691" s="148">
        <v>49.0</v>
      </c>
      <c r="AD691" s="149" t="b">
        <v>0</v>
      </c>
      <c r="AE691" s="125" t="str">
        <f t="shared" si="7"/>
        <v/>
      </c>
      <c r="AF691" s="117" t="b">
        <f t="shared" si="8"/>
        <v>0</v>
      </c>
      <c r="AG691" s="126" t="b">
        <f t="shared" si="9"/>
        <v>0</v>
      </c>
      <c r="AH691" s="148"/>
      <c r="AI691" s="150"/>
      <c r="AJ691" s="146"/>
      <c r="AK691" s="83" t="str">
        <f t="shared" si="10"/>
        <v>Negative</v>
      </c>
      <c r="AL691" s="147"/>
      <c r="AM691" s="83" t="s">
        <v>373</v>
      </c>
      <c r="AN691" s="83" t="s">
        <v>313</v>
      </c>
      <c r="AO691" s="83" t="str">
        <f>IFERROR(__xludf.DUMMYFUNCTION("IF($AG691, ""DELETED"",TRIM(JOIN("" "",D691:E691)))"),"")</f>
        <v/>
      </c>
      <c r="AP691" s="83" t="str">
        <f t="shared" ref="AP691:AQ691" si="715">IF($AG691, "DELETED", TRIM(CONCATENATE(F691,I691,U691)))</f>
        <v/>
      </c>
      <c r="AQ691" s="83" t="str">
        <f t="shared" si="715"/>
        <v/>
      </c>
      <c r="AR691" s="83" t="str">
        <f>IFERROR(__xludf.DUMMYFUNCTION("IF($AG691, ""DELETED"", TRIM(JOIN("" "",AP691,AQ691)))"),"")</f>
        <v/>
      </c>
      <c r="AS691" s="127"/>
      <c r="AT691" s="128" t="b">
        <f t="shared" si="12"/>
        <v>0</v>
      </c>
      <c r="AU691" s="128" t="str">
        <f t="shared" si="13"/>
        <v/>
      </c>
      <c r="AV691" s="128" t="str">
        <f t="shared" si="14"/>
        <v/>
      </c>
      <c r="AW691" s="128" t="str">
        <f t="shared" si="15"/>
        <v/>
      </c>
      <c r="AX691" s="129" t="str">
        <f t="shared" si="16"/>
        <v/>
      </c>
      <c r="AY691" s="143"/>
      <c r="AZ691" s="130"/>
      <c r="BA691" s="131" t="str">
        <f t="shared" si="17"/>
        <v/>
      </c>
      <c r="BB691" s="143"/>
      <c r="BC691" s="143"/>
      <c r="BD691" s="132"/>
      <c r="BE691" s="141"/>
      <c r="BF691" s="134" t="str">
        <f t="shared" si="18"/>
        <v/>
      </c>
      <c r="BG691" s="135" t="str">
        <f t="shared" si="19"/>
        <v>FLB3789__44539_0.313703703703704___Negative_44539_0.496678240740741_</v>
      </c>
      <c r="BH691" s="136" t="str">
        <f t="shared" si="20"/>
        <v/>
      </c>
      <c r="BI691" s="141" t="s">
        <v>1786</v>
      </c>
      <c r="BJ691" s="137" t="str">
        <f t="shared" si="21"/>
        <v>FLE735</v>
      </c>
      <c r="BK691" s="138" t="b">
        <f t="shared" si="22"/>
        <v>0</v>
      </c>
      <c r="BL691" s="137" t="str">
        <f t="shared" si="23"/>
        <v/>
      </c>
      <c r="BM691" s="132"/>
      <c r="BN691" s="8" t="b">
        <f t="shared" si="24"/>
        <v>1</v>
      </c>
      <c r="BO691" s="139" t="b">
        <f t="shared" si="25"/>
        <v>0</v>
      </c>
      <c r="BP691" s="140" t="b">
        <f t="shared" si="26"/>
        <v>1</v>
      </c>
      <c r="BQ691" s="4"/>
      <c r="BR691" s="4" t="str">
        <f t="shared" si="27"/>
        <v/>
      </c>
      <c r="BS691" s="4"/>
      <c r="BT691" s="4"/>
    </row>
    <row r="692">
      <c r="A692" s="4" t="s">
        <v>1787</v>
      </c>
      <c r="B692" s="144">
        <v>44539.0</v>
      </c>
      <c r="C692" s="115">
        <v>0.3163888888888889</v>
      </c>
      <c r="D692" s="4"/>
      <c r="E692" s="143"/>
      <c r="F692" s="4"/>
      <c r="G692" s="4"/>
      <c r="H692" s="151"/>
      <c r="I692" s="4"/>
      <c r="J692" s="4"/>
      <c r="K692" s="4" t="s">
        <v>622</v>
      </c>
      <c r="L692" s="145">
        <v>44539.0</v>
      </c>
      <c r="M692" s="115">
        <v>0.49667824074074074</v>
      </c>
      <c r="N692" s="4"/>
      <c r="O692" s="4"/>
      <c r="P692" s="116" t="b">
        <f>IFNA(IF(VLOOKUP($A692,'Add from APT'!$AA$2:$AC808,3,FALSE)&gt;0,TRUE,FALSE),"ER - NOT IN APT")</f>
        <v>0</v>
      </c>
      <c r="Q692" s="82" t="str">
        <f>IF(ISLOGICAL(P692),IF(P692,"ER - REPS IN APT", IFNA(VLOOKUP($A692,RAW_APT!$A$3:$M808,7,FALSE),"ER - NOT IN APT")),P692)</f>
        <v>Result</v>
      </c>
      <c r="R692" s="117" t="b">
        <f t="shared" si="2"/>
        <v>1</v>
      </c>
      <c r="S692" s="116">
        <f t="shared" si="3"/>
        <v>1</v>
      </c>
      <c r="T692" s="146"/>
      <c r="U692" s="147"/>
      <c r="V692" s="147"/>
      <c r="W692" s="147"/>
      <c r="X692" s="120" t="b">
        <f t="shared" si="4"/>
        <v>0</v>
      </c>
      <c r="Y692" s="121" t="b">
        <v>0</v>
      </c>
      <c r="Z692" s="122" t="str">
        <f t="shared" si="5"/>
        <v/>
      </c>
      <c r="AA692" s="122" t="b">
        <f t="shared" si="6"/>
        <v>0</v>
      </c>
      <c r="AB692" s="147" t="b">
        <v>0</v>
      </c>
      <c r="AC692" s="148">
        <v>48.0</v>
      </c>
      <c r="AD692" s="149" t="b">
        <v>0</v>
      </c>
      <c r="AE692" s="125" t="str">
        <f t="shared" si="7"/>
        <v/>
      </c>
      <c r="AF692" s="117" t="b">
        <f t="shared" si="8"/>
        <v>0</v>
      </c>
      <c r="AG692" s="126" t="b">
        <f t="shared" si="9"/>
        <v>0</v>
      </c>
      <c r="AH692" s="148"/>
      <c r="AI692" s="150"/>
      <c r="AJ692" s="146"/>
      <c r="AK692" s="83" t="str">
        <f t="shared" si="10"/>
        <v>Negative</v>
      </c>
      <c r="AL692" s="147"/>
      <c r="AM692" s="83" t="s">
        <v>373</v>
      </c>
      <c r="AN692" s="83" t="s">
        <v>305</v>
      </c>
      <c r="AO692" s="83" t="str">
        <f>IFERROR(__xludf.DUMMYFUNCTION("IF($AG692, ""DELETED"",TRIM(JOIN("" "",D692:E692)))"),"")</f>
        <v/>
      </c>
      <c r="AP692" s="83" t="str">
        <f t="shared" ref="AP692:AQ692" si="716">IF($AG692, "DELETED", TRIM(CONCATENATE(F692,I692,U692)))</f>
        <v/>
      </c>
      <c r="AQ692" s="83" t="str">
        <f t="shared" si="716"/>
        <v/>
      </c>
      <c r="AR692" s="83" t="str">
        <f>IFERROR(__xludf.DUMMYFUNCTION("IF($AG692, ""DELETED"", TRIM(JOIN("" "",AP692,AQ692)))"),"")</f>
        <v/>
      </c>
      <c r="AS692" s="127"/>
      <c r="AT692" s="128" t="b">
        <f t="shared" si="12"/>
        <v>0</v>
      </c>
      <c r="AU692" s="128" t="str">
        <f t="shared" si="13"/>
        <v/>
      </c>
      <c r="AV692" s="128" t="str">
        <f t="shared" si="14"/>
        <v/>
      </c>
      <c r="AW692" s="128" t="str">
        <f t="shared" si="15"/>
        <v/>
      </c>
      <c r="AX692" s="129" t="str">
        <f t="shared" si="16"/>
        <v/>
      </c>
      <c r="AY692" s="143"/>
      <c r="AZ692" s="130"/>
      <c r="BA692" s="131" t="str">
        <f t="shared" si="17"/>
        <v/>
      </c>
      <c r="BB692" s="143"/>
      <c r="BC692" s="143"/>
      <c r="BD692" s="132"/>
      <c r="BE692" s="141"/>
      <c r="BF692" s="134" t="str">
        <f t="shared" si="18"/>
        <v/>
      </c>
      <c r="BG692" s="135" t="str">
        <f t="shared" si="19"/>
        <v>FLB3759__44539_0.316388888888889___Negative_44539_0.496678240740741_</v>
      </c>
      <c r="BH692" s="136" t="str">
        <f t="shared" si="20"/>
        <v/>
      </c>
      <c r="BI692" s="141" t="s">
        <v>1788</v>
      </c>
      <c r="BJ692" s="137" t="str">
        <f t="shared" si="21"/>
        <v>FLE736</v>
      </c>
      <c r="BK692" s="138" t="b">
        <f t="shared" si="22"/>
        <v>0</v>
      </c>
      <c r="BL692" s="137" t="str">
        <f t="shared" si="23"/>
        <v/>
      </c>
      <c r="BM692" s="132"/>
      <c r="BN692" s="8" t="b">
        <f t="shared" si="24"/>
        <v>1</v>
      </c>
      <c r="BO692" s="139" t="b">
        <f t="shared" si="25"/>
        <v>0</v>
      </c>
      <c r="BP692" s="140" t="b">
        <f t="shared" si="26"/>
        <v>1</v>
      </c>
      <c r="BQ692" s="4"/>
      <c r="BR692" s="4" t="str">
        <f t="shared" si="27"/>
        <v/>
      </c>
      <c r="BS692" s="4"/>
      <c r="BT692" s="4"/>
    </row>
    <row r="693">
      <c r="A693" s="143" t="s">
        <v>1789</v>
      </c>
      <c r="B693" s="144">
        <v>44539.0</v>
      </c>
      <c r="C693" s="115">
        <v>0.3247800925925926</v>
      </c>
      <c r="D693" s="4"/>
      <c r="E693" s="143"/>
      <c r="F693" s="149"/>
      <c r="G693" s="149"/>
      <c r="H693" s="4"/>
      <c r="I693" s="4"/>
      <c r="J693" s="4"/>
      <c r="K693" s="4" t="s">
        <v>622</v>
      </c>
      <c r="L693" s="145">
        <v>44539.0</v>
      </c>
      <c r="M693" s="115">
        <v>0.49667824074074074</v>
      </c>
      <c r="N693" s="4"/>
      <c r="O693" s="4"/>
      <c r="P693" s="116" t="b">
        <f>IFNA(IF(VLOOKUP($A693,'Add from APT'!$AA$2:$AC808,3,FALSE)&gt;0,TRUE,FALSE),"ER - NOT IN APT")</f>
        <v>0</v>
      </c>
      <c r="Q693" s="82" t="str">
        <f>IF(ISLOGICAL(P693),IF(P693,"ER - REPS IN APT", IFNA(VLOOKUP($A693,RAW_APT!$A$3:$M808,7,FALSE),"ER - NOT IN APT")),P693)</f>
        <v>Result</v>
      </c>
      <c r="R693" s="117" t="b">
        <f t="shared" si="2"/>
        <v>1</v>
      </c>
      <c r="S693" s="116">
        <f t="shared" si="3"/>
        <v>1</v>
      </c>
      <c r="T693" s="148">
        <v>0.0</v>
      </c>
      <c r="U693" s="149"/>
      <c r="V693" s="149"/>
      <c r="W693" s="149"/>
      <c r="X693" s="120" t="b">
        <f t="shared" si="4"/>
        <v>0</v>
      </c>
      <c r="Y693" s="121" t="b">
        <v>0</v>
      </c>
      <c r="Z693" s="122" t="str">
        <f t="shared" si="5"/>
        <v/>
      </c>
      <c r="AA693" s="122" t="b">
        <f t="shared" si="6"/>
        <v>0</v>
      </c>
      <c r="AB693" s="147" t="b">
        <v>0</v>
      </c>
      <c r="AC693" s="148">
        <v>510.0</v>
      </c>
      <c r="AD693" s="149" t="b">
        <v>1</v>
      </c>
      <c r="AE693" s="125" t="str">
        <f t="shared" si="7"/>
        <v/>
      </c>
      <c r="AF693" s="117" t="b">
        <f t="shared" si="8"/>
        <v>0</v>
      </c>
      <c r="AG693" s="126" t="b">
        <f t="shared" si="9"/>
        <v>0</v>
      </c>
      <c r="AH693" s="148"/>
      <c r="AI693" s="150"/>
      <c r="AJ693" s="146"/>
      <c r="AK693" s="83" t="str">
        <f t="shared" si="10"/>
        <v>Negative</v>
      </c>
      <c r="AL693" s="147"/>
      <c r="AM693" s="83" t="s">
        <v>373</v>
      </c>
      <c r="AN693" s="83" t="s">
        <v>1487</v>
      </c>
      <c r="AO693" s="83" t="str">
        <f>IFERROR(__xludf.DUMMYFUNCTION("IF($AG693, ""DELETED"",TRIM(JOIN("" "",D693:E693)))"),"")</f>
        <v/>
      </c>
      <c r="AP693" s="83" t="str">
        <f t="shared" ref="AP693:AQ693" si="717">IF($AG693, "DELETED", TRIM(CONCATENATE(F693,I693,U693)))</f>
        <v/>
      </c>
      <c r="AQ693" s="83" t="str">
        <f t="shared" si="717"/>
        <v/>
      </c>
      <c r="AR693" s="83" t="str">
        <f>IFERROR(__xludf.DUMMYFUNCTION("IF($AG693, ""DELETED"", TRIM(JOIN("" "",AP693,AQ693)))"),"")</f>
        <v/>
      </c>
      <c r="AS693" s="127"/>
      <c r="AT693" s="128" t="b">
        <f t="shared" si="12"/>
        <v>0</v>
      </c>
      <c r="AU693" s="128" t="str">
        <f t="shared" si="13"/>
        <v/>
      </c>
      <c r="AV693" s="128" t="str">
        <f t="shared" si="14"/>
        <v/>
      </c>
      <c r="AW693" s="128" t="str">
        <f t="shared" si="15"/>
        <v/>
      </c>
      <c r="AX693" s="129" t="str">
        <f t="shared" si="16"/>
        <v/>
      </c>
      <c r="AY693" s="143"/>
      <c r="AZ693" s="130"/>
      <c r="BA693" s="131" t="str">
        <f t="shared" si="17"/>
        <v/>
      </c>
      <c r="BB693" s="143"/>
      <c r="BC693" s="143"/>
      <c r="BD693" s="132"/>
      <c r="BE693" s="141"/>
      <c r="BF693" s="134" t="str">
        <f t="shared" si="18"/>
        <v/>
      </c>
      <c r="BG693" s="135" t="str">
        <f t="shared" si="19"/>
        <v>FLB3450__44539_0.324780092592593___Negative_44539_0.496678240740741_</v>
      </c>
      <c r="BH693" s="136" t="str">
        <f t="shared" si="20"/>
        <v/>
      </c>
      <c r="BI693" s="141" t="s">
        <v>1790</v>
      </c>
      <c r="BJ693" s="137" t="str">
        <f t="shared" si="21"/>
        <v>FLE737</v>
      </c>
      <c r="BK693" s="138" t="b">
        <f t="shared" si="22"/>
        <v>0</v>
      </c>
      <c r="BL693" s="137" t="str">
        <f t="shared" si="23"/>
        <v/>
      </c>
      <c r="BM693" s="132"/>
      <c r="BN693" s="8" t="b">
        <f t="shared" si="24"/>
        <v>1</v>
      </c>
      <c r="BO693" s="139" t="b">
        <f t="shared" si="25"/>
        <v>0</v>
      </c>
      <c r="BP693" s="140" t="b">
        <f t="shared" si="26"/>
        <v>1</v>
      </c>
      <c r="BQ693" s="4"/>
      <c r="BR693" s="4" t="str">
        <f t="shared" si="27"/>
        <v/>
      </c>
      <c r="BS693" s="4"/>
      <c r="BT693" s="4"/>
    </row>
    <row r="694">
      <c r="A694" s="4" t="s">
        <v>1791</v>
      </c>
      <c r="B694" s="144">
        <v>44540.0</v>
      </c>
      <c r="C694" s="115">
        <v>0.22458333333333333</v>
      </c>
      <c r="D694" s="4"/>
      <c r="E694" s="143"/>
      <c r="F694" s="4"/>
      <c r="G694" s="4"/>
      <c r="H694" s="151"/>
      <c r="I694" s="4"/>
      <c r="J694" s="4"/>
      <c r="K694" s="4" t="s">
        <v>622</v>
      </c>
      <c r="L694" s="145">
        <v>44540.0</v>
      </c>
      <c r="M694" s="115">
        <v>0.48641203703703706</v>
      </c>
      <c r="N694" s="4"/>
      <c r="O694" s="4"/>
      <c r="P694" s="116" t="b">
        <f>IFNA(IF(VLOOKUP($A694,'Add from APT'!$AA$2:$AC808,3,FALSE)&gt;0,TRUE,FALSE),"ER - NOT IN APT")</f>
        <v>0</v>
      </c>
      <c r="Q694" s="82" t="str">
        <f>IF(ISLOGICAL(P694),IF(P694,"ER - REPS IN APT", IFNA(VLOOKUP($A694,RAW_APT!$A$3:$M808,7,FALSE),"ER - NOT IN APT")),P694)</f>
        <v>Result</v>
      </c>
      <c r="R694" s="117" t="b">
        <f t="shared" si="2"/>
        <v>1</v>
      </c>
      <c r="S694" s="116">
        <f t="shared" si="3"/>
        <v>1</v>
      </c>
      <c r="T694" s="146"/>
      <c r="U694" s="147"/>
      <c r="V694" s="147"/>
      <c r="W694" s="147"/>
      <c r="X694" s="120" t="b">
        <f t="shared" si="4"/>
        <v>0</v>
      </c>
      <c r="Y694" s="121" t="b">
        <v>0</v>
      </c>
      <c r="Z694" s="122" t="str">
        <f t="shared" si="5"/>
        <v/>
      </c>
      <c r="AA694" s="122" t="b">
        <f t="shared" si="6"/>
        <v>0</v>
      </c>
      <c r="AB694" s="147" t="b">
        <v>0</v>
      </c>
      <c r="AC694" s="148">
        <v>47.0</v>
      </c>
      <c r="AD694" s="149" t="b">
        <v>0</v>
      </c>
      <c r="AE694" s="125" t="str">
        <f t="shared" si="7"/>
        <v/>
      </c>
      <c r="AF694" s="117" t="b">
        <f t="shared" si="8"/>
        <v>0</v>
      </c>
      <c r="AG694" s="126" t="b">
        <f t="shared" si="9"/>
        <v>0</v>
      </c>
      <c r="AH694" s="148"/>
      <c r="AI694" s="150"/>
      <c r="AJ694" s="146"/>
      <c r="AK694" s="83" t="str">
        <f t="shared" si="10"/>
        <v>Negative</v>
      </c>
      <c r="AL694" s="147"/>
      <c r="AM694" s="83" t="s">
        <v>280</v>
      </c>
      <c r="AN694" s="83" t="s">
        <v>302</v>
      </c>
      <c r="AO694" s="83" t="str">
        <f>IFERROR(__xludf.DUMMYFUNCTION("IF($AG694, ""DELETED"",TRIM(JOIN("" "",D694:E694)))"),"")</f>
        <v/>
      </c>
      <c r="AP694" s="83" t="str">
        <f t="shared" ref="AP694:AQ694" si="718">IF($AG694, "DELETED", TRIM(CONCATENATE(F694,I694,U694)))</f>
        <v/>
      </c>
      <c r="AQ694" s="83" t="str">
        <f t="shared" si="718"/>
        <v/>
      </c>
      <c r="AR694" s="83" t="str">
        <f>IFERROR(__xludf.DUMMYFUNCTION("IF($AG694, ""DELETED"", TRIM(JOIN("" "",AP694,AQ694)))"),"")</f>
        <v/>
      </c>
      <c r="AS694" s="127"/>
      <c r="AT694" s="128" t="b">
        <f t="shared" si="12"/>
        <v>0</v>
      </c>
      <c r="AU694" s="128" t="str">
        <f t="shared" si="13"/>
        <v/>
      </c>
      <c r="AV694" s="128" t="str">
        <f t="shared" si="14"/>
        <v/>
      </c>
      <c r="AW694" s="128" t="str">
        <f t="shared" si="15"/>
        <v/>
      </c>
      <c r="AX694" s="129" t="str">
        <f t="shared" si="16"/>
        <v/>
      </c>
      <c r="AY694" s="143"/>
      <c r="AZ694" s="130"/>
      <c r="BA694" s="131" t="str">
        <f t="shared" si="17"/>
        <v/>
      </c>
      <c r="BB694" s="143"/>
      <c r="BC694" s="143"/>
      <c r="BD694" s="132"/>
      <c r="BE694" s="141"/>
      <c r="BF694" s="134" t="str">
        <f t="shared" si="18"/>
        <v/>
      </c>
      <c r="BG694" s="135" t="str">
        <f t="shared" si="19"/>
        <v>FLB3608__44540_0.224583333333333___Negative_44540_0.486412037037037_</v>
      </c>
      <c r="BH694" s="136" t="str">
        <f t="shared" si="20"/>
        <v/>
      </c>
      <c r="BI694" s="141" t="s">
        <v>1792</v>
      </c>
      <c r="BJ694" s="137" t="str">
        <f t="shared" si="21"/>
        <v>FLE738</v>
      </c>
      <c r="BK694" s="138" t="b">
        <f t="shared" si="22"/>
        <v>0</v>
      </c>
      <c r="BL694" s="137" t="str">
        <f t="shared" si="23"/>
        <v/>
      </c>
      <c r="BM694" s="132"/>
      <c r="BN694" s="8" t="b">
        <f t="shared" si="24"/>
        <v>1</v>
      </c>
      <c r="BO694" s="139" t="b">
        <f t="shared" si="25"/>
        <v>0</v>
      </c>
      <c r="BP694" s="140" t="b">
        <f t="shared" si="26"/>
        <v>1</v>
      </c>
      <c r="BQ694" s="4"/>
      <c r="BR694" s="4" t="str">
        <f t="shared" si="27"/>
        <v/>
      </c>
      <c r="BS694" s="4"/>
      <c r="BT694" s="4"/>
    </row>
    <row r="695">
      <c r="A695" s="4" t="s">
        <v>1793</v>
      </c>
      <c r="B695" s="144">
        <v>44540.0</v>
      </c>
      <c r="C695" s="115">
        <v>0.22648148148148148</v>
      </c>
      <c r="D695" s="4"/>
      <c r="E695" s="143"/>
      <c r="F695" s="4"/>
      <c r="G695" s="4"/>
      <c r="H695" s="151"/>
      <c r="I695" s="4"/>
      <c r="J695" s="4"/>
      <c r="K695" s="4" t="s">
        <v>622</v>
      </c>
      <c r="L695" s="145">
        <v>44540.0</v>
      </c>
      <c r="M695" s="115">
        <v>0.48641203703703706</v>
      </c>
      <c r="N695" s="4"/>
      <c r="O695" s="4"/>
      <c r="P695" s="116" t="b">
        <f>IFNA(IF(VLOOKUP($A695,'Add from APT'!$AA$2:$AC808,3,FALSE)&gt;0,TRUE,FALSE),"ER - NOT IN APT")</f>
        <v>0</v>
      </c>
      <c r="Q695" s="82" t="str">
        <f>IF(ISLOGICAL(P695),IF(P695,"ER - REPS IN APT", IFNA(VLOOKUP($A695,RAW_APT!$A$3:$M808,7,FALSE),"ER - NOT IN APT")),P695)</f>
        <v>Result</v>
      </c>
      <c r="R695" s="117" t="b">
        <f t="shared" si="2"/>
        <v>1</v>
      </c>
      <c r="S695" s="116">
        <f t="shared" si="3"/>
        <v>1</v>
      </c>
      <c r="T695" s="146"/>
      <c r="U695" s="147"/>
      <c r="V695" s="147"/>
      <c r="W695" s="147"/>
      <c r="X695" s="120" t="b">
        <f t="shared" si="4"/>
        <v>0</v>
      </c>
      <c r="Y695" s="121" t="b">
        <v>0</v>
      </c>
      <c r="Z695" s="122" t="str">
        <f t="shared" si="5"/>
        <v/>
      </c>
      <c r="AA695" s="122" t="b">
        <f t="shared" si="6"/>
        <v>0</v>
      </c>
      <c r="AB695" s="147" t="b">
        <v>0</v>
      </c>
      <c r="AC695" s="148">
        <v>46.0</v>
      </c>
      <c r="AD695" s="149" t="b">
        <v>0</v>
      </c>
      <c r="AE695" s="125" t="str">
        <f t="shared" si="7"/>
        <v/>
      </c>
      <c r="AF695" s="117" t="b">
        <f t="shared" si="8"/>
        <v>0</v>
      </c>
      <c r="AG695" s="126" t="b">
        <f t="shared" si="9"/>
        <v>0</v>
      </c>
      <c r="AH695" s="148"/>
      <c r="AI695" s="150"/>
      <c r="AJ695" s="146"/>
      <c r="AK695" s="83" t="str">
        <f t="shared" si="10"/>
        <v>Negative</v>
      </c>
      <c r="AL695" s="147"/>
      <c r="AM695" s="83" t="s">
        <v>280</v>
      </c>
      <c r="AN695" s="83" t="s">
        <v>352</v>
      </c>
      <c r="AO695" s="83" t="str">
        <f>IFERROR(__xludf.DUMMYFUNCTION("IF($AG695, ""DELETED"",TRIM(JOIN("" "",D695:E695)))"),"")</f>
        <v/>
      </c>
      <c r="AP695" s="83" t="str">
        <f t="shared" ref="AP695:AQ695" si="719">IF($AG695, "DELETED", TRIM(CONCATENATE(F695,I695,U695)))</f>
        <v/>
      </c>
      <c r="AQ695" s="83" t="str">
        <f t="shared" si="719"/>
        <v/>
      </c>
      <c r="AR695" s="83" t="str">
        <f>IFERROR(__xludf.DUMMYFUNCTION("IF($AG695, ""DELETED"", TRIM(JOIN("" "",AP695,AQ695)))"),"")</f>
        <v/>
      </c>
      <c r="AS695" s="127"/>
      <c r="AT695" s="128" t="b">
        <f t="shared" si="12"/>
        <v>0</v>
      </c>
      <c r="AU695" s="128" t="str">
        <f t="shared" si="13"/>
        <v/>
      </c>
      <c r="AV695" s="128" t="str">
        <f t="shared" si="14"/>
        <v/>
      </c>
      <c r="AW695" s="128" t="str">
        <f t="shared" si="15"/>
        <v/>
      </c>
      <c r="AX695" s="129" t="str">
        <f t="shared" si="16"/>
        <v/>
      </c>
      <c r="AY695" s="143"/>
      <c r="AZ695" s="130"/>
      <c r="BA695" s="131" t="str">
        <f t="shared" si="17"/>
        <v/>
      </c>
      <c r="BB695" s="143"/>
      <c r="BC695" s="143"/>
      <c r="BD695" s="132"/>
      <c r="BE695" s="141"/>
      <c r="BF695" s="134" t="str">
        <f t="shared" si="18"/>
        <v/>
      </c>
      <c r="BG695" s="135" t="str">
        <f t="shared" si="19"/>
        <v>FLB3613__44540_0.226481481481481___Negative_44540_0.486412037037037_</v>
      </c>
      <c r="BH695" s="136" t="str">
        <f t="shared" si="20"/>
        <v/>
      </c>
      <c r="BI695" s="141" t="s">
        <v>1794</v>
      </c>
      <c r="BJ695" s="137" t="str">
        <f t="shared" si="21"/>
        <v>FLE739</v>
      </c>
      <c r="BK695" s="138" t="b">
        <f t="shared" si="22"/>
        <v>0</v>
      </c>
      <c r="BL695" s="137" t="str">
        <f t="shared" si="23"/>
        <v/>
      </c>
      <c r="BM695" s="132"/>
      <c r="BN695" s="8" t="b">
        <f t="shared" si="24"/>
        <v>1</v>
      </c>
      <c r="BO695" s="139" t="b">
        <f t="shared" si="25"/>
        <v>0</v>
      </c>
      <c r="BP695" s="140" t="b">
        <f t="shared" si="26"/>
        <v>1</v>
      </c>
      <c r="BQ695" s="4"/>
      <c r="BR695" s="4" t="str">
        <f t="shared" si="27"/>
        <v/>
      </c>
      <c r="BS695" s="4"/>
      <c r="BT695" s="4"/>
    </row>
    <row r="696">
      <c r="A696" s="4" t="s">
        <v>1795</v>
      </c>
      <c r="B696" s="144">
        <v>44540.0</v>
      </c>
      <c r="C696" s="115">
        <v>0.22672453703703704</v>
      </c>
      <c r="D696" s="4"/>
      <c r="E696" s="143"/>
      <c r="F696" s="4"/>
      <c r="G696" s="4"/>
      <c r="H696" s="151"/>
      <c r="I696" s="4"/>
      <c r="J696" s="4"/>
      <c r="K696" s="4" t="s">
        <v>622</v>
      </c>
      <c r="L696" s="145">
        <v>44540.0</v>
      </c>
      <c r="M696" s="115">
        <v>0.48641203703703706</v>
      </c>
      <c r="N696" s="4"/>
      <c r="O696" s="4"/>
      <c r="P696" s="116" t="b">
        <f>IFNA(IF(VLOOKUP($A696,'Add from APT'!$AA$2:$AC808,3,FALSE)&gt;0,TRUE,FALSE),"ER - NOT IN APT")</f>
        <v>0</v>
      </c>
      <c r="Q696" s="82" t="str">
        <f>IF(ISLOGICAL(P696),IF(P696,"ER - REPS IN APT", IFNA(VLOOKUP($A696,RAW_APT!$A$3:$M808,7,FALSE),"ER - NOT IN APT")),P696)</f>
        <v>Result</v>
      </c>
      <c r="R696" s="117" t="b">
        <f t="shared" si="2"/>
        <v>1</v>
      </c>
      <c r="S696" s="116">
        <f t="shared" si="3"/>
        <v>1</v>
      </c>
      <c r="T696" s="146"/>
      <c r="U696" s="147"/>
      <c r="V696" s="147"/>
      <c r="W696" s="147"/>
      <c r="X696" s="120" t="b">
        <f t="shared" si="4"/>
        <v>0</v>
      </c>
      <c r="Y696" s="121" t="b">
        <v>0</v>
      </c>
      <c r="Z696" s="122" t="str">
        <f t="shared" si="5"/>
        <v/>
      </c>
      <c r="AA696" s="122" t="b">
        <f t="shared" si="6"/>
        <v>0</v>
      </c>
      <c r="AB696" s="147" t="b">
        <v>0</v>
      </c>
      <c r="AC696" s="148">
        <v>45.0</v>
      </c>
      <c r="AD696" s="149" t="b">
        <v>0</v>
      </c>
      <c r="AE696" s="125" t="str">
        <f t="shared" si="7"/>
        <v/>
      </c>
      <c r="AF696" s="117" t="b">
        <f t="shared" si="8"/>
        <v>0</v>
      </c>
      <c r="AG696" s="126" t="b">
        <f t="shared" si="9"/>
        <v>0</v>
      </c>
      <c r="AH696" s="148"/>
      <c r="AI696" s="150"/>
      <c r="AJ696" s="146"/>
      <c r="AK696" s="83" t="str">
        <f t="shared" si="10"/>
        <v>Negative</v>
      </c>
      <c r="AL696" s="147"/>
      <c r="AM696" s="83" t="s">
        <v>280</v>
      </c>
      <c r="AN696" s="83" t="s">
        <v>437</v>
      </c>
      <c r="AO696" s="83" t="str">
        <f>IFERROR(__xludf.DUMMYFUNCTION("IF($AG696, ""DELETED"",TRIM(JOIN("" "",D696:E696)))"),"")</f>
        <v/>
      </c>
      <c r="AP696" s="83" t="str">
        <f t="shared" ref="AP696:AQ696" si="720">IF($AG696, "DELETED", TRIM(CONCATENATE(F696,I696,U696)))</f>
        <v/>
      </c>
      <c r="AQ696" s="83" t="str">
        <f t="shared" si="720"/>
        <v/>
      </c>
      <c r="AR696" s="83" t="str">
        <f>IFERROR(__xludf.DUMMYFUNCTION("IF($AG696, ""DELETED"", TRIM(JOIN("" "",AP696,AQ696)))"),"")</f>
        <v/>
      </c>
      <c r="AS696" s="127"/>
      <c r="AT696" s="128" t="b">
        <f t="shared" si="12"/>
        <v>0</v>
      </c>
      <c r="AU696" s="128" t="str">
        <f t="shared" si="13"/>
        <v/>
      </c>
      <c r="AV696" s="128" t="str">
        <f t="shared" si="14"/>
        <v/>
      </c>
      <c r="AW696" s="128" t="str">
        <f t="shared" si="15"/>
        <v/>
      </c>
      <c r="AX696" s="129" t="str">
        <f t="shared" si="16"/>
        <v/>
      </c>
      <c r="AY696" s="143"/>
      <c r="AZ696" s="130"/>
      <c r="BA696" s="131" t="str">
        <f t="shared" si="17"/>
        <v/>
      </c>
      <c r="BB696" s="143"/>
      <c r="BC696" s="143"/>
      <c r="BD696" s="132"/>
      <c r="BE696" s="141"/>
      <c r="BF696" s="134" t="str">
        <f t="shared" si="18"/>
        <v/>
      </c>
      <c r="BG696" s="135" t="str">
        <f t="shared" si="19"/>
        <v>FLB3131__44540_0.226724537037037___Negative_44540_0.486412037037037_</v>
      </c>
      <c r="BH696" s="136" t="str">
        <f t="shared" si="20"/>
        <v/>
      </c>
      <c r="BI696" s="141" t="s">
        <v>1796</v>
      </c>
      <c r="BJ696" s="137" t="str">
        <f t="shared" si="21"/>
        <v>PA9403</v>
      </c>
      <c r="BK696" s="138" t="b">
        <f t="shared" si="22"/>
        <v>0</v>
      </c>
      <c r="BL696" s="137" t="str">
        <f t="shared" si="23"/>
        <v/>
      </c>
      <c r="BM696" s="132"/>
      <c r="BN696" s="8" t="b">
        <f t="shared" si="24"/>
        <v>1</v>
      </c>
      <c r="BO696" s="139" t="b">
        <f t="shared" si="25"/>
        <v>0</v>
      </c>
      <c r="BP696" s="140" t="b">
        <f t="shared" si="26"/>
        <v>1</v>
      </c>
      <c r="BQ696" s="4"/>
      <c r="BR696" s="4" t="str">
        <f t="shared" si="27"/>
        <v/>
      </c>
      <c r="BS696" s="4"/>
      <c r="BT696" s="4"/>
    </row>
    <row r="697">
      <c r="A697" s="143" t="s">
        <v>1797</v>
      </c>
      <c r="B697" s="144">
        <v>44540.0</v>
      </c>
      <c r="C697" s="115">
        <v>0.2284837962962963</v>
      </c>
      <c r="D697" s="4"/>
      <c r="E697" s="143"/>
      <c r="F697" s="149"/>
      <c r="G697" s="147"/>
      <c r="H697" s="4"/>
      <c r="I697" s="4"/>
      <c r="J697" s="4"/>
      <c r="K697" s="4" t="s">
        <v>622</v>
      </c>
      <c r="L697" s="145">
        <v>44540.0</v>
      </c>
      <c r="M697" s="115">
        <v>0.48641203703703706</v>
      </c>
      <c r="N697" s="4"/>
      <c r="O697" s="4"/>
      <c r="P697" s="116" t="b">
        <f>IFNA(IF(VLOOKUP($A697,'Add from APT'!$AA$2:$AC808,3,FALSE)&gt;0,TRUE,FALSE),"ER - NOT IN APT")</f>
        <v>0</v>
      </c>
      <c r="Q697" s="82" t="str">
        <f>IF(ISLOGICAL(P697),IF(P697,"ER - REPS IN APT", IFNA(VLOOKUP($A697,RAW_APT!$A$3:$M808,7,FALSE),"ER - NOT IN APT")),P697)</f>
        <v>Result</v>
      </c>
      <c r="R697" s="117" t="b">
        <f t="shared" si="2"/>
        <v>1</v>
      </c>
      <c r="S697" s="116">
        <f t="shared" si="3"/>
        <v>1</v>
      </c>
      <c r="T697" s="148">
        <v>0.0</v>
      </c>
      <c r="U697" s="149"/>
      <c r="V697" s="147"/>
      <c r="W697" s="147"/>
      <c r="X697" s="120" t="b">
        <f t="shared" si="4"/>
        <v>0</v>
      </c>
      <c r="Y697" s="121" t="b">
        <v>0</v>
      </c>
      <c r="Z697" s="122" t="str">
        <f t="shared" si="5"/>
        <v/>
      </c>
      <c r="AA697" s="122" t="b">
        <f t="shared" si="6"/>
        <v>0</v>
      </c>
      <c r="AB697" s="147" t="b">
        <v>0</v>
      </c>
      <c r="AC697" s="148">
        <v>509.0</v>
      </c>
      <c r="AD697" s="149" t="b">
        <v>1</v>
      </c>
      <c r="AE697" s="125" t="str">
        <f t="shared" si="7"/>
        <v/>
      </c>
      <c r="AF697" s="117" t="b">
        <f t="shared" si="8"/>
        <v>0</v>
      </c>
      <c r="AG697" s="126" t="b">
        <f t="shared" si="9"/>
        <v>0</v>
      </c>
      <c r="AH697" s="148"/>
      <c r="AI697" s="150"/>
      <c r="AJ697" s="146"/>
      <c r="AK697" s="83" t="str">
        <f t="shared" si="10"/>
        <v>Negative</v>
      </c>
      <c r="AL697" s="147"/>
      <c r="AM697" s="83" t="s">
        <v>280</v>
      </c>
      <c r="AN697" s="83" t="s">
        <v>1081</v>
      </c>
      <c r="AO697" s="83" t="str">
        <f>IFERROR(__xludf.DUMMYFUNCTION("IF($AG697, ""DELETED"",TRIM(JOIN("" "",D697:E697)))"),"")</f>
        <v/>
      </c>
      <c r="AP697" s="83" t="str">
        <f t="shared" ref="AP697:AQ697" si="721">IF($AG697, "DELETED", TRIM(CONCATENATE(F697,I697,U697)))</f>
        <v/>
      </c>
      <c r="AQ697" s="83" t="str">
        <f t="shared" si="721"/>
        <v/>
      </c>
      <c r="AR697" s="83" t="str">
        <f>IFERROR(__xludf.DUMMYFUNCTION("IF($AG697, ""DELETED"", TRIM(JOIN("" "",AP697,AQ697)))"),"")</f>
        <v/>
      </c>
      <c r="AS697" s="127"/>
      <c r="AT697" s="128" t="b">
        <f t="shared" si="12"/>
        <v>0</v>
      </c>
      <c r="AU697" s="128" t="str">
        <f t="shared" si="13"/>
        <v/>
      </c>
      <c r="AV697" s="128" t="str">
        <f t="shared" si="14"/>
        <v/>
      </c>
      <c r="AW697" s="128" t="str">
        <f t="shared" si="15"/>
        <v/>
      </c>
      <c r="AX697" s="129" t="str">
        <f t="shared" si="16"/>
        <v/>
      </c>
      <c r="AY697" s="143"/>
      <c r="AZ697" s="130"/>
      <c r="BA697" s="131" t="str">
        <f t="shared" si="17"/>
        <v/>
      </c>
      <c r="BB697" s="143"/>
      <c r="BC697" s="143"/>
      <c r="BD697" s="132"/>
      <c r="BE697" s="141"/>
      <c r="BF697" s="134" t="str">
        <f t="shared" si="18"/>
        <v/>
      </c>
      <c r="BG697" s="135" t="str">
        <f t="shared" si="19"/>
        <v>FLB3575__44540_0.228483796296296___Negative_44540_0.486412037037037_</v>
      </c>
      <c r="BH697" s="136" t="str">
        <f t="shared" si="20"/>
        <v/>
      </c>
      <c r="BI697" s="141" t="s">
        <v>1798</v>
      </c>
      <c r="BJ697" s="137" t="str">
        <f t="shared" si="21"/>
        <v>PA9405</v>
      </c>
      <c r="BK697" s="138" t="b">
        <f t="shared" si="22"/>
        <v>0</v>
      </c>
      <c r="BL697" s="137" t="str">
        <f t="shared" si="23"/>
        <v/>
      </c>
      <c r="BM697" s="132"/>
      <c r="BN697" s="8" t="b">
        <f t="shared" si="24"/>
        <v>1</v>
      </c>
      <c r="BO697" s="139" t="b">
        <f t="shared" si="25"/>
        <v>0</v>
      </c>
      <c r="BP697" s="140" t="b">
        <f t="shared" si="26"/>
        <v>1</v>
      </c>
      <c r="BQ697" s="4"/>
      <c r="BR697" s="4" t="str">
        <f t="shared" si="27"/>
        <v/>
      </c>
      <c r="BS697" s="4"/>
      <c r="BT697" s="4"/>
    </row>
    <row r="698">
      <c r="A698" s="4" t="s">
        <v>1799</v>
      </c>
      <c r="B698" s="144">
        <v>44540.0</v>
      </c>
      <c r="C698" s="115">
        <v>0.23008101851851853</v>
      </c>
      <c r="D698" s="4"/>
      <c r="E698" s="143"/>
      <c r="F698" s="4"/>
      <c r="G698" s="4"/>
      <c r="H698" s="151"/>
      <c r="I698" s="4"/>
      <c r="J698" s="4"/>
      <c r="K698" s="4" t="s">
        <v>622</v>
      </c>
      <c r="L698" s="145">
        <v>44540.0</v>
      </c>
      <c r="M698" s="115">
        <v>0.48641203703703706</v>
      </c>
      <c r="N698" s="4"/>
      <c r="O698" s="4"/>
      <c r="P698" s="116" t="b">
        <f>IFNA(IF(VLOOKUP($A698,'Add from APT'!$AA$2:$AC808,3,FALSE)&gt;0,TRUE,FALSE),"ER - NOT IN APT")</f>
        <v>0</v>
      </c>
      <c r="Q698" s="82" t="str">
        <f>IF(ISLOGICAL(P698),IF(P698,"ER - REPS IN APT", IFNA(VLOOKUP($A698,RAW_APT!$A$3:$M808,7,FALSE),"ER - NOT IN APT")),P698)</f>
        <v>Result</v>
      </c>
      <c r="R698" s="117" t="b">
        <f t="shared" si="2"/>
        <v>1</v>
      </c>
      <c r="S698" s="116">
        <f t="shared" si="3"/>
        <v>1</v>
      </c>
      <c r="T698" s="146"/>
      <c r="U698" s="147"/>
      <c r="V698" s="147"/>
      <c r="W698" s="147"/>
      <c r="X698" s="120" t="b">
        <f t="shared" si="4"/>
        <v>0</v>
      </c>
      <c r="Y698" s="121" t="b">
        <v>0</v>
      </c>
      <c r="Z698" s="122" t="str">
        <f t="shared" si="5"/>
        <v/>
      </c>
      <c r="AA698" s="122" t="b">
        <f t="shared" si="6"/>
        <v>0</v>
      </c>
      <c r="AB698" s="147" t="b">
        <v>0</v>
      </c>
      <c r="AC698" s="148">
        <v>44.0</v>
      </c>
      <c r="AD698" s="149" t="b">
        <v>0</v>
      </c>
      <c r="AE698" s="125" t="str">
        <f t="shared" si="7"/>
        <v/>
      </c>
      <c r="AF698" s="117" t="b">
        <f t="shared" si="8"/>
        <v>0</v>
      </c>
      <c r="AG698" s="126" t="b">
        <f t="shared" si="9"/>
        <v>0</v>
      </c>
      <c r="AH698" s="148"/>
      <c r="AI698" s="150"/>
      <c r="AJ698" s="146"/>
      <c r="AK698" s="83" t="str">
        <f t="shared" si="10"/>
        <v>Negative</v>
      </c>
      <c r="AL698" s="147"/>
      <c r="AM698" s="83" t="s">
        <v>280</v>
      </c>
      <c r="AN698" s="83" t="s">
        <v>360</v>
      </c>
      <c r="AO698" s="83" t="str">
        <f>IFERROR(__xludf.DUMMYFUNCTION("IF($AG698, ""DELETED"",TRIM(JOIN("" "",D698:E698)))"),"")</f>
        <v/>
      </c>
      <c r="AP698" s="83" t="str">
        <f t="shared" ref="AP698:AQ698" si="722">IF($AG698, "DELETED", TRIM(CONCATENATE(F698,I698,U698)))</f>
        <v/>
      </c>
      <c r="AQ698" s="83" t="str">
        <f t="shared" si="722"/>
        <v/>
      </c>
      <c r="AR698" s="83" t="str">
        <f>IFERROR(__xludf.DUMMYFUNCTION("IF($AG698, ""DELETED"", TRIM(JOIN("" "",AP698,AQ698)))"),"")</f>
        <v/>
      </c>
      <c r="AS698" s="127"/>
      <c r="AT698" s="128" t="b">
        <f t="shared" si="12"/>
        <v>0</v>
      </c>
      <c r="AU698" s="128" t="str">
        <f t="shared" si="13"/>
        <v/>
      </c>
      <c r="AV698" s="128" t="str">
        <f t="shared" si="14"/>
        <v/>
      </c>
      <c r="AW698" s="128" t="str">
        <f t="shared" si="15"/>
        <v/>
      </c>
      <c r="AX698" s="129" t="str">
        <f t="shared" si="16"/>
        <v/>
      </c>
      <c r="AY698" s="143"/>
      <c r="AZ698" s="130"/>
      <c r="BA698" s="131" t="str">
        <f t="shared" si="17"/>
        <v/>
      </c>
      <c r="BB698" s="143"/>
      <c r="BC698" s="143"/>
      <c r="BD698" s="132"/>
      <c r="BE698" s="141"/>
      <c r="BF698" s="134" t="str">
        <f t="shared" si="18"/>
        <v/>
      </c>
      <c r="BG698" s="135" t="str">
        <f t="shared" si="19"/>
        <v>FLB3596__44540_0.230081018518519___Negative_44540_0.486412037037037_</v>
      </c>
      <c r="BH698" s="136" t="str">
        <f t="shared" si="20"/>
        <v/>
      </c>
      <c r="BI698" s="141" t="s">
        <v>1800</v>
      </c>
      <c r="BJ698" s="137" t="str">
        <f t="shared" si="21"/>
        <v>PA9413</v>
      </c>
      <c r="BK698" s="138" t="b">
        <f t="shared" si="22"/>
        <v>0</v>
      </c>
      <c r="BL698" s="137" t="str">
        <f t="shared" si="23"/>
        <v/>
      </c>
      <c r="BM698" s="132"/>
      <c r="BN698" s="8" t="b">
        <f t="shared" si="24"/>
        <v>1</v>
      </c>
      <c r="BO698" s="139" t="b">
        <f t="shared" si="25"/>
        <v>0</v>
      </c>
      <c r="BP698" s="140" t="b">
        <f t="shared" si="26"/>
        <v>1</v>
      </c>
      <c r="BQ698" s="4"/>
      <c r="BR698" s="4" t="str">
        <f t="shared" si="27"/>
        <v/>
      </c>
      <c r="BS698" s="4"/>
      <c r="BT698" s="4"/>
    </row>
    <row r="699">
      <c r="A699" s="143" t="s">
        <v>1801</v>
      </c>
      <c r="B699" s="144">
        <v>44540.0</v>
      </c>
      <c r="C699" s="115">
        <v>0.2310763888888889</v>
      </c>
      <c r="D699" s="4"/>
      <c r="E699" s="143"/>
      <c r="F699" s="149"/>
      <c r="G699" s="147"/>
      <c r="H699" s="151"/>
      <c r="I699" s="4"/>
      <c r="J699" s="4"/>
      <c r="K699" s="4" t="s">
        <v>622</v>
      </c>
      <c r="L699" s="145">
        <v>44540.0</v>
      </c>
      <c r="M699" s="115">
        <v>0.48641203703703706</v>
      </c>
      <c r="N699" s="151"/>
      <c r="O699" s="4"/>
      <c r="P699" s="116" t="b">
        <f>IFNA(IF(VLOOKUP($A699,'Add from APT'!$AA$2:$AC808,3,FALSE)&gt;0,TRUE,FALSE),"ER - NOT IN APT")</f>
        <v>0</v>
      </c>
      <c r="Q699" s="82" t="str">
        <f>IF(ISLOGICAL(P699),IF(P699,"ER - REPS IN APT", IFNA(VLOOKUP($A699,RAW_APT!$A$3:$M808,7,FALSE),"ER - NOT IN APT")),P699)</f>
        <v>Result</v>
      </c>
      <c r="R699" s="117" t="b">
        <f t="shared" si="2"/>
        <v>1</v>
      </c>
      <c r="S699" s="116">
        <f t="shared" si="3"/>
        <v>1</v>
      </c>
      <c r="T699" s="148">
        <v>0.0</v>
      </c>
      <c r="U699" s="149"/>
      <c r="V699" s="147"/>
      <c r="W699" s="149"/>
      <c r="X699" s="120" t="b">
        <f t="shared" si="4"/>
        <v>0</v>
      </c>
      <c r="Y699" s="121" t="b">
        <v>0</v>
      </c>
      <c r="Z699" s="122" t="str">
        <f t="shared" si="5"/>
        <v/>
      </c>
      <c r="AA699" s="122" t="b">
        <f t="shared" si="6"/>
        <v>0</v>
      </c>
      <c r="AB699" s="147" t="b">
        <v>0</v>
      </c>
      <c r="AC699" s="148">
        <v>508.0</v>
      </c>
      <c r="AD699" s="149" t="b">
        <v>1</v>
      </c>
      <c r="AE699" s="125" t="str">
        <f t="shared" si="7"/>
        <v/>
      </c>
      <c r="AF699" s="117" t="b">
        <f t="shared" si="8"/>
        <v>0</v>
      </c>
      <c r="AG699" s="126" t="b">
        <f t="shared" si="9"/>
        <v>0</v>
      </c>
      <c r="AH699" s="148"/>
      <c r="AI699" s="150"/>
      <c r="AJ699" s="146"/>
      <c r="AK699" s="83" t="str">
        <f t="shared" si="10"/>
        <v>Negative</v>
      </c>
      <c r="AL699" s="147"/>
      <c r="AM699" s="83" t="s">
        <v>280</v>
      </c>
      <c r="AN699" s="83" t="s">
        <v>981</v>
      </c>
      <c r="AO699" s="83" t="str">
        <f>IFERROR(__xludf.DUMMYFUNCTION("IF($AG699, ""DELETED"",TRIM(JOIN("" "",D699:E699)))"),"")</f>
        <v/>
      </c>
      <c r="AP699" s="83" t="str">
        <f t="shared" ref="AP699:AQ699" si="723">IF($AG699, "DELETED", TRIM(CONCATENATE(F699,I699,U699)))</f>
        <v/>
      </c>
      <c r="AQ699" s="83" t="str">
        <f t="shared" si="723"/>
        <v/>
      </c>
      <c r="AR699" s="83" t="str">
        <f>IFERROR(__xludf.DUMMYFUNCTION("IF($AG699, ""DELETED"", TRIM(JOIN("" "",AP699,AQ699)))"),"")</f>
        <v/>
      </c>
      <c r="AS699" s="127"/>
      <c r="AT699" s="128" t="b">
        <f t="shared" si="12"/>
        <v>0</v>
      </c>
      <c r="AU699" s="128" t="str">
        <f t="shared" si="13"/>
        <v/>
      </c>
      <c r="AV699" s="128" t="str">
        <f t="shared" si="14"/>
        <v/>
      </c>
      <c r="AW699" s="128" t="str">
        <f t="shared" si="15"/>
        <v/>
      </c>
      <c r="AX699" s="129" t="str">
        <f t="shared" si="16"/>
        <v/>
      </c>
      <c r="AY699" s="143"/>
      <c r="AZ699" s="130"/>
      <c r="BA699" s="131" t="str">
        <f t="shared" si="17"/>
        <v/>
      </c>
      <c r="BB699" s="143"/>
      <c r="BC699" s="143"/>
      <c r="BD699" s="132"/>
      <c r="BE699" s="141"/>
      <c r="BF699" s="134" t="str">
        <f t="shared" si="18"/>
        <v/>
      </c>
      <c r="BG699" s="135" t="str">
        <f t="shared" si="19"/>
        <v>FLB3149__44540_0.231076388888889___Negative_44540_0.486412037037037_</v>
      </c>
      <c r="BH699" s="136" t="str">
        <f t="shared" si="20"/>
        <v/>
      </c>
      <c r="BI699" s="141" t="s">
        <v>1802</v>
      </c>
      <c r="BJ699" s="137" t="str">
        <f t="shared" si="21"/>
        <v>PA9416</v>
      </c>
      <c r="BK699" s="138" t="b">
        <f t="shared" si="22"/>
        <v>0</v>
      </c>
      <c r="BL699" s="137" t="str">
        <f t="shared" si="23"/>
        <v/>
      </c>
      <c r="BM699" s="132"/>
      <c r="BN699" s="8" t="b">
        <f t="shared" si="24"/>
        <v>1</v>
      </c>
      <c r="BO699" s="139" t="b">
        <f t="shared" si="25"/>
        <v>0</v>
      </c>
      <c r="BP699" s="140" t="b">
        <f t="shared" si="26"/>
        <v>1</v>
      </c>
      <c r="BQ699" s="4"/>
      <c r="BR699" s="4" t="str">
        <f t="shared" si="27"/>
        <v/>
      </c>
      <c r="BS699" s="4"/>
      <c r="BT699" s="4"/>
    </row>
    <row r="700">
      <c r="A700" s="143" t="s">
        <v>1803</v>
      </c>
      <c r="B700" s="144">
        <v>44540.0</v>
      </c>
      <c r="C700" s="115">
        <v>0.2313310185185185</v>
      </c>
      <c r="D700" s="4"/>
      <c r="E700" s="143"/>
      <c r="F700" s="149"/>
      <c r="G700" s="147"/>
      <c r="H700" s="151"/>
      <c r="I700" s="4"/>
      <c r="J700" s="4"/>
      <c r="K700" s="4" t="s">
        <v>622</v>
      </c>
      <c r="L700" s="145">
        <v>44540.0</v>
      </c>
      <c r="M700" s="115">
        <v>0.48641203703703706</v>
      </c>
      <c r="N700" s="4"/>
      <c r="O700" s="4"/>
      <c r="P700" s="116" t="b">
        <f>IFNA(IF(VLOOKUP($A700,'Add from APT'!$AA$2:$AC808,3,FALSE)&gt;0,TRUE,FALSE),"ER - NOT IN APT")</f>
        <v>0</v>
      </c>
      <c r="Q700" s="82" t="str">
        <f>IF(ISLOGICAL(P700),IF(P700,"ER - REPS IN APT", IFNA(VLOOKUP($A700,RAW_APT!$A$3:$M808,7,FALSE),"ER - NOT IN APT")),P700)</f>
        <v>Result</v>
      </c>
      <c r="R700" s="117" t="b">
        <f t="shared" si="2"/>
        <v>1</v>
      </c>
      <c r="S700" s="116">
        <f t="shared" si="3"/>
        <v>1</v>
      </c>
      <c r="T700" s="148">
        <v>0.0</v>
      </c>
      <c r="U700" s="149"/>
      <c r="V700" s="147"/>
      <c r="W700" s="147"/>
      <c r="X700" s="120" t="b">
        <f t="shared" si="4"/>
        <v>0</v>
      </c>
      <c r="Y700" s="121" t="b">
        <v>0</v>
      </c>
      <c r="Z700" s="122" t="str">
        <f t="shared" si="5"/>
        <v/>
      </c>
      <c r="AA700" s="122" t="b">
        <f t="shared" si="6"/>
        <v>0</v>
      </c>
      <c r="AB700" s="147" t="b">
        <v>0</v>
      </c>
      <c r="AC700" s="148">
        <v>507.0</v>
      </c>
      <c r="AD700" s="149" t="b">
        <v>1</v>
      </c>
      <c r="AE700" s="125" t="str">
        <f t="shared" si="7"/>
        <v/>
      </c>
      <c r="AF700" s="117" t="b">
        <f t="shared" si="8"/>
        <v>0</v>
      </c>
      <c r="AG700" s="126" t="b">
        <f t="shared" si="9"/>
        <v>0</v>
      </c>
      <c r="AH700" s="148"/>
      <c r="AI700" s="150"/>
      <c r="AJ700" s="146"/>
      <c r="AK700" s="83" t="str">
        <f t="shared" si="10"/>
        <v>Negative</v>
      </c>
      <c r="AL700" s="147"/>
      <c r="AM700" s="83" t="s">
        <v>280</v>
      </c>
      <c r="AN700" s="83" t="s">
        <v>990</v>
      </c>
      <c r="AO700" s="83" t="str">
        <f>IFERROR(__xludf.DUMMYFUNCTION("IF($AG700, ""DELETED"",TRIM(JOIN("" "",D700:E700)))"),"")</f>
        <v/>
      </c>
      <c r="AP700" s="83" t="str">
        <f t="shared" ref="AP700:AQ700" si="724">IF($AG700, "DELETED", TRIM(CONCATENATE(F700,I700,U700)))</f>
        <v/>
      </c>
      <c r="AQ700" s="83" t="str">
        <f t="shared" si="724"/>
        <v/>
      </c>
      <c r="AR700" s="83" t="str">
        <f>IFERROR(__xludf.DUMMYFUNCTION("IF($AG700, ""DELETED"", TRIM(JOIN("" "",AP700,AQ700)))"),"")</f>
        <v/>
      </c>
      <c r="AS700" s="127"/>
      <c r="AT700" s="128" t="b">
        <f t="shared" si="12"/>
        <v>0</v>
      </c>
      <c r="AU700" s="128" t="str">
        <f t="shared" si="13"/>
        <v/>
      </c>
      <c r="AV700" s="128" t="str">
        <f t="shared" si="14"/>
        <v/>
      </c>
      <c r="AW700" s="128" t="str">
        <f t="shared" si="15"/>
        <v/>
      </c>
      <c r="AX700" s="129" t="str">
        <f t="shared" si="16"/>
        <v/>
      </c>
      <c r="AY700" s="143"/>
      <c r="AZ700" s="130"/>
      <c r="BA700" s="131" t="str">
        <f t="shared" si="17"/>
        <v/>
      </c>
      <c r="BB700" s="143"/>
      <c r="BC700" s="143"/>
      <c r="BD700" s="132"/>
      <c r="BE700" s="141"/>
      <c r="BF700" s="134" t="str">
        <f t="shared" si="18"/>
        <v/>
      </c>
      <c r="BG700" s="135" t="str">
        <f t="shared" si="19"/>
        <v>FLB3582__44540_0.231331018518519___Negative_44540_0.486412037037037_</v>
      </c>
      <c r="BH700" s="136" t="str">
        <f t="shared" si="20"/>
        <v/>
      </c>
      <c r="BI700" s="141" t="s">
        <v>1804</v>
      </c>
      <c r="BJ700" s="137" t="str">
        <f t="shared" si="21"/>
        <v>PA9417</v>
      </c>
      <c r="BK700" s="138" t="b">
        <f t="shared" si="22"/>
        <v>0</v>
      </c>
      <c r="BL700" s="137" t="str">
        <f t="shared" si="23"/>
        <v/>
      </c>
      <c r="BM700" s="132"/>
      <c r="BN700" s="8" t="b">
        <f t="shared" si="24"/>
        <v>1</v>
      </c>
      <c r="BO700" s="139" t="b">
        <f t="shared" si="25"/>
        <v>0</v>
      </c>
      <c r="BP700" s="140" t="b">
        <f t="shared" si="26"/>
        <v>1</v>
      </c>
      <c r="BQ700" s="4"/>
      <c r="BR700" s="4" t="str">
        <f t="shared" si="27"/>
        <v/>
      </c>
      <c r="BS700" s="4"/>
      <c r="BT700" s="4"/>
    </row>
    <row r="701">
      <c r="A701" s="4" t="s">
        <v>1805</v>
      </c>
      <c r="B701" s="144">
        <v>44540.0</v>
      </c>
      <c r="C701" s="115">
        <v>0.23255787037037037</v>
      </c>
      <c r="D701" s="4"/>
      <c r="E701" s="143"/>
      <c r="F701" s="4"/>
      <c r="G701" s="4"/>
      <c r="H701" s="151"/>
      <c r="I701" s="4"/>
      <c r="J701" s="4"/>
      <c r="K701" s="4" t="s">
        <v>622</v>
      </c>
      <c r="L701" s="145">
        <v>44540.0</v>
      </c>
      <c r="M701" s="115">
        <v>0.48641203703703706</v>
      </c>
      <c r="N701" s="4"/>
      <c r="O701" s="4"/>
      <c r="P701" s="116" t="b">
        <f>IFNA(IF(VLOOKUP($A701,'Add from APT'!$AA$2:$AC808,3,FALSE)&gt;0,TRUE,FALSE),"ER - NOT IN APT")</f>
        <v>0</v>
      </c>
      <c r="Q701" s="82" t="str">
        <f>IF(ISLOGICAL(P701),IF(P701,"ER - REPS IN APT", IFNA(VLOOKUP($A701,RAW_APT!$A$3:$M808,7,FALSE),"ER - NOT IN APT")),P701)</f>
        <v>Result</v>
      </c>
      <c r="R701" s="117" t="b">
        <f t="shared" si="2"/>
        <v>1</v>
      </c>
      <c r="S701" s="116">
        <f t="shared" si="3"/>
        <v>1</v>
      </c>
      <c r="T701" s="146"/>
      <c r="U701" s="147"/>
      <c r="V701" s="147"/>
      <c r="W701" s="147"/>
      <c r="X701" s="120" t="b">
        <f t="shared" si="4"/>
        <v>0</v>
      </c>
      <c r="Y701" s="121" t="b">
        <v>0</v>
      </c>
      <c r="Z701" s="122" t="str">
        <f t="shared" si="5"/>
        <v/>
      </c>
      <c r="AA701" s="122" t="b">
        <f t="shared" si="6"/>
        <v>0</v>
      </c>
      <c r="AB701" s="147" t="b">
        <v>0</v>
      </c>
      <c r="AC701" s="148">
        <v>43.0</v>
      </c>
      <c r="AD701" s="149" t="b">
        <v>0</v>
      </c>
      <c r="AE701" s="125" t="str">
        <f t="shared" si="7"/>
        <v/>
      </c>
      <c r="AF701" s="117" t="b">
        <f t="shared" si="8"/>
        <v>0</v>
      </c>
      <c r="AG701" s="126" t="b">
        <f t="shared" si="9"/>
        <v>0</v>
      </c>
      <c r="AH701" s="148"/>
      <c r="AI701" s="150"/>
      <c r="AJ701" s="146"/>
      <c r="AK701" s="83" t="str">
        <f t="shared" si="10"/>
        <v>Negative</v>
      </c>
      <c r="AL701" s="147"/>
      <c r="AM701" s="83" t="s">
        <v>280</v>
      </c>
      <c r="AN701" s="83" t="s">
        <v>426</v>
      </c>
      <c r="AO701" s="83" t="str">
        <f>IFERROR(__xludf.DUMMYFUNCTION("IF($AG701, ""DELETED"",TRIM(JOIN("" "",D701:E701)))"),"")</f>
        <v/>
      </c>
      <c r="AP701" s="83" t="str">
        <f t="shared" ref="AP701:AQ701" si="725">IF($AG701, "DELETED", TRIM(CONCATENATE(F701,I701,U701)))</f>
        <v/>
      </c>
      <c r="AQ701" s="83" t="str">
        <f t="shared" si="725"/>
        <v/>
      </c>
      <c r="AR701" s="83" t="str">
        <f>IFERROR(__xludf.DUMMYFUNCTION("IF($AG701, ""DELETED"", TRIM(JOIN("" "",AP701,AQ701)))"),"")</f>
        <v/>
      </c>
      <c r="AS701" s="127"/>
      <c r="AT701" s="128" t="b">
        <f t="shared" si="12"/>
        <v>0</v>
      </c>
      <c r="AU701" s="128" t="str">
        <f t="shared" si="13"/>
        <v/>
      </c>
      <c r="AV701" s="128" t="str">
        <f t="shared" si="14"/>
        <v/>
      </c>
      <c r="AW701" s="128" t="str">
        <f t="shared" si="15"/>
        <v/>
      </c>
      <c r="AX701" s="129" t="str">
        <f t="shared" si="16"/>
        <v/>
      </c>
      <c r="AY701" s="143"/>
      <c r="AZ701" s="130"/>
      <c r="BA701" s="131" t="str">
        <f t="shared" si="17"/>
        <v/>
      </c>
      <c r="BB701" s="143"/>
      <c r="BC701" s="143"/>
      <c r="BD701" s="132"/>
      <c r="BE701" s="141"/>
      <c r="BF701" s="134" t="str">
        <f t="shared" si="18"/>
        <v/>
      </c>
      <c r="BG701" s="135" t="str">
        <f t="shared" si="19"/>
        <v>FLB3581__44540_0.23255787037037___Negative_44540_0.486412037037037_</v>
      </c>
      <c r="BH701" s="136" t="str">
        <f t="shared" si="20"/>
        <v/>
      </c>
      <c r="BI701" s="141" t="s">
        <v>1806</v>
      </c>
      <c r="BJ701" s="137" t="str">
        <f t="shared" si="21"/>
        <v>PA9419</v>
      </c>
      <c r="BK701" s="138" t="b">
        <f t="shared" si="22"/>
        <v>0</v>
      </c>
      <c r="BL701" s="137" t="str">
        <f t="shared" si="23"/>
        <v/>
      </c>
      <c r="BM701" s="132"/>
      <c r="BN701" s="8" t="b">
        <f t="shared" si="24"/>
        <v>1</v>
      </c>
      <c r="BO701" s="139" t="b">
        <f t="shared" si="25"/>
        <v>0</v>
      </c>
      <c r="BP701" s="140" t="b">
        <f t="shared" si="26"/>
        <v>1</v>
      </c>
      <c r="BQ701" s="4"/>
      <c r="BR701" s="4" t="str">
        <f t="shared" si="27"/>
        <v/>
      </c>
      <c r="BS701" s="4"/>
      <c r="BT701" s="4"/>
    </row>
    <row r="702">
      <c r="A702" s="143" t="s">
        <v>1807</v>
      </c>
      <c r="B702" s="144">
        <v>44540.0</v>
      </c>
      <c r="C702" s="115">
        <v>0.23835648148148147</v>
      </c>
      <c r="D702" s="4"/>
      <c r="E702" s="143"/>
      <c r="F702" s="149"/>
      <c r="G702" s="149"/>
      <c r="H702" s="151"/>
      <c r="I702" s="4"/>
      <c r="J702" s="4"/>
      <c r="K702" s="4" t="s">
        <v>622</v>
      </c>
      <c r="L702" s="145">
        <v>44540.0</v>
      </c>
      <c r="M702" s="115">
        <v>0.48641203703703706</v>
      </c>
      <c r="N702" s="4"/>
      <c r="O702" s="4"/>
      <c r="P702" s="116" t="b">
        <f>IFNA(IF(VLOOKUP($A702,'Add from APT'!$AA$2:$AC808,3,FALSE)&gt;0,TRUE,FALSE),"ER - NOT IN APT")</f>
        <v>0</v>
      </c>
      <c r="Q702" s="82" t="str">
        <f>IF(ISLOGICAL(P702),IF(P702,"ER - REPS IN APT", IFNA(VLOOKUP($A702,RAW_APT!$A$3:$M808,7,FALSE),"ER - NOT IN APT")),P702)</f>
        <v>Result</v>
      </c>
      <c r="R702" s="117" t="b">
        <f t="shared" si="2"/>
        <v>1</v>
      </c>
      <c r="S702" s="116">
        <f t="shared" si="3"/>
        <v>1</v>
      </c>
      <c r="T702" s="148">
        <v>0.0</v>
      </c>
      <c r="U702" s="149"/>
      <c r="V702" s="149"/>
      <c r="W702" s="147"/>
      <c r="X702" s="120" t="b">
        <f t="shared" si="4"/>
        <v>0</v>
      </c>
      <c r="Y702" s="121" t="b">
        <v>0</v>
      </c>
      <c r="Z702" s="122" t="str">
        <f t="shared" si="5"/>
        <v/>
      </c>
      <c r="AA702" s="122" t="b">
        <f t="shared" si="6"/>
        <v>0</v>
      </c>
      <c r="AB702" s="147" t="b">
        <v>0</v>
      </c>
      <c r="AC702" s="148">
        <v>506.0</v>
      </c>
      <c r="AD702" s="149" t="b">
        <v>1</v>
      </c>
      <c r="AE702" s="125" t="str">
        <f t="shared" si="7"/>
        <v/>
      </c>
      <c r="AF702" s="117" t="b">
        <f t="shared" si="8"/>
        <v>0</v>
      </c>
      <c r="AG702" s="126" t="b">
        <f t="shared" si="9"/>
        <v>0</v>
      </c>
      <c r="AH702" s="148"/>
      <c r="AI702" s="150"/>
      <c r="AJ702" s="146"/>
      <c r="AK702" s="83" t="str">
        <f t="shared" si="10"/>
        <v>Negative</v>
      </c>
      <c r="AL702" s="147"/>
      <c r="AM702" s="83" t="s">
        <v>280</v>
      </c>
      <c r="AN702" s="83" t="s">
        <v>1214</v>
      </c>
      <c r="AO702" s="83" t="str">
        <f>IFERROR(__xludf.DUMMYFUNCTION("IF($AG702, ""DELETED"",TRIM(JOIN("" "",D702:E702)))"),"")</f>
        <v/>
      </c>
      <c r="AP702" s="83" t="str">
        <f t="shared" ref="AP702:AQ702" si="726">IF($AG702, "DELETED", TRIM(CONCATENATE(F702,I702,U702)))</f>
        <v/>
      </c>
      <c r="AQ702" s="83" t="str">
        <f t="shared" si="726"/>
        <v/>
      </c>
      <c r="AR702" s="83" t="str">
        <f>IFERROR(__xludf.DUMMYFUNCTION("IF($AG702, ""DELETED"", TRIM(JOIN("" "",AP702,AQ702)))"),"")</f>
        <v/>
      </c>
      <c r="AS702" s="127"/>
      <c r="AT702" s="128" t="b">
        <f t="shared" si="12"/>
        <v>0</v>
      </c>
      <c r="AU702" s="128" t="str">
        <f t="shared" si="13"/>
        <v/>
      </c>
      <c r="AV702" s="128" t="str">
        <f t="shared" si="14"/>
        <v/>
      </c>
      <c r="AW702" s="128" t="str">
        <f t="shared" si="15"/>
        <v/>
      </c>
      <c r="AX702" s="129" t="str">
        <f t="shared" si="16"/>
        <v/>
      </c>
      <c r="AY702" s="143"/>
      <c r="AZ702" s="130"/>
      <c r="BA702" s="131" t="str">
        <f t="shared" si="17"/>
        <v/>
      </c>
      <c r="BB702" s="143"/>
      <c r="BC702" s="143"/>
      <c r="BD702" s="132"/>
      <c r="BE702" s="141"/>
      <c r="BF702" s="134" t="str">
        <f t="shared" si="18"/>
        <v/>
      </c>
      <c r="BG702" s="135" t="str">
        <f t="shared" si="19"/>
        <v>FLB3586__44540_0.238356481481481___Negative_44540_0.486412037037037_</v>
      </c>
      <c r="BH702" s="136" t="str">
        <f t="shared" si="20"/>
        <v/>
      </c>
      <c r="BI702" s="141" t="s">
        <v>1808</v>
      </c>
      <c r="BJ702" s="137" t="str">
        <f t="shared" si="21"/>
        <v>PA9421</v>
      </c>
      <c r="BK702" s="138" t="b">
        <f t="shared" si="22"/>
        <v>0</v>
      </c>
      <c r="BL702" s="137" t="str">
        <f t="shared" si="23"/>
        <v/>
      </c>
      <c r="BM702" s="132"/>
      <c r="BN702" s="8" t="b">
        <f t="shared" si="24"/>
        <v>1</v>
      </c>
      <c r="BO702" s="139" t="b">
        <f t="shared" si="25"/>
        <v>0</v>
      </c>
      <c r="BP702" s="140" t="b">
        <f t="shared" si="26"/>
        <v>1</v>
      </c>
      <c r="BQ702" s="4"/>
      <c r="BR702" s="4" t="str">
        <f t="shared" si="27"/>
        <v/>
      </c>
      <c r="BS702" s="4"/>
      <c r="BT702" s="4"/>
    </row>
    <row r="703">
      <c r="A703" s="143" t="s">
        <v>1809</v>
      </c>
      <c r="B703" s="144">
        <v>44540.0</v>
      </c>
      <c r="C703" s="115">
        <v>0.2920833333333333</v>
      </c>
      <c r="D703" s="4"/>
      <c r="E703" s="143"/>
      <c r="F703" s="149"/>
      <c r="G703" s="147"/>
      <c r="H703" s="4"/>
      <c r="I703" s="4"/>
      <c r="J703" s="4"/>
      <c r="K703" s="4" t="s">
        <v>622</v>
      </c>
      <c r="L703" s="144">
        <v>44540.0</v>
      </c>
      <c r="M703" s="115">
        <v>0.48641203703703706</v>
      </c>
      <c r="N703" s="4"/>
      <c r="O703" s="4"/>
      <c r="P703" s="116" t="b">
        <f>IFNA(IF(VLOOKUP($A703,'Add from APT'!$AA$2:$AC808,3,FALSE)&gt;0,TRUE,FALSE),"ER - NOT IN APT")</f>
        <v>0</v>
      </c>
      <c r="Q703" s="82" t="str">
        <f>IF(ISLOGICAL(P703),IF(P703,"ER - REPS IN APT", IFNA(VLOOKUP($A703,RAW_APT!$A$3:$M808,7,FALSE),"ER - NOT IN APT")),P703)</f>
        <v>Result</v>
      </c>
      <c r="R703" s="117" t="b">
        <f t="shared" si="2"/>
        <v>1</v>
      </c>
      <c r="S703" s="116">
        <f t="shared" si="3"/>
        <v>1</v>
      </c>
      <c r="T703" s="148">
        <v>0.0</v>
      </c>
      <c r="U703" s="149"/>
      <c r="V703" s="147"/>
      <c r="W703" s="4"/>
      <c r="X703" s="120" t="b">
        <f t="shared" si="4"/>
        <v>0</v>
      </c>
      <c r="Y703" s="121" t="b">
        <v>0</v>
      </c>
      <c r="Z703" s="122" t="str">
        <f t="shared" si="5"/>
        <v/>
      </c>
      <c r="AA703" s="122" t="b">
        <f t="shared" si="6"/>
        <v>0</v>
      </c>
      <c r="AB703" s="147" t="b">
        <v>0</v>
      </c>
      <c r="AC703" s="148">
        <v>505.0</v>
      </c>
      <c r="AD703" s="149" t="b">
        <v>1</v>
      </c>
      <c r="AE703" s="125">
        <f t="shared" si="7"/>
        <v>279.8333333</v>
      </c>
      <c r="AF703" s="117" t="b">
        <f t="shared" si="8"/>
        <v>0</v>
      </c>
      <c r="AG703" s="126" t="b">
        <f t="shared" si="9"/>
        <v>0</v>
      </c>
      <c r="AH703" s="148"/>
      <c r="AI703" s="150"/>
      <c r="AJ703" s="26"/>
      <c r="AK703" s="83" t="str">
        <f t="shared" si="10"/>
        <v>Negative</v>
      </c>
      <c r="AM703" s="83" t="s">
        <v>373</v>
      </c>
      <c r="AN703" s="83" t="s">
        <v>1810</v>
      </c>
      <c r="AO703" s="83" t="str">
        <f>IFERROR(__xludf.DUMMYFUNCTION("IF($AG703, ""DELETED"",TRIM(JOIN("" "",D703:E703)))"),"")</f>
        <v/>
      </c>
      <c r="AP703" s="83" t="str">
        <f t="shared" ref="AP703:AQ703" si="727">IF($AG703, "DELETED", TRIM(CONCATENATE(F703,I703,U703)))</f>
        <v/>
      </c>
      <c r="AQ703" s="83" t="str">
        <f t="shared" si="727"/>
        <v/>
      </c>
      <c r="AR703" s="83" t="str">
        <f>IFERROR(__xludf.DUMMYFUNCTION("IF($AG703, ""DELETED"", TRIM(JOIN("" "",AP703,AQ703)))"),"")</f>
        <v/>
      </c>
      <c r="AS703" s="127"/>
      <c r="AT703" s="128" t="b">
        <f t="shared" si="12"/>
        <v>0</v>
      </c>
      <c r="AU703" s="128" t="str">
        <f t="shared" si="13"/>
        <v/>
      </c>
      <c r="AV703" s="128" t="str">
        <f t="shared" si="14"/>
        <v/>
      </c>
      <c r="AW703" s="128" t="str">
        <f t="shared" si="15"/>
        <v/>
      </c>
      <c r="AX703" s="129" t="str">
        <f t="shared" si="16"/>
        <v/>
      </c>
      <c r="AY703" s="143"/>
      <c r="AZ703" s="130"/>
      <c r="BA703" s="131" t="str">
        <f t="shared" si="17"/>
        <v/>
      </c>
      <c r="BB703" s="143"/>
      <c r="BC703" s="143"/>
      <c r="BD703" s="132"/>
      <c r="BE703" s="141"/>
      <c r="BF703" s="134" t="str">
        <f t="shared" si="18"/>
        <v/>
      </c>
      <c r="BG703" s="135" t="str">
        <f t="shared" si="19"/>
        <v>FLB3765__44540_0.292083333333333___Negative_44540_0.486412037037037_</v>
      </c>
      <c r="BH703" s="136" t="str">
        <f t="shared" si="20"/>
        <v/>
      </c>
      <c r="BI703" s="141" t="s">
        <v>1811</v>
      </c>
      <c r="BJ703" s="137" t="str">
        <f t="shared" si="21"/>
        <v>PA9422</v>
      </c>
      <c r="BK703" s="138" t="b">
        <f t="shared" si="22"/>
        <v>0</v>
      </c>
      <c r="BL703" s="137" t="str">
        <f t="shared" si="23"/>
        <v/>
      </c>
      <c r="BM703" s="132"/>
      <c r="BN703" s="8" t="b">
        <f t="shared" si="24"/>
        <v>1</v>
      </c>
      <c r="BO703" s="139" t="b">
        <f t="shared" si="25"/>
        <v>0</v>
      </c>
      <c r="BP703" s="140" t="b">
        <f t="shared" si="26"/>
        <v>1</v>
      </c>
      <c r="BQ703" s="4"/>
      <c r="BR703" s="4" t="str">
        <f t="shared" si="27"/>
        <v/>
      </c>
      <c r="BS703" s="4"/>
      <c r="BT703" s="4"/>
    </row>
    <row r="704">
      <c r="A704" s="4" t="s">
        <v>1812</v>
      </c>
      <c r="B704" s="144">
        <v>44540.0</v>
      </c>
      <c r="C704" s="115">
        <v>0.2922106481481481</v>
      </c>
      <c r="D704" s="4"/>
      <c r="E704" s="143"/>
      <c r="F704" s="4"/>
      <c r="G704" s="4"/>
      <c r="H704" s="151"/>
      <c r="I704" s="4"/>
      <c r="J704" s="4"/>
      <c r="K704" s="4" t="s">
        <v>622</v>
      </c>
      <c r="L704" s="145">
        <v>44540.0</v>
      </c>
      <c r="M704" s="115">
        <v>0.48641203703703706</v>
      </c>
      <c r="N704" s="4"/>
      <c r="O704" s="4"/>
      <c r="P704" s="116" t="b">
        <f>IFNA(IF(VLOOKUP($A704,'Add from APT'!$AA$2:$AC808,3,FALSE)&gt;0,TRUE,FALSE),"ER - NOT IN APT")</f>
        <v>0</v>
      </c>
      <c r="Q704" s="82" t="str">
        <f>IF(ISLOGICAL(P704),IF(P704,"ER - REPS IN APT", IFNA(VLOOKUP($A704,RAW_APT!$A$3:$M808,7,FALSE),"ER - NOT IN APT")),P704)</f>
        <v>Result</v>
      </c>
      <c r="R704" s="117" t="b">
        <f t="shared" si="2"/>
        <v>1</v>
      </c>
      <c r="S704" s="116">
        <f t="shared" si="3"/>
        <v>1</v>
      </c>
      <c r="T704" s="146"/>
      <c r="U704" s="147"/>
      <c r="V704" s="147"/>
      <c r="W704" s="147"/>
      <c r="X704" s="120" t="b">
        <f t="shared" si="4"/>
        <v>0</v>
      </c>
      <c r="Y704" s="121" t="b">
        <v>0</v>
      </c>
      <c r="Z704" s="122" t="str">
        <f t="shared" si="5"/>
        <v/>
      </c>
      <c r="AA704" s="122" t="b">
        <f t="shared" si="6"/>
        <v>0</v>
      </c>
      <c r="AB704" s="147" t="b">
        <v>0</v>
      </c>
      <c r="AC704" s="148">
        <v>42.0</v>
      </c>
      <c r="AD704" s="149" t="b">
        <v>0</v>
      </c>
      <c r="AE704" s="125" t="str">
        <f t="shared" si="7"/>
        <v/>
      </c>
      <c r="AF704" s="117" t="b">
        <f t="shared" si="8"/>
        <v>0</v>
      </c>
      <c r="AG704" s="126" t="b">
        <f t="shared" si="9"/>
        <v>0</v>
      </c>
      <c r="AH704" s="148"/>
      <c r="AI704" s="150"/>
      <c r="AJ704" s="146"/>
      <c r="AK704" s="83" t="str">
        <f t="shared" si="10"/>
        <v>Negative</v>
      </c>
      <c r="AL704" s="149"/>
      <c r="AM704" s="83" t="s">
        <v>280</v>
      </c>
      <c r="AN704" s="83" t="s">
        <v>796</v>
      </c>
      <c r="AO704" s="83" t="str">
        <f>IFERROR(__xludf.DUMMYFUNCTION("IF($AG704, ""DELETED"",TRIM(JOIN("" "",D704:E704)))"),"")</f>
        <v/>
      </c>
      <c r="AP704" s="83" t="str">
        <f t="shared" ref="AP704:AQ704" si="728">IF($AG704, "DELETED", TRIM(CONCATENATE(F704,I704,U704)))</f>
        <v/>
      </c>
      <c r="AQ704" s="83" t="str">
        <f t="shared" si="728"/>
        <v/>
      </c>
      <c r="AR704" s="83" t="str">
        <f>IFERROR(__xludf.DUMMYFUNCTION("IF($AG704, ""DELETED"", TRIM(JOIN("" "",AP704,AQ704)))"),"")</f>
        <v/>
      </c>
      <c r="AS704" s="127"/>
      <c r="AT704" s="128" t="b">
        <f t="shared" si="12"/>
        <v>0</v>
      </c>
      <c r="AU704" s="128" t="str">
        <f t="shared" si="13"/>
        <v/>
      </c>
      <c r="AV704" s="128" t="str">
        <f t="shared" si="14"/>
        <v/>
      </c>
      <c r="AW704" s="128" t="str">
        <f t="shared" si="15"/>
        <v/>
      </c>
      <c r="AX704" s="129" t="str">
        <f t="shared" si="16"/>
        <v/>
      </c>
      <c r="AY704" s="143"/>
      <c r="AZ704" s="130"/>
      <c r="BA704" s="131" t="str">
        <f t="shared" si="17"/>
        <v/>
      </c>
      <c r="BB704" s="143"/>
      <c r="BC704" s="143"/>
      <c r="BD704" s="132"/>
      <c r="BE704" s="141"/>
      <c r="BF704" s="134" t="str">
        <f t="shared" si="18"/>
        <v/>
      </c>
      <c r="BG704" s="135" t="str">
        <f t="shared" si="19"/>
        <v>FLB3430__44540_0.292210648148148___Negative_44540_0.486412037037037_</v>
      </c>
      <c r="BH704" s="136" t="str">
        <f t="shared" si="20"/>
        <v/>
      </c>
      <c r="BI704" s="141" t="s">
        <v>1813</v>
      </c>
      <c r="BJ704" s="137" t="str">
        <f t="shared" si="21"/>
        <v>PA9423</v>
      </c>
      <c r="BK704" s="138" t="b">
        <f t="shared" si="22"/>
        <v>0</v>
      </c>
      <c r="BL704" s="137" t="str">
        <f t="shared" si="23"/>
        <v/>
      </c>
      <c r="BM704" s="132"/>
      <c r="BN704" s="8" t="b">
        <f t="shared" si="24"/>
        <v>1</v>
      </c>
      <c r="BO704" s="139" t="b">
        <f t="shared" si="25"/>
        <v>0</v>
      </c>
      <c r="BP704" s="140" t="b">
        <f t="shared" si="26"/>
        <v>1</v>
      </c>
      <c r="BQ704" s="4"/>
      <c r="BR704" s="4" t="str">
        <f t="shared" si="27"/>
        <v/>
      </c>
      <c r="BS704" s="4"/>
      <c r="BT704" s="4"/>
    </row>
    <row r="705">
      <c r="A705" s="143" t="s">
        <v>1814</v>
      </c>
      <c r="B705" s="144">
        <v>44540.0</v>
      </c>
      <c r="C705" s="115">
        <v>0.2942708333333333</v>
      </c>
      <c r="D705" s="4"/>
      <c r="E705" s="143"/>
      <c r="F705" s="149"/>
      <c r="G705" s="149"/>
      <c r="H705" s="4"/>
      <c r="I705" s="4"/>
      <c r="J705" s="4"/>
      <c r="K705" s="4" t="s">
        <v>622</v>
      </c>
      <c r="L705" s="145">
        <v>44540.0</v>
      </c>
      <c r="M705" s="115">
        <v>0.48641203703703706</v>
      </c>
      <c r="N705" s="4"/>
      <c r="O705" s="4"/>
      <c r="P705" s="116" t="b">
        <f>IFNA(IF(VLOOKUP($A705,'Add from APT'!$AA$2:$AC808,3,FALSE)&gt;0,TRUE,FALSE),"ER - NOT IN APT")</f>
        <v>0</v>
      </c>
      <c r="Q705" s="82" t="str">
        <f>IF(ISLOGICAL(P705),IF(P705,"ER - REPS IN APT", IFNA(VLOOKUP($A705,RAW_APT!$A$3:$M808,7,FALSE),"ER - NOT IN APT")),P705)</f>
        <v>Result</v>
      </c>
      <c r="R705" s="117" t="b">
        <f t="shared" si="2"/>
        <v>1</v>
      </c>
      <c r="S705" s="116">
        <f t="shared" si="3"/>
        <v>1</v>
      </c>
      <c r="T705" s="148">
        <v>0.0</v>
      </c>
      <c r="U705" s="149"/>
      <c r="V705" s="149"/>
      <c r="W705" s="149"/>
      <c r="X705" s="120" t="b">
        <f t="shared" si="4"/>
        <v>0</v>
      </c>
      <c r="Y705" s="121" t="b">
        <v>0</v>
      </c>
      <c r="Z705" s="122" t="str">
        <f t="shared" si="5"/>
        <v/>
      </c>
      <c r="AA705" s="122" t="b">
        <f t="shared" si="6"/>
        <v>0</v>
      </c>
      <c r="AB705" s="147" t="b">
        <v>0</v>
      </c>
      <c r="AC705" s="148">
        <v>504.0</v>
      </c>
      <c r="AD705" s="149" t="b">
        <v>1</v>
      </c>
      <c r="AE705" s="125" t="str">
        <f t="shared" si="7"/>
        <v/>
      </c>
      <c r="AF705" s="117" t="b">
        <f t="shared" si="8"/>
        <v>0</v>
      </c>
      <c r="AG705" s="126" t="b">
        <f t="shared" si="9"/>
        <v>0</v>
      </c>
      <c r="AH705" s="148"/>
      <c r="AI705" s="150"/>
      <c r="AJ705" s="146"/>
      <c r="AK705" s="83" t="str">
        <f t="shared" si="10"/>
        <v>Negative</v>
      </c>
      <c r="AL705" s="147"/>
      <c r="AM705" s="83" t="s">
        <v>373</v>
      </c>
      <c r="AN705" s="83" t="s">
        <v>491</v>
      </c>
      <c r="AO705" s="83" t="str">
        <f>IFERROR(__xludf.DUMMYFUNCTION("IF($AG705, ""DELETED"",TRIM(JOIN("" "",D705:E705)))"),"")</f>
        <v/>
      </c>
      <c r="AP705" s="83" t="str">
        <f t="shared" ref="AP705:AQ705" si="729">IF($AG705, "DELETED", TRIM(CONCATENATE(F705,I705,U705)))</f>
        <v/>
      </c>
      <c r="AQ705" s="83" t="str">
        <f t="shared" si="729"/>
        <v/>
      </c>
      <c r="AR705" s="83" t="str">
        <f>IFERROR(__xludf.DUMMYFUNCTION("IF($AG705, ""DELETED"", TRIM(JOIN("" "",AP705,AQ705)))"),"")</f>
        <v/>
      </c>
      <c r="AS705" s="127"/>
      <c r="AT705" s="128" t="b">
        <f t="shared" si="12"/>
        <v>0</v>
      </c>
      <c r="AU705" s="128" t="str">
        <f t="shared" si="13"/>
        <v/>
      </c>
      <c r="AV705" s="128" t="str">
        <f t="shared" si="14"/>
        <v/>
      </c>
      <c r="AW705" s="128" t="str">
        <f t="shared" si="15"/>
        <v/>
      </c>
      <c r="AX705" s="129" t="str">
        <f t="shared" si="16"/>
        <v/>
      </c>
      <c r="AY705" s="143"/>
      <c r="AZ705" s="130"/>
      <c r="BA705" s="131" t="str">
        <f t="shared" si="17"/>
        <v/>
      </c>
      <c r="BB705" s="143"/>
      <c r="BC705" s="143"/>
      <c r="BD705" s="132"/>
      <c r="BE705" s="141"/>
      <c r="BF705" s="134" t="str">
        <f t="shared" si="18"/>
        <v/>
      </c>
      <c r="BG705" s="135" t="str">
        <f t="shared" si="19"/>
        <v>FLB3797__44540_0.294270833333333___Negative_44540_0.486412037037037_</v>
      </c>
      <c r="BH705" s="136" t="str">
        <f t="shared" si="20"/>
        <v/>
      </c>
      <c r="BI705" s="141" t="s">
        <v>1815</v>
      </c>
      <c r="BJ705" s="137" t="str">
        <f t="shared" si="21"/>
        <v>PA9424</v>
      </c>
      <c r="BK705" s="138" t="b">
        <f t="shared" si="22"/>
        <v>0</v>
      </c>
      <c r="BL705" s="137" t="str">
        <f t="shared" si="23"/>
        <v/>
      </c>
      <c r="BM705" s="132"/>
      <c r="BN705" s="8" t="b">
        <f t="shared" si="24"/>
        <v>1</v>
      </c>
      <c r="BO705" s="139" t="b">
        <f t="shared" si="25"/>
        <v>0</v>
      </c>
      <c r="BP705" s="140" t="b">
        <f t="shared" si="26"/>
        <v>1</v>
      </c>
      <c r="BQ705" s="4"/>
      <c r="BR705" s="4" t="str">
        <f t="shared" si="27"/>
        <v/>
      </c>
      <c r="BS705" s="4"/>
      <c r="BT705" s="4"/>
    </row>
    <row r="706">
      <c r="A706" s="143" t="s">
        <v>1816</v>
      </c>
      <c r="B706" s="144">
        <v>44540.0</v>
      </c>
      <c r="C706" s="115">
        <v>0.2945833333333333</v>
      </c>
      <c r="D706" s="4"/>
      <c r="E706" s="143"/>
      <c r="F706" s="149"/>
      <c r="G706" s="147"/>
      <c r="H706" s="151"/>
      <c r="I706" s="4"/>
      <c r="J706" s="4"/>
      <c r="K706" s="4" t="s">
        <v>622</v>
      </c>
      <c r="L706" s="145">
        <v>44540.0</v>
      </c>
      <c r="M706" s="115">
        <v>0.48641203703703706</v>
      </c>
      <c r="N706" s="151"/>
      <c r="O706" s="4"/>
      <c r="P706" s="116" t="b">
        <f>IFNA(IF(VLOOKUP($A706,'Add from APT'!$AA$2:$AC808,3,FALSE)&gt;0,TRUE,FALSE),"ER - NOT IN APT")</f>
        <v>0</v>
      </c>
      <c r="Q706" s="82" t="str">
        <f>IF(ISLOGICAL(P706),IF(P706,"ER - REPS IN APT", IFNA(VLOOKUP($A706,RAW_APT!$A$3:$M808,7,FALSE),"ER - NOT IN APT")),P706)</f>
        <v>Result</v>
      </c>
      <c r="R706" s="117" t="b">
        <f t="shared" si="2"/>
        <v>1</v>
      </c>
      <c r="S706" s="116">
        <f t="shared" si="3"/>
        <v>1</v>
      </c>
      <c r="T706" s="148">
        <v>0.0</v>
      </c>
      <c r="U706" s="149"/>
      <c r="V706" s="147"/>
      <c r="W706" s="149"/>
      <c r="X706" s="120" t="b">
        <f t="shared" si="4"/>
        <v>0</v>
      </c>
      <c r="Y706" s="121" t="b">
        <v>0</v>
      </c>
      <c r="Z706" s="122" t="str">
        <f t="shared" si="5"/>
        <v/>
      </c>
      <c r="AA706" s="122" t="b">
        <f t="shared" si="6"/>
        <v>0</v>
      </c>
      <c r="AB706" s="147" t="b">
        <v>0</v>
      </c>
      <c r="AC706" s="148">
        <v>503.0</v>
      </c>
      <c r="AD706" s="149" t="b">
        <v>1</v>
      </c>
      <c r="AE706" s="125" t="str">
        <f t="shared" si="7"/>
        <v/>
      </c>
      <c r="AF706" s="117" t="b">
        <f t="shared" si="8"/>
        <v>0</v>
      </c>
      <c r="AG706" s="126" t="b">
        <f t="shared" si="9"/>
        <v>0</v>
      </c>
      <c r="AH706" s="148"/>
      <c r="AI706" s="150"/>
      <c r="AJ706" s="26"/>
      <c r="AK706" s="83" t="str">
        <f t="shared" si="10"/>
        <v>Negative</v>
      </c>
      <c r="AM706" s="83" t="s">
        <v>373</v>
      </c>
      <c r="AN706" s="83" t="s">
        <v>678</v>
      </c>
      <c r="AO706" s="83" t="str">
        <f>IFERROR(__xludf.DUMMYFUNCTION("IF($AG706, ""DELETED"",TRIM(JOIN("" "",D706:E706)))"),"")</f>
        <v/>
      </c>
      <c r="AP706" s="83" t="str">
        <f t="shared" ref="AP706:AQ706" si="730">IF($AG706, "DELETED", TRIM(CONCATENATE(F706,I706,U706)))</f>
        <v/>
      </c>
      <c r="AQ706" s="83" t="str">
        <f t="shared" si="730"/>
        <v/>
      </c>
      <c r="AR706" s="83" t="str">
        <f>IFERROR(__xludf.DUMMYFUNCTION("IF($AG706, ""DELETED"", TRIM(JOIN("" "",AP706,AQ706)))"),"")</f>
        <v/>
      </c>
      <c r="AS706" s="127"/>
      <c r="AT706" s="128" t="b">
        <f t="shared" si="12"/>
        <v>0</v>
      </c>
      <c r="AU706" s="128" t="str">
        <f t="shared" si="13"/>
        <v/>
      </c>
      <c r="AV706" s="128" t="str">
        <f t="shared" si="14"/>
        <v/>
      </c>
      <c r="AW706" s="128" t="str">
        <f t="shared" si="15"/>
        <v/>
      </c>
      <c r="AX706" s="129" t="str">
        <f t="shared" si="16"/>
        <v/>
      </c>
      <c r="AY706" s="143"/>
      <c r="AZ706" s="130"/>
      <c r="BA706" s="131" t="str">
        <f t="shared" si="17"/>
        <v/>
      </c>
      <c r="BB706" s="143"/>
      <c r="BC706" s="143"/>
      <c r="BD706" s="132"/>
      <c r="BE706" s="141"/>
      <c r="BF706" s="134" t="str">
        <f t="shared" si="18"/>
        <v/>
      </c>
      <c r="BG706" s="135" t="str">
        <f t="shared" si="19"/>
        <v>FLB3791__44540_0.294583333333333___Negative_44540_0.486412037037037_</v>
      </c>
      <c r="BH706" s="136" t="str">
        <f t="shared" si="20"/>
        <v/>
      </c>
      <c r="BI706" s="141" t="s">
        <v>1817</v>
      </c>
      <c r="BJ706" s="137" t="str">
        <f t="shared" si="21"/>
        <v>PA9431</v>
      </c>
      <c r="BK706" s="138" t="b">
        <f t="shared" si="22"/>
        <v>0</v>
      </c>
      <c r="BL706" s="137" t="str">
        <f t="shared" si="23"/>
        <v/>
      </c>
      <c r="BM706" s="132"/>
      <c r="BN706" s="8" t="b">
        <f t="shared" si="24"/>
        <v>1</v>
      </c>
      <c r="BO706" s="139" t="b">
        <f t="shared" si="25"/>
        <v>0</v>
      </c>
      <c r="BP706" s="140" t="b">
        <f t="shared" si="26"/>
        <v>1</v>
      </c>
      <c r="BQ706" s="4"/>
      <c r="BR706" s="4" t="str">
        <f t="shared" si="27"/>
        <v/>
      </c>
      <c r="BS706" s="4"/>
      <c r="BT706" s="4"/>
    </row>
    <row r="707">
      <c r="A707" s="143" t="s">
        <v>1818</v>
      </c>
      <c r="B707" s="144">
        <v>44540.0</v>
      </c>
      <c r="C707" s="115">
        <v>0.29483796296296294</v>
      </c>
      <c r="D707" s="4"/>
      <c r="E707" s="143"/>
      <c r="F707" s="149"/>
      <c r="G707" s="149"/>
      <c r="H707" s="151"/>
      <c r="I707" s="4"/>
      <c r="J707" s="4"/>
      <c r="K707" s="4" t="s">
        <v>622</v>
      </c>
      <c r="L707" s="145">
        <v>44540.0</v>
      </c>
      <c r="M707" s="115">
        <v>0.48641203703703706</v>
      </c>
      <c r="N707" s="4"/>
      <c r="O707" s="4"/>
      <c r="P707" s="116" t="b">
        <f>IFNA(IF(VLOOKUP($A707,'Add from APT'!$AA$2:$AC808,3,FALSE)&gt;0,TRUE,FALSE),"ER - NOT IN APT")</f>
        <v>0</v>
      </c>
      <c r="Q707" s="82" t="str">
        <f>IF(ISLOGICAL(P707),IF(P707,"ER - REPS IN APT", IFNA(VLOOKUP($A707,RAW_APT!$A$3:$M808,7,FALSE),"ER - NOT IN APT")),P707)</f>
        <v>Result</v>
      </c>
      <c r="R707" s="117" t="b">
        <f t="shared" si="2"/>
        <v>1</v>
      </c>
      <c r="S707" s="116">
        <f t="shared" si="3"/>
        <v>1</v>
      </c>
      <c r="T707" s="148">
        <v>0.0</v>
      </c>
      <c r="U707" s="149"/>
      <c r="V707" s="149"/>
      <c r="W707" s="149"/>
      <c r="X707" s="120" t="b">
        <f t="shared" si="4"/>
        <v>0</v>
      </c>
      <c r="Y707" s="121" t="b">
        <v>0</v>
      </c>
      <c r="Z707" s="122" t="str">
        <f t="shared" si="5"/>
        <v/>
      </c>
      <c r="AA707" s="122" t="b">
        <f t="shared" si="6"/>
        <v>0</v>
      </c>
      <c r="AB707" s="147" t="b">
        <v>0</v>
      </c>
      <c r="AC707" s="148">
        <v>502.0</v>
      </c>
      <c r="AD707" s="149" t="b">
        <v>1</v>
      </c>
      <c r="AE707" s="125" t="str">
        <f t="shared" si="7"/>
        <v/>
      </c>
      <c r="AF707" s="117" t="b">
        <f t="shared" si="8"/>
        <v>0</v>
      </c>
      <c r="AG707" s="126" t="b">
        <f t="shared" si="9"/>
        <v>0</v>
      </c>
      <c r="AH707" s="148"/>
      <c r="AI707" s="150"/>
      <c r="AJ707" s="146"/>
      <c r="AK707" s="83" t="str">
        <f t="shared" si="10"/>
        <v>Negative</v>
      </c>
      <c r="AL707" s="147"/>
      <c r="AM707" s="83" t="s">
        <v>373</v>
      </c>
      <c r="AN707" s="83" t="s">
        <v>1508</v>
      </c>
      <c r="AO707" s="83" t="str">
        <f>IFERROR(__xludf.DUMMYFUNCTION("IF($AG707, ""DELETED"",TRIM(JOIN("" "",D707:E707)))"),"")</f>
        <v/>
      </c>
      <c r="AP707" s="83" t="str">
        <f t="shared" ref="AP707:AQ707" si="731">IF($AG707, "DELETED", TRIM(CONCATENATE(F707,I707,U707)))</f>
        <v/>
      </c>
      <c r="AQ707" s="83" t="str">
        <f t="shared" si="731"/>
        <v/>
      </c>
      <c r="AR707" s="83" t="str">
        <f>IFERROR(__xludf.DUMMYFUNCTION("IF($AG707, ""DELETED"", TRIM(JOIN("" "",AP707,AQ707)))"),"")</f>
        <v/>
      </c>
      <c r="AS707" s="127"/>
      <c r="AT707" s="128" t="b">
        <f t="shared" si="12"/>
        <v>0</v>
      </c>
      <c r="AU707" s="128" t="str">
        <f t="shared" si="13"/>
        <v/>
      </c>
      <c r="AV707" s="128" t="str">
        <f t="shared" si="14"/>
        <v/>
      </c>
      <c r="AW707" s="128" t="str">
        <f t="shared" si="15"/>
        <v/>
      </c>
      <c r="AX707" s="129" t="str">
        <f t="shared" si="16"/>
        <v/>
      </c>
      <c r="AY707" s="143"/>
      <c r="AZ707" s="130"/>
      <c r="BA707" s="131" t="str">
        <f t="shared" si="17"/>
        <v/>
      </c>
      <c r="BB707" s="143"/>
      <c r="BC707" s="143"/>
      <c r="BD707" s="132"/>
      <c r="BE707" s="141"/>
      <c r="BF707" s="134" t="str">
        <f t="shared" si="18"/>
        <v/>
      </c>
      <c r="BG707" s="135" t="str">
        <f t="shared" si="19"/>
        <v>FLB3429__44540_0.294837962962963___Negative_44540_0.486412037037037_</v>
      </c>
      <c r="BH707" s="136" t="str">
        <f t="shared" si="20"/>
        <v/>
      </c>
      <c r="BI707" s="141" t="s">
        <v>1819</v>
      </c>
      <c r="BJ707" s="137" t="str">
        <f t="shared" si="21"/>
        <v>PA9432</v>
      </c>
      <c r="BK707" s="138" t="b">
        <f t="shared" si="22"/>
        <v>0</v>
      </c>
      <c r="BL707" s="137" t="str">
        <f t="shared" si="23"/>
        <v/>
      </c>
      <c r="BM707" s="132"/>
      <c r="BN707" s="8" t="b">
        <f t="shared" si="24"/>
        <v>1</v>
      </c>
      <c r="BO707" s="139" t="b">
        <f t="shared" si="25"/>
        <v>0</v>
      </c>
      <c r="BP707" s="140" t="b">
        <f t="shared" si="26"/>
        <v>1</v>
      </c>
      <c r="BQ707" s="4"/>
      <c r="BR707" s="4" t="str">
        <f t="shared" si="27"/>
        <v/>
      </c>
      <c r="BS707" s="4"/>
      <c r="BT707" s="4"/>
    </row>
    <row r="708">
      <c r="A708" s="4" t="s">
        <v>1820</v>
      </c>
      <c r="B708" s="144">
        <v>44540.0</v>
      </c>
      <c r="C708" s="115">
        <v>0.2955787037037037</v>
      </c>
      <c r="D708" s="4"/>
      <c r="E708" s="143"/>
      <c r="F708" s="4"/>
      <c r="G708" s="4"/>
      <c r="H708" s="151"/>
      <c r="I708" s="4"/>
      <c r="J708" s="4"/>
      <c r="K708" s="4" t="s">
        <v>271</v>
      </c>
      <c r="L708" s="152"/>
      <c r="M708" s="115"/>
      <c r="N708" s="4"/>
      <c r="O708" s="4"/>
      <c r="P708" s="116" t="b">
        <f>IFNA(IF(VLOOKUP($A708,'Add from APT'!$AA$2:$AC808,3,FALSE)&gt;0,TRUE,FALSE),"ER - NOT IN APT")</f>
        <v>0</v>
      </c>
      <c r="Q708" s="82" t="str">
        <f>IF(ISLOGICAL(P708),IF(P708,"ER - REPS IN APT", IFNA(VLOOKUP($A708,RAW_APT!$A$3:$M808,7,FALSE),"ER - NOT IN APT")),P708)</f>
        <v>Collected</v>
      </c>
      <c r="R708" s="117" t="b">
        <f t="shared" si="2"/>
        <v>1</v>
      </c>
      <c r="S708" s="116">
        <f t="shared" si="3"/>
        <v>1</v>
      </c>
      <c r="T708" s="146"/>
      <c r="U708" s="147"/>
      <c r="V708" s="147"/>
      <c r="W708" s="147"/>
      <c r="X708" s="120" t="b">
        <f t="shared" si="4"/>
        <v>0</v>
      </c>
      <c r="Y708" s="121" t="b">
        <v>0</v>
      </c>
      <c r="Z708" s="122" t="str">
        <f t="shared" si="5"/>
        <v/>
      </c>
      <c r="AA708" s="122" t="b">
        <f t="shared" si="6"/>
        <v>0</v>
      </c>
      <c r="AB708" s="147" t="b">
        <v>0</v>
      </c>
      <c r="AC708" s="148">
        <v>41.0</v>
      </c>
      <c r="AD708" s="149" t="b">
        <v>0</v>
      </c>
      <c r="AE708" s="125" t="str">
        <f t="shared" si="7"/>
        <v/>
      </c>
      <c r="AF708" s="117" t="b">
        <f t="shared" si="8"/>
        <v>0</v>
      </c>
      <c r="AG708" s="126" t="b">
        <f t="shared" si="9"/>
        <v>0</v>
      </c>
      <c r="AH708" s="148"/>
      <c r="AI708" s="150"/>
      <c r="AJ708" s="146">
        <v>2.2</v>
      </c>
      <c r="AK708" s="83" t="str">
        <f t="shared" si="10"/>
        <v>Negative</v>
      </c>
      <c r="AL708" s="149"/>
      <c r="AM708" s="83" t="s">
        <v>280</v>
      </c>
      <c r="AN708" s="83" t="s">
        <v>305</v>
      </c>
      <c r="AO708" s="83" t="str">
        <f>IFERROR(__xludf.DUMMYFUNCTION("IF($AG708, ""DELETED"",TRIM(JOIN("" "",D708:E708)))"),"")</f>
        <v/>
      </c>
      <c r="AP708" s="83" t="str">
        <f t="shared" ref="AP708:AQ708" si="732">IF($AG708, "DELETED", TRIM(CONCATENATE(F708,I708,U708)))</f>
        <v/>
      </c>
      <c r="AQ708" s="83" t="str">
        <f t="shared" si="732"/>
        <v/>
      </c>
      <c r="AR708" s="83" t="str">
        <f>IFERROR(__xludf.DUMMYFUNCTION("IF($AG708, ""DELETED"", TRIM(JOIN("" "",AP708,AQ708)))"),"")</f>
        <v/>
      </c>
      <c r="AS708" s="127"/>
      <c r="AT708" s="128" t="b">
        <f t="shared" si="12"/>
        <v>0</v>
      </c>
      <c r="AU708" s="128" t="str">
        <f t="shared" si="13"/>
        <v/>
      </c>
      <c r="AV708" s="128" t="str">
        <f t="shared" si="14"/>
        <v/>
      </c>
      <c r="AW708" s="128" t="str">
        <f t="shared" si="15"/>
        <v/>
      </c>
      <c r="AX708" s="129" t="str">
        <f t="shared" si="16"/>
        <v/>
      </c>
      <c r="AY708" s="143"/>
      <c r="AZ708" s="130"/>
      <c r="BA708" s="131" t="str">
        <f t="shared" si="17"/>
        <v/>
      </c>
      <c r="BB708" s="143"/>
      <c r="BC708" s="143"/>
      <c r="BD708" s="132"/>
      <c r="BE708" s="141"/>
      <c r="BF708" s="134" t="str">
        <f t="shared" si="18"/>
        <v/>
      </c>
      <c r="BG708" s="135" t="str">
        <f t="shared" si="19"/>
        <v>FLB3374__44540_0.295578703703704___Null___</v>
      </c>
      <c r="BH708" s="136" t="str">
        <f t="shared" si="20"/>
        <v/>
      </c>
      <c r="BI708" s="141" t="s">
        <v>1821</v>
      </c>
      <c r="BJ708" s="137" t="str">
        <f t="shared" si="21"/>
        <v>PA9433</v>
      </c>
      <c r="BK708" s="138" t="b">
        <f t="shared" si="22"/>
        <v>0</v>
      </c>
      <c r="BL708" s="137" t="str">
        <f t="shared" si="23"/>
        <v/>
      </c>
      <c r="BM708" s="132"/>
      <c r="BN708" s="8" t="b">
        <f t="shared" si="24"/>
        <v>1</v>
      </c>
      <c r="BO708" s="139" t="b">
        <f t="shared" si="25"/>
        <v>0</v>
      </c>
      <c r="BP708" s="140" t="b">
        <f t="shared" si="26"/>
        <v>1</v>
      </c>
      <c r="BQ708" s="4"/>
      <c r="BR708" s="4" t="str">
        <f t="shared" si="27"/>
        <v/>
      </c>
      <c r="BS708" s="4"/>
      <c r="BT708" s="4"/>
    </row>
    <row r="709">
      <c r="A709" s="4" t="s">
        <v>1822</v>
      </c>
      <c r="B709" s="144">
        <v>44540.0</v>
      </c>
      <c r="C709" s="115">
        <v>0.2970833333333333</v>
      </c>
      <c r="D709" s="4"/>
      <c r="E709" s="143"/>
      <c r="F709" s="4"/>
      <c r="G709" s="4"/>
      <c r="H709" s="151"/>
      <c r="I709" s="4"/>
      <c r="J709" s="4"/>
      <c r="K709" s="4" t="s">
        <v>622</v>
      </c>
      <c r="L709" s="145">
        <v>44540.0</v>
      </c>
      <c r="M709" s="115">
        <v>0.48641203703703706</v>
      </c>
      <c r="N709" s="4"/>
      <c r="O709" s="4"/>
      <c r="P709" s="116" t="b">
        <f>IFNA(IF(VLOOKUP($A709,'Add from APT'!$AA$2:$AC808,3,FALSE)&gt;0,TRUE,FALSE),"ER - NOT IN APT")</f>
        <v>0</v>
      </c>
      <c r="Q709" s="82" t="str">
        <f>IF(ISLOGICAL(P709),IF(P709,"ER - REPS IN APT", IFNA(VLOOKUP($A709,RAW_APT!$A$3:$M808,7,FALSE),"ER - NOT IN APT")),P709)</f>
        <v>Result</v>
      </c>
      <c r="R709" s="117" t="b">
        <f t="shared" si="2"/>
        <v>1</v>
      </c>
      <c r="S709" s="116">
        <f t="shared" si="3"/>
        <v>1</v>
      </c>
      <c r="T709" s="146"/>
      <c r="U709" s="147"/>
      <c r="V709" s="147"/>
      <c r="W709" s="147"/>
      <c r="X709" s="120" t="b">
        <f t="shared" si="4"/>
        <v>0</v>
      </c>
      <c r="Y709" s="121" t="b">
        <v>0</v>
      </c>
      <c r="Z709" s="122" t="str">
        <f t="shared" si="5"/>
        <v/>
      </c>
      <c r="AA709" s="122" t="b">
        <f t="shared" si="6"/>
        <v>0</v>
      </c>
      <c r="AB709" s="147" t="b">
        <v>0</v>
      </c>
      <c r="AC709" s="148">
        <v>40.0</v>
      </c>
      <c r="AD709" s="149" t="b">
        <v>0</v>
      </c>
      <c r="AE709" s="125" t="str">
        <f t="shared" si="7"/>
        <v/>
      </c>
      <c r="AF709" s="117" t="b">
        <f t="shared" si="8"/>
        <v>0</v>
      </c>
      <c r="AG709" s="126" t="b">
        <f t="shared" si="9"/>
        <v>0</v>
      </c>
      <c r="AH709" s="148"/>
      <c r="AI709" s="150"/>
      <c r="AJ709" s="146"/>
      <c r="AK709" s="83" t="str">
        <f t="shared" si="10"/>
        <v>Negative</v>
      </c>
      <c r="AL709" s="149"/>
      <c r="AM709" s="83" t="s">
        <v>373</v>
      </c>
      <c r="AN709" s="83" t="s">
        <v>396</v>
      </c>
      <c r="AO709" s="83" t="str">
        <f>IFERROR(__xludf.DUMMYFUNCTION("IF($AG709, ""DELETED"",TRIM(JOIN("" "",D709:E709)))"),"")</f>
        <v/>
      </c>
      <c r="AP709" s="83" t="str">
        <f t="shared" ref="AP709:AQ709" si="733">IF($AG709, "DELETED", TRIM(CONCATENATE(F709,I709,U709)))</f>
        <v/>
      </c>
      <c r="AQ709" s="83" t="str">
        <f t="shared" si="733"/>
        <v/>
      </c>
      <c r="AR709" s="83" t="str">
        <f>IFERROR(__xludf.DUMMYFUNCTION("IF($AG709, ""DELETED"", TRIM(JOIN("" "",AP709,AQ709)))"),"")</f>
        <v/>
      </c>
      <c r="AS709" s="127"/>
      <c r="AT709" s="128" t="b">
        <f t="shared" si="12"/>
        <v>0</v>
      </c>
      <c r="AU709" s="128" t="str">
        <f t="shared" si="13"/>
        <v/>
      </c>
      <c r="AV709" s="128" t="str">
        <f t="shared" si="14"/>
        <v/>
      </c>
      <c r="AW709" s="128" t="str">
        <f t="shared" si="15"/>
        <v/>
      </c>
      <c r="AX709" s="129" t="str">
        <f t="shared" si="16"/>
        <v/>
      </c>
      <c r="AY709" s="143"/>
      <c r="AZ709" s="130"/>
      <c r="BA709" s="131" t="str">
        <f t="shared" si="17"/>
        <v/>
      </c>
      <c r="BB709" s="143"/>
      <c r="BC709" s="143"/>
      <c r="BD709" s="132"/>
      <c r="BE709" s="141"/>
      <c r="BF709" s="134" t="str">
        <f t="shared" si="18"/>
        <v/>
      </c>
      <c r="BG709" s="135" t="str">
        <f t="shared" si="19"/>
        <v>FLB3383__44540_0.297083333333333___Negative_44540_0.486412037037037_</v>
      </c>
      <c r="BH709" s="136" t="str">
        <f t="shared" si="20"/>
        <v/>
      </c>
      <c r="BI709" s="141" t="s">
        <v>1823</v>
      </c>
      <c r="BJ709" s="137" t="str">
        <f t="shared" si="21"/>
        <v>PA9434</v>
      </c>
      <c r="BK709" s="138" t="b">
        <f t="shared" si="22"/>
        <v>0</v>
      </c>
      <c r="BL709" s="137" t="str">
        <f t="shared" si="23"/>
        <v/>
      </c>
      <c r="BM709" s="132"/>
      <c r="BN709" s="8" t="b">
        <f t="shared" si="24"/>
        <v>1</v>
      </c>
      <c r="BO709" s="139" t="b">
        <f t="shared" si="25"/>
        <v>0</v>
      </c>
      <c r="BP709" s="140" t="b">
        <f t="shared" si="26"/>
        <v>1</v>
      </c>
      <c r="BQ709" s="4"/>
      <c r="BR709" s="4" t="str">
        <f t="shared" si="27"/>
        <v/>
      </c>
      <c r="BS709" s="4"/>
      <c r="BT709" s="4"/>
    </row>
    <row r="710">
      <c r="A710" s="143" t="s">
        <v>1824</v>
      </c>
      <c r="B710" s="144">
        <v>44540.0</v>
      </c>
      <c r="C710" s="115">
        <v>0.3244328703703704</v>
      </c>
      <c r="D710" s="4"/>
      <c r="E710" s="143"/>
      <c r="F710" s="149"/>
      <c r="G710" s="147"/>
      <c r="H710" s="151"/>
      <c r="I710" s="4"/>
      <c r="J710" s="4"/>
      <c r="K710" s="4" t="s">
        <v>622</v>
      </c>
      <c r="L710" s="145">
        <v>44540.0</v>
      </c>
      <c r="M710" s="115">
        <v>0.48641203703703706</v>
      </c>
      <c r="N710" s="4"/>
      <c r="O710" s="4"/>
      <c r="P710" s="116" t="b">
        <f>IFNA(IF(VLOOKUP($A710,'Add from APT'!$AA$2:$AC808,3,FALSE)&gt;0,TRUE,FALSE),"ER - NOT IN APT")</f>
        <v>0</v>
      </c>
      <c r="Q710" s="82" t="str">
        <f>IF(ISLOGICAL(P710),IF(P710,"ER - REPS IN APT", IFNA(VLOOKUP($A710,RAW_APT!$A$3:$M808,7,FALSE),"ER - NOT IN APT")),P710)</f>
        <v>Result</v>
      </c>
      <c r="R710" s="117" t="b">
        <f t="shared" si="2"/>
        <v>1</v>
      </c>
      <c r="S710" s="116">
        <f t="shared" si="3"/>
        <v>1</v>
      </c>
      <c r="T710" s="148">
        <v>0.0</v>
      </c>
      <c r="U710" s="149"/>
      <c r="V710" s="147"/>
      <c r="W710" s="147"/>
      <c r="X710" s="120" t="b">
        <f t="shared" si="4"/>
        <v>0</v>
      </c>
      <c r="Y710" s="121" t="b">
        <v>0</v>
      </c>
      <c r="Z710" s="122" t="str">
        <f t="shared" si="5"/>
        <v/>
      </c>
      <c r="AA710" s="122" t="b">
        <f t="shared" si="6"/>
        <v>0</v>
      </c>
      <c r="AB710" s="147" t="b">
        <v>0</v>
      </c>
      <c r="AC710" s="148">
        <v>501.0</v>
      </c>
      <c r="AD710" s="149" t="b">
        <v>1</v>
      </c>
      <c r="AE710" s="125" t="str">
        <f t="shared" si="7"/>
        <v/>
      </c>
      <c r="AF710" s="117" t="b">
        <f t="shared" si="8"/>
        <v>0</v>
      </c>
      <c r="AG710" s="126" t="b">
        <f t="shared" si="9"/>
        <v>0</v>
      </c>
      <c r="AH710" s="148"/>
      <c r="AI710" s="150"/>
      <c r="AJ710" s="146"/>
      <c r="AK710" s="83" t="str">
        <f t="shared" si="10"/>
        <v>Negative</v>
      </c>
      <c r="AL710" s="147"/>
      <c r="AM710" s="83" t="s">
        <v>280</v>
      </c>
      <c r="AN710" s="83" t="s">
        <v>1825</v>
      </c>
      <c r="AO710" s="83" t="str">
        <f>IFERROR(__xludf.DUMMYFUNCTION("IF($AG710, ""DELETED"",TRIM(JOIN("" "",D710:E710)))"),"")</f>
        <v/>
      </c>
      <c r="AP710" s="83" t="str">
        <f t="shared" ref="AP710:AQ710" si="734">IF($AG710, "DELETED", TRIM(CONCATENATE(F710,I710,U710)))</f>
        <v/>
      </c>
      <c r="AQ710" s="83" t="str">
        <f t="shared" si="734"/>
        <v/>
      </c>
      <c r="AR710" s="83" t="str">
        <f>IFERROR(__xludf.DUMMYFUNCTION("IF($AG710, ""DELETED"", TRIM(JOIN("" "",AP710,AQ710)))"),"")</f>
        <v/>
      </c>
      <c r="AS710" s="127"/>
      <c r="AT710" s="128" t="b">
        <f t="shared" si="12"/>
        <v>0</v>
      </c>
      <c r="AU710" s="128" t="str">
        <f t="shared" si="13"/>
        <v/>
      </c>
      <c r="AV710" s="128" t="str">
        <f t="shared" si="14"/>
        <v/>
      </c>
      <c r="AW710" s="128" t="str">
        <f t="shared" si="15"/>
        <v/>
      </c>
      <c r="AX710" s="129" t="str">
        <f t="shared" si="16"/>
        <v/>
      </c>
      <c r="AY710" s="143"/>
      <c r="AZ710" s="130"/>
      <c r="BA710" s="131" t="str">
        <f t="shared" si="17"/>
        <v/>
      </c>
      <c r="BB710" s="143"/>
      <c r="BC710" s="143"/>
      <c r="BD710" s="132"/>
      <c r="BE710" s="141"/>
      <c r="BF710" s="134" t="str">
        <f t="shared" si="18"/>
        <v/>
      </c>
      <c r="BG710" s="135" t="str">
        <f t="shared" si="19"/>
        <v>FLB3425__44540_0.32443287037037___Negative_44540_0.486412037037037_</v>
      </c>
      <c r="BH710" s="136" t="str">
        <f t="shared" si="20"/>
        <v/>
      </c>
      <c r="BI710" s="141" t="s">
        <v>1826</v>
      </c>
      <c r="BJ710" s="137" t="str">
        <f t="shared" si="21"/>
        <v>PA9436</v>
      </c>
      <c r="BK710" s="138" t="b">
        <f t="shared" si="22"/>
        <v>0</v>
      </c>
      <c r="BL710" s="137" t="str">
        <f t="shared" si="23"/>
        <v/>
      </c>
      <c r="BM710" s="132"/>
      <c r="BN710" s="8" t="b">
        <f t="shared" si="24"/>
        <v>1</v>
      </c>
      <c r="BO710" s="139" t="b">
        <f t="shared" si="25"/>
        <v>0</v>
      </c>
      <c r="BP710" s="140" t="b">
        <f t="shared" si="26"/>
        <v>1</v>
      </c>
      <c r="BQ710" s="4"/>
      <c r="BR710" s="4" t="str">
        <f t="shared" si="27"/>
        <v/>
      </c>
      <c r="BS710" s="4"/>
      <c r="BT710" s="4"/>
    </row>
    <row r="711">
      <c r="A711" s="4" t="s">
        <v>1827</v>
      </c>
      <c r="B711" s="144">
        <v>44543.0</v>
      </c>
      <c r="C711" s="115">
        <v>0.09225694444444445</v>
      </c>
      <c r="D711" s="4"/>
      <c r="E711" s="143"/>
      <c r="F711" s="4"/>
      <c r="G711" s="4"/>
      <c r="H711" s="151"/>
      <c r="I711" s="4"/>
      <c r="J711" s="4"/>
      <c r="K711" s="4" t="s">
        <v>622</v>
      </c>
      <c r="L711" s="145">
        <v>44543.0</v>
      </c>
      <c r="M711" s="115">
        <v>0.5098032407407408</v>
      </c>
      <c r="N711" s="4"/>
      <c r="O711" s="4"/>
      <c r="P711" s="116" t="b">
        <f>IFNA(IF(VLOOKUP($A711,'Add from APT'!$AA$2:$AC808,3,FALSE)&gt;0,TRUE,FALSE),"ER - NOT IN APT")</f>
        <v>0</v>
      </c>
      <c r="Q711" s="82" t="str">
        <f>IF(ISLOGICAL(P711),IF(P711,"ER - REPS IN APT", IFNA(VLOOKUP($A711,RAW_APT!$A$3:$M808,7,FALSE),"ER - NOT IN APT")),P711)</f>
        <v>Result</v>
      </c>
      <c r="R711" s="117" t="b">
        <f t="shared" si="2"/>
        <v>1</v>
      </c>
      <c r="S711" s="116">
        <f t="shared" si="3"/>
        <v>1</v>
      </c>
      <c r="T711" s="146"/>
      <c r="U711" s="147"/>
      <c r="V711" s="147"/>
      <c r="W711" s="147"/>
      <c r="X711" s="120" t="b">
        <f t="shared" si="4"/>
        <v>0</v>
      </c>
      <c r="Y711" s="121" t="b">
        <v>0</v>
      </c>
      <c r="Z711" s="122" t="str">
        <f t="shared" si="5"/>
        <v/>
      </c>
      <c r="AA711" s="122" t="b">
        <f t="shared" si="6"/>
        <v>0</v>
      </c>
      <c r="AB711" s="147" t="b">
        <v>0</v>
      </c>
      <c r="AC711" s="148">
        <v>39.0</v>
      </c>
      <c r="AD711" s="149" t="b">
        <v>0</v>
      </c>
      <c r="AE711" s="125" t="str">
        <f t="shared" si="7"/>
        <v/>
      </c>
      <c r="AF711" s="117" t="b">
        <f t="shared" si="8"/>
        <v>0</v>
      </c>
      <c r="AG711" s="126" t="b">
        <f t="shared" si="9"/>
        <v>0</v>
      </c>
      <c r="AH711" s="148"/>
      <c r="AI711" s="150"/>
      <c r="AJ711" s="146"/>
      <c r="AK711" s="83" t="str">
        <f t="shared" si="10"/>
        <v>Negative</v>
      </c>
      <c r="AL711" s="147"/>
      <c r="AM711" s="83" t="s">
        <v>280</v>
      </c>
      <c r="AN711" s="83" t="s">
        <v>426</v>
      </c>
      <c r="AO711" s="83" t="str">
        <f>IFERROR(__xludf.DUMMYFUNCTION("IF($AG711, ""DELETED"",TRIM(JOIN("" "",D711:E711)))"),"")</f>
        <v/>
      </c>
      <c r="AP711" s="83" t="str">
        <f t="shared" ref="AP711:AQ711" si="735">IF($AG711, "DELETED", TRIM(CONCATENATE(F711,I711,U711)))</f>
        <v/>
      </c>
      <c r="AQ711" s="83" t="str">
        <f t="shared" si="735"/>
        <v/>
      </c>
      <c r="AR711" s="83" t="str">
        <f>IFERROR(__xludf.DUMMYFUNCTION("IF($AG711, ""DELETED"", TRIM(JOIN("" "",AP711,AQ711)))"),"")</f>
        <v/>
      </c>
      <c r="AS711" s="127"/>
      <c r="AT711" s="128" t="b">
        <f t="shared" si="12"/>
        <v>0</v>
      </c>
      <c r="AU711" s="128" t="str">
        <f t="shared" si="13"/>
        <v/>
      </c>
      <c r="AV711" s="128" t="str">
        <f t="shared" si="14"/>
        <v/>
      </c>
      <c r="AW711" s="128" t="str">
        <f t="shared" si="15"/>
        <v/>
      </c>
      <c r="AX711" s="129" t="str">
        <f t="shared" si="16"/>
        <v/>
      </c>
      <c r="AY711" s="143"/>
      <c r="AZ711" s="130"/>
      <c r="BA711" s="131" t="str">
        <f t="shared" si="17"/>
        <v/>
      </c>
      <c r="BB711" s="143"/>
      <c r="BC711" s="143"/>
      <c r="BD711" s="132"/>
      <c r="BE711" s="141"/>
      <c r="BF711" s="134" t="str">
        <f t="shared" si="18"/>
        <v/>
      </c>
      <c r="BG711" s="135" t="str">
        <f t="shared" si="19"/>
        <v>FLB3764__44543_0.0922569444444445___Negative_44543_0.509803240740741_</v>
      </c>
      <c r="BH711" s="136" t="str">
        <f t="shared" si="20"/>
        <v/>
      </c>
      <c r="BI711" s="141" t="s">
        <v>1828</v>
      </c>
      <c r="BJ711" s="137" t="str">
        <f t="shared" si="21"/>
        <v>PA9438</v>
      </c>
      <c r="BK711" s="138" t="b">
        <f t="shared" si="22"/>
        <v>0</v>
      </c>
      <c r="BL711" s="137" t="str">
        <f t="shared" si="23"/>
        <v/>
      </c>
      <c r="BM711" s="132"/>
      <c r="BN711" s="8" t="b">
        <f t="shared" si="24"/>
        <v>1</v>
      </c>
      <c r="BO711" s="139" t="b">
        <f t="shared" si="25"/>
        <v>0</v>
      </c>
      <c r="BP711" s="140" t="b">
        <f t="shared" si="26"/>
        <v>1</v>
      </c>
      <c r="BQ711" s="4"/>
      <c r="BR711" s="4" t="str">
        <f t="shared" si="27"/>
        <v/>
      </c>
      <c r="BS711" s="4"/>
      <c r="BT711" s="4"/>
    </row>
    <row r="712">
      <c r="A712" s="143" t="s">
        <v>1829</v>
      </c>
      <c r="B712" s="144">
        <v>44543.0</v>
      </c>
      <c r="C712" s="115">
        <v>0.14934027777777778</v>
      </c>
      <c r="D712" s="4"/>
      <c r="E712" s="143"/>
      <c r="F712" s="149"/>
      <c r="G712" s="147"/>
      <c r="H712" s="4"/>
      <c r="I712" s="4"/>
      <c r="J712" s="4"/>
      <c r="K712" s="4" t="s">
        <v>622</v>
      </c>
      <c r="L712" s="144">
        <v>44543.0</v>
      </c>
      <c r="M712" s="115">
        <v>0.5098032407407408</v>
      </c>
      <c r="N712" s="4"/>
      <c r="O712" s="4"/>
      <c r="P712" s="116" t="b">
        <f>IFNA(IF(VLOOKUP($A712,'Add from APT'!$AA$2:$AC808,3,FALSE)&gt;0,TRUE,FALSE),"ER - NOT IN APT")</f>
        <v>0</v>
      </c>
      <c r="Q712" s="82" t="str">
        <f>IF(ISLOGICAL(P712),IF(P712,"ER - REPS IN APT", IFNA(VLOOKUP($A712,RAW_APT!$A$3:$M808,7,FALSE),"ER - NOT IN APT")),P712)</f>
        <v>Result</v>
      </c>
      <c r="R712" s="117" t="b">
        <f t="shared" si="2"/>
        <v>1</v>
      </c>
      <c r="S712" s="116">
        <f t="shared" si="3"/>
        <v>1</v>
      </c>
      <c r="T712" s="148">
        <v>0.0</v>
      </c>
      <c r="U712" s="149"/>
      <c r="V712" s="147"/>
      <c r="W712" s="147"/>
      <c r="X712" s="120" t="b">
        <f t="shared" si="4"/>
        <v>0</v>
      </c>
      <c r="Y712" s="121" t="b">
        <v>0</v>
      </c>
      <c r="Z712" s="122" t="str">
        <f t="shared" si="5"/>
        <v/>
      </c>
      <c r="AA712" s="122" t="b">
        <f t="shared" si="6"/>
        <v>0</v>
      </c>
      <c r="AB712" s="147" t="b">
        <v>0</v>
      </c>
      <c r="AC712" s="148">
        <v>500.0</v>
      </c>
      <c r="AD712" s="149" t="b">
        <v>1</v>
      </c>
      <c r="AE712" s="125">
        <f t="shared" si="7"/>
        <v>519.0666667</v>
      </c>
      <c r="AF712" s="117" t="b">
        <f t="shared" si="8"/>
        <v>0</v>
      </c>
      <c r="AG712" s="126" t="b">
        <f t="shared" si="9"/>
        <v>0</v>
      </c>
      <c r="AH712" s="148"/>
      <c r="AI712" s="150"/>
      <c r="AJ712" s="146"/>
      <c r="AK712" s="83" t="str">
        <f t="shared" si="10"/>
        <v>Negative</v>
      </c>
      <c r="AL712" s="147"/>
      <c r="AM712" s="83" t="s">
        <v>280</v>
      </c>
      <c r="AN712" s="83" t="s">
        <v>1025</v>
      </c>
      <c r="AO712" s="83" t="str">
        <f>IFERROR(__xludf.DUMMYFUNCTION("IF($AG712, ""DELETED"",TRIM(JOIN("" "",D712:E712)))"),"")</f>
        <v/>
      </c>
      <c r="AP712" s="83" t="str">
        <f t="shared" ref="AP712:AQ712" si="736">IF($AG712, "DELETED", TRIM(CONCATENATE(F712,I712,U712)))</f>
        <v/>
      </c>
      <c r="AQ712" s="83" t="str">
        <f t="shared" si="736"/>
        <v/>
      </c>
      <c r="AR712" s="83" t="str">
        <f>IFERROR(__xludf.DUMMYFUNCTION("IF($AG712, ""DELETED"", TRIM(JOIN("" "",AP712,AQ712)))"),"")</f>
        <v/>
      </c>
      <c r="AS712" s="127"/>
      <c r="AT712" s="128" t="b">
        <f t="shared" si="12"/>
        <v>0</v>
      </c>
      <c r="AU712" s="128" t="str">
        <f t="shared" si="13"/>
        <v/>
      </c>
      <c r="AV712" s="128" t="str">
        <f t="shared" si="14"/>
        <v/>
      </c>
      <c r="AW712" s="128" t="str">
        <f t="shared" si="15"/>
        <v/>
      </c>
      <c r="AX712" s="129" t="str">
        <f t="shared" si="16"/>
        <v/>
      </c>
      <c r="AY712" s="143"/>
      <c r="AZ712" s="130"/>
      <c r="BA712" s="131" t="str">
        <f t="shared" si="17"/>
        <v/>
      </c>
      <c r="BB712" s="143"/>
      <c r="BC712" s="143"/>
      <c r="BD712" s="132"/>
      <c r="BE712" s="141"/>
      <c r="BF712" s="134" t="str">
        <f t="shared" si="18"/>
        <v/>
      </c>
      <c r="BG712" s="135" t="str">
        <f t="shared" si="19"/>
        <v>FLB3423__44543_0.149340277777778___Negative_44543_0.509803240740741_</v>
      </c>
      <c r="BH712" s="136" t="str">
        <f t="shared" si="20"/>
        <v/>
      </c>
      <c r="BI712" s="141" t="s">
        <v>1830</v>
      </c>
      <c r="BJ712" s="137" t="str">
        <f t="shared" si="21"/>
        <v>PA9439</v>
      </c>
      <c r="BK712" s="138" t="b">
        <f t="shared" si="22"/>
        <v>0</v>
      </c>
      <c r="BL712" s="137" t="str">
        <f t="shared" si="23"/>
        <v/>
      </c>
      <c r="BM712" s="132"/>
      <c r="BN712" s="8" t="b">
        <f t="shared" si="24"/>
        <v>1</v>
      </c>
      <c r="BO712" s="139" t="b">
        <f t="shared" si="25"/>
        <v>0</v>
      </c>
      <c r="BP712" s="140" t="b">
        <f t="shared" si="26"/>
        <v>1</v>
      </c>
      <c r="BQ712" s="4"/>
      <c r="BR712" s="4" t="str">
        <f t="shared" si="27"/>
        <v/>
      </c>
      <c r="BS712" s="4"/>
      <c r="BT712" s="4"/>
    </row>
    <row r="713">
      <c r="A713" s="143" t="s">
        <v>1831</v>
      </c>
      <c r="B713" s="144">
        <v>44543.0</v>
      </c>
      <c r="C713" s="115">
        <v>0.14981481481481482</v>
      </c>
      <c r="D713" s="4"/>
      <c r="E713" s="143"/>
      <c r="F713" s="149"/>
      <c r="G713" s="147"/>
      <c r="H713" s="4"/>
      <c r="I713" s="4"/>
      <c r="J713" s="4"/>
      <c r="K713" s="4" t="s">
        <v>271</v>
      </c>
      <c r="L713" s="145">
        <v>44868.0</v>
      </c>
      <c r="M713" s="115">
        <v>0.5355208333333333</v>
      </c>
      <c r="N713" s="4"/>
      <c r="O713" s="4"/>
      <c r="P713" s="116" t="b">
        <f>IFNA(IF(VLOOKUP($A713,'Add from APT'!$AA$2:$AC808,3,FALSE)&gt;0,TRUE,FALSE),"ER - NOT IN APT")</f>
        <v>0</v>
      </c>
      <c r="Q713" s="82" t="str">
        <f>IF(ISLOGICAL(P713),IF(P713,"ER - REPS IN APT", IFNA(VLOOKUP($A713,RAW_APT!$A$3:$M808,7,FALSE),"ER - NOT IN APT")),P713)</f>
        <v>Collected</v>
      </c>
      <c r="R713" s="117" t="b">
        <f t="shared" si="2"/>
        <v>1</v>
      </c>
      <c r="S713" s="116">
        <f t="shared" si="3"/>
        <v>1</v>
      </c>
      <c r="T713" s="148">
        <v>0.0</v>
      </c>
      <c r="U713" s="149"/>
      <c r="V713" s="147"/>
      <c r="W713" s="147"/>
      <c r="X713" s="120" t="b">
        <f t="shared" si="4"/>
        <v>0</v>
      </c>
      <c r="Y713" s="121" t="b">
        <v>0</v>
      </c>
      <c r="Z713" s="122" t="str">
        <f t="shared" si="5"/>
        <v/>
      </c>
      <c r="AA713" s="122" t="b">
        <f t="shared" si="6"/>
        <v>0</v>
      </c>
      <c r="AB713" s="147" t="b">
        <v>0</v>
      </c>
      <c r="AC713" s="148">
        <v>499.0</v>
      </c>
      <c r="AD713" s="149" t="b">
        <v>1</v>
      </c>
      <c r="AE713" s="125" t="str">
        <f t="shared" si="7"/>
        <v/>
      </c>
      <c r="AF713" s="117" t="b">
        <f t="shared" si="8"/>
        <v>0</v>
      </c>
      <c r="AG713" s="126" t="b">
        <f t="shared" si="9"/>
        <v>0</v>
      </c>
      <c r="AH713" s="148"/>
      <c r="AI713" s="150"/>
      <c r="AJ713" s="146">
        <v>2.2</v>
      </c>
      <c r="AK713" s="83" t="str">
        <f t="shared" si="10"/>
        <v>Negative</v>
      </c>
      <c r="AL713" s="147"/>
      <c r="AM713" s="83" t="s">
        <v>280</v>
      </c>
      <c r="AN713" s="83" t="s">
        <v>1415</v>
      </c>
      <c r="AO713" s="83" t="str">
        <f>IFERROR(__xludf.DUMMYFUNCTION("IF($AG713, ""DELETED"",TRIM(JOIN("" "",D713:E713)))"),"")</f>
        <v/>
      </c>
      <c r="AP713" s="83" t="str">
        <f t="shared" ref="AP713:AQ713" si="737">IF($AG713, "DELETED", TRIM(CONCATENATE(F713,I713,U713)))</f>
        <v/>
      </c>
      <c r="AQ713" s="83" t="str">
        <f t="shared" si="737"/>
        <v/>
      </c>
      <c r="AR713" s="83" t="str">
        <f>IFERROR(__xludf.DUMMYFUNCTION("IF($AG713, ""DELETED"", TRIM(JOIN("" "",AP713,AQ713)))"),"")</f>
        <v/>
      </c>
      <c r="AS713" s="127"/>
      <c r="AT713" s="128" t="b">
        <f t="shared" si="12"/>
        <v>0</v>
      </c>
      <c r="AU713" s="128" t="str">
        <f t="shared" si="13"/>
        <v/>
      </c>
      <c r="AV713" s="128" t="str">
        <f t="shared" si="14"/>
        <v/>
      </c>
      <c r="AW713" s="128" t="str">
        <f t="shared" si="15"/>
        <v/>
      </c>
      <c r="AX713" s="129" t="str">
        <f t="shared" si="16"/>
        <v/>
      </c>
      <c r="AY713" s="143"/>
      <c r="AZ713" s="130"/>
      <c r="BA713" s="131" t="str">
        <f t="shared" si="17"/>
        <v/>
      </c>
      <c r="BB713" s="143"/>
      <c r="BC713" s="143"/>
      <c r="BD713" s="132"/>
      <c r="BE713" s="141"/>
      <c r="BF713" s="134" t="str">
        <f t="shared" si="18"/>
        <v/>
      </c>
      <c r="BG713" s="135" t="str">
        <f t="shared" si="19"/>
        <v>FLB3796__44543_0.149814814814815___Null_44868_0.535520833333333_</v>
      </c>
      <c r="BH713" s="136" t="str">
        <f t="shared" si="20"/>
        <v/>
      </c>
      <c r="BI713" s="141" t="s">
        <v>1832</v>
      </c>
      <c r="BJ713" s="137" t="str">
        <f t="shared" si="21"/>
        <v>PA9444</v>
      </c>
      <c r="BK713" s="138" t="b">
        <f t="shared" si="22"/>
        <v>0</v>
      </c>
      <c r="BL713" s="137" t="str">
        <f t="shared" si="23"/>
        <v/>
      </c>
      <c r="BM713" s="132"/>
      <c r="BN713" s="8" t="b">
        <f t="shared" si="24"/>
        <v>1</v>
      </c>
      <c r="BO713" s="139" t="b">
        <f t="shared" si="25"/>
        <v>0</v>
      </c>
      <c r="BP713" s="140" t="b">
        <f t="shared" si="26"/>
        <v>1</v>
      </c>
      <c r="BQ713" s="4"/>
      <c r="BR713" s="4" t="str">
        <f t="shared" si="27"/>
        <v/>
      </c>
      <c r="BS713" s="4"/>
      <c r="BT713" s="4"/>
    </row>
    <row r="714">
      <c r="A714" s="4" t="s">
        <v>1833</v>
      </c>
      <c r="B714" s="144">
        <v>44543.0</v>
      </c>
      <c r="C714" s="115">
        <v>0.1501273148148148</v>
      </c>
      <c r="D714" s="4"/>
      <c r="E714" s="143"/>
      <c r="F714" s="4"/>
      <c r="G714" s="4"/>
      <c r="H714" s="151"/>
      <c r="I714" s="4"/>
      <c r="J714" s="4"/>
      <c r="K714" s="4" t="s">
        <v>622</v>
      </c>
      <c r="L714" s="145">
        <v>44543.0</v>
      </c>
      <c r="M714" s="115">
        <v>0.5098032407407408</v>
      </c>
      <c r="N714" s="4"/>
      <c r="O714" s="4"/>
      <c r="P714" s="116" t="b">
        <f>IFNA(IF(VLOOKUP($A714,'Add from APT'!$AA$2:$AC808,3,FALSE)&gt;0,TRUE,FALSE),"ER - NOT IN APT")</f>
        <v>0</v>
      </c>
      <c r="Q714" s="82" t="str">
        <f>IF(ISLOGICAL(P714),IF(P714,"ER - REPS IN APT", IFNA(VLOOKUP($A714,RAW_APT!$A$3:$M808,7,FALSE),"ER - NOT IN APT")),P714)</f>
        <v>Result</v>
      </c>
      <c r="R714" s="117" t="b">
        <f t="shared" si="2"/>
        <v>1</v>
      </c>
      <c r="S714" s="116">
        <f t="shared" si="3"/>
        <v>1</v>
      </c>
      <c r="T714" s="146"/>
      <c r="U714" s="147"/>
      <c r="V714" s="147"/>
      <c r="W714" s="147"/>
      <c r="X714" s="120" t="b">
        <f t="shared" si="4"/>
        <v>0</v>
      </c>
      <c r="Y714" s="121" t="b">
        <v>0</v>
      </c>
      <c r="Z714" s="122" t="str">
        <f t="shared" si="5"/>
        <v/>
      </c>
      <c r="AA714" s="122" t="b">
        <f t="shared" si="6"/>
        <v>0</v>
      </c>
      <c r="AB714" s="147" t="b">
        <v>0</v>
      </c>
      <c r="AC714" s="148">
        <v>38.0</v>
      </c>
      <c r="AD714" s="149" t="b">
        <v>0</v>
      </c>
      <c r="AE714" s="125" t="str">
        <f t="shared" si="7"/>
        <v/>
      </c>
      <c r="AF714" s="117" t="b">
        <f t="shared" si="8"/>
        <v>0</v>
      </c>
      <c r="AG714" s="126" t="b">
        <f t="shared" si="9"/>
        <v>0</v>
      </c>
      <c r="AH714" s="148"/>
      <c r="AI714" s="150"/>
      <c r="AJ714" s="146"/>
      <c r="AK714" s="83" t="str">
        <f t="shared" si="10"/>
        <v>Negative</v>
      </c>
      <c r="AL714" s="147"/>
      <c r="AM714" s="83" t="s">
        <v>280</v>
      </c>
      <c r="AN714" s="83" t="s">
        <v>313</v>
      </c>
      <c r="AO714" s="83" t="str">
        <f>IFERROR(__xludf.DUMMYFUNCTION("IF($AG714, ""DELETED"",TRIM(JOIN("" "",D714:E714)))"),"")</f>
        <v/>
      </c>
      <c r="AP714" s="83" t="str">
        <f t="shared" ref="AP714:AQ714" si="738">IF($AG714, "DELETED", TRIM(CONCATENATE(F714,I714,U714)))</f>
        <v/>
      </c>
      <c r="AQ714" s="83" t="str">
        <f t="shared" si="738"/>
        <v/>
      </c>
      <c r="AR714" s="83" t="str">
        <f>IFERROR(__xludf.DUMMYFUNCTION("IF($AG714, ""DELETED"", TRIM(JOIN("" "",AP714,AQ714)))"),"")</f>
        <v/>
      </c>
      <c r="AS714" s="127"/>
      <c r="AT714" s="128" t="b">
        <f t="shared" si="12"/>
        <v>0</v>
      </c>
      <c r="AU714" s="128" t="str">
        <f t="shared" si="13"/>
        <v/>
      </c>
      <c r="AV714" s="128" t="str">
        <f t="shared" si="14"/>
        <v/>
      </c>
      <c r="AW714" s="128" t="str">
        <f t="shared" si="15"/>
        <v/>
      </c>
      <c r="AX714" s="129" t="str">
        <f t="shared" si="16"/>
        <v/>
      </c>
      <c r="AY714" s="143"/>
      <c r="AZ714" s="130"/>
      <c r="BA714" s="131" t="str">
        <f t="shared" si="17"/>
        <v/>
      </c>
      <c r="BB714" s="143"/>
      <c r="BC714" s="143"/>
      <c r="BD714" s="132"/>
      <c r="BE714" s="141"/>
      <c r="BF714" s="134" t="str">
        <f t="shared" si="18"/>
        <v/>
      </c>
      <c r="BG714" s="135" t="str">
        <f t="shared" si="19"/>
        <v>FLB3432__44543_0.150127314814815___Negative_44543_0.509803240740741_</v>
      </c>
      <c r="BH714" s="136" t="str">
        <f t="shared" si="20"/>
        <v/>
      </c>
      <c r="BI714" s="141" t="s">
        <v>1834</v>
      </c>
      <c r="BJ714" s="137" t="str">
        <f t="shared" si="21"/>
        <v>PA9447</v>
      </c>
      <c r="BK714" s="138" t="b">
        <f t="shared" si="22"/>
        <v>0</v>
      </c>
      <c r="BL714" s="137" t="str">
        <f t="shared" si="23"/>
        <v/>
      </c>
      <c r="BM714" s="132"/>
      <c r="BN714" s="8" t="b">
        <f t="shared" si="24"/>
        <v>1</v>
      </c>
      <c r="BO714" s="139" t="b">
        <f t="shared" si="25"/>
        <v>0</v>
      </c>
      <c r="BP714" s="140" t="b">
        <f t="shared" si="26"/>
        <v>1</v>
      </c>
      <c r="BQ714" s="4"/>
      <c r="BR714" s="4" t="str">
        <f t="shared" si="27"/>
        <v/>
      </c>
      <c r="BS714" s="4"/>
      <c r="BT714" s="4"/>
    </row>
    <row r="715">
      <c r="A715" s="4" t="s">
        <v>1835</v>
      </c>
      <c r="B715" s="144">
        <v>44543.0</v>
      </c>
      <c r="C715" s="115">
        <v>0.1517013888888889</v>
      </c>
      <c r="D715" s="4"/>
      <c r="E715" s="143"/>
      <c r="F715" s="4"/>
      <c r="G715" s="4"/>
      <c r="H715" s="151"/>
      <c r="I715" s="4"/>
      <c r="J715" s="4"/>
      <c r="K715" s="4" t="s">
        <v>47</v>
      </c>
      <c r="L715" s="145">
        <v>44543.0</v>
      </c>
      <c r="M715" s="115">
        <v>0.5098032407407408</v>
      </c>
      <c r="N715" s="4"/>
      <c r="O715" s="4"/>
      <c r="P715" s="116" t="b">
        <f>IFNA(IF(VLOOKUP($A715,'Add from APT'!$AA$2:$AC808,3,FALSE)&gt;0,TRUE,FALSE),"ER - NOT IN APT")</f>
        <v>0</v>
      </c>
      <c r="Q715" s="82" t="str">
        <f>IF(ISLOGICAL(P715),IF(P715,"ER - REPS IN APT", IFNA(VLOOKUP($A715,RAW_APT!$A$3:$M808,7,FALSE),"ER - NOT IN APT")),P715)</f>
        <v>Result</v>
      </c>
      <c r="R715" s="117" t="b">
        <f t="shared" si="2"/>
        <v>1</v>
      </c>
      <c r="S715" s="116">
        <f t="shared" si="3"/>
        <v>1</v>
      </c>
      <c r="T715" s="146"/>
      <c r="U715" s="147"/>
      <c r="V715" s="147"/>
      <c r="W715" s="147"/>
      <c r="X715" s="120" t="b">
        <f t="shared" si="4"/>
        <v>0</v>
      </c>
      <c r="Y715" s="121" t="b">
        <v>0</v>
      </c>
      <c r="Z715" s="122" t="str">
        <f t="shared" si="5"/>
        <v/>
      </c>
      <c r="AA715" s="122" t="b">
        <f t="shared" si="6"/>
        <v>0</v>
      </c>
      <c r="AB715" s="147" t="b">
        <v>0</v>
      </c>
      <c r="AC715" s="148">
        <v>37.0</v>
      </c>
      <c r="AD715" s="149" t="b">
        <v>0</v>
      </c>
      <c r="AE715" s="125" t="str">
        <f t="shared" si="7"/>
        <v/>
      </c>
      <c r="AF715" s="117" t="b">
        <f t="shared" si="8"/>
        <v>0</v>
      </c>
      <c r="AG715" s="126" t="b">
        <f t="shared" si="9"/>
        <v>0</v>
      </c>
      <c r="AH715" s="148"/>
      <c r="AI715" s="150"/>
      <c r="AJ715" s="146"/>
      <c r="AK715" s="83" t="str">
        <f t="shared" si="10"/>
        <v>Positive</v>
      </c>
      <c r="AL715" s="147"/>
      <c r="AM715" s="83" t="s">
        <v>280</v>
      </c>
      <c r="AN715" s="83" t="s">
        <v>352</v>
      </c>
      <c r="AO715" s="83" t="str">
        <f>IFERROR(__xludf.DUMMYFUNCTION("IF($AG715, ""DELETED"",TRIM(JOIN("" "",D715:E715)))"),"")</f>
        <v/>
      </c>
      <c r="AP715" s="83" t="str">
        <f t="shared" ref="AP715:AQ715" si="739">IF($AG715, "DELETED", TRIM(CONCATENATE(F715,I715,U715)))</f>
        <v/>
      </c>
      <c r="AQ715" s="83" t="str">
        <f t="shared" si="739"/>
        <v/>
      </c>
      <c r="AR715" s="83" t="str">
        <f>IFERROR(__xludf.DUMMYFUNCTION("IF($AG715, ""DELETED"", TRIM(JOIN("" "",AP715,AQ715)))"),"")</f>
        <v/>
      </c>
      <c r="AS715" s="127"/>
      <c r="AT715" s="128" t="b">
        <f t="shared" si="12"/>
        <v>0</v>
      </c>
      <c r="AU715" s="128" t="str">
        <f t="shared" si="13"/>
        <v/>
      </c>
      <c r="AV715" s="128" t="str">
        <f t="shared" si="14"/>
        <v/>
      </c>
      <c r="AW715" s="128" t="str">
        <f t="shared" si="15"/>
        <v/>
      </c>
      <c r="AX715" s="129" t="str">
        <f t="shared" si="16"/>
        <v/>
      </c>
      <c r="AY715" s="143"/>
      <c r="AZ715" s="130"/>
      <c r="BA715" s="131" t="str">
        <f t="shared" si="17"/>
        <v/>
      </c>
      <c r="BB715" s="143"/>
      <c r="BC715" s="143"/>
      <c r="BD715" s="132"/>
      <c r="BE715" s="141"/>
      <c r="BF715" s="134" t="str">
        <f t="shared" si="18"/>
        <v/>
      </c>
      <c r="BG715" s="135" t="str">
        <f t="shared" si="19"/>
        <v>FLB3372__44543_0.151701388888889___Positive_44543_0.509803240740741_</v>
      </c>
      <c r="BH715" s="136" t="str">
        <f t="shared" si="20"/>
        <v/>
      </c>
      <c r="BI715" s="141" t="s">
        <v>1836</v>
      </c>
      <c r="BJ715" s="137" t="str">
        <f t="shared" si="21"/>
        <v>PA9455</v>
      </c>
      <c r="BK715" s="138" t="b">
        <f t="shared" si="22"/>
        <v>0</v>
      </c>
      <c r="BL715" s="137" t="str">
        <f t="shared" si="23"/>
        <v/>
      </c>
      <c r="BM715" s="132"/>
      <c r="BN715" s="8" t="b">
        <f t="shared" si="24"/>
        <v>1</v>
      </c>
      <c r="BO715" s="139" t="b">
        <f t="shared" si="25"/>
        <v>0</v>
      </c>
      <c r="BP715" s="140" t="b">
        <f t="shared" si="26"/>
        <v>1</v>
      </c>
      <c r="BQ715" s="4"/>
      <c r="BR715" s="4" t="str">
        <f t="shared" si="27"/>
        <v/>
      </c>
      <c r="BS715" s="4"/>
      <c r="BT715" s="4"/>
    </row>
    <row r="716">
      <c r="A716" s="4" t="s">
        <v>1837</v>
      </c>
      <c r="B716" s="144">
        <v>44543.0</v>
      </c>
      <c r="C716" s="115">
        <v>0.15193287037037037</v>
      </c>
      <c r="D716" s="4"/>
      <c r="E716" s="143"/>
      <c r="F716" s="4"/>
      <c r="G716" s="4"/>
      <c r="H716" s="151"/>
      <c r="I716" s="4"/>
      <c r="J716" s="4"/>
      <c r="K716" s="4" t="s">
        <v>622</v>
      </c>
      <c r="L716" s="145">
        <v>44543.0</v>
      </c>
      <c r="M716" s="115">
        <v>0.5098032407407408</v>
      </c>
      <c r="N716" s="4"/>
      <c r="O716" s="4"/>
      <c r="P716" s="116" t="b">
        <f>IFNA(IF(VLOOKUP($A716,'Add from APT'!$AA$2:$AC808,3,FALSE)&gt;0,TRUE,FALSE),"ER - NOT IN APT")</f>
        <v>0</v>
      </c>
      <c r="Q716" s="82" t="str">
        <f>IF(ISLOGICAL(P716),IF(P716,"ER - REPS IN APT", IFNA(VLOOKUP($A716,RAW_APT!$A$3:$M808,7,FALSE),"ER - NOT IN APT")),P716)</f>
        <v>Result</v>
      </c>
      <c r="R716" s="117" t="b">
        <f t="shared" si="2"/>
        <v>1</v>
      </c>
      <c r="S716" s="116">
        <f t="shared" si="3"/>
        <v>1</v>
      </c>
      <c r="T716" s="146"/>
      <c r="U716" s="147"/>
      <c r="V716" s="147"/>
      <c r="W716" s="147"/>
      <c r="X716" s="120" t="b">
        <f t="shared" si="4"/>
        <v>0</v>
      </c>
      <c r="Y716" s="121" t="b">
        <v>0</v>
      </c>
      <c r="Z716" s="122" t="str">
        <f t="shared" si="5"/>
        <v/>
      </c>
      <c r="AA716" s="122" t="b">
        <f t="shared" si="6"/>
        <v>0</v>
      </c>
      <c r="AB716" s="147" t="b">
        <v>0</v>
      </c>
      <c r="AC716" s="148">
        <v>36.0</v>
      </c>
      <c r="AD716" s="149" t="b">
        <v>0</v>
      </c>
      <c r="AE716" s="125" t="str">
        <f t="shared" si="7"/>
        <v/>
      </c>
      <c r="AF716" s="117" t="b">
        <f t="shared" si="8"/>
        <v>0</v>
      </c>
      <c r="AG716" s="126" t="b">
        <f t="shared" si="9"/>
        <v>0</v>
      </c>
      <c r="AH716" s="148"/>
      <c r="AI716" s="150"/>
      <c r="AJ716" s="146"/>
      <c r="AK716" s="83" t="str">
        <f t="shared" si="10"/>
        <v>Negative</v>
      </c>
      <c r="AL716" s="147"/>
      <c r="AM716" s="83" t="s">
        <v>373</v>
      </c>
      <c r="AN716" s="83" t="s">
        <v>349</v>
      </c>
      <c r="AO716" s="83" t="str">
        <f>IFERROR(__xludf.DUMMYFUNCTION("IF($AG716, ""DELETED"",TRIM(JOIN("" "",D716:E716)))"),"")</f>
        <v/>
      </c>
      <c r="AP716" s="83" t="str">
        <f t="shared" ref="AP716:AQ716" si="740">IF($AG716, "DELETED", TRIM(CONCATENATE(F716,I716,U716)))</f>
        <v/>
      </c>
      <c r="AQ716" s="83" t="str">
        <f t="shared" si="740"/>
        <v/>
      </c>
      <c r="AR716" s="83" t="str">
        <f>IFERROR(__xludf.DUMMYFUNCTION("IF($AG716, ""DELETED"", TRIM(JOIN("" "",AP716,AQ716)))"),"")</f>
        <v/>
      </c>
      <c r="AS716" s="127"/>
      <c r="AT716" s="128" t="b">
        <f t="shared" si="12"/>
        <v>0</v>
      </c>
      <c r="AU716" s="128" t="str">
        <f t="shared" si="13"/>
        <v/>
      </c>
      <c r="AV716" s="128" t="str">
        <f t="shared" si="14"/>
        <v/>
      </c>
      <c r="AW716" s="128" t="str">
        <f t="shared" si="15"/>
        <v/>
      </c>
      <c r="AX716" s="129" t="str">
        <f t="shared" si="16"/>
        <v/>
      </c>
      <c r="AY716" s="143"/>
      <c r="AZ716" s="130"/>
      <c r="BA716" s="131" t="str">
        <f t="shared" si="17"/>
        <v/>
      </c>
      <c r="BB716" s="143"/>
      <c r="BC716" s="143"/>
      <c r="BD716" s="132"/>
      <c r="BE716" s="141"/>
      <c r="BF716" s="134" t="str">
        <f t="shared" si="18"/>
        <v/>
      </c>
      <c r="BG716" s="135" t="str">
        <f t="shared" si="19"/>
        <v>FLB3438__44543_0.15193287037037___Negative_44543_0.509803240740741_</v>
      </c>
      <c r="BH716" s="136" t="str">
        <f t="shared" si="20"/>
        <v/>
      </c>
      <c r="BI716" s="141" t="s">
        <v>1838</v>
      </c>
      <c r="BJ716" s="137" t="str">
        <f t="shared" si="21"/>
        <v>PA9456</v>
      </c>
      <c r="BK716" s="138" t="b">
        <f t="shared" si="22"/>
        <v>0</v>
      </c>
      <c r="BL716" s="137" t="str">
        <f t="shared" si="23"/>
        <v/>
      </c>
      <c r="BM716" s="132"/>
      <c r="BN716" s="8" t="b">
        <f t="shared" si="24"/>
        <v>1</v>
      </c>
      <c r="BO716" s="139" t="b">
        <f t="shared" si="25"/>
        <v>0</v>
      </c>
      <c r="BP716" s="140" t="b">
        <f t="shared" si="26"/>
        <v>1</v>
      </c>
      <c r="BQ716" s="4"/>
      <c r="BR716" s="4" t="str">
        <f t="shared" si="27"/>
        <v/>
      </c>
      <c r="BS716" s="4"/>
      <c r="BT716" s="4"/>
    </row>
    <row r="717">
      <c r="A717" s="143" t="s">
        <v>1839</v>
      </c>
      <c r="B717" s="144">
        <v>44543.0</v>
      </c>
      <c r="C717" s="115">
        <v>0.1525462962962963</v>
      </c>
      <c r="D717" s="4"/>
      <c r="E717" s="143"/>
      <c r="F717" s="149"/>
      <c r="G717" s="147"/>
      <c r="H717" s="151"/>
      <c r="I717" s="4"/>
      <c r="J717" s="4"/>
      <c r="K717" s="4" t="s">
        <v>622</v>
      </c>
      <c r="L717" s="145">
        <v>44543.0</v>
      </c>
      <c r="M717" s="115">
        <v>0.5098032407407408</v>
      </c>
      <c r="N717" s="151"/>
      <c r="O717" s="4"/>
      <c r="P717" s="116" t="b">
        <f>IFNA(IF(VLOOKUP($A717,'Add from APT'!$AA$2:$AC808,3,FALSE)&gt;0,TRUE,FALSE),"ER - NOT IN APT")</f>
        <v>0</v>
      </c>
      <c r="Q717" s="82" t="str">
        <f>IF(ISLOGICAL(P717),IF(P717,"ER - REPS IN APT", IFNA(VLOOKUP($A717,RAW_APT!$A$3:$M808,7,FALSE),"ER - NOT IN APT")),P717)</f>
        <v>Result</v>
      </c>
      <c r="R717" s="117" t="b">
        <f t="shared" si="2"/>
        <v>1</v>
      </c>
      <c r="S717" s="116">
        <f t="shared" si="3"/>
        <v>1</v>
      </c>
      <c r="T717" s="148">
        <v>0.0</v>
      </c>
      <c r="U717" s="149"/>
      <c r="V717" s="147"/>
      <c r="W717" s="147"/>
      <c r="X717" s="120" t="b">
        <f t="shared" si="4"/>
        <v>0</v>
      </c>
      <c r="Y717" s="121" t="b">
        <v>0</v>
      </c>
      <c r="Z717" s="122" t="str">
        <f t="shared" si="5"/>
        <v/>
      </c>
      <c r="AA717" s="122" t="b">
        <f t="shared" si="6"/>
        <v>0</v>
      </c>
      <c r="AB717" s="147" t="b">
        <v>0</v>
      </c>
      <c r="AC717" s="148">
        <v>498.0</v>
      </c>
      <c r="AD717" s="149" t="b">
        <v>1</v>
      </c>
      <c r="AE717" s="125" t="str">
        <f t="shared" si="7"/>
        <v/>
      </c>
      <c r="AF717" s="117" t="b">
        <f t="shared" si="8"/>
        <v>0</v>
      </c>
      <c r="AG717" s="126" t="b">
        <f t="shared" si="9"/>
        <v>0</v>
      </c>
      <c r="AH717" s="148"/>
      <c r="AI717" s="150"/>
      <c r="AJ717" s="146"/>
      <c r="AK717" s="83" t="str">
        <f t="shared" si="10"/>
        <v>Negative</v>
      </c>
      <c r="AL717" s="147"/>
      <c r="AM717" s="83" t="s">
        <v>373</v>
      </c>
      <c r="AN717" s="83" t="s">
        <v>1001</v>
      </c>
      <c r="AO717" s="83" t="str">
        <f>IFERROR(__xludf.DUMMYFUNCTION("IF($AG717, ""DELETED"",TRIM(JOIN("" "",D717:E717)))"),"")</f>
        <v/>
      </c>
      <c r="AP717" s="83" t="str">
        <f t="shared" ref="AP717:AQ717" si="741">IF($AG717, "DELETED", TRIM(CONCATENATE(F717,I717,U717)))</f>
        <v/>
      </c>
      <c r="AQ717" s="83" t="str">
        <f t="shared" si="741"/>
        <v/>
      </c>
      <c r="AR717" s="83" t="str">
        <f>IFERROR(__xludf.DUMMYFUNCTION("IF($AG717, ""DELETED"", TRIM(JOIN("" "",AP717,AQ717)))"),"")</f>
        <v/>
      </c>
      <c r="AS717" s="127"/>
      <c r="AT717" s="128" t="b">
        <f t="shared" si="12"/>
        <v>0</v>
      </c>
      <c r="AU717" s="128" t="str">
        <f t="shared" si="13"/>
        <v/>
      </c>
      <c r="AV717" s="128" t="str">
        <f t="shared" si="14"/>
        <v/>
      </c>
      <c r="AW717" s="128" t="str">
        <f t="shared" si="15"/>
        <v/>
      </c>
      <c r="AX717" s="129" t="str">
        <f t="shared" si="16"/>
        <v/>
      </c>
      <c r="AY717" s="143"/>
      <c r="AZ717" s="130"/>
      <c r="BA717" s="131" t="str">
        <f t="shared" si="17"/>
        <v/>
      </c>
      <c r="BB717" s="143"/>
      <c r="BC717" s="143"/>
      <c r="BD717" s="132"/>
      <c r="BE717" s="141"/>
      <c r="BF717" s="134" t="str">
        <f t="shared" si="18"/>
        <v/>
      </c>
      <c r="BG717" s="135" t="str">
        <f t="shared" si="19"/>
        <v>FLB3443__44543_0.152546296296296___Negative_44543_0.509803240740741_</v>
      </c>
      <c r="BH717" s="136" t="str">
        <f t="shared" si="20"/>
        <v/>
      </c>
      <c r="BI717" s="141" t="s">
        <v>1840</v>
      </c>
      <c r="BJ717" s="137" t="str">
        <f t="shared" si="21"/>
        <v>PA9457</v>
      </c>
      <c r="BK717" s="138" t="b">
        <f t="shared" si="22"/>
        <v>0</v>
      </c>
      <c r="BL717" s="137" t="str">
        <f t="shared" si="23"/>
        <v/>
      </c>
      <c r="BM717" s="132"/>
      <c r="BN717" s="8" t="b">
        <f t="shared" si="24"/>
        <v>1</v>
      </c>
      <c r="BO717" s="139" t="b">
        <f t="shared" si="25"/>
        <v>0</v>
      </c>
      <c r="BP717" s="140" t="b">
        <f t="shared" si="26"/>
        <v>1</v>
      </c>
      <c r="BQ717" s="4"/>
      <c r="BR717" s="4" t="str">
        <f t="shared" si="27"/>
        <v/>
      </c>
      <c r="BS717" s="4"/>
      <c r="BT717" s="4"/>
    </row>
    <row r="718">
      <c r="A718" s="4" t="s">
        <v>1841</v>
      </c>
      <c r="B718" s="144">
        <v>44543.0</v>
      </c>
      <c r="C718" s="115">
        <v>0.15278935185185186</v>
      </c>
      <c r="D718" s="4"/>
      <c r="E718" s="143"/>
      <c r="F718" s="4"/>
      <c r="G718" s="4"/>
      <c r="H718" s="151"/>
      <c r="I718" s="4"/>
      <c r="J718" s="4"/>
      <c r="K718" s="4" t="s">
        <v>622</v>
      </c>
      <c r="L718" s="145">
        <v>44543.0</v>
      </c>
      <c r="M718" s="115">
        <v>0.5098032407407408</v>
      </c>
      <c r="N718" s="4"/>
      <c r="O718" s="4"/>
      <c r="P718" s="116" t="b">
        <f>IFNA(IF(VLOOKUP($A718,'Add from APT'!$AA$2:$AC808,3,FALSE)&gt;0,TRUE,FALSE),"ER - NOT IN APT")</f>
        <v>0</v>
      </c>
      <c r="Q718" s="82" t="str">
        <f>IF(ISLOGICAL(P718),IF(P718,"ER - REPS IN APT", IFNA(VLOOKUP($A718,RAW_APT!$A$3:$M808,7,FALSE),"ER - NOT IN APT")),P718)</f>
        <v>Result</v>
      </c>
      <c r="R718" s="117" t="b">
        <f t="shared" si="2"/>
        <v>1</v>
      </c>
      <c r="S718" s="116">
        <f t="shared" si="3"/>
        <v>1</v>
      </c>
      <c r="T718" s="146"/>
      <c r="U718" s="147"/>
      <c r="V718" s="147"/>
      <c r="W718" s="147"/>
      <c r="X718" s="120" t="b">
        <f t="shared" si="4"/>
        <v>0</v>
      </c>
      <c r="Y718" s="121" t="b">
        <v>0</v>
      </c>
      <c r="Z718" s="122" t="str">
        <f t="shared" si="5"/>
        <v/>
      </c>
      <c r="AA718" s="122" t="b">
        <f t="shared" si="6"/>
        <v>0</v>
      </c>
      <c r="AB718" s="147" t="b">
        <v>0</v>
      </c>
      <c r="AC718" s="148">
        <v>35.0</v>
      </c>
      <c r="AD718" s="149" t="b">
        <v>0</v>
      </c>
      <c r="AE718" s="125" t="str">
        <f t="shared" si="7"/>
        <v/>
      </c>
      <c r="AF718" s="117" t="b">
        <f t="shared" si="8"/>
        <v>0</v>
      </c>
      <c r="AG718" s="126" t="b">
        <f t="shared" si="9"/>
        <v>0</v>
      </c>
      <c r="AH718" s="148"/>
      <c r="AI718" s="150"/>
      <c r="AJ718" s="146"/>
      <c r="AK718" s="83" t="str">
        <f t="shared" si="10"/>
        <v>Negative</v>
      </c>
      <c r="AL718" s="147"/>
      <c r="AM718" s="83" t="s">
        <v>373</v>
      </c>
      <c r="AN718" s="83" t="s">
        <v>413</v>
      </c>
      <c r="AO718" s="83" t="str">
        <f>IFERROR(__xludf.DUMMYFUNCTION("IF($AG718, ""DELETED"",TRIM(JOIN("" "",D718:E718)))"),"")</f>
        <v/>
      </c>
      <c r="AP718" s="83" t="str">
        <f t="shared" ref="AP718:AQ718" si="742">IF($AG718, "DELETED", TRIM(CONCATENATE(F718,I718,U718)))</f>
        <v/>
      </c>
      <c r="AQ718" s="83" t="str">
        <f t="shared" si="742"/>
        <v/>
      </c>
      <c r="AR718" s="83" t="str">
        <f>IFERROR(__xludf.DUMMYFUNCTION("IF($AG718, ""DELETED"", TRIM(JOIN("" "",AP718,AQ718)))"),"")</f>
        <v/>
      </c>
      <c r="AS718" s="127"/>
      <c r="AT718" s="128" t="b">
        <f t="shared" si="12"/>
        <v>0</v>
      </c>
      <c r="AU718" s="128" t="str">
        <f t="shared" si="13"/>
        <v/>
      </c>
      <c r="AV718" s="128" t="str">
        <f t="shared" si="14"/>
        <v/>
      </c>
      <c r="AW718" s="128" t="str">
        <f t="shared" si="15"/>
        <v/>
      </c>
      <c r="AX718" s="129" t="str">
        <f t="shared" si="16"/>
        <v/>
      </c>
      <c r="AY718" s="143"/>
      <c r="AZ718" s="130"/>
      <c r="BA718" s="131" t="str">
        <f t="shared" si="17"/>
        <v/>
      </c>
      <c r="BB718" s="143"/>
      <c r="BC718" s="143"/>
      <c r="BD718" s="132"/>
      <c r="BE718" s="141"/>
      <c r="BF718" s="134" t="str">
        <f t="shared" si="18"/>
        <v/>
      </c>
      <c r="BG718" s="135" t="str">
        <f t="shared" si="19"/>
        <v>FLB3427__44543_0.152789351851852___Negative_44543_0.509803240740741_</v>
      </c>
      <c r="BH718" s="136" t="str">
        <f t="shared" si="20"/>
        <v/>
      </c>
      <c r="BI718" s="141" t="s">
        <v>1842</v>
      </c>
      <c r="BJ718" s="137" t="str">
        <f t="shared" si="21"/>
        <v>PA9460</v>
      </c>
      <c r="BK718" s="138" t="b">
        <f t="shared" si="22"/>
        <v>0</v>
      </c>
      <c r="BL718" s="137" t="str">
        <f t="shared" si="23"/>
        <v/>
      </c>
      <c r="BM718" s="132"/>
      <c r="BN718" s="8" t="b">
        <f t="shared" si="24"/>
        <v>1</v>
      </c>
      <c r="BO718" s="139" t="b">
        <f t="shared" si="25"/>
        <v>0</v>
      </c>
      <c r="BP718" s="140" t="b">
        <f t="shared" si="26"/>
        <v>1</v>
      </c>
      <c r="BQ718" s="4"/>
      <c r="BR718" s="4" t="str">
        <f t="shared" si="27"/>
        <v/>
      </c>
      <c r="BS718" s="4"/>
      <c r="BT718" s="4"/>
    </row>
    <row r="719">
      <c r="A719" s="109" t="s">
        <v>1843</v>
      </c>
      <c r="B719" s="110">
        <v>44543.0</v>
      </c>
      <c r="C719" s="111">
        <v>0.1529513888888889</v>
      </c>
      <c r="D719" s="112"/>
      <c r="E719" s="109"/>
      <c r="F719" s="124"/>
      <c r="G719" s="119"/>
      <c r="H719" s="113"/>
      <c r="I719" s="112"/>
      <c r="J719" s="112"/>
      <c r="K719" s="112" t="s">
        <v>622</v>
      </c>
      <c r="L719" s="154">
        <v>44543.0</v>
      </c>
      <c r="M719" s="111">
        <v>0.5098032407407408</v>
      </c>
      <c r="N719" s="113"/>
      <c r="O719" s="112"/>
      <c r="P719" s="155" t="b">
        <f>IFNA(IF(VLOOKUP($A719,'Add from APT'!$AA$2:$AC808,3,FALSE)&gt;0,TRUE,FALSE),"ER - NOT IN APT")</f>
        <v>0</v>
      </c>
      <c r="Q719" s="156" t="str">
        <f>IF(ISLOGICAL(P719),IF(P719,"ER - REPS IN APT", IFNA(VLOOKUP($A719,RAW_APT!$A$3:$M808,7,FALSE),"ER - NOT IN APT")),P719)</f>
        <v>Result</v>
      </c>
      <c r="R719" s="155" t="b">
        <f t="shared" si="2"/>
        <v>1</v>
      </c>
      <c r="S719" s="155">
        <f t="shared" si="3"/>
        <v>1</v>
      </c>
      <c r="T719" s="123">
        <v>0.0</v>
      </c>
      <c r="U719" s="124"/>
      <c r="V719" s="119"/>
      <c r="W719" s="119"/>
      <c r="X719" s="119" t="b">
        <f t="shared" si="4"/>
        <v>0</v>
      </c>
      <c r="Y719" s="157" t="b">
        <v>0</v>
      </c>
      <c r="Z719" s="158" t="str">
        <f t="shared" si="5"/>
        <v/>
      </c>
      <c r="AA719" s="158" t="b">
        <f t="shared" si="6"/>
        <v>0</v>
      </c>
      <c r="AB719" s="119" t="b">
        <v>0</v>
      </c>
      <c r="AC719" s="123">
        <v>497.0</v>
      </c>
      <c r="AD719" s="124" t="b">
        <v>1</v>
      </c>
      <c r="AE719" s="159" t="str">
        <f t="shared" si="7"/>
        <v/>
      </c>
      <c r="AF719" s="155" t="b">
        <f t="shared" si="8"/>
        <v>0</v>
      </c>
      <c r="AG719" s="123" t="b">
        <f t="shared" si="9"/>
        <v>1</v>
      </c>
      <c r="AH719" s="123" t="s">
        <v>1844</v>
      </c>
      <c r="AI719" s="123"/>
      <c r="AJ719" s="118"/>
      <c r="AK719" s="83" t="str">
        <f t="shared" si="10"/>
        <v>DELETED</v>
      </c>
      <c r="AL719" s="119"/>
      <c r="AM719" s="83" t="s">
        <v>269</v>
      </c>
      <c r="AN719" s="83" t="s">
        <v>269</v>
      </c>
      <c r="AO719" s="112" t="str">
        <f>IFERROR(__xludf.DUMMYFUNCTION("IF($AG719, ""DELETED"",TRIM(JOIN("" "",D719:E719)))"),"DELETED")</f>
        <v>DELETED</v>
      </c>
      <c r="AP719" s="112" t="str">
        <f t="shared" ref="AP719:AQ719" si="743">IF($AG719, "DELETED", TRIM(CONCATENATE(F719,I719,U719)))</f>
        <v>DELETED</v>
      </c>
      <c r="AQ719" s="112" t="str">
        <f t="shared" si="743"/>
        <v>DELETED</v>
      </c>
      <c r="AR719" s="112" t="str">
        <f>IFERROR(__xludf.DUMMYFUNCTION("IF($AG719, ""DELETED"", TRIM(JOIN("" "",AP719,AQ719)))"),"DELETED")</f>
        <v>DELETED</v>
      </c>
      <c r="AS719" s="112"/>
      <c r="AT719" s="142" t="b">
        <f t="shared" si="12"/>
        <v>1</v>
      </c>
      <c r="AU719" s="142" t="str">
        <f t="shared" si="13"/>
        <v/>
      </c>
      <c r="AV719" s="142" t="str">
        <f t="shared" si="14"/>
        <v/>
      </c>
      <c r="AW719" s="142" t="str">
        <f t="shared" si="15"/>
        <v/>
      </c>
      <c r="AX719" s="112" t="str">
        <f t="shared" si="16"/>
        <v/>
      </c>
      <c r="AY719" s="109"/>
      <c r="AZ719" s="130"/>
      <c r="BA719" s="112" t="str">
        <f t="shared" si="17"/>
        <v/>
      </c>
      <c r="BB719" s="109"/>
      <c r="BC719" s="109"/>
      <c r="BD719" s="112"/>
      <c r="BE719" s="160"/>
      <c r="BF719" s="161" t="str">
        <f t="shared" si="18"/>
        <v/>
      </c>
      <c r="BG719" s="162" t="str">
        <f t="shared" si="19"/>
        <v/>
      </c>
      <c r="BH719" s="161" t="str">
        <f t="shared" si="20"/>
        <v/>
      </c>
      <c r="BI719" s="160" t="s">
        <v>1845</v>
      </c>
      <c r="BJ719" s="162" t="str">
        <f t="shared" si="21"/>
        <v>PA9463</v>
      </c>
      <c r="BK719" s="163" t="b">
        <f t="shared" si="22"/>
        <v>0</v>
      </c>
      <c r="BL719" s="162" t="str">
        <f t="shared" si="23"/>
        <v/>
      </c>
      <c r="BM719" s="112"/>
      <c r="BN719" s="142" t="b">
        <f t="shared" si="24"/>
        <v>0</v>
      </c>
      <c r="BO719" s="164" t="b">
        <f t="shared" si="25"/>
        <v>0</v>
      </c>
      <c r="BP719" s="165" t="b">
        <f t="shared" si="26"/>
        <v>0</v>
      </c>
      <c r="BQ719" s="112"/>
      <c r="BR719" s="4" t="str">
        <f t="shared" si="27"/>
        <v/>
      </c>
      <c r="BS719" s="112"/>
      <c r="BT719" s="112"/>
    </row>
    <row r="720">
      <c r="A720" s="143" t="s">
        <v>1846</v>
      </c>
      <c r="B720" s="144">
        <v>44543.0</v>
      </c>
      <c r="C720" s="115">
        <v>0.1537962962962963</v>
      </c>
      <c r="D720" s="4"/>
      <c r="E720" s="143"/>
      <c r="F720" s="149"/>
      <c r="G720" s="147"/>
      <c r="H720" s="4"/>
      <c r="I720" s="4"/>
      <c r="J720" s="4"/>
      <c r="K720" s="4" t="s">
        <v>622</v>
      </c>
      <c r="L720" s="152">
        <v>44543.0</v>
      </c>
      <c r="M720" s="115">
        <v>0.5098032407407408</v>
      </c>
      <c r="N720" s="4"/>
      <c r="O720" s="4"/>
      <c r="P720" s="116" t="b">
        <f>IFNA(IF(VLOOKUP($A720,'Add from APT'!$AA$2:$AC808,3,FALSE)&gt;0,TRUE,FALSE),"ER - NOT IN APT")</f>
        <v>0</v>
      </c>
      <c r="Q720" s="82" t="str">
        <f>IF(ISLOGICAL(P720),IF(P720,"ER - REPS IN APT", IFNA(VLOOKUP($A720,RAW_APT!$A$3:$M808,7,FALSE),"ER - NOT IN APT")),P720)</f>
        <v>Result</v>
      </c>
      <c r="R720" s="117" t="b">
        <f t="shared" si="2"/>
        <v>1</v>
      </c>
      <c r="S720" s="116">
        <f t="shared" si="3"/>
        <v>1</v>
      </c>
      <c r="T720" s="148">
        <v>0.0</v>
      </c>
      <c r="U720" s="149"/>
      <c r="V720" s="147"/>
      <c r="W720" s="147"/>
      <c r="X720" s="120" t="b">
        <f t="shared" si="4"/>
        <v>0</v>
      </c>
      <c r="Y720" s="121" t="b">
        <v>0</v>
      </c>
      <c r="Z720" s="122" t="str">
        <f t="shared" si="5"/>
        <v/>
      </c>
      <c r="AA720" s="122" t="b">
        <f t="shared" si="6"/>
        <v>0</v>
      </c>
      <c r="AB720" s="147" t="b">
        <v>0</v>
      </c>
      <c r="AC720" s="148">
        <v>496.0</v>
      </c>
      <c r="AD720" s="149" t="b">
        <v>1</v>
      </c>
      <c r="AE720" s="125" t="str">
        <f t="shared" si="7"/>
        <v/>
      </c>
      <c r="AF720" s="117" t="b">
        <f t="shared" si="8"/>
        <v>0</v>
      </c>
      <c r="AG720" s="126" t="b">
        <f t="shared" si="9"/>
        <v>0</v>
      </c>
      <c r="AH720" s="148"/>
      <c r="AI720" s="150"/>
      <c r="AJ720" s="146"/>
      <c r="AK720" s="83" t="str">
        <f t="shared" si="10"/>
        <v>Negative</v>
      </c>
      <c r="AL720" s="147"/>
      <c r="AM720" s="83" t="s">
        <v>373</v>
      </c>
      <c r="AN720" s="83" t="s">
        <v>1390</v>
      </c>
      <c r="AO720" s="83" t="str">
        <f>IFERROR(__xludf.DUMMYFUNCTION("IF($AG720, ""DELETED"",TRIM(JOIN("" "",D720:E720)))"),"")</f>
        <v/>
      </c>
      <c r="AP720" s="83" t="str">
        <f t="shared" ref="AP720:AQ720" si="744">IF($AG720, "DELETED", TRIM(CONCATENATE(F720,I720,U720)))</f>
        <v/>
      </c>
      <c r="AQ720" s="83" t="str">
        <f t="shared" si="744"/>
        <v/>
      </c>
      <c r="AR720" s="83" t="str">
        <f>IFERROR(__xludf.DUMMYFUNCTION("IF($AG720, ""DELETED"", TRIM(JOIN("" "",AP720,AQ720)))"),"")</f>
        <v/>
      </c>
      <c r="AS720" s="127"/>
      <c r="AT720" s="128" t="b">
        <f t="shared" si="12"/>
        <v>0</v>
      </c>
      <c r="AU720" s="128" t="str">
        <f t="shared" si="13"/>
        <v/>
      </c>
      <c r="AV720" s="128" t="str">
        <f t="shared" si="14"/>
        <v/>
      </c>
      <c r="AW720" s="128" t="str">
        <f t="shared" si="15"/>
        <v/>
      </c>
      <c r="AX720" s="129" t="str">
        <f t="shared" si="16"/>
        <v/>
      </c>
      <c r="AY720" s="143"/>
      <c r="AZ720" s="130"/>
      <c r="BA720" s="131" t="str">
        <f t="shared" si="17"/>
        <v/>
      </c>
      <c r="BB720" s="143"/>
      <c r="BC720" s="143"/>
      <c r="BD720" s="132"/>
      <c r="BE720" s="141"/>
      <c r="BF720" s="134" t="str">
        <f t="shared" si="18"/>
        <v/>
      </c>
      <c r="BG720" s="135" t="str">
        <f t="shared" si="19"/>
        <v>FLB3776__44543_0.153796296296296___Negative_44543_0.509803240740741_</v>
      </c>
      <c r="BH720" s="136" t="str">
        <f t="shared" si="20"/>
        <v/>
      </c>
      <c r="BI720" s="141" t="s">
        <v>1847</v>
      </c>
      <c r="BJ720" s="137" t="str">
        <f t="shared" si="21"/>
        <v>PA9464</v>
      </c>
      <c r="BK720" s="138" t="b">
        <f t="shared" si="22"/>
        <v>0</v>
      </c>
      <c r="BL720" s="137" t="str">
        <f t="shared" si="23"/>
        <v/>
      </c>
      <c r="BM720" s="132"/>
      <c r="BN720" s="8" t="b">
        <f t="shared" si="24"/>
        <v>1</v>
      </c>
      <c r="BO720" s="139" t="b">
        <f t="shared" si="25"/>
        <v>0</v>
      </c>
      <c r="BP720" s="140" t="b">
        <f t="shared" si="26"/>
        <v>1</v>
      </c>
      <c r="BQ720" s="4"/>
      <c r="BR720" s="4" t="str">
        <f t="shared" si="27"/>
        <v/>
      </c>
      <c r="BS720" s="4"/>
      <c r="BT720" s="4"/>
    </row>
    <row r="721">
      <c r="A721" s="4" t="s">
        <v>1848</v>
      </c>
      <c r="B721" s="144">
        <v>44543.0</v>
      </c>
      <c r="C721" s="115">
        <v>0.1542361111111111</v>
      </c>
      <c r="D721" s="4"/>
      <c r="E721" s="143"/>
      <c r="F721" s="4"/>
      <c r="G721" s="4"/>
      <c r="H721" s="151"/>
      <c r="I721" s="4"/>
      <c r="J721" s="4"/>
      <c r="K721" s="4" t="s">
        <v>622</v>
      </c>
      <c r="L721" s="145">
        <v>44543.0</v>
      </c>
      <c r="M721" s="115">
        <v>0.5098032407407408</v>
      </c>
      <c r="N721" s="4"/>
      <c r="O721" s="4"/>
      <c r="P721" s="116" t="b">
        <f>IFNA(IF(VLOOKUP($A721,'Add from APT'!$AA$2:$AC808,3,FALSE)&gt;0,TRUE,FALSE),"ER - NOT IN APT")</f>
        <v>0</v>
      </c>
      <c r="Q721" s="82" t="str">
        <f>IF(ISLOGICAL(P721),IF(P721,"ER - REPS IN APT", IFNA(VLOOKUP($A721,RAW_APT!$A$3:$M808,7,FALSE),"ER - NOT IN APT")),P721)</f>
        <v>Result</v>
      </c>
      <c r="R721" s="117" t="b">
        <f t="shared" si="2"/>
        <v>1</v>
      </c>
      <c r="S721" s="116">
        <f t="shared" si="3"/>
        <v>1</v>
      </c>
      <c r="T721" s="146"/>
      <c r="U721" s="147"/>
      <c r="V721" s="147"/>
      <c r="W721" s="147"/>
      <c r="X721" s="120" t="b">
        <f t="shared" si="4"/>
        <v>0</v>
      </c>
      <c r="Y721" s="121" t="b">
        <v>0</v>
      </c>
      <c r="Z721" s="122" t="str">
        <f t="shared" si="5"/>
        <v/>
      </c>
      <c r="AA721" s="122" t="b">
        <f t="shared" si="6"/>
        <v>0</v>
      </c>
      <c r="AB721" s="147" t="b">
        <v>0</v>
      </c>
      <c r="AC721" s="148">
        <v>34.0</v>
      </c>
      <c r="AD721" s="149" t="b">
        <v>0</v>
      </c>
      <c r="AE721" s="125" t="str">
        <f t="shared" si="7"/>
        <v/>
      </c>
      <c r="AF721" s="117" t="b">
        <f t="shared" si="8"/>
        <v>0</v>
      </c>
      <c r="AG721" s="126" t="b">
        <f t="shared" si="9"/>
        <v>0</v>
      </c>
      <c r="AH721" s="148"/>
      <c r="AI721" s="150"/>
      <c r="AJ721" s="146"/>
      <c r="AK721" s="83" t="str">
        <f t="shared" si="10"/>
        <v>Negative</v>
      </c>
      <c r="AL721" s="147"/>
      <c r="AM721" s="83" t="s">
        <v>373</v>
      </c>
      <c r="AN721" s="83" t="s">
        <v>305</v>
      </c>
      <c r="AO721" s="83" t="str">
        <f>IFERROR(__xludf.DUMMYFUNCTION("IF($AG721, ""DELETED"",TRIM(JOIN("" "",D721:E721)))"),"")</f>
        <v/>
      </c>
      <c r="AP721" s="83" t="str">
        <f t="shared" ref="AP721:AQ721" si="745">IF($AG721, "DELETED", TRIM(CONCATENATE(F721,I721,U721)))</f>
        <v/>
      </c>
      <c r="AQ721" s="83" t="str">
        <f t="shared" si="745"/>
        <v/>
      </c>
      <c r="AR721" s="83" t="str">
        <f>IFERROR(__xludf.DUMMYFUNCTION("IF($AG721, ""DELETED"", TRIM(JOIN("" "",AP721,AQ721)))"),"")</f>
        <v/>
      </c>
      <c r="AS721" s="127"/>
      <c r="AT721" s="128" t="b">
        <f t="shared" si="12"/>
        <v>0</v>
      </c>
      <c r="AU721" s="128" t="str">
        <f t="shared" si="13"/>
        <v/>
      </c>
      <c r="AV721" s="128" t="str">
        <f t="shared" si="14"/>
        <v/>
      </c>
      <c r="AW721" s="128" t="str">
        <f t="shared" si="15"/>
        <v/>
      </c>
      <c r="AX721" s="129" t="str">
        <f t="shared" si="16"/>
        <v/>
      </c>
      <c r="AY721" s="143"/>
      <c r="AZ721" s="130"/>
      <c r="BA721" s="131" t="str">
        <f t="shared" si="17"/>
        <v/>
      </c>
      <c r="BB721" s="143"/>
      <c r="BC721" s="143"/>
      <c r="BD721" s="132"/>
      <c r="BE721" s="141"/>
      <c r="BF721" s="134" t="str">
        <f t="shared" si="18"/>
        <v/>
      </c>
      <c r="BG721" s="135" t="str">
        <f t="shared" si="19"/>
        <v>FLB3431__44543_0.154236111111111___Negative_44543_0.509803240740741_</v>
      </c>
      <c r="BH721" s="136" t="str">
        <f t="shared" si="20"/>
        <v/>
      </c>
      <c r="BI721" s="141" t="s">
        <v>1849</v>
      </c>
      <c r="BJ721" s="137" t="str">
        <f t="shared" si="21"/>
        <v>PA9465</v>
      </c>
      <c r="BK721" s="138" t="b">
        <f t="shared" si="22"/>
        <v>0</v>
      </c>
      <c r="BL721" s="137" t="str">
        <f t="shared" si="23"/>
        <v/>
      </c>
      <c r="BM721" s="132"/>
      <c r="BN721" s="8" t="b">
        <f t="shared" si="24"/>
        <v>1</v>
      </c>
      <c r="BO721" s="139" t="b">
        <f t="shared" si="25"/>
        <v>0</v>
      </c>
      <c r="BP721" s="140" t="b">
        <f t="shared" si="26"/>
        <v>1</v>
      </c>
      <c r="BQ721" s="4"/>
      <c r="BR721" s="4" t="str">
        <f t="shared" si="27"/>
        <v/>
      </c>
      <c r="BS721" s="4"/>
      <c r="BT721" s="4"/>
    </row>
    <row r="722">
      <c r="A722" s="143" t="s">
        <v>1850</v>
      </c>
      <c r="B722" s="144">
        <v>44543.0</v>
      </c>
      <c r="C722" s="115">
        <v>0.15484953703703705</v>
      </c>
      <c r="D722" s="4"/>
      <c r="E722" s="143"/>
      <c r="F722" s="149"/>
      <c r="G722" s="149"/>
      <c r="H722" s="4"/>
      <c r="I722" s="4"/>
      <c r="J722" s="4"/>
      <c r="K722" s="4" t="s">
        <v>622</v>
      </c>
      <c r="L722" s="152">
        <v>44543.0</v>
      </c>
      <c r="M722" s="115">
        <v>0.5098032407407408</v>
      </c>
      <c r="N722" s="4"/>
      <c r="O722" s="4"/>
      <c r="P722" s="116" t="b">
        <f>IFNA(IF(VLOOKUP($A722,'Add from APT'!$AA$2:$AC808,3,FALSE)&gt;0,TRUE,FALSE),"ER - NOT IN APT")</f>
        <v>0</v>
      </c>
      <c r="Q722" s="82" t="str">
        <f>IF(ISLOGICAL(P722),IF(P722,"ER - REPS IN APT", IFNA(VLOOKUP($A722,RAW_APT!$A$3:$M808,7,FALSE),"ER - NOT IN APT")),P722)</f>
        <v>Result</v>
      </c>
      <c r="R722" s="117" t="b">
        <f t="shared" si="2"/>
        <v>1</v>
      </c>
      <c r="S722" s="116">
        <f t="shared" si="3"/>
        <v>1</v>
      </c>
      <c r="T722" s="148">
        <v>0.0</v>
      </c>
      <c r="U722" s="149"/>
      <c r="V722" s="149"/>
      <c r="W722" s="149"/>
      <c r="X722" s="120" t="b">
        <f t="shared" si="4"/>
        <v>0</v>
      </c>
      <c r="Y722" s="121" t="b">
        <v>0</v>
      </c>
      <c r="Z722" s="122" t="str">
        <f t="shared" si="5"/>
        <v/>
      </c>
      <c r="AA722" s="122" t="b">
        <f t="shared" si="6"/>
        <v>0</v>
      </c>
      <c r="AB722" s="147" t="b">
        <v>0</v>
      </c>
      <c r="AC722" s="148">
        <v>495.0</v>
      </c>
      <c r="AD722" s="149" t="b">
        <v>1</v>
      </c>
      <c r="AE722" s="125" t="str">
        <f t="shared" si="7"/>
        <v/>
      </c>
      <c r="AF722" s="117" t="b">
        <f t="shared" si="8"/>
        <v>0</v>
      </c>
      <c r="AG722" s="126" t="b">
        <f t="shared" si="9"/>
        <v>0</v>
      </c>
      <c r="AH722" s="148"/>
      <c r="AI722" s="150"/>
      <c r="AJ722" s="146"/>
      <c r="AK722" s="83" t="str">
        <f t="shared" si="10"/>
        <v>Negative</v>
      </c>
      <c r="AL722" s="147"/>
      <c r="AM722" s="83" t="s">
        <v>373</v>
      </c>
      <c r="AN722" s="83" t="s">
        <v>877</v>
      </c>
      <c r="AO722" s="83" t="str">
        <f>IFERROR(__xludf.DUMMYFUNCTION("IF($AG722, ""DELETED"",TRIM(JOIN("" "",D722:E722)))"),"")</f>
        <v/>
      </c>
      <c r="AP722" s="83" t="str">
        <f t="shared" ref="AP722:AQ722" si="746">IF($AG722, "DELETED", TRIM(CONCATENATE(F722,I722,U722)))</f>
        <v/>
      </c>
      <c r="AQ722" s="83" t="str">
        <f t="shared" si="746"/>
        <v/>
      </c>
      <c r="AR722" s="83" t="str">
        <f>IFERROR(__xludf.DUMMYFUNCTION("IF($AG722, ""DELETED"", TRIM(JOIN("" "",AP722,AQ722)))"),"")</f>
        <v/>
      </c>
      <c r="AS722" s="127"/>
      <c r="AT722" s="128" t="b">
        <f t="shared" si="12"/>
        <v>0</v>
      </c>
      <c r="AU722" s="128" t="str">
        <f t="shared" si="13"/>
        <v/>
      </c>
      <c r="AV722" s="128" t="str">
        <f t="shared" si="14"/>
        <v/>
      </c>
      <c r="AW722" s="128" t="str">
        <f t="shared" si="15"/>
        <v/>
      </c>
      <c r="AX722" s="129" t="str">
        <f t="shared" si="16"/>
        <v/>
      </c>
      <c r="AY722" s="143"/>
      <c r="AZ722" s="130"/>
      <c r="BA722" s="131" t="str">
        <f t="shared" si="17"/>
        <v/>
      </c>
      <c r="BB722" s="143"/>
      <c r="BC722" s="143"/>
      <c r="BD722" s="132"/>
      <c r="BE722" s="141"/>
      <c r="BF722" s="134" t="str">
        <f t="shared" si="18"/>
        <v/>
      </c>
      <c r="BG722" s="135" t="str">
        <f t="shared" si="19"/>
        <v>FLB3422__44543_0.154849537037037___Negative_44543_0.509803240740741_</v>
      </c>
      <c r="BH722" s="136" t="str">
        <f t="shared" si="20"/>
        <v/>
      </c>
      <c r="BI722" s="141" t="s">
        <v>1851</v>
      </c>
      <c r="BJ722" s="137" t="str">
        <f t="shared" si="21"/>
        <v>PA9466</v>
      </c>
      <c r="BK722" s="138" t="b">
        <f t="shared" si="22"/>
        <v>0</v>
      </c>
      <c r="BL722" s="137" t="str">
        <f t="shared" si="23"/>
        <v/>
      </c>
      <c r="BM722" s="132"/>
      <c r="BN722" s="8" t="b">
        <f t="shared" si="24"/>
        <v>1</v>
      </c>
      <c r="BO722" s="139" t="b">
        <f t="shared" si="25"/>
        <v>0</v>
      </c>
      <c r="BP722" s="140" t="b">
        <f t="shared" si="26"/>
        <v>1</v>
      </c>
      <c r="BQ722" s="4"/>
      <c r="BR722" s="4" t="str">
        <f t="shared" si="27"/>
        <v/>
      </c>
      <c r="BS722" s="4"/>
      <c r="BT722" s="4"/>
    </row>
    <row r="723">
      <c r="A723" s="143" t="s">
        <v>1852</v>
      </c>
      <c r="B723" s="144">
        <v>44543.0</v>
      </c>
      <c r="C723" s="115">
        <v>0.15797453703703704</v>
      </c>
      <c r="D723" s="4"/>
      <c r="E723" s="143"/>
      <c r="F723" s="149"/>
      <c r="G723" s="147"/>
      <c r="H723" s="151"/>
      <c r="I723" s="4"/>
      <c r="J723" s="4"/>
      <c r="K723" s="4" t="s">
        <v>622</v>
      </c>
      <c r="L723" s="152">
        <v>44543.0</v>
      </c>
      <c r="M723" s="115">
        <v>0.5098032407407408</v>
      </c>
      <c r="N723" s="4"/>
      <c r="O723" s="4"/>
      <c r="P723" s="116" t="b">
        <f>IFNA(IF(VLOOKUP($A723,'Add from APT'!$AA$2:$AC808,3,FALSE)&gt;0,TRUE,FALSE),"ER - NOT IN APT")</f>
        <v>0</v>
      </c>
      <c r="Q723" s="82" t="str">
        <f>IF(ISLOGICAL(P723),IF(P723,"ER - REPS IN APT", IFNA(VLOOKUP($A723,RAW_APT!$A$3:$M808,7,FALSE),"ER - NOT IN APT")),P723)</f>
        <v>Result</v>
      </c>
      <c r="R723" s="117" t="b">
        <f t="shared" si="2"/>
        <v>1</v>
      </c>
      <c r="S723" s="116">
        <f t="shared" si="3"/>
        <v>1</v>
      </c>
      <c r="T723" s="148">
        <v>0.0</v>
      </c>
      <c r="U723" s="149"/>
      <c r="V723" s="147"/>
      <c r="W723" s="147"/>
      <c r="X723" s="120" t="b">
        <f t="shared" si="4"/>
        <v>0</v>
      </c>
      <c r="Y723" s="121" t="b">
        <v>0</v>
      </c>
      <c r="Z723" s="122" t="str">
        <f t="shared" si="5"/>
        <v/>
      </c>
      <c r="AA723" s="122" t="b">
        <f t="shared" si="6"/>
        <v>0</v>
      </c>
      <c r="AB723" s="147" t="b">
        <v>0</v>
      </c>
      <c r="AC723" s="148">
        <v>494.0</v>
      </c>
      <c r="AD723" s="149" t="b">
        <v>1</v>
      </c>
      <c r="AE723" s="125" t="str">
        <f t="shared" si="7"/>
        <v/>
      </c>
      <c r="AF723" s="117" t="b">
        <f t="shared" si="8"/>
        <v>0</v>
      </c>
      <c r="AG723" s="126" t="b">
        <f t="shared" si="9"/>
        <v>0</v>
      </c>
      <c r="AH723" s="148"/>
      <c r="AI723" s="150"/>
      <c r="AJ723" s="146"/>
      <c r="AK723" s="83" t="str">
        <f t="shared" si="10"/>
        <v>Negative</v>
      </c>
      <c r="AL723" s="147"/>
      <c r="AM723" s="83" t="s">
        <v>280</v>
      </c>
      <c r="AN723" s="83" t="s">
        <v>1853</v>
      </c>
      <c r="AO723" s="83" t="str">
        <f>IFERROR(__xludf.DUMMYFUNCTION("IF($AG723, ""DELETED"",TRIM(JOIN("" "",D723:E723)))"),"")</f>
        <v/>
      </c>
      <c r="AP723" s="83" t="str">
        <f t="shared" ref="AP723:AQ723" si="747">IF($AG723, "DELETED", TRIM(CONCATENATE(F723,I723,U723)))</f>
        <v/>
      </c>
      <c r="AQ723" s="83" t="str">
        <f t="shared" si="747"/>
        <v/>
      </c>
      <c r="AR723" s="83" t="str">
        <f>IFERROR(__xludf.DUMMYFUNCTION("IF($AG723, ""DELETED"", TRIM(JOIN("" "",AP723,AQ723)))"),"")</f>
        <v/>
      </c>
      <c r="AS723" s="127"/>
      <c r="AT723" s="128" t="b">
        <f t="shared" si="12"/>
        <v>0</v>
      </c>
      <c r="AU723" s="128" t="str">
        <f t="shared" si="13"/>
        <v/>
      </c>
      <c r="AV723" s="128" t="str">
        <f t="shared" si="14"/>
        <v/>
      </c>
      <c r="AW723" s="128" t="str">
        <f t="shared" si="15"/>
        <v/>
      </c>
      <c r="AX723" s="129" t="str">
        <f t="shared" si="16"/>
        <v/>
      </c>
      <c r="AY723" s="143"/>
      <c r="AZ723" s="130"/>
      <c r="BA723" s="131" t="str">
        <f t="shared" si="17"/>
        <v/>
      </c>
      <c r="BB723" s="143"/>
      <c r="BC723" s="143"/>
      <c r="BD723" s="132"/>
      <c r="BE723" s="141"/>
      <c r="BF723" s="134" t="str">
        <f t="shared" si="18"/>
        <v/>
      </c>
      <c r="BG723" s="135" t="str">
        <f t="shared" si="19"/>
        <v>FLB3385__44543_0.157974537037037___Negative_44543_0.509803240740741_</v>
      </c>
      <c r="BH723" s="136" t="str">
        <f t="shared" si="20"/>
        <v/>
      </c>
      <c r="BI723" s="141" t="s">
        <v>1854</v>
      </c>
      <c r="BJ723" s="137" t="str">
        <f t="shared" si="21"/>
        <v>PA9467</v>
      </c>
      <c r="BK723" s="138" t="b">
        <f t="shared" si="22"/>
        <v>0</v>
      </c>
      <c r="BL723" s="137" t="str">
        <f t="shared" si="23"/>
        <v/>
      </c>
      <c r="BM723" s="132"/>
      <c r="BN723" s="8" t="b">
        <f t="shared" si="24"/>
        <v>1</v>
      </c>
      <c r="BO723" s="139" t="b">
        <f t="shared" si="25"/>
        <v>0</v>
      </c>
      <c r="BP723" s="140" t="b">
        <f t="shared" si="26"/>
        <v>1</v>
      </c>
      <c r="BQ723" s="4"/>
      <c r="BR723" s="4" t="str">
        <f t="shared" si="27"/>
        <v/>
      </c>
      <c r="BS723" s="4"/>
      <c r="BT723" s="4"/>
    </row>
    <row r="724">
      <c r="A724" s="143" t="s">
        <v>1855</v>
      </c>
      <c r="B724" s="144">
        <v>44543.0</v>
      </c>
      <c r="C724" s="115">
        <v>0.16488425925925926</v>
      </c>
      <c r="D724" s="4"/>
      <c r="E724" s="143"/>
      <c r="F724" s="149"/>
      <c r="G724" s="147"/>
      <c r="H724" s="151"/>
      <c r="I724" s="4"/>
      <c r="J724" s="4"/>
      <c r="K724" s="4" t="s">
        <v>622</v>
      </c>
      <c r="L724" s="145">
        <v>44543.0</v>
      </c>
      <c r="M724" s="115">
        <v>0.5098032407407408</v>
      </c>
      <c r="N724" s="4"/>
      <c r="O724" s="4"/>
      <c r="P724" s="116" t="b">
        <f>IFNA(IF(VLOOKUP($A724,'Add from APT'!$AA$2:$AC808,3,FALSE)&gt;0,TRUE,FALSE),"ER - NOT IN APT")</f>
        <v>0</v>
      </c>
      <c r="Q724" s="82" t="str">
        <f>IF(ISLOGICAL(P724),IF(P724,"ER - REPS IN APT", IFNA(VLOOKUP($A724,RAW_APT!$A$3:$M808,7,FALSE),"ER - NOT IN APT")),P724)</f>
        <v>Result</v>
      </c>
      <c r="R724" s="117" t="b">
        <f t="shared" si="2"/>
        <v>1</v>
      </c>
      <c r="S724" s="116">
        <f t="shared" si="3"/>
        <v>1</v>
      </c>
      <c r="T724" s="148">
        <v>0.0</v>
      </c>
      <c r="U724" s="149"/>
      <c r="V724" s="147"/>
      <c r="W724" s="147"/>
      <c r="X724" s="120" t="b">
        <f t="shared" si="4"/>
        <v>0</v>
      </c>
      <c r="Y724" s="121" t="b">
        <v>0</v>
      </c>
      <c r="Z724" s="122" t="str">
        <f t="shared" si="5"/>
        <v/>
      </c>
      <c r="AA724" s="122" t="b">
        <f t="shared" si="6"/>
        <v>0</v>
      </c>
      <c r="AB724" s="147" t="b">
        <v>0</v>
      </c>
      <c r="AC724" s="148">
        <v>493.0</v>
      </c>
      <c r="AD724" s="149" t="b">
        <v>1</v>
      </c>
      <c r="AE724" s="125" t="str">
        <f t="shared" si="7"/>
        <v/>
      </c>
      <c r="AF724" s="117" t="b">
        <f t="shared" si="8"/>
        <v>0</v>
      </c>
      <c r="AG724" s="126" t="b">
        <f t="shared" si="9"/>
        <v>0</v>
      </c>
      <c r="AH724" s="148"/>
      <c r="AI724" s="150"/>
      <c r="AJ724" s="146"/>
      <c r="AK724" s="83" t="str">
        <f t="shared" si="10"/>
        <v>Negative</v>
      </c>
      <c r="AL724" s="147"/>
      <c r="AM724" s="83" t="s">
        <v>373</v>
      </c>
      <c r="AN724" s="83" t="s">
        <v>610</v>
      </c>
      <c r="AO724" s="83" t="str">
        <f>IFERROR(__xludf.DUMMYFUNCTION("IF($AG724, ""DELETED"",TRIM(JOIN("" "",D724:E724)))"),"")</f>
        <v/>
      </c>
      <c r="AP724" s="83" t="str">
        <f t="shared" ref="AP724:AQ724" si="748">IF($AG724, "DELETED", TRIM(CONCATENATE(F724,I724,U724)))</f>
        <v/>
      </c>
      <c r="AQ724" s="83" t="str">
        <f t="shared" si="748"/>
        <v/>
      </c>
      <c r="AR724" s="83" t="str">
        <f>IFERROR(__xludf.DUMMYFUNCTION("IF($AG724, ""DELETED"", TRIM(JOIN("" "",AP724,AQ724)))"),"")</f>
        <v/>
      </c>
      <c r="AS724" s="127"/>
      <c r="AT724" s="128" t="b">
        <f t="shared" si="12"/>
        <v>0</v>
      </c>
      <c r="AU724" s="128" t="str">
        <f t="shared" si="13"/>
        <v/>
      </c>
      <c r="AV724" s="128" t="str">
        <f t="shared" si="14"/>
        <v/>
      </c>
      <c r="AW724" s="128" t="str">
        <f t="shared" si="15"/>
        <v/>
      </c>
      <c r="AX724" s="129" t="str">
        <f t="shared" si="16"/>
        <v/>
      </c>
      <c r="AY724" s="143"/>
      <c r="AZ724" s="130"/>
      <c r="BA724" s="131" t="str">
        <f t="shared" si="17"/>
        <v/>
      </c>
      <c r="BB724" s="143"/>
      <c r="BC724" s="143"/>
      <c r="BD724" s="132"/>
      <c r="BE724" s="141"/>
      <c r="BF724" s="134" t="str">
        <f t="shared" si="18"/>
        <v/>
      </c>
      <c r="BG724" s="135" t="str">
        <f t="shared" si="19"/>
        <v>FLB3441__44543_0.164884259259259___Negative_44543_0.509803240740741_</v>
      </c>
      <c r="BH724" s="136" t="str">
        <f t="shared" si="20"/>
        <v/>
      </c>
      <c r="BI724" s="141" t="s">
        <v>1856</v>
      </c>
      <c r="BJ724" s="137" t="str">
        <f t="shared" si="21"/>
        <v>PA9469</v>
      </c>
      <c r="BK724" s="138" t="b">
        <f t="shared" si="22"/>
        <v>0</v>
      </c>
      <c r="BL724" s="137" t="str">
        <f t="shared" si="23"/>
        <v/>
      </c>
      <c r="BM724" s="132"/>
      <c r="BN724" s="8" t="b">
        <f t="shared" si="24"/>
        <v>1</v>
      </c>
      <c r="BO724" s="139" t="b">
        <f t="shared" si="25"/>
        <v>0</v>
      </c>
      <c r="BP724" s="140" t="b">
        <f t="shared" si="26"/>
        <v>1</v>
      </c>
      <c r="BQ724" s="4"/>
      <c r="BR724" s="4" t="str">
        <f t="shared" si="27"/>
        <v/>
      </c>
      <c r="BS724" s="4"/>
      <c r="BT724" s="4"/>
    </row>
    <row r="725">
      <c r="A725" s="4" t="s">
        <v>1857</v>
      </c>
      <c r="B725" s="144">
        <v>44543.0</v>
      </c>
      <c r="C725" s="115">
        <v>0.1651388888888889</v>
      </c>
      <c r="D725" s="4"/>
      <c r="E725" s="143"/>
      <c r="F725" s="4"/>
      <c r="G725" s="4"/>
      <c r="H725" s="151"/>
      <c r="I725" s="4"/>
      <c r="J725" s="4"/>
      <c r="K725" s="4" t="s">
        <v>622</v>
      </c>
      <c r="L725" s="145">
        <v>44543.0</v>
      </c>
      <c r="M725" s="115">
        <v>0.5098032407407408</v>
      </c>
      <c r="N725" s="4"/>
      <c r="O725" s="4"/>
      <c r="P725" s="116" t="b">
        <f>IFNA(IF(VLOOKUP($A725,'Add from APT'!$AA$2:$AC808,3,FALSE)&gt;0,TRUE,FALSE),"ER - NOT IN APT")</f>
        <v>0</v>
      </c>
      <c r="Q725" s="82" t="str">
        <f>IF(ISLOGICAL(P725),IF(P725,"ER - REPS IN APT", IFNA(VLOOKUP($A725,RAW_APT!$A$3:$M808,7,FALSE),"ER - NOT IN APT")),P725)</f>
        <v>Result</v>
      </c>
      <c r="R725" s="117" t="b">
        <f t="shared" si="2"/>
        <v>1</v>
      </c>
      <c r="S725" s="116">
        <f t="shared" si="3"/>
        <v>1</v>
      </c>
      <c r="T725" s="146"/>
      <c r="U725" s="147"/>
      <c r="V725" s="147"/>
      <c r="W725" s="147"/>
      <c r="X725" s="120" t="b">
        <f t="shared" si="4"/>
        <v>0</v>
      </c>
      <c r="Y725" s="121" t="b">
        <v>0</v>
      </c>
      <c r="Z725" s="122" t="str">
        <f t="shared" si="5"/>
        <v/>
      </c>
      <c r="AA725" s="122" t="b">
        <f t="shared" si="6"/>
        <v>0</v>
      </c>
      <c r="AB725" s="147" t="b">
        <v>0</v>
      </c>
      <c r="AC725" s="148">
        <v>33.0</v>
      </c>
      <c r="AD725" s="149" t="b">
        <v>0</v>
      </c>
      <c r="AE725" s="125" t="str">
        <f t="shared" si="7"/>
        <v/>
      </c>
      <c r="AF725" s="117" t="b">
        <f t="shared" si="8"/>
        <v>0</v>
      </c>
      <c r="AG725" s="126" t="b">
        <f t="shared" si="9"/>
        <v>0</v>
      </c>
      <c r="AH725" s="148"/>
      <c r="AI725" s="150"/>
      <c r="AJ725" s="146"/>
      <c r="AK725" s="83" t="str">
        <f t="shared" si="10"/>
        <v>Negative</v>
      </c>
      <c r="AL725" s="147"/>
      <c r="AM725" s="83" t="s">
        <v>280</v>
      </c>
      <c r="AN725" s="83" t="s">
        <v>396</v>
      </c>
      <c r="AO725" s="83" t="str">
        <f>IFERROR(__xludf.DUMMYFUNCTION("IF($AG725, ""DELETED"",TRIM(JOIN("" "",D725:E725)))"),"")</f>
        <v/>
      </c>
      <c r="AP725" s="83" t="str">
        <f t="shared" ref="AP725:AQ725" si="749">IF($AG725, "DELETED", TRIM(CONCATENATE(F725,I725,U725)))</f>
        <v/>
      </c>
      <c r="AQ725" s="83" t="str">
        <f t="shared" si="749"/>
        <v/>
      </c>
      <c r="AR725" s="83" t="str">
        <f>IFERROR(__xludf.DUMMYFUNCTION("IF($AG725, ""DELETED"", TRIM(JOIN("" "",AP725,AQ725)))"),"")</f>
        <v/>
      </c>
      <c r="AS725" s="127"/>
      <c r="AT725" s="128" t="b">
        <f t="shared" si="12"/>
        <v>0</v>
      </c>
      <c r="AU725" s="128" t="str">
        <f t="shared" si="13"/>
        <v/>
      </c>
      <c r="AV725" s="128" t="str">
        <f t="shared" si="14"/>
        <v/>
      </c>
      <c r="AW725" s="128" t="str">
        <f t="shared" si="15"/>
        <v/>
      </c>
      <c r="AX725" s="129" t="str">
        <f t="shared" si="16"/>
        <v/>
      </c>
      <c r="AY725" s="143"/>
      <c r="AZ725" s="130"/>
      <c r="BA725" s="131" t="str">
        <f t="shared" si="17"/>
        <v/>
      </c>
      <c r="BB725" s="143"/>
      <c r="BC725" s="143"/>
      <c r="BD725" s="132"/>
      <c r="BE725" s="141"/>
      <c r="BF725" s="134" t="str">
        <f t="shared" si="18"/>
        <v/>
      </c>
      <c r="BG725" s="135" t="str">
        <f t="shared" si="19"/>
        <v>FLB3371__44543_0.165138888888889___Negative_44543_0.509803240740741_</v>
      </c>
      <c r="BH725" s="136" t="str">
        <f t="shared" si="20"/>
        <v/>
      </c>
      <c r="BI725" s="141" t="s">
        <v>1858</v>
      </c>
      <c r="BJ725" s="137" t="str">
        <f t="shared" si="21"/>
        <v>PA9473</v>
      </c>
      <c r="BK725" s="138" t="b">
        <f t="shared" si="22"/>
        <v>0</v>
      </c>
      <c r="BL725" s="137" t="str">
        <f t="shared" si="23"/>
        <v/>
      </c>
      <c r="BM725" s="132"/>
      <c r="BN725" s="8" t="b">
        <f t="shared" si="24"/>
        <v>1</v>
      </c>
      <c r="BO725" s="139" t="b">
        <f t="shared" si="25"/>
        <v>0</v>
      </c>
      <c r="BP725" s="140" t="b">
        <f t="shared" si="26"/>
        <v>1</v>
      </c>
      <c r="BQ725" s="4"/>
      <c r="BR725" s="4" t="str">
        <f t="shared" si="27"/>
        <v/>
      </c>
      <c r="BS725" s="4"/>
      <c r="BT725" s="4"/>
    </row>
    <row r="726">
      <c r="A726" s="143" t="s">
        <v>1859</v>
      </c>
      <c r="B726" s="144">
        <v>44543.0</v>
      </c>
      <c r="C726" s="115">
        <v>0.1656712962962963</v>
      </c>
      <c r="D726" s="4"/>
      <c r="E726" s="143"/>
      <c r="F726" s="149"/>
      <c r="G726" s="149"/>
      <c r="H726" s="151"/>
      <c r="I726" s="4"/>
      <c r="J726" s="4"/>
      <c r="K726" s="4" t="s">
        <v>271</v>
      </c>
      <c r="L726" s="145">
        <v>44868.0</v>
      </c>
      <c r="M726" s="115">
        <v>0.5355208333333333</v>
      </c>
      <c r="N726" s="4"/>
      <c r="O726" s="4"/>
      <c r="P726" s="116" t="b">
        <f>IFNA(IF(VLOOKUP($A726,'Add from APT'!$AA$2:$AC808,3,FALSE)&gt;0,TRUE,FALSE),"ER - NOT IN APT")</f>
        <v>0</v>
      </c>
      <c r="Q726" s="82" t="str">
        <f>IF(ISLOGICAL(P726),IF(P726,"ER - REPS IN APT", IFNA(VLOOKUP($A726,RAW_APT!$A$3:$M808,7,FALSE),"ER - NOT IN APT")),P726)</f>
        <v>Collected</v>
      </c>
      <c r="R726" s="117" t="b">
        <f t="shared" si="2"/>
        <v>1</v>
      </c>
      <c r="S726" s="116">
        <f t="shared" si="3"/>
        <v>1</v>
      </c>
      <c r="T726" s="148">
        <v>0.0</v>
      </c>
      <c r="U726" s="149"/>
      <c r="V726" s="149"/>
      <c r="W726" s="147"/>
      <c r="X726" s="120" t="b">
        <f t="shared" si="4"/>
        <v>0</v>
      </c>
      <c r="Y726" s="121" t="b">
        <v>0</v>
      </c>
      <c r="Z726" s="122" t="str">
        <f t="shared" si="5"/>
        <v/>
      </c>
      <c r="AA726" s="122" t="b">
        <f t="shared" si="6"/>
        <v>0</v>
      </c>
      <c r="AB726" s="147" t="b">
        <v>0</v>
      </c>
      <c r="AC726" s="148">
        <v>492.0</v>
      </c>
      <c r="AD726" s="149" t="b">
        <v>1</v>
      </c>
      <c r="AE726" s="125" t="str">
        <f t="shared" si="7"/>
        <v/>
      </c>
      <c r="AF726" s="117" t="b">
        <f t="shared" si="8"/>
        <v>0</v>
      </c>
      <c r="AG726" s="126" t="b">
        <f t="shared" si="9"/>
        <v>0</v>
      </c>
      <c r="AH726" s="148"/>
      <c r="AI726" s="150"/>
      <c r="AJ726" s="146">
        <v>2.2</v>
      </c>
      <c r="AK726" s="83" t="str">
        <f t="shared" si="10"/>
        <v>Negative</v>
      </c>
      <c r="AL726" s="147"/>
      <c r="AM726" s="83" t="s">
        <v>280</v>
      </c>
      <c r="AN726" s="83" t="s">
        <v>1329</v>
      </c>
      <c r="AO726" s="83" t="str">
        <f>IFERROR(__xludf.DUMMYFUNCTION("IF($AG726, ""DELETED"",TRIM(JOIN("" "",D726:E726)))"),"")</f>
        <v/>
      </c>
      <c r="AP726" s="83" t="str">
        <f t="shared" ref="AP726:AQ726" si="750">IF($AG726, "DELETED", TRIM(CONCATENATE(F726,I726,U726)))</f>
        <v/>
      </c>
      <c r="AQ726" s="83" t="str">
        <f t="shared" si="750"/>
        <v/>
      </c>
      <c r="AR726" s="83" t="str">
        <f>IFERROR(__xludf.DUMMYFUNCTION("IF($AG726, ""DELETED"", TRIM(JOIN("" "",AP726,AQ726)))"),"")</f>
        <v/>
      </c>
      <c r="AS726" s="127"/>
      <c r="AT726" s="128" t="b">
        <f t="shared" si="12"/>
        <v>0</v>
      </c>
      <c r="AU726" s="128" t="str">
        <f t="shared" si="13"/>
        <v/>
      </c>
      <c r="AV726" s="128" t="str">
        <f t="shared" si="14"/>
        <v/>
      </c>
      <c r="AW726" s="128" t="str">
        <f t="shared" si="15"/>
        <v/>
      </c>
      <c r="AX726" s="129" t="str">
        <f t="shared" si="16"/>
        <v/>
      </c>
      <c r="AY726" s="143"/>
      <c r="AZ726" s="130"/>
      <c r="BA726" s="131" t="str">
        <f t="shared" si="17"/>
        <v/>
      </c>
      <c r="BB726" s="143"/>
      <c r="BC726" s="143"/>
      <c r="BD726" s="132"/>
      <c r="BE726" s="141"/>
      <c r="BF726" s="134" t="str">
        <f t="shared" si="18"/>
        <v/>
      </c>
      <c r="BG726" s="135" t="str">
        <f t="shared" si="19"/>
        <v>FLB3449__44543_0.165671296296296___Null_44868_0.535520833333333_</v>
      </c>
      <c r="BH726" s="136" t="str">
        <f t="shared" si="20"/>
        <v/>
      </c>
      <c r="BI726" s="141" t="s">
        <v>1860</v>
      </c>
      <c r="BJ726" s="137" t="str">
        <f t="shared" si="21"/>
        <v>PA9475</v>
      </c>
      <c r="BK726" s="138" t="b">
        <f t="shared" si="22"/>
        <v>0</v>
      </c>
      <c r="BL726" s="137" t="str">
        <f t="shared" si="23"/>
        <v/>
      </c>
      <c r="BM726" s="132"/>
      <c r="BN726" s="8" t="b">
        <f t="shared" si="24"/>
        <v>1</v>
      </c>
      <c r="BO726" s="139" t="b">
        <f t="shared" si="25"/>
        <v>0</v>
      </c>
      <c r="BP726" s="140" t="b">
        <f t="shared" si="26"/>
        <v>1</v>
      </c>
      <c r="BQ726" s="4"/>
      <c r="BR726" s="4" t="str">
        <f t="shared" si="27"/>
        <v/>
      </c>
      <c r="BS726" s="4"/>
      <c r="BT726" s="4"/>
    </row>
    <row r="727">
      <c r="A727" s="143" t="s">
        <v>1861</v>
      </c>
      <c r="B727" s="144">
        <v>44543.0</v>
      </c>
      <c r="C727" s="115">
        <v>0.1800462962962963</v>
      </c>
      <c r="D727" s="4"/>
      <c r="E727" s="143"/>
      <c r="F727" s="149"/>
      <c r="G727" s="147"/>
      <c r="H727" s="4"/>
      <c r="I727" s="4"/>
      <c r="J727" s="4"/>
      <c r="K727" s="4" t="s">
        <v>271</v>
      </c>
      <c r="L727" s="145">
        <v>44868.0</v>
      </c>
      <c r="M727" s="115">
        <v>0.5355208333333333</v>
      </c>
      <c r="N727" s="4"/>
      <c r="O727" s="4"/>
      <c r="P727" s="116" t="b">
        <f>IFNA(IF(VLOOKUP($A727,'Add from APT'!$AA$2:$AC808,3,FALSE)&gt;0,TRUE,FALSE),"ER - NOT IN APT")</f>
        <v>0</v>
      </c>
      <c r="Q727" s="82" t="str">
        <f>IF(ISLOGICAL(P727),IF(P727,"ER - REPS IN APT", IFNA(VLOOKUP($A727,RAW_APT!$A$3:$M808,7,FALSE),"ER - NOT IN APT")),P727)</f>
        <v>Collected</v>
      </c>
      <c r="R727" s="117" t="b">
        <f t="shared" si="2"/>
        <v>1</v>
      </c>
      <c r="S727" s="116">
        <f t="shared" si="3"/>
        <v>1</v>
      </c>
      <c r="T727" s="148">
        <v>0.0</v>
      </c>
      <c r="U727" s="149"/>
      <c r="V727" s="147"/>
      <c r="W727" s="147"/>
      <c r="X727" s="120" t="b">
        <f t="shared" si="4"/>
        <v>0</v>
      </c>
      <c r="Y727" s="121" t="b">
        <v>0</v>
      </c>
      <c r="Z727" s="122" t="str">
        <f t="shared" si="5"/>
        <v/>
      </c>
      <c r="AA727" s="122" t="b">
        <f t="shared" si="6"/>
        <v>0</v>
      </c>
      <c r="AB727" s="147" t="b">
        <v>0</v>
      </c>
      <c r="AC727" s="148">
        <v>491.0</v>
      </c>
      <c r="AD727" s="149" t="b">
        <v>1</v>
      </c>
      <c r="AE727" s="125" t="str">
        <f t="shared" si="7"/>
        <v/>
      </c>
      <c r="AF727" s="117" t="b">
        <f t="shared" si="8"/>
        <v>0</v>
      </c>
      <c r="AG727" s="126" t="b">
        <f t="shared" si="9"/>
        <v>0</v>
      </c>
      <c r="AH727" s="148"/>
      <c r="AI727" s="150"/>
      <c r="AJ727" s="146">
        <v>2.2</v>
      </c>
      <c r="AK727" s="83" t="str">
        <f t="shared" si="10"/>
        <v>Negative</v>
      </c>
      <c r="AL727" s="147"/>
      <c r="AM727" s="83" t="s">
        <v>280</v>
      </c>
      <c r="AN727" s="83" t="s">
        <v>1415</v>
      </c>
      <c r="AO727" s="83" t="str">
        <f>IFERROR(__xludf.DUMMYFUNCTION("IF($AG727, ""DELETED"",TRIM(JOIN("" "",D727:E727)))"),"")</f>
        <v/>
      </c>
      <c r="AP727" s="83" t="str">
        <f t="shared" ref="AP727:AQ727" si="751">IF($AG727, "DELETED", TRIM(CONCATENATE(F727,I727,U727)))</f>
        <v/>
      </c>
      <c r="AQ727" s="83" t="str">
        <f t="shared" si="751"/>
        <v/>
      </c>
      <c r="AR727" s="83" t="str">
        <f>IFERROR(__xludf.DUMMYFUNCTION("IF($AG727, ""DELETED"", TRIM(JOIN("" "",AP727,AQ727)))"),"")</f>
        <v/>
      </c>
      <c r="AS727" s="127"/>
      <c r="AT727" s="128" t="b">
        <f t="shared" si="12"/>
        <v>0</v>
      </c>
      <c r="AU727" s="128" t="str">
        <f t="shared" si="13"/>
        <v/>
      </c>
      <c r="AV727" s="128" t="str">
        <f t="shared" si="14"/>
        <v/>
      </c>
      <c r="AW727" s="128" t="str">
        <f t="shared" si="15"/>
        <v/>
      </c>
      <c r="AX727" s="129" t="str">
        <f t="shared" si="16"/>
        <v/>
      </c>
      <c r="AY727" s="143"/>
      <c r="AZ727" s="130"/>
      <c r="BA727" s="131" t="str">
        <f t="shared" si="17"/>
        <v/>
      </c>
      <c r="BB727" s="143"/>
      <c r="BC727" s="143"/>
      <c r="BD727" s="132"/>
      <c r="BE727" s="141"/>
      <c r="BF727" s="134" t="str">
        <f t="shared" si="18"/>
        <v/>
      </c>
      <c r="BG727" s="135" t="str">
        <f t="shared" si="19"/>
        <v>FLB3779__44543_0.180046296296296___Null_44868_0.535520833333333_</v>
      </c>
      <c r="BH727" s="136" t="str">
        <f t="shared" si="20"/>
        <v/>
      </c>
      <c r="BI727" s="141" t="s">
        <v>1862</v>
      </c>
      <c r="BJ727" s="137" t="str">
        <f t="shared" si="21"/>
        <v>PA9476</v>
      </c>
      <c r="BK727" s="138" t="b">
        <f t="shared" si="22"/>
        <v>0</v>
      </c>
      <c r="BL727" s="137" t="str">
        <f t="shared" si="23"/>
        <v/>
      </c>
      <c r="BM727" s="132"/>
      <c r="BN727" s="8" t="b">
        <f t="shared" si="24"/>
        <v>1</v>
      </c>
      <c r="BO727" s="139" t="b">
        <f t="shared" si="25"/>
        <v>0</v>
      </c>
      <c r="BP727" s="140" t="b">
        <f t="shared" si="26"/>
        <v>1</v>
      </c>
      <c r="BQ727" s="4"/>
      <c r="BR727" s="4" t="str">
        <f t="shared" si="27"/>
        <v/>
      </c>
      <c r="BS727" s="4"/>
      <c r="BT727" s="4"/>
    </row>
    <row r="728">
      <c r="A728" s="143" t="s">
        <v>1863</v>
      </c>
      <c r="B728" s="144">
        <v>44543.0</v>
      </c>
      <c r="C728" s="115">
        <v>0.20733796296296297</v>
      </c>
      <c r="D728" s="4"/>
      <c r="E728" s="143"/>
      <c r="F728" s="149"/>
      <c r="G728" s="149"/>
      <c r="H728" s="4"/>
      <c r="I728" s="4"/>
      <c r="J728" s="4"/>
      <c r="K728" s="4" t="s">
        <v>271</v>
      </c>
      <c r="L728" s="145">
        <v>44868.0</v>
      </c>
      <c r="M728" s="115">
        <v>0.5355208333333333</v>
      </c>
      <c r="N728" s="4"/>
      <c r="O728" s="4"/>
      <c r="P728" s="116" t="b">
        <f>IFNA(IF(VLOOKUP($A728,'Add from APT'!$AA$2:$AC808,3,FALSE)&gt;0,TRUE,FALSE),"ER - NOT IN APT")</f>
        <v>0</v>
      </c>
      <c r="Q728" s="82" t="str">
        <f>IF(ISLOGICAL(P728),IF(P728,"ER - REPS IN APT", IFNA(VLOOKUP($A728,RAW_APT!$A$3:$M808,7,FALSE),"ER - NOT IN APT")),P728)</f>
        <v>Collected</v>
      </c>
      <c r="R728" s="117" t="b">
        <f t="shared" si="2"/>
        <v>1</v>
      </c>
      <c r="S728" s="116">
        <f t="shared" si="3"/>
        <v>1</v>
      </c>
      <c r="T728" s="148">
        <v>0.0</v>
      </c>
      <c r="U728" s="149"/>
      <c r="V728" s="149"/>
      <c r="W728" s="149"/>
      <c r="X728" s="120" t="b">
        <f t="shared" si="4"/>
        <v>0</v>
      </c>
      <c r="Y728" s="121" t="b">
        <v>0</v>
      </c>
      <c r="Z728" s="122" t="str">
        <f t="shared" si="5"/>
        <v/>
      </c>
      <c r="AA728" s="122" t="b">
        <f t="shared" si="6"/>
        <v>0</v>
      </c>
      <c r="AB728" s="147" t="b">
        <v>0</v>
      </c>
      <c r="AC728" s="148">
        <v>490.0</v>
      </c>
      <c r="AD728" s="149" t="b">
        <v>1</v>
      </c>
      <c r="AE728" s="125" t="str">
        <f t="shared" si="7"/>
        <v/>
      </c>
      <c r="AF728" s="117" t="b">
        <f t="shared" si="8"/>
        <v>0</v>
      </c>
      <c r="AG728" s="126" t="b">
        <f t="shared" si="9"/>
        <v>0</v>
      </c>
      <c r="AH728" s="148"/>
      <c r="AI728" s="150"/>
      <c r="AJ728" s="146">
        <v>2.2</v>
      </c>
      <c r="AK728" s="83" t="str">
        <f t="shared" si="10"/>
        <v>Negative</v>
      </c>
      <c r="AL728" s="147"/>
      <c r="AM728" s="83" t="s">
        <v>280</v>
      </c>
      <c r="AN728" s="83" t="s">
        <v>381</v>
      </c>
      <c r="AO728" s="83" t="str">
        <f>IFERROR(__xludf.DUMMYFUNCTION("IF($AG728, ""DELETED"",TRIM(JOIN("" "",D728:E728)))"),"")</f>
        <v/>
      </c>
      <c r="AP728" s="83" t="str">
        <f t="shared" ref="AP728:AQ728" si="752">IF($AG728, "DELETED", TRIM(CONCATENATE(F728,I728,U728)))</f>
        <v/>
      </c>
      <c r="AQ728" s="83" t="str">
        <f t="shared" si="752"/>
        <v/>
      </c>
      <c r="AR728" s="83" t="str">
        <f>IFERROR(__xludf.DUMMYFUNCTION("IF($AG728, ""DELETED"", TRIM(JOIN("" "",AP728,AQ728)))"),"")</f>
        <v/>
      </c>
      <c r="AS728" s="127"/>
      <c r="AT728" s="128" t="b">
        <f t="shared" si="12"/>
        <v>0</v>
      </c>
      <c r="AU728" s="128" t="str">
        <f t="shared" si="13"/>
        <v/>
      </c>
      <c r="AV728" s="128" t="str">
        <f t="shared" si="14"/>
        <v/>
      </c>
      <c r="AW728" s="128" t="str">
        <f t="shared" si="15"/>
        <v/>
      </c>
      <c r="AX728" s="129" t="str">
        <f t="shared" si="16"/>
        <v/>
      </c>
      <c r="AY728" s="143"/>
      <c r="AZ728" s="130"/>
      <c r="BA728" s="131" t="str">
        <f t="shared" si="17"/>
        <v/>
      </c>
      <c r="BB728" s="143"/>
      <c r="BC728" s="143"/>
      <c r="BD728" s="132"/>
      <c r="BE728" s="141"/>
      <c r="BF728" s="134" t="str">
        <f t="shared" si="18"/>
        <v/>
      </c>
      <c r="BG728" s="135" t="str">
        <f t="shared" si="19"/>
        <v>FLB3763__44543_0.207337962962963___Null_44868_0.535520833333333_</v>
      </c>
      <c r="BH728" s="136" t="str">
        <f t="shared" si="20"/>
        <v/>
      </c>
      <c r="BI728" s="141" t="s">
        <v>1864</v>
      </c>
      <c r="BJ728" s="137" t="str">
        <f t="shared" si="21"/>
        <v>PA9477</v>
      </c>
      <c r="BK728" s="138" t="b">
        <f t="shared" si="22"/>
        <v>0</v>
      </c>
      <c r="BL728" s="137" t="str">
        <f t="shared" si="23"/>
        <v/>
      </c>
      <c r="BM728" s="132"/>
      <c r="BN728" s="8" t="b">
        <f t="shared" si="24"/>
        <v>1</v>
      </c>
      <c r="BO728" s="139" t="b">
        <f t="shared" si="25"/>
        <v>0</v>
      </c>
      <c r="BP728" s="140" t="b">
        <f t="shared" si="26"/>
        <v>1</v>
      </c>
      <c r="BQ728" s="4"/>
      <c r="BR728" s="4" t="str">
        <f t="shared" si="27"/>
        <v/>
      </c>
      <c r="BS728" s="4"/>
      <c r="BT728" s="4"/>
    </row>
    <row r="729">
      <c r="A729" s="143" t="s">
        <v>1865</v>
      </c>
      <c r="B729" s="144">
        <v>44543.0</v>
      </c>
      <c r="C729" s="115">
        <v>0.2563888888888889</v>
      </c>
      <c r="D729" s="4"/>
      <c r="E729" s="143"/>
      <c r="F729" s="149"/>
      <c r="G729" s="147"/>
      <c r="H729" s="151"/>
      <c r="I729" s="4"/>
      <c r="J729" s="4"/>
      <c r="K729" s="4" t="s">
        <v>622</v>
      </c>
      <c r="L729" s="145">
        <v>44543.0</v>
      </c>
      <c r="M729" s="115">
        <v>0.5098032407407408</v>
      </c>
      <c r="N729" s="151"/>
      <c r="O729" s="4"/>
      <c r="P729" s="116" t="b">
        <f>IFNA(IF(VLOOKUP($A729,'Add from APT'!$AA$2:$AC808,3,FALSE)&gt;0,TRUE,FALSE),"ER - NOT IN APT")</f>
        <v>0</v>
      </c>
      <c r="Q729" s="82" t="str">
        <f>IF(ISLOGICAL(P729),IF(P729,"ER - REPS IN APT", IFNA(VLOOKUP($A729,RAW_APT!$A$3:$M808,7,FALSE),"ER - NOT IN APT")),P729)</f>
        <v>Result</v>
      </c>
      <c r="R729" s="117" t="b">
        <f t="shared" si="2"/>
        <v>1</v>
      </c>
      <c r="S729" s="116">
        <f t="shared" si="3"/>
        <v>1</v>
      </c>
      <c r="T729" s="148">
        <v>0.0</v>
      </c>
      <c r="U729" s="149"/>
      <c r="V729" s="147"/>
      <c r="W729" s="147"/>
      <c r="X729" s="120" t="b">
        <f t="shared" si="4"/>
        <v>0</v>
      </c>
      <c r="Y729" s="121" t="b">
        <v>0</v>
      </c>
      <c r="Z729" s="122" t="str">
        <f t="shared" si="5"/>
        <v/>
      </c>
      <c r="AA729" s="122" t="b">
        <f t="shared" si="6"/>
        <v>0</v>
      </c>
      <c r="AB729" s="147" t="b">
        <v>0</v>
      </c>
      <c r="AC729" s="148">
        <v>489.0</v>
      </c>
      <c r="AD729" s="149" t="b">
        <v>1</v>
      </c>
      <c r="AE729" s="125" t="str">
        <f t="shared" si="7"/>
        <v/>
      </c>
      <c r="AF729" s="117" t="b">
        <f t="shared" si="8"/>
        <v>0</v>
      </c>
      <c r="AG729" s="126" t="b">
        <f t="shared" si="9"/>
        <v>0</v>
      </c>
      <c r="AH729" s="148"/>
      <c r="AI729" s="150"/>
      <c r="AJ729" s="146"/>
      <c r="AK729" s="83" t="str">
        <f t="shared" si="10"/>
        <v>Negative</v>
      </c>
      <c r="AL729" s="147"/>
      <c r="AM729" s="83" t="s">
        <v>373</v>
      </c>
      <c r="AN729" s="83" t="s">
        <v>1282</v>
      </c>
      <c r="AO729" s="83" t="str">
        <f>IFERROR(__xludf.DUMMYFUNCTION("IF($AG729, ""DELETED"",TRIM(JOIN("" "",D729:E729)))"),"")</f>
        <v/>
      </c>
      <c r="AP729" s="83" t="str">
        <f t="shared" ref="AP729:AQ729" si="753">IF($AG729, "DELETED", TRIM(CONCATENATE(F729,I729,U729)))</f>
        <v/>
      </c>
      <c r="AQ729" s="83" t="str">
        <f t="shared" si="753"/>
        <v/>
      </c>
      <c r="AR729" s="83" t="str">
        <f>IFERROR(__xludf.DUMMYFUNCTION("IF($AG729, ""DELETED"", TRIM(JOIN("" "",AP729,AQ729)))"),"")</f>
        <v/>
      </c>
      <c r="AS729" s="127"/>
      <c r="AT729" s="128" t="b">
        <f t="shared" si="12"/>
        <v>0</v>
      </c>
      <c r="AU729" s="128" t="str">
        <f t="shared" si="13"/>
        <v/>
      </c>
      <c r="AV729" s="128" t="str">
        <f t="shared" si="14"/>
        <v/>
      </c>
      <c r="AW729" s="128" t="str">
        <f t="shared" si="15"/>
        <v/>
      </c>
      <c r="AX729" s="129" t="str">
        <f t="shared" si="16"/>
        <v/>
      </c>
      <c r="AY729" s="143"/>
      <c r="AZ729" s="130"/>
      <c r="BA729" s="131" t="str">
        <f t="shared" si="17"/>
        <v/>
      </c>
      <c r="BB729" s="143"/>
      <c r="BC729" s="143"/>
      <c r="BD729" s="132"/>
      <c r="BE729" s="141"/>
      <c r="BF729" s="134" t="str">
        <f t="shared" si="18"/>
        <v/>
      </c>
      <c r="BG729" s="135" t="str">
        <f t="shared" si="19"/>
        <v>FLB3794__44543_0.256388888888889___Negative_44543_0.509803240740741_</v>
      </c>
      <c r="BH729" s="136" t="str">
        <f t="shared" si="20"/>
        <v/>
      </c>
      <c r="BI729" s="141" t="s">
        <v>1866</v>
      </c>
      <c r="BJ729" s="137" t="str">
        <f t="shared" si="21"/>
        <v>PA9479</v>
      </c>
      <c r="BK729" s="138" t="b">
        <f t="shared" si="22"/>
        <v>0</v>
      </c>
      <c r="BL729" s="137" t="str">
        <f t="shared" si="23"/>
        <v/>
      </c>
      <c r="BM729" s="132"/>
      <c r="BN729" s="8" t="b">
        <f t="shared" si="24"/>
        <v>1</v>
      </c>
      <c r="BO729" s="139" t="b">
        <f t="shared" si="25"/>
        <v>0</v>
      </c>
      <c r="BP729" s="140" t="b">
        <f t="shared" si="26"/>
        <v>1</v>
      </c>
      <c r="BQ729" s="4"/>
      <c r="BR729" s="4" t="str">
        <f t="shared" si="27"/>
        <v/>
      </c>
      <c r="BS729" s="4"/>
      <c r="BT729" s="4"/>
    </row>
    <row r="730">
      <c r="A730" s="4" t="s">
        <v>1867</v>
      </c>
      <c r="B730" s="144">
        <v>44543.0</v>
      </c>
      <c r="C730" s="115">
        <v>0.25702546296296297</v>
      </c>
      <c r="D730" s="4"/>
      <c r="E730" s="143"/>
      <c r="F730" s="4"/>
      <c r="G730" s="4"/>
      <c r="H730" s="151"/>
      <c r="I730" s="4"/>
      <c r="J730" s="4"/>
      <c r="K730" s="4" t="s">
        <v>622</v>
      </c>
      <c r="L730" s="145">
        <v>44543.0</v>
      </c>
      <c r="M730" s="115">
        <v>0.5098032407407408</v>
      </c>
      <c r="N730" s="4"/>
      <c r="O730" s="4"/>
      <c r="P730" s="116" t="b">
        <f>IFNA(IF(VLOOKUP($A730,'Add from APT'!$AA$2:$AC808,3,FALSE)&gt;0,TRUE,FALSE),"ER - NOT IN APT")</f>
        <v>0</v>
      </c>
      <c r="Q730" s="82" t="str">
        <f>IF(ISLOGICAL(P730),IF(P730,"ER - REPS IN APT", IFNA(VLOOKUP($A730,RAW_APT!$A$3:$M808,7,FALSE),"ER - NOT IN APT")),P730)</f>
        <v>Result</v>
      </c>
      <c r="R730" s="117" t="b">
        <f t="shared" si="2"/>
        <v>1</v>
      </c>
      <c r="S730" s="116">
        <f t="shared" si="3"/>
        <v>1</v>
      </c>
      <c r="T730" s="146"/>
      <c r="U730" s="147"/>
      <c r="V730" s="147"/>
      <c r="W730" s="147"/>
      <c r="X730" s="120" t="b">
        <f t="shared" si="4"/>
        <v>0</v>
      </c>
      <c r="Y730" s="121" t="b">
        <v>0</v>
      </c>
      <c r="Z730" s="122" t="str">
        <f t="shared" si="5"/>
        <v/>
      </c>
      <c r="AA730" s="122" t="b">
        <f t="shared" si="6"/>
        <v>0</v>
      </c>
      <c r="AB730" s="147" t="b">
        <v>0</v>
      </c>
      <c r="AC730" s="148">
        <v>32.0</v>
      </c>
      <c r="AD730" s="149" t="b">
        <v>0</v>
      </c>
      <c r="AE730" s="125" t="str">
        <f t="shared" si="7"/>
        <v/>
      </c>
      <c r="AF730" s="117" t="b">
        <f t="shared" si="8"/>
        <v>0</v>
      </c>
      <c r="AG730" s="126" t="b">
        <f t="shared" si="9"/>
        <v>0</v>
      </c>
      <c r="AH730" s="148"/>
      <c r="AI730" s="150"/>
      <c r="AJ730" s="146"/>
      <c r="AK730" s="83" t="str">
        <f t="shared" si="10"/>
        <v>Negative</v>
      </c>
      <c r="AL730" s="147"/>
      <c r="AM730" s="83" t="s">
        <v>373</v>
      </c>
      <c r="AN730" s="83" t="s">
        <v>360</v>
      </c>
      <c r="AO730" s="83" t="str">
        <f>IFERROR(__xludf.DUMMYFUNCTION("IF($AG730, ""DELETED"",TRIM(JOIN("" "",D730:E730)))"),"")</f>
        <v/>
      </c>
      <c r="AP730" s="83" t="str">
        <f t="shared" ref="AP730:AQ730" si="754">IF($AG730, "DELETED", TRIM(CONCATENATE(F730,I730,U730)))</f>
        <v/>
      </c>
      <c r="AQ730" s="83" t="str">
        <f t="shared" si="754"/>
        <v/>
      </c>
      <c r="AR730" s="83" t="str">
        <f>IFERROR(__xludf.DUMMYFUNCTION("IF($AG730, ""DELETED"", TRIM(JOIN("" "",AP730,AQ730)))"),"")</f>
        <v/>
      </c>
      <c r="AS730" s="127"/>
      <c r="AT730" s="128" t="b">
        <f t="shared" si="12"/>
        <v>0</v>
      </c>
      <c r="AU730" s="128" t="str">
        <f t="shared" si="13"/>
        <v/>
      </c>
      <c r="AV730" s="128" t="str">
        <f t="shared" si="14"/>
        <v/>
      </c>
      <c r="AW730" s="128" t="str">
        <f t="shared" si="15"/>
        <v/>
      </c>
      <c r="AX730" s="129" t="str">
        <f t="shared" si="16"/>
        <v/>
      </c>
      <c r="AY730" s="143"/>
      <c r="AZ730" s="130"/>
      <c r="BA730" s="131" t="str">
        <f t="shared" si="17"/>
        <v/>
      </c>
      <c r="BB730" s="143"/>
      <c r="BC730" s="143"/>
      <c r="BD730" s="132"/>
      <c r="BE730" s="141"/>
      <c r="BF730" s="134" t="str">
        <f t="shared" si="18"/>
        <v/>
      </c>
      <c r="BG730" s="135" t="str">
        <f t="shared" si="19"/>
        <v>FLB3767__44543_0.257025462962963___Negative_44543_0.509803240740741_</v>
      </c>
      <c r="BH730" s="136" t="str">
        <f t="shared" si="20"/>
        <v/>
      </c>
      <c r="BI730" s="141" t="s">
        <v>1868</v>
      </c>
      <c r="BJ730" s="137" t="str">
        <f t="shared" si="21"/>
        <v>PA9480</v>
      </c>
      <c r="BK730" s="138" t="b">
        <f t="shared" si="22"/>
        <v>0</v>
      </c>
      <c r="BL730" s="137" t="str">
        <f t="shared" si="23"/>
        <v/>
      </c>
      <c r="BM730" s="132"/>
      <c r="BN730" s="8" t="b">
        <f t="shared" si="24"/>
        <v>1</v>
      </c>
      <c r="BO730" s="139" t="b">
        <f t="shared" si="25"/>
        <v>0</v>
      </c>
      <c r="BP730" s="140" t="b">
        <f t="shared" si="26"/>
        <v>1</v>
      </c>
      <c r="BQ730" s="4"/>
      <c r="BR730" s="4" t="str">
        <f t="shared" si="27"/>
        <v/>
      </c>
      <c r="BS730" s="4"/>
      <c r="BT730" s="4"/>
    </row>
    <row r="731">
      <c r="A731" s="143" t="s">
        <v>1869</v>
      </c>
      <c r="B731" s="144">
        <v>44543.0</v>
      </c>
      <c r="C731" s="115">
        <v>0.25732638888888887</v>
      </c>
      <c r="D731" s="4"/>
      <c r="E731" s="143"/>
      <c r="F731" s="149"/>
      <c r="G731" s="147"/>
      <c r="H731" s="4"/>
      <c r="I731" s="4"/>
      <c r="J731" s="4"/>
      <c r="K731" s="4" t="s">
        <v>271</v>
      </c>
      <c r="L731" s="145">
        <v>44868.0</v>
      </c>
      <c r="M731" s="115">
        <v>0.5355208333333333</v>
      </c>
      <c r="N731" s="4"/>
      <c r="O731" s="4"/>
      <c r="P731" s="116" t="b">
        <f>IFNA(IF(VLOOKUP($A731,'Add from APT'!$AA$2:$AC808,3,FALSE)&gt;0,TRUE,FALSE),"ER - NOT IN APT")</f>
        <v>0</v>
      </c>
      <c r="Q731" s="82" t="str">
        <f>IF(ISLOGICAL(P731),IF(P731,"ER - REPS IN APT", IFNA(VLOOKUP($A731,RAW_APT!$A$3:$M808,7,FALSE),"ER - NOT IN APT")),P731)</f>
        <v>Collected</v>
      </c>
      <c r="R731" s="117" t="b">
        <f t="shared" si="2"/>
        <v>1</v>
      </c>
      <c r="S731" s="116">
        <f t="shared" si="3"/>
        <v>1</v>
      </c>
      <c r="T731" s="148">
        <v>0.0</v>
      </c>
      <c r="U731" s="149"/>
      <c r="V731" s="147"/>
      <c r="W731" s="149"/>
      <c r="X731" s="120" t="b">
        <f t="shared" si="4"/>
        <v>0</v>
      </c>
      <c r="Y731" s="121" t="b">
        <v>0</v>
      </c>
      <c r="Z731" s="122" t="str">
        <f t="shared" si="5"/>
        <v/>
      </c>
      <c r="AA731" s="122" t="b">
        <f t="shared" si="6"/>
        <v>0</v>
      </c>
      <c r="AB731" s="147" t="b">
        <v>0</v>
      </c>
      <c r="AC731" s="148">
        <v>488.0</v>
      </c>
      <c r="AD731" s="149" t="b">
        <v>1</v>
      </c>
      <c r="AE731" s="125" t="str">
        <f t="shared" si="7"/>
        <v/>
      </c>
      <c r="AF731" s="117" t="b">
        <f t="shared" si="8"/>
        <v>0</v>
      </c>
      <c r="AG731" s="126" t="b">
        <f t="shared" si="9"/>
        <v>0</v>
      </c>
      <c r="AH731" s="148"/>
      <c r="AI731" s="150"/>
      <c r="AJ731" s="146">
        <v>2.2</v>
      </c>
      <c r="AK731" s="83" t="str">
        <f t="shared" si="10"/>
        <v>Negative</v>
      </c>
      <c r="AL731" s="147"/>
      <c r="AM731" s="83" t="s">
        <v>280</v>
      </c>
      <c r="AN731" s="83" t="s">
        <v>525</v>
      </c>
      <c r="AO731" s="83" t="str">
        <f>IFERROR(__xludf.DUMMYFUNCTION("IF($AG731, ""DELETED"",TRIM(JOIN("" "",D731:E731)))"),"")</f>
        <v/>
      </c>
      <c r="AP731" s="83" t="str">
        <f t="shared" ref="AP731:AQ731" si="755">IF($AG731, "DELETED", TRIM(CONCATENATE(F731,I731,U731)))</f>
        <v/>
      </c>
      <c r="AQ731" s="83" t="str">
        <f t="shared" si="755"/>
        <v/>
      </c>
      <c r="AR731" s="83" t="str">
        <f>IFERROR(__xludf.DUMMYFUNCTION("IF($AG731, ""DELETED"", TRIM(JOIN("" "",AP731,AQ731)))"),"")</f>
        <v/>
      </c>
      <c r="AS731" s="127"/>
      <c r="AT731" s="128" t="b">
        <f t="shared" si="12"/>
        <v>0</v>
      </c>
      <c r="AU731" s="128" t="str">
        <f t="shared" si="13"/>
        <v/>
      </c>
      <c r="AV731" s="128" t="str">
        <f t="shared" si="14"/>
        <v/>
      </c>
      <c r="AW731" s="128" t="str">
        <f t="shared" si="15"/>
        <v/>
      </c>
      <c r="AX731" s="129" t="str">
        <f t="shared" si="16"/>
        <v/>
      </c>
      <c r="AY731" s="143"/>
      <c r="AZ731" s="130"/>
      <c r="BA731" s="131" t="str">
        <f t="shared" si="17"/>
        <v/>
      </c>
      <c r="BB731" s="143"/>
      <c r="BC731" s="143"/>
      <c r="BD731" s="132"/>
      <c r="BE731" s="141"/>
      <c r="BF731" s="134" t="str">
        <f t="shared" si="18"/>
        <v/>
      </c>
      <c r="BG731" s="135" t="str">
        <f t="shared" si="19"/>
        <v>FLB3373__44543_0.257326388888889___Null_44868_0.535520833333333_</v>
      </c>
      <c r="BH731" s="136" t="str">
        <f t="shared" si="20"/>
        <v/>
      </c>
      <c r="BI731" s="141" t="s">
        <v>1870</v>
      </c>
      <c r="BJ731" s="137" t="str">
        <f t="shared" si="21"/>
        <v>PA9481</v>
      </c>
      <c r="BK731" s="138" t="b">
        <f t="shared" si="22"/>
        <v>0</v>
      </c>
      <c r="BL731" s="137" t="str">
        <f t="shared" si="23"/>
        <v/>
      </c>
      <c r="BM731" s="132"/>
      <c r="BN731" s="8" t="b">
        <f t="shared" si="24"/>
        <v>1</v>
      </c>
      <c r="BO731" s="139" t="b">
        <f t="shared" si="25"/>
        <v>0</v>
      </c>
      <c r="BP731" s="140" t="b">
        <f t="shared" si="26"/>
        <v>1</v>
      </c>
      <c r="BQ731" s="4"/>
      <c r="BR731" s="4" t="str">
        <f t="shared" si="27"/>
        <v/>
      </c>
      <c r="BS731" s="4"/>
      <c r="BT731" s="4"/>
    </row>
    <row r="732">
      <c r="A732" s="143" t="s">
        <v>1871</v>
      </c>
      <c r="B732" s="144">
        <v>44543.0</v>
      </c>
      <c r="C732" s="115">
        <v>0.2668287037037037</v>
      </c>
      <c r="D732" s="4"/>
      <c r="E732" s="143"/>
      <c r="F732" s="149"/>
      <c r="G732" s="147"/>
      <c r="H732" s="4"/>
      <c r="I732" s="4"/>
      <c r="J732" s="4"/>
      <c r="K732" s="4" t="s">
        <v>271</v>
      </c>
      <c r="L732" s="145">
        <v>44868.0</v>
      </c>
      <c r="M732" s="115">
        <v>0.5355208333333333</v>
      </c>
      <c r="N732" s="4"/>
      <c r="O732" s="4"/>
      <c r="P732" s="116" t="b">
        <f>IFNA(IF(VLOOKUP($A732,'Add from APT'!$AA$2:$AC808,3,FALSE)&gt;0,TRUE,FALSE),"ER - NOT IN APT")</f>
        <v>0</v>
      </c>
      <c r="Q732" s="82" t="str">
        <f>IF(ISLOGICAL(P732),IF(P732,"ER - REPS IN APT", IFNA(VLOOKUP($A732,RAW_APT!$A$3:$M808,7,FALSE),"ER - NOT IN APT")),P732)</f>
        <v>Collected</v>
      </c>
      <c r="R732" s="117" t="b">
        <f t="shared" si="2"/>
        <v>1</v>
      </c>
      <c r="S732" s="116">
        <f t="shared" si="3"/>
        <v>1</v>
      </c>
      <c r="T732" s="148">
        <v>0.0</v>
      </c>
      <c r="U732" s="149"/>
      <c r="V732" s="147"/>
      <c r="W732" s="149"/>
      <c r="X732" s="120" t="b">
        <f t="shared" si="4"/>
        <v>0</v>
      </c>
      <c r="Y732" s="121" t="b">
        <v>0</v>
      </c>
      <c r="Z732" s="122" t="str">
        <f t="shared" si="5"/>
        <v/>
      </c>
      <c r="AA732" s="122" t="b">
        <f t="shared" si="6"/>
        <v>0</v>
      </c>
      <c r="AB732" s="147" t="b">
        <v>0</v>
      </c>
      <c r="AC732" s="148">
        <v>487.0</v>
      </c>
      <c r="AD732" s="149" t="b">
        <v>1</v>
      </c>
      <c r="AE732" s="125" t="str">
        <f t="shared" si="7"/>
        <v/>
      </c>
      <c r="AF732" s="117" t="b">
        <f t="shared" si="8"/>
        <v>0</v>
      </c>
      <c r="AG732" s="126" t="b">
        <f t="shared" si="9"/>
        <v>0</v>
      </c>
      <c r="AH732" s="148"/>
      <c r="AI732" s="150"/>
      <c r="AJ732" s="146">
        <v>2.2</v>
      </c>
      <c r="AK732" s="83" t="str">
        <f t="shared" si="10"/>
        <v>Negative</v>
      </c>
      <c r="AL732" s="147"/>
      <c r="AM732" s="83" t="s">
        <v>280</v>
      </c>
      <c r="AN732" s="83" t="s">
        <v>1872</v>
      </c>
      <c r="AO732" s="83" t="str">
        <f>IFERROR(__xludf.DUMMYFUNCTION("IF($AG732, ""DELETED"",TRIM(JOIN("" "",D732:E732)))"),"")</f>
        <v/>
      </c>
      <c r="AP732" s="83" t="str">
        <f t="shared" ref="AP732:AQ732" si="756">IF($AG732, "DELETED", TRIM(CONCATENATE(F732,I732,U732)))</f>
        <v/>
      </c>
      <c r="AQ732" s="83" t="str">
        <f t="shared" si="756"/>
        <v/>
      </c>
      <c r="AR732" s="83" t="str">
        <f>IFERROR(__xludf.DUMMYFUNCTION("IF($AG732, ""DELETED"", TRIM(JOIN("" "",AP732,AQ732)))"),"")</f>
        <v/>
      </c>
      <c r="AS732" s="127"/>
      <c r="AT732" s="128" t="b">
        <f t="shared" si="12"/>
        <v>0</v>
      </c>
      <c r="AU732" s="128" t="str">
        <f t="shared" si="13"/>
        <v/>
      </c>
      <c r="AV732" s="128" t="str">
        <f t="shared" si="14"/>
        <v/>
      </c>
      <c r="AW732" s="128" t="str">
        <f t="shared" si="15"/>
        <v/>
      </c>
      <c r="AX732" s="129" t="str">
        <f t="shared" si="16"/>
        <v/>
      </c>
      <c r="AY732" s="143"/>
      <c r="AZ732" s="130"/>
      <c r="BA732" s="131" t="str">
        <f t="shared" si="17"/>
        <v/>
      </c>
      <c r="BB732" s="143"/>
      <c r="BC732" s="143"/>
      <c r="BD732" s="132"/>
      <c r="BE732" s="141"/>
      <c r="BF732" s="134" t="str">
        <f t="shared" si="18"/>
        <v/>
      </c>
      <c r="BG732" s="135" t="str">
        <f t="shared" si="19"/>
        <v>FLB3754__44543_0.266828703703704___Null_44868_0.535520833333333_</v>
      </c>
      <c r="BH732" s="136" t="str">
        <f t="shared" si="20"/>
        <v/>
      </c>
      <c r="BI732" s="141" t="s">
        <v>1873</v>
      </c>
      <c r="BJ732" s="137" t="str">
        <f t="shared" si="21"/>
        <v>PA9483</v>
      </c>
      <c r="BK732" s="138" t="b">
        <f t="shared" si="22"/>
        <v>0</v>
      </c>
      <c r="BL732" s="137" t="str">
        <f t="shared" si="23"/>
        <v/>
      </c>
      <c r="BM732" s="132"/>
      <c r="BN732" s="8" t="b">
        <f t="shared" si="24"/>
        <v>1</v>
      </c>
      <c r="BO732" s="139" t="b">
        <f t="shared" si="25"/>
        <v>0</v>
      </c>
      <c r="BP732" s="140" t="b">
        <f t="shared" si="26"/>
        <v>1</v>
      </c>
      <c r="BQ732" s="4"/>
      <c r="BR732" s="4" t="str">
        <f t="shared" si="27"/>
        <v/>
      </c>
      <c r="BS732" s="4"/>
      <c r="BT732" s="4"/>
    </row>
    <row r="733">
      <c r="A733" s="28" t="s">
        <v>1874</v>
      </c>
      <c r="B733" s="144">
        <v>44543.0</v>
      </c>
      <c r="C733" s="115">
        <v>0.27108796296296295</v>
      </c>
      <c r="D733" s="4"/>
      <c r="E733" s="143"/>
      <c r="F733" s="4"/>
      <c r="G733" s="4"/>
      <c r="H733" s="151"/>
      <c r="I733" s="4"/>
      <c r="J733" s="4"/>
      <c r="K733" s="4" t="s">
        <v>271</v>
      </c>
      <c r="L733" s="152"/>
      <c r="M733" s="115"/>
      <c r="N733" s="4"/>
      <c r="O733" s="4"/>
      <c r="P733" s="116" t="b">
        <f>IFNA(IF(VLOOKUP($A733,'Add from APT'!$AA$2:$AC808,3,FALSE)&gt;0,TRUE,FALSE),"ER - NOT IN APT")</f>
        <v>1</v>
      </c>
      <c r="Q733" s="82" t="str">
        <f>IF(ISLOGICAL(P733),IF(P733,"ER - REPS IN APT", IFNA(VLOOKUP($A733,RAW_APT!$A$3:$M808,7,FALSE),"ER - NOT IN APT")),P733)</f>
        <v>ER - REPS IN APT</v>
      </c>
      <c r="R733" s="117" t="b">
        <f t="shared" si="2"/>
        <v>1</v>
      </c>
      <c r="S733" s="116">
        <f t="shared" si="3"/>
        <v>1</v>
      </c>
      <c r="T733" s="146"/>
      <c r="U733" s="147"/>
      <c r="V733" s="147"/>
      <c r="W733" s="147"/>
      <c r="X733" s="120" t="b">
        <f t="shared" si="4"/>
        <v>0</v>
      </c>
      <c r="Y733" s="121" t="b">
        <v>0</v>
      </c>
      <c r="Z733" s="122" t="str">
        <f t="shared" si="5"/>
        <v/>
      </c>
      <c r="AA733" s="122" t="b">
        <f t="shared" si="6"/>
        <v>0</v>
      </c>
      <c r="AB733" s="147" t="b">
        <v>0</v>
      </c>
      <c r="AC733" s="148">
        <v>31.0</v>
      </c>
      <c r="AD733" s="149" t="b">
        <v>0</v>
      </c>
      <c r="AE733" s="125" t="str">
        <f t="shared" si="7"/>
        <v/>
      </c>
      <c r="AF733" s="117" t="b">
        <f t="shared" si="8"/>
        <v>0</v>
      </c>
      <c r="AG733" s="126" t="b">
        <f t="shared" si="9"/>
        <v>0</v>
      </c>
      <c r="AH733" s="148"/>
      <c r="AI733" s="150"/>
      <c r="AJ733" s="146">
        <v>2.2</v>
      </c>
      <c r="AK733" s="83" t="str">
        <f t="shared" si="10"/>
        <v>Negative</v>
      </c>
      <c r="AL733" s="147"/>
      <c r="AM733" s="83" t="s">
        <v>280</v>
      </c>
      <c r="AN733" s="83" t="s">
        <v>501</v>
      </c>
      <c r="AO733" s="83" t="str">
        <f>IFERROR(__xludf.DUMMYFUNCTION("IF($AG733, ""DELETED"",TRIM(JOIN("" "",D733:E733)))"),"")</f>
        <v/>
      </c>
      <c r="AP733" s="83" t="str">
        <f t="shared" ref="AP733:AQ733" si="757">IF($AG733, "DELETED", TRIM(CONCATENATE(F733,I733,U733)))</f>
        <v/>
      </c>
      <c r="AQ733" s="83" t="str">
        <f t="shared" si="757"/>
        <v/>
      </c>
      <c r="AR733" s="83" t="str">
        <f>IFERROR(__xludf.DUMMYFUNCTION("IF($AG733, ""DELETED"", TRIM(JOIN("" "",AP733,AQ733)))"),"")</f>
        <v/>
      </c>
      <c r="AS733" s="127"/>
      <c r="AT733" s="128" t="b">
        <f t="shared" si="12"/>
        <v>0</v>
      </c>
      <c r="AU733" s="128" t="str">
        <f t="shared" si="13"/>
        <v/>
      </c>
      <c r="AV733" s="128" t="str">
        <f t="shared" si="14"/>
        <v/>
      </c>
      <c r="AW733" s="128" t="str">
        <f t="shared" si="15"/>
        <v/>
      </c>
      <c r="AX733" s="129" t="str">
        <f t="shared" si="16"/>
        <v/>
      </c>
      <c r="AY733" s="143"/>
      <c r="AZ733" s="130"/>
      <c r="BA733" s="131" t="str">
        <f t="shared" si="17"/>
        <v/>
      </c>
      <c r="BB733" s="143"/>
      <c r="BC733" s="143"/>
      <c r="BD733" s="132"/>
      <c r="BE733" s="141"/>
      <c r="BF733" s="134" t="str">
        <f t="shared" si="18"/>
        <v/>
      </c>
      <c r="BG733" s="135" t="str">
        <f t="shared" si="19"/>
        <v>FLB3798__44543_0.271087962962963___Null___</v>
      </c>
      <c r="BH733" s="136" t="str">
        <f t="shared" si="20"/>
        <v/>
      </c>
      <c r="BI733" s="141" t="s">
        <v>1875</v>
      </c>
      <c r="BJ733" s="137" t="str">
        <f t="shared" si="21"/>
        <v>PA9484</v>
      </c>
      <c r="BK733" s="138" t="b">
        <f t="shared" si="22"/>
        <v>0</v>
      </c>
      <c r="BL733" s="137" t="str">
        <f t="shared" si="23"/>
        <v/>
      </c>
      <c r="BM733" s="132"/>
      <c r="BN733" s="8" t="b">
        <f t="shared" si="24"/>
        <v>1</v>
      </c>
      <c r="BO733" s="139" t="b">
        <f t="shared" si="25"/>
        <v>0</v>
      </c>
      <c r="BP733" s="140" t="b">
        <f t="shared" si="26"/>
        <v>1</v>
      </c>
      <c r="BQ733" s="4"/>
      <c r="BR733" s="4" t="str">
        <f t="shared" si="27"/>
        <v/>
      </c>
      <c r="BS733" s="4"/>
      <c r="BT733" s="4"/>
    </row>
    <row r="734">
      <c r="A734" s="4" t="s">
        <v>1876</v>
      </c>
      <c r="B734" s="144">
        <v>44543.0</v>
      </c>
      <c r="C734" s="115">
        <v>0.2753009259259259</v>
      </c>
      <c r="D734" s="4"/>
      <c r="E734" s="143"/>
      <c r="F734" s="4"/>
      <c r="G734" s="4"/>
      <c r="H734" s="151"/>
      <c r="I734" s="4"/>
      <c r="J734" s="4"/>
      <c r="K734" s="4" t="s">
        <v>622</v>
      </c>
      <c r="L734" s="145">
        <v>44543.0</v>
      </c>
      <c r="M734" s="115">
        <v>0.5098032407407408</v>
      </c>
      <c r="N734" s="4"/>
      <c r="O734" s="4"/>
      <c r="P734" s="116" t="b">
        <f>IFNA(IF(VLOOKUP($A734,'Add from APT'!$AA$2:$AC808,3,FALSE)&gt;0,TRUE,FALSE),"ER - NOT IN APT")</f>
        <v>0</v>
      </c>
      <c r="Q734" s="82" t="str">
        <f>IF(ISLOGICAL(P734),IF(P734,"ER - REPS IN APT", IFNA(VLOOKUP($A734,RAW_APT!$A$3:$M808,7,FALSE),"ER - NOT IN APT")),P734)</f>
        <v>Result</v>
      </c>
      <c r="R734" s="117" t="b">
        <f t="shared" si="2"/>
        <v>1</v>
      </c>
      <c r="S734" s="116">
        <f t="shared" si="3"/>
        <v>1</v>
      </c>
      <c r="T734" s="146"/>
      <c r="U734" s="147"/>
      <c r="V734" s="147"/>
      <c r="W734" s="147"/>
      <c r="X734" s="120" t="b">
        <f t="shared" si="4"/>
        <v>0</v>
      </c>
      <c r="Y734" s="121" t="b">
        <v>0</v>
      </c>
      <c r="Z734" s="122" t="str">
        <f t="shared" si="5"/>
        <v/>
      </c>
      <c r="AA734" s="122" t="b">
        <f t="shared" si="6"/>
        <v>0</v>
      </c>
      <c r="AB734" s="147" t="b">
        <v>0</v>
      </c>
      <c r="AC734" s="148">
        <v>30.0</v>
      </c>
      <c r="AD734" s="149" t="b">
        <v>0</v>
      </c>
      <c r="AE734" s="125" t="str">
        <f t="shared" si="7"/>
        <v/>
      </c>
      <c r="AF734" s="117" t="b">
        <f t="shared" si="8"/>
        <v>0</v>
      </c>
      <c r="AG734" s="126" t="b">
        <f t="shared" si="9"/>
        <v>0</v>
      </c>
      <c r="AH734" s="148"/>
      <c r="AI734" s="150"/>
      <c r="AJ734" s="146"/>
      <c r="AK734" s="83" t="str">
        <f t="shared" si="10"/>
        <v>Negative</v>
      </c>
      <c r="AL734" s="147"/>
      <c r="AM734" s="83" t="s">
        <v>373</v>
      </c>
      <c r="AN734" s="83" t="s">
        <v>796</v>
      </c>
      <c r="AO734" s="83" t="str">
        <f>IFERROR(__xludf.DUMMYFUNCTION("IF($AG734, ""DELETED"",TRIM(JOIN("" "",D734:E734)))"),"")</f>
        <v/>
      </c>
      <c r="AP734" s="83" t="str">
        <f t="shared" ref="AP734:AQ734" si="758">IF($AG734, "DELETED", TRIM(CONCATENATE(F734,I734,U734)))</f>
        <v/>
      </c>
      <c r="AQ734" s="83" t="str">
        <f t="shared" si="758"/>
        <v/>
      </c>
      <c r="AR734" s="83" t="str">
        <f>IFERROR(__xludf.DUMMYFUNCTION("IF($AG734, ""DELETED"", TRIM(JOIN("" "",AP734,AQ734)))"),"")</f>
        <v/>
      </c>
      <c r="AS734" s="127"/>
      <c r="AT734" s="128" t="b">
        <f t="shared" si="12"/>
        <v>0</v>
      </c>
      <c r="AU734" s="128" t="str">
        <f t="shared" si="13"/>
        <v/>
      </c>
      <c r="AV734" s="128" t="str">
        <f t="shared" si="14"/>
        <v/>
      </c>
      <c r="AW734" s="128" t="str">
        <f t="shared" si="15"/>
        <v/>
      </c>
      <c r="AX734" s="129" t="str">
        <f t="shared" si="16"/>
        <v/>
      </c>
      <c r="AY734" s="143"/>
      <c r="AZ734" s="130"/>
      <c r="BA734" s="131" t="str">
        <f t="shared" si="17"/>
        <v/>
      </c>
      <c r="BB734" s="143"/>
      <c r="BC734" s="143"/>
      <c r="BD734" s="132"/>
      <c r="BE734" s="141"/>
      <c r="BF734" s="134" t="str">
        <f t="shared" si="18"/>
        <v/>
      </c>
      <c r="BG734" s="135" t="str">
        <f t="shared" si="19"/>
        <v>FLB3139__44543_0.275300925925926___Negative_44543_0.509803240740741_</v>
      </c>
      <c r="BH734" s="136" t="str">
        <f t="shared" si="20"/>
        <v/>
      </c>
      <c r="BI734" s="141" t="s">
        <v>1877</v>
      </c>
      <c r="BJ734" s="137" t="str">
        <f t="shared" si="21"/>
        <v>PA9488</v>
      </c>
      <c r="BK734" s="138" t="b">
        <f t="shared" si="22"/>
        <v>0</v>
      </c>
      <c r="BL734" s="137" t="str">
        <f t="shared" si="23"/>
        <v/>
      </c>
      <c r="BM734" s="132"/>
      <c r="BN734" s="8" t="b">
        <f t="shared" si="24"/>
        <v>1</v>
      </c>
      <c r="BO734" s="139" t="b">
        <f t="shared" si="25"/>
        <v>0</v>
      </c>
      <c r="BP734" s="140" t="b">
        <f t="shared" si="26"/>
        <v>1</v>
      </c>
      <c r="BQ734" s="4"/>
      <c r="BR734" s="4" t="str">
        <f t="shared" si="27"/>
        <v/>
      </c>
      <c r="BS734" s="4"/>
      <c r="BT734" s="4"/>
    </row>
    <row r="735">
      <c r="A735" s="143" t="s">
        <v>1878</v>
      </c>
      <c r="B735" s="144">
        <v>44543.0</v>
      </c>
      <c r="C735" s="115">
        <v>0.2795138888888889</v>
      </c>
      <c r="D735" s="4"/>
      <c r="E735" s="143"/>
      <c r="F735" s="149"/>
      <c r="G735" s="147"/>
      <c r="H735" s="151"/>
      <c r="I735" s="4"/>
      <c r="J735" s="4"/>
      <c r="K735" s="4" t="s">
        <v>622</v>
      </c>
      <c r="L735" s="145">
        <v>44543.0</v>
      </c>
      <c r="M735" s="115">
        <v>0.5098032407407408</v>
      </c>
      <c r="N735" s="4"/>
      <c r="O735" s="4"/>
      <c r="P735" s="116" t="b">
        <f>IFNA(IF(VLOOKUP($A735,'Add from APT'!$AA$2:$AC808,3,FALSE)&gt;0,TRUE,FALSE),"ER - NOT IN APT")</f>
        <v>0</v>
      </c>
      <c r="Q735" s="82" t="str">
        <f>IF(ISLOGICAL(P735),IF(P735,"ER - REPS IN APT", IFNA(VLOOKUP($A735,RAW_APT!$A$3:$M808,7,FALSE),"ER - NOT IN APT")),P735)</f>
        <v>Result</v>
      </c>
      <c r="R735" s="117" t="b">
        <f t="shared" si="2"/>
        <v>1</v>
      </c>
      <c r="S735" s="116">
        <f t="shared" si="3"/>
        <v>1</v>
      </c>
      <c r="T735" s="148">
        <v>0.0</v>
      </c>
      <c r="U735" s="149"/>
      <c r="V735" s="147"/>
      <c r="W735" s="147"/>
      <c r="X735" s="120" t="b">
        <f t="shared" si="4"/>
        <v>0</v>
      </c>
      <c r="Y735" s="121" t="b">
        <v>0</v>
      </c>
      <c r="Z735" s="122" t="str">
        <f t="shared" si="5"/>
        <v/>
      </c>
      <c r="AA735" s="122" t="b">
        <f t="shared" si="6"/>
        <v>0</v>
      </c>
      <c r="AB735" s="147" t="b">
        <v>0</v>
      </c>
      <c r="AC735" s="148">
        <v>486.0</v>
      </c>
      <c r="AD735" s="149" t="b">
        <v>1</v>
      </c>
      <c r="AE735" s="125" t="str">
        <f t="shared" si="7"/>
        <v/>
      </c>
      <c r="AF735" s="117" t="b">
        <f t="shared" si="8"/>
        <v>0</v>
      </c>
      <c r="AG735" s="126" t="b">
        <f t="shared" si="9"/>
        <v>0</v>
      </c>
      <c r="AH735" s="148"/>
      <c r="AI735" s="150"/>
      <c r="AJ735" s="146"/>
      <c r="AK735" s="83" t="str">
        <f t="shared" si="10"/>
        <v>Negative</v>
      </c>
      <c r="AL735" s="147"/>
      <c r="AM735" s="83" t="s">
        <v>373</v>
      </c>
      <c r="AN735" s="83" t="s">
        <v>978</v>
      </c>
      <c r="AO735" s="83" t="str">
        <f>IFERROR(__xludf.DUMMYFUNCTION("IF($AG735, ""DELETED"",TRIM(JOIN("" "",D735:E735)))"),"")</f>
        <v/>
      </c>
      <c r="AP735" s="83" t="str">
        <f t="shared" ref="AP735:AQ735" si="759">IF($AG735, "DELETED", TRIM(CONCATENATE(F735,I735,U735)))</f>
        <v/>
      </c>
      <c r="AQ735" s="83" t="str">
        <f t="shared" si="759"/>
        <v/>
      </c>
      <c r="AR735" s="83" t="str">
        <f>IFERROR(__xludf.DUMMYFUNCTION("IF($AG735, ""DELETED"", TRIM(JOIN("" "",AP735,AQ735)))"),"")</f>
        <v/>
      </c>
      <c r="AS735" s="127"/>
      <c r="AT735" s="128" t="b">
        <f t="shared" si="12"/>
        <v>0</v>
      </c>
      <c r="AU735" s="128" t="str">
        <f t="shared" si="13"/>
        <v/>
      </c>
      <c r="AV735" s="128" t="str">
        <f t="shared" si="14"/>
        <v/>
      </c>
      <c r="AW735" s="128" t="str">
        <f t="shared" si="15"/>
        <v/>
      </c>
      <c r="AX735" s="129" t="str">
        <f t="shared" si="16"/>
        <v/>
      </c>
      <c r="AY735" s="143"/>
      <c r="AZ735" s="130"/>
      <c r="BA735" s="131" t="str">
        <f t="shared" si="17"/>
        <v/>
      </c>
      <c r="BB735" s="143"/>
      <c r="BC735" s="143"/>
      <c r="BD735" s="132"/>
      <c r="BE735" s="141"/>
      <c r="BF735" s="134" t="str">
        <f t="shared" si="18"/>
        <v/>
      </c>
      <c r="BG735" s="135" t="str">
        <f t="shared" si="19"/>
        <v>FLB3377__44543_0.279513888888889___Negative_44543_0.509803240740741_</v>
      </c>
      <c r="BH735" s="136" t="str">
        <f t="shared" si="20"/>
        <v/>
      </c>
      <c r="BI735" s="141" t="s">
        <v>1879</v>
      </c>
      <c r="BJ735" s="137" t="str">
        <f t="shared" si="21"/>
        <v>PA9489</v>
      </c>
      <c r="BK735" s="138" t="b">
        <f t="shared" si="22"/>
        <v>0</v>
      </c>
      <c r="BL735" s="137" t="str">
        <f t="shared" si="23"/>
        <v/>
      </c>
      <c r="BM735" s="132"/>
      <c r="BN735" s="8" t="b">
        <f t="shared" si="24"/>
        <v>1</v>
      </c>
      <c r="BO735" s="139" t="b">
        <f t="shared" si="25"/>
        <v>0</v>
      </c>
      <c r="BP735" s="140" t="b">
        <f t="shared" si="26"/>
        <v>1</v>
      </c>
      <c r="BQ735" s="4"/>
      <c r="BR735" s="4" t="str">
        <f t="shared" si="27"/>
        <v/>
      </c>
      <c r="BS735" s="4"/>
      <c r="BT735" s="4"/>
    </row>
    <row r="736">
      <c r="A736" s="28" t="s">
        <v>1880</v>
      </c>
      <c r="B736" s="144">
        <v>44543.0</v>
      </c>
      <c r="C736" s="115">
        <v>0.2821064814814815</v>
      </c>
      <c r="D736" s="4"/>
      <c r="E736" s="143"/>
      <c r="F736" s="4"/>
      <c r="G736" s="4"/>
      <c r="H736" s="151"/>
      <c r="I736" s="4"/>
      <c r="J736" s="4"/>
      <c r="K736" s="4" t="s">
        <v>271</v>
      </c>
      <c r="L736" s="152"/>
      <c r="M736" s="115"/>
      <c r="N736" s="4"/>
      <c r="O736" s="4"/>
      <c r="P736" s="116" t="b">
        <f>IFNA(IF(VLOOKUP($A736,'Add from APT'!$AA$2:$AC808,3,FALSE)&gt;0,TRUE,FALSE),"ER - NOT IN APT")</f>
        <v>0</v>
      </c>
      <c r="Q736" s="82" t="str">
        <f>IF(ISLOGICAL(P736),IF(P736,"ER - REPS IN APT", IFNA(VLOOKUP($A736,RAW_APT!$A$3:$M808,7,FALSE),"ER - NOT IN APT")),P736)</f>
        <v>Collected</v>
      </c>
      <c r="R736" s="117" t="b">
        <f t="shared" si="2"/>
        <v>1</v>
      </c>
      <c r="S736" s="116">
        <f t="shared" si="3"/>
        <v>1</v>
      </c>
      <c r="T736" s="146"/>
      <c r="U736" s="147"/>
      <c r="V736" s="147"/>
      <c r="W736" s="147"/>
      <c r="X736" s="120" t="b">
        <f t="shared" si="4"/>
        <v>0</v>
      </c>
      <c r="Y736" s="121" t="b">
        <v>0</v>
      </c>
      <c r="Z736" s="122" t="str">
        <f t="shared" si="5"/>
        <v/>
      </c>
      <c r="AA736" s="122" t="b">
        <f t="shared" si="6"/>
        <v>0</v>
      </c>
      <c r="AB736" s="147" t="b">
        <v>0</v>
      </c>
      <c r="AC736" s="148">
        <v>29.0</v>
      </c>
      <c r="AD736" s="149" t="b">
        <v>0</v>
      </c>
      <c r="AE736" s="125" t="str">
        <f t="shared" si="7"/>
        <v/>
      </c>
      <c r="AF736" s="117" t="b">
        <f t="shared" si="8"/>
        <v>0</v>
      </c>
      <c r="AG736" s="126" t="b">
        <f t="shared" si="9"/>
        <v>0</v>
      </c>
      <c r="AH736" s="148"/>
      <c r="AI736" s="150"/>
      <c r="AJ736" s="146">
        <v>2.2</v>
      </c>
      <c r="AK736" s="83" t="str">
        <f t="shared" si="10"/>
        <v>Negative</v>
      </c>
      <c r="AL736" s="147"/>
      <c r="AM736" s="83" t="s">
        <v>280</v>
      </c>
      <c r="AN736" s="83" t="s">
        <v>473</v>
      </c>
      <c r="AO736" s="83" t="str">
        <f>IFERROR(__xludf.DUMMYFUNCTION("IF($AG736, ""DELETED"",TRIM(JOIN("" "",D736:E736)))"),"")</f>
        <v/>
      </c>
      <c r="AP736" s="83" t="str">
        <f t="shared" ref="AP736:AQ736" si="760">IF($AG736, "DELETED", TRIM(CONCATENATE(F736,I736,U736)))</f>
        <v/>
      </c>
      <c r="AQ736" s="83" t="str">
        <f t="shared" si="760"/>
        <v/>
      </c>
      <c r="AR736" s="83" t="str">
        <f>IFERROR(__xludf.DUMMYFUNCTION("IF($AG736, ""DELETED"", TRIM(JOIN("" "",AP736,AQ736)))"),"")</f>
        <v/>
      </c>
      <c r="AS736" s="127"/>
      <c r="AT736" s="128" t="b">
        <f t="shared" si="12"/>
        <v>0</v>
      </c>
      <c r="AU736" s="128" t="str">
        <f t="shared" si="13"/>
        <v/>
      </c>
      <c r="AV736" s="128" t="str">
        <f t="shared" si="14"/>
        <v/>
      </c>
      <c r="AW736" s="128" t="str">
        <f t="shared" si="15"/>
        <v/>
      </c>
      <c r="AX736" s="129" t="str">
        <f t="shared" si="16"/>
        <v/>
      </c>
      <c r="AY736" s="143"/>
      <c r="AZ736" s="130"/>
      <c r="BA736" s="131" t="str">
        <f t="shared" si="17"/>
        <v/>
      </c>
      <c r="BB736" s="143"/>
      <c r="BC736" s="143"/>
      <c r="BD736" s="132"/>
      <c r="BE736" s="141"/>
      <c r="BF736" s="134" t="str">
        <f t="shared" si="18"/>
        <v/>
      </c>
      <c r="BG736" s="135" t="str">
        <f t="shared" si="19"/>
        <v>FLB3444__44543_0.282106481481482___Null___</v>
      </c>
      <c r="BH736" s="136" t="str">
        <f t="shared" si="20"/>
        <v/>
      </c>
      <c r="BI736" s="141" t="s">
        <v>1881</v>
      </c>
      <c r="BJ736" s="137" t="str">
        <f t="shared" si="21"/>
        <v>PA9490</v>
      </c>
      <c r="BK736" s="138" t="b">
        <f t="shared" si="22"/>
        <v>0</v>
      </c>
      <c r="BL736" s="137" t="str">
        <f t="shared" si="23"/>
        <v/>
      </c>
      <c r="BM736" s="132"/>
      <c r="BN736" s="8" t="b">
        <f t="shared" si="24"/>
        <v>1</v>
      </c>
      <c r="BO736" s="139" t="b">
        <f t="shared" si="25"/>
        <v>0</v>
      </c>
      <c r="BP736" s="140" t="b">
        <f t="shared" si="26"/>
        <v>1</v>
      </c>
      <c r="BQ736" s="4"/>
      <c r="BR736" s="4" t="str">
        <f t="shared" si="27"/>
        <v/>
      </c>
      <c r="BS736" s="4"/>
      <c r="BT736" s="4"/>
    </row>
    <row r="737">
      <c r="A737" s="4" t="s">
        <v>1882</v>
      </c>
      <c r="B737" s="144">
        <v>44544.0</v>
      </c>
      <c r="C737" s="115">
        <v>0.16511574074074073</v>
      </c>
      <c r="D737" s="4"/>
      <c r="E737" s="143"/>
      <c r="F737" s="4"/>
      <c r="G737" s="4"/>
      <c r="H737" s="151"/>
      <c r="I737" s="4"/>
      <c r="J737" s="4"/>
      <c r="K737" s="4" t="s">
        <v>622</v>
      </c>
      <c r="L737" s="145">
        <v>44544.0</v>
      </c>
      <c r="M737" s="115">
        <v>0.472650462962963</v>
      </c>
      <c r="N737" s="4"/>
      <c r="O737" s="4"/>
      <c r="P737" s="116" t="b">
        <f>IFNA(IF(VLOOKUP($A737,'Add from APT'!$AA$2:$AC808,3,FALSE)&gt;0,TRUE,FALSE),"ER - NOT IN APT")</f>
        <v>0</v>
      </c>
      <c r="Q737" s="82" t="str">
        <f>IF(ISLOGICAL(P737),IF(P737,"ER - REPS IN APT", IFNA(VLOOKUP($A737,RAW_APT!$A$3:$M808,7,FALSE),"ER - NOT IN APT")),P737)</f>
        <v>Result</v>
      </c>
      <c r="R737" s="117" t="b">
        <f t="shared" si="2"/>
        <v>1</v>
      </c>
      <c r="S737" s="116">
        <f t="shared" si="3"/>
        <v>1</v>
      </c>
      <c r="T737" s="146"/>
      <c r="U737" s="147"/>
      <c r="V737" s="147"/>
      <c r="W737" s="147"/>
      <c r="X737" s="120" t="b">
        <f t="shared" si="4"/>
        <v>0</v>
      </c>
      <c r="Y737" s="121" t="b">
        <v>0</v>
      </c>
      <c r="Z737" s="122" t="str">
        <f t="shared" si="5"/>
        <v/>
      </c>
      <c r="AA737" s="122" t="b">
        <f t="shared" si="6"/>
        <v>0</v>
      </c>
      <c r="AB737" s="147" t="b">
        <v>0</v>
      </c>
      <c r="AC737" s="148">
        <v>28.0</v>
      </c>
      <c r="AD737" s="149" t="b">
        <v>0</v>
      </c>
      <c r="AE737" s="125" t="str">
        <f t="shared" si="7"/>
        <v/>
      </c>
      <c r="AF737" s="117" t="b">
        <f t="shared" si="8"/>
        <v>0</v>
      </c>
      <c r="AG737" s="126" t="b">
        <f t="shared" si="9"/>
        <v>0</v>
      </c>
      <c r="AH737" s="148"/>
      <c r="AI737" s="150"/>
      <c r="AJ737" s="146"/>
      <c r="AK737" s="83" t="str">
        <f t="shared" si="10"/>
        <v>Negative</v>
      </c>
      <c r="AL737" s="147"/>
      <c r="AM737" s="83" t="s">
        <v>280</v>
      </c>
      <c r="AN737" s="83" t="s">
        <v>352</v>
      </c>
      <c r="AO737" s="83" t="str">
        <f>IFERROR(__xludf.DUMMYFUNCTION("IF($AG737, ""DELETED"",TRIM(JOIN("" "",D737:E737)))"),"")</f>
        <v/>
      </c>
      <c r="AP737" s="83" t="str">
        <f t="shared" ref="AP737:AQ737" si="761">IF($AG737, "DELETED", TRIM(CONCATENATE(F737,I737,U737)))</f>
        <v/>
      </c>
      <c r="AQ737" s="83" t="str">
        <f t="shared" si="761"/>
        <v/>
      </c>
      <c r="AR737" s="83" t="str">
        <f>IFERROR(__xludf.DUMMYFUNCTION("IF($AG737, ""DELETED"", TRIM(JOIN("" "",AP737,AQ737)))"),"")</f>
        <v/>
      </c>
      <c r="AS737" s="127"/>
      <c r="AT737" s="128" t="b">
        <f t="shared" si="12"/>
        <v>0</v>
      </c>
      <c r="AU737" s="128" t="str">
        <f t="shared" si="13"/>
        <v/>
      </c>
      <c r="AV737" s="128" t="str">
        <f t="shared" si="14"/>
        <v/>
      </c>
      <c r="AW737" s="128" t="str">
        <f t="shared" si="15"/>
        <v/>
      </c>
      <c r="AX737" s="129" t="str">
        <f t="shared" si="16"/>
        <v/>
      </c>
      <c r="AY737" s="143"/>
      <c r="AZ737" s="130"/>
      <c r="BA737" s="131" t="str">
        <f t="shared" si="17"/>
        <v/>
      </c>
      <c r="BB737" s="143"/>
      <c r="BC737" s="143"/>
      <c r="BD737" s="132"/>
      <c r="BE737" s="141"/>
      <c r="BF737" s="134" t="str">
        <f t="shared" si="18"/>
        <v/>
      </c>
      <c r="BG737" s="135" t="str">
        <f t="shared" si="19"/>
        <v>FLB3606__44544_0.165115740740741___Negative_44544_0.472650462962963_</v>
      </c>
      <c r="BH737" s="136" t="str">
        <f t="shared" si="20"/>
        <v/>
      </c>
      <c r="BI737" s="141" t="s">
        <v>1883</v>
      </c>
      <c r="BJ737" s="137" t="str">
        <f t="shared" si="21"/>
        <v>PA9490X</v>
      </c>
      <c r="BK737" s="138" t="b">
        <f t="shared" si="22"/>
        <v>0</v>
      </c>
      <c r="BL737" s="137" t="str">
        <f t="shared" si="23"/>
        <v/>
      </c>
      <c r="BM737" s="132"/>
      <c r="BN737" s="8" t="b">
        <f t="shared" si="24"/>
        <v>1</v>
      </c>
      <c r="BO737" s="139" t="b">
        <f t="shared" si="25"/>
        <v>0</v>
      </c>
      <c r="BP737" s="140" t="b">
        <f t="shared" si="26"/>
        <v>1</v>
      </c>
      <c r="BQ737" s="4"/>
      <c r="BR737" s="4" t="str">
        <f t="shared" si="27"/>
        <v/>
      </c>
      <c r="BS737" s="4"/>
      <c r="BT737" s="4"/>
    </row>
    <row r="738">
      <c r="A738" s="4" t="s">
        <v>1884</v>
      </c>
      <c r="B738" s="144">
        <v>44544.0</v>
      </c>
      <c r="C738" s="115">
        <v>0.16633101851851853</v>
      </c>
      <c r="D738" s="4"/>
      <c r="E738" s="143"/>
      <c r="F738" s="4"/>
      <c r="G738" s="4"/>
      <c r="H738" s="151"/>
      <c r="I738" s="4"/>
      <c r="J738" s="4"/>
      <c r="K738" s="4" t="s">
        <v>622</v>
      </c>
      <c r="L738" s="145">
        <v>44544.0</v>
      </c>
      <c r="M738" s="115">
        <v>0.472650462962963</v>
      </c>
      <c r="N738" s="4"/>
      <c r="O738" s="4"/>
      <c r="P738" s="116" t="b">
        <f>IFNA(IF(VLOOKUP($A738,'Add from APT'!$AA$2:$AC808,3,FALSE)&gt;0,TRUE,FALSE),"ER - NOT IN APT")</f>
        <v>0</v>
      </c>
      <c r="Q738" s="82" t="str">
        <f>IF(ISLOGICAL(P738),IF(P738,"ER - REPS IN APT", IFNA(VLOOKUP($A738,RAW_APT!$A$3:$M808,7,FALSE),"ER - NOT IN APT")),P738)</f>
        <v>Result</v>
      </c>
      <c r="R738" s="117" t="b">
        <f t="shared" si="2"/>
        <v>1</v>
      </c>
      <c r="S738" s="116">
        <f t="shared" si="3"/>
        <v>1</v>
      </c>
      <c r="T738" s="146"/>
      <c r="U738" s="147"/>
      <c r="V738" s="147"/>
      <c r="W738" s="147"/>
      <c r="X738" s="120" t="b">
        <f t="shared" si="4"/>
        <v>0</v>
      </c>
      <c r="Y738" s="121" t="b">
        <v>0</v>
      </c>
      <c r="Z738" s="122" t="str">
        <f t="shared" si="5"/>
        <v/>
      </c>
      <c r="AA738" s="122" t="b">
        <f t="shared" si="6"/>
        <v>0</v>
      </c>
      <c r="AB738" s="147" t="b">
        <v>0</v>
      </c>
      <c r="AC738" s="148">
        <v>27.0</v>
      </c>
      <c r="AD738" s="149" t="b">
        <v>0</v>
      </c>
      <c r="AE738" s="125" t="str">
        <f t="shared" si="7"/>
        <v/>
      </c>
      <c r="AF738" s="117" t="b">
        <f t="shared" si="8"/>
        <v>0</v>
      </c>
      <c r="AG738" s="126" t="b">
        <f t="shared" si="9"/>
        <v>0</v>
      </c>
      <c r="AH738" s="148"/>
      <c r="AI738" s="150"/>
      <c r="AJ738" s="146"/>
      <c r="AK738" s="83" t="str">
        <f t="shared" si="10"/>
        <v>Negative</v>
      </c>
      <c r="AL738" s="147"/>
      <c r="AM738" s="83" t="s">
        <v>280</v>
      </c>
      <c r="AN738" s="83" t="s">
        <v>426</v>
      </c>
      <c r="AO738" s="83" t="str">
        <f>IFERROR(__xludf.DUMMYFUNCTION("IF($AG738, ""DELETED"",TRIM(JOIN("" "",D738:E738)))"),"")</f>
        <v/>
      </c>
      <c r="AP738" s="83" t="str">
        <f t="shared" ref="AP738:AQ738" si="762">IF($AG738, "DELETED", TRIM(CONCATENATE(F738,I738,U738)))</f>
        <v/>
      </c>
      <c r="AQ738" s="83" t="str">
        <f t="shared" si="762"/>
        <v/>
      </c>
      <c r="AR738" s="83" t="str">
        <f>IFERROR(__xludf.DUMMYFUNCTION("IF($AG738, ""DELETED"", TRIM(JOIN("" "",AP738,AQ738)))"),"")</f>
        <v/>
      </c>
      <c r="AS738" s="127"/>
      <c r="AT738" s="128" t="b">
        <f t="shared" si="12"/>
        <v>0</v>
      </c>
      <c r="AU738" s="128" t="str">
        <f t="shared" si="13"/>
        <v/>
      </c>
      <c r="AV738" s="128" t="str">
        <f t="shared" si="14"/>
        <v/>
      </c>
      <c r="AW738" s="128" t="str">
        <f t="shared" si="15"/>
        <v/>
      </c>
      <c r="AX738" s="129" t="str">
        <f t="shared" si="16"/>
        <v/>
      </c>
      <c r="AY738" s="143"/>
      <c r="AZ738" s="130"/>
      <c r="BA738" s="131" t="str">
        <f t="shared" si="17"/>
        <v/>
      </c>
      <c r="BB738" s="143"/>
      <c r="BC738" s="143"/>
      <c r="BD738" s="132"/>
      <c r="BE738" s="141"/>
      <c r="BF738" s="134" t="str">
        <f t="shared" si="18"/>
        <v/>
      </c>
      <c r="BG738" s="135" t="str">
        <f t="shared" si="19"/>
        <v>FLB3388__44544_0.166331018518519___Negative_44544_0.472650462962963_</v>
      </c>
      <c r="BH738" s="136" t="str">
        <f t="shared" si="20"/>
        <v/>
      </c>
      <c r="BI738" s="141" t="s">
        <v>1885</v>
      </c>
      <c r="BJ738" s="137" t="str">
        <f t="shared" si="21"/>
        <v>PA9493</v>
      </c>
      <c r="BK738" s="138" t="b">
        <f t="shared" si="22"/>
        <v>0</v>
      </c>
      <c r="BL738" s="137" t="str">
        <f t="shared" si="23"/>
        <v/>
      </c>
      <c r="BM738" s="132"/>
      <c r="BN738" s="8" t="b">
        <f t="shared" si="24"/>
        <v>1</v>
      </c>
      <c r="BO738" s="139" t="b">
        <f t="shared" si="25"/>
        <v>0</v>
      </c>
      <c r="BP738" s="140" t="b">
        <f t="shared" si="26"/>
        <v>1</v>
      </c>
      <c r="BQ738" s="4"/>
      <c r="BR738" s="4" t="str">
        <f t="shared" si="27"/>
        <v/>
      </c>
      <c r="BS738" s="4"/>
      <c r="BT738" s="4"/>
    </row>
    <row r="739">
      <c r="A739" s="143" t="s">
        <v>1886</v>
      </c>
      <c r="B739" s="144">
        <v>44544.0</v>
      </c>
      <c r="C739" s="115">
        <v>0.1673726851851852</v>
      </c>
      <c r="D739" s="4"/>
      <c r="E739" s="143"/>
      <c r="F739" s="149"/>
      <c r="G739" s="147"/>
      <c r="H739" s="151"/>
      <c r="I739" s="4"/>
      <c r="J739" s="4"/>
      <c r="K739" s="4" t="s">
        <v>622</v>
      </c>
      <c r="L739" s="145">
        <v>44544.0</v>
      </c>
      <c r="M739" s="115">
        <v>0.472650462962963</v>
      </c>
      <c r="N739" s="151"/>
      <c r="O739" s="4"/>
      <c r="P739" s="116" t="b">
        <f>IFNA(IF(VLOOKUP($A739,'Add from APT'!$AA$2:$AC808,3,FALSE)&gt;0,TRUE,FALSE),"ER - NOT IN APT")</f>
        <v>0</v>
      </c>
      <c r="Q739" s="82" t="str">
        <f>IF(ISLOGICAL(P739),IF(P739,"ER - REPS IN APT", IFNA(VLOOKUP($A739,RAW_APT!$A$3:$M808,7,FALSE),"ER - NOT IN APT")),P739)</f>
        <v>Result</v>
      </c>
      <c r="R739" s="117" t="b">
        <f t="shared" si="2"/>
        <v>1</v>
      </c>
      <c r="S739" s="116">
        <f t="shared" si="3"/>
        <v>1</v>
      </c>
      <c r="T739" s="148">
        <v>0.0</v>
      </c>
      <c r="U739" s="149"/>
      <c r="V739" s="147"/>
      <c r="W739" s="147"/>
      <c r="X739" s="120" t="b">
        <f t="shared" si="4"/>
        <v>0</v>
      </c>
      <c r="Y739" s="121" t="b">
        <v>0</v>
      </c>
      <c r="Z739" s="122" t="str">
        <f t="shared" si="5"/>
        <v/>
      </c>
      <c r="AA739" s="122" t="b">
        <f t="shared" si="6"/>
        <v>0</v>
      </c>
      <c r="AB739" s="147" t="b">
        <v>0</v>
      </c>
      <c r="AC739" s="148">
        <v>485.0</v>
      </c>
      <c r="AD739" s="149" t="b">
        <v>1</v>
      </c>
      <c r="AE739" s="125" t="str">
        <f t="shared" si="7"/>
        <v/>
      </c>
      <c r="AF739" s="117" t="b">
        <f t="shared" si="8"/>
        <v>0</v>
      </c>
      <c r="AG739" s="126" t="b">
        <f t="shared" si="9"/>
        <v>0</v>
      </c>
      <c r="AH739" s="148"/>
      <c r="AI739" s="150"/>
      <c r="AJ739" s="146"/>
      <c r="AK739" s="83" t="str">
        <f t="shared" si="10"/>
        <v>Negative</v>
      </c>
      <c r="AL739" s="147"/>
      <c r="AM739" s="83" t="s">
        <v>280</v>
      </c>
      <c r="AN739" s="83" t="s">
        <v>1081</v>
      </c>
      <c r="AO739" s="83" t="str">
        <f>IFERROR(__xludf.DUMMYFUNCTION("IF($AG739, ""DELETED"",TRIM(JOIN("" "",D739:E739)))"),"")</f>
        <v/>
      </c>
      <c r="AP739" s="83" t="str">
        <f t="shared" ref="AP739:AQ739" si="763">IF($AG739, "DELETED", TRIM(CONCATENATE(F739,I739,U739)))</f>
        <v/>
      </c>
      <c r="AQ739" s="83" t="str">
        <f t="shared" si="763"/>
        <v/>
      </c>
      <c r="AR739" s="83" t="str">
        <f>IFERROR(__xludf.DUMMYFUNCTION("IF($AG739, ""DELETED"", TRIM(JOIN("" "",AP739,AQ739)))"),"")</f>
        <v/>
      </c>
      <c r="AS739" s="127"/>
      <c r="AT739" s="128" t="b">
        <f t="shared" si="12"/>
        <v>0</v>
      </c>
      <c r="AU739" s="128" t="str">
        <f t="shared" si="13"/>
        <v/>
      </c>
      <c r="AV739" s="128" t="str">
        <f t="shared" si="14"/>
        <v/>
      </c>
      <c r="AW739" s="128" t="str">
        <f t="shared" si="15"/>
        <v/>
      </c>
      <c r="AX739" s="129" t="str">
        <f t="shared" si="16"/>
        <v/>
      </c>
      <c r="AY739" s="143"/>
      <c r="AZ739" s="130"/>
      <c r="BA739" s="131" t="str">
        <f t="shared" si="17"/>
        <v/>
      </c>
      <c r="BB739" s="143"/>
      <c r="BC739" s="143"/>
      <c r="BD739" s="132"/>
      <c r="BE739" s="141"/>
      <c r="BF739" s="134" t="str">
        <f t="shared" si="18"/>
        <v/>
      </c>
      <c r="BG739" s="135" t="str">
        <f t="shared" si="19"/>
        <v>FLB3447__44544_0.167372685185185___Negative_44544_0.472650462962963_</v>
      </c>
      <c r="BH739" s="136" t="str">
        <f t="shared" si="20"/>
        <v/>
      </c>
      <c r="BI739" s="141" t="s">
        <v>1887</v>
      </c>
      <c r="BJ739" s="137" t="str">
        <f t="shared" si="21"/>
        <v>PA9494</v>
      </c>
      <c r="BK739" s="138" t="b">
        <f t="shared" si="22"/>
        <v>0</v>
      </c>
      <c r="BL739" s="137" t="str">
        <f t="shared" si="23"/>
        <v/>
      </c>
      <c r="BM739" s="132"/>
      <c r="BN739" s="8" t="b">
        <f t="shared" si="24"/>
        <v>1</v>
      </c>
      <c r="BO739" s="139" t="b">
        <f t="shared" si="25"/>
        <v>0</v>
      </c>
      <c r="BP739" s="140" t="b">
        <f t="shared" si="26"/>
        <v>1</v>
      </c>
      <c r="BQ739" s="4"/>
      <c r="BR739" s="4" t="str">
        <f t="shared" si="27"/>
        <v/>
      </c>
      <c r="BS739" s="4"/>
      <c r="BT739" s="4"/>
    </row>
    <row r="740">
      <c r="A740" s="143" t="s">
        <v>1888</v>
      </c>
      <c r="B740" s="144">
        <v>44544.0</v>
      </c>
      <c r="C740" s="115">
        <v>0.16783564814814814</v>
      </c>
      <c r="D740" s="4"/>
      <c r="E740" s="143"/>
      <c r="F740" s="149"/>
      <c r="G740" s="147"/>
      <c r="H740" s="151"/>
      <c r="I740" s="4"/>
      <c r="J740" s="4"/>
      <c r="K740" s="4" t="s">
        <v>622</v>
      </c>
      <c r="L740" s="145">
        <v>44544.0</v>
      </c>
      <c r="M740" s="115">
        <v>0.472650462962963</v>
      </c>
      <c r="N740" s="4"/>
      <c r="O740" s="4"/>
      <c r="P740" s="116" t="b">
        <f>IFNA(IF(VLOOKUP($A740,'Add from APT'!$AA$2:$AC808,3,FALSE)&gt;0,TRUE,FALSE),"ER - NOT IN APT")</f>
        <v>0</v>
      </c>
      <c r="Q740" s="82" t="str">
        <f>IF(ISLOGICAL(P740),IF(P740,"ER - REPS IN APT", IFNA(VLOOKUP($A740,RAW_APT!$A$3:$M808,7,FALSE),"ER - NOT IN APT")),P740)</f>
        <v>Result</v>
      </c>
      <c r="R740" s="117" t="b">
        <f t="shared" si="2"/>
        <v>1</v>
      </c>
      <c r="S740" s="116">
        <f t="shared" si="3"/>
        <v>1</v>
      </c>
      <c r="T740" s="148">
        <v>0.0</v>
      </c>
      <c r="U740" s="149"/>
      <c r="V740" s="147"/>
      <c r="W740" s="147"/>
      <c r="X740" s="120" t="b">
        <f t="shared" si="4"/>
        <v>0</v>
      </c>
      <c r="Y740" s="121" t="b">
        <v>0</v>
      </c>
      <c r="Z740" s="122" t="str">
        <f t="shared" si="5"/>
        <v/>
      </c>
      <c r="AA740" s="122" t="b">
        <f t="shared" si="6"/>
        <v>0</v>
      </c>
      <c r="AB740" s="147" t="b">
        <v>0</v>
      </c>
      <c r="AC740" s="148">
        <v>484.0</v>
      </c>
      <c r="AD740" s="149" t="b">
        <v>1</v>
      </c>
      <c r="AE740" s="125" t="str">
        <f t="shared" si="7"/>
        <v/>
      </c>
      <c r="AF740" s="117" t="b">
        <f t="shared" si="8"/>
        <v>0</v>
      </c>
      <c r="AG740" s="126" t="b">
        <f t="shared" si="9"/>
        <v>0</v>
      </c>
      <c r="AH740" s="148"/>
      <c r="AI740" s="150"/>
      <c r="AJ740" s="146"/>
      <c r="AK740" s="83" t="str">
        <f t="shared" si="10"/>
        <v>Negative</v>
      </c>
      <c r="AL740" s="147"/>
      <c r="AM740" s="83" t="s">
        <v>280</v>
      </c>
      <c r="AN740" s="83" t="s">
        <v>1001</v>
      </c>
      <c r="AO740" s="83" t="str">
        <f>IFERROR(__xludf.DUMMYFUNCTION("IF($AG740, ""DELETED"",TRIM(JOIN("" "",D740:E740)))"),"")</f>
        <v/>
      </c>
      <c r="AP740" s="83" t="str">
        <f t="shared" ref="AP740:AQ740" si="764">IF($AG740, "DELETED", TRIM(CONCATENATE(F740,I740,U740)))</f>
        <v/>
      </c>
      <c r="AQ740" s="83" t="str">
        <f t="shared" si="764"/>
        <v/>
      </c>
      <c r="AR740" s="83" t="str">
        <f>IFERROR(__xludf.DUMMYFUNCTION("IF($AG740, ""DELETED"", TRIM(JOIN("" "",AP740,AQ740)))"),"")</f>
        <v/>
      </c>
      <c r="AS740" s="127"/>
      <c r="AT740" s="128" t="b">
        <f t="shared" si="12"/>
        <v>0</v>
      </c>
      <c r="AU740" s="128" t="str">
        <f t="shared" si="13"/>
        <v/>
      </c>
      <c r="AV740" s="128" t="str">
        <f t="shared" si="14"/>
        <v/>
      </c>
      <c r="AW740" s="128" t="str">
        <f t="shared" si="15"/>
        <v/>
      </c>
      <c r="AX740" s="129" t="str">
        <f t="shared" si="16"/>
        <v/>
      </c>
      <c r="AY740" s="143"/>
      <c r="AZ740" s="130"/>
      <c r="BA740" s="131" t="str">
        <f t="shared" si="17"/>
        <v/>
      </c>
      <c r="BB740" s="143"/>
      <c r="BC740" s="143"/>
      <c r="BD740" s="132"/>
      <c r="BE740" s="141"/>
      <c r="BF740" s="134" t="str">
        <f t="shared" si="18"/>
        <v/>
      </c>
      <c r="BG740" s="135" t="str">
        <f t="shared" si="19"/>
        <v>FLB3792__44544_0.167835648148148___Negative_44544_0.472650462962963_</v>
      </c>
      <c r="BH740" s="136" t="str">
        <f t="shared" si="20"/>
        <v/>
      </c>
      <c r="BI740" s="141" t="s">
        <v>1889</v>
      </c>
      <c r="BJ740" s="137" t="str">
        <f t="shared" si="21"/>
        <v>PA9499</v>
      </c>
      <c r="BK740" s="138" t="b">
        <f t="shared" si="22"/>
        <v>0</v>
      </c>
      <c r="BL740" s="137" t="str">
        <f t="shared" si="23"/>
        <v/>
      </c>
      <c r="BM740" s="132"/>
      <c r="BN740" s="8" t="b">
        <f t="shared" si="24"/>
        <v>1</v>
      </c>
      <c r="BO740" s="139" t="b">
        <f t="shared" si="25"/>
        <v>0</v>
      </c>
      <c r="BP740" s="140" t="b">
        <f t="shared" si="26"/>
        <v>1</v>
      </c>
      <c r="BQ740" s="4"/>
      <c r="BR740" s="4" t="str">
        <f t="shared" si="27"/>
        <v/>
      </c>
      <c r="BS740" s="4"/>
      <c r="BT740" s="4"/>
    </row>
    <row r="741">
      <c r="A741" s="143" t="s">
        <v>1890</v>
      </c>
      <c r="B741" s="144">
        <v>44544.0</v>
      </c>
      <c r="C741" s="115">
        <v>0.16854166666666667</v>
      </c>
      <c r="D741" s="4"/>
      <c r="E741" s="143"/>
      <c r="F741" s="149"/>
      <c r="G741" s="147"/>
      <c r="K741" s="4" t="s">
        <v>622</v>
      </c>
      <c r="L741" s="145">
        <v>44544.0</v>
      </c>
      <c r="M741" s="115">
        <v>0.472650462962963</v>
      </c>
      <c r="N741" s="4"/>
      <c r="O741" s="4"/>
      <c r="P741" s="116" t="b">
        <f>IFNA(IF(VLOOKUP($A741,'Add from APT'!$AA$2:$AC808,3,FALSE)&gt;0,TRUE,FALSE),"ER - NOT IN APT")</f>
        <v>0</v>
      </c>
      <c r="Q741" s="82" t="str">
        <f>IF(ISLOGICAL(P741),IF(P741,"ER - REPS IN APT", IFNA(VLOOKUP($A741,RAW_APT!$A$3:$M808,7,FALSE),"ER - NOT IN APT")),P741)</f>
        <v>Result</v>
      </c>
      <c r="R741" s="117" t="b">
        <f t="shared" si="2"/>
        <v>1</v>
      </c>
      <c r="S741" s="116">
        <f t="shared" si="3"/>
        <v>1</v>
      </c>
      <c r="T741" s="148">
        <v>0.0</v>
      </c>
      <c r="U741" s="149"/>
      <c r="V741" s="147"/>
      <c r="W741" s="147"/>
      <c r="X741" s="120" t="b">
        <f t="shared" si="4"/>
        <v>0</v>
      </c>
      <c r="Y741" s="121" t="b">
        <v>0</v>
      </c>
      <c r="Z741" s="122" t="str">
        <f t="shared" si="5"/>
        <v/>
      </c>
      <c r="AA741" s="122" t="b">
        <f t="shared" si="6"/>
        <v>0</v>
      </c>
      <c r="AB741" s="147" t="b">
        <v>0</v>
      </c>
      <c r="AC741" s="148">
        <v>483.0</v>
      </c>
      <c r="AD741" s="149" t="b">
        <v>1</v>
      </c>
      <c r="AE741" s="125" t="str">
        <f t="shared" si="7"/>
        <v/>
      </c>
      <c r="AF741" s="117" t="b">
        <f t="shared" si="8"/>
        <v>0</v>
      </c>
      <c r="AG741" s="126" t="b">
        <f t="shared" si="9"/>
        <v>0</v>
      </c>
      <c r="AH741" s="148"/>
      <c r="AI741" s="150"/>
      <c r="AJ741" s="146"/>
      <c r="AK741" s="83" t="str">
        <f t="shared" si="10"/>
        <v>Negative</v>
      </c>
      <c r="AL741" s="147"/>
      <c r="AM741" s="83" t="s">
        <v>280</v>
      </c>
      <c r="AN741" s="83" t="s">
        <v>1415</v>
      </c>
      <c r="AO741" s="83" t="str">
        <f>IFERROR(__xludf.DUMMYFUNCTION("IF($AG741, ""DELETED"",TRIM(JOIN("" "",D741:E741)))"),"")</f>
        <v/>
      </c>
      <c r="AP741" s="83" t="str">
        <f t="shared" ref="AP741:AQ741" si="765">IF($AG741, "DELETED", TRIM(CONCATENATE(F741,I741,U741)))</f>
        <v/>
      </c>
      <c r="AQ741" s="83" t="str">
        <f t="shared" si="765"/>
        <v/>
      </c>
      <c r="AR741" s="83" t="str">
        <f>IFERROR(__xludf.DUMMYFUNCTION("IF($AG741, ""DELETED"", TRIM(JOIN("" "",AP741,AQ741)))"),"")</f>
        <v/>
      </c>
      <c r="AS741" s="127"/>
      <c r="AT741" s="128" t="b">
        <f t="shared" si="12"/>
        <v>0</v>
      </c>
      <c r="AU741" s="128" t="str">
        <f t="shared" si="13"/>
        <v/>
      </c>
      <c r="AV741" s="128" t="str">
        <f t="shared" si="14"/>
        <v/>
      </c>
      <c r="AW741" s="128" t="str">
        <f t="shared" si="15"/>
        <v/>
      </c>
      <c r="AX741" s="129" t="str">
        <f t="shared" si="16"/>
        <v/>
      </c>
      <c r="AY741" s="143"/>
      <c r="AZ741" s="130"/>
      <c r="BA741" s="131" t="str">
        <f t="shared" si="17"/>
        <v/>
      </c>
      <c r="BB741" s="143"/>
      <c r="BC741" s="143"/>
      <c r="BD741" s="132"/>
      <c r="BE741" s="141"/>
      <c r="BF741" s="134" t="str">
        <f t="shared" si="18"/>
        <v/>
      </c>
      <c r="BG741" s="135" t="str">
        <f t="shared" si="19"/>
        <v>FLB3768__44544_0.168541666666667___Negative_44544_0.472650462962963_</v>
      </c>
      <c r="BH741" s="136" t="str">
        <f t="shared" si="20"/>
        <v/>
      </c>
      <c r="BI741" s="141" t="s">
        <v>1891</v>
      </c>
      <c r="BJ741" s="137" t="str">
        <f t="shared" si="21"/>
        <v>PA9501</v>
      </c>
      <c r="BK741" s="138" t="b">
        <f t="shared" si="22"/>
        <v>0</v>
      </c>
      <c r="BL741" s="137" t="str">
        <f t="shared" si="23"/>
        <v/>
      </c>
      <c r="BM741" s="132"/>
      <c r="BN741" s="8" t="b">
        <f t="shared" si="24"/>
        <v>1</v>
      </c>
      <c r="BO741" s="139" t="b">
        <f t="shared" si="25"/>
        <v>0</v>
      </c>
      <c r="BP741" s="140" t="b">
        <f t="shared" si="26"/>
        <v>1</v>
      </c>
      <c r="BQ741" s="4"/>
      <c r="BR741" s="4" t="str">
        <f t="shared" si="27"/>
        <v/>
      </c>
      <c r="BS741" s="4"/>
      <c r="BT741" s="4"/>
    </row>
    <row r="742">
      <c r="A742" s="4" t="s">
        <v>1892</v>
      </c>
      <c r="B742" s="144">
        <v>44544.0</v>
      </c>
      <c r="C742" s="115">
        <v>0.1688310185185185</v>
      </c>
      <c r="D742" s="4"/>
      <c r="E742" s="143"/>
      <c r="F742" s="4"/>
      <c r="G742" s="4"/>
      <c r="H742" s="151"/>
      <c r="I742" s="4"/>
      <c r="J742" s="4"/>
      <c r="K742" s="4" t="s">
        <v>622</v>
      </c>
      <c r="L742" s="145">
        <v>44544.0</v>
      </c>
      <c r="M742" s="115">
        <v>0.472650462962963</v>
      </c>
      <c r="N742" s="4"/>
      <c r="O742" s="4"/>
      <c r="P742" s="116" t="b">
        <f>IFNA(IF(VLOOKUP($A742,'Add from APT'!$AA$2:$AC808,3,FALSE)&gt;0,TRUE,FALSE),"ER - NOT IN APT")</f>
        <v>0</v>
      </c>
      <c r="Q742" s="82" t="str">
        <f>IF(ISLOGICAL(P742),IF(P742,"ER - REPS IN APT", IFNA(VLOOKUP($A742,RAW_APT!$A$3:$M808,7,FALSE),"ER - NOT IN APT")),P742)</f>
        <v>Result</v>
      </c>
      <c r="R742" s="117" t="b">
        <f t="shared" si="2"/>
        <v>1</v>
      </c>
      <c r="S742" s="116">
        <f t="shared" si="3"/>
        <v>1</v>
      </c>
      <c r="T742" s="146"/>
      <c r="U742" s="147"/>
      <c r="V742" s="147"/>
      <c r="W742" s="147"/>
      <c r="X742" s="120" t="b">
        <f t="shared" si="4"/>
        <v>0</v>
      </c>
      <c r="Y742" s="121" t="b">
        <v>0</v>
      </c>
      <c r="Z742" s="122" t="str">
        <f t="shared" si="5"/>
        <v/>
      </c>
      <c r="AA742" s="122" t="b">
        <f t="shared" si="6"/>
        <v>0</v>
      </c>
      <c r="AB742" s="147" t="b">
        <v>0</v>
      </c>
      <c r="AC742" s="148">
        <v>26.0</v>
      </c>
      <c r="AD742" s="149" t="b">
        <v>0</v>
      </c>
      <c r="AE742" s="125" t="str">
        <f t="shared" si="7"/>
        <v/>
      </c>
      <c r="AF742" s="117" t="b">
        <f t="shared" si="8"/>
        <v>0</v>
      </c>
      <c r="AG742" s="126" t="b">
        <f t="shared" si="9"/>
        <v>0</v>
      </c>
      <c r="AH742" s="148"/>
      <c r="AI742" s="150"/>
      <c r="AJ742" s="146"/>
      <c r="AK742" s="83" t="str">
        <f t="shared" si="10"/>
        <v>Negative</v>
      </c>
      <c r="AL742" s="147"/>
      <c r="AM742" s="83" t="s">
        <v>280</v>
      </c>
      <c r="AN742" s="83" t="s">
        <v>287</v>
      </c>
      <c r="AO742" s="83" t="str">
        <f>IFERROR(__xludf.DUMMYFUNCTION("IF($AG742, ""DELETED"",TRIM(JOIN("" "",D742:E742)))"),"")</f>
        <v/>
      </c>
      <c r="AP742" s="83" t="str">
        <f t="shared" ref="AP742:AQ742" si="766">IF($AG742, "DELETED", TRIM(CONCATENATE(F742,I742,U742)))</f>
        <v/>
      </c>
      <c r="AQ742" s="83" t="str">
        <f t="shared" si="766"/>
        <v/>
      </c>
      <c r="AR742" s="83" t="str">
        <f>IFERROR(__xludf.DUMMYFUNCTION("IF($AG742, ""DELETED"", TRIM(JOIN("" "",AP742,AQ742)))"),"")</f>
        <v/>
      </c>
      <c r="AS742" s="127"/>
      <c r="AT742" s="128" t="b">
        <f t="shared" si="12"/>
        <v>0</v>
      </c>
      <c r="AU742" s="128" t="str">
        <f t="shared" si="13"/>
        <v/>
      </c>
      <c r="AV742" s="128" t="str">
        <f t="shared" si="14"/>
        <v/>
      </c>
      <c r="AW742" s="128" t="str">
        <f t="shared" si="15"/>
        <v/>
      </c>
      <c r="AX742" s="129" t="str">
        <f t="shared" si="16"/>
        <v/>
      </c>
      <c r="AY742" s="143"/>
      <c r="AZ742" s="130"/>
      <c r="BA742" s="131" t="str">
        <f t="shared" si="17"/>
        <v/>
      </c>
      <c r="BB742" s="143"/>
      <c r="BC742" s="143"/>
      <c r="BD742" s="132"/>
      <c r="BE742" s="141"/>
      <c r="BF742" s="134" t="str">
        <f t="shared" si="18"/>
        <v/>
      </c>
      <c r="BG742" s="135" t="str">
        <f t="shared" si="19"/>
        <v>FLB3380__44544_0.168831018518519___Negative_44544_0.472650462962963_</v>
      </c>
      <c r="BH742" s="136" t="str">
        <f t="shared" si="20"/>
        <v/>
      </c>
      <c r="BI742" s="141" t="s">
        <v>1893</v>
      </c>
      <c r="BJ742" s="137" t="str">
        <f t="shared" si="21"/>
        <v>PA9503</v>
      </c>
      <c r="BK742" s="138" t="b">
        <f t="shared" si="22"/>
        <v>0</v>
      </c>
      <c r="BL742" s="137" t="str">
        <f t="shared" si="23"/>
        <v/>
      </c>
      <c r="BM742" s="132"/>
      <c r="BN742" s="8" t="b">
        <f t="shared" si="24"/>
        <v>1</v>
      </c>
      <c r="BO742" s="139" t="b">
        <f t="shared" si="25"/>
        <v>0</v>
      </c>
      <c r="BP742" s="140" t="b">
        <f t="shared" si="26"/>
        <v>1</v>
      </c>
      <c r="BQ742" s="4"/>
      <c r="BR742" s="4" t="str">
        <f t="shared" si="27"/>
        <v/>
      </c>
      <c r="BS742" s="4"/>
      <c r="BT742" s="4"/>
    </row>
    <row r="743">
      <c r="A743" s="143" t="s">
        <v>1894</v>
      </c>
      <c r="B743" s="144">
        <v>44544.0</v>
      </c>
      <c r="C743" s="115">
        <v>0.17024305555555555</v>
      </c>
      <c r="D743" s="4"/>
      <c r="E743" s="143"/>
      <c r="F743" s="149"/>
      <c r="G743" s="147"/>
      <c r="H743" s="151"/>
      <c r="I743" s="4"/>
      <c r="J743" s="4"/>
      <c r="K743" s="4" t="s">
        <v>622</v>
      </c>
      <c r="L743" s="145">
        <v>44544.0</v>
      </c>
      <c r="M743" s="115">
        <v>0.472650462962963</v>
      </c>
      <c r="N743" s="4"/>
      <c r="O743" s="4"/>
      <c r="P743" s="116" t="b">
        <f>IFNA(IF(VLOOKUP($A743,'Add from APT'!$AA$2:$AC808,3,FALSE)&gt;0,TRUE,FALSE),"ER - NOT IN APT")</f>
        <v>0</v>
      </c>
      <c r="Q743" s="82" t="str">
        <f>IF(ISLOGICAL(P743),IF(P743,"ER - REPS IN APT", IFNA(VLOOKUP($A743,RAW_APT!$A$3:$M808,7,FALSE),"ER - NOT IN APT")),P743)</f>
        <v>Result</v>
      </c>
      <c r="R743" s="117" t="b">
        <f t="shared" si="2"/>
        <v>1</v>
      </c>
      <c r="S743" s="116">
        <f t="shared" si="3"/>
        <v>1</v>
      </c>
      <c r="T743" s="148">
        <v>0.0</v>
      </c>
      <c r="U743" s="149"/>
      <c r="V743" s="147"/>
      <c r="W743" s="147"/>
      <c r="X743" s="120" t="b">
        <f t="shared" si="4"/>
        <v>0</v>
      </c>
      <c r="Y743" s="121" t="b">
        <v>0</v>
      </c>
      <c r="Z743" s="122" t="str">
        <f t="shared" si="5"/>
        <v/>
      </c>
      <c r="AA743" s="122" t="b">
        <f t="shared" si="6"/>
        <v>0</v>
      </c>
      <c r="AB743" s="147" t="b">
        <v>0</v>
      </c>
      <c r="AC743" s="148">
        <v>482.0</v>
      </c>
      <c r="AD743" s="149" t="b">
        <v>1</v>
      </c>
      <c r="AE743" s="125" t="str">
        <f t="shared" si="7"/>
        <v/>
      </c>
      <c r="AF743" s="117" t="b">
        <f t="shared" si="8"/>
        <v>0</v>
      </c>
      <c r="AG743" s="126" t="b">
        <f t="shared" si="9"/>
        <v>0</v>
      </c>
      <c r="AH743" s="148"/>
      <c r="AI743" s="150"/>
      <c r="AJ743" s="146"/>
      <c r="AK743" s="83" t="str">
        <f t="shared" si="10"/>
        <v>Negative</v>
      </c>
      <c r="AL743" s="147"/>
      <c r="AM743" s="83" t="s">
        <v>280</v>
      </c>
      <c r="AN743" s="83" t="s">
        <v>1895</v>
      </c>
      <c r="AO743" s="83" t="str">
        <f>IFERROR(__xludf.DUMMYFUNCTION("IF($AG743, ""DELETED"",TRIM(JOIN("" "",D743:E743)))"),"")</f>
        <v/>
      </c>
      <c r="AP743" s="83" t="str">
        <f t="shared" ref="AP743:AQ743" si="767">IF($AG743, "DELETED", TRIM(CONCATENATE(F743,I743,U743)))</f>
        <v/>
      </c>
      <c r="AQ743" s="83" t="str">
        <f t="shared" si="767"/>
        <v/>
      </c>
      <c r="AR743" s="83" t="str">
        <f>IFERROR(__xludf.DUMMYFUNCTION("IF($AG743, ""DELETED"", TRIM(JOIN("" "",AP743,AQ743)))"),"")</f>
        <v/>
      </c>
      <c r="AS743" s="127"/>
      <c r="AT743" s="128" t="b">
        <f t="shared" si="12"/>
        <v>0</v>
      </c>
      <c r="AU743" s="128" t="str">
        <f t="shared" si="13"/>
        <v/>
      </c>
      <c r="AV743" s="128" t="str">
        <f t="shared" si="14"/>
        <v/>
      </c>
      <c r="AW743" s="128" t="str">
        <f t="shared" si="15"/>
        <v/>
      </c>
      <c r="AX743" s="129" t="str">
        <f t="shared" si="16"/>
        <v/>
      </c>
      <c r="AY743" s="143"/>
      <c r="AZ743" s="130"/>
      <c r="BA743" s="131" t="str">
        <f t="shared" si="17"/>
        <v/>
      </c>
      <c r="BB743" s="143"/>
      <c r="BC743" s="143"/>
      <c r="BD743" s="132"/>
      <c r="BE743" s="141"/>
      <c r="BF743" s="134" t="str">
        <f t="shared" si="18"/>
        <v/>
      </c>
      <c r="BG743" s="135" t="str">
        <f t="shared" si="19"/>
        <v>FLB3390__44544_0.170243055555556___Negative_44544_0.472650462962963_</v>
      </c>
      <c r="BH743" s="136" t="str">
        <f t="shared" si="20"/>
        <v/>
      </c>
      <c r="BI743" s="141" t="s">
        <v>1896</v>
      </c>
      <c r="BJ743" s="137" t="str">
        <f t="shared" si="21"/>
        <v>PA9504</v>
      </c>
      <c r="BK743" s="138" t="b">
        <f t="shared" si="22"/>
        <v>0</v>
      </c>
      <c r="BL743" s="137" t="str">
        <f t="shared" si="23"/>
        <v/>
      </c>
      <c r="BM743" s="132"/>
      <c r="BN743" s="8" t="b">
        <f t="shared" si="24"/>
        <v>1</v>
      </c>
      <c r="BO743" s="139" t="b">
        <f t="shared" si="25"/>
        <v>0</v>
      </c>
      <c r="BP743" s="140" t="b">
        <f t="shared" si="26"/>
        <v>1</v>
      </c>
      <c r="BQ743" s="4"/>
      <c r="BR743" s="4" t="str">
        <f t="shared" si="27"/>
        <v/>
      </c>
      <c r="BS743" s="4"/>
      <c r="BT743" s="4"/>
    </row>
    <row r="744">
      <c r="A744" s="143" t="s">
        <v>1897</v>
      </c>
      <c r="B744" s="144">
        <v>44544.0</v>
      </c>
      <c r="C744" s="115">
        <v>0.1704513888888889</v>
      </c>
      <c r="D744" s="4"/>
      <c r="E744" s="143"/>
      <c r="F744" s="149"/>
      <c r="G744" s="147"/>
      <c r="H744" s="151"/>
      <c r="I744" s="4"/>
      <c r="J744" s="4"/>
      <c r="K744" s="4" t="s">
        <v>622</v>
      </c>
      <c r="L744" s="144">
        <v>44544.0</v>
      </c>
      <c r="M744" s="115">
        <v>0.472662037037037</v>
      </c>
      <c r="N744" s="4"/>
      <c r="O744" s="4"/>
      <c r="P744" s="116" t="b">
        <f>IFNA(IF(VLOOKUP($A744,'Add from APT'!$AA$2:$AC808,3,FALSE)&gt;0,TRUE,FALSE),"ER - NOT IN APT")</f>
        <v>0</v>
      </c>
      <c r="Q744" s="82" t="str">
        <f>IF(ISLOGICAL(P744),IF(P744,"ER - REPS IN APT", IFNA(VLOOKUP($A744,RAW_APT!$A$3:$M808,7,FALSE),"ER - NOT IN APT")),P744)</f>
        <v>Result</v>
      </c>
      <c r="R744" s="117" t="b">
        <f t="shared" si="2"/>
        <v>1</v>
      </c>
      <c r="S744" s="116">
        <f t="shared" si="3"/>
        <v>1</v>
      </c>
      <c r="T744" s="148">
        <v>0.0</v>
      </c>
      <c r="U744" s="149"/>
      <c r="V744" s="147"/>
      <c r="W744" s="147"/>
      <c r="X744" s="120" t="b">
        <f t="shared" si="4"/>
        <v>0</v>
      </c>
      <c r="Y744" s="121" t="b">
        <v>0</v>
      </c>
      <c r="Z744" s="122" t="str">
        <f t="shared" si="5"/>
        <v/>
      </c>
      <c r="AA744" s="122" t="b">
        <f t="shared" si="6"/>
        <v>0</v>
      </c>
      <c r="AB744" s="147" t="b">
        <v>0</v>
      </c>
      <c r="AC744" s="148">
        <v>481.0</v>
      </c>
      <c r="AD744" s="149" t="b">
        <v>1</v>
      </c>
      <c r="AE744" s="125">
        <f t="shared" si="7"/>
        <v>435.1833333</v>
      </c>
      <c r="AF744" s="117" t="b">
        <f t="shared" si="8"/>
        <v>0</v>
      </c>
      <c r="AG744" s="126" t="b">
        <f t="shared" si="9"/>
        <v>0</v>
      </c>
      <c r="AH744" s="148"/>
      <c r="AI744" s="150"/>
      <c r="AJ744" s="146"/>
      <c r="AK744" s="83" t="str">
        <f t="shared" si="10"/>
        <v>Negative</v>
      </c>
      <c r="AL744" s="147"/>
      <c r="AM744" s="83" t="s">
        <v>280</v>
      </c>
      <c r="AN744" s="83" t="s">
        <v>1025</v>
      </c>
      <c r="AO744" s="83" t="str">
        <f>IFERROR(__xludf.DUMMYFUNCTION("IF($AG744, ""DELETED"",TRIM(JOIN("" "",D744:E744)))"),"")</f>
        <v/>
      </c>
      <c r="AP744" s="83" t="str">
        <f t="shared" ref="AP744:AQ744" si="768">IF($AG744, "DELETED", TRIM(CONCATENATE(F744,I744,U744)))</f>
        <v/>
      </c>
      <c r="AQ744" s="83" t="str">
        <f t="shared" si="768"/>
        <v/>
      </c>
      <c r="AR744" s="83" t="str">
        <f>IFERROR(__xludf.DUMMYFUNCTION("IF($AG744, ""DELETED"", TRIM(JOIN("" "",AP744,AQ744)))"),"")</f>
        <v/>
      </c>
      <c r="AS744" s="127"/>
      <c r="AT744" s="128" t="b">
        <f t="shared" si="12"/>
        <v>0</v>
      </c>
      <c r="AU744" s="128" t="str">
        <f t="shared" si="13"/>
        <v/>
      </c>
      <c r="AV744" s="128" t="str">
        <f t="shared" si="14"/>
        <v/>
      </c>
      <c r="AW744" s="128" t="str">
        <f t="shared" si="15"/>
        <v/>
      </c>
      <c r="AX744" s="129" t="str">
        <f t="shared" si="16"/>
        <v/>
      </c>
      <c r="AY744" s="143"/>
      <c r="AZ744" s="130"/>
      <c r="BA744" s="131" t="str">
        <f t="shared" si="17"/>
        <v/>
      </c>
      <c r="BB744" s="143"/>
      <c r="BC744" s="143"/>
      <c r="BD744" s="132"/>
      <c r="BE744" s="141"/>
      <c r="BF744" s="134" t="str">
        <f t="shared" si="18"/>
        <v/>
      </c>
      <c r="BG744" s="135" t="str">
        <f t="shared" si="19"/>
        <v>FLB3756__44544_0.170451388888889___Negative_44544_0.472662037037037_</v>
      </c>
      <c r="BH744" s="136" t="str">
        <f t="shared" si="20"/>
        <v/>
      </c>
      <c r="BI744" s="141" t="s">
        <v>1898</v>
      </c>
      <c r="BJ744" s="137" t="str">
        <f t="shared" si="21"/>
        <v>PA9505</v>
      </c>
      <c r="BK744" s="138" t="b">
        <f t="shared" si="22"/>
        <v>0</v>
      </c>
      <c r="BL744" s="137" t="str">
        <f t="shared" si="23"/>
        <v/>
      </c>
      <c r="BM744" s="132"/>
      <c r="BN744" s="8" t="b">
        <f t="shared" si="24"/>
        <v>1</v>
      </c>
      <c r="BO744" s="139" t="b">
        <f t="shared" si="25"/>
        <v>0</v>
      </c>
      <c r="BP744" s="140" t="b">
        <f t="shared" si="26"/>
        <v>1</v>
      </c>
      <c r="BQ744" s="4"/>
      <c r="BR744" s="4" t="str">
        <f t="shared" si="27"/>
        <v/>
      </c>
      <c r="BS744" s="4"/>
      <c r="BT744" s="4"/>
    </row>
    <row r="745">
      <c r="A745" s="4" t="s">
        <v>1899</v>
      </c>
      <c r="B745" s="144">
        <v>44544.0</v>
      </c>
      <c r="C745" s="115">
        <v>0.17069444444444445</v>
      </c>
      <c r="D745" s="4"/>
      <c r="E745" s="143"/>
      <c r="F745" s="4"/>
      <c r="G745" s="4"/>
      <c r="H745" s="151"/>
      <c r="I745" s="4"/>
      <c r="J745" s="4"/>
      <c r="K745" s="4" t="s">
        <v>622</v>
      </c>
      <c r="L745" s="145">
        <v>44544.0</v>
      </c>
      <c r="M745" s="115">
        <v>0.472662037037037</v>
      </c>
      <c r="N745" s="4"/>
      <c r="O745" s="4"/>
      <c r="P745" s="116" t="b">
        <f>IFNA(IF(VLOOKUP($A745,'Add from APT'!$AA$2:$AC808,3,FALSE)&gt;0,TRUE,FALSE),"ER - NOT IN APT")</f>
        <v>0</v>
      </c>
      <c r="Q745" s="82" t="str">
        <f>IF(ISLOGICAL(P745),IF(P745,"ER - REPS IN APT", IFNA(VLOOKUP($A745,RAW_APT!$A$3:$M808,7,FALSE),"ER - NOT IN APT")),P745)</f>
        <v>Result</v>
      </c>
      <c r="R745" s="117" t="b">
        <f t="shared" si="2"/>
        <v>1</v>
      </c>
      <c r="S745" s="116">
        <f t="shared" si="3"/>
        <v>1</v>
      </c>
      <c r="T745" s="146"/>
      <c r="U745" s="147"/>
      <c r="V745" s="147"/>
      <c r="W745" s="147"/>
      <c r="X745" s="120" t="b">
        <f t="shared" si="4"/>
        <v>0</v>
      </c>
      <c r="Y745" s="121" t="b">
        <v>0</v>
      </c>
      <c r="Z745" s="122" t="str">
        <f t="shared" si="5"/>
        <v/>
      </c>
      <c r="AA745" s="122" t="b">
        <f t="shared" si="6"/>
        <v>0</v>
      </c>
      <c r="AB745" s="147" t="b">
        <v>0</v>
      </c>
      <c r="AC745" s="148">
        <v>25.0</v>
      </c>
      <c r="AD745" s="149" t="b">
        <v>0</v>
      </c>
      <c r="AE745" s="125" t="str">
        <f t="shared" si="7"/>
        <v/>
      </c>
      <c r="AF745" s="117" t="b">
        <f t="shared" si="8"/>
        <v>0</v>
      </c>
      <c r="AG745" s="126" t="b">
        <f t="shared" si="9"/>
        <v>0</v>
      </c>
      <c r="AH745" s="148"/>
      <c r="AI745" s="150"/>
      <c r="AJ745" s="146"/>
      <c r="AK745" s="83" t="str">
        <f t="shared" si="10"/>
        <v>Negative</v>
      </c>
      <c r="AL745" s="147"/>
      <c r="AM745" s="83" t="s">
        <v>373</v>
      </c>
      <c r="AN745" s="83" t="s">
        <v>349</v>
      </c>
      <c r="AO745" s="83" t="str">
        <f>IFERROR(__xludf.DUMMYFUNCTION("IF($AG745, ""DELETED"",TRIM(JOIN("" "",D745:E745)))"),"")</f>
        <v/>
      </c>
      <c r="AP745" s="83" t="str">
        <f t="shared" ref="AP745:AQ745" si="769">IF($AG745, "DELETED", TRIM(CONCATENATE(F745,I745,U745)))</f>
        <v/>
      </c>
      <c r="AQ745" s="83" t="str">
        <f t="shared" si="769"/>
        <v/>
      </c>
      <c r="AR745" s="83" t="str">
        <f>IFERROR(__xludf.DUMMYFUNCTION("IF($AG745, ""DELETED"", TRIM(JOIN("" "",AP745,AQ745)))"),"")</f>
        <v/>
      </c>
      <c r="AS745" s="127"/>
      <c r="AT745" s="128" t="b">
        <f t="shared" si="12"/>
        <v>0</v>
      </c>
      <c r="AU745" s="128" t="str">
        <f t="shared" si="13"/>
        <v/>
      </c>
      <c r="AV745" s="128" t="str">
        <f t="shared" si="14"/>
        <v/>
      </c>
      <c r="AW745" s="128" t="str">
        <f t="shared" si="15"/>
        <v/>
      </c>
      <c r="AX745" s="129" t="str">
        <f t="shared" si="16"/>
        <v/>
      </c>
      <c r="AY745" s="143"/>
      <c r="AZ745" s="130"/>
      <c r="BA745" s="131" t="str">
        <f t="shared" si="17"/>
        <v/>
      </c>
      <c r="BB745" s="143"/>
      <c r="BC745" s="143"/>
      <c r="BD745" s="132"/>
      <c r="BE745" s="141"/>
      <c r="BF745" s="134" t="str">
        <f t="shared" si="18"/>
        <v/>
      </c>
      <c r="BG745" s="135" t="str">
        <f t="shared" si="19"/>
        <v>FLB3795__44544_0.170694444444444___Negative_44544_0.472662037037037_</v>
      </c>
      <c r="BH745" s="136" t="str">
        <f t="shared" si="20"/>
        <v/>
      </c>
      <c r="BI745" s="141" t="s">
        <v>1900</v>
      </c>
      <c r="BJ745" s="137" t="str">
        <f t="shared" si="21"/>
        <v>PA9508</v>
      </c>
      <c r="BK745" s="138" t="b">
        <f t="shared" si="22"/>
        <v>0</v>
      </c>
      <c r="BL745" s="137" t="str">
        <f t="shared" si="23"/>
        <v/>
      </c>
      <c r="BM745" s="132"/>
      <c r="BN745" s="8" t="b">
        <f t="shared" si="24"/>
        <v>1</v>
      </c>
      <c r="BO745" s="139" t="b">
        <f t="shared" si="25"/>
        <v>0</v>
      </c>
      <c r="BP745" s="140" t="b">
        <f t="shared" si="26"/>
        <v>1</v>
      </c>
      <c r="BQ745" s="4"/>
      <c r="BR745" s="4" t="str">
        <f t="shared" si="27"/>
        <v/>
      </c>
      <c r="BS745" s="4"/>
      <c r="BT745" s="4"/>
    </row>
    <row r="746">
      <c r="A746" s="143" t="s">
        <v>1901</v>
      </c>
      <c r="B746" s="144">
        <v>44544.0</v>
      </c>
      <c r="C746" s="115">
        <v>0.17299768518518518</v>
      </c>
      <c r="D746" s="4"/>
      <c r="E746" s="143"/>
      <c r="F746" s="149"/>
      <c r="G746" s="147"/>
      <c r="H746" s="151"/>
      <c r="I746" s="4"/>
      <c r="J746" s="4"/>
      <c r="K746" s="4" t="s">
        <v>622</v>
      </c>
      <c r="L746" s="145">
        <v>44544.0</v>
      </c>
      <c r="M746" s="115">
        <v>0.472662037037037</v>
      </c>
      <c r="N746" s="4"/>
      <c r="O746" s="4"/>
      <c r="P746" s="116" t="b">
        <f>IFNA(IF(VLOOKUP($A746,'Add from APT'!$AA$2:$AC808,3,FALSE)&gt;0,TRUE,FALSE),"ER - NOT IN APT")</f>
        <v>0</v>
      </c>
      <c r="Q746" s="82" t="str">
        <f>IF(ISLOGICAL(P746),IF(P746,"ER - REPS IN APT", IFNA(VLOOKUP($A746,RAW_APT!$A$3:$M808,7,FALSE),"ER - NOT IN APT")),P746)</f>
        <v>Result</v>
      </c>
      <c r="R746" s="117" t="b">
        <f t="shared" si="2"/>
        <v>1</v>
      </c>
      <c r="S746" s="116">
        <f t="shared" si="3"/>
        <v>1</v>
      </c>
      <c r="T746" s="148">
        <v>0.0</v>
      </c>
      <c r="U746" s="149"/>
      <c r="V746" s="147"/>
      <c r="W746" s="147"/>
      <c r="X746" s="120" t="b">
        <f t="shared" si="4"/>
        <v>0</v>
      </c>
      <c r="Y746" s="121" t="b">
        <v>0</v>
      </c>
      <c r="Z746" s="122" t="str">
        <f t="shared" si="5"/>
        <v/>
      </c>
      <c r="AA746" s="122" t="b">
        <f t="shared" si="6"/>
        <v>0</v>
      </c>
      <c r="AB746" s="147" t="b">
        <v>0</v>
      </c>
      <c r="AC746" s="148">
        <v>480.0</v>
      </c>
      <c r="AD746" s="149" t="b">
        <v>1</v>
      </c>
      <c r="AE746" s="125" t="str">
        <f t="shared" si="7"/>
        <v/>
      </c>
      <c r="AF746" s="117" t="b">
        <f t="shared" si="8"/>
        <v>0</v>
      </c>
      <c r="AG746" s="126" t="b">
        <f t="shared" si="9"/>
        <v>0</v>
      </c>
      <c r="AH746" s="148"/>
      <c r="AI746" s="150"/>
      <c r="AJ746" s="146"/>
      <c r="AK746" s="83" t="str">
        <f t="shared" si="10"/>
        <v>Negative</v>
      </c>
      <c r="AL746" s="147"/>
      <c r="AM746" s="83" t="s">
        <v>280</v>
      </c>
      <c r="AN746" s="83" t="s">
        <v>1853</v>
      </c>
      <c r="AO746" s="83" t="str">
        <f>IFERROR(__xludf.DUMMYFUNCTION("IF($AG746, ""DELETED"",TRIM(JOIN("" "",D746:E746)))"),"")</f>
        <v/>
      </c>
      <c r="AP746" s="83" t="str">
        <f t="shared" ref="AP746:AQ746" si="770">IF($AG746, "DELETED", TRIM(CONCATENATE(F746,I746,U746)))</f>
        <v/>
      </c>
      <c r="AQ746" s="83" t="str">
        <f t="shared" si="770"/>
        <v/>
      </c>
      <c r="AR746" s="83" t="str">
        <f>IFERROR(__xludf.DUMMYFUNCTION("IF($AG746, ""DELETED"", TRIM(JOIN("" "",AP746,AQ746)))"),"")</f>
        <v/>
      </c>
      <c r="AS746" s="127"/>
      <c r="AT746" s="128" t="b">
        <f t="shared" si="12"/>
        <v>0</v>
      </c>
      <c r="AU746" s="128" t="str">
        <f t="shared" si="13"/>
        <v/>
      </c>
      <c r="AV746" s="128" t="str">
        <f t="shared" si="14"/>
        <v/>
      </c>
      <c r="AW746" s="128" t="str">
        <f t="shared" si="15"/>
        <v/>
      </c>
      <c r="AX746" s="129" t="str">
        <f t="shared" si="16"/>
        <v/>
      </c>
      <c r="AY746" s="143"/>
      <c r="AZ746" s="130"/>
      <c r="BA746" s="131" t="str">
        <f t="shared" si="17"/>
        <v/>
      </c>
      <c r="BB746" s="143"/>
      <c r="BC746" s="143"/>
      <c r="BD746" s="132"/>
      <c r="BE746" s="141"/>
      <c r="BF746" s="134" t="str">
        <f t="shared" si="18"/>
        <v/>
      </c>
      <c r="BG746" s="135" t="str">
        <f t="shared" si="19"/>
        <v>FLB3428__44544_0.172997685185185___Negative_44544_0.472662037037037_</v>
      </c>
      <c r="BH746" s="136" t="str">
        <f t="shared" si="20"/>
        <v/>
      </c>
      <c r="BI746" s="141" t="s">
        <v>1902</v>
      </c>
      <c r="BJ746" s="137" t="str">
        <f t="shared" si="21"/>
        <v>PA9513</v>
      </c>
      <c r="BK746" s="138" t="b">
        <f t="shared" si="22"/>
        <v>0</v>
      </c>
      <c r="BL746" s="137" t="str">
        <f t="shared" si="23"/>
        <v/>
      </c>
      <c r="BM746" s="132"/>
      <c r="BN746" s="8" t="b">
        <f t="shared" si="24"/>
        <v>1</v>
      </c>
      <c r="BO746" s="139" t="b">
        <f t="shared" si="25"/>
        <v>0</v>
      </c>
      <c r="BP746" s="140" t="b">
        <f t="shared" si="26"/>
        <v>1</v>
      </c>
      <c r="BQ746" s="4"/>
      <c r="BR746" s="4" t="str">
        <f t="shared" si="27"/>
        <v/>
      </c>
      <c r="BS746" s="4"/>
      <c r="BT746" s="4"/>
    </row>
    <row r="747">
      <c r="A747" s="4" t="s">
        <v>1903</v>
      </c>
      <c r="B747" s="144">
        <v>44544.0</v>
      </c>
      <c r="C747" s="115">
        <v>0.2304050925925926</v>
      </c>
      <c r="D747" s="4"/>
      <c r="E747" s="143"/>
      <c r="F747" s="4"/>
      <c r="G747" s="4"/>
      <c r="H747" s="151"/>
      <c r="I747" s="4"/>
      <c r="J747" s="4"/>
      <c r="K747" s="4" t="s">
        <v>622</v>
      </c>
      <c r="L747" s="145">
        <v>44544.0</v>
      </c>
      <c r="M747" s="115">
        <v>0.472662037037037</v>
      </c>
      <c r="N747" s="4"/>
      <c r="O747" s="4"/>
      <c r="P747" s="116" t="b">
        <f>IFNA(IF(VLOOKUP($A747,'Add from APT'!$AA$2:$AC808,3,FALSE)&gt;0,TRUE,FALSE),"ER - NOT IN APT")</f>
        <v>0</v>
      </c>
      <c r="Q747" s="82" t="str">
        <f>IF(ISLOGICAL(P747),IF(P747,"ER - REPS IN APT", IFNA(VLOOKUP($A747,RAW_APT!$A$3:$M808,7,FALSE),"ER - NOT IN APT")),P747)</f>
        <v>Result</v>
      </c>
      <c r="R747" s="117" t="b">
        <f t="shared" si="2"/>
        <v>1</v>
      </c>
      <c r="S747" s="116">
        <f t="shared" si="3"/>
        <v>1</v>
      </c>
      <c r="T747" s="146"/>
      <c r="U747" s="147"/>
      <c r="V747" s="147"/>
      <c r="W747" s="147"/>
      <c r="X747" s="120" t="b">
        <f t="shared" si="4"/>
        <v>0</v>
      </c>
      <c r="Y747" s="121" t="b">
        <v>0</v>
      </c>
      <c r="Z747" s="122" t="str">
        <f t="shared" si="5"/>
        <v/>
      </c>
      <c r="AA747" s="122" t="b">
        <f t="shared" si="6"/>
        <v>0</v>
      </c>
      <c r="AB747" s="147" t="b">
        <v>0</v>
      </c>
      <c r="AC747" s="148">
        <v>24.0</v>
      </c>
      <c r="AD747" s="149" t="b">
        <v>0</v>
      </c>
      <c r="AE747" s="125" t="str">
        <f t="shared" si="7"/>
        <v/>
      </c>
      <c r="AF747" s="117" t="b">
        <f t="shared" si="8"/>
        <v>0</v>
      </c>
      <c r="AG747" s="126" t="b">
        <f t="shared" si="9"/>
        <v>0</v>
      </c>
      <c r="AH747" s="148"/>
      <c r="AI747" s="150"/>
      <c r="AJ747" s="146"/>
      <c r="AK747" s="83" t="str">
        <f t="shared" si="10"/>
        <v>Negative</v>
      </c>
      <c r="AL747" s="147"/>
      <c r="AM747" s="83" t="s">
        <v>280</v>
      </c>
      <c r="AN747" s="83" t="s">
        <v>313</v>
      </c>
      <c r="AO747" s="83" t="str">
        <f>IFERROR(__xludf.DUMMYFUNCTION("IF($AG747, ""DELETED"",TRIM(JOIN("" "",D747:E747)))"),"")</f>
        <v/>
      </c>
      <c r="AP747" s="83" t="str">
        <f t="shared" ref="AP747:AQ747" si="771">IF($AG747, "DELETED", TRIM(CONCATENATE(F747,I747,U747)))</f>
        <v/>
      </c>
      <c r="AQ747" s="83" t="str">
        <f t="shared" si="771"/>
        <v/>
      </c>
      <c r="AR747" s="83" t="str">
        <f>IFERROR(__xludf.DUMMYFUNCTION("IF($AG747, ""DELETED"", TRIM(JOIN("" "",AP747,AQ747)))"),"")</f>
        <v/>
      </c>
      <c r="AS747" s="127"/>
      <c r="AT747" s="128" t="b">
        <f t="shared" si="12"/>
        <v>0</v>
      </c>
      <c r="AU747" s="128" t="str">
        <f t="shared" si="13"/>
        <v/>
      </c>
      <c r="AV747" s="128" t="str">
        <f t="shared" si="14"/>
        <v/>
      </c>
      <c r="AW747" s="128" t="str">
        <f t="shared" si="15"/>
        <v/>
      </c>
      <c r="AX747" s="129" t="str">
        <f t="shared" si="16"/>
        <v/>
      </c>
      <c r="AY747" s="143"/>
      <c r="AZ747" s="130"/>
      <c r="BA747" s="131" t="str">
        <f t="shared" si="17"/>
        <v/>
      </c>
      <c r="BB747" s="143"/>
      <c r="BC747" s="143"/>
      <c r="BD747" s="132"/>
      <c r="BE747" s="141"/>
      <c r="BF747" s="134" t="str">
        <f t="shared" si="18"/>
        <v/>
      </c>
      <c r="BG747" s="135" t="str">
        <f t="shared" si="19"/>
        <v>FLB3787__44544_0.230405092592593___Negative_44544_0.472662037037037_</v>
      </c>
      <c r="BH747" s="136" t="str">
        <f t="shared" si="20"/>
        <v/>
      </c>
      <c r="BI747" s="141" t="s">
        <v>1904</v>
      </c>
      <c r="BJ747" s="137" t="str">
        <f t="shared" si="21"/>
        <v>PA9514</v>
      </c>
      <c r="BK747" s="138" t="b">
        <f t="shared" si="22"/>
        <v>0</v>
      </c>
      <c r="BL747" s="137" t="str">
        <f t="shared" si="23"/>
        <v/>
      </c>
      <c r="BM747" s="132"/>
      <c r="BN747" s="8" t="b">
        <f t="shared" si="24"/>
        <v>1</v>
      </c>
      <c r="BO747" s="139" t="b">
        <f t="shared" si="25"/>
        <v>0</v>
      </c>
      <c r="BP747" s="140" t="b">
        <f t="shared" si="26"/>
        <v>1</v>
      </c>
      <c r="BQ747" s="4"/>
      <c r="BR747" s="4" t="str">
        <f t="shared" si="27"/>
        <v/>
      </c>
      <c r="BS747" s="4"/>
      <c r="BT747" s="4"/>
    </row>
    <row r="748">
      <c r="A748" s="4" t="s">
        <v>1905</v>
      </c>
      <c r="B748" s="144">
        <v>44544.0</v>
      </c>
      <c r="C748" s="115">
        <v>0.230625</v>
      </c>
      <c r="D748" s="4"/>
      <c r="E748" s="143"/>
      <c r="F748" s="4"/>
      <c r="G748" s="4"/>
      <c r="H748" s="151"/>
      <c r="I748" s="4"/>
      <c r="J748" s="4"/>
      <c r="K748" s="4" t="s">
        <v>622</v>
      </c>
      <c r="L748" s="145">
        <v>44544.0</v>
      </c>
      <c r="M748" s="115">
        <v>0.472662037037037</v>
      </c>
      <c r="N748" s="4"/>
      <c r="O748" s="4"/>
      <c r="P748" s="116" t="b">
        <f>IFNA(IF(VLOOKUP($A748,'Add from APT'!$AA$2:$AC808,3,FALSE)&gt;0,TRUE,FALSE),"ER - NOT IN APT")</f>
        <v>0</v>
      </c>
      <c r="Q748" s="82" t="str">
        <f>IF(ISLOGICAL(P748),IF(P748,"ER - REPS IN APT", IFNA(VLOOKUP($A748,RAW_APT!$A$3:$M808,7,FALSE),"ER - NOT IN APT")),P748)</f>
        <v>Result</v>
      </c>
      <c r="R748" s="117" t="b">
        <f t="shared" si="2"/>
        <v>1</v>
      </c>
      <c r="S748" s="116">
        <f t="shared" si="3"/>
        <v>1</v>
      </c>
      <c r="T748" s="146"/>
      <c r="U748" s="147"/>
      <c r="V748" s="147"/>
      <c r="W748" s="147"/>
      <c r="X748" s="120" t="b">
        <f t="shared" si="4"/>
        <v>0</v>
      </c>
      <c r="Y748" s="121" t="b">
        <v>0</v>
      </c>
      <c r="Z748" s="122" t="str">
        <f t="shared" si="5"/>
        <v/>
      </c>
      <c r="AA748" s="122" t="b">
        <f t="shared" si="6"/>
        <v>0</v>
      </c>
      <c r="AB748" s="147" t="b">
        <v>0</v>
      </c>
      <c r="AC748" s="148">
        <v>23.0</v>
      </c>
      <c r="AD748" s="149" t="b">
        <v>0</v>
      </c>
      <c r="AE748" s="125" t="str">
        <f t="shared" si="7"/>
        <v/>
      </c>
      <c r="AF748" s="117" t="b">
        <f t="shared" si="8"/>
        <v>0</v>
      </c>
      <c r="AG748" s="126" t="b">
        <f t="shared" si="9"/>
        <v>0</v>
      </c>
      <c r="AH748" s="148"/>
      <c r="AI748" s="150"/>
      <c r="AJ748" s="146"/>
      <c r="AK748" s="83" t="str">
        <f t="shared" si="10"/>
        <v>Negative</v>
      </c>
      <c r="AL748" s="147"/>
      <c r="AM748" s="83" t="s">
        <v>280</v>
      </c>
      <c r="AN748" s="83" t="s">
        <v>520</v>
      </c>
      <c r="AO748" s="83" t="str">
        <f>IFERROR(__xludf.DUMMYFUNCTION("IF($AG748, ""DELETED"",TRIM(JOIN("" "",D748:E748)))"),"")</f>
        <v/>
      </c>
      <c r="AP748" s="83" t="str">
        <f t="shared" ref="AP748:AQ748" si="772">IF($AG748, "DELETED", TRIM(CONCATENATE(F748,I748,U748)))</f>
        <v/>
      </c>
      <c r="AQ748" s="83" t="str">
        <f t="shared" si="772"/>
        <v/>
      </c>
      <c r="AR748" s="83" t="str">
        <f>IFERROR(__xludf.DUMMYFUNCTION("IF($AG748, ""DELETED"", TRIM(JOIN("" "",AP748,AQ748)))"),"")</f>
        <v/>
      </c>
      <c r="AS748" s="127"/>
      <c r="AT748" s="128" t="b">
        <f t="shared" si="12"/>
        <v>0</v>
      </c>
      <c r="AU748" s="128" t="str">
        <f t="shared" si="13"/>
        <v/>
      </c>
      <c r="AV748" s="128" t="str">
        <f t="shared" si="14"/>
        <v/>
      </c>
      <c r="AW748" s="128" t="str">
        <f t="shared" si="15"/>
        <v/>
      </c>
      <c r="AX748" s="129" t="str">
        <f t="shared" si="16"/>
        <v/>
      </c>
      <c r="AY748" s="143"/>
      <c r="AZ748" s="130"/>
      <c r="BA748" s="131" t="str">
        <f t="shared" si="17"/>
        <v/>
      </c>
      <c r="BB748" s="143"/>
      <c r="BC748" s="143"/>
      <c r="BD748" s="132"/>
      <c r="BE748" s="141"/>
      <c r="BF748" s="134" t="str">
        <f t="shared" si="18"/>
        <v/>
      </c>
      <c r="BG748" s="135" t="str">
        <f t="shared" si="19"/>
        <v>FLB3592__44544_0.230625___Negative_44544_0.472662037037037_</v>
      </c>
      <c r="BH748" s="136" t="str">
        <f t="shared" si="20"/>
        <v/>
      </c>
      <c r="BI748" s="141" t="s">
        <v>1906</v>
      </c>
      <c r="BJ748" s="137" t="str">
        <f t="shared" si="21"/>
        <v>PA9517</v>
      </c>
      <c r="BK748" s="138" t="b">
        <f t="shared" si="22"/>
        <v>0</v>
      </c>
      <c r="BL748" s="137" t="str">
        <f t="shared" si="23"/>
        <v/>
      </c>
      <c r="BM748" s="132"/>
      <c r="BN748" s="8" t="b">
        <f t="shared" si="24"/>
        <v>1</v>
      </c>
      <c r="BO748" s="139" t="b">
        <f t="shared" si="25"/>
        <v>0</v>
      </c>
      <c r="BP748" s="140" t="b">
        <f t="shared" si="26"/>
        <v>1</v>
      </c>
      <c r="BQ748" s="4"/>
      <c r="BR748" s="4" t="str">
        <f t="shared" si="27"/>
        <v/>
      </c>
      <c r="BS748" s="4"/>
      <c r="BT748" s="4"/>
    </row>
    <row r="749">
      <c r="A749" s="4" t="s">
        <v>1907</v>
      </c>
      <c r="B749" s="144">
        <v>44544.0</v>
      </c>
      <c r="C749" s="115">
        <v>0.23152777777777778</v>
      </c>
      <c r="D749" s="4"/>
      <c r="E749" s="143"/>
      <c r="F749" s="4"/>
      <c r="G749" s="4"/>
      <c r="H749" s="151"/>
      <c r="I749" s="4"/>
      <c r="J749" s="4"/>
      <c r="K749" s="4" t="s">
        <v>622</v>
      </c>
      <c r="L749" s="145">
        <v>44544.0</v>
      </c>
      <c r="M749" s="115">
        <v>0.472662037037037</v>
      </c>
      <c r="N749" s="4"/>
      <c r="O749" s="4"/>
      <c r="P749" s="116" t="b">
        <f>IFNA(IF(VLOOKUP($A749,'Add from APT'!$AA$2:$AC808,3,FALSE)&gt;0,TRUE,FALSE),"ER - NOT IN APT")</f>
        <v>0</v>
      </c>
      <c r="Q749" s="82" t="str">
        <f>IF(ISLOGICAL(P749),IF(P749,"ER - REPS IN APT", IFNA(VLOOKUP($A749,RAW_APT!$A$3:$M808,7,FALSE),"ER - NOT IN APT")),P749)</f>
        <v>Result</v>
      </c>
      <c r="R749" s="117" t="b">
        <f t="shared" si="2"/>
        <v>1</v>
      </c>
      <c r="S749" s="116">
        <f t="shared" si="3"/>
        <v>1</v>
      </c>
      <c r="T749" s="146"/>
      <c r="U749" s="147"/>
      <c r="V749" s="147"/>
      <c r="W749" s="147"/>
      <c r="X749" s="120" t="b">
        <f t="shared" si="4"/>
        <v>0</v>
      </c>
      <c r="Y749" s="121" t="b">
        <v>0</v>
      </c>
      <c r="Z749" s="122" t="str">
        <f t="shared" si="5"/>
        <v/>
      </c>
      <c r="AA749" s="122" t="b">
        <f t="shared" si="6"/>
        <v>0</v>
      </c>
      <c r="AB749" s="147" t="b">
        <v>0</v>
      </c>
      <c r="AC749" s="148">
        <v>22.0</v>
      </c>
      <c r="AD749" s="149" t="b">
        <v>0</v>
      </c>
      <c r="AE749" s="125" t="str">
        <f t="shared" si="7"/>
        <v/>
      </c>
      <c r="AF749" s="117" t="b">
        <f t="shared" si="8"/>
        <v>0</v>
      </c>
      <c r="AG749" s="126" t="b">
        <f t="shared" si="9"/>
        <v>0</v>
      </c>
      <c r="AH749" s="148"/>
      <c r="AI749" s="150"/>
      <c r="AJ749" s="146"/>
      <c r="AK749" s="83" t="str">
        <f t="shared" si="10"/>
        <v>Negative</v>
      </c>
      <c r="AL749" s="147"/>
      <c r="AM749" s="83" t="s">
        <v>373</v>
      </c>
      <c r="AN749" s="83" t="s">
        <v>305</v>
      </c>
      <c r="AO749" s="83" t="str">
        <f>IFERROR(__xludf.DUMMYFUNCTION("IF($AG749, ""DELETED"",TRIM(JOIN("" "",D749:E749)))"),"")</f>
        <v/>
      </c>
      <c r="AP749" s="83" t="str">
        <f t="shared" ref="AP749:AQ749" si="773">IF($AG749, "DELETED", TRIM(CONCATENATE(F749,I749,U749)))</f>
        <v/>
      </c>
      <c r="AQ749" s="83" t="str">
        <f t="shared" si="773"/>
        <v/>
      </c>
      <c r="AR749" s="83" t="str">
        <f>IFERROR(__xludf.DUMMYFUNCTION("IF($AG749, ""DELETED"", TRIM(JOIN("" "",AP749,AQ749)))"),"")</f>
        <v/>
      </c>
      <c r="AS749" s="127"/>
      <c r="AT749" s="128" t="b">
        <f t="shared" si="12"/>
        <v>0</v>
      </c>
      <c r="AU749" s="128" t="str">
        <f t="shared" si="13"/>
        <v/>
      </c>
      <c r="AV749" s="128" t="str">
        <f t="shared" si="14"/>
        <v/>
      </c>
      <c r="AW749" s="128" t="str">
        <f t="shared" si="15"/>
        <v/>
      </c>
      <c r="AX749" s="129" t="str">
        <f t="shared" si="16"/>
        <v/>
      </c>
      <c r="AY749" s="143"/>
      <c r="AZ749" s="130"/>
      <c r="BA749" s="131" t="str">
        <f t="shared" si="17"/>
        <v/>
      </c>
      <c r="BB749" s="143"/>
      <c r="BC749" s="143"/>
      <c r="BD749" s="132"/>
      <c r="BE749" s="141"/>
      <c r="BF749" s="134" t="str">
        <f t="shared" si="18"/>
        <v/>
      </c>
      <c r="BG749" s="135" t="str">
        <f t="shared" si="19"/>
        <v>FLB3145__44544_0.231527777777778___Negative_44544_0.472662037037037_</v>
      </c>
      <c r="BH749" s="136" t="str">
        <f t="shared" si="20"/>
        <v/>
      </c>
      <c r="BI749" s="141" t="s">
        <v>1908</v>
      </c>
      <c r="BJ749" s="137" t="str">
        <f t="shared" si="21"/>
        <v>PA9518</v>
      </c>
      <c r="BK749" s="138" t="b">
        <f t="shared" si="22"/>
        <v>0</v>
      </c>
      <c r="BL749" s="137" t="str">
        <f t="shared" si="23"/>
        <v/>
      </c>
      <c r="BM749" s="132"/>
      <c r="BN749" s="8" t="b">
        <f t="shared" si="24"/>
        <v>1</v>
      </c>
      <c r="BO749" s="139" t="b">
        <f t="shared" si="25"/>
        <v>0</v>
      </c>
      <c r="BP749" s="140" t="b">
        <f t="shared" si="26"/>
        <v>1</v>
      </c>
      <c r="BQ749" s="4"/>
      <c r="BR749" s="4" t="str">
        <f t="shared" si="27"/>
        <v/>
      </c>
      <c r="BS749" s="4"/>
      <c r="BT749" s="4"/>
    </row>
    <row r="750">
      <c r="A750" s="4" t="s">
        <v>1909</v>
      </c>
      <c r="B750" s="144">
        <v>44544.0</v>
      </c>
      <c r="C750" s="115">
        <v>0.23277777777777778</v>
      </c>
      <c r="D750" s="4"/>
      <c r="E750" s="143"/>
      <c r="F750" s="4"/>
      <c r="G750" s="4"/>
      <c r="H750" s="151"/>
      <c r="I750" s="4"/>
      <c r="J750" s="4"/>
      <c r="K750" s="4" t="s">
        <v>622</v>
      </c>
      <c r="L750" s="145">
        <v>44544.0</v>
      </c>
      <c r="M750" s="115">
        <v>0.472662037037037</v>
      </c>
      <c r="N750" s="4"/>
      <c r="O750" s="4"/>
      <c r="P750" s="116" t="b">
        <f>IFNA(IF(VLOOKUP($A750,'Add from APT'!$AA$2:$AC808,3,FALSE)&gt;0,TRUE,FALSE),"ER - NOT IN APT")</f>
        <v>0</v>
      </c>
      <c r="Q750" s="82" t="str">
        <f>IF(ISLOGICAL(P750),IF(P750,"ER - REPS IN APT", IFNA(VLOOKUP($A750,RAW_APT!$A$3:$M808,7,FALSE),"ER - NOT IN APT")),P750)</f>
        <v>Result</v>
      </c>
      <c r="R750" s="117" t="b">
        <f t="shared" si="2"/>
        <v>1</v>
      </c>
      <c r="S750" s="116">
        <f t="shared" si="3"/>
        <v>1</v>
      </c>
      <c r="T750" s="146"/>
      <c r="U750" s="147"/>
      <c r="V750" s="147"/>
      <c r="W750" s="147"/>
      <c r="X750" s="120" t="b">
        <f t="shared" si="4"/>
        <v>0</v>
      </c>
      <c r="Y750" s="121" t="b">
        <v>0</v>
      </c>
      <c r="Z750" s="122" t="str">
        <f t="shared" si="5"/>
        <v/>
      </c>
      <c r="AA750" s="122" t="b">
        <f t="shared" si="6"/>
        <v>0</v>
      </c>
      <c r="AB750" s="147" t="b">
        <v>0</v>
      </c>
      <c r="AC750" s="148">
        <v>21.0</v>
      </c>
      <c r="AD750" s="149" t="b">
        <v>0</v>
      </c>
      <c r="AE750" s="125" t="str">
        <f t="shared" si="7"/>
        <v/>
      </c>
      <c r="AF750" s="117" t="b">
        <f t="shared" si="8"/>
        <v>0</v>
      </c>
      <c r="AG750" s="126" t="b">
        <f t="shared" si="9"/>
        <v>0</v>
      </c>
      <c r="AH750" s="148"/>
      <c r="AI750" s="150"/>
      <c r="AJ750" s="146"/>
      <c r="AK750" s="83" t="str">
        <f t="shared" si="10"/>
        <v>Negative</v>
      </c>
      <c r="AL750" s="147"/>
      <c r="AM750" s="83" t="s">
        <v>373</v>
      </c>
      <c r="AN750" s="83" t="s">
        <v>413</v>
      </c>
      <c r="AO750" s="83" t="str">
        <f>IFERROR(__xludf.DUMMYFUNCTION("IF($AG750, ""DELETED"",TRIM(JOIN("" "",D750:E750)))"),"")</f>
        <v/>
      </c>
      <c r="AP750" s="83" t="str">
        <f t="shared" ref="AP750:AQ750" si="774">IF($AG750, "DELETED", TRIM(CONCATENATE(F750,I750,U750)))</f>
        <v/>
      </c>
      <c r="AQ750" s="83" t="str">
        <f t="shared" si="774"/>
        <v/>
      </c>
      <c r="AR750" s="83" t="str">
        <f>IFERROR(__xludf.DUMMYFUNCTION("IF($AG750, ""DELETED"", TRIM(JOIN("" "",AP750,AQ750)))"),"")</f>
        <v/>
      </c>
      <c r="AS750" s="127"/>
      <c r="AT750" s="128" t="b">
        <f t="shared" si="12"/>
        <v>0</v>
      </c>
      <c r="AU750" s="128" t="str">
        <f t="shared" si="13"/>
        <v/>
      </c>
      <c r="AV750" s="128" t="str">
        <f t="shared" si="14"/>
        <v/>
      </c>
      <c r="AW750" s="128" t="str">
        <f t="shared" si="15"/>
        <v/>
      </c>
      <c r="AX750" s="129" t="str">
        <f t="shared" si="16"/>
        <v/>
      </c>
      <c r="AY750" s="143"/>
      <c r="AZ750" s="130"/>
      <c r="BA750" s="131" t="str">
        <f t="shared" si="17"/>
        <v/>
      </c>
      <c r="BB750" s="143"/>
      <c r="BC750" s="143"/>
      <c r="BD750" s="132"/>
      <c r="BE750" s="141"/>
      <c r="BF750" s="134" t="str">
        <f t="shared" si="18"/>
        <v/>
      </c>
      <c r="BG750" s="135" t="str">
        <f t="shared" si="19"/>
        <v>FLB3434__44544_0.232777777777778___Negative_44544_0.472662037037037_</v>
      </c>
      <c r="BH750" s="136" t="str">
        <f t="shared" si="20"/>
        <v/>
      </c>
      <c r="BI750" s="141" t="s">
        <v>1910</v>
      </c>
      <c r="BJ750" s="137" t="str">
        <f t="shared" si="21"/>
        <v>PA9522</v>
      </c>
      <c r="BK750" s="138" t="b">
        <f t="shared" si="22"/>
        <v>0</v>
      </c>
      <c r="BL750" s="137" t="str">
        <f t="shared" si="23"/>
        <v/>
      </c>
      <c r="BM750" s="132"/>
      <c r="BN750" s="8" t="b">
        <f t="shared" si="24"/>
        <v>1</v>
      </c>
      <c r="BO750" s="139" t="b">
        <f t="shared" si="25"/>
        <v>0</v>
      </c>
      <c r="BP750" s="140" t="b">
        <f t="shared" si="26"/>
        <v>1</v>
      </c>
      <c r="BQ750" s="4"/>
      <c r="BR750" s="4" t="str">
        <f t="shared" si="27"/>
        <v/>
      </c>
      <c r="BS750" s="4"/>
      <c r="BT750" s="4"/>
    </row>
    <row r="751">
      <c r="A751" s="4" t="s">
        <v>1911</v>
      </c>
      <c r="B751" s="144">
        <v>44544.0</v>
      </c>
      <c r="C751" s="115">
        <v>0.23641203703703703</v>
      </c>
      <c r="D751" s="4"/>
      <c r="E751" s="143"/>
      <c r="F751" s="4"/>
      <c r="G751" s="4"/>
      <c r="H751" s="151"/>
      <c r="I751" s="4"/>
      <c r="J751" s="4"/>
      <c r="K751" s="4" t="s">
        <v>622</v>
      </c>
      <c r="L751" s="145">
        <v>44544.0</v>
      </c>
      <c r="M751" s="115">
        <v>0.472662037037037</v>
      </c>
      <c r="N751" s="4"/>
      <c r="O751" s="4"/>
      <c r="P751" s="116" t="b">
        <f>IFNA(IF(VLOOKUP($A751,'Add from APT'!$AA$2:$AC808,3,FALSE)&gt;0,TRUE,FALSE),"ER - NOT IN APT")</f>
        <v>0</v>
      </c>
      <c r="Q751" s="82" t="str">
        <f>IF(ISLOGICAL(P751),IF(P751,"ER - REPS IN APT", IFNA(VLOOKUP($A751,RAW_APT!$A$3:$M808,7,FALSE),"ER - NOT IN APT")),P751)</f>
        <v>Result</v>
      </c>
      <c r="R751" s="117" t="b">
        <f t="shared" si="2"/>
        <v>1</v>
      </c>
      <c r="S751" s="116">
        <f t="shared" si="3"/>
        <v>1</v>
      </c>
      <c r="T751" s="146"/>
      <c r="U751" s="147"/>
      <c r="V751" s="147"/>
      <c r="W751" s="147"/>
      <c r="X751" s="120" t="b">
        <f t="shared" si="4"/>
        <v>0</v>
      </c>
      <c r="Y751" s="121" t="b">
        <v>0</v>
      </c>
      <c r="Z751" s="122" t="str">
        <f t="shared" si="5"/>
        <v/>
      </c>
      <c r="AA751" s="122" t="b">
        <f t="shared" si="6"/>
        <v>0</v>
      </c>
      <c r="AB751" s="147" t="b">
        <v>0</v>
      </c>
      <c r="AC751" s="148">
        <v>20.0</v>
      </c>
      <c r="AD751" s="149" t="b">
        <v>0</v>
      </c>
      <c r="AE751" s="125" t="str">
        <f t="shared" si="7"/>
        <v/>
      </c>
      <c r="AF751" s="117" t="b">
        <f t="shared" si="8"/>
        <v>0</v>
      </c>
      <c r="AG751" s="126" t="b">
        <f t="shared" si="9"/>
        <v>0</v>
      </c>
      <c r="AH751" s="148"/>
      <c r="AI751" s="150"/>
      <c r="AJ751" s="146"/>
      <c r="AK751" s="83" t="str">
        <f t="shared" si="10"/>
        <v>Negative</v>
      </c>
      <c r="AL751" s="147"/>
      <c r="AM751" s="83" t="s">
        <v>373</v>
      </c>
      <c r="AN751" s="83" t="s">
        <v>396</v>
      </c>
      <c r="AO751" s="83" t="str">
        <f>IFERROR(__xludf.DUMMYFUNCTION("IF($AG751, ""DELETED"",TRIM(JOIN("" "",D751:E751)))"),"")</f>
        <v/>
      </c>
      <c r="AP751" s="83" t="str">
        <f t="shared" ref="AP751:AQ751" si="775">IF($AG751, "DELETED", TRIM(CONCATENATE(F751,I751,U751)))</f>
        <v/>
      </c>
      <c r="AQ751" s="83" t="str">
        <f t="shared" si="775"/>
        <v/>
      </c>
      <c r="AR751" s="83" t="str">
        <f>IFERROR(__xludf.DUMMYFUNCTION("IF($AG751, ""DELETED"", TRIM(JOIN("" "",AP751,AQ751)))"),"")</f>
        <v/>
      </c>
      <c r="AS751" s="127"/>
      <c r="AT751" s="128" t="b">
        <f t="shared" si="12"/>
        <v>0</v>
      </c>
      <c r="AU751" s="128" t="str">
        <f t="shared" si="13"/>
        <v/>
      </c>
      <c r="AV751" s="128" t="str">
        <f t="shared" si="14"/>
        <v/>
      </c>
      <c r="AW751" s="128" t="str">
        <f t="shared" si="15"/>
        <v/>
      </c>
      <c r="AX751" s="129" t="str">
        <f t="shared" si="16"/>
        <v/>
      </c>
      <c r="AY751" s="143"/>
      <c r="AZ751" s="130"/>
      <c r="BA751" s="131" t="str">
        <f t="shared" si="17"/>
        <v/>
      </c>
      <c r="BB751" s="143"/>
      <c r="BC751" s="143"/>
      <c r="BD751" s="132"/>
      <c r="BE751" s="141"/>
      <c r="BF751" s="134" t="str">
        <f t="shared" si="18"/>
        <v/>
      </c>
      <c r="BG751" s="135" t="str">
        <f t="shared" si="19"/>
        <v>FLB3622__44544_0.236412037037037___Negative_44544_0.472662037037037_</v>
      </c>
      <c r="BH751" s="136" t="str">
        <f t="shared" si="20"/>
        <v/>
      </c>
      <c r="BI751" s="141" t="s">
        <v>1912</v>
      </c>
      <c r="BJ751" s="137" t="str">
        <f t="shared" si="21"/>
        <v>PA9524</v>
      </c>
      <c r="BK751" s="138" t="b">
        <f t="shared" si="22"/>
        <v>0</v>
      </c>
      <c r="BL751" s="137" t="str">
        <f t="shared" si="23"/>
        <v/>
      </c>
      <c r="BM751" s="132"/>
      <c r="BN751" s="8" t="b">
        <f t="shared" si="24"/>
        <v>1</v>
      </c>
      <c r="BO751" s="139" t="b">
        <f t="shared" si="25"/>
        <v>0</v>
      </c>
      <c r="BP751" s="140" t="b">
        <f t="shared" si="26"/>
        <v>1</v>
      </c>
      <c r="BQ751" s="4"/>
      <c r="BR751" s="4" t="str">
        <f t="shared" si="27"/>
        <v/>
      </c>
      <c r="BS751" s="4"/>
      <c r="BT751" s="4"/>
    </row>
    <row r="752">
      <c r="A752" s="143" t="s">
        <v>1913</v>
      </c>
      <c r="B752" s="144">
        <v>44544.0</v>
      </c>
      <c r="C752" s="115">
        <v>0.23766203703703703</v>
      </c>
      <c r="D752" s="4"/>
      <c r="E752" s="143"/>
      <c r="F752" s="149"/>
      <c r="G752" s="147"/>
      <c r="H752" s="4"/>
      <c r="I752" s="4"/>
      <c r="J752" s="4"/>
      <c r="K752" s="4" t="s">
        <v>622</v>
      </c>
      <c r="L752" s="145">
        <v>44544.0</v>
      </c>
      <c r="M752" s="115">
        <v>0.472662037037037</v>
      </c>
      <c r="N752" s="4"/>
      <c r="O752" s="4"/>
      <c r="P752" s="116" t="b">
        <f>IFNA(IF(VLOOKUP($A752,'Add from APT'!$AA$2:$AC808,3,FALSE)&gt;0,TRUE,FALSE),"ER - NOT IN APT")</f>
        <v>0</v>
      </c>
      <c r="Q752" s="82" t="str">
        <f>IF(ISLOGICAL(P752),IF(P752,"ER - REPS IN APT", IFNA(VLOOKUP($A752,RAW_APT!$A$3:$M808,7,FALSE),"ER - NOT IN APT")),P752)</f>
        <v>Result</v>
      </c>
      <c r="R752" s="117" t="b">
        <f t="shared" si="2"/>
        <v>1</v>
      </c>
      <c r="S752" s="116">
        <f t="shared" si="3"/>
        <v>1</v>
      </c>
      <c r="T752" s="148">
        <v>0.0</v>
      </c>
      <c r="U752" s="149"/>
      <c r="V752" s="147"/>
      <c r="W752" s="147"/>
      <c r="X752" s="120" t="b">
        <f t="shared" si="4"/>
        <v>0</v>
      </c>
      <c r="Y752" s="121" t="b">
        <v>0</v>
      </c>
      <c r="Z752" s="122" t="str">
        <f t="shared" si="5"/>
        <v/>
      </c>
      <c r="AA752" s="122" t="b">
        <f t="shared" si="6"/>
        <v>0</v>
      </c>
      <c r="AB752" s="147" t="b">
        <v>0</v>
      </c>
      <c r="AC752" s="148">
        <v>479.0</v>
      </c>
      <c r="AD752" s="149" t="b">
        <v>1</v>
      </c>
      <c r="AE752" s="125" t="str">
        <f t="shared" si="7"/>
        <v/>
      </c>
      <c r="AF752" s="117" t="b">
        <f t="shared" si="8"/>
        <v>0</v>
      </c>
      <c r="AG752" s="126" t="b">
        <f t="shared" si="9"/>
        <v>0</v>
      </c>
      <c r="AH752" s="148"/>
      <c r="AI752" s="150"/>
      <c r="AJ752" s="146"/>
      <c r="AK752" s="83" t="str">
        <f t="shared" si="10"/>
        <v>Negative</v>
      </c>
      <c r="AL752" s="147"/>
      <c r="AM752" s="83" t="s">
        <v>280</v>
      </c>
      <c r="AN752" s="83" t="s">
        <v>1390</v>
      </c>
      <c r="AO752" s="83" t="str">
        <f>IFERROR(__xludf.DUMMYFUNCTION("IF($AG752, ""DELETED"",TRIM(JOIN("" "",D752:E752)))"),"")</f>
        <v/>
      </c>
      <c r="AP752" s="83" t="str">
        <f t="shared" ref="AP752:AQ752" si="776">IF($AG752, "DELETED", TRIM(CONCATENATE(F752,I752,U752)))</f>
        <v/>
      </c>
      <c r="AQ752" s="83" t="str">
        <f t="shared" si="776"/>
        <v/>
      </c>
      <c r="AR752" s="83" t="str">
        <f>IFERROR(__xludf.DUMMYFUNCTION("IF($AG752, ""DELETED"", TRIM(JOIN("" "",AP752,AQ752)))"),"")</f>
        <v/>
      </c>
      <c r="AS752" s="127"/>
      <c r="AT752" s="128" t="b">
        <f t="shared" si="12"/>
        <v>0</v>
      </c>
      <c r="AU752" s="128" t="str">
        <f t="shared" si="13"/>
        <v/>
      </c>
      <c r="AV752" s="128" t="str">
        <f t="shared" si="14"/>
        <v/>
      </c>
      <c r="AW752" s="128" t="str">
        <f t="shared" si="15"/>
        <v/>
      </c>
      <c r="AX752" s="129" t="str">
        <f t="shared" si="16"/>
        <v/>
      </c>
      <c r="AY752" s="143"/>
      <c r="AZ752" s="130"/>
      <c r="BA752" s="131" t="str">
        <f t="shared" si="17"/>
        <v/>
      </c>
      <c r="BB752" s="143"/>
      <c r="BC752" s="143"/>
      <c r="BD752" s="132"/>
      <c r="BE752" s="141"/>
      <c r="BF752" s="134" t="str">
        <f t="shared" si="18"/>
        <v/>
      </c>
      <c r="BG752" s="135" t="str">
        <f t="shared" si="19"/>
        <v>FLB3761__44544_0.237662037037037___Negative_44544_0.472662037037037_</v>
      </c>
      <c r="BH752" s="136" t="str">
        <f t="shared" si="20"/>
        <v/>
      </c>
      <c r="BI752" s="141" t="s">
        <v>1914</v>
      </c>
      <c r="BJ752" s="137" t="str">
        <f t="shared" si="21"/>
        <v>PA9524X</v>
      </c>
      <c r="BK752" s="138" t="b">
        <f t="shared" si="22"/>
        <v>0</v>
      </c>
      <c r="BL752" s="137" t="str">
        <f t="shared" si="23"/>
        <v/>
      </c>
      <c r="BM752" s="132"/>
      <c r="BN752" s="8" t="b">
        <f t="shared" si="24"/>
        <v>1</v>
      </c>
      <c r="BO752" s="139" t="b">
        <f t="shared" si="25"/>
        <v>0</v>
      </c>
      <c r="BP752" s="140" t="b">
        <f t="shared" si="26"/>
        <v>1</v>
      </c>
      <c r="BQ752" s="4"/>
      <c r="BR752" s="4" t="str">
        <f t="shared" si="27"/>
        <v/>
      </c>
      <c r="BS752" s="4"/>
      <c r="BT752" s="4"/>
    </row>
    <row r="753">
      <c r="A753" s="143" t="s">
        <v>1915</v>
      </c>
      <c r="B753" s="144">
        <v>44544.0</v>
      </c>
      <c r="C753" s="115">
        <v>0.24570601851851853</v>
      </c>
      <c r="D753" s="4"/>
      <c r="E753" s="143"/>
      <c r="F753" s="149"/>
      <c r="G753" s="149"/>
      <c r="H753" s="4"/>
      <c r="I753" s="4"/>
      <c r="J753" s="4"/>
      <c r="K753" s="4" t="s">
        <v>622</v>
      </c>
      <c r="L753" s="145">
        <v>44544.0</v>
      </c>
      <c r="M753" s="115">
        <v>0.472662037037037</v>
      </c>
      <c r="N753" s="4"/>
      <c r="O753" s="4"/>
      <c r="P753" s="116" t="b">
        <f>IFNA(IF(VLOOKUP($A753,'Add from APT'!$AA$2:$AC808,3,FALSE)&gt;0,TRUE,FALSE),"ER - NOT IN APT")</f>
        <v>0</v>
      </c>
      <c r="Q753" s="82" t="str">
        <f>IF(ISLOGICAL(P753),IF(P753,"ER - REPS IN APT", IFNA(VLOOKUP($A753,RAW_APT!$A$3:$M808,7,FALSE),"ER - NOT IN APT")),P753)</f>
        <v>Result</v>
      </c>
      <c r="R753" s="117" t="b">
        <f t="shared" si="2"/>
        <v>1</v>
      </c>
      <c r="S753" s="116">
        <f t="shared" si="3"/>
        <v>1</v>
      </c>
      <c r="T753" s="148">
        <v>0.0</v>
      </c>
      <c r="U753" s="149"/>
      <c r="V753" s="149"/>
      <c r="W753" s="149"/>
      <c r="X753" s="120" t="b">
        <f t="shared" si="4"/>
        <v>0</v>
      </c>
      <c r="Y753" s="121" t="b">
        <v>0</v>
      </c>
      <c r="Z753" s="122" t="str">
        <f t="shared" si="5"/>
        <v/>
      </c>
      <c r="AA753" s="122" t="b">
        <f t="shared" si="6"/>
        <v>0</v>
      </c>
      <c r="AB753" s="147" t="b">
        <v>0</v>
      </c>
      <c r="AC753" s="148">
        <v>478.0</v>
      </c>
      <c r="AD753" s="149" t="b">
        <v>1</v>
      </c>
      <c r="AE753" s="125" t="str">
        <f t="shared" si="7"/>
        <v/>
      </c>
      <c r="AF753" s="117" t="b">
        <f t="shared" si="8"/>
        <v>0</v>
      </c>
      <c r="AG753" s="126" t="b">
        <f t="shared" si="9"/>
        <v>0</v>
      </c>
      <c r="AH753" s="148"/>
      <c r="AI753" s="150"/>
      <c r="AJ753" s="146"/>
      <c r="AK753" s="83" t="str">
        <f t="shared" si="10"/>
        <v>Negative</v>
      </c>
      <c r="AL753" s="147"/>
      <c r="AM753" s="83" t="s">
        <v>373</v>
      </c>
      <c r="AN753" s="83" t="s">
        <v>1329</v>
      </c>
      <c r="AO753" s="83" t="str">
        <f>IFERROR(__xludf.DUMMYFUNCTION("IF($AG753, ""DELETED"",TRIM(JOIN("" "",D753:E753)))"),"")</f>
        <v/>
      </c>
      <c r="AP753" s="83" t="str">
        <f t="shared" ref="AP753:AQ753" si="777">IF($AG753, "DELETED", TRIM(CONCATENATE(F753,I753,U753)))</f>
        <v/>
      </c>
      <c r="AQ753" s="83" t="str">
        <f t="shared" si="777"/>
        <v/>
      </c>
      <c r="AR753" s="83" t="str">
        <f>IFERROR(__xludf.DUMMYFUNCTION("IF($AG753, ""DELETED"", TRIM(JOIN("" "",AP753,AQ753)))"),"")</f>
        <v/>
      </c>
      <c r="AS753" s="127"/>
      <c r="AT753" s="128" t="b">
        <f t="shared" si="12"/>
        <v>0</v>
      </c>
      <c r="AU753" s="128" t="str">
        <f t="shared" si="13"/>
        <v/>
      </c>
      <c r="AV753" s="128" t="str">
        <f t="shared" si="14"/>
        <v/>
      </c>
      <c r="AW753" s="128" t="str">
        <f t="shared" si="15"/>
        <v/>
      </c>
      <c r="AX753" s="129" t="str">
        <f t="shared" si="16"/>
        <v/>
      </c>
      <c r="AY753" s="143"/>
      <c r="AZ753" s="130"/>
      <c r="BA753" s="131" t="str">
        <f t="shared" si="17"/>
        <v/>
      </c>
      <c r="BB753" s="143"/>
      <c r="BC753" s="143"/>
      <c r="BD753" s="132"/>
      <c r="BE753" s="141"/>
      <c r="BF753" s="134" t="str">
        <f t="shared" si="18"/>
        <v/>
      </c>
      <c r="BG753" s="135" t="str">
        <f t="shared" si="19"/>
        <v>FLB3439__44544_0.245706018518519___Negative_44544_0.472662037037037_</v>
      </c>
      <c r="BH753" s="136" t="str">
        <f t="shared" si="20"/>
        <v/>
      </c>
      <c r="BI753" s="141" t="s">
        <v>1916</v>
      </c>
      <c r="BJ753" s="137" t="str">
        <f t="shared" si="21"/>
        <v>PA9528</v>
      </c>
      <c r="BK753" s="138" t="b">
        <f t="shared" si="22"/>
        <v>0</v>
      </c>
      <c r="BL753" s="137" t="str">
        <f t="shared" si="23"/>
        <v/>
      </c>
      <c r="BM753" s="132"/>
      <c r="BN753" s="8" t="b">
        <f t="shared" si="24"/>
        <v>1</v>
      </c>
      <c r="BO753" s="139" t="b">
        <f t="shared" si="25"/>
        <v>0</v>
      </c>
      <c r="BP753" s="140" t="b">
        <f t="shared" si="26"/>
        <v>1</v>
      </c>
      <c r="BQ753" s="4"/>
      <c r="BR753" s="4" t="str">
        <f t="shared" si="27"/>
        <v/>
      </c>
      <c r="BS753" s="4"/>
      <c r="BT753" s="4"/>
    </row>
    <row r="754">
      <c r="A754" s="143" t="s">
        <v>1917</v>
      </c>
      <c r="B754" s="144">
        <v>44544.0</v>
      </c>
      <c r="C754" s="115">
        <v>0.2474074074074074</v>
      </c>
      <c r="D754" s="4"/>
      <c r="E754" s="143"/>
      <c r="F754" s="149"/>
      <c r="G754" s="149"/>
      <c r="H754" s="151"/>
      <c r="I754" s="4"/>
      <c r="J754" s="4"/>
      <c r="K754" s="4" t="s">
        <v>622</v>
      </c>
      <c r="L754" s="145">
        <v>44544.0</v>
      </c>
      <c r="M754" s="115">
        <v>0.472662037037037</v>
      </c>
      <c r="N754" s="4"/>
      <c r="O754" s="4"/>
      <c r="P754" s="116" t="b">
        <f>IFNA(IF(VLOOKUP($A754,'Add from APT'!$AA$2:$AC808,3,FALSE)&gt;0,TRUE,FALSE),"ER - NOT IN APT")</f>
        <v>0</v>
      </c>
      <c r="Q754" s="82" t="str">
        <f>IF(ISLOGICAL(P754),IF(P754,"ER - REPS IN APT", IFNA(VLOOKUP($A754,RAW_APT!$A$3:$M808,7,FALSE),"ER - NOT IN APT")),P754)</f>
        <v>Result</v>
      </c>
      <c r="R754" s="117" t="b">
        <f t="shared" si="2"/>
        <v>1</v>
      </c>
      <c r="S754" s="116">
        <f t="shared" si="3"/>
        <v>1</v>
      </c>
      <c r="T754" s="148">
        <v>0.0</v>
      </c>
      <c r="U754" s="149"/>
      <c r="V754" s="149"/>
      <c r="W754" s="149"/>
      <c r="X754" s="120" t="b">
        <f t="shared" si="4"/>
        <v>0</v>
      </c>
      <c r="Y754" s="121" t="b">
        <v>0</v>
      </c>
      <c r="Z754" s="122" t="str">
        <f t="shared" si="5"/>
        <v/>
      </c>
      <c r="AA754" s="122" t="b">
        <f t="shared" si="6"/>
        <v>0</v>
      </c>
      <c r="AB754" s="147" t="b">
        <v>0</v>
      </c>
      <c r="AC754" s="148">
        <v>477.0</v>
      </c>
      <c r="AD754" s="149" t="b">
        <v>1</v>
      </c>
      <c r="AE754" s="125" t="str">
        <f t="shared" si="7"/>
        <v/>
      </c>
      <c r="AF754" s="117" t="b">
        <f t="shared" si="8"/>
        <v>0</v>
      </c>
      <c r="AG754" s="126" t="b">
        <f t="shared" si="9"/>
        <v>0</v>
      </c>
      <c r="AH754" s="148"/>
      <c r="AI754" s="150"/>
      <c r="AJ754" s="146"/>
      <c r="AK754" s="83" t="str">
        <f t="shared" si="10"/>
        <v>Negative</v>
      </c>
      <c r="AL754" s="147"/>
      <c r="AM754" s="83" t="s">
        <v>373</v>
      </c>
      <c r="AN754" s="83" t="s">
        <v>491</v>
      </c>
      <c r="AO754" s="83" t="str">
        <f>IFERROR(__xludf.DUMMYFUNCTION("IF($AG754, ""DELETED"",TRIM(JOIN("" "",D754:E754)))"),"")</f>
        <v/>
      </c>
      <c r="AP754" s="83" t="str">
        <f t="shared" ref="AP754:AQ754" si="778">IF($AG754, "DELETED", TRIM(CONCATENATE(F754,I754,U754)))</f>
        <v/>
      </c>
      <c r="AQ754" s="83" t="str">
        <f t="shared" si="778"/>
        <v/>
      </c>
      <c r="AR754" s="83" t="str">
        <f>IFERROR(__xludf.DUMMYFUNCTION("IF($AG754, ""DELETED"", TRIM(JOIN("" "",AP754,AQ754)))"),"")</f>
        <v/>
      </c>
      <c r="AS754" s="127"/>
      <c r="AT754" s="128" t="b">
        <f t="shared" si="12"/>
        <v>0</v>
      </c>
      <c r="AU754" s="128" t="str">
        <f t="shared" si="13"/>
        <v/>
      </c>
      <c r="AV754" s="128" t="str">
        <f t="shared" si="14"/>
        <v/>
      </c>
      <c r="AW754" s="128" t="str">
        <f t="shared" si="15"/>
        <v/>
      </c>
      <c r="AX754" s="129" t="str">
        <f t="shared" si="16"/>
        <v/>
      </c>
      <c r="AY754" s="143"/>
      <c r="AZ754" s="130"/>
      <c r="BA754" s="131" t="str">
        <f t="shared" si="17"/>
        <v/>
      </c>
      <c r="BB754" s="143"/>
      <c r="BC754" s="143"/>
      <c r="BD754" s="132"/>
      <c r="BE754" s="141"/>
      <c r="BF754" s="134" t="str">
        <f t="shared" si="18"/>
        <v/>
      </c>
      <c r="BG754" s="135" t="str">
        <f t="shared" si="19"/>
        <v>FLB3773__44544_0.247407407407407___Negative_44544_0.472662037037037_</v>
      </c>
      <c r="BH754" s="136" t="str">
        <f t="shared" si="20"/>
        <v/>
      </c>
      <c r="BI754" s="141" t="s">
        <v>1918</v>
      </c>
      <c r="BJ754" s="137" t="str">
        <f t="shared" si="21"/>
        <v>PA9531</v>
      </c>
      <c r="BK754" s="138" t="b">
        <f t="shared" si="22"/>
        <v>0</v>
      </c>
      <c r="BL754" s="137" t="str">
        <f t="shared" si="23"/>
        <v/>
      </c>
      <c r="BM754" s="132"/>
      <c r="BN754" s="8" t="b">
        <f t="shared" si="24"/>
        <v>1</v>
      </c>
      <c r="BO754" s="139" t="b">
        <f t="shared" si="25"/>
        <v>0</v>
      </c>
      <c r="BP754" s="140" t="b">
        <f t="shared" si="26"/>
        <v>1</v>
      </c>
      <c r="BQ754" s="4"/>
      <c r="BR754" s="4" t="str">
        <f t="shared" si="27"/>
        <v/>
      </c>
      <c r="BS754" s="4"/>
      <c r="BT754" s="4"/>
    </row>
    <row r="755">
      <c r="A755" s="143" t="s">
        <v>1919</v>
      </c>
      <c r="B755" s="144">
        <v>44544.0</v>
      </c>
      <c r="C755" s="115">
        <v>0.24851851851851853</v>
      </c>
      <c r="D755" s="4"/>
      <c r="E755" s="143"/>
      <c r="F755" s="149"/>
      <c r="G755" s="147"/>
      <c r="H755" s="151"/>
      <c r="I755" s="4"/>
      <c r="J755" s="4"/>
      <c r="K755" s="4" t="s">
        <v>622</v>
      </c>
      <c r="L755" s="145">
        <v>44544.0</v>
      </c>
      <c r="M755" s="115">
        <v>0.472662037037037</v>
      </c>
      <c r="N755" s="151"/>
      <c r="O755" s="4"/>
      <c r="P755" s="116" t="b">
        <f>IFNA(IF(VLOOKUP($A755,'Add from APT'!$AA$2:$AC808,3,FALSE)&gt;0,TRUE,FALSE),"ER - NOT IN APT")</f>
        <v>0</v>
      </c>
      <c r="Q755" s="82" t="str">
        <f>IF(ISLOGICAL(P755),IF(P755,"ER - REPS IN APT", IFNA(VLOOKUP($A755,RAW_APT!$A$3:$M808,7,FALSE),"ER - NOT IN APT")),P755)</f>
        <v>Result</v>
      </c>
      <c r="R755" s="117" t="b">
        <f t="shared" si="2"/>
        <v>1</v>
      </c>
      <c r="S755" s="116">
        <f t="shared" si="3"/>
        <v>1</v>
      </c>
      <c r="T755" s="148">
        <v>0.0</v>
      </c>
      <c r="U755" s="149"/>
      <c r="V755" s="147"/>
      <c r="W755" s="147"/>
      <c r="X755" s="120" t="b">
        <f t="shared" si="4"/>
        <v>0</v>
      </c>
      <c r="Y755" s="121" t="b">
        <v>0</v>
      </c>
      <c r="Z755" s="122" t="str">
        <f t="shared" si="5"/>
        <v/>
      </c>
      <c r="AA755" s="122" t="b">
        <f t="shared" si="6"/>
        <v>0</v>
      </c>
      <c r="AB755" s="147" t="b">
        <v>0</v>
      </c>
      <c r="AC755" s="148">
        <v>476.0</v>
      </c>
      <c r="AD755" s="149" t="b">
        <v>1</v>
      </c>
      <c r="AE755" s="125" t="str">
        <f t="shared" si="7"/>
        <v/>
      </c>
      <c r="AF755" s="117" t="b">
        <f t="shared" si="8"/>
        <v>0</v>
      </c>
      <c r="AG755" s="126" t="b">
        <f t="shared" si="9"/>
        <v>0</v>
      </c>
      <c r="AH755" s="148"/>
      <c r="AI755" s="150"/>
      <c r="AJ755" s="146"/>
      <c r="AK755" s="83" t="str">
        <f t="shared" si="10"/>
        <v>Negative</v>
      </c>
      <c r="AL755" s="147"/>
      <c r="AM755" s="83" t="s">
        <v>280</v>
      </c>
      <c r="AN755" s="83" t="s">
        <v>1599</v>
      </c>
      <c r="AO755" s="83" t="str">
        <f>IFERROR(__xludf.DUMMYFUNCTION("IF($AG755, ""DELETED"",TRIM(JOIN("" "",D755:E755)))"),"")</f>
        <v/>
      </c>
      <c r="AP755" s="83" t="str">
        <f t="shared" ref="AP755:AQ755" si="779">IF($AG755, "DELETED", TRIM(CONCATENATE(F755,I755,U755)))</f>
        <v/>
      </c>
      <c r="AQ755" s="83" t="str">
        <f t="shared" si="779"/>
        <v/>
      </c>
      <c r="AR755" s="83" t="str">
        <f>IFERROR(__xludf.DUMMYFUNCTION("IF($AG755, ""DELETED"", TRIM(JOIN("" "",AP755,AQ755)))"),"")</f>
        <v/>
      </c>
      <c r="AS755" s="127"/>
      <c r="AT755" s="128" t="b">
        <f t="shared" si="12"/>
        <v>0</v>
      </c>
      <c r="AU755" s="128" t="str">
        <f t="shared" si="13"/>
        <v/>
      </c>
      <c r="AV755" s="128" t="str">
        <f t="shared" si="14"/>
        <v/>
      </c>
      <c r="AW755" s="128" t="str">
        <f t="shared" si="15"/>
        <v/>
      </c>
      <c r="AX755" s="129" t="str">
        <f t="shared" si="16"/>
        <v/>
      </c>
      <c r="AY755" s="143"/>
      <c r="AZ755" s="130"/>
      <c r="BA755" s="131" t="str">
        <f t="shared" si="17"/>
        <v/>
      </c>
      <c r="BB755" s="143"/>
      <c r="BC755" s="143"/>
      <c r="BD755" s="132"/>
      <c r="BE755" s="141"/>
      <c r="BF755" s="134" t="str">
        <f t="shared" si="18"/>
        <v/>
      </c>
      <c r="BG755" s="135" t="str">
        <f t="shared" si="19"/>
        <v>FLB3782__44544_0.248518518518519___Negative_44544_0.472662037037037_</v>
      </c>
      <c r="BH755" s="136" t="str">
        <f t="shared" si="20"/>
        <v/>
      </c>
      <c r="BI755" s="141" t="s">
        <v>1920</v>
      </c>
      <c r="BJ755" s="137" t="str">
        <f t="shared" si="21"/>
        <v>PA9555</v>
      </c>
      <c r="BK755" s="138" t="b">
        <f t="shared" si="22"/>
        <v>0</v>
      </c>
      <c r="BL755" s="137" t="str">
        <f t="shared" si="23"/>
        <v/>
      </c>
      <c r="BM755" s="132"/>
      <c r="BN755" s="8" t="b">
        <f t="shared" si="24"/>
        <v>1</v>
      </c>
      <c r="BO755" s="139" t="b">
        <f t="shared" si="25"/>
        <v>0</v>
      </c>
      <c r="BP755" s="140" t="b">
        <f t="shared" si="26"/>
        <v>1</v>
      </c>
      <c r="BQ755" s="4"/>
      <c r="BR755" s="4" t="str">
        <f t="shared" si="27"/>
        <v/>
      </c>
      <c r="BS755" s="4"/>
      <c r="BT755" s="4"/>
    </row>
    <row r="756">
      <c r="A756" s="143" t="s">
        <v>1921</v>
      </c>
      <c r="B756" s="144">
        <v>44544.0</v>
      </c>
      <c r="C756" s="115">
        <v>0.2492476851851852</v>
      </c>
      <c r="D756" s="4"/>
      <c r="E756" s="143"/>
      <c r="F756" s="149"/>
      <c r="G756" s="147"/>
      <c r="H756" s="151"/>
      <c r="I756" s="4"/>
      <c r="J756" s="4"/>
      <c r="K756" s="4" t="s">
        <v>622</v>
      </c>
      <c r="L756" s="145">
        <v>44544.0</v>
      </c>
      <c r="M756" s="115">
        <v>0.472662037037037</v>
      </c>
      <c r="N756" s="4"/>
      <c r="O756" s="4"/>
      <c r="P756" s="116" t="b">
        <f>IFNA(IF(VLOOKUP($A756,'Add from APT'!$AA$2:$AC808,3,FALSE)&gt;0,TRUE,FALSE),"ER - NOT IN APT")</f>
        <v>0</v>
      </c>
      <c r="Q756" s="82" t="str">
        <f>IF(ISLOGICAL(P756),IF(P756,"ER - REPS IN APT", IFNA(VLOOKUP($A756,RAW_APT!$A$3:$M808,7,FALSE),"ER - NOT IN APT")),P756)</f>
        <v>Result</v>
      </c>
      <c r="R756" s="117" t="b">
        <f t="shared" si="2"/>
        <v>1</v>
      </c>
      <c r="S756" s="116">
        <f t="shared" si="3"/>
        <v>1</v>
      </c>
      <c r="T756" s="148">
        <v>0.0</v>
      </c>
      <c r="U756" s="149"/>
      <c r="V756" s="147"/>
      <c r="W756" s="147"/>
      <c r="X756" s="120" t="b">
        <f t="shared" si="4"/>
        <v>0</v>
      </c>
      <c r="Y756" s="121" t="b">
        <v>0</v>
      </c>
      <c r="Z756" s="122" t="str">
        <f t="shared" si="5"/>
        <v/>
      </c>
      <c r="AA756" s="122" t="b">
        <f t="shared" si="6"/>
        <v>0</v>
      </c>
      <c r="AB756" s="147" t="b">
        <v>0</v>
      </c>
      <c r="AC756" s="148">
        <v>475.0</v>
      </c>
      <c r="AD756" s="149" t="b">
        <v>1</v>
      </c>
      <c r="AE756" s="125" t="str">
        <f t="shared" si="7"/>
        <v/>
      </c>
      <c r="AF756" s="117" t="b">
        <f t="shared" si="8"/>
        <v>0</v>
      </c>
      <c r="AG756" s="126" t="b">
        <f t="shared" si="9"/>
        <v>0</v>
      </c>
      <c r="AH756" s="148"/>
      <c r="AI756" s="150"/>
      <c r="AJ756" s="146"/>
      <c r="AK756" s="83" t="str">
        <f t="shared" si="10"/>
        <v>Negative</v>
      </c>
      <c r="AL756" s="147"/>
      <c r="AM756" s="83" t="s">
        <v>373</v>
      </c>
      <c r="AN756" s="83" t="s">
        <v>1922</v>
      </c>
      <c r="AO756" s="83" t="str">
        <f>IFERROR(__xludf.DUMMYFUNCTION("IF($AG756, ""DELETED"",TRIM(JOIN("" "",D756:E756)))"),"")</f>
        <v/>
      </c>
      <c r="AP756" s="83" t="str">
        <f t="shared" ref="AP756:AQ756" si="780">IF($AG756, "DELETED", TRIM(CONCATENATE(F756,I756,U756)))</f>
        <v/>
      </c>
      <c r="AQ756" s="83" t="str">
        <f t="shared" si="780"/>
        <v/>
      </c>
      <c r="AR756" s="83" t="str">
        <f>IFERROR(__xludf.DUMMYFUNCTION("IF($AG756, ""DELETED"", TRIM(JOIN("" "",AP756,AQ756)))"),"")</f>
        <v/>
      </c>
      <c r="AS756" s="127"/>
      <c r="AT756" s="128" t="b">
        <f t="shared" si="12"/>
        <v>0</v>
      </c>
      <c r="AU756" s="128" t="str">
        <f t="shared" si="13"/>
        <v/>
      </c>
      <c r="AV756" s="128" t="str">
        <f t="shared" si="14"/>
        <v/>
      </c>
      <c r="AW756" s="128" t="str">
        <f t="shared" si="15"/>
        <v/>
      </c>
      <c r="AX756" s="129" t="str">
        <f t="shared" si="16"/>
        <v/>
      </c>
      <c r="AY756" s="143"/>
      <c r="AZ756" s="130"/>
      <c r="BA756" s="131" t="str">
        <f t="shared" si="17"/>
        <v/>
      </c>
      <c r="BB756" s="143"/>
      <c r="BC756" s="143"/>
      <c r="BD756" s="132"/>
      <c r="BE756" s="141"/>
      <c r="BF756" s="134" t="str">
        <f t="shared" si="18"/>
        <v/>
      </c>
      <c r="BG756" s="135" t="str">
        <f t="shared" si="19"/>
        <v>FLB3621__44544_0.249247685185185___Negative_44544_0.472662037037037_</v>
      </c>
      <c r="BH756" s="136" t="str">
        <f t="shared" si="20"/>
        <v/>
      </c>
      <c r="BI756" s="141" t="s">
        <v>1923</v>
      </c>
      <c r="BJ756" s="137" t="str">
        <f t="shared" si="21"/>
        <v>PA9556</v>
      </c>
      <c r="BK756" s="138" t="b">
        <f t="shared" si="22"/>
        <v>0</v>
      </c>
      <c r="BL756" s="137" t="str">
        <f t="shared" si="23"/>
        <v/>
      </c>
      <c r="BM756" s="132"/>
      <c r="BN756" s="8" t="b">
        <f t="shared" si="24"/>
        <v>1</v>
      </c>
      <c r="BO756" s="139" t="b">
        <f t="shared" si="25"/>
        <v>0</v>
      </c>
      <c r="BP756" s="140" t="b">
        <f t="shared" si="26"/>
        <v>1</v>
      </c>
      <c r="BQ756" s="4"/>
      <c r="BR756" s="4" t="str">
        <f t="shared" si="27"/>
        <v/>
      </c>
      <c r="BS756" s="4"/>
      <c r="BT756" s="4"/>
    </row>
    <row r="757">
      <c r="A757" s="143" t="s">
        <v>1924</v>
      </c>
      <c r="B757" s="144">
        <v>44544.0</v>
      </c>
      <c r="C757" s="115">
        <v>0.2941782407407407</v>
      </c>
      <c r="D757" s="4"/>
      <c r="E757" s="143"/>
      <c r="F757" s="149"/>
      <c r="G757" s="147"/>
      <c r="H757" s="151"/>
      <c r="I757" s="4"/>
      <c r="J757" s="4"/>
      <c r="K757" s="4" t="s">
        <v>622</v>
      </c>
      <c r="L757" s="145">
        <v>44544.0</v>
      </c>
      <c r="M757" s="115">
        <v>0.472662037037037</v>
      </c>
      <c r="N757" s="151"/>
      <c r="O757" s="4"/>
      <c r="P757" s="116" t="b">
        <f>IFNA(IF(VLOOKUP($A757,'Add from APT'!$AA$2:$AC808,3,FALSE)&gt;0,TRUE,FALSE),"ER - NOT IN APT")</f>
        <v>0</v>
      </c>
      <c r="Q757" s="82" t="str">
        <f>IF(ISLOGICAL(P757),IF(P757,"ER - REPS IN APT", IFNA(VLOOKUP($A757,RAW_APT!$A$3:$M808,7,FALSE),"ER - NOT IN APT")),P757)</f>
        <v>Result</v>
      </c>
      <c r="R757" s="117" t="b">
        <f t="shared" si="2"/>
        <v>1</v>
      </c>
      <c r="S757" s="116">
        <f t="shared" si="3"/>
        <v>1</v>
      </c>
      <c r="T757" s="148">
        <v>0.0</v>
      </c>
      <c r="U757" s="149"/>
      <c r="V757" s="147"/>
      <c r="W757" s="147"/>
      <c r="X757" s="120" t="b">
        <f t="shared" si="4"/>
        <v>0</v>
      </c>
      <c r="Y757" s="121" t="b">
        <v>0</v>
      </c>
      <c r="Z757" s="122" t="str">
        <f t="shared" si="5"/>
        <v/>
      </c>
      <c r="AA757" s="122" t="b">
        <f t="shared" si="6"/>
        <v>0</v>
      </c>
      <c r="AB757" s="147" t="b">
        <v>0</v>
      </c>
      <c r="AC757" s="148">
        <v>474.0</v>
      </c>
      <c r="AD757" s="149" t="b">
        <v>1</v>
      </c>
      <c r="AE757" s="125" t="str">
        <f t="shared" si="7"/>
        <v/>
      </c>
      <c r="AF757" s="117" t="b">
        <f t="shared" si="8"/>
        <v>0</v>
      </c>
      <c r="AG757" s="126" t="b">
        <f t="shared" si="9"/>
        <v>0</v>
      </c>
      <c r="AH757" s="148"/>
      <c r="AI757" s="150"/>
      <c r="AJ757" s="146"/>
      <c r="AK757" s="83" t="str">
        <f t="shared" si="10"/>
        <v>Negative</v>
      </c>
      <c r="AL757" s="147"/>
      <c r="AM757" s="83" t="s">
        <v>373</v>
      </c>
      <c r="AN757" s="83" t="s">
        <v>981</v>
      </c>
      <c r="AO757" s="83" t="str">
        <f>IFERROR(__xludf.DUMMYFUNCTION("IF($AG757, ""DELETED"",TRIM(JOIN("" "",D757:E757)))"),"")</f>
        <v/>
      </c>
      <c r="AP757" s="83" t="str">
        <f t="shared" ref="AP757:AQ757" si="781">IF($AG757, "DELETED", TRIM(CONCATENATE(F757,I757,U757)))</f>
        <v/>
      </c>
      <c r="AQ757" s="83" t="str">
        <f t="shared" si="781"/>
        <v/>
      </c>
      <c r="AR757" s="83" t="str">
        <f>IFERROR(__xludf.DUMMYFUNCTION("IF($AG757, ""DELETED"", TRIM(JOIN("" "",AP757,AQ757)))"),"")</f>
        <v/>
      </c>
      <c r="AS757" s="127"/>
      <c r="AT757" s="128" t="b">
        <f t="shared" si="12"/>
        <v>0</v>
      </c>
      <c r="AU757" s="128" t="str">
        <f t="shared" si="13"/>
        <v/>
      </c>
      <c r="AV757" s="128" t="str">
        <f t="shared" si="14"/>
        <v/>
      </c>
      <c r="AW757" s="128" t="str">
        <f t="shared" si="15"/>
        <v/>
      </c>
      <c r="AX757" s="129" t="str">
        <f t="shared" si="16"/>
        <v/>
      </c>
      <c r="AY757" s="143"/>
      <c r="AZ757" s="130"/>
      <c r="BA757" s="131" t="str">
        <f t="shared" si="17"/>
        <v/>
      </c>
      <c r="BB757" s="143"/>
      <c r="BC757" s="143"/>
      <c r="BD757" s="132"/>
      <c r="BE757" s="141"/>
      <c r="BF757" s="134" t="str">
        <f t="shared" si="18"/>
        <v/>
      </c>
      <c r="BG757" s="135" t="str">
        <f t="shared" si="19"/>
        <v>FLB3772__44544_0.294178240740741___Negative_44544_0.472662037037037_</v>
      </c>
      <c r="BH757" s="136" t="str">
        <f t="shared" si="20"/>
        <v/>
      </c>
      <c r="BI757" s="141" t="s">
        <v>1925</v>
      </c>
      <c r="BJ757" s="137" t="str">
        <f t="shared" si="21"/>
        <v>PA9559</v>
      </c>
      <c r="BK757" s="138" t="b">
        <f t="shared" si="22"/>
        <v>0</v>
      </c>
      <c r="BL757" s="137" t="str">
        <f t="shared" si="23"/>
        <v/>
      </c>
      <c r="BM757" s="132"/>
      <c r="BN757" s="8" t="b">
        <f t="shared" si="24"/>
        <v>1</v>
      </c>
      <c r="BO757" s="139" t="b">
        <f t="shared" si="25"/>
        <v>0</v>
      </c>
      <c r="BP757" s="140" t="b">
        <f t="shared" si="26"/>
        <v>1</v>
      </c>
      <c r="BQ757" s="4"/>
      <c r="BR757" s="4" t="str">
        <f t="shared" si="27"/>
        <v/>
      </c>
      <c r="BS757" s="4"/>
      <c r="BT757" s="4"/>
    </row>
    <row r="758">
      <c r="A758" s="4" t="s">
        <v>1926</v>
      </c>
      <c r="B758" s="144">
        <v>44544.0</v>
      </c>
      <c r="C758" s="115">
        <v>0.2960185185185185</v>
      </c>
      <c r="D758" s="4"/>
      <c r="E758" s="143"/>
      <c r="F758" s="4"/>
      <c r="G758" s="4"/>
      <c r="H758" s="151"/>
      <c r="I758" s="4"/>
      <c r="J758" s="4"/>
      <c r="K758" s="4" t="s">
        <v>622</v>
      </c>
      <c r="L758" s="145">
        <v>44545.0</v>
      </c>
      <c r="M758" s="115">
        <v>0.5189467592592593</v>
      </c>
      <c r="N758" s="4"/>
      <c r="O758" s="4"/>
      <c r="P758" s="116" t="b">
        <f>IFNA(IF(VLOOKUP($A758,'Add from APT'!$AA$2:$AC808,3,FALSE)&gt;0,TRUE,FALSE),"ER - NOT IN APT")</f>
        <v>0</v>
      </c>
      <c r="Q758" s="82" t="str">
        <f>IF(ISLOGICAL(P758),IF(P758,"ER - REPS IN APT", IFNA(VLOOKUP($A758,RAW_APT!$A$3:$M808,7,FALSE),"ER - NOT IN APT")),P758)</f>
        <v>Result</v>
      </c>
      <c r="R758" s="117" t="b">
        <f t="shared" si="2"/>
        <v>1</v>
      </c>
      <c r="S758" s="116">
        <f t="shared" si="3"/>
        <v>1</v>
      </c>
      <c r="T758" s="146"/>
      <c r="U758" s="147"/>
      <c r="V758" s="147"/>
      <c r="W758" s="147"/>
      <c r="X758" s="120" t="b">
        <f t="shared" si="4"/>
        <v>0</v>
      </c>
      <c r="Y758" s="121" t="b">
        <v>0</v>
      </c>
      <c r="Z758" s="122" t="str">
        <f t="shared" si="5"/>
        <v/>
      </c>
      <c r="AA758" s="122" t="b">
        <f t="shared" si="6"/>
        <v>0</v>
      </c>
      <c r="AB758" s="147" t="b">
        <v>0</v>
      </c>
      <c r="AC758" s="148">
        <v>19.0</v>
      </c>
      <c r="AD758" s="149" t="b">
        <v>0</v>
      </c>
      <c r="AE758" s="125" t="str">
        <f t="shared" si="7"/>
        <v/>
      </c>
      <c r="AF758" s="117" t="b">
        <f t="shared" si="8"/>
        <v>0</v>
      </c>
      <c r="AG758" s="126" t="b">
        <f t="shared" si="9"/>
        <v>0</v>
      </c>
      <c r="AH758" s="148"/>
      <c r="AI758" s="150"/>
      <c r="AJ758" s="146"/>
      <c r="AK758" s="83" t="str">
        <f t="shared" si="10"/>
        <v>Negative</v>
      </c>
      <c r="AL758" s="147"/>
      <c r="AM758" s="83" t="s">
        <v>373</v>
      </c>
      <c r="AN758" s="83" t="s">
        <v>360</v>
      </c>
      <c r="AO758" s="83" t="str">
        <f>IFERROR(__xludf.DUMMYFUNCTION("IF($AG758, ""DELETED"",TRIM(JOIN("" "",D758:E758)))"),"")</f>
        <v/>
      </c>
      <c r="AP758" s="83" t="str">
        <f t="shared" ref="AP758:AQ758" si="782">IF($AG758, "DELETED", TRIM(CONCATENATE(F758,I758,U758)))</f>
        <v/>
      </c>
      <c r="AQ758" s="83" t="str">
        <f t="shared" si="782"/>
        <v/>
      </c>
      <c r="AR758" s="83" t="str">
        <f>IFERROR(__xludf.DUMMYFUNCTION("IF($AG758, ""DELETED"", TRIM(JOIN("" "",AP758,AQ758)))"),"")</f>
        <v/>
      </c>
      <c r="AS758" s="127"/>
      <c r="AT758" s="128" t="b">
        <f t="shared" si="12"/>
        <v>0</v>
      </c>
      <c r="AU758" s="128" t="str">
        <f t="shared" si="13"/>
        <v/>
      </c>
      <c r="AV758" s="128" t="str">
        <f t="shared" si="14"/>
        <v/>
      </c>
      <c r="AW758" s="128" t="str">
        <f t="shared" si="15"/>
        <v/>
      </c>
      <c r="AX758" s="129" t="str">
        <f t="shared" si="16"/>
        <v/>
      </c>
      <c r="AY758" s="143"/>
      <c r="AZ758" s="130"/>
      <c r="BA758" s="131" t="str">
        <f t="shared" si="17"/>
        <v/>
      </c>
      <c r="BB758" s="143"/>
      <c r="BC758" s="143"/>
      <c r="BD758" s="132"/>
      <c r="BE758" s="141"/>
      <c r="BF758" s="134" t="str">
        <f t="shared" si="18"/>
        <v/>
      </c>
      <c r="BG758" s="135" t="str">
        <f t="shared" si="19"/>
        <v>FLB3626__44544_0.296018518518519___Negative_44545_0.518946759259259_</v>
      </c>
      <c r="BH758" s="136" t="str">
        <f t="shared" si="20"/>
        <v/>
      </c>
      <c r="BI758" s="141" t="s">
        <v>1927</v>
      </c>
      <c r="BJ758" s="137" t="str">
        <f t="shared" si="21"/>
        <v>PA9566</v>
      </c>
      <c r="BK758" s="138" t="b">
        <f t="shared" si="22"/>
        <v>0</v>
      </c>
      <c r="BL758" s="137" t="str">
        <f t="shared" si="23"/>
        <v/>
      </c>
      <c r="BM758" s="132"/>
      <c r="BN758" s="8" t="b">
        <f t="shared" si="24"/>
        <v>1</v>
      </c>
      <c r="BO758" s="139" t="b">
        <f t="shared" si="25"/>
        <v>0</v>
      </c>
      <c r="BP758" s="140" t="b">
        <f t="shared" si="26"/>
        <v>1</v>
      </c>
      <c r="BQ758" s="4"/>
      <c r="BR758" s="4" t="str">
        <f t="shared" si="27"/>
        <v/>
      </c>
      <c r="BS758" s="4"/>
      <c r="BT758" s="4"/>
    </row>
    <row r="759">
      <c r="A759" s="143" t="s">
        <v>1928</v>
      </c>
      <c r="B759" s="144">
        <v>44544.0</v>
      </c>
      <c r="C759" s="115">
        <v>0.3005555555555556</v>
      </c>
      <c r="D759" s="4"/>
      <c r="E759" s="143"/>
      <c r="F759" s="149"/>
      <c r="G759" s="147"/>
      <c r="H759" s="151"/>
      <c r="I759" s="4"/>
      <c r="J759" s="4"/>
      <c r="K759" s="4" t="s">
        <v>622</v>
      </c>
      <c r="L759" s="145">
        <v>44544.0</v>
      </c>
      <c r="M759" s="115">
        <v>0.472662037037037</v>
      </c>
      <c r="N759" s="4"/>
      <c r="O759" s="4"/>
      <c r="P759" s="116" t="b">
        <f>IFNA(IF(VLOOKUP($A759,'Add from APT'!$AA$2:$AC808,3,FALSE)&gt;0,TRUE,FALSE),"ER - NOT IN APT")</f>
        <v>0</v>
      </c>
      <c r="Q759" s="82" t="str">
        <f>IF(ISLOGICAL(P759),IF(P759,"ER - REPS IN APT", IFNA(VLOOKUP($A759,RAW_APT!$A$3:$M808,7,FALSE),"ER - NOT IN APT")),P759)</f>
        <v>Result</v>
      </c>
      <c r="R759" s="117" t="b">
        <f t="shared" si="2"/>
        <v>1</v>
      </c>
      <c r="S759" s="116">
        <f t="shared" si="3"/>
        <v>1</v>
      </c>
      <c r="T759" s="148">
        <v>0.0</v>
      </c>
      <c r="U759" s="149"/>
      <c r="V759" s="147"/>
      <c r="W759" s="147"/>
      <c r="X759" s="120" t="b">
        <f t="shared" si="4"/>
        <v>0</v>
      </c>
      <c r="Y759" s="121" t="b">
        <v>0</v>
      </c>
      <c r="Z759" s="122" t="str">
        <f t="shared" si="5"/>
        <v/>
      </c>
      <c r="AA759" s="122" t="b">
        <f t="shared" si="6"/>
        <v>0</v>
      </c>
      <c r="AB759" s="147" t="b">
        <v>0</v>
      </c>
      <c r="AC759" s="148">
        <v>473.0</v>
      </c>
      <c r="AD759" s="149" t="b">
        <v>1</v>
      </c>
      <c r="AE759" s="125" t="str">
        <f t="shared" si="7"/>
        <v/>
      </c>
      <c r="AF759" s="117" t="b">
        <f t="shared" si="8"/>
        <v>0</v>
      </c>
      <c r="AG759" s="126" t="b">
        <f t="shared" si="9"/>
        <v>0</v>
      </c>
      <c r="AH759" s="148"/>
      <c r="AI759" s="150"/>
      <c r="AJ759" s="146"/>
      <c r="AK759" s="83" t="str">
        <f t="shared" si="10"/>
        <v>Negative</v>
      </c>
      <c r="AL759" s="147"/>
      <c r="AM759" s="83" t="s">
        <v>373</v>
      </c>
      <c r="AN759" s="83" t="s">
        <v>1282</v>
      </c>
      <c r="AO759" s="83" t="str">
        <f>IFERROR(__xludf.DUMMYFUNCTION("IF($AG759, ""DELETED"",TRIM(JOIN("" "",D759:E759)))"),"")</f>
        <v/>
      </c>
      <c r="AP759" s="83" t="str">
        <f t="shared" ref="AP759:AQ759" si="783">IF($AG759, "DELETED", TRIM(CONCATENATE(F759,I759,U759)))</f>
        <v/>
      </c>
      <c r="AQ759" s="83" t="str">
        <f t="shared" si="783"/>
        <v/>
      </c>
      <c r="AR759" s="83" t="str">
        <f>IFERROR(__xludf.DUMMYFUNCTION("IF($AG759, ""DELETED"", TRIM(JOIN("" "",AP759,AQ759)))"),"")</f>
        <v/>
      </c>
      <c r="AS759" s="127"/>
      <c r="AT759" s="128" t="b">
        <f t="shared" si="12"/>
        <v>0</v>
      </c>
      <c r="AU759" s="128" t="str">
        <f t="shared" si="13"/>
        <v/>
      </c>
      <c r="AV759" s="128" t="str">
        <f t="shared" si="14"/>
        <v/>
      </c>
      <c r="AW759" s="128" t="str">
        <f t="shared" si="15"/>
        <v/>
      </c>
      <c r="AX759" s="129" t="str">
        <f t="shared" si="16"/>
        <v/>
      </c>
      <c r="AY759" s="143"/>
      <c r="AZ759" s="130"/>
      <c r="BA759" s="131" t="str">
        <f t="shared" si="17"/>
        <v/>
      </c>
      <c r="BB759" s="143"/>
      <c r="BC759" s="143"/>
      <c r="BD759" s="132"/>
      <c r="BE759" s="141"/>
      <c r="BF759" s="134" t="str">
        <f t="shared" si="18"/>
        <v/>
      </c>
      <c r="BG759" s="135" t="str">
        <f t="shared" si="19"/>
        <v>FLB3614__44544_0.300555555555556___Negative_44544_0.472662037037037_</v>
      </c>
      <c r="BH759" s="136" t="str">
        <f t="shared" si="20"/>
        <v/>
      </c>
      <c r="BI759" s="141" t="s">
        <v>1929</v>
      </c>
      <c r="BJ759" s="137" t="str">
        <f t="shared" si="21"/>
        <v>PA9567</v>
      </c>
      <c r="BK759" s="138" t="b">
        <f t="shared" si="22"/>
        <v>0</v>
      </c>
      <c r="BL759" s="137" t="str">
        <f t="shared" si="23"/>
        <v/>
      </c>
      <c r="BM759" s="132"/>
      <c r="BN759" s="8" t="b">
        <f t="shared" si="24"/>
        <v>1</v>
      </c>
      <c r="BO759" s="139" t="b">
        <f t="shared" si="25"/>
        <v>0</v>
      </c>
      <c r="BP759" s="140" t="b">
        <f t="shared" si="26"/>
        <v>1</v>
      </c>
      <c r="BQ759" s="4"/>
      <c r="BR759" s="4" t="str">
        <f t="shared" si="27"/>
        <v/>
      </c>
      <c r="BS759" s="4"/>
      <c r="BT759" s="4"/>
    </row>
    <row r="760">
      <c r="A760" s="4" t="s">
        <v>1930</v>
      </c>
      <c r="B760" s="144">
        <v>44544.0</v>
      </c>
      <c r="C760" s="115">
        <v>0.3036111111111111</v>
      </c>
      <c r="D760" s="4"/>
      <c r="E760" s="143"/>
      <c r="F760" s="4"/>
      <c r="G760" s="4"/>
      <c r="H760" s="151"/>
      <c r="I760" s="4"/>
      <c r="J760" s="4"/>
      <c r="K760" s="4" t="s">
        <v>622</v>
      </c>
      <c r="L760" s="145">
        <v>44544.0</v>
      </c>
      <c r="M760" s="115">
        <v>0.472662037037037</v>
      </c>
      <c r="N760" s="4"/>
      <c r="O760" s="4"/>
      <c r="P760" s="116" t="b">
        <f>IFNA(IF(VLOOKUP($A760,'Add from APT'!$AA$2:$AC808,3,FALSE)&gt;0,TRUE,FALSE),"ER - NOT IN APT")</f>
        <v>0</v>
      </c>
      <c r="Q760" s="82" t="str">
        <f>IF(ISLOGICAL(P760),IF(P760,"ER - REPS IN APT", IFNA(VLOOKUP($A760,RAW_APT!$A$3:$M808,7,FALSE),"ER - NOT IN APT")),P760)</f>
        <v>Result</v>
      </c>
      <c r="R760" s="117" t="b">
        <f t="shared" si="2"/>
        <v>1</v>
      </c>
      <c r="S760" s="116">
        <f t="shared" si="3"/>
        <v>1</v>
      </c>
      <c r="T760" s="146"/>
      <c r="U760" s="147"/>
      <c r="V760" s="147"/>
      <c r="W760" s="147"/>
      <c r="X760" s="120" t="b">
        <f t="shared" si="4"/>
        <v>0</v>
      </c>
      <c r="Y760" s="121" t="b">
        <v>0</v>
      </c>
      <c r="Z760" s="122" t="str">
        <f t="shared" si="5"/>
        <v/>
      </c>
      <c r="AA760" s="122" t="b">
        <f t="shared" si="6"/>
        <v>0</v>
      </c>
      <c r="AB760" s="147" t="b">
        <v>0</v>
      </c>
      <c r="AC760" s="148">
        <v>18.0</v>
      </c>
      <c r="AD760" s="149" t="b">
        <v>0</v>
      </c>
      <c r="AE760" s="125" t="str">
        <f t="shared" si="7"/>
        <v/>
      </c>
      <c r="AF760" s="117" t="b">
        <f t="shared" si="8"/>
        <v>0</v>
      </c>
      <c r="AG760" s="126" t="b">
        <f t="shared" si="9"/>
        <v>0</v>
      </c>
      <c r="AH760" s="148"/>
      <c r="AI760" s="150"/>
      <c r="AJ760" s="146"/>
      <c r="AK760" s="83" t="str">
        <f t="shared" si="10"/>
        <v>Negative</v>
      </c>
      <c r="AL760" s="147"/>
      <c r="AM760" s="83" t="s">
        <v>280</v>
      </c>
      <c r="AN760" s="83" t="s">
        <v>796</v>
      </c>
      <c r="AO760" s="83" t="str">
        <f>IFERROR(__xludf.DUMMYFUNCTION("IF($AG760, ""DELETED"",TRIM(JOIN("" "",D760:E760)))"),"")</f>
        <v/>
      </c>
      <c r="AP760" s="83" t="str">
        <f t="shared" ref="AP760:AQ760" si="784">IF($AG760, "DELETED", TRIM(CONCATENATE(F760,I760,U760)))</f>
        <v/>
      </c>
      <c r="AQ760" s="83" t="str">
        <f t="shared" si="784"/>
        <v/>
      </c>
      <c r="AR760" s="83" t="str">
        <f>IFERROR(__xludf.DUMMYFUNCTION("IF($AG760, ""DELETED"", TRIM(JOIN("" "",AP760,AQ760)))"),"")</f>
        <v/>
      </c>
      <c r="AS760" s="127"/>
      <c r="AT760" s="128" t="b">
        <f t="shared" si="12"/>
        <v>0</v>
      </c>
      <c r="AU760" s="128" t="str">
        <f t="shared" si="13"/>
        <v/>
      </c>
      <c r="AV760" s="128" t="str">
        <f t="shared" si="14"/>
        <v/>
      </c>
      <c r="AW760" s="128" t="str">
        <f t="shared" si="15"/>
        <v/>
      </c>
      <c r="AX760" s="129" t="str">
        <f t="shared" si="16"/>
        <v/>
      </c>
      <c r="AY760" s="143"/>
      <c r="AZ760" s="130"/>
      <c r="BA760" s="131" t="str">
        <f t="shared" si="17"/>
        <v/>
      </c>
      <c r="BB760" s="143"/>
      <c r="BC760" s="143"/>
      <c r="BD760" s="132"/>
      <c r="BE760" s="141"/>
      <c r="BF760" s="134" t="str">
        <f t="shared" si="18"/>
        <v/>
      </c>
      <c r="BG760" s="135" t="str">
        <f t="shared" si="19"/>
        <v>FLB3433__44544_0.303611111111111___Negative_44544_0.472662037037037_</v>
      </c>
      <c r="BH760" s="136" t="str">
        <f t="shared" si="20"/>
        <v/>
      </c>
      <c r="BI760" s="141" t="s">
        <v>1931</v>
      </c>
      <c r="BJ760" s="137" t="str">
        <f t="shared" si="21"/>
        <v>PA9573</v>
      </c>
      <c r="BK760" s="138" t="b">
        <f t="shared" si="22"/>
        <v>0</v>
      </c>
      <c r="BL760" s="137" t="str">
        <f t="shared" si="23"/>
        <v/>
      </c>
      <c r="BM760" s="132"/>
      <c r="BN760" s="8" t="b">
        <f t="shared" si="24"/>
        <v>1</v>
      </c>
      <c r="BO760" s="139" t="b">
        <f t="shared" si="25"/>
        <v>0</v>
      </c>
      <c r="BP760" s="140" t="b">
        <f t="shared" si="26"/>
        <v>1</v>
      </c>
      <c r="BQ760" s="4"/>
      <c r="BR760" s="4" t="str">
        <f t="shared" si="27"/>
        <v/>
      </c>
      <c r="BS760" s="4"/>
      <c r="BT760" s="4"/>
    </row>
    <row r="761">
      <c r="A761" s="143" t="s">
        <v>1932</v>
      </c>
      <c r="B761" s="144">
        <v>44544.0</v>
      </c>
      <c r="C761" s="115">
        <v>0.31266203703703704</v>
      </c>
      <c r="D761" s="4"/>
      <c r="E761" s="143"/>
      <c r="F761" s="149"/>
      <c r="G761" s="147"/>
      <c r="H761" s="151"/>
      <c r="I761" s="4"/>
      <c r="J761" s="4"/>
      <c r="K761" s="4" t="s">
        <v>622</v>
      </c>
      <c r="L761" s="145">
        <v>44544.0</v>
      </c>
      <c r="M761" s="115">
        <v>0.472662037037037</v>
      </c>
      <c r="N761" s="151"/>
      <c r="O761" s="4"/>
      <c r="P761" s="116" t="b">
        <f>IFNA(IF(VLOOKUP($A761,'Add from APT'!$AA$2:$AC808,3,FALSE)&gt;0,TRUE,FALSE),"ER - NOT IN APT")</f>
        <v>0</v>
      </c>
      <c r="Q761" s="82" t="str">
        <f>IF(ISLOGICAL(P761),IF(P761,"ER - REPS IN APT", IFNA(VLOOKUP($A761,RAW_APT!$A$3:$M808,7,FALSE),"ER - NOT IN APT")),P761)</f>
        <v>Result</v>
      </c>
      <c r="R761" s="117" t="b">
        <f t="shared" si="2"/>
        <v>1</v>
      </c>
      <c r="S761" s="116">
        <f t="shared" si="3"/>
        <v>1</v>
      </c>
      <c r="T761" s="148">
        <v>0.0</v>
      </c>
      <c r="U761" s="149"/>
      <c r="V761" s="147"/>
      <c r="W761" s="149"/>
      <c r="X761" s="120" t="b">
        <f t="shared" si="4"/>
        <v>0</v>
      </c>
      <c r="Y761" s="121" t="b">
        <v>0</v>
      </c>
      <c r="Z761" s="122" t="str">
        <f t="shared" si="5"/>
        <v/>
      </c>
      <c r="AA761" s="122" t="b">
        <f t="shared" si="6"/>
        <v>0</v>
      </c>
      <c r="AB761" s="147" t="b">
        <v>0</v>
      </c>
      <c r="AC761" s="148">
        <v>472.0</v>
      </c>
      <c r="AD761" s="149" t="b">
        <v>1</v>
      </c>
      <c r="AE761" s="125" t="str">
        <f t="shared" si="7"/>
        <v/>
      </c>
      <c r="AF761" s="117" t="b">
        <f t="shared" si="8"/>
        <v>0</v>
      </c>
      <c r="AG761" s="126" t="b">
        <f t="shared" si="9"/>
        <v>0</v>
      </c>
      <c r="AH761" s="148"/>
      <c r="AI761" s="150"/>
      <c r="AJ761" s="146"/>
      <c r="AK761" s="83" t="str">
        <f t="shared" si="10"/>
        <v>Negative</v>
      </c>
      <c r="AL761" s="147"/>
      <c r="AM761" s="83" t="s">
        <v>280</v>
      </c>
      <c r="AN761" s="83" t="s">
        <v>1872</v>
      </c>
      <c r="AO761" s="83" t="str">
        <f>IFERROR(__xludf.DUMMYFUNCTION("IF($AG761, ""DELETED"",TRIM(JOIN("" "",D761:E761)))"),"")</f>
        <v/>
      </c>
      <c r="AP761" s="83" t="str">
        <f t="shared" ref="AP761:AQ761" si="785">IF($AG761, "DELETED", TRIM(CONCATENATE(F761,I761,U761)))</f>
        <v/>
      </c>
      <c r="AQ761" s="83" t="str">
        <f t="shared" si="785"/>
        <v/>
      </c>
      <c r="AR761" s="83" t="str">
        <f>IFERROR(__xludf.DUMMYFUNCTION("IF($AG761, ""DELETED"", TRIM(JOIN("" "",AP761,AQ761)))"),"")</f>
        <v/>
      </c>
      <c r="AS761" s="127"/>
      <c r="AT761" s="128" t="b">
        <f t="shared" si="12"/>
        <v>0</v>
      </c>
      <c r="AU761" s="128" t="str">
        <f t="shared" si="13"/>
        <v/>
      </c>
      <c r="AV761" s="128" t="str">
        <f t="shared" si="14"/>
        <v/>
      </c>
      <c r="AW761" s="128" t="str">
        <f t="shared" si="15"/>
        <v/>
      </c>
      <c r="AX761" s="129" t="str">
        <f t="shared" si="16"/>
        <v/>
      </c>
      <c r="AY761" s="143"/>
      <c r="AZ761" s="130"/>
      <c r="BA761" s="131" t="str">
        <f t="shared" si="17"/>
        <v/>
      </c>
      <c r="BB761" s="143"/>
      <c r="BC761" s="143"/>
      <c r="BD761" s="132"/>
      <c r="BE761" s="141"/>
      <c r="BF761" s="134" t="str">
        <f t="shared" si="18"/>
        <v/>
      </c>
      <c r="BG761" s="135" t="str">
        <f t="shared" si="19"/>
        <v>FLB3579__44544_0.312662037037037___Negative_44544_0.472662037037037_</v>
      </c>
      <c r="BH761" s="136" t="str">
        <f t="shared" si="20"/>
        <v/>
      </c>
      <c r="BI761" s="141" t="s">
        <v>1933</v>
      </c>
      <c r="BJ761" s="137" t="str">
        <f t="shared" si="21"/>
        <v>PA9575</v>
      </c>
      <c r="BK761" s="138" t="b">
        <f t="shared" si="22"/>
        <v>0</v>
      </c>
      <c r="BL761" s="137" t="str">
        <f t="shared" si="23"/>
        <v/>
      </c>
      <c r="BM761" s="132"/>
      <c r="BN761" s="8" t="b">
        <f t="shared" si="24"/>
        <v>1</v>
      </c>
      <c r="BO761" s="139" t="b">
        <f t="shared" si="25"/>
        <v>0</v>
      </c>
      <c r="BP761" s="140" t="b">
        <f t="shared" si="26"/>
        <v>1</v>
      </c>
      <c r="BQ761" s="4"/>
      <c r="BR761" s="4" t="str">
        <f t="shared" si="27"/>
        <v/>
      </c>
      <c r="BS761" s="4"/>
      <c r="BT761" s="4"/>
    </row>
    <row r="762">
      <c r="A762" s="4" t="s">
        <v>1934</v>
      </c>
      <c r="B762" s="144">
        <v>44544.0</v>
      </c>
      <c r="C762" s="115">
        <v>0.3457060185185185</v>
      </c>
      <c r="D762" s="4"/>
      <c r="E762" s="143"/>
      <c r="F762" s="4"/>
      <c r="G762" s="4"/>
      <c r="H762" s="151"/>
      <c r="I762" s="4"/>
      <c r="J762" s="4"/>
      <c r="K762" s="4" t="s">
        <v>622</v>
      </c>
      <c r="L762" s="145">
        <v>44544.0</v>
      </c>
      <c r="M762" s="115">
        <v>0.472662037037037</v>
      </c>
      <c r="N762" s="4"/>
      <c r="O762" s="4"/>
      <c r="P762" s="116" t="b">
        <f>IFNA(IF(VLOOKUP($A762,'Add from APT'!$AA$2:$AC808,3,FALSE)&gt;0,TRUE,FALSE),"ER - NOT IN APT")</f>
        <v>0</v>
      </c>
      <c r="Q762" s="82" t="str">
        <f>IF(ISLOGICAL(P762),IF(P762,"ER - REPS IN APT", IFNA(VLOOKUP($A762,RAW_APT!$A$3:$M808,7,FALSE),"ER - NOT IN APT")),P762)</f>
        <v>Result</v>
      </c>
      <c r="R762" s="117" t="b">
        <f t="shared" si="2"/>
        <v>1</v>
      </c>
      <c r="S762" s="116">
        <f t="shared" si="3"/>
        <v>1</v>
      </c>
      <c r="T762" s="146"/>
      <c r="U762" s="147"/>
      <c r="V762" s="147"/>
      <c r="W762" s="147"/>
      <c r="X762" s="120" t="b">
        <f t="shared" si="4"/>
        <v>0</v>
      </c>
      <c r="Y762" s="121" t="b">
        <v>0</v>
      </c>
      <c r="Z762" s="122" t="str">
        <f t="shared" si="5"/>
        <v/>
      </c>
      <c r="AA762" s="122" t="b">
        <f t="shared" si="6"/>
        <v>0</v>
      </c>
      <c r="AB762" s="147" t="b">
        <v>0</v>
      </c>
      <c r="AC762" s="148">
        <v>17.0</v>
      </c>
      <c r="AD762" s="149" t="b">
        <v>0</v>
      </c>
      <c r="AE762" s="125" t="str">
        <f t="shared" si="7"/>
        <v/>
      </c>
      <c r="AF762" s="117" t="b">
        <f t="shared" si="8"/>
        <v>0</v>
      </c>
      <c r="AG762" s="126" t="b">
        <f t="shared" si="9"/>
        <v>0</v>
      </c>
      <c r="AH762" s="148"/>
      <c r="AI762" s="150"/>
      <c r="AJ762" s="146"/>
      <c r="AK762" s="83" t="str">
        <f t="shared" si="10"/>
        <v>Negative</v>
      </c>
      <c r="AL762" s="147"/>
      <c r="AM762" s="83" t="s">
        <v>280</v>
      </c>
      <c r="AN762" s="83" t="s">
        <v>479</v>
      </c>
      <c r="AO762" s="83" t="str">
        <f>IFERROR(__xludf.DUMMYFUNCTION("IF($AG762, ""DELETED"",TRIM(JOIN("" "",D762:E762)))"),"")</f>
        <v/>
      </c>
      <c r="AP762" s="83" t="str">
        <f t="shared" ref="AP762:AQ762" si="786">IF($AG762, "DELETED", TRIM(CONCATENATE(F762,I762,U762)))</f>
        <v/>
      </c>
      <c r="AQ762" s="83" t="str">
        <f t="shared" si="786"/>
        <v/>
      </c>
      <c r="AR762" s="83" t="str">
        <f>IFERROR(__xludf.DUMMYFUNCTION("IF($AG762, ""DELETED"", TRIM(JOIN("" "",AP762,AQ762)))"),"")</f>
        <v/>
      </c>
      <c r="AS762" s="127"/>
      <c r="AT762" s="128" t="b">
        <f t="shared" si="12"/>
        <v>0</v>
      </c>
      <c r="AU762" s="128" t="str">
        <f t="shared" si="13"/>
        <v/>
      </c>
      <c r="AV762" s="128" t="str">
        <f t="shared" si="14"/>
        <v/>
      </c>
      <c r="AW762" s="128" t="str">
        <f t="shared" si="15"/>
        <v/>
      </c>
      <c r="AX762" s="129" t="str">
        <f t="shared" si="16"/>
        <v/>
      </c>
      <c r="AY762" s="143"/>
      <c r="AZ762" s="130"/>
      <c r="BA762" s="131" t="str">
        <f t="shared" si="17"/>
        <v/>
      </c>
      <c r="BB762" s="143"/>
      <c r="BC762" s="143"/>
      <c r="BD762" s="132"/>
      <c r="BE762" s="141"/>
      <c r="BF762" s="134" t="str">
        <f t="shared" si="18"/>
        <v/>
      </c>
      <c r="BG762" s="135" t="str">
        <f t="shared" si="19"/>
        <v>FLB3770__44544_0.345706018518519___Negative_44544_0.472662037037037_</v>
      </c>
      <c r="BH762" s="136" t="str">
        <f t="shared" si="20"/>
        <v/>
      </c>
      <c r="BI762" s="141" t="s">
        <v>1935</v>
      </c>
      <c r="BJ762" s="137" t="str">
        <f t="shared" si="21"/>
        <v>PA9579</v>
      </c>
      <c r="BK762" s="138" t="b">
        <f t="shared" si="22"/>
        <v>0</v>
      </c>
      <c r="BL762" s="137" t="str">
        <f t="shared" si="23"/>
        <v/>
      </c>
      <c r="BM762" s="132"/>
      <c r="BN762" s="8" t="b">
        <f t="shared" si="24"/>
        <v>1</v>
      </c>
      <c r="BO762" s="139" t="b">
        <f t="shared" si="25"/>
        <v>0</v>
      </c>
      <c r="BP762" s="140" t="b">
        <f t="shared" si="26"/>
        <v>1</v>
      </c>
      <c r="BQ762" s="4"/>
      <c r="BR762" s="4" t="str">
        <f t="shared" si="27"/>
        <v/>
      </c>
      <c r="BS762" s="4"/>
      <c r="BT762" s="4"/>
    </row>
    <row r="763">
      <c r="A763" s="4" t="s">
        <v>1936</v>
      </c>
      <c r="B763" s="144">
        <v>44544.0</v>
      </c>
      <c r="C763" s="115">
        <v>0.4114814814814815</v>
      </c>
      <c r="D763" s="4"/>
      <c r="E763" s="143"/>
      <c r="F763" s="4"/>
      <c r="G763" s="4"/>
      <c r="H763" s="151"/>
      <c r="I763" s="4"/>
      <c r="J763" s="4"/>
      <c r="K763" s="4" t="s">
        <v>622</v>
      </c>
      <c r="L763" s="145">
        <v>44545.0</v>
      </c>
      <c r="M763" s="115">
        <v>0.5189583333333333</v>
      </c>
      <c r="N763" s="4"/>
      <c r="O763" s="4"/>
      <c r="P763" s="116" t="b">
        <f>IFNA(IF(VLOOKUP($A763,'Add from APT'!$AA$2:$AC808,3,FALSE)&gt;0,TRUE,FALSE),"ER - NOT IN APT")</f>
        <v>0</v>
      </c>
      <c r="Q763" s="82" t="str">
        <f>IF(ISLOGICAL(P763),IF(P763,"ER - REPS IN APT", IFNA(VLOOKUP($A763,RAW_APT!$A$3:$M808,7,FALSE),"ER - NOT IN APT")),P763)</f>
        <v>Result</v>
      </c>
      <c r="R763" s="117" t="b">
        <f t="shared" si="2"/>
        <v>1</v>
      </c>
      <c r="S763" s="116">
        <f t="shared" si="3"/>
        <v>1</v>
      </c>
      <c r="T763" s="146"/>
      <c r="U763" s="147"/>
      <c r="V763" s="147"/>
      <c r="W763" s="147"/>
      <c r="X763" s="120" t="b">
        <f t="shared" si="4"/>
        <v>0</v>
      </c>
      <c r="Y763" s="121" t="b">
        <v>0</v>
      </c>
      <c r="Z763" s="122" t="str">
        <f t="shared" si="5"/>
        <v/>
      </c>
      <c r="AA763" s="122" t="b">
        <f t="shared" si="6"/>
        <v>0</v>
      </c>
      <c r="AB763" s="147" t="b">
        <v>0</v>
      </c>
      <c r="AC763" s="148">
        <v>16.0</v>
      </c>
      <c r="AD763" s="149" t="b">
        <v>0</v>
      </c>
      <c r="AE763" s="125" t="str">
        <f t="shared" si="7"/>
        <v/>
      </c>
      <c r="AF763" s="117" t="b">
        <f t="shared" si="8"/>
        <v>0</v>
      </c>
      <c r="AG763" s="126" t="b">
        <f t="shared" si="9"/>
        <v>0</v>
      </c>
      <c r="AH763" s="148"/>
      <c r="AI763" s="150"/>
      <c r="AJ763" s="146"/>
      <c r="AK763" s="83" t="str">
        <f t="shared" si="10"/>
        <v>Negative</v>
      </c>
      <c r="AL763" s="147"/>
      <c r="AM763" s="83" t="s">
        <v>280</v>
      </c>
      <c r="AN763" s="83" t="s">
        <v>695</v>
      </c>
      <c r="AO763" s="83" t="str">
        <f>IFERROR(__xludf.DUMMYFUNCTION("IF($AG763, ""DELETED"",TRIM(JOIN("" "",D763:E763)))"),"")</f>
        <v/>
      </c>
      <c r="AP763" s="83" t="str">
        <f t="shared" ref="AP763:AQ763" si="787">IF($AG763, "DELETED", TRIM(CONCATENATE(F763,I763,U763)))</f>
        <v/>
      </c>
      <c r="AQ763" s="83" t="str">
        <f t="shared" si="787"/>
        <v/>
      </c>
      <c r="AR763" s="83" t="str">
        <f>IFERROR(__xludf.DUMMYFUNCTION("IF($AG763, ""DELETED"", TRIM(JOIN("" "",AP763,AQ763)))"),"")</f>
        <v/>
      </c>
      <c r="AS763" s="127"/>
      <c r="AT763" s="128" t="b">
        <f t="shared" si="12"/>
        <v>0</v>
      </c>
      <c r="AU763" s="128" t="str">
        <f t="shared" si="13"/>
        <v/>
      </c>
      <c r="AV763" s="128" t="str">
        <f t="shared" si="14"/>
        <v/>
      </c>
      <c r="AW763" s="128" t="str">
        <f t="shared" si="15"/>
        <v/>
      </c>
      <c r="AX763" s="129" t="str">
        <f t="shared" si="16"/>
        <v/>
      </c>
      <c r="AY763" s="143"/>
      <c r="AZ763" s="130"/>
      <c r="BA763" s="131" t="str">
        <f t="shared" si="17"/>
        <v/>
      </c>
      <c r="BB763" s="143"/>
      <c r="BC763" s="143"/>
      <c r="BD763" s="132"/>
      <c r="BE763" s="141"/>
      <c r="BF763" s="134" t="str">
        <f t="shared" si="18"/>
        <v/>
      </c>
      <c r="BG763" s="135" t="str">
        <f t="shared" si="19"/>
        <v>FLB3342__44544_0.411481481481482___Negative_44545_0.518958333333333_</v>
      </c>
      <c r="BH763" s="136" t="str">
        <f t="shared" si="20"/>
        <v/>
      </c>
      <c r="BI763" s="141" t="s">
        <v>1937</v>
      </c>
      <c r="BJ763" s="137" t="str">
        <f t="shared" si="21"/>
        <v>PA9580</v>
      </c>
      <c r="BK763" s="138" t="b">
        <f t="shared" si="22"/>
        <v>0</v>
      </c>
      <c r="BL763" s="137" t="str">
        <f t="shared" si="23"/>
        <v/>
      </c>
      <c r="BM763" s="132"/>
      <c r="BN763" s="8" t="b">
        <f t="shared" si="24"/>
        <v>1</v>
      </c>
      <c r="BO763" s="139" t="b">
        <f t="shared" si="25"/>
        <v>0</v>
      </c>
      <c r="BP763" s="140" t="b">
        <f t="shared" si="26"/>
        <v>1</v>
      </c>
      <c r="BQ763" s="4"/>
      <c r="BR763" s="4" t="str">
        <f t="shared" si="27"/>
        <v/>
      </c>
      <c r="BS763" s="4"/>
      <c r="BT763" s="4"/>
    </row>
    <row r="764">
      <c r="A764" s="4" t="s">
        <v>1938</v>
      </c>
      <c r="B764" s="144">
        <v>44545.0</v>
      </c>
      <c r="C764" s="115">
        <v>0.24782407407407409</v>
      </c>
      <c r="D764" s="4"/>
      <c r="E764" s="143"/>
      <c r="F764" s="4"/>
      <c r="G764" s="4"/>
      <c r="H764" s="151"/>
      <c r="I764" s="4"/>
      <c r="J764" s="4"/>
      <c r="K764" s="4" t="s">
        <v>622</v>
      </c>
      <c r="L764" s="145">
        <v>44545.0</v>
      </c>
      <c r="M764" s="115">
        <v>0.5189583333333333</v>
      </c>
      <c r="N764" s="4"/>
      <c r="O764" s="4"/>
      <c r="P764" s="116" t="b">
        <f>IFNA(IF(VLOOKUP($A764,'Add from APT'!$AA$2:$AC808,3,FALSE)&gt;0,TRUE,FALSE),"ER - NOT IN APT")</f>
        <v>0</v>
      </c>
      <c r="Q764" s="82" t="str">
        <f>IF(ISLOGICAL(P764),IF(P764,"ER - REPS IN APT", IFNA(VLOOKUP($A764,RAW_APT!$A$3:$M808,7,FALSE),"ER - NOT IN APT")),P764)</f>
        <v>Result</v>
      </c>
      <c r="R764" s="117" t="b">
        <f t="shared" si="2"/>
        <v>1</v>
      </c>
      <c r="S764" s="116">
        <f t="shared" si="3"/>
        <v>1</v>
      </c>
      <c r="T764" s="146"/>
      <c r="U764" s="147"/>
      <c r="V764" s="147"/>
      <c r="W764" s="147"/>
      <c r="X764" s="120" t="b">
        <f t="shared" si="4"/>
        <v>0</v>
      </c>
      <c r="Y764" s="121" t="b">
        <v>0</v>
      </c>
      <c r="Z764" s="122" t="str">
        <f t="shared" si="5"/>
        <v/>
      </c>
      <c r="AA764" s="122" t="b">
        <f t="shared" si="6"/>
        <v>0</v>
      </c>
      <c r="AB764" s="147" t="b">
        <v>0</v>
      </c>
      <c r="AC764" s="148">
        <v>15.0</v>
      </c>
      <c r="AD764" s="149" t="b">
        <v>0</v>
      </c>
      <c r="AE764" s="125" t="str">
        <f t="shared" si="7"/>
        <v/>
      </c>
      <c r="AF764" s="117" t="b">
        <f t="shared" si="8"/>
        <v>0</v>
      </c>
      <c r="AG764" s="126" t="b">
        <f t="shared" si="9"/>
        <v>0</v>
      </c>
      <c r="AH764" s="148"/>
      <c r="AI764" s="150"/>
      <c r="AJ764" s="146"/>
      <c r="AK764" s="83" t="str">
        <f t="shared" si="10"/>
        <v>Negative</v>
      </c>
      <c r="AL764" s="147"/>
      <c r="AM764" s="83" t="s">
        <v>280</v>
      </c>
      <c r="AN764" s="83" t="s">
        <v>352</v>
      </c>
      <c r="AO764" s="83" t="str">
        <f>IFERROR(__xludf.DUMMYFUNCTION("IF($AG764, ""DELETED"",TRIM(JOIN("" "",D764:E764)))"),"")</f>
        <v/>
      </c>
      <c r="AP764" s="83" t="str">
        <f t="shared" ref="AP764:AQ764" si="788">IF($AG764, "DELETED", TRIM(CONCATENATE(F764,I764,U764)))</f>
        <v/>
      </c>
      <c r="AQ764" s="83" t="str">
        <f t="shared" si="788"/>
        <v/>
      </c>
      <c r="AR764" s="83" t="str">
        <f>IFERROR(__xludf.DUMMYFUNCTION("IF($AG764, ""DELETED"", TRIM(JOIN("" "",AP764,AQ764)))"),"")</f>
        <v/>
      </c>
      <c r="AS764" s="127"/>
      <c r="AT764" s="128" t="b">
        <f t="shared" si="12"/>
        <v>0</v>
      </c>
      <c r="AU764" s="128" t="str">
        <f t="shared" si="13"/>
        <v/>
      </c>
      <c r="AV764" s="128" t="str">
        <f t="shared" si="14"/>
        <v/>
      </c>
      <c r="AW764" s="128" t="str">
        <f t="shared" si="15"/>
        <v/>
      </c>
      <c r="AX764" s="129" t="str">
        <f t="shared" si="16"/>
        <v/>
      </c>
      <c r="AY764" s="143"/>
      <c r="AZ764" s="130"/>
      <c r="BA764" s="131" t="str">
        <f t="shared" si="17"/>
        <v/>
      </c>
      <c r="BB764" s="143"/>
      <c r="BC764" s="143"/>
      <c r="BD764" s="132"/>
      <c r="BE764" s="141"/>
      <c r="BF764" s="134" t="str">
        <f t="shared" si="18"/>
        <v/>
      </c>
      <c r="BG764" s="135" t="str">
        <f t="shared" si="19"/>
        <v>FLB3719__44545_0.247824074074074___Negative_44545_0.518958333333333_</v>
      </c>
      <c r="BH764" s="136" t="str">
        <f t="shared" si="20"/>
        <v/>
      </c>
      <c r="BI764" s="141" t="s">
        <v>1939</v>
      </c>
      <c r="BJ764" s="137" t="str">
        <f t="shared" si="21"/>
        <v>PA9582</v>
      </c>
      <c r="BK764" s="138" t="b">
        <f t="shared" si="22"/>
        <v>0</v>
      </c>
      <c r="BL764" s="137" t="str">
        <f t="shared" si="23"/>
        <v/>
      </c>
      <c r="BM764" s="132"/>
      <c r="BN764" s="8" t="b">
        <f t="shared" si="24"/>
        <v>1</v>
      </c>
      <c r="BO764" s="139" t="b">
        <f t="shared" si="25"/>
        <v>0</v>
      </c>
      <c r="BP764" s="140" t="b">
        <f t="shared" si="26"/>
        <v>1</v>
      </c>
      <c r="BQ764" s="4"/>
      <c r="BR764" s="4" t="str">
        <f t="shared" si="27"/>
        <v/>
      </c>
      <c r="BS764" s="4"/>
      <c r="BT764" s="4"/>
    </row>
    <row r="765">
      <c r="A765" s="4" t="s">
        <v>1940</v>
      </c>
      <c r="B765" s="144">
        <v>44545.0</v>
      </c>
      <c r="C765" s="115">
        <v>0.24858796296296296</v>
      </c>
      <c r="D765" s="4"/>
      <c r="E765" s="143"/>
      <c r="F765" s="4"/>
      <c r="G765" s="4"/>
      <c r="H765" s="151"/>
      <c r="I765" s="4"/>
      <c r="J765" s="4"/>
      <c r="K765" s="4" t="s">
        <v>622</v>
      </c>
      <c r="L765" s="145">
        <v>44545.0</v>
      </c>
      <c r="M765" s="115">
        <v>0.5189583333333333</v>
      </c>
      <c r="N765" s="4"/>
      <c r="O765" s="4"/>
      <c r="P765" s="116" t="b">
        <f>IFNA(IF(VLOOKUP($A765,'Add from APT'!$AA$2:$AC808,3,FALSE)&gt;0,TRUE,FALSE),"ER - NOT IN APT")</f>
        <v>0</v>
      </c>
      <c r="Q765" s="82" t="str">
        <f>IF(ISLOGICAL(P765),IF(P765,"ER - REPS IN APT", IFNA(VLOOKUP($A765,RAW_APT!$A$3:$M808,7,FALSE),"ER - NOT IN APT")),P765)</f>
        <v>Result</v>
      </c>
      <c r="R765" s="117" t="b">
        <f t="shared" si="2"/>
        <v>1</v>
      </c>
      <c r="S765" s="116">
        <f t="shared" si="3"/>
        <v>1</v>
      </c>
      <c r="T765" s="146"/>
      <c r="U765" s="147"/>
      <c r="V765" s="147"/>
      <c r="W765" s="147"/>
      <c r="X765" s="120" t="b">
        <f t="shared" si="4"/>
        <v>0</v>
      </c>
      <c r="Y765" s="121" t="b">
        <v>0</v>
      </c>
      <c r="Z765" s="122" t="str">
        <f t="shared" si="5"/>
        <v/>
      </c>
      <c r="AA765" s="122" t="b">
        <f t="shared" si="6"/>
        <v>0</v>
      </c>
      <c r="AB765" s="147" t="b">
        <v>0</v>
      </c>
      <c r="AC765" s="148">
        <v>14.0</v>
      </c>
      <c r="AD765" s="149" t="b">
        <v>0</v>
      </c>
      <c r="AE765" s="125" t="str">
        <f t="shared" si="7"/>
        <v/>
      </c>
      <c r="AF765" s="117" t="b">
        <f t="shared" si="8"/>
        <v>0</v>
      </c>
      <c r="AG765" s="126" t="b">
        <f t="shared" si="9"/>
        <v>0</v>
      </c>
      <c r="AH765" s="148"/>
      <c r="AI765" s="150"/>
      <c r="AJ765" s="146"/>
      <c r="AK765" s="83" t="str">
        <f t="shared" si="10"/>
        <v>Negative</v>
      </c>
      <c r="AL765" s="147"/>
      <c r="AM765" s="83" t="s">
        <v>280</v>
      </c>
      <c r="AN765" s="83" t="s">
        <v>426</v>
      </c>
      <c r="AO765" s="83" t="str">
        <f>IFERROR(__xludf.DUMMYFUNCTION("IF($AG765, ""DELETED"",TRIM(JOIN("" "",D765:E765)))"),"")</f>
        <v/>
      </c>
      <c r="AP765" s="83" t="str">
        <f t="shared" ref="AP765:AQ765" si="789">IF($AG765, "DELETED", TRIM(CONCATENATE(F765,I765,U765)))</f>
        <v/>
      </c>
      <c r="AQ765" s="83" t="str">
        <f t="shared" si="789"/>
        <v/>
      </c>
      <c r="AR765" s="83" t="str">
        <f>IFERROR(__xludf.DUMMYFUNCTION("IF($AG765, ""DELETED"", TRIM(JOIN("" "",AP765,AQ765)))"),"")</f>
        <v/>
      </c>
      <c r="AS765" s="127"/>
      <c r="AT765" s="128" t="b">
        <f t="shared" si="12"/>
        <v>0</v>
      </c>
      <c r="AU765" s="128" t="str">
        <f t="shared" si="13"/>
        <v/>
      </c>
      <c r="AV765" s="128" t="str">
        <f t="shared" si="14"/>
        <v/>
      </c>
      <c r="AW765" s="128" t="str">
        <f t="shared" si="15"/>
        <v/>
      </c>
      <c r="AX765" s="129" t="str">
        <f t="shared" si="16"/>
        <v/>
      </c>
      <c r="AY765" s="143"/>
      <c r="AZ765" s="130"/>
      <c r="BA765" s="131" t="str">
        <f t="shared" si="17"/>
        <v/>
      </c>
      <c r="BB765" s="143"/>
      <c r="BC765" s="143"/>
      <c r="BD765" s="132"/>
      <c r="BE765" s="141"/>
      <c r="BF765" s="134" t="str">
        <f t="shared" si="18"/>
        <v/>
      </c>
      <c r="BG765" s="135" t="str">
        <f t="shared" si="19"/>
        <v>FLB3085__44545_0.248587962962963___Negative_44545_0.518958333333333_</v>
      </c>
      <c r="BH765" s="136" t="str">
        <f t="shared" si="20"/>
        <v/>
      </c>
      <c r="BI765" s="141" t="s">
        <v>1941</v>
      </c>
      <c r="BJ765" s="137" t="str">
        <f t="shared" si="21"/>
        <v>PA9583</v>
      </c>
      <c r="BK765" s="138" t="b">
        <f t="shared" si="22"/>
        <v>0</v>
      </c>
      <c r="BL765" s="137" t="str">
        <f t="shared" si="23"/>
        <v/>
      </c>
      <c r="BM765" s="132"/>
      <c r="BN765" s="8" t="b">
        <f t="shared" si="24"/>
        <v>1</v>
      </c>
      <c r="BO765" s="139" t="b">
        <f t="shared" si="25"/>
        <v>0</v>
      </c>
      <c r="BP765" s="140" t="b">
        <f t="shared" si="26"/>
        <v>1</v>
      </c>
      <c r="BQ765" s="4"/>
      <c r="BR765" s="4" t="str">
        <f t="shared" si="27"/>
        <v/>
      </c>
      <c r="BS765" s="4"/>
      <c r="BT765" s="4"/>
    </row>
    <row r="766">
      <c r="A766" s="143" t="s">
        <v>1942</v>
      </c>
      <c r="B766" s="144">
        <v>44545.0</v>
      </c>
      <c r="C766" s="115">
        <v>0.24954861111111112</v>
      </c>
      <c r="D766" s="4"/>
      <c r="E766" s="143"/>
      <c r="F766" s="149"/>
      <c r="G766" s="147"/>
      <c r="H766" s="151"/>
      <c r="I766" s="4"/>
      <c r="J766" s="4"/>
      <c r="K766" s="4" t="s">
        <v>622</v>
      </c>
      <c r="L766" s="145">
        <v>44545.0</v>
      </c>
      <c r="M766" s="115">
        <v>0.5189583333333333</v>
      </c>
      <c r="N766" s="4"/>
      <c r="O766" s="4"/>
      <c r="P766" s="116" t="b">
        <f>IFNA(IF(VLOOKUP($A766,'Add from APT'!$AA$2:$AC808,3,FALSE)&gt;0,TRUE,FALSE),"ER - NOT IN APT")</f>
        <v>0</v>
      </c>
      <c r="Q766" s="82" t="str">
        <f>IF(ISLOGICAL(P766),IF(P766,"ER - REPS IN APT", IFNA(VLOOKUP($A766,RAW_APT!$A$3:$M808,7,FALSE),"ER - NOT IN APT")),P766)</f>
        <v>Result</v>
      </c>
      <c r="R766" s="117" t="b">
        <f t="shared" si="2"/>
        <v>1</v>
      </c>
      <c r="S766" s="116">
        <f t="shared" si="3"/>
        <v>1</v>
      </c>
      <c r="T766" s="148">
        <v>0.0</v>
      </c>
      <c r="U766" s="149"/>
      <c r="V766" s="147"/>
      <c r="W766" s="149"/>
      <c r="X766" s="120" t="b">
        <f t="shared" si="4"/>
        <v>0</v>
      </c>
      <c r="Y766" s="121" t="b">
        <v>0</v>
      </c>
      <c r="Z766" s="122" t="str">
        <f t="shared" si="5"/>
        <v/>
      </c>
      <c r="AA766" s="122" t="b">
        <f t="shared" si="6"/>
        <v>0</v>
      </c>
      <c r="AB766" s="147" t="b">
        <v>0</v>
      </c>
      <c r="AC766" s="148">
        <v>471.0</v>
      </c>
      <c r="AD766" s="149" t="b">
        <v>1</v>
      </c>
      <c r="AE766" s="125" t="str">
        <f t="shared" si="7"/>
        <v/>
      </c>
      <c r="AF766" s="117" t="b">
        <f t="shared" si="8"/>
        <v>0</v>
      </c>
      <c r="AG766" s="126" t="b">
        <f t="shared" si="9"/>
        <v>0</v>
      </c>
      <c r="AH766" s="148"/>
      <c r="AI766" s="150"/>
      <c r="AJ766" s="146"/>
      <c r="AK766" s="83" t="str">
        <f t="shared" si="10"/>
        <v>Negative</v>
      </c>
      <c r="AL766" s="147"/>
      <c r="AM766" s="83" t="s">
        <v>280</v>
      </c>
      <c r="AN766" s="83" t="s">
        <v>525</v>
      </c>
      <c r="AO766" s="83" t="str">
        <f>IFERROR(__xludf.DUMMYFUNCTION("IF($AG766, ""DELETED"",TRIM(JOIN("" "",D766:E766)))"),"")</f>
        <v/>
      </c>
      <c r="AP766" s="83" t="str">
        <f t="shared" ref="AP766:AQ766" si="790">IF($AG766, "DELETED", TRIM(CONCATENATE(F766,I766,U766)))</f>
        <v/>
      </c>
      <c r="AQ766" s="83" t="str">
        <f t="shared" si="790"/>
        <v/>
      </c>
      <c r="AR766" s="83" t="str">
        <f>IFERROR(__xludf.DUMMYFUNCTION("IF($AG766, ""DELETED"", TRIM(JOIN("" "",AP766,AQ766)))"),"")</f>
        <v/>
      </c>
      <c r="AS766" s="127"/>
      <c r="AT766" s="128" t="b">
        <f t="shared" si="12"/>
        <v>0</v>
      </c>
      <c r="AU766" s="128" t="str">
        <f t="shared" si="13"/>
        <v/>
      </c>
      <c r="AV766" s="128" t="str">
        <f t="shared" si="14"/>
        <v/>
      </c>
      <c r="AW766" s="128" t="str">
        <f t="shared" si="15"/>
        <v/>
      </c>
      <c r="AX766" s="129" t="str">
        <f t="shared" si="16"/>
        <v/>
      </c>
      <c r="AY766" s="143"/>
      <c r="AZ766" s="130"/>
      <c r="BA766" s="131" t="str">
        <f t="shared" si="17"/>
        <v/>
      </c>
      <c r="BB766" s="143"/>
      <c r="BC766" s="143"/>
      <c r="BD766" s="132"/>
      <c r="BE766" s="141"/>
      <c r="BF766" s="134" t="str">
        <f t="shared" si="18"/>
        <v/>
      </c>
      <c r="BG766" s="135" t="str">
        <f t="shared" si="19"/>
        <v>FLB3067__44545_0.249548611111111___Negative_44545_0.518958333333333_</v>
      </c>
      <c r="BH766" s="136" t="str">
        <f t="shared" si="20"/>
        <v/>
      </c>
      <c r="BI766" s="141" t="s">
        <v>1943</v>
      </c>
      <c r="BJ766" s="137" t="str">
        <f t="shared" si="21"/>
        <v>PA9587</v>
      </c>
      <c r="BK766" s="138" t="b">
        <f t="shared" si="22"/>
        <v>0</v>
      </c>
      <c r="BL766" s="137" t="str">
        <f t="shared" si="23"/>
        <v/>
      </c>
      <c r="BM766" s="132"/>
      <c r="BN766" s="8" t="b">
        <f t="shared" si="24"/>
        <v>1</v>
      </c>
      <c r="BO766" s="139" t="b">
        <f t="shared" si="25"/>
        <v>0</v>
      </c>
      <c r="BP766" s="140" t="b">
        <f t="shared" si="26"/>
        <v>1</v>
      </c>
      <c r="BQ766" s="4"/>
      <c r="BR766" s="4" t="str">
        <f t="shared" si="27"/>
        <v/>
      </c>
      <c r="BS766" s="4"/>
      <c r="BT766" s="4"/>
    </row>
    <row r="767">
      <c r="A767" s="4" t="s">
        <v>1944</v>
      </c>
      <c r="B767" s="144">
        <v>44545.0</v>
      </c>
      <c r="C767" s="115">
        <v>0.253587962962963</v>
      </c>
      <c r="D767" s="4"/>
      <c r="E767" s="143"/>
      <c r="F767" s="4"/>
      <c r="G767" s="4"/>
      <c r="H767" s="151"/>
      <c r="I767" s="4"/>
      <c r="J767" s="4"/>
      <c r="K767" s="4" t="s">
        <v>622</v>
      </c>
      <c r="L767" s="145">
        <v>44545.0</v>
      </c>
      <c r="M767" s="115">
        <v>0.5189583333333333</v>
      </c>
      <c r="N767" s="4"/>
      <c r="O767" s="4"/>
      <c r="P767" s="116" t="b">
        <f>IFNA(IF(VLOOKUP($A767,'Add from APT'!$AA$2:$AC808,3,FALSE)&gt;0,TRUE,FALSE),"ER - NOT IN APT")</f>
        <v>0</v>
      </c>
      <c r="Q767" s="82" t="str">
        <f>IF(ISLOGICAL(P767),IF(P767,"ER - REPS IN APT", IFNA(VLOOKUP($A767,RAW_APT!$A$3:$M808,7,FALSE),"ER - NOT IN APT")),P767)</f>
        <v>Result</v>
      </c>
      <c r="R767" s="117" t="b">
        <f t="shared" si="2"/>
        <v>1</v>
      </c>
      <c r="S767" s="116">
        <f t="shared" si="3"/>
        <v>1</v>
      </c>
      <c r="T767" s="146"/>
      <c r="U767" s="147"/>
      <c r="V767" s="147"/>
      <c r="W767" s="147"/>
      <c r="X767" s="120" t="b">
        <f t="shared" si="4"/>
        <v>0</v>
      </c>
      <c r="Y767" s="121" t="b">
        <v>0</v>
      </c>
      <c r="Z767" s="122" t="str">
        <f t="shared" si="5"/>
        <v/>
      </c>
      <c r="AA767" s="122" t="b">
        <f t="shared" si="6"/>
        <v>0</v>
      </c>
      <c r="AB767" s="147" t="b">
        <v>0</v>
      </c>
      <c r="AC767" s="148">
        <v>13.0</v>
      </c>
      <c r="AD767" s="149" t="b">
        <v>0</v>
      </c>
      <c r="AE767" s="125" t="str">
        <f t="shared" si="7"/>
        <v/>
      </c>
      <c r="AF767" s="117" t="b">
        <f t="shared" si="8"/>
        <v>0</v>
      </c>
      <c r="AG767" s="126" t="b">
        <f t="shared" si="9"/>
        <v>0</v>
      </c>
      <c r="AH767" s="148"/>
      <c r="AI767" s="150"/>
      <c r="AJ767" s="146"/>
      <c r="AK767" s="83" t="str">
        <f t="shared" si="10"/>
        <v>Negative</v>
      </c>
      <c r="AL767" s="147"/>
      <c r="AM767" s="83" t="s">
        <v>280</v>
      </c>
      <c r="AN767" s="83" t="s">
        <v>437</v>
      </c>
      <c r="AO767" s="83" t="str">
        <f>IFERROR(__xludf.DUMMYFUNCTION("IF($AG767, ""DELETED"",TRIM(JOIN("" "",D767:E767)))"),"")</f>
        <v/>
      </c>
      <c r="AP767" s="83" t="str">
        <f t="shared" ref="AP767:AQ767" si="791">IF($AG767, "DELETED", TRIM(CONCATENATE(F767,I767,U767)))</f>
        <v/>
      </c>
      <c r="AQ767" s="83" t="str">
        <f t="shared" si="791"/>
        <v/>
      </c>
      <c r="AR767" s="83" t="str">
        <f>IFERROR(__xludf.DUMMYFUNCTION("IF($AG767, ""DELETED"", TRIM(JOIN("" "",AP767,AQ767)))"),"")</f>
        <v/>
      </c>
      <c r="AS767" s="127"/>
      <c r="AT767" s="128" t="b">
        <f t="shared" si="12"/>
        <v>0</v>
      </c>
      <c r="AU767" s="128" t="str">
        <f t="shared" si="13"/>
        <v/>
      </c>
      <c r="AV767" s="128" t="str">
        <f t="shared" si="14"/>
        <v/>
      </c>
      <c r="AW767" s="128" t="str">
        <f t="shared" si="15"/>
        <v/>
      </c>
      <c r="AX767" s="129" t="str">
        <f t="shared" si="16"/>
        <v/>
      </c>
      <c r="AY767" s="143"/>
      <c r="AZ767" s="130"/>
      <c r="BA767" s="131" t="str">
        <f t="shared" si="17"/>
        <v/>
      </c>
      <c r="BB767" s="143"/>
      <c r="BC767" s="143"/>
      <c r="BD767" s="132"/>
      <c r="BE767" s="141"/>
      <c r="BF767" s="134" t="str">
        <f t="shared" si="18"/>
        <v/>
      </c>
      <c r="BG767" s="135" t="str">
        <f t="shared" si="19"/>
        <v>FLB1334__44545_0.253587962962963___Negative_44545_0.518958333333333_</v>
      </c>
      <c r="BH767" s="136" t="str">
        <f t="shared" si="20"/>
        <v/>
      </c>
      <c r="BI767" s="141" t="s">
        <v>1945</v>
      </c>
      <c r="BJ767" s="137" t="str">
        <f t="shared" si="21"/>
        <v>PA9598</v>
      </c>
      <c r="BK767" s="138" t="b">
        <f t="shared" si="22"/>
        <v>0</v>
      </c>
      <c r="BL767" s="137" t="str">
        <f t="shared" si="23"/>
        <v/>
      </c>
      <c r="BM767" s="132"/>
      <c r="BN767" s="8" t="b">
        <f t="shared" si="24"/>
        <v>1</v>
      </c>
      <c r="BO767" s="139" t="b">
        <f t="shared" si="25"/>
        <v>0</v>
      </c>
      <c r="BP767" s="140" t="b">
        <f t="shared" si="26"/>
        <v>1</v>
      </c>
      <c r="BQ767" s="4"/>
      <c r="BR767" s="4" t="str">
        <f t="shared" si="27"/>
        <v/>
      </c>
      <c r="BS767" s="4"/>
      <c r="BT767" s="4"/>
    </row>
    <row r="768">
      <c r="A768" s="4" t="s">
        <v>1946</v>
      </c>
      <c r="B768" s="144">
        <v>44545.0</v>
      </c>
      <c r="C768" s="115">
        <v>0.2578935185185185</v>
      </c>
      <c r="D768" s="4"/>
      <c r="E768" s="143"/>
      <c r="F768" s="4"/>
      <c r="G768" s="4"/>
      <c r="H768" s="151"/>
      <c r="I768" s="4"/>
      <c r="J768" s="4"/>
      <c r="K768" s="4" t="s">
        <v>622</v>
      </c>
      <c r="L768" s="145">
        <v>44545.0</v>
      </c>
      <c r="M768" s="115">
        <v>0.5189583333333333</v>
      </c>
      <c r="N768" s="4"/>
      <c r="O768" s="4"/>
      <c r="P768" s="116" t="b">
        <f>IFNA(IF(VLOOKUP($A768,'Add from APT'!$AA$2:$AC808,3,FALSE)&gt;0,TRUE,FALSE),"ER - NOT IN APT")</f>
        <v>0</v>
      </c>
      <c r="Q768" s="82" t="str">
        <f>IF(ISLOGICAL(P768),IF(P768,"ER - REPS IN APT", IFNA(VLOOKUP($A768,RAW_APT!$A$3:$M808,7,FALSE),"ER - NOT IN APT")),P768)</f>
        <v>Result</v>
      </c>
      <c r="R768" s="117" t="b">
        <f t="shared" si="2"/>
        <v>1</v>
      </c>
      <c r="S768" s="116">
        <f t="shared" si="3"/>
        <v>1</v>
      </c>
      <c r="T768" s="146"/>
      <c r="U768" s="147"/>
      <c r="V768" s="147"/>
      <c r="W768" s="147"/>
      <c r="X768" s="120" t="b">
        <f t="shared" si="4"/>
        <v>0</v>
      </c>
      <c r="Y768" s="121" t="b">
        <v>0</v>
      </c>
      <c r="Z768" s="122" t="str">
        <f t="shared" si="5"/>
        <v/>
      </c>
      <c r="AA768" s="122" t="b">
        <f t="shared" si="6"/>
        <v>0</v>
      </c>
      <c r="AB768" s="147" t="b">
        <v>0</v>
      </c>
      <c r="AC768" s="148">
        <v>12.0</v>
      </c>
      <c r="AD768" s="149" t="b">
        <v>0</v>
      </c>
      <c r="AE768" s="125" t="str">
        <f t="shared" si="7"/>
        <v/>
      </c>
      <c r="AF768" s="117" t="b">
        <f t="shared" si="8"/>
        <v>0</v>
      </c>
      <c r="AG768" s="126" t="b">
        <f t="shared" si="9"/>
        <v>0</v>
      </c>
      <c r="AH768" s="148"/>
      <c r="AI768" s="150"/>
      <c r="AJ768" s="146"/>
      <c r="AK768" s="83" t="str">
        <f t="shared" si="10"/>
        <v>Negative</v>
      </c>
      <c r="AL768" s="147"/>
      <c r="AM768" s="83" t="s">
        <v>280</v>
      </c>
      <c r="AN768" s="83" t="s">
        <v>639</v>
      </c>
      <c r="AO768" s="83" t="str">
        <f>IFERROR(__xludf.DUMMYFUNCTION("IF($AG768, ""DELETED"",TRIM(JOIN("" "",D768:E768)))"),"")</f>
        <v/>
      </c>
      <c r="AP768" s="83" t="str">
        <f t="shared" ref="AP768:AQ768" si="792">IF($AG768, "DELETED", TRIM(CONCATENATE(F768,I768,U768)))</f>
        <v/>
      </c>
      <c r="AQ768" s="83" t="str">
        <f t="shared" si="792"/>
        <v/>
      </c>
      <c r="AR768" s="83" t="str">
        <f>IFERROR(__xludf.DUMMYFUNCTION("IF($AG768, ""DELETED"", TRIM(JOIN("" "",AP768,AQ768)))"),"")</f>
        <v/>
      </c>
      <c r="AS768" s="127"/>
      <c r="AT768" s="128" t="b">
        <f t="shared" si="12"/>
        <v>0</v>
      </c>
      <c r="AU768" s="128" t="str">
        <f t="shared" si="13"/>
        <v/>
      </c>
      <c r="AV768" s="128" t="str">
        <f t="shared" si="14"/>
        <v/>
      </c>
      <c r="AW768" s="128" t="str">
        <f t="shared" si="15"/>
        <v/>
      </c>
      <c r="AX768" s="129" t="str">
        <f t="shared" si="16"/>
        <v/>
      </c>
      <c r="AY768" s="143"/>
      <c r="AZ768" s="130"/>
      <c r="BA768" s="131" t="str">
        <f t="shared" si="17"/>
        <v/>
      </c>
      <c r="BB768" s="143"/>
      <c r="BC768" s="143"/>
      <c r="BD768" s="132"/>
      <c r="BE768" s="141"/>
      <c r="BF768" s="134" t="str">
        <f t="shared" si="18"/>
        <v/>
      </c>
      <c r="BG768" s="135" t="str">
        <f t="shared" si="19"/>
        <v>FLB1344__44545_0.257893518518519___Negative_44545_0.518958333333333_</v>
      </c>
      <c r="BH768" s="136" t="str">
        <f t="shared" si="20"/>
        <v/>
      </c>
      <c r="BI768" s="141" t="s">
        <v>1947</v>
      </c>
      <c r="BJ768" s="137" t="str">
        <f t="shared" si="21"/>
        <v>PA9604</v>
      </c>
      <c r="BK768" s="138" t="b">
        <f t="shared" si="22"/>
        <v>0</v>
      </c>
      <c r="BL768" s="137" t="str">
        <f t="shared" si="23"/>
        <v/>
      </c>
      <c r="BM768" s="132"/>
      <c r="BN768" s="8" t="b">
        <f t="shared" si="24"/>
        <v>1</v>
      </c>
      <c r="BO768" s="139" t="b">
        <f t="shared" si="25"/>
        <v>0</v>
      </c>
      <c r="BP768" s="140" t="b">
        <f t="shared" si="26"/>
        <v>1</v>
      </c>
      <c r="BQ768" s="4"/>
      <c r="BR768" s="4" t="str">
        <f t="shared" si="27"/>
        <v/>
      </c>
      <c r="BS768" s="4"/>
      <c r="BT768" s="4"/>
    </row>
    <row r="769">
      <c r="A769" s="143" t="s">
        <v>1948</v>
      </c>
      <c r="B769" s="144">
        <v>44545.0</v>
      </c>
      <c r="C769" s="115">
        <v>0.2761689814814815</v>
      </c>
      <c r="D769" s="4"/>
      <c r="E769" s="143"/>
      <c r="F769" s="149"/>
      <c r="G769" s="149"/>
      <c r="H769" s="151"/>
      <c r="I769" s="4"/>
      <c r="J769" s="4"/>
      <c r="K769" s="4" t="s">
        <v>622</v>
      </c>
      <c r="L769" s="145">
        <v>44545.0</v>
      </c>
      <c r="M769" s="115">
        <v>0.5189583333333333</v>
      </c>
      <c r="N769" s="4"/>
      <c r="O769" s="4"/>
      <c r="P769" s="116" t="b">
        <f>IFNA(IF(VLOOKUP($A769,'Add from APT'!$AA$2:$AC808,3,FALSE)&gt;0,TRUE,FALSE),"ER - NOT IN APT")</f>
        <v>0</v>
      </c>
      <c r="Q769" s="82" t="str">
        <f>IF(ISLOGICAL(P769),IF(P769,"ER - REPS IN APT", IFNA(VLOOKUP($A769,RAW_APT!$A$3:$M808,7,FALSE),"ER - NOT IN APT")),P769)</f>
        <v>Result</v>
      </c>
      <c r="R769" s="117" t="b">
        <f t="shared" si="2"/>
        <v>1</v>
      </c>
      <c r="S769" s="116">
        <f t="shared" si="3"/>
        <v>1</v>
      </c>
      <c r="T769" s="148">
        <v>0.0</v>
      </c>
      <c r="U769" s="149"/>
      <c r="V769" s="149"/>
      <c r="W769" s="147"/>
      <c r="X769" s="120" t="b">
        <f t="shared" si="4"/>
        <v>0</v>
      </c>
      <c r="Y769" s="121" t="b">
        <v>0</v>
      </c>
      <c r="Z769" s="122" t="str">
        <f t="shared" si="5"/>
        <v/>
      </c>
      <c r="AA769" s="122" t="b">
        <f t="shared" si="6"/>
        <v>0</v>
      </c>
      <c r="AB769" s="147" t="b">
        <v>0</v>
      </c>
      <c r="AC769" s="148">
        <v>470.0</v>
      </c>
      <c r="AD769" s="149" t="b">
        <v>1</v>
      </c>
      <c r="AE769" s="125" t="str">
        <f t="shared" si="7"/>
        <v/>
      </c>
      <c r="AF769" s="117" t="b">
        <f t="shared" si="8"/>
        <v>0</v>
      </c>
      <c r="AG769" s="126" t="b">
        <f t="shared" si="9"/>
        <v>0</v>
      </c>
      <c r="AH769" s="148"/>
      <c r="AI769" s="150"/>
      <c r="AJ769" s="146"/>
      <c r="AK769" s="83" t="str">
        <f t="shared" si="10"/>
        <v>Negative</v>
      </c>
      <c r="AL769" s="147"/>
      <c r="AM769" s="83" t="s">
        <v>280</v>
      </c>
      <c r="AN769" s="83" t="s">
        <v>1949</v>
      </c>
      <c r="AO769" s="83" t="str">
        <f>IFERROR(__xludf.DUMMYFUNCTION("IF($AG769, ""DELETED"",TRIM(JOIN("" "",D769:E769)))"),"")</f>
        <v/>
      </c>
      <c r="AP769" s="83" t="str">
        <f t="shared" ref="AP769:AQ769" si="793">IF($AG769, "DELETED", TRIM(CONCATENATE(F769,I769,U769)))</f>
        <v/>
      </c>
      <c r="AQ769" s="83" t="str">
        <f t="shared" si="793"/>
        <v/>
      </c>
      <c r="AR769" s="83" t="str">
        <f>IFERROR(__xludf.DUMMYFUNCTION("IF($AG769, ""DELETED"", TRIM(JOIN("" "",AP769,AQ769)))"),"")</f>
        <v/>
      </c>
      <c r="AS769" s="127"/>
      <c r="AT769" s="128" t="b">
        <f t="shared" si="12"/>
        <v>0</v>
      </c>
      <c r="AU769" s="128" t="str">
        <f t="shared" si="13"/>
        <v/>
      </c>
      <c r="AV769" s="128" t="str">
        <f t="shared" si="14"/>
        <v/>
      </c>
      <c r="AW769" s="128" t="str">
        <f t="shared" si="15"/>
        <v/>
      </c>
      <c r="AX769" s="129" t="str">
        <f t="shared" si="16"/>
        <v/>
      </c>
      <c r="AY769" s="143"/>
      <c r="AZ769" s="130"/>
      <c r="BA769" s="131" t="str">
        <f t="shared" si="17"/>
        <v/>
      </c>
      <c r="BB769" s="143"/>
      <c r="BC769" s="143"/>
      <c r="BD769" s="132"/>
      <c r="BE769" s="141"/>
      <c r="BF769" s="134" t="str">
        <f t="shared" si="18"/>
        <v/>
      </c>
      <c r="BG769" s="135" t="str">
        <f t="shared" si="19"/>
        <v>FLB1343__44545_0.276168981481482___Negative_44545_0.518958333333333_</v>
      </c>
      <c r="BH769" s="136" t="str">
        <f t="shared" si="20"/>
        <v/>
      </c>
      <c r="BI769" s="141" t="s">
        <v>1950</v>
      </c>
      <c r="BJ769" s="137" t="str">
        <f t="shared" si="21"/>
        <v>PA9609</v>
      </c>
      <c r="BK769" s="138" t="b">
        <f t="shared" si="22"/>
        <v>0</v>
      </c>
      <c r="BL769" s="137" t="str">
        <f t="shared" si="23"/>
        <v/>
      </c>
      <c r="BM769" s="132"/>
      <c r="BN769" s="8" t="b">
        <f t="shared" si="24"/>
        <v>1</v>
      </c>
      <c r="BO769" s="139" t="b">
        <f t="shared" si="25"/>
        <v>0</v>
      </c>
      <c r="BP769" s="140" t="b">
        <f t="shared" si="26"/>
        <v>1</v>
      </c>
      <c r="BQ769" s="4"/>
      <c r="BR769" s="4" t="str">
        <f t="shared" si="27"/>
        <v/>
      </c>
      <c r="BS769" s="4"/>
      <c r="BT769" s="4"/>
    </row>
    <row r="770">
      <c r="A770" s="143" t="s">
        <v>1951</v>
      </c>
      <c r="B770" s="144">
        <v>44545.0</v>
      </c>
      <c r="C770" s="115">
        <v>0.2764583333333333</v>
      </c>
      <c r="D770" s="4"/>
      <c r="E770" s="143"/>
      <c r="F770" s="149"/>
      <c r="G770" s="147"/>
      <c r="H770" s="4"/>
      <c r="I770" s="4"/>
      <c r="J770" s="4"/>
      <c r="K770" s="4" t="s">
        <v>622</v>
      </c>
      <c r="L770" s="145">
        <v>44545.0</v>
      </c>
      <c r="M770" s="115">
        <v>0.5189583333333333</v>
      </c>
      <c r="N770" s="4"/>
      <c r="O770" s="4"/>
      <c r="P770" s="116" t="b">
        <f>IFNA(IF(VLOOKUP($A770,'Add from APT'!$AA$2:$AC808,3,FALSE)&gt;0,TRUE,FALSE),"ER - NOT IN APT")</f>
        <v>0</v>
      </c>
      <c r="Q770" s="82" t="str">
        <f>IF(ISLOGICAL(P770),IF(P770,"ER - REPS IN APT", IFNA(VLOOKUP($A770,RAW_APT!$A$3:$M808,7,FALSE),"ER - NOT IN APT")),P770)</f>
        <v>Result</v>
      </c>
      <c r="R770" s="117" t="b">
        <f t="shared" si="2"/>
        <v>1</v>
      </c>
      <c r="S770" s="116">
        <f t="shared" si="3"/>
        <v>1</v>
      </c>
      <c r="T770" s="148">
        <v>0.0</v>
      </c>
      <c r="U770" s="149"/>
      <c r="V770" s="147"/>
      <c r="W770" s="147"/>
      <c r="X770" s="120" t="b">
        <f t="shared" si="4"/>
        <v>0</v>
      </c>
      <c r="Y770" s="121" t="b">
        <v>0</v>
      </c>
      <c r="Z770" s="122" t="str">
        <f t="shared" si="5"/>
        <v/>
      </c>
      <c r="AA770" s="122" t="b">
        <f t="shared" si="6"/>
        <v>0</v>
      </c>
      <c r="AB770" s="147" t="b">
        <v>0</v>
      </c>
      <c r="AC770" s="148">
        <v>469.0</v>
      </c>
      <c r="AD770" s="149" t="b">
        <v>1</v>
      </c>
      <c r="AE770" s="125" t="str">
        <f t="shared" si="7"/>
        <v/>
      </c>
      <c r="AF770" s="117" t="b">
        <f t="shared" si="8"/>
        <v>0</v>
      </c>
      <c r="AG770" s="126" t="b">
        <f t="shared" si="9"/>
        <v>0</v>
      </c>
      <c r="AH770" s="148"/>
      <c r="AI770" s="150"/>
      <c r="AJ770" s="146"/>
      <c r="AK770" s="83" t="str">
        <f t="shared" si="10"/>
        <v>Negative</v>
      </c>
      <c r="AL770" s="147"/>
      <c r="AM770" s="83" t="s">
        <v>280</v>
      </c>
      <c r="AN770" s="83" t="s">
        <v>1282</v>
      </c>
      <c r="AO770" s="83" t="str">
        <f>IFERROR(__xludf.DUMMYFUNCTION("IF($AG770, ""DELETED"",TRIM(JOIN("" "",D770:E770)))"),"")</f>
        <v/>
      </c>
      <c r="AP770" s="83" t="str">
        <f t="shared" ref="AP770:AQ770" si="794">IF($AG770, "DELETED", TRIM(CONCATENATE(F770,I770,U770)))</f>
        <v/>
      </c>
      <c r="AQ770" s="83" t="str">
        <f t="shared" si="794"/>
        <v/>
      </c>
      <c r="AR770" s="83" t="str">
        <f>IFERROR(__xludf.DUMMYFUNCTION("IF($AG770, ""DELETED"", TRIM(JOIN("" "",AP770,AQ770)))"),"")</f>
        <v/>
      </c>
      <c r="AS770" s="127"/>
      <c r="AT770" s="128" t="b">
        <f t="shared" si="12"/>
        <v>0</v>
      </c>
      <c r="AU770" s="128" t="str">
        <f t="shared" si="13"/>
        <v/>
      </c>
      <c r="AV770" s="128" t="str">
        <f t="shared" si="14"/>
        <v/>
      </c>
      <c r="AW770" s="128" t="str">
        <f t="shared" si="15"/>
        <v/>
      </c>
      <c r="AX770" s="129" t="str">
        <f t="shared" si="16"/>
        <v/>
      </c>
      <c r="AY770" s="143"/>
      <c r="AZ770" s="130"/>
      <c r="BA770" s="131" t="str">
        <f t="shared" si="17"/>
        <v/>
      </c>
      <c r="BB770" s="143"/>
      <c r="BC770" s="143"/>
      <c r="BD770" s="132"/>
      <c r="BE770" s="141"/>
      <c r="BF770" s="134" t="str">
        <f t="shared" si="18"/>
        <v/>
      </c>
      <c r="BG770" s="135" t="str">
        <f t="shared" si="19"/>
        <v>FLB1313__44545_0.276458333333333___Negative_44545_0.518958333333333_</v>
      </c>
      <c r="BH770" s="136" t="str">
        <f t="shared" si="20"/>
        <v/>
      </c>
      <c r="BI770" s="141" t="s">
        <v>1952</v>
      </c>
      <c r="BJ770" s="137" t="str">
        <f t="shared" si="21"/>
        <v>PA9611</v>
      </c>
      <c r="BK770" s="138" t="b">
        <f t="shared" si="22"/>
        <v>0</v>
      </c>
      <c r="BL770" s="137" t="str">
        <f t="shared" si="23"/>
        <v/>
      </c>
      <c r="BM770" s="132"/>
      <c r="BN770" s="8" t="b">
        <f t="shared" si="24"/>
        <v>1</v>
      </c>
      <c r="BO770" s="139" t="b">
        <f t="shared" si="25"/>
        <v>0</v>
      </c>
      <c r="BP770" s="140" t="b">
        <f t="shared" si="26"/>
        <v>1</v>
      </c>
      <c r="BQ770" s="4"/>
      <c r="BR770" s="4" t="str">
        <f t="shared" si="27"/>
        <v/>
      </c>
      <c r="BS770" s="4"/>
      <c r="BT770" s="4"/>
    </row>
    <row r="771">
      <c r="A771" s="143" t="s">
        <v>1953</v>
      </c>
      <c r="B771" s="144">
        <v>44545.0</v>
      </c>
      <c r="C771" s="115">
        <v>0.33368055555555554</v>
      </c>
      <c r="D771" s="4"/>
      <c r="E771" s="143"/>
      <c r="F771" s="149"/>
      <c r="G771" s="147"/>
      <c r="H771" s="4"/>
      <c r="I771" s="4"/>
      <c r="J771" s="4"/>
      <c r="K771" s="4" t="s">
        <v>622</v>
      </c>
      <c r="L771" s="145">
        <v>44545.0</v>
      </c>
      <c r="M771" s="115">
        <v>0.5189583333333333</v>
      </c>
      <c r="N771" s="4"/>
      <c r="O771" s="4"/>
      <c r="P771" s="116" t="b">
        <f>IFNA(IF(VLOOKUP($A771,'Add from APT'!$AA$2:$AC808,3,FALSE)&gt;0,TRUE,FALSE),"ER - NOT IN APT")</f>
        <v>0</v>
      </c>
      <c r="Q771" s="82" t="str">
        <f>IF(ISLOGICAL(P771),IF(P771,"ER - REPS IN APT", IFNA(VLOOKUP($A771,RAW_APT!$A$3:$M808,7,FALSE),"ER - NOT IN APT")),P771)</f>
        <v>Result</v>
      </c>
      <c r="R771" s="117" t="b">
        <f t="shared" si="2"/>
        <v>1</v>
      </c>
      <c r="S771" s="116">
        <f t="shared" si="3"/>
        <v>1</v>
      </c>
      <c r="T771" s="148">
        <v>0.0</v>
      </c>
      <c r="U771" s="149"/>
      <c r="V771" s="147"/>
      <c r="W771" s="147"/>
      <c r="X771" s="120" t="b">
        <f t="shared" si="4"/>
        <v>0</v>
      </c>
      <c r="Y771" s="121" t="b">
        <v>0</v>
      </c>
      <c r="Z771" s="122" t="str">
        <f t="shared" si="5"/>
        <v/>
      </c>
      <c r="AA771" s="122" t="b">
        <f t="shared" si="6"/>
        <v>0</v>
      </c>
      <c r="AB771" s="147" t="b">
        <v>0</v>
      </c>
      <c r="AC771" s="148">
        <v>468.0</v>
      </c>
      <c r="AD771" s="149" t="b">
        <v>1</v>
      </c>
      <c r="AE771" s="125" t="str">
        <f t="shared" si="7"/>
        <v/>
      </c>
      <c r="AF771" s="117" t="b">
        <f t="shared" si="8"/>
        <v>0</v>
      </c>
      <c r="AG771" s="126" t="b">
        <f t="shared" si="9"/>
        <v>0</v>
      </c>
      <c r="AH771" s="148"/>
      <c r="AI771" s="150"/>
      <c r="AJ771" s="146"/>
      <c r="AK771" s="83" t="str">
        <f t="shared" si="10"/>
        <v>Negative</v>
      </c>
      <c r="AL771" s="147"/>
      <c r="AM771" s="83" t="s">
        <v>280</v>
      </c>
      <c r="AN771" s="83" t="s">
        <v>978</v>
      </c>
      <c r="AO771" s="83" t="str">
        <f>IFERROR(__xludf.DUMMYFUNCTION("IF($AG771, ""DELETED"",TRIM(JOIN("" "",D771:E771)))"),"")</f>
        <v/>
      </c>
      <c r="AP771" s="83" t="str">
        <f t="shared" ref="AP771:AQ771" si="795">IF($AG771, "DELETED", TRIM(CONCATENATE(F771,I771,U771)))</f>
        <v/>
      </c>
      <c r="AQ771" s="83" t="str">
        <f t="shared" si="795"/>
        <v/>
      </c>
      <c r="AR771" s="83" t="str">
        <f>IFERROR(__xludf.DUMMYFUNCTION("IF($AG771, ""DELETED"", TRIM(JOIN("" "",AP771,AQ771)))"),"")</f>
        <v/>
      </c>
      <c r="AS771" s="127"/>
      <c r="AT771" s="128" t="b">
        <f t="shared" si="12"/>
        <v>0</v>
      </c>
      <c r="AU771" s="128" t="str">
        <f t="shared" si="13"/>
        <v/>
      </c>
      <c r="AV771" s="128" t="str">
        <f t="shared" si="14"/>
        <v/>
      </c>
      <c r="AW771" s="128" t="str">
        <f t="shared" si="15"/>
        <v/>
      </c>
      <c r="AX771" s="129" t="str">
        <f t="shared" si="16"/>
        <v/>
      </c>
      <c r="AY771" s="143"/>
      <c r="AZ771" s="130"/>
      <c r="BA771" s="131" t="str">
        <f t="shared" si="17"/>
        <v/>
      </c>
      <c r="BB771" s="143"/>
      <c r="BC771" s="143"/>
      <c r="BD771" s="132"/>
      <c r="BE771" s="141"/>
      <c r="BF771" s="134" t="str">
        <f t="shared" si="18"/>
        <v/>
      </c>
      <c r="BG771" s="135" t="str">
        <f t="shared" si="19"/>
        <v>FLB3076__44545_0.333680555555556___Negative_44545_0.518958333333333_</v>
      </c>
      <c r="BH771" s="136" t="str">
        <f t="shared" si="20"/>
        <v/>
      </c>
      <c r="BI771" s="141" t="s">
        <v>1954</v>
      </c>
      <c r="BJ771" s="137" t="str">
        <f t="shared" si="21"/>
        <v>PA9616</v>
      </c>
      <c r="BK771" s="138" t="b">
        <f t="shared" si="22"/>
        <v>0</v>
      </c>
      <c r="BL771" s="137" t="str">
        <f t="shared" si="23"/>
        <v/>
      </c>
      <c r="BM771" s="132"/>
      <c r="BN771" s="8" t="b">
        <f t="shared" si="24"/>
        <v>1</v>
      </c>
      <c r="BO771" s="139" t="b">
        <f t="shared" si="25"/>
        <v>0</v>
      </c>
      <c r="BP771" s="140" t="b">
        <f t="shared" si="26"/>
        <v>1</v>
      </c>
      <c r="BQ771" s="4"/>
      <c r="BR771" s="4" t="str">
        <f t="shared" si="27"/>
        <v/>
      </c>
      <c r="BS771" s="4"/>
      <c r="BT771" s="4"/>
    </row>
    <row r="772">
      <c r="A772" s="4" t="s">
        <v>1955</v>
      </c>
      <c r="B772" s="144">
        <v>44545.0</v>
      </c>
      <c r="C772" s="115">
        <v>0.33380787037037035</v>
      </c>
      <c r="D772" s="4"/>
      <c r="E772" s="143"/>
      <c r="F772" s="4"/>
      <c r="G772" s="4"/>
      <c r="H772" s="151"/>
      <c r="I772" s="4"/>
      <c r="J772" s="4"/>
      <c r="K772" s="4" t="s">
        <v>622</v>
      </c>
      <c r="L772" s="145">
        <v>44545.0</v>
      </c>
      <c r="M772" s="115">
        <v>0.5189583333333333</v>
      </c>
      <c r="N772" s="4"/>
      <c r="O772" s="4"/>
      <c r="P772" s="116" t="b">
        <f>IFNA(IF(VLOOKUP($A772,'Add from APT'!$AA$2:$AC808,3,FALSE)&gt;0,TRUE,FALSE),"ER - NOT IN APT")</f>
        <v>0</v>
      </c>
      <c r="Q772" s="82" t="str">
        <f>IF(ISLOGICAL(P772),IF(P772,"ER - REPS IN APT", IFNA(VLOOKUP($A772,RAW_APT!$A$3:$M808,7,FALSE),"ER - NOT IN APT")),P772)</f>
        <v>Result</v>
      </c>
      <c r="R772" s="117" t="b">
        <f t="shared" si="2"/>
        <v>1</v>
      </c>
      <c r="S772" s="116">
        <f t="shared" si="3"/>
        <v>1</v>
      </c>
      <c r="T772" s="146"/>
      <c r="U772" s="147"/>
      <c r="V772" s="147"/>
      <c r="W772" s="147"/>
      <c r="X772" s="120" t="b">
        <f t="shared" si="4"/>
        <v>0</v>
      </c>
      <c r="Y772" s="121" t="b">
        <v>0</v>
      </c>
      <c r="Z772" s="122" t="str">
        <f t="shared" si="5"/>
        <v/>
      </c>
      <c r="AA772" s="122" t="b">
        <f t="shared" si="6"/>
        <v>0</v>
      </c>
      <c r="AB772" s="147" t="b">
        <v>0</v>
      </c>
      <c r="AC772" s="148">
        <v>11.0</v>
      </c>
      <c r="AD772" s="149" t="b">
        <v>0</v>
      </c>
      <c r="AE772" s="125" t="str">
        <f t="shared" si="7"/>
        <v/>
      </c>
      <c r="AF772" s="117" t="b">
        <f t="shared" si="8"/>
        <v>0</v>
      </c>
      <c r="AG772" s="126" t="b">
        <f t="shared" si="9"/>
        <v>0</v>
      </c>
      <c r="AH772" s="148"/>
      <c r="AI772" s="150"/>
      <c r="AJ772" s="146"/>
      <c r="AK772" s="83" t="str">
        <f t="shared" si="10"/>
        <v>Negative</v>
      </c>
      <c r="AL772" s="147"/>
      <c r="AM772" s="83" t="s">
        <v>373</v>
      </c>
      <c r="AN772" s="83" t="s">
        <v>287</v>
      </c>
      <c r="AO772" s="83" t="str">
        <f>IFERROR(__xludf.DUMMYFUNCTION("IF($AG772, ""DELETED"",TRIM(JOIN("" "",D772:E772)))"),"")</f>
        <v/>
      </c>
      <c r="AP772" s="83" t="str">
        <f t="shared" ref="AP772:AQ772" si="796">IF($AG772, "DELETED", TRIM(CONCATENATE(F772,I772,U772)))</f>
        <v/>
      </c>
      <c r="AQ772" s="83" t="str">
        <f t="shared" si="796"/>
        <v/>
      </c>
      <c r="AR772" s="83" t="str">
        <f>IFERROR(__xludf.DUMMYFUNCTION("IF($AG772, ""DELETED"", TRIM(JOIN("" "",AP772,AQ772)))"),"")</f>
        <v/>
      </c>
      <c r="AS772" s="127"/>
      <c r="AT772" s="128" t="b">
        <f t="shared" si="12"/>
        <v>0</v>
      </c>
      <c r="AU772" s="128" t="str">
        <f t="shared" si="13"/>
        <v/>
      </c>
      <c r="AV772" s="128" t="str">
        <f t="shared" si="14"/>
        <v/>
      </c>
      <c r="AW772" s="128" t="str">
        <f t="shared" si="15"/>
        <v/>
      </c>
      <c r="AX772" s="129" t="str">
        <f t="shared" si="16"/>
        <v/>
      </c>
      <c r="AY772" s="143"/>
      <c r="AZ772" s="130"/>
      <c r="BA772" s="131" t="str">
        <f t="shared" si="17"/>
        <v/>
      </c>
      <c r="BB772" s="143"/>
      <c r="BC772" s="143"/>
      <c r="BD772" s="132"/>
      <c r="BE772" s="141"/>
      <c r="BF772" s="134" t="str">
        <f t="shared" si="18"/>
        <v/>
      </c>
      <c r="BG772" s="135" t="str">
        <f t="shared" si="19"/>
        <v>FLB1047__44545_0.33380787037037___Negative_44545_0.518958333333333_</v>
      </c>
      <c r="BH772" s="136" t="str">
        <f t="shared" si="20"/>
        <v/>
      </c>
      <c r="BI772" s="141" t="s">
        <v>1956</v>
      </c>
      <c r="BJ772" s="137" t="str">
        <f t="shared" si="21"/>
        <v>PA9617</v>
      </c>
      <c r="BK772" s="138" t="b">
        <f t="shared" si="22"/>
        <v>0</v>
      </c>
      <c r="BL772" s="137" t="str">
        <f t="shared" si="23"/>
        <v/>
      </c>
      <c r="BM772" s="132"/>
      <c r="BN772" s="8" t="b">
        <f t="shared" si="24"/>
        <v>1</v>
      </c>
      <c r="BO772" s="139" t="b">
        <f t="shared" si="25"/>
        <v>0</v>
      </c>
      <c r="BP772" s="140" t="b">
        <f t="shared" si="26"/>
        <v>1</v>
      </c>
      <c r="BQ772" s="4"/>
      <c r="BR772" s="4" t="str">
        <f t="shared" si="27"/>
        <v/>
      </c>
      <c r="BS772" s="4"/>
      <c r="BT772" s="4"/>
    </row>
    <row r="773">
      <c r="A773" s="143" t="s">
        <v>1957</v>
      </c>
      <c r="B773" s="144">
        <v>44545.0</v>
      </c>
      <c r="C773" s="115">
        <v>0.33405092592592595</v>
      </c>
      <c r="D773" s="4"/>
      <c r="E773" s="143"/>
      <c r="F773" s="149"/>
      <c r="G773" s="147"/>
      <c r="H773" s="151"/>
      <c r="I773" s="4"/>
      <c r="J773" s="4"/>
      <c r="K773" s="4" t="s">
        <v>622</v>
      </c>
      <c r="L773" s="145">
        <v>44545.0</v>
      </c>
      <c r="M773" s="115">
        <v>0.5189583333333333</v>
      </c>
      <c r="N773" s="151"/>
      <c r="O773" s="4"/>
      <c r="P773" s="116" t="b">
        <f>IFNA(IF(VLOOKUP($A773,'Add from APT'!$AA$2:$AC808,3,FALSE)&gt;0,TRUE,FALSE),"ER - NOT IN APT")</f>
        <v>0</v>
      </c>
      <c r="Q773" s="82" t="str">
        <f>IF(ISLOGICAL(P773),IF(P773,"ER - REPS IN APT", IFNA(VLOOKUP($A773,RAW_APT!$A$3:$M808,7,FALSE),"ER - NOT IN APT")),P773)</f>
        <v>Result</v>
      </c>
      <c r="R773" s="117" t="b">
        <f t="shared" si="2"/>
        <v>1</v>
      </c>
      <c r="S773" s="116">
        <f t="shared" si="3"/>
        <v>1</v>
      </c>
      <c r="T773" s="148">
        <v>0.0</v>
      </c>
      <c r="U773" s="149"/>
      <c r="V773" s="147"/>
      <c r="W773" s="147"/>
      <c r="X773" s="120" t="b">
        <f t="shared" si="4"/>
        <v>0</v>
      </c>
      <c r="Y773" s="121" t="b">
        <v>0</v>
      </c>
      <c r="Z773" s="122" t="str">
        <f t="shared" si="5"/>
        <v/>
      </c>
      <c r="AA773" s="122" t="b">
        <f t="shared" si="6"/>
        <v>0</v>
      </c>
      <c r="AB773" s="147" t="b">
        <v>0</v>
      </c>
      <c r="AC773" s="148">
        <v>467.0</v>
      </c>
      <c r="AD773" s="149" t="b">
        <v>1</v>
      </c>
      <c r="AE773" s="125" t="str">
        <f t="shared" si="7"/>
        <v/>
      </c>
      <c r="AF773" s="117" t="b">
        <f t="shared" si="8"/>
        <v>0</v>
      </c>
      <c r="AG773" s="126" t="b">
        <f t="shared" si="9"/>
        <v>0</v>
      </c>
      <c r="AH773" s="148"/>
      <c r="AI773" s="150"/>
      <c r="AJ773" s="146"/>
      <c r="AK773" s="83" t="str">
        <f t="shared" si="10"/>
        <v>Negative</v>
      </c>
      <c r="AL773" s="147"/>
      <c r="AM773" s="83" t="s">
        <v>373</v>
      </c>
      <c r="AN773" s="83" t="s">
        <v>981</v>
      </c>
      <c r="AO773" s="83" t="str">
        <f>IFERROR(__xludf.DUMMYFUNCTION("IF($AG773, ""DELETED"",TRIM(JOIN("" "",D773:E773)))"),"")</f>
        <v/>
      </c>
      <c r="AP773" s="83" t="str">
        <f t="shared" ref="AP773:AQ773" si="797">IF($AG773, "DELETED", TRIM(CONCATENATE(F773,I773,U773)))</f>
        <v/>
      </c>
      <c r="AQ773" s="83" t="str">
        <f t="shared" si="797"/>
        <v/>
      </c>
      <c r="AR773" s="83" t="str">
        <f>IFERROR(__xludf.DUMMYFUNCTION("IF($AG773, ""DELETED"", TRIM(JOIN("" "",AP773,AQ773)))"),"")</f>
        <v/>
      </c>
      <c r="AS773" s="127"/>
      <c r="AT773" s="128" t="b">
        <f t="shared" si="12"/>
        <v>0</v>
      </c>
      <c r="AU773" s="128" t="str">
        <f t="shared" si="13"/>
        <v/>
      </c>
      <c r="AV773" s="128" t="str">
        <f t="shared" si="14"/>
        <v/>
      </c>
      <c r="AW773" s="128" t="str">
        <f t="shared" si="15"/>
        <v/>
      </c>
      <c r="AX773" s="129" t="str">
        <f t="shared" si="16"/>
        <v/>
      </c>
      <c r="AY773" s="143"/>
      <c r="AZ773" s="130"/>
      <c r="BA773" s="131" t="str">
        <f t="shared" si="17"/>
        <v/>
      </c>
      <c r="BB773" s="143"/>
      <c r="BC773" s="143"/>
      <c r="BD773" s="132"/>
      <c r="BE773" s="141"/>
      <c r="BF773" s="134" t="str">
        <f t="shared" si="18"/>
        <v/>
      </c>
      <c r="BG773" s="135" t="str">
        <f t="shared" si="19"/>
        <v>FLB3073__44545_0.334050925925926___Negative_44545_0.518958333333333_</v>
      </c>
      <c r="BH773" s="136" t="str">
        <f t="shared" si="20"/>
        <v/>
      </c>
      <c r="BI773" s="141" t="s">
        <v>1958</v>
      </c>
      <c r="BJ773" s="137" t="str">
        <f t="shared" si="21"/>
        <v>PA9618</v>
      </c>
      <c r="BK773" s="138" t="b">
        <f t="shared" si="22"/>
        <v>0</v>
      </c>
      <c r="BL773" s="137" t="str">
        <f t="shared" si="23"/>
        <v/>
      </c>
      <c r="BM773" s="132"/>
      <c r="BN773" s="8" t="b">
        <f t="shared" si="24"/>
        <v>1</v>
      </c>
      <c r="BO773" s="139" t="b">
        <f t="shared" si="25"/>
        <v>0</v>
      </c>
      <c r="BP773" s="140" t="b">
        <f t="shared" si="26"/>
        <v>1</v>
      </c>
      <c r="BQ773" s="4"/>
      <c r="BR773" s="4" t="str">
        <f t="shared" si="27"/>
        <v/>
      </c>
      <c r="BS773" s="4"/>
      <c r="BT773" s="4"/>
    </row>
    <row r="774">
      <c r="A774" s="143" t="s">
        <v>1959</v>
      </c>
      <c r="B774" s="144">
        <v>44545.0</v>
      </c>
      <c r="C774" s="115">
        <v>0.334837962962963</v>
      </c>
      <c r="D774" s="4"/>
      <c r="E774" s="143"/>
      <c r="F774" s="149"/>
      <c r="G774" s="147"/>
      <c r="H774" s="151"/>
      <c r="I774" s="4"/>
      <c r="J774" s="4"/>
      <c r="K774" s="4" t="s">
        <v>622</v>
      </c>
      <c r="L774" s="144">
        <v>44545.0</v>
      </c>
      <c r="M774" s="115">
        <v>0.5189583333333333</v>
      </c>
      <c r="N774" s="4"/>
      <c r="O774" s="4"/>
      <c r="P774" s="116" t="b">
        <f>IFNA(IF(VLOOKUP($A774,'Add from APT'!$AA$2:$AC808,3,FALSE)&gt;0,TRUE,FALSE),"ER - NOT IN APT")</f>
        <v>0</v>
      </c>
      <c r="Q774" s="82" t="str">
        <f>IF(ISLOGICAL(P774),IF(P774,"ER - REPS IN APT", IFNA(VLOOKUP($A774,RAW_APT!$A$3:$M808,7,FALSE),"ER - NOT IN APT")),P774)</f>
        <v>Result</v>
      </c>
      <c r="R774" s="117" t="b">
        <f t="shared" si="2"/>
        <v>1</v>
      </c>
      <c r="S774" s="116">
        <f t="shared" si="3"/>
        <v>1</v>
      </c>
      <c r="T774" s="148">
        <v>0.0</v>
      </c>
      <c r="U774" s="149"/>
      <c r="V774" s="147"/>
      <c r="W774" s="147"/>
      <c r="X774" s="120" t="b">
        <f t="shared" si="4"/>
        <v>0</v>
      </c>
      <c r="Y774" s="121" t="b">
        <v>0</v>
      </c>
      <c r="Z774" s="122" t="str">
        <f t="shared" si="5"/>
        <v/>
      </c>
      <c r="AA774" s="122" t="b">
        <f t="shared" si="6"/>
        <v>0</v>
      </c>
      <c r="AB774" s="147" t="b">
        <v>0</v>
      </c>
      <c r="AC774" s="148">
        <v>466.0</v>
      </c>
      <c r="AD774" s="149" t="b">
        <v>1</v>
      </c>
      <c r="AE774" s="125">
        <f t="shared" si="7"/>
        <v>265.1333333</v>
      </c>
      <c r="AF774" s="117" t="b">
        <f t="shared" si="8"/>
        <v>0</v>
      </c>
      <c r="AG774" s="126" t="b">
        <f t="shared" si="9"/>
        <v>0</v>
      </c>
      <c r="AH774" s="148"/>
      <c r="AI774" s="150"/>
      <c r="AJ774" s="146"/>
      <c r="AK774" s="83" t="str">
        <f t="shared" si="10"/>
        <v>Negative</v>
      </c>
      <c r="AL774" s="147"/>
      <c r="AM774" s="83" t="s">
        <v>373</v>
      </c>
      <c r="AN774" s="83" t="s">
        <v>1025</v>
      </c>
      <c r="AO774" s="83" t="str">
        <f>IFERROR(__xludf.DUMMYFUNCTION("IF($AG774, ""DELETED"",TRIM(JOIN("" "",D774:E774)))"),"")</f>
        <v/>
      </c>
      <c r="AP774" s="83" t="str">
        <f t="shared" ref="AP774:AQ774" si="798">IF($AG774, "DELETED", TRIM(CONCATENATE(F774,I774,U774)))</f>
        <v/>
      </c>
      <c r="AQ774" s="83" t="str">
        <f t="shared" si="798"/>
        <v/>
      </c>
      <c r="AR774" s="83" t="str">
        <f>IFERROR(__xludf.DUMMYFUNCTION("IF($AG774, ""DELETED"", TRIM(JOIN("" "",AP774,AQ774)))"),"")</f>
        <v/>
      </c>
      <c r="AS774" s="127"/>
      <c r="AT774" s="128" t="b">
        <f t="shared" si="12"/>
        <v>0</v>
      </c>
      <c r="AU774" s="128" t="str">
        <f t="shared" si="13"/>
        <v/>
      </c>
      <c r="AV774" s="128" t="str">
        <f t="shared" si="14"/>
        <v/>
      </c>
      <c r="AW774" s="128" t="str">
        <f t="shared" si="15"/>
        <v/>
      </c>
      <c r="AX774" s="129" t="str">
        <f t="shared" si="16"/>
        <v/>
      </c>
      <c r="AY774" s="143"/>
      <c r="AZ774" s="130"/>
      <c r="BA774" s="131" t="str">
        <f t="shared" si="17"/>
        <v/>
      </c>
      <c r="BB774" s="143"/>
      <c r="BC774" s="143"/>
      <c r="BD774" s="132"/>
      <c r="BE774" s="141"/>
      <c r="BF774" s="134" t="str">
        <f t="shared" si="18"/>
        <v/>
      </c>
      <c r="BG774" s="135" t="str">
        <f t="shared" si="19"/>
        <v>FLB3682__44545_0.334837962962963___Negative_44545_0.518958333333333_</v>
      </c>
      <c r="BH774" s="136" t="str">
        <f t="shared" si="20"/>
        <v/>
      </c>
      <c r="BI774" s="141" t="s">
        <v>1960</v>
      </c>
      <c r="BJ774" s="137" t="str">
        <f t="shared" si="21"/>
        <v>PA9626</v>
      </c>
      <c r="BK774" s="138" t="b">
        <f t="shared" si="22"/>
        <v>0</v>
      </c>
      <c r="BL774" s="137" t="str">
        <f t="shared" si="23"/>
        <v/>
      </c>
      <c r="BM774" s="132"/>
      <c r="BN774" s="8" t="b">
        <f t="shared" si="24"/>
        <v>1</v>
      </c>
      <c r="BO774" s="139" t="b">
        <f t="shared" si="25"/>
        <v>0</v>
      </c>
      <c r="BP774" s="140" t="b">
        <f t="shared" si="26"/>
        <v>1</v>
      </c>
      <c r="BQ774" s="4"/>
      <c r="BR774" s="4" t="str">
        <f t="shared" si="27"/>
        <v/>
      </c>
      <c r="BS774" s="4"/>
      <c r="BT774" s="4"/>
    </row>
    <row r="775">
      <c r="A775" s="143" t="s">
        <v>1961</v>
      </c>
      <c r="B775" s="144">
        <v>44545.0</v>
      </c>
      <c r="C775" s="115">
        <v>0.33565972222222223</v>
      </c>
      <c r="D775" s="4"/>
      <c r="E775" s="143"/>
      <c r="F775" s="149"/>
      <c r="G775" s="147"/>
      <c r="H775" s="151"/>
      <c r="I775" s="4"/>
      <c r="J775" s="4"/>
      <c r="K775" s="4" t="s">
        <v>622</v>
      </c>
      <c r="L775" s="145">
        <v>44545.0</v>
      </c>
      <c r="M775" s="115">
        <v>0.5189583333333333</v>
      </c>
      <c r="N775" s="151"/>
      <c r="O775" s="4"/>
      <c r="P775" s="116" t="b">
        <f>IFNA(IF(VLOOKUP($A775,'Add from APT'!$AA$2:$AC808,3,FALSE)&gt;0,TRUE,FALSE),"ER - NOT IN APT")</f>
        <v>0</v>
      </c>
      <c r="Q775" s="82" t="str">
        <f>IF(ISLOGICAL(P775),IF(P775,"ER - REPS IN APT", IFNA(VLOOKUP($A775,RAW_APT!$A$3:$M808,7,FALSE),"ER - NOT IN APT")),P775)</f>
        <v>Result</v>
      </c>
      <c r="R775" s="117" t="b">
        <f t="shared" si="2"/>
        <v>1</v>
      </c>
      <c r="S775" s="116">
        <f t="shared" si="3"/>
        <v>1</v>
      </c>
      <c r="T775" s="148">
        <v>0.0</v>
      </c>
      <c r="U775" s="149"/>
      <c r="V775" s="147"/>
      <c r="W775" s="147"/>
      <c r="X775" s="120" t="b">
        <f t="shared" si="4"/>
        <v>0</v>
      </c>
      <c r="Y775" s="121" t="b">
        <v>0</v>
      </c>
      <c r="Z775" s="122" t="str">
        <f t="shared" si="5"/>
        <v/>
      </c>
      <c r="AA775" s="122" t="b">
        <f t="shared" si="6"/>
        <v>0</v>
      </c>
      <c r="AB775" s="147" t="b">
        <v>0</v>
      </c>
      <c r="AC775" s="148">
        <v>465.0</v>
      </c>
      <c r="AD775" s="149" t="b">
        <v>1</v>
      </c>
      <c r="AE775" s="125" t="str">
        <f t="shared" si="7"/>
        <v/>
      </c>
      <c r="AF775" s="117" t="b">
        <f t="shared" si="8"/>
        <v>0</v>
      </c>
      <c r="AG775" s="126" t="b">
        <f t="shared" si="9"/>
        <v>0</v>
      </c>
      <c r="AH775" s="148"/>
      <c r="AI775" s="150"/>
      <c r="AJ775" s="146"/>
      <c r="AK775" s="83" t="str">
        <f t="shared" si="10"/>
        <v>Negative</v>
      </c>
      <c r="AL775" s="147"/>
      <c r="AM775" s="83" t="s">
        <v>373</v>
      </c>
      <c r="AN775" s="83" t="s">
        <v>1081</v>
      </c>
      <c r="AO775" s="83" t="str">
        <f>IFERROR(__xludf.DUMMYFUNCTION("IF($AG775, ""DELETED"",TRIM(JOIN("" "",D775:E775)))"),"")</f>
        <v/>
      </c>
      <c r="AP775" s="83" t="str">
        <f t="shared" ref="AP775:AQ775" si="799">IF($AG775, "DELETED", TRIM(CONCATENATE(F775,I775,U775)))</f>
        <v/>
      </c>
      <c r="AQ775" s="83" t="str">
        <f t="shared" si="799"/>
        <v/>
      </c>
      <c r="AR775" s="83" t="str">
        <f>IFERROR(__xludf.DUMMYFUNCTION("IF($AG775, ""DELETED"", TRIM(JOIN("" "",AP775,AQ775)))"),"")</f>
        <v/>
      </c>
      <c r="AS775" s="127"/>
      <c r="AT775" s="128" t="b">
        <f t="shared" si="12"/>
        <v>0</v>
      </c>
      <c r="AU775" s="128" t="str">
        <f t="shared" si="13"/>
        <v/>
      </c>
      <c r="AV775" s="128" t="str">
        <f t="shared" si="14"/>
        <v/>
      </c>
      <c r="AW775" s="128" t="str">
        <f t="shared" si="15"/>
        <v/>
      </c>
      <c r="AX775" s="129" t="str">
        <f t="shared" si="16"/>
        <v/>
      </c>
      <c r="AY775" s="143"/>
      <c r="AZ775" s="130"/>
      <c r="BA775" s="131" t="str">
        <f t="shared" si="17"/>
        <v/>
      </c>
      <c r="BB775" s="143"/>
      <c r="BC775" s="143"/>
      <c r="BD775" s="132"/>
      <c r="BE775" s="141"/>
      <c r="BF775" s="134" t="str">
        <f t="shared" si="18"/>
        <v/>
      </c>
      <c r="BG775" s="135" t="str">
        <f t="shared" si="19"/>
        <v>FLB3288__44545_0.335659722222222___Negative_44545_0.518958333333333_</v>
      </c>
      <c r="BH775" s="136" t="str">
        <f t="shared" si="20"/>
        <v/>
      </c>
      <c r="BI775" s="141" t="s">
        <v>1962</v>
      </c>
      <c r="BJ775" s="137" t="str">
        <f t="shared" si="21"/>
        <v>PA9627</v>
      </c>
      <c r="BK775" s="138" t="b">
        <f t="shared" si="22"/>
        <v>0</v>
      </c>
      <c r="BL775" s="137" t="str">
        <f t="shared" si="23"/>
        <v/>
      </c>
      <c r="BM775" s="132"/>
      <c r="BN775" s="8" t="b">
        <f t="shared" si="24"/>
        <v>1</v>
      </c>
      <c r="BO775" s="139" t="b">
        <f t="shared" si="25"/>
        <v>0</v>
      </c>
      <c r="BP775" s="140" t="b">
        <f t="shared" si="26"/>
        <v>1</v>
      </c>
      <c r="BQ775" s="4"/>
      <c r="BR775" s="4" t="str">
        <f t="shared" si="27"/>
        <v/>
      </c>
      <c r="BS775" s="4"/>
      <c r="BT775" s="4"/>
    </row>
    <row r="776">
      <c r="A776" s="4" t="s">
        <v>1963</v>
      </c>
      <c r="B776" s="144">
        <v>44545.0</v>
      </c>
      <c r="C776" s="115">
        <v>0.3387847222222222</v>
      </c>
      <c r="D776" s="4"/>
      <c r="E776" s="143"/>
      <c r="F776" s="4"/>
      <c r="G776" s="4"/>
      <c r="H776" s="151"/>
      <c r="I776" s="4"/>
      <c r="J776" s="4"/>
      <c r="K776" s="4" t="s">
        <v>622</v>
      </c>
      <c r="L776" s="145">
        <v>44545.0</v>
      </c>
      <c r="M776" s="115">
        <v>0.5189583333333333</v>
      </c>
      <c r="N776" s="4"/>
      <c r="O776" s="4"/>
      <c r="P776" s="116" t="b">
        <f>IFNA(IF(VLOOKUP($A776,'Add from APT'!$AA$2:$AC808,3,FALSE)&gt;0,TRUE,FALSE),"ER - NOT IN APT")</f>
        <v>0</v>
      </c>
      <c r="Q776" s="82" t="str">
        <f>IF(ISLOGICAL(P776),IF(P776,"ER - REPS IN APT", IFNA(VLOOKUP($A776,RAW_APT!$A$3:$M808,7,FALSE),"ER - NOT IN APT")),P776)</f>
        <v>Result</v>
      </c>
      <c r="R776" s="117" t="b">
        <f t="shared" si="2"/>
        <v>1</v>
      </c>
      <c r="S776" s="116">
        <f t="shared" si="3"/>
        <v>1</v>
      </c>
      <c r="T776" s="146"/>
      <c r="U776" s="147"/>
      <c r="V776" s="147"/>
      <c r="W776" s="147"/>
      <c r="X776" s="120" t="b">
        <f t="shared" si="4"/>
        <v>0</v>
      </c>
      <c r="Y776" s="121" t="b">
        <v>0</v>
      </c>
      <c r="Z776" s="122" t="str">
        <f t="shared" si="5"/>
        <v/>
      </c>
      <c r="AA776" s="122" t="b">
        <f t="shared" si="6"/>
        <v>0</v>
      </c>
      <c r="AB776" s="147" t="b">
        <v>0</v>
      </c>
      <c r="AC776" s="148">
        <v>10.0</v>
      </c>
      <c r="AD776" s="149" t="b">
        <v>0</v>
      </c>
      <c r="AE776" s="125" t="str">
        <f t="shared" si="7"/>
        <v/>
      </c>
      <c r="AF776" s="117" t="b">
        <f t="shared" si="8"/>
        <v>0</v>
      </c>
      <c r="AG776" s="126" t="b">
        <f t="shared" si="9"/>
        <v>0</v>
      </c>
      <c r="AH776" s="148"/>
      <c r="AI776" s="150"/>
      <c r="AJ776" s="146"/>
      <c r="AK776" s="83" t="str">
        <f t="shared" si="10"/>
        <v>Negative</v>
      </c>
      <c r="AL776" s="147"/>
      <c r="AM776" s="83" t="s">
        <v>373</v>
      </c>
      <c r="AN776" s="83" t="s">
        <v>349</v>
      </c>
      <c r="AO776" s="83" t="str">
        <f>IFERROR(__xludf.DUMMYFUNCTION("IF($AG776, ""DELETED"",TRIM(JOIN("" "",D776:E776)))"),"")</f>
        <v/>
      </c>
      <c r="AP776" s="83" t="str">
        <f t="shared" ref="AP776:AQ776" si="800">IF($AG776, "DELETED", TRIM(CONCATENATE(F776,I776,U776)))</f>
        <v/>
      </c>
      <c r="AQ776" s="83" t="str">
        <f t="shared" si="800"/>
        <v/>
      </c>
      <c r="AR776" s="83" t="str">
        <f>IFERROR(__xludf.DUMMYFUNCTION("IF($AG776, ""DELETED"", TRIM(JOIN("" "",AP776,AQ776)))"),"")</f>
        <v/>
      </c>
      <c r="AS776" s="127"/>
      <c r="AT776" s="128" t="b">
        <f t="shared" si="12"/>
        <v>0</v>
      </c>
      <c r="AU776" s="128" t="str">
        <f t="shared" si="13"/>
        <v/>
      </c>
      <c r="AV776" s="128" t="str">
        <f t="shared" si="14"/>
        <v/>
      </c>
      <c r="AW776" s="128" t="str">
        <f t="shared" si="15"/>
        <v/>
      </c>
      <c r="AX776" s="129" t="str">
        <f t="shared" si="16"/>
        <v/>
      </c>
      <c r="AY776" s="143"/>
      <c r="AZ776" s="130"/>
      <c r="BA776" s="131" t="str">
        <f t="shared" si="17"/>
        <v/>
      </c>
      <c r="BB776" s="143"/>
      <c r="BC776" s="143"/>
      <c r="BD776" s="132"/>
      <c r="BE776" s="141"/>
      <c r="BF776" s="134" t="str">
        <f t="shared" si="18"/>
        <v/>
      </c>
      <c r="BG776" s="135" t="str">
        <f t="shared" si="19"/>
        <v>FLB3343__44545_0.338784722222222___Negative_44545_0.518958333333333_</v>
      </c>
      <c r="BH776" s="136" t="str">
        <f t="shared" si="20"/>
        <v/>
      </c>
      <c r="BI776" s="141" t="s">
        <v>1964</v>
      </c>
      <c r="BJ776" s="137" t="str">
        <f t="shared" si="21"/>
        <v>PA9630</v>
      </c>
      <c r="BK776" s="138" t="b">
        <f t="shared" si="22"/>
        <v>0</v>
      </c>
      <c r="BL776" s="137" t="str">
        <f t="shared" si="23"/>
        <v/>
      </c>
      <c r="BM776" s="132"/>
      <c r="BN776" s="8" t="b">
        <f t="shared" si="24"/>
        <v>1</v>
      </c>
      <c r="BO776" s="139" t="b">
        <f t="shared" si="25"/>
        <v>0</v>
      </c>
      <c r="BP776" s="140" t="b">
        <f t="shared" si="26"/>
        <v>1</v>
      </c>
      <c r="BQ776" s="4"/>
      <c r="BR776" s="4" t="str">
        <f t="shared" si="27"/>
        <v/>
      </c>
      <c r="BS776" s="4"/>
      <c r="BT776" s="4"/>
    </row>
    <row r="777">
      <c r="A777" s="143" t="s">
        <v>1965</v>
      </c>
      <c r="B777" s="144">
        <v>44545.0</v>
      </c>
      <c r="C777" s="115">
        <v>0.34164351851851854</v>
      </c>
      <c r="D777" s="4"/>
      <c r="E777" s="143"/>
      <c r="F777" s="149"/>
      <c r="G777" s="147"/>
      <c r="H777" s="4"/>
      <c r="I777" s="4"/>
      <c r="J777" s="4"/>
      <c r="K777" s="4" t="s">
        <v>622</v>
      </c>
      <c r="L777" s="145">
        <v>44545.0</v>
      </c>
      <c r="M777" s="115">
        <v>0.5189583333333333</v>
      </c>
      <c r="N777" s="4"/>
      <c r="O777" s="4"/>
      <c r="P777" s="116" t="b">
        <f>IFNA(IF(VLOOKUP($A777,'Add from APT'!$AA$2:$AC808,3,FALSE)&gt;0,TRUE,FALSE),"ER - NOT IN APT")</f>
        <v>0</v>
      </c>
      <c r="Q777" s="82" t="str">
        <f>IF(ISLOGICAL(P777),IF(P777,"ER - REPS IN APT", IFNA(VLOOKUP($A777,RAW_APT!$A$3:$M808,7,FALSE),"ER - NOT IN APT")),P777)</f>
        <v>Result</v>
      </c>
      <c r="R777" s="117" t="b">
        <f t="shared" si="2"/>
        <v>1</v>
      </c>
      <c r="S777" s="116">
        <f t="shared" si="3"/>
        <v>1</v>
      </c>
      <c r="T777" s="148">
        <v>0.0</v>
      </c>
      <c r="U777" s="149"/>
      <c r="V777" s="147"/>
      <c r="W777" s="147"/>
      <c r="X777" s="120" t="b">
        <f t="shared" si="4"/>
        <v>0</v>
      </c>
      <c r="Y777" s="121" t="b">
        <v>0</v>
      </c>
      <c r="Z777" s="122" t="str">
        <f t="shared" si="5"/>
        <v/>
      </c>
      <c r="AA777" s="122" t="b">
        <f t="shared" si="6"/>
        <v>0</v>
      </c>
      <c r="AB777" s="147" t="b">
        <v>0</v>
      </c>
      <c r="AC777" s="148">
        <v>464.0</v>
      </c>
      <c r="AD777" s="149" t="b">
        <v>1</v>
      </c>
      <c r="AE777" s="125" t="str">
        <f t="shared" si="7"/>
        <v/>
      </c>
      <c r="AF777" s="117" t="b">
        <f t="shared" si="8"/>
        <v>0</v>
      </c>
      <c r="AG777" s="126" t="b">
        <f t="shared" si="9"/>
        <v>0</v>
      </c>
      <c r="AH777" s="148"/>
      <c r="AI777" s="150"/>
      <c r="AJ777" s="146"/>
      <c r="AK777" s="83" t="str">
        <f t="shared" si="10"/>
        <v>Negative</v>
      </c>
      <c r="AL777" s="147"/>
      <c r="AM777" s="83" t="s">
        <v>280</v>
      </c>
      <c r="AN777" s="83" t="s">
        <v>1001</v>
      </c>
      <c r="AO777" s="83" t="str">
        <f>IFERROR(__xludf.DUMMYFUNCTION("IF($AG777, ""DELETED"",TRIM(JOIN("" "",D777:E777)))"),"")</f>
        <v/>
      </c>
      <c r="AP777" s="83" t="str">
        <f t="shared" ref="AP777:AQ777" si="801">IF($AG777, "DELETED", TRIM(CONCATENATE(F777,I777,U777)))</f>
        <v/>
      </c>
      <c r="AQ777" s="83" t="str">
        <f t="shared" si="801"/>
        <v/>
      </c>
      <c r="AR777" s="83" t="str">
        <f>IFERROR(__xludf.DUMMYFUNCTION("IF($AG777, ""DELETED"", TRIM(JOIN("" "",AP777,AQ777)))"),"")</f>
        <v/>
      </c>
      <c r="AS777" s="127"/>
      <c r="AT777" s="128" t="b">
        <f t="shared" si="12"/>
        <v>0</v>
      </c>
      <c r="AU777" s="128" t="str">
        <f t="shared" si="13"/>
        <v/>
      </c>
      <c r="AV777" s="128" t="str">
        <f t="shared" si="14"/>
        <v/>
      </c>
      <c r="AW777" s="128" t="str">
        <f t="shared" si="15"/>
        <v/>
      </c>
      <c r="AX777" s="129" t="str">
        <f t="shared" si="16"/>
        <v/>
      </c>
      <c r="AY777" s="143"/>
      <c r="AZ777" s="130"/>
      <c r="BA777" s="131" t="str">
        <f t="shared" si="17"/>
        <v/>
      </c>
      <c r="BB777" s="143"/>
      <c r="BC777" s="143"/>
      <c r="BD777" s="132"/>
      <c r="BE777" s="141"/>
      <c r="BF777" s="134" t="str">
        <f t="shared" si="18"/>
        <v/>
      </c>
      <c r="BG777" s="135" t="str">
        <f t="shared" si="19"/>
        <v>FLB3435__44545_0.341643518518519___Negative_44545_0.518958333333333_</v>
      </c>
      <c r="BH777" s="136" t="str">
        <f t="shared" si="20"/>
        <v/>
      </c>
      <c r="BI777" s="141" t="s">
        <v>1966</v>
      </c>
      <c r="BJ777" s="137" t="str">
        <f t="shared" si="21"/>
        <v>PA9633</v>
      </c>
      <c r="BK777" s="138" t="b">
        <f t="shared" si="22"/>
        <v>0</v>
      </c>
      <c r="BL777" s="137" t="str">
        <f t="shared" si="23"/>
        <v/>
      </c>
      <c r="BM777" s="132"/>
      <c r="BN777" s="8" t="b">
        <f t="shared" si="24"/>
        <v>1</v>
      </c>
      <c r="BO777" s="139" t="b">
        <f t="shared" si="25"/>
        <v>0</v>
      </c>
      <c r="BP777" s="140" t="b">
        <f t="shared" si="26"/>
        <v>1</v>
      </c>
      <c r="BQ777" s="4"/>
      <c r="BR777" s="4" t="str">
        <f t="shared" si="27"/>
        <v/>
      </c>
      <c r="BS777" s="4"/>
      <c r="BT777" s="4"/>
    </row>
    <row r="778">
      <c r="A778" s="143" t="s">
        <v>1967</v>
      </c>
      <c r="B778" s="144">
        <v>44545.0</v>
      </c>
      <c r="C778" s="115">
        <v>0.3422685185185185</v>
      </c>
      <c r="D778" s="4"/>
      <c r="E778" s="143"/>
      <c r="F778" s="149"/>
      <c r="G778" s="147"/>
      <c r="H778" s="4"/>
      <c r="I778" s="4"/>
      <c r="J778" s="4"/>
      <c r="K778" s="4" t="s">
        <v>622</v>
      </c>
      <c r="L778" s="145">
        <v>44545.0</v>
      </c>
      <c r="M778" s="115">
        <v>0.5189583333333333</v>
      </c>
      <c r="N778" s="4"/>
      <c r="O778" s="4"/>
      <c r="P778" s="116" t="b">
        <f>IFNA(IF(VLOOKUP($A778,'Add from APT'!$AA$2:$AC808,3,FALSE)&gt;0,TRUE,FALSE),"ER - NOT IN APT")</f>
        <v>0</v>
      </c>
      <c r="Q778" s="82" t="str">
        <f>IF(ISLOGICAL(P778),IF(P778,"ER - REPS IN APT", IFNA(VLOOKUP($A778,RAW_APT!$A$3:$M808,7,FALSE),"ER - NOT IN APT")),P778)</f>
        <v>Result</v>
      </c>
      <c r="R778" s="117" t="b">
        <f t="shared" si="2"/>
        <v>1</v>
      </c>
      <c r="S778" s="116">
        <f t="shared" si="3"/>
        <v>1</v>
      </c>
      <c r="T778" s="148">
        <v>0.0</v>
      </c>
      <c r="U778" s="149"/>
      <c r="V778" s="147"/>
      <c r="W778" s="147"/>
      <c r="X778" s="120" t="b">
        <f t="shared" si="4"/>
        <v>0</v>
      </c>
      <c r="Y778" s="121" t="b">
        <v>0</v>
      </c>
      <c r="Z778" s="122" t="str">
        <f t="shared" si="5"/>
        <v/>
      </c>
      <c r="AA778" s="122" t="b">
        <f t="shared" si="6"/>
        <v>0</v>
      </c>
      <c r="AB778" s="147" t="b">
        <v>0</v>
      </c>
      <c r="AC778" s="148">
        <v>463.0</v>
      </c>
      <c r="AD778" s="149" t="b">
        <v>1</v>
      </c>
      <c r="AE778" s="125" t="str">
        <f t="shared" si="7"/>
        <v/>
      </c>
      <c r="AF778" s="117" t="b">
        <f t="shared" si="8"/>
        <v>0</v>
      </c>
      <c r="AG778" s="126" t="b">
        <f t="shared" si="9"/>
        <v>0</v>
      </c>
      <c r="AH778" s="148"/>
      <c r="AI778" s="150"/>
      <c r="AJ778" s="146"/>
      <c r="AK778" s="83" t="str">
        <f t="shared" si="10"/>
        <v>Negative</v>
      </c>
      <c r="AL778" s="147"/>
      <c r="AM778" s="83" t="s">
        <v>280</v>
      </c>
      <c r="AN778" s="83" t="s">
        <v>1853</v>
      </c>
      <c r="AO778" s="83" t="str">
        <f>IFERROR(__xludf.DUMMYFUNCTION("IF($AG778, ""DELETED"",TRIM(JOIN("" "",D778:E778)))"),"")</f>
        <v/>
      </c>
      <c r="AP778" s="83" t="str">
        <f t="shared" ref="AP778:AQ778" si="802">IF($AG778, "DELETED", TRIM(CONCATENATE(F778,I778,U778)))</f>
        <v/>
      </c>
      <c r="AQ778" s="83" t="str">
        <f t="shared" si="802"/>
        <v/>
      </c>
      <c r="AR778" s="83" t="str">
        <f>IFERROR(__xludf.DUMMYFUNCTION("IF($AG778, ""DELETED"", TRIM(JOIN("" "",AP778,AQ778)))"),"")</f>
        <v/>
      </c>
      <c r="AS778" s="127"/>
      <c r="AT778" s="128" t="b">
        <f t="shared" si="12"/>
        <v>0</v>
      </c>
      <c r="AU778" s="128" t="str">
        <f t="shared" si="13"/>
        <v/>
      </c>
      <c r="AV778" s="128" t="str">
        <f t="shared" si="14"/>
        <v/>
      </c>
      <c r="AW778" s="128" t="str">
        <f t="shared" si="15"/>
        <v/>
      </c>
      <c r="AX778" s="129" t="str">
        <f t="shared" si="16"/>
        <v/>
      </c>
      <c r="AY778" s="143"/>
      <c r="AZ778" s="130"/>
      <c r="BA778" s="131" t="str">
        <f t="shared" si="17"/>
        <v/>
      </c>
      <c r="BB778" s="143"/>
      <c r="BC778" s="143"/>
      <c r="BD778" s="132"/>
      <c r="BE778" s="141"/>
      <c r="BF778" s="134" t="str">
        <f t="shared" si="18"/>
        <v/>
      </c>
      <c r="BG778" s="135" t="str">
        <f t="shared" si="19"/>
        <v>FLB3774__44545_0.342268518518519___Negative_44545_0.518958333333333_</v>
      </c>
      <c r="BH778" s="136" t="str">
        <f t="shared" si="20"/>
        <v/>
      </c>
      <c r="BI778" s="141" t="s">
        <v>1968</v>
      </c>
      <c r="BJ778" s="137" t="str">
        <f t="shared" si="21"/>
        <v>PA9635</v>
      </c>
      <c r="BK778" s="138" t="b">
        <f t="shared" si="22"/>
        <v>0</v>
      </c>
      <c r="BL778" s="137" t="str">
        <f t="shared" si="23"/>
        <v/>
      </c>
      <c r="BM778" s="132"/>
      <c r="BN778" s="8" t="b">
        <f t="shared" si="24"/>
        <v>1</v>
      </c>
      <c r="BO778" s="139" t="b">
        <f t="shared" si="25"/>
        <v>0</v>
      </c>
      <c r="BP778" s="140" t="b">
        <f t="shared" si="26"/>
        <v>1</v>
      </c>
      <c r="BQ778" s="4"/>
      <c r="BR778" s="4" t="str">
        <f t="shared" si="27"/>
        <v/>
      </c>
      <c r="BS778" s="4"/>
      <c r="BT778" s="4"/>
    </row>
    <row r="779">
      <c r="A779" s="4" t="s">
        <v>1969</v>
      </c>
      <c r="B779" s="144">
        <v>44545.0</v>
      </c>
      <c r="C779" s="115">
        <v>0.3943402777777778</v>
      </c>
      <c r="D779" s="4"/>
      <c r="E779" s="143"/>
      <c r="F779" s="4"/>
      <c r="G779" s="4"/>
      <c r="H779" s="151"/>
      <c r="I779" s="4"/>
      <c r="J779" s="4"/>
      <c r="K779" s="4" t="s">
        <v>622</v>
      </c>
      <c r="L779" s="145">
        <v>44545.0</v>
      </c>
      <c r="M779" s="115">
        <v>0.5189583333333333</v>
      </c>
      <c r="N779" s="4"/>
      <c r="O779" s="4"/>
      <c r="P779" s="116" t="b">
        <f>IFNA(IF(VLOOKUP($A779,'Add from APT'!$AA$2:$AC808,3,FALSE)&gt;0,TRUE,FALSE),"ER - NOT IN APT")</f>
        <v>0</v>
      </c>
      <c r="Q779" s="82" t="str">
        <f>IF(ISLOGICAL(P779),IF(P779,"ER - REPS IN APT", IFNA(VLOOKUP($A779,RAW_APT!$A$3:$M808,7,FALSE),"ER - NOT IN APT")),P779)</f>
        <v>Result</v>
      </c>
      <c r="R779" s="117" t="b">
        <f t="shared" si="2"/>
        <v>1</v>
      </c>
      <c r="S779" s="116">
        <f t="shared" si="3"/>
        <v>1</v>
      </c>
      <c r="T779" s="146"/>
      <c r="U779" s="147"/>
      <c r="V779" s="147"/>
      <c r="W779" s="147"/>
      <c r="X779" s="120" t="b">
        <f t="shared" si="4"/>
        <v>0</v>
      </c>
      <c r="Y779" s="121" t="b">
        <v>0</v>
      </c>
      <c r="Z779" s="122" t="str">
        <f t="shared" si="5"/>
        <v/>
      </c>
      <c r="AA779" s="122" t="b">
        <f t="shared" si="6"/>
        <v>0</v>
      </c>
      <c r="AB779" s="147" t="b">
        <v>0</v>
      </c>
      <c r="AC779" s="148">
        <v>9.0</v>
      </c>
      <c r="AD779" s="149" t="b">
        <v>0</v>
      </c>
      <c r="AE779" s="125" t="str">
        <f t="shared" si="7"/>
        <v/>
      </c>
      <c r="AF779" s="117" t="b">
        <f t="shared" si="8"/>
        <v>0</v>
      </c>
      <c r="AG779" s="126" t="b">
        <f t="shared" si="9"/>
        <v>0</v>
      </c>
      <c r="AH779" s="148"/>
      <c r="AI779" s="150"/>
      <c r="AJ779" s="146"/>
      <c r="AK779" s="83" t="str">
        <f t="shared" si="10"/>
        <v>Negative</v>
      </c>
      <c r="AL779" s="147"/>
      <c r="AM779" s="83" t="s">
        <v>280</v>
      </c>
      <c r="AN779" s="83" t="s">
        <v>313</v>
      </c>
      <c r="AO779" s="83" t="str">
        <f>IFERROR(__xludf.DUMMYFUNCTION("IF($AG779, ""DELETED"",TRIM(JOIN("" "",D779:E779)))"),"")</f>
        <v/>
      </c>
      <c r="AP779" s="83" t="str">
        <f t="shared" ref="AP779:AQ779" si="803">IF($AG779, "DELETED", TRIM(CONCATENATE(F779,I779,U779)))</f>
        <v/>
      </c>
      <c r="AQ779" s="83" t="str">
        <f t="shared" si="803"/>
        <v/>
      </c>
      <c r="AR779" s="83" t="str">
        <f>IFERROR(__xludf.DUMMYFUNCTION("IF($AG779, ""DELETED"", TRIM(JOIN("" "",AP779,AQ779)))"),"")</f>
        <v/>
      </c>
      <c r="AS779" s="127"/>
      <c r="AT779" s="128" t="b">
        <f t="shared" si="12"/>
        <v>0</v>
      </c>
      <c r="AU779" s="128" t="str">
        <f t="shared" si="13"/>
        <v/>
      </c>
      <c r="AV779" s="128" t="str">
        <f t="shared" si="14"/>
        <v/>
      </c>
      <c r="AW779" s="128" t="str">
        <f t="shared" si="15"/>
        <v/>
      </c>
      <c r="AX779" s="129" t="str">
        <f t="shared" si="16"/>
        <v/>
      </c>
      <c r="AY779" s="143"/>
      <c r="AZ779" s="130"/>
      <c r="BA779" s="131" t="str">
        <f t="shared" si="17"/>
        <v/>
      </c>
      <c r="BB779" s="143"/>
      <c r="BC779" s="143"/>
      <c r="BD779" s="132"/>
      <c r="BE779" s="141"/>
      <c r="BF779" s="134" t="str">
        <f t="shared" si="18"/>
        <v/>
      </c>
      <c r="BG779" s="135" t="str">
        <f t="shared" si="19"/>
        <v>FLB3071__44545_0.394340277777778___Negative_44545_0.518958333333333_</v>
      </c>
      <c r="BH779" s="136" t="str">
        <f t="shared" si="20"/>
        <v/>
      </c>
      <c r="BI779" s="141" t="s">
        <v>1970</v>
      </c>
      <c r="BJ779" s="137" t="str">
        <f t="shared" si="21"/>
        <v>PA9636</v>
      </c>
      <c r="BK779" s="138" t="b">
        <f t="shared" si="22"/>
        <v>0</v>
      </c>
      <c r="BL779" s="137" t="str">
        <f t="shared" si="23"/>
        <v/>
      </c>
      <c r="BM779" s="132"/>
      <c r="BN779" s="8" t="b">
        <f t="shared" si="24"/>
        <v>1</v>
      </c>
      <c r="BO779" s="139" t="b">
        <f t="shared" si="25"/>
        <v>0</v>
      </c>
      <c r="BP779" s="140" t="b">
        <f t="shared" si="26"/>
        <v>1</v>
      </c>
      <c r="BQ779" s="4"/>
      <c r="BR779" s="4" t="str">
        <f t="shared" si="27"/>
        <v/>
      </c>
      <c r="BS779" s="4"/>
      <c r="BT779" s="4"/>
    </row>
    <row r="780">
      <c r="A780" s="143" t="s">
        <v>1971</v>
      </c>
      <c r="B780" s="144">
        <v>44545.0</v>
      </c>
      <c r="C780" s="115">
        <v>0.3947453703703704</v>
      </c>
      <c r="D780" s="4"/>
      <c r="E780" s="143"/>
      <c r="F780" s="149"/>
      <c r="G780" s="147"/>
      <c r="H780" s="151"/>
      <c r="I780" s="4"/>
      <c r="J780" s="4"/>
      <c r="K780" s="4" t="s">
        <v>622</v>
      </c>
      <c r="L780" s="145">
        <v>44545.0</v>
      </c>
      <c r="M780" s="115">
        <v>0.5189583333333333</v>
      </c>
      <c r="N780" s="4"/>
      <c r="O780" s="4"/>
      <c r="P780" s="116" t="b">
        <f>IFNA(IF(VLOOKUP($A780,'Add from APT'!$AA$2:$AC808,3,FALSE)&gt;0,TRUE,FALSE),"ER - NOT IN APT")</f>
        <v>0</v>
      </c>
      <c r="Q780" s="82" t="str">
        <f>IF(ISLOGICAL(P780),IF(P780,"ER - REPS IN APT", IFNA(VLOOKUP($A780,RAW_APT!$A$3:$M808,7,FALSE),"ER - NOT IN APT")),P780)</f>
        <v>Result</v>
      </c>
      <c r="R780" s="117" t="b">
        <f t="shared" si="2"/>
        <v>1</v>
      </c>
      <c r="S780" s="116">
        <f t="shared" si="3"/>
        <v>1</v>
      </c>
      <c r="T780" s="148">
        <v>0.0</v>
      </c>
      <c r="U780" s="149"/>
      <c r="V780" s="147"/>
      <c r="W780" s="149"/>
      <c r="X780" s="120" t="b">
        <f t="shared" si="4"/>
        <v>0</v>
      </c>
      <c r="Y780" s="121" t="b">
        <v>0</v>
      </c>
      <c r="Z780" s="122" t="str">
        <f t="shared" si="5"/>
        <v/>
      </c>
      <c r="AA780" s="122" t="b">
        <f t="shared" si="6"/>
        <v>0</v>
      </c>
      <c r="AB780" s="147" t="b">
        <v>0</v>
      </c>
      <c r="AC780" s="148">
        <v>462.0</v>
      </c>
      <c r="AD780" s="149" t="b">
        <v>1</v>
      </c>
      <c r="AE780" s="125" t="str">
        <f t="shared" si="7"/>
        <v/>
      </c>
      <c r="AF780" s="117" t="b">
        <f t="shared" si="8"/>
        <v>0</v>
      </c>
      <c r="AG780" s="126" t="b">
        <f t="shared" si="9"/>
        <v>0</v>
      </c>
      <c r="AH780" s="148"/>
      <c r="AI780" s="150"/>
      <c r="AJ780" s="26"/>
      <c r="AK780" s="83" t="str">
        <f t="shared" si="10"/>
        <v>Negative</v>
      </c>
      <c r="AM780" s="83" t="s">
        <v>280</v>
      </c>
      <c r="AN780" s="83" t="s">
        <v>1390</v>
      </c>
      <c r="AO780" s="83" t="str">
        <f>IFERROR(__xludf.DUMMYFUNCTION("IF($AG780, ""DELETED"",TRIM(JOIN("" "",D780:E780)))"),"")</f>
        <v/>
      </c>
      <c r="AP780" s="83" t="str">
        <f t="shared" ref="AP780:AQ780" si="804">IF($AG780, "DELETED", TRIM(CONCATENATE(F780,I780,U780)))</f>
        <v/>
      </c>
      <c r="AQ780" s="83" t="str">
        <f t="shared" si="804"/>
        <v/>
      </c>
      <c r="AR780" s="83" t="str">
        <f>IFERROR(__xludf.DUMMYFUNCTION("IF($AG780, ""DELETED"", TRIM(JOIN("" "",AP780,AQ780)))"),"")</f>
        <v/>
      </c>
      <c r="AS780" s="127"/>
      <c r="AT780" s="128" t="b">
        <f t="shared" si="12"/>
        <v>0</v>
      </c>
      <c r="AU780" s="128" t="str">
        <f t="shared" si="13"/>
        <v/>
      </c>
      <c r="AV780" s="128" t="str">
        <f t="shared" si="14"/>
        <v/>
      </c>
      <c r="AW780" s="128" t="str">
        <f t="shared" si="15"/>
        <v/>
      </c>
      <c r="AX780" s="129" t="str">
        <f t="shared" si="16"/>
        <v/>
      </c>
      <c r="AY780" s="143"/>
      <c r="AZ780" s="130"/>
      <c r="BA780" s="131" t="str">
        <f t="shared" si="17"/>
        <v/>
      </c>
      <c r="BB780" s="143"/>
      <c r="BC780" s="143"/>
      <c r="BD780" s="132"/>
      <c r="BE780" s="141"/>
      <c r="BF780" s="134" t="str">
        <f t="shared" si="18"/>
        <v/>
      </c>
      <c r="BG780" s="135" t="str">
        <f t="shared" si="19"/>
        <v>FLB3089__44545_0.39474537037037___Negative_44545_0.518958333333333_</v>
      </c>
      <c r="BH780" s="136" t="str">
        <f t="shared" si="20"/>
        <v/>
      </c>
      <c r="BI780" s="141" t="s">
        <v>1972</v>
      </c>
      <c r="BJ780" s="137" t="str">
        <f t="shared" si="21"/>
        <v>PA9638</v>
      </c>
      <c r="BK780" s="138" t="b">
        <f t="shared" si="22"/>
        <v>0</v>
      </c>
      <c r="BL780" s="137" t="str">
        <f t="shared" si="23"/>
        <v/>
      </c>
      <c r="BM780" s="132"/>
      <c r="BN780" s="8" t="b">
        <f t="shared" si="24"/>
        <v>1</v>
      </c>
      <c r="BO780" s="139" t="b">
        <f t="shared" si="25"/>
        <v>0</v>
      </c>
      <c r="BP780" s="140" t="b">
        <f t="shared" si="26"/>
        <v>1</v>
      </c>
      <c r="BQ780" s="4"/>
      <c r="BR780" s="4" t="str">
        <f t="shared" si="27"/>
        <v/>
      </c>
      <c r="BS780" s="4"/>
      <c r="BT780" s="4"/>
    </row>
    <row r="781">
      <c r="A781" s="143" t="s">
        <v>1973</v>
      </c>
      <c r="B781" s="144">
        <v>44545.0</v>
      </c>
      <c r="C781" s="115">
        <v>0.3955787037037037</v>
      </c>
      <c r="D781" s="4"/>
      <c r="E781" s="143"/>
      <c r="F781" s="149"/>
      <c r="G781" s="147"/>
      <c r="H781" s="4"/>
      <c r="I781" s="4"/>
      <c r="J781" s="4"/>
      <c r="K781" s="4" t="s">
        <v>622</v>
      </c>
      <c r="L781" s="144">
        <v>44545.0</v>
      </c>
      <c r="M781" s="115">
        <v>0.5189583333333333</v>
      </c>
      <c r="N781" s="4"/>
      <c r="O781" s="4"/>
      <c r="P781" s="116" t="b">
        <f>IFNA(IF(VLOOKUP($A781,'Add from APT'!$AA$2:$AC808,3,FALSE)&gt;0,TRUE,FALSE),"ER - NOT IN APT")</f>
        <v>0</v>
      </c>
      <c r="Q781" s="82" t="str">
        <f>IF(ISLOGICAL(P781),IF(P781,"ER - REPS IN APT", IFNA(VLOOKUP($A781,RAW_APT!$A$3:$M808,7,FALSE),"ER - NOT IN APT")),P781)</f>
        <v>Result</v>
      </c>
      <c r="R781" s="117" t="b">
        <f t="shared" si="2"/>
        <v>1</v>
      </c>
      <c r="S781" s="116">
        <f t="shared" si="3"/>
        <v>1</v>
      </c>
      <c r="T781" s="148">
        <v>0.0</v>
      </c>
      <c r="U781" s="149"/>
      <c r="V781" s="147"/>
      <c r="W781" s="147"/>
      <c r="X781" s="120" t="b">
        <f t="shared" si="4"/>
        <v>0</v>
      </c>
      <c r="Y781" s="121" t="b">
        <v>0</v>
      </c>
      <c r="Z781" s="122" t="str">
        <f t="shared" si="5"/>
        <v/>
      </c>
      <c r="AA781" s="122" t="b">
        <f t="shared" si="6"/>
        <v>0</v>
      </c>
      <c r="AB781" s="147" t="b">
        <v>0</v>
      </c>
      <c r="AC781" s="148">
        <v>461.0</v>
      </c>
      <c r="AD781" s="149" t="b">
        <v>1</v>
      </c>
      <c r="AE781" s="125">
        <f t="shared" si="7"/>
        <v>177.6666667</v>
      </c>
      <c r="AF781" s="117" t="b">
        <f t="shared" si="8"/>
        <v>0</v>
      </c>
      <c r="AG781" s="126" t="b">
        <f t="shared" si="9"/>
        <v>0</v>
      </c>
      <c r="AH781" s="148"/>
      <c r="AI781" s="150"/>
      <c r="AJ781" s="26"/>
      <c r="AK781" s="83" t="str">
        <f t="shared" si="10"/>
        <v>Negative</v>
      </c>
      <c r="AM781" s="83" t="s">
        <v>280</v>
      </c>
      <c r="AN781" s="83" t="s">
        <v>1810</v>
      </c>
      <c r="AO781" s="83" t="str">
        <f>IFERROR(__xludf.DUMMYFUNCTION("IF($AG781, ""DELETED"",TRIM(JOIN("" "",D781:E781)))"),"")</f>
        <v/>
      </c>
      <c r="AP781" s="83" t="str">
        <f t="shared" ref="AP781:AQ781" si="805">IF($AG781, "DELETED", TRIM(CONCATENATE(F781,I781,U781)))</f>
        <v/>
      </c>
      <c r="AQ781" s="83" t="str">
        <f t="shared" si="805"/>
        <v/>
      </c>
      <c r="AR781" s="83" t="str">
        <f>IFERROR(__xludf.DUMMYFUNCTION("IF($AG781, ""DELETED"", TRIM(JOIN("" "",AP781,AQ781)))"),"")</f>
        <v/>
      </c>
      <c r="AS781" s="127"/>
      <c r="AT781" s="128" t="b">
        <f t="shared" si="12"/>
        <v>0</v>
      </c>
      <c r="AU781" s="128" t="str">
        <f t="shared" si="13"/>
        <v/>
      </c>
      <c r="AV781" s="128" t="str">
        <f t="shared" si="14"/>
        <v/>
      </c>
      <c r="AW781" s="128" t="str">
        <f t="shared" si="15"/>
        <v/>
      </c>
      <c r="AX781" s="129" t="str">
        <f t="shared" si="16"/>
        <v/>
      </c>
      <c r="AY781" s="143"/>
      <c r="AZ781" s="130"/>
      <c r="BA781" s="131" t="str">
        <f t="shared" si="17"/>
        <v/>
      </c>
      <c r="BB781" s="143"/>
      <c r="BC781" s="143"/>
      <c r="BD781" s="132"/>
      <c r="BE781" s="141"/>
      <c r="BF781" s="134" t="str">
        <f t="shared" si="18"/>
        <v/>
      </c>
      <c r="BG781" s="135" t="str">
        <f t="shared" si="19"/>
        <v>FLB3663__44545_0.395578703703704___Negative_44545_0.518958333333333_</v>
      </c>
      <c r="BH781" s="136" t="str">
        <f t="shared" si="20"/>
        <v/>
      </c>
      <c r="BI781" s="141" t="s">
        <v>1974</v>
      </c>
      <c r="BJ781" s="137" t="str">
        <f t="shared" si="21"/>
        <v>PA9660</v>
      </c>
      <c r="BK781" s="138" t="b">
        <f t="shared" si="22"/>
        <v>0</v>
      </c>
      <c r="BL781" s="137" t="str">
        <f t="shared" si="23"/>
        <v/>
      </c>
      <c r="BM781" s="132"/>
      <c r="BN781" s="8" t="b">
        <f t="shared" si="24"/>
        <v>1</v>
      </c>
      <c r="BO781" s="139" t="b">
        <f t="shared" si="25"/>
        <v>0</v>
      </c>
      <c r="BP781" s="140" t="b">
        <f t="shared" si="26"/>
        <v>1</v>
      </c>
      <c r="BQ781" s="4"/>
      <c r="BR781" s="4" t="str">
        <f t="shared" si="27"/>
        <v/>
      </c>
      <c r="BS781" s="4"/>
      <c r="BT781" s="4"/>
    </row>
    <row r="782">
      <c r="A782" s="4" t="s">
        <v>1975</v>
      </c>
      <c r="B782" s="144">
        <v>44545.0</v>
      </c>
      <c r="C782" s="115">
        <v>0.3959837962962963</v>
      </c>
      <c r="D782" s="4"/>
      <c r="E782" s="143"/>
      <c r="F782" s="4"/>
      <c r="G782" s="4"/>
      <c r="H782" s="151"/>
      <c r="I782" s="4"/>
      <c r="J782" s="4"/>
      <c r="K782" s="4" t="s">
        <v>622</v>
      </c>
      <c r="L782" s="145">
        <v>44545.0</v>
      </c>
      <c r="M782" s="115">
        <v>0.5189583333333333</v>
      </c>
      <c r="N782" s="4"/>
      <c r="O782" s="4"/>
      <c r="P782" s="116" t="b">
        <f>IFNA(IF(VLOOKUP($A782,'Add from APT'!$AA$2:$AC808,3,FALSE)&gt;0,TRUE,FALSE),"ER - NOT IN APT")</f>
        <v>0</v>
      </c>
      <c r="Q782" s="82" t="str">
        <f>IF(ISLOGICAL(P782),IF(P782,"ER - REPS IN APT", IFNA(VLOOKUP($A782,RAW_APT!$A$3:$M808,7,FALSE),"ER - NOT IN APT")),P782)</f>
        <v>Result</v>
      </c>
      <c r="R782" s="117" t="b">
        <f t="shared" si="2"/>
        <v>1</v>
      </c>
      <c r="S782" s="116">
        <f t="shared" si="3"/>
        <v>1</v>
      </c>
      <c r="T782" s="146"/>
      <c r="U782" s="147"/>
      <c r="V782" s="147"/>
      <c r="W782" s="147"/>
      <c r="X782" s="120" t="b">
        <f t="shared" si="4"/>
        <v>0</v>
      </c>
      <c r="Y782" s="121" t="b">
        <v>0</v>
      </c>
      <c r="Z782" s="122" t="str">
        <f t="shared" si="5"/>
        <v/>
      </c>
      <c r="AA782" s="122" t="b">
        <f t="shared" si="6"/>
        <v>0</v>
      </c>
      <c r="AB782" s="147" t="b">
        <v>0</v>
      </c>
      <c r="AC782" s="148">
        <v>8.0</v>
      </c>
      <c r="AD782" s="149" t="b">
        <v>0</v>
      </c>
      <c r="AE782" s="125" t="str">
        <f t="shared" si="7"/>
        <v/>
      </c>
      <c r="AF782" s="117" t="b">
        <f t="shared" si="8"/>
        <v>0</v>
      </c>
      <c r="AG782" s="126" t="b">
        <f t="shared" si="9"/>
        <v>0</v>
      </c>
      <c r="AH782" s="148"/>
      <c r="AI782" s="150"/>
      <c r="AJ782" s="146"/>
      <c r="AK782" s="83" t="str">
        <f t="shared" si="10"/>
        <v>Negative</v>
      </c>
      <c r="AL782" s="149"/>
      <c r="AM782" s="83" t="s">
        <v>280</v>
      </c>
      <c r="AN782" s="83" t="s">
        <v>305</v>
      </c>
      <c r="AO782" s="83" t="str">
        <f>IFERROR(__xludf.DUMMYFUNCTION("IF($AG782, ""DELETED"",TRIM(JOIN("" "",D782:E782)))"),"")</f>
        <v/>
      </c>
      <c r="AP782" s="83" t="str">
        <f t="shared" ref="AP782:AQ782" si="806">IF($AG782, "DELETED", TRIM(CONCATENATE(F782,I782,U782)))</f>
        <v/>
      </c>
      <c r="AQ782" s="83" t="str">
        <f t="shared" si="806"/>
        <v/>
      </c>
      <c r="AR782" s="83" t="str">
        <f>IFERROR(__xludf.DUMMYFUNCTION("IF($AG782, ""DELETED"", TRIM(JOIN("" "",AP782,AQ782)))"),"")</f>
        <v/>
      </c>
      <c r="AS782" s="127"/>
      <c r="AT782" s="128" t="b">
        <f t="shared" si="12"/>
        <v>0</v>
      </c>
      <c r="AU782" s="128" t="str">
        <f t="shared" si="13"/>
        <v/>
      </c>
      <c r="AV782" s="128" t="str">
        <f t="shared" si="14"/>
        <v/>
      </c>
      <c r="AW782" s="128" t="str">
        <f t="shared" si="15"/>
        <v/>
      </c>
      <c r="AX782" s="129" t="str">
        <f t="shared" si="16"/>
        <v/>
      </c>
      <c r="AY782" s="143"/>
      <c r="AZ782" s="130"/>
      <c r="BA782" s="131" t="str">
        <f t="shared" si="17"/>
        <v/>
      </c>
      <c r="BB782" s="143"/>
      <c r="BC782" s="143"/>
      <c r="BD782" s="132"/>
      <c r="BE782" s="141"/>
      <c r="BF782" s="134" t="str">
        <f t="shared" si="18"/>
        <v/>
      </c>
      <c r="BG782" s="135" t="str">
        <f t="shared" si="19"/>
        <v>FLB3242__44545_0.395983796296296___Negative_44545_0.518958333333333_</v>
      </c>
      <c r="BH782" s="136" t="str">
        <f t="shared" si="20"/>
        <v/>
      </c>
      <c r="BI782" s="141" t="s">
        <v>1976</v>
      </c>
      <c r="BJ782" s="137" t="str">
        <f t="shared" si="21"/>
        <v>PA9662</v>
      </c>
      <c r="BK782" s="138" t="b">
        <f t="shared" si="22"/>
        <v>0</v>
      </c>
      <c r="BL782" s="137" t="str">
        <f t="shared" si="23"/>
        <v/>
      </c>
      <c r="BM782" s="132"/>
      <c r="BN782" s="8" t="b">
        <f t="shared" si="24"/>
        <v>1</v>
      </c>
      <c r="BO782" s="139" t="b">
        <f t="shared" si="25"/>
        <v>0</v>
      </c>
      <c r="BP782" s="140" t="b">
        <f t="shared" si="26"/>
        <v>1</v>
      </c>
      <c r="BQ782" s="4"/>
      <c r="BR782" s="4" t="str">
        <f t="shared" si="27"/>
        <v/>
      </c>
      <c r="BS782" s="4"/>
      <c r="BT782" s="4"/>
    </row>
    <row r="783">
      <c r="A783" s="4" t="s">
        <v>1977</v>
      </c>
      <c r="B783" s="144">
        <v>44545.0</v>
      </c>
      <c r="C783" s="115">
        <v>0.39747685185185183</v>
      </c>
      <c r="D783" s="4"/>
      <c r="E783" s="143"/>
      <c r="F783" s="4"/>
      <c r="G783" s="4"/>
      <c r="H783" s="151"/>
      <c r="I783" s="4"/>
      <c r="J783" s="4"/>
      <c r="K783" s="4" t="s">
        <v>622</v>
      </c>
      <c r="L783" s="145">
        <v>44545.0</v>
      </c>
      <c r="M783" s="115">
        <v>0.5189583333333333</v>
      </c>
      <c r="N783" s="4"/>
      <c r="O783" s="4"/>
      <c r="P783" s="116" t="b">
        <f>IFNA(IF(VLOOKUP($A783,'Add from APT'!$AA$2:$AC808,3,FALSE)&gt;0,TRUE,FALSE),"ER - NOT IN APT")</f>
        <v>0</v>
      </c>
      <c r="Q783" s="82" t="str">
        <f>IF(ISLOGICAL(P783),IF(P783,"ER - REPS IN APT", IFNA(VLOOKUP($A783,RAW_APT!$A$3:$M808,7,FALSE),"ER - NOT IN APT")),P783)</f>
        <v>Result</v>
      </c>
      <c r="R783" s="117" t="b">
        <f t="shared" si="2"/>
        <v>1</v>
      </c>
      <c r="S783" s="116">
        <f t="shared" si="3"/>
        <v>1</v>
      </c>
      <c r="T783" s="146"/>
      <c r="U783" s="147"/>
      <c r="V783" s="147"/>
      <c r="W783" s="147"/>
      <c r="X783" s="120" t="b">
        <f t="shared" si="4"/>
        <v>0</v>
      </c>
      <c r="Y783" s="121" t="b">
        <v>0</v>
      </c>
      <c r="Z783" s="122" t="str">
        <f t="shared" si="5"/>
        <v/>
      </c>
      <c r="AA783" s="122" t="b">
        <f t="shared" si="6"/>
        <v>0</v>
      </c>
      <c r="AB783" s="147" t="b">
        <v>0</v>
      </c>
      <c r="AC783" s="148">
        <v>7.0</v>
      </c>
      <c r="AD783" s="149" t="b">
        <v>0</v>
      </c>
      <c r="AE783" s="125" t="str">
        <f t="shared" si="7"/>
        <v/>
      </c>
      <c r="AF783" s="117" t="b">
        <f t="shared" si="8"/>
        <v>0</v>
      </c>
      <c r="AG783" s="126" t="b">
        <f t="shared" si="9"/>
        <v>0</v>
      </c>
      <c r="AH783" s="148"/>
      <c r="AI783" s="150"/>
      <c r="AJ783" s="146"/>
      <c r="AK783" s="83" t="str">
        <f t="shared" si="10"/>
        <v>Negative</v>
      </c>
      <c r="AL783" s="149"/>
      <c r="AM783" s="83" t="s">
        <v>280</v>
      </c>
      <c r="AN783" s="83" t="s">
        <v>413</v>
      </c>
      <c r="AO783" s="83" t="str">
        <f>IFERROR(__xludf.DUMMYFUNCTION("IF($AG783, ""DELETED"",TRIM(JOIN("" "",D783:E783)))"),"")</f>
        <v/>
      </c>
      <c r="AP783" s="83" t="str">
        <f t="shared" ref="AP783:AQ783" si="807">IF($AG783, "DELETED", TRIM(CONCATENATE(F783,I783,U783)))</f>
        <v/>
      </c>
      <c r="AQ783" s="83" t="str">
        <f t="shared" si="807"/>
        <v/>
      </c>
      <c r="AR783" s="83" t="str">
        <f>IFERROR(__xludf.DUMMYFUNCTION("IF($AG783, ""DELETED"", TRIM(JOIN("" "",AP783,AQ783)))"),"")</f>
        <v/>
      </c>
      <c r="AS783" s="127"/>
      <c r="AT783" s="128" t="b">
        <f t="shared" si="12"/>
        <v>0</v>
      </c>
      <c r="AU783" s="128" t="str">
        <f t="shared" si="13"/>
        <v/>
      </c>
      <c r="AV783" s="128" t="str">
        <f t="shared" si="14"/>
        <v/>
      </c>
      <c r="AW783" s="128" t="str">
        <f t="shared" si="15"/>
        <v/>
      </c>
      <c r="AX783" s="129" t="str">
        <f t="shared" si="16"/>
        <v/>
      </c>
      <c r="AY783" s="143"/>
      <c r="AZ783" s="130"/>
      <c r="BA783" s="131" t="str">
        <f t="shared" si="17"/>
        <v/>
      </c>
      <c r="BB783" s="143"/>
      <c r="BC783" s="143"/>
      <c r="BD783" s="132"/>
      <c r="BE783" s="141"/>
      <c r="BF783" s="134" t="str">
        <f t="shared" si="18"/>
        <v/>
      </c>
      <c r="BG783" s="135" t="str">
        <f t="shared" si="19"/>
        <v>FLB3341__44545_0.397476851851852___Negative_44545_0.518958333333333_</v>
      </c>
      <c r="BH783" s="136" t="str">
        <f t="shared" si="20"/>
        <v/>
      </c>
      <c r="BI783" s="141"/>
      <c r="BJ783" s="137" t="str">
        <f t="shared" si="21"/>
        <v/>
      </c>
      <c r="BK783" s="138" t="b">
        <f t="shared" si="22"/>
        <v>1</v>
      </c>
      <c r="BL783" s="137" t="str">
        <f t="shared" si="23"/>
        <v/>
      </c>
      <c r="BM783" s="132"/>
      <c r="BN783" s="8" t="b">
        <f t="shared" si="24"/>
        <v>1</v>
      </c>
      <c r="BO783" s="139" t="b">
        <f t="shared" si="25"/>
        <v>0</v>
      </c>
      <c r="BP783" s="140" t="b">
        <f t="shared" si="26"/>
        <v>1</v>
      </c>
      <c r="BQ783" s="4"/>
      <c r="BR783" s="4" t="str">
        <f t="shared" si="27"/>
        <v/>
      </c>
      <c r="BS783" s="4"/>
      <c r="BT783" s="4"/>
    </row>
    <row r="784">
      <c r="A784" s="4" t="s">
        <v>1978</v>
      </c>
      <c r="B784" s="144">
        <v>44545.0</v>
      </c>
      <c r="C784" s="115">
        <v>0.3997453703703704</v>
      </c>
      <c r="D784" s="4"/>
      <c r="E784" s="143"/>
      <c r="F784" s="4"/>
      <c r="G784" s="4"/>
      <c r="H784" s="151"/>
      <c r="I784" s="4"/>
      <c r="J784" s="4"/>
      <c r="K784" s="4" t="s">
        <v>622</v>
      </c>
      <c r="L784" s="145">
        <v>44545.0</v>
      </c>
      <c r="M784" s="115">
        <v>0.5189583333333333</v>
      </c>
      <c r="N784" s="4"/>
      <c r="O784" s="4"/>
      <c r="P784" s="116" t="b">
        <f>IFNA(IF(VLOOKUP($A784,'Add from APT'!$AA$2:$AC808,3,FALSE)&gt;0,TRUE,FALSE),"ER - NOT IN APT")</f>
        <v>0</v>
      </c>
      <c r="Q784" s="82" t="str">
        <f>IF(ISLOGICAL(P784),IF(P784,"ER - REPS IN APT", IFNA(VLOOKUP($A784,RAW_APT!$A$3:$M808,7,FALSE),"ER - NOT IN APT")),P784)</f>
        <v>Result</v>
      </c>
      <c r="R784" s="117" t="b">
        <f t="shared" si="2"/>
        <v>1</v>
      </c>
      <c r="S784" s="116">
        <f t="shared" si="3"/>
        <v>1</v>
      </c>
      <c r="T784" s="146"/>
      <c r="U784" s="147"/>
      <c r="V784" s="147"/>
      <c r="W784" s="147"/>
      <c r="X784" s="120" t="b">
        <f t="shared" si="4"/>
        <v>0</v>
      </c>
      <c r="Y784" s="121" t="b">
        <v>0</v>
      </c>
      <c r="Z784" s="122" t="str">
        <f t="shared" si="5"/>
        <v/>
      </c>
      <c r="AA784" s="122" t="b">
        <f t="shared" si="6"/>
        <v>0</v>
      </c>
      <c r="AB784" s="147" t="b">
        <v>0</v>
      </c>
      <c r="AC784" s="148">
        <v>6.0</v>
      </c>
      <c r="AD784" s="149" t="b">
        <v>0</v>
      </c>
      <c r="AE784" s="125" t="str">
        <f t="shared" si="7"/>
        <v/>
      </c>
      <c r="AF784" s="117" t="b">
        <f t="shared" si="8"/>
        <v>0</v>
      </c>
      <c r="AG784" s="126" t="b">
        <f t="shared" si="9"/>
        <v>0</v>
      </c>
      <c r="AH784" s="148"/>
      <c r="AI784" s="150"/>
      <c r="AJ784" s="146"/>
      <c r="AK784" s="83" t="str">
        <f t="shared" si="10"/>
        <v>Negative</v>
      </c>
      <c r="AL784" s="147"/>
      <c r="AM784" s="83" t="s">
        <v>280</v>
      </c>
      <c r="AN784" s="83" t="s">
        <v>520</v>
      </c>
      <c r="AO784" s="83" t="str">
        <f>IFERROR(__xludf.DUMMYFUNCTION("IF($AG784, ""DELETED"",TRIM(JOIN("" "",D784:E784)))"),"")</f>
        <v/>
      </c>
      <c r="AP784" s="83" t="str">
        <f t="shared" ref="AP784:AQ784" si="808">IF($AG784, "DELETED", TRIM(CONCATENATE(F784,I784,U784)))</f>
        <v/>
      </c>
      <c r="AQ784" s="83" t="str">
        <f t="shared" si="808"/>
        <v/>
      </c>
      <c r="AR784" s="83" t="str">
        <f>IFERROR(__xludf.DUMMYFUNCTION("IF($AG784, ""DELETED"", TRIM(JOIN("" "",AP784,AQ784)))"),"")</f>
        <v/>
      </c>
      <c r="AS784" s="127"/>
      <c r="AT784" s="128" t="b">
        <f t="shared" si="12"/>
        <v>0</v>
      </c>
      <c r="AU784" s="128" t="str">
        <f t="shared" si="13"/>
        <v/>
      </c>
      <c r="AV784" s="128" t="str">
        <f t="shared" si="14"/>
        <v/>
      </c>
      <c r="AW784" s="128" t="str">
        <f t="shared" si="15"/>
        <v/>
      </c>
      <c r="AX784" s="129" t="str">
        <f t="shared" si="16"/>
        <v/>
      </c>
      <c r="AY784" s="143"/>
      <c r="AZ784" s="130"/>
      <c r="BA784" s="131" t="str">
        <f t="shared" si="17"/>
        <v/>
      </c>
      <c r="BB784" s="143"/>
      <c r="BC784" s="143"/>
      <c r="BD784" s="132"/>
      <c r="BE784" s="141"/>
      <c r="BF784" s="134" t="str">
        <f t="shared" si="18"/>
        <v/>
      </c>
      <c r="BG784" s="135" t="str">
        <f t="shared" si="19"/>
        <v>FLB3329__44545_0.39974537037037___Negative_44545_0.518958333333333_</v>
      </c>
      <c r="BH784" s="136" t="str">
        <f t="shared" si="20"/>
        <v/>
      </c>
      <c r="BI784" s="143"/>
      <c r="BJ784" s="137" t="str">
        <f t="shared" si="21"/>
        <v/>
      </c>
      <c r="BK784" s="138" t="b">
        <f t="shared" si="22"/>
        <v>0</v>
      </c>
      <c r="BL784" s="137" t="str">
        <f t="shared" si="23"/>
        <v/>
      </c>
      <c r="BM784" s="132"/>
      <c r="BN784" s="8" t="b">
        <f t="shared" si="24"/>
        <v>1</v>
      </c>
      <c r="BO784" s="139" t="b">
        <f t="shared" si="25"/>
        <v>0</v>
      </c>
      <c r="BP784" s="140" t="b">
        <f t="shared" si="26"/>
        <v>1</v>
      </c>
      <c r="BQ784" s="4"/>
      <c r="BR784" s="4" t="str">
        <f t="shared" si="27"/>
        <v/>
      </c>
      <c r="BS784" s="4"/>
      <c r="BT784" s="4"/>
    </row>
    <row r="785">
      <c r="A785" s="4" t="s">
        <v>1979</v>
      </c>
      <c r="B785" s="144">
        <v>44546.0</v>
      </c>
      <c r="C785" s="115">
        <v>0.2804861111111111</v>
      </c>
      <c r="D785" s="4"/>
      <c r="E785" s="143"/>
      <c r="F785" s="4"/>
      <c r="G785" s="4"/>
      <c r="H785" s="151"/>
      <c r="I785" s="4"/>
      <c r="J785" s="4"/>
      <c r="K785" s="4" t="s">
        <v>622</v>
      </c>
      <c r="L785" s="145">
        <v>44546.0</v>
      </c>
      <c r="M785" s="115">
        <v>0.5112847222222222</v>
      </c>
      <c r="N785" s="4"/>
      <c r="O785" s="4"/>
      <c r="P785" s="116" t="b">
        <f>IFNA(IF(VLOOKUP($A785,'Add from APT'!$AA$2:$AC808,3,FALSE)&gt;0,TRUE,FALSE),"ER - NOT IN APT")</f>
        <v>0</v>
      </c>
      <c r="Q785" s="82" t="str">
        <f>IF(ISLOGICAL(P785),IF(P785,"ER - REPS IN APT", IFNA(VLOOKUP($A785,RAW_APT!$A$3:$M808,7,FALSE),"ER - NOT IN APT")),P785)</f>
        <v>Result</v>
      </c>
      <c r="R785" s="117" t="b">
        <f t="shared" si="2"/>
        <v>1</v>
      </c>
      <c r="S785" s="116">
        <f t="shared" si="3"/>
        <v>1</v>
      </c>
      <c r="T785" s="146"/>
      <c r="U785" s="147"/>
      <c r="V785" s="147"/>
      <c r="W785" s="147"/>
      <c r="X785" s="120" t="b">
        <f t="shared" si="4"/>
        <v>0</v>
      </c>
      <c r="Y785" s="121" t="b">
        <v>0</v>
      </c>
      <c r="Z785" s="122" t="str">
        <f t="shared" si="5"/>
        <v/>
      </c>
      <c r="AA785" s="122" t="b">
        <f t="shared" si="6"/>
        <v>0</v>
      </c>
      <c r="AB785" s="147" t="b">
        <v>0</v>
      </c>
      <c r="AC785" s="148">
        <v>5.0</v>
      </c>
      <c r="AD785" s="149" t="b">
        <v>0</v>
      </c>
      <c r="AE785" s="125" t="str">
        <f t="shared" si="7"/>
        <v/>
      </c>
      <c r="AF785" s="117" t="b">
        <f t="shared" si="8"/>
        <v>0</v>
      </c>
      <c r="AG785" s="126" t="b">
        <f t="shared" si="9"/>
        <v>0</v>
      </c>
      <c r="AH785" s="148"/>
      <c r="AI785" s="150"/>
      <c r="AJ785" s="146"/>
      <c r="AK785" s="83" t="str">
        <f t="shared" si="10"/>
        <v>Negative</v>
      </c>
      <c r="AL785" s="147"/>
      <c r="AM785" s="83" t="s">
        <v>280</v>
      </c>
      <c r="AN785" s="83" t="s">
        <v>796</v>
      </c>
      <c r="AO785" s="83" t="str">
        <f>IFERROR(__xludf.DUMMYFUNCTION("IF($AG785, ""DELETED"",TRIM(JOIN("" "",D785:E785)))"),"")</f>
        <v/>
      </c>
      <c r="AP785" s="83" t="str">
        <f t="shared" ref="AP785:AQ785" si="809">IF($AG785, "DELETED", TRIM(CONCATENATE(F785,I785,U785)))</f>
        <v/>
      </c>
      <c r="AQ785" s="83" t="str">
        <f t="shared" si="809"/>
        <v/>
      </c>
      <c r="AR785" s="83" t="str">
        <f>IFERROR(__xludf.DUMMYFUNCTION("IF($AG785, ""DELETED"", TRIM(JOIN("" "",AP785,AQ785)))"),"")</f>
        <v/>
      </c>
      <c r="AS785" s="127"/>
      <c r="AT785" s="128" t="b">
        <f t="shared" si="12"/>
        <v>0</v>
      </c>
      <c r="AU785" s="128" t="str">
        <f t="shared" si="13"/>
        <v/>
      </c>
      <c r="AV785" s="128" t="str">
        <f t="shared" si="14"/>
        <v/>
      </c>
      <c r="AW785" s="128" t="str">
        <f t="shared" si="15"/>
        <v/>
      </c>
      <c r="AX785" s="129" t="str">
        <f t="shared" si="16"/>
        <v/>
      </c>
      <c r="AY785" s="143"/>
      <c r="AZ785" s="130"/>
      <c r="BA785" s="131" t="str">
        <f t="shared" si="17"/>
        <v/>
      </c>
      <c r="BB785" s="143"/>
      <c r="BC785" s="143"/>
      <c r="BD785" s="132"/>
      <c r="BE785" s="141"/>
      <c r="BF785" s="134" t="str">
        <f t="shared" si="18"/>
        <v/>
      </c>
      <c r="BG785" s="135" t="str">
        <f t="shared" si="19"/>
        <v>FLB3310__44546_0.280486111111111___Negative_44546_0.511284722222222_</v>
      </c>
      <c r="BH785" s="136" t="str">
        <f t="shared" si="20"/>
        <v/>
      </c>
      <c r="BI785" s="143"/>
      <c r="BJ785" s="137" t="str">
        <f t="shared" si="21"/>
        <v/>
      </c>
      <c r="BK785" s="138" t="b">
        <f t="shared" si="22"/>
        <v>0</v>
      </c>
      <c r="BL785" s="137" t="str">
        <f t="shared" si="23"/>
        <v/>
      </c>
      <c r="BM785" s="132"/>
      <c r="BN785" s="8" t="b">
        <f t="shared" si="24"/>
        <v>1</v>
      </c>
      <c r="BO785" s="139" t="b">
        <f t="shared" si="25"/>
        <v>0</v>
      </c>
      <c r="BP785" s="140" t="b">
        <f t="shared" si="26"/>
        <v>1</v>
      </c>
      <c r="BQ785" s="4"/>
      <c r="BR785" s="4" t="str">
        <f t="shared" si="27"/>
        <v/>
      </c>
      <c r="BS785" s="4"/>
      <c r="BT785" s="4"/>
    </row>
    <row r="786">
      <c r="A786" s="4" t="s">
        <v>1980</v>
      </c>
      <c r="B786" s="144">
        <v>44546.0</v>
      </c>
      <c r="C786" s="115">
        <v>0.28868055555555555</v>
      </c>
      <c r="D786" s="4"/>
      <c r="E786" s="143"/>
      <c r="F786" s="4"/>
      <c r="G786" s="4"/>
      <c r="H786" s="151"/>
      <c r="I786" s="4"/>
      <c r="J786" s="4"/>
      <c r="K786" s="4" t="s">
        <v>622</v>
      </c>
      <c r="L786" s="145">
        <v>44546.0</v>
      </c>
      <c r="M786" s="115">
        <v>0.5112847222222222</v>
      </c>
      <c r="N786" s="4"/>
      <c r="O786" s="4"/>
      <c r="P786" s="116" t="b">
        <f>IFNA(IF(VLOOKUP($A786,'Add from APT'!$AA$2:$AC808,3,FALSE)&gt;0,TRUE,FALSE),"ER - NOT IN APT")</f>
        <v>0</v>
      </c>
      <c r="Q786" s="82" t="str">
        <f>IF(ISLOGICAL(P786),IF(P786,"ER - REPS IN APT", IFNA(VLOOKUP($A786,RAW_APT!$A$3:$M808,7,FALSE),"ER - NOT IN APT")),P786)</f>
        <v>Result</v>
      </c>
      <c r="R786" s="117" t="b">
        <f t="shared" si="2"/>
        <v>1</v>
      </c>
      <c r="S786" s="116">
        <f t="shared" si="3"/>
        <v>1</v>
      </c>
      <c r="T786" s="146"/>
      <c r="U786" s="147"/>
      <c r="V786" s="147"/>
      <c r="W786" s="147"/>
      <c r="X786" s="120" t="b">
        <f t="shared" si="4"/>
        <v>0</v>
      </c>
      <c r="Y786" s="121" t="b">
        <v>0</v>
      </c>
      <c r="Z786" s="122" t="str">
        <f t="shared" si="5"/>
        <v/>
      </c>
      <c r="AA786" s="122" t="b">
        <f t="shared" si="6"/>
        <v>0</v>
      </c>
      <c r="AB786" s="147" t="b">
        <v>0</v>
      </c>
      <c r="AC786" s="148">
        <v>4.0</v>
      </c>
      <c r="AD786" s="149" t="b">
        <v>0</v>
      </c>
      <c r="AE786" s="125" t="str">
        <f t="shared" si="7"/>
        <v/>
      </c>
      <c r="AF786" s="117" t="b">
        <f t="shared" si="8"/>
        <v>0</v>
      </c>
      <c r="AG786" s="126" t="b">
        <f t="shared" si="9"/>
        <v>0</v>
      </c>
      <c r="AH786" s="148"/>
      <c r="AI786" s="150"/>
      <c r="AJ786" s="146"/>
      <c r="AK786" s="83" t="str">
        <f t="shared" si="10"/>
        <v>Negative</v>
      </c>
      <c r="AL786" s="147"/>
      <c r="AM786" s="83" t="s">
        <v>280</v>
      </c>
      <c r="AN786" s="83" t="s">
        <v>437</v>
      </c>
      <c r="AO786" s="83" t="str">
        <f>IFERROR(__xludf.DUMMYFUNCTION("IF($AG786, ""DELETED"",TRIM(JOIN("" "",D786:E786)))"),"")</f>
        <v/>
      </c>
      <c r="AP786" s="83" t="str">
        <f t="shared" ref="AP786:AQ786" si="810">IF($AG786, "DELETED", TRIM(CONCATENATE(F786,I786,U786)))</f>
        <v/>
      </c>
      <c r="AQ786" s="83" t="str">
        <f t="shared" si="810"/>
        <v/>
      </c>
      <c r="AR786" s="83" t="str">
        <f>IFERROR(__xludf.DUMMYFUNCTION("IF($AG786, ""DELETED"", TRIM(JOIN("" "",AP786,AQ786)))"),"")</f>
        <v/>
      </c>
      <c r="AS786" s="127"/>
      <c r="AT786" s="128" t="b">
        <f t="shared" si="12"/>
        <v>0</v>
      </c>
      <c r="AU786" s="128" t="str">
        <f t="shared" si="13"/>
        <v/>
      </c>
      <c r="AV786" s="128" t="str">
        <f t="shared" si="14"/>
        <v/>
      </c>
      <c r="AW786" s="128" t="str">
        <f t="shared" si="15"/>
        <v/>
      </c>
      <c r="AX786" s="129" t="str">
        <f t="shared" si="16"/>
        <v/>
      </c>
      <c r="AY786" s="143"/>
      <c r="AZ786" s="130"/>
      <c r="BA786" s="131" t="str">
        <f t="shared" si="17"/>
        <v/>
      </c>
      <c r="BB786" s="143"/>
      <c r="BC786" s="143"/>
      <c r="BD786" s="132"/>
      <c r="BE786" s="141"/>
      <c r="BF786" s="134" t="str">
        <f t="shared" si="18"/>
        <v/>
      </c>
      <c r="BG786" s="135" t="str">
        <f t="shared" si="19"/>
        <v>FLB3081__44546_0.288680555555556___Negative_44546_0.511284722222222_</v>
      </c>
      <c r="BH786" s="136" t="str">
        <f t="shared" si="20"/>
        <v/>
      </c>
      <c r="BI786" s="143"/>
      <c r="BJ786" s="137" t="str">
        <f t="shared" si="21"/>
        <v/>
      </c>
      <c r="BK786" s="138" t="b">
        <f t="shared" si="22"/>
        <v>0</v>
      </c>
      <c r="BL786" s="137" t="str">
        <f t="shared" si="23"/>
        <v/>
      </c>
      <c r="BM786" s="132"/>
      <c r="BN786" s="8" t="b">
        <f t="shared" si="24"/>
        <v>1</v>
      </c>
      <c r="BO786" s="139" t="b">
        <f t="shared" si="25"/>
        <v>0</v>
      </c>
      <c r="BP786" s="140" t="b">
        <f t="shared" si="26"/>
        <v>1</v>
      </c>
      <c r="BQ786" s="4"/>
      <c r="BR786" s="4" t="str">
        <f t="shared" si="27"/>
        <v/>
      </c>
      <c r="BS786" s="4"/>
      <c r="BT786" s="4"/>
    </row>
    <row r="787">
      <c r="A787" s="4" t="s">
        <v>1981</v>
      </c>
      <c r="B787" s="144">
        <v>44546.0</v>
      </c>
      <c r="C787" s="115">
        <v>0.2892824074074074</v>
      </c>
      <c r="D787" s="4"/>
      <c r="E787" s="143"/>
      <c r="F787" s="4"/>
      <c r="G787" s="4"/>
      <c r="H787" s="151"/>
      <c r="I787" s="4"/>
      <c r="J787" s="4"/>
      <c r="K787" s="4" t="s">
        <v>622</v>
      </c>
      <c r="L787" s="145">
        <v>44546.0</v>
      </c>
      <c r="M787" s="115">
        <v>0.5112847222222222</v>
      </c>
      <c r="N787" s="4"/>
      <c r="O787" s="4"/>
      <c r="P787" s="116" t="b">
        <f>IFNA(IF(VLOOKUP($A787,'Add from APT'!$AA$2:$AC808,3,FALSE)&gt;0,TRUE,FALSE),"ER - NOT IN APT")</f>
        <v>0</v>
      </c>
      <c r="Q787" s="82" t="str">
        <f>IF(ISLOGICAL(P787),IF(P787,"ER - REPS IN APT", IFNA(VLOOKUP($A787,RAW_APT!$A$3:$M808,7,FALSE),"ER - NOT IN APT")),P787)</f>
        <v>Result</v>
      </c>
      <c r="R787" s="117" t="b">
        <f t="shared" si="2"/>
        <v>1</v>
      </c>
      <c r="S787" s="116">
        <f t="shared" si="3"/>
        <v>1</v>
      </c>
      <c r="T787" s="146"/>
      <c r="U787" s="147"/>
      <c r="V787" s="147"/>
      <c r="W787" s="147"/>
      <c r="X787" s="120" t="b">
        <f t="shared" si="4"/>
        <v>0</v>
      </c>
      <c r="Y787" s="121" t="b">
        <v>0</v>
      </c>
      <c r="Z787" s="122" t="str">
        <f t="shared" si="5"/>
        <v/>
      </c>
      <c r="AA787" s="122" t="b">
        <f t="shared" si="6"/>
        <v>0</v>
      </c>
      <c r="AB787" s="147" t="b">
        <v>0</v>
      </c>
      <c r="AC787" s="148">
        <v>3.0</v>
      </c>
      <c r="AD787" s="149" t="b">
        <v>0</v>
      </c>
      <c r="AE787" s="125" t="str">
        <f t="shared" si="7"/>
        <v/>
      </c>
      <c r="AF787" s="117" t="b">
        <f t="shared" si="8"/>
        <v>0</v>
      </c>
      <c r="AG787" s="126" t="b">
        <f t="shared" si="9"/>
        <v>0</v>
      </c>
      <c r="AH787" s="148"/>
      <c r="AI787" s="150"/>
      <c r="AJ787" s="146"/>
      <c r="AK787" s="83" t="str">
        <f t="shared" si="10"/>
        <v>Negative</v>
      </c>
      <c r="AL787" s="147"/>
      <c r="AM787" s="83" t="s">
        <v>280</v>
      </c>
      <c r="AN787" s="83" t="s">
        <v>352</v>
      </c>
      <c r="AO787" s="83" t="str">
        <f>IFERROR(__xludf.DUMMYFUNCTION("IF($AG787, ""DELETED"",TRIM(JOIN("" "",D787:E787)))"),"")</f>
        <v/>
      </c>
      <c r="AP787" s="83" t="str">
        <f t="shared" ref="AP787:AQ787" si="811">IF($AG787, "DELETED", TRIM(CONCATENATE(F787,I787,U787)))</f>
        <v/>
      </c>
      <c r="AQ787" s="83" t="str">
        <f t="shared" si="811"/>
        <v/>
      </c>
      <c r="AR787" s="83" t="str">
        <f>IFERROR(__xludf.DUMMYFUNCTION("IF($AG787, ""DELETED"", TRIM(JOIN("" "",AP787,AQ787)))"),"")</f>
        <v/>
      </c>
      <c r="AS787" s="127"/>
      <c r="AT787" s="128" t="b">
        <f t="shared" si="12"/>
        <v>0</v>
      </c>
      <c r="AU787" s="128" t="str">
        <f t="shared" si="13"/>
        <v/>
      </c>
      <c r="AV787" s="128" t="str">
        <f t="shared" si="14"/>
        <v/>
      </c>
      <c r="AW787" s="128" t="str">
        <f t="shared" si="15"/>
        <v/>
      </c>
      <c r="AX787" s="129" t="str">
        <f t="shared" si="16"/>
        <v/>
      </c>
      <c r="AY787" s="143"/>
      <c r="AZ787" s="130"/>
      <c r="BA787" s="131" t="str">
        <f t="shared" si="17"/>
        <v/>
      </c>
      <c r="BB787" s="143"/>
      <c r="BC787" s="143"/>
      <c r="BD787" s="132"/>
      <c r="BE787" s="141"/>
      <c r="BF787" s="134" t="str">
        <f t="shared" si="18"/>
        <v/>
      </c>
      <c r="BG787" s="135" t="str">
        <f t="shared" si="19"/>
        <v>FLB3267__44546_0.289282407407407___Negative_44546_0.511284722222222_</v>
      </c>
      <c r="BH787" s="136" t="str">
        <f t="shared" si="20"/>
        <v/>
      </c>
      <c r="BI787" s="143"/>
      <c r="BJ787" s="137" t="str">
        <f t="shared" si="21"/>
        <v/>
      </c>
      <c r="BK787" s="138" t="b">
        <f t="shared" si="22"/>
        <v>0</v>
      </c>
      <c r="BL787" s="137" t="str">
        <f t="shared" si="23"/>
        <v/>
      </c>
      <c r="BM787" s="132"/>
      <c r="BN787" s="8" t="b">
        <f t="shared" si="24"/>
        <v>1</v>
      </c>
      <c r="BO787" s="139" t="b">
        <f t="shared" si="25"/>
        <v>0</v>
      </c>
      <c r="BP787" s="140" t="b">
        <f t="shared" si="26"/>
        <v>1</v>
      </c>
      <c r="BQ787" s="4"/>
      <c r="BR787" s="4" t="str">
        <f t="shared" si="27"/>
        <v/>
      </c>
      <c r="BS787" s="4"/>
      <c r="BT787" s="4"/>
    </row>
    <row r="788">
      <c r="A788" s="4" t="s">
        <v>1982</v>
      </c>
      <c r="B788" s="144">
        <v>44546.0</v>
      </c>
      <c r="C788" s="115">
        <v>0.2895023148148148</v>
      </c>
      <c r="D788" s="4"/>
      <c r="E788" s="143"/>
      <c r="F788" s="4"/>
      <c r="G788" s="4"/>
      <c r="H788" s="151"/>
      <c r="I788" s="4"/>
      <c r="J788" s="4"/>
      <c r="K788" s="4" t="s">
        <v>622</v>
      </c>
      <c r="L788" s="145">
        <v>44546.0</v>
      </c>
      <c r="M788" s="115">
        <v>0.5112847222222222</v>
      </c>
      <c r="N788" s="4"/>
      <c r="O788" s="4"/>
      <c r="P788" s="116" t="b">
        <f>IFNA(IF(VLOOKUP($A788,'Add from APT'!$AA$2:$AC808,3,FALSE)&gt;0,TRUE,FALSE),"ER - NOT IN APT")</f>
        <v>0</v>
      </c>
      <c r="Q788" s="82" t="str">
        <f>IF(ISLOGICAL(P788),IF(P788,"ER - REPS IN APT", IFNA(VLOOKUP($A788,RAW_APT!$A$3:$M808,7,FALSE),"ER - NOT IN APT")),P788)</f>
        <v>Result</v>
      </c>
      <c r="R788" s="117" t="b">
        <f t="shared" si="2"/>
        <v>1</v>
      </c>
      <c r="S788" s="116">
        <f t="shared" si="3"/>
        <v>1</v>
      </c>
      <c r="T788" s="146"/>
      <c r="U788" s="147"/>
      <c r="V788" s="147"/>
      <c r="W788" s="147"/>
      <c r="X788" s="120" t="b">
        <f t="shared" si="4"/>
        <v>0</v>
      </c>
      <c r="Y788" s="121" t="b">
        <v>0</v>
      </c>
      <c r="Z788" s="122" t="str">
        <f t="shared" si="5"/>
        <v/>
      </c>
      <c r="AA788" s="122" t="b">
        <f t="shared" si="6"/>
        <v>0</v>
      </c>
      <c r="AB788" s="147" t="b">
        <v>0</v>
      </c>
      <c r="AC788" s="148">
        <v>2.0</v>
      </c>
      <c r="AD788" s="149" t="b">
        <v>0</v>
      </c>
      <c r="AE788" s="125" t="str">
        <f t="shared" si="7"/>
        <v/>
      </c>
      <c r="AF788" s="117" t="b">
        <f t="shared" si="8"/>
        <v>0</v>
      </c>
      <c r="AG788" s="126" t="b">
        <f t="shared" si="9"/>
        <v>0</v>
      </c>
      <c r="AH788" s="148"/>
      <c r="AI788" s="150"/>
      <c r="AJ788" s="146"/>
      <c r="AK788" s="83" t="str">
        <f t="shared" si="10"/>
        <v>Negative</v>
      </c>
      <c r="AL788" s="147"/>
      <c r="AM788" s="83" t="s">
        <v>280</v>
      </c>
      <c r="AN788" s="83" t="s">
        <v>479</v>
      </c>
      <c r="AO788" s="83" t="str">
        <f>IFERROR(__xludf.DUMMYFUNCTION("IF($AG788, ""DELETED"",TRIM(JOIN("" "",D788:E788)))"),"")</f>
        <v/>
      </c>
      <c r="AP788" s="83" t="str">
        <f t="shared" ref="AP788:AQ788" si="812">IF($AG788, "DELETED", TRIM(CONCATENATE(F788,I788,U788)))</f>
        <v/>
      </c>
      <c r="AQ788" s="83" t="str">
        <f t="shared" si="812"/>
        <v/>
      </c>
      <c r="AR788" s="83" t="str">
        <f>IFERROR(__xludf.DUMMYFUNCTION("IF($AG788, ""DELETED"", TRIM(JOIN("" "",AP788,AQ788)))"),"")</f>
        <v/>
      </c>
      <c r="AS788" s="127"/>
      <c r="AT788" s="128" t="b">
        <f t="shared" si="12"/>
        <v>0</v>
      </c>
      <c r="AU788" s="128" t="str">
        <f t="shared" si="13"/>
        <v/>
      </c>
      <c r="AV788" s="128" t="str">
        <f t="shared" si="14"/>
        <v/>
      </c>
      <c r="AW788" s="128" t="str">
        <f t="shared" si="15"/>
        <v/>
      </c>
      <c r="AX788" s="129" t="str">
        <f t="shared" si="16"/>
        <v/>
      </c>
      <c r="AY788" s="143"/>
      <c r="AZ788" s="130"/>
      <c r="BA788" s="131" t="str">
        <f t="shared" si="17"/>
        <v/>
      </c>
      <c r="BB788" s="143"/>
      <c r="BC788" s="143"/>
      <c r="BD788" s="132"/>
      <c r="BE788" s="141"/>
      <c r="BF788" s="134" t="str">
        <f t="shared" si="18"/>
        <v/>
      </c>
      <c r="BG788" s="135" t="str">
        <f t="shared" si="19"/>
        <v>FLB3720__44546_0.289502314814815___Negative_44546_0.511284722222222_</v>
      </c>
      <c r="BH788" s="136" t="str">
        <f t="shared" si="20"/>
        <v/>
      </c>
      <c r="BI788" s="143"/>
      <c r="BJ788" s="137" t="str">
        <f t="shared" si="21"/>
        <v/>
      </c>
      <c r="BK788" s="138" t="b">
        <f t="shared" si="22"/>
        <v>0</v>
      </c>
      <c r="BL788" s="137" t="str">
        <f t="shared" si="23"/>
        <v/>
      </c>
      <c r="BM788" s="132"/>
      <c r="BN788" s="8" t="b">
        <f t="shared" si="24"/>
        <v>1</v>
      </c>
      <c r="BO788" s="139" t="b">
        <f t="shared" si="25"/>
        <v>0</v>
      </c>
      <c r="BP788" s="140" t="b">
        <f t="shared" si="26"/>
        <v>1</v>
      </c>
      <c r="BQ788" s="4"/>
      <c r="BR788" s="4" t="str">
        <f t="shared" si="27"/>
        <v/>
      </c>
      <c r="BS788" s="4"/>
      <c r="BT788" s="4"/>
    </row>
    <row r="789">
      <c r="A789" s="143" t="s">
        <v>1983</v>
      </c>
      <c r="B789" s="144">
        <v>44546.0</v>
      </c>
      <c r="C789" s="115">
        <v>0.28983796296296294</v>
      </c>
      <c r="D789" s="4"/>
      <c r="E789" s="143"/>
      <c r="F789" s="149"/>
      <c r="G789" s="147"/>
      <c r="H789" s="151"/>
      <c r="I789" s="4"/>
      <c r="J789" s="4"/>
      <c r="K789" s="4" t="s">
        <v>622</v>
      </c>
      <c r="L789" s="145">
        <v>44546.0</v>
      </c>
      <c r="M789" s="115">
        <v>0.5112847222222222</v>
      </c>
      <c r="N789" s="151"/>
      <c r="O789" s="4"/>
      <c r="P789" s="116" t="b">
        <f>IFNA(IF(VLOOKUP($A789,'Add from APT'!$AA$2:$AC808,3,FALSE)&gt;0,TRUE,FALSE),"ER - NOT IN APT")</f>
        <v>0</v>
      </c>
      <c r="Q789" s="82" t="str">
        <f>IF(ISLOGICAL(P789),IF(P789,"ER - REPS IN APT", IFNA(VLOOKUP($A789,RAW_APT!$A$3:$M808,7,FALSE),"ER - NOT IN APT")),P789)</f>
        <v>Result</v>
      </c>
      <c r="R789" s="117" t="b">
        <f t="shared" si="2"/>
        <v>1</v>
      </c>
      <c r="S789" s="116">
        <f t="shared" si="3"/>
        <v>1</v>
      </c>
      <c r="T789" s="148">
        <v>0.0</v>
      </c>
      <c r="U789" s="149"/>
      <c r="V789" s="147"/>
      <c r="W789" s="149"/>
      <c r="X789" s="120" t="b">
        <f t="shared" si="4"/>
        <v>0</v>
      </c>
      <c r="Y789" s="121" t="b">
        <v>0</v>
      </c>
      <c r="Z789" s="122" t="str">
        <f t="shared" si="5"/>
        <v/>
      </c>
      <c r="AA789" s="122" t="b">
        <f t="shared" si="6"/>
        <v>0</v>
      </c>
      <c r="AB789" s="147" t="b">
        <v>0</v>
      </c>
      <c r="AC789" s="148">
        <v>460.0</v>
      </c>
      <c r="AD789" s="149" t="b">
        <v>1</v>
      </c>
      <c r="AE789" s="125" t="str">
        <f t="shared" si="7"/>
        <v/>
      </c>
      <c r="AF789" s="117" t="b">
        <f t="shared" si="8"/>
        <v>0</v>
      </c>
      <c r="AG789" s="126" t="b">
        <f t="shared" si="9"/>
        <v>0</v>
      </c>
      <c r="AH789" s="148"/>
      <c r="AI789" s="150"/>
      <c r="AJ789" s="146"/>
      <c r="AK789" s="83" t="str">
        <f t="shared" si="10"/>
        <v>Negative</v>
      </c>
      <c r="AL789" s="147"/>
      <c r="AM789" s="83" t="s">
        <v>280</v>
      </c>
      <c r="AN789" s="83" t="s">
        <v>525</v>
      </c>
      <c r="AO789" s="83" t="str">
        <f>IFERROR(__xludf.DUMMYFUNCTION("IF($AG789, ""DELETED"",TRIM(JOIN("" "",D789:E789)))"),"")</f>
        <v/>
      </c>
      <c r="AP789" s="83" t="str">
        <f t="shared" ref="AP789:AQ789" si="813">IF($AG789, "DELETED", TRIM(CONCATENATE(F789,I789,U789)))</f>
        <v/>
      </c>
      <c r="AQ789" s="83" t="str">
        <f t="shared" si="813"/>
        <v/>
      </c>
      <c r="AR789" s="83" t="str">
        <f>IFERROR(__xludf.DUMMYFUNCTION("IF($AG789, ""DELETED"", TRIM(JOIN("" "",AP789,AQ789)))"),"")</f>
        <v/>
      </c>
      <c r="AS789" s="127"/>
      <c r="AT789" s="128" t="b">
        <f t="shared" si="12"/>
        <v>0</v>
      </c>
      <c r="AU789" s="128" t="str">
        <f t="shared" si="13"/>
        <v/>
      </c>
      <c r="AV789" s="128" t="str">
        <f t="shared" si="14"/>
        <v/>
      </c>
      <c r="AW789" s="128" t="str">
        <f t="shared" si="15"/>
        <v/>
      </c>
      <c r="AX789" s="129" t="str">
        <f t="shared" si="16"/>
        <v/>
      </c>
      <c r="AY789" s="143"/>
      <c r="AZ789" s="130"/>
      <c r="BA789" s="131" t="str">
        <f t="shared" si="17"/>
        <v/>
      </c>
      <c r="BB789" s="143"/>
      <c r="BC789" s="143"/>
      <c r="BD789" s="132"/>
      <c r="BE789" s="141"/>
      <c r="BF789" s="134" t="str">
        <f t="shared" si="18"/>
        <v/>
      </c>
      <c r="BG789" s="135" t="str">
        <f t="shared" si="19"/>
        <v>FLB3360__44546_0.289837962962963___Negative_44546_0.511284722222222_</v>
      </c>
      <c r="BH789" s="136" t="str">
        <f t="shared" si="20"/>
        <v/>
      </c>
      <c r="BI789" s="143"/>
      <c r="BJ789" s="137" t="str">
        <f t="shared" si="21"/>
        <v/>
      </c>
      <c r="BK789" s="138" t="b">
        <f t="shared" si="22"/>
        <v>0</v>
      </c>
      <c r="BL789" s="137" t="str">
        <f t="shared" si="23"/>
        <v/>
      </c>
      <c r="BM789" s="132"/>
      <c r="BN789" s="8" t="b">
        <f t="shared" si="24"/>
        <v>1</v>
      </c>
      <c r="BO789" s="139" t="b">
        <f t="shared" si="25"/>
        <v>0</v>
      </c>
      <c r="BP789" s="140" t="b">
        <f t="shared" si="26"/>
        <v>1</v>
      </c>
      <c r="BQ789" s="4"/>
      <c r="BR789" s="4" t="str">
        <f t="shared" si="27"/>
        <v/>
      </c>
      <c r="BS789" s="4"/>
      <c r="BT789" s="4"/>
    </row>
    <row r="790">
      <c r="A790" s="143" t="s">
        <v>1984</v>
      </c>
      <c r="B790" s="144">
        <v>44546.0</v>
      </c>
      <c r="C790" s="115">
        <v>0.29010416666666666</v>
      </c>
      <c r="D790" s="4"/>
      <c r="E790" s="143"/>
      <c r="F790" s="149"/>
      <c r="G790" s="147"/>
      <c r="H790" s="4"/>
      <c r="I790" s="4"/>
      <c r="J790" s="4"/>
      <c r="K790" s="4" t="s">
        <v>622</v>
      </c>
      <c r="L790" s="145">
        <v>44546.0</v>
      </c>
      <c r="M790" s="115">
        <v>0.5112847222222222</v>
      </c>
      <c r="N790" s="4"/>
      <c r="O790" s="4"/>
      <c r="P790" s="116" t="b">
        <f>IFNA(IF(VLOOKUP($A790,'Add from APT'!$AA$2:$AC808,3,FALSE)&gt;0,TRUE,FALSE),"ER - NOT IN APT")</f>
        <v>0</v>
      </c>
      <c r="Q790" s="82" t="str">
        <f>IF(ISLOGICAL(P790),IF(P790,"ER - REPS IN APT", IFNA(VLOOKUP($A790,RAW_APT!$A$3:$M808,7,FALSE),"ER - NOT IN APT")),P790)</f>
        <v>Result</v>
      </c>
      <c r="R790" s="117" t="b">
        <f t="shared" si="2"/>
        <v>1</v>
      </c>
      <c r="S790" s="116">
        <f t="shared" si="3"/>
        <v>1</v>
      </c>
      <c r="T790" s="148">
        <v>0.0</v>
      </c>
      <c r="U790" s="149"/>
      <c r="V790" s="147"/>
      <c r="W790" s="147"/>
      <c r="X790" s="120" t="b">
        <f t="shared" si="4"/>
        <v>0</v>
      </c>
      <c r="Y790" s="121" t="b">
        <v>0</v>
      </c>
      <c r="Z790" s="122" t="str">
        <f t="shared" si="5"/>
        <v/>
      </c>
      <c r="AA790" s="122" t="b">
        <f t="shared" si="6"/>
        <v>0</v>
      </c>
      <c r="AB790" s="147" t="b">
        <v>0</v>
      </c>
      <c r="AC790" s="148">
        <v>459.0</v>
      </c>
      <c r="AD790" s="149" t="b">
        <v>1</v>
      </c>
      <c r="AE790" s="125" t="str">
        <f t="shared" si="7"/>
        <v/>
      </c>
      <c r="AF790" s="117" t="b">
        <f t="shared" si="8"/>
        <v>0</v>
      </c>
      <c r="AG790" s="126" t="b">
        <f t="shared" si="9"/>
        <v>0</v>
      </c>
      <c r="AH790" s="148"/>
      <c r="AI790" s="150"/>
      <c r="AJ790" s="146"/>
      <c r="AK790" s="83" t="str">
        <f t="shared" si="10"/>
        <v>Negative</v>
      </c>
      <c r="AL790" s="147"/>
      <c r="AM790" s="83" t="s">
        <v>280</v>
      </c>
      <c r="AN790" s="83" t="s">
        <v>978</v>
      </c>
      <c r="AO790" s="83" t="str">
        <f>IFERROR(__xludf.DUMMYFUNCTION("IF($AG790, ""DELETED"",TRIM(JOIN("" "",D790:E790)))"),"")</f>
        <v/>
      </c>
      <c r="AP790" s="83" t="str">
        <f t="shared" ref="AP790:AQ790" si="814">IF($AG790, "DELETED", TRIM(CONCATENATE(F790,I790,U790)))</f>
        <v/>
      </c>
      <c r="AQ790" s="83" t="str">
        <f t="shared" si="814"/>
        <v/>
      </c>
      <c r="AR790" s="83" t="str">
        <f>IFERROR(__xludf.DUMMYFUNCTION("IF($AG790, ""DELETED"", TRIM(JOIN("" "",AP790,AQ790)))"),"")</f>
        <v/>
      </c>
      <c r="AS790" s="127"/>
      <c r="AT790" s="128" t="b">
        <f t="shared" si="12"/>
        <v>0</v>
      </c>
      <c r="AU790" s="128" t="str">
        <f t="shared" si="13"/>
        <v/>
      </c>
      <c r="AV790" s="128" t="str">
        <f t="shared" si="14"/>
        <v/>
      </c>
      <c r="AW790" s="128" t="str">
        <f t="shared" si="15"/>
        <v/>
      </c>
      <c r="AX790" s="129" t="str">
        <f t="shared" si="16"/>
        <v/>
      </c>
      <c r="AY790" s="143"/>
      <c r="AZ790" s="130"/>
      <c r="BA790" s="131" t="str">
        <f t="shared" si="17"/>
        <v/>
      </c>
      <c r="BB790" s="143"/>
      <c r="BC790" s="143"/>
      <c r="BD790" s="132"/>
      <c r="BE790" s="141"/>
      <c r="BF790" s="134" t="str">
        <f t="shared" si="18"/>
        <v/>
      </c>
      <c r="BG790" s="135" t="str">
        <f t="shared" si="19"/>
        <v>FLB3340__44546_0.290104166666667___Negative_44546_0.511284722222222_</v>
      </c>
      <c r="BH790" s="136" t="str">
        <f t="shared" si="20"/>
        <v/>
      </c>
      <c r="BI790" s="143"/>
      <c r="BJ790" s="137" t="str">
        <f t="shared" si="21"/>
        <v/>
      </c>
      <c r="BK790" s="138" t="b">
        <f t="shared" si="22"/>
        <v>0</v>
      </c>
      <c r="BL790" s="137" t="str">
        <f t="shared" si="23"/>
        <v/>
      </c>
      <c r="BM790" s="132"/>
      <c r="BN790" s="8" t="b">
        <f t="shared" si="24"/>
        <v>1</v>
      </c>
      <c r="BO790" s="139" t="b">
        <f t="shared" si="25"/>
        <v>0</v>
      </c>
      <c r="BP790" s="140" t="b">
        <f t="shared" si="26"/>
        <v>1</v>
      </c>
      <c r="BQ790" s="4"/>
      <c r="BR790" s="4" t="str">
        <f t="shared" si="27"/>
        <v/>
      </c>
      <c r="BS790" s="4"/>
      <c r="BT790" s="4"/>
    </row>
    <row r="791">
      <c r="A791" s="143" t="s">
        <v>1985</v>
      </c>
      <c r="B791" s="144">
        <v>44546.0</v>
      </c>
      <c r="C791" s="115">
        <v>0.2939699074074074</v>
      </c>
      <c r="D791" s="4"/>
      <c r="E791" s="143"/>
      <c r="F791" s="149"/>
      <c r="G791" s="147"/>
      <c r="H791" s="4"/>
      <c r="I791" s="4"/>
      <c r="J791" s="4"/>
      <c r="K791" s="4" t="s">
        <v>622</v>
      </c>
      <c r="L791" s="145">
        <v>44546.0</v>
      </c>
      <c r="M791" s="115">
        <v>0.5112847222222222</v>
      </c>
      <c r="N791" s="4"/>
      <c r="O791" s="4"/>
      <c r="P791" s="116" t="b">
        <f>IFNA(IF(VLOOKUP($A791,'Add from APT'!$AA$2:$AC808,3,FALSE)&gt;0,TRUE,FALSE),"ER - NOT IN APT")</f>
        <v>0</v>
      </c>
      <c r="Q791" s="82" t="str">
        <f>IF(ISLOGICAL(P791),IF(P791,"ER - REPS IN APT", IFNA(VLOOKUP($A791,RAW_APT!$A$3:$M808,7,FALSE),"ER - NOT IN APT")),P791)</f>
        <v>Result</v>
      </c>
      <c r="R791" s="117" t="b">
        <f t="shared" si="2"/>
        <v>1</v>
      </c>
      <c r="S791" s="116">
        <f t="shared" si="3"/>
        <v>1</v>
      </c>
      <c r="T791" s="148">
        <v>0.0</v>
      </c>
      <c r="U791" s="149"/>
      <c r="V791" s="147"/>
      <c r="W791" s="147"/>
      <c r="X791" s="120" t="b">
        <f t="shared" si="4"/>
        <v>0</v>
      </c>
      <c r="Y791" s="121" t="b">
        <v>0</v>
      </c>
      <c r="Z791" s="122" t="str">
        <f t="shared" si="5"/>
        <v/>
      </c>
      <c r="AA791" s="122" t="b">
        <f t="shared" si="6"/>
        <v>0</v>
      </c>
      <c r="AB791" s="147" t="b">
        <v>0</v>
      </c>
      <c r="AC791" s="148">
        <v>458.0</v>
      </c>
      <c r="AD791" s="149" t="b">
        <v>1</v>
      </c>
      <c r="AE791" s="125" t="str">
        <f t="shared" si="7"/>
        <v/>
      </c>
      <c r="AF791" s="117" t="b">
        <f t="shared" si="8"/>
        <v>0</v>
      </c>
      <c r="AG791" s="126" t="b">
        <f t="shared" si="9"/>
        <v>0</v>
      </c>
      <c r="AH791" s="148"/>
      <c r="AI791" s="150"/>
      <c r="AJ791" s="146"/>
      <c r="AK791" s="83" t="str">
        <f t="shared" si="10"/>
        <v>Negative</v>
      </c>
      <c r="AL791" s="147"/>
      <c r="AM791" s="83" t="s">
        <v>373</v>
      </c>
      <c r="AN791" s="83" t="s">
        <v>1199</v>
      </c>
      <c r="AO791" s="83" t="str">
        <f>IFERROR(__xludf.DUMMYFUNCTION("IF($AG791, ""DELETED"",TRIM(JOIN("" "",D791:E791)))"),"")</f>
        <v/>
      </c>
      <c r="AP791" s="83" t="str">
        <f t="shared" ref="AP791:AQ791" si="815">IF($AG791, "DELETED", TRIM(CONCATENATE(F791,I791,U791)))</f>
        <v/>
      </c>
      <c r="AQ791" s="83" t="str">
        <f t="shared" si="815"/>
        <v/>
      </c>
      <c r="AR791" s="83" t="str">
        <f>IFERROR(__xludf.DUMMYFUNCTION("IF($AG791, ""DELETED"", TRIM(JOIN("" "",AP791,AQ791)))"),"")</f>
        <v/>
      </c>
      <c r="AS791" s="127"/>
      <c r="AT791" s="128" t="b">
        <f t="shared" si="12"/>
        <v>0</v>
      </c>
      <c r="AU791" s="128" t="str">
        <f t="shared" si="13"/>
        <v/>
      </c>
      <c r="AV791" s="128" t="str">
        <f t="shared" si="14"/>
        <v/>
      </c>
      <c r="AW791" s="128" t="str">
        <f t="shared" si="15"/>
        <v/>
      </c>
      <c r="AX791" s="129" t="str">
        <f t="shared" si="16"/>
        <v/>
      </c>
      <c r="AY791" s="143"/>
      <c r="AZ791" s="130"/>
      <c r="BA791" s="131" t="str">
        <f t="shared" si="17"/>
        <v/>
      </c>
      <c r="BB791" s="143"/>
      <c r="BC791" s="143"/>
      <c r="BD791" s="132"/>
      <c r="BE791" s="141"/>
      <c r="BF791" s="134" t="str">
        <f t="shared" si="18"/>
        <v/>
      </c>
      <c r="BG791" s="135" t="str">
        <f t="shared" si="19"/>
        <v>FLB3061__44546_0.293969907407407___Negative_44546_0.511284722222222_</v>
      </c>
      <c r="BH791" s="136" t="str">
        <f t="shared" si="20"/>
        <v/>
      </c>
      <c r="BI791" s="143"/>
      <c r="BJ791" s="137" t="str">
        <f t="shared" si="21"/>
        <v/>
      </c>
      <c r="BK791" s="138" t="b">
        <f t="shared" si="22"/>
        <v>0</v>
      </c>
      <c r="BL791" s="137" t="str">
        <f t="shared" si="23"/>
        <v/>
      </c>
      <c r="BM791" s="132"/>
      <c r="BN791" s="8" t="b">
        <f t="shared" si="24"/>
        <v>1</v>
      </c>
      <c r="BO791" s="139" t="b">
        <f t="shared" si="25"/>
        <v>0</v>
      </c>
      <c r="BP791" s="140" t="b">
        <f t="shared" si="26"/>
        <v>1</v>
      </c>
      <c r="BQ791" s="4"/>
      <c r="BR791" s="4" t="str">
        <f t="shared" si="27"/>
        <v/>
      </c>
      <c r="BS791" s="4"/>
      <c r="BT791" s="4"/>
    </row>
    <row r="792">
      <c r="A792" s="143" t="s">
        <v>1986</v>
      </c>
      <c r="B792" s="144">
        <v>44546.0</v>
      </c>
      <c r="C792" s="115">
        <v>0.29398148148148145</v>
      </c>
      <c r="D792" s="4"/>
      <c r="E792" s="143"/>
      <c r="F792" s="149"/>
      <c r="G792" s="147"/>
      <c r="H792" s="151"/>
      <c r="I792" s="4"/>
      <c r="J792" s="4"/>
      <c r="K792" s="4" t="s">
        <v>622</v>
      </c>
      <c r="L792" s="145">
        <v>44546.0</v>
      </c>
      <c r="M792" s="115">
        <v>0.5112847222222222</v>
      </c>
      <c r="N792" s="4"/>
      <c r="O792" s="4"/>
      <c r="P792" s="116" t="b">
        <f>IFNA(IF(VLOOKUP($A792,'Add from APT'!$AA$2:$AC808,3,FALSE)&gt;0,TRUE,FALSE),"ER - NOT IN APT")</f>
        <v>0</v>
      </c>
      <c r="Q792" s="82" t="str">
        <f>IF(ISLOGICAL(P792),IF(P792,"ER - REPS IN APT", IFNA(VLOOKUP($A792,RAW_APT!$A$3:$M808,7,FALSE),"ER - NOT IN APT")),P792)</f>
        <v>Result</v>
      </c>
      <c r="R792" s="117" t="b">
        <f t="shared" si="2"/>
        <v>1</v>
      </c>
      <c r="S792" s="116">
        <f t="shared" si="3"/>
        <v>1</v>
      </c>
      <c r="T792" s="148">
        <v>0.0</v>
      </c>
      <c r="U792" s="149"/>
      <c r="V792" s="147"/>
      <c r="W792" s="147"/>
      <c r="X792" s="120" t="b">
        <f t="shared" si="4"/>
        <v>0</v>
      </c>
      <c r="Y792" s="121" t="b">
        <v>0</v>
      </c>
      <c r="Z792" s="122" t="str">
        <f t="shared" si="5"/>
        <v/>
      </c>
      <c r="AA792" s="122" t="b">
        <f t="shared" si="6"/>
        <v>0</v>
      </c>
      <c r="AB792" s="147" t="b">
        <v>0</v>
      </c>
      <c r="AC792" s="148">
        <v>457.0</v>
      </c>
      <c r="AD792" s="149" t="b">
        <v>1</v>
      </c>
      <c r="AE792" s="125" t="str">
        <f t="shared" si="7"/>
        <v/>
      </c>
      <c r="AF792" s="117" t="b">
        <f t="shared" si="8"/>
        <v>0</v>
      </c>
      <c r="AG792" s="126" t="b">
        <f t="shared" si="9"/>
        <v>0</v>
      </c>
      <c r="AH792" s="148"/>
      <c r="AI792" s="150"/>
      <c r="AJ792" s="146"/>
      <c r="AK792" s="83" t="str">
        <f t="shared" si="10"/>
        <v>Negative</v>
      </c>
      <c r="AL792" s="147"/>
      <c r="AM792" s="83" t="s">
        <v>280</v>
      </c>
      <c r="AN792" s="83" t="s">
        <v>1895</v>
      </c>
      <c r="AO792" s="83" t="str">
        <f>IFERROR(__xludf.DUMMYFUNCTION("IF($AG792, ""DELETED"",TRIM(JOIN("" "",D792:E792)))"),"")</f>
        <v/>
      </c>
      <c r="AP792" s="83" t="str">
        <f t="shared" ref="AP792:AQ792" si="816">IF($AG792, "DELETED", TRIM(CONCATENATE(F792,I792,U792)))</f>
        <v/>
      </c>
      <c r="AQ792" s="83" t="str">
        <f t="shared" si="816"/>
        <v/>
      </c>
      <c r="AR792" s="83" t="str">
        <f>IFERROR(__xludf.DUMMYFUNCTION("IF($AG792, ""DELETED"", TRIM(JOIN("" "",AP792,AQ792)))"),"")</f>
        <v/>
      </c>
      <c r="AS792" s="127"/>
      <c r="AT792" s="128" t="b">
        <f t="shared" si="12"/>
        <v>0</v>
      </c>
      <c r="AU792" s="128" t="str">
        <f t="shared" si="13"/>
        <v/>
      </c>
      <c r="AV792" s="128" t="str">
        <f t="shared" si="14"/>
        <v/>
      </c>
      <c r="AW792" s="128" t="str">
        <f t="shared" si="15"/>
        <v/>
      </c>
      <c r="AX792" s="129" t="str">
        <f t="shared" si="16"/>
        <v/>
      </c>
      <c r="AY792" s="143"/>
      <c r="AZ792" s="130"/>
      <c r="BA792" s="131" t="str">
        <f t="shared" si="17"/>
        <v/>
      </c>
      <c r="BB792" s="143"/>
      <c r="BC792" s="143"/>
      <c r="BD792" s="132"/>
      <c r="BE792" s="141"/>
      <c r="BF792" s="134" t="str">
        <f t="shared" si="18"/>
        <v/>
      </c>
      <c r="BG792" s="135" t="str">
        <f t="shared" si="19"/>
        <v>FLB3658__44546_0.293981481481481___Negative_44546_0.511284722222222_</v>
      </c>
      <c r="BH792" s="136" t="str">
        <f t="shared" si="20"/>
        <v/>
      </c>
      <c r="BI792" s="143"/>
      <c r="BJ792" s="137" t="str">
        <f t="shared" si="21"/>
        <v/>
      </c>
      <c r="BK792" s="138" t="b">
        <f t="shared" si="22"/>
        <v>0</v>
      </c>
      <c r="BL792" s="137" t="str">
        <f t="shared" si="23"/>
        <v/>
      </c>
      <c r="BM792" s="132"/>
      <c r="BN792" s="8" t="b">
        <f t="shared" si="24"/>
        <v>1</v>
      </c>
      <c r="BO792" s="139" t="b">
        <f t="shared" si="25"/>
        <v>0</v>
      </c>
      <c r="BP792" s="140" t="b">
        <f t="shared" si="26"/>
        <v>1</v>
      </c>
      <c r="BQ792" s="4"/>
      <c r="BR792" s="4" t="str">
        <f t="shared" si="27"/>
        <v/>
      </c>
      <c r="BS792" s="4"/>
      <c r="BT792" s="4"/>
    </row>
    <row r="793">
      <c r="A793" s="4" t="s">
        <v>1987</v>
      </c>
      <c r="B793" s="144">
        <v>44546.0</v>
      </c>
      <c r="C793" s="115">
        <v>0.29538194444444443</v>
      </c>
      <c r="D793" s="4"/>
      <c r="E793" s="143"/>
      <c r="F793" s="4"/>
      <c r="G793" s="4"/>
      <c r="H793" s="151"/>
      <c r="I793" s="4"/>
      <c r="J793" s="4"/>
      <c r="K793" s="4" t="s">
        <v>622</v>
      </c>
      <c r="L793" s="145">
        <v>44546.0</v>
      </c>
      <c r="M793" s="115">
        <v>0.5112847222222222</v>
      </c>
      <c r="N793" s="4"/>
      <c r="O793" s="4"/>
      <c r="P793" s="116" t="b">
        <f>IFNA(IF(VLOOKUP($A793,'Add from APT'!$AA$2:$AC808,3,FALSE)&gt;0,TRUE,FALSE),"ER - NOT IN APT")</f>
        <v>0</v>
      </c>
      <c r="Q793" s="82" t="str">
        <f>IF(ISLOGICAL(P793),IF(P793,"ER - REPS IN APT", IFNA(VLOOKUP($A793,RAW_APT!$A$3:$M808,7,FALSE),"ER - NOT IN APT")),P793)</f>
        <v>Result</v>
      </c>
      <c r="R793" s="117" t="b">
        <f t="shared" si="2"/>
        <v>1</v>
      </c>
      <c r="S793" s="116">
        <f t="shared" si="3"/>
        <v>1</v>
      </c>
      <c r="T793" s="146"/>
      <c r="U793" s="147"/>
      <c r="V793" s="147"/>
      <c r="W793" s="147"/>
      <c r="X793" s="120" t="b">
        <f t="shared" si="4"/>
        <v>0</v>
      </c>
      <c r="Y793" s="121" t="b">
        <v>0</v>
      </c>
      <c r="Z793" s="122" t="str">
        <f t="shared" si="5"/>
        <v/>
      </c>
      <c r="AA793" s="122" t="b">
        <f t="shared" si="6"/>
        <v>0</v>
      </c>
      <c r="AB793" s="147" t="b">
        <v>0</v>
      </c>
      <c r="AC793" s="148">
        <v>1.0</v>
      </c>
      <c r="AD793" s="149" t="b">
        <v>0</v>
      </c>
      <c r="AE793" s="125" t="str">
        <f t="shared" si="7"/>
        <v/>
      </c>
      <c r="AF793" s="117" t="b">
        <f t="shared" si="8"/>
        <v>0</v>
      </c>
      <c r="AG793" s="126" t="b">
        <f t="shared" si="9"/>
        <v>0</v>
      </c>
      <c r="AH793" s="148"/>
      <c r="AI793" s="150"/>
      <c r="AJ793" s="146"/>
      <c r="AK793" s="83" t="str">
        <f t="shared" si="10"/>
        <v>Negative</v>
      </c>
      <c r="AL793" s="147"/>
      <c r="AM793" s="83" t="s">
        <v>373</v>
      </c>
      <c r="AN793" s="83" t="s">
        <v>462</v>
      </c>
      <c r="AO793" s="83" t="str">
        <f>IFERROR(__xludf.DUMMYFUNCTION("IF($AG793, ""DELETED"",TRIM(JOIN("" "",D793:E793)))"),"")</f>
        <v/>
      </c>
      <c r="AP793" s="83" t="str">
        <f t="shared" ref="AP793:AQ793" si="817">IF($AG793, "DELETED", TRIM(CONCATENATE(F793,I793,U793)))</f>
        <v/>
      </c>
      <c r="AQ793" s="83" t="str">
        <f t="shared" si="817"/>
        <v/>
      </c>
      <c r="AR793" s="83" t="str">
        <f>IFERROR(__xludf.DUMMYFUNCTION("IF($AG793, ""DELETED"", TRIM(JOIN("" "",AP793,AQ793)))"),"")</f>
        <v/>
      </c>
      <c r="AS793" s="127"/>
      <c r="AT793" s="128" t="b">
        <f t="shared" si="12"/>
        <v>0</v>
      </c>
      <c r="AU793" s="128" t="str">
        <f t="shared" si="13"/>
        <v/>
      </c>
      <c r="AV793" s="128" t="str">
        <f t="shared" si="14"/>
        <v/>
      </c>
      <c r="AW793" s="128" t="str">
        <f t="shared" si="15"/>
        <v/>
      </c>
      <c r="AX793" s="129" t="str">
        <f t="shared" si="16"/>
        <v/>
      </c>
      <c r="AY793" s="143"/>
      <c r="AZ793" s="130"/>
      <c r="BA793" s="131" t="str">
        <f t="shared" si="17"/>
        <v/>
      </c>
      <c r="BB793" s="143"/>
      <c r="BC793" s="143"/>
      <c r="BD793" s="132"/>
      <c r="BE793" s="141"/>
      <c r="BF793" s="134" t="str">
        <f t="shared" si="18"/>
        <v/>
      </c>
      <c r="BG793" s="135" t="str">
        <f t="shared" si="19"/>
        <v>FLB3324__44546_0.295381944444444___Negative_44546_0.511284722222222_</v>
      </c>
      <c r="BH793" s="136" t="str">
        <f t="shared" si="20"/>
        <v/>
      </c>
      <c r="BI793" s="143"/>
      <c r="BJ793" s="137" t="str">
        <f t="shared" si="21"/>
        <v/>
      </c>
      <c r="BK793" s="138" t="b">
        <f t="shared" si="22"/>
        <v>0</v>
      </c>
      <c r="BL793" s="137" t="str">
        <f t="shared" si="23"/>
        <v/>
      </c>
      <c r="BM793" s="132"/>
      <c r="BN793" s="8" t="b">
        <f t="shared" si="24"/>
        <v>1</v>
      </c>
      <c r="BO793" s="139" t="b">
        <f t="shared" si="25"/>
        <v>0</v>
      </c>
      <c r="BP793" s="140" t="b">
        <f t="shared" si="26"/>
        <v>1</v>
      </c>
      <c r="BQ793" s="4"/>
      <c r="BR793" s="4" t="str">
        <f t="shared" si="27"/>
        <v/>
      </c>
      <c r="BS793" s="4"/>
      <c r="BT793" s="4"/>
    </row>
    <row r="794">
      <c r="A794" s="143" t="s">
        <v>1988</v>
      </c>
      <c r="B794" s="144">
        <v>44546.0</v>
      </c>
      <c r="C794" s="115">
        <v>0.2962037037037037</v>
      </c>
      <c r="D794" s="4"/>
      <c r="E794" s="143"/>
      <c r="F794" s="149"/>
      <c r="G794" s="147"/>
      <c r="H794" s="151"/>
      <c r="I794" s="4"/>
      <c r="J794" s="4"/>
      <c r="K794" s="4" t="s">
        <v>622</v>
      </c>
      <c r="L794" s="145">
        <v>44546.0</v>
      </c>
      <c r="M794" s="115">
        <v>0.5112847222222222</v>
      </c>
      <c r="N794" s="151"/>
      <c r="O794" s="4"/>
      <c r="P794" s="116" t="b">
        <f>IFNA(IF(VLOOKUP($A794,'Add from APT'!$AA$2:$AC808,3,FALSE)&gt;0,TRUE,FALSE),"ER - NOT IN APT")</f>
        <v>0</v>
      </c>
      <c r="Q794" s="82" t="str">
        <f>IF(ISLOGICAL(P794),IF(P794,"ER - REPS IN APT", IFNA(VLOOKUP($A794,RAW_APT!$A$3:$M808,7,FALSE),"ER - NOT IN APT")),P794)</f>
        <v>Result</v>
      </c>
      <c r="R794" s="117" t="b">
        <f t="shared" si="2"/>
        <v>1</v>
      </c>
      <c r="S794" s="116">
        <f t="shared" si="3"/>
        <v>1</v>
      </c>
      <c r="T794" s="148">
        <v>0.0</v>
      </c>
      <c r="U794" s="149"/>
      <c r="V794" s="147"/>
      <c r="W794" s="147"/>
      <c r="X794" s="120" t="b">
        <f t="shared" si="4"/>
        <v>0</v>
      </c>
      <c r="Y794" s="121" t="b">
        <v>0</v>
      </c>
      <c r="Z794" s="122" t="str">
        <f t="shared" si="5"/>
        <v/>
      </c>
      <c r="AA794" s="122" t="b">
        <f t="shared" si="6"/>
        <v>0</v>
      </c>
      <c r="AB794" s="147" t="b">
        <v>0</v>
      </c>
      <c r="AC794" s="148">
        <v>456.0</v>
      </c>
      <c r="AD794" s="149" t="b">
        <v>1</v>
      </c>
      <c r="AE794" s="125" t="str">
        <f t="shared" si="7"/>
        <v/>
      </c>
      <c r="AF794" s="117" t="b">
        <f t="shared" si="8"/>
        <v>0</v>
      </c>
      <c r="AG794" s="126" t="b">
        <f t="shared" si="9"/>
        <v>0</v>
      </c>
      <c r="AH794" s="148"/>
      <c r="AI794" s="150"/>
      <c r="AJ794" s="146"/>
      <c r="AK794" s="83" t="str">
        <f t="shared" si="10"/>
        <v>Negative</v>
      </c>
      <c r="AL794" s="147"/>
      <c r="AM794" s="83" t="s">
        <v>373</v>
      </c>
      <c r="AN794" s="83" t="s">
        <v>1046</v>
      </c>
      <c r="AO794" s="83" t="str">
        <f>IFERROR(__xludf.DUMMYFUNCTION("IF($AG794, ""DELETED"",TRIM(JOIN("" "",D794:E794)))"),"")</f>
        <v/>
      </c>
      <c r="AP794" s="83" t="str">
        <f t="shared" ref="AP794:AQ794" si="818">IF($AG794, "DELETED", TRIM(CONCATENATE(F794,I794,U794)))</f>
        <v/>
      </c>
      <c r="AQ794" s="83" t="str">
        <f t="shared" si="818"/>
        <v/>
      </c>
      <c r="AR794" s="83" t="str">
        <f>IFERROR(__xludf.DUMMYFUNCTION("IF($AG794, ""DELETED"", TRIM(JOIN("" "",AP794,AQ794)))"),"")</f>
        <v/>
      </c>
      <c r="AS794" s="127"/>
      <c r="AT794" s="128" t="b">
        <f t="shared" si="12"/>
        <v>0</v>
      </c>
      <c r="AU794" s="128" t="str">
        <f t="shared" si="13"/>
        <v/>
      </c>
      <c r="AV794" s="128" t="str">
        <f t="shared" si="14"/>
        <v/>
      </c>
      <c r="AW794" s="128" t="str">
        <f t="shared" si="15"/>
        <v/>
      </c>
      <c r="AX794" s="129" t="str">
        <f t="shared" si="16"/>
        <v/>
      </c>
      <c r="AY794" s="143"/>
      <c r="AZ794" s="130"/>
      <c r="BA794" s="131" t="str">
        <f t="shared" si="17"/>
        <v/>
      </c>
      <c r="BB794" s="143"/>
      <c r="BC794" s="143"/>
      <c r="BD794" s="132"/>
      <c r="BE794" s="141"/>
      <c r="BF794" s="134" t="str">
        <f t="shared" si="18"/>
        <v/>
      </c>
      <c r="BG794" s="135" t="str">
        <f t="shared" si="19"/>
        <v>FLB3084__44546_0.296203703703704___Negative_44546_0.511284722222222_</v>
      </c>
      <c r="BH794" s="136" t="str">
        <f t="shared" si="20"/>
        <v/>
      </c>
      <c r="BI794" s="143"/>
      <c r="BJ794" s="137" t="str">
        <f t="shared" si="21"/>
        <v/>
      </c>
      <c r="BK794" s="138" t="b">
        <f t="shared" si="22"/>
        <v>0</v>
      </c>
      <c r="BL794" s="137" t="str">
        <f t="shared" si="23"/>
        <v/>
      </c>
      <c r="BM794" s="132"/>
      <c r="BN794" s="8" t="b">
        <f t="shared" si="24"/>
        <v>1</v>
      </c>
      <c r="BO794" s="139" t="b">
        <f t="shared" si="25"/>
        <v>0</v>
      </c>
      <c r="BP794" s="140" t="b">
        <f t="shared" si="26"/>
        <v>1</v>
      </c>
      <c r="BQ794" s="4"/>
      <c r="BR794" s="4" t="str">
        <f t="shared" si="27"/>
        <v/>
      </c>
      <c r="BS794" s="4"/>
      <c r="BT794" s="4"/>
    </row>
    <row r="795">
      <c r="A795" s="143" t="s">
        <v>1989</v>
      </c>
      <c r="B795" s="144">
        <v>44546.0</v>
      </c>
      <c r="C795" s="115">
        <v>0.3194444444444444</v>
      </c>
      <c r="D795" s="4"/>
      <c r="E795" s="143"/>
      <c r="F795" s="149"/>
      <c r="G795" s="147"/>
      <c r="H795" s="4"/>
      <c r="I795" s="4"/>
      <c r="J795" s="4"/>
      <c r="K795" s="4" t="s">
        <v>622</v>
      </c>
      <c r="L795" s="145">
        <v>44546.0</v>
      </c>
      <c r="M795" s="115">
        <v>0.5112847222222222</v>
      </c>
      <c r="N795" s="4"/>
      <c r="O795" s="4"/>
      <c r="P795" s="116" t="b">
        <f>IFNA(IF(VLOOKUP($A795,'Add from APT'!$AA$2:$AC808,3,FALSE)&gt;0,TRUE,FALSE),"ER - NOT IN APT")</f>
        <v>0</v>
      </c>
      <c r="Q795" s="82" t="str">
        <f>IF(ISLOGICAL(P795),IF(P795,"ER - REPS IN APT", IFNA(VLOOKUP($A795,RAW_APT!$A$3:$M808,7,FALSE),"ER - NOT IN APT")),P795)</f>
        <v>Result</v>
      </c>
      <c r="R795" s="117" t="b">
        <f t="shared" si="2"/>
        <v>1</v>
      </c>
      <c r="S795" s="116">
        <f t="shared" si="3"/>
        <v>1</v>
      </c>
      <c r="T795" s="148">
        <v>0.0</v>
      </c>
      <c r="U795" s="149"/>
      <c r="V795" s="147"/>
      <c r="W795" s="147"/>
      <c r="X795" s="120" t="b">
        <f t="shared" si="4"/>
        <v>0</v>
      </c>
      <c r="Y795" s="121" t="b">
        <v>0</v>
      </c>
      <c r="Z795" s="122" t="str">
        <f t="shared" si="5"/>
        <v/>
      </c>
      <c r="AA795" s="122" t="b">
        <f t="shared" si="6"/>
        <v>0</v>
      </c>
      <c r="AB795" s="147" t="b">
        <v>0</v>
      </c>
      <c r="AC795" s="148">
        <v>455.0</v>
      </c>
      <c r="AD795" s="149" t="b">
        <v>1</v>
      </c>
      <c r="AE795" s="125" t="str">
        <f t="shared" si="7"/>
        <v/>
      </c>
      <c r="AF795" s="117" t="b">
        <f t="shared" si="8"/>
        <v>0</v>
      </c>
      <c r="AG795" s="126" t="b">
        <f t="shared" si="9"/>
        <v>0</v>
      </c>
      <c r="AH795" s="148"/>
      <c r="AI795" s="150"/>
      <c r="AJ795" s="146"/>
      <c r="AK795" s="83" t="str">
        <f t="shared" si="10"/>
        <v>Negative</v>
      </c>
      <c r="AL795" s="147"/>
      <c r="AM795" s="83" t="s">
        <v>280</v>
      </c>
      <c r="AN795" s="83" t="s">
        <v>1081</v>
      </c>
      <c r="AO795" s="83" t="str">
        <f>IFERROR(__xludf.DUMMYFUNCTION("IF($AG795, ""DELETED"",TRIM(JOIN("" "",D795:E795)))"),"")</f>
        <v/>
      </c>
      <c r="AP795" s="83" t="str">
        <f t="shared" ref="AP795:AQ795" si="819">IF($AG795, "DELETED", TRIM(CONCATENATE(F795,I795,U795)))</f>
        <v/>
      </c>
      <c r="AQ795" s="83" t="str">
        <f t="shared" si="819"/>
        <v/>
      </c>
      <c r="AR795" s="83" t="str">
        <f>IFERROR(__xludf.DUMMYFUNCTION("IF($AG795, ""DELETED"", TRIM(JOIN("" "",AP795,AQ795)))"),"")</f>
        <v/>
      </c>
      <c r="AS795" s="127"/>
      <c r="AT795" s="128" t="b">
        <f t="shared" si="12"/>
        <v>0</v>
      </c>
      <c r="AU795" s="128" t="str">
        <f t="shared" si="13"/>
        <v/>
      </c>
      <c r="AV795" s="128" t="str">
        <f t="shared" si="14"/>
        <v/>
      </c>
      <c r="AW795" s="128" t="str">
        <f t="shared" si="15"/>
        <v/>
      </c>
      <c r="AX795" s="129" t="str">
        <f t="shared" si="16"/>
        <v/>
      </c>
      <c r="AY795" s="143"/>
      <c r="AZ795" s="130"/>
      <c r="BA795" s="131" t="str">
        <f t="shared" si="17"/>
        <v/>
      </c>
      <c r="BB795" s="143"/>
      <c r="BC795" s="143"/>
      <c r="BD795" s="132"/>
      <c r="BE795" s="141"/>
      <c r="BF795" s="134" t="str">
        <f t="shared" si="18"/>
        <v/>
      </c>
      <c r="BG795" s="135" t="str">
        <f t="shared" si="19"/>
        <v>FLB3683__44546_0.319444444444444___Negative_44546_0.511284722222222_</v>
      </c>
      <c r="BH795" s="136" t="str">
        <f t="shared" si="20"/>
        <v/>
      </c>
      <c r="BI795" s="143"/>
      <c r="BJ795" s="137" t="str">
        <f t="shared" si="21"/>
        <v/>
      </c>
      <c r="BK795" s="138" t="b">
        <f t="shared" si="22"/>
        <v>0</v>
      </c>
      <c r="BL795" s="137" t="str">
        <f t="shared" si="23"/>
        <v/>
      </c>
      <c r="BM795" s="132"/>
      <c r="BN795" s="8" t="b">
        <f t="shared" si="24"/>
        <v>1</v>
      </c>
      <c r="BO795" s="139" t="b">
        <f t="shared" si="25"/>
        <v>0</v>
      </c>
      <c r="BP795" s="140" t="b">
        <f t="shared" si="26"/>
        <v>1</v>
      </c>
      <c r="BQ795" s="4"/>
      <c r="BR795" s="4" t="str">
        <f t="shared" si="27"/>
        <v/>
      </c>
      <c r="BS795" s="4"/>
      <c r="BT795" s="4"/>
    </row>
    <row r="796">
      <c r="A796" s="143" t="s">
        <v>1990</v>
      </c>
      <c r="B796" s="144">
        <v>44546.0</v>
      </c>
      <c r="C796" s="115">
        <v>0.3214351851851852</v>
      </c>
      <c r="D796" s="4"/>
      <c r="E796" s="143"/>
      <c r="F796" s="149"/>
      <c r="G796" s="147"/>
      <c r="H796" s="151"/>
      <c r="I796" s="4"/>
      <c r="J796" s="4"/>
      <c r="K796" s="4" t="s">
        <v>622</v>
      </c>
      <c r="L796" s="144">
        <v>44546.0</v>
      </c>
      <c r="M796" s="115">
        <v>0.5112847222222222</v>
      </c>
      <c r="N796" s="4"/>
      <c r="O796" s="4"/>
      <c r="P796" s="116" t="b">
        <f>IFNA(IF(VLOOKUP($A796,'Add from APT'!$AA$2:$AC808,3,FALSE)&gt;0,TRUE,FALSE),"ER - NOT IN APT")</f>
        <v>0</v>
      </c>
      <c r="Q796" s="82" t="str">
        <f>IF(ISLOGICAL(P796),IF(P796,"ER - REPS IN APT", IFNA(VLOOKUP($A796,RAW_APT!$A$3:$M808,7,FALSE),"ER - NOT IN APT")),P796)</f>
        <v>Result</v>
      </c>
      <c r="R796" s="117" t="b">
        <f t="shared" si="2"/>
        <v>1</v>
      </c>
      <c r="S796" s="116">
        <f t="shared" si="3"/>
        <v>1</v>
      </c>
      <c r="T796" s="148">
        <v>0.0</v>
      </c>
      <c r="U796" s="149"/>
      <c r="V796" s="147"/>
      <c r="W796" s="147"/>
      <c r="X796" s="120" t="b">
        <f t="shared" si="4"/>
        <v>0</v>
      </c>
      <c r="Y796" s="121" t="b">
        <v>0</v>
      </c>
      <c r="Z796" s="122" t="str">
        <f t="shared" si="5"/>
        <v/>
      </c>
      <c r="AA796" s="122" t="b">
        <f t="shared" si="6"/>
        <v>0</v>
      </c>
      <c r="AB796" s="147" t="b">
        <v>0</v>
      </c>
      <c r="AC796" s="148">
        <v>454.0</v>
      </c>
      <c r="AD796" s="149" t="b">
        <v>1</v>
      </c>
      <c r="AE796" s="125">
        <f t="shared" si="7"/>
        <v>273.3833333</v>
      </c>
      <c r="AF796" s="117" t="b">
        <f t="shared" si="8"/>
        <v>0</v>
      </c>
      <c r="AG796" s="126" t="b">
        <f t="shared" si="9"/>
        <v>0</v>
      </c>
      <c r="AH796" s="148"/>
      <c r="AI796" s="150"/>
      <c r="AJ796" s="26"/>
      <c r="AK796" s="83" t="str">
        <f t="shared" si="10"/>
        <v>Negative</v>
      </c>
      <c r="AM796" s="83" t="s">
        <v>373</v>
      </c>
      <c r="AN796" s="83" t="s">
        <v>1810</v>
      </c>
      <c r="AO796" s="83" t="str">
        <f>IFERROR(__xludf.DUMMYFUNCTION("IF($AG796, ""DELETED"",TRIM(JOIN("" "",D796:E796)))"),"")</f>
        <v/>
      </c>
      <c r="AP796" s="83" t="str">
        <f t="shared" ref="AP796:AQ796" si="820">IF($AG796, "DELETED", TRIM(CONCATENATE(F796,I796,U796)))</f>
        <v/>
      </c>
      <c r="AQ796" s="83" t="str">
        <f t="shared" si="820"/>
        <v/>
      </c>
      <c r="AR796" s="83" t="str">
        <f>IFERROR(__xludf.DUMMYFUNCTION("IF($AG796, ""DELETED"", TRIM(JOIN("" "",AP796,AQ796)))"),"")</f>
        <v/>
      </c>
      <c r="AS796" s="127"/>
      <c r="AT796" s="128" t="b">
        <f t="shared" si="12"/>
        <v>0</v>
      </c>
      <c r="AU796" s="128" t="str">
        <f t="shared" si="13"/>
        <v/>
      </c>
      <c r="AV796" s="128" t="str">
        <f t="shared" si="14"/>
        <v/>
      </c>
      <c r="AW796" s="128" t="str">
        <f t="shared" si="15"/>
        <v/>
      </c>
      <c r="AX796" s="129" t="str">
        <f t="shared" si="16"/>
        <v/>
      </c>
      <c r="AY796" s="143"/>
      <c r="AZ796" s="130"/>
      <c r="BA796" s="131" t="str">
        <f t="shared" si="17"/>
        <v/>
      </c>
      <c r="BB796" s="143"/>
      <c r="BC796" s="143"/>
      <c r="BD796" s="132"/>
      <c r="BE796" s="141"/>
      <c r="BF796" s="134" t="str">
        <f t="shared" si="18"/>
        <v/>
      </c>
      <c r="BG796" s="135" t="str">
        <f t="shared" si="19"/>
        <v>FLB3326__44546_0.321435185185185___Negative_44546_0.511284722222222_</v>
      </c>
      <c r="BH796" s="136" t="str">
        <f t="shared" si="20"/>
        <v/>
      </c>
      <c r="BI796" s="143"/>
      <c r="BJ796" s="137" t="str">
        <f t="shared" si="21"/>
        <v/>
      </c>
      <c r="BK796" s="138" t="b">
        <f t="shared" si="22"/>
        <v>0</v>
      </c>
      <c r="BL796" s="137" t="str">
        <f t="shared" si="23"/>
        <v/>
      </c>
      <c r="BM796" s="132"/>
      <c r="BN796" s="8" t="b">
        <f t="shared" si="24"/>
        <v>1</v>
      </c>
      <c r="BO796" s="139" t="b">
        <f t="shared" si="25"/>
        <v>0</v>
      </c>
      <c r="BP796" s="140" t="b">
        <f t="shared" si="26"/>
        <v>1</v>
      </c>
      <c r="BQ796" s="4"/>
      <c r="BR796" s="4" t="str">
        <f t="shared" si="27"/>
        <v/>
      </c>
      <c r="BS796" s="4"/>
      <c r="BT796" s="4"/>
    </row>
    <row r="797">
      <c r="A797" s="143" t="s">
        <v>1991</v>
      </c>
      <c r="B797" s="144">
        <v>44547.0</v>
      </c>
      <c r="C797" s="115">
        <v>0.17603009259259259</v>
      </c>
      <c r="D797" s="4"/>
      <c r="E797" s="143"/>
      <c r="F797" s="149"/>
      <c r="G797" s="147"/>
      <c r="H797" s="151"/>
      <c r="I797" s="4"/>
      <c r="J797" s="4"/>
      <c r="K797" s="4" t="s">
        <v>622</v>
      </c>
      <c r="L797" s="145">
        <v>44547.0</v>
      </c>
      <c r="M797" s="115">
        <v>0.40186342592592594</v>
      </c>
      <c r="N797" s="151"/>
      <c r="O797" s="4"/>
      <c r="P797" s="116" t="b">
        <f>IFNA(IF(VLOOKUP($A797,'Add from APT'!$AA$2:$AC808,3,FALSE)&gt;0,TRUE,FALSE),"ER - NOT IN APT")</f>
        <v>0</v>
      </c>
      <c r="Q797" s="82" t="str">
        <f>IF(ISLOGICAL(P797),IF(P797,"ER - REPS IN APT", IFNA(VLOOKUP($A797,RAW_APT!$A$3:$M808,7,FALSE),"ER - NOT IN APT")),P797)</f>
        <v>Result</v>
      </c>
      <c r="R797" s="117" t="b">
        <f t="shared" si="2"/>
        <v>1</v>
      </c>
      <c r="S797" s="116">
        <f t="shared" si="3"/>
        <v>1</v>
      </c>
      <c r="T797" s="148">
        <v>0.0</v>
      </c>
      <c r="U797" s="149"/>
      <c r="V797" s="147"/>
      <c r="W797" s="147"/>
      <c r="X797" s="120" t="b">
        <f t="shared" si="4"/>
        <v>0</v>
      </c>
      <c r="Y797" s="121" t="b">
        <v>0</v>
      </c>
      <c r="Z797" s="122" t="str">
        <f t="shared" si="5"/>
        <v/>
      </c>
      <c r="AA797" s="122" t="b">
        <f t="shared" si="6"/>
        <v>0</v>
      </c>
      <c r="AB797" s="147" t="b">
        <v>0</v>
      </c>
      <c r="AC797" s="148">
        <v>453.0</v>
      </c>
      <c r="AD797" s="149" t="b">
        <v>1</v>
      </c>
      <c r="AE797" s="125" t="str">
        <f t="shared" si="7"/>
        <v/>
      </c>
      <c r="AF797" s="117" t="b">
        <f t="shared" si="8"/>
        <v>0</v>
      </c>
      <c r="AG797" s="126" t="b">
        <f t="shared" si="9"/>
        <v>0</v>
      </c>
      <c r="AH797" s="148"/>
      <c r="AI797" s="150"/>
      <c r="AJ797" s="146"/>
      <c r="AK797" s="83" t="str">
        <f t="shared" si="10"/>
        <v>Negative</v>
      </c>
      <c r="AL797" s="147"/>
      <c r="AM797" s="83" t="s">
        <v>280</v>
      </c>
      <c r="AN797" s="83" t="s">
        <v>1282</v>
      </c>
      <c r="AO797" s="83" t="str">
        <f>IFERROR(__xludf.DUMMYFUNCTION("IF($AG797, ""DELETED"",TRIM(JOIN("" "",D797:E797)))"),"")</f>
        <v/>
      </c>
      <c r="AP797" s="83" t="str">
        <f t="shared" ref="AP797:AQ797" si="821">IF($AG797, "DELETED", TRIM(CONCATENATE(F797,I797,U797)))</f>
        <v/>
      </c>
      <c r="AQ797" s="83" t="str">
        <f t="shared" si="821"/>
        <v/>
      </c>
      <c r="AR797" s="83" t="str">
        <f>IFERROR(__xludf.DUMMYFUNCTION("IF($AG797, ""DELETED"", TRIM(JOIN("" "",AP797,AQ797)))"),"")</f>
        <v/>
      </c>
      <c r="AS797" s="127"/>
      <c r="AT797" s="128" t="b">
        <f t="shared" si="12"/>
        <v>0</v>
      </c>
      <c r="AU797" s="128" t="str">
        <f t="shared" si="13"/>
        <v/>
      </c>
      <c r="AV797" s="128" t="str">
        <f t="shared" si="14"/>
        <v/>
      </c>
      <c r="AW797" s="128" t="str">
        <f t="shared" si="15"/>
        <v/>
      </c>
      <c r="AX797" s="129" t="str">
        <f t="shared" si="16"/>
        <v/>
      </c>
      <c r="AY797" s="143"/>
      <c r="AZ797" s="130"/>
      <c r="BA797" s="131" t="str">
        <f t="shared" si="17"/>
        <v/>
      </c>
      <c r="BB797" s="143"/>
      <c r="BC797" s="143"/>
      <c r="BD797" s="132"/>
      <c r="BE797" s="141"/>
      <c r="BF797" s="134" t="str">
        <f t="shared" si="18"/>
        <v/>
      </c>
      <c r="BG797" s="135" t="str">
        <f t="shared" si="19"/>
        <v>FLB1331__44547_0.176030092592593___Negative_44547_0.401863425925926_</v>
      </c>
      <c r="BH797" s="136" t="str">
        <f t="shared" si="20"/>
        <v/>
      </c>
      <c r="BI797" s="143"/>
      <c r="BJ797" s="137" t="str">
        <f t="shared" si="21"/>
        <v/>
      </c>
      <c r="BK797" s="138" t="b">
        <f t="shared" si="22"/>
        <v>0</v>
      </c>
      <c r="BL797" s="137" t="str">
        <f t="shared" si="23"/>
        <v/>
      </c>
      <c r="BM797" s="132"/>
      <c r="BN797" s="8" t="b">
        <f t="shared" si="24"/>
        <v>1</v>
      </c>
      <c r="BO797" s="139" t="b">
        <f t="shared" si="25"/>
        <v>0</v>
      </c>
      <c r="BP797" s="140" t="b">
        <f t="shared" si="26"/>
        <v>1</v>
      </c>
      <c r="BQ797" s="4"/>
      <c r="BR797" s="4" t="str">
        <f t="shared" si="27"/>
        <v/>
      </c>
      <c r="BS797" s="4"/>
      <c r="BT797" s="4"/>
    </row>
    <row r="798">
      <c r="A798" s="143" t="s">
        <v>1992</v>
      </c>
      <c r="B798" s="144">
        <v>44547.0</v>
      </c>
      <c r="C798" s="115">
        <v>0.17694444444444443</v>
      </c>
      <c r="D798" s="4"/>
      <c r="E798" s="143"/>
      <c r="F798" s="149"/>
      <c r="G798" s="147"/>
      <c r="H798" s="4"/>
      <c r="I798" s="4"/>
      <c r="J798" s="4"/>
      <c r="K798" s="4" t="s">
        <v>622</v>
      </c>
      <c r="L798" s="145">
        <v>44547.0</v>
      </c>
      <c r="M798" s="115">
        <v>0.40186342592592594</v>
      </c>
      <c r="N798" s="4"/>
      <c r="O798" s="4"/>
      <c r="P798" s="116" t="b">
        <f>IFNA(IF(VLOOKUP($A798,'Add from APT'!$AA$2:$AC808,3,FALSE)&gt;0,TRUE,FALSE),"ER - NOT IN APT")</f>
        <v>0</v>
      </c>
      <c r="Q798" s="82" t="str">
        <f>IF(ISLOGICAL(P798),IF(P798,"ER - REPS IN APT", IFNA(VLOOKUP($A798,RAW_APT!$A$3:$M808,7,FALSE),"ER - NOT IN APT")),P798)</f>
        <v>Result</v>
      </c>
      <c r="R798" s="117" t="b">
        <f t="shared" si="2"/>
        <v>1</v>
      </c>
      <c r="S798" s="116">
        <f t="shared" si="3"/>
        <v>1</v>
      </c>
      <c r="T798" s="148">
        <v>0.0</v>
      </c>
      <c r="U798" s="149"/>
      <c r="V798" s="147"/>
      <c r="W798" s="149"/>
      <c r="X798" s="120" t="b">
        <f t="shared" si="4"/>
        <v>0</v>
      </c>
      <c r="Y798" s="121" t="b">
        <v>0</v>
      </c>
      <c r="Z798" s="122" t="str">
        <f t="shared" si="5"/>
        <v/>
      </c>
      <c r="AA798" s="122" t="b">
        <f t="shared" si="6"/>
        <v>0</v>
      </c>
      <c r="AB798" s="147" t="b">
        <v>0</v>
      </c>
      <c r="AC798" s="148">
        <v>452.0</v>
      </c>
      <c r="AD798" s="149" t="b">
        <v>1</v>
      </c>
      <c r="AE798" s="125" t="str">
        <f t="shared" si="7"/>
        <v/>
      </c>
      <c r="AF798" s="117" t="b">
        <f t="shared" si="8"/>
        <v>0</v>
      </c>
      <c r="AG798" s="126" t="b">
        <f t="shared" si="9"/>
        <v>0</v>
      </c>
      <c r="AH798" s="148"/>
      <c r="AI798" s="150"/>
      <c r="AJ798" s="146"/>
      <c r="AK798" s="83" t="str">
        <f t="shared" si="10"/>
        <v>Negative</v>
      </c>
      <c r="AL798" s="147"/>
      <c r="AM798" s="83" t="s">
        <v>280</v>
      </c>
      <c r="AN798" s="83" t="s">
        <v>525</v>
      </c>
      <c r="AO798" s="83" t="str">
        <f>IFERROR(__xludf.DUMMYFUNCTION("IF($AG798, ""DELETED"",TRIM(JOIN("" "",D798:E798)))"),"")</f>
        <v/>
      </c>
      <c r="AP798" s="83" t="str">
        <f t="shared" ref="AP798:AQ798" si="822">IF($AG798, "DELETED", TRIM(CONCATENATE(F798,I798,U798)))</f>
        <v/>
      </c>
      <c r="AQ798" s="83" t="str">
        <f t="shared" si="822"/>
        <v/>
      </c>
      <c r="AR798" s="83" t="str">
        <f>IFERROR(__xludf.DUMMYFUNCTION("IF($AG798, ""DELETED"", TRIM(JOIN("" "",AP798,AQ798)))"),"")</f>
        <v/>
      </c>
      <c r="AS798" s="127"/>
      <c r="AT798" s="128" t="b">
        <f t="shared" si="12"/>
        <v>0</v>
      </c>
      <c r="AU798" s="128" t="str">
        <f t="shared" si="13"/>
        <v/>
      </c>
      <c r="AV798" s="128" t="str">
        <f t="shared" si="14"/>
        <v/>
      </c>
      <c r="AW798" s="128" t="str">
        <f t="shared" si="15"/>
        <v/>
      </c>
      <c r="AX798" s="129" t="str">
        <f t="shared" si="16"/>
        <v/>
      </c>
      <c r="AY798" s="143"/>
      <c r="AZ798" s="130"/>
      <c r="BA798" s="131" t="str">
        <f t="shared" si="17"/>
        <v/>
      </c>
      <c r="BB798" s="143"/>
      <c r="BC798" s="143"/>
      <c r="BD798" s="132"/>
      <c r="BE798" s="141"/>
      <c r="BF798" s="134" t="str">
        <f t="shared" si="18"/>
        <v/>
      </c>
      <c r="BG798" s="135" t="str">
        <f t="shared" si="19"/>
        <v>FLB3321__44547_0.176944444444444___Negative_44547_0.401863425925926_</v>
      </c>
      <c r="BH798" s="136" t="str">
        <f t="shared" si="20"/>
        <v/>
      </c>
      <c r="BI798" s="143"/>
      <c r="BJ798" s="137" t="str">
        <f t="shared" si="21"/>
        <v/>
      </c>
      <c r="BK798" s="138" t="b">
        <f t="shared" si="22"/>
        <v>0</v>
      </c>
      <c r="BL798" s="137" t="str">
        <f t="shared" si="23"/>
        <v/>
      </c>
      <c r="BM798" s="132"/>
      <c r="BN798" s="8" t="b">
        <f t="shared" si="24"/>
        <v>1</v>
      </c>
      <c r="BO798" s="139" t="b">
        <f t="shared" si="25"/>
        <v>0</v>
      </c>
      <c r="BP798" s="140" t="b">
        <f t="shared" si="26"/>
        <v>1</v>
      </c>
      <c r="BQ798" s="4"/>
      <c r="BR798" s="4" t="str">
        <f t="shared" si="27"/>
        <v/>
      </c>
      <c r="BS798" s="4"/>
      <c r="BT798" s="4"/>
    </row>
    <row r="799">
      <c r="A799" s="143" t="s">
        <v>1993</v>
      </c>
      <c r="B799" s="144">
        <v>44547.0</v>
      </c>
      <c r="C799" s="115">
        <v>0.17733796296296298</v>
      </c>
      <c r="D799" s="4"/>
      <c r="E799" s="143"/>
      <c r="G799" s="149"/>
      <c r="K799" s="4" t="s">
        <v>622</v>
      </c>
      <c r="L799" s="145">
        <v>44547.0</v>
      </c>
      <c r="M799" s="115">
        <v>0.40186342592592594</v>
      </c>
      <c r="N799" s="4"/>
      <c r="O799" s="4"/>
      <c r="P799" s="116" t="b">
        <f>IFNA(IF(VLOOKUP($A799,'Add from APT'!$AA$2:$AC808,3,FALSE)&gt;0,TRUE,FALSE),"ER - NOT IN APT")</f>
        <v>0</v>
      </c>
      <c r="Q799" s="82" t="str">
        <f>IF(ISLOGICAL(P799),IF(P799,"ER - REPS IN APT", IFNA(VLOOKUP($A799,RAW_APT!$A$3:$M808,7,FALSE),"ER - NOT IN APT")),P799)</f>
        <v>Result</v>
      </c>
      <c r="R799" s="117" t="b">
        <f t="shared" si="2"/>
        <v>1</v>
      </c>
      <c r="S799" s="116">
        <f t="shared" si="3"/>
        <v>1</v>
      </c>
      <c r="T799" s="146"/>
      <c r="U799" s="147"/>
      <c r="V799" s="147"/>
      <c r="W799" s="147"/>
      <c r="X799" s="120" t="b">
        <f t="shared" si="4"/>
        <v>0</v>
      </c>
      <c r="Y799" s="121" t="b">
        <v>0</v>
      </c>
      <c r="Z799" s="122" t="str">
        <f t="shared" si="5"/>
        <v/>
      </c>
      <c r="AA799" s="122" t="b">
        <f t="shared" si="6"/>
        <v>0</v>
      </c>
      <c r="AB799" s="147" t="b">
        <v>0</v>
      </c>
      <c r="AC799" s="148">
        <v>451.0</v>
      </c>
      <c r="AD799" s="149" t="b">
        <v>1</v>
      </c>
      <c r="AE799" s="125" t="str">
        <f t="shared" si="7"/>
        <v/>
      </c>
      <c r="AF799" s="117" t="b">
        <f t="shared" si="8"/>
        <v>0</v>
      </c>
      <c r="AG799" s="126" t="b">
        <f t="shared" si="9"/>
        <v>0</v>
      </c>
      <c r="AH799" s="148"/>
      <c r="AI799" s="150"/>
      <c r="AJ799" s="146"/>
      <c r="AK799" s="83" t="str">
        <f t="shared" si="10"/>
        <v>Negative</v>
      </c>
      <c r="AL799" s="147"/>
      <c r="AM799" s="83" t="s">
        <v>280</v>
      </c>
      <c r="AN799" s="83" t="s">
        <v>1994</v>
      </c>
      <c r="AO799" s="83" t="str">
        <f>IFERROR(__xludf.DUMMYFUNCTION("IF($AG799, ""DELETED"",TRIM(JOIN("" "",D799:E799)))"),"")</f>
        <v/>
      </c>
      <c r="AP799" s="83" t="str">
        <f t="shared" ref="AP799:AQ799" si="823">IF($AG799, "DELETED", TRIM(CONCATENATE(F799,I799,U799)))</f>
        <v/>
      </c>
      <c r="AQ799" s="83" t="str">
        <f t="shared" si="823"/>
        <v/>
      </c>
      <c r="AR799" s="83" t="str">
        <f>IFERROR(__xludf.DUMMYFUNCTION("IF($AG799, ""DELETED"", TRIM(JOIN("" "",AP799,AQ799)))"),"")</f>
        <v/>
      </c>
      <c r="AS799" s="127"/>
      <c r="AT799" s="128" t="b">
        <f t="shared" si="12"/>
        <v>0</v>
      </c>
      <c r="AU799" s="128" t="str">
        <f t="shared" si="13"/>
        <v/>
      </c>
      <c r="AV799" s="128" t="str">
        <f t="shared" si="14"/>
        <v/>
      </c>
      <c r="AW799" s="128" t="str">
        <f t="shared" si="15"/>
        <v/>
      </c>
      <c r="AX799" s="129" t="str">
        <f t="shared" si="16"/>
        <v/>
      </c>
      <c r="AY799" s="143"/>
      <c r="AZ799" s="130"/>
      <c r="BA799" s="131" t="str">
        <f t="shared" si="17"/>
        <v/>
      </c>
      <c r="BB799" s="143"/>
      <c r="BC799" s="143"/>
      <c r="BD799" s="132"/>
      <c r="BE799" s="160"/>
      <c r="BF799" s="134" t="str">
        <f t="shared" si="18"/>
        <v/>
      </c>
      <c r="BG799" s="135" t="str">
        <f t="shared" si="19"/>
        <v>FLB3640__44547_0.177337962962963___Negative_44547_0.401863425925926_</v>
      </c>
      <c r="BH799" s="136" t="str">
        <f t="shared" si="20"/>
        <v/>
      </c>
      <c r="BI799" s="109"/>
      <c r="BJ799" s="137" t="str">
        <f t="shared" si="21"/>
        <v/>
      </c>
      <c r="BK799" s="138" t="b">
        <f t="shared" si="22"/>
        <v>0</v>
      </c>
      <c r="BL799" s="137" t="str">
        <f t="shared" si="23"/>
        <v/>
      </c>
      <c r="BM799" s="132"/>
      <c r="BN799" s="8" t="b">
        <f t="shared" si="24"/>
        <v>1</v>
      </c>
      <c r="BO799" s="139" t="b">
        <f t="shared" si="25"/>
        <v>0</v>
      </c>
      <c r="BP799" s="140" t="b">
        <f t="shared" si="26"/>
        <v>1</v>
      </c>
      <c r="BQ799" s="4"/>
      <c r="BR799" s="4" t="str">
        <f t="shared" si="27"/>
        <v/>
      </c>
      <c r="BS799" s="4"/>
      <c r="BT799" s="4"/>
    </row>
    <row r="800">
      <c r="A800" s="143" t="s">
        <v>1995</v>
      </c>
      <c r="B800" s="144">
        <v>44547.0</v>
      </c>
      <c r="C800" s="115">
        <v>0.17759259259259258</v>
      </c>
      <c r="D800" s="4"/>
      <c r="E800" s="143"/>
      <c r="G800" s="8"/>
      <c r="H800" s="151"/>
      <c r="I800" s="4"/>
      <c r="J800" s="4"/>
      <c r="K800" s="4" t="s">
        <v>622</v>
      </c>
      <c r="L800" s="145">
        <v>44547.0</v>
      </c>
      <c r="M800" s="115">
        <v>0.40186342592592594</v>
      </c>
      <c r="N800" s="4"/>
      <c r="O800" s="4"/>
      <c r="P800" s="116" t="b">
        <f>IFNA(IF(VLOOKUP($A800,'Add from APT'!$AA$2:$AC808,3,FALSE)&gt;0,TRUE,FALSE),"ER - NOT IN APT")</f>
        <v>0</v>
      </c>
      <c r="Q800" s="82" t="str">
        <f>IF(ISLOGICAL(P800),IF(P800,"ER - REPS IN APT", IFNA(VLOOKUP($A800,RAW_APT!$A$3:$M808,7,FALSE),"ER - NOT IN APT")),P800)</f>
        <v>Result</v>
      </c>
      <c r="R800" s="117" t="b">
        <f t="shared" si="2"/>
        <v>1</v>
      </c>
      <c r="S800" s="116">
        <f t="shared" si="3"/>
        <v>1</v>
      </c>
      <c r="T800" s="146"/>
      <c r="U800" s="147"/>
      <c r="V800" s="147"/>
      <c r="W800" s="147"/>
      <c r="X800" s="120" t="b">
        <f t="shared" si="4"/>
        <v>0</v>
      </c>
      <c r="Y800" s="121" t="b">
        <v>0</v>
      </c>
      <c r="Z800" s="122" t="str">
        <f t="shared" si="5"/>
        <v/>
      </c>
      <c r="AA800" s="122" t="b">
        <f t="shared" si="6"/>
        <v>0</v>
      </c>
      <c r="AB800" s="147" t="b">
        <v>0</v>
      </c>
      <c r="AC800" s="148">
        <v>450.0</v>
      </c>
      <c r="AD800" s="149" t="b">
        <v>1</v>
      </c>
      <c r="AE800" s="125" t="str">
        <f t="shared" si="7"/>
        <v/>
      </c>
      <c r="AF800" s="117" t="b">
        <f t="shared" si="8"/>
        <v>0</v>
      </c>
      <c r="AG800" s="126" t="b">
        <f t="shared" si="9"/>
        <v>0</v>
      </c>
      <c r="AH800" s="148"/>
      <c r="AI800" s="150"/>
      <c r="AJ800" s="146"/>
      <c r="AK800" s="83" t="str">
        <f t="shared" si="10"/>
        <v>Negative</v>
      </c>
      <c r="AL800" s="147"/>
      <c r="AM800" s="83" t="s">
        <v>280</v>
      </c>
      <c r="AN800" s="83" t="s">
        <v>1996</v>
      </c>
      <c r="AO800" s="83" t="str">
        <f>IFERROR(__xludf.DUMMYFUNCTION("IF($AG800, ""DELETED"",TRIM(JOIN("" "",D800:E800)))"),"")</f>
        <v/>
      </c>
      <c r="AP800" s="83" t="str">
        <f t="shared" ref="AP800:AQ800" si="824">IF($AG800, "DELETED", TRIM(CONCATENATE(F800,I800,U800)))</f>
        <v/>
      </c>
      <c r="AQ800" s="83" t="str">
        <f t="shared" si="824"/>
        <v/>
      </c>
      <c r="AR800" s="83" t="str">
        <f>IFERROR(__xludf.DUMMYFUNCTION("IF($AG800, ""DELETED"", TRIM(JOIN("" "",AP800,AQ800)))"),"")</f>
        <v/>
      </c>
      <c r="AS800" s="127"/>
      <c r="AT800" s="128" t="b">
        <f t="shared" si="12"/>
        <v>0</v>
      </c>
      <c r="AU800" s="128" t="str">
        <f t="shared" si="13"/>
        <v/>
      </c>
      <c r="AV800" s="128" t="str">
        <f t="shared" si="14"/>
        <v/>
      </c>
      <c r="AW800" s="128" t="str">
        <f t="shared" si="15"/>
        <v/>
      </c>
      <c r="AX800" s="129" t="str">
        <f t="shared" si="16"/>
        <v/>
      </c>
      <c r="AY800" s="143"/>
      <c r="AZ800" s="130"/>
      <c r="BA800" s="131" t="str">
        <f t="shared" si="17"/>
        <v/>
      </c>
      <c r="BB800" s="143"/>
      <c r="BC800" s="143"/>
      <c r="BD800" s="132"/>
      <c r="BE800" s="160"/>
      <c r="BF800" s="134" t="str">
        <f t="shared" si="18"/>
        <v/>
      </c>
      <c r="BG800" s="135" t="str">
        <f t="shared" si="19"/>
        <v>FLB3083__44547_0.177592592592593___Negative_44547_0.401863425925926_</v>
      </c>
      <c r="BH800" s="136" t="str">
        <f t="shared" si="20"/>
        <v/>
      </c>
      <c r="BI800" s="109"/>
      <c r="BJ800" s="137" t="str">
        <f t="shared" si="21"/>
        <v/>
      </c>
      <c r="BK800" s="138" t="b">
        <f t="shared" si="22"/>
        <v>0</v>
      </c>
      <c r="BL800" s="137" t="str">
        <f t="shared" si="23"/>
        <v/>
      </c>
      <c r="BM800" s="132"/>
      <c r="BN800" s="8" t="b">
        <f t="shared" si="24"/>
        <v>1</v>
      </c>
      <c r="BO800" s="139" t="b">
        <f t="shared" si="25"/>
        <v>0</v>
      </c>
      <c r="BP800" s="140" t="b">
        <f t="shared" si="26"/>
        <v>1</v>
      </c>
      <c r="BQ800" s="4"/>
      <c r="BR800" s="4" t="str">
        <f t="shared" si="27"/>
        <v/>
      </c>
      <c r="BS800" s="4"/>
      <c r="BT800" s="4"/>
    </row>
    <row r="801">
      <c r="A801" s="143" t="s">
        <v>1997</v>
      </c>
      <c r="B801" s="144">
        <v>44547.0</v>
      </c>
      <c r="C801" s="115">
        <v>0.18579861111111112</v>
      </c>
      <c r="D801" s="4"/>
      <c r="E801" s="143"/>
      <c r="G801" s="4"/>
      <c r="H801" s="151"/>
      <c r="I801" s="4"/>
      <c r="J801" s="4"/>
      <c r="K801" s="4" t="s">
        <v>622</v>
      </c>
      <c r="L801" s="145">
        <v>44547.0</v>
      </c>
      <c r="M801" s="115">
        <v>0.40186342592592594</v>
      </c>
      <c r="N801" s="151"/>
      <c r="O801" s="4"/>
      <c r="P801" s="116" t="b">
        <f>IFNA(IF(VLOOKUP($A801,'Add from APT'!$AA$2:$AC808,3,FALSE)&gt;0,TRUE,FALSE),"ER - NOT IN APT")</f>
        <v>0</v>
      </c>
      <c r="Q801" s="82" t="str">
        <f>IF(ISLOGICAL(P801),IF(P801,"ER - REPS IN APT", IFNA(VLOOKUP($A801,RAW_APT!$A$3:$M808,7,FALSE),"ER - NOT IN APT")),P801)</f>
        <v>Result</v>
      </c>
      <c r="R801" s="117" t="b">
        <f t="shared" si="2"/>
        <v>1</v>
      </c>
      <c r="S801" s="116">
        <f t="shared" si="3"/>
        <v>1</v>
      </c>
      <c r="T801" s="146"/>
      <c r="U801" s="147"/>
      <c r="V801" s="147"/>
      <c r="W801" s="147"/>
      <c r="X801" s="120" t="b">
        <f t="shared" si="4"/>
        <v>0</v>
      </c>
      <c r="Y801" s="121" t="b">
        <v>0</v>
      </c>
      <c r="Z801" s="122" t="str">
        <f t="shared" si="5"/>
        <v/>
      </c>
      <c r="AA801" s="122" t="b">
        <f t="shared" si="6"/>
        <v>0</v>
      </c>
      <c r="AB801" s="147" t="b">
        <v>0</v>
      </c>
      <c r="AC801" s="148">
        <v>449.0</v>
      </c>
      <c r="AD801" s="149" t="b">
        <v>1</v>
      </c>
      <c r="AE801" s="125" t="str">
        <f t="shared" si="7"/>
        <v/>
      </c>
      <c r="AF801" s="117" t="b">
        <f t="shared" si="8"/>
        <v>0</v>
      </c>
      <c r="AG801" s="126" t="b">
        <f t="shared" si="9"/>
        <v>0</v>
      </c>
      <c r="AH801" s="148"/>
      <c r="AI801" s="150"/>
      <c r="AJ801" s="146"/>
      <c r="AK801" s="83" t="str">
        <f t="shared" si="10"/>
        <v>Negative</v>
      </c>
      <c r="AL801" s="147"/>
      <c r="AM801" s="83" t="s">
        <v>280</v>
      </c>
      <c r="AN801" s="83" t="s">
        <v>1998</v>
      </c>
      <c r="AO801" s="83" t="str">
        <f>IFERROR(__xludf.DUMMYFUNCTION("IF($AG801, ""DELETED"",TRIM(JOIN("" "",D801:E801)))"),"")</f>
        <v/>
      </c>
      <c r="AP801" s="83" t="str">
        <f t="shared" ref="AP801:AQ801" si="825">IF($AG801, "DELETED", TRIM(CONCATENATE(F801,I801,U801)))</f>
        <v/>
      </c>
      <c r="AQ801" s="83" t="str">
        <f t="shared" si="825"/>
        <v/>
      </c>
      <c r="AR801" s="83" t="str">
        <f>IFERROR(__xludf.DUMMYFUNCTION("IF($AG801, ""DELETED"", TRIM(JOIN("" "",AP801,AQ801)))"),"")</f>
        <v/>
      </c>
      <c r="AS801" s="127"/>
      <c r="AT801" s="128" t="b">
        <f t="shared" si="12"/>
        <v>0</v>
      </c>
      <c r="AU801" s="128" t="str">
        <f t="shared" si="13"/>
        <v/>
      </c>
      <c r="AV801" s="128" t="str">
        <f t="shared" si="14"/>
        <v/>
      </c>
      <c r="AW801" s="128" t="str">
        <f t="shared" si="15"/>
        <v/>
      </c>
      <c r="AX801" s="129" t="str">
        <f t="shared" si="16"/>
        <v/>
      </c>
      <c r="AY801" s="143"/>
      <c r="AZ801" s="130"/>
      <c r="BA801" s="131" t="str">
        <f t="shared" si="17"/>
        <v/>
      </c>
      <c r="BB801" s="143"/>
      <c r="BC801" s="143"/>
      <c r="BD801" s="132"/>
      <c r="BE801" s="160"/>
      <c r="BF801" s="134" t="str">
        <f t="shared" si="18"/>
        <v/>
      </c>
      <c r="BG801" s="135" t="str">
        <f t="shared" si="19"/>
        <v>FLB3047__44547_0.185798611111111___Negative_44547_0.401863425925926_</v>
      </c>
      <c r="BH801" s="136" t="str">
        <f t="shared" si="20"/>
        <v/>
      </c>
      <c r="BI801" s="109"/>
      <c r="BJ801" s="137" t="str">
        <f t="shared" si="21"/>
        <v/>
      </c>
      <c r="BK801" s="138" t="b">
        <f t="shared" si="22"/>
        <v>0</v>
      </c>
      <c r="BL801" s="137" t="str">
        <f t="shared" si="23"/>
        <v/>
      </c>
      <c r="BM801" s="132"/>
      <c r="BN801" s="8" t="b">
        <f t="shared" si="24"/>
        <v>1</v>
      </c>
      <c r="BO801" s="139" t="b">
        <f t="shared" si="25"/>
        <v>0</v>
      </c>
      <c r="BP801" s="140" t="b">
        <f t="shared" si="26"/>
        <v>1</v>
      </c>
      <c r="BQ801" s="4"/>
      <c r="BR801" s="4" t="str">
        <f t="shared" si="27"/>
        <v/>
      </c>
      <c r="BS801" s="4"/>
      <c r="BT801" s="4"/>
    </row>
    <row r="802">
      <c r="A802" s="143" t="s">
        <v>1999</v>
      </c>
      <c r="B802" s="144">
        <v>44547.0</v>
      </c>
      <c r="C802" s="115">
        <v>0.1879976851851852</v>
      </c>
      <c r="D802" s="4"/>
      <c r="E802" s="143"/>
      <c r="G802" s="8"/>
      <c r="H802" s="151"/>
      <c r="I802" s="4"/>
      <c r="J802" s="4"/>
      <c r="K802" s="4" t="s">
        <v>622</v>
      </c>
      <c r="L802" s="145">
        <v>44547.0</v>
      </c>
      <c r="M802" s="115">
        <v>0.40186342592592594</v>
      </c>
      <c r="N802" s="4"/>
      <c r="O802" s="4"/>
      <c r="P802" s="116" t="b">
        <f>IFNA(IF(VLOOKUP($A802,'Add from APT'!$AA$2:$AC808,3,FALSE)&gt;0,TRUE,FALSE),"ER - NOT IN APT")</f>
        <v>0</v>
      </c>
      <c r="Q802" s="82" t="str">
        <f>IF(ISLOGICAL(P802),IF(P802,"ER - REPS IN APT", IFNA(VLOOKUP($A802,RAW_APT!$A$3:$M808,7,FALSE),"ER - NOT IN APT")),P802)</f>
        <v>Result</v>
      </c>
      <c r="R802" s="117" t="b">
        <f t="shared" si="2"/>
        <v>1</v>
      </c>
      <c r="S802" s="116">
        <f t="shared" si="3"/>
        <v>1</v>
      </c>
      <c r="T802" s="146"/>
      <c r="U802" s="147"/>
      <c r="V802" s="147"/>
      <c r="W802" s="147"/>
      <c r="X802" s="120" t="b">
        <f t="shared" si="4"/>
        <v>0</v>
      </c>
      <c r="Y802" s="121" t="b">
        <v>0</v>
      </c>
      <c r="Z802" s="122" t="str">
        <f t="shared" si="5"/>
        <v/>
      </c>
      <c r="AA802" s="122" t="b">
        <f t="shared" si="6"/>
        <v>0</v>
      </c>
      <c r="AB802" s="147" t="b">
        <v>0</v>
      </c>
      <c r="AC802" s="148">
        <v>448.0</v>
      </c>
      <c r="AD802" s="149" t="b">
        <v>1</v>
      </c>
      <c r="AE802" s="125" t="str">
        <f t="shared" si="7"/>
        <v/>
      </c>
      <c r="AF802" s="117" t="b">
        <f t="shared" si="8"/>
        <v>0</v>
      </c>
      <c r="AG802" s="126" t="b">
        <f t="shared" si="9"/>
        <v>0</v>
      </c>
      <c r="AH802" s="148"/>
      <c r="AI802" s="150"/>
      <c r="AJ802" s="146"/>
      <c r="AK802" s="83" t="str">
        <f t="shared" si="10"/>
        <v>Negative</v>
      </c>
      <c r="AL802" s="147"/>
      <c r="AM802" s="83" t="s">
        <v>280</v>
      </c>
      <c r="AN802" s="83" t="s">
        <v>2000</v>
      </c>
      <c r="AO802" s="83" t="str">
        <f>IFERROR(__xludf.DUMMYFUNCTION("IF($AG802, ""DELETED"",TRIM(JOIN("" "",D802:E802)))"),"")</f>
        <v/>
      </c>
      <c r="AP802" s="83" t="str">
        <f t="shared" ref="AP802:AQ802" si="826">IF($AG802, "DELETED", TRIM(CONCATENATE(F802,I802,U802)))</f>
        <v/>
      </c>
      <c r="AQ802" s="83" t="str">
        <f t="shared" si="826"/>
        <v/>
      </c>
      <c r="AR802" s="83" t="str">
        <f>IFERROR(__xludf.DUMMYFUNCTION("IF($AG802, ""DELETED"", TRIM(JOIN("" "",AP802,AQ802)))"),"")</f>
        <v/>
      </c>
      <c r="AS802" s="127"/>
      <c r="AT802" s="128" t="b">
        <f t="shared" si="12"/>
        <v>0</v>
      </c>
      <c r="AU802" s="128" t="str">
        <f t="shared" si="13"/>
        <v/>
      </c>
      <c r="AV802" s="128" t="str">
        <f t="shared" si="14"/>
        <v/>
      </c>
      <c r="AW802" s="128" t="str">
        <f t="shared" si="15"/>
        <v/>
      </c>
      <c r="AX802" s="129" t="str">
        <f t="shared" si="16"/>
        <v/>
      </c>
      <c r="AY802" s="143"/>
      <c r="AZ802" s="130"/>
      <c r="BA802" s="131" t="str">
        <f t="shared" si="17"/>
        <v/>
      </c>
      <c r="BB802" s="143"/>
      <c r="BC802" s="143"/>
      <c r="BD802" s="132"/>
      <c r="BE802" s="160"/>
      <c r="BF802" s="134" t="str">
        <f t="shared" si="18"/>
        <v/>
      </c>
      <c r="BG802" s="135" t="str">
        <f t="shared" si="19"/>
        <v>FLB3311__44547_0.187997685185185___Negative_44547_0.401863425925926_</v>
      </c>
      <c r="BH802" s="136" t="str">
        <f t="shared" si="20"/>
        <v/>
      </c>
      <c r="BI802" s="109"/>
      <c r="BJ802" s="137" t="str">
        <f t="shared" si="21"/>
        <v/>
      </c>
      <c r="BK802" s="138" t="b">
        <f t="shared" si="22"/>
        <v>0</v>
      </c>
      <c r="BL802" s="137" t="str">
        <f t="shared" si="23"/>
        <v/>
      </c>
      <c r="BM802" s="132"/>
      <c r="BN802" s="8" t="b">
        <f t="shared" si="24"/>
        <v>1</v>
      </c>
      <c r="BO802" s="139" t="b">
        <f t="shared" si="25"/>
        <v>0</v>
      </c>
      <c r="BP802" s="140" t="b">
        <f t="shared" si="26"/>
        <v>1</v>
      </c>
      <c r="BQ802" s="4"/>
      <c r="BR802" s="4" t="str">
        <f t="shared" si="27"/>
        <v/>
      </c>
      <c r="BS802" s="4"/>
      <c r="BT802" s="4"/>
    </row>
    <row r="803">
      <c r="A803" s="143" t="s">
        <v>2001</v>
      </c>
      <c r="B803" s="144">
        <v>44547.0</v>
      </c>
      <c r="C803" s="115">
        <v>0.19317129629629629</v>
      </c>
      <c r="D803" s="4"/>
      <c r="E803" s="143"/>
      <c r="G803" s="4"/>
      <c r="H803" s="151"/>
      <c r="I803" s="4"/>
      <c r="J803" s="4"/>
      <c r="K803" s="4" t="s">
        <v>622</v>
      </c>
      <c r="L803" s="145">
        <v>44547.0</v>
      </c>
      <c r="M803" s="115">
        <v>0.40186342592592594</v>
      </c>
      <c r="N803" s="151"/>
      <c r="O803" s="4"/>
      <c r="P803" s="116" t="b">
        <f>IFNA(IF(VLOOKUP($A803,'Add from APT'!$AA$2:$AC808,3,FALSE)&gt;0,TRUE,FALSE),"ER - NOT IN APT")</f>
        <v>0</v>
      </c>
      <c r="Q803" s="82" t="str">
        <f>IF(ISLOGICAL(P803),IF(P803,"ER - REPS IN APT", IFNA(VLOOKUP($A803,RAW_APT!$A$3:$M808,7,FALSE),"ER - NOT IN APT")),P803)</f>
        <v>Result</v>
      </c>
      <c r="R803" s="117" t="b">
        <f t="shared" si="2"/>
        <v>1</v>
      </c>
      <c r="S803" s="116">
        <f t="shared" si="3"/>
        <v>1</v>
      </c>
      <c r="T803" s="146"/>
      <c r="U803" s="147"/>
      <c r="V803" s="147"/>
      <c r="W803" s="147"/>
      <c r="X803" s="120" t="b">
        <f t="shared" si="4"/>
        <v>0</v>
      </c>
      <c r="Y803" s="121" t="b">
        <v>0</v>
      </c>
      <c r="Z803" s="122" t="str">
        <f t="shared" si="5"/>
        <v/>
      </c>
      <c r="AA803" s="122" t="b">
        <f t="shared" si="6"/>
        <v>0</v>
      </c>
      <c r="AB803" s="147" t="b">
        <v>0</v>
      </c>
      <c r="AC803" s="148">
        <v>447.0</v>
      </c>
      <c r="AD803" s="149" t="b">
        <v>1</v>
      </c>
      <c r="AE803" s="125" t="str">
        <f t="shared" si="7"/>
        <v/>
      </c>
      <c r="AF803" s="117" t="b">
        <f t="shared" si="8"/>
        <v>0</v>
      </c>
      <c r="AG803" s="126" t="b">
        <f t="shared" si="9"/>
        <v>0</v>
      </c>
      <c r="AH803" s="148"/>
      <c r="AI803" s="150"/>
      <c r="AJ803" s="146"/>
      <c r="AK803" s="83" t="str">
        <f t="shared" si="10"/>
        <v>Negative</v>
      </c>
      <c r="AL803" s="147"/>
      <c r="AM803" s="83" t="s">
        <v>280</v>
      </c>
      <c r="AN803" s="83" t="s">
        <v>2002</v>
      </c>
      <c r="AO803" s="83" t="str">
        <f>IFERROR(__xludf.DUMMYFUNCTION("IF($AG803, ""DELETED"",TRIM(JOIN("" "",D803:E803)))"),"")</f>
        <v/>
      </c>
      <c r="AP803" s="83" t="str">
        <f t="shared" ref="AP803:AQ803" si="827">IF($AG803, "DELETED", TRIM(CONCATENATE(F803,I803,U803)))</f>
        <v/>
      </c>
      <c r="AQ803" s="83" t="str">
        <f t="shared" si="827"/>
        <v/>
      </c>
      <c r="AR803" s="83" t="str">
        <f>IFERROR(__xludf.DUMMYFUNCTION("IF($AG803, ""DELETED"", TRIM(JOIN("" "",AP803,AQ803)))"),"")</f>
        <v/>
      </c>
      <c r="AS803" s="127"/>
      <c r="AT803" s="128" t="b">
        <f t="shared" si="12"/>
        <v>0</v>
      </c>
      <c r="AU803" s="128" t="str">
        <f t="shared" si="13"/>
        <v/>
      </c>
      <c r="AV803" s="128" t="str">
        <f t="shared" si="14"/>
        <v/>
      </c>
      <c r="AW803" s="128" t="str">
        <f t="shared" si="15"/>
        <v/>
      </c>
      <c r="AX803" s="129" t="str">
        <f t="shared" si="16"/>
        <v/>
      </c>
      <c r="AY803" s="143"/>
      <c r="AZ803" s="130"/>
      <c r="BA803" s="131" t="str">
        <f t="shared" si="17"/>
        <v/>
      </c>
      <c r="BB803" s="143"/>
      <c r="BC803" s="143"/>
      <c r="BD803" s="132"/>
      <c r="BE803" s="160"/>
      <c r="BF803" s="134" t="str">
        <f t="shared" si="18"/>
        <v/>
      </c>
      <c r="BG803" s="135" t="str">
        <f t="shared" si="19"/>
        <v>FLB3928__44547_0.193171296296296___Negative_44547_0.401863425925926_</v>
      </c>
      <c r="BH803" s="136" t="str">
        <f t="shared" si="20"/>
        <v/>
      </c>
      <c r="BI803" s="109"/>
      <c r="BJ803" s="137" t="str">
        <f t="shared" si="21"/>
        <v/>
      </c>
      <c r="BK803" s="138" t="b">
        <f t="shared" si="22"/>
        <v>0</v>
      </c>
      <c r="BL803" s="137" t="str">
        <f t="shared" si="23"/>
        <v/>
      </c>
      <c r="BM803" s="132"/>
      <c r="BN803" s="8" t="b">
        <f t="shared" si="24"/>
        <v>1</v>
      </c>
      <c r="BO803" s="139" t="b">
        <f t="shared" si="25"/>
        <v>0</v>
      </c>
      <c r="BP803" s="140" t="b">
        <f t="shared" si="26"/>
        <v>1</v>
      </c>
      <c r="BQ803" s="4"/>
      <c r="BR803" s="4" t="str">
        <f t="shared" si="27"/>
        <v/>
      </c>
      <c r="BS803" s="4"/>
      <c r="BT803" s="4"/>
    </row>
    <row r="804">
      <c r="A804" s="143" t="s">
        <v>2003</v>
      </c>
      <c r="B804" s="144">
        <v>44547.0</v>
      </c>
      <c r="C804" s="115">
        <v>0.19350694444444444</v>
      </c>
      <c r="D804" s="4"/>
      <c r="E804" s="143"/>
      <c r="F804" s="149"/>
      <c r="G804" s="147"/>
      <c r="H804" s="151"/>
      <c r="I804" s="4"/>
      <c r="J804" s="4"/>
      <c r="K804" s="4" t="s">
        <v>622</v>
      </c>
      <c r="L804" s="145">
        <v>44547.0</v>
      </c>
      <c r="M804" s="115">
        <v>0.40186342592592594</v>
      </c>
      <c r="N804" s="4"/>
      <c r="O804" s="4"/>
      <c r="P804" s="116" t="b">
        <f>IFNA(IF(VLOOKUP($A804,'Add from APT'!$AA$2:$AC808,3,FALSE)&gt;0,TRUE,FALSE),"ER - NOT IN APT")</f>
        <v>0</v>
      </c>
      <c r="Q804" s="82" t="str">
        <f>IF(ISLOGICAL(P804),IF(P804,"ER - REPS IN APT", IFNA(VLOOKUP($A804,RAW_APT!$A$3:$M808,7,FALSE),"ER - NOT IN APT")),P804)</f>
        <v>Result</v>
      </c>
      <c r="R804" s="117" t="b">
        <f t="shared" si="2"/>
        <v>1</v>
      </c>
      <c r="S804" s="116">
        <f t="shared" si="3"/>
        <v>1</v>
      </c>
      <c r="T804" s="148">
        <v>0.0</v>
      </c>
      <c r="U804" s="149"/>
      <c r="V804" s="147"/>
      <c r="W804" s="147"/>
      <c r="X804" s="120" t="b">
        <f t="shared" si="4"/>
        <v>0</v>
      </c>
      <c r="Y804" s="121" t="b">
        <v>0</v>
      </c>
      <c r="Z804" s="122" t="str">
        <f t="shared" si="5"/>
        <v/>
      </c>
      <c r="AA804" s="122" t="b">
        <f t="shared" si="6"/>
        <v>0</v>
      </c>
      <c r="AB804" s="147" t="b">
        <v>0</v>
      </c>
      <c r="AC804" s="148">
        <v>446.0</v>
      </c>
      <c r="AD804" s="149" t="b">
        <v>1</v>
      </c>
      <c r="AE804" s="125" t="str">
        <f t="shared" si="7"/>
        <v/>
      </c>
      <c r="AF804" s="117" t="b">
        <f t="shared" si="8"/>
        <v>0</v>
      </c>
      <c r="AG804" s="126" t="b">
        <f t="shared" si="9"/>
        <v>0</v>
      </c>
      <c r="AH804" s="148"/>
      <c r="AI804" s="150"/>
      <c r="AJ804" s="146"/>
      <c r="AK804" s="83" t="str">
        <f t="shared" si="10"/>
        <v>Negative</v>
      </c>
      <c r="AL804" s="147"/>
      <c r="AM804" s="83" t="s">
        <v>280</v>
      </c>
      <c r="AN804" s="83" t="s">
        <v>1001</v>
      </c>
      <c r="AO804" s="83" t="str">
        <f>IFERROR(__xludf.DUMMYFUNCTION("IF($AG804, ""DELETED"",TRIM(JOIN("" "",D804:E804)))"),"")</f>
        <v/>
      </c>
      <c r="AP804" s="83" t="str">
        <f t="shared" ref="AP804:AQ804" si="828">IF($AG804, "DELETED", TRIM(CONCATENATE(F804,I804,U804)))</f>
        <v/>
      </c>
      <c r="AQ804" s="83" t="str">
        <f t="shared" si="828"/>
        <v/>
      </c>
      <c r="AR804" s="83" t="str">
        <f>IFERROR(__xludf.DUMMYFUNCTION("IF($AG804, ""DELETED"", TRIM(JOIN("" "",AP804,AQ804)))"),"")</f>
        <v/>
      </c>
      <c r="AS804" s="127"/>
      <c r="AT804" s="128" t="b">
        <f t="shared" si="12"/>
        <v>0</v>
      </c>
      <c r="AU804" s="128" t="str">
        <f t="shared" si="13"/>
        <v/>
      </c>
      <c r="AV804" s="128" t="str">
        <f t="shared" si="14"/>
        <v/>
      </c>
      <c r="AW804" s="128" t="str">
        <f t="shared" si="15"/>
        <v/>
      </c>
      <c r="AX804" s="129" t="str">
        <f t="shared" si="16"/>
        <v/>
      </c>
      <c r="AY804" s="143"/>
      <c r="AZ804" s="130"/>
      <c r="BA804" s="131" t="str">
        <f t="shared" si="17"/>
        <v/>
      </c>
      <c r="BB804" s="143"/>
      <c r="BC804" s="143"/>
      <c r="BD804" s="132"/>
      <c r="BE804" s="160"/>
      <c r="BF804" s="134" t="str">
        <f t="shared" si="18"/>
        <v/>
      </c>
      <c r="BG804" s="135" t="str">
        <f t="shared" si="19"/>
        <v>FLB3325__44547_0.193506944444444___Negative_44547_0.401863425925926_</v>
      </c>
      <c r="BH804" s="136" t="str">
        <f t="shared" si="20"/>
        <v/>
      </c>
      <c r="BI804" s="109"/>
      <c r="BJ804" s="137" t="str">
        <f t="shared" si="21"/>
        <v/>
      </c>
      <c r="BK804" s="138" t="b">
        <f t="shared" si="22"/>
        <v>0</v>
      </c>
      <c r="BL804" s="137" t="str">
        <f t="shared" si="23"/>
        <v/>
      </c>
      <c r="BM804" s="132"/>
      <c r="BN804" s="8" t="b">
        <f t="shared" si="24"/>
        <v>1</v>
      </c>
      <c r="BO804" s="139" t="b">
        <f t="shared" si="25"/>
        <v>0</v>
      </c>
      <c r="BP804" s="140" t="b">
        <f t="shared" si="26"/>
        <v>1</v>
      </c>
      <c r="BQ804" s="4"/>
      <c r="BR804" s="4" t="str">
        <f t="shared" si="27"/>
        <v/>
      </c>
      <c r="BS804" s="4"/>
      <c r="BT804" s="4"/>
    </row>
    <row r="805">
      <c r="A805" s="143" t="s">
        <v>2004</v>
      </c>
      <c r="B805" s="144">
        <v>44547.0</v>
      </c>
      <c r="C805" s="115">
        <v>0.19366898148148148</v>
      </c>
      <c r="D805" s="4"/>
      <c r="E805" s="143"/>
      <c r="F805" s="149"/>
      <c r="G805" s="147"/>
      <c r="K805" s="4" t="s">
        <v>622</v>
      </c>
      <c r="L805" s="145">
        <v>44547.0</v>
      </c>
      <c r="M805" s="115">
        <v>0.40186342592592594</v>
      </c>
      <c r="N805" s="4"/>
      <c r="O805" s="4"/>
      <c r="P805" s="116" t="b">
        <f>IFNA(IF(VLOOKUP($A805,'Add from APT'!$AA$2:$AC808,3,FALSE)&gt;0,TRUE,FALSE),"ER - NOT IN APT")</f>
        <v>0</v>
      </c>
      <c r="Q805" s="82" t="str">
        <f>IF(ISLOGICAL(P805),IF(P805,"ER - REPS IN APT", IFNA(VLOOKUP($A805,RAW_APT!$A$3:$M808,7,FALSE),"ER - NOT IN APT")),P805)</f>
        <v>Result</v>
      </c>
      <c r="R805" s="117" t="b">
        <f t="shared" si="2"/>
        <v>1</v>
      </c>
      <c r="S805" s="116">
        <f t="shared" si="3"/>
        <v>1</v>
      </c>
      <c r="T805" s="148">
        <v>0.0</v>
      </c>
      <c r="U805" s="149"/>
      <c r="V805" s="147"/>
      <c r="W805" s="147"/>
      <c r="X805" s="120" t="b">
        <f t="shared" si="4"/>
        <v>0</v>
      </c>
      <c r="Y805" s="121" t="b">
        <v>0</v>
      </c>
      <c r="Z805" s="122" t="str">
        <f t="shared" si="5"/>
        <v/>
      </c>
      <c r="AA805" s="122" t="b">
        <f t="shared" si="6"/>
        <v>0</v>
      </c>
      <c r="AB805" s="147" t="b">
        <v>0</v>
      </c>
      <c r="AC805" s="148">
        <v>445.0</v>
      </c>
      <c r="AD805" s="149" t="b">
        <v>1</v>
      </c>
      <c r="AE805" s="125" t="str">
        <f t="shared" si="7"/>
        <v/>
      </c>
      <c r="AF805" s="117" t="b">
        <f t="shared" si="8"/>
        <v>0</v>
      </c>
      <c r="AG805" s="126" t="b">
        <f t="shared" si="9"/>
        <v>0</v>
      </c>
      <c r="AH805" s="148"/>
      <c r="AI805" s="150"/>
      <c r="AJ805" s="146"/>
      <c r="AK805" s="83" t="str">
        <f t="shared" si="10"/>
        <v>Negative</v>
      </c>
      <c r="AL805" s="147"/>
      <c r="AM805" s="83" t="s">
        <v>280</v>
      </c>
      <c r="AN805" s="83" t="s">
        <v>1895</v>
      </c>
      <c r="AO805" s="83" t="str">
        <f>IFERROR(__xludf.DUMMYFUNCTION("IF($AG805, ""DELETED"",TRIM(JOIN("" "",D805:E805)))"),"")</f>
        <v/>
      </c>
      <c r="AP805" s="83" t="str">
        <f t="shared" ref="AP805:AQ805" si="829">IF($AG805, "DELETED", TRIM(CONCATENATE(F805,I805,U805)))</f>
        <v/>
      </c>
      <c r="AQ805" s="83" t="str">
        <f t="shared" si="829"/>
        <v/>
      </c>
      <c r="AR805" s="83" t="str">
        <f>IFERROR(__xludf.DUMMYFUNCTION("IF($AG805, ""DELETED"", TRIM(JOIN("" "",AP805,AQ805)))"),"")</f>
        <v/>
      </c>
      <c r="AS805" s="127"/>
      <c r="AT805" s="128" t="b">
        <f t="shared" si="12"/>
        <v>0</v>
      </c>
      <c r="AU805" s="128" t="str">
        <f t="shared" si="13"/>
        <v/>
      </c>
      <c r="AV805" s="128" t="str">
        <f t="shared" si="14"/>
        <v/>
      </c>
      <c r="AW805" s="128" t="str">
        <f t="shared" si="15"/>
        <v/>
      </c>
      <c r="AX805" s="129" t="str">
        <f t="shared" si="16"/>
        <v/>
      </c>
      <c r="AY805" s="143"/>
      <c r="AZ805" s="130"/>
      <c r="BA805" s="131" t="str">
        <f t="shared" si="17"/>
        <v/>
      </c>
      <c r="BB805" s="143"/>
      <c r="BC805" s="143"/>
      <c r="BD805" s="132"/>
      <c r="BE805" s="160"/>
      <c r="BF805" s="134" t="str">
        <f t="shared" si="18"/>
        <v/>
      </c>
      <c r="BG805" s="135" t="str">
        <f t="shared" si="19"/>
        <v>FLB3693__44547_0.193668981481481___Negative_44547_0.401863425925926_</v>
      </c>
      <c r="BH805" s="136" t="str">
        <f t="shared" si="20"/>
        <v/>
      </c>
      <c r="BI805" s="109"/>
      <c r="BJ805" s="137" t="str">
        <f t="shared" si="21"/>
        <v/>
      </c>
      <c r="BK805" s="138" t="b">
        <f t="shared" si="22"/>
        <v>0</v>
      </c>
      <c r="BL805" s="137" t="str">
        <f t="shared" si="23"/>
        <v/>
      </c>
      <c r="BM805" s="132"/>
      <c r="BN805" s="8" t="b">
        <f t="shared" si="24"/>
        <v>1</v>
      </c>
      <c r="BO805" s="139" t="b">
        <f t="shared" si="25"/>
        <v>0</v>
      </c>
      <c r="BP805" s="140" t="b">
        <f t="shared" si="26"/>
        <v>1</v>
      </c>
      <c r="BQ805" s="4"/>
      <c r="BR805" s="4" t="str">
        <f t="shared" si="27"/>
        <v/>
      </c>
      <c r="BS805" s="4"/>
      <c r="BT805" s="4"/>
    </row>
    <row r="806">
      <c r="A806" s="143" t="s">
        <v>2005</v>
      </c>
      <c r="B806" s="144">
        <v>44547.0</v>
      </c>
      <c r="C806" s="115">
        <v>0.1973263888888889</v>
      </c>
      <c r="D806" s="4"/>
      <c r="E806" s="143"/>
      <c r="G806" s="4"/>
      <c r="H806" s="151"/>
      <c r="I806" s="4"/>
      <c r="J806" s="4"/>
      <c r="K806" s="4" t="s">
        <v>622</v>
      </c>
      <c r="L806" s="152">
        <v>44547.0</v>
      </c>
      <c r="M806" s="115">
        <v>0.40186342592592594</v>
      </c>
      <c r="N806" s="151"/>
      <c r="O806" s="4"/>
      <c r="P806" s="116" t="b">
        <f>IFNA(IF(VLOOKUP($A806,'Add from APT'!$AA$2:$AC808,3,FALSE)&gt;0,TRUE,FALSE),"ER - NOT IN APT")</f>
        <v>0</v>
      </c>
      <c r="Q806" s="82" t="str">
        <f>IF(ISLOGICAL(P806),IF(P806,"ER - REPS IN APT", IFNA(VLOOKUP($A806,RAW_APT!$A$3:$M808,7,FALSE),"ER - NOT IN APT")),P806)</f>
        <v>Result</v>
      </c>
      <c r="R806" s="117" t="b">
        <f t="shared" si="2"/>
        <v>1</v>
      </c>
      <c r="S806" s="116">
        <f t="shared" si="3"/>
        <v>1</v>
      </c>
      <c r="T806" s="146"/>
      <c r="U806" s="147"/>
      <c r="V806" s="147"/>
      <c r="W806" s="147"/>
      <c r="X806" s="120" t="b">
        <f t="shared" si="4"/>
        <v>0</v>
      </c>
      <c r="Y806" s="121" t="b">
        <v>0</v>
      </c>
      <c r="Z806" s="122" t="str">
        <f t="shared" si="5"/>
        <v/>
      </c>
      <c r="AA806" s="122" t="b">
        <f t="shared" si="6"/>
        <v>0</v>
      </c>
      <c r="AB806" s="147" t="b">
        <v>0</v>
      </c>
      <c r="AC806" s="148">
        <v>444.0</v>
      </c>
      <c r="AD806" s="149" t="b">
        <v>1</v>
      </c>
      <c r="AE806" s="125" t="str">
        <f t="shared" si="7"/>
        <v/>
      </c>
      <c r="AF806" s="117" t="b">
        <f t="shared" si="8"/>
        <v>0</v>
      </c>
      <c r="AG806" s="126" t="b">
        <f t="shared" si="9"/>
        <v>0</v>
      </c>
      <c r="AH806" s="148"/>
      <c r="AI806" s="150"/>
      <c r="AJ806" s="146"/>
      <c r="AK806" s="83" t="str">
        <f t="shared" si="10"/>
        <v>Negative</v>
      </c>
      <c r="AL806" s="147"/>
      <c r="AM806" s="83" t="s">
        <v>280</v>
      </c>
      <c r="AN806" s="83" t="s">
        <v>2006</v>
      </c>
      <c r="AO806" s="83" t="str">
        <f>IFERROR(__xludf.DUMMYFUNCTION("IF($AG806, ""DELETED"",TRIM(JOIN("" "",D806:E806)))"),"")</f>
        <v/>
      </c>
      <c r="AP806" s="83" t="str">
        <f t="shared" ref="AP806:AQ806" si="830">IF($AG806, "DELETED", TRIM(CONCATENATE(F806,I806,U806)))</f>
        <v/>
      </c>
      <c r="AQ806" s="83" t="str">
        <f t="shared" si="830"/>
        <v/>
      </c>
      <c r="AR806" s="83" t="str">
        <f>IFERROR(__xludf.DUMMYFUNCTION("IF($AG806, ""DELETED"", TRIM(JOIN("" "",AP806,AQ806)))"),"")</f>
        <v/>
      </c>
      <c r="AS806" s="127"/>
      <c r="AT806" s="128" t="b">
        <f t="shared" si="12"/>
        <v>0</v>
      </c>
      <c r="AU806" s="128" t="str">
        <f t="shared" si="13"/>
        <v/>
      </c>
      <c r="AV806" s="128" t="str">
        <f t="shared" si="14"/>
        <v/>
      </c>
      <c r="AW806" s="128" t="str">
        <f t="shared" si="15"/>
        <v/>
      </c>
      <c r="AX806" s="129" t="str">
        <f t="shared" si="16"/>
        <v/>
      </c>
      <c r="AY806" s="143"/>
      <c r="AZ806" s="130"/>
      <c r="BA806" s="131" t="str">
        <f t="shared" si="17"/>
        <v/>
      </c>
      <c r="BB806" s="143"/>
      <c r="BC806" s="143"/>
      <c r="BD806" s="132"/>
      <c r="BE806" s="160"/>
      <c r="BF806" s="134" t="str">
        <f t="shared" si="18"/>
        <v/>
      </c>
      <c r="BG806" s="135" t="str">
        <f t="shared" si="19"/>
        <v>FLB3354__44547_0.197326388888889___Negative_44547_0.401863425925926_</v>
      </c>
      <c r="BH806" s="136" t="str">
        <f t="shared" si="20"/>
        <v/>
      </c>
      <c r="BI806" s="109"/>
      <c r="BJ806" s="137" t="str">
        <f t="shared" si="21"/>
        <v/>
      </c>
      <c r="BK806" s="138" t="b">
        <f t="shared" si="22"/>
        <v>0</v>
      </c>
      <c r="BL806" s="137" t="str">
        <f t="shared" si="23"/>
        <v/>
      </c>
      <c r="BM806" s="132"/>
      <c r="BN806" s="8" t="b">
        <f t="shared" si="24"/>
        <v>1</v>
      </c>
      <c r="BO806" s="139" t="b">
        <f t="shared" si="25"/>
        <v>0</v>
      </c>
      <c r="BP806" s="140" t="b">
        <f t="shared" si="26"/>
        <v>1</v>
      </c>
      <c r="BQ806" s="4"/>
      <c r="BR806" s="4" t="str">
        <f t="shared" si="27"/>
        <v/>
      </c>
      <c r="BS806" s="4"/>
      <c r="BT806" s="4"/>
    </row>
    <row r="807">
      <c r="A807" s="143" t="s">
        <v>2007</v>
      </c>
      <c r="B807" s="144">
        <v>44547.0</v>
      </c>
      <c r="C807" s="115">
        <v>0.1977199074074074</v>
      </c>
      <c r="D807" s="4"/>
      <c r="E807" s="143"/>
      <c r="F807" s="149"/>
      <c r="G807" s="147"/>
      <c r="H807" s="151"/>
      <c r="I807" s="4"/>
      <c r="J807" s="4"/>
      <c r="K807" s="4" t="s">
        <v>622</v>
      </c>
      <c r="L807" s="152">
        <v>44547.0</v>
      </c>
      <c r="M807" s="115">
        <v>0.40186342592592594</v>
      </c>
      <c r="N807" s="4"/>
      <c r="O807" s="4"/>
      <c r="P807" s="116" t="b">
        <f>IFNA(IF(VLOOKUP($A807,'Add from APT'!$AA$2:$AC808,3,FALSE)&gt;0,TRUE,FALSE),"ER - NOT IN APT")</f>
        <v>0</v>
      </c>
      <c r="Q807" s="82" t="str">
        <f>IF(ISLOGICAL(P807),IF(P807,"ER - REPS IN APT", IFNA(VLOOKUP($A807,RAW_APT!$A$3:$M808,7,FALSE),"ER - NOT IN APT")),P807)</f>
        <v>Result</v>
      </c>
      <c r="R807" s="117" t="b">
        <f t="shared" si="2"/>
        <v>1</v>
      </c>
      <c r="S807" s="116">
        <f t="shared" si="3"/>
        <v>1</v>
      </c>
      <c r="T807" s="148">
        <v>0.0</v>
      </c>
      <c r="U807" s="149"/>
      <c r="V807" s="147"/>
      <c r="W807" s="149"/>
      <c r="X807" s="120" t="b">
        <f t="shared" si="4"/>
        <v>0</v>
      </c>
      <c r="Y807" s="121" t="b">
        <v>0</v>
      </c>
      <c r="Z807" s="122" t="str">
        <f t="shared" si="5"/>
        <v/>
      </c>
      <c r="AA807" s="122" t="b">
        <f t="shared" si="6"/>
        <v>0</v>
      </c>
      <c r="AB807" s="147" t="b">
        <v>0</v>
      </c>
      <c r="AC807" s="148">
        <v>443.0</v>
      </c>
      <c r="AD807" s="149" t="b">
        <v>1</v>
      </c>
      <c r="AE807" s="125" t="str">
        <f t="shared" si="7"/>
        <v/>
      </c>
      <c r="AF807" s="117" t="b">
        <f t="shared" si="8"/>
        <v>0</v>
      </c>
      <c r="AG807" s="126" t="b">
        <f t="shared" si="9"/>
        <v>0</v>
      </c>
      <c r="AH807" s="148"/>
      <c r="AI807" s="150"/>
      <c r="AJ807" s="146"/>
      <c r="AK807" s="83" t="str">
        <f t="shared" si="10"/>
        <v>Negative</v>
      </c>
      <c r="AL807" s="147"/>
      <c r="AM807" s="83" t="s">
        <v>280</v>
      </c>
      <c r="AN807" s="83" t="s">
        <v>1872</v>
      </c>
      <c r="AO807" s="83" t="str">
        <f>IFERROR(__xludf.DUMMYFUNCTION("IF($AG807, ""DELETED"",TRIM(JOIN("" "",D807:E807)))"),"")</f>
        <v/>
      </c>
      <c r="AP807" s="83" t="str">
        <f t="shared" ref="AP807:AQ807" si="831">IF($AG807, "DELETED", TRIM(CONCATENATE(F807,I807,U807)))</f>
        <v/>
      </c>
      <c r="AQ807" s="83" t="str">
        <f t="shared" si="831"/>
        <v/>
      </c>
      <c r="AR807" s="83" t="str">
        <f>IFERROR(__xludf.DUMMYFUNCTION("IF($AG807, ""DELETED"", TRIM(JOIN("" "",AP807,AQ807)))"),"")</f>
        <v/>
      </c>
      <c r="AS807" s="127"/>
      <c r="AT807" s="128" t="b">
        <f t="shared" si="12"/>
        <v>0</v>
      </c>
      <c r="AU807" s="128" t="str">
        <f t="shared" si="13"/>
        <v/>
      </c>
      <c r="AV807" s="128" t="str">
        <f t="shared" si="14"/>
        <v/>
      </c>
      <c r="AW807" s="128" t="str">
        <f t="shared" si="15"/>
        <v/>
      </c>
      <c r="AX807" s="129" t="str">
        <f t="shared" si="16"/>
        <v/>
      </c>
      <c r="AY807" s="143"/>
      <c r="AZ807" s="130"/>
      <c r="BA807" s="131" t="str">
        <f t="shared" si="17"/>
        <v/>
      </c>
      <c r="BB807" s="143"/>
      <c r="BC807" s="143"/>
      <c r="BD807" s="132"/>
      <c r="BE807" s="160"/>
      <c r="BF807" s="134" t="str">
        <f t="shared" si="18"/>
        <v/>
      </c>
      <c r="BG807" s="135" t="str">
        <f t="shared" si="19"/>
        <v>FLB3788__44547_0.197719907407407___Negative_44547_0.401863425925926_</v>
      </c>
      <c r="BH807" s="136" t="str">
        <f t="shared" si="20"/>
        <v/>
      </c>
      <c r="BI807" s="109"/>
      <c r="BJ807" s="137" t="str">
        <f t="shared" si="21"/>
        <v/>
      </c>
      <c r="BK807" s="138" t="b">
        <f t="shared" si="22"/>
        <v>0</v>
      </c>
      <c r="BL807" s="137" t="str">
        <f t="shared" si="23"/>
        <v/>
      </c>
      <c r="BM807" s="132"/>
      <c r="BN807" s="8" t="b">
        <f t="shared" si="24"/>
        <v>1</v>
      </c>
      <c r="BO807" s="139" t="b">
        <f t="shared" si="25"/>
        <v>0</v>
      </c>
      <c r="BP807" s="140" t="b">
        <f t="shared" si="26"/>
        <v>1</v>
      </c>
      <c r="BQ807" s="4"/>
      <c r="BR807" s="4" t="str">
        <f t="shared" si="27"/>
        <v/>
      </c>
      <c r="BS807" s="4"/>
      <c r="BT807" s="4"/>
    </row>
    <row r="808">
      <c r="A808" s="143" t="s">
        <v>2008</v>
      </c>
      <c r="B808" s="144">
        <v>44547.0</v>
      </c>
      <c r="C808" s="115">
        <v>0.19903935185185184</v>
      </c>
      <c r="D808" s="4"/>
      <c r="E808" s="143"/>
      <c r="F808" s="149"/>
      <c r="G808" s="147"/>
      <c r="H808" s="151"/>
      <c r="I808" s="4"/>
      <c r="J808" s="4"/>
      <c r="K808" s="47" t="s">
        <v>622</v>
      </c>
      <c r="L808" s="152">
        <v>44547.0</v>
      </c>
      <c r="M808" s="115">
        <v>0.40186342592592594</v>
      </c>
      <c r="N808" s="151"/>
      <c r="O808" s="4"/>
      <c r="P808" s="116" t="b">
        <f>IFNA(IF(VLOOKUP($A808,'Add from APT'!$AA$2:$AC808,3,FALSE)&gt;0,TRUE,FALSE),"ER - NOT IN APT")</f>
        <v>0</v>
      </c>
      <c r="Q808" s="82" t="str">
        <f>IF(ISLOGICAL(P808),IF(P808,"ER - REPS IN APT", IFNA(VLOOKUP($A808,RAW_APT!$A$3:$M808,7,FALSE),"ER - NOT IN APT")),P808)</f>
        <v>Result</v>
      </c>
      <c r="R808" s="117" t="b">
        <f t="shared" si="2"/>
        <v>1</v>
      </c>
      <c r="S808" s="116">
        <f t="shared" si="3"/>
        <v>1</v>
      </c>
      <c r="T808" s="148">
        <v>0.0</v>
      </c>
      <c r="U808" s="149"/>
      <c r="V808" s="147"/>
      <c r="W808" s="147"/>
      <c r="X808" s="120" t="b">
        <f t="shared" si="4"/>
        <v>0</v>
      </c>
      <c r="Y808" s="121" t="b">
        <v>0</v>
      </c>
      <c r="Z808" s="122" t="str">
        <f t="shared" si="5"/>
        <v/>
      </c>
      <c r="AA808" s="122" t="b">
        <f t="shared" si="6"/>
        <v>0</v>
      </c>
      <c r="AB808" s="147" t="b">
        <v>0</v>
      </c>
      <c r="AC808" s="148">
        <v>442.0</v>
      </c>
      <c r="AD808" s="149" t="b">
        <v>1</v>
      </c>
      <c r="AE808" s="125" t="str">
        <f t="shared" si="7"/>
        <v/>
      </c>
      <c r="AF808" s="117" t="b">
        <f t="shared" si="8"/>
        <v>0</v>
      </c>
      <c r="AG808" s="126" t="b">
        <f t="shared" si="9"/>
        <v>0</v>
      </c>
      <c r="AH808" s="148"/>
      <c r="AI808" s="150"/>
      <c r="AJ808" s="146"/>
      <c r="AK808" s="83" t="str">
        <f t="shared" si="10"/>
        <v>Negative</v>
      </c>
      <c r="AL808" s="147"/>
      <c r="AM808" s="83" t="s">
        <v>280</v>
      </c>
      <c r="AN808" s="83" t="s">
        <v>978</v>
      </c>
      <c r="AO808" s="83" t="str">
        <f>IFERROR(__xludf.DUMMYFUNCTION("IF($AG808, ""DELETED"",TRIM(JOIN("" "",D808:E808)))"),"")</f>
        <v/>
      </c>
      <c r="AP808" s="83" t="str">
        <f t="shared" ref="AP808:AQ808" si="832">IF($AG808, "DELETED", TRIM(CONCATENATE(F808,I808,U808)))</f>
        <v/>
      </c>
      <c r="AQ808" s="83" t="str">
        <f t="shared" si="832"/>
        <v/>
      </c>
      <c r="AR808" s="83" t="str">
        <f>IFERROR(__xludf.DUMMYFUNCTION("IF($AG808, ""DELETED"", TRIM(JOIN("" "",AP808,AQ808)))"),"")</f>
        <v/>
      </c>
      <c r="AS808" s="127"/>
      <c r="AT808" s="128" t="b">
        <f t="shared" si="12"/>
        <v>0</v>
      </c>
      <c r="AU808" s="128" t="str">
        <f t="shared" si="13"/>
        <v/>
      </c>
      <c r="AV808" s="128" t="str">
        <f t="shared" si="14"/>
        <v/>
      </c>
      <c r="AW808" s="128" t="str">
        <f t="shared" si="15"/>
        <v/>
      </c>
      <c r="AX808" s="129" t="str">
        <f t="shared" si="16"/>
        <v/>
      </c>
      <c r="AY808" s="143"/>
      <c r="AZ808" s="130"/>
      <c r="BA808" s="131" t="str">
        <f t="shared" si="17"/>
        <v/>
      </c>
      <c r="BB808" s="143"/>
      <c r="BC808" s="143"/>
      <c r="BD808" s="132"/>
      <c r="BE808" s="160"/>
      <c r="BF808" s="134" t="str">
        <f t="shared" si="18"/>
        <v/>
      </c>
      <c r="BG808" s="135" t="str">
        <f t="shared" si="19"/>
        <v>FLB3313__44547_0.199039351851852___Negative_44547_0.401863425925926_</v>
      </c>
      <c r="BH808" s="136" t="str">
        <f t="shared" si="20"/>
        <v/>
      </c>
      <c r="BI808" s="109"/>
      <c r="BJ808" s="137" t="str">
        <f t="shared" si="21"/>
        <v/>
      </c>
      <c r="BK808" s="138" t="b">
        <f t="shared" si="22"/>
        <v>0</v>
      </c>
      <c r="BL808" s="137" t="str">
        <f t="shared" si="23"/>
        <v/>
      </c>
      <c r="BM808" s="132"/>
      <c r="BN808" s="8" t="b">
        <f t="shared" si="24"/>
        <v>1</v>
      </c>
      <c r="BO808" s="139" t="b">
        <f t="shared" si="25"/>
        <v>0</v>
      </c>
      <c r="BP808" s="140" t="b">
        <f t="shared" si="26"/>
        <v>1</v>
      </c>
      <c r="BQ808" s="4"/>
      <c r="BR808" s="4" t="str">
        <f t="shared" si="27"/>
        <v/>
      </c>
      <c r="BS808" s="4"/>
      <c r="BT808" s="4"/>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4" max="4" width="14.13"/>
    <col customWidth="1" min="11" max="11" width="11.5"/>
    <col customWidth="1" min="12" max="12" width="10.5"/>
    <col customWidth="1" min="13" max="13" width="8.25"/>
    <col customWidth="1" min="14" max="14" width="16.5"/>
    <col customWidth="1" min="15" max="15" width="21.13"/>
    <col customWidth="1" min="16" max="16" width="11.25"/>
    <col customWidth="1" min="17" max="17" width="13.75"/>
    <col customWidth="1" min="18" max="20" width="8.25"/>
    <col customWidth="1" min="21" max="21" width="15.75"/>
    <col customWidth="1" min="22" max="22" width="15.38"/>
    <col customWidth="1" min="23" max="23" width="19.5"/>
    <col customWidth="1" min="24" max="24" width="9.38"/>
    <col customWidth="1" min="25" max="25" width="8.75" outlineLevel="1"/>
    <col customWidth="1" min="26" max="26" width="8.38" outlineLevel="1"/>
    <col customWidth="1" min="27" max="27" width="10.13" outlineLevel="1"/>
    <col customWidth="1" min="28" max="28" width="8.88" outlineLevel="1"/>
    <col customWidth="1" min="29" max="29" width="8.0" outlineLevel="1"/>
    <col customWidth="1" min="30" max="30" width="9.5" outlineLevel="1"/>
    <col customWidth="1" min="31" max="32" width="10.88" outlineLevel="1"/>
    <col customWidth="1" min="33" max="33" width="10.25" outlineLevel="1"/>
    <col customWidth="1" min="34" max="34" width="7.13" outlineLevel="1"/>
    <col customWidth="1" min="35" max="35" width="7.5" outlineLevel="1"/>
    <col customWidth="1" min="36" max="36" width="9.38" outlineLevel="1"/>
    <col customWidth="1" min="37" max="37" width="9.63" outlineLevel="1"/>
    <col customWidth="1" min="38" max="38" width="26.38" outlineLevel="1"/>
    <col customWidth="1" min="39" max="39" width="20.38" outlineLevel="1"/>
    <col customWidth="1" min="40" max="40" width="20.88" outlineLevel="1"/>
    <col customWidth="1" min="41" max="41" width="19.75"/>
    <col customWidth="1" min="42" max="42" width="13.25"/>
    <col customWidth="1" min="43" max="43" width="14.88"/>
    <col customWidth="1" min="44" max="44" width="19.25"/>
    <col customWidth="1" min="45" max="45" width="5.5"/>
  </cols>
  <sheetData>
    <row r="1">
      <c r="A1" s="97" t="str">
        <f>preDEL!A$1</f>
        <v>TUBE ID</v>
      </c>
      <c r="B1" s="97" t="str">
        <f>preDEL!B$1</f>
        <v>COLLECTION DATE</v>
      </c>
      <c r="C1" s="97" t="str">
        <f>preDEL!C$1</f>
        <v>COLLECTION TIME</v>
      </c>
      <c r="D1" s="97" t="str">
        <f>preDEL!D$1</f>
        <v>SPONSOR FIRSTNAME</v>
      </c>
      <c r="E1" s="97" t="str">
        <f>preDEL!E$1</f>
        <v>SPONSOR LASTNAME</v>
      </c>
      <c r="F1" s="97" t="str">
        <f>preDEL!F$1</f>
        <v>PARTICIPANT FIRSTNAME</v>
      </c>
      <c r="G1" s="97" t="str">
        <f>preDEL!G$1</f>
        <v>PARTICIPANT LASTNAME</v>
      </c>
      <c r="H1" s="97" t="str">
        <f>preDEL!H$1</f>
        <v>PARTICIPANT EMAIL</v>
      </c>
      <c r="I1" s="97" t="str">
        <f>preDEL!I$1</f>
        <v>MINOR FIRSTNAME</v>
      </c>
      <c r="J1" s="97" t="str">
        <f>preDEL!J$1</f>
        <v>MINOR LASTNAME</v>
      </c>
      <c r="K1" s="166" t="str">
        <f>preDEL!K$1</f>
        <v>APP
RESULT</v>
      </c>
      <c r="L1" s="97" t="str">
        <f>preDEL!L$1</f>
        <v>RESULT DATE</v>
      </c>
      <c r="M1" s="97" t="str">
        <f>preDEL!M$1</f>
        <v>RESULT TIME</v>
      </c>
      <c r="N1" s="166" t="str">
        <f>preDEL!N$1</f>
        <v>APP
GROUP</v>
      </c>
      <c r="O1" s="97" t="str">
        <f>preDEL!O$1</f>
        <v>NOTE</v>
      </c>
      <c r="P1" s="97" t="str">
        <f>preDEL!P$1</f>
        <v>REPS IN RAW_APT?</v>
      </c>
      <c r="Q1" s="97" t="str">
        <f>preDEL!Q$1</f>
        <v>STATUS</v>
      </c>
      <c r="R1" s="93" t="str">
        <f>preDEL!R$1</f>
        <v>Tube ID First Row?</v>
      </c>
      <c r="S1" s="93" t="str">
        <f>preDEL!S$1</f>
        <v>Num Tube IDs</v>
      </c>
      <c r="T1" s="167" t="str">
        <f>preDEL!T$1</f>
        <v>Add N Names</v>
      </c>
      <c r="U1" s="93" t="str">
        <f>preDEL!U$1</f>
        <v>NOTE FIRSTNAME</v>
      </c>
      <c r="V1" s="93" t="str">
        <f>preDEL!V$1</f>
        <v>NOTE LASTNAME</v>
      </c>
      <c r="W1" s="97" t="str">
        <f>preDEL!W$1</f>
        <v>Names Adjust</v>
      </c>
      <c r="X1" s="167" t="str">
        <f>preDEL!X$1</f>
        <v>Note Name?</v>
      </c>
      <c r="Y1" s="167" t="str">
        <f>preDEL!Y$1</f>
        <v>FRAN</v>
      </c>
      <c r="Z1" s="168" t="str">
        <f>preDEL!Z$1</f>
        <v>&gt;4 Samples</v>
      </c>
      <c r="AA1" s="167" t="str">
        <f>preDEL!AA$1</f>
        <v>Has Note?</v>
      </c>
      <c r="AB1" s="93" t="str">
        <f>preDEL!AB$1</f>
        <v>Preserve Note</v>
      </c>
      <c r="AC1" s="168" t="str">
        <f>preDEL!AC$1</f>
        <v>Initial Order</v>
      </c>
      <c r="AD1" s="168" t="str">
        <f>preDEL!AD$1</f>
        <v>Added from APT?</v>
      </c>
      <c r="AE1" s="93" t="str">
        <f>preDEL!AE$1</f>
        <v>Minutes Col to Result</v>
      </c>
      <c r="AF1" s="169" t="str">
        <f>preDEL!AF$1</f>
        <v>Tube IDs w Diff Times?</v>
      </c>
      <c r="AG1" s="93" t="str">
        <f>preDEL!AG$1</f>
        <v>Delete?</v>
      </c>
      <c r="AH1" s="93" t="str">
        <f>preDEL!AH$1</f>
        <v>Delete Code</v>
      </c>
      <c r="AI1" s="93" t="str">
        <f>preDEL!AI$1</f>
        <v>Basic Correct Code</v>
      </c>
      <c r="AJ1" s="166" t="str">
        <f>preDEL!AJ$1</f>
        <v>Result Correct Code</v>
      </c>
      <c r="AK1" s="166" t="str">
        <f>preDEL!AK$1</f>
        <v>FINAL RESULT</v>
      </c>
      <c r="AL1" s="93" t="str">
        <f>preDEL!AL$1</f>
        <v>Correction Notes</v>
      </c>
      <c r="AM1" s="168" t="str">
        <f>preDEL!AM$1</f>
        <v>Sponsor ID</v>
      </c>
      <c r="AN1" s="168" t="str">
        <f>preDEL!AN$1</f>
        <v>Participant ID</v>
      </c>
      <c r="AO1" s="170" t="str">
        <f>preDEL!AO$1</f>
        <v>Sponsor
FullName</v>
      </c>
      <c r="AP1" s="168" t="str">
        <f>preDEL!AP$1</f>
        <v>Combined Participant Firstname</v>
      </c>
      <c r="AQ1" s="168" t="str">
        <f>preDEL!AQ$1</f>
        <v>Combined Participant Lastname</v>
      </c>
      <c r="AR1" s="168" t="str">
        <f>preDEL!AR$1</f>
        <v>Combined Participant Fullname</v>
      </c>
      <c r="AS1" s="171" t="s">
        <v>255</v>
      </c>
    </row>
    <row r="2">
      <c r="A2" s="82" t="str">
        <f>IF(preDEL!$AG2,IFERROR(0/0,""),preDEL!A2)</f>
        <v/>
      </c>
      <c r="B2" s="172" t="str">
        <f>IF(preDEL!$AG2,IFERROR(0/0,""),preDEL!B2)</f>
        <v/>
      </c>
      <c r="C2" s="173" t="str">
        <f>IF(preDEL!$AG2,IFERROR(0/0,""),preDEL!C2)</f>
        <v/>
      </c>
      <c r="D2" s="82" t="str">
        <f>IF(preDEL!$AG2,IFERROR(0/0,""),preDEL!D2)</f>
        <v/>
      </c>
      <c r="E2" s="82" t="str">
        <f>IF(preDEL!$AG2,IFERROR(0/0,""),preDEL!E2)</f>
        <v/>
      </c>
      <c r="F2" s="83" t="str">
        <f>IF(preDEL!$AG2,IFERROR(0/0,""),preDEL!F2)</f>
        <v/>
      </c>
      <c r="G2" s="83" t="str">
        <f>IF(preDEL!$AG2,IFERROR(0/0,""),preDEL!G2)</f>
        <v/>
      </c>
      <c r="H2" s="83" t="str">
        <f>IF(preDEL!$AG2,IFERROR(0/0,""),preDEL!H2)</f>
        <v/>
      </c>
      <c r="I2" s="82" t="str">
        <f>IF(preDEL!$AG2,IFERROR(0/0,""),preDEL!I2)</f>
        <v/>
      </c>
      <c r="J2" s="82" t="str">
        <f>IF(preDEL!$AG2,IFERROR(0/0,""),preDEL!J2)</f>
        <v/>
      </c>
      <c r="K2" s="82" t="str">
        <f>IF(preDEL!$AG2,IFERROR(0/0,""),preDEL!K2)</f>
        <v/>
      </c>
      <c r="L2" s="172" t="str">
        <f>IF(preDEL!$AG2,IFERROR(0/0,""),preDEL!L2)</f>
        <v/>
      </c>
      <c r="M2" s="173" t="str">
        <f>IF(preDEL!$AG2,IFERROR(0/0,""),preDEL!M2)</f>
        <v/>
      </c>
      <c r="N2" s="83" t="str">
        <f>IF(preDEL!$AG2,IFERROR(0/0,""),preDEL!N2)</f>
        <v/>
      </c>
      <c r="O2" s="83" t="str">
        <f>IF(preDEL!$AG2,IFERROR(0/0,""),preDEL!O2)</f>
        <v/>
      </c>
      <c r="P2" s="128" t="str">
        <f>IF(preDEL!$AG2,IFERROR(0/0,""),preDEL!P2)</f>
        <v/>
      </c>
      <c r="Q2" s="128" t="str">
        <f>IF(preDEL!$AG2,IFERROR(0/0,""),preDEL!Q2)</f>
        <v/>
      </c>
      <c r="R2" s="116" t="str">
        <f>IF(preDEL!$AG2,IFERROR(0/0,""),preDEL!R2)</f>
        <v/>
      </c>
      <c r="S2" s="116" t="str">
        <f>IF(preDEL!$AG2,IFERROR(0/0,""),preDEL!S2)</f>
        <v/>
      </c>
      <c r="T2" s="128" t="str">
        <f>IF(preDEL!$AG2,IFERROR(0/0,""),preDEL!T2)</f>
        <v/>
      </c>
      <c r="U2" s="83" t="str">
        <f>IF(preDEL!$AG2,IFERROR(0/0,""),preDEL!U2)</f>
        <v/>
      </c>
      <c r="V2" s="82" t="str">
        <f>IF(preDEL!$AG2,IFERROR(0/0,""),preDEL!V2)</f>
        <v/>
      </c>
      <c r="W2" s="83" t="str">
        <f>IF(preDEL!$AG2,IFERROR(0/0,""),preDEL!W2)</f>
        <v/>
      </c>
      <c r="X2" s="116" t="str">
        <f>IF(preDEL!$AG2,IFERROR(0/0,""),preDEL!X2)</f>
        <v/>
      </c>
      <c r="Y2" s="128" t="str">
        <f>IF(preDEL!$AG2,IFERROR(0/0,""),preDEL!Y2)</f>
        <v/>
      </c>
      <c r="Z2" s="82" t="str">
        <f>IF(preDEL!$AG2,IFERROR(0/0,""),preDEL!Z2)</f>
        <v/>
      </c>
      <c r="AA2" s="128" t="str">
        <f>IF(preDEL!$AG2,IFERROR(0/0,""),preDEL!AA2)</f>
        <v/>
      </c>
      <c r="AB2" s="128" t="str">
        <f>IF(preDEL!$AG2,IFERROR(0/0,""),preDEL!AB2)</f>
        <v/>
      </c>
      <c r="AC2" s="174" t="str">
        <f>IF(preDEL!$AG2,IFERROR(0/0,""),preDEL!AC2)</f>
        <v/>
      </c>
      <c r="AD2" s="116" t="str">
        <f>IF(preDEL!$AG2,IFERROR(0/0,""),preDEL!AD2)</f>
        <v/>
      </c>
      <c r="AE2" s="175" t="str">
        <f>IF(preDEL!$AG2,IFERROR(0/0,""),preDEL!AE2)</f>
        <v/>
      </c>
      <c r="AF2" s="128" t="str">
        <f>IF(preDEL!$AG2,IFERROR(0/0,""),preDEL!AF2)</f>
        <v/>
      </c>
      <c r="AG2" s="128" t="str">
        <f>IF(preDEL!$AG2,IFERROR(0/0,""),preDEL!AG2)</f>
        <v/>
      </c>
      <c r="AH2" s="116" t="str">
        <f>IF(preDEL!$AG2,IFERROR(0/0,""),preDEL!AH2)</f>
        <v/>
      </c>
      <c r="AI2" s="82" t="str">
        <f>IF(preDEL!$AG2,IFERROR(0/0,""),preDEL!AI2)</f>
        <v/>
      </c>
      <c r="AJ2" s="83" t="str">
        <f>IF(preDEL!$AG2,IFERROR(0/0,""),preDEL!AJ2)</f>
        <v/>
      </c>
      <c r="AK2" s="82" t="str">
        <f>IF(preDEL!$AG2,IFERROR(0/0,""),preDEL!AK2)</f>
        <v/>
      </c>
      <c r="AL2" s="83" t="str">
        <f>IF(preDEL!$AG2,IFERROR(0/0,""),preDEL!AL2)</f>
        <v/>
      </c>
      <c r="AM2" s="83" t="str">
        <f>IF(preDEL!$AG2,IFERROR(0/0,""),preDEL!AM2)</f>
        <v/>
      </c>
      <c r="AN2" s="83" t="str">
        <f>IF(preDEL!$AG2,IFERROR(0/0,""),preDEL!AN2)</f>
        <v/>
      </c>
      <c r="AO2" s="83" t="str">
        <f>IF(preDEL!$AG2,IFERROR(0/0,""),preDEL!AO2)</f>
        <v/>
      </c>
      <c r="AP2" s="83" t="str">
        <f>IF(preDEL!$AG2,IFERROR(0/0,""),preDEL!AP2)</f>
        <v/>
      </c>
      <c r="AQ2" s="83" t="str">
        <f>IF(preDEL!$AG2,IFERROR(0/0,""),preDEL!AQ2)</f>
        <v/>
      </c>
      <c r="AR2" s="83" t="str">
        <f>IF(preDEL!$AG2,IFERROR(0/0,""),preDEL!AR2)</f>
        <v/>
      </c>
      <c r="AS2" s="147"/>
    </row>
    <row r="3">
      <c r="A3" s="82" t="str">
        <f>IF(preDEL!$AG3,IFERROR(0/0,""),preDEL!A3)</f>
        <v/>
      </c>
      <c r="B3" s="172" t="str">
        <f>IF(preDEL!$AG3,IFERROR(0/0,""),preDEL!B3)</f>
        <v/>
      </c>
      <c r="C3" s="173" t="str">
        <f>IF(preDEL!$AG3,IFERROR(0/0,""),preDEL!C3)</f>
        <v/>
      </c>
      <c r="D3" s="82" t="str">
        <f>IF(preDEL!$AG3,IFERROR(0/0,""),preDEL!D3)</f>
        <v/>
      </c>
      <c r="E3" s="82" t="str">
        <f>IF(preDEL!$AG3,IFERROR(0/0,""),preDEL!E3)</f>
        <v/>
      </c>
      <c r="F3" s="83" t="str">
        <f>IF(preDEL!$AG3,IFERROR(0/0,""),preDEL!F3)</f>
        <v/>
      </c>
      <c r="G3" s="83" t="str">
        <f>IF(preDEL!$AG3,IFERROR(0/0,""),preDEL!G3)</f>
        <v/>
      </c>
      <c r="H3" s="83" t="str">
        <f>IF(preDEL!$AG3,IFERROR(0/0,""),preDEL!H3)</f>
        <v/>
      </c>
      <c r="I3" s="82" t="str">
        <f>IF(preDEL!$AG3,IFERROR(0/0,""),preDEL!I3)</f>
        <v/>
      </c>
      <c r="J3" s="82" t="str">
        <f>IF(preDEL!$AG3,IFERROR(0/0,""),preDEL!J3)</f>
        <v/>
      </c>
      <c r="K3" s="82" t="str">
        <f>IF(preDEL!$AG3,IFERROR(0/0,""),preDEL!K3)</f>
        <v/>
      </c>
      <c r="L3" s="172" t="str">
        <f>IF(preDEL!$AG3,IFERROR(0/0,""),preDEL!L3)</f>
        <v/>
      </c>
      <c r="M3" s="173" t="str">
        <f>IF(preDEL!$AG3,IFERROR(0/0,""),preDEL!M3)</f>
        <v/>
      </c>
      <c r="N3" s="83" t="str">
        <f>IF(preDEL!$AG3,IFERROR(0/0,""),preDEL!N3)</f>
        <v/>
      </c>
      <c r="O3" s="83" t="str">
        <f>IF(preDEL!$AG3,IFERROR(0/0,""),preDEL!O3)</f>
        <v/>
      </c>
      <c r="P3" s="128" t="str">
        <f>IF(preDEL!$AG3,IFERROR(0/0,""),preDEL!P3)</f>
        <v/>
      </c>
      <c r="Q3" s="128" t="str">
        <f>IF(preDEL!$AG3,IFERROR(0/0,""),preDEL!Q3)</f>
        <v/>
      </c>
      <c r="R3" s="116" t="str">
        <f>IF(preDEL!$AG3,IFERROR(0/0,""),preDEL!R3)</f>
        <v/>
      </c>
      <c r="S3" s="116" t="str">
        <f>IF(preDEL!$AG3,IFERROR(0/0,""),preDEL!S3)</f>
        <v/>
      </c>
      <c r="T3" s="128" t="str">
        <f>IF(preDEL!$AG3,IFERROR(0/0,""),preDEL!T3)</f>
        <v/>
      </c>
      <c r="U3" s="83" t="str">
        <f>IF(preDEL!$AG3,IFERROR(0/0,""),preDEL!U3)</f>
        <v/>
      </c>
      <c r="V3" s="82" t="str">
        <f>IF(preDEL!$AG3,IFERROR(0/0,""),preDEL!V3)</f>
        <v/>
      </c>
      <c r="W3" s="83" t="str">
        <f>IF(preDEL!$AG3,IFERROR(0/0,""),preDEL!W3)</f>
        <v/>
      </c>
      <c r="X3" s="116" t="str">
        <f>IF(preDEL!$AG3,IFERROR(0/0,""),preDEL!X3)</f>
        <v/>
      </c>
      <c r="Y3" s="128" t="str">
        <f>IF(preDEL!$AG3,IFERROR(0/0,""),preDEL!Y3)</f>
        <v/>
      </c>
      <c r="Z3" s="82" t="str">
        <f>IF(preDEL!$AG3,IFERROR(0/0,""),preDEL!Z3)</f>
        <v/>
      </c>
      <c r="AA3" s="128" t="str">
        <f>IF(preDEL!$AG3,IFERROR(0/0,""),preDEL!AA3)</f>
        <v/>
      </c>
      <c r="AB3" s="128" t="str">
        <f>IF(preDEL!$AG3,IFERROR(0/0,""),preDEL!AB3)</f>
        <v/>
      </c>
      <c r="AC3" s="174" t="str">
        <f>IF(preDEL!$AG3,IFERROR(0/0,""),preDEL!AC3)</f>
        <v/>
      </c>
      <c r="AD3" s="116" t="str">
        <f>IF(preDEL!$AG3,IFERROR(0/0,""),preDEL!AD3)</f>
        <v/>
      </c>
      <c r="AE3" s="175" t="str">
        <f>IF(preDEL!$AG3,IFERROR(0/0,""),preDEL!AE3)</f>
        <v/>
      </c>
      <c r="AF3" s="128" t="str">
        <f>IF(preDEL!$AG3,IFERROR(0/0,""),preDEL!AF3)</f>
        <v/>
      </c>
      <c r="AG3" s="128" t="str">
        <f>IF(preDEL!$AG3,IFERROR(0/0,""),preDEL!AG3)</f>
        <v/>
      </c>
      <c r="AH3" s="116" t="str">
        <f>IF(preDEL!$AG3,IFERROR(0/0,""),preDEL!AH3)</f>
        <v/>
      </c>
      <c r="AI3" s="82" t="str">
        <f>IF(preDEL!$AG3,IFERROR(0/0,""),preDEL!AI3)</f>
        <v/>
      </c>
      <c r="AJ3" s="83" t="str">
        <f>IF(preDEL!$AG3,IFERROR(0/0,""),preDEL!AJ3)</f>
        <v/>
      </c>
      <c r="AK3" s="82" t="str">
        <f>IF(preDEL!$AG3,IFERROR(0/0,""),preDEL!AK3)</f>
        <v/>
      </c>
      <c r="AL3" s="83" t="str">
        <f>IF(preDEL!$AG3,IFERROR(0/0,""),preDEL!AL3)</f>
        <v/>
      </c>
      <c r="AM3" s="83" t="str">
        <f>IF(preDEL!$AG3,IFERROR(0/0,""),preDEL!AM3)</f>
        <v/>
      </c>
      <c r="AN3" s="83" t="str">
        <f>IF(preDEL!$AG3,IFERROR(0/0,""),preDEL!AN3)</f>
        <v/>
      </c>
      <c r="AO3" s="83" t="str">
        <f>IF(preDEL!$AG3,IFERROR(0/0,""),preDEL!AO3)</f>
        <v/>
      </c>
      <c r="AP3" s="83" t="str">
        <f>IF(preDEL!$AG3,IFERROR(0/0,""),preDEL!AP3)</f>
        <v/>
      </c>
      <c r="AQ3" s="83" t="str">
        <f>IF(preDEL!$AG3,IFERROR(0/0,""),preDEL!AQ3)</f>
        <v/>
      </c>
      <c r="AR3" s="83" t="str">
        <f>IF(preDEL!$AG3,IFERROR(0/0,""),preDEL!AR3)</f>
        <v/>
      </c>
      <c r="AS3" s="147"/>
    </row>
    <row r="4">
      <c r="A4" s="82" t="str">
        <f>IF(preDEL!$AG4,IFERROR(0/0,""),preDEL!A4)</f>
        <v/>
      </c>
      <c r="B4" s="172" t="str">
        <f>IF(preDEL!$AG4,IFERROR(0/0,""),preDEL!B4)</f>
        <v/>
      </c>
      <c r="C4" s="173" t="str">
        <f>IF(preDEL!$AG4,IFERROR(0/0,""),preDEL!C4)</f>
        <v/>
      </c>
      <c r="D4" s="82" t="str">
        <f>IF(preDEL!$AG4,IFERROR(0/0,""),preDEL!D4)</f>
        <v/>
      </c>
      <c r="E4" s="82" t="str">
        <f>IF(preDEL!$AG4,IFERROR(0/0,""),preDEL!E4)</f>
        <v/>
      </c>
      <c r="F4" s="83" t="str">
        <f>IF(preDEL!$AG4,IFERROR(0/0,""),preDEL!F4)</f>
        <v/>
      </c>
      <c r="G4" s="83" t="str">
        <f>IF(preDEL!$AG4,IFERROR(0/0,""),preDEL!G4)</f>
        <v/>
      </c>
      <c r="H4" s="83" t="str">
        <f>IF(preDEL!$AG4,IFERROR(0/0,""),preDEL!H4)</f>
        <v/>
      </c>
      <c r="I4" s="82" t="str">
        <f>IF(preDEL!$AG4,IFERROR(0/0,""),preDEL!I4)</f>
        <v/>
      </c>
      <c r="J4" s="82" t="str">
        <f>IF(preDEL!$AG4,IFERROR(0/0,""),preDEL!J4)</f>
        <v/>
      </c>
      <c r="K4" s="82" t="str">
        <f>IF(preDEL!$AG4,IFERROR(0/0,""),preDEL!K4)</f>
        <v/>
      </c>
      <c r="L4" s="172" t="str">
        <f>IF(preDEL!$AG4,IFERROR(0/0,""),preDEL!L4)</f>
        <v/>
      </c>
      <c r="M4" s="173" t="str">
        <f>IF(preDEL!$AG4,IFERROR(0/0,""),preDEL!M4)</f>
        <v/>
      </c>
      <c r="N4" s="83" t="str">
        <f>IF(preDEL!$AG4,IFERROR(0/0,""),preDEL!N4)</f>
        <v/>
      </c>
      <c r="O4" s="83" t="str">
        <f>IF(preDEL!$AG4,IFERROR(0/0,""),preDEL!O4)</f>
        <v/>
      </c>
      <c r="P4" s="128" t="str">
        <f>IF(preDEL!$AG4,IFERROR(0/0,""),preDEL!P4)</f>
        <v/>
      </c>
      <c r="Q4" s="128" t="str">
        <f>IF(preDEL!$AG4,IFERROR(0/0,""),preDEL!Q4)</f>
        <v/>
      </c>
      <c r="R4" s="116" t="str">
        <f>IF(preDEL!$AG4,IFERROR(0/0,""),preDEL!R4)</f>
        <v/>
      </c>
      <c r="S4" s="116" t="str">
        <f>IF(preDEL!$AG4,IFERROR(0/0,""),preDEL!S4)</f>
        <v/>
      </c>
      <c r="T4" s="128" t="str">
        <f>IF(preDEL!$AG4,IFERROR(0/0,""),preDEL!T4)</f>
        <v/>
      </c>
      <c r="U4" s="83" t="str">
        <f>IF(preDEL!$AG4,IFERROR(0/0,""),preDEL!U4)</f>
        <v/>
      </c>
      <c r="V4" s="82" t="str">
        <f>IF(preDEL!$AG4,IFERROR(0/0,""),preDEL!V4)</f>
        <v/>
      </c>
      <c r="W4" s="83" t="str">
        <f>IF(preDEL!$AG4,IFERROR(0/0,""),preDEL!W4)</f>
        <v/>
      </c>
      <c r="X4" s="116" t="str">
        <f>IF(preDEL!$AG4,IFERROR(0/0,""),preDEL!X4)</f>
        <v/>
      </c>
      <c r="Y4" s="128" t="str">
        <f>IF(preDEL!$AG4,IFERROR(0/0,""),preDEL!Y4)</f>
        <v/>
      </c>
      <c r="Z4" s="82" t="str">
        <f>IF(preDEL!$AG4,IFERROR(0/0,""),preDEL!Z4)</f>
        <v/>
      </c>
      <c r="AA4" s="128" t="str">
        <f>IF(preDEL!$AG4,IFERROR(0/0,""),preDEL!AA4)</f>
        <v/>
      </c>
      <c r="AB4" s="128" t="str">
        <f>IF(preDEL!$AG4,IFERROR(0/0,""),preDEL!AB4)</f>
        <v/>
      </c>
      <c r="AC4" s="174" t="str">
        <f>IF(preDEL!$AG4,IFERROR(0/0,""),preDEL!AC4)</f>
        <v/>
      </c>
      <c r="AD4" s="116" t="str">
        <f>IF(preDEL!$AG4,IFERROR(0/0,""),preDEL!AD4)</f>
        <v/>
      </c>
      <c r="AE4" s="175" t="str">
        <f>IF(preDEL!$AG4,IFERROR(0/0,""),preDEL!AE4)</f>
        <v/>
      </c>
      <c r="AF4" s="128" t="str">
        <f>IF(preDEL!$AG4,IFERROR(0/0,""),preDEL!AF4)</f>
        <v/>
      </c>
      <c r="AG4" s="128" t="str">
        <f>IF(preDEL!$AG4,IFERROR(0/0,""),preDEL!AG4)</f>
        <v/>
      </c>
      <c r="AH4" s="116" t="str">
        <f>IF(preDEL!$AG4,IFERROR(0/0,""),preDEL!AH4)</f>
        <v/>
      </c>
      <c r="AI4" s="82" t="str">
        <f>IF(preDEL!$AG4,IFERROR(0/0,""),preDEL!AI4)</f>
        <v/>
      </c>
      <c r="AJ4" s="83" t="str">
        <f>IF(preDEL!$AG4,IFERROR(0/0,""),preDEL!AJ4)</f>
        <v/>
      </c>
      <c r="AK4" s="82" t="str">
        <f>IF(preDEL!$AG4,IFERROR(0/0,""),preDEL!AK4)</f>
        <v/>
      </c>
      <c r="AL4" s="83" t="str">
        <f>IF(preDEL!$AG4,IFERROR(0/0,""),preDEL!AL4)</f>
        <v/>
      </c>
      <c r="AM4" s="83" t="str">
        <f>IF(preDEL!$AG4,IFERROR(0/0,""),preDEL!AM4)</f>
        <v/>
      </c>
      <c r="AN4" s="83" t="str">
        <f>IF(preDEL!$AG4,IFERROR(0/0,""),preDEL!AN4)</f>
        <v/>
      </c>
      <c r="AO4" s="83" t="str">
        <f>IF(preDEL!$AG4,IFERROR(0/0,""),preDEL!AO4)</f>
        <v/>
      </c>
      <c r="AP4" s="83" t="str">
        <f>IF(preDEL!$AG4,IFERROR(0/0,""),preDEL!AP4)</f>
        <v/>
      </c>
      <c r="AQ4" s="83" t="str">
        <f>IF(preDEL!$AG4,IFERROR(0/0,""),preDEL!AQ4)</f>
        <v/>
      </c>
      <c r="AR4" s="83" t="str">
        <f>IF(preDEL!$AG4,IFERROR(0/0,""),preDEL!AR4)</f>
        <v/>
      </c>
      <c r="AS4" s="147"/>
    </row>
    <row r="5">
      <c r="A5" s="82" t="str">
        <f>IF(preDEL!$AG5,IFERROR(0/0,""),preDEL!A5)</f>
        <v/>
      </c>
      <c r="B5" s="172" t="str">
        <f>IF(preDEL!$AG5,IFERROR(0/0,""),preDEL!B5)</f>
        <v/>
      </c>
      <c r="C5" s="173" t="str">
        <f>IF(preDEL!$AG5,IFERROR(0/0,""),preDEL!C5)</f>
        <v/>
      </c>
      <c r="D5" s="82" t="str">
        <f>IF(preDEL!$AG5,IFERROR(0/0,""),preDEL!D5)</f>
        <v/>
      </c>
      <c r="E5" s="82" t="str">
        <f>IF(preDEL!$AG5,IFERROR(0/0,""),preDEL!E5)</f>
        <v/>
      </c>
      <c r="F5" s="83" t="str">
        <f>IF(preDEL!$AG5,IFERROR(0/0,""),preDEL!F5)</f>
        <v/>
      </c>
      <c r="G5" s="83" t="str">
        <f>IF(preDEL!$AG5,IFERROR(0/0,""),preDEL!G5)</f>
        <v/>
      </c>
      <c r="H5" s="83" t="str">
        <f>IF(preDEL!$AG5,IFERROR(0/0,""),preDEL!H5)</f>
        <v/>
      </c>
      <c r="I5" s="82" t="str">
        <f>IF(preDEL!$AG5,IFERROR(0/0,""),preDEL!I5)</f>
        <v/>
      </c>
      <c r="J5" s="82" t="str">
        <f>IF(preDEL!$AG5,IFERROR(0/0,""),preDEL!J5)</f>
        <v/>
      </c>
      <c r="K5" s="82" t="str">
        <f>IF(preDEL!$AG5,IFERROR(0/0,""),preDEL!K5)</f>
        <v/>
      </c>
      <c r="L5" s="172" t="str">
        <f>IF(preDEL!$AG5,IFERROR(0/0,""),preDEL!L5)</f>
        <v/>
      </c>
      <c r="M5" s="173" t="str">
        <f>IF(preDEL!$AG5,IFERROR(0/0,""),preDEL!M5)</f>
        <v/>
      </c>
      <c r="N5" s="83" t="str">
        <f>IF(preDEL!$AG5,IFERROR(0/0,""),preDEL!N5)</f>
        <v/>
      </c>
      <c r="O5" s="83" t="str">
        <f>IF(preDEL!$AG5,IFERROR(0/0,""),preDEL!O5)</f>
        <v/>
      </c>
      <c r="P5" s="128" t="str">
        <f>IF(preDEL!$AG5,IFERROR(0/0,""),preDEL!P5)</f>
        <v/>
      </c>
      <c r="Q5" s="128" t="str">
        <f>IF(preDEL!$AG5,IFERROR(0/0,""),preDEL!Q5)</f>
        <v/>
      </c>
      <c r="R5" s="116" t="str">
        <f>IF(preDEL!$AG5,IFERROR(0/0,""),preDEL!R5)</f>
        <v/>
      </c>
      <c r="S5" s="116" t="str">
        <f>IF(preDEL!$AG5,IFERROR(0/0,""),preDEL!S5)</f>
        <v/>
      </c>
      <c r="T5" s="128" t="str">
        <f>IF(preDEL!$AG5,IFERROR(0/0,""),preDEL!T5)</f>
        <v/>
      </c>
      <c r="U5" s="83" t="str">
        <f>IF(preDEL!$AG5,IFERROR(0/0,""),preDEL!U5)</f>
        <v/>
      </c>
      <c r="V5" s="82" t="str">
        <f>IF(preDEL!$AG5,IFERROR(0/0,""),preDEL!V5)</f>
        <v/>
      </c>
      <c r="W5" s="83" t="str">
        <f>IF(preDEL!$AG5,IFERROR(0/0,""),preDEL!W5)</f>
        <v/>
      </c>
      <c r="X5" s="116" t="str">
        <f>IF(preDEL!$AG5,IFERROR(0/0,""),preDEL!X5)</f>
        <v/>
      </c>
      <c r="Y5" s="128" t="str">
        <f>IF(preDEL!$AG5,IFERROR(0/0,""),preDEL!Y5)</f>
        <v/>
      </c>
      <c r="Z5" s="82" t="str">
        <f>IF(preDEL!$AG5,IFERROR(0/0,""),preDEL!Z5)</f>
        <v/>
      </c>
      <c r="AA5" s="128" t="str">
        <f>IF(preDEL!$AG5,IFERROR(0/0,""),preDEL!AA5)</f>
        <v/>
      </c>
      <c r="AB5" s="128" t="str">
        <f>IF(preDEL!$AG5,IFERROR(0/0,""),preDEL!AB5)</f>
        <v/>
      </c>
      <c r="AC5" s="174" t="str">
        <f>IF(preDEL!$AG5,IFERROR(0/0,""),preDEL!AC5)</f>
        <v/>
      </c>
      <c r="AD5" s="116" t="str">
        <f>IF(preDEL!$AG5,IFERROR(0/0,""),preDEL!AD5)</f>
        <v/>
      </c>
      <c r="AE5" s="175" t="str">
        <f>IF(preDEL!$AG5,IFERROR(0/0,""),preDEL!AE5)</f>
        <v/>
      </c>
      <c r="AF5" s="128" t="str">
        <f>IF(preDEL!$AG5,IFERROR(0/0,""),preDEL!AF5)</f>
        <v/>
      </c>
      <c r="AG5" s="128" t="str">
        <f>IF(preDEL!$AG5,IFERROR(0/0,""),preDEL!AG5)</f>
        <v/>
      </c>
      <c r="AH5" s="116" t="str">
        <f>IF(preDEL!$AG5,IFERROR(0/0,""),preDEL!AH5)</f>
        <v/>
      </c>
      <c r="AI5" s="82" t="str">
        <f>IF(preDEL!$AG5,IFERROR(0/0,""),preDEL!AI5)</f>
        <v/>
      </c>
      <c r="AJ5" s="83" t="str">
        <f>IF(preDEL!$AG5,IFERROR(0/0,""),preDEL!AJ5)</f>
        <v/>
      </c>
      <c r="AK5" s="82" t="str">
        <f>IF(preDEL!$AG5,IFERROR(0/0,""),preDEL!AK5)</f>
        <v/>
      </c>
      <c r="AL5" s="83" t="str">
        <f>IF(preDEL!$AG5,IFERROR(0/0,""),preDEL!AL5)</f>
        <v/>
      </c>
      <c r="AM5" s="83" t="str">
        <f>IF(preDEL!$AG5,IFERROR(0/0,""),preDEL!AM5)</f>
        <v/>
      </c>
      <c r="AN5" s="83" t="str">
        <f>IF(preDEL!$AG5,IFERROR(0/0,""),preDEL!AN5)</f>
        <v/>
      </c>
      <c r="AO5" s="83" t="str">
        <f>IF(preDEL!$AG5,IFERROR(0/0,""),preDEL!AO5)</f>
        <v/>
      </c>
      <c r="AP5" s="83" t="str">
        <f>IF(preDEL!$AG5,IFERROR(0/0,""),preDEL!AP5)</f>
        <v/>
      </c>
      <c r="AQ5" s="83" t="str">
        <f>IF(preDEL!$AG5,IFERROR(0/0,""),preDEL!AQ5)</f>
        <v/>
      </c>
      <c r="AR5" s="83" t="str">
        <f>IF(preDEL!$AG5,IFERROR(0/0,""),preDEL!AR5)</f>
        <v/>
      </c>
      <c r="AS5" s="147"/>
    </row>
    <row r="6">
      <c r="A6" s="82" t="str">
        <f>IF(preDEL!$AG6,IFERROR(0/0,""),preDEL!A6)</f>
        <v/>
      </c>
      <c r="B6" s="172" t="str">
        <f>IF(preDEL!$AG6,IFERROR(0/0,""),preDEL!B6)</f>
        <v/>
      </c>
      <c r="C6" s="173" t="str">
        <f>IF(preDEL!$AG6,IFERROR(0/0,""),preDEL!C6)</f>
        <v/>
      </c>
      <c r="D6" s="82" t="str">
        <f>IF(preDEL!$AG6,IFERROR(0/0,""),preDEL!D6)</f>
        <v/>
      </c>
      <c r="E6" s="82" t="str">
        <f>IF(preDEL!$AG6,IFERROR(0/0,""),preDEL!E6)</f>
        <v/>
      </c>
      <c r="F6" s="83" t="str">
        <f>IF(preDEL!$AG6,IFERROR(0/0,""),preDEL!F6)</f>
        <v/>
      </c>
      <c r="G6" s="83" t="str">
        <f>IF(preDEL!$AG6,IFERROR(0/0,""),preDEL!G6)</f>
        <v/>
      </c>
      <c r="H6" s="83" t="str">
        <f>IF(preDEL!$AG6,IFERROR(0/0,""),preDEL!H6)</f>
        <v/>
      </c>
      <c r="I6" s="82" t="str">
        <f>IF(preDEL!$AG6,IFERROR(0/0,""),preDEL!I6)</f>
        <v/>
      </c>
      <c r="J6" s="82" t="str">
        <f>IF(preDEL!$AG6,IFERROR(0/0,""),preDEL!J6)</f>
        <v/>
      </c>
      <c r="K6" s="82" t="str">
        <f>IF(preDEL!$AG6,IFERROR(0/0,""),preDEL!K6)</f>
        <v/>
      </c>
      <c r="L6" s="172" t="str">
        <f>IF(preDEL!$AG6,IFERROR(0/0,""),preDEL!L6)</f>
        <v/>
      </c>
      <c r="M6" s="173" t="str">
        <f>IF(preDEL!$AG6,IFERROR(0/0,""),preDEL!M6)</f>
        <v/>
      </c>
      <c r="N6" s="83" t="str">
        <f>IF(preDEL!$AG6,IFERROR(0/0,""),preDEL!N6)</f>
        <v/>
      </c>
      <c r="O6" s="83" t="str">
        <f>IF(preDEL!$AG6,IFERROR(0/0,""),preDEL!O6)</f>
        <v/>
      </c>
      <c r="P6" s="128" t="str">
        <f>IF(preDEL!$AG6,IFERROR(0/0,""),preDEL!P6)</f>
        <v/>
      </c>
      <c r="Q6" s="128" t="str">
        <f>IF(preDEL!$AG6,IFERROR(0/0,""),preDEL!Q6)</f>
        <v/>
      </c>
      <c r="R6" s="116" t="str">
        <f>IF(preDEL!$AG6,IFERROR(0/0,""),preDEL!R6)</f>
        <v/>
      </c>
      <c r="S6" s="116" t="str">
        <f>IF(preDEL!$AG6,IFERROR(0/0,""),preDEL!S6)</f>
        <v/>
      </c>
      <c r="T6" s="128" t="str">
        <f>IF(preDEL!$AG6,IFERROR(0/0,""),preDEL!T6)</f>
        <v/>
      </c>
      <c r="U6" s="83" t="str">
        <f>IF(preDEL!$AG6,IFERROR(0/0,""),preDEL!U6)</f>
        <v/>
      </c>
      <c r="V6" s="82" t="str">
        <f>IF(preDEL!$AG6,IFERROR(0/0,""),preDEL!V6)</f>
        <v/>
      </c>
      <c r="W6" s="83" t="str">
        <f>IF(preDEL!$AG6,IFERROR(0/0,""),preDEL!W6)</f>
        <v/>
      </c>
      <c r="X6" s="116" t="str">
        <f>IF(preDEL!$AG6,IFERROR(0/0,""),preDEL!X6)</f>
        <v/>
      </c>
      <c r="Y6" s="128" t="str">
        <f>IF(preDEL!$AG6,IFERROR(0/0,""),preDEL!Y6)</f>
        <v/>
      </c>
      <c r="Z6" s="82" t="str">
        <f>IF(preDEL!$AG6,IFERROR(0/0,""),preDEL!Z6)</f>
        <v/>
      </c>
      <c r="AA6" s="128" t="str">
        <f>IF(preDEL!$AG6,IFERROR(0/0,""),preDEL!AA6)</f>
        <v/>
      </c>
      <c r="AB6" s="128" t="str">
        <f>IF(preDEL!$AG6,IFERROR(0/0,""),preDEL!AB6)</f>
        <v/>
      </c>
      <c r="AC6" s="174" t="str">
        <f>IF(preDEL!$AG6,IFERROR(0/0,""),preDEL!AC6)</f>
        <v/>
      </c>
      <c r="AD6" s="116" t="str">
        <f>IF(preDEL!$AG6,IFERROR(0/0,""),preDEL!AD6)</f>
        <v/>
      </c>
      <c r="AE6" s="175" t="str">
        <f>IF(preDEL!$AG6,IFERROR(0/0,""),preDEL!AE6)</f>
        <v/>
      </c>
      <c r="AF6" s="128" t="str">
        <f>IF(preDEL!$AG6,IFERROR(0/0,""),preDEL!AF6)</f>
        <v/>
      </c>
      <c r="AG6" s="128" t="str">
        <f>IF(preDEL!$AG6,IFERROR(0/0,""),preDEL!AG6)</f>
        <v/>
      </c>
      <c r="AH6" s="116" t="str">
        <f>IF(preDEL!$AG6,IFERROR(0/0,""),preDEL!AH6)</f>
        <v/>
      </c>
      <c r="AI6" s="82" t="str">
        <f>IF(preDEL!$AG6,IFERROR(0/0,""),preDEL!AI6)</f>
        <v/>
      </c>
      <c r="AJ6" s="83" t="str">
        <f>IF(preDEL!$AG6,IFERROR(0/0,""),preDEL!AJ6)</f>
        <v/>
      </c>
      <c r="AK6" s="82" t="str">
        <f>IF(preDEL!$AG6,IFERROR(0/0,""),preDEL!AK6)</f>
        <v/>
      </c>
      <c r="AL6" s="83" t="str">
        <f>IF(preDEL!$AG6,IFERROR(0/0,""),preDEL!AL6)</f>
        <v/>
      </c>
      <c r="AM6" s="83" t="str">
        <f>IF(preDEL!$AG6,IFERROR(0/0,""),preDEL!AM6)</f>
        <v/>
      </c>
      <c r="AN6" s="83" t="str">
        <f>IF(preDEL!$AG6,IFERROR(0/0,""),preDEL!AN6)</f>
        <v/>
      </c>
      <c r="AO6" s="83" t="str">
        <f>IF(preDEL!$AG6,IFERROR(0/0,""),preDEL!AO6)</f>
        <v/>
      </c>
      <c r="AP6" s="83" t="str">
        <f>IF(preDEL!$AG6,IFERROR(0/0,""),preDEL!AP6)</f>
        <v/>
      </c>
      <c r="AQ6" s="83" t="str">
        <f>IF(preDEL!$AG6,IFERROR(0/0,""),preDEL!AQ6)</f>
        <v/>
      </c>
      <c r="AR6" s="83" t="str">
        <f>IF(preDEL!$AG6,IFERROR(0/0,""),preDEL!AR6)</f>
        <v/>
      </c>
      <c r="AS6" s="147"/>
    </row>
    <row r="7">
      <c r="A7" s="82" t="str">
        <f>IF(preDEL!$AG7,IFERROR(0/0,""),preDEL!A7)</f>
        <v>PA9436</v>
      </c>
      <c r="B7" s="172">
        <f>IF(preDEL!$AG7,IFERROR(0/0,""),preDEL!B7)</f>
        <v>44467</v>
      </c>
      <c r="C7" s="173">
        <f>IF(preDEL!$AG7,IFERROR(0/0,""),preDEL!C7)</f>
        <v>0.2935648148</v>
      </c>
      <c r="D7" s="82" t="str">
        <f>IF(preDEL!$AG7,IFERROR(0/0,""),preDEL!D7)</f>
        <v/>
      </c>
      <c r="E7" s="82" t="str">
        <f>IF(preDEL!$AG7,IFERROR(0/0,""),preDEL!E7)</f>
        <v/>
      </c>
      <c r="F7" s="83" t="str">
        <f>IF(preDEL!$AG7,IFERROR(0/0,""),preDEL!F7)</f>
        <v/>
      </c>
      <c r="G7" s="83" t="str">
        <f>IF(preDEL!$AG7,IFERROR(0/0,""),preDEL!G7)</f>
        <v/>
      </c>
      <c r="H7" s="83" t="str">
        <f>IF(preDEL!$AG7,IFERROR(0/0,""),preDEL!H7)</f>
        <v/>
      </c>
      <c r="I7" s="82" t="str">
        <f>IF(preDEL!$AG7,IFERROR(0/0,""),preDEL!I7)</f>
        <v/>
      </c>
      <c r="J7" s="82" t="str">
        <f>IF(preDEL!$AG7,IFERROR(0/0,""),preDEL!J7)</f>
        <v/>
      </c>
      <c r="K7" s="82" t="str">
        <f>IF(preDEL!$AG7,IFERROR(0/0,""),preDEL!K7)</f>
        <v>Null</v>
      </c>
      <c r="L7" s="172">
        <f>IF(preDEL!$AG7,IFERROR(0/0,""),preDEL!L7)</f>
        <v>44868</v>
      </c>
      <c r="M7" s="173">
        <f>IF(preDEL!$AG7,IFERROR(0/0,""),preDEL!M7)</f>
        <v>0.5355208333</v>
      </c>
      <c r="N7" s="83" t="str">
        <f>IF(preDEL!$AG7,IFERROR(0/0,""),preDEL!N7)</f>
        <v/>
      </c>
      <c r="O7" s="83" t="str">
        <f>IF(preDEL!$AG7,IFERROR(0/0,""),preDEL!O7)</f>
        <v/>
      </c>
      <c r="P7" s="128" t="b">
        <f>IF(preDEL!$AG7,IFERROR(0/0,""),preDEL!P7)</f>
        <v>0</v>
      </c>
      <c r="Q7" s="128" t="str">
        <f>IF(preDEL!$AG7,IFERROR(0/0,""),preDEL!Q7)</f>
        <v>Collected</v>
      </c>
      <c r="R7" s="116" t="b">
        <f>IF(preDEL!$AG7,IFERROR(0/0,""),preDEL!R7)</f>
        <v>1</v>
      </c>
      <c r="S7" s="116">
        <f>IF(preDEL!$AG7,IFERROR(0/0,""),preDEL!S7)</f>
        <v>1</v>
      </c>
      <c r="T7" s="128">
        <f>IF(preDEL!$AG7,IFERROR(0/0,""),preDEL!T7)</f>
        <v>0</v>
      </c>
      <c r="U7" s="83" t="str">
        <f>IF(preDEL!$AG7,IFERROR(0/0,""),preDEL!U7)</f>
        <v/>
      </c>
      <c r="V7" s="82" t="str">
        <f>IF(preDEL!$AG7,IFERROR(0/0,""),preDEL!V7)</f>
        <v/>
      </c>
      <c r="W7" s="83" t="str">
        <f>IF(preDEL!$AG7,IFERROR(0/0,""),preDEL!W7)</f>
        <v/>
      </c>
      <c r="X7" s="116" t="b">
        <f>IF(preDEL!$AG7,IFERROR(0/0,""),preDEL!X7)</f>
        <v>0</v>
      </c>
      <c r="Y7" s="128" t="b">
        <f>IF(preDEL!$AG7,IFERROR(0/0,""),preDEL!Y7)</f>
        <v>0</v>
      </c>
      <c r="Z7" s="82" t="str">
        <f>IF(preDEL!$AG7,IFERROR(0/0,""),preDEL!Z7)</f>
        <v/>
      </c>
      <c r="AA7" s="128" t="b">
        <f>IF(preDEL!$AG7,IFERROR(0/0,""),preDEL!AA7)</f>
        <v>0</v>
      </c>
      <c r="AB7" s="128" t="b">
        <f>IF(preDEL!$AG7,IFERROR(0/0,""),preDEL!AB7)</f>
        <v>0</v>
      </c>
      <c r="AC7" s="174">
        <f>IF(preDEL!$AG7,IFERROR(0/0,""),preDEL!AC7)</f>
        <v>802</v>
      </c>
      <c r="AD7" s="116" t="b">
        <f>IF(preDEL!$AG7,IFERROR(0/0,""),preDEL!AD7)</f>
        <v>1</v>
      </c>
      <c r="AE7" s="175" t="str">
        <f>IF(preDEL!$AG7,IFERROR(0/0,""),preDEL!AE7)</f>
        <v/>
      </c>
      <c r="AF7" s="128" t="b">
        <f>IF(preDEL!$AG7,IFERROR(0/0,""),preDEL!AF7)</f>
        <v>0</v>
      </c>
      <c r="AG7" s="128" t="b">
        <f>IF(preDEL!$AG7,IFERROR(0/0,""),preDEL!AG7)</f>
        <v>0</v>
      </c>
      <c r="AH7" s="116" t="str">
        <f>IF(preDEL!$AG7,IFERROR(0/0,""),preDEL!AH7)</f>
        <v/>
      </c>
      <c r="AI7" s="82" t="str">
        <f>IF(preDEL!$AG7,IFERROR(0/0,""),preDEL!AI7)</f>
        <v/>
      </c>
      <c r="AJ7" s="83">
        <f>IF(preDEL!$AG7,IFERROR(0/0,""),preDEL!AJ7)</f>
        <v>2.2</v>
      </c>
      <c r="AK7" s="82" t="str">
        <f>IF(preDEL!$AG7,IFERROR(0/0,""),preDEL!AK7)</f>
        <v>Negative</v>
      </c>
      <c r="AL7" s="83" t="str">
        <f>IF(preDEL!$AG7,IFERROR(0/0,""),preDEL!AL7)</f>
        <v/>
      </c>
      <c r="AM7" s="83" t="str">
        <f>IF(preDEL!$AG7,IFERROR(0/0,""),preDEL!AM7)</f>
        <v>SpROSA145068</v>
      </c>
      <c r="AN7" s="83" t="str">
        <f>IF(preDEL!$AG7,IFERROR(0/0,""),preDEL!AN7)</f>
        <v>ROSA661034</v>
      </c>
      <c r="AO7" s="83" t="str">
        <f>IF(preDEL!$AG7,IFERROR(0/0,""),preDEL!AO7)</f>
        <v/>
      </c>
      <c r="AP7" s="83" t="str">
        <f>IF(preDEL!$AG7,IFERROR(0/0,""),preDEL!AP7)</f>
        <v/>
      </c>
      <c r="AQ7" s="83" t="str">
        <f>IF(preDEL!$AG7,IFERROR(0/0,""),preDEL!AQ7)</f>
        <v/>
      </c>
      <c r="AR7" s="83" t="str">
        <f>IF(preDEL!$AG7,IFERROR(0/0,""),preDEL!AR7)</f>
        <v/>
      </c>
      <c r="AS7" s="147"/>
    </row>
    <row r="8">
      <c r="A8" s="82" t="str">
        <f>IF(preDEL!$AG8,IFERROR(0/0,""),preDEL!A8)</f>
        <v>PA9627</v>
      </c>
      <c r="B8" s="172">
        <f>IF(preDEL!$AG8,IFERROR(0/0,""),preDEL!B8)</f>
        <v>44467</v>
      </c>
      <c r="C8" s="173">
        <f>IF(preDEL!$AG8,IFERROR(0/0,""),preDEL!C8)</f>
        <v>0.3522453704</v>
      </c>
      <c r="D8" s="82" t="str">
        <f>IF(preDEL!$AG8,IFERROR(0/0,""),preDEL!D8)</f>
        <v/>
      </c>
      <c r="E8" s="82" t="str">
        <f>IF(preDEL!$AG8,IFERROR(0/0,""),preDEL!E8)</f>
        <v/>
      </c>
      <c r="F8" s="83" t="str">
        <f>IF(preDEL!$AG8,IFERROR(0/0,""),preDEL!F8)</f>
        <v/>
      </c>
      <c r="G8" s="83" t="str">
        <f>IF(preDEL!$AG8,IFERROR(0/0,""),preDEL!G8)</f>
        <v/>
      </c>
      <c r="H8" s="83" t="str">
        <f>IF(preDEL!$AG8,IFERROR(0/0,""),preDEL!H8)</f>
        <v/>
      </c>
      <c r="I8" s="82" t="str">
        <f>IF(preDEL!$AG8,IFERROR(0/0,""),preDEL!I8)</f>
        <v/>
      </c>
      <c r="J8" s="82" t="str">
        <f>IF(preDEL!$AG8,IFERROR(0/0,""),preDEL!J8)</f>
        <v/>
      </c>
      <c r="K8" s="82" t="str">
        <f>IF(preDEL!$AG8,IFERROR(0/0,""),preDEL!K8)</f>
        <v>Null</v>
      </c>
      <c r="L8" s="172">
        <f>IF(preDEL!$AG8,IFERROR(0/0,""),preDEL!L8)</f>
        <v>44868</v>
      </c>
      <c r="M8" s="173">
        <f>IF(preDEL!$AG8,IFERROR(0/0,""),preDEL!M8)</f>
        <v>0.5355208333</v>
      </c>
      <c r="N8" s="83" t="str">
        <f>IF(preDEL!$AG8,IFERROR(0/0,""),preDEL!N8)</f>
        <v/>
      </c>
      <c r="O8" s="83" t="str">
        <f>IF(preDEL!$AG8,IFERROR(0/0,""),preDEL!O8)</f>
        <v/>
      </c>
      <c r="P8" s="128" t="b">
        <f>IF(preDEL!$AG8,IFERROR(0/0,""),preDEL!P8)</f>
        <v>0</v>
      </c>
      <c r="Q8" s="128" t="str">
        <f>IF(preDEL!$AG8,IFERROR(0/0,""),preDEL!Q8)</f>
        <v>Collected</v>
      </c>
      <c r="R8" s="116" t="b">
        <f>IF(preDEL!$AG8,IFERROR(0/0,""),preDEL!R8)</f>
        <v>1</v>
      </c>
      <c r="S8" s="116">
        <f>IF(preDEL!$AG8,IFERROR(0/0,""),preDEL!S8)</f>
        <v>1</v>
      </c>
      <c r="T8" s="128">
        <f>IF(preDEL!$AG8,IFERROR(0/0,""),preDEL!T8)</f>
        <v>0</v>
      </c>
      <c r="U8" s="83" t="str">
        <f>IF(preDEL!$AG8,IFERROR(0/0,""),preDEL!U8)</f>
        <v/>
      </c>
      <c r="V8" s="82" t="str">
        <f>IF(preDEL!$AG8,IFERROR(0/0,""),preDEL!V8)</f>
        <v/>
      </c>
      <c r="W8" s="83" t="str">
        <f>IF(preDEL!$AG8,IFERROR(0/0,""),preDEL!W8)</f>
        <v/>
      </c>
      <c r="X8" s="116" t="b">
        <f>IF(preDEL!$AG8,IFERROR(0/0,""),preDEL!X8)</f>
        <v>0</v>
      </c>
      <c r="Y8" s="128" t="b">
        <f>IF(preDEL!$AG8,IFERROR(0/0,""),preDEL!Y8)</f>
        <v>0</v>
      </c>
      <c r="Z8" s="82" t="str">
        <f>IF(preDEL!$AG8,IFERROR(0/0,""),preDEL!Z8)</f>
        <v/>
      </c>
      <c r="AA8" s="128" t="b">
        <f>IF(preDEL!$AG8,IFERROR(0/0,""),preDEL!AA8)</f>
        <v>0</v>
      </c>
      <c r="AB8" s="128" t="b">
        <f>IF(preDEL!$AG8,IFERROR(0/0,""),preDEL!AB8)</f>
        <v>0</v>
      </c>
      <c r="AC8" s="174">
        <f>IF(preDEL!$AG8,IFERROR(0/0,""),preDEL!AC8)</f>
        <v>801</v>
      </c>
      <c r="AD8" s="116" t="b">
        <f>IF(preDEL!$AG8,IFERROR(0/0,""),preDEL!AD8)</f>
        <v>1</v>
      </c>
      <c r="AE8" s="175" t="str">
        <f>IF(preDEL!$AG8,IFERROR(0/0,""),preDEL!AE8)</f>
        <v/>
      </c>
      <c r="AF8" s="128" t="b">
        <f>IF(preDEL!$AG8,IFERROR(0/0,""),preDEL!AF8)</f>
        <v>0</v>
      </c>
      <c r="AG8" s="128" t="b">
        <f>IF(preDEL!$AG8,IFERROR(0/0,""),preDEL!AG8)</f>
        <v>0</v>
      </c>
      <c r="AH8" s="116" t="str">
        <f>IF(preDEL!$AG8,IFERROR(0/0,""),preDEL!AH8)</f>
        <v/>
      </c>
      <c r="AI8" s="82" t="str">
        <f>IF(preDEL!$AG8,IFERROR(0/0,""),preDEL!AI8)</f>
        <v/>
      </c>
      <c r="AJ8" s="83">
        <f>IF(preDEL!$AG8,IFERROR(0/0,""),preDEL!AJ8)</f>
        <v>2.2</v>
      </c>
      <c r="AK8" s="82" t="str">
        <f>IF(preDEL!$AG8,IFERROR(0/0,""),preDEL!AK8)</f>
        <v>Negative</v>
      </c>
      <c r="AL8" s="83" t="str">
        <f>IF(preDEL!$AG8,IFERROR(0/0,""),preDEL!AL8)</f>
        <v/>
      </c>
      <c r="AM8" s="83" t="str">
        <f>IF(preDEL!$AG8,IFERROR(0/0,""),preDEL!AM8)</f>
        <v>SpROSA145068</v>
      </c>
      <c r="AN8" s="83" t="str">
        <f>IF(preDEL!$AG8,IFERROR(0/0,""),preDEL!AN8)</f>
        <v>ROSA681730</v>
      </c>
      <c r="AO8" s="83" t="str">
        <f>IF(preDEL!$AG8,IFERROR(0/0,""),preDEL!AO8)</f>
        <v/>
      </c>
      <c r="AP8" s="83" t="str">
        <f>IF(preDEL!$AG8,IFERROR(0/0,""),preDEL!AP8)</f>
        <v/>
      </c>
      <c r="AQ8" s="83" t="str">
        <f>IF(preDEL!$AG8,IFERROR(0/0,""),preDEL!AQ8)</f>
        <v/>
      </c>
      <c r="AR8" s="83" t="str">
        <f>IF(preDEL!$AG8,IFERROR(0/0,""),preDEL!AR8)</f>
        <v/>
      </c>
      <c r="AS8" s="147"/>
    </row>
    <row r="9">
      <c r="A9" s="82" t="str">
        <f>IF(preDEL!$AG9,IFERROR(0/0,""),preDEL!A9)</f>
        <v>PA9633</v>
      </c>
      <c r="B9" s="172">
        <f>IF(preDEL!$AG9,IFERROR(0/0,""),preDEL!B9)</f>
        <v>44467</v>
      </c>
      <c r="C9" s="173">
        <f>IF(preDEL!$AG9,IFERROR(0/0,""),preDEL!C9)</f>
        <v>0.3526388889</v>
      </c>
      <c r="D9" s="82" t="str">
        <f>IF(preDEL!$AG9,IFERROR(0/0,""),preDEL!D9)</f>
        <v/>
      </c>
      <c r="E9" s="82" t="str">
        <f>IF(preDEL!$AG9,IFERROR(0/0,""),preDEL!E9)</f>
        <v/>
      </c>
      <c r="F9" s="83" t="str">
        <f>IF(preDEL!$AG9,IFERROR(0/0,""),preDEL!F9)</f>
        <v/>
      </c>
      <c r="G9" s="83" t="str">
        <f>IF(preDEL!$AG9,IFERROR(0/0,""),preDEL!G9)</f>
        <v/>
      </c>
      <c r="H9" s="83" t="str">
        <f>IF(preDEL!$AG9,IFERROR(0/0,""),preDEL!H9)</f>
        <v/>
      </c>
      <c r="I9" s="82" t="str">
        <f>IF(preDEL!$AG9,IFERROR(0/0,""),preDEL!I9)</f>
        <v/>
      </c>
      <c r="J9" s="82" t="str">
        <f>IF(preDEL!$AG9,IFERROR(0/0,""),preDEL!J9)</f>
        <v/>
      </c>
      <c r="K9" s="82" t="str">
        <f>IF(preDEL!$AG9,IFERROR(0/0,""),preDEL!K9)</f>
        <v>Null</v>
      </c>
      <c r="L9" s="172">
        <f>IF(preDEL!$AG9,IFERROR(0/0,""),preDEL!L9)</f>
        <v>44868</v>
      </c>
      <c r="M9" s="173">
        <f>IF(preDEL!$AG9,IFERROR(0/0,""),preDEL!M9)</f>
        <v>0.5355208333</v>
      </c>
      <c r="N9" s="83" t="str">
        <f>IF(preDEL!$AG9,IFERROR(0/0,""),preDEL!N9)</f>
        <v/>
      </c>
      <c r="O9" s="83" t="str">
        <f>IF(preDEL!$AG9,IFERROR(0/0,""),preDEL!O9)</f>
        <v/>
      </c>
      <c r="P9" s="128" t="b">
        <f>IF(preDEL!$AG9,IFERROR(0/0,""),preDEL!P9)</f>
        <v>0</v>
      </c>
      <c r="Q9" s="128" t="str">
        <f>IF(preDEL!$AG9,IFERROR(0/0,""),preDEL!Q9)</f>
        <v>Collected</v>
      </c>
      <c r="R9" s="116" t="b">
        <f>IF(preDEL!$AG9,IFERROR(0/0,""),preDEL!R9)</f>
        <v>1</v>
      </c>
      <c r="S9" s="116">
        <f>IF(preDEL!$AG9,IFERROR(0/0,""),preDEL!S9)</f>
        <v>1</v>
      </c>
      <c r="T9" s="128">
        <f>IF(preDEL!$AG9,IFERROR(0/0,""),preDEL!T9)</f>
        <v>0</v>
      </c>
      <c r="U9" s="83" t="str">
        <f>IF(preDEL!$AG9,IFERROR(0/0,""),preDEL!U9)</f>
        <v/>
      </c>
      <c r="V9" s="82" t="str">
        <f>IF(preDEL!$AG9,IFERROR(0/0,""),preDEL!V9)</f>
        <v/>
      </c>
      <c r="W9" s="83" t="str">
        <f>IF(preDEL!$AG9,IFERROR(0/0,""),preDEL!W9)</f>
        <v/>
      </c>
      <c r="X9" s="116" t="b">
        <f>IF(preDEL!$AG9,IFERROR(0/0,""),preDEL!X9)</f>
        <v>0</v>
      </c>
      <c r="Y9" s="128" t="b">
        <f>IF(preDEL!$AG9,IFERROR(0/0,""),preDEL!Y9)</f>
        <v>0</v>
      </c>
      <c r="Z9" s="82" t="str">
        <f>IF(preDEL!$AG9,IFERROR(0/0,""),preDEL!Z9)</f>
        <v/>
      </c>
      <c r="AA9" s="128" t="b">
        <f>IF(preDEL!$AG9,IFERROR(0/0,""),preDEL!AA9)</f>
        <v>0</v>
      </c>
      <c r="AB9" s="128" t="b">
        <f>IF(preDEL!$AG9,IFERROR(0/0,""),preDEL!AB9)</f>
        <v>0</v>
      </c>
      <c r="AC9" s="174">
        <f>IF(preDEL!$AG9,IFERROR(0/0,""),preDEL!AC9)</f>
        <v>800</v>
      </c>
      <c r="AD9" s="116" t="b">
        <f>IF(preDEL!$AG9,IFERROR(0/0,""),preDEL!AD9)</f>
        <v>1</v>
      </c>
      <c r="AE9" s="175" t="str">
        <f>IF(preDEL!$AG9,IFERROR(0/0,""),preDEL!AE9)</f>
        <v/>
      </c>
      <c r="AF9" s="128" t="b">
        <f>IF(preDEL!$AG9,IFERROR(0/0,""),preDEL!AF9)</f>
        <v>0</v>
      </c>
      <c r="AG9" s="128" t="b">
        <f>IF(preDEL!$AG9,IFERROR(0/0,""),preDEL!AG9)</f>
        <v>0</v>
      </c>
      <c r="AH9" s="116" t="str">
        <f>IF(preDEL!$AG9,IFERROR(0/0,""),preDEL!AH9)</f>
        <v/>
      </c>
      <c r="AI9" s="82" t="str">
        <f>IF(preDEL!$AG9,IFERROR(0/0,""),preDEL!AI9)</f>
        <v/>
      </c>
      <c r="AJ9" s="83">
        <f>IF(preDEL!$AG9,IFERROR(0/0,""),preDEL!AJ9)</f>
        <v>2.2</v>
      </c>
      <c r="AK9" s="82" t="str">
        <f>IF(preDEL!$AG9,IFERROR(0/0,""),preDEL!AK9)</f>
        <v>Negative</v>
      </c>
      <c r="AL9" s="83" t="str">
        <f>IF(preDEL!$AG9,IFERROR(0/0,""),preDEL!AL9)</f>
        <v/>
      </c>
      <c r="AM9" s="83" t="str">
        <f>IF(preDEL!$AG9,IFERROR(0/0,""),preDEL!AM9)</f>
        <v>SpROSA145068</v>
      </c>
      <c r="AN9" s="83" t="str">
        <f>IF(preDEL!$AG9,IFERROR(0/0,""),preDEL!AN9)</f>
        <v>ROSA216934</v>
      </c>
      <c r="AO9" s="83" t="str">
        <f>IF(preDEL!$AG9,IFERROR(0/0,""),preDEL!AO9)</f>
        <v/>
      </c>
      <c r="AP9" s="83" t="str">
        <f>IF(preDEL!$AG9,IFERROR(0/0,""),preDEL!AP9)</f>
        <v/>
      </c>
      <c r="AQ9" s="83" t="str">
        <f>IF(preDEL!$AG9,IFERROR(0/0,""),preDEL!AQ9)</f>
        <v/>
      </c>
      <c r="AR9" s="83" t="str">
        <f>IF(preDEL!$AG9,IFERROR(0/0,""),preDEL!AR9)</f>
        <v/>
      </c>
      <c r="AS9" s="147"/>
    </row>
    <row r="10">
      <c r="A10" s="82" t="str">
        <f>IF(preDEL!$AG10,IFERROR(0/0,""),preDEL!A10)</f>
        <v/>
      </c>
      <c r="B10" s="172" t="str">
        <f>IF(preDEL!$AG10,IFERROR(0/0,""),preDEL!B10)</f>
        <v/>
      </c>
      <c r="C10" s="173" t="str">
        <f>IF(preDEL!$AG10,IFERROR(0/0,""),preDEL!C10)</f>
        <v/>
      </c>
      <c r="D10" s="82" t="str">
        <f>IF(preDEL!$AG10,IFERROR(0/0,""),preDEL!D10)</f>
        <v/>
      </c>
      <c r="E10" s="82" t="str">
        <f>IF(preDEL!$AG10,IFERROR(0/0,""),preDEL!E10)</f>
        <v/>
      </c>
      <c r="F10" s="83" t="str">
        <f>IF(preDEL!$AG10,IFERROR(0/0,""),preDEL!F10)</f>
        <v/>
      </c>
      <c r="G10" s="83" t="str">
        <f>IF(preDEL!$AG10,IFERROR(0/0,""),preDEL!G10)</f>
        <v/>
      </c>
      <c r="H10" s="83" t="str">
        <f>IF(preDEL!$AG10,IFERROR(0/0,""),preDEL!H10)</f>
        <v/>
      </c>
      <c r="I10" s="82" t="str">
        <f>IF(preDEL!$AG10,IFERROR(0/0,""),preDEL!I10)</f>
        <v/>
      </c>
      <c r="J10" s="82" t="str">
        <f>IF(preDEL!$AG10,IFERROR(0/0,""),preDEL!J10)</f>
        <v/>
      </c>
      <c r="K10" s="82" t="str">
        <f>IF(preDEL!$AG10,IFERROR(0/0,""),preDEL!K10)</f>
        <v/>
      </c>
      <c r="L10" s="172" t="str">
        <f>IF(preDEL!$AG10,IFERROR(0/0,""),preDEL!L10)</f>
        <v/>
      </c>
      <c r="M10" s="173" t="str">
        <f>IF(preDEL!$AG10,IFERROR(0/0,""),preDEL!M10)</f>
        <v/>
      </c>
      <c r="N10" s="83" t="str">
        <f>IF(preDEL!$AG10,IFERROR(0/0,""),preDEL!N10)</f>
        <v/>
      </c>
      <c r="O10" s="83" t="str">
        <f>IF(preDEL!$AG10,IFERROR(0/0,""),preDEL!O10)</f>
        <v/>
      </c>
      <c r="P10" s="128" t="str">
        <f>IF(preDEL!$AG10,IFERROR(0/0,""),preDEL!P10)</f>
        <v/>
      </c>
      <c r="Q10" s="128" t="str">
        <f>IF(preDEL!$AG10,IFERROR(0/0,""),preDEL!Q10)</f>
        <v/>
      </c>
      <c r="R10" s="116" t="str">
        <f>IF(preDEL!$AG10,IFERROR(0/0,""),preDEL!R10)</f>
        <v/>
      </c>
      <c r="S10" s="116" t="str">
        <f>IF(preDEL!$AG10,IFERROR(0/0,""),preDEL!S10)</f>
        <v/>
      </c>
      <c r="T10" s="128" t="str">
        <f>IF(preDEL!$AG10,IFERROR(0/0,""),preDEL!T10)</f>
        <v/>
      </c>
      <c r="U10" s="83" t="str">
        <f>IF(preDEL!$AG10,IFERROR(0/0,""),preDEL!U10)</f>
        <v/>
      </c>
      <c r="V10" s="82" t="str">
        <f>IF(preDEL!$AG10,IFERROR(0/0,""),preDEL!V10)</f>
        <v/>
      </c>
      <c r="W10" s="83" t="str">
        <f>IF(preDEL!$AG10,IFERROR(0/0,""),preDEL!W10)</f>
        <v/>
      </c>
      <c r="X10" s="116" t="str">
        <f>IF(preDEL!$AG10,IFERROR(0/0,""),preDEL!X10)</f>
        <v/>
      </c>
      <c r="Y10" s="128" t="str">
        <f>IF(preDEL!$AG10,IFERROR(0/0,""),preDEL!Y10)</f>
        <v/>
      </c>
      <c r="Z10" s="82" t="str">
        <f>IF(preDEL!$AG10,IFERROR(0/0,""),preDEL!Z10)</f>
        <v/>
      </c>
      <c r="AA10" s="128" t="str">
        <f>IF(preDEL!$AG10,IFERROR(0/0,""),preDEL!AA10)</f>
        <v/>
      </c>
      <c r="AB10" s="128" t="str">
        <f>IF(preDEL!$AG10,IFERROR(0/0,""),preDEL!AB10)</f>
        <v/>
      </c>
      <c r="AC10" s="174" t="str">
        <f>IF(preDEL!$AG10,IFERROR(0/0,""),preDEL!AC10)</f>
        <v/>
      </c>
      <c r="AD10" s="116" t="str">
        <f>IF(preDEL!$AG10,IFERROR(0/0,""),preDEL!AD10)</f>
        <v/>
      </c>
      <c r="AE10" s="175" t="str">
        <f>IF(preDEL!$AG10,IFERROR(0/0,""),preDEL!AE10)</f>
        <v/>
      </c>
      <c r="AF10" s="128" t="str">
        <f>IF(preDEL!$AG10,IFERROR(0/0,""),preDEL!AF10)</f>
        <v/>
      </c>
      <c r="AG10" s="128" t="str">
        <f>IF(preDEL!$AG10,IFERROR(0/0,""),preDEL!AG10)</f>
        <v/>
      </c>
      <c r="AH10" s="116" t="str">
        <f>IF(preDEL!$AG10,IFERROR(0/0,""),preDEL!AH10)</f>
        <v/>
      </c>
      <c r="AI10" s="82" t="str">
        <f>IF(preDEL!$AG10,IFERROR(0/0,""),preDEL!AI10)</f>
        <v/>
      </c>
      <c r="AJ10" s="83" t="str">
        <f>IF(preDEL!$AG10,IFERROR(0/0,""),preDEL!AJ10)</f>
        <v/>
      </c>
      <c r="AK10" s="82" t="str">
        <f>IF(preDEL!$AG10,IFERROR(0/0,""),preDEL!AK10)</f>
        <v/>
      </c>
      <c r="AL10" s="83" t="str">
        <f>IF(preDEL!$AG10,IFERROR(0/0,""),preDEL!AL10)</f>
        <v/>
      </c>
      <c r="AM10" s="83" t="str">
        <f>IF(preDEL!$AG10,IFERROR(0/0,""),preDEL!AM10)</f>
        <v/>
      </c>
      <c r="AN10" s="83" t="str">
        <f>IF(preDEL!$AG10,IFERROR(0/0,""),preDEL!AN10)</f>
        <v/>
      </c>
      <c r="AO10" s="83" t="str">
        <f>IF(preDEL!$AG10,IFERROR(0/0,""),preDEL!AO10)</f>
        <v/>
      </c>
      <c r="AP10" s="83" t="str">
        <f>IF(preDEL!$AG10,IFERROR(0/0,""),preDEL!AP10)</f>
        <v/>
      </c>
      <c r="AQ10" s="83" t="str">
        <f>IF(preDEL!$AG10,IFERROR(0/0,""),preDEL!AQ10)</f>
        <v/>
      </c>
      <c r="AR10" s="83" t="str">
        <f>IF(preDEL!$AG10,IFERROR(0/0,""),preDEL!AR10)</f>
        <v/>
      </c>
      <c r="AS10" s="147"/>
    </row>
    <row r="11">
      <c r="A11" s="82" t="str">
        <f>IF(preDEL!$AG11,IFERROR(0/0,""),preDEL!A11)</f>
        <v>PA9480</v>
      </c>
      <c r="B11" s="172">
        <f>IF(preDEL!$AG11,IFERROR(0/0,""),preDEL!B11)</f>
        <v>44468</v>
      </c>
      <c r="C11" s="173">
        <f>IF(preDEL!$AG11,IFERROR(0/0,""),preDEL!C11)</f>
        <v>0.2760648148</v>
      </c>
      <c r="D11" s="82" t="str">
        <f>IF(preDEL!$AG11,IFERROR(0/0,""),preDEL!D11)</f>
        <v/>
      </c>
      <c r="E11" s="82" t="str">
        <f>IF(preDEL!$AG11,IFERROR(0/0,""),preDEL!E11)</f>
        <v/>
      </c>
      <c r="F11" s="83" t="str">
        <f>IF(preDEL!$AG11,IFERROR(0/0,""),preDEL!F11)</f>
        <v/>
      </c>
      <c r="G11" s="83" t="str">
        <f>IF(preDEL!$AG11,IFERROR(0/0,""),preDEL!G11)</f>
        <v/>
      </c>
      <c r="H11" s="83" t="str">
        <f>IF(preDEL!$AG11,IFERROR(0/0,""),preDEL!H11)</f>
        <v/>
      </c>
      <c r="I11" s="82" t="str">
        <f>IF(preDEL!$AG11,IFERROR(0/0,""),preDEL!I11)</f>
        <v/>
      </c>
      <c r="J11" s="82" t="str">
        <f>IF(preDEL!$AG11,IFERROR(0/0,""),preDEL!J11)</f>
        <v/>
      </c>
      <c r="K11" s="82" t="str">
        <f>IF(preDEL!$AG11,IFERROR(0/0,""),preDEL!K11)</f>
        <v>Null</v>
      </c>
      <c r="L11" s="172">
        <f>IF(preDEL!$AG11,IFERROR(0/0,""),preDEL!L11)</f>
        <v>44868</v>
      </c>
      <c r="M11" s="173">
        <f>IF(preDEL!$AG11,IFERROR(0/0,""),preDEL!M11)</f>
        <v>0.5355208333</v>
      </c>
      <c r="N11" s="83" t="str">
        <f>IF(preDEL!$AG11,IFERROR(0/0,""),preDEL!N11)</f>
        <v/>
      </c>
      <c r="O11" s="83" t="str">
        <f>IF(preDEL!$AG11,IFERROR(0/0,""),preDEL!O11)</f>
        <v/>
      </c>
      <c r="P11" s="128" t="b">
        <f>IF(preDEL!$AG11,IFERROR(0/0,""),preDEL!P11)</f>
        <v>0</v>
      </c>
      <c r="Q11" s="128" t="str">
        <f>IF(preDEL!$AG11,IFERROR(0/0,""),preDEL!Q11)</f>
        <v>Collected</v>
      </c>
      <c r="R11" s="116" t="b">
        <f>IF(preDEL!$AG11,IFERROR(0/0,""),preDEL!R11)</f>
        <v>1</v>
      </c>
      <c r="S11" s="116">
        <f>IF(preDEL!$AG11,IFERROR(0/0,""),preDEL!S11)</f>
        <v>1</v>
      </c>
      <c r="T11" s="128">
        <f>IF(preDEL!$AG11,IFERROR(0/0,""),preDEL!T11)</f>
        <v>0</v>
      </c>
      <c r="U11" s="83" t="str">
        <f>IF(preDEL!$AG11,IFERROR(0/0,""),preDEL!U11)</f>
        <v/>
      </c>
      <c r="V11" s="82" t="str">
        <f>IF(preDEL!$AG11,IFERROR(0/0,""),preDEL!V11)</f>
        <v/>
      </c>
      <c r="W11" s="83" t="str">
        <f>IF(preDEL!$AG11,IFERROR(0/0,""),preDEL!W11)</f>
        <v/>
      </c>
      <c r="X11" s="116" t="b">
        <f>IF(preDEL!$AG11,IFERROR(0/0,""),preDEL!X11)</f>
        <v>0</v>
      </c>
      <c r="Y11" s="128" t="b">
        <f>IF(preDEL!$AG11,IFERROR(0/0,""),preDEL!Y11)</f>
        <v>0</v>
      </c>
      <c r="Z11" s="82" t="str">
        <f>IF(preDEL!$AG11,IFERROR(0/0,""),preDEL!Z11)</f>
        <v/>
      </c>
      <c r="AA11" s="128" t="b">
        <f>IF(preDEL!$AG11,IFERROR(0/0,""),preDEL!AA11)</f>
        <v>0</v>
      </c>
      <c r="AB11" s="128" t="b">
        <f>IF(preDEL!$AG11,IFERROR(0/0,""),preDEL!AB11)</f>
        <v>0</v>
      </c>
      <c r="AC11" s="174">
        <f>IF(preDEL!$AG11,IFERROR(0/0,""),preDEL!AC11)</f>
        <v>798</v>
      </c>
      <c r="AD11" s="116" t="b">
        <f>IF(preDEL!$AG11,IFERROR(0/0,""),preDEL!AD11)</f>
        <v>1</v>
      </c>
      <c r="AE11" s="175" t="str">
        <f>IF(preDEL!$AG11,IFERROR(0/0,""),preDEL!AE11)</f>
        <v/>
      </c>
      <c r="AF11" s="128" t="b">
        <f>IF(preDEL!$AG11,IFERROR(0/0,""),preDEL!AF11)</f>
        <v>0</v>
      </c>
      <c r="AG11" s="128" t="b">
        <f>IF(preDEL!$AG11,IFERROR(0/0,""),preDEL!AG11)</f>
        <v>0</v>
      </c>
      <c r="AH11" s="116" t="str">
        <f>IF(preDEL!$AG11,IFERROR(0/0,""),preDEL!AH11)</f>
        <v/>
      </c>
      <c r="AI11" s="82" t="str">
        <f>IF(preDEL!$AG11,IFERROR(0/0,""),preDEL!AI11)</f>
        <v/>
      </c>
      <c r="AJ11" s="83">
        <f>IF(preDEL!$AG11,IFERROR(0/0,""),preDEL!AJ11)</f>
        <v>2.2</v>
      </c>
      <c r="AK11" s="82" t="str">
        <f>IF(preDEL!$AG11,IFERROR(0/0,""),preDEL!AK11)</f>
        <v>Negative</v>
      </c>
      <c r="AL11" s="83" t="str">
        <f>IF(preDEL!$AG11,IFERROR(0/0,""),preDEL!AL11)</f>
        <v/>
      </c>
      <c r="AM11" s="83" t="str">
        <f>IF(preDEL!$AG11,IFERROR(0/0,""),preDEL!AM11)</f>
        <v>SpROSA145068</v>
      </c>
      <c r="AN11" s="83" t="str">
        <f>IF(preDEL!$AG11,IFERROR(0/0,""),preDEL!AN11)</f>
        <v>ROSA216934</v>
      </c>
      <c r="AO11" s="83" t="str">
        <f>IF(preDEL!$AG11,IFERROR(0/0,""),preDEL!AO11)</f>
        <v/>
      </c>
      <c r="AP11" s="83" t="str">
        <f>IF(preDEL!$AG11,IFERROR(0/0,""),preDEL!AP11)</f>
        <v/>
      </c>
      <c r="AQ11" s="83" t="str">
        <f>IF(preDEL!$AG11,IFERROR(0/0,""),preDEL!AQ11)</f>
        <v/>
      </c>
      <c r="AR11" s="83" t="str">
        <f>IF(preDEL!$AG11,IFERROR(0/0,""),preDEL!AR11)</f>
        <v/>
      </c>
      <c r="AS11" s="147"/>
    </row>
    <row r="12">
      <c r="A12" s="82" t="str">
        <f>IF(preDEL!$AG12,IFERROR(0/0,""),preDEL!A12)</f>
        <v/>
      </c>
      <c r="B12" s="172" t="str">
        <f>IF(preDEL!$AG12,IFERROR(0/0,""),preDEL!B12)</f>
        <v/>
      </c>
      <c r="C12" s="173" t="str">
        <f>IF(preDEL!$AG12,IFERROR(0/0,""),preDEL!C12)</f>
        <v/>
      </c>
      <c r="D12" s="82" t="str">
        <f>IF(preDEL!$AG12,IFERROR(0/0,""),preDEL!D12)</f>
        <v/>
      </c>
      <c r="E12" s="82" t="str">
        <f>IF(preDEL!$AG12,IFERROR(0/0,""),preDEL!E12)</f>
        <v/>
      </c>
      <c r="F12" s="83" t="str">
        <f>IF(preDEL!$AG12,IFERROR(0/0,""),preDEL!F12)</f>
        <v/>
      </c>
      <c r="G12" s="83" t="str">
        <f>IF(preDEL!$AG12,IFERROR(0/0,""),preDEL!G12)</f>
        <v/>
      </c>
      <c r="H12" s="83" t="str">
        <f>IF(preDEL!$AG12,IFERROR(0/0,""),preDEL!H12)</f>
        <v/>
      </c>
      <c r="I12" s="82" t="str">
        <f>IF(preDEL!$AG12,IFERROR(0/0,""),preDEL!I12)</f>
        <v/>
      </c>
      <c r="J12" s="82" t="str">
        <f>IF(preDEL!$AG12,IFERROR(0/0,""),preDEL!J12)</f>
        <v/>
      </c>
      <c r="K12" s="82" t="str">
        <f>IF(preDEL!$AG12,IFERROR(0/0,""),preDEL!K12)</f>
        <v/>
      </c>
      <c r="L12" s="172" t="str">
        <f>IF(preDEL!$AG12,IFERROR(0/0,""),preDEL!L12)</f>
        <v/>
      </c>
      <c r="M12" s="173" t="str">
        <f>IF(preDEL!$AG12,IFERROR(0/0,""),preDEL!M12)</f>
        <v/>
      </c>
      <c r="N12" s="83" t="str">
        <f>IF(preDEL!$AG12,IFERROR(0/0,""),preDEL!N12)</f>
        <v/>
      </c>
      <c r="O12" s="83" t="str">
        <f>IF(preDEL!$AG12,IFERROR(0/0,""),preDEL!O12)</f>
        <v/>
      </c>
      <c r="P12" s="128" t="str">
        <f>IF(preDEL!$AG12,IFERROR(0/0,""),preDEL!P12)</f>
        <v/>
      </c>
      <c r="Q12" s="128" t="str">
        <f>IF(preDEL!$AG12,IFERROR(0/0,""),preDEL!Q12)</f>
        <v/>
      </c>
      <c r="R12" s="116" t="str">
        <f>IF(preDEL!$AG12,IFERROR(0/0,""),preDEL!R12)</f>
        <v/>
      </c>
      <c r="S12" s="116" t="str">
        <f>IF(preDEL!$AG12,IFERROR(0/0,""),preDEL!S12)</f>
        <v/>
      </c>
      <c r="T12" s="128" t="str">
        <f>IF(preDEL!$AG12,IFERROR(0/0,""),preDEL!T12)</f>
        <v/>
      </c>
      <c r="U12" s="83" t="str">
        <f>IF(preDEL!$AG12,IFERROR(0/0,""),preDEL!U12)</f>
        <v/>
      </c>
      <c r="V12" s="82" t="str">
        <f>IF(preDEL!$AG12,IFERROR(0/0,""),preDEL!V12)</f>
        <v/>
      </c>
      <c r="W12" s="83" t="str">
        <f>IF(preDEL!$AG12,IFERROR(0/0,""),preDEL!W12)</f>
        <v/>
      </c>
      <c r="X12" s="116" t="str">
        <f>IF(preDEL!$AG12,IFERROR(0/0,""),preDEL!X12)</f>
        <v/>
      </c>
      <c r="Y12" s="128" t="str">
        <f>IF(preDEL!$AG12,IFERROR(0/0,""),preDEL!Y12)</f>
        <v/>
      </c>
      <c r="Z12" s="82" t="str">
        <f>IF(preDEL!$AG12,IFERROR(0/0,""),preDEL!Z12)</f>
        <v/>
      </c>
      <c r="AA12" s="128" t="str">
        <f>IF(preDEL!$AG12,IFERROR(0/0,""),preDEL!AA12)</f>
        <v/>
      </c>
      <c r="AB12" s="128" t="str">
        <f>IF(preDEL!$AG12,IFERROR(0/0,""),preDEL!AB12)</f>
        <v/>
      </c>
      <c r="AC12" s="174" t="str">
        <f>IF(preDEL!$AG12,IFERROR(0/0,""),preDEL!AC12)</f>
        <v/>
      </c>
      <c r="AD12" s="116" t="str">
        <f>IF(preDEL!$AG12,IFERROR(0/0,""),preDEL!AD12)</f>
        <v/>
      </c>
      <c r="AE12" s="175" t="str">
        <f>IF(preDEL!$AG12,IFERROR(0/0,""),preDEL!AE12)</f>
        <v/>
      </c>
      <c r="AF12" s="128" t="str">
        <f>IF(preDEL!$AG12,IFERROR(0/0,""),preDEL!AF12)</f>
        <v/>
      </c>
      <c r="AG12" s="128" t="str">
        <f>IF(preDEL!$AG12,IFERROR(0/0,""),preDEL!AG12)</f>
        <v/>
      </c>
      <c r="AH12" s="116" t="str">
        <f>IF(preDEL!$AG12,IFERROR(0/0,""),preDEL!AH12)</f>
        <v/>
      </c>
      <c r="AI12" s="82" t="str">
        <f>IF(preDEL!$AG12,IFERROR(0/0,""),preDEL!AI12)</f>
        <v/>
      </c>
      <c r="AJ12" s="83" t="str">
        <f>IF(preDEL!$AG12,IFERROR(0/0,""),preDEL!AJ12)</f>
        <v/>
      </c>
      <c r="AK12" s="82" t="str">
        <f>IF(preDEL!$AG12,IFERROR(0/0,""),preDEL!AK12)</f>
        <v/>
      </c>
      <c r="AL12" s="83" t="str">
        <f>IF(preDEL!$AG12,IFERROR(0/0,""),preDEL!AL12)</f>
        <v/>
      </c>
      <c r="AM12" s="83" t="str">
        <f>IF(preDEL!$AG12,IFERROR(0/0,""),preDEL!AM12)</f>
        <v/>
      </c>
      <c r="AN12" s="83" t="str">
        <f>IF(preDEL!$AG12,IFERROR(0/0,""),preDEL!AN12)</f>
        <v/>
      </c>
      <c r="AO12" s="83" t="str">
        <f>IF(preDEL!$AG12,IFERROR(0/0,""),preDEL!AO12)</f>
        <v/>
      </c>
      <c r="AP12" s="83" t="str">
        <f>IF(preDEL!$AG12,IFERROR(0/0,""),preDEL!AP12)</f>
        <v/>
      </c>
      <c r="AQ12" s="83" t="str">
        <f>IF(preDEL!$AG12,IFERROR(0/0,""),preDEL!AQ12)</f>
        <v/>
      </c>
      <c r="AR12" s="83" t="str">
        <f>IF(preDEL!$AG12,IFERROR(0/0,""),preDEL!AR12)</f>
        <v/>
      </c>
      <c r="AS12" s="147"/>
    </row>
    <row r="13">
      <c r="A13" s="82" t="str">
        <f>IF(preDEL!$AG13,IFERROR(0/0,""),preDEL!A13)</f>
        <v/>
      </c>
      <c r="B13" s="172" t="str">
        <f>IF(preDEL!$AG13,IFERROR(0/0,""),preDEL!B13)</f>
        <v/>
      </c>
      <c r="C13" s="173" t="str">
        <f>IF(preDEL!$AG13,IFERROR(0/0,""),preDEL!C13)</f>
        <v/>
      </c>
      <c r="D13" s="82" t="str">
        <f>IF(preDEL!$AG13,IFERROR(0/0,""),preDEL!D13)</f>
        <v/>
      </c>
      <c r="E13" s="82" t="str">
        <f>IF(preDEL!$AG13,IFERROR(0/0,""),preDEL!E13)</f>
        <v/>
      </c>
      <c r="F13" s="83" t="str">
        <f>IF(preDEL!$AG13,IFERROR(0/0,""),preDEL!F13)</f>
        <v/>
      </c>
      <c r="G13" s="83" t="str">
        <f>IF(preDEL!$AG13,IFERROR(0/0,""),preDEL!G13)</f>
        <v/>
      </c>
      <c r="H13" s="83" t="str">
        <f>IF(preDEL!$AG13,IFERROR(0/0,""),preDEL!H13)</f>
        <v/>
      </c>
      <c r="I13" s="82" t="str">
        <f>IF(preDEL!$AG13,IFERROR(0/0,""),preDEL!I13)</f>
        <v/>
      </c>
      <c r="J13" s="82" t="str">
        <f>IF(preDEL!$AG13,IFERROR(0/0,""),preDEL!J13)</f>
        <v/>
      </c>
      <c r="K13" s="82" t="str">
        <f>IF(preDEL!$AG13,IFERROR(0/0,""),preDEL!K13)</f>
        <v/>
      </c>
      <c r="L13" s="172" t="str">
        <f>IF(preDEL!$AG13,IFERROR(0/0,""),preDEL!L13)</f>
        <v/>
      </c>
      <c r="M13" s="173" t="str">
        <f>IF(preDEL!$AG13,IFERROR(0/0,""),preDEL!M13)</f>
        <v/>
      </c>
      <c r="N13" s="83" t="str">
        <f>IF(preDEL!$AG13,IFERROR(0/0,""),preDEL!N13)</f>
        <v/>
      </c>
      <c r="O13" s="83" t="str">
        <f>IF(preDEL!$AG13,IFERROR(0/0,""),preDEL!O13)</f>
        <v/>
      </c>
      <c r="P13" s="128" t="str">
        <f>IF(preDEL!$AG13,IFERROR(0/0,""),preDEL!P13)</f>
        <v/>
      </c>
      <c r="Q13" s="128" t="str">
        <f>IF(preDEL!$AG13,IFERROR(0/0,""),preDEL!Q13)</f>
        <v/>
      </c>
      <c r="R13" s="116" t="str">
        <f>IF(preDEL!$AG13,IFERROR(0/0,""),preDEL!R13)</f>
        <v/>
      </c>
      <c r="S13" s="116" t="str">
        <f>IF(preDEL!$AG13,IFERROR(0/0,""),preDEL!S13)</f>
        <v/>
      </c>
      <c r="T13" s="128" t="str">
        <f>IF(preDEL!$AG13,IFERROR(0/0,""),preDEL!T13)</f>
        <v/>
      </c>
      <c r="U13" s="83" t="str">
        <f>IF(preDEL!$AG13,IFERROR(0/0,""),preDEL!U13)</f>
        <v/>
      </c>
      <c r="V13" s="82" t="str">
        <f>IF(preDEL!$AG13,IFERROR(0/0,""),preDEL!V13)</f>
        <v/>
      </c>
      <c r="W13" s="83" t="str">
        <f>IF(preDEL!$AG13,IFERROR(0/0,""),preDEL!W13)</f>
        <v/>
      </c>
      <c r="X13" s="116" t="str">
        <f>IF(preDEL!$AG13,IFERROR(0/0,""),preDEL!X13)</f>
        <v/>
      </c>
      <c r="Y13" s="128" t="str">
        <f>IF(preDEL!$AG13,IFERROR(0/0,""),preDEL!Y13)</f>
        <v/>
      </c>
      <c r="Z13" s="82" t="str">
        <f>IF(preDEL!$AG13,IFERROR(0/0,""),preDEL!Z13)</f>
        <v/>
      </c>
      <c r="AA13" s="128" t="str">
        <f>IF(preDEL!$AG13,IFERROR(0/0,""),preDEL!AA13)</f>
        <v/>
      </c>
      <c r="AB13" s="128" t="str">
        <f>IF(preDEL!$AG13,IFERROR(0/0,""),preDEL!AB13)</f>
        <v/>
      </c>
      <c r="AC13" s="174" t="str">
        <f>IF(preDEL!$AG13,IFERROR(0/0,""),preDEL!AC13)</f>
        <v/>
      </c>
      <c r="AD13" s="116" t="str">
        <f>IF(preDEL!$AG13,IFERROR(0/0,""),preDEL!AD13)</f>
        <v/>
      </c>
      <c r="AE13" s="175" t="str">
        <f>IF(preDEL!$AG13,IFERROR(0/0,""),preDEL!AE13)</f>
        <v/>
      </c>
      <c r="AF13" s="128" t="str">
        <f>IF(preDEL!$AG13,IFERROR(0/0,""),preDEL!AF13)</f>
        <v/>
      </c>
      <c r="AG13" s="128" t="str">
        <f>IF(preDEL!$AG13,IFERROR(0/0,""),preDEL!AG13)</f>
        <v/>
      </c>
      <c r="AH13" s="116" t="str">
        <f>IF(preDEL!$AG13,IFERROR(0/0,""),preDEL!AH13)</f>
        <v/>
      </c>
      <c r="AI13" s="82" t="str">
        <f>IF(preDEL!$AG13,IFERROR(0/0,""),preDEL!AI13)</f>
        <v/>
      </c>
      <c r="AJ13" s="83" t="str">
        <f>IF(preDEL!$AG13,IFERROR(0/0,""),preDEL!AJ13)</f>
        <v/>
      </c>
      <c r="AK13" s="82" t="str">
        <f>IF(preDEL!$AG13,IFERROR(0/0,""),preDEL!AK13)</f>
        <v/>
      </c>
      <c r="AL13" s="83" t="str">
        <f>IF(preDEL!$AG13,IFERROR(0/0,""),preDEL!AL13)</f>
        <v/>
      </c>
      <c r="AM13" s="83" t="str">
        <f>IF(preDEL!$AG13,IFERROR(0/0,""),preDEL!AM13)</f>
        <v/>
      </c>
      <c r="AN13" s="83" t="str">
        <f>IF(preDEL!$AG13,IFERROR(0/0,""),preDEL!AN13)</f>
        <v/>
      </c>
      <c r="AO13" s="83" t="str">
        <f>IF(preDEL!$AG13,IFERROR(0/0,""),preDEL!AO13)</f>
        <v/>
      </c>
      <c r="AP13" s="83" t="str">
        <f>IF(preDEL!$AG13,IFERROR(0/0,""),preDEL!AP13)</f>
        <v/>
      </c>
      <c r="AQ13" s="83" t="str">
        <f>IF(preDEL!$AG13,IFERROR(0/0,""),preDEL!AQ13)</f>
        <v/>
      </c>
      <c r="AR13" s="83" t="str">
        <f>IF(preDEL!$AG13,IFERROR(0/0,""),preDEL!AR13)</f>
        <v/>
      </c>
      <c r="AS13" s="147"/>
    </row>
    <row r="14">
      <c r="A14" s="82" t="str">
        <f>IF(preDEL!$AG14,IFERROR(0/0,""),preDEL!A14)</f>
        <v/>
      </c>
      <c r="B14" s="172" t="str">
        <f>IF(preDEL!$AG14,IFERROR(0/0,""),preDEL!B14)</f>
        <v/>
      </c>
      <c r="C14" s="173" t="str">
        <f>IF(preDEL!$AG14,IFERROR(0/0,""),preDEL!C14)</f>
        <v/>
      </c>
      <c r="D14" s="82" t="str">
        <f>IF(preDEL!$AG14,IFERROR(0/0,""),preDEL!D14)</f>
        <v/>
      </c>
      <c r="E14" s="82" t="str">
        <f>IF(preDEL!$AG14,IFERROR(0/0,""),preDEL!E14)</f>
        <v/>
      </c>
      <c r="F14" s="83" t="str">
        <f>IF(preDEL!$AG14,IFERROR(0/0,""),preDEL!F14)</f>
        <v/>
      </c>
      <c r="G14" s="83" t="str">
        <f>IF(preDEL!$AG14,IFERROR(0/0,""),preDEL!G14)</f>
        <v/>
      </c>
      <c r="H14" s="83" t="str">
        <f>IF(preDEL!$AG14,IFERROR(0/0,""),preDEL!H14)</f>
        <v/>
      </c>
      <c r="I14" s="82" t="str">
        <f>IF(preDEL!$AG14,IFERROR(0/0,""),preDEL!I14)</f>
        <v/>
      </c>
      <c r="J14" s="82" t="str">
        <f>IF(preDEL!$AG14,IFERROR(0/0,""),preDEL!J14)</f>
        <v/>
      </c>
      <c r="K14" s="82" t="str">
        <f>IF(preDEL!$AG14,IFERROR(0/0,""),preDEL!K14)</f>
        <v/>
      </c>
      <c r="L14" s="172" t="str">
        <f>IF(preDEL!$AG14,IFERROR(0/0,""),preDEL!L14)</f>
        <v/>
      </c>
      <c r="M14" s="173" t="str">
        <f>IF(preDEL!$AG14,IFERROR(0/0,""),preDEL!M14)</f>
        <v/>
      </c>
      <c r="N14" s="83" t="str">
        <f>IF(preDEL!$AG14,IFERROR(0/0,""),preDEL!N14)</f>
        <v/>
      </c>
      <c r="O14" s="83" t="str">
        <f>IF(preDEL!$AG14,IFERROR(0/0,""),preDEL!O14)</f>
        <v/>
      </c>
      <c r="P14" s="128" t="str">
        <f>IF(preDEL!$AG14,IFERROR(0/0,""),preDEL!P14)</f>
        <v/>
      </c>
      <c r="Q14" s="128" t="str">
        <f>IF(preDEL!$AG14,IFERROR(0/0,""),preDEL!Q14)</f>
        <v/>
      </c>
      <c r="R14" s="116" t="str">
        <f>IF(preDEL!$AG14,IFERROR(0/0,""),preDEL!R14)</f>
        <v/>
      </c>
      <c r="S14" s="116" t="str">
        <f>IF(preDEL!$AG14,IFERROR(0/0,""),preDEL!S14)</f>
        <v/>
      </c>
      <c r="T14" s="128" t="str">
        <f>IF(preDEL!$AG14,IFERROR(0/0,""),preDEL!T14)</f>
        <v/>
      </c>
      <c r="U14" s="83" t="str">
        <f>IF(preDEL!$AG14,IFERROR(0/0,""),preDEL!U14)</f>
        <v/>
      </c>
      <c r="V14" s="82" t="str">
        <f>IF(preDEL!$AG14,IFERROR(0/0,""),preDEL!V14)</f>
        <v/>
      </c>
      <c r="W14" s="83" t="str">
        <f>IF(preDEL!$AG14,IFERROR(0/0,""),preDEL!W14)</f>
        <v/>
      </c>
      <c r="X14" s="116" t="str">
        <f>IF(preDEL!$AG14,IFERROR(0/0,""),preDEL!X14)</f>
        <v/>
      </c>
      <c r="Y14" s="128" t="str">
        <f>IF(preDEL!$AG14,IFERROR(0/0,""),preDEL!Y14)</f>
        <v/>
      </c>
      <c r="Z14" s="82" t="str">
        <f>IF(preDEL!$AG14,IFERROR(0/0,""),preDEL!Z14)</f>
        <v/>
      </c>
      <c r="AA14" s="128" t="str">
        <f>IF(preDEL!$AG14,IFERROR(0/0,""),preDEL!AA14)</f>
        <v/>
      </c>
      <c r="AB14" s="128" t="str">
        <f>IF(preDEL!$AG14,IFERROR(0/0,""),preDEL!AB14)</f>
        <v/>
      </c>
      <c r="AC14" s="174" t="str">
        <f>IF(preDEL!$AG14,IFERROR(0/0,""),preDEL!AC14)</f>
        <v/>
      </c>
      <c r="AD14" s="116" t="str">
        <f>IF(preDEL!$AG14,IFERROR(0/0,""),preDEL!AD14)</f>
        <v/>
      </c>
      <c r="AE14" s="175" t="str">
        <f>IF(preDEL!$AG14,IFERROR(0/0,""),preDEL!AE14)</f>
        <v/>
      </c>
      <c r="AF14" s="128" t="str">
        <f>IF(preDEL!$AG14,IFERROR(0/0,""),preDEL!AF14)</f>
        <v/>
      </c>
      <c r="AG14" s="128" t="str">
        <f>IF(preDEL!$AG14,IFERROR(0/0,""),preDEL!AG14)</f>
        <v/>
      </c>
      <c r="AH14" s="116" t="str">
        <f>IF(preDEL!$AG14,IFERROR(0/0,""),preDEL!AH14)</f>
        <v/>
      </c>
      <c r="AI14" s="82" t="str">
        <f>IF(preDEL!$AG14,IFERROR(0/0,""),preDEL!AI14)</f>
        <v/>
      </c>
      <c r="AJ14" s="83" t="str">
        <f>IF(preDEL!$AG14,IFERROR(0/0,""),preDEL!AJ14)</f>
        <v/>
      </c>
      <c r="AK14" s="82" t="str">
        <f>IF(preDEL!$AG14,IFERROR(0/0,""),preDEL!AK14)</f>
        <v/>
      </c>
      <c r="AL14" s="83" t="str">
        <f>IF(preDEL!$AG14,IFERROR(0/0,""),preDEL!AL14)</f>
        <v/>
      </c>
      <c r="AM14" s="83" t="str">
        <f>IF(preDEL!$AG14,IFERROR(0/0,""),preDEL!AM14)</f>
        <v/>
      </c>
      <c r="AN14" s="83" t="str">
        <f>IF(preDEL!$AG14,IFERROR(0/0,""),preDEL!AN14)</f>
        <v/>
      </c>
      <c r="AO14" s="83" t="str">
        <f>IF(preDEL!$AG14,IFERROR(0/0,""),preDEL!AO14)</f>
        <v/>
      </c>
      <c r="AP14" s="83" t="str">
        <f>IF(preDEL!$AG14,IFERROR(0/0,""),preDEL!AP14)</f>
        <v/>
      </c>
      <c r="AQ14" s="83" t="str">
        <f>IF(preDEL!$AG14,IFERROR(0/0,""),preDEL!AQ14)</f>
        <v/>
      </c>
      <c r="AR14" s="83" t="str">
        <f>IF(preDEL!$AG14,IFERROR(0/0,""),preDEL!AR14)</f>
        <v/>
      </c>
      <c r="AS14" s="147"/>
    </row>
    <row r="15">
      <c r="A15" s="82" t="str">
        <f>IF(preDEL!$AG15,IFERROR(0/0,""),preDEL!A15)</f>
        <v>PA9617</v>
      </c>
      <c r="B15" s="172">
        <f>IF(preDEL!$AG15,IFERROR(0/0,""),preDEL!B15)</f>
        <v>44468</v>
      </c>
      <c r="C15" s="173">
        <f>IF(preDEL!$AG15,IFERROR(0/0,""),preDEL!C15)</f>
        <v>0.284849537</v>
      </c>
      <c r="D15" s="82" t="str">
        <f>IF(preDEL!$AG15,IFERROR(0/0,""),preDEL!D15)</f>
        <v/>
      </c>
      <c r="E15" s="82" t="str">
        <f>IF(preDEL!$AG15,IFERROR(0/0,""),preDEL!E15)</f>
        <v/>
      </c>
      <c r="F15" s="83" t="str">
        <f>IF(preDEL!$AG15,IFERROR(0/0,""),preDEL!F15)</f>
        <v/>
      </c>
      <c r="G15" s="83" t="str">
        <f>IF(preDEL!$AG15,IFERROR(0/0,""),preDEL!G15)</f>
        <v/>
      </c>
      <c r="H15" s="83" t="str">
        <f>IF(preDEL!$AG15,IFERROR(0/0,""),preDEL!H15)</f>
        <v/>
      </c>
      <c r="I15" s="82" t="str">
        <f>IF(preDEL!$AG15,IFERROR(0/0,""),preDEL!I15)</f>
        <v/>
      </c>
      <c r="J15" s="82" t="str">
        <f>IF(preDEL!$AG15,IFERROR(0/0,""),preDEL!J15)</f>
        <v/>
      </c>
      <c r="K15" s="82" t="str">
        <f>IF(preDEL!$AG15,IFERROR(0/0,""),preDEL!K15)</f>
        <v>Null</v>
      </c>
      <c r="L15" s="172">
        <f>IF(preDEL!$AG15,IFERROR(0/0,""),preDEL!L15)</f>
        <v>44868</v>
      </c>
      <c r="M15" s="173">
        <f>IF(preDEL!$AG15,IFERROR(0/0,""),preDEL!M15)</f>
        <v>0.5355208333</v>
      </c>
      <c r="N15" s="83" t="str">
        <f>IF(preDEL!$AG15,IFERROR(0/0,""),preDEL!N15)</f>
        <v/>
      </c>
      <c r="O15" s="83" t="str">
        <f>IF(preDEL!$AG15,IFERROR(0/0,""),preDEL!O15)</f>
        <v/>
      </c>
      <c r="P15" s="128" t="b">
        <f>IF(preDEL!$AG15,IFERROR(0/0,""),preDEL!P15)</f>
        <v>0</v>
      </c>
      <c r="Q15" s="128" t="str">
        <f>IF(preDEL!$AG15,IFERROR(0/0,""),preDEL!Q15)</f>
        <v>Collected</v>
      </c>
      <c r="R15" s="116" t="b">
        <f>IF(preDEL!$AG15,IFERROR(0/0,""),preDEL!R15)</f>
        <v>1</v>
      </c>
      <c r="S15" s="116">
        <f>IF(preDEL!$AG15,IFERROR(0/0,""),preDEL!S15)</f>
        <v>1</v>
      </c>
      <c r="T15" s="128">
        <f>IF(preDEL!$AG15,IFERROR(0/0,""),preDEL!T15)</f>
        <v>0</v>
      </c>
      <c r="U15" s="83" t="str">
        <f>IF(preDEL!$AG15,IFERROR(0/0,""),preDEL!U15)</f>
        <v/>
      </c>
      <c r="V15" s="82" t="str">
        <f>IF(preDEL!$AG15,IFERROR(0/0,""),preDEL!V15)</f>
        <v/>
      </c>
      <c r="W15" s="83" t="str">
        <f>IF(preDEL!$AG15,IFERROR(0/0,""),preDEL!W15)</f>
        <v/>
      </c>
      <c r="X15" s="116" t="b">
        <f>IF(preDEL!$AG15,IFERROR(0/0,""),preDEL!X15)</f>
        <v>0</v>
      </c>
      <c r="Y15" s="128" t="b">
        <f>IF(preDEL!$AG15,IFERROR(0/0,""),preDEL!Y15)</f>
        <v>0</v>
      </c>
      <c r="Z15" s="82" t="str">
        <f>IF(preDEL!$AG15,IFERROR(0/0,""),preDEL!Z15)</f>
        <v/>
      </c>
      <c r="AA15" s="128" t="b">
        <f>IF(preDEL!$AG15,IFERROR(0/0,""),preDEL!AA15)</f>
        <v>0</v>
      </c>
      <c r="AB15" s="128" t="b">
        <f>IF(preDEL!$AG15,IFERROR(0/0,""),preDEL!AB15)</f>
        <v>0</v>
      </c>
      <c r="AC15" s="174">
        <f>IF(preDEL!$AG15,IFERROR(0/0,""),preDEL!AC15)</f>
        <v>794</v>
      </c>
      <c r="AD15" s="116" t="b">
        <f>IF(preDEL!$AG15,IFERROR(0/0,""),preDEL!AD15)</f>
        <v>1</v>
      </c>
      <c r="AE15" s="175" t="str">
        <f>IF(preDEL!$AG15,IFERROR(0/0,""),preDEL!AE15)</f>
        <v/>
      </c>
      <c r="AF15" s="128" t="b">
        <f>IF(preDEL!$AG15,IFERROR(0/0,""),preDEL!AF15)</f>
        <v>0</v>
      </c>
      <c r="AG15" s="128" t="b">
        <f>IF(preDEL!$AG15,IFERROR(0/0,""),preDEL!AG15)</f>
        <v>0</v>
      </c>
      <c r="AH15" s="116" t="str">
        <f>IF(preDEL!$AG15,IFERROR(0/0,""),preDEL!AH15)</f>
        <v/>
      </c>
      <c r="AI15" s="82" t="str">
        <f>IF(preDEL!$AG15,IFERROR(0/0,""),preDEL!AI15)</f>
        <v/>
      </c>
      <c r="AJ15" s="83">
        <f>IF(preDEL!$AG15,IFERROR(0/0,""),preDEL!AJ15)</f>
        <v>2.2</v>
      </c>
      <c r="AK15" s="82" t="str">
        <f>IF(preDEL!$AG15,IFERROR(0/0,""),preDEL!AK15)</f>
        <v>Negative</v>
      </c>
      <c r="AL15" s="83" t="str">
        <f>IF(preDEL!$AG15,IFERROR(0/0,""),preDEL!AL15)</f>
        <v/>
      </c>
      <c r="AM15" s="83" t="str">
        <f>IF(preDEL!$AG15,IFERROR(0/0,""),preDEL!AM15)</f>
        <v>SpROSA145068</v>
      </c>
      <c r="AN15" s="83" t="str">
        <f>IF(preDEL!$AG15,IFERROR(0/0,""),preDEL!AN15)</f>
        <v>ROSA661034</v>
      </c>
      <c r="AO15" s="83" t="str">
        <f>IF(preDEL!$AG15,IFERROR(0/0,""),preDEL!AO15)</f>
        <v/>
      </c>
      <c r="AP15" s="83" t="str">
        <f>IF(preDEL!$AG15,IFERROR(0/0,""),preDEL!AP15)</f>
        <v/>
      </c>
      <c r="AQ15" s="83" t="str">
        <f>IF(preDEL!$AG15,IFERROR(0/0,""),preDEL!AQ15)</f>
        <v/>
      </c>
      <c r="AR15" s="83" t="str">
        <f>IF(preDEL!$AG15,IFERROR(0/0,""),preDEL!AR15)</f>
        <v/>
      </c>
      <c r="AS15" s="147"/>
    </row>
    <row r="16">
      <c r="A16" s="82" t="str">
        <f>IF(preDEL!$AG16,IFERROR(0/0,""),preDEL!A16)</f>
        <v>PA9484</v>
      </c>
      <c r="B16" s="172">
        <f>IF(preDEL!$AG16,IFERROR(0/0,""),preDEL!B16)</f>
        <v>44468</v>
      </c>
      <c r="C16" s="173">
        <f>IF(preDEL!$AG16,IFERROR(0/0,""),preDEL!C16)</f>
        <v>0.2896180556</v>
      </c>
      <c r="D16" s="82" t="str">
        <f>IF(preDEL!$AG16,IFERROR(0/0,""),preDEL!D16)</f>
        <v/>
      </c>
      <c r="E16" s="82" t="str">
        <f>IF(preDEL!$AG16,IFERROR(0/0,""),preDEL!E16)</f>
        <v/>
      </c>
      <c r="F16" s="83" t="str">
        <f>IF(preDEL!$AG16,IFERROR(0/0,""),preDEL!F16)</f>
        <v/>
      </c>
      <c r="G16" s="83" t="str">
        <f>IF(preDEL!$AG16,IFERROR(0/0,""),preDEL!G16)</f>
        <v/>
      </c>
      <c r="H16" s="83" t="str">
        <f>IF(preDEL!$AG16,IFERROR(0/0,""),preDEL!H16)</f>
        <v/>
      </c>
      <c r="I16" s="82" t="str">
        <f>IF(preDEL!$AG16,IFERROR(0/0,""),preDEL!I16)</f>
        <v/>
      </c>
      <c r="J16" s="82" t="str">
        <f>IF(preDEL!$AG16,IFERROR(0/0,""),preDEL!J16)</f>
        <v/>
      </c>
      <c r="K16" s="82" t="str">
        <f>IF(preDEL!$AG16,IFERROR(0/0,""),preDEL!K16)</f>
        <v>Null</v>
      </c>
      <c r="L16" s="172">
        <f>IF(preDEL!$AG16,IFERROR(0/0,""),preDEL!L16)</f>
        <v>44868</v>
      </c>
      <c r="M16" s="173">
        <f>IF(preDEL!$AG16,IFERROR(0/0,""),preDEL!M16)</f>
        <v>0.5355208333</v>
      </c>
      <c r="N16" s="83" t="str">
        <f>IF(preDEL!$AG16,IFERROR(0/0,""),preDEL!N16)</f>
        <v/>
      </c>
      <c r="O16" s="83" t="str">
        <f>IF(preDEL!$AG16,IFERROR(0/0,""),preDEL!O16)</f>
        <v/>
      </c>
      <c r="P16" s="128" t="b">
        <f>IF(preDEL!$AG16,IFERROR(0/0,""),preDEL!P16)</f>
        <v>0</v>
      </c>
      <c r="Q16" s="128" t="str">
        <f>IF(preDEL!$AG16,IFERROR(0/0,""),preDEL!Q16)</f>
        <v>Collected</v>
      </c>
      <c r="R16" s="116" t="b">
        <f>IF(preDEL!$AG16,IFERROR(0/0,""),preDEL!R16)</f>
        <v>1</v>
      </c>
      <c r="S16" s="116">
        <f>IF(preDEL!$AG16,IFERROR(0/0,""),preDEL!S16)</f>
        <v>1</v>
      </c>
      <c r="T16" s="128">
        <f>IF(preDEL!$AG16,IFERROR(0/0,""),preDEL!T16)</f>
        <v>0</v>
      </c>
      <c r="U16" s="83" t="str">
        <f>IF(preDEL!$AG16,IFERROR(0/0,""),preDEL!U16)</f>
        <v/>
      </c>
      <c r="V16" s="82" t="str">
        <f>IF(preDEL!$AG16,IFERROR(0/0,""),preDEL!V16)</f>
        <v/>
      </c>
      <c r="W16" s="83" t="str">
        <f>IF(preDEL!$AG16,IFERROR(0/0,""),preDEL!W16)</f>
        <v/>
      </c>
      <c r="X16" s="116" t="b">
        <f>IF(preDEL!$AG16,IFERROR(0/0,""),preDEL!X16)</f>
        <v>0</v>
      </c>
      <c r="Y16" s="128" t="b">
        <f>IF(preDEL!$AG16,IFERROR(0/0,""),preDEL!Y16)</f>
        <v>0</v>
      </c>
      <c r="Z16" s="82" t="str">
        <f>IF(preDEL!$AG16,IFERROR(0/0,""),preDEL!Z16)</f>
        <v/>
      </c>
      <c r="AA16" s="128" t="b">
        <f>IF(preDEL!$AG16,IFERROR(0/0,""),preDEL!AA16)</f>
        <v>0</v>
      </c>
      <c r="AB16" s="128" t="b">
        <f>IF(preDEL!$AG16,IFERROR(0/0,""),preDEL!AB16)</f>
        <v>0</v>
      </c>
      <c r="AC16" s="174">
        <f>IF(preDEL!$AG16,IFERROR(0/0,""),preDEL!AC16)</f>
        <v>793</v>
      </c>
      <c r="AD16" s="116" t="b">
        <f>IF(preDEL!$AG16,IFERROR(0/0,""),preDEL!AD16)</f>
        <v>1</v>
      </c>
      <c r="AE16" s="175" t="str">
        <f>IF(preDEL!$AG16,IFERROR(0/0,""),preDEL!AE16)</f>
        <v/>
      </c>
      <c r="AF16" s="128" t="b">
        <f>IF(preDEL!$AG16,IFERROR(0/0,""),preDEL!AF16)</f>
        <v>0</v>
      </c>
      <c r="AG16" s="128" t="b">
        <f>IF(preDEL!$AG16,IFERROR(0/0,""),preDEL!AG16)</f>
        <v>0</v>
      </c>
      <c r="AH16" s="116" t="str">
        <f>IF(preDEL!$AG16,IFERROR(0/0,""),preDEL!AH16)</f>
        <v/>
      </c>
      <c r="AI16" s="82" t="str">
        <f>IF(preDEL!$AG16,IFERROR(0/0,""),preDEL!AI16)</f>
        <v/>
      </c>
      <c r="AJ16" s="83">
        <f>IF(preDEL!$AG16,IFERROR(0/0,""),preDEL!AJ16)</f>
        <v>2.2</v>
      </c>
      <c r="AK16" s="82" t="str">
        <f>IF(preDEL!$AG16,IFERROR(0/0,""),preDEL!AK16)</f>
        <v>Negative</v>
      </c>
      <c r="AL16" s="83" t="str">
        <f>IF(preDEL!$AG16,IFERROR(0/0,""),preDEL!AL16)</f>
        <v/>
      </c>
      <c r="AM16" s="83" t="str">
        <f>IF(preDEL!$AG16,IFERROR(0/0,""),preDEL!AM16)</f>
        <v>SpROSA145068</v>
      </c>
      <c r="AN16" s="83" t="str">
        <f>IF(preDEL!$AG16,IFERROR(0/0,""),preDEL!AN16)</f>
        <v>ROSA750622</v>
      </c>
      <c r="AO16" s="83" t="str">
        <f>IF(preDEL!$AG16,IFERROR(0/0,""),preDEL!AO16)</f>
        <v/>
      </c>
      <c r="AP16" s="83" t="str">
        <f>IF(preDEL!$AG16,IFERROR(0/0,""),preDEL!AP16)</f>
        <v/>
      </c>
      <c r="AQ16" s="83" t="str">
        <f>IF(preDEL!$AG16,IFERROR(0/0,""),preDEL!AQ16)</f>
        <v/>
      </c>
      <c r="AR16" s="83" t="str">
        <f>IF(preDEL!$AG16,IFERROR(0/0,""),preDEL!AR16)</f>
        <v/>
      </c>
      <c r="AS16" s="147"/>
    </row>
    <row r="17">
      <c r="A17" s="82" t="str">
        <f>IF(preDEL!$AG17,IFERROR(0/0,""),preDEL!A17)</f>
        <v>PA9567</v>
      </c>
      <c r="B17" s="172">
        <f>IF(preDEL!$AG17,IFERROR(0/0,""),preDEL!B17)</f>
        <v>44468</v>
      </c>
      <c r="C17" s="173">
        <f>IF(preDEL!$AG17,IFERROR(0/0,""),preDEL!C17)</f>
        <v>0.3417939815</v>
      </c>
      <c r="D17" s="82" t="str">
        <f>IF(preDEL!$AG17,IFERROR(0/0,""),preDEL!D17)</f>
        <v/>
      </c>
      <c r="E17" s="82" t="str">
        <f>IF(preDEL!$AG17,IFERROR(0/0,""),preDEL!E17)</f>
        <v/>
      </c>
      <c r="F17" s="83" t="str">
        <f>IF(preDEL!$AG17,IFERROR(0/0,""),preDEL!F17)</f>
        <v/>
      </c>
      <c r="G17" s="83" t="str">
        <f>IF(preDEL!$AG17,IFERROR(0/0,""),preDEL!G17)</f>
        <v/>
      </c>
      <c r="H17" s="83" t="str">
        <f>IF(preDEL!$AG17,IFERROR(0/0,""),preDEL!H17)</f>
        <v/>
      </c>
      <c r="I17" s="82" t="str">
        <f>IF(preDEL!$AG17,IFERROR(0/0,""),preDEL!I17)</f>
        <v/>
      </c>
      <c r="J17" s="82" t="str">
        <f>IF(preDEL!$AG17,IFERROR(0/0,""),preDEL!J17)</f>
        <v/>
      </c>
      <c r="K17" s="82" t="str">
        <f>IF(preDEL!$AG17,IFERROR(0/0,""),preDEL!K17)</f>
        <v>Null</v>
      </c>
      <c r="L17" s="172">
        <f>IF(preDEL!$AG17,IFERROR(0/0,""),preDEL!L17)</f>
        <v>44868</v>
      </c>
      <c r="M17" s="173">
        <f>IF(preDEL!$AG17,IFERROR(0/0,""),preDEL!M17)</f>
        <v>0.5355208333</v>
      </c>
      <c r="N17" s="83" t="str">
        <f>IF(preDEL!$AG17,IFERROR(0/0,""),preDEL!N17)</f>
        <v/>
      </c>
      <c r="O17" s="83" t="str">
        <f>IF(preDEL!$AG17,IFERROR(0/0,""),preDEL!O17)</f>
        <v/>
      </c>
      <c r="P17" s="128" t="b">
        <f>IF(preDEL!$AG17,IFERROR(0/0,""),preDEL!P17)</f>
        <v>0</v>
      </c>
      <c r="Q17" s="128" t="str">
        <f>IF(preDEL!$AG17,IFERROR(0/0,""),preDEL!Q17)</f>
        <v>Collected</v>
      </c>
      <c r="R17" s="116" t="b">
        <f>IF(preDEL!$AG17,IFERROR(0/0,""),preDEL!R17)</f>
        <v>1</v>
      </c>
      <c r="S17" s="116">
        <f>IF(preDEL!$AG17,IFERROR(0/0,""),preDEL!S17)</f>
        <v>1</v>
      </c>
      <c r="T17" s="128">
        <f>IF(preDEL!$AG17,IFERROR(0/0,""),preDEL!T17)</f>
        <v>0</v>
      </c>
      <c r="U17" s="83" t="str">
        <f>IF(preDEL!$AG17,IFERROR(0/0,""),preDEL!U17)</f>
        <v/>
      </c>
      <c r="V17" s="82" t="str">
        <f>IF(preDEL!$AG17,IFERROR(0/0,""),preDEL!V17)</f>
        <v/>
      </c>
      <c r="W17" s="83" t="str">
        <f>IF(preDEL!$AG17,IFERROR(0/0,""),preDEL!W17)</f>
        <v/>
      </c>
      <c r="X17" s="116" t="b">
        <f>IF(preDEL!$AG17,IFERROR(0/0,""),preDEL!X17)</f>
        <v>0</v>
      </c>
      <c r="Y17" s="128" t="b">
        <f>IF(preDEL!$AG17,IFERROR(0/0,""),preDEL!Y17)</f>
        <v>0</v>
      </c>
      <c r="Z17" s="82" t="str">
        <f>IF(preDEL!$AG17,IFERROR(0/0,""),preDEL!Z17)</f>
        <v/>
      </c>
      <c r="AA17" s="128" t="b">
        <f>IF(preDEL!$AG17,IFERROR(0/0,""),preDEL!AA17)</f>
        <v>0</v>
      </c>
      <c r="AB17" s="128" t="b">
        <f>IF(preDEL!$AG17,IFERROR(0/0,""),preDEL!AB17)</f>
        <v>0</v>
      </c>
      <c r="AC17" s="174">
        <f>IF(preDEL!$AG17,IFERROR(0/0,""),preDEL!AC17)</f>
        <v>792</v>
      </c>
      <c r="AD17" s="116" t="b">
        <f>IF(preDEL!$AG17,IFERROR(0/0,""),preDEL!AD17)</f>
        <v>1</v>
      </c>
      <c r="AE17" s="175" t="str">
        <f>IF(preDEL!$AG17,IFERROR(0/0,""),preDEL!AE17)</f>
        <v/>
      </c>
      <c r="AF17" s="128" t="b">
        <f>IF(preDEL!$AG17,IFERROR(0/0,""),preDEL!AF17)</f>
        <v>0</v>
      </c>
      <c r="AG17" s="128" t="b">
        <f>IF(preDEL!$AG17,IFERROR(0/0,""),preDEL!AG17)</f>
        <v>0</v>
      </c>
      <c r="AH17" s="116" t="str">
        <f>IF(preDEL!$AG17,IFERROR(0/0,""),preDEL!AH17)</f>
        <v/>
      </c>
      <c r="AI17" s="82" t="str">
        <f>IF(preDEL!$AG17,IFERROR(0/0,""),preDEL!AI17)</f>
        <v/>
      </c>
      <c r="AJ17" s="83">
        <f>IF(preDEL!$AG17,IFERROR(0/0,""),preDEL!AJ17)</f>
        <v>2.2</v>
      </c>
      <c r="AK17" s="82" t="str">
        <f>IF(preDEL!$AG17,IFERROR(0/0,""),preDEL!AK17)</f>
        <v>Negative</v>
      </c>
      <c r="AL17" s="83" t="str">
        <f>IF(preDEL!$AG17,IFERROR(0/0,""),preDEL!AL17)</f>
        <v/>
      </c>
      <c r="AM17" s="83" t="str">
        <f>IF(preDEL!$AG17,IFERROR(0/0,""),preDEL!AM17)</f>
        <v>SpROSA145068</v>
      </c>
      <c r="AN17" s="83" t="str">
        <f>IF(preDEL!$AG17,IFERROR(0/0,""),preDEL!AN17)</f>
        <v>ROSA124991</v>
      </c>
      <c r="AO17" s="83" t="str">
        <f>IF(preDEL!$AG17,IFERROR(0/0,""),preDEL!AO17)</f>
        <v/>
      </c>
      <c r="AP17" s="83" t="str">
        <f>IF(preDEL!$AG17,IFERROR(0/0,""),preDEL!AP17)</f>
        <v/>
      </c>
      <c r="AQ17" s="83" t="str">
        <f>IF(preDEL!$AG17,IFERROR(0/0,""),preDEL!AQ17)</f>
        <v/>
      </c>
      <c r="AR17" s="83" t="str">
        <f>IF(preDEL!$AG17,IFERROR(0/0,""),preDEL!AR17)</f>
        <v/>
      </c>
      <c r="AS17" s="147"/>
    </row>
    <row r="18">
      <c r="A18" s="82" t="str">
        <f>IF(preDEL!$AG18,IFERROR(0/0,""),preDEL!A18)</f>
        <v/>
      </c>
      <c r="B18" s="172" t="str">
        <f>IF(preDEL!$AG18,IFERROR(0/0,""),preDEL!B18)</f>
        <v/>
      </c>
      <c r="C18" s="173" t="str">
        <f>IF(preDEL!$AG18,IFERROR(0/0,""),preDEL!C18)</f>
        <v/>
      </c>
      <c r="D18" s="82" t="str">
        <f>IF(preDEL!$AG18,IFERROR(0/0,""),preDEL!D18)</f>
        <v/>
      </c>
      <c r="E18" s="82" t="str">
        <f>IF(preDEL!$AG18,IFERROR(0/0,""),preDEL!E18)</f>
        <v/>
      </c>
      <c r="F18" s="83" t="str">
        <f>IF(preDEL!$AG18,IFERROR(0/0,""),preDEL!F18)</f>
        <v/>
      </c>
      <c r="G18" s="83" t="str">
        <f>IF(preDEL!$AG18,IFERROR(0/0,""),preDEL!G18)</f>
        <v/>
      </c>
      <c r="H18" s="83" t="str">
        <f>IF(preDEL!$AG18,IFERROR(0/0,""),preDEL!H18)</f>
        <v/>
      </c>
      <c r="I18" s="82" t="str">
        <f>IF(preDEL!$AG18,IFERROR(0/0,""),preDEL!I18)</f>
        <v/>
      </c>
      <c r="J18" s="82" t="str">
        <f>IF(preDEL!$AG18,IFERROR(0/0,""),preDEL!J18)</f>
        <v/>
      </c>
      <c r="K18" s="82" t="str">
        <f>IF(preDEL!$AG18,IFERROR(0/0,""),preDEL!K18)</f>
        <v/>
      </c>
      <c r="L18" s="172" t="str">
        <f>IF(preDEL!$AG18,IFERROR(0/0,""),preDEL!L18)</f>
        <v/>
      </c>
      <c r="M18" s="173" t="str">
        <f>IF(preDEL!$AG18,IFERROR(0/0,""),preDEL!M18)</f>
        <v/>
      </c>
      <c r="N18" s="83" t="str">
        <f>IF(preDEL!$AG18,IFERROR(0/0,""),preDEL!N18)</f>
        <v/>
      </c>
      <c r="O18" s="83" t="str">
        <f>IF(preDEL!$AG18,IFERROR(0/0,""),preDEL!O18)</f>
        <v/>
      </c>
      <c r="P18" s="128" t="str">
        <f>IF(preDEL!$AG18,IFERROR(0/0,""),preDEL!P18)</f>
        <v/>
      </c>
      <c r="Q18" s="128" t="str">
        <f>IF(preDEL!$AG18,IFERROR(0/0,""),preDEL!Q18)</f>
        <v/>
      </c>
      <c r="R18" s="116" t="str">
        <f>IF(preDEL!$AG18,IFERROR(0/0,""),preDEL!R18)</f>
        <v/>
      </c>
      <c r="S18" s="116" t="str">
        <f>IF(preDEL!$AG18,IFERROR(0/0,""),preDEL!S18)</f>
        <v/>
      </c>
      <c r="T18" s="128" t="str">
        <f>IF(preDEL!$AG18,IFERROR(0/0,""),preDEL!T18)</f>
        <v/>
      </c>
      <c r="U18" s="83" t="str">
        <f>IF(preDEL!$AG18,IFERROR(0/0,""),preDEL!U18)</f>
        <v/>
      </c>
      <c r="V18" s="82" t="str">
        <f>IF(preDEL!$AG18,IFERROR(0/0,""),preDEL!V18)</f>
        <v/>
      </c>
      <c r="W18" s="83" t="str">
        <f>IF(preDEL!$AG18,IFERROR(0/0,""),preDEL!W18)</f>
        <v/>
      </c>
      <c r="X18" s="116" t="str">
        <f>IF(preDEL!$AG18,IFERROR(0/0,""),preDEL!X18)</f>
        <v/>
      </c>
      <c r="Y18" s="128" t="str">
        <f>IF(preDEL!$AG18,IFERROR(0/0,""),preDEL!Y18)</f>
        <v/>
      </c>
      <c r="Z18" s="82" t="str">
        <f>IF(preDEL!$AG18,IFERROR(0/0,""),preDEL!Z18)</f>
        <v/>
      </c>
      <c r="AA18" s="128" t="str">
        <f>IF(preDEL!$AG18,IFERROR(0/0,""),preDEL!AA18)</f>
        <v/>
      </c>
      <c r="AB18" s="128" t="str">
        <f>IF(preDEL!$AG18,IFERROR(0/0,""),preDEL!AB18)</f>
        <v/>
      </c>
      <c r="AC18" s="174" t="str">
        <f>IF(preDEL!$AG18,IFERROR(0/0,""),preDEL!AC18)</f>
        <v/>
      </c>
      <c r="AD18" s="116" t="str">
        <f>IF(preDEL!$AG18,IFERROR(0/0,""),preDEL!AD18)</f>
        <v/>
      </c>
      <c r="AE18" s="175" t="str">
        <f>IF(preDEL!$AG18,IFERROR(0/0,""),preDEL!AE18)</f>
        <v/>
      </c>
      <c r="AF18" s="128" t="str">
        <f>IF(preDEL!$AG18,IFERROR(0/0,""),preDEL!AF18)</f>
        <v/>
      </c>
      <c r="AG18" s="128" t="str">
        <f>IF(preDEL!$AG18,IFERROR(0/0,""),preDEL!AG18)</f>
        <v/>
      </c>
      <c r="AH18" s="116" t="str">
        <f>IF(preDEL!$AG18,IFERROR(0/0,""),preDEL!AH18)</f>
        <v/>
      </c>
      <c r="AI18" s="82" t="str">
        <f>IF(preDEL!$AG18,IFERROR(0/0,""),preDEL!AI18)</f>
        <v/>
      </c>
      <c r="AJ18" s="83" t="str">
        <f>IF(preDEL!$AG18,IFERROR(0/0,""),preDEL!AJ18)</f>
        <v/>
      </c>
      <c r="AK18" s="82" t="str">
        <f>IF(preDEL!$AG18,IFERROR(0/0,""),preDEL!AK18)</f>
        <v/>
      </c>
      <c r="AL18" s="83" t="str">
        <f>IF(preDEL!$AG18,IFERROR(0/0,""),preDEL!AL18)</f>
        <v/>
      </c>
      <c r="AM18" s="83" t="str">
        <f>IF(preDEL!$AG18,IFERROR(0/0,""),preDEL!AM18)</f>
        <v/>
      </c>
      <c r="AN18" s="83" t="str">
        <f>IF(preDEL!$AG18,IFERROR(0/0,""),preDEL!AN18)</f>
        <v/>
      </c>
      <c r="AO18" s="83" t="str">
        <f>IF(preDEL!$AG18,IFERROR(0/0,""),preDEL!AO18)</f>
        <v/>
      </c>
      <c r="AP18" s="83" t="str">
        <f>IF(preDEL!$AG18,IFERROR(0/0,""),preDEL!AP18)</f>
        <v/>
      </c>
      <c r="AQ18" s="83" t="str">
        <f>IF(preDEL!$AG18,IFERROR(0/0,""),preDEL!AQ18)</f>
        <v/>
      </c>
      <c r="AR18" s="83" t="str">
        <f>IF(preDEL!$AG18,IFERROR(0/0,""),preDEL!AR18)</f>
        <v/>
      </c>
      <c r="AS18" s="147"/>
    </row>
    <row r="19">
      <c r="A19" s="82" t="str">
        <f>IF(preDEL!$AG19,IFERROR(0/0,""),preDEL!A19)</f>
        <v>PA9531</v>
      </c>
      <c r="B19" s="172">
        <f>IF(preDEL!$AG19,IFERROR(0/0,""),preDEL!B19)</f>
        <v>44468</v>
      </c>
      <c r="C19" s="173">
        <f>IF(preDEL!$AG19,IFERROR(0/0,""),preDEL!C19)</f>
        <v>0.3618287037</v>
      </c>
      <c r="D19" s="82" t="str">
        <f>IF(preDEL!$AG19,IFERROR(0/0,""),preDEL!D19)</f>
        <v/>
      </c>
      <c r="E19" s="82" t="str">
        <f>IF(preDEL!$AG19,IFERROR(0/0,""),preDEL!E19)</f>
        <v/>
      </c>
      <c r="F19" s="83" t="str">
        <f>IF(preDEL!$AG19,IFERROR(0/0,""),preDEL!F19)</f>
        <v/>
      </c>
      <c r="G19" s="83" t="str">
        <f>IF(preDEL!$AG19,IFERROR(0/0,""),preDEL!G19)</f>
        <v/>
      </c>
      <c r="H19" s="83" t="str">
        <f>IF(preDEL!$AG19,IFERROR(0/0,""),preDEL!H19)</f>
        <v/>
      </c>
      <c r="I19" s="82" t="str">
        <f>IF(preDEL!$AG19,IFERROR(0/0,""),preDEL!I19)</f>
        <v/>
      </c>
      <c r="J19" s="82" t="str">
        <f>IF(preDEL!$AG19,IFERROR(0/0,""),preDEL!J19)</f>
        <v/>
      </c>
      <c r="K19" s="82" t="str">
        <f>IF(preDEL!$AG19,IFERROR(0/0,""),preDEL!K19)</f>
        <v>Null</v>
      </c>
      <c r="L19" s="172">
        <f>IF(preDEL!$AG19,IFERROR(0/0,""),preDEL!L19)</f>
        <v>44868</v>
      </c>
      <c r="M19" s="173">
        <f>IF(preDEL!$AG19,IFERROR(0/0,""),preDEL!M19)</f>
        <v>0.5355208333</v>
      </c>
      <c r="N19" s="83" t="str">
        <f>IF(preDEL!$AG19,IFERROR(0/0,""),preDEL!N19)</f>
        <v/>
      </c>
      <c r="O19" s="83" t="str">
        <f>IF(preDEL!$AG19,IFERROR(0/0,""),preDEL!O19)</f>
        <v/>
      </c>
      <c r="P19" s="128" t="b">
        <f>IF(preDEL!$AG19,IFERROR(0/0,""),preDEL!P19)</f>
        <v>0</v>
      </c>
      <c r="Q19" s="128" t="str">
        <f>IF(preDEL!$AG19,IFERROR(0/0,""),preDEL!Q19)</f>
        <v>Collected</v>
      </c>
      <c r="R19" s="116" t="b">
        <f>IF(preDEL!$AG19,IFERROR(0/0,""),preDEL!R19)</f>
        <v>1</v>
      </c>
      <c r="S19" s="116">
        <f>IF(preDEL!$AG19,IFERROR(0/0,""),preDEL!S19)</f>
        <v>1</v>
      </c>
      <c r="T19" s="128">
        <f>IF(preDEL!$AG19,IFERROR(0/0,""),preDEL!T19)</f>
        <v>0</v>
      </c>
      <c r="U19" s="83" t="str">
        <f>IF(preDEL!$AG19,IFERROR(0/0,""),preDEL!U19)</f>
        <v/>
      </c>
      <c r="V19" s="82" t="str">
        <f>IF(preDEL!$AG19,IFERROR(0/0,""),preDEL!V19)</f>
        <v/>
      </c>
      <c r="W19" s="83" t="str">
        <f>IF(preDEL!$AG19,IFERROR(0/0,""),preDEL!W19)</f>
        <v/>
      </c>
      <c r="X19" s="116" t="b">
        <f>IF(preDEL!$AG19,IFERROR(0/0,""),preDEL!X19)</f>
        <v>0</v>
      </c>
      <c r="Y19" s="128" t="b">
        <f>IF(preDEL!$AG19,IFERROR(0/0,""),preDEL!Y19)</f>
        <v>0</v>
      </c>
      <c r="Z19" s="82" t="str">
        <f>IF(preDEL!$AG19,IFERROR(0/0,""),preDEL!Z19)</f>
        <v/>
      </c>
      <c r="AA19" s="128" t="b">
        <f>IF(preDEL!$AG19,IFERROR(0/0,""),preDEL!AA19)</f>
        <v>0</v>
      </c>
      <c r="AB19" s="128" t="b">
        <f>IF(preDEL!$AG19,IFERROR(0/0,""),preDEL!AB19)</f>
        <v>0</v>
      </c>
      <c r="AC19" s="174">
        <f>IF(preDEL!$AG19,IFERROR(0/0,""),preDEL!AC19)</f>
        <v>790</v>
      </c>
      <c r="AD19" s="116" t="b">
        <f>IF(preDEL!$AG19,IFERROR(0/0,""),preDEL!AD19)</f>
        <v>1</v>
      </c>
      <c r="AE19" s="175" t="str">
        <f>IF(preDEL!$AG19,IFERROR(0/0,""),preDEL!AE19)</f>
        <v/>
      </c>
      <c r="AF19" s="128" t="b">
        <f>IF(preDEL!$AG19,IFERROR(0/0,""),preDEL!AF19)</f>
        <v>0</v>
      </c>
      <c r="AG19" s="128" t="b">
        <f>IF(preDEL!$AG19,IFERROR(0/0,""),preDEL!AG19)</f>
        <v>0</v>
      </c>
      <c r="AH19" s="116" t="str">
        <f>IF(preDEL!$AG19,IFERROR(0/0,""),preDEL!AH19)</f>
        <v/>
      </c>
      <c r="AI19" s="82" t="str">
        <f>IF(preDEL!$AG19,IFERROR(0/0,""),preDEL!AI19)</f>
        <v/>
      </c>
      <c r="AJ19" s="83">
        <f>IF(preDEL!$AG19,IFERROR(0/0,""),preDEL!AJ19)</f>
        <v>2.2</v>
      </c>
      <c r="AK19" s="82" t="str">
        <f>IF(preDEL!$AG19,IFERROR(0/0,""),preDEL!AK19)</f>
        <v>Negative</v>
      </c>
      <c r="AL19" s="83" t="str">
        <f>IF(preDEL!$AG19,IFERROR(0/0,""),preDEL!AL19)</f>
        <v/>
      </c>
      <c r="AM19" s="83" t="str">
        <f>IF(preDEL!$AG19,IFERROR(0/0,""),preDEL!AM19)</f>
        <v>SpROSA145068</v>
      </c>
      <c r="AN19" s="83" t="str">
        <f>IF(preDEL!$AG19,IFERROR(0/0,""),preDEL!AN19)</f>
        <v>ROSA590735</v>
      </c>
      <c r="AO19" s="83" t="str">
        <f>IF(preDEL!$AG19,IFERROR(0/0,""),preDEL!AO19)</f>
        <v/>
      </c>
      <c r="AP19" s="83" t="str">
        <f>IF(preDEL!$AG19,IFERROR(0/0,""),preDEL!AP19)</f>
        <v/>
      </c>
      <c r="AQ19" s="83" t="str">
        <f>IF(preDEL!$AG19,IFERROR(0/0,""),preDEL!AQ19)</f>
        <v/>
      </c>
      <c r="AR19" s="83" t="str">
        <f>IF(preDEL!$AG19,IFERROR(0/0,""),preDEL!AR19)</f>
        <v/>
      </c>
      <c r="AS19" s="147"/>
    </row>
    <row r="20">
      <c r="A20" s="82" t="str">
        <f>IF(preDEL!$AG20,IFERROR(0/0,""),preDEL!A20)</f>
        <v>PA9528</v>
      </c>
      <c r="B20" s="172">
        <f>IF(preDEL!$AG20,IFERROR(0/0,""),preDEL!B20)</f>
        <v>44468</v>
      </c>
      <c r="C20" s="173">
        <f>IF(preDEL!$AG20,IFERROR(0/0,""),preDEL!C20)</f>
        <v>0.3951273148</v>
      </c>
      <c r="D20" s="82" t="str">
        <f>IF(preDEL!$AG20,IFERROR(0/0,""),preDEL!D20)</f>
        <v/>
      </c>
      <c r="E20" s="82" t="str">
        <f>IF(preDEL!$AG20,IFERROR(0/0,""),preDEL!E20)</f>
        <v/>
      </c>
      <c r="F20" s="83" t="str">
        <f>IF(preDEL!$AG20,IFERROR(0/0,""),preDEL!F20)</f>
        <v/>
      </c>
      <c r="G20" s="83" t="str">
        <f>IF(preDEL!$AG20,IFERROR(0/0,""),preDEL!G20)</f>
        <v/>
      </c>
      <c r="H20" s="83" t="str">
        <f>IF(preDEL!$AG20,IFERROR(0/0,""),preDEL!H20)</f>
        <v/>
      </c>
      <c r="I20" s="82" t="str">
        <f>IF(preDEL!$AG20,IFERROR(0/0,""),preDEL!I20)</f>
        <v/>
      </c>
      <c r="J20" s="82" t="str">
        <f>IF(preDEL!$AG20,IFERROR(0/0,""),preDEL!J20)</f>
        <v/>
      </c>
      <c r="K20" s="82" t="str">
        <f>IF(preDEL!$AG20,IFERROR(0/0,""),preDEL!K20)</f>
        <v>Null</v>
      </c>
      <c r="L20" s="172">
        <f>IF(preDEL!$AG20,IFERROR(0/0,""),preDEL!L20)</f>
        <v>44868</v>
      </c>
      <c r="M20" s="173">
        <f>IF(preDEL!$AG20,IFERROR(0/0,""),preDEL!M20)</f>
        <v>0.5355208333</v>
      </c>
      <c r="N20" s="83" t="str">
        <f>IF(preDEL!$AG20,IFERROR(0/0,""),preDEL!N20)</f>
        <v/>
      </c>
      <c r="O20" s="83" t="str">
        <f>IF(preDEL!$AG20,IFERROR(0/0,""),preDEL!O20)</f>
        <v/>
      </c>
      <c r="P20" s="128" t="b">
        <f>IF(preDEL!$AG20,IFERROR(0/0,""),preDEL!P20)</f>
        <v>0</v>
      </c>
      <c r="Q20" s="128" t="str">
        <f>IF(preDEL!$AG20,IFERROR(0/0,""),preDEL!Q20)</f>
        <v>Collected</v>
      </c>
      <c r="R20" s="116" t="b">
        <f>IF(preDEL!$AG20,IFERROR(0/0,""),preDEL!R20)</f>
        <v>1</v>
      </c>
      <c r="S20" s="116">
        <f>IF(preDEL!$AG20,IFERROR(0/0,""),preDEL!S20)</f>
        <v>1</v>
      </c>
      <c r="T20" s="128">
        <f>IF(preDEL!$AG20,IFERROR(0/0,""),preDEL!T20)</f>
        <v>0</v>
      </c>
      <c r="U20" s="83" t="str">
        <f>IF(preDEL!$AG20,IFERROR(0/0,""),preDEL!U20)</f>
        <v/>
      </c>
      <c r="V20" s="82" t="str">
        <f>IF(preDEL!$AG20,IFERROR(0/0,""),preDEL!V20)</f>
        <v/>
      </c>
      <c r="W20" s="83" t="str">
        <f>IF(preDEL!$AG20,IFERROR(0/0,""),preDEL!W20)</f>
        <v/>
      </c>
      <c r="X20" s="116" t="b">
        <f>IF(preDEL!$AG20,IFERROR(0/0,""),preDEL!X20)</f>
        <v>0</v>
      </c>
      <c r="Y20" s="128" t="b">
        <f>IF(preDEL!$AG20,IFERROR(0/0,""),preDEL!Y20)</f>
        <v>0</v>
      </c>
      <c r="Z20" s="82" t="str">
        <f>IF(preDEL!$AG20,IFERROR(0/0,""),preDEL!Z20)</f>
        <v/>
      </c>
      <c r="AA20" s="128" t="b">
        <f>IF(preDEL!$AG20,IFERROR(0/0,""),preDEL!AA20)</f>
        <v>0</v>
      </c>
      <c r="AB20" s="128" t="b">
        <f>IF(preDEL!$AG20,IFERROR(0/0,""),preDEL!AB20)</f>
        <v>0</v>
      </c>
      <c r="AC20" s="174">
        <f>IF(preDEL!$AG20,IFERROR(0/0,""),preDEL!AC20)</f>
        <v>789</v>
      </c>
      <c r="AD20" s="116" t="b">
        <f>IF(preDEL!$AG20,IFERROR(0/0,""),preDEL!AD20)</f>
        <v>1</v>
      </c>
      <c r="AE20" s="175" t="str">
        <f>IF(preDEL!$AG20,IFERROR(0/0,""),preDEL!AE20)</f>
        <v/>
      </c>
      <c r="AF20" s="128" t="b">
        <f>IF(preDEL!$AG20,IFERROR(0/0,""),preDEL!AF20)</f>
        <v>0</v>
      </c>
      <c r="AG20" s="128" t="b">
        <f>IF(preDEL!$AG20,IFERROR(0/0,""),preDEL!AG20)</f>
        <v>0</v>
      </c>
      <c r="AH20" s="116" t="str">
        <f>IF(preDEL!$AG20,IFERROR(0/0,""),preDEL!AH20)</f>
        <v/>
      </c>
      <c r="AI20" s="82">
        <f>IF(preDEL!$AG20,IFERROR(0/0,""),preDEL!AI20)</f>
        <v>6</v>
      </c>
      <c r="AJ20" s="83">
        <f>IF(preDEL!$AG20,IFERROR(0/0,""),preDEL!AJ20)</f>
        <v>2.2</v>
      </c>
      <c r="AK20" s="82" t="str">
        <f>IF(preDEL!$AG20,IFERROR(0/0,""),preDEL!AK20)</f>
        <v>Negative</v>
      </c>
      <c r="AL20" s="83" t="str">
        <f>IF(preDEL!$AG20,IFERROR(0/0,""),preDEL!AL20)</f>
        <v/>
      </c>
      <c r="AM20" s="83" t="str">
        <f>IF(preDEL!$AG20,IFERROR(0/0,""),preDEL!AM20)</f>
        <v>SpROSA145068</v>
      </c>
      <c r="AN20" s="83" t="str">
        <f>IF(preDEL!$AG20,IFERROR(0/0,""),preDEL!AN20)</f>
        <v>ROSA136445</v>
      </c>
      <c r="AO20" s="83" t="str">
        <f>IF(preDEL!$AG20,IFERROR(0/0,""),preDEL!AO20)</f>
        <v/>
      </c>
      <c r="AP20" s="83" t="str">
        <f>IF(preDEL!$AG20,IFERROR(0/0,""),preDEL!AP20)</f>
        <v/>
      </c>
      <c r="AQ20" s="83" t="str">
        <f>IF(preDEL!$AG20,IFERROR(0/0,""),preDEL!AQ20)</f>
        <v/>
      </c>
      <c r="AR20" s="83" t="str">
        <f>IF(preDEL!$AG20,IFERROR(0/0,""),preDEL!AR20)</f>
        <v/>
      </c>
      <c r="AS20" s="147"/>
    </row>
    <row r="21">
      <c r="A21" s="82" t="str">
        <f>IF(preDEL!$AG21,IFERROR(0/0,""),preDEL!A21)</f>
        <v>PA9499</v>
      </c>
      <c r="B21" s="172">
        <f>IF(preDEL!$AG21,IFERROR(0/0,""),preDEL!B21)</f>
        <v>44469</v>
      </c>
      <c r="C21" s="173">
        <f>IF(preDEL!$AG21,IFERROR(0/0,""),preDEL!C21)</f>
        <v>0.2461226852</v>
      </c>
      <c r="D21" s="82" t="str">
        <f>IF(preDEL!$AG21,IFERROR(0/0,""),preDEL!D21)</f>
        <v/>
      </c>
      <c r="E21" s="82" t="str">
        <f>IF(preDEL!$AG21,IFERROR(0/0,""),preDEL!E21)</f>
        <v/>
      </c>
      <c r="F21" s="83" t="str">
        <f>IF(preDEL!$AG21,IFERROR(0/0,""),preDEL!F21)</f>
        <v/>
      </c>
      <c r="G21" s="83" t="str">
        <f>IF(preDEL!$AG21,IFERROR(0/0,""),preDEL!G21)</f>
        <v/>
      </c>
      <c r="H21" s="83" t="str">
        <f>IF(preDEL!$AG21,IFERROR(0/0,""),preDEL!H21)</f>
        <v/>
      </c>
      <c r="I21" s="82" t="str">
        <f>IF(preDEL!$AG21,IFERROR(0/0,""),preDEL!I21)</f>
        <v/>
      </c>
      <c r="J21" s="82" t="str">
        <f>IF(preDEL!$AG21,IFERROR(0/0,""),preDEL!J21)</f>
        <v/>
      </c>
      <c r="K21" s="82" t="str">
        <f>IF(preDEL!$AG21,IFERROR(0/0,""),preDEL!K21)</f>
        <v>Null</v>
      </c>
      <c r="L21" s="172">
        <f>IF(preDEL!$AG21,IFERROR(0/0,""),preDEL!L21)</f>
        <v>44868</v>
      </c>
      <c r="M21" s="173">
        <f>IF(preDEL!$AG21,IFERROR(0/0,""),preDEL!M21)</f>
        <v>0.5355208333</v>
      </c>
      <c r="N21" s="83" t="str">
        <f>IF(preDEL!$AG21,IFERROR(0/0,""),preDEL!N21)</f>
        <v/>
      </c>
      <c r="O21" s="83" t="str">
        <f>IF(preDEL!$AG21,IFERROR(0/0,""),preDEL!O21)</f>
        <v/>
      </c>
      <c r="P21" s="128" t="b">
        <f>IF(preDEL!$AG21,IFERROR(0/0,""),preDEL!P21)</f>
        <v>0</v>
      </c>
      <c r="Q21" s="128" t="str">
        <f>IF(preDEL!$AG21,IFERROR(0/0,""),preDEL!Q21)</f>
        <v>Collected</v>
      </c>
      <c r="R21" s="116" t="b">
        <f>IF(preDEL!$AG21,IFERROR(0/0,""),preDEL!R21)</f>
        <v>1</v>
      </c>
      <c r="S21" s="116">
        <f>IF(preDEL!$AG21,IFERROR(0/0,""),preDEL!S21)</f>
        <v>1</v>
      </c>
      <c r="T21" s="128">
        <f>IF(preDEL!$AG21,IFERROR(0/0,""),preDEL!T21)</f>
        <v>0</v>
      </c>
      <c r="U21" s="83" t="str">
        <f>IF(preDEL!$AG21,IFERROR(0/0,""),preDEL!U21)</f>
        <v/>
      </c>
      <c r="V21" s="82" t="str">
        <f>IF(preDEL!$AG21,IFERROR(0/0,""),preDEL!V21)</f>
        <v/>
      </c>
      <c r="W21" s="83" t="str">
        <f>IF(preDEL!$AG21,IFERROR(0/0,""),preDEL!W21)</f>
        <v/>
      </c>
      <c r="X21" s="116" t="b">
        <f>IF(preDEL!$AG21,IFERROR(0/0,""),preDEL!X21)</f>
        <v>0</v>
      </c>
      <c r="Y21" s="128" t="b">
        <f>IF(preDEL!$AG21,IFERROR(0/0,""),preDEL!Y21)</f>
        <v>0</v>
      </c>
      <c r="Z21" s="82" t="str">
        <f>IF(preDEL!$AG21,IFERROR(0/0,""),preDEL!Z21)</f>
        <v/>
      </c>
      <c r="AA21" s="128" t="b">
        <f>IF(preDEL!$AG21,IFERROR(0/0,""),preDEL!AA21)</f>
        <v>0</v>
      </c>
      <c r="AB21" s="128" t="b">
        <f>IF(preDEL!$AG21,IFERROR(0/0,""),preDEL!AB21)</f>
        <v>0</v>
      </c>
      <c r="AC21" s="174">
        <f>IF(preDEL!$AG21,IFERROR(0/0,""),preDEL!AC21)</f>
        <v>788</v>
      </c>
      <c r="AD21" s="116" t="b">
        <f>IF(preDEL!$AG21,IFERROR(0/0,""),preDEL!AD21)</f>
        <v>1</v>
      </c>
      <c r="AE21" s="175" t="str">
        <f>IF(preDEL!$AG21,IFERROR(0/0,""),preDEL!AE21)</f>
        <v/>
      </c>
      <c r="AF21" s="128" t="b">
        <f>IF(preDEL!$AG21,IFERROR(0/0,""),preDEL!AF21)</f>
        <v>0</v>
      </c>
      <c r="AG21" s="128" t="b">
        <f>IF(preDEL!$AG21,IFERROR(0/0,""),preDEL!AG21)</f>
        <v>0</v>
      </c>
      <c r="AH21" s="116" t="str">
        <f>IF(preDEL!$AG21,IFERROR(0/0,""),preDEL!AH21)</f>
        <v/>
      </c>
      <c r="AI21" s="82" t="str">
        <f>IF(preDEL!$AG21,IFERROR(0/0,""),preDEL!AI21)</f>
        <v/>
      </c>
      <c r="AJ21" s="83">
        <f>IF(preDEL!$AG21,IFERROR(0/0,""),preDEL!AJ21)</f>
        <v>2.2</v>
      </c>
      <c r="AK21" s="82" t="str">
        <f>IF(preDEL!$AG21,IFERROR(0/0,""),preDEL!AK21)</f>
        <v>Negative</v>
      </c>
      <c r="AL21" s="83" t="str">
        <f>IF(preDEL!$AG21,IFERROR(0/0,""),preDEL!AL21)</f>
        <v/>
      </c>
      <c r="AM21" s="83" t="str">
        <f>IF(preDEL!$AG21,IFERROR(0/0,""),preDEL!AM21)</f>
        <v>SpROSA145068</v>
      </c>
      <c r="AN21" s="83" t="str">
        <f>IF(preDEL!$AG21,IFERROR(0/0,""),preDEL!AN21)</f>
        <v>ROSA532925</v>
      </c>
      <c r="AO21" s="83" t="str">
        <f>IF(preDEL!$AG21,IFERROR(0/0,""),preDEL!AO21)</f>
        <v/>
      </c>
      <c r="AP21" s="83" t="str">
        <f>IF(preDEL!$AG21,IFERROR(0/0,""),preDEL!AP21)</f>
        <v/>
      </c>
      <c r="AQ21" s="83" t="str">
        <f>IF(preDEL!$AG21,IFERROR(0/0,""),preDEL!AQ21)</f>
        <v/>
      </c>
      <c r="AR21" s="83" t="str">
        <f>IF(preDEL!$AG21,IFERROR(0/0,""),preDEL!AR21)</f>
        <v/>
      </c>
      <c r="AS21" s="147"/>
    </row>
    <row r="22">
      <c r="A22" s="82" t="str">
        <f>IF(preDEL!$AG22,IFERROR(0/0,""),preDEL!A22)</f>
        <v>PA9438</v>
      </c>
      <c r="B22" s="172">
        <f>IF(preDEL!$AG22,IFERROR(0/0,""),preDEL!B22)</f>
        <v>44469</v>
      </c>
      <c r="C22" s="173">
        <f>IF(preDEL!$AG22,IFERROR(0/0,""),preDEL!C22)</f>
        <v>0.275474537</v>
      </c>
      <c r="D22" s="82" t="str">
        <f>IF(preDEL!$AG22,IFERROR(0/0,""),preDEL!D22)</f>
        <v/>
      </c>
      <c r="E22" s="82" t="str">
        <f>IF(preDEL!$AG22,IFERROR(0/0,""),preDEL!E22)</f>
        <v/>
      </c>
      <c r="F22" s="83" t="str">
        <f>IF(preDEL!$AG22,IFERROR(0/0,""),preDEL!F22)</f>
        <v/>
      </c>
      <c r="G22" s="83" t="str">
        <f>IF(preDEL!$AG22,IFERROR(0/0,""),preDEL!G22)</f>
        <v/>
      </c>
      <c r="H22" s="83" t="str">
        <f>IF(preDEL!$AG22,IFERROR(0/0,""),preDEL!H22)</f>
        <v/>
      </c>
      <c r="I22" s="82" t="str">
        <f>IF(preDEL!$AG22,IFERROR(0/0,""),preDEL!I22)</f>
        <v/>
      </c>
      <c r="J22" s="82" t="str">
        <f>IF(preDEL!$AG22,IFERROR(0/0,""),preDEL!J22)</f>
        <v/>
      </c>
      <c r="K22" s="82" t="str">
        <f>IF(preDEL!$AG22,IFERROR(0/0,""),preDEL!K22)</f>
        <v>Null</v>
      </c>
      <c r="L22" s="172">
        <f>IF(preDEL!$AG22,IFERROR(0/0,""),preDEL!L22)</f>
        <v>44868</v>
      </c>
      <c r="M22" s="173">
        <f>IF(preDEL!$AG22,IFERROR(0/0,""),preDEL!M22)</f>
        <v>0.5355208333</v>
      </c>
      <c r="N22" s="83" t="str">
        <f>IF(preDEL!$AG22,IFERROR(0/0,""),preDEL!N22)</f>
        <v/>
      </c>
      <c r="O22" s="83" t="str">
        <f>IF(preDEL!$AG22,IFERROR(0/0,""),preDEL!O22)</f>
        <v/>
      </c>
      <c r="P22" s="128" t="b">
        <f>IF(preDEL!$AG22,IFERROR(0/0,""),preDEL!P22)</f>
        <v>0</v>
      </c>
      <c r="Q22" s="128" t="str">
        <f>IF(preDEL!$AG22,IFERROR(0/0,""),preDEL!Q22)</f>
        <v>Collected</v>
      </c>
      <c r="R22" s="116" t="b">
        <f>IF(preDEL!$AG22,IFERROR(0/0,""),preDEL!R22)</f>
        <v>1</v>
      </c>
      <c r="S22" s="116">
        <f>IF(preDEL!$AG22,IFERROR(0/0,""),preDEL!S22)</f>
        <v>1</v>
      </c>
      <c r="T22" s="128">
        <f>IF(preDEL!$AG22,IFERROR(0/0,""),preDEL!T22)</f>
        <v>0</v>
      </c>
      <c r="U22" s="83" t="str">
        <f>IF(preDEL!$AG22,IFERROR(0/0,""),preDEL!U22)</f>
        <v/>
      </c>
      <c r="V22" s="82" t="str">
        <f>IF(preDEL!$AG22,IFERROR(0/0,""),preDEL!V22)</f>
        <v/>
      </c>
      <c r="W22" s="83" t="str">
        <f>IF(preDEL!$AG22,IFERROR(0/0,""),preDEL!W22)</f>
        <v/>
      </c>
      <c r="X22" s="116" t="b">
        <f>IF(preDEL!$AG22,IFERROR(0/0,""),preDEL!X22)</f>
        <v>0</v>
      </c>
      <c r="Y22" s="128" t="b">
        <f>IF(preDEL!$AG22,IFERROR(0/0,""),preDEL!Y22)</f>
        <v>0</v>
      </c>
      <c r="Z22" s="82" t="str">
        <f>IF(preDEL!$AG22,IFERROR(0/0,""),preDEL!Z22)</f>
        <v/>
      </c>
      <c r="AA22" s="128" t="b">
        <f>IF(preDEL!$AG22,IFERROR(0/0,""),preDEL!AA22)</f>
        <v>0</v>
      </c>
      <c r="AB22" s="128" t="b">
        <f>IF(preDEL!$AG22,IFERROR(0/0,""),preDEL!AB22)</f>
        <v>0</v>
      </c>
      <c r="AC22" s="174">
        <f>IF(preDEL!$AG22,IFERROR(0/0,""),preDEL!AC22)</f>
        <v>787</v>
      </c>
      <c r="AD22" s="116" t="b">
        <f>IF(preDEL!$AG22,IFERROR(0/0,""),preDEL!AD22)</f>
        <v>1</v>
      </c>
      <c r="AE22" s="175" t="str">
        <f>IF(preDEL!$AG22,IFERROR(0/0,""),preDEL!AE22)</f>
        <v/>
      </c>
      <c r="AF22" s="128" t="b">
        <f>IF(preDEL!$AG22,IFERROR(0/0,""),preDEL!AF22)</f>
        <v>0</v>
      </c>
      <c r="AG22" s="128" t="b">
        <f>IF(preDEL!$AG22,IFERROR(0/0,""),preDEL!AG22)</f>
        <v>0</v>
      </c>
      <c r="AH22" s="116" t="str">
        <f>IF(preDEL!$AG22,IFERROR(0/0,""),preDEL!AH22)</f>
        <v/>
      </c>
      <c r="AI22" s="82" t="str">
        <f>IF(preDEL!$AG22,IFERROR(0/0,""),preDEL!AI22)</f>
        <v/>
      </c>
      <c r="AJ22" s="83">
        <f>IF(preDEL!$AG22,IFERROR(0/0,""),preDEL!AJ22)</f>
        <v>2.2</v>
      </c>
      <c r="AK22" s="82" t="str">
        <f>IF(preDEL!$AG22,IFERROR(0/0,""),preDEL!AK22)</f>
        <v>Negative</v>
      </c>
      <c r="AL22" s="83" t="str">
        <f>IF(preDEL!$AG22,IFERROR(0/0,""),preDEL!AL22)</f>
        <v/>
      </c>
      <c r="AM22" s="83" t="str">
        <f>IF(preDEL!$AG22,IFERROR(0/0,""),preDEL!AM22)</f>
        <v>SpROSA145068</v>
      </c>
      <c r="AN22" s="83" t="str">
        <f>IF(preDEL!$AG22,IFERROR(0/0,""),preDEL!AN22)</f>
        <v>ROSA624972</v>
      </c>
      <c r="AO22" s="83" t="str">
        <f>IF(preDEL!$AG22,IFERROR(0/0,""),preDEL!AO22)</f>
        <v/>
      </c>
      <c r="AP22" s="83" t="str">
        <f>IF(preDEL!$AG22,IFERROR(0/0,""),preDEL!AP22)</f>
        <v/>
      </c>
      <c r="AQ22" s="83" t="str">
        <f>IF(preDEL!$AG22,IFERROR(0/0,""),preDEL!AQ22)</f>
        <v/>
      </c>
      <c r="AR22" s="83" t="str">
        <f>IF(preDEL!$AG22,IFERROR(0/0,""),preDEL!AR22)</f>
        <v/>
      </c>
      <c r="AS22" s="147"/>
    </row>
    <row r="23">
      <c r="A23" s="82" t="str">
        <f>IF(preDEL!$AG23,IFERROR(0/0,""),preDEL!A23)</f>
        <v>PA9582</v>
      </c>
      <c r="B23" s="172">
        <f>IF(preDEL!$AG23,IFERROR(0/0,""),preDEL!B23)</f>
        <v>44469</v>
      </c>
      <c r="C23" s="173">
        <f>IF(preDEL!$AG23,IFERROR(0/0,""),preDEL!C23)</f>
        <v>0.3145138889</v>
      </c>
      <c r="D23" s="82" t="str">
        <f>IF(preDEL!$AG23,IFERROR(0/0,""),preDEL!D23)</f>
        <v/>
      </c>
      <c r="E23" s="82" t="str">
        <f>IF(preDEL!$AG23,IFERROR(0/0,""),preDEL!E23)</f>
        <v/>
      </c>
      <c r="F23" s="83" t="str">
        <f>IF(preDEL!$AG23,IFERROR(0/0,""),preDEL!F23)</f>
        <v/>
      </c>
      <c r="G23" s="83" t="str">
        <f>IF(preDEL!$AG23,IFERROR(0/0,""),preDEL!G23)</f>
        <v/>
      </c>
      <c r="H23" s="83" t="str">
        <f>IF(preDEL!$AG23,IFERROR(0/0,""),preDEL!H23)</f>
        <v/>
      </c>
      <c r="I23" s="82" t="str">
        <f>IF(preDEL!$AG23,IFERROR(0/0,""),preDEL!I23)</f>
        <v/>
      </c>
      <c r="J23" s="82" t="str">
        <f>IF(preDEL!$AG23,IFERROR(0/0,""),preDEL!J23)</f>
        <v/>
      </c>
      <c r="K23" s="82" t="str">
        <f>IF(preDEL!$AG23,IFERROR(0/0,""),preDEL!K23)</f>
        <v>Null</v>
      </c>
      <c r="L23" s="172">
        <f>IF(preDEL!$AG23,IFERROR(0/0,""),preDEL!L23)</f>
        <v>44868</v>
      </c>
      <c r="M23" s="173">
        <f>IF(preDEL!$AG23,IFERROR(0/0,""),preDEL!M23)</f>
        <v>0.5355208333</v>
      </c>
      <c r="N23" s="83" t="str">
        <f>IF(preDEL!$AG23,IFERROR(0/0,""),preDEL!N23)</f>
        <v/>
      </c>
      <c r="O23" s="83" t="str">
        <f>IF(preDEL!$AG23,IFERROR(0/0,""),preDEL!O23)</f>
        <v/>
      </c>
      <c r="P23" s="128" t="b">
        <f>IF(preDEL!$AG23,IFERROR(0/0,""),preDEL!P23)</f>
        <v>0</v>
      </c>
      <c r="Q23" s="128" t="str">
        <f>IF(preDEL!$AG23,IFERROR(0/0,""),preDEL!Q23)</f>
        <v>Collected</v>
      </c>
      <c r="R23" s="116" t="b">
        <f>IF(preDEL!$AG23,IFERROR(0/0,""),preDEL!R23)</f>
        <v>1</v>
      </c>
      <c r="S23" s="116">
        <f>IF(preDEL!$AG23,IFERROR(0/0,""),preDEL!S23)</f>
        <v>1</v>
      </c>
      <c r="T23" s="128">
        <f>IF(preDEL!$AG23,IFERROR(0/0,""),preDEL!T23)</f>
        <v>0</v>
      </c>
      <c r="U23" s="83" t="str">
        <f>IF(preDEL!$AG23,IFERROR(0/0,""),preDEL!U23)</f>
        <v/>
      </c>
      <c r="V23" s="82" t="str">
        <f>IF(preDEL!$AG23,IFERROR(0/0,""),preDEL!V23)</f>
        <v/>
      </c>
      <c r="W23" s="83" t="str">
        <f>IF(preDEL!$AG23,IFERROR(0/0,""),preDEL!W23)</f>
        <v/>
      </c>
      <c r="X23" s="116" t="b">
        <f>IF(preDEL!$AG23,IFERROR(0/0,""),preDEL!X23)</f>
        <v>0</v>
      </c>
      <c r="Y23" s="128" t="b">
        <f>IF(preDEL!$AG23,IFERROR(0/0,""),preDEL!Y23)</f>
        <v>0</v>
      </c>
      <c r="Z23" s="82" t="str">
        <f>IF(preDEL!$AG23,IFERROR(0/0,""),preDEL!Z23)</f>
        <v/>
      </c>
      <c r="AA23" s="128" t="b">
        <f>IF(preDEL!$AG23,IFERROR(0/0,""),preDEL!AA23)</f>
        <v>0</v>
      </c>
      <c r="AB23" s="128" t="b">
        <f>IF(preDEL!$AG23,IFERROR(0/0,""),preDEL!AB23)</f>
        <v>0</v>
      </c>
      <c r="AC23" s="174">
        <f>IF(preDEL!$AG23,IFERROR(0/0,""),preDEL!AC23)</f>
        <v>786</v>
      </c>
      <c r="AD23" s="116" t="b">
        <f>IF(preDEL!$AG23,IFERROR(0/0,""),preDEL!AD23)</f>
        <v>1</v>
      </c>
      <c r="AE23" s="175" t="str">
        <f>IF(preDEL!$AG23,IFERROR(0/0,""),preDEL!AE23)</f>
        <v/>
      </c>
      <c r="AF23" s="128" t="b">
        <f>IF(preDEL!$AG23,IFERROR(0/0,""),preDEL!AF23)</f>
        <v>0</v>
      </c>
      <c r="AG23" s="128" t="b">
        <f>IF(preDEL!$AG23,IFERROR(0/0,""),preDEL!AG23)</f>
        <v>0</v>
      </c>
      <c r="AH23" s="116" t="str">
        <f>IF(preDEL!$AG23,IFERROR(0/0,""),preDEL!AH23)</f>
        <v/>
      </c>
      <c r="AI23" s="82" t="str">
        <f>IF(preDEL!$AG23,IFERROR(0/0,""),preDEL!AI23)</f>
        <v/>
      </c>
      <c r="AJ23" s="83">
        <f>IF(preDEL!$AG23,IFERROR(0/0,""),preDEL!AJ23)</f>
        <v>2.2</v>
      </c>
      <c r="AK23" s="82" t="str">
        <f>IF(preDEL!$AG23,IFERROR(0/0,""),preDEL!AK23)</f>
        <v>Negative</v>
      </c>
      <c r="AL23" s="83" t="str">
        <f>IF(preDEL!$AG23,IFERROR(0/0,""),preDEL!AL23)</f>
        <v/>
      </c>
      <c r="AM23" s="83" t="str">
        <f>IF(preDEL!$AG23,IFERROR(0/0,""),preDEL!AM23)</f>
        <v>SpROSA145068</v>
      </c>
      <c r="AN23" s="83" t="str">
        <f>IF(preDEL!$AG23,IFERROR(0/0,""),preDEL!AN23)</f>
        <v>ROSA333397</v>
      </c>
      <c r="AO23" s="83" t="str">
        <f>IF(preDEL!$AG23,IFERROR(0/0,""),preDEL!AO23)</f>
        <v/>
      </c>
      <c r="AP23" s="83" t="str">
        <f>IF(preDEL!$AG23,IFERROR(0/0,""),preDEL!AP23)</f>
        <v/>
      </c>
      <c r="AQ23" s="83" t="str">
        <f>IF(preDEL!$AG23,IFERROR(0/0,""),preDEL!AQ23)</f>
        <v/>
      </c>
      <c r="AR23" s="83" t="str">
        <f>IF(preDEL!$AG23,IFERROR(0/0,""),preDEL!AR23)</f>
        <v/>
      </c>
      <c r="AS23" s="147"/>
    </row>
    <row r="24">
      <c r="A24" s="82" t="str">
        <f>IF(preDEL!$AG24,IFERROR(0/0,""),preDEL!A24)</f>
        <v>PA9518</v>
      </c>
      <c r="B24" s="172">
        <f>IF(preDEL!$AG24,IFERROR(0/0,""),preDEL!B24)</f>
        <v>44469</v>
      </c>
      <c r="C24" s="173">
        <f>IF(preDEL!$AG24,IFERROR(0/0,""),preDEL!C24)</f>
        <v>0.3608912037</v>
      </c>
      <c r="D24" s="82" t="str">
        <f>IF(preDEL!$AG24,IFERROR(0/0,""),preDEL!D24)</f>
        <v/>
      </c>
      <c r="E24" s="82" t="str">
        <f>IF(preDEL!$AG24,IFERROR(0/0,""),preDEL!E24)</f>
        <v/>
      </c>
      <c r="F24" s="83" t="str">
        <f>IF(preDEL!$AG24,IFERROR(0/0,""),preDEL!F24)</f>
        <v/>
      </c>
      <c r="G24" s="83" t="str">
        <f>IF(preDEL!$AG24,IFERROR(0/0,""),preDEL!G24)</f>
        <v/>
      </c>
      <c r="H24" s="83" t="str">
        <f>IF(preDEL!$AG24,IFERROR(0/0,""),preDEL!H24)</f>
        <v/>
      </c>
      <c r="I24" s="82" t="str">
        <f>IF(preDEL!$AG24,IFERROR(0/0,""),preDEL!I24)</f>
        <v/>
      </c>
      <c r="J24" s="82" t="str">
        <f>IF(preDEL!$AG24,IFERROR(0/0,""),preDEL!J24)</f>
        <v/>
      </c>
      <c r="K24" s="82" t="str">
        <f>IF(preDEL!$AG24,IFERROR(0/0,""),preDEL!K24)</f>
        <v>Null</v>
      </c>
      <c r="L24" s="172">
        <f>IF(preDEL!$AG24,IFERROR(0/0,""),preDEL!L24)</f>
        <v>44868</v>
      </c>
      <c r="M24" s="173">
        <f>IF(preDEL!$AG24,IFERROR(0/0,""),preDEL!M24)</f>
        <v>0.5355208333</v>
      </c>
      <c r="N24" s="83" t="str">
        <f>IF(preDEL!$AG24,IFERROR(0/0,""),preDEL!N24)</f>
        <v/>
      </c>
      <c r="O24" s="83" t="str">
        <f>IF(preDEL!$AG24,IFERROR(0/0,""),preDEL!O24)</f>
        <v/>
      </c>
      <c r="P24" s="128" t="b">
        <f>IF(preDEL!$AG24,IFERROR(0/0,""),preDEL!P24)</f>
        <v>0</v>
      </c>
      <c r="Q24" s="128" t="str">
        <f>IF(preDEL!$AG24,IFERROR(0/0,""),preDEL!Q24)</f>
        <v>Collected</v>
      </c>
      <c r="R24" s="116" t="b">
        <f>IF(preDEL!$AG24,IFERROR(0/0,""),preDEL!R24)</f>
        <v>1</v>
      </c>
      <c r="S24" s="116">
        <f>IF(preDEL!$AG24,IFERROR(0/0,""),preDEL!S24)</f>
        <v>1</v>
      </c>
      <c r="T24" s="128">
        <f>IF(preDEL!$AG24,IFERROR(0/0,""),preDEL!T24)</f>
        <v>0</v>
      </c>
      <c r="U24" s="83" t="str">
        <f>IF(preDEL!$AG24,IFERROR(0/0,""),preDEL!U24)</f>
        <v/>
      </c>
      <c r="V24" s="82" t="str">
        <f>IF(preDEL!$AG24,IFERROR(0/0,""),preDEL!V24)</f>
        <v/>
      </c>
      <c r="W24" s="83" t="str">
        <f>IF(preDEL!$AG24,IFERROR(0/0,""),preDEL!W24)</f>
        <v/>
      </c>
      <c r="X24" s="116" t="b">
        <f>IF(preDEL!$AG24,IFERROR(0/0,""),preDEL!X24)</f>
        <v>0</v>
      </c>
      <c r="Y24" s="128" t="b">
        <f>IF(preDEL!$AG24,IFERROR(0/0,""),preDEL!Y24)</f>
        <v>0</v>
      </c>
      <c r="Z24" s="82" t="str">
        <f>IF(preDEL!$AG24,IFERROR(0/0,""),preDEL!Z24)</f>
        <v/>
      </c>
      <c r="AA24" s="128" t="b">
        <f>IF(preDEL!$AG24,IFERROR(0/0,""),preDEL!AA24)</f>
        <v>0</v>
      </c>
      <c r="AB24" s="128" t="b">
        <f>IF(preDEL!$AG24,IFERROR(0/0,""),preDEL!AB24)</f>
        <v>0</v>
      </c>
      <c r="AC24" s="174">
        <f>IF(preDEL!$AG24,IFERROR(0/0,""),preDEL!AC24)</f>
        <v>785</v>
      </c>
      <c r="AD24" s="116" t="b">
        <f>IF(preDEL!$AG24,IFERROR(0/0,""),preDEL!AD24)</f>
        <v>1</v>
      </c>
      <c r="AE24" s="175" t="str">
        <f>IF(preDEL!$AG24,IFERROR(0/0,""),preDEL!AE24)</f>
        <v/>
      </c>
      <c r="AF24" s="128" t="b">
        <f>IF(preDEL!$AG24,IFERROR(0/0,""),preDEL!AF24)</f>
        <v>0</v>
      </c>
      <c r="AG24" s="128" t="b">
        <f>IF(preDEL!$AG24,IFERROR(0/0,""),preDEL!AG24)</f>
        <v>0</v>
      </c>
      <c r="AH24" s="116" t="str">
        <f>IF(preDEL!$AG24,IFERROR(0/0,""),preDEL!AH24)</f>
        <v/>
      </c>
      <c r="AI24" s="82" t="str">
        <f>IF(preDEL!$AG24,IFERROR(0/0,""),preDEL!AI24)</f>
        <v/>
      </c>
      <c r="AJ24" s="83">
        <f>IF(preDEL!$AG24,IFERROR(0/0,""),preDEL!AJ24)</f>
        <v>2.2</v>
      </c>
      <c r="AK24" s="82" t="str">
        <f>IF(preDEL!$AG24,IFERROR(0/0,""),preDEL!AK24)</f>
        <v>Negative</v>
      </c>
      <c r="AL24" s="83" t="str">
        <f>IF(preDEL!$AG24,IFERROR(0/0,""),preDEL!AL24)</f>
        <v/>
      </c>
      <c r="AM24" s="83" t="str">
        <f>IF(preDEL!$AG24,IFERROR(0/0,""),preDEL!AM24)</f>
        <v>SpROSA145068</v>
      </c>
      <c r="AN24" s="83" t="str">
        <f>IF(preDEL!$AG24,IFERROR(0/0,""),preDEL!AN24)</f>
        <v>ROSA361260</v>
      </c>
      <c r="AO24" s="83" t="str">
        <f>IF(preDEL!$AG24,IFERROR(0/0,""),preDEL!AO24)</f>
        <v/>
      </c>
      <c r="AP24" s="83" t="str">
        <f>IF(preDEL!$AG24,IFERROR(0/0,""),preDEL!AP24)</f>
        <v/>
      </c>
      <c r="AQ24" s="83" t="str">
        <f>IF(preDEL!$AG24,IFERROR(0/0,""),preDEL!AQ24)</f>
        <v/>
      </c>
      <c r="AR24" s="83" t="str">
        <f>IF(preDEL!$AG24,IFERROR(0/0,""),preDEL!AR24)</f>
        <v/>
      </c>
      <c r="AS24" s="147"/>
    </row>
    <row r="25">
      <c r="A25" s="82" t="str">
        <f>IF(preDEL!$AG25,IFERROR(0/0,""),preDEL!A25)</f>
        <v/>
      </c>
      <c r="B25" s="172" t="str">
        <f>IF(preDEL!$AG25,IFERROR(0/0,""),preDEL!B25)</f>
        <v/>
      </c>
      <c r="C25" s="173" t="str">
        <f>IF(preDEL!$AG25,IFERROR(0/0,""),preDEL!C25)</f>
        <v/>
      </c>
      <c r="D25" s="82" t="str">
        <f>IF(preDEL!$AG25,IFERROR(0/0,""),preDEL!D25)</f>
        <v/>
      </c>
      <c r="E25" s="82" t="str">
        <f>IF(preDEL!$AG25,IFERROR(0/0,""),preDEL!E25)</f>
        <v/>
      </c>
      <c r="F25" s="83" t="str">
        <f>IF(preDEL!$AG25,IFERROR(0/0,""),preDEL!F25)</f>
        <v/>
      </c>
      <c r="G25" s="83" t="str">
        <f>IF(preDEL!$AG25,IFERROR(0/0,""),preDEL!G25)</f>
        <v/>
      </c>
      <c r="H25" s="83" t="str">
        <f>IF(preDEL!$AG25,IFERROR(0/0,""),preDEL!H25)</f>
        <v/>
      </c>
      <c r="I25" s="82" t="str">
        <f>IF(preDEL!$AG25,IFERROR(0/0,""),preDEL!I25)</f>
        <v/>
      </c>
      <c r="J25" s="82" t="str">
        <f>IF(preDEL!$AG25,IFERROR(0/0,""),preDEL!J25)</f>
        <v/>
      </c>
      <c r="K25" s="82" t="str">
        <f>IF(preDEL!$AG25,IFERROR(0/0,""),preDEL!K25)</f>
        <v/>
      </c>
      <c r="L25" s="172" t="str">
        <f>IF(preDEL!$AG25,IFERROR(0/0,""),preDEL!L25)</f>
        <v/>
      </c>
      <c r="M25" s="173" t="str">
        <f>IF(preDEL!$AG25,IFERROR(0/0,""),preDEL!M25)</f>
        <v/>
      </c>
      <c r="N25" s="83" t="str">
        <f>IF(preDEL!$AG25,IFERROR(0/0,""),preDEL!N25)</f>
        <v/>
      </c>
      <c r="O25" s="83" t="str">
        <f>IF(preDEL!$AG25,IFERROR(0/0,""),preDEL!O25)</f>
        <v/>
      </c>
      <c r="P25" s="128" t="str">
        <f>IF(preDEL!$AG25,IFERROR(0/0,""),preDEL!P25)</f>
        <v/>
      </c>
      <c r="Q25" s="128" t="str">
        <f>IF(preDEL!$AG25,IFERROR(0/0,""),preDEL!Q25)</f>
        <v/>
      </c>
      <c r="R25" s="116" t="str">
        <f>IF(preDEL!$AG25,IFERROR(0/0,""),preDEL!R25)</f>
        <v/>
      </c>
      <c r="S25" s="116" t="str">
        <f>IF(preDEL!$AG25,IFERROR(0/0,""),preDEL!S25)</f>
        <v/>
      </c>
      <c r="T25" s="128" t="str">
        <f>IF(preDEL!$AG25,IFERROR(0/0,""),preDEL!T25)</f>
        <v/>
      </c>
      <c r="U25" s="83" t="str">
        <f>IF(preDEL!$AG25,IFERROR(0/0,""),preDEL!U25)</f>
        <v/>
      </c>
      <c r="V25" s="82" t="str">
        <f>IF(preDEL!$AG25,IFERROR(0/0,""),preDEL!V25)</f>
        <v/>
      </c>
      <c r="W25" s="83" t="str">
        <f>IF(preDEL!$AG25,IFERROR(0/0,""),preDEL!W25)</f>
        <v/>
      </c>
      <c r="X25" s="116" t="str">
        <f>IF(preDEL!$AG25,IFERROR(0/0,""),preDEL!X25)</f>
        <v/>
      </c>
      <c r="Y25" s="128" t="str">
        <f>IF(preDEL!$AG25,IFERROR(0/0,""),preDEL!Y25)</f>
        <v/>
      </c>
      <c r="Z25" s="82" t="str">
        <f>IF(preDEL!$AG25,IFERROR(0/0,""),preDEL!Z25)</f>
        <v/>
      </c>
      <c r="AA25" s="128" t="str">
        <f>IF(preDEL!$AG25,IFERROR(0/0,""),preDEL!AA25)</f>
        <v/>
      </c>
      <c r="AB25" s="128" t="str">
        <f>IF(preDEL!$AG25,IFERROR(0/0,""),preDEL!AB25)</f>
        <v/>
      </c>
      <c r="AC25" s="174" t="str">
        <f>IF(preDEL!$AG25,IFERROR(0/0,""),preDEL!AC25)</f>
        <v/>
      </c>
      <c r="AD25" s="116" t="str">
        <f>IF(preDEL!$AG25,IFERROR(0/0,""),preDEL!AD25)</f>
        <v/>
      </c>
      <c r="AE25" s="175" t="str">
        <f>IF(preDEL!$AG25,IFERROR(0/0,""),preDEL!AE25)</f>
        <v/>
      </c>
      <c r="AF25" s="128" t="str">
        <f>IF(preDEL!$AG25,IFERROR(0/0,""),preDEL!AF25)</f>
        <v/>
      </c>
      <c r="AG25" s="128" t="str">
        <f>IF(preDEL!$AG25,IFERROR(0/0,""),preDEL!AG25)</f>
        <v/>
      </c>
      <c r="AH25" s="116" t="str">
        <f>IF(preDEL!$AG25,IFERROR(0/0,""),preDEL!AH25)</f>
        <v/>
      </c>
      <c r="AI25" s="82" t="str">
        <f>IF(preDEL!$AG25,IFERROR(0/0,""),preDEL!AI25)</f>
        <v/>
      </c>
      <c r="AJ25" s="83" t="str">
        <f>IF(preDEL!$AG25,IFERROR(0/0,""),preDEL!AJ25)</f>
        <v/>
      </c>
      <c r="AK25" s="82" t="str">
        <f>IF(preDEL!$AG25,IFERROR(0/0,""),preDEL!AK25)</f>
        <v/>
      </c>
      <c r="AL25" s="83" t="str">
        <f>IF(preDEL!$AG25,IFERROR(0/0,""),preDEL!AL25)</f>
        <v/>
      </c>
      <c r="AM25" s="83" t="str">
        <f>IF(preDEL!$AG25,IFERROR(0/0,""),preDEL!AM25)</f>
        <v/>
      </c>
      <c r="AN25" s="83" t="str">
        <f>IF(preDEL!$AG25,IFERROR(0/0,""),preDEL!AN25)</f>
        <v/>
      </c>
      <c r="AO25" s="83" t="str">
        <f>IF(preDEL!$AG25,IFERROR(0/0,""),preDEL!AO25)</f>
        <v/>
      </c>
      <c r="AP25" s="83" t="str">
        <f>IF(preDEL!$AG25,IFERROR(0/0,""),preDEL!AP25)</f>
        <v/>
      </c>
      <c r="AQ25" s="83" t="str">
        <f>IF(preDEL!$AG25,IFERROR(0/0,""),preDEL!AQ25)</f>
        <v/>
      </c>
      <c r="AR25" s="83" t="str">
        <f>IF(preDEL!$AG25,IFERROR(0/0,""),preDEL!AR25)</f>
        <v/>
      </c>
      <c r="AS25" s="147"/>
    </row>
    <row r="26">
      <c r="A26" s="82" t="str">
        <f>IF(preDEL!$AG26,IFERROR(0/0,""),preDEL!A26)</f>
        <v>PA9583</v>
      </c>
      <c r="B26" s="172">
        <f>IF(preDEL!$AG26,IFERROR(0/0,""),preDEL!B26)</f>
        <v>44470</v>
      </c>
      <c r="C26" s="173">
        <f>IF(preDEL!$AG26,IFERROR(0/0,""),preDEL!C26)</f>
        <v>0.280162037</v>
      </c>
      <c r="D26" s="82" t="str">
        <f>IF(preDEL!$AG26,IFERROR(0/0,""),preDEL!D26)</f>
        <v/>
      </c>
      <c r="E26" s="82" t="str">
        <f>IF(preDEL!$AG26,IFERROR(0/0,""),preDEL!E26)</f>
        <v/>
      </c>
      <c r="F26" s="83" t="str">
        <f>IF(preDEL!$AG26,IFERROR(0/0,""),preDEL!F26)</f>
        <v/>
      </c>
      <c r="G26" s="83" t="str">
        <f>IF(preDEL!$AG26,IFERROR(0/0,""),preDEL!G26)</f>
        <v/>
      </c>
      <c r="H26" s="83" t="str">
        <f>IF(preDEL!$AG26,IFERROR(0/0,""),preDEL!H26)</f>
        <v/>
      </c>
      <c r="I26" s="82" t="str">
        <f>IF(preDEL!$AG26,IFERROR(0/0,""),preDEL!I26)</f>
        <v/>
      </c>
      <c r="J26" s="82" t="str">
        <f>IF(preDEL!$AG26,IFERROR(0/0,""),preDEL!J26)</f>
        <v/>
      </c>
      <c r="K26" s="82" t="str">
        <f>IF(preDEL!$AG26,IFERROR(0/0,""),preDEL!K26)</f>
        <v>Null</v>
      </c>
      <c r="L26" s="172">
        <f>IF(preDEL!$AG26,IFERROR(0/0,""),preDEL!L26)</f>
        <v>44868</v>
      </c>
      <c r="M26" s="173">
        <f>IF(preDEL!$AG26,IFERROR(0/0,""),preDEL!M26)</f>
        <v>0.5355208333</v>
      </c>
      <c r="N26" s="83" t="str">
        <f>IF(preDEL!$AG26,IFERROR(0/0,""),preDEL!N26)</f>
        <v/>
      </c>
      <c r="O26" s="83" t="str">
        <f>IF(preDEL!$AG26,IFERROR(0/0,""),preDEL!O26)</f>
        <v/>
      </c>
      <c r="P26" s="128" t="b">
        <f>IF(preDEL!$AG26,IFERROR(0/0,""),preDEL!P26)</f>
        <v>0</v>
      </c>
      <c r="Q26" s="128" t="str">
        <f>IF(preDEL!$AG26,IFERROR(0/0,""),preDEL!Q26)</f>
        <v>Collected</v>
      </c>
      <c r="R26" s="116" t="b">
        <f>IF(preDEL!$AG26,IFERROR(0/0,""),preDEL!R26)</f>
        <v>1</v>
      </c>
      <c r="S26" s="116">
        <f>IF(preDEL!$AG26,IFERROR(0/0,""),preDEL!S26)</f>
        <v>1</v>
      </c>
      <c r="T26" s="128">
        <f>IF(preDEL!$AG26,IFERROR(0/0,""),preDEL!T26)</f>
        <v>0</v>
      </c>
      <c r="U26" s="83" t="str">
        <f>IF(preDEL!$AG26,IFERROR(0/0,""),preDEL!U26)</f>
        <v/>
      </c>
      <c r="V26" s="82" t="str">
        <f>IF(preDEL!$AG26,IFERROR(0/0,""),preDEL!V26)</f>
        <v/>
      </c>
      <c r="W26" s="83" t="str">
        <f>IF(preDEL!$AG26,IFERROR(0/0,""),preDEL!W26)</f>
        <v/>
      </c>
      <c r="X26" s="116" t="b">
        <f>IF(preDEL!$AG26,IFERROR(0/0,""),preDEL!X26)</f>
        <v>0</v>
      </c>
      <c r="Y26" s="128" t="b">
        <f>IF(preDEL!$AG26,IFERROR(0/0,""),preDEL!Y26)</f>
        <v>0</v>
      </c>
      <c r="Z26" s="82" t="str">
        <f>IF(preDEL!$AG26,IFERROR(0/0,""),preDEL!Z26)</f>
        <v/>
      </c>
      <c r="AA26" s="128" t="b">
        <f>IF(preDEL!$AG26,IFERROR(0/0,""),preDEL!AA26)</f>
        <v>0</v>
      </c>
      <c r="AB26" s="128" t="b">
        <f>IF(preDEL!$AG26,IFERROR(0/0,""),preDEL!AB26)</f>
        <v>0</v>
      </c>
      <c r="AC26" s="174">
        <f>IF(preDEL!$AG26,IFERROR(0/0,""),preDEL!AC26)</f>
        <v>783</v>
      </c>
      <c r="AD26" s="116" t="b">
        <f>IF(preDEL!$AG26,IFERROR(0/0,""),preDEL!AD26)</f>
        <v>1</v>
      </c>
      <c r="AE26" s="175" t="str">
        <f>IF(preDEL!$AG26,IFERROR(0/0,""),preDEL!AE26)</f>
        <v/>
      </c>
      <c r="AF26" s="128" t="b">
        <f>IF(preDEL!$AG26,IFERROR(0/0,""),preDEL!AF26)</f>
        <v>0</v>
      </c>
      <c r="AG26" s="128" t="b">
        <f>IF(preDEL!$AG26,IFERROR(0/0,""),preDEL!AG26)</f>
        <v>0</v>
      </c>
      <c r="AH26" s="116" t="str">
        <f>IF(preDEL!$AG26,IFERROR(0/0,""),preDEL!AH26)</f>
        <v/>
      </c>
      <c r="AI26" s="82" t="str">
        <f>IF(preDEL!$AG26,IFERROR(0/0,""),preDEL!AI26)</f>
        <v/>
      </c>
      <c r="AJ26" s="83">
        <f>IF(preDEL!$AG26,IFERROR(0/0,""),preDEL!AJ26)</f>
        <v>2.2</v>
      </c>
      <c r="AK26" s="82" t="str">
        <f>IF(preDEL!$AG26,IFERROR(0/0,""),preDEL!AK26)</f>
        <v>Negative</v>
      </c>
      <c r="AL26" s="83" t="str">
        <f>IF(preDEL!$AG26,IFERROR(0/0,""),preDEL!AL26)</f>
        <v/>
      </c>
      <c r="AM26" s="83" t="str">
        <f>IF(preDEL!$AG26,IFERROR(0/0,""),preDEL!AM26)</f>
        <v>SpROSA145068</v>
      </c>
      <c r="AN26" s="83" t="str">
        <f>IF(preDEL!$AG26,IFERROR(0/0,""),preDEL!AN26)</f>
        <v>ROSA661034</v>
      </c>
      <c r="AO26" s="83" t="str">
        <f>IF(preDEL!$AG26,IFERROR(0/0,""),preDEL!AO26)</f>
        <v/>
      </c>
      <c r="AP26" s="83" t="str">
        <f>IF(preDEL!$AG26,IFERROR(0/0,""),preDEL!AP26)</f>
        <v/>
      </c>
      <c r="AQ26" s="83" t="str">
        <f>IF(preDEL!$AG26,IFERROR(0/0,""),preDEL!AQ26)</f>
        <v/>
      </c>
      <c r="AR26" s="83" t="str">
        <f>IF(preDEL!$AG26,IFERROR(0/0,""),preDEL!AR26)</f>
        <v/>
      </c>
      <c r="AS26" s="147"/>
    </row>
    <row r="27">
      <c r="A27" s="82" t="str">
        <f>IF(preDEL!$AG27,IFERROR(0/0,""),preDEL!A27)</f>
        <v/>
      </c>
      <c r="B27" s="172" t="str">
        <f>IF(preDEL!$AG27,IFERROR(0/0,""),preDEL!B27)</f>
        <v/>
      </c>
      <c r="C27" s="173" t="str">
        <f>IF(preDEL!$AG27,IFERROR(0/0,""),preDEL!C27)</f>
        <v/>
      </c>
      <c r="D27" s="82" t="str">
        <f>IF(preDEL!$AG27,IFERROR(0/0,""),preDEL!D27)</f>
        <v/>
      </c>
      <c r="E27" s="82" t="str">
        <f>IF(preDEL!$AG27,IFERROR(0/0,""),preDEL!E27)</f>
        <v/>
      </c>
      <c r="F27" s="83" t="str">
        <f>IF(preDEL!$AG27,IFERROR(0/0,""),preDEL!F27)</f>
        <v/>
      </c>
      <c r="G27" s="83" t="str">
        <f>IF(preDEL!$AG27,IFERROR(0/0,""),preDEL!G27)</f>
        <v/>
      </c>
      <c r="H27" s="83" t="str">
        <f>IF(preDEL!$AG27,IFERROR(0/0,""),preDEL!H27)</f>
        <v/>
      </c>
      <c r="I27" s="82" t="str">
        <f>IF(preDEL!$AG27,IFERROR(0/0,""),preDEL!I27)</f>
        <v/>
      </c>
      <c r="J27" s="82" t="str">
        <f>IF(preDEL!$AG27,IFERROR(0/0,""),preDEL!J27)</f>
        <v/>
      </c>
      <c r="K27" s="82" t="str">
        <f>IF(preDEL!$AG27,IFERROR(0/0,""),preDEL!K27)</f>
        <v/>
      </c>
      <c r="L27" s="172" t="str">
        <f>IF(preDEL!$AG27,IFERROR(0/0,""),preDEL!L27)</f>
        <v/>
      </c>
      <c r="M27" s="173" t="str">
        <f>IF(preDEL!$AG27,IFERROR(0/0,""),preDEL!M27)</f>
        <v/>
      </c>
      <c r="N27" s="83" t="str">
        <f>IF(preDEL!$AG27,IFERROR(0/0,""),preDEL!N27)</f>
        <v/>
      </c>
      <c r="O27" s="83" t="str">
        <f>IF(preDEL!$AG27,IFERROR(0/0,""),preDEL!O27)</f>
        <v/>
      </c>
      <c r="P27" s="128" t="str">
        <f>IF(preDEL!$AG27,IFERROR(0/0,""),preDEL!P27)</f>
        <v/>
      </c>
      <c r="Q27" s="128" t="str">
        <f>IF(preDEL!$AG27,IFERROR(0/0,""),preDEL!Q27)</f>
        <v/>
      </c>
      <c r="R27" s="116" t="str">
        <f>IF(preDEL!$AG27,IFERROR(0/0,""),preDEL!R27)</f>
        <v/>
      </c>
      <c r="S27" s="116" t="str">
        <f>IF(preDEL!$AG27,IFERROR(0/0,""),preDEL!S27)</f>
        <v/>
      </c>
      <c r="T27" s="128" t="str">
        <f>IF(preDEL!$AG27,IFERROR(0/0,""),preDEL!T27)</f>
        <v/>
      </c>
      <c r="U27" s="83" t="str">
        <f>IF(preDEL!$AG27,IFERROR(0/0,""),preDEL!U27)</f>
        <v/>
      </c>
      <c r="V27" s="82" t="str">
        <f>IF(preDEL!$AG27,IFERROR(0/0,""),preDEL!V27)</f>
        <v/>
      </c>
      <c r="W27" s="83" t="str">
        <f>IF(preDEL!$AG27,IFERROR(0/0,""),preDEL!W27)</f>
        <v/>
      </c>
      <c r="X27" s="116" t="str">
        <f>IF(preDEL!$AG27,IFERROR(0/0,""),preDEL!X27)</f>
        <v/>
      </c>
      <c r="Y27" s="128" t="str">
        <f>IF(preDEL!$AG27,IFERROR(0/0,""),preDEL!Y27)</f>
        <v/>
      </c>
      <c r="Z27" s="82" t="str">
        <f>IF(preDEL!$AG27,IFERROR(0/0,""),preDEL!Z27)</f>
        <v/>
      </c>
      <c r="AA27" s="128" t="str">
        <f>IF(preDEL!$AG27,IFERROR(0/0,""),preDEL!AA27)</f>
        <v/>
      </c>
      <c r="AB27" s="128" t="str">
        <f>IF(preDEL!$AG27,IFERROR(0/0,""),preDEL!AB27)</f>
        <v/>
      </c>
      <c r="AC27" s="174" t="str">
        <f>IF(preDEL!$AG27,IFERROR(0/0,""),preDEL!AC27)</f>
        <v/>
      </c>
      <c r="AD27" s="116" t="str">
        <f>IF(preDEL!$AG27,IFERROR(0/0,""),preDEL!AD27)</f>
        <v/>
      </c>
      <c r="AE27" s="175" t="str">
        <f>IF(preDEL!$AG27,IFERROR(0/0,""),preDEL!AE27)</f>
        <v/>
      </c>
      <c r="AF27" s="128" t="str">
        <f>IF(preDEL!$AG27,IFERROR(0/0,""),preDEL!AF27)</f>
        <v/>
      </c>
      <c r="AG27" s="128" t="str">
        <f>IF(preDEL!$AG27,IFERROR(0/0,""),preDEL!AG27)</f>
        <v/>
      </c>
      <c r="AH27" s="116" t="str">
        <f>IF(preDEL!$AG27,IFERROR(0/0,""),preDEL!AH27)</f>
        <v/>
      </c>
      <c r="AI27" s="82" t="str">
        <f>IF(preDEL!$AG27,IFERROR(0/0,""),preDEL!AI27)</f>
        <v/>
      </c>
      <c r="AJ27" s="83" t="str">
        <f>IF(preDEL!$AG27,IFERROR(0/0,""),preDEL!AJ27)</f>
        <v/>
      </c>
      <c r="AK27" s="82" t="str">
        <f>IF(preDEL!$AG27,IFERROR(0/0,""),preDEL!AK27)</f>
        <v/>
      </c>
      <c r="AL27" s="83" t="str">
        <f>IF(preDEL!$AG27,IFERROR(0/0,""),preDEL!AL27)</f>
        <v/>
      </c>
      <c r="AM27" s="83" t="str">
        <f>IF(preDEL!$AG27,IFERROR(0/0,""),preDEL!AM27)</f>
        <v/>
      </c>
      <c r="AN27" s="83" t="str">
        <f>IF(preDEL!$AG27,IFERROR(0/0,""),preDEL!AN27)</f>
        <v/>
      </c>
      <c r="AO27" s="83" t="str">
        <f>IF(preDEL!$AG27,IFERROR(0/0,""),preDEL!AO27)</f>
        <v/>
      </c>
      <c r="AP27" s="83" t="str">
        <f>IF(preDEL!$AG27,IFERROR(0/0,""),preDEL!AP27)</f>
        <v/>
      </c>
      <c r="AQ27" s="83" t="str">
        <f>IF(preDEL!$AG27,IFERROR(0/0,""),preDEL!AQ27)</f>
        <v/>
      </c>
      <c r="AR27" s="83" t="str">
        <f>IF(preDEL!$AG27,IFERROR(0/0,""),preDEL!AR27)</f>
        <v/>
      </c>
      <c r="AS27" s="147"/>
    </row>
    <row r="28">
      <c r="A28" s="82" t="str">
        <f>IF(preDEL!$AG28,IFERROR(0/0,""),preDEL!A28)</f>
        <v>PA9575</v>
      </c>
      <c r="B28" s="172">
        <f>IF(preDEL!$AG28,IFERROR(0/0,""),preDEL!B28)</f>
        <v>44470</v>
      </c>
      <c r="C28" s="173">
        <f>IF(preDEL!$AG28,IFERROR(0/0,""),preDEL!C28)</f>
        <v>0.2899189815</v>
      </c>
      <c r="D28" s="82" t="str">
        <f>IF(preDEL!$AG28,IFERROR(0/0,""),preDEL!D28)</f>
        <v/>
      </c>
      <c r="E28" s="82" t="str">
        <f>IF(preDEL!$AG28,IFERROR(0/0,""),preDEL!E28)</f>
        <v/>
      </c>
      <c r="F28" s="83" t="str">
        <f>IF(preDEL!$AG28,IFERROR(0/0,""),preDEL!F28)</f>
        <v/>
      </c>
      <c r="G28" s="83" t="str">
        <f>IF(preDEL!$AG28,IFERROR(0/0,""),preDEL!G28)</f>
        <v/>
      </c>
      <c r="H28" s="83" t="str">
        <f>IF(preDEL!$AG28,IFERROR(0/0,""),preDEL!H28)</f>
        <v/>
      </c>
      <c r="I28" s="82" t="str">
        <f>IF(preDEL!$AG28,IFERROR(0/0,""),preDEL!I28)</f>
        <v/>
      </c>
      <c r="J28" s="82" t="str">
        <f>IF(preDEL!$AG28,IFERROR(0/0,""),preDEL!J28)</f>
        <v/>
      </c>
      <c r="K28" s="82" t="str">
        <f>IF(preDEL!$AG28,IFERROR(0/0,""),preDEL!K28)</f>
        <v>Null</v>
      </c>
      <c r="L28" s="172">
        <f>IF(preDEL!$AG28,IFERROR(0/0,""),preDEL!L28)</f>
        <v>44868</v>
      </c>
      <c r="M28" s="173">
        <f>IF(preDEL!$AG28,IFERROR(0/0,""),preDEL!M28)</f>
        <v>0.5355208333</v>
      </c>
      <c r="N28" s="83" t="str">
        <f>IF(preDEL!$AG28,IFERROR(0/0,""),preDEL!N28)</f>
        <v/>
      </c>
      <c r="O28" s="83" t="str">
        <f>IF(preDEL!$AG28,IFERROR(0/0,""),preDEL!O28)</f>
        <v/>
      </c>
      <c r="P28" s="128" t="b">
        <f>IF(preDEL!$AG28,IFERROR(0/0,""),preDEL!P28)</f>
        <v>0</v>
      </c>
      <c r="Q28" s="128" t="str">
        <f>IF(preDEL!$AG28,IFERROR(0/0,""),preDEL!Q28)</f>
        <v>Collected</v>
      </c>
      <c r="R28" s="116" t="b">
        <f>IF(preDEL!$AG28,IFERROR(0/0,""),preDEL!R28)</f>
        <v>1</v>
      </c>
      <c r="S28" s="116">
        <f>IF(preDEL!$AG28,IFERROR(0/0,""),preDEL!S28)</f>
        <v>1</v>
      </c>
      <c r="T28" s="128">
        <f>IF(preDEL!$AG28,IFERROR(0/0,""),preDEL!T28)</f>
        <v>0</v>
      </c>
      <c r="U28" s="83" t="str">
        <f>IF(preDEL!$AG28,IFERROR(0/0,""),preDEL!U28)</f>
        <v/>
      </c>
      <c r="V28" s="82" t="str">
        <f>IF(preDEL!$AG28,IFERROR(0/0,""),preDEL!V28)</f>
        <v/>
      </c>
      <c r="W28" s="83" t="str">
        <f>IF(preDEL!$AG28,IFERROR(0/0,""),preDEL!W28)</f>
        <v/>
      </c>
      <c r="X28" s="116" t="b">
        <f>IF(preDEL!$AG28,IFERROR(0/0,""),preDEL!X28)</f>
        <v>0</v>
      </c>
      <c r="Y28" s="128" t="b">
        <f>IF(preDEL!$AG28,IFERROR(0/0,""),preDEL!Y28)</f>
        <v>0</v>
      </c>
      <c r="Z28" s="82" t="str">
        <f>IF(preDEL!$AG28,IFERROR(0/0,""),preDEL!Z28)</f>
        <v/>
      </c>
      <c r="AA28" s="128" t="b">
        <f>IF(preDEL!$AG28,IFERROR(0/0,""),preDEL!AA28)</f>
        <v>0</v>
      </c>
      <c r="AB28" s="128" t="b">
        <f>IF(preDEL!$AG28,IFERROR(0/0,""),preDEL!AB28)</f>
        <v>0</v>
      </c>
      <c r="AC28" s="174">
        <f>IF(preDEL!$AG28,IFERROR(0/0,""),preDEL!AC28)</f>
        <v>781</v>
      </c>
      <c r="AD28" s="116" t="b">
        <f>IF(preDEL!$AG28,IFERROR(0/0,""),preDEL!AD28)</f>
        <v>1</v>
      </c>
      <c r="AE28" s="175" t="str">
        <f>IF(preDEL!$AG28,IFERROR(0/0,""),preDEL!AE28)</f>
        <v/>
      </c>
      <c r="AF28" s="128" t="b">
        <f>IF(preDEL!$AG28,IFERROR(0/0,""),preDEL!AF28)</f>
        <v>0</v>
      </c>
      <c r="AG28" s="128" t="b">
        <f>IF(preDEL!$AG28,IFERROR(0/0,""),preDEL!AG28)</f>
        <v>0</v>
      </c>
      <c r="AH28" s="116" t="str">
        <f>IF(preDEL!$AG28,IFERROR(0/0,""),preDEL!AH28)</f>
        <v/>
      </c>
      <c r="AI28" s="82" t="str">
        <f>IF(preDEL!$AG28,IFERROR(0/0,""),preDEL!AI28)</f>
        <v/>
      </c>
      <c r="AJ28" s="83">
        <f>IF(preDEL!$AG28,IFERROR(0/0,""),preDEL!AJ28)</f>
        <v>2.2</v>
      </c>
      <c r="AK28" s="82" t="str">
        <f>IF(preDEL!$AG28,IFERROR(0/0,""),preDEL!AK28)</f>
        <v>Negative</v>
      </c>
      <c r="AL28" s="83" t="str">
        <f>IF(preDEL!$AG28,IFERROR(0/0,""),preDEL!AL28)</f>
        <v/>
      </c>
      <c r="AM28" s="83" t="str">
        <f>IF(preDEL!$AG28,IFERROR(0/0,""),preDEL!AM28)</f>
        <v>SpROSA145068</v>
      </c>
      <c r="AN28" s="83" t="str">
        <f>IF(preDEL!$AG28,IFERROR(0/0,""),preDEL!AN28)</f>
        <v>ROSA124991</v>
      </c>
      <c r="AO28" s="83" t="str">
        <f>IF(preDEL!$AG28,IFERROR(0/0,""),preDEL!AO28)</f>
        <v/>
      </c>
      <c r="AP28" s="83" t="str">
        <f>IF(preDEL!$AG28,IFERROR(0/0,""),preDEL!AP28)</f>
        <v/>
      </c>
      <c r="AQ28" s="83" t="str">
        <f>IF(preDEL!$AG28,IFERROR(0/0,""),preDEL!AQ28)</f>
        <v/>
      </c>
      <c r="AR28" s="83" t="str">
        <f>IF(preDEL!$AG28,IFERROR(0/0,""),preDEL!AR28)</f>
        <v/>
      </c>
      <c r="AS28" s="147"/>
    </row>
    <row r="29">
      <c r="A29" s="82" t="str">
        <f>IF(preDEL!$AG29,IFERROR(0/0,""),preDEL!A29)</f>
        <v>PA9481</v>
      </c>
      <c r="B29" s="172">
        <f>IF(preDEL!$AG29,IFERROR(0/0,""),preDEL!B29)</f>
        <v>44470</v>
      </c>
      <c r="C29" s="173">
        <f>IF(preDEL!$AG29,IFERROR(0/0,""),preDEL!C29)</f>
        <v>0.2902430556</v>
      </c>
      <c r="D29" s="82" t="str">
        <f>IF(preDEL!$AG29,IFERROR(0/0,""),preDEL!D29)</f>
        <v/>
      </c>
      <c r="E29" s="82" t="str">
        <f>IF(preDEL!$AG29,IFERROR(0/0,""),preDEL!E29)</f>
        <v/>
      </c>
      <c r="F29" s="83" t="str">
        <f>IF(preDEL!$AG29,IFERROR(0/0,""),preDEL!F29)</f>
        <v/>
      </c>
      <c r="G29" s="83" t="str">
        <f>IF(preDEL!$AG29,IFERROR(0/0,""),preDEL!G29)</f>
        <v/>
      </c>
      <c r="H29" s="83" t="str">
        <f>IF(preDEL!$AG29,IFERROR(0/0,""),preDEL!H29)</f>
        <v/>
      </c>
      <c r="I29" s="82" t="str">
        <f>IF(preDEL!$AG29,IFERROR(0/0,""),preDEL!I29)</f>
        <v/>
      </c>
      <c r="J29" s="82" t="str">
        <f>IF(preDEL!$AG29,IFERROR(0/0,""),preDEL!J29)</f>
        <v/>
      </c>
      <c r="K29" s="82" t="str">
        <f>IF(preDEL!$AG29,IFERROR(0/0,""),preDEL!K29)</f>
        <v>Null</v>
      </c>
      <c r="L29" s="172">
        <f>IF(preDEL!$AG29,IFERROR(0/0,""),preDEL!L29)</f>
        <v>44868</v>
      </c>
      <c r="M29" s="173">
        <f>IF(preDEL!$AG29,IFERROR(0/0,""),preDEL!M29)</f>
        <v>0.5355208333</v>
      </c>
      <c r="N29" s="83" t="str">
        <f>IF(preDEL!$AG29,IFERROR(0/0,""),preDEL!N29)</f>
        <v/>
      </c>
      <c r="O29" s="83" t="str">
        <f>IF(preDEL!$AG29,IFERROR(0/0,""),preDEL!O29)</f>
        <v/>
      </c>
      <c r="P29" s="128" t="b">
        <f>IF(preDEL!$AG29,IFERROR(0/0,""),preDEL!P29)</f>
        <v>0</v>
      </c>
      <c r="Q29" s="128" t="str">
        <f>IF(preDEL!$AG29,IFERROR(0/0,""),preDEL!Q29)</f>
        <v>Collected</v>
      </c>
      <c r="R29" s="116" t="b">
        <f>IF(preDEL!$AG29,IFERROR(0/0,""),preDEL!R29)</f>
        <v>1</v>
      </c>
      <c r="S29" s="116">
        <f>IF(preDEL!$AG29,IFERROR(0/0,""),preDEL!S29)</f>
        <v>1</v>
      </c>
      <c r="T29" s="128">
        <f>IF(preDEL!$AG29,IFERROR(0/0,""),preDEL!T29)</f>
        <v>0</v>
      </c>
      <c r="U29" s="83" t="str">
        <f>IF(preDEL!$AG29,IFERROR(0/0,""),preDEL!U29)</f>
        <v/>
      </c>
      <c r="V29" s="82" t="str">
        <f>IF(preDEL!$AG29,IFERROR(0/0,""),preDEL!V29)</f>
        <v/>
      </c>
      <c r="W29" s="83" t="str">
        <f>IF(preDEL!$AG29,IFERROR(0/0,""),preDEL!W29)</f>
        <v/>
      </c>
      <c r="X29" s="116" t="b">
        <f>IF(preDEL!$AG29,IFERROR(0/0,""),preDEL!X29)</f>
        <v>0</v>
      </c>
      <c r="Y29" s="128" t="b">
        <f>IF(preDEL!$AG29,IFERROR(0/0,""),preDEL!Y29)</f>
        <v>0</v>
      </c>
      <c r="Z29" s="82" t="str">
        <f>IF(preDEL!$AG29,IFERROR(0/0,""),preDEL!Z29)</f>
        <v/>
      </c>
      <c r="AA29" s="128" t="b">
        <f>IF(preDEL!$AG29,IFERROR(0/0,""),preDEL!AA29)</f>
        <v>0</v>
      </c>
      <c r="AB29" s="128" t="b">
        <f>IF(preDEL!$AG29,IFERROR(0/0,""),preDEL!AB29)</f>
        <v>0</v>
      </c>
      <c r="AC29" s="174">
        <f>IF(preDEL!$AG29,IFERROR(0/0,""),preDEL!AC29)</f>
        <v>780</v>
      </c>
      <c r="AD29" s="116" t="b">
        <f>IF(preDEL!$AG29,IFERROR(0/0,""),preDEL!AD29)</f>
        <v>1</v>
      </c>
      <c r="AE29" s="175" t="str">
        <f>IF(preDEL!$AG29,IFERROR(0/0,""),preDEL!AE29)</f>
        <v/>
      </c>
      <c r="AF29" s="128" t="b">
        <f>IF(preDEL!$AG29,IFERROR(0/0,""),preDEL!AF29)</f>
        <v>0</v>
      </c>
      <c r="AG29" s="128" t="b">
        <f>IF(preDEL!$AG29,IFERROR(0/0,""),preDEL!AG29)</f>
        <v>0</v>
      </c>
      <c r="AH29" s="116" t="str">
        <f>IF(preDEL!$AG29,IFERROR(0/0,""),preDEL!AH29)</f>
        <v/>
      </c>
      <c r="AI29" s="82" t="str">
        <f>IF(preDEL!$AG29,IFERROR(0/0,""),preDEL!AI29)</f>
        <v/>
      </c>
      <c r="AJ29" s="83">
        <f>IF(preDEL!$AG29,IFERROR(0/0,""),preDEL!AJ29)</f>
        <v>2.2</v>
      </c>
      <c r="AK29" s="82" t="str">
        <f>IF(preDEL!$AG29,IFERROR(0/0,""),preDEL!AK29)</f>
        <v>Negative</v>
      </c>
      <c r="AL29" s="83" t="str">
        <f>IF(preDEL!$AG29,IFERROR(0/0,""),preDEL!AL29)</f>
        <v/>
      </c>
      <c r="AM29" s="83" t="str">
        <f>IF(preDEL!$AG29,IFERROR(0/0,""),preDEL!AM29)</f>
        <v>SpROSA145068</v>
      </c>
      <c r="AN29" s="83" t="str">
        <f>IF(preDEL!$AG29,IFERROR(0/0,""),preDEL!AN29)</f>
        <v>ROSA750622</v>
      </c>
      <c r="AO29" s="83" t="str">
        <f>IF(preDEL!$AG29,IFERROR(0/0,""),preDEL!AO29)</f>
        <v/>
      </c>
      <c r="AP29" s="83" t="str">
        <f>IF(preDEL!$AG29,IFERROR(0/0,""),preDEL!AP29)</f>
        <v/>
      </c>
      <c r="AQ29" s="83" t="str">
        <f>IF(preDEL!$AG29,IFERROR(0/0,""),preDEL!AQ29)</f>
        <v/>
      </c>
      <c r="AR29" s="83" t="str">
        <f>IF(preDEL!$AG29,IFERROR(0/0,""),preDEL!AR29)</f>
        <v/>
      </c>
      <c r="AS29" s="147"/>
    </row>
    <row r="30">
      <c r="A30" s="82" t="str">
        <f>IF(preDEL!$AG30,IFERROR(0/0,""),preDEL!A30)</f>
        <v>PA9503</v>
      </c>
      <c r="B30" s="172">
        <f>IF(preDEL!$AG30,IFERROR(0/0,""),preDEL!B30)</f>
        <v>44470</v>
      </c>
      <c r="C30" s="173">
        <f>IF(preDEL!$AG30,IFERROR(0/0,""),preDEL!C30)</f>
        <v>0.2908564815</v>
      </c>
      <c r="D30" s="82" t="str">
        <f>IF(preDEL!$AG30,IFERROR(0/0,""),preDEL!D30)</f>
        <v/>
      </c>
      <c r="E30" s="82" t="str">
        <f>IF(preDEL!$AG30,IFERROR(0/0,""),preDEL!E30)</f>
        <v/>
      </c>
      <c r="F30" s="83" t="str">
        <f>IF(preDEL!$AG30,IFERROR(0/0,""),preDEL!F30)</f>
        <v/>
      </c>
      <c r="G30" s="83" t="str">
        <f>IF(preDEL!$AG30,IFERROR(0/0,""),preDEL!G30)</f>
        <v/>
      </c>
      <c r="H30" s="83" t="str">
        <f>IF(preDEL!$AG30,IFERROR(0/0,""),preDEL!H30)</f>
        <v/>
      </c>
      <c r="I30" s="82" t="str">
        <f>IF(preDEL!$AG30,IFERROR(0/0,""),preDEL!I30)</f>
        <v/>
      </c>
      <c r="J30" s="82" t="str">
        <f>IF(preDEL!$AG30,IFERROR(0/0,""),preDEL!J30)</f>
        <v/>
      </c>
      <c r="K30" s="82" t="str">
        <f>IF(preDEL!$AG30,IFERROR(0/0,""),preDEL!K30)</f>
        <v>Null</v>
      </c>
      <c r="L30" s="172">
        <f>IF(preDEL!$AG30,IFERROR(0/0,""),preDEL!L30)</f>
        <v>44868</v>
      </c>
      <c r="M30" s="173">
        <f>IF(preDEL!$AG30,IFERROR(0/0,""),preDEL!M30)</f>
        <v>0.5355208333</v>
      </c>
      <c r="N30" s="83" t="str">
        <f>IF(preDEL!$AG30,IFERROR(0/0,""),preDEL!N30)</f>
        <v/>
      </c>
      <c r="O30" s="83" t="str">
        <f>IF(preDEL!$AG30,IFERROR(0/0,""),preDEL!O30)</f>
        <v/>
      </c>
      <c r="P30" s="128" t="b">
        <f>IF(preDEL!$AG30,IFERROR(0/0,""),preDEL!P30)</f>
        <v>0</v>
      </c>
      <c r="Q30" s="128" t="str">
        <f>IF(preDEL!$AG30,IFERROR(0/0,""),preDEL!Q30)</f>
        <v>Collected</v>
      </c>
      <c r="R30" s="116" t="b">
        <f>IF(preDEL!$AG30,IFERROR(0/0,""),preDEL!R30)</f>
        <v>1</v>
      </c>
      <c r="S30" s="116">
        <f>IF(preDEL!$AG30,IFERROR(0/0,""),preDEL!S30)</f>
        <v>1</v>
      </c>
      <c r="T30" s="128">
        <f>IF(preDEL!$AG30,IFERROR(0/0,""),preDEL!T30)</f>
        <v>0</v>
      </c>
      <c r="U30" s="83" t="str">
        <f>IF(preDEL!$AG30,IFERROR(0/0,""),preDEL!U30)</f>
        <v/>
      </c>
      <c r="V30" s="82" t="str">
        <f>IF(preDEL!$AG30,IFERROR(0/0,""),preDEL!V30)</f>
        <v/>
      </c>
      <c r="W30" s="83" t="str">
        <f>IF(preDEL!$AG30,IFERROR(0/0,""),preDEL!W30)</f>
        <v/>
      </c>
      <c r="X30" s="116" t="b">
        <f>IF(preDEL!$AG30,IFERROR(0/0,""),preDEL!X30)</f>
        <v>0</v>
      </c>
      <c r="Y30" s="128" t="b">
        <f>IF(preDEL!$AG30,IFERROR(0/0,""),preDEL!Y30)</f>
        <v>0</v>
      </c>
      <c r="Z30" s="82" t="str">
        <f>IF(preDEL!$AG30,IFERROR(0/0,""),preDEL!Z30)</f>
        <v/>
      </c>
      <c r="AA30" s="128" t="b">
        <f>IF(preDEL!$AG30,IFERROR(0/0,""),preDEL!AA30)</f>
        <v>0</v>
      </c>
      <c r="AB30" s="128" t="b">
        <f>IF(preDEL!$AG30,IFERROR(0/0,""),preDEL!AB30)</f>
        <v>0</v>
      </c>
      <c r="AC30" s="174">
        <f>IF(preDEL!$AG30,IFERROR(0/0,""),preDEL!AC30)</f>
        <v>779</v>
      </c>
      <c r="AD30" s="116" t="b">
        <f>IF(preDEL!$AG30,IFERROR(0/0,""),preDEL!AD30)</f>
        <v>1</v>
      </c>
      <c r="AE30" s="175" t="str">
        <f>IF(preDEL!$AG30,IFERROR(0/0,""),preDEL!AE30)</f>
        <v/>
      </c>
      <c r="AF30" s="128" t="b">
        <f>IF(preDEL!$AG30,IFERROR(0/0,""),preDEL!AF30)</f>
        <v>0</v>
      </c>
      <c r="AG30" s="128" t="b">
        <f>IF(preDEL!$AG30,IFERROR(0/0,""),preDEL!AG30)</f>
        <v>0</v>
      </c>
      <c r="AH30" s="116" t="str">
        <f>IF(preDEL!$AG30,IFERROR(0/0,""),preDEL!AH30)</f>
        <v/>
      </c>
      <c r="AI30" s="82" t="str">
        <f>IF(preDEL!$AG30,IFERROR(0/0,""),preDEL!AI30)</f>
        <v/>
      </c>
      <c r="AJ30" s="83">
        <f>IF(preDEL!$AG30,IFERROR(0/0,""),preDEL!AJ30)</f>
        <v>2.2</v>
      </c>
      <c r="AK30" s="82" t="str">
        <f>IF(preDEL!$AG30,IFERROR(0/0,""),preDEL!AK30)</f>
        <v>Negative</v>
      </c>
      <c r="AL30" s="83" t="str">
        <f>IF(preDEL!$AG30,IFERROR(0/0,""),preDEL!AL30)</f>
        <v/>
      </c>
      <c r="AM30" s="83" t="str">
        <f>IF(preDEL!$AG30,IFERROR(0/0,""),preDEL!AM30)</f>
        <v>SpROSA145068</v>
      </c>
      <c r="AN30" s="83" t="str">
        <f>IF(preDEL!$AG30,IFERROR(0/0,""),preDEL!AN30)</f>
        <v>ROSA590735</v>
      </c>
      <c r="AO30" s="83" t="str">
        <f>IF(preDEL!$AG30,IFERROR(0/0,""),preDEL!AO30)</f>
        <v/>
      </c>
      <c r="AP30" s="83" t="str">
        <f>IF(preDEL!$AG30,IFERROR(0/0,""),preDEL!AP30)</f>
        <v/>
      </c>
      <c r="AQ30" s="83" t="str">
        <f>IF(preDEL!$AG30,IFERROR(0/0,""),preDEL!AQ30)</f>
        <v/>
      </c>
      <c r="AR30" s="83" t="str">
        <f>IF(preDEL!$AG30,IFERROR(0/0,""),preDEL!AR30)</f>
        <v/>
      </c>
      <c r="AS30" s="147"/>
    </row>
    <row r="31">
      <c r="A31" s="82" t="str">
        <f>IF(preDEL!$AG31,IFERROR(0/0,""),preDEL!A31)</f>
        <v/>
      </c>
      <c r="B31" s="172" t="str">
        <f>IF(preDEL!$AG31,IFERROR(0/0,""),preDEL!B31)</f>
        <v/>
      </c>
      <c r="C31" s="173" t="str">
        <f>IF(preDEL!$AG31,IFERROR(0/0,""),preDEL!C31)</f>
        <v/>
      </c>
      <c r="D31" s="82" t="str">
        <f>IF(preDEL!$AG31,IFERROR(0/0,""),preDEL!D31)</f>
        <v/>
      </c>
      <c r="E31" s="82" t="str">
        <f>IF(preDEL!$AG31,IFERROR(0/0,""),preDEL!E31)</f>
        <v/>
      </c>
      <c r="F31" s="83" t="str">
        <f>IF(preDEL!$AG31,IFERROR(0/0,""),preDEL!F31)</f>
        <v/>
      </c>
      <c r="G31" s="83" t="str">
        <f>IF(preDEL!$AG31,IFERROR(0/0,""),preDEL!G31)</f>
        <v/>
      </c>
      <c r="H31" s="83" t="str">
        <f>IF(preDEL!$AG31,IFERROR(0/0,""),preDEL!H31)</f>
        <v/>
      </c>
      <c r="I31" s="82" t="str">
        <f>IF(preDEL!$AG31,IFERROR(0/0,""),preDEL!I31)</f>
        <v/>
      </c>
      <c r="J31" s="82" t="str">
        <f>IF(preDEL!$AG31,IFERROR(0/0,""),preDEL!J31)</f>
        <v/>
      </c>
      <c r="K31" s="82" t="str">
        <f>IF(preDEL!$AG31,IFERROR(0/0,""),preDEL!K31)</f>
        <v/>
      </c>
      <c r="L31" s="172" t="str">
        <f>IF(preDEL!$AG31,IFERROR(0/0,""),preDEL!L31)</f>
        <v/>
      </c>
      <c r="M31" s="173" t="str">
        <f>IF(preDEL!$AG31,IFERROR(0/0,""),preDEL!M31)</f>
        <v/>
      </c>
      <c r="N31" s="83" t="str">
        <f>IF(preDEL!$AG31,IFERROR(0/0,""),preDEL!N31)</f>
        <v/>
      </c>
      <c r="O31" s="83" t="str">
        <f>IF(preDEL!$AG31,IFERROR(0/0,""),preDEL!O31)</f>
        <v/>
      </c>
      <c r="P31" s="128" t="str">
        <f>IF(preDEL!$AG31,IFERROR(0/0,""),preDEL!P31)</f>
        <v/>
      </c>
      <c r="Q31" s="128" t="str">
        <f>IF(preDEL!$AG31,IFERROR(0/0,""),preDEL!Q31)</f>
        <v/>
      </c>
      <c r="R31" s="116" t="str">
        <f>IF(preDEL!$AG31,IFERROR(0/0,""),preDEL!R31)</f>
        <v/>
      </c>
      <c r="S31" s="116" t="str">
        <f>IF(preDEL!$AG31,IFERROR(0/0,""),preDEL!S31)</f>
        <v/>
      </c>
      <c r="T31" s="128" t="str">
        <f>IF(preDEL!$AG31,IFERROR(0/0,""),preDEL!T31)</f>
        <v/>
      </c>
      <c r="U31" s="83" t="str">
        <f>IF(preDEL!$AG31,IFERROR(0/0,""),preDEL!U31)</f>
        <v/>
      </c>
      <c r="V31" s="82" t="str">
        <f>IF(preDEL!$AG31,IFERROR(0/0,""),preDEL!V31)</f>
        <v/>
      </c>
      <c r="W31" s="83" t="str">
        <f>IF(preDEL!$AG31,IFERROR(0/0,""),preDEL!W31)</f>
        <v/>
      </c>
      <c r="X31" s="116" t="str">
        <f>IF(preDEL!$AG31,IFERROR(0/0,""),preDEL!X31)</f>
        <v/>
      </c>
      <c r="Y31" s="128" t="str">
        <f>IF(preDEL!$AG31,IFERROR(0/0,""),preDEL!Y31)</f>
        <v/>
      </c>
      <c r="Z31" s="82" t="str">
        <f>IF(preDEL!$AG31,IFERROR(0/0,""),preDEL!Z31)</f>
        <v/>
      </c>
      <c r="AA31" s="128" t="str">
        <f>IF(preDEL!$AG31,IFERROR(0/0,""),preDEL!AA31)</f>
        <v/>
      </c>
      <c r="AB31" s="128" t="str">
        <f>IF(preDEL!$AG31,IFERROR(0/0,""),preDEL!AB31)</f>
        <v/>
      </c>
      <c r="AC31" s="174" t="str">
        <f>IF(preDEL!$AG31,IFERROR(0/0,""),preDEL!AC31)</f>
        <v/>
      </c>
      <c r="AD31" s="116" t="str">
        <f>IF(preDEL!$AG31,IFERROR(0/0,""),preDEL!AD31)</f>
        <v/>
      </c>
      <c r="AE31" s="175" t="str">
        <f>IF(preDEL!$AG31,IFERROR(0/0,""),preDEL!AE31)</f>
        <v/>
      </c>
      <c r="AF31" s="128" t="str">
        <f>IF(preDEL!$AG31,IFERROR(0/0,""),preDEL!AF31)</f>
        <v/>
      </c>
      <c r="AG31" s="128" t="str">
        <f>IF(preDEL!$AG31,IFERROR(0/0,""),preDEL!AG31)</f>
        <v/>
      </c>
      <c r="AH31" s="116" t="str">
        <f>IF(preDEL!$AG31,IFERROR(0/0,""),preDEL!AH31)</f>
        <v/>
      </c>
      <c r="AI31" s="82" t="str">
        <f>IF(preDEL!$AG31,IFERROR(0/0,""),preDEL!AI31)</f>
        <v/>
      </c>
      <c r="AJ31" s="83" t="str">
        <f>IF(preDEL!$AG31,IFERROR(0/0,""),preDEL!AJ31)</f>
        <v/>
      </c>
      <c r="AK31" s="82" t="str">
        <f>IF(preDEL!$AG31,IFERROR(0/0,""),preDEL!AK31)</f>
        <v/>
      </c>
      <c r="AL31" s="83" t="str">
        <f>IF(preDEL!$AG31,IFERROR(0/0,""),preDEL!AL31)</f>
        <v/>
      </c>
      <c r="AM31" s="83" t="str">
        <f>IF(preDEL!$AG31,IFERROR(0/0,""),preDEL!AM31)</f>
        <v/>
      </c>
      <c r="AN31" s="83" t="str">
        <f>IF(preDEL!$AG31,IFERROR(0/0,""),preDEL!AN31)</f>
        <v/>
      </c>
      <c r="AO31" s="83" t="str">
        <f>IF(preDEL!$AG31,IFERROR(0/0,""),preDEL!AO31)</f>
        <v/>
      </c>
      <c r="AP31" s="83" t="str">
        <f>IF(preDEL!$AG31,IFERROR(0/0,""),preDEL!AP31)</f>
        <v/>
      </c>
      <c r="AQ31" s="83" t="str">
        <f>IF(preDEL!$AG31,IFERROR(0/0,""),preDEL!AQ31)</f>
        <v/>
      </c>
      <c r="AR31" s="83" t="str">
        <f>IF(preDEL!$AG31,IFERROR(0/0,""),preDEL!AR31)</f>
        <v/>
      </c>
      <c r="AS31" s="147"/>
    </row>
    <row r="32">
      <c r="A32" s="82" t="str">
        <f>IF(preDEL!$AG32,IFERROR(0/0,""),preDEL!A32)</f>
        <v/>
      </c>
      <c r="B32" s="172" t="str">
        <f>IF(preDEL!$AG32,IFERROR(0/0,""),preDEL!B32)</f>
        <v/>
      </c>
      <c r="C32" s="173" t="str">
        <f>IF(preDEL!$AG32,IFERROR(0/0,""),preDEL!C32)</f>
        <v/>
      </c>
      <c r="D32" s="82" t="str">
        <f>IF(preDEL!$AG32,IFERROR(0/0,""),preDEL!D32)</f>
        <v/>
      </c>
      <c r="E32" s="82" t="str">
        <f>IF(preDEL!$AG32,IFERROR(0/0,""),preDEL!E32)</f>
        <v/>
      </c>
      <c r="F32" s="83" t="str">
        <f>IF(preDEL!$AG32,IFERROR(0/0,""),preDEL!F32)</f>
        <v/>
      </c>
      <c r="G32" s="83" t="str">
        <f>IF(preDEL!$AG32,IFERROR(0/0,""),preDEL!G32)</f>
        <v/>
      </c>
      <c r="H32" s="83" t="str">
        <f>IF(preDEL!$AG32,IFERROR(0/0,""),preDEL!H32)</f>
        <v/>
      </c>
      <c r="I32" s="82" t="str">
        <f>IF(preDEL!$AG32,IFERROR(0/0,""),preDEL!I32)</f>
        <v/>
      </c>
      <c r="J32" s="82" t="str">
        <f>IF(preDEL!$AG32,IFERROR(0/0,""),preDEL!J32)</f>
        <v/>
      </c>
      <c r="K32" s="82" t="str">
        <f>IF(preDEL!$AG32,IFERROR(0/0,""),preDEL!K32)</f>
        <v/>
      </c>
      <c r="L32" s="172" t="str">
        <f>IF(preDEL!$AG32,IFERROR(0/0,""),preDEL!L32)</f>
        <v/>
      </c>
      <c r="M32" s="173" t="str">
        <f>IF(preDEL!$AG32,IFERROR(0/0,""),preDEL!M32)</f>
        <v/>
      </c>
      <c r="N32" s="83" t="str">
        <f>IF(preDEL!$AG32,IFERROR(0/0,""),preDEL!N32)</f>
        <v/>
      </c>
      <c r="O32" s="83" t="str">
        <f>IF(preDEL!$AG32,IFERROR(0/0,""),preDEL!O32)</f>
        <v/>
      </c>
      <c r="P32" s="128" t="str">
        <f>IF(preDEL!$AG32,IFERROR(0/0,""),preDEL!P32)</f>
        <v/>
      </c>
      <c r="Q32" s="128" t="str">
        <f>IF(preDEL!$AG32,IFERROR(0/0,""),preDEL!Q32)</f>
        <v/>
      </c>
      <c r="R32" s="116" t="str">
        <f>IF(preDEL!$AG32,IFERROR(0/0,""),preDEL!R32)</f>
        <v/>
      </c>
      <c r="S32" s="116" t="str">
        <f>IF(preDEL!$AG32,IFERROR(0/0,""),preDEL!S32)</f>
        <v/>
      </c>
      <c r="T32" s="128" t="str">
        <f>IF(preDEL!$AG32,IFERROR(0/0,""),preDEL!T32)</f>
        <v/>
      </c>
      <c r="U32" s="83" t="str">
        <f>IF(preDEL!$AG32,IFERROR(0/0,""),preDEL!U32)</f>
        <v/>
      </c>
      <c r="V32" s="82" t="str">
        <f>IF(preDEL!$AG32,IFERROR(0/0,""),preDEL!V32)</f>
        <v/>
      </c>
      <c r="W32" s="83" t="str">
        <f>IF(preDEL!$AG32,IFERROR(0/0,""),preDEL!W32)</f>
        <v/>
      </c>
      <c r="X32" s="116" t="str">
        <f>IF(preDEL!$AG32,IFERROR(0/0,""),preDEL!X32)</f>
        <v/>
      </c>
      <c r="Y32" s="128" t="str">
        <f>IF(preDEL!$AG32,IFERROR(0/0,""),preDEL!Y32)</f>
        <v/>
      </c>
      <c r="Z32" s="82" t="str">
        <f>IF(preDEL!$AG32,IFERROR(0/0,""),preDEL!Z32)</f>
        <v/>
      </c>
      <c r="AA32" s="128" t="str">
        <f>IF(preDEL!$AG32,IFERROR(0/0,""),preDEL!AA32)</f>
        <v/>
      </c>
      <c r="AB32" s="128" t="str">
        <f>IF(preDEL!$AG32,IFERROR(0/0,""),preDEL!AB32)</f>
        <v/>
      </c>
      <c r="AC32" s="174" t="str">
        <f>IF(preDEL!$AG32,IFERROR(0/0,""),preDEL!AC32)</f>
        <v/>
      </c>
      <c r="AD32" s="116" t="str">
        <f>IF(preDEL!$AG32,IFERROR(0/0,""),preDEL!AD32)</f>
        <v/>
      </c>
      <c r="AE32" s="175" t="str">
        <f>IF(preDEL!$AG32,IFERROR(0/0,""),preDEL!AE32)</f>
        <v/>
      </c>
      <c r="AF32" s="128" t="str">
        <f>IF(preDEL!$AG32,IFERROR(0/0,""),preDEL!AF32)</f>
        <v/>
      </c>
      <c r="AG32" s="128" t="str">
        <f>IF(preDEL!$AG32,IFERROR(0/0,""),preDEL!AG32)</f>
        <v/>
      </c>
      <c r="AH32" s="116" t="str">
        <f>IF(preDEL!$AG32,IFERROR(0/0,""),preDEL!AH32)</f>
        <v/>
      </c>
      <c r="AI32" s="82" t="str">
        <f>IF(preDEL!$AG32,IFERROR(0/0,""),preDEL!AI32)</f>
        <v/>
      </c>
      <c r="AJ32" s="83" t="str">
        <f>IF(preDEL!$AG32,IFERROR(0/0,""),preDEL!AJ32)</f>
        <v/>
      </c>
      <c r="AK32" s="82" t="str">
        <f>IF(preDEL!$AG32,IFERROR(0/0,""),preDEL!AK32)</f>
        <v/>
      </c>
      <c r="AL32" s="83" t="str">
        <f>IF(preDEL!$AG32,IFERROR(0/0,""),preDEL!AL32)</f>
        <v/>
      </c>
      <c r="AM32" s="83" t="str">
        <f>IF(preDEL!$AG32,IFERROR(0/0,""),preDEL!AM32)</f>
        <v/>
      </c>
      <c r="AN32" s="83" t="str">
        <f>IF(preDEL!$AG32,IFERROR(0/0,""),preDEL!AN32)</f>
        <v/>
      </c>
      <c r="AO32" s="83" t="str">
        <f>IF(preDEL!$AG32,IFERROR(0/0,""),preDEL!AO32)</f>
        <v/>
      </c>
      <c r="AP32" s="83" t="str">
        <f>IF(preDEL!$AG32,IFERROR(0/0,""),preDEL!AP32)</f>
        <v/>
      </c>
      <c r="AQ32" s="83" t="str">
        <f>IF(preDEL!$AG32,IFERROR(0/0,""),preDEL!AQ32)</f>
        <v/>
      </c>
      <c r="AR32" s="83" t="str">
        <f>IF(preDEL!$AG32,IFERROR(0/0,""),preDEL!AR32)</f>
        <v/>
      </c>
      <c r="AS32" s="147"/>
    </row>
    <row r="33">
      <c r="A33" s="82" t="str">
        <f>IF(preDEL!$AG33,IFERROR(0/0,""),preDEL!A33)</f>
        <v/>
      </c>
      <c r="B33" s="172" t="str">
        <f>IF(preDEL!$AG33,IFERROR(0/0,""),preDEL!B33)</f>
        <v/>
      </c>
      <c r="C33" s="173" t="str">
        <f>IF(preDEL!$AG33,IFERROR(0/0,""),preDEL!C33)</f>
        <v/>
      </c>
      <c r="D33" s="82" t="str">
        <f>IF(preDEL!$AG33,IFERROR(0/0,""),preDEL!D33)</f>
        <v/>
      </c>
      <c r="E33" s="82" t="str">
        <f>IF(preDEL!$AG33,IFERROR(0/0,""),preDEL!E33)</f>
        <v/>
      </c>
      <c r="F33" s="83" t="str">
        <f>IF(preDEL!$AG33,IFERROR(0/0,""),preDEL!F33)</f>
        <v/>
      </c>
      <c r="G33" s="83" t="str">
        <f>IF(preDEL!$AG33,IFERROR(0/0,""),preDEL!G33)</f>
        <v/>
      </c>
      <c r="H33" s="83" t="str">
        <f>IF(preDEL!$AG33,IFERROR(0/0,""),preDEL!H33)</f>
        <v/>
      </c>
      <c r="I33" s="82" t="str">
        <f>IF(preDEL!$AG33,IFERROR(0/0,""),preDEL!I33)</f>
        <v/>
      </c>
      <c r="J33" s="82" t="str">
        <f>IF(preDEL!$AG33,IFERROR(0/0,""),preDEL!J33)</f>
        <v/>
      </c>
      <c r="K33" s="82" t="str">
        <f>IF(preDEL!$AG33,IFERROR(0/0,""),preDEL!K33)</f>
        <v/>
      </c>
      <c r="L33" s="172" t="str">
        <f>IF(preDEL!$AG33,IFERROR(0/0,""),preDEL!L33)</f>
        <v/>
      </c>
      <c r="M33" s="173" t="str">
        <f>IF(preDEL!$AG33,IFERROR(0/0,""),preDEL!M33)</f>
        <v/>
      </c>
      <c r="N33" s="83" t="str">
        <f>IF(preDEL!$AG33,IFERROR(0/0,""),preDEL!N33)</f>
        <v/>
      </c>
      <c r="O33" s="83" t="str">
        <f>IF(preDEL!$AG33,IFERROR(0/0,""),preDEL!O33)</f>
        <v/>
      </c>
      <c r="P33" s="128" t="str">
        <f>IF(preDEL!$AG33,IFERROR(0/0,""),preDEL!P33)</f>
        <v/>
      </c>
      <c r="Q33" s="128" t="str">
        <f>IF(preDEL!$AG33,IFERROR(0/0,""),preDEL!Q33)</f>
        <v/>
      </c>
      <c r="R33" s="116" t="str">
        <f>IF(preDEL!$AG33,IFERROR(0/0,""),preDEL!R33)</f>
        <v/>
      </c>
      <c r="S33" s="116" t="str">
        <f>IF(preDEL!$AG33,IFERROR(0/0,""),preDEL!S33)</f>
        <v/>
      </c>
      <c r="T33" s="128" t="str">
        <f>IF(preDEL!$AG33,IFERROR(0/0,""),preDEL!T33)</f>
        <v/>
      </c>
      <c r="U33" s="83" t="str">
        <f>IF(preDEL!$AG33,IFERROR(0/0,""),preDEL!U33)</f>
        <v/>
      </c>
      <c r="V33" s="82" t="str">
        <f>IF(preDEL!$AG33,IFERROR(0/0,""),preDEL!V33)</f>
        <v/>
      </c>
      <c r="W33" s="83" t="str">
        <f>IF(preDEL!$AG33,IFERROR(0/0,""),preDEL!W33)</f>
        <v/>
      </c>
      <c r="X33" s="116" t="str">
        <f>IF(preDEL!$AG33,IFERROR(0/0,""),preDEL!X33)</f>
        <v/>
      </c>
      <c r="Y33" s="128" t="str">
        <f>IF(preDEL!$AG33,IFERROR(0/0,""),preDEL!Y33)</f>
        <v/>
      </c>
      <c r="Z33" s="82" t="str">
        <f>IF(preDEL!$AG33,IFERROR(0/0,""),preDEL!Z33)</f>
        <v/>
      </c>
      <c r="AA33" s="128" t="str">
        <f>IF(preDEL!$AG33,IFERROR(0/0,""),preDEL!AA33)</f>
        <v/>
      </c>
      <c r="AB33" s="128" t="str">
        <f>IF(preDEL!$AG33,IFERROR(0/0,""),preDEL!AB33)</f>
        <v/>
      </c>
      <c r="AC33" s="174" t="str">
        <f>IF(preDEL!$AG33,IFERROR(0/0,""),preDEL!AC33)</f>
        <v/>
      </c>
      <c r="AD33" s="116" t="str">
        <f>IF(preDEL!$AG33,IFERROR(0/0,""),preDEL!AD33)</f>
        <v/>
      </c>
      <c r="AE33" s="175" t="str">
        <f>IF(preDEL!$AG33,IFERROR(0/0,""),preDEL!AE33)</f>
        <v/>
      </c>
      <c r="AF33" s="128" t="str">
        <f>IF(preDEL!$AG33,IFERROR(0/0,""),preDEL!AF33)</f>
        <v/>
      </c>
      <c r="AG33" s="128" t="str">
        <f>IF(preDEL!$AG33,IFERROR(0/0,""),preDEL!AG33)</f>
        <v/>
      </c>
      <c r="AH33" s="116" t="str">
        <f>IF(preDEL!$AG33,IFERROR(0/0,""),preDEL!AH33)</f>
        <v/>
      </c>
      <c r="AI33" s="82" t="str">
        <f>IF(preDEL!$AG33,IFERROR(0/0,""),preDEL!AI33)</f>
        <v/>
      </c>
      <c r="AJ33" s="83" t="str">
        <f>IF(preDEL!$AG33,IFERROR(0/0,""),preDEL!AJ33)</f>
        <v/>
      </c>
      <c r="AK33" s="82" t="str">
        <f>IF(preDEL!$AG33,IFERROR(0/0,""),preDEL!AK33)</f>
        <v/>
      </c>
      <c r="AL33" s="83" t="str">
        <f>IF(preDEL!$AG33,IFERROR(0/0,""),preDEL!AL33)</f>
        <v/>
      </c>
      <c r="AM33" s="83" t="str">
        <f>IF(preDEL!$AG33,IFERROR(0/0,""),preDEL!AM33)</f>
        <v/>
      </c>
      <c r="AN33" s="83" t="str">
        <f>IF(preDEL!$AG33,IFERROR(0/0,""),preDEL!AN33)</f>
        <v/>
      </c>
      <c r="AO33" s="83" t="str">
        <f>IF(preDEL!$AG33,IFERROR(0/0,""),preDEL!AO33)</f>
        <v/>
      </c>
      <c r="AP33" s="83" t="str">
        <f>IF(preDEL!$AG33,IFERROR(0/0,""),preDEL!AP33)</f>
        <v/>
      </c>
      <c r="AQ33" s="83" t="str">
        <f>IF(preDEL!$AG33,IFERROR(0/0,""),preDEL!AQ33)</f>
        <v/>
      </c>
      <c r="AR33" s="83" t="str">
        <f>IF(preDEL!$AG33,IFERROR(0/0,""),preDEL!AR33)</f>
        <v/>
      </c>
      <c r="AS33" s="147"/>
    </row>
    <row r="34">
      <c r="A34" s="82" t="str">
        <f>IF(preDEL!$AG34,IFERROR(0/0,""),preDEL!A34)</f>
        <v>PA9579</v>
      </c>
      <c r="B34" s="172">
        <f>IF(preDEL!$AG34,IFERROR(0/0,""),preDEL!B34)</f>
        <v>44473</v>
      </c>
      <c r="C34" s="173">
        <f>IF(preDEL!$AG34,IFERROR(0/0,""),preDEL!C34)</f>
        <v>0.2783333333</v>
      </c>
      <c r="D34" s="82" t="str">
        <f>IF(preDEL!$AG34,IFERROR(0/0,""),preDEL!D34)</f>
        <v/>
      </c>
      <c r="E34" s="82" t="str">
        <f>IF(preDEL!$AG34,IFERROR(0/0,""),preDEL!E34)</f>
        <v/>
      </c>
      <c r="F34" s="83" t="str">
        <f>IF(preDEL!$AG34,IFERROR(0/0,""),preDEL!F34)</f>
        <v/>
      </c>
      <c r="G34" s="83" t="str">
        <f>IF(preDEL!$AG34,IFERROR(0/0,""),preDEL!G34)</f>
        <v/>
      </c>
      <c r="H34" s="83" t="str">
        <f>IF(preDEL!$AG34,IFERROR(0/0,""),preDEL!H34)</f>
        <v/>
      </c>
      <c r="I34" s="82" t="str">
        <f>IF(preDEL!$AG34,IFERROR(0/0,""),preDEL!I34)</f>
        <v/>
      </c>
      <c r="J34" s="82" t="str">
        <f>IF(preDEL!$AG34,IFERROR(0/0,""),preDEL!J34)</f>
        <v/>
      </c>
      <c r="K34" s="82" t="str">
        <f>IF(preDEL!$AG34,IFERROR(0/0,""),preDEL!K34)</f>
        <v>Null</v>
      </c>
      <c r="L34" s="172">
        <f>IF(preDEL!$AG34,IFERROR(0/0,""),preDEL!L34)</f>
        <v>44868</v>
      </c>
      <c r="M34" s="173">
        <f>IF(preDEL!$AG34,IFERROR(0/0,""),preDEL!M34)</f>
        <v>0.5355208333</v>
      </c>
      <c r="N34" s="83" t="str">
        <f>IF(preDEL!$AG34,IFERROR(0/0,""),preDEL!N34)</f>
        <v/>
      </c>
      <c r="O34" s="83" t="str">
        <f>IF(preDEL!$AG34,IFERROR(0/0,""),preDEL!O34)</f>
        <v/>
      </c>
      <c r="P34" s="128" t="b">
        <f>IF(preDEL!$AG34,IFERROR(0/0,""),preDEL!P34)</f>
        <v>0</v>
      </c>
      <c r="Q34" s="128" t="str">
        <f>IF(preDEL!$AG34,IFERROR(0/0,""),preDEL!Q34)</f>
        <v>Collected</v>
      </c>
      <c r="R34" s="116" t="b">
        <f>IF(preDEL!$AG34,IFERROR(0/0,""),preDEL!R34)</f>
        <v>1</v>
      </c>
      <c r="S34" s="116">
        <f>IF(preDEL!$AG34,IFERROR(0/0,""),preDEL!S34)</f>
        <v>1</v>
      </c>
      <c r="T34" s="128">
        <f>IF(preDEL!$AG34,IFERROR(0/0,""),preDEL!T34)</f>
        <v>0</v>
      </c>
      <c r="U34" s="83" t="str">
        <f>IF(preDEL!$AG34,IFERROR(0/0,""),preDEL!U34)</f>
        <v/>
      </c>
      <c r="V34" s="82" t="str">
        <f>IF(preDEL!$AG34,IFERROR(0/0,""),preDEL!V34)</f>
        <v/>
      </c>
      <c r="W34" s="83" t="str">
        <f>IF(preDEL!$AG34,IFERROR(0/0,""),preDEL!W34)</f>
        <v/>
      </c>
      <c r="X34" s="116" t="b">
        <f>IF(preDEL!$AG34,IFERROR(0/0,""),preDEL!X34)</f>
        <v>0</v>
      </c>
      <c r="Y34" s="128" t="b">
        <f>IF(preDEL!$AG34,IFERROR(0/0,""),preDEL!Y34)</f>
        <v>0</v>
      </c>
      <c r="Z34" s="82" t="str">
        <f>IF(preDEL!$AG34,IFERROR(0/0,""),preDEL!Z34)</f>
        <v/>
      </c>
      <c r="AA34" s="128" t="b">
        <f>IF(preDEL!$AG34,IFERROR(0/0,""),preDEL!AA34)</f>
        <v>0</v>
      </c>
      <c r="AB34" s="128" t="b">
        <f>IF(preDEL!$AG34,IFERROR(0/0,""),preDEL!AB34)</f>
        <v>0</v>
      </c>
      <c r="AC34" s="174">
        <f>IF(preDEL!$AG34,IFERROR(0/0,""),preDEL!AC34)</f>
        <v>775</v>
      </c>
      <c r="AD34" s="116" t="b">
        <f>IF(preDEL!$AG34,IFERROR(0/0,""),preDEL!AD34)</f>
        <v>1</v>
      </c>
      <c r="AE34" s="175" t="str">
        <f>IF(preDEL!$AG34,IFERROR(0/0,""),preDEL!AE34)</f>
        <v/>
      </c>
      <c r="AF34" s="128" t="b">
        <f>IF(preDEL!$AG34,IFERROR(0/0,""),preDEL!AF34)</f>
        <v>0</v>
      </c>
      <c r="AG34" s="128" t="b">
        <f>IF(preDEL!$AG34,IFERROR(0/0,""),preDEL!AG34)</f>
        <v>0</v>
      </c>
      <c r="AH34" s="116" t="str">
        <f>IF(preDEL!$AG34,IFERROR(0/0,""),preDEL!AH34)</f>
        <v/>
      </c>
      <c r="AI34" s="82" t="str">
        <f>IF(preDEL!$AG34,IFERROR(0/0,""),preDEL!AI34)</f>
        <v/>
      </c>
      <c r="AJ34" s="83">
        <f>IF(preDEL!$AG34,IFERROR(0/0,""),preDEL!AJ34)</f>
        <v>2.2</v>
      </c>
      <c r="AK34" s="82" t="str">
        <f>IF(preDEL!$AG34,IFERROR(0/0,""),preDEL!AK34)</f>
        <v>Negative</v>
      </c>
      <c r="AL34" s="83" t="str">
        <f>IF(preDEL!$AG34,IFERROR(0/0,""),preDEL!AL34)</f>
        <v/>
      </c>
      <c r="AM34" s="83" t="str">
        <f>IF(preDEL!$AG34,IFERROR(0/0,""),preDEL!AM34)</f>
        <v>SpROSA145068</v>
      </c>
      <c r="AN34" s="83" t="str">
        <f>IF(preDEL!$AG34,IFERROR(0/0,""),preDEL!AN34)</f>
        <v>ROSA646858</v>
      </c>
      <c r="AO34" s="83" t="str">
        <f>IF(preDEL!$AG34,IFERROR(0/0,""),preDEL!AO34)</f>
        <v/>
      </c>
      <c r="AP34" s="83" t="str">
        <f>IF(preDEL!$AG34,IFERROR(0/0,""),preDEL!AP34)</f>
        <v/>
      </c>
      <c r="AQ34" s="83" t="str">
        <f>IF(preDEL!$AG34,IFERROR(0/0,""),preDEL!AQ34)</f>
        <v/>
      </c>
      <c r="AR34" s="83" t="str">
        <f>IF(preDEL!$AG34,IFERROR(0/0,""),preDEL!AR34)</f>
        <v/>
      </c>
      <c r="AS34" s="147"/>
    </row>
    <row r="35">
      <c r="A35" s="82" t="str">
        <f>IF(preDEL!$AG35,IFERROR(0/0,""),preDEL!A35)</f>
        <v>PA9635</v>
      </c>
      <c r="B35" s="172">
        <f>IF(preDEL!$AG35,IFERROR(0/0,""),preDEL!B35)</f>
        <v>44473</v>
      </c>
      <c r="C35" s="173">
        <f>IF(preDEL!$AG35,IFERROR(0/0,""),preDEL!C35)</f>
        <v>0.3</v>
      </c>
      <c r="D35" s="82" t="str">
        <f>IF(preDEL!$AG35,IFERROR(0/0,""),preDEL!D35)</f>
        <v/>
      </c>
      <c r="E35" s="82" t="str">
        <f>IF(preDEL!$AG35,IFERROR(0/0,""),preDEL!E35)</f>
        <v/>
      </c>
      <c r="F35" s="83" t="str">
        <f>IF(preDEL!$AG35,IFERROR(0/0,""),preDEL!F35)</f>
        <v/>
      </c>
      <c r="G35" s="83" t="str">
        <f>IF(preDEL!$AG35,IFERROR(0/0,""),preDEL!G35)</f>
        <v/>
      </c>
      <c r="H35" s="83" t="str">
        <f>IF(preDEL!$AG35,IFERROR(0/0,""),preDEL!H35)</f>
        <v/>
      </c>
      <c r="I35" s="82" t="str">
        <f>IF(preDEL!$AG35,IFERROR(0/0,""),preDEL!I35)</f>
        <v/>
      </c>
      <c r="J35" s="82" t="str">
        <f>IF(preDEL!$AG35,IFERROR(0/0,""),preDEL!J35)</f>
        <v/>
      </c>
      <c r="K35" s="82" t="str">
        <f>IF(preDEL!$AG35,IFERROR(0/0,""),preDEL!K35)</f>
        <v>Null</v>
      </c>
      <c r="L35" s="172" t="str">
        <f>IF(preDEL!$AG35,IFERROR(0/0,""),preDEL!L35)</f>
        <v/>
      </c>
      <c r="M35" s="173" t="str">
        <f>IF(preDEL!$AG35,IFERROR(0/0,""),preDEL!M35)</f>
        <v/>
      </c>
      <c r="N35" s="83" t="str">
        <f>IF(preDEL!$AG35,IFERROR(0/0,""),preDEL!N35)</f>
        <v/>
      </c>
      <c r="O35" s="83" t="str">
        <f>IF(preDEL!$AG35,IFERROR(0/0,""),preDEL!O35)</f>
        <v/>
      </c>
      <c r="P35" s="128" t="b">
        <f>IF(preDEL!$AG35,IFERROR(0/0,""),preDEL!P35)</f>
        <v>0</v>
      </c>
      <c r="Q35" s="128" t="str">
        <f>IF(preDEL!$AG35,IFERROR(0/0,""),preDEL!Q35)</f>
        <v>Collected</v>
      </c>
      <c r="R35" s="116" t="b">
        <f>IF(preDEL!$AG35,IFERROR(0/0,""),preDEL!R35)</f>
        <v>1</v>
      </c>
      <c r="S35" s="116">
        <f>IF(preDEL!$AG35,IFERROR(0/0,""),preDEL!S35)</f>
        <v>1</v>
      </c>
      <c r="T35" s="128" t="str">
        <f>IF(preDEL!$AG35,IFERROR(0/0,""),preDEL!T35)</f>
        <v/>
      </c>
      <c r="U35" s="83" t="str">
        <f>IF(preDEL!$AG35,IFERROR(0/0,""),preDEL!U35)</f>
        <v/>
      </c>
      <c r="V35" s="82" t="str">
        <f>IF(preDEL!$AG35,IFERROR(0/0,""),preDEL!V35)</f>
        <v/>
      </c>
      <c r="W35" s="83" t="str">
        <f>IF(preDEL!$AG35,IFERROR(0/0,""),preDEL!W35)</f>
        <v/>
      </c>
      <c r="X35" s="116" t="b">
        <f>IF(preDEL!$AG35,IFERROR(0/0,""),preDEL!X35)</f>
        <v>0</v>
      </c>
      <c r="Y35" s="128" t="b">
        <f>IF(preDEL!$AG35,IFERROR(0/0,""),preDEL!Y35)</f>
        <v>0</v>
      </c>
      <c r="Z35" s="82" t="str">
        <f>IF(preDEL!$AG35,IFERROR(0/0,""),preDEL!Z35)</f>
        <v/>
      </c>
      <c r="AA35" s="128" t="b">
        <f>IF(preDEL!$AG35,IFERROR(0/0,""),preDEL!AA35)</f>
        <v>0</v>
      </c>
      <c r="AB35" s="128" t="b">
        <f>IF(preDEL!$AG35,IFERROR(0/0,""),preDEL!AB35)</f>
        <v>0</v>
      </c>
      <c r="AC35" s="174">
        <f>IF(preDEL!$AG35,IFERROR(0/0,""),preDEL!AC35)</f>
        <v>439</v>
      </c>
      <c r="AD35" s="116" t="b">
        <f>IF(preDEL!$AG35,IFERROR(0/0,""),preDEL!AD35)</f>
        <v>0</v>
      </c>
      <c r="AE35" s="175" t="str">
        <f>IF(preDEL!$AG35,IFERROR(0/0,""),preDEL!AE35)</f>
        <v/>
      </c>
      <c r="AF35" s="128" t="b">
        <f>IF(preDEL!$AG35,IFERROR(0/0,""),preDEL!AF35)</f>
        <v>0</v>
      </c>
      <c r="AG35" s="128" t="b">
        <f>IF(preDEL!$AG35,IFERROR(0/0,""),preDEL!AG35)</f>
        <v>0</v>
      </c>
      <c r="AH35" s="116" t="str">
        <f>IF(preDEL!$AG35,IFERROR(0/0,""),preDEL!AH35)</f>
        <v/>
      </c>
      <c r="AI35" s="82" t="str">
        <f>IF(preDEL!$AG35,IFERROR(0/0,""),preDEL!AI35)</f>
        <v/>
      </c>
      <c r="AJ35" s="83">
        <f>IF(preDEL!$AG35,IFERROR(0/0,""),preDEL!AJ35)</f>
        <v>2.2</v>
      </c>
      <c r="AK35" s="82" t="str">
        <f>IF(preDEL!$AG35,IFERROR(0/0,""),preDEL!AK35)</f>
        <v>Negative</v>
      </c>
      <c r="AL35" s="83" t="str">
        <f>IF(preDEL!$AG35,IFERROR(0/0,""),preDEL!AL35)</f>
        <v/>
      </c>
      <c r="AM35" s="83" t="str">
        <f>IF(preDEL!$AG35,IFERROR(0/0,""),preDEL!AM35)</f>
        <v>SpROSA145068</v>
      </c>
      <c r="AN35" s="83" t="str">
        <f>IF(preDEL!$AG35,IFERROR(0/0,""),preDEL!AN35)</f>
        <v>ROSA363599</v>
      </c>
      <c r="AO35" s="83" t="str">
        <f>IF(preDEL!$AG35,IFERROR(0/0,""),preDEL!AO35)</f>
        <v/>
      </c>
      <c r="AP35" s="83" t="str">
        <f>IF(preDEL!$AG35,IFERROR(0/0,""),preDEL!AP35)</f>
        <v/>
      </c>
      <c r="AQ35" s="83" t="str">
        <f>IF(preDEL!$AG35,IFERROR(0/0,""),preDEL!AQ35)</f>
        <v/>
      </c>
      <c r="AR35" s="83" t="str">
        <f>IF(preDEL!$AG35,IFERROR(0/0,""),preDEL!AR35)</f>
        <v/>
      </c>
      <c r="AS35" s="147"/>
    </row>
    <row r="36">
      <c r="A36" s="82" t="str">
        <f>IF(preDEL!$AG36,IFERROR(0/0,""),preDEL!A36)</f>
        <v>PA9556</v>
      </c>
      <c r="B36" s="172">
        <f>IF(preDEL!$AG36,IFERROR(0/0,""),preDEL!B36)</f>
        <v>44473</v>
      </c>
      <c r="C36" s="173">
        <f>IF(preDEL!$AG36,IFERROR(0/0,""),preDEL!C36)</f>
        <v>0.3021296296</v>
      </c>
      <c r="D36" s="82" t="str">
        <f>IF(preDEL!$AG36,IFERROR(0/0,""),preDEL!D36)</f>
        <v/>
      </c>
      <c r="E36" s="82" t="str">
        <f>IF(preDEL!$AG36,IFERROR(0/0,""),preDEL!E36)</f>
        <v/>
      </c>
      <c r="F36" s="83" t="str">
        <f>IF(preDEL!$AG36,IFERROR(0/0,""),preDEL!F36)</f>
        <v/>
      </c>
      <c r="G36" s="83" t="str">
        <f>IF(preDEL!$AG36,IFERROR(0/0,""),preDEL!G36)</f>
        <v/>
      </c>
      <c r="H36" s="83" t="str">
        <f>IF(preDEL!$AG36,IFERROR(0/0,""),preDEL!H36)</f>
        <v/>
      </c>
      <c r="I36" s="82" t="str">
        <f>IF(preDEL!$AG36,IFERROR(0/0,""),preDEL!I36)</f>
        <v/>
      </c>
      <c r="J36" s="82" t="str">
        <f>IF(preDEL!$AG36,IFERROR(0/0,""),preDEL!J36)</f>
        <v/>
      </c>
      <c r="K36" s="82" t="str">
        <f>IF(preDEL!$AG36,IFERROR(0/0,""),preDEL!K36)</f>
        <v>Null</v>
      </c>
      <c r="L36" s="172" t="str">
        <f>IF(preDEL!$AG36,IFERROR(0/0,""),preDEL!L36)</f>
        <v/>
      </c>
      <c r="M36" s="173" t="str">
        <f>IF(preDEL!$AG36,IFERROR(0/0,""),preDEL!M36)</f>
        <v/>
      </c>
      <c r="N36" s="83" t="str">
        <f>IF(preDEL!$AG36,IFERROR(0/0,""),preDEL!N36)</f>
        <v/>
      </c>
      <c r="O36" s="83" t="str">
        <f>IF(preDEL!$AG36,IFERROR(0/0,""),preDEL!O36)</f>
        <v/>
      </c>
      <c r="P36" s="128" t="b">
        <f>IF(preDEL!$AG36,IFERROR(0/0,""),preDEL!P36)</f>
        <v>0</v>
      </c>
      <c r="Q36" s="128" t="str">
        <f>IF(preDEL!$AG36,IFERROR(0/0,""),preDEL!Q36)</f>
        <v>Collected</v>
      </c>
      <c r="R36" s="116" t="b">
        <f>IF(preDEL!$AG36,IFERROR(0/0,""),preDEL!R36)</f>
        <v>1</v>
      </c>
      <c r="S36" s="116">
        <f>IF(preDEL!$AG36,IFERROR(0/0,""),preDEL!S36)</f>
        <v>1</v>
      </c>
      <c r="T36" s="128">
        <f>IF(preDEL!$AG36,IFERROR(0/0,""),preDEL!T36)</f>
        <v>0</v>
      </c>
      <c r="U36" s="83" t="str">
        <f>IF(preDEL!$AG36,IFERROR(0/0,""),preDEL!U36)</f>
        <v/>
      </c>
      <c r="V36" s="82" t="str">
        <f>IF(preDEL!$AG36,IFERROR(0/0,""),preDEL!V36)</f>
        <v/>
      </c>
      <c r="W36" s="83" t="str">
        <f>IF(preDEL!$AG36,IFERROR(0/0,""),preDEL!W36)</f>
        <v/>
      </c>
      <c r="X36" s="116" t="b">
        <f>IF(preDEL!$AG36,IFERROR(0/0,""),preDEL!X36)</f>
        <v>0</v>
      </c>
      <c r="Y36" s="128" t="b">
        <f>IF(preDEL!$AG36,IFERROR(0/0,""),preDEL!Y36)</f>
        <v>0</v>
      </c>
      <c r="Z36" s="82" t="str">
        <f>IF(preDEL!$AG36,IFERROR(0/0,""),preDEL!Z36)</f>
        <v/>
      </c>
      <c r="AA36" s="128" t="b">
        <f>IF(preDEL!$AG36,IFERROR(0/0,""),preDEL!AA36)</f>
        <v>0</v>
      </c>
      <c r="AB36" s="128" t="b">
        <f>IF(preDEL!$AG36,IFERROR(0/0,""),preDEL!AB36)</f>
        <v>0</v>
      </c>
      <c r="AC36" s="174">
        <f>IF(preDEL!$AG36,IFERROR(0/0,""),preDEL!AC36)</f>
        <v>438</v>
      </c>
      <c r="AD36" s="116" t="b">
        <f>IF(preDEL!$AG36,IFERROR(0/0,""),preDEL!AD36)</f>
        <v>0</v>
      </c>
      <c r="AE36" s="175" t="str">
        <f>IF(preDEL!$AG36,IFERROR(0/0,""),preDEL!AE36)</f>
        <v/>
      </c>
      <c r="AF36" s="128" t="b">
        <f>IF(preDEL!$AG36,IFERROR(0/0,""),preDEL!AF36)</f>
        <v>0</v>
      </c>
      <c r="AG36" s="128" t="b">
        <f>IF(preDEL!$AG36,IFERROR(0/0,""),preDEL!AG36)</f>
        <v>0</v>
      </c>
      <c r="AH36" s="116" t="str">
        <f>IF(preDEL!$AG36,IFERROR(0/0,""),preDEL!AH36)</f>
        <v/>
      </c>
      <c r="AI36" s="82" t="str">
        <f>IF(preDEL!$AG36,IFERROR(0/0,""),preDEL!AI36)</f>
        <v/>
      </c>
      <c r="AJ36" s="83">
        <f>IF(preDEL!$AG36,IFERROR(0/0,""),preDEL!AJ36)</f>
        <v>2.2</v>
      </c>
      <c r="AK36" s="82" t="str">
        <f>IF(preDEL!$AG36,IFERROR(0/0,""),preDEL!AK36)</f>
        <v>Negative</v>
      </c>
      <c r="AL36" s="83" t="str">
        <f>IF(preDEL!$AG36,IFERROR(0/0,""),preDEL!AL36)</f>
        <v/>
      </c>
      <c r="AM36" s="83" t="str">
        <f>IF(preDEL!$AG36,IFERROR(0/0,""),preDEL!AM36)</f>
        <v>SpROSA145068</v>
      </c>
      <c r="AN36" s="83" t="str">
        <f>IF(preDEL!$AG36,IFERROR(0/0,""),preDEL!AN36)</f>
        <v>ROSA970910</v>
      </c>
      <c r="AO36" s="83" t="str">
        <f>IF(preDEL!$AG36,IFERROR(0/0,""),preDEL!AO36)</f>
        <v/>
      </c>
      <c r="AP36" s="83" t="str">
        <f>IF(preDEL!$AG36,IFERROR(0/0,""),preDEL!AP36)</f>
        <v/>
      </c>
      <c r="AQ36" s="83" t="str">
        <f>IF(preDEL!$AG36,IFERROR(0/0,""),preDEL!AQ36)</f>
        <v/>
      </c>
      <c r="AR36" s="83" t="str">
        <f>IF(preDEL!$AG36,IFERROR(0/0,""),preDEL!AR36)</f>
        <v/>
      </c>
      <c r="AS36" s="147"/>
    </row>
    <row r="37">
      <c r="A37" s="82" t="str">
        <f>IF(preDEL!$AG37,IFERROR(0/0,""),preDEL!A37)</f>
        <v>PA9514</v>
      </c>
      <c r="B37" s="172">
        <f>IF(preDEL!$AG37,IFERROR(0/0,""),preDEL!B37)</f>
        <v>44473</v>
      </c>
      <c r="C37" s="173">
        <f>IF(preDEL!$AG37,IFERROR(0/0,""),preDEL!C37)</f>
        <v>0.3123032407</v>
      </c>
      <c r="D37" s="82" t="str">
        <f>IF(preDEL!$AG37,IFERROR(0/0,""),preDEL!D37)</f>
        <v/>
      </c>
      <c r="E37" s="82" t="str">
        <f>IF(preDEL!$AG37,IFERROR(0/0,""),preDEL!E37)</f>
        <v/>
      </c>
      <c r="F37" s="83" t="str">
        <f>IF(preDEL!$AG37,IFERROR(0/0,""),preDEL!F37)</f>
        <v/>
      </c>
      <c r="G37" s="83" t="str">
        <f>IF(preDEL!$AG37,IFERROR(0/0,""),preDEL!G37)</f>
        <v/>
      </c>
      <c r="H37" s="83" t="str">
        <f>IF(preDEL!$AG37,IFERROR(0/0,""),preDEL!H37)</f>
        <v/>
      </c>
      <c r="I37" s="82" t="str">
        <f>IF(preDEL!$AG37,IFERROR(0/0,""),preDEL!I37)</f>
        <v/>
      </c>
      <c r="J37" s="82" t="str">
        <f>IF(preDEL!$AG37,IFERROR(0/0,""),preDEL!J37)</f>
        <v/>
      </c>
      <c r="K37" s="82" t="str">
        <f>IF(preDEL!$AG37,IFERROR(0/0,""),preDEL!K37)</f>
        <v>Null</v>
      </c>
      <c r="L37" s="172" t="str">
        <f>IF(preDEL!$AG37,IFERROR(0/0,""),preDEL!L37)</f>
        <v/>
      </c>
      <c r="M37" s="173" t="str">
        <f>IF(preDEL!$AG37,IFERROR(0/0,""),preDEL!M37)</f>
        <v/>
      </c>
      <c r="N37" s="83" t="str">
        <f>IF(preDEL!$AG37,IFERROR(0/0,""),preDEL!N37)</f>
        <v/>
      </c>
      <c r="O37" s="83" t="str">
        <f>IF(preDEL!$AG37,IFERROR(0/0,""),preDEL!O37)</f>
        <v/>
      </c>
      <c r="P37" s="128" t="b">
        <f>IF(preDEL!$AG37,IFERROR(0/0,""),preDEL!P37)</f>
        <v>0</v>
      </c>
      <c r="Q37" s="128" t="str">
        <f>IF(preDEL!$AG37,IFERROR(0/0,""),preDEL!Q37)</f>
        <v>Collected</v>
      </c>
      <c r="R37" s="116" t="b">
        <f>IF(preDEL!$AG37,IFERROR(0/0,""),preDEL!R37)</f>
        <v>1</v>
      </c>
      <c r="S37" s="116">
        <f>IF(preDEL!$AG37,IFERROR(0/0,""),preDEL!S37)</f>
        <v>1</v>
      </c>
      <c r="T37" s="128" t="str">
        <f>IF(preDEL!$AG37,IFERROR(0/0,""),preDEL!T37)</f>
        <v/>
      </c>
      <c r="U37" s="83" t="str">
        <f>IF(preDEL!$AG37,IFERROR(0/0,""),preDEL!U37)</f>
        <v/>
      </c>
      <c r="V37" s="82" t="str">
        <f>IF(preDEL!$AG37,IFERROR(0/0,""),preDEL!V37)</f>
        <v/>
      </c>
      <c r="W37" s="83" t="str">
        <f>IF(preDEL!$AG37,IFERROR(0/0,""),preDEL!W37)</f>
        <v/>
      </c>
      <c r="X37" s="116" t="b">
        <f>IF(preDEL!$AG37,IFERROR(0/0,""),preDEL!X37)</f>
        <v>0</v>
      </c>
      <c r="Y37" s="128" t="b">
        <f>IF(preDEL!$AG37,IFERROR(0/0,""),preDEL!Y37)</f>
        <v>0</v>
      </c>
      <c r="Z37" s="82" t="str">
        <f>IF(preDEL!$AG37,IFERROR(0/0,""),preDEL!Z37)</f>
        <v/>
      </c>
      <c r="AA37" s="128" t="b">
        <f>IF(preDEL!$AG37,IFERROR(0/0,""),preDEL!AA37)</f>
        <v>0</v>
      </c>
      <c r="AB37" s="128" t="b">
        <f>IF(preDEL!$AG37,IFERROR(0/0,""),preDEL!AB37)</f>
        <v>0</v>
      </c>
      <c r="AC37" s="174">
        <f>IF(preDEL!$AG37,IFERROR(0/0,""),preDEL!AC37)</f>
        <v>437</v>
      </c>
      <c r="AD37" s="116" t="b">
        <f>IF(preDEL!$AG37,IFERROR(0/0,""),preDEL!AD37)</f>
        <v>0</v>
      </c>
      <c r="AE37" s="175" t="str">
        <f>IF(preDEL!$AG37,IFERROR(0/0,""),preDEL!AE37)</f>
        <v/>
      </c>
      <c r="AF37" s="128" t="b">
        <f>IF(preDEL!$AG37,IFERROR(0/0,""),preDEL!AF37)</f>
        <v>0</v>
      </c>
      <c r="AG37" s="128" t="b">
        <f>IF(preDEL!$AG37,IFERROR(0/0,""),preDEL!AG37)</f>
        <v>0</v>
      </c>
      <c r="AH37" s="116" t="str">
        <f>IF(preDEL!$AG37,IFERROR(0/0,""),preDEL!AH37)</f>
        <v/>
      </c>
      <c r="AI37" s="82" t="str">
        <f>IF(preDEL!$AG37,IFERROR(0/0,""),preDEL!AI37)</f>
        <v/>
      </c>
      <c r="AJ37" s="83">
        <f>IF(preDEL!$AG37,IFERROR(0/0,""),preDEL!AJ37)</f>
        <v>2.2</v>
      </c>
      <c r="AK37" s="82" t="str">
        <f>IF(preDEL!$AG37,IFERROR(0/0,""),preDEL!AK37)</f>
        <v>Negative</v>
      </c>
      <c r="AL37" s="83" t="str">
        <f>IF(preDEL!$AG37,IFERROR(0/0,""),preDEL!AL37)</f>
        <v/>
      </c>
      <c r="AM37" s="83" t="str">
        <f>IF(preDEL!$AG37,IFERROR(0/0,""),preDEL!AM37)</f>
        <v>SpROSA145068</v>
      </c>
      <c r="AN37" s="83" t="str">
        <f>IF(preDEL!$AG37,IFERROR(0/0,""),preDEL!AN37)</f>
        <v>ROSA361260</v>
      </c>
      <c r="AO37" s="83" t="str">
        <f>IF(preDEL!$AG37,IFERROR(0/0,""),preDEL!AO37)</f>
        <v/>
      </c>
      <c r="AP37" s="83" t="str">
        <f>IF(preDEL!$AG37,IFERROR(0/0,""),preDEL!AP37)</f>
        <v/>
      </c>
      <c r="AQ37" s="83" t="str">
        <f>IF(preDEL!$AG37,IFERROR(0/0,""),preDEL!AQ37)</f>
        <v/>
      </c>
      <c r="AR37" s="83" t="str">
        <f>IF(preDEL!$AG37,IFERROR(0/0,""),preDEL!AR37)</f>
        <v/>
      </c>
      <c r="AS37" s="147"/>
    </row>
    <row r="38">
      <c r="A38" s="82" t="str">
        <f>IF(preDEL!$AG38,IFERROR(0/0,""),preDEL!A38)</f>
        <v>PA9456</v>
      </c>
      <c r="B38" s="172">
        <f>IF(preDEL!$AG38,IFERROR(0/0,""),preDEL!B38)</f>
        <v>44473</v>
      </c>
      <c r="C38" s="173">
        <f>IF(preDEL!$AG38,IFERROR(0/0,""),preDEL!C38)</f>
        <v>0.3146759259</v>
      </c>
      <c r="D38" s="82" t="str">
        <f>IF(preDEL!$AG38,IFERROR(0/0,""),preDEL!D38)</f>
        <v/>
      </c>
      <c r="E38" s="82" t="str">
        <f>IF(preDEL!$AG38,IFERROR(0/0,""),preDEL!E38)</f>
        <v/>
      </c>
      <c r="F38" s="83" t="str">
        <f>IF(preDEL!$AG38,IFERROR(0/0,""),preDEL!F38)</f>
        <v/>
      </c>
      <c r="G38" s="83" t="str">
        <f>IF(preDEL!$AG38,IFERROR(0/0,""),preDEL!G38)</f>
        <v/>
      </c>
      <c r="H38" s="83" t="str">
        <f>IF(preDEL!$AG38,IFERROR(0/0,""),preDEL!H38)</f>
        <v/>
      </c>
      <c r="I38" s="82" t="str">
        <f>IF(preDEL!$AG38,IFERROR(0/0,""),preDEL!I38)</f>
        <v/>
      </c>
      <c r="J38" s="82" t="str">
        <f>IF(preDEL!$AG38,IFERROR(0/0,""),preDEL!J38)</f>
        <v/>
      </c>
      <c r="K38" s="82" t="str">
        <f>IF(preDEL!$AG38,IFERROR(0/0,""),preDEL!K38)</f>
        <v>Null</v>
      </c>
      <c r="L38" s="172" t="str">
        <f>IF(preDEL!$AG38,IFERROR(0/0,""),preDEL!L38)</f>
        <v/>
      </c>
      <c r="M38" s="173" t="str">
        <f>IF(preDEL!$AG38,IFERROR(0/0,""),preDEL!M38)</f>
        <v/>
      </c>
      <c r="N38" s="83" t="str">
        <f>IF(preDEL!$AG38,IFERROR(0/0,""),preDEL!N38)</f>
        <v/>
      </c>
      <c r="O38" s="83" t="str">
        <f>IF(preDEL!$AG38,IFERROR(0/0,""),preDEL!O38)</f>
        <v/>
      </c>
      <c r="P38" s="128" t="b">
        <f>IF(preDEL!$AG38,IFERROR(0/0,""),preDEL!P38)</f>
        <v>0</v>
      </c>
      <c r="Q38" s="128" t="str">
        <f>IF(preDEL!$AG38,IFERROR(0/0,""),preDEL!Q38)</f>
        <v>Collected</v>
      </c>
      <c r="R38" s="116" t="b">
        <f>IF(preDEL!$AG38,IFERROR(0/0,""),preDEL!R38)</f>
        <v>1</v>
      </c>
      <c r="S38" s="116">
        <f>IF(preDEL!$AG38,IFERROR(0/0,""),preDEL!S38)</f>
        <v>1</v>
      </c>
      <c r="T38" s="128" t="str">
        <f>IF(preDEL!$AG38,IFERROR(0/0,""),preDEL!T38)</f>
        <v/>
      </c>
      <c r="U38" s="83" t="str">
        <f>IF(preDEL!$AG38,IFERROR(0/0,""),preDEL!U38)</f>
        <v/>
      </c>
      <c r="V38" s="82" t="str">
        <f>IF(preDEL!$AG38,IFERROR(0/0,""),preDEL!V38)</f>
        <v/>
      </c>
      <c r="W38" s="83" t="str">
        <f>IF(preDEL!$AG38,IFERROR(0/0,""),preDEL!W38)</f>
        <v/>
      </c>
      <c r="X38" s="116" t="b">
        <f>IF(preDEL!$AG38,IFERROR(0/0,""),preDEL!X38)</f>
        <v>0</v>
      </c>
      <c r="Y38" s="128" t="b">
        <f>IF(preDEL!$AG38,IFERROR(0/0,""),preDEL!Y38)</f>
        <v>0</v>
      </c>
      <c r="Z38" s="82" t="str">
        <f>IF(preDEL!$AG38,IFERROR(0/0,""),preDEL!Z38)</f>
        <v/>
      </c>
      <c r="AA38" s="128" t="b">
        <f>IF(preDEL!$AG38,IFERROR(0/0,""),preDEL!AA38)</f>
        <v>0</v>
      </c>
      <c r="AB38" s="128" t="b">
        <f>IF(preDEL!$AG38,IFERROR(0/0,""),preDEL!AB38)</f>
        <v>0</v>
      </c>
      <c r="AC38" s="174">
        <f>IF(preDEL!$AG38,IFERROR(0/0,""),preDEL!AC38)</f>
        <v>436</v>
      </c>
      <c r="AD38" s="116" t="b">
        <f>IF(preDEL!$AG38,IFERROR(0/0,""),preDEL!AD38)</f>
        <v>0</v>
      </c>
      <c r="AE38" s="175" t="str">
        <f>IF(preDEL!$AG38,IFERROR(0/0,""),preDEL!AE38)</f>
        <v/>
      </c>
      <c r="AF38" s="128" t="b">
        <f>IF(preDEL!$AG38,IFERROR(0/0,""),preDEL!AF38)</f>
        <v>0</v>
      </c>
      <c r="AG38" s="128" t="b">
        <f>IF(preDEL!$AG38,IFERROR(0/0,""),preDEL!AG38)</f>
        <v>0</v>
      </c>
      <c r="AH38" s="116" t="str">
        <f>IF(preDEL!$AG38,IFERROR(0/0,""),preDEL!AH38)</f>
        <v/>
      </c>
      <c r="AI38" s="82" t="str">
        <f>IF(preDEL!$AG38,IFERROR(0/0,""),preDEL!AI38)</f>
        <v/>
      </c>
      <c r="AJ38" s="83">
        <f>IF(preDEL!$AG38,IFERROR(0/0,""),preDEL!AJ38)</f>
        <v>2.2</v>
      </c>
      <c r="AK38" s="82" t="str">
        <f>IF(preDEL!$AG38,IFERROR(0/0,""),preDEL!AK38)</f>
        <v>Negative</v>
      </c>
      <c r="AL38" s="83" t="str">
        <f>IF(preDEL!$AG38,IFERROR(0/0,""),preDEL!AL38)</f>
        <v/>
      </c>
      <c r="AM38" s="83" t="str">
        <f>IF(preDEL!$AG38,IFERROR(0/0,""),preDEL!AM38)</f>
        <v>SpROSA145068</v>
      </c>
      <c r="AN38" s="83" t="str">
        <f>IF(preDEL!$AG38,IFERROR(0/0,""),preDEL!AN38)</f>
        <v>ROSA832181</v>
      </c>
      <c r="AO38" s="83" t="str">
        <f>IF(preDEL!$AG38,IFERROR(0/0,""),preDEL!AO38)</f>
        <v/>
      </c>
      <c r="AP38" s="83" t="str">
        <f>IF(preDEL!$AG38,IFERROR(0/0,""),preDEL!AP38)</f>
        <v/>
      </c>
      <c r="AQ38" s="83" t="str">
        <f>IF(preDEL!$AG38,IFERROR(0/0,""),preDEL!AQ38)</f>
        <v/>
      </c>
      <c r="AR38" s="83" t="str">
        <f>IF(preDEL!$AG38,IFERROR(0/0,""),preDEL!AR38)</f>
        <v/>
      </c>
      <c r="AS38" s="147"/>
    </row>
    <row r="39">
      <c r="A39" s="82" t="str">
        <f>IF(preDEL!$AG39,IFERROR(0/0,""),preDEL!A39)</f>
        <v>PA9611</v>
      </c>
      <c r="B39" s="172">
        <f>IF(preDEL!$AG39,IFERROR(0/0,""),preDEL!B39)</f>
        <v>44473</v>
      </c>
      <c r="C39" s="173">
        <f>IF(preDEL!$AG39,IFERROR(0/0,""),preDEL!C39)</f>
        <v>0.3149189815</v>
      </c>
      <c r="D39" s="82" t="str">
        <f>IF(preDEL!$AG39,IFERROR(0/0,""),preDEL!D39)</f>
        <v/>
      </c>
      <c r="E39" s="82" t="str">
        <f>IF(preDEL!$AG39,IFERROR(0/0,""),preDEL!E39)</f>
        <v/>
      </c>
      <c r="F39" s="83" t="str">
        <f>IF(preDEL!$AG39,IFERROR(0/0,""),preDEL!F39)</f>
        <v/>
      </c>
      <c r="G39" s="83" t="str">
        <f>IF(preDEL!$AG39,IFERROR(0/0,""),preDEL!G39)</f>
        <v/>
      </c>
      <c r="H39" s="83" t="str">
        <f>IF(preDEL!$AG39,IFERROR(0/0,""),preDEL!H39)</f>
        <v/>
      </c>
      <c r="I39" s="82" t="str">
        <f>IF(preDEL!$AG39,IFERROR(0/0,""),preDEL!I39)</f>
        <v/>
      </c>
      <c r="J39" s="82" t="str">
        <f>IF(preDEL!$AG39,IFERROR(0/0,""),preDEL!J39)</f>
        <v/>
      </c>
      <c r="K39" s="82" t="str">
        <f>IF(preDEL!$AG39,IFERROR(0/0,""),preDEL!K39)</f>
        <v>Null</v>
      </c>
      <c r="L39" s="172" t="str">
        <f>IF(preDEL!$AG39,IFERROR(0/0,""),preDEL!L39)</f>
        <v/>
      </c>
      <c r="M39" s="173" t="str">
        <f>IF(preDEL!$AG39,IFERROR(0/0,""),preDEL!M39)</f>
        <v/>
      </c>
      <c r="N39" s="83" t="str">
        <f>IF(preDEL!$AG39,IFERROR(0/0,""),preDEL!N39)</f>
        <v/>
      </c>
      <c r="O39" s="83" t="str">
        <f>IF(preDEL!$AG39,IFERROR(0/0,""),preDEL!O39)</f>
        <v/>
      </c>
      <c r="P39" s="128" t="b">
        <f>IF(preDEL!$AG39,IFERROR(0/0,""),preDEL!P39)</f>
        <v>0</v>
      </c>
      <c r="Q39" s="128" t="str">
        <f>IF(preDEL!$AG39,IFERROR(0/0,""),preDEL!Q39)</f>
        <v>Collected</v>
      </c>
      <c r="R39" s="116" t="b">
        <f>IF(preDEL!$AG39,IFERROR(0/0,""),preDEL!R39)</f>
        <v>1</v>
      </c>
      <c r="S39" s="116">
        <f>IF(preDEL!$AG39,IFERROR(0/0,""),preDEL!S39)</f>
        <v>1</v>
      </c>
      <c r="T39" s="128" t="str">
        <f>IF(preDEL!$AG39,IFERROR(0/0,""),preDEL!T39)</f>
        <v/>
      </c>
      <c r="U39" s="83" t="str">
        <f>IF(preDEL!$AG39,IFERROR(0/0,""),preDEL!U39)</f>
        <v/>
      </c>
      <c r="V39" s="82" t="str">
        <f>IF(preDEL!$AG39,IFERROR(0/0,""),preDEL!V39)</f>
        <v/>
      </c>
      <c r="W39" s="83" t="str">
        <f>IF(preDEL!$AG39,IFERROR(0/0,""),preDEL!W39)</f>
        <v/>
      </c>
      <c r="X39" s="116" t="b">
        <f>IF(preDEL!$AG39,IFERROR(0/0,""),preDEL!X39)</f>
        <v>0</v>
      </c>
      <c r="Y39" s="128" t="b">
        <f>IF(preDEL!$AG39,IFERROR(0/0,""),preDEL!Y39)</f>
        <v>0</v>
      </c>
      <c r="Z39" s="82" t="str">
        <f>IF(preDEL!$AG39,IFERROR(0/0,""),preDEL!Z39)</f>
        <v/>
      </c>
      <c r="AA39" s="128" t="b">
        <f>IF(preDEL!$AG39,IFERROR(0/0,""),preDEL!AA39)</f>
        <v>0</v>
      </c>
      <c r="AB39" s="128" t="b">
        <f>IF(preDEL!$AG39,IFERROR(0/0,""),preDEL!AB39)</f>
        <v>0</v>
      </c>
      <c r="AC39" s="174">
        <f>IF(preDEL!$AG39,IFERROR(0/0,""),preDEL!AC39)</f>
        <v>435</v>
      </c>
      <c r="AD39" s="116" t="b">
        <f>IF(preDEL!$AG39,IFERROR(0/0,""),preDEL!AD39)</f>
        <v>0</v>
      </c>
      <c r="AE39" s="175" t="str">
        <f>IF(preDEL!$AG39,IFERROR(0/0,""),preDEL!AE39)</f>
        <v/>
      </c>
      <c r="AF39" s="128" t="b">
        <f>IF(preDEL!$AG39,IFERROR(0/0,""),preDEL!AF39)</f>
        <v>0</v>
      </c>
      <c r="AG39" s="128" t="b">
        <f>IF(preDEL!$AG39,IFERROR(0/0,""),preDEL!AG39)</f>
        <v>0</v>
      </c>
      <c r="AH39" s="116" t="str">
        <f>IF(preDEL!$AG39,IFERROR(0/0,""),preDEL!AH39)</f>
        <v/>
      </c>
      <c r="AI39" s="82" t="str">
        <f>IF(preDEL!$AG39,IFERROR(0/0,""),preDEL!AI39)</f>
        <v/>
      </c>
      <c r="AJ39" s="83">
        <f>IF(preDEL!$AG39,IFERROR(0/0,""),preDEL!AJ39)</f>
        <v>2.2</v>
      </c>
      <c r="AK39" s="82" t="str">
        <f>IF(preDEL!$AG39,IFERROR(0/0,""),preDEL!AK39)</f>
        <v>Negative</v>
      </c>
      <c r="AL39" s="83" t="str">
        <f>IF(preDEL!$AG39,IFERROR(0/0,""),preDEL!AL39)</f>
        <v/>
      </c>
      <c r="AM39" s="83" t="str">
        <f>IF(preDEL!$AG39,IFERROR(0/0,""),preDEL!AM39)</f>
        <v>SpROSA145068</v>
      </c>
      <c r="AN39" s="83" t="str">
        <f>IF(preDEL!$AG39,IFERROR(0/0,""),preDEL!AN39)</f>
        <v>ROSA406630</v>
      </c>
      <c r="AO39" s="83" t="str">
        <f>IF(preDEL!$AG39,IFERROR(0/0,""),preDEL!AO39)</f>
        <v/>
      </c>
      <c r="AP39" s="83" t="str">
        <f>IF(preDEL!$AG39,IFERROR(0/0,""),preDEL!AP39)</f>
        <v/>
      </c>
      <c r="AQ39" s="83" t="str">
        <f>IF(preDEL!$AG39,IFERROR(0/0,""),preDEL!AQ39)</f>
        <v/>
      </c>
      <c r="AR39" s="83" t="str">
        <f>IF(preDEL!$AG39,IFERROR(0/0,""),preDEL!AR39)</f>
        <v/>
      </c>
      <c r="AS39" s="147"/>
    </row>
    <row r="40">
      <c r="A40" s="82" t="str">
        <f>IF(preDEL!$AG40,IFERROR(0/0,""),preDEL!A40)</f>
        <v>PA9609</v>
      </c>
      <c r="B40" s="172">
        <f>IF(preDEL!$AG40,IFERROR(0/0,""),preDEL!B40)</f>
        <v>44473</v>
      </c>
      <c r="C40" s="173">
        <f>IF(preDEL!$AG40,IFERROR(0/0,""),preDEL!C40)</f>
        <v>0.3152546296</v>
      </c>
      <c r="D40" s="82" t="str">
        <f>IF(preDEL!$AG40,IFERROR(0/0,""),preDEL!D40)</f>
        <v/>
      </c>
      <c r="E40" s="82" t="str">
        <f>IF(preDEL!$AG40,IFERROR(0/0,""),preDEL!E40)</f>
        <v/>
      </c>
      <c r="F40" s="83" t="str">
        <f>IF(preDEL!$AG40,IFERROR(0/0,""),preDEL!F40)</f>
        <v/>
      </c>
      <c r="G40" s="83" t="str">
        <f>IF(preDEL!$AG40,IFERROR(0/0,""),preDEL!G40)</f>
        <v/>
      </c>
      <c r="H40" s="83" t="str">
        <f>IF(preDEL!$AG40,IFERROR(0/0,""),preDEL!H40)</f>
        <v/>
      </c>
      <c r="I40" s="82" t="str">
        <f>IF(preDEL!$AG40,IFERROR(0/0,""),preDEL!I40)</f>
        <v/>
      </c>
      <c r="J40" s="82" t="str">
        <f>IF(preDEL!$AG40,IFERROR(0/0,""),preDEL!J40)</f>
        <v/>
      </c>
      <c r="K40" s="82" t="str">
        <f>IF(preDEL!$AG40,IFERROR(0/0,""),preDEL!K40)</f>
        <v>Null</v>
      </c>
      <c r="L40" s="172" t="str">
        <f>IF(preDEL!$AG40,IFERROR(0/0,""),preDEL!L40)</f>
        <v/>
      </c>
      <c r="M40" s="173" t="str">
        <f>IF(preDEL!$AG40,IFERROR(0/0,""),preDEL!M40)</f>
        <v/>
      </c>
      <c r="N40" s="83" t="str">
        <f>IF(preDEL!$AG40,IFERROR(0/0,""),preDEL!N40)</f>
        <v/>
      </c>
      <c r="O40" s="83" t="str">
        <f>IF(preDEL!$AG40,IFERROR(0/0,""),preDEL!O40)</f>
        <v/>
      </c>
      <c r="P40" s="128" t="b">
        <f>IF(preDEL!$AG40,IFERROR(0/0,""),preDEL!P40)</f>
        <v>0</v>
      </c>
      <c r="Q40" s="128" t="str">
        <f>IF(preDEL!$AG40,IFERROR(0/0,""),preDEL!Q40)</f>
        <v>Collected</v>
      </c>
      <c r="R40" s="116" t="b">
        <f>IF(preDEL!$AG40,IFERROR(0/0,""),preDEL!R40)</f>
        <v>1</v>
      </c>
      <c r="S40" s="116">
        <f>IF(preDEL!$AG40,IFERROR(0/0,""),preDEL!S40)</f>
        <v>1</v>
      </c>
      <c r="T40" s="128" t="str">
        <f>IF(preDEL!$AG40,IFERROR(0/0,""),preDEL!T40)</f>
        <v/>
      </c>
      <c r="U40" s="83" t="str">
        <f>IF(preDEL!$AG40,IFERROR(0/0,""),preDEL!U40)</f>
        <v/>
      </c>
      <c r="V40" s="82" t="str">
        <f>IF(preDEL!$AG40,IFERROR(0/0,""),preDEL!V40)</f>
        <v/>
      </c>
      <c r="W40" s="83" t="str">
        <f>IF(preDEL!$AG40,IFERROR(0/0,""),preDEL!W40)</f>
        <v/>
      </c>
      <c r="X40" s="116" t="b">
        <f>IF(preDEL!$AG40,IFERROR(0/0,""),preDEL!X40)</f>
        <v>0</v>
      </c>
      <c r="Y40" s="128" t="b">
        <f>IF(preDEL!$AG40,IFERROR(0/0,""),preDEL!Y40)</f>
        <v>0</v>
      </c>
      <c r="Z40" s="82" t="str">
        <f>IF(preDEL!$AG40,IFERROR(0/0,""),preDEL!Z40)</f>
        <v/>
      </c>
      <c r="AA40" s="128" t="b">
        <f>IF(preDEL!$AG40,IFERROR(0/0,""),preDEL!AA40)</f>
        <v>0</v>
      </c>
      <c r="AB40" s="128" t="b">
        <f>IF(preDEL!$AG40,IFERROR(0/0,""),preDEL!AB40)</f>
        <v>0</v>
      </c>
      <c r="AC40" s="174">
        <f>IF(preDEL!$AG40,IFERROR(0/0,""),preDEL!AC40)</f>
        <v>434</v>
      </c>
      <c r="AD40" s="116" t="b">
        <f>IF(preDEL!$AG40,IFERROR(0/0,""),preDEL!AD40)</f>
        <v>0</v>
      </c>
      <c r="AE40" s="175" t="str">
        <f>IF(preDEL!$AG40,IFERROR(0/0,""),preDEL!AE40)</f>
        <v/>
      </c>
      <c r="AF40" s="128" t="b">
        <f>IF(preDEL!$AG40,IFERROR(0/0,""),preDEL!AF40)</f>
        <v>0</v>
      </c>
      <c r="AG40" s="128" t="b">
        <f>IF(preDEL!$AG40,IFERROR(0/0,""),preDEL!AG40)</f>
        <v>0</v>
      </c>
      <c r="AH40" s="116" t="str">
        <f>IF(preDEL!$AG40,IFERROR(0/0,""),preDEL!AH40)</f>
        <v/>
      </c>
      <c r="AI40" s="82" t="str">
        <f>IF(preDEL!$AG40,IFERROR(0/0,""),preDEL!AI40)</f>
        <v/>
      </c>
      <c r="AJ40" s="83">
        <f>IF(preDEL!$AG40,IFERROR(0/0,""),preDEL!AJ40)</f>
        <v>2.2</v>
      </c>
      <c r="AK40" s="82" t="str">
        <f>IF(preDEL!$AG40,IFERROR(0/0,""),preDEL!AK40)</f>
        <v>Negative</v>
      </c>
      <c r="AL40" s="83" t="str">
        <f>IF(preDEL!$AG40,IFERROR(0/0,""),preDEL!AL40)</f>
        <v/>
      </c>
      <c r="AM40" s="83" t="str">
        <f>IF(preDEL!$AG40,IFERROR(0/0,""),preDEL!AM40)</f>
        <v>SpROSA145068</v>
      </c>
      <c r="AN40" s="83" t="str">
        <f>IF(preDEL!$AG40,IFERROR(0/0,""),preDEL!AN40)</f>
        <v>ROSA907715</v>
      </c>
      <c r="AO40" s="83" t="str">
        <f>IF(preDEL!$AG40,IFERROR(0/0,""),preDEL!AO40)</f>
        <v/>
      </c>
      <c r="AP40" s="83" t="str">
        <f>IF(preDEL!$AG40,IFERROR(0/0,""),preDEL!AP40)</f>
        <v/>
      </c>
      <c r="AQ40" s="83" t="str">
        <f>IF(preDEL!$AG40,IFERROR(0/0,""),preDEL!AQ40)</f>
        <v/>
      </c>
      <c r="AR40" s="83" t="str">
        <f>IF(preDEL!$AG40,IFERROR(0/0,""),preDEL!AR40)</f>
        <v/>
      </c>
      <c r="AS40" s="147"/>
    </row>
    <row r="41">
      <c r="A41" s="82" t="str">
        <f>IF(preDEL!$AG41,IFERROR(0/0,""),preDEL!A41)</f>
        <v>PA9475</v>
      </c>
      <c r="B41" s="172">
        <f>IF(preDEL!$AG41,IFERROR(0/0,""),preDEL!B41)</f>
        <v>44473</v>
      </c>
      <c r="C41" s="173">
        <f>IF(preDEL!$AG41,IFERROR(0/0,""),preDEL!C41)</f>
        <v>0.3232060185</v>
      </c>
      <c r="D41" s="82" t="str">
        <f>IF(preDEL!$AG41,IFERROR(0/0,""),preDEL!D41)</f>
        <v/>
      </c>
      <c r="E41" s="82" t="str">
        <f>IF(preDEL!$AG41,IFERROR(0/0,""),preDEL!E41)</f>
        <v/>
      </c>
      <c r="F41" s="83" t="str">
        <f>IF(preDEL!$AG41,IFERROR(0/0,""),preDEL!F41)</f>
        <v/>
      </c>
      <c r="G41" s="83" t="str">
        <f>IF(preDEL!$AG41,IFERROR(0/0,""),preDEL!G41)</f>
        <v/>
      </c>
      <c r="H41" s="83" t="str">
        <f>IF(preDEL!$AG41,IFERROR(0/0,""),preDEL!H41)</f>
        <v/>
      </c>
      <c r="I41" s="82" t="str">
        <f>IF(preDEL!$AG41,IFERROR(0/0,""),preDEL!I41)</f>
        <v/>
      </c>
      <c r="J41" s="82" t="str">
        <f>IF(preDEL!$AG41,IFERROR(0/0,""),preDEL!J41)</f>
        <v/>
      </c>
      <c r="K41" s="82" t="str">
        <f>IF(preDEL!$AG41,IFERROR(0/0,""),preDEL!K41)</f>
        <v>Null</v>
      </c>
      <c r="L41" s="172" t="str">
        <f>IF(preDEL!$AG41,IFERROR(0/0,""),preDEL!L41)</f>
        <v/>
      </c>
      <c r="M41" s="173" t="str">
        <f>IF(preDEL!$AG41,IFERROR(0/0,""),preDEL!M41)</f>
        <v/>
      </c>
      <c r="N41" s="83" t="str">
        <f>IF(preDEL!$AG41,IFERROR(0/0,""),preDEL!N41)</f>
        <v/>
      </c>
      <c r="O41" s="83" t="str">
        <f>IF(preDEL!$AG41,IFERROR(0/0,""),preDEL!O41)</f>
        <v/>
      </c>
      <c r="P41" s="128" t="b">
        <f>IF(preDEL!$AG41,IFERROR(0/0,""),preDEL!P41)</f>
        <v>0</v>
      </c>
      <c r="Q41" s="128" t="str">
        <f>IF(preDEL!$AG41,IFERROR(0/0,""),preDEL!Q41)</f>
        <v>Collected</v>
      </c>
      <c r="R41" s="116" t="b">
        <f>IF(preDEL!$AG41,IFERROR(0/0,""),preDEL!R41)</f>
        <v>1</v>
      </c>
      <c r="S41" s="116">
        <f>IF(preDEL!$AG41,IFERROR(0/0,""),preDEL!S41)</f>
        <v>1</v>
      </c>
      <c r="T41" s="128" t="str">
        <f>IF(preDEL!$AG41,IFERROR(0/0,""),preDEL!T41)</f>
        <v/>
      </c>
      <c r="U41" s="83" t="str">
        <f>IF(preDEL!$AG41,IFERROR(0/0,""),preDEL!U41)</f>
        <v/>
      </c>
      <c r="V41" s="82" t="str">
        <f>IF(preDEL!$AG41,IFERROR(0/0,""),preDEL!V41)</f>
        <v/>
      </c>
      <c r="W41" s="83" t="str">
        <f>IF(preDEL!$AG41,IFERROR(0/0,""),preDEL!W41)</f>
        <v/>
      </c>
      <c r="X41" s="116" t="b">
        <f>IF(preDEL!$AG41,IFERROR(0/0,""),preDEL!X41)</f>
        <v>0</v>
      </c>
      <c r="Y41" s="128" t="b">
        <f>IF(preDEL!$AG41,IFERROR(0/0,""),preDEL!Y41)</f>
        <v>0</v>
      </c>
      <c r="Z41" s="82" t="str">
        <f>IF(preDEL!$AG41,IFERROR(0/0,""),preDEL!Z41)</f>
        <v/>
      </c>
      <c r="AA41" s="128" t="b">
        <f>IF(preDEL!$AG41,IFERROR(0/0,""),preDEL!AA41)</f>
        <v>0</v>
      </c>
      <c r="AB41" s="128" t="b">
        <f>IF(preDEL!$AG41,IFERROR(0/0,""),preDEL!AB41)</f>
        <v>0</v>
      </c>
      <c r="AC41" s="174">
        <f>IF(preDEL!$AG41,IFERROR(0/0,""),preDEL!AC41)</f>
        <v>433</v>
      </c>
      <c r="AD41" s="116" t="b">
        <f>IF(preDEL!$AG41,IFERROR(0/0,""),preDEL!AD41)</f>
        <v>0</v>
      </c>
      <c r="AE41" s="175" t="str">
        <f>IF(preDEL!$AG41,IFERROR(0/0,""),preDEL!AE41)</f>
        <v/>
      </c>
      <c r="AF41" s="128" t="b">
        <f>IF(preDEL!$AG41,IFERROR(0/0,""),preDEL!AF41)</f>
        <v>0</v>
      </c>
      <c r="AG41" s="128" t="b">
        <f>IF(preDEL!$AG41,IFERROR(0/0,""),preDEL!AG41)</f>
        <v>0</v>
      </c>
      <c r="AH41" s="116" t="str">
        <f>IF(preDEL!$AG41,IFERROR(0/0,""),preDEL!AH41)</f>
        <v/>
      </c>
      <c r="AI41" s="82" t="str">
        <f>IF(preDEL!$AG41,IFERROR(0/0,""),preDEL!AI41)</f>
        <v/>
      </c>
      <c r="AJ41" s="83">
        <f>IF(preDEL!$AG41,IFERROR(0/0,""),preDEL!AJ41)</f>
        <v>2.2</v>
      </c>
      <c r="AK41" s="82" t="str">
        <f>IF(preDEL!$AG41,IFERROR(0/0,""),preDEL!AK41)</f>
        <v>Negative</v>
      </c>
      <c r="AL41" s="83" t="str">
        <f>IF(preDEL!$AG41,IFERROR(0/0,""),preDEL!AL41)</f>
        <v/>
      </c>
      <c r="AM41" s="83" t="str">
        <f>IF(preDEL!$AG41,IFERROR(0/0,""),preDEL!AM41)</f>
        <v>SpROSA145068</v>
      </c>
      <c r="AN41" s="83" t="str">
        <f>IF(preDEL!$AG41,IFERROR(0/0,""),preDEL!AN41)</f>
        <v>ROSA124991</v>
      </c>
      <c r="AO41" s="83" t="str">
        <f>IF(preDEL!$AG41,IFERROR(0/0,""),preDEL!AO41)</f>
        <v/>
      </c>
      <c r="AP41" s="83" t="str">
        <f>IF(preDEL!$AG41,IFERROR(0/0,""),preDEL!AP41)</f>
        <v/>
      </c>
      <c r="AQ41" s="83" t="str">
        <f>IF(preDEL!$AG41,IFERROR(0/0,""),preDEL!AQ41)</f>
        <v/>
      </c>
      <c r="AR41" s="83" t="str">
        <f>IF(preDEL!$AG41,IFERROR(0/0,""),preDEL!AR41)</f>
        <v/>
      </c>
      <c r="AS41" s="147"/>
    </row>
    <row r="42">
      <c r="A42" s="82" t="str">
        <f>IF(preDEL!$AG42,IFERROR(0/0,""),preDEL!A42)</f>
        <v>PA9660</v>
      </c>
      <c r="B42" s="172">
        <f>IF(preDEL!$AG42,IFERROR(0/0,""),preDEL!B42)</f>
        <v>44473</v>
      </c>
      <c r="C42" s="173">
        <f>IF(preDEL!$AG42,IFERROR(0/0,""),preDEL!C42)</f>
        <v>0.3960300926</v>
      </c>
      <c r="D42" s="82" t="str">
        <f>IF(preDEL!$AG42,IFERROR(0/0,""),preDEL!D42)</f>
        <v/>
      </c>
      <c r="E42" s="82" t="str">
        <f>IF(preDEL!$AG42,IFERROR(0/0,""),preDEL!E42)</f>
        <v/>
      </c>
      <c r="F42" s="83" t="str">
        <f>IF(preDEL!$AG42,IFERROR(0/0,""),preDEL!F42)</f>
        <v/>
      </c>
      <c r="G42" s="83" t="str">
        <f>IF(preDEL!$AG42,IFERROR(0/0,""),preDEL!G42)</f>
        <v/>
      </c>
      <c r="H42" s="83" t="str">
        <f>IF(preDEL!$AG42,IFERROR(0/0,""),preDEL!H42)</f>
        <v/>
      </c>
      <c r="I42" s="82" t="str">
        <f>IF(preDEL!$AG42,IFERROR(0/0,""),preDEL!I42)</f>
        <v/>
      </c>
      <c r="J42" s="82" t="str">
        <f>IF(preDEL!$AG42,IFERROR(0/0,""),preDEL!J42)</f>
        <v/>
      </c>
      <c r="K42" s="82" t="str">
        <f>IF(preDEL!$AG42,IFERROR(0/0,""),preDEL!K42)</f>
        <v>Null</v>
      </c>
      <c r="L42" s="172">
        <f>IF(preDEL!$AG42,IFERROR(0/0,""),preDEL!L42)</f>
        <v>44868</v>
      </c>
      <c r="M42" s="173">
        <f>IF(preDEL!$AG42,IFERROR(0/0,""),preDEL!M42)</f>
        <v>0.5355208333</v>
      </c>
      <c r="N42" s="83" t="str">
        <f>IF(preDEL!$AG42,IFERROR(0/0,""),preDEL!N42)</f>
        <v/>
      </c>
      <c r="O42" s="83" t="str">
        <f>IF(preDEL!$AG42,IFERROR(0/0,""),preDEL!O42)</f>
        <v/>
      </c>
      <c r="P42" s="128" t="b">
        <f>IF(preDEL!$AG42,IFERROR(0/0,""),preDEL!P42)</f>
        <v>0</v>
      </c>
      <c r="Q42" s="128" t="str">
        <f>IF(preDEL!$AG42,IFERROR(0/0,""),preDEL!Q42)</f>
        <v>Collected</v>
      </c>
      <c r="R42" s="116" t="b">
        <f>IF(preDEL!$AG42,IFERROR(0/0,""),preDEL!R42)</f>
        <v>1</v>
      </c>
      <c r="S42" s="116">
        <f>IF(preDEL!$AG42,IFERROR(0/0,""),preDEL!S42)</f>
        <v>1</v>
      </c>
      <c r="T42" s="128">
        <f>IF(preDEL!$AG42,IFERROR(0/0,""),preDEL!T42)</f>
        <v>0</v>
      </c>
      <c r="U42" s="83" t="str">
        <f>IF(preDEL!$AG42,IFERROR(0/0,""),preDEL!U42)</f>
        <v/>
      </c>
      <c r="V42" s="82" t="str">
        <f>IF(preDEL!$AG42,IFERROR(0/0,""),preDEL!V42)</f>
        <v/>
      </c>
      <c r="W42" s="83" t="str">
        <f>IF(preDEL!$AG42,IFERROR(0/0,""),preDEL!W42)</f>
        <v/>
      </c>
      <c r="X42" s="116" t="b">
        <f>IF(preDEL!$AG42,IFERROR(0/0,""),preDEL!X42)</f>
        <v>0</v>
      </c>
      <c r="Y42" s="128" t="b">
        <f>IF(preDEL!$AG42,IFERROR(0/0,""),preDEL!Y42)</f>
        <v>0</v>
      </c>
      <c r="Z42" s="82" t="str">
        <f>IF(preDEL!$AG42,IFERROR(0/0,""),preDEL!Z42)</f>
        <v/>
      </c>
      <c r="AA42" s="128" t="b">
        <f>IF(preDEL!$AG42,IFERROR(0/0,""),preDEL!AA42)</f>
        <v>0</v>
      </c>
      <c r="AB42" s="128" t="b">
        <f>IF(preDEL!$AG42,IFERROR(0/0,""),preDEL!AB42)</f>
        <v>0</v>
      </c>
      <c r="AC42" s="174">
        <f>IF(preDEL!$AG42,IFERROR(0/0,""),preDEL!AC42)</f>
        <v>774</v>
      </c>
      <c r="AD42" s="116" t="b">
        <f>IF(preDEL!$AG42,IFERROR(0/0,""),preDEL!AD42)</f>
        <v>1</v>
      </c>
      <c r="AE42" s="175" t="str">
        <f>IF(preDEL!$AG42,IFERROR(0/0,""),preDEL!AE42)</f>
        <v/>
      </c>
      <c r="AF42" s="128" t="b">
        <f>IF(preDEL!$AG42,IFERROR(0/0,""),preDEL!AF42)</f>
        <v>0</v>
      </c>
      <c r="AG42" s="128" t="b">
        <f>IF(preDEL!$AG42,IFERROR(0/0,""),preDEL!AG42)</f>
        <v>0</v>
      </c>
      <c r="AH42" s="116" t="str">
        <f>IF(preDEL!$AG42,IFERROR(0/0,""),preDEL!AH42)</f>
        <v/>
      </c>
      <c r="AI42" s="82" t="str">
        <f>IF(preDEL!$AG42,IFERROR(0/0,""),preDEL!AI42)</f>
        <v/>
      </c>
      <c r="AJ42" s="83">
        <f>IF(preDEL!$AG42,IFERROR(0/0,""),preDEL!AJ42)</f>
        <v>2.2</v>
      </c>
      <c r="AK42" s="82" t="str">
        <f>IF(preDEL!$AG42,IFERROR(0/0,""),preDEL!AK42)</f>
        <v>Negative</v>
      </c>
      <c r="AL42" s="83" t="str">
        <f>IF(preDEL!$AG42,IFERROR(0/0,""),preDEL!AL42)</f>
        <v/>
      </c>
      <c r="AM42" s="83" t="str">
        <f>IF(preDEL!$AG42,IFERROR(0/0,""),preDEL!AM42)</f>
        <v>SpROSA145068</v>
      </c>
      <c r="AN42" s="83" t="str">
        <f>IF(preDEL!$AG42,IFERROR(0/0,""),preDEL!AN42)</f>
        <v>ROSA669439</v>
      </c>
      <c r="AO42" s="83" t="str">
        <f>IF(preDEL!$AG42,IFERROR(0/0,""),preDEL!AO42)</f>
        <v/>
      </c>
      <c r="AP42" s="83" t="str">
        <f>IF(preDEL!$AG42,IFERROR(0/0,""),preDEL!AP42)</f>
        <v/>
      </c>
      <c r="AQ42" s="83" t="str">
        <f>IF(preDEL!$AG42,IFERROR(0/0,""),preDEL!AQ42)</f>
        <v/>
      </c>
      <c r="AR42" s="83" t="str">
        <f>IF(preDEL!$AG42,IFERROR(0/0,""),preDEL!AR42)</f>
        <v/>
      </c>
      <c r="AS42" s="147"/>
    </row>
    <row r="43">
      <c r="A43" s="82" t="str">
        <f>IF(preDEL!$AG43,IFERROR(0/0,""),preDEL!A43)</f>
        <v>PA9580</v>
      </c>
      <c r="B43" s="172">
        <f>IF(preDEL!$AG43,IFERROR(0/0,""),preDEL!B43)</f>
        <v>44473</v>
      </c>
      <c r="C43" s="173">
        <f>IF(preDEL!$AG43,IFERROR(0/0,""),preDEL!C43)</f>
        <v>0.4370601852</v>
      </c>
      <c r="D43" s="82" t="str">
        <f>IF(preDEL!$AG43,IFERROR(0/0,""),preDEL!D43)</f>
        <v/>
      </c>
      <c r="E43" s="82" t="str">
        <f>IF(preDEL!$AG43,IFERROR(0/0,""),preDEL!E43)</f>
        <v/>
      </c>
      <c r="F43" s="83" t="str">
        <f>IF(preDEL!$AG43,IFERROR(0/0,""),preDEL!F43)</f>
        <v/>
      </c>
      <c r="G43" s="83" t="str">
        <f>IF(preDEL!$AG43,IFERROR(0/0,""),preDEL!G43)</f>
        <v/>
      </c>
      <c r="H43" s="83" t="str">
        <f>IF(preDEL!$AG43,IFERROR(0/0,""),preDEL!H43)</f>
        <v/>
      </c>
      <c r="I43" s="82" t="str">
        <f>IF(preDEL!$AG43,IFERROR(0/0,""),preDEL!I43)</f>
        <v/>
      </c>
      <c r="J43" s="82" t="str">
        <f>IF(preDEL!$AG43,IFERROR(0/0,""),preDEL!J43)</f>
        <v/>
      </c>
      <c r="K43" s="82" t="str">
        <f>IF(preDEL!$AG43,IFERROR(0/0,""),preDEL!K43)</f>
        <v>Null</v>
      </c>
      <c r="L43" s="172" t="str">
        <f>IF(preDEL!$AG43,IFERROR(0/0,""),preDEL!L43)</f>
        <v/>
      </c>
      <c r="M43" s="173" t="str">
        <f>IF(preDEL!$AG43,IFERROR(0/0,""),preDEL!M43)</f>
        <v/>
      </c>
      <c r="N43" s="83" t="str">
        <f>IF(preDEL!$AG43,IFERROR(0/0,""),preDEL!N43)</f>
        <v/>
      </c>
      <c r="O43" s="83" t="str">
        <f>IF(preDEL!$AG43,IFERROR(0/0,""),preDEL!O43)</f>
        <v/>
      </c>
      <c r="P43" s="128" t="b">
        <f>IF(preDEL!$AG43,IFERROR(0/0,""),preDEL!P43)</f>
        <v>0</v>
      </c>
      <c r="Q43" s="128" t="str">
        <f>IF(preDEL!$AG43,IFERROR(0/0,""),preDEL!Q43)</f>
        <v>Collected</v>
      </c>
      <c r="R43" s="116" t="b">
        <f>IF(preDEL!$AG43,IFERROR(0/0,""),preDEL!R43)</f>
        <v>1</v>
      </c>
      <c r="S43" s="116">
        <f>IF(preDEL!$AG43,IFERROR(0/0,""),preDEL!S43)</f>
        <v>1</v>
      </c>
      <c r="T43" s="128" t="str">
        <f>IF(preDEL!$AG43,IFERROR(0/0,""),preDEL!T43)</f>
        <v/>
      </c>
      <c r="U43" s="83" t="str">
        <f>IF(preDEL!$AG43,IFERROR(0/0,""),preDEL!U43)</f>
        <v/>
      </c>
      <c r="V43" s="82" t="str">
        <f>IF(preDEL!$AG43,IFERROR(0/0,""),preDEL!V43)</f>
        <v/>
      </c>
      <c r="W43" s="83" t="str">
        <f>IF(preDEL!$AG43,IFERROR(0/0,""),preDEL!W43)</f>
        <v/>
      </c>
      <c r="X43" s="116" t="b">
        <f>IF(preDEL!$AG43,IFERROR(0/0,""),preDEL!X43)</f>
        <v>0</v>
      </c>
      <c r="Y43" s="128" t="b">
        <f>IF(preDEL!$AG43,IFERROR(0/0,""),preDEL!Y43)</f>
        <v>0</v>
      </c>
      <c r="Z43" s="82" t="str">
        <f>IF(preDEL!$AG43,IFERROR(0/0,""),preDEL!Z43)</f>
        <v/>
      </c>
      <c r="AA43" s="128" t="b">
        <f>IF(preDEL!$AG43,IFERROR(0/0,""),preDEL!AA43)</f>
        <v>0</v>
      </c>
      <c r="AB43" s="128" t="b">
        <f>IF(preDEL!$AG43,IFERROR(0/0,""),preDEL!AB43)</f>
        <v>0</v>
      </c>
      <c r="AC43" s="174">
        <f>IF(preDEL!$AG43,IFERROR(0/0,""),preDEL!AC43)</f>
        <v>432</v>
      </c>
      <c r="AD43" s="116" t="b">
        <f>IF(preDEL!$AG43,IFERROR(0/0,""),preDEL!AD43)</f>
        <v>0</v>
      </c>
      <c r="AE43" s="175" t="str">
        <f>IF(preDEL!$AG43,IFERROR(0/0,""),preDEL!AE43)</f>
        <v/>
      </c>
      <c r="AF43" s="128" t="b">
        <f>IF(preDEL!$AG43,IFERROR(0/0,""),preDEL!AF43)</f>
        <v>0</v>
      </c>
      <c r="AG43" s="128" t="b">
        <f>IF(preDEL!$AG43,IFERROR(0/0,""),preDEL!AG43)</f>
        <v>0</v>
      </c>
      <c r="AH43" s="116" t="str">
        <f>IF(preDEL!$AG43,IFERROR(0/0,""),preDEL!AH43)</f>
        <v/>
      </c>
      <c r="AI43" s="82" t="str">
        <f>IF(preDEL!$AG43,IFERROR(0/0,""),preDEL!AI43)</f>
        <v/>
      </c>
      <c r="AJ43" s="83">
        <f>IF(preDEL!$AG43,IFERROR(0/0,""),preDEL!AJ43)</f>
        <v>2.2</v>
      </c>
      <c r="AK43" s="82" t="str">
        <f>IF(preDEL!$AG43,IFERROR(0/0,""),preDEL!AK43)</f>
        <v>Negative</v>
      </c>
      <c r="AL43" s="83" t="str">
        <f>IF(preDEL!$AG43,IFERROR(0/0,""),preDEL!AL43)</f>
        <v/>
      </c>
      <c r="AM43" s="83" t="str">
        <f>IF(preDEL!$AG43,IFERROR(0/0,""),preDEL!AM43)</f>
        <v>SpROSA145068</v>
      </c>
      <c r="AN43" s="83" t="str">
        <f>IF(preDEL!$AG43,IFERROR(0/0,""),preDEL!AN43)</f>
        <v>ROSA216934</v>
      </c>
      <c r="AO43" s="83" t="str">
        <f>IF(preDEL!$AG43,IFERROR(0/0,""),preDEL!AO43)</f>
        <v/>
      </c>
      <c r="AP43" s="83" t="str">
        <f>IF(preDEL!$AG43,IFERROR(0/0,""),preDEL!AP43)</f>
        <v/>
      </c>
      <c r="AQ43" s="83" t="str">
        <f>IF(preDEL!$AG43,IFERROR(0/0,""),preDEL!AQ43)</f>
        <v/>
      </c>
      <c r="AR43" s="83" t="str">
        <f>IF(preDEL!$AG43,IFERROR(0/0,""),preDEL!AR43)</f>
        <v/>
      </c>
      <c r="AS43" s="147"/>
    </row>
    <row r="44">
      <c r="A44" s="82" t="str">
        <f>IF(preDEL!$AG44,IFERROR(0/0,""),preDEL!A44)</f>
        <v>PA9479</v>
      </c>
      <c r="B44" s="172">
        <f>IF(preDEL!$AG44,IFERROR(0/0,""),preDEL!B44)</f>
        <v>44473</v>
      </c>
      <c r="C44" s="173">
        <f>IF(preDEL!$AG44,IFERROR(0/0,""),preDEL!C44)</f>
        <v>0.4605092593</v>
      </c>
      <c r="D44" s="82" t="str">
        <f>IF(preDEL!$AG44,IFERROR(0/0,""),preDEL!D44)</f>
        <v/>
      </c>
      <c r="E44" s="82" t="str">
        <f>IF(preDEL!$AG44,IFERROR(0/0,""),preDEL!E44)</f>
        <v/>
      </c>
      <c r="F44" s="83" t="str">
        <f>IF(preDEL!$AG44,IFERROR(0/0,""),preDEL!F44)</f>
        <v/>
      </c>
      <c r="G44" s="83" t="str">
        <f>IF(preDEL!$AG44,IFERROR(0/0,""),preDEL!G44)</f>
        <v/>
      </c>
      <c r="H44" s="83" t="str">
        <f>IF(preDEL!$AG44,IFERROR(0/0,""),preDEL!H44)</f>
        <v/>
      </c>
      <c r="I44" s="82" t="str">
        <f>IF(preDEL!$AG44,IFERROR(0/0,""),preDEL!I44)</f>
        <v/>
      </c>
      <c r="J44" s="82" t="str">
        <f>IF(preDEL!$AG44,IFERROR(0/0,""),preDEL!J44)</f>
        <v/>
      </c>
      <c r="K44" s="82" t="str">
        <f>IF(preDEL!$AG44,IFERROR(0/0,""),preDEL!K44)</f>
        <v>Null</v>
      </c>
      <c r="L44" s="172" t="str">
        <f>IF(preDEL!$AG44,IFERROR(0/0,""),preDEL!L44)</f>
        <v/>
      </c>
      <c r="M44" s="173" t="str">
        <f>IF(preDEL!$AG44,IFERROR(0/0,""),preDEL!M44)</f>
        <v/>
      </c>
      <c r="N44" s="83" t="str">
        <f>IF(preDEL!$AG44,IFERROR(0/0,""),preDEL!N44)</f>
        <v/>
      </c>
      <c r="O44" s="83" t="str">
        <f>IF(preDEL!$AG44,IFERROR(0/0,""),preDEL!O44)</f>
        <v/>
      </c>
      <c r="P44" s="128" t="b">
        <f>IF(preDEL!$AG44,IFERROR(0/0,""),preDEL!P44)</f>
        <v>0</v>
      </c>
      <c r="Q44" s="128" t="str">
        <f>IF(preDEL!$AG44,IFERROR(0/0,""),preDEL!Q44)</f>
        <v>Collected</v>
      </c>
      <c r="R44" s="116" t="b">
        <f>IF(preDEL!$AG44,IFERROR(0/0,""),preDEL!R44)</f>
        <v>1</v>
      </c>
      <c r="S44" s="116">
        <f>IF(preDEL!$AG44,IFERROR(0/0,""),preDEL!S44)</f>
        <v>1</v>
      </c>
      <c r="T44" s="128" t="str">
        <f>IF(preDEL!$AG44,IFERROR(0/0,""),preDEL!T44)</f>
        <v/>
      </c>
      <c r="U44" s="83" t="str">
        <f>IF(preDEL!$AG44,IFERROR(0/0,""),preDEL!U44)</f>
        <v/>
      </c>
      <c r="V44" s="82" t="str">
        <f>IF(preDEL!$AG44,IFERROR(0/0,""),preDEL!V44)</f>
        <v/>
      </c>
      <c r="W44" s="83" t="str">
        <f>IF(preDEL!$AG44,IFERROR(0/0,""),preDEL!W44)</f>
        <v/>
      </c>
      <c r="X44" s="116" t="b">
        <f>IF(preDEL!$AG44,IFERROR(0/0,""),preDEL!X44)</f>
        <v>0</v>
      </c>
      <c r="Y44" s="128" t="b">
        <f>IF(preDEL!$AG44,IFERROR(0/0,""),preDEL!Y44)</f>
        <v>0</v>
      </c>
      <c r="Z44" s="82" t="str">
        <f>IF(preDEL!$AG44,IFERROR(0/0,""),preDEL!Z44)</f>
        <v/>
      </c>
      <c r="AA44" s="128" t="b">
        <f>IF(preDEL!$AG44,IFERROR(0/0,""),preDEL!AA44)</f>
        <v>0</v>
      </c>
      <c r="AB44" s="128" t="b">
        <f>IF(preDEL!$AG44,IFERROR(0/0,""),preDEL!AB44)</f>
        <v>0</v>
      </c>
      <c r="AC44" s="174">
        <f>IF(preDEL!$AG44,IFERROR(0/0,""),preDEL!AC44)</f>
        <v>431</v>
      </c>
      <c r="AD44" s="116" t="b">
        <f>IF(preDEL!$AG44,IFERROR(0/0,""),preDEL!AD44)</f>
        <v>0</v>
      </c>
      <c r="AE44" s="175" t="str">
        <f>IF(preDEL!$AG44,IFERROR(0/0,""),preDEL!AE44)</f>
        <v/>
      </c>
      <c r="AF44" s="128" t="b">
        <f>IF(preDEL!$AG44,IFERROR(0/0,""),preDEL!AF44)</f>
        <v>0</v>
      </c>
      <c r="AG44" s="128" t="b">
        <f>IF(preDEL!$AG44,IFERROR(0/0,""),preDEL!AG44)</f>
        <v>0</v>
      </c>
      <c r="AH44" s="116" t="str">
        <f>IF(preDEL!$AG44,IFERROR(0/0,""),preDEL!AH44)</f>
        <v/>
      </c>
      <c r="AI44" s="82" t="str">
        <f>IF(preDEL!$AG44,IFERROR(0/0,""),preDEL!AI44)</f>
        <v/>
      </c>
      <c r="AJ44" s="83">
        <f>IF(preDEL!$AG44,IFERROR(0/0,""),preDEL!AJ44)</f>
        <v>2.2</v>
      </c>
      <c r="AK44" s="82" t="str">
        <f>IF(preDEL!$AG44,IFERROR(0/0,""),preDEL!AK44)</f>
        <v>Negative</v>
      </c>
      <c r="AL44" s="83" t="str">
        <f>IF(preDEL!$AG44,IFERROR(0/0,""),preDEL!AL44)</f>
        <v/>
      </c>
      <c r="AM44" s="83" t="str">
        <f>IF(preDEL!$AG44,IFERROR(0/0,""),preDEL!AM44)</f>
        <v>SpROSA573919</v>
      </c>
      <c r="AN44" s="83" t="str">
        <f>IF(preDEL!$AG44,IFERROR(0/0,""),preDEL!AN44)</f>
        <v>ROSA532925</v>
      </c>
      <c r="AO44" s="83" t="str">
        <f>IF(preDEL!$AG44,IFERROR(0/0,""),preDEL!AO44)</f>
        <v/>
      </c>
      <c r="AP44" s="83" t="str">
        <f>IF(preDEL!$AG44,IFERROR(0/0,""),preDEL!AP44)</f>
        <v/>
      </c>
      <c r="AQ44" s="83" t="str">
        <f>IF(preDEL!$AG44,IFERROR(0/0,""),preDEL!AQ44)</f>
        <v/>
      </c>
      <c r="AR44" s="83" t="str">
        <f>IF(preDEL!$AG44,IFERROR(0/0,""),preDEL!AR44)</f>
        <v/>
      </c>
      <c r="AS44" s="147"/>
    </row>
    <row r="45">
      <c r="A45" s="82" t="str">
        <f>IF(preDEL!$AG45,IFERROR(0/0,""),preDEL!A45)</f>
        <v>PA9555</v>
      </c>
      <c r="B45" s="172">
        <f>IF(preDEL!$AG45,IFERROR(0/0,""),preDEL!B45)</f>
        <v>44473</v>
      </c>
      <c r="C45" s="173">
        <f>IF(preDEL!$AG45,IFERROR(0/0,""),preDEL!C45)</f>
        <v>0.4840162037</v>
      </c>
      <c r="D45" s="82" t="str">
        <f>IF(preDEL!$AG45,IFERROR(0/0,""),preDEL!D45)</f>
        <v/>
      </c>
      <c r="E45" s="82" t="str">
        <f>IF(preDEL!$AG45,IFERROR(0/0,""),preDEL!E45)</f>
        <v/>
      </c>
      <c r="F45" s="83" t="str">
        <f>IF(preDEL!$AG45,IFERROR(0/0,""),preDEL!F45)</f>
        <v/>
      </c>
      <c r="G45" s="83" t="str">
        <f>IF(preDEL!$AG45,IFERROR(0/0,""),preDEL!G45)</f>
        <v/>
      </c>
      <c r="H45" s="83" t="str">
        <f>IF(preDEL!$AG45,IFERROR(0/0,""),preDEL!H45)</f>
        <v/>
      </c>
      <c r="I45" s="82" t="str">
        <f>IF(preDEL!$AG45,IFERROR(0/0,""),preDEL!I45)</f>
        <v/>
      </c>
      <c r="J45" s="82" t="str">
        <f>IF(preDEL!$AG45,IFERROR(0/0,""),preDEL!J45)</f>
        <v/>
      </c>
      <c r="K45" s="82" t="str">
        <f>IF(preDEL!$AG45,IFERROR(0/0,""),preDEL!K45)</f>
        <v>Null</v>
      </c>
      <c r="L45" s="172" t="str">
        <f>IF(preDEL!$AG45,IFERROR(0/0,""),preDEL!L45)</f>
        <v/>
      </c>
      <c r="M45" s="173" t="str">
        <f>IF(preDEL!$AG45,IFERROR(0/0,""),preDEL!M45)</f>
        <v/>
      </c>
      <c r="N45" s="83" t="str">
        <f>IF(preDEL!$AG45,IFERROR(0/0,""),preDEL!N45)</f>
        <v/>
      </c>
      <c r="O45" s="83" t="str">
        <f>IF(preDEL!$AG45,IFERROR(0/0,""),preDEL!O45)</f>
        <v/>
      </c>
      <c r="P45" s="128" t="b">
        <f>IF(preDEL!$AG45,IFERROR(0/0,""),preDEL!P45)</f>
        <v>0</v>
      </c>
      <c r="Q45" s="128" t="str">
        <f>IF(preDEL!$AG45,IFERROR(0/0,""),preDEL!Q45)</f>
        <v>Collected</v>
      </c>
      <c r="R45" s="116" t="b">
        <f>IF(preDEL!$AG45,IFERROR(0/0,""),preDEL!R45)</f>
        <v>1</v>
      </c>
      <c r="S45" s="116">
        <f>IF(preDEL!$AG45,IFERROR(0/0,""),preDEL!S45)</f>
        <v>1</v>
      </c>
      <c r="T45" s="128" t="str">
        <f>IF(preDEL!$AG45,IFERROR(0/0,""),preDEL!T45)</f>
        <v/>
      </c>
      <c r="U45" s="83" t="str">
        <f>IF(preDEL!$AG45,IFERROR(0/0,""),preDEL!U45)</f>
        <v/>
      </c>
      <c r="V45" s="82" t="str">
        <f>IF(preDEL!$AG45,IFERROR(0/0,""),preDEL!V45)</f>
        <v/>
      </c>
      <c r="W45" s="83" t="str">
        <f>IF(preDEL!$AG45,IFERROR(0/0,""),preDEL!W45)</f>
        <v/>
      </c>
      <c r="X45" s="116" t="b">
        <f>IF(preDEL!$AG45,IFERROR(0/0,""),preDEL!X45)</f>
        <v>0</v>
      </c>
      <c r="Y45" s="128" t="b">
        <f>IF(preDEL!$AG45,IFERROR(0/0,""),preDEL!Y45)</f>
        <v>0</v>
      </c>
      <c r="Z45" s="82" t="str">
        <f>IF(preDEL!$AG45,IFERROR(0/0,""),preDEL!Z45)</f>
        <v/>
      </c>
      <c r="AA45" s="128" t="b">
        <f>IF(preDEL!$AG45,IFERROR(0/0,""),preDEL!AA45)</f>
        <v>0</v>
      </c>
      <c r="AB45" s="128" t="b">
        <f>IF(preDEL!$AG45,IFERROR(0/0,""),preDEL!AB45)</f>
        <v>0</v>
      </c>
      <c r="AC45" s="174">
        <f>IF(preDEL!$AG45,IFERROR(0/0,""),preDEL!AC45)</f>
        <v>430</v>
      </c>
      <c r="AD45" s="116" t="b">
        <f>IF(preDEL!$AG45,IFERROR(0/0,""),preDEL!AD45)</f>
        <v>0</v>
      </c>
      <c r="AE45" s="175" t="str">
        <f>IF(preDEL!$AG45,IFERROR(0/0,""),preDEL!AE45)</f>
        <v/>
      </c>
      <c r="AF45" s="128" t="b">
        <f>IF(preDEL!$AG45,IFERROR(0/0,""),preDEL!AF45)</f>
        <v>0</v>
      </c>
      <c r="AG45" s="128" t="b">
        <f>IF(preDEL!$AG45,IFERROR(0/0,""),preDEL!AG45)</f>
        <v>0</v>
      </c>
      <c r="AH45" s="116" t="str">
        <f>IF(preDEL!$AG45,IFERROR(0/0,""),preDEL!AH45)</f>
        <v/>
      </c>
      <c r="AI45" s="82" t="str">
        <f>IF(preDEL!$AG45,IFERROR(0/0,""),preDEL!AI45)</f>
        <v/>
      </c>
      <c r="AJ45" s="83">
        <f>IF(preDEL!$AG45,IFERROR(0/0,""),preDEL!AJ45)</f>
        <v>2.2</v>
      </c>
      <c r="AK45" s="82" t="str">
        <f>IF(preDEL!$AG45,IFERROR(0/0,""),preDEL!AK45)</f>
        <v>Negative</v>
      </c>
      <c r="AL45" s="83" t="str">
        <f>IF(preDEL!$AG45,IFERROR(0/0,""),preDEL!AL45)</f>
        <v/>
      </c>
      <c r="AM45" s="83" t="str">
        <f>IF(preDEL!$AG45,IFERROR(0/0,""),preDEL!AM45)</f>
        <v>SpROSA145068</v>
      </c>
      <c r="AN45" s="83" t="str">
        <f>IF(preDEL!$AG45,IFERROR(0/0,""),preDEL!AN45)</f>
        <v>ROSA750622</v>
      </c>
      <c r="AO45" s="83" t="str">
        <f>IF(preDEL!$AG45,IFERROR(0/0,""),preDEL!AO45)</f>
        <v/>
      </c>
      <c r="AP45" s="83" t="str">
        <f>IF(preDEL!$AG45,IFERROR(0/0,""),preDEL!AP45)</f>
        <v/>
      </c>
      <c r="AQ45" s="83" t="str">
        <f>IF(preDEL!$AG45,IFERROR(0/0,""),preDEL!AQ45)</f>
        <v/>
      </c>
      <c r="AR45" s="83" t="str">
        <f>IF(preDEL!$AG45,IFERROR(0/0,""),preDEL!AR45)</f>
        <v/>
      </c>
      <c r="AS45" s="147"/>
    </row>
    <row r="46">
      <c r="A46" s="82" t="str">
        <f>IF(preDEL!$AG46,IFERROR(0/0,""),preDEL!A46)</f>
        <v>PA9559</v>
      </c>
      <c r="B46" s="172">
        <f>IF(preDEL!$AG46,IFERROR(0/0,""),preDEL!B46)</f>
        <v>44473</v>
      </c>
      <c r="C46" s="173">
        <f>IF(preDEL!$AG46,IFERROR(0/0,""),preDEL!C46)</f>
        <v>0.5335185185</v>
      </c>
      <c r="D46" s="82" t="str">
        <f>IF(preDEL!$AG46,IFERROR(0/0,""),preDEL!D46)</f>
        <v/>
      </c>
      <c r="E46" s="82" t="str">
        <f>IF(preDEL!$AG46,IFERROR(0/0,""),preDEL!E46)</f>
        <v/>
      </c>
      <c r="F46" s="83" t="str">
        <f>IF(preDEL!$AG46,IFERROR(0/0,""),preDEL!F46)</f>
        <v/>
      </c>
      <c r="G46" s="83" t="str">
        <f>IF(preDEL!$AG46,IFERROR(0/0,""),preDEL!G46)</f>
        <v/>
      </c>
      <c r="H46" s="83" t="str">
        <f>IF(preDEL!$AG46,IFERROR(0/0,""),preDEL!H46)</f>
        <v/>
      </c>
      <c r="I46" s="82" t="str">
        <f>IF(preDEL!$AG46,IFERROR(0/0,""),preDEL!I46)</f>
        <v/>
      </c>
      <c r="J46" s="82" t="str">
        <f>IF(preDEL!$AG46,IFERROR(0/0,""),preDEL!J46)</f>
        <v/>
      </c>
      <c r="K46" s="82" t="str">
        <f>IF(preDEL!$AG46,IFERROR(0/0,""),preDEL!K46)</f>
        <v>Null</v>
      </c>
      <c r="L46" s="172">
        <f>IF(preDEL!$AG46,IFERROR(0/0,""),preDEL!L46)</f>
        <v>44868</v>
      </c>
      <c r="M46" s="173">
        <f>IF(preDEL!$AG46,IFERROR(0/0,""),preDEL!M46)</f>
        <v>0.5355208333</v>
      </c>
      <c r="N46" s="83" t="str">
        <f>IF(preDEL!$AG46,IFERROR(0/0,""),preDEL!N46)</f>
        <v/>
      </c>
      <c r="O46" s="83" t="str">
        <f>IF(preDEL!$AG46,IFERROR(0/0,""),preDEL!O46)</f>
        <v/>
      </c>
      <c r="P46" s="128" t="b">
        <f>IF(preDEL!$AG46,IFERROR(0/0,""),preDEL!P46)</f>
        <v>0</v>
      </c>
      <c r="Q46" s="128" t="str">
        <f>IF(preDEL!$AG46,IFERROR(0/0,""),preDEL!Q46)</f>
        <v>Collected</v>
      </c>
      <c r="R46" s="116" t="b">
        <f>IF(preDEL!$AG46,IFERROR(0/0,""),preDEL!R46)</f>
        <v>1</v>
      </c>
      <c r="S46" s="116">
        <f>IF(preDEL!$AG46,IFERROR(0/0,""),preDEL!S46)</f>
        <v>1</v>
      </c>
      <c r="T46" s="128">
        <f>IF(preDEL!$AG46,IFERROR(0/0,""),preDEL!T46)</f>
        <v>0</v>
      </c>
      <c r="U46" s="83" t="str">
        <f>IF(preDEL!$AG46,IFERROR(0/0,""),preDEL!U46)</f>
        <v/>
      </c>
      <c r="V46" s="82" t="str">
        <f>IF(preDEL!$AG46,IFERROR(0/0,""),preDEL!V46)</f>
        <v/>
      </c>
      <c r="W46" s="83" t="str">
        <f>IF(preDEL!$AG46,IFERROR(0/0,""),preDEL!W46)</f>
        <v/>
      </c>
      <c r="X46" s="116" t="b">
        <f>IF(preDEL!$AG46,IFERROR(0/0,""),preDEL!X46)</f>
        <v>0</v>
      </c>
      <c r="Y46" s="128" t="b">
        <f>IF(preDEL!$AG46,IFERROR(0/0,""),preDEL!Y46)</f>
        <v>0</v>
      </c>
      <c r="Z46" s="82" t="str">
        <f>IF(preDEL!$AG46,IFERROR(0/0,""),preDEL!Z46)</f>
        <v/>
      </c>
      <c r="AA46" s="128" t="b">
        <f>IF(preDEL!$AG46,IFERROR(0/0,""),preDEL!AA46)</f>
        <v>0</v>
      </c>
      <c r="AB46" s="128" t="b">
        <f>IF(preDEL!$AG46,IFERROR(0/0,""),preDEL!AB46)</f>
        <v>0</v>
      </c>
      <c r="AC46" s="174">
        <f>IF(preDEL!$AG46,IFERROR(0/0,""),preDEL!AC46)</f>
        <v>773</v>
      </c>
      <c r="AD46" s="116" t="b">
        <f>IF(preDEL!$AG46,IFERROR(0/0,""),preDEL!AD46)</f>
        <v>1</v>
      </c>
      <c r="AE46" s="175" t="str">
        <f>IF(preDEL!$AG46,IFERROR(0/0,""),preDEL!AE46)</f>
        <v/>
      </c>
      <c r="AF46" s="128" t="b">
        <f>IF(preDEL!$AG46,IFERROR(0/0,""),preDEL!AF46)</f>
        <v>0</v>
      </c>
      <c r="AG46" s="128" t="b">
        <f>IF(preDEL!$AG46,IFERROR(0/0,""),preDEL!AG46)</f>
        <v>0</v>
      </c>
      <c r="AH46" s="116" t="str">
        <f>IF(preDEL!$AG46,IFERROR(0/0,""),preDEL!AH46)</f>
        <v/>
      </c>
      <c r="AI46" s="82" t="str">
        <f>IF(preDEL!$AG46,IFERROR(0/0,""),preDEL!AI46)</f>
        <v/>
      </c>
      <c r="AJ46" s="83">
        <f>IF(preDEL!$AG46,IFERROR(0/0,""),preDEL!AJ46)</f>
        <v>2.2</v>
      </c>
      <c r="AK46" s="82" t="str">
        <f>IF(preDEL!$AG46,IFERROR(0/0,""),preDEL!AK46)</f>
        <v>Negative</v>
      </c>
      <c r="AL46" s="83" t="str">
        <f>IF(preDEL!$AG46,IFERROR(0/0,""),preDEL!AL46)</f>
        <v/>
      </c>
      <c r="AM46" s="83" t="str">
        <f>IF(preDEL!$AG46,IFERROR(0/0,""),preDEL!AM46)</f>
        <v>SpROSA573919</v>
      </c>
      <c r="AN46" s="83" t="str">
        <f>IF(preDEL!$AG46,IFERROR(0/0,""),preDEL!AN46)</f>
        <v>ROSA680449</v>
      </c>
      <c r="AO46" s="83" t="str">
        <f>IF(preDEL!$AG46,IFERROR(0/0,""),preDEL!AO46)</f>
        <v/>
      </c>
      <c r="AP46" s="83" t="str">
        <f>IF(preDEL!$AG46,IFERROR(0/0,""),preDEL!AP46)</f>
        <v/>
      </c>
      <c r="AQ46" s="83" t="str">
        <f>IF(preDEL!$AG46,IFERROR(0/0,""),preDEL!AQ46)</f>
        <v/>
      </c>
      <c r="AR46" s="83" t="str">
        <f>IF(preDEL!$AG46,IFERROR(0/0,""),preDEL!AR46)</f>
        <v/>
      </c>
      <c r="AS46" s="147"/>
    </row>
    <row r="47">
      <c r="A47" s="82" t="str">
        <f>IF(preDEL!$AG47,IFERROR(0/0,""),preDEL!A47)</f>
        <v>PA9489</v>
      </c>
      <c r="B47" s="172">
        <f>IF(preDEL!$AG47,IFERROR(0/0,""),preDEL!B47)</f>
        <v>44473</v>
      </c>
      <c r="C47" s="173">
        <f>IF(preDEL!$AG47,IFERROR(0/0,""),preDEL!C47)</f>
        <v>0.7167476852</v>
      </c>
      <c r="D47" s="82" t="str">
        <f>IF(preDEL!$AG47,IFERROR(0/0,""),preDEL!D47)</f>
        <v/>
      </c>
      <c r="E47" s="82" t="str">
        <f>IF(preDEL!$AG47,IFERROR(0/0,""),preDEL!E47)</f>
        <v/>
      </c>
      <c r="F47" s="83" t="str">
        <f>IF(preDEL!$AG47,IFERROR(0/0,""),preDEL!F47)</f>
        <v/>
      </c>
      <c r="G47" s="83" t="str">
        <f>IF(preDEL!$AG47,IFERROR(0/0,""),preDEL!G47)</f>
        <v/>
      </c>
      <c r="H47" s="83" t="str">
        <f>IF(preDEL!$AG47,IFERROR(0/0,""),preDEL!H47)</f>
        <v/>
      </c>
      <c r="I47" s="82" t="str">
        <f>IF(preDEL!$AG47,IFERROR(0/0,""),preDEL!I47)</f>
        <v/>
      </c>
      <c r="J47" s="82" t="str">
        <f>IF(preDEL!$AG47,IFERROR(0/0,""),preDEL!J47)</f>
        <v/>
      </c>
      <c r="K47" s="82" t="str">
        <f>IF(preDEL!$AG47,IFERROR(0/0,""),preDEL!K47)</f>
        <v>Null</v>
      </c>
      <c r="L47" s="172">
        <f>IF(preDEL!$AG47,IFERROR(0/0,""),preDEL!L47)</f>
        <v>44868</v>
      </c>
      <c r="M47" s="173">
        <f>IF(preDEL!$AG47,IFERROR(0/0,""),preDEL!M47)</f>
        <v>0.5355208333</v>
      </c>
      <c r="N47" s="83" t="str">
        <f>IF(preDEL!$AG47,IFERROR(0/0,""),preDEL!N47)</f>
        <v/>
      </c>
      <c r="O47" s="83" t="str">
        <f>IF(preDEL!$AG47,IFERROR(0/0,""),preDEL!O47)</f>
        <v/>
      </c>
      <c r="P47" s="128" t="b">
        <f>IF(preDEL!$AG47,IFERROR(0/0,""),preDEL!P47)</f>
        <v>0</v>
      </c>
      <c r="Q47" s="128" t="str">
        <f>IF(preDEL!$AG47,IFERROR(0/0,""),preDEL!Q47)</f>
        <v>Collected</v>
      </c>
      <c r="R47" s="116" t="b">
        <f>IF(preDEL!$AG47,IFERROR(0/0,""),preDEL!R47)</f>
        <v>1</v>
      </c>
      <c r="S47" s="116">
        <f>IF(preDEL!$AG47,IFERROR(0/0,""),preDEL!S47)</f>
        <v>1</v>
      </c>
      <c r="T47" s="128">
        <f>IF(preDEL!$AG47,IFERROR(0/0,""),preDEL!T47)</f>
        <v>0</v>
      </c>
      <c r="U47" s="83" t="str">
        <f>IF(preDEL!$AG47,IFERROR(0/0,""),preDEL!U47)</f>
        <v/>
      </c>
      <c r="V47" s="82" t="str">
        <f>IF(preDEL!$AG47,IFERROR(0/0,""),preDEL!V47)</f>
        <v/>
      </c>
      <c r="W47" s="83" t="str">
        <f>IF(preDEL!$AG47,IFERROR(0/0,""),preDEL!W47)</f>
        <v/>
      </c>
      <c r="X47" s="116" t="b">
        <f>IF(preDEL!$AG47,IFERROR(0/0,""),preDEL!X47)</f>
        <v>0</v>
      </c>
      <c r="Y47" s="128" t="b">
        <f>IF(preDEL!$AG47,IFERROR(0/0,""),preDEL!Y47)</f>
        <v>0</v>
      </c>
      <c r="Z47" s="82" t="str">
        <f>IF(preDEL!$AG47,IFERROR(0/0,""),preDEL!Z47)</f>
        <v/>
      </c>
      <c r="AA47" s="128" t="b">
        <f>IF(preDEL!$AG47,IFERROR(0/0,""),preDEL!AA47)</f>
        <v>0</v>
      </c>
      <c r="AB47" s="128" t="b">
        <f>IF(preDEL!$AG47,IFERROR(0/0,""),preDEL!AB47)</f>
        <v>0</v>
      </c>
      <c r="AC47" s="174">
        <f>IF(preDEL!$AG47,IFERROR(0/0,""),preDEL!AC47)</f>
        <v>772</v>
      </c>
      <c r="AD47" s="116" t="b">
        <f>IF(preDEL!$AG47,IFERROR(0/0,""),preDEL!AD47)</f>
        <v>1</v>
      </c>
      <c r="AE47" s="175" t="str">
        <f>IF(preDEL!$AG47,IFERROR(0/0,""),preDEL!AE47)</f>
        <v/>
      </c>
      <c r="AF47" s="128" t="b">
        <f>IF(preDEL!$AG47,IFERROR(0/0,""),preDEL!AF47)</f>
        <v>0</v>
      </c>
      <c r="AG47" s="128" t="b">
        <f>IF(preDEL!$AG47,IFERROR(0/0,""),preDEL!AG47)</f>
        <v>0</v>
      </c>
      <c r="AH47" s="116" t="str">
        <f>IF(preDEL!$AG47,IFERROR(0/0,""),preDEL!AH47)</f>
        <v/>
      </c>
      <c r="AI47" s="82" t="str">
        <f>IF(preDEL!$AG47,IFERROR(0/0,""),preDEL!AI47)</f>
        <v/>
      </c>
      <c r="AJ47" s="83">
        <f>IF(preDEL!$AG47,IFERROR(0/0,""),preDEL!AJ47)</f>
        <v>2.2</v>
      </c>
      <c r="AK47" s="82" t="str">
        <f>IF(preDEL!$AG47,IFERROR(0/0,""),preDEL!AK47)</f>
        <v>Negative</v>
      </c>
      <c r="AL47" s="83" t="str">
        <f>IF(preDEL!$AG47,IFERROR(0/0,""),preDEL!AL47)</f>
        <v/>
      </c>
      <c r="AM47" s="83" t="str">
        <f>IF(preDEL!$AG47,IFERROR(0/0,""),preDEL!AM47)</f>
        <v>SpROSA145068</v>
      </c>
      <c r="AN47" s="83" t="str">
        <f>IF(preDEL!$AG47,IFERROR(0/0,""),preDEL!AN47)</f>
        <v>ROSA921794</v>
      </c>
      <c r="AO47" s="83" t="str">
        <f>IF(preDEL!$AG47,IFERROR(0/0,""),preDEL!AO47)</f>
        <v/>
      </c>
      <c r="AP47" s="83" t="str">
        <f>IF(preDEL!$AG47,IFERROR(0/0,""),preDEL!AP47)</f>
        <v/>
      </c>
      <c r="AQ47" s="83" t="str">
        <f>IF(preDEL!$AG47,IFERROR(0/0,""),preDEL!AQ47)</f>
        <v/>
      </c>
      <c r="AR47" s="83" t="str">
        <f>IF(preDEL!$AG47,IFERROR(0/0,""),preDEL!AR47)</f>
        <v/>
      </c>
      <c r="AS47" s="147"/>
    </row>
    <row r="48">
      <c r="A48" s="82" t="str">
        <f>IF(preDEL!$AG48,IFERROR(0/0,""),preDEL!A48)</f>
        <v>PA9434</v>
      </c>
      <c r="B48" s="172">
        <f>IF(preDEL!$AG48,IFERROR(0/0,""),preDEL!B48)</f>
        <v>44473</v>
      </c>
      <c r="C48" s="173">
        <f>IF(preDEL!$AG48,IFERROR(0/0,""),preDEL!C48)</f>
        <v>0.7175115741</v>
      </c>
      <c r="D48" s="82" t="str">
        <f>IF(preDEL!$AG48,IFERROR(0/0,""),preDEL!D48)</f>
        <v/>
      </c>
      <c r="E48" s="82" t="str">
        <f>IF(preDEL!$AG48,IFERROR(0/0,""),preDEL!E48)</f>
        <v/>
      </c>
      <c r="F48" s="83" t="str">
        <f>IF(preDEL!$AG48,IFERROR(0/0,""),preDEL!F48)</f>
        <v/>
      </c>
      <c r="G48" s="83" t="str">
        <f>IF(preDEL!$AG48,IFERROR(0/0,""),preDEL!G48)</f>
        <v/>
      </c>
      <c r="H48" s="83" t="str">
        <f>IF(preDEL!$AG48,IFERROR(0/0,""),preDEL!H48)</f>
        <v/>
      </c>
      <c r="I48" s="82" t="str">
        <f>IF(preDEL!$AG48,IFERROR(0/0,""),preDEL!I48)</f>
        <v/>
      </c>
      <c r="J48" s="82" t="str">
        <f>IF(preDEL!$AG48,IFERROR(0/0,""),preDEL!J48)</f>
        <v/>
      </c>
      <c r="K48" s="82" t="str">
        <f>IF(preDEL!$AG48,IFERROR(0/0,""),preDEL!K48)</f>
        <v>Null</v>
      </c>
      <c r="L48" s="172">
        <f>IF(preDEL!$AG48,IFERROR(0/0,""),preDEL!L48)</f>
        <v>44868</v>
      </c>
      <c r="M48" s="173">
        <f>IF(preDEL!$AG48,IFERROR(0/0,""),preDEL!M48)</f>
        <v>0.5355208333</v>
      </c>
      <c r="N48" s="83" t="str">
        <f>IF(preDEL!$AG48,IFERROR(0/0,""),preDEL!N48)</f>
        <v/>
      </c>
      <c r="O48" s="83" t="str">
        <f>IF(preDEL!$AG48,IFERROR(0/0,""),preDEL!O48)</f>
        <v/>
      </c>
      <c r="P48" s="128" t="b">
        <f>IF(preDEL!$AG48,IFERROR(0/0,""),preDEL!P48)</f>
        <v>0</v>
      </c>
      <c r="Q48" s="128" t="str">
        <f>IF(preDEL!$AG48,IFERROR(0/0,""),preDEL!Q48)</f>
        <v>Collected</v>
      </c>
      <c r="R48" s="116" t="b">
        <f>IF(preDEL!$AG48,IFERROR(0/0,""),preDEL!R48)</f>
        <v>1</v>
      </c>
      <c r="S48" s="116">
        <f>IF(preDEL!$AG48,IFERROR(0/0,""),preDEL!S48)</f>
        <v>1</v>
      </c>
      <c r="T48" s="128">
        <f>IF(preDEL!$AG48,IFERROR(0/0,""),preDEL!T48)</f>
        <v>0</v>
      </c>
      <c r="U48" s="83" t="str">
        <f>IF(preDEL!$AG48,IFERROR(0/0,""),preDEL!U48)</f>
        <v/>
      </c>
      <c r="V48" s="82" t="str">
        <f>IF(preDEL!$AG48,IFERROR(0/0,""),preDEL!V48)</f>
        <v/>
      </c>
      <c r="W48" s="83" t="str">
        <f>IF(preDEL!$AG48,IFERROR(0/0,""),preDEL!W48)</f>
        <v/>
      </c>
      <c r="X48" s="116" t="b">
        <f>IF(preDEL!$AG48,IFERROR(0/0,""),preDEL!X48)</f>
        <v>0</v>
      </c>
      <c r="Y48" s="128" t="b">
        <f>IF(preDEL!$AG48,IFERROR(0/0,""),preDEL!Y48)</f>
        <v>0</v>
      </c>
      <c r="Z48" s="82" t="str">
        <f>IF(preDEL!$AG48,IFERROR(0/0,""),preDEL!Z48)</f>
        <v/>
      </c>
      <c r="AA48" s="128" t="b">
        <f>IF(preDEL!$AG48,IFERROR(0/0,""),preDEL!AA48)</f>
        <v>0</v>
      </c>
      <c r="AB48" s="128" t="b">
        <f>IF(preDEL!$AG48,IFERROR(0/0,""),preDEL!AB48)</f>
        <v>0</v>
      </c>
      <c r="AC48" s="174">
        <f>IF(preDEL!$AG48,IFERROR(0/0,""),preDEL!AC48)</f>
        <v>771</v>
      </c>
      <c r="AD48" s="116" t="b">
        <f>IF(preDEL!$AG48,IFERROR(0/0,""),preDEL!AD48)</f>
        <v>1</v>
      </c>
      <c r="AE48" s="175" t="str">
        <f>IF(preDEL!$AG48,IFERROR(0/0,""),preDEL!AE48)</f>
        <v/>
      </c>
      <c r="AF48" s="128" t="b">
        <f>IF(preDEL!$AG48,IFERROR(0/0,""),preDEL!AF48)</f>
        <v>0</v>
      </c>
      <c r="AG48" s="128" t="b">
        <f>IF(preDEL!$AG48,IFERROR(0/0,""),preDEL!AG48)</f>
        <v>0</v>
      </c>
      <c r="AH48" s="116" t="str">
        <f>IF(preDEL!$AG48,IFERROR(0/0,""),preDEL!AH48)</f>
        <v/>
      </c>
      <c r="AI48" s="82" t="str">
        <f>IF(preDEL!$AG48,IFERROR(0/0,""),preDEL!AI48)</f>
        <v/>
      </c>
      <c r="AJ48" s="83">
        <f>IF(preDEL!$AG48,IFERROR(0/0,""),preDEL!AJ48)</f>
        <v>2.2</v>
      </c>
      <c r="AK48" s="82" t="str">
        <f>IF(preDEL!$AG48,IFERROR(0/0,""),preDEL!AK48)</f>
        <v>Negative</v>
      </c>
      <c r="AL48" s="83" t="str">
        <f>IF(preDEL!$AG48,IFERROR(0/0,""),preDEL!AL48)</f>
        <v/>
      </c>
      <c r="AM48" s="83" t="str">
        <f>IF(preDEL!$AG48,IFERROR(0/0,""),preDEL!AM48)</f>
        <v>SpROSA145068</v>
      </c>
      <c r="AN48" s="83" t="str">
        <f>IF(preDEL!$AG48,IFERROR(0/0,""),preDEL!AN48)</f>
        <v>ROSA331190</v>
      </c>
      <c r="AO48" s="83" t="str">
        <f>IF(preDEL!$AG48,IFERROR(0/0,""),preDEL!AO48)</f>
        <v/>
      </c>
      <c r="AP48" s="83" t="str">
        <f>IF(preDEL!$AG48,IFERROR(0/0,""),preDEL!AP48)</f>
        <v/>
      </c>
      <c r="AQ48" s="83" t="str">
        <f>IF(preDEL!$AG48,IFERROR(0/0,""),preDEL!AQ48)</f>
        <v/>
      </c>
      <c r="AR48" s="83" t="str">
        <f>IF(preDEL!$AG48,IFERROR(0/0,""),preDEL!AR48)</f>
        <v/>
      </c>
      <c r="AS48" s="147"/>
    </row>
    <row r="49">
      <c r="A49" s="82" t="str">
        <f>IF(preDEL!$AG49,IFERROR(0/0,""),preDEL!A49)</f>
        <v>PA9524X</v>
      </c>
      <c r="B49" s="172">
        <f>IF(preDEL!$AG49,IFERROR(0/0,""),preDEL!B49)</f>
        <v>44473</v>
      </c>
      <c r="C49" s="173">
        <f>IF(preDEL!$AG49,IFERROR(0/0,""),preDEL!C49)</f>
        <v>0.7190625</v>
      </c>
      <c r="D49" s="82" t="str">
        <f>IF(preDEL!$AG49,IFERROR(0/0,""),preDEL!D49)</f>
        <v/>
      </c>
      <c r="E49" s="82" t="str">
        <f>IF(preDEL!$AG49,IFERROR(0/0,""),preDEL!E49)</f>
        <v/>
      </c>
      <c r="F49" s="83" t="str">
        <f>IF(preDEL!$AG49,IFERROR(0/0,""),preDEL!F49)</f>
        <v/>
      </c>
      <c r="G49" s="83" t="str">
        <f>IF(preDEL!$AG49,IFERROR(0/0,""),preDEL!G49)</f>
        <v/>
      </c>
      <c r="H49" s="83" t="str">
        <f>IF(preDEL!$AG49,IFERROR(0/0,""),preDEL!H49)</f>
        <v/>
      </c>
      <c r="I49" s="82" t="str">
        <f>IF(preDEL!$AG49,IFERROR(0/0,""),preDEL!I49)</f>
        <v/>
      </c>
      <c r="J49" s="82" t="str">
        <f>IF(preDEL!$AG49,IFERROR(0/0,""),preDEL!J49)</f>
        <v/>
      </c>
      <c r="K49" s="82" t="str">
        <f>IF(preDEL!$AG49,IFERROR(0/0,""),preDEL!K49)</f>
        <v>Null</v>
      </c>
      <c r="L49" s="172">
        <f>IF(preDEL!$AG49,IFERROR(0/0,""),preDEL!L49)</f>
        <v>44868</v>
      </c>
      <c r="M49" s="173">
        <f>IF(preDEL!$AG49,IFERROR(0/0,""),preDEL!M49)</f>
        <v>0.5355208333</v>
      </c>
      <c r="N49" s="83" t="str">
        <f>IF(preDEL!$AG49,IFERROR(0/0,""),preDEL!N49)</f>
        <v/>
      </c>
      <c r="O49" s="83" t="str">
        <f>IF(preDEL!$AG49,IFERROR(0/0,""),preDEL!O49)</f>
        <v/>
      </c>
      <c r="P49" s="128" t="str">
        <f>IF(preDEL!$AG49,IFERROR(0/0,""),preDEL!P49)</f>
        <v>ER - NOT IN APT</v>
      </c>
      <c r="Q49" s="128" t="str">
        <f>IF(preDEL!$AG49,IFERROR(0/0,""),preDEL!Q49)</f>
        <v>ER - NOT IN APT</v>
      </c>
      <c r="R49" s="116" t="b">
        <f>IF(preDEL!$AG49,IFERROR(0/0,""),preDEL!R49)</f>
        <v>1</v>
      </c>
      <c r="S49" s="116">
        <f>IF(preDEL!$AG49,IFERROR(0/0,""),preDEL!S49)</f>
        <v>1</v>
      </c>
      <c r="T49" s="128">
        <f>IF(preDEL!$AG49,IFERROR(0/0,""),preDEL!T49)</f>
        <v>0</v>
      </c>
      <c r="U49" s="83" t="str">
        <f>IF(preDEL!$AG49,IFERROR(0/0,""),preDEL!U49)</f>
        <v/>
      </c>
      <c r="V49" s="82" t="str">
        <f>IF(preDEL!$AG49,IFERROR(0/0,""),preDEL!V49)</f>
        <v/>
      </c>
      <c r="W49" s="83" t="str">
        <f>IF(preDEL!$AG49,IFERROR(0/0,""),preDEL!W49)</f>
        <v/>
      </c>
      <c r="X49" s="116" t="b">
        <f>IF(preDEL!$AG49,IFERROR(0/0,""),preDEL!X49)</f>
        <v>0</v>
      </c>
      <c r="Y49" s="128" t="b">
        <f>IF(preDEL!$AG49,IFERROR(0/0,""),preDEL!Y49)</f>
        <v>0</v>
      </c>
      <c r="Z49" s="82" t="str">
        <f>IF(preDEL!$AG49,IFERROR(0/0,""),preDEL!Z49)</f>
        <v/>
      </c>
      <c r="AA49" s="128" t="b">
        <f>IF(preDEL!$AG49,IFERROR(0/0,""),preDEL!AA49)</f>
        <v>0</v>
      </c>
      <c r="AB49" s="128" t="b">
        <f>IF(preDEL!$AG49,IFERROR(0/0,""),preDEL!AB49)</f>
        <v>0</v>
      </c>
      <c r="AC49" s="174">
        <f>IF(preDEL!$AG49,IFERROR(0/0,""),preDEL!AC49)</f>
        <v>441</v>
      </c>
      <c r="AD49" s="116" t="b">
        <f>IF(preDEL!$AG49,IFERROR(0/0,""),preDEL!AD49)</f>
        <v>1</v>
      </c>
      <c r="AE49" s="175" t="str">
        <f>IF(preDEL!$AG49,IFERROR(0/0,""),preDEL!AE49)</f>
        <v/>
      </c>
      <c r="AF49" s="128" t="b">
        <f>IF(preDEL!$AG49,IFERROR(0/0,""),preDEL!AF49)</f>
        <v>0</v>
      </c>
      <c r="AG49" s="128" t="b">
        <f>IF(preDEL!$AG49,IFERROR(0/0,""),preDEL!AG49)</f>
        <v>0</v>
      </c>
      <c r="AH49" s="116" t="str">
        <f>IF(preDEL!$AG49,IFERROR(0/0,""),preDEL!AH49)</f>
        <v/>
      </c>
      <c r="AI49" s="82">
        <f>IF(preDEL!$AG49,IFERROR(0/0,""),preDEL!AI49)</f>
        <v>1.3</v>
      </c>
      <c r="AJ49" s="83">
        <f>IF(preDEL!$AG49,IFERROR(0/0,""),preDEL!AJ49)</f>
        <v>2.2</v>
      </c>
      <c r="AK49" s="82" t="str">
        <f>IF(preDEL!$AG49,IFERROR(0/0,""),preDEL!AK49)</f>
        <v>Negative</v>
      </c>
      <c r="AL49" s="83" t="str">
        <f>IF(preDEL!$AG49,IFERROR(0/0,""),preDEL!AL49)</f>
        <v/>
      </c>
      <c r="AM49" s="83" t="str">
        <f>IF(preDEL!$AG49,IFERROR(0/0,""),preDEL!AM49)</f>
        <v>SpROSA145068</v>
      </c>
      <c r="AN49" s="83" t="str">
        <f>IF(preDEL!$AG49,IFERROR(0/0,""),preDEL!AN49)</f>
        <v>ROSA812088</v>
      </c>
      <c r="AO49" s="83" t="str">
        <f>IF(preDEL!$AG49,IFERROR(0/0,""),preDEL!AO49)</f>
        <v/>
      </c>
      <c r="AP49" s="83" t="str">
        <f>IF(preDEL!$AG49,IFERROR(0/0,""),preDEL!AP49)</f>
        <v/>
      </c>
      <c r="AQ49" s="83" t="str">
        <f>IF(preDEL!$AG49,IFERROR(0/0,""),preDEL!AQ49)</f>
        <v/>
      </c>
      <c r="AR49" s="83" t="str">
        <f>IF(preDEL!$AG49,IFERROR(0/0,""),preDEL!AR49)</f>
        <v/>
      </c>
      <c r="AS49" s="147"/>
    </row>
    <row r="50">
      <c r="A50" s="82" t="str">
        <f>IF(preDEL!$AG50,IFERROR(0/0,""),preDEL!A50)</f>
        <v>PA9524</v>
      </c>
      <c r="B50" s="172">
        <f>IF(preDEL!$AG50,IFERROR(0/0,""),preDEL!B50)</f>
        <v>44473</v>
      </c>
      <c r="C50" s="173">
        <f>IF(preDEL!$AG50,IFERROR(0/0,""),preDEL!C50)</f>
        <v>0.7196296296</v>
      </c>
      <c r="D50" s="82" t="str">
        <f>IF(preDEL!$AG50,IFERROR(0/0,""),preDEL!D50)</f>
        <v/>
      </c>
      <c r="E50" s="82" t="str">
        <f>IF(preDEL!$AG50,IFERROR(0/0,""),preDEL!E50)</f>
        <v/>
      </c>
      <c r="F50" s="83" t="str">
        <f>IF(preDEL!$AG50,IFERROR(0/0,""),preDEL!F50)</f>
        <v/>
      </c>
      <c r="G50" s="83" t="str">
        <f>IF(preDEL!$AG50,IFERROR(0/0,""),preDEL!G50)</f>
        <v/>
      </c>
      <c r="H50" s="83" t="str">
        <f>IF(preDEL!$AG50,IFERROR(0/0,""),preDEL!H50)</f>
        <v/>
      </c>
      <c r="I50" s="82" t="str">
        <f>IF(preDEL!$AG50,IFERROR(0/0,""),preDEL!I50)</f>
        <v/>
      </c>
      <c r="J50" s="82" t="str">
        <f>IF(preDEL!$AG50,IFERROR(0/0,""),preDEL!J50)</f>
        <v/>
      </c>
      <c r="K50" s="82" t="str">
        <f>IF(preDEL!$AG50,IFERROR(0/0,""),preDEL!K50)</f>
        <v>Null</v>
      </c>
      <c r="L50" s="172">
        <f>IF(preDEL!$AG50,IFERROR(0/0,""),preDEL!L50)</f>
        <v>44868</v>
      </c>
      <c r="M50" s="173">
        <f>IF(preDEL!$AG50,IFERROR(0/0,""),preDEL!M50)</f>
        <v>0.5355208333</v>
      </c>
      <c r="N50" s="83" t="str">
        <f>IF(preDEL!$AG50,IFERROR(0/0,""),preDEL!N50)</f>
        <v/>
      </c>
      <c r="O50" s="83" t="str">
        <f>IF(preDEL!$AG50,IFERROR(0/0,""),preDEL!O50)</f>
        <v/>
      </c>
      <c r="P50" s="128" t="b">
        <f>IF(preDEL!$AG50,IFERROR(0/0,""),preDEL!P50)</f>
        <v>1</v>
      </c>
      <c r="Q50" s="128" t="str">
        <f>IF(preDEL!$AG50,IFERROR(0/0,""),preDEL!Q50)</f>
        <v>ER - REPS IN APT</v>
      </c>
      <c r="R50" s="116" t="b">
        <f>IF(preDEL!$AG50,IFERROR(0/0,""),preDEL!R50)</f>
        <v>1</v>
      </c>
      <c r="S50" s="116">
        <f>IF(preDEL!$AG50,IFERROR(0/0,""),preDEL!S50)</f>
        <v>1</v>
      </c>
      <c r="T50" s="128">
        <f>IF(preDEL!$AG50,IFERROR(0/0,""),preDEL!T50)</f>
        <v>0</v>
      </c>
      <c r="U50" s="83" t="str">
        <f>IF(preDEL!$AG50,IFERROR(0/0,""),preDEL!U50)</f>
        <v/>
      </c>
      <c r="V50" s="82" t="str">
        <f>IF(preDEL!$AG50,IFERROR(0/0,""),preDEL!V50)</f>
        <v/>
      </c>
      <c r="W50" s="83" t="str">
        <f>IF(preDEL!$AG50,IFERROR(0/0,""),preDEL!W50)</f>
        <v/>
      </c>
      <c r="X50" s="116" t="b">
        <f>IF(preDEL!$AG50,IFERROR(0/0,""),preDEL!X50)</f>
        <v>0</v>
      </c>
      <c r="Y50" s="128" t="b">
        <f>IF(preDEL!$AG50,IFERROR(0/0,""),preDEL!Y50)</f>
        <v>0</v>
      </c>
      <c r="Z50" s="82" t="str">
        <f>IF(preDEL!$AG50,IFERROR(0/0,""),preDEL!Z50)</f>
        <v/>
      </c>
      <c r="AA50" s="128" t="b">
        <f>IF(preDEL!$AG50,IFERROR(0/0,""),preDEL!AA50)</f>
        <v>0</v>
      </c>
      <c r="AB50" s="128" t="b">
        <f>IF(preDEL!$AG50,IFERROR(0/0,""),preDEL!AB50)</f>
        <v>0</v>
      </c>
      <c r="AC50" s="174">
        <f>IF(preDEL!$AG50,IFERROR(0/0,""),preDEL!AC50)</f>
        <v>440</v>
      </c>
      <c r="AD50" s="116" t="b">
        <f>IF(preDEL!$AG50,IFERROR(0/0,""),preDEL!AD50)</f>
        <v>1</v>
      </c>
      <c r="AE50" s="175" t="str">
        <f>IF(preDEL!$AG50,IFERROR(0/0,""),preDEL!AE50)</f>
        <v/>
      </c>
      <c r="AF50" s="128" t="b">
        <f>IF(preDEL!$AG50,IFERROR(0/0,""),preDEL!AF50)</f>
        <v>0</v>
      </c>
      <c r="AG50" s="128" t="b">
        <f>IF(preDEL!$AG50,IFERROR(0/0,""),preDEL!AG50)</f>
        <v>0</v>
      </c>
      <c r="AH50" s="116" t="str">
        <f>IF(preDEL!$AG50,IFERROR(0/0,""),preDEL!AH50)</f>
        <v/>
      </c>
      <c r="AI50" s="82" t="str">
        <f>IF(preDEL!$AG50,IFERROR(0/0,""),preDEL!AI50)</f>
        <v/>
      </c>
      <c r="AJ50" s="83">
        <f>IF(preDEL!$AG50,IFERROR(0/0,""),preDEL!AJ50)</f>
        <v>2.2</v>
      </c>
      <c r="AK50" s="82" t="str">
        <f>IF(preDEL!$AG50,IFERROR(0/0,""),preDEL!AK50)</f>
        <v>Negative</v>
      </c>
      <c r="AL50" s="83" t="str">
        <f>IF(preDEL!$AG50,IFERROR(0/0,""),preDEL!AL50)</f>
        <v/>
      </c>
      <c r="AM50" s="83" t="str">
        <f>IF(preDEL!$AG50,IFERROR(0/0,""),preDEL!AM50)</f>
        <v>SpROSA145068</v>
      </c>
      <c r="AN50" s="83" t="str">
        <f>IF(preDEL!$AG50,IFERROR(0/0,""),preDEL!AN50)</f>
        <v>ROSA768218</v>
      </c>
      <c r="AO50" s="83" t="str">
        <f>IF(preDEL!$AG50,IFERROR(0/0,""),preDEL!AO50)</f>
        <v/>
      </c>
      <c r="AP50" s="83" t="str">
        <f>IF(preDEL!$AG50,IFERROR(0/0,""),preDEL!AP50)</f>
        <v/>
      </c>
      <c r="AQ50" s="83" t="str">
        <f>IF(preDEL!$AG50,IFERROR(0/0,""),preDEL!AQ50)</f>
        <v/>
      </c>
      <c r="AR50" s="83" t="str">
        <f>IF(preDEL!$AG50,IFERROR(0/0,""),preDEL!AR50)</f>
        <v/>
      </c>
      <c r="AS50" s="147"/>
    </row>
    <row r="51">
      <c r="A51" s="82" t="str">
        <f>IF(preDEL!$AG51,IFERROR(0/0,""),preDEL!A51)</f>
        <v>PA9522</v>
      </c>
      <c r="B51" s="172">
        <f>IF(preDEL!$AG51,IFERROR(0/0,""),preDEL!B51)</f>
        <v>44473</v>
      </c>
      <c r="C51" s="173">
        <f>IF(preDEL!$AG51,IFERROR(0/0,""),preDEL!C51)</f>
        <v>0.7223263889</v>
      </c>
      <c r="D51" s="82" t="str">
        <f>IF(preDEL!$AG51,IFERROR(0/0,""),preDEL!D51)</f>
        <v/>
      </c>
      <c r="E51" s="82" t="str">
        <f>IF(preDEL!$AG51,IFERROR(0/0,""),preDEL!E51)</f>
        <v/>
      </c>
      <c r="F51" s="83" t="str">
        <f>IF(preDEL!$AG51,IFERROR(0/0,""),preDEL!F51)</f>
        <v/>
      </c>
      <c r="G51" s="83" t="str">
        <f>IF(preDEL!$AG51,IFERROR(0/0,""),preDEL!G51)</f>
        <v/>
      </c>
      <c r="H51" s="83" t="str">
        <f>IF(preDEL!$AG51,IFERROR(0/0,""),preDEL!H51)</f>
        <v/>
      </c>
      <c r="I51" s="82" t="str">
        <f>IF(preDEL!$AG51,IFERROR(0/0,""),preDEL!I51)</f>
        <v/>
      </c>
      <c r="J51" s="82" t="str">
        <f>IF(preDEL!$AG51,IFERROR(0/0,""),preDEL!J51)</f>
        <v/>
      </c>
      <c r="K51" s="82" t="str">
        <f>IF(preDEL!$AG51,IFERROR(0/0,""),preDEL!K51)</f>
        <v>Null</v>
      </c>
      <c r="L51" s="172">
        <f>IF(preDEL!$AG51,IFERROR(0/0,""),preDEL!L51)</f>
        <v>44868</v>
      </c>
      <c r="M51" s="173">
        <f>IF(preDEL!$AG51,IFERROR(0/0,""),preDEL!M51)</f>
        <v>0.5355208333</v>
      </c>
      <c r="N51" s="83" t="str">
        <f>IF(preDEL!$AG51,IFERROR(0/0,""),preDEL!N51)</f>
        <v/>
      </c>
      <c r="O51" s="83" t="str">
        <f>IF(preDEL!$AG51,IFERROR(0/0,""),preDEL!O51)</f>
        <v/>
      </c>
      <c r="P51" s="128" t="b">
        <f>IF(preDEL!$AG51,IFERROR(0/0,""),preDEL!P51)</f>
        <v>0</v>
      </c>
      <c r="Q51" s="128" t="str">
        <f>IF(preDEL!$AG51,IFERROR(0/0,""),preDEL!Q51)</f>
        <v>Collected</v>
      </c>
      <c r="R51" s="116" t="b">
        <f>IF(preDEL!$AG51,IFERROR(0/0,""),preDEL!R51)</f>
        <v>1</v>
      </c>
      <c r="S51" s="116">
        <f>IF(preDEL!$AG51,IFERROR(0/0,""),preDEL!S51)</f>
        <v>1</v>
      </c>
      <c r="T51" s="128">
        <f>IF(preDEL!$AG51,IFERROR(0/0,""),preDEL!T51)</f>
        <v>0</v>
      </c>
      <c r="U51" s="83" t="str">
        <f>IF(preDEL!$AG51,IFERROR(0/0,""),preDEL!U51)</f>
        <v/>
      </c>
      <c r="V51" s="82" t="str">
        <f>IF(preDEL!$AG51,IFERROR(0/0,""),preDEL!V51)</f>
        <v/>
      </c>
      <c r="W51" s="83" t="str">
        <f>IF(preDEL!$AG51,IFERROR(0/0,""),preDEL!W51)</f>
        <v/>
      </c>
      <c r="X51" s="116" t="b">
        <f>IF(preDEL!$AG51,IFERROR(0/0,""),preDEL!X51)</f>
        <v>0</v>
      </c>
      <c r="Y51" s="128" t="b">
        <f>IF(preDEL!$AG51,IFERROR(0/0,""),preDEL!Y51)</f>
        <v>0</v>
      </c>
      <c r="Z51" s="82" t="str">
        <f>IF(preDEL!$AG51,IFERROR(0/0,""),preDEL!Z51)</f>
        <v/>
      </c>
      <c r="AA51" s="128" t="b">
        <f>IF(preDEL!$AG51,IFERROR(0/0,""),preDEL!AA51)</f>
        <v>0</v>
      </c>
      <c r="AB51" s="128" t="b">
        <f>IF(preDEL!$AG51,IFERROR(0/0,""),preDEL!AB51)</f>
        <v>0</v>
      </c>
      <c r="AC51" s="174">
        <f>IF(preDEL!$AG51,IFERROR(0/0,""),preDEL!AC51)</f>
        <v>770</v>
      </c>
      <c r="AD51" s="116" t="b">
        <f>IF(preDEL!$AG51,IFERROR(0/0,""),preDEL!AD51)</f>
        <v>1</v>
      </c>
      <c r="AE51" s="175" t="str">
        <f>IF(preDEL!$AG51,IFERROR(0/0,""),preDEL!AE51)</f>
        <v/>
      </c>
      <c r="AF51" s="128" t="b">
        <f>IF(preDEL!$AG51,IFERROR(0/0,""),preDEL!AF51)</f>
        <v>0</v>
      </c>
      <c r="AG51" s="128" t="b">
        <f>IF(preDEL!$AG51,IFERROR(0/0,""),preDEL!AG51)</f>
        <v>0</v>
      </c>
      <c r="AH51" s="116" t="str">
        <f>IF(preDEL!$AG51,IFERROR(0/0,""),preDEL!AH51)</f>
        <v/>
      </c>
      <c r="AI51" s="82">
        <f>IF(preDEL!$AG51,IFERROR(0/0,""),preDEL!AI51)</f>
        <v>6</v>
      </c>
      <c r="AJ51" s="83">
        <f>IF(preDEL!$AG51,IFERROR(0/0,""),preDEL!AJ51)</f>
        <v>2.2</v>
      </c>
      <c r="AK51" s="82" t="str">
        <f>IF(preDEL!$AG51,IFERROR(0/0,""),preDEL!AK51)</f>
        <v>Negative</v>
      </c>
      <c r="AL51" s="83" t="str">
        <f>IF(preDEL!$AG51,IFERROR(0/0,""),preDEL!AL51)</f>
        <v/>
      </c>
      <c r="AM51" s="83" t="str">
        <f>IF(preDEL!$AG51,IFERROR(0/0,""),preDEL!AM51)</f>
        <v>SpROSA145068</v>
      </c>
      <c r="AN51" s="83" t="str">
        <f>IF(preDEL!$AG51,IFERROR(0/0,""),preDEL!AN51)</f>
        <v>ROSA152847</v>
      </c>
      <c r="AO51" s="83" t="str">
        <f>IF(preDEL!$AG51,IFERROR(0/0,""),preDEL!AO51)</f>
        <v/>
      </c>
      <c r="AP51" s="83" t="str">
        <f>IF(preDEL!$AG51,IFERROR(0/0,""),preDEL!AP51)</f>
        <v/>
      </c>
      <c r="AQ51" s="83" t="str">
        <f>IF(preDEL!$AG51,IFERROR(0/0,""),preDEL!AQ51)</f>
        <v/>
      </c>
      <c r="AR51" s="83" t="str">
        <f>IF(preDEL!$AG51,IFERROR(0/0,""),preDEL!AR51)</f>
        <v/>
      </c>
      <c r="AS51" s="147"/>
    </row>
    <row r="52">
      <c r="A52" s="82" t="str">
        <f>IF(preDEL!$AG52,IFERROR(0/0,""),preDEL!A52)</f>
        <v>PA9467</v>
      </c>
      <c r="B52" s="172">
        <f>IF(preDEL!$AG52,IFERROR(0/0,""),preDEL!B52)</f>
        <v>44473</v>
      </c>
      <c r="C52" s="173">
        <f>IF(preDEL!$AG52,IFERROR(0/0,""),preDEL!C52)</f>
        <v>0.7417824074</v>
      </c>
      <c r="D52" s="82" t="str">
        <f>IF(preDEL!$AG52,IFERROR(0/0,""),preDEL!D52)</f>
        <v/>
      </c>
      <c r="E52" s="82" t="str">
        <f>IF(preDEL!$AG52,IFERROR(0/0,""),preDEL!E52)</f>
        <v/>
      </c>
      <c r="F52" s="83" t="str">
        <f>IF(preDEL!$AG52,IFERROR(0/0,""),preDEL!F52)</f>
        <v/>
      </c>
      <c r="G52" s="83" t="str">
        <f>IF(preDEL!$AG52,IFERROR(0/0,""),preDEL!G52)</f>
        <v/>
      </c>
      <c r="H52" s="83" t="str">
        <f>IF(preDEL!$AG52,IFERROR(0/0,""),preDEL!H52)</f>
        <v/>
      </c>
      <c r="I52" s="82" t="str">
        <f>IF(preDEL!$AG52,IFERROR(0/0,""),preDEL!I52)</f>
        <v/>
      </c>
      <c r="J52" s="82" t="str">
        <f>IF(preDEL!$AG52,IFERROR(0/0,""),preDEL!J52)</f>
        <v/>
      </c>
      <c r="K52" s="82" t="str">
        <f>IF(preDEL!$AG52,IFERROR(0/0,""),preDEL!K52)</f>
        <v>Null</v>
      </c>
      <c r="L52" s="172" t="str">
        <f>IF(preDEL!$AG52,IFERROR(0/0,""),preDEL!L52)</f>
        <v/>
      </c>
      <c r="M52" s="173" t="str">
        <f>IF(preDEL!$AG52,IFERROR(0/0,""),preDEL!M52)</f>
        <v/>
      </c>
      <c r="N52" s="83" t="str">
        <f>IF(preDEL!$AG52,IFERROR(0/0,""),preDEL!N52)</f>
        <v/>
      </c>
      <c r="O52" s="83" t="str">
        <f>IF(preDEL!$AG52,IFERROR(0/0,""),preDEL!O52)</f>
        <v/>
      </c>
      <c r="P52" s="128" t="b">
        <f>IF(preDEL!$AG52,IFERROR(0/0,""),preDEL!P52)</f>
        <v>0</v>
      </c>
      <c r="Q52" s="128" t="str">
        <f>IF(preDEL!$AG52,IFERROR(0/0,""),preDEL!Q52)</f>
        <v>Collected</v>
      </c>
      <c r="R52" s="116" t="b">
        <f>IF(preDEL!$AG52,IFERROR(0/0,""),preDEL!R52)</f>
        <v>1</v>
      </c>
      <c r="S52" s="116">
        <f>IF(preDEL!$AG52,IFERROR(0/0,""),preDEL!S52)</f>
        <v>1</v>
      </c>
      <c r="T52" s="128" t="str">
        <f>IF(preDEL!$AG52,IFERROR(0/0,""),preDEL!T52)</f>
        <v/>
      </c>
      <c r="U52" s="83" t="str">
        <f>IF(preDEL!$AG52,IFERROR(0/0,""),preDEL!U52)</f>
        <v/>
      </c>
      <c r="V52" s="82" t="str">
        <f>IF(preDEL!$AG52,IFERROR(0/0,""),preDEL!V52)</f>
        <v/>
      </c>
      <c r="W52" s="83" t="str">
        <f>IF(preDEL!$AG52,IFERROR(0/0,""),preDEL!W52)</f>
        <v/>
      </c>
      <c r="X52" s="116" t="b">
        <f>IF(preDEL!$AG52,IFERROR(0/0,""),preDEL!X52)</f>
        <v>0</v>
      </c>
      <c r="Y52" s="128" t="b">
        <f>IF(preDEL!$AG52,IFERROR(0/0,""),preDEL!Y52)</f>
        <v>0</v>
      </c>
      <c r="Z52" s="82" t="str">
        <f>IF(preDEL!$AG52,IFERROR(0/0,""),preDEL!Z52)</f>
        <v/>
      </c>
      <c r="AA52" s="128" t="b">
        <f>IF(preDEL!$AG52,IFERROR(0/0,""),preDEL!AA52)</f>
        <v>0</v>
      </c>
      <c r="AB52" s="128" t="b">
        <f>IF(preDEL!$AG52,IFERROR(0/0,""),preDEL!AB52)</f>
        <v>0</v>
      </c>
      <c r="AC52" s="174">
        <f>IF(preDEL!$AG52,IFERROR(0/0,""),preDEL!AC52)</f>
        <v>429</v>
      </c>
      <c r="AD52" s="116" t="b">
        <f>IF(preDEL!$AG52,IFERROR(0/0,""),preDEL!AD52)</f>
        <v>0</v>
      </c>
      <c r="AE52" s="175" t="str">
        <f>IF(preDEL!$AG52,IFERROR(0/0,""),preDEL!AE52)</f>
        <v/>
      </c>
      <c r="AF52" s="128" t="b">
        <f>IF(preDEL!$AG52,IFERROR(0/0,""),preDEL!AF52)</f>
        <v>0</v>
      </c>
      <c r="AG52" s="128" t="b">
        <f>IF(preDEL!$AG52,IFERROR(0/0,""),preDEL!AG52)</f>
        <v>0</v>
      </c>
      <c r="AH52" s="116" t="str">
        <f>IF(preDEL!$AG52,IFERROR(0/0,""),preDEL!AH52)</f>
        <v/>
      </c>
      <c r="AI52" s="82" t="str">
        <f>IF(preDEL!$AG52,IFERROR(0/0,""),preDEL!AI52)</f>
        <v/>
      </c>
      <c r="AJ52" s="83">
        <f>IF(preDEL!$AG52,IFERROR(0/0,""),preDEL!AJ52)</f>
        <v>2.2</v>
      </c>
      <c r="AK52" s="82" t="str">
        <f>IF(preDEL!$AG52,IFERROR(0/0,""),preDEL!AK52)</f>
        <v>Negative</v>
      </c>
      <c r="AL52" s="83" t="str">
        <f>IF(preDEL!$AG52,IFERROR(0/0,""),preDEL!AL52)</f>
        <v/>
      </c>
      <c r="AM52" s="83" t="str">
        <f>IF(preDEL!$AG52,IFERROR(0/0,""),preDEL!AM52)</f>
        <v>SpROSA145068</v>
      </c>
      <c r="AN52" s="83" t="str">
        <f>IF(preDEL!$AG52,IFERROR(0/0,""),preDEL!AN52)</f>
        <v>ROSA718413</v>
      </c>
      <c r="AO52" s="83" t="str">
        <f>IF(preDEL!$AG52,IFERROR(0/0,""),preDEL!AO52)</f>
        <v/>
      </c>
      <c r="AP52" s="83" t="str">
        <f>IF(preDEL!$AG52,IFERROR(0/0,""),preDEL!AP52)</f>
        <v/>
      </c>
      <c r="AQ52" s="83" t="str">
        <f>IF(preDEL!$AG52,IFERROR(0/0,""),preDEL!AQ52)</f>
        <v/>
      </c>
      <c r="AR52" s="83" t="str">
        <f>IF(preDEL!$AG52,IFERROR(0/0,""),preDEL!AR52)</f>
        <v/>
      </c>
      <c r="AS52" s="147"/>
    </row>
    <row r="53">
      <c r="A53" s="82" t="str">
        <f>IF(preDEL!$AG53,IFERROR(0/0,""),preDEL!A53)</f>
        <v>PA9432</v>
      </c>
      <c r="B53" s="172">
        <f>IF(preDEL!$AG53,IFERROR(0/0,""),preDEL!B53)</f>
        <v>44473</v>
      </c>
      <c r="C53" s="173">
        <f>IF(preDEL!$AG53,IFERROR(0/0,""),preDEL!C53)</f>
        <v>0.745787037</v>
      </c>
      <c r="D53" s="82" t="str">
        <f>IF(preDEL!$AG53,IFERROR(0/0,""),preDEL!D53)</f>
        <v/>
      </c>
      <c r="E53" s="82" t="str">
        <f>IF(preDEL!$AG53,IFERROR(0/0,""),preDEL!E53)</f>
        <v/>
      </c>
      <c r="F53" s="83" t="str">
        <f>IF(preDEL!$AG53,IFERROR(0/0,""),preDEL!F53)</f>
        <v/>
      </c>
      <c r="G53" s="83" t="str">
        <f>IF(preDEL!$AG53,IFERROR(0/0,""),preDEL!G53)</f>
        <v/>
      </c>
      <c r="H53" s="83" t="str">
        <f>IF(preDEL!$AG53,IFERROR(0/0,""),preDEL!H53)</f>
        <v/>
      </c>
      <c r="I53" s="82" t="str">
        <f>IF(preDEL!$AG53,IFERROR(0/0,""),preDEL!I53)</f>
        <v/>
      </c>
      <c r="J53" s="82" t="str">
        <f>IF(preDEL!$AG53,IFERROR(0/0,""),preDEL!J53)</f>
        <v/>
      </c>
      <c r="K53" s="82" t="str">
        <f>IF(preDEL!$AG53,IFERROR(0/0,""),preDEL!K53)</f>
        <v>Null</v>
      </c>
      <c r="L53" s="172" t="str">
        <f>IF(preDEL!$AG53,IFERROR(0/0,""),preDEL!L53)</f>
        <v/>
      </c>
      <c r="M53" s="173" t="str">
        <f>IF(preDEL!$AG53,IFERROR(0/0,""),preDEL!M53)</f>
        <v/>
      </c>
      <c r="N53" s="83" t="str">
        <f>IF(preDEL!$AG53,IFERROR(0/0,""),preDEL!N53)</f>
        <v/>
      </c>
      <c r="O53" s="83" t="str">
        <f>IF(preDEL!$AG53,IFERROR(0/0,""),preDEL!O53)</f>
        <v/>
      </c>
      <c r="P53" s="128" t="b">
        <f>IF(preDEL!$AG53,IFERROR(0/0,""),preDEL!P53)</f>
        <v>0</v>
      </c>
      <c r="Q53" s="128" t="str">
        <f>IF(preDEL!$AG53,IFERROR(0/0,""),preDEL!Q53)</f>
        <v>Collected</v>
      </c>
      <c r="R53" s="116" t="b">
        <f>IF(preDEL!$AG53,IFERROR(0/0,""),preDEL!R53)</f>
        <v>1</v>
      </c>
      <c r="S53" s="116">
        <f>IF(preDEL!$AG53,IFERROR(0/0,""),preDEL!S53)</f>
        <v>1</v>
      </c>
      <c r="T53" s="128" t="str">
        <f>IF(preDEL!$AG53,IFERROR(0/0,""),preDEL!T53)</f>
        <v/>
      </c>
      <c r="U53" s="83" t="str">
        <f>IF(preDEL!$AG53,IFERROR(0/0,""),preDEL!U53)</f>
        <v/>
      </c>
      <c r="V53" s="82" t="str">
        <f>IF(preDEL!$AG53,IFERROR(0/0,""),preDEL!V53)</f>
        <v/>
      </c>
      <c r="W53" s="83" t="str">
        <f>IF(preDEL!$AG53,IFERROR(0/0,""),preDEL!W53)</f>
        <v/>
      </c>
      <c r="X53" s="116" t="b">
        <f>IF(preDEL!$AG53,IFERROR(0/0,""),preDEL!X53)</f>
        <v>0</v>
      </c>
      <c r="Y53" s="128" t="b">
        <f>IF(preDEL!$AG53,IFERROR(0/0,""),preDEL!Y53)</f>
        <v>0</v>
      </c>
      <c r="Z53" s="82" t="str">
        <f>IF(preDEL!$AG53,IFERROR(0/0,""),preDEL!Z53)</f>
        <v/>
      </c>
      <c r="AA53" s="128" t="b">
        <f>IF(preDEL!$AG53,IFERROR(0/0,""),preDEL!AA53)</f>
        <v>0</v>
      </c>
      <c r="AB53" s="128" t="b">
        <f>IF(preDEL!$AG53,IFERROR(0/0,""),preDEL!AB53)</f>
        <v>0</v>
      </c>
      <c r="AC53" s="174">
        <f>IF(preDEL!$AG53,IFERROR(0/0,""),preDEL!AC53)</f>
        <v>428</v>
      </c>
      <c r="AD53" s="116" t="b">
        <f>IF(preDEL!$AG53,IFERROR(0/0,""),preDEL!AD53)</f>
        <v>0</v>
      </c>
      <c r="AE53" s="175" t="str">
        <f>IF(preDEL!$AG53,IFERROR(0/0,""),preDEL!AE53)</f>
        <v/>
      </c>
      <c r="AF53" s="128" t="b">
        <f>IF(preDEL!$AG53,IFERROR(0/0,""),preDEL!AF53)</f>
        <v>0</v>
      </c>
      <c r="AG53" s="128" t="b">
        <f>IF(preDEL!$AG53,IFERROR(0/0,""),preDEL!AG53)</f>
        <v>0</v>
      </c>
      <c r="AH53" s="116" t="str">
        <f>IF(preDEL!$AG53,IFERROR(0/0,""),preDEL!AH53)</f>
        <v/>
      </c>
      <c r="AI53" s="82" t="str">
        <f>IF(preDEL!$AG53,IFERROR(0/0,""),preDEL!AI53)</f>
        <v/>
      </c>
      <c r="AJ53" s="83">
        <f>IF(preDEL!$AG53,IFERROR(0/0,""),preDEL!AJ53)</f>
        <v>2.2</v>
      </c>
      <c r="AK53" s="82" t="str">
        <f>IF(preDEL!$AG53,IFERROR(0/0,""),preDEL!AK53)</f>
        <v>Negative</v>
      </c>
      <c r="AL53" s="83" t="str">
        <f>IF(preDEL!$AG53,IFERROR(0/0,""),preDEL!AL53)</f>
        <v/>
      </c>
      <c r="AM53" s="83" t="str">
        <f>IF(preDEL!$AG53,IFERROR(0/0,""),preDEL!AM53)</f>
        <v>SpROSA145068</v>
      </c>
      <c r="AN53" s="83" t="str">
        <f>IF(preDEL!$AG53,IFERROR(0/0,""),preDEL!AN53)</f>
        <v>ROSA893930</v>
      </c>
      <c r="AO53" s="83" t="str">
        <f>IF(preDEL!$AG53,IFERROR(0/0,""),preDEL!AO53)</f>
        <v/>
      </c>
      <c r="AP53" s="83" t="str">
        <f>IF(preDEL!$AG53,IFERROR(0/0,""),preDEL!AP53)</f>
        <v/>
      </c>
      <c r="AQ53" s="83" t="str">
        <f>IF(preDEL!$AG53,IFERROR(0/0,""),preDEL!AQ53)</f>
        <v/>
      </c>
      <c r="AR53" s="83" t="str">
        <f>IF(preDEL!$AG53,IFERROR(0/0,""),preDEL!AR53)</f>
        <v/>
      </c>
      <c r="AS53" s="147"/>
    </row>
    <row r="54">
      <c r="A54" s="82" t="str">
        <f>IF(preDEL!$AG54,IFERROR(0/0,""),preDEL!A54)</f>
        <v>PA9457</v>
      </c>
      <c r="B54" s="172">
        <f>IF(preDEL!$AG54,IFERROR(0/0,""),preDEL!B54)</f>
        <v>44473</v>
      </c>
      <c r="C54" s="173">
        <f>IF(preDEL!$AG54,IFERROR(0/0,""),preDEL!C54)</f>
        <v>0.7493518519</v>
      </c>
      <c r="D54" s="82" t="str">
        <f>IF(preDEL!$AG54,IFERROR(0/0,""),preDEL!D54)</f>
        <v/>
      </c>
      <c r="E54" s="82" t="str">
        <f>IF(preDEL!$AG54,IFERROR(0/0,""),preDEL!E54)</f>
        <v/>
      </c>
      <c r="F54" s="83" t="str">
        <f>IF(preDEL!$AG54,IFERROR(0/0,""),preDEL!F54)</f>
        <v/>
      </c>
      <c r="G54" s="83" t="str">
        <f>IF(preDEL!$AG54,IFERROR(0/0,""),preDEL!G54)</f>
        <v/>
      </c>
      <c r="H54" s="83" t="str">
        <f>IF(preDEL!$AG54,IFERROR(0/0,""),preDEL!H54)</f>
        <v/>
      </c>
      <c r="I54" s="82" t="str">
        <f>IF(preDEL!$AG54,IFERROR(0/0,""),preDEL!I54)</f>
        <v/>
      </c>
      <c r="J54" s="82" t="str">
        <f>IF(preDEL!$AG54,IFERROR(0/0,""),preDEL!J54)</f>
        <v/>
      </c>
      <c r="K54" s="82" t="str">
        <f>IF(preDEL!$AG54,IFERROR(0/0,""),preDEL!K54)</f>
        <v>Null</v>
      </c>
      <c r="L54" s="172">
        <f>IF(preDEL!$AG54,IFERROR(0/0,""),preDEL!L54)</f>
        <v>44868</v>
      </c>
      <c r="M54" s="173">
        <f>IF(preDEL!$AG54,IFERROR(0/0,""),preDEL!M54)</f>
        <v>0.5355208333</v>
      </c>
      <c r="N54" s="83" t="str">
        <f>IF(preDEL!$AG54,IFERROR(0/0,""),preDEL!N54)</f>
        <v/>
      </c>
      <c r="O54" s="83" t="str">
        <f>IF(preDEL!$AG54,IFERROR(0/0,""),preDEL!O54)</f>
        <v/>
      </c>
      <c r="P54" s="128" t="b">
        <f>IF(preDEL!$AG54,IFERROR(0/0,""),preDEL!P54)</f>
        <v>0</v>
      </c>
      <c r="Q54" s="128" t="str">
        <f>IF(preDEL!$AG54,IFERROR(0/0,""),preDEL!Q54)</f>
        <v>Collected</v>
      </c>
      <c r="R54" s="116" t="b">
        <f>IF(preDEL!$AG54,IFERROR(0/0,""),preDEL!R54)</f>
        <v>1</v>
      </c>
      <c r="S54" s="116">
        <f>IF(preDEL!$AG54,IFERROR(0/0,""),preDEL!S54)</f>
        <v>1</v>
      </c>
      <c r="T54" s="128">
        <f>IF(preDEL!$AG54,IFERROR(0/0,""),preDEL!T54)</f>
        <v>0</v>
      </c>
      <c r="U54" s="83" t="str">
        <f>IF(preDEL!$AG54,IFERROR(0/0,""),preDEL!U54)</f>
        <v/>
      </c>
      <c r="V54" s="82" t="str">
        <f>IF(preDEL!$AG54,IFERROR(0/0,""),preDEL!V54)</f>
        <v/>
      </c>
      <c r="W54" s="83" t="str">
        <f>IF(preDEL!$AG54,IFERROR(0/0,""),preDEL!W54)</f>
        <v/>
      </c>
      <c r="X54" s="116" t="b">
        <f>IF(preDEL!$AG54,IFERROR(0/0,""),preDEL!X54)</f>
        <v>0</v>
      </c>
      <c r="Y54" s="128" t="b">
        <f>IF(preDEL!$AG54,IFERROR(0/0,""),preDEL!Y54)</f>
        <v>0</v>
      </c>
      <c r="Z54" s="82" t="str">
        <f>IF(preDEL!$AG54,IFERROR(0/0,""),preDEL!Z54)</f>
        <v/>
      </c>
      <c r="AA54" s="128" t="b">
        <f>IF(preDEL!$AG54,IFERROR(0/0,""),preDEL!AA54)</f>
        <v>0</v>
      </c>
      <c r="AB54" s="128" t="b">
        <f>IF(preDEL!$AG54,IFERROR(0/0,""),preDEL!AB54)</f>
        <v>0</v>
      </c>
      <c r="AC54" s="174">
        <f>IF(preDEL!$AG54,IFERROR(0/0,""),preDEL!AC54)</f>
        <v>769</v>
      </c>
      <c r="AD54" s="116" t="b">
        <f>IF(preDEL!$AG54,IFERROR(0/0,""),preDEL!AD54)</f>
        <v>1</v>
      </c>
      <c r="AE54" s="175" t="str">
        <f>IF(preDEL!$AG54,IFERROR(0/0,""),preDEL!AE54)</f>
        <v/>
      </c>
      <c r="AF54" s="128" t="b">
        <f>IF(preDEL!$AG54,IFERROR(0/0,""),preDEL!AF54)</f>
        <v>0</v>
      </c>
      <c r="AG54" s="128" t="b">
        <f>IF(preDEL!$AG54,IFERROR(0/0,""),preDEL!AG54)</f>
        <v>0</v>
      </c>
      <c r="AH54" s="116" t="str">
        <f>IF(preDEL!$AG54,IFERROR(0/0,""),preDEL!AH54)</f>
        <v/>
      </c>
      <c r="AI54" s="82" t="str">
        <f>IF(preDEL!$AG54,IFERROR(0/0,""),preDEL!AI54)</f>
        <v/>
      </c>
      <c r="AJ54" s="83">
        <f>IF(preDEL!$AG54,IFERROR(0/0,""),preDEL!AJ54)</f>
        <v>2.2</v>
      </c>
      <c r="AK54" s="82" t="str">
        <f>IF(preDEL!$AG54,IFERROR(0/0,""),preDEL!AK54)</f>
        <v>Negative</v>
      </c>
      <c r="AL54" s="83" t="str">
        <f>IF(preDEL!$AG54,IFERROR(0/0,""),preDEL!AL54)</f>
        <v/>
      </c>
      <c r="AM54" s="83" t="str">
        <f>IF(preDEL!$AG54,IFERROR(0/0,""),preDEL!AM54)</f>
        <v>SpROSA145068</v>
      </c>
      <c r="AN54" s="83" t="str">
        <f>IF(preDEL!$AG54,IFERROR(0/0,""),preDEL!AN54)</f>
        <v>ROSA777342</v>
      </c>
      <c r="AO54" s="83" t="str">
        <f>IF(preDEL!$AG54,IFERROR(0/0,""),preDEL!AO54)</f>
        <v/>
      </c>
      <c r="AP54" s="83" t="str">
        <f>IF(preDEL!$AG54,IFERROR(0/0,""),preDEL!AP54)</f>
        <v/>
      </c>
      <c r="AQ54" s="83" t="str">
        <f>IF(preDEL!$AG54,IFERROR(0/0,""),preDEL!AQ54)</f>
        <v/>
      </c>
      <c r="AR54" s="83" t="str">
        <f>IF(preDEL!$AG54,IFERROR(0/0,""),preDEL!AR54)</f>
        <v/>
      </c>
      <c r="AS54" s="147"/>
    </row>
    <row r="55">
      <c r="A55" s="82" t="str">
        <f>IF(preDEL!$AG55,IFERROR(0/0,""),preDEL!A55)</f>
        <v>PA9573</v>
      </c>
      <c r="B55" s="172">
        <f>IF(preDEL!$AG55,IFERROR(0/0,""),preDEL!B55)</f>
        <v>44474</v>
      </c>
      <c r="C55" s="173">
        <f>IF(preDEL!$AG55,IFERROR(0/0,""),preDEL!C55)</f>
        <v>0.2202662037</v>
      </c>
      <c r="D55" s="82" t="str">
        <f>IF(preDEL!$AG55,IFERROR(0/0,""),preDEL!D55)</f>
        <v/>
      </c>
      <c r="E55" s="82" t="str">
        <f>IF(preDEL!$AG55,IFERROR(0/0,""),preDEL!E55)</f>
        <v/>
      </c>
      <c r="F55" s="83" t="str">
        <f>IF(preDEL!$AG55,IFERROR(0/0,""),preDEL!F55)</f>
        <v/>
      </c>
      <c r="G55" s="83" t="str">
        <f>IF(preDEL!$AG55,IFERROR(0/0,""),preDEL!G55)</f>
        <v/>
      </c>
      <c r="H55" s="83" t="str">
        <f>IF(preDEL!$AG55,IFERROR(0/0,""),preDEL!H55)</f>
        <v/>
      </c>
      <c r="I55" s="82" t="str">
        <f>IF(preDEL!$AG55,IFERROR(0/0,""),preDEL!I55)</f>
        <v/>
      </c>
      <c r="J55" s="82" t="str">
        <f>IF(preDEL!$AG55,IFERROR(0/0,""),preDEL!J55)</f>
        <v/>
      </c>
      <c r="K55" s="82" t="str">
        <f>IF(preDEL!$AG55,IFERROR(0/0,""),preDEL!K55)</f>
        <v>Null</v>
      </c>
      <c r="L55" s="172">
        <f>IF(preDEL!$AG55,IFERROR(0/0,""),preDEL!L55)</f>
        <v>44868</v>
      </c>
      <c r="M55" s="173">
        <f>IF(preDEL!$AG55,IFERROR(0/0,""),preDEL!M55)</f>
        <v>0.5355208333</v>
      </c>
      <c r="N55" s="83" t="str">
        <f>IF(preDEL!$AG55,IFERROR(0/0,""),preDEL!N55)</f>
        <v/>
      </c>
      <c r="O55" s="83" t="str">
        <f>IF(preDEL!$AG55,IFERROR(0/0,""),preDEL!O55)</f>
        <v/>
      </c>
      <c r="P55" s="128" t="b">
        <f>IF(preDEL!$AG55,IFERROR(0/0,""),preDEL!P55)</f>
        <v>0</v>
      </c>
      <c r="Q55" s="128" t="str">
        <f>IF(preDEL!$AG55,IFERROR(0/0,""),preDEL!Q55)</f>
        <v>Collected</v>
      </c>
      <c r="R55" s="116" t="b">
        <f>IF(preDEL!$AG55,IFERROR(0/0,""),preDEL!R55)</f>
        <v>1</v>
      </c>
      <c r="S55" s="116">
        <f>IF(preDEL!$AG55,IFERROR(0/0,""),preDEL!S55)</f>
        <v>1</v>
      </c>
      <c r="T55" s="128">
        <f>IF(preDEL!$AG55,IFERROR(0/0,""),preDEL!T55)</f>
        <v>0</v>
      </c>
      <c r="U55" s="83" t="str">
        <f>IF(preDEL!$AG55,IFERROR(0/0,""),preDEL!U55)</f>
        <v/>
      </c>
      <c r="V55" s="82" t="str">
        <f>IF(preDEL!$AG55,IFERROR(0/0,""),preDEL!V55)</f>
        <v/>
      </c>
      <c r="W55" s="83" t="str">
        <f>IF(preDEL!$AG55,IFERROR(0/0,""),preDEL!W55)</f>
        <v/>
      </c>
      <c r="X55" s="116" t="b">
        <f>IF(preDEL!$AG55,IFERROR(0/0,""),preDEL!X55)</f>
        <v>0</v>
      </c>
      <c r="Y55" s="128" t="b">
        <f>IF(preDEL!$AG55,IFERROR(0/0,""),preDEL!Y55)</f>
        <v>0</v>
      </c>
      <c r="Z55" s="82" t="str">
        <f>IF(preDEL!$AG55,IFERROR(0/0,""),preDEL!Z55)</f>
        <v/>
      </c>
      <c r="AA55" s="128" t="b">
        <f>IF(preDEL!$AG55,IFERROR(0/0,""),preDEL!AA55)</f>
        <v>0</v>
      </c>
      <c r="AB55" s="128" t="b">
        <f>IF(preDEL!$AG55,IFERROR(0/0,""),preDEL!AB55)</f>
        <v>0</v>
      </c>
      <c r="AC55" s="174">
        <f>IF(preDEL!$AG55,IFERROR(0/0,""),preDEL!AC55)</f>
        <v>768</v>
      </c>
      <c r="AD55" s="116" t="b">
        <f>IF(preDEL!$AG55,IFERROR(0/0,""),preDEL!AD55)</f>
        <v>1</v>
      </c>
      <c r="AE55" s="175" t="str">
        <f>IF(preDEL!$AG55,IFERROR(0/0,""),preDEL!AE55)</f>
        <v/>
      </c>
      <c r="AF55" s="128" t="b">
        <f>IF(preDEL!$AG55,IFERROR(0/0,""),preDEL!AF55)</f>
        <v>0</v>
      </c>
      <c r="AG55" s="128" t="b">
        <f>IF(preDEL!$AG55,IFERROR(0/0,""),preDEL!AG55)</f>
        <v>0</v>
      </c>
      <c r="AH55" s="116" t="str">
        <f>IF(preDEL!$AG55,IFERROR(0/0,""),preDEL!AH55)</f>
        <v/>
      </c>
      <c r="AI55" s="82" t="str">
        <f>IF(preDEL!$AG55,IFERROR(0/0,""),preDEL!AI55)</f>
        <v/>
      </c>
      <c r="AJ55" s="83">
        <f>IF(preDEL!$AG55,IFERROR(0/0,""),preDEL!AJ55)</f>
        <v>2.2</v>
      </c>
      <c r="AK55" s="82" t="str">
        <f>IF(preDEL!$AG55,IFERROR(0/0,""),preDEL!AK55)</f>
        <v>Negative</v>
      </c>
      <c r="AL55" s="83" t="str">
        <f>IF(preDEL!$AG55,IFERROR(0/0,""),preDEL!AL55)</f>
        <v/>
      </c>
      <c r="AM55" s="83" t="str">
        <f>IF(preDEL!$AG55,IFERROR(0/0,""),preDEL!AM55)</f>
        <v>SpROSA145068</v>
      </c>
      <c r="AN55" s="83" t="str">
        <f>IF(preDEL!$AG55,IFERROR(0/0,""),preDEL!AN55)</f>
        <v>ROSA395016</v>
      </c>
      <c r="AO55" s="83" t="str">
        <f>IF(preDEL!$AG55,IFERROR(0/0,""),preDEL!AO55)</f>
        <v/>
      </c>
      <c r="AP55" s="83" t="str">
        <f>IF(preDEL!$AG55,IFERROR(0/0,""),preDEL!AP55)</f>
        <v/>
      </c>
      <c r="AQ55" s="83" t="str">
        <f>IF(preDEL!$AG55,IFERROR(0/0,""),preDEL!AQ55)</f>
        <v/>
      </c>
      <c r="AR55" s="83" t="str">
        <f>IF(preDEL!$AG55,IFERROR(0/0,""),preDEL!AR55)</f>
        <v/>
      </c>
      <c r="AS55" s="147"/>
    </row>
    <row r="56">
      <c r="A56" s="82" t="str">
        <f>IF(preDEL!$AG56,IFERROR(0/0,""),preDEL!A56)</f>
        <v>PA9616</v>
      </c>
      <c r="B56" s="172">
        <f>IF(preDEL!$AG56,IFERROR(0/0,""),preDEL!B56)</f>
        <v>44474</v>
      </c>
      <c r="C56" s="173">
        <f>IF(preDEL!$AG56,IFERROR(0/0,""),preDEL!C56)</f>
        <v>0.2996643519</v>
      </c>
      <c r="D56" s="82" t="str">
        <f>IF(preDEL!$AG56,IFERROR(0/0,""),preDEL!D56)</f>
        <v/>
      </c>
      <c r="E56" s="82" t="str">
        <f>IF(preDEL!$AG56,IFERROR(0/0,""),preDEL!E56)</f>
        <v/>
      </c>
      <c r="F56" s="83" t="str">
        <f>IF(preDEL!$AG56,IFERROR(0/0,""),preDEL!F56)</f>
        <v/>
      </c>
      <c r="G56" s="83" t="str">
        <f>IF(preDEL!$AG56,IFERROR(0/0,""),preDEL!G56)</f>
        <v/>
      </c>
      <c r="H56" s="83" t="str">
        <f>IF(preDEL!$AG56,IFERROR(0/0,""),preDEL!H56)</f>
        <v/>
      </c>
      <c r="I56" s="82" t="str">
        <f>IF(preDEL!$AG56,IFERROR(0/0,""),preDEL!I56)</f>
        <v/>
      </c>
      <c r="J56" s="82" t="str">
        <f>IF(preDEL!$AG56,IFERROR(0/0,""),preDEL!J56)</f>
        <v/>
      </c>
      <c r="K56" s="82" t="str">
        <f>IF(preDEL!$AG56,IFERROR(0/0,""),preDEL!K56)</f>
        <v>Null</v>
      </c>
      <c r="L56" s="172" t="str">
        <f>IF(preDEL!$AG56,IFERROR(0/0,""),preDEL!L56)</f>
        <v/>
      </c>
      <c r="M56" s="173" t="str">
        <f>IF(preDEL!$AG56,IFERROR(0/0,""),preDEL!M56)</f>
        <v/>
      </c>
      <c r="N56" s="83" t="str">
        <f>IF(preDEL!$AG56,IFERROR(0/0,""),preDEL!N56)</f>
        <v/>
      </c>
      <c r="O56" s="83" t="str">
        <f>IF(preDEL!$AG56,IFERROR(0/0,""),preDEL!O56)</f>
        <v/>
      </c>
      <c r="P56" s="128" t="b">
        <f>IF(preDEL!$AG56,IFERROR(0/0,""),preDEL!P56)</f>
        <v>0</v>
      </c>
      <c r="Q56" s="128" t="str">
        <f>IF(preDEL!$AG56,IFERROR(0/0,""),preDEL!Q56)</f>
        <v>Collected</v>
      </c>
      <c r="R56" s="116" t="b">
        <f>IF(preDEL!$AG56,IFERROR(0/0,""),preDEL!R56)</f>
        <v>1</v>
      </c>
      <c r="S56" s="116">
        <f>IF(preDEL!$AG56,IFERROR(0/0,""),preDEL!S56)</f>
        <v>1</v>
      </c>
      <c r="T56" s="128" t="str">
        <f>IF(preDEL!$AG56,IFERROR(0/0,""),preDEL!T56)</f>
        <v/>
      </c>
      <c r="U56" s="83" t="str">
        <f>IF(preDEL!$AG56,IFERROR(0/0,""),preDEL!U56)</f>
        <v/>
      </c>
      <c r="V56" s="82" t="str">
        <f>IF(preDEL!$AG56,IFERROR(0/0,""),preDEL!V56)</f>
        <v/>
      </c>
      <c r="W56" s="83" t="str">
        <f>IF(preDEL!$AG56,IFERROR(0/0,""),preDEL!W56)</f>
        <v/>
      </c>
      <c r="X56" s="116" t="b">
        <f>IF(preDEL!$AG56,IFERROR(0/0,""),preDEL!X56)</f>
        <v>0</v>
      </c>
      <c r="Y56" s="128" t="b">
        <f>IF(preDEL!$AG56,IFERROR(0/0,""),preDEL!Y56)</f>
        <v>0</v>
      </c>
      <c r="Z56" s="82" t="str">
        <f>IF(preDEL!$AG56,IFERROR(0/0,""),preDEL!Z56)</f>
        <v/>
      </c>
      <c r="AA56" s="128" t="b">
        <f>IF(preDEL!$AG56,IFERROR(0/0,""),preDEL!AA56)</f>
        <v>0</v>
      </c>
      <c r="AB56" s="128" t="b">
        <f>IF(preDEL!$AG56,IFERROR(0/0,""),preDEL!AB56)</f>
        <v>0</v>
      </c>
      <c r="AC56" s="174">
        <f>IF(preDEL!$AG56,IFERROR(0/0,""),preDEL!AC56)</f>
        <v>427</v>
      </c>
      <c r="AD56" s="116" t="b">
        <f>IF(preDEL!$AG56,IFERROR(0/0,""),preDEL!AD56)</f>
        <v>0</v>
      </c>
      <c r="AE56" s="175" t="str">
        <f>IF(preDEL!$AG56,IFERROR(0/0,""),preDEL!AE56)</f>
        <v/>
      </c>
      <c r="AF56" s="128" t="b">
        <f>IF(preDEL!$AG56,IFERROR(0/0,""),preDEL!AF56)</f>
        <v>0</v>
      </c>
      <c r="AG56" s="128" t="b">
        <f>IF(preDEL!$AG56,IFERROR(0/0,""),preDEL!AG56)</f>
        <v>0</v>
      </c>
      <c r="AH56" s="116" t="str">
        <f>IF(preDEL!$AG56,IFERROR(0/0,""),preDEL!AH56)</f>
        <v/>
      </c>
      <c r="AI56" s="82" t="str">
        <f>IF(preDEL!$AG56,IFERROR(0/0,""),preDEL!AI56)</f>
        <v/>
      </c>
      <c r="AJ56" s="83">
        <f>IF(preDEL!$AG56,IFERROR(0/0,""),preDEL!AJ56)</f>
        <v>2.2</v>
      </c>
      <c r="AK56" s="82" t="str">
        <f>IF(preDEL!$AG56,IFERROR(0/0,""),preDEL!AK56)</f>
        <v>Negative</v>
      </c>
      <c r="AL56" s="83" t="str">
        <f>IF(preDEL!$AG56,IFERROR(0/0,""),preDEL!AL56)</f>
        <v/>
      </c>
      <c r="AM56" s="83" t="str">
        <f>IF(preDEL!$AG56,IFERROR(0/0,""),preDEL!AM56)</f>
        <v>SpROSA145068</v>
      </c>
      <c r="AN56" s="83" t="str">
        <f>IF(preDEL!$AG56,IFERROR(0/0,""),preDEL!AN56)</f>
        <v>ROSA766378</v>
      </c>
      <c r="AO56" s="83" t="str">
        <f>IF(preDEL!$AG56,IFERROR(0/0,""),preDEL!AO56)</f>
        <v/>
      </c>
      <c r="AP56" s="83" t="str">
        <f>IF(preDEL!$AG56,IFERROR(0/0,""),preDEL!AP56)</f>
        <v/>
      </c>
      <c r="AQ56" s="83" t="str">
        <f>IF(preDEL!$AG56,IFERROR(0/0,""),preDEL!AQ56)</f>
        <v/>
      </c>
      <c r="AR56" s="83" t="str">
        <f>IF(preDEL!$AG56,IFERROR(0/0,""),preDEL!AR56)</f>
        <v/>
      </c>
      <c r="AS56" s="147"/>
    </row>
    <row r="57">
      <c r="A57" s="82" t="str">
        <f>IF(preDEL!$AG57,IFERROR(0/0,""),preDEL!A57)</f>
        <v>PA9473</v>
      </c>
      <c r="B57" s="172">
        <f>IF(preDEL!$AG57,IFERROR(0/0,""),preDEL!B57)</f>
        <v>44474</v>
      </c>
      <c r="C57" s="173">
        <f>IF(preDEL!$AG57,IFERROR(0/0,""),preDEL!C57)</f>
        <v>0.3334027778</v>
      </c>
      <c r="D57" s="82" t="str">
        <f>IF(preDEL!$AG57,IFERROR(0/0,""),preDEL!D57)</f>
        <v/>
      </c>
      <c r="E57" s="82" t="str">
        <f>IF(preDEL!$AG57,IFERROR(0/0,""),preDEL!E57)</f>
        <v/>
      </c>
      <c r="F57" s="83" t="str">
        <f>IF(preDEL!$AG57,IFERROR(0/0,""),preDEL!F57)</f>
        <v/>
      </c>
      <c r="G57" s="83" t="str">
        <f>IF(preDEL!$AG57,IFERROR(0/0,""),preDEL!G57)</f>
        <v/>
      </c>
      <c r="H57" s="83" t="str">
        <f>IF(preDEL!$AG57,IFERROR(0/0,""),preDEL!H57)</f>
        <v/>
      </c>
      <c r="I57" s="82" t="str">
        <f>IF(preDEL!$AG57,IFERROR(0/0,""),preDEL!I57)</f>
        <v/>
      </c>
      <c r="J57" s="82" t="str">
        <f>IF(preDEL!$AG57,IFERROR(0/0,""),preDEL!J57)</f>
        <v/>
      </c>
      <c r="K57" s="82" t="str">
        <f>IF(preDEL!$AG57,IFERROR(0/0,""),preDEL!K57)</f>
        <v>Null</v>
      </c>
      <c r="L57" s="172" t="str">
        <f>IF(preDEL!$AG57,IFERROR(0/0,""),preDEL!L57)</f>
        <v/>
      </c>
      <c r="M57" s="173" t="str">
        <f>IF(preDEL!$AG57,IFERROR(0/0,""),preDEL!M57)</f>
        <v/>
      </c>
      <c r="N57" s="83" t="str">
        <f>IF(preDEL!$AG57,IFERROR(0/0,""),preDEL!N57)</f>
        <v/>
      </c>
      <c r="O57" s="83" t="str">
        <f>IF(preDEL!$AG57,IFERROR(0/0,""),preDEL!O57)</f>
        <v/>
      </c>
      <c r="P57" s="128" t="b">
        <f>IF(preDEL!$AG57,IFERROR(0/0,""),preDEL!P57)</f>
        <v>0</v>
      </c>
      <c r="Q57" s="128" t="str">
        <f>IF(preDEL!$AG57,IFERROR(0/0,""),preDEL!Q57)</f>
        <v>Collected</v>
      </c>
      <c r="R57" s="116" t="b">
        <f>IF(preDEL!$AG57,IFERROR(0/0,""),preDEL!R57)</f>
        <v>1</v>
      </c>
      <c r="S57" s="116">
        <f>IF(preDEL!$AG57,IFERROR(0/0,""),preDEL!S57)</f>
        <v>1</v>
      </c>
      <c r="T57" s="128" t="str">
        <f>IF(preDEL!$AG57,IFERROR(0/0,""),preDEL!T57)</f>
        <v/>
      </c>
      <c r="U57" s="83" t="str">
        <f>IF(preDEL!$AG57,IFERROR(0/0,""),preDEL!U57)</f>
        <v/>
      </c>
      <c r="V57" s="82" t="str">
        <f>IF(preDEL!$AG57,IFERROR(0/0,""),preDEL!V57)</f>
        <v/>
      </c>
      <c r="W57" s="83" t="str">
        <f>IF(preDEL!$AG57,IFERROR(0/0,""),preDEL!W57)</f>
        <v/>
      </c>
      <c r="X57" s="116" t="b">
        <f>IF(preDEL!$AG57,IFERROR(0/0,""),preDEL!X57)</f>
        <v>0</v>
      </c>
      <c r="Y57" s="128" t="b">
        <f>IF(preDEL!$AG57,IFERROR(0/0,""),preDEL!Y57)</f>
        <v>0</v>
      </c>
      <c r="Z57" s="82" t="str">
        <f>IF(preDEL!$AG57,IFERROR(0/0,""),preDEL!Z57)</f>
        <v/>
      </c>
      <c r="AA57" s="128" t="b">
        <f>IF(preDEL!$AG57,IFERROR(0/0,""),preDEL!AA57)</f>
        <v>0</v>
      </c>
      <c r="AB57" s="128" t="b">
        <f>IF(preDEL!$AG57,IFERROR(0/0,""),preDEL!AB57)</f>
        <v>0</v>
      </c>
      <c r="AC57" s="174">
        <f>IF(preDEL!$AG57,IFERROR(0/0,""),preDEL!AC57)</f>
        <v>426</v>
      </c>
      <c r="AD57" s="116" t="b">
        <f>IF(preDEL!$AG57,IFERROR(0/0,""),preDEL!AD57)</f>
        <v>0</v>
      </c>
      <c r="AE57" s="175" t="str">
        <f>IF(preDEL!$AG57,IFERROR(0/0,""),preDEL!AE57)</f>
        <v/>
      </c>
      <c r="AF57" s="128" t="b">
        <f>IF(preDEL!$AG57,IFERROR(0/0,""),preDEL!AF57)</f>
        <v>0</v>
      </c>
      <c r="AG57" s="128" t="b">
        <f>IF(preDEL!$AG57,IFERROR(0/0,""),preDEL!AG57)</f>
        <v>0</v>
      </c>
      <c r="AH57" s="116" t="str">
        <f>IF(preDEL!$AG57,IFERROR(0/0,""),preDEL!AH57)</f>
        <v/>
      </c>
      <c r="AI57" s="82" t="str">
        <f>IF(preDEL!$AG57,IFERROR(0/0,""),preDEL!AI57)</f>
        <v/>
      </c>
      <c r="AJ57" s="83">
        <f>IF(preDEL!$AG57,IFERROR(0/0,""),preDEL!AJ57)</f>
        <v>2.2</v>
      </c>
      <c r="AK57" s="82" t="str">
        <f>IF(preDEL!$AG57,IFERROR(0/0,""),preDEL!AK57)</f>
        <v>Negative</v>
      </c>
      <c r="AL57" s="83" t="str">
        <f>IF(preDEL!$AG57,IFERROR(0/0,""),preDEL!AL57)</f>
        <v/>
      </c>
      <c r="AM57" s="83" t="str">
        <f>IF(preDEL!$AG57,IFERROR(0/0,""),preDEL!AM57)</f>
        <v>SpROSA145068</v>
      </c>
      <c r="AN57" s="83" t="str">
        <f>IF(preDEL!$AG57,IFERROR(0/0,""),preDEL!AN57)</f>
        <v>ROSA136445</v>
      </c>
      <c r="AO57" s="83" t="str">
        <f>IF(preDEL!$AG57,IFERROR(0/0,""),preDEL!AO57)</f>
        <v/>
      </c>
      <c r="AP57" s="83" t="str">
        <f>IF(preDEL!$AG57,IFERROR(0/0,""),preDEL!AP57)</f>
        <v/>
      </c>
      <c r="AQ57" s="83" t="str">
        <f>IF(preDEL!$AG57,IFERROR(0/0,""),preDEL!AQ57)</f>
        <v/>
      </c>
      <c r="AR57" s="83" t="str">
        <f>IF(preDEL!$AG57,IFERROR(0/0,""),preDEL!AR57)</f>
        <v/>
      </c>
      <c r="AS57" s="147"/>
    </row>
    <row r="58">
      <c r="A58" s="82" t="str">
        <f>IF(preDEL!$AG58,IFERROR(0/0,""),preDEL!A58)</f>
        <v>PA9439</v>
      </c>
      <c r="B58" s="172">
        <f>IF(preDEL!$AG58,IFERROR(0/0,""),preDEL!B58)</f>
        <v>44474</v>
      </c>
      <c r="C58" s="173">
        <f>IF(preDEL!$AG58,IFERROR(0/0,""),preDEL!C58)</f>
        <v>0.3425925926</v>
      </c>
      <c r="D58" s="82" t="str">
        <f>IF(preDEL!$AG58,IFERROR(0/0,""),preDEL!D58)</f>
        <v/>
      </c>
      <c r="E58" s="82" t="str">
        <f>IF(preDEL!$AG58,IFERROR(0/0,""),preDEL!E58)</f>
        <v/>
      </c>
      <c r="F58" s="83" t="str">
        <f>IF(preDEL!$AG58,IFERROR(0/0,""),preDEL!F58)</f>
        <v/>
      </c>
      <c r="G58" s="83" t="str">
        <f>IF(preDEL!$AG58,IFERROR(0/0,""),preDEL!G58)</f>
        <v/>
      </c>
      <c r="H58" s="83" t="str">
        <f>IF(preDEL!$AG58,IFERROR(0/0,""),preDEL!H58)</f>
        <v/>
      </c>
      <c r="I58" s="82" t="str">
        <f>IF(preDEL!$AG58,IFERROR(0/0,""),preDEL!I58)</f>
        <v/>
      </c>
      <c r="J58" s="82" t="str">
        <f>IF(preDEL!$AG58,IFERROR(0/0,""),preDEL!J58)</f>
        <v/>
      </c>
      <c r="K58" s="82" t="str">
        <f>IF(preDEL!$AG58,IFERROR(0/0,""),preDEL!K58)</f>
        <v>Null</v>
      </c>
      <c r="L58" s="172" t="str">
        <f>IF(preDEL!$AG58,IFERROR(0/0,""),preDEL!L58)</f>
        <v/>
      </c>
      <c r="M58" s="173" t="str">
        <f>IF(preDEL!$AG58,IFERROR(0/0,""),preDEL!M58)</f>
        <v/>
      </c>
      <c r="N58" s="83" t="str">
        <f>IF(preDEL!$AG58,IFERROR(0/0,""),preDEL!N58)</f>
        <v/>
      </c>
      <c r="O58" s="83" t="str">
        <f>IF(preDEL!$AG58,IFERROR(0/0,""),preDEL!O58)</f>
        <v/>
      </c>
      <c r="P58" s="128" t="b">
        <f>IF(preDEL!$AG58,IFERROR(0/0,""),preDEL!P58)</f>
        <v>0</v>
      </c>
      <c r="Q58" s="128" t="str">
        <f>IF(preDEL!$AG58,IFERROR(0/0,""),preDEL!Q58)</f>
        <v>Collected</v>
      </c>
      <c r="R58" s="116" t="b">
        <f>IF(preDEL!$AG58,IFERROR(0/0,""),preDEL!R58)</f>
        <v>1</v>
      </c>
      <c r="S58" s="116">
        <f>IF(preDEL!$AG58,IFERROR(0/0,""),preDEL!S58)</f>
        <v>1</v>
      </c>
      <c r="T58" s="128" t="str">
        <f>IF(preDEL!$AG58,IFERROR(0/0,""),preDEL!T58)</f>
        <v/>
      </c>
      <c r="U58" s="83" t="str">
        <f>IF(preDEL!$AG58,IFERROR(0/0,""),preDEL!U58)</f>
        <v/>
      </c>
      <c r="V58" s="82" t="str">
        <f>IF(preDEL!$AG58,IFERROR(0/0,""),preDEL!V58)</f>
        <v/>
      </c>
      <c r="W58" s="83" t="str">
        <f>IF(preDEL!$AG58,IFERROR(0/0,""),preDEL!W58)</f>
        <v/>
      </c>
      <c r="X58" s="116" t="b">
        <f>IF(preDEL!$AG58,IFERROR(0/0,""),preDEL!X58)</f>
        <v>0</v>
      </c>
      <c r="Y58" s="128" t="b">
        <f>IF(preDEL!$AG58,IFERROR(0/0,""),preDEL!Y58)</f>
        <v>0</v>
      </c>
      <c r="Z58" s="82" t="str">
        <f>IF(preDEL!$AG58,IFERROR(0/0,""),preDEL!Z58)</f>
        <v/>
      </c>
      <c r="AA58" s="128" t="b">
        <f>IF(preDEL!$AG58,IFERROR(0/0,""),preDEL!AA58)</f>
        <v>0</v>
      </c>
      <c r="AB58" s="128" t="b">
        <f>IF(preDEL!$AG58,IFERROR(0/0,""),preDEL!AB58)</f>
        <v>0</v>
      </c>
      <c r="AC58" s="174">
        <f>IF(preDEL!$AG58,IFERROR(0/0,""),preDEL!AC58)</f>
        <v>425</v>
      </c>
      <c r="AD58" s="116" t="b">
        <f>IF(preDEL!$AG58,IFERROR(0/0,""),preDEL!AD58)</f>
        <v>0</v>
      </c>
      <c r="AE58" s="175" t="str">
        <f>IF(preDEL!$AG58,IFERROR(0/0,""),preDEL!AE58)</f>
        <v/>
      </c>
      <c r="AF58" s="128" t="b">
        <f>IF(preDEL!$AG58,IFERROR(0/0,""),preDEL!AF58)</f>
        <v>0</v>
      </c>
      <c r="AG58" s="128" t="b">
        <f>IF(preDEL!$AG58,IFERROR(0/0,""),preDEL!AG58)</f>
        <v>0</v>
      </c>
      <c r="AH58" s="116" t="str">
        <f>IF(preDEL!$AG58,IFERROR(0/0,""),preDEL!AH58)</f>
        <v/>
      </c>
      <c r="AI58" s="82" t="str">
        <f>IF(preDEL!$AG58,IFERROR(0/0,""),preDEL!AI58)</f>
        <v/>
      </c>
      <c r="AJ58" s="83">
        <f>IF(preDEL!$AG58,IFERROR(0/0,""),preDEL!AJ58)</f>
        <v>2.2</v>
      </c>
      <c r="AK58" s="82" t="str">
        <f>IF(preDEL!$AG58,IFERROR(0/0,""),preDEL!AK58)</f>
        <v>Negative</v>
      </c>
      <c r="AL58" s="83" t="str">
        <f>IF(preDEL!$AG58,IFERROR(0/0,""),preDEL!AL58)</f>
        <v/>
      </c>
      <c r="AM58" s="83" t="str">
        <f>IF(preDEL!$AG58,IFERROR(0/0,""),preDEL!AM58)</f>
        <v>SpROSA145068</v>
      </c>
      <c r="AN58" s="83" t="str">
        <f>IF(preDEL!$AG58,IFERROR(0/0,""),preDEL!AN58)</f>
        <v>ROSA535692</v>
      </c>
      <c r="AO58" s="83" t="str">
        <f>IF(preDEL!$AG58,IFERROR(0/0,""),preDEL!AO58)</f>
        <v/>
      </c>
      <c r="AP58" s="83" t="str">
        <f>IF(preDEL!$AG58,IFERROR(0/0,""),preDEL!AP58)</f>
        <v/>
      </c>
      <c r="AQ58" s="83" t="str">
        <f>IF(preDEL!$AG58,IFERROR(0/0,""),preDEL!AQ58)</f>
        <v/>
      </c>
      <c r="AR58" s="83" t="str">
        <f>IF(preDEL!$AG58,IFERROR(0/0,""),preDEL!AR58)</f>
        <v/>
      </c>
      <c r="AS58" s="147"/>
    </row>
    <row r="59">
      <c r="A59" s="82" t="str">
        <f>IF(preDEL!$AG59,IFERROR(0/0,""),preDEL!A59)</f>
        <v>PA9465</v>
      </c>
      <c r="B59" s="172">
        <f>IF(preDEL!$AG59,IFERROR(0/0,""),preDEL!B59)</f>
        <v>44474</v>
      </c>
      <c r="C59" s="173">
        <f>IF(preDEL!$AG59,IFERROR(0/0,""),preDEL!C59)</f>
        <v>0.409212963</v>
      </c>
      <c r="D59" s="82" t="str">
        <f>IF(preDEL!$AG59,IFERROR(0/0,""),preDEL!D59)</f>
        <v/>
      </c>
      <c r="E59" s="82" t="str">
        <f>IF(preDEL!$AG59,IFERROR(0/0,""),preDEL!E59)</f>
        <v/>
      </c>
      <c r="F59" s="83" t="str">
        <f>IF(preDEL!$AG59,IFERROR(0/0,""),preDEL!F59)</f>
        <v/>
      </c>
      <c r="G59" s="83" t="str">
        <f>IF(preDEL!$AG59,IFERROR(0/0,""),preDEL!G59)</f>
        <v/>
      </c>
      <c r="H59" s="83" t="str">
        <f>IF(preDEL!$AG59,IFERROR(0/0,""),preDEL!H59)</f>
        <v/>
      </c>
      <c r="I59" s="82" t="str">
        <f>IF(preDEL!$AG59,IFERROR(0/0,""),preDEL!I59)</f>
        <v/>
      </c>
      <c r="J59" s="82" t="str">
        <f>IF(preDEL!$AG59,IFERROR(0/0,""),preDEL!J59)</f>
        <v/>
      </c>
      <c r="K59" s="82" t="str">
        <f>IF(preDEL!$AG59,IFERROR(0/0,""),preDEL!K59)</f>
        <v>Null</v>
      </c>
      <c r="L59" s="172">
        <f>IF(preDEL!$AG59,IFERROR(0/0,""),preDEL!L59)</f>
        <v>44868</v>
      </c>
      <c r="M59" s="173">
        <f>IF(preDEL!$AG59,IFERROR(0/0,""),preDEL!M59)</f>
        <v>0.5355208333</v>
      </c>
      <c r="N59" s="83" t="str">
        <f>IF(preDEL!$AG59,IFERROR(0/0,""),preDEL!N59)</f>
        <v/>
      </c>
      <c r="O59" s="83" t="str">
        <f>IF(preDEL!$AG59,IFERROR(0/0,""),preDEL!O59)</f>
        <v/>
      </c>
      <c r="P59" s="128" t="b">
        <f>IF(preDEL!$AG59,IFERROR(0/0,""),preDEL!P59)</f>
        <v>0</v>
      </c>
      <c r="Q59" s="128" t="str">
        <f>IF(preDEL!$AG59,IFERROR(0/0,""),preDEL!Q59)</f>
        <v>Collected</v>
      </c>
      <c r="R59" s="116" t="b">
        <f>IF(preDEL!$AG59,IFERROR(0/0,""),preDEL!R59)</f>
        <v>1</v>
      </c>
      <c r="S59" s="116">
        <f>IF(preDEL!$AG59,IFERROR(0/0,""),preDEL!S59)</f>
        <v>1</v>
      </c>
      <c r="T59" s="128">
        <f>IF(preDEL!$AG59,IFERROR(0/0,""),preDEL!T59)</f>
        <v>0</v>
      </c>
      <c r="U59" s="83" t="str">
        <f>IF(preDEL!$AG59,IFERROR(0/0,""),preDEL!U59)</f>
        <v/>
      </c>
      <c r="V59" s="82" t="str">
        <f>IF(preDEL!$AG59,IFERROR(0/0,""),preDEL!V59)</f>
        <v/>
      </c>
      <c r="W59" s="83" t="str">
        <f>IF(preDEL!$AG59,IFERROR(0/0,""),preDEL!W59)</f>
        <v/>
      </c>
      <c r="X59" s="116" t="b">
        <f>IF(preDEL!$AG59,IFERROR(0/0,""),preDEL!X59)</f>
        <v>0</v>
      </c>
      <c r="Y59" s="128" t="b">
        <f>IF(preDEL!$AG59,IFERROR(0/0,""),preDEL!Y59)</f>
        <v>0</v>
      </c>
      <c r="Z59" s="82" t="str">
        <f>IF(preDEL!$AG59,IFERROR(0/0,""),preDEL!Z59)</f>
        <v/>
      </c>
      <c r="AA59" s="128" t="b">
        <f>IF(preDEL!$AG59,IFERROR(0/0,""),preDEL!AA59)</f>
        <v>0</v>
      </c>
      <c r="AB59" s="128" t="b">
        <f>IF(preDEL!$AG59,IFERROR(0/0,""),preDEL!AB59)</f>
        <v>0</v>
      </c>
      <c r="AC59" s="174">
        <f>IF(preDEL!$AG59,IFERROR(0/0,""),preDEL!AC59)</f>
        <v>767</v>
      </c>
      <c r="AD59" s="116" t="b">
        <f>IF(preDEL!$AG59,IFERROR(0/0,""),preDEL!AD59)</f>
        <v>1</v>
      </c>
      <c r="AE59" s="175" t="str">
        <f>IF(preDEL!$AG59,IFERROR(0/0,""),preDEL!AE59)</f>
        <v/>
      </c>
      <c r="AF59" s="128" t="b">
        <f>IF(preDEL!$AG59,IFERROR(0/0,""),preDEL!AF59)</f>
        <v>0</v>
      </c>
      <c r="AG59" s="128" t="b">
        <f>IF(preDEL!$AG59,IFERROR(0/0,""),preDEL!AG59)</f>
        <v>0</v>
      </c>
      <c r="AH59" s="116" t="str">
        <f>IF(preDEL!$AG59,IFERROR(0/0,""),preDEL!AH59)</f>
        <v/>
      </c>
      <c r="AI59" s="82" t="str">
        <f>IF(preDEL!$AG59,IFERROR(0/0,""),preDEL!AI59)</f>
        <v/>
      </c>
      <c r="AJ59" s="83">
        <f>IF(preDEL!$AG59,IFERROR(0/0,""),preDEL!AJ59)</f>
        <v>2.2</v>
      </c>
      <c r="AK59" s="82" t="str">
        <f>IF(preDEL!$AG59,IFERROR(0/0,""),preDEL!AK59)</f>
        <v>Negative</v>
      </c>
      <c r="AL59" s="83" t="str">
        <f>IF(preDEL!$AG59,IFERROR(0/0,""),preDEL!AL59)</f>
        <v/>
      </c>
      <c r="AM59" s="83" t="str">
        <f>IF(preDEL!$AG59,IFERROR(0/0,""),preDEL!AM59)</f>
        <v>SpROSA145068</v>
      </c>
      <c r="AN59" s="83" t="str">
        <f>IF(preDEL!$AG59,IFERROR(0/0,""),preDEL!AN59)</f>
        <v>ROSA929320</v>
      </c>
      <c r="AO59" s="83" t="str">
        <f>IF(preDEL!$AG59,IFERROR(0/0,""),preDEL!AO59)</f>
        <v/>
      </c>
      <c r="AP59" s="83" t="str">
        <f>IF(preDEL!$AG59,IFERROR(0/0,""),preDEL!AP59)</f>
        <v/>
      </c>
      <c r="AQ59" s="83" t="str">
        <f>IF(preDEL!$AG59,IFERROR(0/0,""),preDEL!AQ59)</f>
        <v/>
      </c>
      <c r="AR59" s="83" t="str">
        <f>IF(preDEL!$AG59,IFERROR(0/0,""),preDEL!AR59)</f>
        <v/>
      </c>
      <c r="AS59" s="147"/>
    </row>
    <row r="60">
      <c r="A60" s="82" t="str">
        <f>IF(preDEL!$AG60,IFERROR(0/0,""),preDEL!A60)</f>
        <v>PA9466</v>
      </c>
      <c r="B60" s="172">
        <f>IF(preDEL!$AG60,IFERROR(0/0,""),preDEL!B60)</f>
        <v>44474</v>
      </c>
      <c r="C60" s="173">
        <f>IF(preDEL!$AG60,IFERROR(0/0,""),preDEL!C60)</f>
        <v>0.5081018519</v>
      </c>
      <c r="D60" s="82" t="str">
        <f>IF(preDEL!$AG60,IFERROR(0/0,""),preDEL!D60)</f>
        <v/>
      </c>
      <c r="E60" s="82" t="str">
        <f>IF(preDEL!$AG60,IFERROR(0/0,""),preDEL!E60)</f>
        <v/>
      </c>
      <c r="F60" s="83" t="str">
        <f>IF(preDEL!$AG60,IFERROR(0/0,""),preDEL!F60)</f>
        <v/>
      </c>
      <c r="G60" s="83" t="str">
        <f>IF(preDEL!$AG60,IFERROR(0/0,""),preDEL!G60)</f>
        <v/>
      </c>
      <c r="H60" s="83" t="str">
        <f>IF(preDEL!$AG60,IFERROR(0/0,""),preDEL!H60)</f>
        <v/>
      </c>
      <c r="I60" s="82" t="str">
        <f>IF(preDEL!$AG60,IFERROR(0/0,""),preDEL!I60)</f>
        <v/>
      </c>
      <c r="J60" s="82" t="str">
        <f>IF(preDEL!$AG60,IFERROR(0/0,""),preDEL!J60)</f>
        <v/>
      </c>
      <c r="K60" s="82" t="str">
        <f>IF(preDEL!$AG60,IFERROR(0/0,""),preDEL!K60)</f>
        <v>Null</v>
      </c>
      <c r="L60" s="172" t="str">
        <f>IF(preDEL!$AG60,IFERROR(0/0,""),preDEL!L60)</f>
        <v/>
      </c>
      <c r="M60" s="173" t="str">
        <f>IF(preDEL!$AG60,IFERROR(0/0,""),preDEL!M60)</f>
        <v/>
      </c>
      <c r="N60" s="83" t="str">
        <f>IF(preDEL!$AG60,IFERROR(0/0,""),preDEL!N60)</f>
        <v/>
      </c>
      <c r="O60" s="83" t="str">
        <f>IF(preDEL!$AG60,IFERROR(0/0,""),preDEL!O60)</f>
        <v/>
      </c>
      <c r="P60" s="128" t="b">
        <f>IF(preDEL!$AG60,IFERROR(0/0,""),preDEL!P60)</f>
        <v>0</v>
      </c>
      <c r="Q60" s="128" t="str">
        <f>IF(preDEL!$AG60,IFERROR(0/0,""),preDEL!Q60)</f>
        <v>Collected</v>
      </c>
      <c r="R60" s="116" t="b">
        <f>IF(preDEL!$AG60,IFERROR(0/0,""),preDEL!R60)</f>
        <v>1</v>
      </c>
      <c r="S60" s="116">
        <f>IF(preDEL!$AG60,IFERROR(0/0,""),preDEL!S60)</f>
        <v>1</v>
      </c>
      <c r="T60" s="128" t="str">
        <f>IF(preDEL!$AG60,IFERROR(0/0,""),preDEL!T60)</f>
        <v/>
      </c>
      <c r="U60" s="83" t="str">
        <f>IF(preDEL!$AG60,IFERROR(0/0,""),preDEL!U60)</f>
        <v/>
      </c>
      <c r="V60" s="82" t="str">
        <f>IF(preDEL!$AG60,IFERROR(0/0,""),preDEL!V60)</f>
        <v/>
      </c>
      <c r="W60" s="83" t="str">
        <f>IF(preDEL!$AG60,IFERROR(0/0,""),preDEL!W60)</f>
        <v/>
      </c>
      <c r="X60" s="116" t="b">
        <f>IF(preDEL!$AG60,IFERROR(0/0,""),preDEL!X60)</f>
        <v>0</v>
      </c>
      <c r="Y60" s="128" t="b">
        <f>IF(preDEL!$AG60,IFERROR(0/0,""),preDEL!Y60)</f>
        <v>0</v>
      </c>
      <c r="Z60" s="82" t="str">
        <f>IF(preDEL!$AG60,IFERROR(0/0,""),preDEL!Z60)</f>
        <v/>
      </c>
      <c r="AA60" s="128" t="b">
        <f>IF(preDEL!$AG60,IFERROR(0/0,""),preDEL!AA60)</f>
        <v>0</v>
      </c>
      <c r="AB60" s="128" t="b">
        <f>IF(preDEL!$AG60,IFERROR(0/0,""),preDEL!AB60)</f>
        <v>0</v>
      </c>
      <c r="AC60" s="174">
        <f>IF(preDEL!$AG60,IFERROR(0/0,""),preDEL!AC60)</f>
        <v>424</v>
      </c>
      <c r="AD60" s="116" t="b">
        <f>IF(preDEL!$AG60,IFERROR(0/0,""),preDEL!AD60)</f>
        <v>0</v>
      </c>
      <c r="AE60" s="175" t="str">
        <f>IF(preDEL!$AG60,IFERROR(0/0,""),preDEL!AE60)</f>
        <v/>
      </c>
      <c r="AF60" s="128" t="b">
        <f>IF(preDEL!$AG60,IFERROR(0/0,""),preDEL!AF60)</f>
        <v>0</v>
      </c>
      <c r="AG60" s="128" t="b">
        <f>IF(preDEL!$AG60,IFERROR(0/0,""),preDEL!AG60)</f>
        <v>0</v>
      </c>
      <c r="AH60" s="116" t="str">
        <f>IF(preDEL!$AG60,IFERROR(0/0,""),preDEL!AH60)</f>
        <v/>
      </c>
      <c r="AI60" s="82" t="str">
        <f>IF(preDEL!$AG60,IFERROR(0/0,""),preDEL!AI60)</f>
        <v/>
      </c>
      <c r="AJ60" s="83">
        <f>IF(preDEL!$AG60,IFERROR(0/0,""),preDEL!AJ60)</f>
        <v>2.2</v>
      </c>
      <c r="AK60" s="82" t="str">
        <f>IF(preDEL!$AG60,IFERROR(0/0,""),preDEL!AK60)</f>
        <v>Negative</v>
      </c>
      <c r="AL60" s="83" t="str">
        <f>IF(preDEL!$AG60,IFERROR(0/0,""),preDEL!AL60)</f>
        <v/>
      </c>
      <c r="AM60" s="83" t="str">
        <f>IF(preDEL!$AG60,IFERROR(0/0,""),preDEL!AM60)</f>
        <v>SpROSA145068</v>
      </c>
      <c r="AN60" s="83" t="str">
        <f>IF(preDEL!$AG60,IFERROR(0/0,""),preDEL!AN60)</f>
        <v>ROSA590735</v>
      </c>
      <c r="AO60" s="83" t="str">
        <f>IF(preDEL!$AG60,IFERROR(0/0,""),preDEL!AO60)</f>
        <v/>
      </c>
      <c r="AP60" s="83" t="str">
        <f>IF(preDEL!$AG60,IFERROR(0/0,""),preDEL!AP60)</f>
        <v/>
      </c>
      <c r="AQ60" s="83" t="str">
        <f>IF(preDEL!$AG60,IFERROR(0/0,""),preDEL!AQ60)</f>
        <v/>
      </c>
      <c r="AR60" s="83" t="str">
        <f>IF(preDEL!$AG60,IFERROR(0/0,""),preDEL!AR60)</f>
        <v/>
      </c>
      <c r="AS60" s="147"/>
    </row>
    <row r="61">
      <c r="A61" s="82" t="str">
        <f>IF(preDEL!$AG61,IFERROR(0/0,""),preDEL!A61)</f>
        <v>PA9403</v>
      </c>
      <c r="B61" s="172">
        <f>IF(preDEL!$AG61,IFERROR(0/0,""),preDEL!B61)</f>
        <v>44474</v>
      </c>
      <c r="C61" s="173">
        <f>IF(preDEL!$AG61,IFERROR(0/0,""),preDEL!C61)</f>
        <v>0.6213541667</v>
      </c>
      <c r="D61" s="82" t="str">
        <f>IF(preDEL!$AG61,IFERROR(0/0,""),preDEL!D61)</f>
        <v/>
      </c>
      <c r="E61" s="82" t="str">
        <f>IF(preDEL!$AG61,IFERROR(0/0,""),preDEL!E61)</f>
        <v/>
      </c>
      <c r="F61" s="83" t="str">
        <f>IF(preDEL!$AG61,IFERROR(0/0,""),preDEL!F61)</f>
        <v/>
      </c>
      <c r="G61" s="83" t="str">
        <f>IF(preDEL!$AG61,IFERROR(0/0,""),preDEL!G61)</f>
        <v/>
      </c>
      <c r="H61" s="83" t="str">
        <f>IF(preDEL!$AG61,IFERROR(0/0,""),preDEL!H61)</f>
        <v/>
      </c>
      <c r="I61" s="82" t="str">
        <f>IF(preDEL!$AG61,IFERROR(0/0,""),preDEL!I61)</f>
        <v/>
      </c>
      <c r="J61" s="82" t="str">
        <f>IF(preDEL!$AG61,IFERROR(0/0,""),preDEL!J61)</f>
        <v/>
      </c>
      <c r="K61" s="82" t="str">
        <f>IF(preDEL!$AG61,IFERROR(0/0,""),preDEL!K61)</f>
        <v>Null</v>
      </c>
      <c r="L61" s="172">
        <f>IF(preDEL!$AG61,IFERROR(0/0,""),preDEL!L61)</f>
        <v>44868</v>
      </c>
      <c r="M61" s="173">
        <f>IF(preDEL!$AG61,IFERROR(0/0,""),preDEL!M61)</f>
        <v>0.5355208333</v>
      </c>
      <c r="N61" s="83" t="str">
        <f>IF(preDEL!$AG61,IFERROR(0/0,""),preDEL!N61)</f>
        <v/>
      </c>
      <c r="O61" s="83" t="str">
        <f>IF(preDEL!$AG61,IFERROR(0/0,""),preDEL!O61)</f>
        <v/>
      </c>
      <c r="P61" s="128" t="b">
        <f>IF(preDEL!$AG61,IFERROR(0/0,""),preDEL!P61)</f>
        <v>0</v>
      </c>
      <c r="Q61" s="128" t="str">
        <f>IF(preDEL!$AG61,IFERROR(0/0,""),preDEL!Q61)</f>
        <v>Collected</v>
      </c>
      <c r="R61" s="116" t="b">
        <f>IF(preDEL!$AG61,IFERROR(0/0,""),preDEL!R61)</f>
        <v>1</v>
      </c>
      <c r="S61" s="116">
        <f>IF(preDEL!$AG61,IFERROR(0/0,""),preDEL!S61)</f>
        <v>1</v>
      </c>
      <c r="T61" s="128">
        <f>IF(preDEL!$AG61,IFERROR(0/0,""),preDEL!T61)</f>
        <v>0</v>
      </c>
      <c r="U61" s="83" t="str">
        <f>IF(preDEL!$AG61,IFERROR(0/0,""),preDEL!U61)</f>
        <v/>
      </c>
      <c r="V61" s="82" t="str">
        <f>IF(preDEL!$AG61,IFERROR(0/0,""),preDEL!V61)</f>
        <v/>
      </c>
      <c r="W61" s="83" t="str">
        <f>IF(preDEL!$AG61,IFERROR(0/0,""),preDEL!W61)</f>
        <v/>
      </c>
      <c r="X61" s="116" t="b">
        <f>IF(preDEL!$AG61,IFERROR(0/0,""),preDEL!X61)</f>
        <v>0</v>
      </c>
      <c r="Y61" s="128" t="b">
        <f>IF(preDEL!$AG61,IFERROR(0/0,""),preDEL!Y61)</f>
        <v>0</v>
      </c>
      <c r="Z61" s="82" t="str">
        <f>IF(preDEL!$AG61,IFERROR(0/0,""),preDEL!Z61)</f>
        <v/>
      </c>
      <c r="AA61" s="128" t="b">
        <f>IF(preDEL!$AG61,IFERROR(0/0,""),preDEL!AA61)</f>
        <v>0</v>
      </c>
      <c r="AB61" s="128" t="b">
        <f>IF(preDEL!$AG61,IFERROR(0/0,""),preDEL!AB61)</f>
        <v>0</v>
      </c>
      <c r="AC61" s="174">
        <f>IF(preDEL!$AG61,IFERROR(0/0,""),preDEL!AC61)</f>
        <v>766</v>
      </c>
      <c r="AD61" s="116" t="b">
        <f>IF(preDEL!$AG61,IFERROR(0/0,""),preDEL!AD61)</f>
        <v>1</v>
      </c>
      <c r="AE61" s="175" t="str">
        <f>IF(preDEL!$AG61,IFERROR(0/0,""),preDEL!AE61)</f>
        <v/>
      </c>
      <c r="AF61" s="128" t="b">
        <f>IF(preDEL!$AG61,IFERROR(0/0,""),preDEL!AF61)</f>
        <v>0</v>
      </c>
      <c r="AG61" s="128" t="b">
        <f>IF(preDEL!$AG61,IFERROR(0/0,""),preDEL!AG61)</f>
        <v>0</v>
      </c>
      <c r="AH61" s="116" t="str">
        <f>IF(preDEL!$AG61,IFERROR(0/0,""),preDEL!AH61)</f>
        <v/>
      </c>
      <c r="AI61" s="82" t="str">
        <f>IF(preDEL!$AG61,IFERROR(0/0,""),preDEL!AI61)</f>
        <v/>
      </c>
      <c r="AJ61" s="83">
        <f>IF(preDEL!$AG61,IFERROR(0/0,""),preDEL!AJ61)</f>
        <v>2.2</v>
      </c>
      <c r="AK61" s="82" t="str">
        <f>IF(preDEL!$AG61,IFERROR(0/0,""),preDEL!AK61)</f>
        <v>Negative</v>
      </c>
      <c r="AL61" s="83" t="str">
        <f>IF(preDEL!$AG61,IFERROR(0/0,""),preDEL!AL61)</f>
        <v/>
      </c>
      <c r="AM61" s="83" t="str">
        <f>IF(preDEL!$AG61,IFERROR(0/0,""),preDEL!AM61)</f>
        <v>SpROSA145068</v>
      </c>
      <c r="AN61" s="83" t="str">
        <f>IF(preDEL!$AG61,IFERROR(0/0,""),preDEL!AN61)</f>
        <v>ROSA770367</v>
      </c>
      <c r="AO61" s="83" t="str">
        <f>IF(preDEL!$AG61,IFERROR(0/0,""),preDEL!AO61)</f>
        <v/>
      </c>
      <c r="AP61" s="83" t="str">
        <f>IF(preDEL!$AG61,IFERROR(0/0,""),preDEL!AP61)</f>
        <v/>
      </c>
      <c r="AQ61" s="83" t="str">
        <f>IF(preDEL!$AG61,IFERROR(0/0,""),preDEL!AQ61)</f>
        <v/>
      </c>
      <c r="AR61" s="83" t="str">
        <f>IF(preDEL!$AG61,IFERROR(0/0,""),preDEL!AR61)</f>
        <v/>
      </c>
      <c r="AS61" s="147"/>
    </row>
    <row r="62">
      <c r="A62" s="82" t="str">
        <f>IF(preDEL!$AG62,IFERROR(0/0,""),preDEL!A62)</f>
        <v>FLE734</v>
      </c>
      <c r="B62" s="172">
        <f>IF(preDEL!$AG62,IFERROR(0/0,""),preDEL!B62)</f>
        <v>44475</v>
      </c>
      <c r="C62" s="173">
        <f>IF(preDEL!$AG62,IFERROR(0/0,""),preDEL!C62)</f>
        <v>0.2504398148</v>
      </c>
      <c r="D62" s="82" t="str">
        <f>IF(preDEL!$AG62,IFERROR(0/0,""),preDEL!D62)</f>
        <v/>
      </c>
      <c r="E62" s="82" t="str">
        <f>IF(preDEL!$AG62,IFERROR(0/0,""),preDEL!E62)</f>
        <v/>
      </c>
      <c r="F62" s="83" t="str">
        <f>IF(preDEL!$AG62,IFERROR(0/0,""),preDEL!F62)</f>
        <v/>
      </c>
      <c r="G62" s="83" t="str">
        <f>IF(preDEL!$AG62,IFERROR(0/0,""),preDEL!G62)</f>
        <v/>
      </c>
      <c r="H62" s="83" t="str">
        <f>IF(preDEL!$AG62,IFERROR(0/0,""),preDEL!H62)</f>
        <v/>
      </c>
      <c r="I62" s="82" t="str">
        <f>IF(preDEL!$AG62,IFERROR(0/0,""),preDEL!I62)</f>
        <v/>
      </c>
      <c r="J62" s="82" t="str">
        <f>IF(preDEL!$AG62,IFERROR(0/0,""),preDEL!J62)</f>
        <v/>
      </c>
      <c r="K62" s="82" t="str">
        <f>IF(preDEL!$AG62,IFERROR(0/0,""),preDEL!K62)</f>
        <v>Null</v>
      </c>
      <c r="L62" s="172" t="str">
        <f>IF(preDEL!$AG62,IFERROR(0/0,""),preDEL!L62)</f>
        <v/>
      </c>
      <c r="M62" s="173" t="str">
        <f>IF(preDEL!$AG62,IFERROR(0/0,""),preDEL!M62)</f>
        <v/>
      </c>
      <c r="N62" s="83" t="str">
        <f>IF(preDEL!$AG62,IFERROR(0/0,""),preDEL!N62)</f>
        <v/>
      </c>
      <c r="O62" s="83" t="str">
        <f>IF(preDEL!$AG62,IFERROR(0/0,""),preDEL!O62)</f>
        <v/>
      </c>
      <c r="P62" s="128" t="b">
        <f>IF(preDEL!$AG62,IFERROR(0/0,""),preDEL!P62)</f>
        <v>0</v>
      </c>
      <c r="Q62" s="128" t="str">
        <f>IF(preDEL!$AG62,IFERROR(0/0,""),preDEL!Q62)</f>
        <v>Collected</v>
      </c>
      <c r="R62" s="116" t="b">
        <f>IF(preDEL!$AG62,IFERROR(0/0,""),preDEL!R62)</f>
        <v>1</v>
      </c>
      <c r="S62" s="116">
        <f>IF(preDEL!$AG62,IFERROR(0/0,""),preDEL!S62)</f>
        <v>1</v>
      </c>
      <c r="T62" s="128" t="str">
        <f>IF(preDEL!$AG62,IFERROR(0/0,""),preDEL!T62)</f>
        <v/>
      </c>
      <c r="U62" s="83" t="str">
        <f>IF(preDEL!$AG62,IFERROR(0/0,""),preDEL!U62)</f>
        <v/>
      </c>
      <c r="V62" s="82" t="str">
        <f>IF(preDEL!$AG62,IFERROR(0/0,""),preDEL!V62)</f>
        <v/>
      </c>
      <c r="W62" s="83" t="str">
        <f>IF(preDEL!$AG62,IFERROR(0/0,""),preDEL!W62)</f>
        <v/>
      </c>
      <c r="X62" s="116" t="b">
        <f>IF(preDEL!$AG62,IFERROR(0/0,""),preDEL!X62)</f>
        <v>0</v>
      </c>
      <c r="Y62" s="128" t="b">
        <f>IF(preDEL!$AG62,IFERROR(0/0,""),preDEL!Y62)</f>
        <v>0</v>
      </c>
      <c r="Z62" s="82" t="str">
        <f>IF(preDEL!$AG62,IFERROR(0/0,""),preDEL!Z62)</f>
        <v/>
      </c>
      <c r="AA62" s="128" t="b">
        <f>IF(preDEL!$AG62,IFERROR(0/0,""),preDEL!AA62)</f>
        <v>0</v>
      </c>
      <c r="AB62" s="128" t="b">
        <f>IF(preDEL!$AG62,IFERROR(0/0,""),preDEL!AB62)</f>
        <v>0</v>
      </c>
      <c r="AC62" s="174">
        <f>IF(preDEL!$AG62,IFERROR(0/0,""),preDEL!AC62)</f>
        <v>423</v>
      </c>
      <c r="AD62" s="116" t="b">
        <f>IF(preDEL!$AG62,IFERROR(0/0,""),preDEL!AD62)</f>
        <v>0</v>
      </c>
      <c r="AE62" s="175" t="str">
        <f>IF(preDEL!$AG62,IFERROR(0/0,""),preDEL!AE62)</f>
        <v/>
      </c>
      <c r="AF62" s="128" t="b">
        <f>IF(preDEL!$AG62,IFERROR(0/0,""),preDEL!AF62)</f>
        <v>0</v>
      </c>
      <c r="AG62" s="128" t="b">
        <f>IF(preDEL!$AG62,IFERROR(0/0,""),preDEL!AG62)</f>
        <v>0</v>
      </c>
      <c r="AH62" s="116" t="str">
        <f>IF(preDEL!$AG62,IFERROR(0/0,""),preDEL!AH62)</f>
        <v/>
      </c>
      <c r="AI62" s="82" t="str">
        <f>IF(preDEL!$AG62,IFERROR(0/0,""),preDEL!AI62)</f>
        <v/>
      </c>
      <c r="AJ62" s="83">
        <f>IF(preDEL!$AG62,IFERROR(0/0,""),preDEL!AJ62)</f>
        <v>2.2</v>
      </c>
      <c r="AK62" s="82" t="str">
        <f>IF(preDEL!$AG62,IFERROR(0/0,""),preDEL!AK62)</f>
        <v>Negative</v>
      </c>
      <c r="AL62" s="83" t="str">
        <f>IF(preDEL!$AG62,IFERROR(0/0,""),preDEL!AL62)</f>
        <v/>
      </c>
      <c r="AM62" s="83" t="str">
        <f>IF(preDEL!$AG62,IFERROR(0/0,""),preDEL!AM62)</f>
        <v>SpROSA145068</v>
      </c>
      <c r="AN62" s="83" t="str">
        <f>IF(preDEL!$AG62,IFERROR(0/0,""),preDEL!AN62)</f>
        <v>ROSA970910</v>
      </c>
      <c r="AO62" s="83" t="str">
        <f>IF(preDEL!$AG62,IFERROR(0/0,""),preDEL!AO62)</f>
        <v/>
      </c>
      <c r="AP62" s="83" t="str">
        <f>IF(preDEL!$AG62,IFERROR(0/0,""),preDEL!AP62)</f>
        <v/>
      </c>
      <c r="AQ62" s="83" t="str">
        <f>IF(preDEL!$AG62,IFERROR(0/0,""),preDEL!AQ62)</f>
        <v/>
      </c>
      <c r="AR62" s="83" t="str">
        <f>IF(preDEL!$AG62,IFERROR(0/0,""),preDEL!AR62)</f>
        <v/>
      </c>
      <c r="AS62" s="147"/>
    </row>
    <row r="63">
      <c r="A63" s="82" t="str">
        <f>IF(preDEL!$AG63,IFERROR(0/0,""),preDEL!A63)</f>
        <v>FLE723</v>
      </c>
      <c r="B63" s="172">
        <f>IF(preDEL!$AG63,IFERROR(0/0,""),preDEL!B63)</f>
        <v>44475</v>
      </c>
      <c r="C63" s="173">
        <f>IF(preDEL!$AG63,IFERROR(0/0,""),preDEL!C63)</f>
        <v>0.2524537037</v>
      </c>
      <c r="D63" s="82" t="str">
        <f>IF(preDEL!$AG63,IFERROR(0/0,""),preDEL!D63)</f>
        <v/>
      </c>
      <c r="E63" s="82" t="str">
        <f>IF(preDEL!$AG63,IFERROR(0/0,""),preDEL!E63)</f>
        <v/>
      </c>
      <c r="F63" s="83" t="str">
        <f>IF(preDEL!$AG63,IFERROR(0/0,""),preDEL!F63)</f>
        <v/>
      </c>
      <c r="G63" s="83" t="str">
        <f>IF(preDEL!$AG63,IFERROR(0/0,""),preDEL!G63)</f>
        <v/>
      </c>
      <c r="H63" s="83" t="str">
        <f>IF(preDEL!$AG63,IFERROR(0/0,""),preDEL!H63)</f>
        <v/>
      </c>
      <c r="I63" s="82" t="str">
        <f>IF(preDEL!$AG63,IFERROR(0/0,""),preDEL!I63)</f>
        <v/>
      </c>
      <c r="J63" s="82" t="str">
        <f>IF(preDEL!$AG63,IFERROR(0/0,""),preDEL!J63)</f>
        <v/>
      </c>
      <c r="K63" s="82" t="str">
        <f>IF(preDEL!$AG63,IFERROR(0/0,""),preDEL!K63)</f>
        <v>Null</v>
      </c>
      <c r="L63" s="172" t="str">
        <f>IF(preDEL!$AG63,IFERROR(0/0,""),preDEL!L63)</f>
        <v/>
      </c>
      <c r="M63" s="173" t="str">
        <f>IF(preDEL!$AG63,IFERROR(0/0,""),preDEL!M63)</f>
        <v/>
      </c>
      <c r="N63" s="83" t="str">
        <f>IF(preDEL!$AG63,IFERROR(0/0,""),preDEL!N63)</f>
        <v/>
      </c>
      <c r="O63" s="83" t="str">
        <f>IF(preDEL!$AG63,IFERROR(0/0,""),preDEL!O63)</f>
        <v/>
      </c>
      <c r="P63" s="128" t="b">
        <f>IF(preDEL!$AG63,IFERROR(0/0,""),preDEL!P63)</f>
        <v>0</v>
      </c>
      <c r="Q63" s="128" t="str">
        <f>IF(preDEL!$AG63,IFERROR(0/0,""),preDEL!Q63)</f>
        <v>Collected</v>
      </c>
      <c r="R63" s="116" t="b">
        <f>IF(preDEL!$AG63,IFERROR(0/0,""),preDEL!R63)</f>
        <v>1</v>
      </c>
      <c r="S63" s="116">
        <f>IF(preDEL!$AG63,IFERROR(0/0,""),preDEL!S63)</f>
        <v>1</v>
      </c>
      <c r="T63" s="128" t="str">
        <f>IF(preDEL!$AG63,IFERROR(0/0,""),preDEL!T63)</f>
        <v/>
      </c>
      <c r="U63" s="83" t="str">
        <f>IF(preDEL!$AG63,IFERROR(0/0,""),preDEL!U63)</f>
        <v/>
      </c>
      <c r="V63" s="82" t="str">
        <f>IF(preDEL!$AG63,IFERROR(0/0,""),preDEL!V63)</f>
        <v/>
      </c>
      <c r="W63" s="83" t="str">
        <f>IF(preDEL!$AG63,IFERROR(0/0,""),preDEL!W63)</f>
        <v/>
      </c>
      <c r="X63" s="116" t="b">
        <f>IF(preDEL!$AG63,IFERROR(0/0,""),preDEL!X63)</f>
        <v>0</v>
      </c>
      <c r="Y63" s="128" t="b">
        <f>IF(preDEL!$AG63,IFERROR(0/0,""),preDEL!Y63)</f>
        <v>0</v>
      </c>
      <c r="Z63" s="82" t="str">
        <f>IF(preDEL!$AG63,IFERROR(0/0,""),preDEL!Z63)</f>
        <v/>
      </c>
      <c r="AA63" s="128" t="b">
        <f>IF(preDEL!$AG63,IFERROR(0/0,""),preDEL!AA63)</f>
        <v>0</v>
      </c>
      <c r="AB63" s="128" t="b">
        <f>IF(preDEL!$AG63,IFERROR(0/0,""),preDEL!AB63)</f>
        <v>0</v>
      </c>
      <c r="AC63" s="174">
        <f>IF(preDEL!$AG63,IFERROR(0/0,""),preDEL!AC63)</f>
        <v>422</v>
      </c>
      <c r="AD63" s="116" t="b">
        <f>IF(preDEL!$AG63,IFERROR(0/0,""),preDEL!AD63)</f>
        <v>0</v>
      </c>
      <c r="AE63" s="175" t="str">
        <f>IF(preDEL!$AG63,IFERROR(0/0,""),preDEL!AE63)</f>
        <v/>
      </c>
      <c r="AF63" s="128" t="b">
        <f>IF(preDEL!$AG63,IFERROR(0/0,""),preDEL!AF63)</f>
        <v>0</v>
      </c>
      <c r="AG63" s="128" t="b">
        <f>IF(preDEL!$AG63,IFERROR(0/0,""),preDEL!AG63)</f>
        <v>0</v>
      </c>
      <c r="AH63" s="116" t="str">
        <f>IF(preDEL!$AG63,IFERROR(0/0,""),preDEL!AH63)</f>
        <v/>
      </c>
      <c r="AI63" s="82" t="str">
        <f>IF(preDEL!$AG63,IFERROR(0/0,""),preDEL!AI63)</f>
        <v/>
      </c>
      <c r="AJ63" s="83">
        <f>IF(preDEL!$AG63,IFERROR(0/0,""),preDEL!AJ63)</f>
        <v>2.2</v>
      </c>
      <c r="AK63" s="82" t="str">
        <f>IF(preDEL!$AG63,IFERROR(0/0,""),preDEL!AK63)</f>
        <v>Negative</v>
      </c>
      <c r="AL63" s="83" t="str">
        <f>IF(preDEL!$AG63,IFERROR(0/0,""),preDEL!AL63)</f>
        <v/>
      </c>
      <c r="AM63" s="83" t="str">
        <f>IF(preDEL!$AG63,IFERROR(0/0,""),preDEL!AM63)</f>
        <v>SpROSA145068</v>
      </c>
      <c r="AN63" s="83" t="str">
        <f>IF(preDEL!$AG63,IFERROR(0/0,""),preDEL!AN63)</f>
        <v>ROSA191656</v>
      </c>
      <c r="AO63" s="83" t="str">
        <f>IF(preDEL!$AG63,IFERROR(0/0,""),preDEL!AO63)</f>
        <v/>
      </c>
      <c r="AP63" s="83" t="str">
        <f>IF(preDEL!$AG63,IFERROR(0/0,""),preDEL!AP63)</f>
        <v/>
      </c>
      <c r="AQ63" s="83" t="str">
        <f>IF(preDEL!$AG63,IFERROR(0/0,""),preDEL!AQ63)</f>
        <v/>
      </c>
      <c r="AR63" s="83" t="str">
        <f>IF(preDEL!$AG63,IFERROR(0/0,""),preDEL!AR63)</f>
        <v/>
      </c>
      <c r="AS63" s="147"/>
    </row>
    <row r="64">
      <c r="A64" s="82" t="str">
        <f>IF(preDEL!$AG64,IFERROR(0/0,""),preDEL!A64)</f>
        <v>FLE665</v>
      </c>
      <c r="B64" s="172">
        <f>IF(preDEL!$AG64,IFERROR(0/0,""),preDEL!B64)</f>
        <v>44475</v>
      </c>
      <c r="C64" s="173">
        <f>IF(preDEL!$AG64,IFERROR(0/0,""),preDEL!C64)</f>
        <v>0.2558564815</v>
      </c>
      <c r="D64" s="82" t="str">
        <f>IF(preDEL!$AG64,IFERROR(0/0,""),preDEL!D64)</f>
        <v/>
      </c>
      <c r="E64" s="82" t="str">
        <f>IF(preDEL!$AG64,IFERROR(0/0,""),preDEL!E64)</f>
        <v/>
      </c>
      <c r="F64" s="83" t="str">
        <f>IF(preDEL!$AG64,IFERROR(0/0,""),preDEL!F64)</f>
        <v/>
      </c>
      <c r="G64" s="83" t="str">
        <f>IF(preDEL!$AG64,IFERROR(0/0,""),preDEL!G64)</f>
        <v/>
      </c>
      <c r="H64" s="83" t="str">
        <f>IF(preDEL!$AG64,IFERROR(0/0,""),preDEL!H64)</f>
        <v/>
      </c>
      <c r="I64" s="82" t="str">
        <f>IF(preDEL!$AG64,IFERROR(0/0,""),preDEL!I64)</f>
        <v/>
      </c>
      <c r="J64" s="82" t="str">
        <f>IF(preDEL!$AG64,IFERROR(0/0,""),preDEL!J64)</f>
        <v/>
      </c>
      <c r="K64" s="82" t="str">
        <f>IF(preDEL!$AG64,IFERROR(0/0,""),preDEL!K64)</f>
        <v>Null</v>
      </c>
      <c r="L64" s="172" t="str">
        <f>IF(preDEL!$AG64,IFERROR(0/0,""),preDEL!L64)</f>
        <v/>
      </c>
      <c r="M64" s="173" t="str">
        <f>IF(preDEL!$AG64,IFERROR(0/0,""),preDEL!M64)</f>
        <v/>
      </c>
      <c r="N64" s="83" t="str">
        <f>IF(preDEL!$AG64,IFERROR(0/0,""),preDEL!N64)</f>
        <v/>
      </c>
      <c r="O64" s="83" t="str">
        <f>IF(preDEL!$AG64,IFERROR(0/0,""),preDEL!O64)</f>
        <v/>
      </c>
      <c r="P64" s="128" t="b">
        <f>IF(preDEL!$AG64,IFERROR(0/0,""),preDEL!P64)</f>
        <v>0</v>
      </c>
      <c r="Q64" s="128" t="str">
        <f>IF(preDEL!$AG64,IFERROR(0/0,""),preDEL!Q64)</f>
        <v>Collected</v>
      </c>
      <c r="R64" s="116" t="b">
        <f>IF(preDEL!$AG64,IFERROR(0/0,""),preDEL!R64)</f>
        <v>1</v>
      </c>
      <c r="S64" s="116">
        <f>IF(preDEL!$AG64,IFERROR(0/0,""),preDEL!S64)</f>
        <v>1</v>
      </c>
      <c r="T64" s="128" t="str">
        <f>IF(preDEL!$AG64,IFERROR(0/0,""),preDEL!T64)</f>
        <v/>
      </c>
      <c r="U64" s="83" t="str">
        <f>IF(preDEL!$AG64,IFERROR(0/0,""),preDEL!U64)</f>
        <v/>
      </c>
      <c r="V64" s="82" t="str">
        <f>IF(preDEL!$AG64,IFERROR(0/0,""),preDEL!V64)</f>
        <v/>
      </c>
      <c r="W64" s="83" t="str">
        <f>IF(preDEL!$AG64,IFERROR(0/0,""),preDEL!W64)</f>
        <v/>
      </c>
      <c r="X64" s="116" t="b">
        <f>IF(preDEL!$AG64,IFERROR(0/0,""),preDEL!X64)</f>
        <v>0</v>
      </c>
      <c r="Y64" s="128" t="b">
        <f>IF(preDEL!$AG64,IFERROR(0/0,""),preDEL!Y64)</f>
        <v>0</v>
      </c>
      <c r="Z64" s="82" t="str">
        <f>IF(preDEL!$AG64,IFERROR(0/0,""),preDEL!Z64)</f>
        <v/>
      </c>
      <c r="AA64" s="128" t="b">
        <f>IF(preDEL!$AG64,IFERROR(0/0,""),preDEL!AA64)</f>
        <v>0</v>
      </c>
      <c r="AB64" s="128" t="b">
        <f>IF(preDEL!$AG64,IFERROR(0/0,""),preDEL!AB64)</f>
        <v>0</v>
      </c>
      <c r="AC64" s="174">
        <f>IF(preDEL!$AG64,IFERROR(0/0,""),preDEL!AC64)</f>
        <v>421</v>
      </c>
      <c r="AD64" s="116" t="b">
        <f>IF(preDEL!$AG64,IFERROR(0/0,""),preDEL!AD64)</f>
        <v>0</v>
      </c>
      <c r="AE64" s="175" t="str">
        <f>IF(preDEL!$AG64,IFERROR(0/0,""),preDEL!AE64)</f>
        <v/>
      </c>
      <c r="AF64" s="128" t="b">
        <f>IF(preDEL!$AG64,IFERROR(0/0,""),preDEL!AF64)</f>
        <v>0</v>
      </c>
      <c r="AG64" s="128" t="b">
        <f>IF(preDEL!$AG64,IFERROR(0/0,""),preDEL!AG64)</f>
        <v>0</v>
      </c>
      <c r="AH64" s="116" t="str">
        <f>IF(preDEL!$AG64,IFERROR(0/0,""),preDEL!AH64)</f>
        <v/>
      </c>
      <c r="AI64" s="82" t="str">
        <f>IF(preDEL!$AG64,IFERROR(0/0,""),preDEL!AI64)</f>
        <v/>
      </c>
      <c r="AJ64" s="83">
        <f>IF(preDEL!$AG64,IFERROR(0/0,""),preDEL!AJ64)</f>
        <v>2.2</v>
      </c>
      <c r="AK64" s="82" t="str">
        <f>IF(preDEL!$AG64,IFERROR(0/0,""),preDEL!AK64)</f>
        <v>Negative</v>
      </c>
      <c r="AL64" s="83" t="str">
        <f>IF(preDEL!$AG64,IFERROR(0/0,""),preDEL!AL64)</f>
        <v/>
      </c>
      <c r="AM64" s="83" t="str">
        <f>IF(preDEL!$AG64,IFERROR(0/0,""),preDEL!AM64)</f>
        <v>SpROSA145068</v>
      </c>
      <c r="AN64" s="83" t="str">
        <f>IF(preDEL!$AG64,IFERROR(0/0,""),preDEL!AN64)</f>
        <v>ROSA832181</v>
      </c>
      <c r="AO64" s="83" t="str">
        <f>IF(preDEL!$AG64,IFERROR(0/0,""),preDEL!AO64)</f>
        <v/>
      </c>
      <c r="AP64" s="83" t="str">
        <f>IF(preDEL!$AG64,IFERROR(0/0,""),preDEL!AP64)</f>
        <v/>
      </c>
      <c r="AQ64" s="83" t="str">
        <f>IF(preDEL!$AG64,IFERROR(0/0,""),preDEL!AQ64)</f>
        <v/>
      </c>
      <c r="AR64" s="83" t="str">
        <f>IF(preDEL!$AG64,IFERROR(0/0,""),preDEL!AR64)</f>
        <v/>
      </c>
      <c r="AS64" s="147"/>
    </row>
    <row r="65">
      <c r="A65" s="82" t="str">
        <f>IF(preDEL!$AG65,IFERROR(0/0,""),preDEL!A65)</f>
        <v>FLE737</v>
      </c>
      <c r="B65" s="172">
        <f>IF(preDEL!$AG65,IFERROR(0/0,""),preDEL!B65)</f>
        <v>44475</v>
      </c>
      <c r="C65" s="173">
        <f>IF(preDEL!$AG65,IFERROR(0/0,""),preDEL!C65)</f>
        <v>0.2561458333</v>
      </c>
      <c r="D65" s="82" t="str">
        <f>IF(preDEL!$AG65,IFERROR(0/0,""),preDEL!D65)</f>
        <v/>
      </c>
      <c r="E65" s="82" t="str">
        <f>IF(preDEL!$AG65,IFERROR(0/0,""),preDEL!E65)</f>
        <v/>
      </c>
      <c r="F65" s="83" t="str">
        <f>IF(preDEL!$AG65,IFERROR(0/0,""),preDEL!F65)</f>
        <v/>
      </c>
      <c r="G65" s="83" t="str">
        <f>IF(preDEL!$AG65,IFERROR(0/0,""),preDEL!G65)</f>
        <v/>
      </c>
      <c r="H65" s="83" t="str">
        <f>IF(preDEL!$AG65,IFERROR(0/0,""),preDEL!H65)</f>
        <v/>
      </c>
      <c r="I65" s="82" t="str">
        <f>IF(preDEL!$AG65,IFERROR(0/0,""),preDEL!I65)</f>
        <v/>
      </c>
      <c r="J65" s="82" t="str">
        <f>IF(preDEL!$AG65,IFERROR(0/0,""),preDEL!J65)</f>
        <v/>
      </c>
      <c r="K65" s="82" t="str">
        <f>IF(preDEL!$AG65,IFERROR(0/0,""),preDEL!K65)</f>
        <v>Null</v>
      </c>
      <c r="L65" s="172" t="str">
        <f>IF(preDEL!$AG65,IFERROR(0/0,""),preDEL!L65)</f>
        <v/>
      </c>
      <c r="M65" s="173" t="str">
        <f>IF(preDEL!$AG65,IFERROR(0/0,""),preDEL!M65)</f>
        <v/>
      </c>
      <c r="N65" s="83" t="str">
        <f>IF(preDEL!$AG65,IFERROR(0/0,""),preDEL!N65)</f>
        <v/>
      </c>
      <c r="O65" s="83" t="str">
        <f>IF(preDEL!$AG65,IFERROR(0/0,""),preDEL!O65)</f>
        <v/>
      </c>
      <c r="P65" s="128" t="b">
        <f>IF(preDEL!$AG65,IFERROR(0/0,""),preDEL!P65)</f>
        <v>0</v>
      </c>
      <c r="Q65" s="128" t="str">
        <f>IF(preDEL!$AG65,IFERROR(0/0,""),preDEL!Q65)</f>
        <v>Collected</v>
      </c>
      <c r="R65" s="116" t="b">
        <f>IF(preDEL!$AG65,IFERROR(0/0,""),preDEL!R65)</f>
        <v>1</v>
      </c>
      <c r="S65" s="116">
        <f>IF(preDEL!$AG65,IFERROR(0/0,""),preDEL!S65)</f>
        <v>1</v>
      </c>
      <c r="T65" s="128" t="str">
        <f>IF(preDEL!$AG65,IFERROR(0/0,""),preDEL!T65)</f>
        <v/>
      </c>
      <c r="U65" s="83" t="str">
        <f>IF(preDEL!$AG65,IFERROR(0/0,""),preDEL!U65)</f>
        <v/>
      </c>
      <c r="V65" s="82" t="str">
        <f>IF(preDEL!$AG65,IFERROR(0/0,""),preDEL!V65)</f>
        <v/>
      </c>
      <c r="W65" s="83" t="str">
        <f>IF(preDEL!$AG65,IFERROR(0/0,""),preDEL!W65)</f>
        <v/>
      </c>
      <c r="X65" s="116" t="b">
        <f>IF(preDEL!$AG65,IFERROR(0/0,""),preDEL!X65)</f>
        <v>0</v>
      </c>
      <c r="Y65" s="128" t="b">
        <f>IF(preDEL!$AG65,IFERROR(0/0,""),preDEL!Y65)</f>
        <v>0</v>
      </c>
      <c r="Z65" s="82" t="str">
        <f>IF(preDEL!$AG65,IFERROR(0/0,""),preDEL!Z65)</f>
        <v/>
      </c>
      <c r="AA65" s="128" t="b">
        <f>IF(preDEL!$AG65,IFERROR(0/0,""),preDEL!AA65)</f>
        <v>0</v>
      </c>
      <c r="AB65" s="128" t="b">
        <f>IF(preDEL!$AG65,IFERROR(0/0,""),preDEL!AB65)</f>
        <v>0</v>
      </c>
      <c r="AC65" s="174">
        <f>IF(preDEL!$AG65,IFERROR(0/0,""),preDEL!AC65)</f>
        <v>420</v>
      </c>
      <c r="AD65" s="116" t="b">
        <f>IF(preDEL!$AG65,IFERROR(0/0,""),preDEL!AD65)</f>
        <v>0</v>
      </c>
      <c r="AE65" s="175" t="str">
        <f>IF(preDEL!$AG65,IFERROR(0/0,""),preDEL!AE65)</f>
        <v/>
      </c>
      <c r="AF65" s="128" t="b">
        <f>IF(preDEL!$AG65,IFERROR(0/0,""),preDEL!AF65)</f>
        <v>0</v>
      </c>
      <c r="AG65" s="128" t="b">
        <f>IF(preDEL!$AG65,IFERROR(0/0,""),preDEL!AG65)</f>
        <v>0</v>
      </c>
      <c r="AH65" s="116" t="str">
        <f>IF(preDEL!$AG65,IFERROR(0/0,""),preDEL!AH65)</f>
        <v/>
      </c>
      <c r="AI65" s="82" t="str">
        <f>IF(preDEL!$AG65,IFERROR(0/0,""),preDEL!AI65)</f>
        <v/>
      </c>
      <c r="AJ65" s="83">
        <f>IF(preDEL!$AG65,IFERROR(0/0,""),preDEL!AJ65)</f>
        <v>2.2</v>
      </c>
      <c r="AK65" s="82" t="str">
        <f>IF(preDEL!$AG65,IFERROR(0/0,""),preDEL!AK65)</f>
        <v>Negative</v>
      </c>
      <c r="AL65" s="83" t="str">
        <f>IF(preDEL!$AG65,IFERROR(0/0,""),preDEL!AL65)</f>
        <v/>
      </c>
      <c r="AM65" s="83" t="str">
        <f>IF(preDEL!$AG65,IFERROR(0/0,""),preDEL!AM65)</f>
        <v>SpROSA145068</v>
      </c>
      <c r="AN65" s="83" t="str">
        <f>IF(preDEL!$AG65,IFERROR(0/0,""),preDEL!AN65)</f>
        <v>ROSA907715</v>
      </c>
      <c r="AO65" s="83" t="str">
        <f>IF(preDEL!$AG65,IFERROR(0/0,""),preDEL!AO65)</f>
        <v/>
      </c>
      <c r="AP65" s="83" t="str">
        <f>IF(preDEL!$AG65,IFERROR(0/0,""),preDEL!AP65)</f>
        <v/>
      </c>
      <c r="AQ65" s="83" t="str">
        <f>IF(preDEL!$AG65,IFERROR(0/0,""),preDEL!AQ65)</f>
        <v/>
      </c>
      <c r="AR65" s="83" t="str">
        <f>IF(preDEL!$AG65,IFERROR(0/0,""),preDEL!AR65)</f>
        <v/>
      </c>
      <c r="AS65" s="147"/>
    </row>
    <row r="66">
      <c r="A66" s="82" t="str">
        <f>IF(preDEL!$AG66,IFERROR(0/0,""),preDEL!A66)</f>
        <v>FLE717</v>
      </c>
      <c r="B66" s="172">
        <f>IF(preDEL!$AG66,IFERROR(0/0,""),preDEL!B66)</f>
        <v>44475</v>
      </c>
      <c r="C66" s="173">
        <f>IF(preDEL!$AG66,IFERROR(0/0,""),preDEL!C66)</f>
        <v>0.2567939815</v>
      </c>
      <c r="D66" s="82" t="str">
        <f>IF(preDEL!$AG66,IFERROR(0/0,""),preDEL!D66)</f>
        <v/>
      </c>
      <c r="E66" s="82" t="str">
        <f>IF(preDEL!$AG66,IFERROR(0/0,""),preDEL!E66)</f>
        <v/>
      </c>
      <c r="F66" s="83" t="str">
        <f>IF(preDEL!$AG66,IFERROR(0/0,""),preDEL!F66)</f>
        <v/>
      </c>
      <c r="G66" s="83" t="str">
        <f>IF(preDEL!$AG66,IFERROR(0/0,""),preDEL!G66)</f>
        <v/>
      </c>
      <c r="H66" s="83" t="str">
        <f>IF(preDEL!$AG66,IFERROR(0/0,""),preDEL!H66)</f>
        <v/>
      </c>
      <c r="I66" s="82" t="str">
        <f>IF(preDEL!$AG66,IFERROR(0/0,""),preDEL!I66)</f>
        <v/>
      </c>
      <c r="J66" s="82" t="str">
        <f>IF(preDEL!$AG66,IFERROR(0/0,""),preDEL!J66)</f>
        <v/>
      </c>
      <c r="K66" s="82" t="str">
        <f>IF(preDEL!$AG66,IFERROR(0/0,""),preDEL!K66)</f>
        <v>Null</v>
      </c>
      <c r="L66" s="172" t="str">
        <f>IF(preDEL!$AG66,IFERROR(0/0,""),preDEL!L66)</f>
        <v/>
      </c>
      <c r="M66" s="173" t="str">
        <f>IF(preDEL!$AG66,IFERROR(0/0,""),preDEL!M66)</f>
        <v/>
      </c>
      <c r="N66" s="83" t="str">
        <f>IF(preDEL!$AG66,IFERROR(0/0,""),preDEL!N66)</f>
        <v/>
      </c>
      <c r="O66" s="83" t="str">
        <f>IF(preDEL!$AG66,IFERROR(0/0,""),preDEL!O66)</f>
        <v/>
      </c>
      <c r="P66" s="128" t="b">
        <f>IF(preDEL!$AG66,IFERROR(0/0,""),preDEL!P66)</f>
        <v>0</v>
      </c>
      <c r="Q66" s="128" t="str">
        <f>IF(preDEL!$AG66,IFERROR(0/0,""),preDEL!Q66)</f>
        <v>Collected</v>
      </c>
      <c r="R66" s="116" t="b">
        <f>IF(preDEL!$AG66,IFERROR(0/0,""),preDEL!R66)</f>
        <v>1</v>
      </c>
      <c r="S66" s="116">
        <f>IF(preDEL!$AG66,IFERROR(0/0,""),preDEL!S66)</f>
        <v>1</v>
      </c>
      <c r="T66" s="128" t="str">
        <f>IF(preDEL!$AG66,IFERROR(0/0,""),preDEL!T66)</f>
        <v/>
      </c>
      <c r="U66" s="83" t="str">
        <f>IF(preDEL!$AG66,IFERROR(0/0,""),preDEL!U66)</f>
        <v/>
      </c>
      <c r="V66" s="82" t="str">
        <f>IF(preDEL!$AG66,IFERROR(0/0,""),preDEL!V66)</f>
        <v/>
      </c>
      <c r="W66" s="83" t="str">
        <f>IF(preDEL!$AG66,IFERROR(0/0,""),preDEL!W66)</f>
        <v/>
      </c>
      <c r="X66" s="116" t="b">
        <f>IF(preDEL!$AG66,IFERROR(0/0,""),preDEL!X66)</f>
        <v>0</v>
      </c>
      <c r="Y66" s="128" t="b">
        <f>IF(preDEL!$AG66,IFERROR(0/0,""),preDEL!Y66)</f>
        <v>0</v>
      </c>
      <c r="Z66" s="82" t="str">
        <f>IF(preDEL!$AG66,IFERROR(0/0,""),preDEL!Z66)</f>
        <v/>
      </c>
      <c r="AA66" s="128" t="b">
        <f>IF(preDEL!$AG66,IFERROR(0/0,""),preDEL!AA66)</f>
        <v>0</v>
      </c>
      <c r="AB66" s="128" t="b">
        <f>IF(preDEL!$AG66,IFERROR(0/0,""),preDEL!AB66)</f>
        <v>0</v>
      </c>
      <c r="AC66" s="174">
        <f>IF(preDEL!$AG66,IFERROR(0/0,""),preDEL!AC66)</f>
        <v>419</v>
      </c>
      <c r="AD66" s="116" t="b">
        <f>IF(preDEL!$AG66,IFERROR(0/0,""),preDEL!AD66)</f>
        <v>0</v>
      </c>
      <c r="AE66" s="175" t="str">
        <f>IF(preDEL!$AG66,IFERROR(0/0,""),preDEL!AE66)</f>
        <v/>
      </c>
      <c r="AF66" s="128" t="b">
        <f>IF(preDEL!$AG66,IFERROR(0/0,""),preDEL!AF66)</f>
        <v>0</v>
      </c>
      <c r="AG66" s="128" t="b">
        <f>IF(preDEL!$AG66,IFERROR(0/0,""),preDEL!AG66)</f>
        <v>0</v>
      </c>
      <c r="AH66" s="116" t="str">
        <f>IF(preDEL!$AG66,IFERROR(0/0,""),preDEL!AH66)</f>
        <v/>
      </c>
      <c r="AI66" s="82" t="str">
        <f>IF(preDEL!$AG66,IFERROR(0/0,""),preDEL!AI66)</f>
        <v/>
      </c>
      <c r="AJ66" s="83">
        <f>IF(preDEL!$AG66,IFERROR(0/0,""),preDEL!AJ66)</f>
        <v>2.2</v>
      </c>
      <c r="AK66" s="82" t="str">
        <f>IF(preDEL!$AG66,IFERROR(0/0,""),preDEL!AK66)</f>
        <v>Negative</v>
      </c>
      <c r="AL66" s="83" t="str">
        <f>IF(preDEL!$AG66,IFERROR(0/0,""),preDEL!AL66)</f>
        <v/>
      </c>
      <c r="AM66" s="83" t="str">
        <f>IF(preDEL!$AG66,IFERROR(0/0,""),preDEL!AM66)</f>
        <v>SpROSA145068</v>
      </c>
      <c r="AN66" s="83" t="str">
        <f>IF(preDEL!$AG66,IFERROR(0/0,""),preDEL!AN66)</f>
        <v>ROSA406630</v>
      </c>
      <c r="AO66" s="83" t="str">
        <f>IF(preDEL!$AG66,IFERROR(0/0,""),preDEL!AO66)</f>
        <v/>
      </c>
      <c r="AP66" s="83" t="str">
        <f>IF(preDEL!$AG66,IFERROR(0/0,""),preDEL!AP66)</f>
        <v/>
      </c>
      <c r="AQ66" s="83" t="str">
        <f>IF(preDEL!$AG66,IFERROR(0/0,""),preDEL!AQ66)</f>
        <v/>
      </c>
      <c r="AR66" s="83" t="str">
        <f>IF(preDEL!$AG66,IFERROR(0/0,""),preDEL!AR66)</f>
        <v/>
      </c>
      <c r="AS66" s="147"/>
    </row>
    <row r="67">
      <c r="A67" s="82" t="str">
        <f>IF(preDEL!$AG67,IFERROR(0/0,""),preDEL!A67)</f>
        <v>FLE725</v>
      </c>
      <c r="B67" s="172">
        <f>IF(preDEL!$AG67,IFERROR(0/0,""),preDEL!B67)</f>
        <v>44475</v>
      </c>
      <c r="C67" s="173">
        <f>IF(preDEL!$AG67,IFERROR(0/0,""),preDEL!C67)</f>
        <v>0.2574884259</v>
      </c>
      <c r="D67" s="82" t="str">
        <f>IF(preDEL!$AG67,IFERROR(0/0,""),preDEL!D67)</f>
        <v/>
      </c>
      <c r="E67" s="82" t="str">
        <f>IF(preDEL!$AG67,IFERROR(0/0,""),preDEL!E67)</f>
        <v/>
      </c>
      <c r="F67" s="83" t="str">
        <f>IF(preDEL!$AG67,IFERROR(0/0,""),preDEL!F67)</f>
        <v/>
      </c>
      <c r="G67" s="83" t="str">
        <f>IF(preDEL!$AG67,IFERROR(0/0,""),preDEL!G67)</f>
        <v/>
      </c>
      <c r="H67" s="83" t="str">
        <f>IF(preDEL!$AG67,IFERROR(0/0,""),preDEL!H67)</f>
        <v/>
      </c>
      <c r="I67" s="82" t="str">
        <f>IF(preDEL!$AG67,IFERROR(0/0,""),preDEL!I67)</f>
        <v/>
      </c>
      <c r="J67" s="82" t="str">
        <f>IF(preDEL!$AG67,IFERROR(0/0,""),preDEL!J67)</f>
        <v/>
      </c>
      <c r="K67" s="82" t="str">
        <f>IF(preDEL!$AG67,IFERROR(0/0,""),preDEL!K67)</f>
        <v>Null</v>
      </c>
      <c r="L67" s="172" t="str">
        <f>IF(preDEL!$AG67,IFERROR(0/0,""),preDEL!L67)</f>
        <v/>
      </c>
      <c r="M67" s="173" t="str">
        <f>IF(preDEL!$AG67,IFERROR(0/0,""),preDEL!M67)</f>
        <v/>
      </c>
      <c r="N67" s="83" t="str">
        <f>IF(preDEL!$AG67,IFERROR(0/0,""),preDEL!N67)</f>
        <v/>
      </c>
      <c r="O67" s="83" t="str">
        <f>IF(preDEL!$AG67,IFERROR(0/0,""),preDEL!O67)</f>
        <v/>
      </c>
      <c r="P67" s="128" t="b">
        <f>IF(preDEL!$AG67,IFERROR(0/0,""),preDEL!P67)</f>
        <v>0</v>
      </c>
      <c r="Q67" s="128" t="str">
        <f>IF(preDEL!$AG67,IFERROR(0/0,""),preDEL!Q67)</f>
        <v>Collected</v>
      </c>
      <c r="R67" s="116" t="b">
        <f>IF(preDEL!$AG67,IFERROR(0/0,""),preDEL!R67)</f>
        <v>1</v>
      </c>
      <c r="S67" s="116">
        <f>IF(preDEL!$AG67,IFERROR(0/0,""),preDEL!S67)</f>
        <v>1</v>
      </c>
      <c r="T67" s="128" t="str">
        <f>IF(preDEL!$AG67,IFERROR(0/0,""),preDEL!T67)</f>
        <v/>
      </c>
      <c r="U67" s="83" t="str">
        <f>IF(preDEL!$AG67,IFERROR(0/0,""),preDEL!U67)</f>
        <v/>
      </c>
      <c r="V67" s="82" t="str">
        <f>IF(preDEL!$AG67,IFERROR(0/0,""),preDEL!V67)</f>
        <v/>
      </c>
      <c r="W67" s="83" t="str">
        <f>IF(preDEL!$AG67,IFERROR(0/0,""),preDEL!W67)</f>
        <v/>
      </c>
      <c r="X67" s="116" t="b">
        <f>IF(preDEL!$AG67,IFERROR(0/0,""),preDEL!X67)</f>
        <v>0</v>
      </c>
      <c r="Y67" s="128" t="b">
        <f>IF(preDEL!$AG67,IFERROR(0/0,""),preDEL!Y67)</f>
        <v>0</v>
      </c>
      <c r="Z67" s="82" t="str">
        <f>IF(preDEL!$AG67,IFERROR(0/0,""),preDEL!Z67)</f>
        <v/>
      </c>
      <c r="AA67" s="128" t="b">
        <f>IF(preDEL!$AG67,IFERROR(0/0,""),preDEL!AA67)</f>
        <v>0</v>
      </c>
      <c r="AB67" s="128" t="b">
        <f>IF(preDEL!$AG67,IFERROR(0/0,""),preDEL!AB67)</f>
        <v>0</v>
      </c>
      <c r="AC67" s="174">
        <f>IF(preDEL!$AG67,IFERROR(0/0,""),preDEL!AC67)</f>
        <v>418</v>
      </c>
      <c r="AD67" s="116" t="b">
        <f>IF(preDEL!$AG67,IFERROR(0/0,""),preDEL!AD67)</f>
        <v>0</v>
      </c>
      <c r="AE67" s="175" t="str">
        <f>IF(preDEL!$AG67,IFERROR(0/0,""),preDEL!AE67)</f>
        <v/>
      </c>
      <c r="AF67" s="128" t="b">
        <f>IF(preDEL!$AG67,IFERROR(0/0,""),preDEL!AF67)</f>
        <v>0</v>
      </c>
      <c r="AG67" s="128" t="b">
        <f>IF(preDEL!$AG67,IFERROR(0/0,""),preDEL!AG67)</f>
        <v>0</v>
      </c>
      <c r="AH67" s="116" t="str">
        <f>IF(preDEL!$AG67,IFERROR(0/0,""),preDEL!AH67)</f>
        <v/>
      </c>
      <c r="AI67" s="82" t="str">
        <f>IF(preDEL!$AG67,IFERROR(0/0,""),preDEL!AI67)</f>
        <v/>
      </c>
      <c r="AJ67" s="83">
        <f>IF(preDEL!$AG67,IFERROR(0/0,""),preDEL!AJ67)</f>
        <v>2.2</v>
      </c>
      <c r="AK67" s="82" t="str">
        <f>IF(preDEL!$AG67,IFERROR(0/0,""),preDEL!AK67)</f>
        <v>Negative</v>
      </c>
      <c r="AL67" s="83" t="str">
        <f>IF(preDEL!$AG67,IFERROR(0/0,""),preDEL!AL67)</f>
        <v/>
      </c>
      <c r="AM67" s="83" t="str">
        <f>IF(preDEL!$AG67,IFERROR(0/0,""),preDEL!AM67)</f>
        <v>SpROSA145068</v>
      </c>
      <c r="AN67" s="83" t="str">
        <f>IF(preDEL!$AG67,IFERROR(0/0,""),preDEL!AN67)</f>
        <v>ROSA216934</v>
      </c>
      <c r="AO67" s="83" t="str">
        <f>IF(preDEL!$AG67,IFERROR(0/0,""),preDEL!AO67)</f>
        <v/>
      </c>
      <c r="AP67" s="83" t="str">
        <f>IF(preDEL!$AG67,IFERROR(0/0,""),preDEL!AP67)</f>
        <v/>
      </c>
      <c r="AQ67" s="83" t="str">
        <f>IF(preDEL!$AG67,IFERROR(0/0,""),preDEL!AQ67)</f>
        <v/>
      </c>
      <c r="AR67" s="83" t="str">
        <f>IF(preDEL!$AG67,IFERROR(0/0,""),preDEL!AR67)</f>
        <v/>
      </c>
      <c r="AS67" s="147"/>
    </row>
    <row r="68">
      <c r="A68" s="82" t="str">
        <f>IF(preDEL!$AG68,IFERROR(0/0,""),preDEL!A68)</f>
        <v>FLE660</v>
      </c>
      <c r="B68" s="172">
        <f>IF(preDEL!$AG68,IFERROR(0/0,""),preDEL!B68)</f>
        <v>44475</v>
      </c>
      <c r="C68" s="173">
        <f>IF(preDEL!$AG68,IFERROR(0/0,""),preDEL!C68)</f>
        <v>0.259224537</v>
      </c>
      <c r="D68" s="82" t="str">
        <f>IF(preDEL!$AG68,IFERROR(0/0,""),preDEL!D68)</f>
        <v/>
      </c>
      <c r="E68" s="82" t="str">
        <f>IF(preDEL!$AG68,IFERROR(0/0,""),preDEL!E68)</f>
        <v/>
      </c>
      <c r="F68" s="83" t="str">
        <f>IF(preDEL!$AG68,IFERROR(0/0,""),preDEL!F68)</f>
        <v/>
      </c>
      <c r="G68" s="83" t="str">
        <f>IF(preDEL!$AG68,IFERROR(0/0,""),preDEL!G68)</f>
        <v/>
      </c>
      <c r="H68" s="83" t="str">
        <f>IF(preDEL!$AG68,IFERROR(0/0,""),preDEL!H68)</f>
        <v/>
      </c>
      <c r="I68" s="82" t="str">
        <f>IF(preDEL!$AG68,IFERROR(0/0,""),preDEL!I68)</f>
        <v/>
      </c>
      <c r="J68" s="82" t="str">
        <f>IF(preDEL!$AG68,IFERROR(0/0,""),preDEL!J68)</f>
        <v/>
      </c>
      <c r="K68" s="82" t="str">
        <f>IF(preDEL!$AG68,IFERROR(0/0,""),preDEL!K68)</f>
        <v>Null</v>
      </c>
      <c r="L68" s="172" t="str">
        <f>IF(preDEL!$AG68,IFERROR(0/0,""),preDEL!L68)</f>
        <v/>
      </c>
      <c r="M68" s="173" t="str">
        <f>IF(preDEL!$AG68,IFERROR(0/0,""),preDEL!M68)</f>
        <v/>
      </c>
      <c r="N68" s="83" t="str">
        <f>IF(preDEL!$AG68,IFERROR(0/0,""),preDEL!N68)</f>
        <v/>
      </c>
      <c r="O68" s="83" t="str">
        <f>IF(preDEL!$AG68,IFERROR(0/0,""),preDEL!O68)</f>
        <v/>
      </c>
      <c r="P68" s="128" t="b">
        <f>IF(preDEL!$AG68,IFERROR(0/0,""),preDEL!P68)</f>
        <v>0</v>
      </c>
      <c r="Q68" s="128" t="str">
        <f>IF(preDEL!$AG68,IFERROR(0/0,""),preDEL!Q68)</f>
        <v>Collected</v>
      </c>
      <c r="R68" s="116" t="b">
        <f>IF(preDEL!$AG68,IFERROR(0/0,""),preDEL!R68)</f>
        <v>1</v>
      </c>
      <c r="S68" s="116">
        <f>IF(preDEL!$AG68,IFERROR(0/0,""),preDEL!S68)</f>
        <v>1</v>
      </c>
      <c r="T68" s="128" t="str">
        <f>IF(preDEL!$AG68,IFERROR(0/0,""),preDEL!T68)</f>
        <v/>
      </c>
      <c r="U68" s="83" t="str">
        <f>IF(preDEL!$AG68,IFERROR(0/0,""),preDEL!U68)</f>
        <v/>
      </c>
      <c r="V68" s="82" t="str">
        <f>IF(preDEL!$AG68,IFERROR(0/0,""),preDEL!V68)</f>
        <v/>
      </c>
      <c r="W68" s="83" t="str">
        <f>IF(preDEL!$AG68,IFERROR(0/0,""),preDEL!W68)</f>
        <v/>
      </c>
      <c r="X68" s="116" t="b">
        <f>IF(preDEL!$AG68,IFERROR(0/0,""),preDEL!X68)</f>
        <v>0</v>
      </c>
      <c r="Y68" s="128" t="b">
        <f>IF(preDEL!$AG68,IFERROR(0/0,""),preDEL!Y68)</f>
        <v>0</v>
      </c>
      <c r="Z68" s="82" t="str">
        <f>IF(preDEL!$AG68,IFERROR(0/0,""),preDEL!Z68)</f>
        <v/>
      </c>
      <c r="AA68" s="128" t="b">
        <f>IF(preDEL!$AG68,IFERROR(0/0,""),preDEL!AA68)</f>
        <v>0</v>
      </c>
      <c r="AB68" s="128" t="b">
        <f>IF(preDEL!$AG68,IFERROR(0/0,""),preDEL!AB68)</f>
        <v>0</v>
      </c>
      <c r="AC68" s="174">
        <f>IF(preDEL!$AG68,IFERROR(0/0,""),preDEL!AC68)</f>
        <v>417</v>
      </c>
      <c r="AD68" s="116" t="b">
        <f>IF(preDEL!$AG68,IFERROR(0/0,""),preDEL!AD68)</f>
        <v>0</v>
      </c>
      <c r="AE68" s="175" t="str">
        <f>IF(preDEL!$AG68,IFERROR(0/0,""),preDEL!AE68)</f>
        <v/>
      </c>
      <c r="AF68" s="128" t="b">
        <f>IF(preDEL!$AG68,IFERROR(0/0,""),preDEL!AF68)</f>
        <v>0</v>
      </c>
      <c r="AG68" s="128" t="b">
        <f>IF(preDEL!$AG68,IFERROR(0/0,""),preDEL!AG68)</f>
        <v>0</v>
      </c>
      <c r="AH68" s="116" t="str">
        <f>IF(preDEL!$AG68,IFERROR(0/0,""),preDEL!AH68)</f>
        <v/>
      </c>
      <c r="AI68" s="82" t="str">
        <f>IF(preDEL!$AG68,IFERROR(0/0,""),preDEL!AI68)</f>
        <v/>
      </c>
      <c r="AJ68" s="83">
        <f>IF(preDEL!$AG68,IFERROR(0/0,""),preDEL!AJ68)</f>
        <v>2.2</v>
      </c>
      <c r="AK68" s="82" t="str">
        <f>IF(preDEL!$AG68,IFERROR(0/0,""),preDEL!AK68)</f>
        <v>Negative</v>
      </c>
      <c r="AL68" s="83" t="str">
        <f>IF(preDEL!$AG68,IFERROR(0/0,""),preDEL!AL68)</f>
        <v/>
      </c>
      <c r="AM68" s="83" t="str">
        <f>IF(preDEL!$AG68,IFERROR(0/0,""),preDEL!AM68)</f>
        <v>SpROSA145068</v>
      </c>
      <c r="AN68" s="83" t="str">
        <f>IF(preDEL!$AG68,IFERROR(0/0,""),preDEL!AN68)</f>
        <v>ROSA186882</v>
      </c>
      <c r="AO68" s="83" t="str">
        <f>IF(preDEL!$AG68,IFERROR(0/0,""),preDEL!AO68)</f>
        <v/>
      </c>
      <c r="AP68" s="83" t="str">
        <f>IF(preDEL!$AG68,IFERROR(0/0,""),preDEL!AP68)</f>
        <v/>
      </c>
      <c r="AQ68" s="83" t="str">
        <f>IF(preDEL!$AG68,IFERROR(0/0,""),preDEL!AQ68)</f>
        <v/>
      </c>
      <c r="AR68" s="83" t="str">
        <f>IF(preDEL!$AG68,IFERROR(0/0,""),preDEL!AR68)</f>
        <v/>
      </c>
      <c r="AS68" s="147"/>
    </row>
    <row r="69">
      <c r="A69" s="82" t="str">
        <f>IF(preDEL!$AG69,IFERROR(0/0,""),preDEL!A69)</f>
        <v>FLE633</v>
      </c>
      <c r="B69" s="172">
        <f>IF(preDEL!$AG69,IFERROR(0/0,""),preDEL!B69)</f>
        <v>44475</v>
      </c>
      <c r="C69" s="173">
        <f>IF(preDEL!$AG69,IFERROR(0/0,""),preDEL!C69)</f>
        <v>0.2652662037</v>
      </c>
      <c r="D69" s="82" t="str">
        <f>IF(preDEL!$AG69,IFERROR(0/0,""),preDEL!D69)</f>
        <v/>
      </c>
      <c r="E69" s="82" t="str">
        <f>IF(preDEL!$AG69,IFERROR(0/0,""),preDEL!E69)</f>
        <v/>
      </c>
      <c r="F69" s="83" t="str">
        <f>IF(preDEL!$AG69,IFERROR(0/0,""),preDEL!F69)</f>
        <v/>
      </c>
      <c r="G69" s="83" t="str">
        <f>IF(preDEL!$AG69,IFERROR(0/0,""),preDEL!G69)</f>
        <v/>
      </c>
      <c r="H69" s="83" t="str">
        <f>IF(preDEL!$AG69,IFERROR(0/0,""),preDEL!H69)</f>
        <v/>
      </c>
      <c r="I69" s="82" t="str">
        <f>IF(preDEL!$AG69,IFERROR(0/0,""),preDEL!I69)</f>
        <v/>
      </c>
      <c r="J69" s="82" t="str">
        <f>IF(preDEL!$AG69,IFERROR(0/0,""),preDEL!J69)</f>
        <v/>
      </c>
      <c r="K69" s="82" t="str">
        <f>IF(preDEL!$AG69,IFERROR(0/0,""),preDEL!K69)</f>
        <v>Null</v>
      </c>
      <c r="L69" s="172" t="str">
        <f>IF(preDEL!$AG69,IFERROR(0/0,""),preDEL!L69)</f>
        <v/>
      </c>
      <c r="M69" s="173" t="str">
        <f>IF(preDEL!$AG69,IFERROR(0/0,""),preDEL!M69)</f>
        <v/>
      </c>
      <c r="N69" s="83" t="str">
        <f>IF(preDEL!$AG69,IFERROR(0/0,""),preDEL!N69)</f>
        <v/>
      </c>
      <c r="O69" s="83" t="str">
        <f>IF(preDEL!$AG69,IFERROR(0/0,""),preDEL!O69)</f>
        <v/>
      </c>
      <c r="P69" s="128" t="b">
        <f>IF(preDEL!$AG69,IFERROR(0/0,""),preDEL!P69)</f>
        <v>0</v>
      </c>
      <c r="Q69" s="128" t="str">
        <f>IF(preDEL!$AG69,IFERROR(0/0,""),preDEL!Q69)</f>
        <v>Collected</v>
      </c>
      <c r="R69" s="116" t="b">
        <f>IF(preDEL!$AG69,IFERROR(0/0,""),preDEL!R69)</f>
        <v>1</v>
      </c>
      <c r="S69" s="116">
        <f>IF(preDEL!$AG69,IFERROR(0/0,""),preDEL!S69)</f>
        <v>1</v>
      </c>
      <c r="T69" s="128" t="str">
        <f>IF(preDEL!$AG69,IFERROR(0/0,""),preDEL!T69)</f>
        <v/>
      </c>
      <c r="U69" s="83" t="str">
        <f>IF(preDEL!$AG69,IFERROR(0/0,""),preDEL!U69)</f>
        <v/>
      </c>
      <c r="V69" s="82" t="str">
        <f>IF(preDEL!$AG69,IFERROR(0/0,""),preDEL!V69)</f>
        <v/>
      </c>
      <c r="W69" s="83" t="str">
        <f>IF(preDEL!$AG69,IFERROR(0/0,""),preDEL!W69)</f>
        <v/>
      </c>
      <c r="X69" s="116" t="b">
        <f>IF(preDEL!$AG69,IFERROR(0/0,""),preDEL!X69)</f>
        <v>0</v>
      </c>
      <c r="Y69" s="128" t="b">
        <f>IF(preDEL!$AG69,IFERROR(0/0,""),preDEL!Y69)</f>
        <v>0</v>
      </c>
      <c r="Z69" s="82" t="str">
        <f>IF(preDEL!$AG69,IFERROR(0/0,""),preDEL!Z69)</f>
        <v/>
      </c>
      <c r="AA69" s="128" t="b">
        <f>IF(preDEL!$AG69,IFERROR(0/0,""),preDEL!AA69)</f>
        <v>0</v>
      </c>
      <c r="AB69" s="128" t="b">
        <f>IF(preDEL!$AG69,IFERROR(0/0,""),preDEL!AB69)</f>
        <v>0</v>
      </c>
      <c r="AC69" s="174">
        <f>IF(preDEL!$AG69,IFERROR(0/0,""),preDEL!AC69)</f>
        <v>416</v>
      </c>
      <c r="AD69" s="116" t="b">
        <f>IF(preDEL!$AG69,IFERROR(0/0,""),preDEL!AD69)</f>
        <v>0</v>
      </c>
      <c r="AE69" s="175" t="str">
        <f>IF(preDEL!$AG69,IFERROR(0/0,""),preDEL!AE69)</f>
        <v/>
      </c>
      <c r="AF69" s="128" t="b">
        <f>IF(preDEL!$AG69,IFERROR(0/0,""),preDEL!AF69)</f>
        <v>0</v>
      </c>
      <c r="AG69" s="128" t="b">
        <f>IF(preDEL!$AG69,IFERROR(0/0,""),preDEL!AG69)</f>
        <v>0</v>
      </c>
      <c r="AH69" s="116" t="str">
        <f>IF(preDEL!$AG69,IFERROR(0/0,""),preDEL!AH69)</f>
        <v/>
      </c>
      <c r="AI69" s="82" t="str">
        <f>IF(preDEL!$AG69,IFERROR(0/0,""),preDEL!AI69)</f>
        <v/>
      </c>
      <c r="AJ69" s="83">
        <f>IF(preDEL!$AG69,IFERROR(0/0,""),preDEL!AJ69)</f>
        <v>2.2</v>
      </c>
      <c r="AK69" s="82" t="str">
        <f>IF(preDEL!$AG69,IFERROR(0/0,""),preDEL!AK69)</f>
        <v>Negative</v>
      </c>
      <c r="AL69" s="83" t="str">
        <f>IF(preDEL!$AG69,IFERROR(0/0,""),preDEL!AL69)</f>
        <v/>
      </c>
      <c r="AM69" s="83" t="str">
        <f>IF(preDEL!$AG69,IFERROR(0/0,""),preDEL!AM69)</f>
        <v>SpROSA145068</v>
      </c>
      <c r="AN69" s="83" t="str">
        <f>IF(preDEL!$AG69,IFERROR(0/0,""),preDEL!AN69)</f>
        <v>ROSA124991</v>
      </c>
      <c r="AO69" s="83" t="str">
        <f>IF(preDEL!$AG69,IFERROR(0/0,""),preDEL!AO69)</f>
        <v/>
      </c>
      <c r="AP69" s="83" t="str">
        <f>IF(preDEL!$AG69,IFERROR(0/0,""),preDEL!AP69)</f>
        <v/>
      </c>
      <c r="AQ69" s="83" t="str">
        <f>IF(preDEL!$AG69,IFERROR(0/0,""),preDEL!AQ69)</f>
        <v/>
      </c>
      <c r="AR69" s="83" t="str">
        <f>IF(preDEL!$AG69,IFERROR(0/0,""),preDEL!AR69)</f>
        <v/>
      </c>
      <c r="AS69" s="147"/>
    </row>
    <row r="70">
      <c r="A70" s="82" t="str">
        <f>IF(preDEL!$AG70,IFERROR(0/0,""),preDEL!A70)</f>
        <v>PA9424</v>
      </c>
      <c r="B70" s="172">
        <f>IF(preDEL!$AG70,IFERROR(0/0,""),preDEL!B70)</f>
        <v>44475</v>
      </c>
      <c r="C70" s="173">
        <f>IF(preDEL!$AG70,IFERROR(0/0,""),preDEL!C70)</f>
        <v>0.2698726852</v>
      </c>
      <c r="D70" s="82" t="str">
        <f>IF(preDEL!$AG70,IFERROR(0/0,""),preDEL!D70)</f>
        <v/>
      </c>
      <c r="E70" s="82" t="str">
        <f>IF(preDEL!$AG70,IFERROR(0/0,""),preDEL!E70)</f>
        <v/>
      </c>
      <c r="F70" s="83" t="str">
        <f>IF(preDEL!$AG70,IFERROR(0/0,""),preDEL!F70)</f>
        <v/>
      </c>
      <c r="G70" s="83" t="str">
        <f>IF(preDEL!$AG70,IFERROR(0/0,""),preDEL!G70)</f>
        <v/>
      </c>
      <c r="H70" s="83" t="str">
        <f>IF(preDEL!$AG70,IFERROR(0/0,""),preDEL!H70)</f>
        <v/>
      </c>
      <c r="I70" s="82" t="str">
        <f>IF(preDEL!$AG70,IFERROR(0/0,""),preDEL!I70)</f>
        <v/>
      </c>
      <c r="J70" s="82" t="str">
        <f>IF(preDEL!$AG70,IFERROR(0/0,""),preDEL!J70)</f>
        <v/>
      </c>
      <c r="K70" s="82" t="str">
        <f>IF(preDEL!$AG70,IFERROR(0/0,""),preDEL!K70)</f>
        <v>Null</v>
      </c>
      <c r="L70" s="172">
        <f>IF(preDEL!$AG70,IFERROR(0/0,""),preDEL!L70)</f>
        <v>44868</v>
      </c>
      <c r="M70" s="173">
        <f>IF(preDEL!$AG70,IFERROR(0/0,""),preDEL!M70)</f>
        <v>0.5355208333</v>
      </c>
      <c r="N70" s="83" t="str">
        <f>IF(preDEL!$AG70,IFERROR(0/0,""),preDEL!N70)</f>
        <v/>
      </c>
      <c r="O70" s="83" t="str">
        <f>IF(preDEL!$AG70,IFERROR(0/0,""),preDEL!O70)</f>
        <v/>
      </c>
      <c r="P70" s="128" t="b">
        <f>IF(preDEL!$AG70,IFERROR(0/0,""),preDEL!P70)</f>
        <v>0</v>
      </c>
      <c r="Q70" s="128" t="str">
        <f>IF(preDEL!$AG70,IFERROR(0/0,""),preDEL!Q70)</f>
        <v>Collected</v>
      </c>
      <c r="R70" s="116" t="b">
        <f>IF(preDEL!$AG70,IFERROR(0/0,""),preDEL!R70)</f>
        <v>1</v>
      </c>
      <c r="S70" s="116">
        <f>IF(preDEL!$AG70,IFERROR(0/0,""),preDEL!S70)</f>
        <v>1</v>
      </c>
      <c r="T70" s="128">
        <f>IF(preDEL!$AG70,IFERROR(0/0,""),preDEL!T70)</f>
        <v>0</v>
      </c>
      <c r="U70" s="83" t="str">
        <f>IF(preDEL!$AG70,IFERROR(0/0,""),preDEL!U70)</f>
        <v/>
      </c>
      <c r="V70" s="82" t="str">
        <f>IF(preDEL!$AG70,IFERROR(0/0,""),preDEL!V70)</f>
        <v/>
      </c>
      <c r="W70" s="83" t="str">
        <f>IF(preDEL!$AG70,IFERROR(0/0,""),preDEL!W70)</f>
        <v/>
      </c>
      <c r="X70" s="116" t="b">
        <f>IF(preDEL!$AG70,IFERROR(0/0,""),preDEL!X70)</f>
        <v>0</v>
      </c>
      <c r="Y70" s="128" t="b">
        <f>IF(preDEL!$AG70,IFERROR(0/0,""),preDEL!Y70)</f>
        <v>0</v>
      </c>
      <c r="Z70" s="82" t="str">
        <f>IF(preDEL!$AG70,IFERROR(0/0,""),preDEL!Z70)</f>
        <v/>
      </c>
      <c r="AA70" s="128" t="b">
        <f>IF(preDEL!$AG70,IFERROR(0/0,""),preDEL!AA70)</f>
        <v>0</v>
      </c>
      <c r="AB70" s="128" t="b">
        <f>IF(preDEL!$AG70,IFERROR(0/0,""),preDEL!AB70)</f>
        <v>0</v>
      </c>
      <c r="AC70" s="174">
        <f>IF(preDEL!$AG70,IFERROR(0/0,""),preDEL!AC70)</f>
        <v>765</v>
      </c>
      <c r="AD70" s="116" t="b">
        <f>IF(preDEL!$AG70,IFERROR(0/0,""),preDEL!AD70)</f>
        <v>1</v>
      </c>
      <c r="AE70" s="175" t="str">
        <f>IF(preDEL!$AG70,IFERROR(0/0,""),preDEL!AE70)</f>
        <v/>
      </c>
      <c r="AF70" s="128" t="b">
        <f>IF(preDEL!$AG70,IFERROR(0/0,""),preDEL!AF70)</f>
        <v>0</v>
      </c>
      <c r="AG70" s="128" t="b">
        <f>IF(preDEL!$AG70,IFERROR(0/0,""),preDEL!AG70)</f>
        <v>0</v>
      </c>
      <c r="AH70" s="116" t="str">
        <f>IF(preDEL!$AG70,IFERROR(0/0,""),preDEL!AH70)</f>
        <v/>
      </c>
      <c r="AI70" s="82" t="str">
        <f>IF(preDEL!$AG70,IFERROR(0/0,""),preDEL!AI70)</f>
        <v/>
      </c>
      <c r="AJ70" s="83">
        <f>IF(preDEL!$AG70,IFERROR(0/0,""),preDEL!AJ70)</f>
        <v>2.2</v>
      </c>
      <c r="AK70" s="82" t="str">
        <f>IF(preDEL!$AG70,IFERROR(0/0,""),preDEL!AK70)</f>
        <v>Negative</v>
      </c>
      <c r="AL70" s="83" t="str">
        <f>IF(preDEL!$AG70,IFERROR(0/0,""),preDEL!AL70)</f>
        <v/>
      </c>
      <c r="AM70" s="83" t="str">
        <f>IF(preDEL!$AG70,IFERROR(0/0,""),preDEL!AM70)</f>
        <v>SpROSA573919</v>
      </c>
      <c r="AN70" s="83" t="str">
        <f>IF(preDEL!$AG70,IFERROR(0/0,""),preDEL!AN70)</f>
        <v>ROSA559538</v>
      </c>
      <c r="AO70" s="83" t="str">
        <f>IF(preDEL!$AG70,IFERROR(0/0,""),preDEL!AO70)</f>
        <v/>
      </c>
      <c r="AP70" s="83" t="str">
        <f>IF(preDEL!$AG70,IFERROR(0/0,""),preDEL!AP70)</f>
        <v/>
      </c>
      <c r="AQ70" s="83" t="str">
        <f>IF(preDEL!$AG70,IFERROR(0/0,""),preDEL!AQ70)</f>
        <v/>
      </c>
      <c r="AR70" s="83" t="str">
        <f>IF(preDEL!$AG70,IFERROR(0/0,""),preDEL!AR70)</f>
        <v/>
      </c>
      <c r="AS70" s="147"/>
    </row>
    <row r="71">
      <c r="A71" s="82" t="str">
        <f>IF(preDEL!$AG71,IFERROR(0/0,""),preDEL!A71)</f>
        <v>FLE622</v>
      </c>
      <c r="B71" s="172">
        <f>IF(preDEL!$AG71,IFERROR(0/0,""),preDEL!B71)</f>
        <v>44475</v>
      </c>
      <c r="C71" s="173">
        <f>IF(preDEL!$AG71,IFERROR(0/0,""),preDEL!C71)</f>
        <v>0.2708912037</v>
      </c>
      <c r="D71" s="82" t="str">
        <f>IF(preDEL!$AG71,IFERROR(0/0,""),preDEL!D71)</f>
        <v/>
      </c>
      <c r="E71" s="82" t="str">
        <f>IF(preDEL!$AG71,IFERROR(0/0,""),preDEL!E71)</f>
        <v/>
      </c>
      <c r="F71" s="83" t="str">
        <f>IF(preDEL!$AG71,IFERROR(0/0,""),preDEL!F71)</f>
        <v/>
      </c>
      <c r="G71" s="83" t="str">
        <f>IF(preDEL!$AG71,IFERROR(0/0,""),preDEL!G71)</f>
        <v/>
      </c>
      <c r="H71" s="83" t="str">
        <f>IF(preDEL!$AG71,IFERROR(0/0,""),preDEL!H71)</f>
        <v/>
      </c>
      <c r="I71" s="82" t="str">
        <f>IF(preDEL!$AG71,IFERROR(0/0,""),preDEL!I71)</f>
        <v/>
      </c>
      <c r="J71" s="82" t="str">
        <f>IF(preDEL!$AG71,IFERROR(0/0,""),preDEL!J71)</f>
        <v/>
      </c>
      <c r="K71" s="82" t="str">
        <f>IF(preDEL!$AG71,IFERROR(0/0,""),preDEL!K71)</f>
        <v>Null</v>
      </c>
      <c r="L71" s="172" t="str">
        <f>IF(preDEL!$AG71,IFERROR(0/0,""),preDEL!L71)</f>
        <v/>
      </c>
      <c r="M71" s="173" t="str">
        <f>IF(preDEL!$AG71,IFERROR(0/0,""),preDEL!M71)</f>
        <v/>
      </c>
      <c r="N71" s="83" t="str">
        <f>IF(preDEL!$AG71,IFERROR(0/0,""),preDEL!N71)</f>
        <v/>
      </c>
      <c r="O71" s="83" t="str">
        <f>IF(preDEL!$AG71,IFERROR(0/0,""),preDEL!O71)</f>
        <v/>
      </c>
      <c r="P71" s="128" t="b">
        <f>IF(preDEL!$AG71,IFERROR(0/0,""),preDEL!P71)</f>
        <v>0</v>
      </c>
      <c r="Q71" s="128" t="str">
        <f>IF(preDEL!$AG71,IFERROR(0/0,""),preDEL!Q71)</f>
        <v>Collected</v>
      </c>
      <c r="R71" s="116" t="b">
        <f>IF(preDEL!$AG71,IFERROR(0/0,""),preDEL!R71)</f>
        <v>1</v>
      </c>
      <c r="S71" s="116">
        <f>IF(preDEL!$AG71,IFERROR(0/0,""),preDEL!S71)</f>
        <v>1</v>
      </c>
      <c r="T71" s="128" t="str">
        <f>IF(preDEL!$AG71,IFERROR(0/0,""),preDEL!T71)</f>
        <v/>
      </c>
      <c r="U71" s="83" t="str">
        <f>IF(preDEL!$AG71,IFERROR(0/0,""),preDEL!U71)</f>
        <v/>
      </c>
      <c r="V71" s="82" t="str">
        <f>IF(preDEL!$AG71,IFERROR(0/0,""),preDEL!V71)</f>
        <v/>
      </c>
      <c r="W71" s="83" t="str">
        <f>IF(preDEL!$AG71,IFERROR(0/0,""),preDEL!W71)</f>
        <v/>
      </c>
      <c r="X71" s="116" t="b">
        <f>IF(preDEL!$AG71,IFERROR(0/0,""),preDEL!X71)</f>
        <v>0</v>
      </c>
      <c r="Y71" s="128" t="b">
        <f>IF(preDEL!$AG71,IFERROR(0/0,""),preDEL!Y71)</f>
        <v>0</v>
      </c>
      <c r="Z71" s="82" t="str">
        <f>IF(preDEL!$AG71,IFERROR(0/0,""),preDEL!Z71)</f>
        <v/>
      </c>
      <c r="AA71" s="128" t="b">
        <f>IF(preDEL!$AG71,IFERROR(0/0,""),preDEL!AA71)</f>
        <v>0</v>
      </c>
      <c r="AB71" s="128" t="b">
        <f>IF(preDEL!$AG71,IFERROR(0/0,""),preDEL!AB71)</f>
        <v>0</v>
      </c>
      <c r="AC71" s="174">
        <f>IF(preDEL!$AG71,IFERROR(0/0,""),preDEL!AC71)</f>
        <v>415</v>
      </c>
      <c r="AD71" s="116" t="b">
        <f>IF(preDEL!$AG71,IFERROR(0/0,""),preDEL!AD71)</f>
        <v>0</v>
      </c>
      <c r="AE71" s="175" t="str">
        <f>IF(preDEL!$AG71,IFERROR(0/0,""),preDEL!AE71)</f>
        <v/>
      </c>
      <c r="AF71" s="128" t="b">
        <f>IF(preDEL!$AG71,IFERROR(0/0,""),preDEL!AF71)</f>
        <v>0</v>
      </c>
      <c r="AG71" s="128" t="b">
        <f>IF(preDEL!$AG71,IFERROR(0/0,""),preDEL!AG71)</f>
        <v>0</v>
      </c>
      <c r="AH71" s="116" t="str">
        <f>IF(preDEL!$AG71,IFERROR(0/0,""),preDEL!AH71)</f>
        <v/>
      </c>
      <c r="AI71" s="82" t="str">
        <f>IF(preDEL!$AG71,IFERROR(0/0,""),preDEL!AI71)</f>
        <v/>
      </c>
      <c r="AJ71" s="83">
        <f>IF(preDEL!$AG71,IFERROR(0/0,""),preDEL!AJ71)</f>
        <v>2.2</v>
      </c>
      <c r="AK71" s="82" t="str">
        <f>IF(preDEL!$AG71,IFERROR(0/0,""),preDEL!AK71)</f>
        <v>Negative</v>
      </c>
      <c r="AL71" s="83" t="str">
        <f>IF(preDEL!$AG71,IFERROR(0/0,""),preDEL!AL71)</f>
        <v/>
      </c>
      <c r="AM71" s="83" t="str">
        <f>IF(preDEL!$AG71,IFERROR(0/0,""),preDEL!AM71)</f>
        <v>SpROSA145068</v>
      </c>
      <c r="AN71" s="83" t="str">
        <f>IF(preDEL!$AG71,IFERROR(0/0,""),preDEL!AN71)</f>
        <v>ROSA750622</v>
      </c>
      <c r="AO71" s="83" t="str">
        <f>IF(preDEL!$AG71,IFERROR(0/0,""),preDEL!AO71)</f>
        <v/>
      </c>
      <c r="AP71" s="83" t="str">
        <f>IF(preDEL!$AG71,IFERROR(0/0,""),preDEL!AP71)</f>
        <v/>
      </c>
      <c r="AQ71" s="83" t="str">
        <f>IF(preDEL!$AG71,IFERROR(0/0,""),preDEL!AQ71)</f>
        <v/>
      </c>
      <c r="AR71" s="83" t="str">
        <f>IF(preDEL!$AG71,IFERROR(0/0,""),preDEL!AR71)</f>
        <v/>
      </c>
      <c r="AS71" s="147"/>
    </row>
    <row r="72">
      <c r="A72" s="82" t="str">
        <f>IF(preDEL!$AG72,IFERROR(0/0,""),preDEL!A72)</f>
        <v>PA9630</v>
      </c>
      <c r="B72" s="172">
        <f>IF(preDEL!$AG72,IFERROR(0/0,""),preDEL!B72)</f>
        <v>44475</v>
      </c>
      <c r="C72" s="173">
        <f>IF(preDEL!$AG72,IFERROR(0/0,""),preDEL!C72)</f>
        <v>0.2709027778</v>
      </c>
      <c r="D72" s="82" t="str">
        <f>IF(preDEL!$AG72,IFERROR(0/0,""),preDEL!D72)</f>
        <v/>
      </c>
      <c r="E72" s="82" t="str">
        <f>IF(preDEL!$AG72,IFERROR(0/0,""),preDEL!E72)</f>
        <v/>
      </c>
      <c r="F72" s="83" t="str">
        <f>IF(preDEL!$AG72,IFERROR(0/0,""),preDEL!F72)</f>
        <v/>
      </c>
      <c r="G72" s="83" t="str">
        <f>IF(preDEL!$AG72,IFERROR(0/0,""),preDEL!G72)</f>
        <v/>
      </c>
      <c r="H72" s="83" t="str">
        <f>IF(preDEL!$AG72,IFERROR(0/0,""),preDEL!H72)</f>
        <v/>
      </c>
      <c r="I72" s="82" t="str">
        <f>IF(preDEL!$AG72,IFERROR(0/0,""),preDEL!I72)</f>
        <v/>
      </c>
      <c r="J72" s="82" t="str">
        <f>IF(preDEL!$AG72,IFERROR(0/0,""),preDEL!J72)</f>
        <v/>
      </c>
      <c r="K72" s="82" t="str">
        <f>IF(preDEL!$AG72,IFERROR(0/0,""),preDEL!K72)</f>
        <v>Null</v>
      </c>
      <c r="L72" s="172">
        <f>IF(preDEL!$AG72,IFERROR(0/0,""),preDEL!L72)</f>
        <v>44868</v>
      </c>
      <c r="M72" s="173">
        <f>IF(preDEL!$AG72,IFERROR(0/0,""),preDEL!M72)</f>
        <v>0.5355208333</v>
      </c>
      <c r="N72" s="83" t="str">
        <f>IF(preDEL!$AG72,IFERROR(0/0,""),preDEL!N72)</f>
        <v/>
      </c>
      <c r="O72" s="83" t="str">
        <f>IF(preDEL!$AG72,IFERROR(0/0,""),preDEL!O72)</f>
        <v/>
      </c>
      <c r="P72" s="128" t="b">
        <f>IF(preDEL!$AG72,IFERROR(0/0,""),preDEL!P72)</f>
        <v>0</v>
      </c>
      <c r="Q72" s="128" t="str">
        <f>IF(preDEL!$AG72,IFERROR(0/0,""),preDEL!Q72)</f>
        <v>Collected</v>
      </c>
      <c r="R72" s="116" t="b">
        <f>IF(preDEL!$AG72,IFERROR(0/0,""),preDEL!R72)</f>
        <v>1</v>
      </c>
      <c r="S72" s="116">
        <f>IF(preDEL!$AG72,IFERROR(0/0,""),preDEL!S72)</f>
        <v>1</v>
      </c>
      <c r="T72" s="128">
        <f>IF(preDEL!$AG72,IFERROR(0/0,""),preDEL!T72)</f>
        <v>0</v>
      </c>
      <c r="U72" s="83" t="str">
        <f>IF(preDEL!$AG72,IFERROR(0/0,""),preDEL!U72)</f>
        <v/>
      </c>
      <c r="V72" s="82" t="str">
        <f>IF(preDEL!$AG72,IFERROR(0/0,""),preDEL!V72)</f>
        <v/>
      </c>
      <c r="W72" s="83" t="str">
        <f>IF(preDEL!$AG72,IFERROR(0/0,""),preDEL!W72)</f>
        <v/>
      </c>
      <c r="X72" s="116" t="b">
        <f>IF(preDEL!$AG72,IFERROR(0/0,""),preDEL!X72)</f>
        <v>0</v>
      </c>
      <c r="Y72" s="128" t="b">
        <f>IF(preDEL!$AG72,IFERROR(0/0,""),preDEL!Y72)</f>
        <v>0</v>
      </c>
      <c r="Z72" s="82" t="str">
        <f>IF(preDEL!$AG72,IFERROR(0/0,""),preDEL!Z72)</f>
        <v/>
      </c>
      <c r="AA72" s="128" t="b">
        <f>IF(preDEL!$AG72,IFERROR(0/0,""),preDEL!AA72)</f>
        <v>0</v>
      </c>
      <c r="AB72" s="128" t="b">
        <f>IF(preDEL!$AG72,IFERROR(0/0,""),preDEL!AB72)</f>
        <v>0</v>
      </c>
      <c r="AC72" s="174">
        <f>IF(preDEL!$AG72,IFERROR(0/0,""),preDEL!AC72)</f>
        <v>764</v>
      </c>
      <c r="AD72" s="116" t="b">
        <f>IF(preDEL!$AG72,IFERROR(0/0,""),preDEL!AD72)</f>
        <v>1</v>
      </c>
      <c r="AE72" s="175" t="str">
        <f>IF(preDEL!$AG72,IFERROR(0/0,""),preDEL!AE72)</f>
        <v/>
      </c>
      <c r="AF72" s="128" t="b">
        <f>IF(preDEL!$AG72,IFERROR(0/0,""),preDEL!AF72)</f>
        <v>0</v>
      </c>
      <c r="AG72" s="128" t="b">
        <f>IF(preDEL!$AG72,IFERROR(0/0,""),preDEL!AG72)</f>
        <v>0</v>
      </c>
      <c r="AH72" s="116" t="str">
        <f>IF(preDEL!$AG72,IFERROR(0/0,""),preDEL!AH72)</f>
        <v/>
      </c>
      <c r="AI72" s="82" t="str">
        <f>IF(preDEL!$AG72,IFERROR(0/0,""),preDEL!AI72)</f>
        <v/>
      </c>
      <c r="AJ72" s="83">
        <f>IF(preDEL!$AG72,IFERROR(0/0,""),preDEL!AJ72)</f>
        <v>2.2</v>
      </c>
      <c r="AK72" s="82" t="str">
        <f>IF(preDEL!$AG72,IFERROR(0/0,""),preDEL!AK72)</f>
        <v>Negative</v>
      </c>
      <c r="AL72" s="83" t="str">
        <f>IF(preDEL!$AG72,IFERROR(0/0,""),preDEL!AL72)</f>
        <v/>
      </c>
      <c r="AM72" s="83" t="str">
        <f>IF(preDEL!$AG72,IFERROR(0/0,""),preDEL!AM72)</f>
        <v>SpROSA573919</v>
      </c>
      <c r="AN72" s="83" t="str">
        <f>IF(preDEL!$AG72,IFERROR(0/0,""),preDEL!AN72)</f>
        <v>ROSA225750</v>
      </c>
      <c r="AO72" s="83" t="str">
        <f>IF(preDEL!$AG72,IFERROR(0/0,""),preDEL!AO72)</f>
        <v/>
      </c>
      <c r="AP72" s="83" t="str">
        <f>IF(preDEL!$AG72,IFERROR(0/0,""),preDEL!AP72)</f>
        <v/>
      </c>
      <c r="AQ72" s="83" t="str">
        <f>IF(preDEL!$AG72,IFERROR(0/0,""),preDEL!AQ72)</f>
        <v/>
      </c>
      <c r="AR72" s="83" t="str">
        <f>IF(preDEL!$AG72,IFERROR(0/0,""),preDEL!AR72)</f>
        <v/>
      </c>
      <c r="AS72" s="147"/>
    </row>
    <row r="73">
      <c r="A73" s="82" t="str">
        <f>IF(preDEL!$AG73,IFERROR(0/0,""),preDEL!A73)</f>
        <v>PA9638</v>
      </c>
      <c r="B73" s="172">
        <f>IF(preDEL!$AG73,IFERROR(0/0,""),preDEL!B73)</f>
        <v>44475</v>
      </c>
      <c r="C73" s="173">
        <f>IF(preDEL!$AG73,IFERROR(0/0,""),preDEL!C73)</f>
        <v>0.2732638889</v>
      </c>
      <c r="D73" s="82" t="str">
        <f>IF(preDEL!$AG73,IFERROR(0/0,""),preDEL!D73)</f>
        <v/>
      </c>
      <c r="E73" s="82" t="str">
        <f>IF(preDEL!$AG73,IFERROR(0/0,""),preDEL!E73)</f>
        <v/>
      </c>
      <c r="F73" s="83" t="str">
        <f>IF(preDEL!$AG73,IFERROR(0/0,""),preDEL!F73)</f>
        <v/>
      </c>
      <c r="G73" s="83" t="str">
        <f>IF(preDEL!$AG73,IFERROR(0/0,""),preDEL!G73)</f>
        <v/>
      </c>
      <c r="H73" s="83" t="str">
        <f>IF(preDEL!$AG73,IFERROR(0/0,""),preDEL!H73)</f>
        <v/>
      </c>
      <c r="I73" s="82" t="str">
        <f>IF(preDEL!$AG73,IFERROR(0/0,""),preDEL!I73)</f>
        <v/>
      </c>
      <c r="J73" s="82" t="str">
        <f>IF(preDEL!$AG73,IFERROR(0/0,""),preDEL!J73)</f>
        <v/>
      </c>
      <c r="K73" s="82" t="str">
        <f>IF(preDEL!$AG73,IFERROR(0/0,""),preDEL!K73)</f>
        <v>Null</v>
      </c>
      <c r="L73" s="172">
        <f>IF(preDEL!$AG73,IFERROR(0/0,""),preDEL!L73)</f>
        <v>44868</v>
      </c>
      <c r="M73" s="173">
        <f>IF(preDEL!$AG73,IFERROR(0/0,""),preDEL!M73)</f>
        <v>0.5355208333</v>
      </c>
      <c r="N73" s="83" t="str">
        <f>IF(preDEL!$AG73,IFERROR(0/0,""),preDEL!N73)</f>
        <v/>
      </c>
      <c r="O73" s="83" t="str">
        <f>IF(preDEL!$AG73,IFERROR(0/0,""),preDEL!O73)</f>
        <v/>
      </c>
      <c r="P73" s="128" t="b">
        <f>IF(preDEL!$AG73,IFERROR(0/0,""),preDEL!P73)</f>
        <v>0</v>
      </c>
      <c r="Q73" s="128" t="str">
        <f>IF(preDEL!$AG73,IFERROR(0/0,""),preDEL!Q73)</f>
        <v>Collected</v>
      </c>
      <c r="R73" s="116" t="b">
        <f>IF(preDEL!$AG73,IFERROR(0/0,""),preDEL!R73)</f>
        <v>1</v>
      </c>
      <c r="S73" s="116">
        <f>IF(preDEL!$AG73,IFERROR(0/0,""),preDEL!S73)</f>
        <v>1</v>
      </c>
      <c r="T73" s="128">
        <f>IF(preDEL!$AG73,IFERROR(0/0,""),preDEL!T73)</f>
        <v>0</v>
      </c>
      <c r="U73" s="83" t="str">
        <f>IF(preDEL!$AG73,IFERROR(0/0,""),preDEL!U73)</f>
        <v/>
      </c>
      <c r="V73" s="82" t="str">
        <f>IF(preDEL!$AG73,IFERROR(0/0,""),preDEL!V73)</f>
        <v/>
      </c>
      <c r="W73" s="83" t="str">
        <f>IF(preDEL!$AG73,IFERROR(0/0,""),preDEL!W73)</f>
        <v/>
      </c>
      <c r="X73" s="116" t="b">
        <f>IF(preDEL!$AG73,IFERROR(0/0,""),preDEL!X73)</f>
        <v>0</v>
      </c>
      <c r="Y73" s="128" t="b">
        <f>IF(preDEL!$AG73,IFERROR(0/0,""),preDEL!Y73)</f>
        <v>0</v>
      </c>
      <c r="Z73" s="82" t="str">
        <f>IF(preDEL!$AG73,IFERROR(0/0,""),preDEL!Z73)</f>
        <v/>
      </c>
      <c r="AA73" s="128" t="b">
        <f>IF(preDEL!$AG73,IFERROR(0/0,""),preDEL!AA73)</f>
        <v>0</v>
      </c>
      <c r="AB73" s="128" t="b">
        <f>IF(preDEL!$AG73,IFERROR(0/0,""),preDEL!AB73)</f>
        <v>0</v>
      </c>
      <c r="AC73" s="174">
        <f>IF(preDEL!$AG73,IFERROR(0/0,""),preDEL!AC73)</f>
        <v>763</v>
      </c>
      <c r="AD73" s="116" t="b">
        <f>IF(preDEL!$AG73,IFERROR(0/0,""),preDEL!AD73)</f>
        <v>1</v>
      </c>
      <c r="AE73" s="175" t="str">
        <f>IF(preDEL!$AG73,IFERROR(0/0,""),preDEL!AE73)</f>
        <v/>
      </c>
      <c r="AF73" s="128" t="b">
        <f>IF(preDEL!$AG73,IFERROR(0/0,""),preDEL!AF73)</f>
        <v>0</v>
      </c>
      <c r="AG73" s="128" t="b">
        <f>IF(preDEL!$AG73,IFERROR(0/0,""),preDEL!AG73)</f>
        <v>0</v>
      </c>
      <c r="AH73" s="116" t="str">
        <f>IF(preDEL!$AG73,IFERROR(0/0,""),preDEL!AH73)</f>
        <v/>
      </c>
      <c r="AI73" s="82" t="str">
        <f>IF(preDEL!$AG73,IFERROR(0/0,""),preDEL!AI73)</f>
        <v/>
      </c>
      <c r="AJ73" s="83">
        <f>IF(preDEL!$AG73,IFERROR(0/0,""),preDEL!AJ73)</f>
        <v>2.2</v>
      </c>
      <c r="AK73" s="82" t="str">
        <f>IF(preDEL!$AG73,IFERROR(0/0,""),preDEL!AK73)</f>
        <v>Negative</v>
      </c>
      <c r="AL73" s="83" t="str">
        <f>IF(preDEL!$AG73,IFERROR(0/0,""),preDEL!AL73)</f>
        <v/>
      </c>
      <c r="AM73" s="83" t="str">
        <f>IF(preDEL!$AG73,IFERROR(0/0,""),preDEL!AM73)</f>
        <v>SpROSA573919</v>
      </c>
      <c r="AN73" s="83" t="str">
        <f>IF(preDEL!$AG73,IFERROR(0/0,""),preDEL!AN73)</f>
        <v>ROSA991954</v>
      </c>
      <c r="AO73" s="83" t="str">
        <f>IF(preDEL!$AG73,IFERROR(0/0,""),preDEL!AO73)</f>
        <v/>
      </c>
      <c r="AP73" s="83" t="str">
        <f>IF(preDEL!$AG73,IFERROR(0/0,""),preDEL!AP73)</f>
        <v/>
      </c>
      <c r="AQ73" s="83" t="str">
        <f>IF(preDEL!$AG73,IFERROR(0/0,""),preDEL!AQ73)</f>
        <v/>
      </c>
      <c r="AR73" s="83" t="str">
        <f>IF(preDEL!$AG73,IFERROR(0/0,""),preDEL!AR73)</f>
        <v/>
      </c>
      <c r="AS73" s="147"/>
    </row>
    <row r="74">
      <c r="A74" s="82" t="str">
        <f>IF(preDEL!$AG74,IFERROR(0/0,""),preDEL!A74)</f>
        <v>PA9505</v>
      </c>
      <c r="B74" s="172">
        <f>IF(preDEL!$AG74,IFERROR(0/0,""),preDEL!B74)</f>
        <v>44475</v>
      </c>
      <c r="C74" s="173">
        <f>IF(preDEL!$AG74,IFERROR(0/0,""),preDEL!C74)</f>
        <v>0.2740509259</v>
      </c>
      <c r="D74" s="82" t="str">
        <f>IF(preDEL!$AG74,IFERROR(0/0,""),preDEL!D74)</f>
        <v/>
      </c>
      <c r="E74" s="82" t="str">
        <f>IF(preDEL!$AG74,IFERROR(0/0,""),preDEL!E74)</f>
        <v/>
      </c>
      <c r="F74" s="83" t="str">
        <f>IF(preDEL!$AG74,IFERROR(0/0,""),preDEL!F74)</f>
        <v/>
      </c>
      <c r="G74" s="83" t="str">
        <f>IF(preDEL!$AG74,IFERROR(0/0,""),preDEL!G74)</f>
        <v/>
      </c>
      <c r="H74" s="83" t="str">
        <f>IF(preDEL!$AG74,IFERROR(0/0,""),preDEL!H74)</f>
        <v/>
      </c>
      <c r="I74" s="82" t="str">
        <f>IF(preDEL!$AG74,IFERROR(0/0,""),preDEL!I74)</f>
        <v/>
      </c>
      <c r="J74" s="82" t="str">
        <f>IF(preDEL!$AG74,IFERROR(0/0,""),preDEL!J74)</f>
        <v/>
      </c>
      <c r="K74" s="82" t="str">
        <f>IF(preDEL!$AG74,IFERROR(0/0,""),preDEL!K74)</f>
        <v>Null</v>
      </c>
      <c r="L74" s="172">
        <f>IF(preDEL!$AG74,IFERROR(0/0,""),preDEL!L74)</f>
        <v>44868</v>
      </c>
      <c r="M74" s="173">
        <f>IF(preDEL!$AG74,IFERROR(0/0,""),preDEL!M74)</f>
        <v>0.5355208333</v>
      </c>
      <c r="N74" s="83" t="str">
        <f>IF(preDEL!$AG74,IFERROR(0/0,""),preDEL!N74)</f>
        <v/>
      </c>
      <c r="O74" s="83" t="str">
        <f>IF(preDEL!$AG74,IFERROR(0/0,""),preDEL!O74)</f>
        <v/>
      </c>
      <c r="P74" s="128" t="b">
        <f>IF(preDEL!$AG74,IFERROR(0/0,""),preDEL!P74)</f>
        <v>0</v>
      </c>
      <c r="Q74" s="128" t="str">
        <f>IF(preDEL!$AG74,IFERROR(0/0,""),preDEL!Q74)</f>
        <v>Collected</v>
      </c>
      <c r="R74" s="116" t="b">
        <f>IF(preDEL!$AG74,IFERROR(0/0,""),preDEL!R74)</f>
        <v>1</v>
      </c>
      <c r="S74" s="116">
        <f>IF(preDEL!$AG74,IFERROR(0/0,""),preDEL!S74)</f>
        <v>1</v>
      </c>
      <c r="T74" s="128">
        <f>IF(preDEL!$AG74,IFERROR(0/0,""),preDEL!T74)</f>
        <v>0</v>
      </c>
      <c r="U74" s="83" t="str">
        <f>IF(preDEL!$AG74,IFERROR(0/0,""),preDEL!U74)</f>
        <v/>
      </c>
      <c r="V74" s="82" t="str">
        <f>IF(preDEL!$AG74,IFERROR(0/0,""),preDEL!V74)</f>
        <v/>
      </c>
      <c r="W74" s="83" t="str">
        <f>IF(preDEL!$AG74,IFERROR(0/0,""),preDEL!W74)</f>
        <v/>
      </c>
      <c r="X74" s="116" t="b">
        <f>IF(preDEL!$AG74,IFERROR(0/0,""),preDEL!X74)</f>
        <v>0</v>
      </c>
      <c r="Y74" s="128" t="b">
        <f>IF(preDEL!$AG74,IFERROR(0/0,""),preDEL!Y74)</f>
        <v>0</v>
      </c>
      <c r="Z74" s="82" t="str">
        <f>IF(preDEL!$AG74,IFERROR(0/0,""),preDEL!Z74)</f>
        <v/>
      </c>
      <c r="AA74" s="128" t="b">
        <f>IF(preDEL!$AG74,IFERROR(0/0,""),preDEL!AA74)</f>
        <v>0</v>
      </c>
      <c r="AB74" s="128" t="b">
        <f>IF(preDEL!$AG74,IFERROR(0/0,""),preDEL!AB74)</f>
        <v>0</v>
      </c>
      <c r="AC74" s="174">
        <f>IF(preDEL!$AG74,IFERROR(0/0,""),preDEL!AC74)</f>
        <v>762</v>
      </c>
      <c r="AD74" s="116" t="b">
        <f>IF(preDEL!$AG74,IFERROR(0/0,""),preDEL!AD74)</f>
        <v>1</v>
      </c>
      <c r="AE74" s="175" t="str">
        <f>IF(preDEL!$AG74,IFERROR(0/0,""),preDEL!AE74)</f>
        <v/>
      </c>
      <c r="AF74" s="128" t="b">
        <f>IF(preDEL!$AG74,IFERROR(0/0,""),preDEL!AF74)</f>
        <v>0</v>
      </c>
      <c r="AG74" s="128" t="b">
        <f>IF(preDEL!$AG74,IFERROR(0/0,""),preDEL!AG74)</f>
        <v>0</v>
      </c>
      <c r="AH74" s="116" t="str">
        <f>IF(preDEL!$AG74,IFERROR(0/0,""),preDEL!AH74)</f>
        <v/>
      </c>
      <c r="AI74" s="82" t="str">
        <f>IF(preDEL!$AG74,IFERROR(0/0,""),preDEL!AI74)</f>
        <v/>
      </c>
      <c r="AJ74" s="83">
        <f>IF(preDEL!$AG74,IFERROR(0/0,""),preDEL!AJ74)</f>
        <v>2.2</v>
      </c>
      <c r="AK74" s="82" t="str">
        <f>IF(preDEL!$AG74,IFERROR(0/0,""),preDEL!AK74)</f>
        <v>Negative</v>
      </c>
      <c r="AL74" s="83" t="str">
        <f>IF(preDEL!$AG74,IFERROR(0/0,""),preDEL!AL74)</f>
        <v/>
      </c>
      <c r="AM74" s="83" t="str">
        <f>IF(preDEL!$AG74,IFERROR(0/0,""),preDEL!AM74)</f>
        <v>SpROSA573919</v>
      </c>
      <c r="AN74" s="83" t="str">
        <f>IF(preDEL!$AG74,IFERROR(0/0,""),preDEL!AN74)</f>
        <v>ROSA964284</v>
      </c>
      <c r="AO74" s="83" t="str">
        <f>IF(preDEL!$AG74,IFERROR(0/0,""),preDEL!AO74)</f>
        <v/>
      </c>
      <c r="AP74" s="83" t="str">
        <f>IF(preDEL!$AG74,IFERROR(0/0,""),preDEL!AP74)</f>
        <v/>
      </c>
      <c r="AQ74" s="83" t="str">
        <f>IF(preDEL!$AG74,IFERROR(0/0,""),preDEL!AQ74)</f>
        <v/>
      </c>
      <c r="AR74" s="83" t="str">
        <f>IF(preDEL!$AG74,IFERROR(0/0,""),preDEL!AR74)</f>
        <v/>
      </c>
      <c r="AS74" s="147"/>
    </row>
    <row r="75">
      <c r="A75" s="82" t="str">
        <f>IF(preDEL!$AG75,IFERROR(0/0,""),preDEL!A75)</f>
        <v>PA9422</v>
      </c>
      <c r="B75" s="172">
        <f>IF(preDEL!$AG75,IFERROR(0/0,""),preDEL!B75)</f>
        <v>44475</v>
      </c>
      <c r="C75" s="173">
        <f>IF(preDEL!$AG75,IFERROR(0/0,""),preDEL!C75)</f>
        <v>0.2751273148</v>
      </c>
      <c r="D75" s="82" t="str">
        <f>IF(preDEL!$AG75,IFERROR(0/0,""),preDEL!D75)</f>
        <v/>
      </c>
      <c r="E75" s="82" t="str">
        <f>IF(preDEL!$AG75,IFERROR(0/0,""),preDEL!E75)</f>
        <v/>
      </c>
      <c r="F75" s="83" t="str">
        <f>IF(preDEL!$AG75,IFERROR(0/0,""),preDEL!F75)</f>
        <v/>
      </c>
      <c r="G75" s="83" t="str">
        <f>IF(preDEL!$AG75,IFERROR(0/0,""),preDEL!G75)</f>
        <v/>
      </c>
      <c r="H75" s="83" t="str">
        <f>IF(preDEL!$AG75,IFERROR(0/0,""),preDEL!H75)</f>
        <v/>
      </c>
      <c r="I75" s="82" t="str">
        <f>IF(preDEL!$AG75,IFERROR(0/0,""),preDEL!I75)</f>
        <v/>
      </c>
      <c r="J75" s="82" t="str">
        <f>IF(preDEL!$AG75,IFERROR(0/0,""),preDEL!J75)</f>
        <v/>
      </c>
      <c r="K75" s="82" t="str">
        <f>IF(preDEL!$AG75,IFERROR(0/0,""),preDEL!K75)</f>
        <v>Null</v>
      </c>
      <c r="L75" s="172">
        <f>IF(preDEL!$AG75,IFERROR(0/0,""),preDEL!L75)</f>
        <v>44868</v>
      </c>
      <c r="M75" s="173">
        <f>IF(preDEL!$AG75,IFERROR(0/0,""),preDEL!M75)</f>
        <v>0.5355208333</v>
      </c>
      <c r="N75" s="83" t="str">
        <f>IF(preDEL!$AG75,IFERROR(0/0,""),preDEL!N75)</f>
        <v/>
      </c>
      <c r="O75" s="83" t="str">
        <f>IF(preDEL!$AG75,IFERROR(0/0,""),preDEL!O75)</f>
        <v/>
      </c>
      <c r="P75" s="128" t="b">
        <f>IF(preDEL!$AG75,IFERROR(0/0,""),preDEL!P75)</f>
        <v>0</v>
      </c>
      <c r="Q75" s="128" t="str">
        <f>IF(preDEL!$AG75,IFERROR(0/0,""),preDEL!Q75)</f>
        <v>Collected</v>
      </c>
      <c r="R75" s="116" t="b">
        <f>IF(preDEL!$AG75,IFERROR(0/0,""),preDEL!R75)</f>
        <v>1</v>
      </c>
      <c r="S75" s="116">
        <f>IF(preDEL!$AG75,IFERROR(0/0,""),preDEL!S75)</f>
        <v>1</v>
      </c>
      <c r="T75" s="128">
        <f>IF(preDEL!$AG75,IFERROR(0/0,""),preDEL!T75)</f>
        <v>0</v>
      </c>
      <c r="U75" s="83" t="str">
        <f>IF(preDEL!$AG75,IFERROR(0/0,""),preDEL!U75)</f>
        <v/>
      </c>
      <c r="V75" s="82" t="str">
        <f>IF(preDEL!$AG75,IFERROR(0/0,""),preDEL!V75)</f>
        <v/>
      </c>
      <c r="W75" s="83" t="str">
        <f>IF(preDEL!$AG75,IFERROR(0/0,""),preDEL!W75)</f>
        <v/>
      </c>
      <c r="X75" s="116" t="b">
        <f>IF(preDEL!$AG75,IFERROR(0/0,""),preDEL!X75)</f>
        <v>0</v>
      </c>
      <c r="Y75" s="128" t="b">
        <f>IF(preDEL!$AG75,IFERROR(0/0,""),preDEL!Y75)</f>
        <v>0</v>
      </c>
      <c r="Z75" s="82" t="str">
        <f>IF(preDEL!$AG75,IFERROR(0/0,""),preDEL!Z75)</f>
        <v/>
      </c>
      <c r="AA75" s="128" t="b">
        <f>IF(preDEL!$AG75,IFERROR(0/0,""),preDEL!AA75)</f>
        <v>0</v>
      </c>
      <c r="AB75" s="128" t="b">
        <f>IF(preDEL!$AG75,IFERROR(0/0,""),preDEL!AB75)</f>
        <v>0</v>
      </c>
      <c r="AC75" s="174">
        <f>IF(preDEL!$AG75,IFERROR(0/0,""),preDEL!AC75)</f>
        <v>761</v>
      </c>
      <c r="AD75" s="116" t="b">
        <f>IF(preDEL!$AG75,IFERROR(0/0,""),preDEL!AD75)</f>
        <v>1</v>
      </c>
      <c r="AE75" s="175" t="str">
        <f>IF(preDEL!$AG75,IFERROR(0/0,""),preDEL!AE75)</f>
        <v/>
      </c>
      <c r="AF75" s="128" t="b">
        <f>IF(preDEL!$AG75,IFERROR(0/0,""),preDEL!AF75)</f>
        <v>0</v>
      </c>
      <c r="AG75" s="128" t="b">
        <f>IF(preDEL!$AG75,IFERROR(0/0,""),preDEL!AG75)</f>
        <v>0</v>
      </c>
      <c r="AH75" s="116" t="str">
        <f>IF(preDEL!$AG75,IFERROR(0/0,""),preDEL!AH75)</f>
        <v/>
      </c>
      <c r="AI75" s="82" t="str">
        <f>IF(preDEL!$AG75,IFERROR(0/0,""),preDEL!AI75)</f>
        <v/>
      </c>
      <c r="AJ75" s="83">
        <f>IF(preDEL!$AG75,IFERROR(0/0,""),preDEL!AJ75)</f>
        <v>2.2</v>
      </c>
      <c r="AK75" s="82" t="str">
        <f>IF(preDEL!$AG75,IFERROR(0/0,""),preDEL!AK75)</f>
        <v>Negative</v>
      </c>
      <c r="AL75" s="83" t="str">
        <f>IF(preDEL!$AG75,IFERROR(0/0,""),preDEL!AL75)</f>
        <v/>
      </c>
      <c r="AM75" s="83" t="str">
        <f>IF(preDEL!$AG75,IFERROR(0/0,""),preDEL!AM75)</f>
        <v>SpROSA573919</v>
      </c>
      <c r="AN75" s="83" t="str">
        <f>IF(preDEL!$AG75,IFERROR(0/0,""),preDEL!AN75)</f>
        <v>ROSA916503</v>
      </c>
      <c r="AO75" s="83" t="str">
        <f>IF(preDEL!$AG75,IFERROR(0/0,""),preDEL!AO75)</f>
        <v/>
      </c>
      <c r="AP75" s="83" t="str">
        <f>IF(preDEL!$AG75,IFERROR(0/0,""),preDEL!AP75)</f>
        <v/>
      </c>
      <c r="AQ75" s="83" t="str">
        <f>IF(preDEL!$AG75,IFERROR(0/0,""),preDEL!AQ75)</f>
        <v/>
      </c>
      <c r="AR75" s="83" t="str">
        <f>IF(preDEL!$AG75,IFERROR(0/0,""),preDEL!AR75)</f>
        <v/>
      </c>
      <c r="AS75" s="147"/>
    </row>
    <row r="76">
      <c r="A76" s="82" t="str">
        <f>IF(preDEL!$AG76,IFERROR(0/0,""),preDEL!A76)</f>
        <v>PA9476</v>
      </c>
      <c r="B76" s="172">
        <f>IF(preDEL!$AG76,IFERROR(0/0,""),preDEL!B76)</f>
        <v>44475</v>
      </c>
      <c r="C76" s="173">
        <f>IF(preDEL!$AG76,IFERROR(0/0,""),preDEL!C76)</f>
        <v>0.2760763889</v>
      </c>
      <c r="D76" s="82" t="str">
        <f>IF(preDEL!$AG76,IFERROR(0/0,""),preDEL!D76)</f>
        <v/>
      </c>
      <c r="E76" s="82" t="str">
        <f>IF(preDEL!$AG76,IFERROR(0/0,""),preDEL!E76)</f>
        <v/>
      </c>
      <c r="F76" s="83" t="str">
        <f>IF(preDEL!$AG76,IFERROR(0/0,""),preDEL!F76)</f>
        <v/>
      </c>
      <c r="G76" s="83" t="str">
        <f>IF(preDEL!$AG76,IFERROR(0/0,""),preDEL!G76)</f>
        <v/>
      </c>
      <c r="H76" s="83" t="str">
        <f>IF(preDEL!$AG76,IFERROR(0/0,""),preDEL!H76)</f>
        <v/>
      </c>
      <c r="I76" s="82" t="str">
        <f>IF(preDEL!$AG76,IFERROR(0/0,""),preDEL!I76)</f>
        <v/>
      </c>
      <c r="J76" s="82" t="str">
        <f>IF(preDEL!$AG76,IFERROR(0/0,""),preDEL!J76)</f>
        <v/>
      </c>
      <c r="K76" s="82" t="str">
        <f>IF(preDEL!$AG76,IFERROR(0/0,""),preDEL!K76)</f>
        <v>Null</v>
      </c>
      <c r="L76" s="172">
        <f>IF(preDEL!$AG76,IFERROR(0/0,""),preDEL!L76)</f>
        <v>44868</v>
      </c>
      <c r="M76" s="173">
        <f>IF(preDEL!$AG76,IFERROR(0/0,""),preDEL!M76)</f>
        <v>0.5355208333</v>
      </c>
      <c r="N76" s="83" t="str">
        <f>IF(preDEL!$AG76,IFERROR(0/0,""),preDEL!N76)</f>
        <v/>
      </c>
      <c r="O76" s="83" t="str">
        <f>IF(preDEL!$AG76,IFERROR(0/0,""),preDEL!O76)</f>
        <v/>
      </c>
      <c r="P76" s="128" t="b">
        <f>IF(preDEL!$AG76,IFERROR(0/0,""),preDEL!P76)</f>
        <v>0</v>
      </c>
      <c r="Q76" s="128" t="str">
        <f>IF(preDEL!$AG76,IFERROR(0/0,""),preDEL!Q76)</f>
        <v>Collected</v>
      </c>
      <c r="R76" s="116" t="b">
        <f>IF(preDEL!$AG76,IFERROR(0/0,""),preDEL!R76)</f>
        <v>1</v>
      </c>
      <c r="S76" s="116">
        <f>IF(preDEL!$AG76,IFERROR(0/0,""),preDEL!S76)</f>
        <v>1</v>
      </c>
      <c r="T76" s="128">
        <f>IF(preDEL!$AG76,IFERROR(0/0,""),preDEL!T76)</f>
        <v>0</v>
      </c>
      <c r="U76" s="83" t="str">
        <f>IF(preDEL!$AG76,IFERROR(0/0,""),preDEL!U76)</f>
        <v/>
      </c>
      <c r="V76" s="82" t="str">
        <f>IF(preDEL!$AG76,IFERROR(0/0,""),preDEL!V76)</f>
        <v/>
      </c>
      <c r="W76" s="83" t="str">
        <f>IF(preDEL!$AG76,IFERROR(0/0,""),preDEL!W76)</f>
        <v/>
      </c>
      <c r="X76" s="116" t="b">
        <f>IF(preDEL!$AG76,IFERROR(0/0,""),preDEL!X76)</f>
        <v>0</v>
      </c>
      <c r="Y76" s="128" t="b">
        <f>IF(preDEL!$AG76,IFERROR(0/0,""),preDEL!Y76)</f>
        <v>0</v>
      </c>
      <c r="Z76" s="82" t="str">
        <f>IF(preDEL!$AG76,IFERROR(0/0,""),preDEL!Z76)</f>
        <v/>
      </c>
      <c r="AA76" s="128" t="b">
        <f>IF(preDEL!$AG76,IFERROR(0/0,""),preDEL!AA76)</f>
        <v>0</v>
      </c>
      <c r="AB76" s="128" t="b">
        <f>IF(preDEL!$AG76,IFERROR(0/0,""),preDEL!AB76)</f>
        <v>0</v>
      </c>
      <c r="AC76" s="174">
        <f>IF(preDEL!$AG76,IFERROR(0/0,""),preDEL!AC76)</f>
        <v>760</v>
      </c>
      <c r="AD76" s="116" t="b">
        <f>IF(preDEL!$AG76,IFERROR(0/0,""),preDEL!AD76)</f>
        <v>1</v>
      </c>
      <c r="AE76" s="175" t="str">
        <f>IF(preDEL!$AG76,IFERROR(0/0,""),preDEL!AE76)</f>
        <v/>
      </c>
      <c r="AF76" s="128" t="b">
        <f>IF(preDEL!$AG76,IFERROR(0/0,""),preDEL!AF76)</f>
        <v>0</v>
      </c>
      <c r="AG76" s="128" t="b">
        <f>IF(preDEL!$AG76,IFERROR(0/0,""),preDEL!AG76)</f>
        <v>0</v>
      </c>
      <c r="AH76" s="116" t="str">
        <f>IF(preDEL!$AG76,IFERROR(0/0,""),preDEL!AH76)</f>
        <v/>
      </c>
      <c r="AI76" s="82" t="str">
        <f>IF(preDEL!$AG76,IFERROR(0/0,""),preDEL!AI76)</f>
        <v/>
      </c>
      <c r="AJ76" s="83">
        <f>IF(preDEL!$AG76,IFERROR(0/0,""),preDEL!AJ76)</f>
        <v>2.2</v>
      </c>
      <c r="AK76" s="82" t="str">
        <f>IF(preDEL!$AG76,IFERROR(0/0,""),preDEL!AK76)</f>
        <v>Negative</v>
      </c>
      <c r="AL76" s="83" t="str">
        <f>IF(preDEL!$AG76,IFERROR(0/0,""),preDEL!AL76)</f>
        <v/>
      </c>
      <c r="AM76" s="83" t="str">
        <f>IF(preDEL!$AG76,IFERROR(0/0,""),preDEL!AM76)</f>
        <v>SpROSA573919</v>
      </c>
      <c r="AN76" s="83" t="str">
        <f>IF(preDEL!$AG76,IFERROR(0/0,""),preDEL!AN76)</f>
        <v>ROSA584121</v>
      </c>
      <c r="AO76" s="83" t="str">
        <f>IF(preDEL!$AG76,IFERROR(0/0,""),preDEL!AO76)</f>
        <v/>
      </c>
      <c r="AP76" s="83" t="str">
        <f>IF(preDEL!$AG76,IFERROR(0/0,""),preDEL!AP76)</f>
        <v/>
      </c>
      <c r="AQ76" s="83" t="str">
        <f>IF(preDEL!$AG76,IFERROR(0/0,""),preDEL!AQ76)</f>
        <v/>
      </c>
      <c r="AR76" s="83" t="str">
        <f>IF(preDEL!$AG76,IFERROR(0/0,""),preDEL!AR76)</f>
        <v/>
      </c>
      <c r="AS76" s="147"/>
    </row>
    <row r="77">
      <c r="A77" s="82" t="str">
        <f>IF(preDEL!$AG77,IFERROR(0/0,""),preDEL!A77)</f>
        <v>PA9421</v>
      </c>
      <c r="B77" s="172">
        <f>IF(preDEL!$AG77,IFERROR(0/0,""),preDEL!B77)</f>
        <v>44475</v>
      </c>
      <c r="C77" s="173">
        <f>IF(preDEL!$AG77,IFERROR(0/0,""),preDEL!C77)</f>
        <v>0.2860763889</v>
      </c>
      <c r="D77" s="82" t="str">
        <f>IF(preDEL!$AG77,IFERROR(0/0,""),preDEL!D77)</f>
        <v/>
      </c>
      <c r="E77" s="82" t="str">
        <f>IF(preDEL!$AG77,IFERROR(0/0,""),preDEL!E77)</f>
        <v/>
      </c>
      <c r="F77" s="83" t="str">
        <f>IF(preDEL!$AG77,IFERROR(0/0,""),preDEL!F77)</f>
        <v/>
      </c>
      <c r="G77" s="83" t="str">
        <f>IF(preDEL!$AG77,IFERROR(0/0,""),preDEL!G77)</f>
        <v/>
      </c>
      <c r="H77" s="83" t="str">
        <f>IF(preDEL!$AG77,IFERROR(0/0,""),preDEL!H77)</f>
        <v/>
      </c>
      <c r="I77" s="82" t="str">
        <f>IF(preDEL!$AG77,IFERROR(0/0,""),preDEL!I77)</f>
        <v/>
      </c>
      <c r="J77" s="82" t="str">
        <f>IF(preDEL!$AG77,IFERROR(0/0,""),preDEL!J77)</f>
        <v/>
      </c>
      <c r="K77" s="82" t="str">
        <f>IF(preDEL!$AG77,IFERROR(0/0,""),preDEL!K77)</f>
        <v>Null</v>
      </c>
      <c r="L77" s="172" t="str">
        <f>IF(preDEL!$AG77,IFERROR(0/0,""),preDEL!L77)</f>
        <v/>
      </c>
      <c r="M77" s="173" t="str">
        <f>IF(preDEL!$AG77,IFERROR(0/0,""),preDEL!M77)</f>
        <v/>
      </c>
      <c r="N77" s="83" t="str">
        <f>IF(preDEL!$AG77,IFERROR(0/0,""),preDEL!N77)</f>
        <v/>
      </c>
      <c r="O77" s="83" t="str">
        <f>IF(preDEL!$AG77,IFERROR(0/0,""),preDEL!O77)</f>
        <v/>
      </c>
      <c r="P77" s="128" t="b">
        <f>IF(preDEL!$AG77,IFERROR(0/0,""),preDEL!P77)</f>
        <v>0</v>
      </c>
      <c r="Q77" s="128" t="str">
        <f>IF(preDEL!$AG77,IFERROR(0/0,""),preDEL!Q77)</f>
        <v>Collected</v>
      </c>
      <c r="R77" s="116" t="b">
        <f>IF(preDEL!$AG77,IFERROR(0/0,""),preDEL!R77)</f>
        <v>1</v>
      </c>
      <c r="S77" s="116">
        <f>IF(preDEL!$AG77,IFERROR(0/0,""),preDEL!S77)</f>
        <v>1</v>
      </c>
      <c r="T77" s="128" t="str">
        <f>IF(preDEL!$AG77,IFERROR(0/0,""),preDEL!T77)</f>
        <v/>
      </c>
      <c r="U77" s="83" t="str">
        <f>IF(preDEL!$AG77,IFERROR(0/0,""),preDEL!U77)</f>
        <v/>
      </c>
      <c r="V77" s="82" t="str">
        <f>IF(preDEL!$AG77,IFERROR(0/0,""),preDEL!V77)</f>
        <v/>
      </c>
      <c r="W77" s="83" t="str">
        <f>IF(preDEL!$AG77,IFERROR(0/0,""),preDEL!W77)</f>
        <v/>
      </c>
      <c r="X77" s="116" t="b">
        <f>IF(preDEL!$AG77,IFERROR(0/0,""),preDEL!X77)</f>
        <v>0</v>
      </c>
      <c r="Y77" s="128" t="b">
        <f>IF(preDEL!$AG77,IFERROR(0/0,""),preDEL!Y77)</f>
        <v>0</v>
      </c>
      <c r="Z77" s="82" t="str">
        <f>IF(preDEL!$AG77,IFERROR(0/0,""),preDEL!Z77)</f>
        <v/>
      </c>
      <c r="AA77" s="128" t="b">
        <f>IF(preDEL!$AG77,IFERROR(0/0,""),preDEL!AA77)</f>
        <v>0</v>
      </c>
      <c r="AB77" s="128" t="b">
        <f>IF(preDEL!$AG77,IFERROR(0/0,""),preDEL!AB77)</f>
        <v>0</v>
      </c>
      <c r="AC77" s="174">
        <f>IF(preDEL!$AG77,IFERROR(0/0,""),preDEL!AC77)</f>
        <v>414</v>
      </c>
      <c r="AD77" s="116" t="b">
        <f>IF(preDEL!$AG77,IFERROR(0/0,""),preDEL!AD77)</f>
        <v>0</v>
      </c>
      <c r="AE77" s="175" t="str">
        <f>IF(preDEL!$AG77,IFERROR(0/0,""),preDEL!AE77)</f>
        <v/>
      </c>
      <c r="AF77" s="128" t="b">
        <f>IF(preDEL!$AG77,IFERROR(0/0,""),preDEL!AF77)</f>
        <v>0</v>
      </c>
      <c r="AG77" s="128" t="b">
        <f>IF(preDEL!$AG77,IFERROR(0/0,""),preDEL!AG77)</f>
        <v>0</v>
      </c>
      <c r="AH77" s="116" t="str">
        <f>IF(preDEL!$AG77,IFERROR(0/0,""),preDEL!AH77)</f>
        <v/>
      </c>
      <c r="AI77" s="82" t="str">
        <f>IF(preDEL!$AG77,IFERROR(0/0,""),preDEL!AI77)</f>
        <v/>
      </c>
      <c r="AJ77" s="83">
        <f>IF(preDEL!$AG77,IFERROR(0/0,""),preDEL!AJ77)</f>
        <v>2.2</v>
      </c>
      <c r="AK77" s="82" t="str">
        <f>IF(preDEL!$AG77,IFERROR(0/0,""),preDEL!AK77)</f>
        <v>Negative</v>
      </c>
      <c r="AL77" s="83" t="str">
        <f>IF(preDEL!$AG77,IFERROR(0/0,""),preDEL!AL77)</f>
        <v/>
      </c>
      <c r="AM77" s="83" t="str">
        <f>IF(preDEL!$AG77,IFERROR(0/0,""),preDEL!AM77)</f>
        <v>SpROSA573919</v>
      </c>
      <c r="AN77" s="83" t="str">
        <f>IF(preDEL!$AG77,IFERROR(0/0,""),preDEL!AN77)</f>
        <v>ROSA835283</v>
      </c>
      <c r="AO77" s="83" t="str">
        <f>IF(preDEL!$AG77,IFERROR(0/0,""),preDEL!AO77)</f>
        <v/>
      </c>
      <c r="AP77" s="83" t="str">
        <f>IF(preDEL!$AG77,IFERROR(0/0,""),preDEL!AP77)</f>
        <v/>
      </c>
      <c r="AQ77" s="83" t="str">
        <f>IF(preDEL!$AG77,IFERROR(0/0,""),preDEL!AQ77)</f>
        <v/>
      </c>
      <c r="AR77" s="83" t="str">
        <f>IF(preDEL!$AG77,IFERROR(0/0,""),preDEL!AR77)</f>
        <v/>
      </c>
      <c r="AS77" s="147"/>
    </row>
    <row r="78">
      <c r="A78" s="82" t="str">
        <f>IF(preDEL!$AG78,IFERROR(0/0,""),preDEL!A78)</f>
        <v>FLE700</v>
      </c>
      <c r="B78" s="172">
        <f>IF(preDEL!$AG78,IFERROR(0/0,""),preDEL!B78)</f>
        <v>44475</v>
      </c>
      <c r="C78" s="173">
        <f>IF(preDEL!$AG78,IFERROR(0/0,""),preDEL!C78)</f>
        <v>0.2917592593</v>
      </c>
      <c r="D78" s="82" t="str">
        <f>IF(preDEL!$AG78,IFERROR(0/0,""),preDEL!D78)</f>
        <v/>
      </c>
      <c r="E78" s="82" t="str">
        <f>IF(preDEL!$AG78,IFERROR(0/0,""),preDEL!E78)</f>
        <v/>
      </c>
      <c r="F78" s="83" t="str">
        <f>IF(preDEL!$AG78,IFERROR(0/0,""),preDEL!F78)</f>
        <v/>
      </c>
      <c r="G78" s="83" t="str">
        <f>IF(preDEL!$AG78,IFERROR(0/0,""),preDEL!G78)</f>
        <v/>
      </c>
      <c r="H78" s="83" t="str">
        <f>IF(preDEL!$AG78,IFERROR(0/0,""),preDEL!H78)</f>
        <v/>
      </c>
      <c r="I78" s="82" t="str">
        <f>IF(preDEL!$AG78,IFERROR(0/0,""),preDEL!I78)</f>
        <v/>
      </c>
      <c r="J78" s="82" t="str">
        <f>IF(preDEL!$AG78,IFERROR(0/0,""),preDEL!J78)</f>
        <v/>
      </c>
      <c r="K78" s="82" t="str">
        <f>IF(preDEL!$AG78,IFERROR(0/0,""),preDEL!K78)</f>
        <v>Null</v>
      </c>
      <c r="L78" s="172" t="str">
        <f>IF(preDEL!$AG78,IFERROR(0/0,""),preDEL!L78)</f>
        <v/>
      </c>
      <c r="M78" s="173" t="str">
        <f>IF(preDEL!$AG78,IFERROR(0/0,""),preDEL!M78)</f>
        <v/>
      </c>
      <c r="N78" s="83" t="str">
        <f>IF(preDEL!$AG78,IFERROR(0/0,""),preDEL!N78)</f>
        <v/>
      </c>
      <c r="O78" s="83" t="str">
        <f>IF(preDEL!$AG78,IFERROR(0/0,""),preDEL!O78)</f>
        <v/>
      </c>
      <c r="P78" s="128" t="b">
        <f>IF(preDEL!$AG78,IFERROR(0/0,""),preDEL!P78)</f>
        <v>1</v>
      </c>
      <c r="Q78" s="128" t="str">
        <f>IF(preDEL!$AG78,IFERROR(0/0,""),preDEL!Q78)</f>
        <v>ER - REPS IN APT</v>
      </c>
      <c r="R78" s="116" t="b">
        <f>IF(preDEL!$AG78,IFERROR(0/0,""),preDEL!R78)</f>
        <v>1</v>
      </c>
      <c r="S78" s="116">
        <f>IF(preDEL!$AG78,IFERROR(0/0,""),preDEL!S78)</f>
        <v>3</v>
      </c>
      <c r="T78" s="128" t="str">
        <f>IF(preDEL!$AG78,IFERROR(0/0,""),preDEL!T78)</f>
        <v/>
      </c>
      <c r="U78" s="83" t="str">
        <f>IF(preDEL!$AG78,IFERROR(0/0,""),preDEL!U78)</f>
        <v/>
      </c>
      <c r="V78" s="82" t="str">
        <f>IF(preDEL!$AG78,IFERROR(0/0,""),preDEL!V78)</f>
        <v/>
      </c>
      <c r="W78" s="83" t="str">
        <f>IF(preDEL!$AG78,IFERROR(0/0,""),preDEL!W78)</f>
        <v/>
      </c>
      <c r="X78" s="116" t="b">
        <f>IF(preDEL!$AG78,IFERROR(0/0,""),preDEL!X78)</f>
        <v>0</v>
      </c>
      <c r="Y78" s="128" t="b">
        <f>IF(preDEL!$AG78,IFERROR(0/0,""),preDEL!Y78)</f>
        <v>0</v>
      </c>
      <c r="Z78" s="82" t="str">
        <f>IF(preDEL!$AG78,IFERROR(0/0,""),preDEL!Z78)</f>
        <v/>
      </c>
      <c r="AA78" s="128" t="b">
        <f>IF(preDEL!$AG78,IFERROR(0/0,""),preDEL!AA78)</f>
        <v>0</v>
      </c>
      <c r="AB78" s="128" t="b">
        <f>IF(preDEL!$AG78,IFERROR(0/0,""),preDEL!AB78)</f>
        <v>0</v>
      </c>
      <c r="AC78" s="174">
        <f>IF(preDEL!$AG78,IFERROR(0/0,""),preDEL!AC78)</f>
        <v>413</v>
      </c>
      <c r="AD78" s="116" t="b">
        <f>IF(preDEL!$AG78,IFERROR(0/0,""),preDEL!AD78)</f>
        <v>0</v>
      </c>
      <c r="AE78" s="175" t="str">
        <f>IF(preDEL!$AG78,IFERROR(0/0,""),preDEL!AE78)</f>
        <v/>
      </c>
      <c r="AF78" s="128" t="b">
        <f>IF(preDEL!$AG78,IFERROR(0/0,""),preDEL!AF78)</f>
        <v>0</v>
      </c>
      <c r="AG78" s="128" t="b">
        <f>IF(preDEL!$AG78,IFERROR(0/0,""),preDEL!AG78)</f>
        <v>0</v>
      </c>
      <c r="AH78" s="116" t="str">
        <f>IF(preDEL!$AG78,IFERROR(0/0,""),preDEL!AH78)</f>
        <v/>
      </c>
      <c r="AI78" s="82" t="str">
        <f>IF(preDEL!$AG78,IFERROR(0/0,""),preDEL!AI78)</f>
        <v/>
      </c>
      <c r="AJ78" s="83">
        <f>IF(preDEL!$AG78,IFERROR(0/0,""),preDEL!AJ78)</f>
        <v>2.2</v>
      </c>
      <c r="AK78" s="82" t="str">
        <f>IF(preDEL!$AG78,IFERROR(0/0,""),preDEL!AK78)</f>
        <v>Negative</v>
      </c>
      <c r="AL78" s="83" t="str">
        <f>IF(preDEL!$AG78,IFERROR(0/0,""),preDEL!AL78)</f>
        <v/>
      </c>
      <c r="AM78" s="83" t="str">
        <f>IF(preDEL!$AG78,IFERROR(0/0,""),preDEL!AM78)</f>
        <v>SpROSA145068</v>
      </c>
      <c r="AN78" s="83" t="str">
        <f>IF(preDEL!$AG78,IFERROR(0/0,""),preDEL!AN78)</f>
        <v>ROSA361260</v>
      </c>
      <c r="AO78" s="83" t="str">
        <f>IF(preDEL!$AG78,IFERROR(0/0,""),preDEL!AO78)</f>
        <v/>
      </c>
      <c r="AP78" s="83" t="str">
        <f>IF(preDEL!$AG78,IFERROR(0/0,""),preDEL!AP78)</f>
        <v/>
      </c>
      <c r="AQ78" s="83" t="str">
        <f>IF(preDEL!$AG78,IFERROR(0/0,""),preDEL!AQ78)</f>
        <v/>
      </c>
      <c r="AR78" s="83" t="str">
        <f>IF(preDEL!$AG78,IFERROR(0/0,""),preDEL!AR78)</f>
        <v/>
      </c>
      <c r="AS78" s="147"/>
    </row>
    <row r="79">
      <c r="A79" s="82" t="str">
        <f>IF(preDEL!$AG79,IFERROR(0/0,""),preDEL!A79)</f>
        <v/>
      </c>
      <c r="B79" s="172" t="str">
        <f>IF(preDEL!$AG79,IFERROR(0/0,""),preDEL!B79)</f>
        <v/>
      </c>
      <c r="C79" s="173" t="str">
        <f>IF(preDEL!$AG79,IFERROR(0/0,""),preDEL!C79)</f>
        <v/>
      </c>
      <c r="D79" s="82" t="str">
        <f>IF(preDEL!$AG79,IFERROR(0/0,""),preDEL!D79)</f>
        <v/>
      </c>
      <c r="E79" s="82" t="str">
        <f>IF(preDEL!$AG79,IFERROR(0/0,""),preDEL!E79)</f>
        <v/>
      </c>
      <c r="F79" s="83" t="str">
        <f>IF(preDEL!$AG79,IFERROR(0/0,""),preDEL!F79)</f>
        <v/>
      </c>
      <c r="G79" s="83" t="str">
        <f>IF(preDEL!$AG79,IFERROR(0/0,""),preDEL!G79)</f>
        <v/>
      </c>
      <c r="H79" s="83" t="str">
        <f>IF(preDEL!$AG79,IFERROR(0/0,""),preDEL!H79)</f>
        <v/>
      </c>
      <c r="I79" s="82" t="str">
        <f>IF(preDEL!$AG79,IFERROR(0/0,""),preDEL!I79)</f>
        <v/>
      </c>
      <c r="J79" s="82" t="str">
        <f>IF(preDEL!$AG79,IFERROR(0/0,""),preDEL!J79)</f>
        <v/>
      </c>
      <c r="K79" s="82" t="str">
        <f>IF(preDEL!$AG79,IFERROR(0/0,""),preDEL!K79)</f>
        <v/>
      </c>
      <c r="L79" s="172" t="str">
        <f>IF(preDEL!$AG79,IFERROR(0/0,""),preDEL!L79)</f>
        <v/>
      </c>
      <c r="M79" s="173" t="str">
        <f>IF(preDEL!$AG79,IFERROR(0/0,""),preDEL!M79)</f>
        <v/>
      </c>
      <c r="N79" s="83" t="str">
        <f>IF(preDEL!$AG79,IFERROR(0/0,""),preDEL!N79)</f>
        <v/>
      </c>
      <c r="O79" s="83" t="str">
        <f>IF(preDEL!$AG79,IFERROR(0/0,""),preDEL!O79)</f>
        <v/>
      </c>
      <c r="P79" s="128" t="str">
        <f>IF(preDEL!$AG79,IFERROR(0/0,""),preDEL!P79)</f>
        <v/>
      </c>
      <c r="Q79" s="128" t="str">
        <f>IF(preDEL!$AG79,IFERROR(0/0,""),preDEL!Q79)</f>
        <v/>
      </c>
      <c r="R79" s="116" t="str">
        <f>IF(preDEL!$AG79,IFERROR(0/0,""),preDEL!R79)</f>
        <v/>
      </c>
      <c r="S79" s="116" t="str">
        <f>IF(preDEL!$AG79,IFERROR(0/0,""),preDEL!S79)</f>
        <v/>
      </c>
      <c r="T79" s="128" t="str">
        <f>IF(preDEL!$AG79,IFERROR(0/0,""),preDEL!T79)</f>
        <v/>
      </c>
      <c r="U79" s="83" t="str">
        <f>IF(preDEL!$AG79,IFERROR(0/0,""),preDEL!U79)</f>
        <v/>
      </c>
      <c r="V79" s="82" t="str">
        <f>IF(preDEL!$AG79,IFERROR(0/0,""),preDEL!V79)</f>
        <v/>
      </c>
      <c r="W79" s="83" t="str">
        <f>IF(preDEL!$AG79,IFERROR(0/0,""),preDEL!W79)</f>
        <v/>
      </c>
      <c r="X79" s="116" t="str">
        <f>IF(preDEL!$AG79,IFERROR(0/0,""),preDEL!X79)</f>
        <v/>
      </c>
      <c r="Y79" s="128" t="str">
        <f>IF(preDEL!$AG79,IFERROR(0/0,""),preDEL!Y79)</f>
        <v/>
      </c>
      <c r="Z79" s="82" t="str">
        <f>IF(preDEL!$AG79,IFERROR(0/0,""),preDEL!Z79)</f>
        <v/>
      </c>
      <c r="AA79" s="128" t="str">
        <f>IF(preDEL!$AG79,IFERROR(0/0,""),preDEL!AA79)</f>
        <v/>
      </c>
      <c r="AB79" s="128" t="str">
        <f>IF(preDEL!$AG79,IFERROR(0/0,""),preDEL!AB79)</f>
        <v/>
      </c>
      <c r="AC79" s="174" t="str">
        <f>IF(preDEL!$AG79,IFERROR(0/0,""),preDEL!AC79)</f>
        <v/>
      </c>
      <c r="AD79" s="116" t="str">
        <f>IF(preDEL!$AG79,IFERROR(0/0,""),preDEL!AD79)</f>
        <v/>
      </c>
      <c r="AE79" s="175" t="str">
        <f>IF(preDEL!$AG79,IFERROR(0/0,""),preDEL!AE79)</f>
        <v/>
      </c>
      <c r="AF79" s="128" t="str">
        <f>IF(preDEL!$AG79,IFERROR(0/0,""),preDEL!AF79)</f>
        <v/>
      </c>
      <c r="AG79" s="128" t="str">
        <f>IF(preDEL!$AG79,IFERROR(0/0,""),preDEL!AG79)</f>
        <v/>
      </c>
      <c r="AH79" s="116" t="str">
        <f>IF(preDEL!$AG79,IFERROR(0/0,""),preDEL!AH79)</f>
        <v/>
      </c>
      <c r="AI79" s="82" t="str">
        <f>IF(preDEL!$AG79,IFERROR(0/0,""),preDEL!AI79)</f>
        <v/>
      </c>
      <c r="AJ79" s="83" t="str">
        <f>IF(preDEL!$AG79,IFERROR(0/0,""),preDEL!AJ79)</f>
        <v/>
      </c>
      <c r="AK79" s="82" t="str">
        <f>IF(preDEL!$AG79,IFERROR(0/0,""),preDEL!AK79)</f>
        <v/>
      </c>
      <c r="AL79" s="83" t="str">
        <f>IF(preDEL!$AG79,IFERROR(0/0,""),preDEL!AL79)</f>
        <v/>
      </c>
      <c r="AM79" s="83" t="str">
        <f>IF(preDEL!$AG79,IFERROR(0/0,""),preDEL!AM79)</f>
        <v/>
      </c>
      <c r="AN79" s="83" t="str">
        <f>IF(preDEL!$AG79,IFERROR(0/0,""),preDEL!AN79)</f>
        <v/>
      </c>
      <c r="AO79" s="83" t="str">
        <f>IF(preDEL!$AG79,IFERROR(0/0,""),preDEL!AO79)</f>
        <v/>
      </c>
      <c r="AP79" s="83" t="str">
        <f>IF(preDEL!$AG79,IFERROR(0/0,""),preDEL!AP79)</f>
        <v/>
      </c>
      <c r="AQ79" s="83" t="str">
        <f>IF(preDEL!$AG79,IFERROR(0/0,""),preDEL!AQ79)</f>
        <v/>
      </c>
      <c r="AR79" s="83" t="str">
        <f>IF(preDEL!$AG79,IFERROR(0/0,""),preDEL!AR79)</f>
        <v/>
      </c>
      <c r="AS79" s="147"/>
    </row>
    <row r="80">
      <c r="A80" s="82" t="str">
        <f>IF(preDEL!$AG80,IFERROR(0/0,""),preDEL!A80)</f>
        <v/>
      </c>
      <c r="B80" s="172" t="str">
        <f>IF(preDEL!$AG80,IFERROR(0/0,""),preDEL!B80)</f>
        <v/>
      </c>
      <c r="C80" s="173" t="str">
        <f>IF(preDEL!$AG80,IFERROR(0/0,""),preDEL!C80)</f>
        <v/>
      </c>
      <c r="D80" s="82" t="str">
        <f>IF(preDEL!$AG80,IFERROR(0/0,""),preDEL!D80)</f>
        <v/>
      </c>
      <c r="E80" s="82" t="str">
        <f>IF(preDEL!$AG80,IFERROR(0/0,""),preDEL!E80)</f>
        <v/>
      </c>
      <c r="F80" s="83" t="str">
        <f>IF(preDEL!$AG80,IFERROR(0/0,""),preDEL!F80)</f>
        <v/>
      </c>
      <c r="G80" s="83" t="str">
        <f>IF(preDEL!$AG80,IFERROR(0/0,""),preDEL!G80)</f>
        <v/>
      </c>
      <c r="H80" s="83" t="str">
        <f>IF(preDEL!$AG80,IFERROR(0/0,""),preDEL!H80)</f>
        <v/>
      </c>
      <c r="I80" s="82" t="str">
        <f>IF(preDEL!$AG80,IFERROR(0/0,""),preDEL!I80)</f>
        <v/>
      </c>
      <c r="J80" s="82" t="str">
        <f>IF(preDEL!$AG80,IFERROR(0/0,""),preDEL!J80)</f>
        <v/>
      </c>
      <c r="K80" s="82" t="str">
        <f>IF(preDEL!$AG80,IFERROR(0/0,""),preDEL!K80)</f>
        <v/>
      </c>
      <c r="L80" s="172" t="str">
        <f>IF(preDEL!$AG80,IFERROR(0/0,""),preDEL!L80)</f>
        <v/>
      </c>
      <c r="M80" s="173" t="str">
        <f>IF(preDEL!$AG80,IFERROR(0/0,""),preDEL!M80)</f>
        <v/>
      </c>
      <c r="N80" s="83" t="str">
        <f>IF(preDEL!$AG80,IFERROR(0/0,""),preDEL!N80)</f>
        <v/>
      </c>
      <c r="O80" s="83" t="str">
        <f>IF(preDEL!$AG80,IFERROR(0/0,""),preDEL!O80)</f>
        <v/>
      </c>
      <c r="P80" s="128" t="str">
        <f>IF(preDEL!$AG80,IFERROR(0/0,""),preDEL!P80)</f>
        <v/>
      </c>
      <c r="Q80" s="128" t="str">
        <f>IF(preDEL!$AG80,IFERROR(0/0,""),preDEL!Q80)</f>
        <v/>
      </c>
      <c r="R80" s="116" t="str">
        <f>IF(preDEL!$AG80,IFERROR(0/0,""),preDEL!R80)</f>
        <v/>
      </c>
      <c r="S80" s="116" t="str">
        <f>IF(preDEL!$AG80,IFERROR(0/0,""),preDEL!S80)</f>
        <v/>
      </c>
      <c r="T80" s="128" t="str">
        <f>IF(preDEL!$AG80,IFERROR(0/0,""),preDEL!T80)</f>
        <v/>
      </c>
      <c r="U80" s="83" t="str">
        <f>IF(preDEL!$AG80,IFERROR(0/0,""),preDEL!U80)</f>
        <v/>
      </c>
      <c r="V80" s="82" t="str">
        <f>IF(preDEL!$AG80,IFERROR(0/0,""),preDEL!V80)</f>
        <v/>
      </c>
      <c r="W80" s="83" t="str">
        <f>IF(preDEL!$AG80,IFERROR(0/0,""),preDEL!W80)</f>
        <v/>
      </c>
      <c r="X80" s="116" t="str">
        <f>IF(preDEL!$AG80,IFERROR(0/0,""),preDEL!X80)</f>
        <v/>
      </c>
      <c r="Y80" s="128" t="str">
        <f>IF(preDEL!$AG80,IFERROR(0/0,""),preDEL!Y80)</f>
        <v/>
      </c>
      <c r="Z80" s="82" t="str">
        <f>IF(preDEL!$AG80,IFERROR(0/0,""),preDEL!Z80)</f>
        <v/>
      </c>
      <c r="AA80" s="128" t="str">
        <f>IF(preDEL!$AG80,IFERROR(0/0,""),preDEL!AA80)</f>
        <v/>
      </c>
      <c r="AB80" s="128" t="str">
        <f>IF(preDEL!$AG80,IFERROR(0/0,""),preDEL!AB80)</f>
        <v/>
      </c>
      <c r="AC80" s="174" t="str">
        <f>IF(preDEL!$AG80,IFERROR(0/0,""),preDEL!AC80)</f>
        <v/>
      </c>
      <c r="AD80" s="116" t="str">
        <f>IF(preDEL!$AG80,IFERROR(0/0,""),preDEL!AD80)</f>
        <v/>
      </c>
      <c r="AE80" s="175" t="str">
        <f>IF(preDEL!$AG80,IFERROR(0/0,""),preDEL!AE80)</f>
        <v/>
      </c>
      <c r="AF80" s="128" t="str">
        <f>IF(preDEL!$AG80,IFERROR(0/0,""),preDEL!AF80)</f>
        <v/>
      </c>
      <c r="AG80" s="128" t="str">
        <f>IF(preDEL!$AG80,IFERROR(0/0,""),preDEL!AG80)</f>
        <v/>
      </c>
      <c r="AH80" s="116" t="str">
        <f>IF(preDEL!$AG80,IFERROR(0/0,""),preDEL!AH80)</f>
        <v/>
      </c>
      <c r="AI80" s="82" t="str">
        <f>IF(preDEL!$AG80,IFERROR(0/0,""),preDEL!AI80)</f>
        <v/>
      </c>
      <c r="AJ80" s="83" t="str">
        <f>IF(preDEL!$AG80,IFERROR(0/0,""),preDEL!AJ80)</f>
        <v/>
      </c>
      <c r="AK80" s="82" t="str">
        <f>IF(preDEL!$AG80,IFERROR(0/0,""),preDEL!AK80)</f>
        <v/>
      </c>
      <c r="AL80" s="83" t="str">
        <f>IF(preDEL!$AG80,IFERROR(0/0,""),preDEL!AL80)</f>
        <v/>
      </c>
      <c r="AM80" s="83" t="str">
        <f>IF(preDEL!$AG80,IFERROR(0/0,""),preDEL!AM80)</f>
        <v/>
      </c>
      <c r="AN80" s="83" t="str">
        <f>IF(preDEL!$AG80,IFERROR(0/0,""),preDEL!AN80)</f>
        <v/>
      </c>
      <c r="AO80" s="83" t="str">
        <f>IF(preDEL!$AG80,IFERROR(0/0,""),preDEL!AO80)</f>
        <v/>
      </c>
      <c r="AP80" s="83" t="str">
        <f>IF(preDEL!$AG80,IFERROR(0/0,""),preDEL!AP80)</f>
        <v/>
      </c>
      <c r="AQ80" s="83" t="str">
        <f>IF(preDEL!$AG80,IFERROR(0/0,""),preDEL!AQ80)</f>
        <v/>
      </c>
      <c r="AR80" s="83" t="str">
        <f>IF(preDEL!$AG80,IFERROR(0/0,""),preDEL!AR80)</f>
        <v/>
      </c>
      <c r="AS80" s="147"/>
    </row>
    <row r="81">
      <c r="A81" s="82" t="str">
        <f>IF(preDEL!$AG81,IFERROR(0/0,""),preDEL!A81)</f>
        <v>FLE728</v>
      </c>
      <c r="B81" s="172">
        <f>IF(preDEL!$AG81,IFERROR(0/0,""),preDEL!B81)</f>
        <v>44475</v>
      </c>
      <c r="C81" s="173">
        <f>IF(preDEL!$AG81,IFERROR(0/0,""),preDEL!C81)</f>
        <v>0.2928703704</v>
      </c>
      <c r="D81" s="82" t="str">
        <f>IF(preDEL!$AG81,IFERROR(0/0,""),preDEL!D81)</f>
        <v/>
      </c>
      <c r="E81" s="82" t="str">
        <f>IF(preDEL!$AG81,IFERROR(0/0,""),preDEL!E81)</f>
        <v/>
      </c>
      <c r="F81" s="83" t="str">
        <f>IF(preDEL!$AG81,IFERROR(0/0,""),preDEL!F81)</f>
        <v/>
      </c>
      <c r="G81" s="83" t="str">
        <f>IF(preDEL!$AG81,IFERROR(0/0,""),preDEL!G81)</f>
        <v/>
      </c>
      <c r="H81" s="83" t="str">
        <f>IF(preDEL!$AG81,IFERROR(0/0,""),preDEL!H81)</f>
        <v/>
      </c>
      <c r="I81" s="82" t="str">
        <f>IF(preDEL!$AG81,IFERROR(0/0,""),preDEL!I81)</f>
        <v/>
      </c>
      <c r="J81" s="82" t="str">
        <f>IF(preDEL!$AG81,IFERROR(0/0,""),preDEL!J81)</f>
        <v/>
      </c>
      <c r="K81" s="82" t="str">
        <f>IF(preDEL!$AG81,IFERROR(0/0,""),preDEL!K81)</f>
        <v>Null</v>
      </c>
      <c r="L81" s="172" t="str">
        <f>IF(preDEL!$AG81,IFERROR(0/0,""),preDEL!L81)</f>
        <v/>
      </c>
      <c r="M81" s="173" t="str">
        <f>IF(preDEL!$AG81,IFERROR(0/0,""),preDEL!M81)</f>
        <v/>
      </c>
      <c r="N81" s="83" t="str">
        <f>IF(preDEL!$AG81,IFERROR(0/0,""),preDEL!N81)</f>
        <v/>
      </c>
      <c r="O81" s="83" t="str">
        <f>IF(preDEL!$AG81,IFERROR(0/0,""),preDEL!O81)</f>
        <v/>
      </c>
      <c r="P81" s="128" t="b">
        <f>IF(preDEL!$AG81,IFERROR(0/0,""),preDEL!P81)</f>
        <v>0</v>
      </c>
      <c r="Q81" s="128" t="str">
        <f>IF(preDEL!$AG81,IFERROR(0/0,""),preDEL!Q81)</f>
        <v>Collected</v>
      </c>
      <c r="R81" s="116" t="b">
        <f>IF(preDEL!$AG81,IFERROR(0/0,""),preDEL!R81)</f>
        <v>1</v>
      </c>
      <c r="S81" s="116">
        <f>IF(preDEL!$AG81,IFERROR(0/0,""),preDEL!S81)</f>
        <v>1</v>
      </c>
      <c r="T81" s="128" t="str">
        <f>IF(preDEL!$AG81,IFERROR(0/0,""),preDEL!T81)</f>
        <v/>
      </c>
      <c r="U81" s="83" t="str">
        <f>IF(preDEL!$AG81,IFERROR(0/0,""),preDEL!U81)</f>
        <v/>
      </c>
      <c r="V81" s="82" t="str">
        <f>IF(preDEL!$AG81,IFERROR(0/0,""),preDEL!V81)</f>
        <v/>
      </c>
      <c r="W81" s="83" t="str">
        <f>IF(preDEL!$AG81,IFERROR(0/0,""),preDEL!W81)</f>
        <v/>
      </c>
      <c r="X81" s="116" t="b">
        <f>IF(preDEL!$AG81,IFERROR(0/0,""),preDEL!X81)</f>
        <v>0</v>
      </c>
      <c r="Y81" s="128" t="b">
        <f>IF(preDEL!$AG81,IFERROR(0/0,""),preDEL!Y81)</f>
        <v>0</v>
      </c>
      <c r="Z81" s="82" t="str">
        <f>IF(preDEL!$AG81,IFERROR(0/0,""),preDEL!Z81)</f>
        <v/>
      </c>
      <c r="AA81" s="128" t="b">
        <f>IF(preDEL!$AG81,IFERROR(0/0,""),preDEL!AA81)</f>
        <v>0</v>
      </c>
      <c r="AB81" s="128" t="b">
        <f>IF(preDEL!$AG81,IFERROR(0/0,""),preDEL!AB81)</f>
        <v>0</v>
      </c>
      <c r="AC81" s="174">
        <f>IF(preDEL!$AG81,IFERROR(0/0,""),preDEL!AC81)</f>
        <v>410</v>
      </c>
      <c r="AD81" s="116" t="b">
        <f>IF(preDEL!$AG81,IFERROR(0/0,""),preDEL!AD81)</f>
        <v>0</v>
      </c>
      <c r="AE81" s="175" t="str">
        <f>IF(preDEL!$AG81,IFERROR(0/0,""),preDEL!AE81)</f>
        <v/>
      </c>
      <c r="AF81" s="128" t="b">
        <f>IF(preDEL!$AG81,IFERROR(0/0,""),preDEL!AF81)</f>
        <v>0</v>
      </c>
      <c r="AG81" s="128" t="b">
        <f>IF(preDEL!$AG81,IFERROR(0/0,""),preDEL!AG81)</f>
        <v>0</v>
      </c>
      <c r="AH81" s="116" t="str">
        <f>IF(preDEL!$AG81,IFERROR(0/0,""),preDEL!AH81)</f>
        <v/>
      </c>
      <c r="AI81" s="82" t="str">
        <f>IF(preDEL!$AG81,IFERROR(0/0,""),preDEL!AI81)</f>
        <v/>
      </c>
      <c r="AJ81" s="83">
        <f>IF(preDEL!$AG81,IFERROR(0/0,""),preDEL!AJ81)</f>
        <v>2.2</v>
      </c>
      <c r="AK81" s="82" t="str">
        <f>IF(preDEL!$AG81,IFERROR(0/0,""),preDEL!AK81)</f>
        <v>Negative</v>
      </c>
      <c r="AL81" s="83" t="str">
        <f>IF(preDEL!$AG81,IFERROR(0/0,""),preDEL!AL81)</f>
        <v/>
      </c>
      <c r="AM81" s="83" t="str">
        <f>IF(preDEL!$AG81,IFERROR(0/0,""),preDEL!AM81)</f>
        <v>SpROSA145068</v>
      </c>
      <c r="AN81" s="83" t="str">
        <f>IF(preDEL!$AG81,IFERROR(0/0,""),preDEL!AN81)</f>
        <v>ROSA532925</v>
      </c>
      <c r="AO81" s="83" t="str">
        <f>IF(preDEL!$AG81,IFERROR(0/0,""),preDEL!AO81)</f>
        <v/>
      </c>
      <c r="AP81" s="83" t="str">
        <f>IF(preDEL!$AG81,IFERROR(0/0,""),preDEL!AP81)</f>
        <v/>
      </c>
      <c r="AQ81" s="83" t="str">
        <f>IF(preDEL!$AG81,IFERROR(0/0,""),preDEL!AQ81)</f>
        <v/>
      </c>
      <c r="AR81" s="83" t="str">
        <f>IF(preDEL!$AG81,IFERROR(0/0,""),preDEL!AR81)</f>
        <v/>
      </c>
      <c r="AS81" s="147"/>
    </row>
    <row r="82">
      <c r="A82" s="82" t="str">
        <f>IF(preDEL!$AG82,IFERROR(0/0,""),preDEL!A82)</f>
        <v>FLE708</v>
      </c>
      <c r="B82" s="172">
        <f>IF(preDEL!$AG82,IFERROR(0/0,""),preDEL!B82)</f>
        <v>44475</v>
      </c>
      <c r="C82" s="173">
        <f>IF(preDEL!$AG82,IFERROR(0/0,""),preDEL!C82)</f>
        <v>0.315150463</v>
      </c>
      <c r="D82" s="82" t="str">
        <f>IF(preDEL!$AG82,IFERROR(0/0,""),preDEL!D82)</f>
        <v/>
      </c>
      <c r="E82" s="82" t="str">
        <f>IF(preDEL!$AG82,IFERROR(0/0,""),preDEL!E82)</f>
        <v/>
      </c>
      <c r="F82" s="83" t="str">
        <f>IF(preDEL!$AG82,IFERROR(0/0,""),preDEL!F82)</f>
        <v/>
      </c>
      <c r="G82" s="83" t="str">
        <f>IF(preDEL!$AG82,IFERROR(0/0,""),preDEL!G82)</f>
        <v/>
      </c>
      <c r="H82" s="83" t="str">
        <f>IF(preDEL!$AG82,IFERROR(0/0,""),preDEL!H82)</f>
        <v/>
      </c>
      <c r="I82" s="82" t="str">
        <f>IF(preDEL!$AG82,IFERROR(0/0,""),preDEL!I82)</f>
        <v/>
      </c>
      <c r="J82" s="82" t="str">
        <f>IF(preDEL!$AG82,IFERROR(0/0,""),preDEL!J82)</f>
        <v/>
      </c>
      <c r="K82" s="82" t="str">
        <f>IF(preDEL!$AG82,IFERROR(0/0,""),preDEL!K82)</f>
        <v>Null</v>
      </c>
      <c r="L82" s="172" t="str">
        <f>IF(preDEL!$AG82,IFERROR(0/0,""),preDEL!L82)</f>
        <v/>
      </c>
      <c r="M82" s="173" t="str">
        <f>IF(preDEL!$AG82,IFERROR(0/0,""),preDEL!M82)</f>
        <v/>
      </c>
      <c r="N82" s="83" t="str">
        <f>IF(preDEL!$AG82,IFERROR(0/0,""),preDEL!N82)</f>
        <v/>
      </c>
      <c r="O82" s="83" t="str">
        <f>IF(preDEL!$AG82,IFERROR(0/0,""),preDEL!O82)</f>
        <v/>
      </c>
      <c r="P82" s="128" t="b">
        <f>IF(preDEL!$AG82,IFERROR(0/0,""),preDEL!P82)</f>
        <v>0</v>
      </c>
      <c r="Q82" s="128" t="str">
        <f>IF(preDEL!$AG82,IFERROR(0/0,""),preDEL!Q82)</f>
        <v>Collected</v>
      </c>
      <c r="R82" s="116" t="b">
        <f>IF(preDEL!$AG82,IFERROR(0/0,""),preDEL!R82)</f>
        <v>1</v>
      </c>
      <c r="S82" s="116">
        <f>IF(preDEL!$AG82,IFERROR(0/0,""),preDEL!S82)</f>
        <v>1</v>
      </c>
      <c r="T82" s="128" t="str">
        <f>IF(preDEL!$AG82,IFERROR(0/0,""),preDEL!T82)</f>
        <v/>
      </c>
      <c r="U82" s="83" t="str">
        <f>IF(preDEL!$AG82,IFERROR(0/0,""),preDEL!U82)</f>
        <v/>
      </c>
      <c r="V82" s="82" t="str">
        <f>IF(preDEL!$AG82,IFERROR(0/0,""),preDEL!V82)</f>
        <v/>
      </c>
      <c r="W82" s="83" t="str">
        <f>IF(preDEL!$AG82,IFERROR(0/0,""),preDEL!W82)</f>
        <v/>
      </c>
      <c r="X82" s="116" t="b">
        <f>IF(preDEL!$AG82,IFERROR(0/0,""),preDEL!X82)</f>
        <v>0</v>
      </c>
      <c r="Y82" s="128" t="b">
        <f>IF(preDEL!$AG82,IFERROR(0/0,""),preDEL!Y82)</f>
        <v>0</v>
      </c>
      <c r="Z82" s="82" t="str">
        <f>IF(preDEL!$AG82,IFERROR(0/0,""),preDEL!Z82)</f>
        <v/>
      </c>
      <c r="AA82" s="128" t="b">
        <f>IF(preDEL!$AG82,IFERROR(0/0,""),preDEL!AA82)</f>
        <v>0</v>
      </c>
      <c r="AB82" s="128" t="b">
        <f>IF(preDEL!$AG82,IFERROR(0/0,""),preDEL!AB82)</f>
        <v>0</v>
      </c>
      <c r="AC82" s="174">
        <f>IF(preDEL!$AG82,IFERROR(0/0,""),preDEL!AC82)</f>
        <v>409</v>
      </c>
      <c r="AD82" s="116" t="b">
        <f>IF(preDEL!$AG82,IFERROR(0/0,""),preDEL!AD82)</f>
        <v>0</v>
      </c>
      <c r="AE82" s="175" t="str">
        <f>IF(preDEL!$AG82,IFERROR(0/0,""),preDEL!AE82)</f>
        <v/>
      </c>
      <c r="AF82" s="128" t="b">
        <f>IF(preDEL!$AG82,IFERROR(0/0,""),preDEL!AF82)</f>
        <v>0</v>
      </c>
      <c r="AG82" s="128" t="b">
        <f>IF(preDEL!$AG82,IFERROR(0/0,""),preDEL!AG82)</f>
        <v>0</v>
      </c>
      <c r="AH82" s="116" t="str">
        <f>IF(preDEL!$AG82,IFERROR(0/0,""),preDEL!AH82)</f>
        <v/>
      </c>
      <c r="AI82" s="82" t="str">
        <f>IF(preDEL!$AG82,IFERROR(0/0,""),preDEL!AI82)</f>
        <v/>
      </c>
      <c r="AJ82" s="83">
        <f>IF(preDEL!$AG82,IFERROR(0/0,""),preDEL!AJ82)</f>
        <v>2.2</v>
      </c>
      <c r="AK82" s="82" t="str">
        <f>IF(preDEL!$AG82,IFERROR(0/0,""),preDEL!AK82)</f>
        <v>Negative</v>
      </c>
      <c r="AL82" s="83" t="str">
        <f>IF(preDEL!$AG82,IFERROR(0/0,""),preDEL!AL82)</f>
        <v/>
      </c>
      <c r="AM82" s="83" t="str">
        <f>IF(preDEL!$AG82,IFERROR(0/0,""),preDEL!AM82)</f>
        <v>SpROSA573919</v>
      </c>
      <c r="AN82" s="83" t="str">
        <f>IF(preDEL!$AG82,IFERROR(0/0,""),preDEL!AN82)</f>
        <v>ROSA363599</v>
      </c>
      <c r="AO82" s="83" t="str">
        <f>IF(preDEL!$AG82,IFERROR(0/0,""),preDEL!AO82)</f>
        <v/>
      </c>
      <c r="AP82" s="83" t="str">
        <f>IF(preDEL!$AG82,IFERROR(0/0,""),preDEL!AP82)</f>
        <v/>
      </c>
      <c r="AQ82" s="83" t="str">
        <f>IF(preDEL!$AG82,IFERROR(0/0,""),preDEL!AQ82)</f>
        <v/>
      </c>
      <c r="AR82" s="83" t="str">
        <f>IF(preDEL!$AG82,IFERROR(0/0,""),preDEL!AR82)</f>
        <v/>
      </c>
      <c r="AS82" s="147"/>
    </row>
    <row r="83">
      <c r="A83" s="82" t="str">
        <f>IF(preDEL!$AG83,IFERROR(0/0,""),preDEL!A83)</f>
        <v>PA9598</v>
      </c>
      <c r="B83" s="172">
        <f>IF(preDEL!$AG83,IFERROR(0/0,""),preDEL!B83)</f>
        <v>44475</v>
      </c>
      <c r="C83" s="173">
        <f>IF(preDEL!$AG83,IFERROR(0/0,""),preDEL!C83)</f>
        <v>0.4688541667</v>
      </c>
      <c r="D83" s="82" t="str">
        <f>IF(preDEL!$AG83,IFERROR(0/0,""),preDEL!D83)</f>
        <v/>
      </c>
      <c r="E83" s="82" t="str">
        <f>IF(preDEL!$AG83,IFERROR(0/0,""),preDEL!E83)</f>
        <v/>
      </c>
      <c r="F83" s="83" t="str">
        <f>IF(preDEL!$AG83,IFERROR(0/0,""),preDEL!F83)</f>
        <v/>
      </c>
      <c r="G83" s="83" t="str">
        <f>IF(preDEL!$AG83,IFERROR(0/0,""),preDEL!G83)</f>
        <v/>
      </c>
      <c r="H83" s="83" t="str">
        <f>IF(preDEL!$AG83,IFERROR(0/0,""),preDEL!H83)</f>
        <v/>
      </c>
      <c r="I83" s="82" t="str">
        <f>IF(preDEL!$AG83,IFERROR(0/0,""),preDEL!I83)</f>
        <v/>
      </c>
      <c r="J83" s="82" t="str">
        <f>IF(preDEL!$AG83,IFERROR(0/0,""),preDEL!J83)</f>
        <v/>
      </c>
      <c r="K83" s="82" t="str">
        <f>IF(preDEL!$AG83,IFERROR(0/0,""),preDEL!K83)</f>
        <v>Null</v>
      </c>
      <c r="L83" s="172" t="str">
        <f>IF(preDEL!$AG83,IFERROR(0/0,""),preDEL!L83)</f>
        <v/>
      </c>
      <c r="M83" s="173" t="str">
        <f>IF(preDEL!$AG83,IFERROR(0/0,""),preDEL!M83)</f>
        <v/>
      </c>
      <c r="N83" s="83" t="str">
        <f>IF(preDEL!$AG83,IFERROR(0/0,""),preDEL!N83)</f>
        <v/>
      </c>
      <c r="O83" s="83" t="str">
        <f>IF(preDEL!$AG83,IFERROR(0/0,""),preDEL!O83)</f>
        <v/>
      </c>
      <c r="P83" s="128" t="b">
        <f>IF(preDEL!$AG83,IFERROR(0/0,""),preDEL!P83)</f>
        <v>0</v>
      </c>
      <c r="Q83" s="128" t="str">
        <f>IF(preDEL!$AG83,IFERROR(0/0,""),preDEL!Q83)</f>
        <v>Collected</v>
      </c>
      <c r="R83" s="116" t="b">
        <f>IF(preDEL!$AG83,IFERROR(0/0,""),preDEL!R83)</f>
        <v>1</v>
      </c>
      <c r="S83" s="116">
        <f>IF(preDEL!$AG83,IFERROR(0/0,""),preDEL!S83)</f>
        <v>1</v>
      </c>
      <c r="T83" s="128" t="str">
        <f>IF(preDEL!$AG83,IFERROR(0/0,""),preDEL!T83)</f>
        <v/>
      </c>
      <c r="U83" s="83" t="str">
        <f>IF(preDEL!$AG83,IFERROR(0/0,""),preDEL!U83)</f>
        <v/>
      </c>
      <c r="V83" s="82" t="str">
        <f>IF(preDEL!$AG83,IFERROR(0/0,""),preDEL!V83)</f>
        <v/>
      </c>
      <c r="W83" s="83" t="str">
        <f>IF(preDEL!$AG83,IFERROR(0/0,""),preDEL!W83)</f>
        <v/>
      </c>
      <c r="X83" s="116" t="b">
        <f>IF(preDEL!$AG83,IFERROR(0/0,""),preDEL!X83)</f>
        <v>0</v>
      </c>
      <c r="Y83" s="128" t="b">
        <f>IF(preDEL!$AG83,IFERROR(0/0,""),preDEL!Y83)</f>
        <v>0</v>
      </c>
      <c r="Z83" s="82" t="str">
        <f>IF(preDEL!$AG83,IFERROR(0/0,""),preDEL!Z83)</f>
        <v/>
      </c>
      <c r="AA83" s="128" t="b">
        <f>IF(preDEL!$AG83,IFERROR(0/0,""),preDEL!AA83)</f>
        <v>0</v>
      </c>
      <c r="AB83" s="128" t="b">
        <f>IF(preDEL!$AG83,IFERROR(0/0,""),preDEL!AB83)</f>
        <v>0</v>
      </c>
      <c r="AC83" s="174">
        <f>IF(preDEL!$AG83,IFERROR(0/0,""),preDEL!AC83)</f>
        <v>408</v>
      </c>
      <c r="AD83" s="116" t="b">
        <f>IF(preDEL!$AG83,IFERROR(0/0,""),preDEL!AD83)</f>
        <v>0</v>
      </c>
      <c r="AE83" s="175" t="str">
        <f>IF(preDEL!$AG83,IFERROR(0/0,""),preDEL!AE83)</f>
        <v/>
      </c>
      <c r="AF83" s="128" t="b">
        <f>IF(preDEL!$AG83,IFERROR(0/0,""),preDEL!AF83)</f>
        <v>0</v>
      </c>
      <c r="AG83" s="128" t="b">
        <f>IF(preDEL!$AG83,IFERROR(0/0,""),preDEL!AG83)</f>
        <v>0</v>
      </c>
      <c r="AH83" s="116" t="str">
        <f>IF(preDEL!$AG83,IFERROR(0/0,""),preDEL!AH83)</f>
        <v/>
      </c>
      <c r="AI83" s="82" t="str">
        <f>IF(preDEL!$AG83,IFERROR(0/0,""),preDEL!AI83)</f>
        <v/>
      </c>
      <c r="AJ83" s="83">
        <f>IF(preDEL!$AG83,IFERROR(0/0,""),preDEL!AJ83)</f>
        <v>2.2</v>
      </c>
      <c r="AK83" s="82" t="str">
        <f>IF(preDEL!$AG83,IFERROR(0/0,""),preDEL!AK83)</f>
        <v>Negative</v>
      </c>
      <c r="AL83" s="83" t="str">
        <f>IF(preDEL!$AG83,IFERROR(0/0,""),preDEL!AL83)</f>
        <v/>
      </c>
      <c r="AM83" s="83" t="str">
        <f>IF(preDEL!$AG83,IFERROR(0/0,""),preDEL!AM83)</f>
        <v>SpROSA573919</v>
      </c>
      <c r="AN83" s="83" t="str">
        <f>IF(preDEL!$AG83,IFERROR(0/0,""),preDEL!AN83)</f>
        <v>ROSA151533</v>
      </c>
      <c r="AO83" s="83" t="str">
        <f>IF(preDEL!$AG83,IFERROR(0/0,""),preDEL!AO83)</f>
        <v/>
      </c>
      <c r="AP83" s="83" t="str">
        <f>IF(preDEL!$AG83,IFERROR(0/0,""),preDEL!AP83)</f>
        <v/>
      </c>
      <c r="AQ83" s="83" t="str">
        <f>IF(preDEL!$AG83,IFERROR(0/0,""),preDEL!AQ83)</f>
        <v/>
      </c>
      <c r="AR83" s="83" t="str">
        <f>IF(preDEL!$AG83,IFERROR(0/0,""),preDEL!AR83)</f>
        <v/>
      </c>
      <c r="AS83" s="147"/>
    </row>
    <row r="84">
      <c r="A84" s="82" t="str">
        <f>IF(preDEL!$AG84,IFERROR(0/0,""),preDEL!A84)</f>
        <v>PA9508</v>
      </c>
      <c r="B84" s="172">
        <f>IF(preDEL!$AG84,IFERROR(0/0,""),preDEL!B84)</f>
        <v>44475</v>
      </c>
      <c r="C84" s="173">
        <f>IF(preDEL!$AG84,IFERROR(0/0,""),preDEL!C84)</f>
        <v>0.4696759259</v>
      </c>
      <c r="D84" s="82" t="str">
        <f>IF(preDEL!$AG84,IFERROR(0/0,""),preDEL!D84)</f>
        <v/>
      </c>
      <c r="E84" s="82" t="str">
        <f>IF(preDEL!$AG84,IFERROR(0/0,""),preDEL!E84)</f>
        <v/>
      </c>
      <c r="F84" s="83" t="str">
        <f>IF(preDEL!$AG84,IFERROR(0/0,""),preDEL!F84)</f>
        <v/>
      </c>
      <c r="G84" s="83" t="str">
        <f>IF(preDEL!$AG84,IFERROR(0/0,""),preDEL!G84)</f>
        <v/>
      </c>
      <c r="H84" s="83" t="str">
        <f>IF(preDEL!$AG84,IFERROR(0/0,""),preDEL!H84)</f>
        <v/>
      </c>
      <c r="I84" s="82" t="str">
        <f>IF(preDEL!$AG84,IFERROR(0/0,""),preDEL!I84)</f>
        <v/>
      </c>
      <c r="J84" s="82" t="str">
        <f>IF(preDEL!$AG84,IFERROR(0/0,""),preDEL!J84)</f>
        <v/>
      </c>
      <c r="K84" s="82" t="str">
        <f>IF(preDEL!$AG84,IFERROR(0/0,""),preDEL!K84)</f>
        <v>Null</v>
      </c>
      <c r="L84" s="172">
        <f>IF(preDEL!$AG84,IFERROR(0/0,""),preDEL!L84)</f>
        <v>44868</v>
      </c>
      <c r="M84" s="173">
        <f>IF(preDEL!$AG84,IFERROR(0/0,""),preDEL!M84)</f>
        <v>0.5355208333</v>
      </c>
      <c r="N84" s="83" t="str">
        <f>IF(preDEL!$AG84,IFERROR(0/0,""),preDEL!N84)</f>
        <v/>
      </c>
      <c r="O84" s="83" t="str">
        <f>IF(preDEL!$AG84,IFERROR(0/0,""),preDEL!O84)</f>
        <v/>
      </c>
      <c r="P84" s="128" t="b">
        <f>IF(preDEL!$AG84,IFERROR(0/0,""),preDEL!P84)</f>
        <v>0</v>
      </c>
      <c r="Q84" s="128" t="str">
        <f>IF(preDEL!$AG84,IFERROR(0/0,""),preDEL!Q84)</f>
        <v>Collected</v>
      </c>
      <c r="R84" s="116" t="b">
        <f>IF(preDEL!$AG84,IFERROR(0/0,""),preDEL!R84)</f>
        <v>1</v>
      </c>
      <c r="S84" s="116">
        <f>IF(preDEL!$AG84,IFERROR(0/0,""),preDEL!S84)</f>
        <v>1</v>
      </c>
      <c r="T84" s="128">
        <f>IF(preDEL!$AG84,IFERROR(0/0,""),preDEL!T84)</f>
        <v>0</v>
      </c>
      <c r="U84" s="83" t="str">
        <f>IF(preDEL!$AG84,IFERROR(0/0,""),preDEL!U84)</f>
        <v/>
      </c>
      <c r="V84" s="82" t="str">
        <f>IF(preDEL!$AG84,IFERROR(0/0,""),preDEL!V84)</f>
        <v/>
      </c>
      <c r="W84" s="83" t="str">
        <f>IF(preDEL!$AG84,IFERROR(0/0,""),preDEL!W84)</f>
        <v/>
      </c>
      <c r="X84" s="116" t="b">
        <f>IF(preDEL!$AG84,IFERROR(0/0,""),preDEL!X84)</f>
        <v>0</v>
      </c>
      <c r="Y84" s="128" t="b">
        <f>IF(preDEL!$AG84,IFERROR(0/0,""),preDEL!Y84)</f>
        <v>0</v>
      </c>
      <c r="Z84" s="82" t="str">
        <f>IF(preDEL!$AG84,IFERROR(0/0,""),preDEL!Z84)</f>
        <v/>
      </c>
      <c r="AA84" s="128" t="b">
        <f>IF(preDEL!$AG84,IFERROR(0/0,""),preDEL!AA84)</f>
        <v>0</v>
      </c>
      <c r="AB84" s="128" t="b">
        <f>IF(preDEL!$AG84,IFERROR(0/0,""),preDEL!AB84)</f>
        <v>0</v>
      </c>
      <c r="AC84" s="174">
        <f>IF(preDEL!$AG84,IFERROR(0/0,""),preDEL!AC84)</f>
        <v>759</v>
      </c>
      <c r="AD84" s="116" t="b">
        <f>IF(preDEL!$AG84,IFERROR(0/0,""),preDEL!AD84)</f>
        <v>1</v>
      </c>
      <c r="AE84" s="175" t="str">
        <f>IF(preDEL!$AG84,IFERROR(0/0,""),preDEL!AE84)</f>
        <v/>
      </c>
      <c r="AF84" s="128" t="b">
        <f>IF(preDEL!$AG84,IFERROR(0/0,""),preDEL!AF84)</f>
        <v>0</v>
      </c>
      <c r="AG84" s="128" t="b">
        <f>IF(preDEL!$AG84,IFERROR(0/0,""),preDEL!AG84)</f>
        <v>0</v>
      </c>
      <c r="AH84" s="116" t="str">
        <f>IF(preDEL!$AG84,IFERROR(0/0,""),preDEL!AH84)</f>
        <v/>
      </c>
      <c r="AI84" s="82" t="str">
        <f>IF(preDEL!$AG84,IFERROR(0/0,""),preDEL!AI84)</f>
        <v/>
      </c>
      <c r="AJ84" s="83">
        <f>IF(preDEL!$AG84,IFERROR(0/0,""),preDEL!AJ84)</f>
        <v>2.2</v>
      </c>
      <c r="AK84" s="82" t="str">
        <f>IF(preDEL!$AG84,IFERROR(0/0,""),preDEL!AK84)</f>
        <v>Negative</v>
      </c>
      <c r="AL84" s="83" t="str">
        <f>IF(preDEL!$AG84,IFERROR(0/0,""),preDEL!AL84)</f>
        <v/>
      </c>
      <c r="AM84" s="83" t="str">
        <f>IF(preDEL!$AG84,IFERROR(0/0,""),preDEL!AM84)</f>
        <v>SpROSA573919</v>
      </c>
      <c r="AN84" s="83" t="str">
        <f>IF(preDEL!$AG84,IFERROR(0/0,""),preDEL!AN84)</f>
        <v>ROSA489346</v>
      </c>
      <c r="AO84" s="83" t="str">
        <f>IF(preDEL!$AG84,IFERROR(0/0,""),preDEL!AO84)</f>
        <v/>
      </c>
      <c r="AP84" s="83" t="str">
        <f>IF(preDEL!$AG84,IFERROR(0/0,""),preDEL!AP84)</f>
        <v/>
      </c>
      <c r="AQ84" s="83" t="str">
        <f>IF(preDEL!$AG84,IFERROR(0/0,""),preDEL!AQ84)</f>
        <v/>
      </c>
      <c r="AR84" s="83" t="str">
        <f>IF(preDEL!$AG84,IFERROR(0/0,""),preDEL!AR84)</f>
        <v/>
      </c>
      <c r="AS84" s="147"/>
    </row>
    <row r="85">
      <c r="A85" s="82" t="str">
        <f>IF(preDEL!$AG85,IFERROR(0/0,""),preDEL!A85)</f>
        <v>PA9513</v>
      </c>
      <c r="B85" s="172">
        <f>IF(preDEL!$AG85,IFERROR(0/0,""),preDEL!B85)</f>
        <v>44475</v>
      </c>
      <c r="C85" s="173">
        <f>IF(preDEL!$AG85,IFERROR(0/0,""),preDEL!C85)</f>
        <v>0.4779976852</v>
      </c>
      <c r="D85" s="82" t="str">
        <f>IF(preDEL!$AG85,IFERROR(0/0,""),preDEL!D85)</f>
        <v/>
      </c>
      <c r="E85" s="82" t="str">
        <f>IF(preDEL!$AG85,IFERROR(0/0,""),preDEL!E85)</f>
        <v/>
      </c>
      <c r="F85" s="83" t="str">
        <f>IF(preDEL!$AG85,IFERROR(0/0,""),preDEL!F85)</f>
        <v/>
      </c>
      <c r="G85" s="83" t="str">
        <f>IF(preDEL!$AG85,IFERROR(0/0,""),preDEL!G85)</f>
        <v/>
      </c>
      <c r="H85" s="83" t="str">
        <f>IF(preDEL!$AG85,IFERROR(0/0,""),preDEL!H85)</f>
        <v/>
      </c>
      <c r="I85" s="82" t="str">
        <f>IF(preDEL!$AG85,IFERROR(0/0,""),preDEL!I85)</f>
        <v/>
      </c>
      <c r="J85" s="82" t="str">
        <f>IF(preDEL!$AG85,IFERROR(0/0,""),preDEL!J85)</f>
        <v/>
      </c>
      <c r="K85" s="82" t="str">
        <f>IF(preDEL!$AG85,IFERROR(0/0,""),preDEL!K85)</f>
        <v>Null</v>
      </c>
      <c r="L85" s="172" t="str">
        <f>IF(preDEL!$AG85,IFERROR(0/0,""),preDEL!L85)</f>
        <v/>
      </c>
      <c r="M85" s="173" t="str">
        <f>IF(preDEL!$AG85,IFERROR(0/0,""),preDEL!M85)</f>
        <v/>
      </c>
      <c r="N85" s="83" t="str">
        <f>IF(preDEL!$AG85,IFERROR(0/0,""),preDEL!N85)</f>
        <v/>
      </c>
      <c r="O85" s="83" t="str">
        <f>IF(preDEL!$AG85,IFERROR(0/0,""),preDEL!O85)</f>
        <v/>
      </c>
      <c r="P85" s="128" t="b">
        <f>IF(preDEL!$AG85,IFERROR(0/0,""),preDEL!P85)</f>
        <v>0</v>
      </c>
      <c r="Q85" s="128" t="str">
        <f>IF(preDEL!$AG85,IFERROR(0/0,""),preDEL!Q85)</f>
        <v>Collected</v>
      </c>
      <c r="R85" s="116" t="b">
        <f>IF(preDEL!$AG85,IFERROR(0/0,""),preDEL!R85)</f>
        <v>1</v>
      </c>
      <c r="S85" s="116">
        <f>IF(preDEL!$AG85,IFERROR(0/0,""),preDEL!S85)</f>
        <v>1</v>
      </c>
      <c r="T85" s="128" t="str">
        <f>IF(preDEL!$AG85,IFERROR(0/0,""),preDEL!T85)</f>
        <v/>
      </c>
      <c r="U85" s="83" t="str">
        <f>IF(preDEL!$AG85,IFERROR(0/0,""),preDEL!U85)</f>
        <v/>
      </c>
      <c r="V85" s="82" t="str">
        <f>IF(preDEL!$AG85,IFERROR(0/0,""),preDEL!V85)</f>
        <v/>
      </c>
      <c r="W85" s="83" t="str">
        <f>IF(preDEL!$AG85,IFERROR(0/0,""),preDEL!W85)</f>
        <v/>
      </c>
      <c r="X85" s="116" t="b">
        <f>IF(preDEL!$AG85,IFERROR(0/0,""),preDEL!X85)</f>
        <v>0</v>
      </c>
      <c r="Y85" s="128" t="b">
        <f>IF(preDEL!$AG85,IFERROR(0/0,""),preDEL!Y85)</f>
        <v>0</v>
      </c>
      <c r="Z85" s="82" t="str">
        <f>IF(preDEL!$AG85,IFERROR(0/0,""),preDEL!Z85)</f>
        <v/>
      </c>
      <c r="AA85" s="128" t="b">
        <f>IF(preDEL!$AG85,IFERROR(0/0,""),preDEL!AA85)</f>
        <v>0</v>
      </c>
      <c r="AB85" s="128" t="b">
        <f>IF(preDEL!$AG85,IFERROR(0/0,""),preDEL!AB85)</f>
        <v>0</v>
      </c>
      <c r="AC85" s="174">
        <f>IF(preDEL!$AG85,IFERROR(0/0,""),preDEL!AC85)</f>
        <v>407</v>
      </c>
      <c r="AD85" s="116" t="b">
        <f>IF(preDEL!$AG85,IFERROR(0/0,""),preDEL!AD85)</f>
        <v>0</v>
      </c>
      <c r="AE85" s="175" t="str">
        <f>IF(preDEL!$AG85,IFERROR(0/0,""),preDEL!AE85)</f>
        <v/>
      </c>
      <c r="AF85" s="128" t="b">
        <f>IF(preDEL!$AG85,IFERROR(0/0,""),preDEL!AF85)</f>
        <v>0</v>
      </c>
      <c r="AG85" s="128" t="b">
        <f>IF(preDEL!$AG85,IFERROR(0/0,""),preDEL!AG85)</f>
        <v>0</v>
      </c>
      <c r="AH85" s="116" t="str">
        <f>IF(preDEL!$AG85,IFERROR(0/0,""),preDEL!AH85)</f>
        <v/>
      </c>
      <c r="AI85" s="82" t="str">
        <f>IF(preDEL!$AG85,IFERROR(0/0,""),preDEL!AI85)</f>
        <v/>
      </c>
      <c r="AJ85" s="83">
        <f>IF(preDEL!$AG85,IFERROR(0/0,""),preDEL!AJ85)</f>
        <v>2.2</v>
      </c>
      <c r="AK85" s="82" t="str">
        <f>IF(preDEL!$AG85,IFERROR(0/0,""),preDEL!AK85)</f>
        <v>Negative</v>
      </c>
      <c r="AL85" s="83" t="str">
        <f>IF(preDEL!$AG85,IFERROR(0/0,""),preDEL!AL85)</f>
        <v/>
      </c>
      <c r="AM85" s="83" t="str">
        <f>IF(preDEL!$AG85,IFERROR(0/0,""),preDEL!AM85)</f>
        <v>SpROSA573919</v>
      </c>
      <c r="AN85" s="83" t="str">
        <f>IF(preDEL!$AG85,IFERROR(0/0,""),preDEL!AN85)</f>
        <v>ROSA638043</v>
      </c>
      <c r="AO85" s="83" t="str">
        <f>IF(preDEL!$AG85,IFERROR(0/0,""),preDEL!AO85)</f>
        <v/>
      </c>
      <c r="AP85" s="83" t="str">
        <f>IF(preDEL!$AG85,IFERROR(0/0,""),preDEL!AP85)</f>
        <v/>
      </c>
      <c r="AQ85" s="83" t="str">
        <f>IF(preDEL!$AG85,IFERROR(0/0,""),preDEL!AQ85)</f>
        <v/>
      </c>
      <c r="AR85" s="83" t="str">
        <f>IF(preDEL!$AG85,IFERROR(0/0,""),preDEL!AR85)</f>
        <v/>
      </c>
      <c r="AS85" s="147"/>
    </row>
    <row r="86">
      <c r="A86" s="82" t="str">
        <f>IF(preDEL!$AG86,IFERROR(0/0,""),preDEL!A86)</f>
        <v>PA9504</v>
      </c>
      <c r="B86" s="172">
        <f>IF(preDEL!$AG86,IFERROR(0/0,""),preDEL!B86)</f>
        <v>44476</v>
      </c>
      <c r="C86" s="173">
        <f>IF(preDEL!$AG86,IFERROR(0/0,""),preDEL!C86)</f>
        <v>0.1607060185</v>
      </c>
      <c r="D86" s="82" t="str">
        <f>IF(preDEL!$AG86,IFERROR(0/0,""),preDEL!D86)</f>
        <v/>
      </c>
      <c r="E86" s="82" t="str">
        <f>IF(preDEL!$AG86,IFERROR(0/0,""),preDEL!E86)</f>
        <v/>
      </c>
      <c r="F86" s="83" t="str">
        <f>IF(preDEL!$AG86,IFERROR(0/0,""),preDEL!F86)</f>
        <v/>
      </c>
      <c r="G86" s="83" t="str">
        <f>IF(preDEL!$AG86,IFERROR(0/0,""),preDEL!G86)</f>
        <v/>
      </c>
      <c r="H86" s="83" t="str">
        <f>IF(preDEL!$AG86,IFERROR(0/0,""),preDEL!H86)</f>
        <v/>
      </c>
      <c r="I86" s="82" t="str">
        <f>IF(preDEL!$AG86,IFERROR(0/0,""),preDEL!I86)</f>
        <v/>
      </c>
      <c r="J86" s="82" t="str">
        <f>IF(preDEL!$AG86,IFERROR(0/0,""),preDEL!J86)</f>
        <v/>
      </c>
      <c r="K86" s="82" t="str">
        <f>IF(preDEL!$AG86,IFERROR(0/0,""),preDEL!K86)</f>
        <v>Null</v>
      </c>
      <c r="L86" s="172">
        <f>IF(preDEL!$AG86,IFERROR(0/0,""),preDEL!L86)</f>
        <v>44868</v>
      </c>
      <c r="M86" s="173">
        <f>IF(preDEL!$AG86,IFERROR(0/0,""),preDEL!M86)</f>
        <v>0.5355208333</v>
      </c>
      <c r="N86" s="83" t="str">
        <f>IF(preDEL!$AG86,IFERROR(0/0,""),preDEL!N86)</f>
        <v/>
      </c>
      <c r="O86" s="83" t="str">
        <f>IF(preDEL!$AG86,IFERROR(0/0,""),preDEL!O86)</f>
        <v/>
      </c>
      <c r="P86" s="128" t="b">
        <f>IF(preDEL!$AG86,IFERROR(0/0,""),preDEL!P86)</f>
        <v>0</v>
      </c>
      <c r="Q86" s="128" t="str">
        <f>IF(preDEL!$AG86,IFERROR(0/0,""),preDEL!Q86)</f>
        <v>Collected</v>
      </c>
      <c r="R86" s="116" t="b">
        <f>IF(preDEL!$AG86,IFERROR(0/0,""),preDEL!R86)</f>
        <v>1</v>
      </c>
      <c r="S86" s="116">
        <f>IF(preDEL!$AG86,IFERROR(0/0,""),preDEL!S86)</f>
        <v>1</v>
      </c>
      <c r="T86" s="128">
        <f>IF(preDEL!$AG86,IFERROR(0/0,""),preDEL!T86)</f>
        <v>0</v>
      </c>
      <c r="U86" s="83" t="str">
        <f>IF(preDEL!$AG86,IFERROR(0/0,""),preDEL!U86)</f>
        <v/>
      </c>
      <c r="V86" s="82" t="str">
        <f>IF(preDEL!$AG86,IFERROR(0/0,""),preDEL!V86)</f>
        <v/>
      </c>
      <c r="W86" s="83" t="str">
        <f>IF(preDEL!$AG86,IFERROR(0/0,""),preDEL!W86)</f>
        <v/>
      </c>
      <c r="X86" s="116" t="b">
        <f>IF(preDEL!$AG86,IFERROR(0/0,""),preDEL!X86)</f>
        <v>0</v>
      </c>
      <c r="Y86" s="128" t="b">
        <f>IF(preDEL!$AG86,IFERROR(0/0,""),preDEL!Y86)</f>
        <v>0</v>
      </c>
      <c r="Z86" s="82" t="str">
        <f>IF(preDEL!$AG86,IFERROR(0/0,""),preDEL!Z86)</f>
        <v/>
      </c>
      <c r="AA86" s="128" t="b">
        <f>IF(preDEL!$AG86,IFERROR(0/0,""),preDEL!AA86)</f>
        <v>0</v>
      </c>
      <c r="AB86" s="128" t="b">
        <f>IF(preDEL!$AG86,IFERROR(0/0,""),preDEL!AB86)</f>
        <v>0</v>
      </c>
      <c r="AC86" s="174">
        <f>IF(preDEL!$AG86,IFERROR(0/0,""),preDEL!AC86)</f>
        <v>758</v>
      </c>
      <c r="AD86" s="116" t="b">
        <f>IF(preDEL!$AG86,IFERROR(0/0,""),preDEL!AD86)</f>
        <v>1</v>
      </c>
      <c r="AE86" s="175" t="str">
        <f>IF(preDEL!$AG86,IFERROR(0/0,""),preDEL!AE86)</f>
        <v/>
      </c>
      <c r="AF86" s="128" t="b">
        <f>IF(preDEL!$AG86,IFERROR(0/0,""),preDEL!AF86)</f>
        <v>0</v>
      </c>
      <c r="AG86" s="128" t="b">
        <f>IF(preDEL!$AG86,IFERROR(0/0,""),preDEL!AG86)</f>
        <v>0</v>
      </c>
      <c r="AH86" s="116" t="str">
        <f>IF(preDEL!$AG86,IFERROR(0/0,""),preDEL!AH86)</f>
        <v/>
      </c>
      <c r="AI86" s="82" t="str">
        <f>IF(preDEL!$AG86,IFERROR(0/0,""),preDEL!AI86)</f>
        <v/>
      </c>
      <c r="AJ86" s="83">
        <f>IF(preDEL!$AG86,IFERROR(0/0,""),preDEL!AJ86)</f>
        <v>2.2</v>
      </c>
      <c r="AK86" s="82" t="str">
        <f>IF(preDEL!$AG86,IFERROR(0/0,""),preDEL!AK86)</f>
        <v>Negative</v>
      </c>
      <c r="AL86" s="83" t="str">
        <f>IF(preDEL!$AG86,IFERROR(0/0,""),preDEL!AL86)</f>
        <v/>
      </c>
      <c r="AM86" s="83" t="str">
        <f>IF(preDEL!$AG86,IFERROR(0/0,""),preDEL!AM86)</f>
        <v>SpROSA145068</v>
      </c>
      <c r="AN86" s="83" t="str">
        <f>IF(preDEL!$AG86,IFERROR(0/0,""),preDEL!AN86)</f>
        <v>ROSA815484</v>
      </c>
      <c r="AO86" s="83" t="str">
        <f>IF(preDEL!$AG86,IFERROR(0/0,""),preDEL!AO86)</f>
        <v/>
      </c>
      <c r="AP86" s="83" t="str">
        <f>IF(preDEL!$AG86,IFERROR(0/0,""),preDEL!AP86)</f>
        <v/>
      </c>
      <c r="AQ86" s="83" t="str">
        <f>IF(preDEL!$AG86,IFERROR(0/0,""),preDEL!AQ86)</f>
        <v/>
      </c>
      <c r="AR86" s="83" t="str">
        <f>IF(preDEL!$AG86,IFERROR(0/0,""),preDEL!AR86)</f>
        <v/>
      </c>
      <c r="AS86" s="147"/>
    </row>
    <row r="87">
      <c r="A87" s="82" t="str">
        <f>IF(preDEL!$AG87,IFERROR(0/0,""),preDEL!A87)</f>
        <v>PA9433</v>
      </c>
      <c r="B87" s="172">
        <f>IF(preDEL!$AG87,IFERROR(0/0,""),preDEL!B87)</f>
        <v>44476</v>
      </c>
      <c r="C87" s="173">
        <f>IF(preDEL!$AG87,IFERROR(0/0,""),preDEL!C87)</f>
        <v>0.1607291667</v>
      </c>
      <c r="D87" s="82" t="str">
        <f>IF(preDEL!$AG87,IFERROR(0/0,""),preDEL!D87)</f>
        <v/>
      </c>
      <c r="E87" s="82" t="str">
        <f>IF(preDEL!$AG87,IFERROR(0/0,""),preDEL!E87)</f>
        <v/>
      </c>
      <c r="F87" s="83" t="str">
        <f>IF(preDEL!$AG87,IFERROR(0/0,""),preDEL!F87)</f>
        <v/>
      </c>
      <c r="G87" s="83" t="str">
        <f>IF(preDEL!$AG87,IFERROR(0/0,""),preDEL!G87)</f>
        <v/>
      </c>
      <c r="H87" s="83" t="str">
        <f>IF(preDEL!$AG87,IFERROR(0/0,""),preDEL!H87)</f>
        <v/>
      </c>
      <c r="I87" s="82" t="str">
        <f>IF(preDEL!$AG87,IFERROR(0/0,""),preDEL!I87)</f>
        <v/>
      </c>
      <c r="J87" s="82" t="str">
        <f>IF(preDEL!$AG87,IFERROR(0/0,""),preDEL!J87)</f>
        <v/>
      </c>
      <c r="K87" s="82" t="str">
        <f>IF(preDEL!$AG87,IFERROR(0/0,""),preDEL!K87)</f>
        <v>Null</v>
      </c>
      <c r="L87" s="172" t="str">
        <f>IF(preDEL!$AG87,IFERROR(0/0,""),preDEL!L87)</f>
        <v/>
      </c>
      <c r="M87" s="173" t="str">
        <f>IF(preDEL!$AG87,IFERROR(0/0,""),preDEL!M87)</f>
        <v/>
      </c>
      <c r="N87" s="83" t="str">
        <f>IF(preDEL!$AG87,IFERROR(0/0,""),preDEL!N87)</f>
        <v/>
      </c>
      <c r="O87" s="83" t="str">
        <f>IF(preDEL!$AG87,IFERROR(0/0,""),preDEL!O87)</f>
        <v/>
      </c>
      <c r="P87" s="128" t="b">
        <f>IF(preDEL!$AG87,IFERROR(0/0,""),preDEL!P87)</f>
        <v>0</v>
      </c>
      <c r="Q87" s="128" t="str">
        <f>IF(preDEL!$AG87,IFERROR(0/0,""),preDEL!Q87)</f>
        <v>Collected</v>
      </c>
      <c r="R87" s="116" t="b">
        <f>IF(preDEL!$AG87,IFERROR(0/0,""),preDEL!R87)</f>
        <v>1</v>
      </c>
      <c r="S87" s="116">
        <f>IF(preDEL!$AG87,IFERROR(0/0,""),preDEL!S87)</f>
        <v>1</v>
      </c>
      <c r="T87" s="128" t="str">
        <f>IF(preDEL!$AG87,IFERROR(0/0,""),preDEL!T87)</f>
        <v/>
      </c>
      <c r="U87" s="83" t="str">
        <f>IF(preDEL!$AG87,IFERROR(0/0,""),preDEL!U87)</f>
        <v/>
      </c>
      <c r="V87" s="82" t="str">
        <f>IF(preDEL!$AG87,IFERROR(0/0,""),preDEL!V87)</f>
        <v/>
      </c>
      <c r="W87" s="83" t="str">
        <f>IF(preDEL!$AG87,IFERROR(0/0,""),preDEL!W87)</f>
        <v/>
      </c>
      <c r="X87" s="116" t="b">
        <f>IF(preDEL!$AG87,IFERROR(0/0,""),preDEL!X87)</f>
        <v>0</v>
      </c>
      <c r="Y87" s="128" t="b">
        <f>IF(preDEL!$AG87,IFERROR(0/0,""),preDEL!Y87)</f>
        <v>0</v>
      </c>
      <c r="Z87" s="82" t="str">
        <f>IF(preDEL!$AG87,IFERROR(0/0,""),preDEL!Z87)</f>
        <v/>
      </c>
      <c r="AA87" s="128" t="b">
        <f>IF(preDEL!$AG87,IFERROR(0/0,""),preDEL!AA87)</f>
        <v>0</v>
      </c>
      <c r="AB87" s="128" t="b">
        <f>IF(preDEL!$AG87,IFERROR(0/0,""),preDEL!AB87)</f>
        <v>0</v>
      </c>
      <c r="AC87" s="174">
        <f>IF(preDEL!$AG87,IFERROR(0/0,""),preDEL!AC87)</f>
        <v>406</v>
      </c>
      <c r="AD87" s="116" t="b">
        <f>IF(preDEL!$AG87,IFERROR(0/0,""),preDEL!AD87)</f>
        <v>0</v>
      </c>
      <c r="AE87" s="175" t="str">
        <f>IF(preDEL!$AG87,IFERROR(0/0,""),preDEL!AE87)</f>
        <v/>
      </c>
      <c r="AF87" s="128" t="b">
        <f>IF(preDEL!$AG87,IFERROR(0/0,""),preDEL!AF87)</f>
        <v>0</v>
      </c>
      <c r="AG87" s="128" t="b">
        <f>IF(preDEL!$AG87,IFERROR(0/0,""),preDEL!AG87)</f>
        <v>0</v>
      </c>
      <c r="AH87" s="116" t="str">
        <f>IF(preDEL!$AG87,IFERROR(0/0,""),preDEL!AH87)</f>
        <v/>
      </c>
      <c r="AI87" s="82" t="str">
        <f>IF(preDEL!$AG87,IFERROR(0/0,""),preDEL!AI87)</f>
        <v/>
      </c>
      <c r="AJ87" s="83">
        <f>IF(preDEL!$AG87,IFERROR(0/0,""),preDEL!AJ87)</f>
        <v>2.2</v>
      </c>
      <c r="AK87" s="82" t="str">
        <f>IF(preDEL!$AG87,IFERROR(0/0,""),preDEL!AK87)</f>
        <v>Negative</v>
      </c>
      <c r="AL87" s="83" t="str">
        <f>IF(preDEL!$AG87,IFERROR(0/0,""),preDEL!AL87)</f>
        <v/>
      </c>
      <c r="AM87" s="83" t="str">
        <f>IF(preDEL!$AG87,IFERROR(0/0,""),preDEL!AM87)</f>
        <v>SpROSA573919</v>
      </c>
      <c r="AN87" s="83" t="str">
        <f>IF(preDEL!$AG87,IFERROR(0/0,""),preDEL!AN87)</f>
        <v>ROSA502157</v>
      </c>
      <c r="AO87" s="83" t="str">
        <f>IF(preDEL!$AG87,IFERROR(0/0,""),preDEL!AO87)</f>
        <v/>
      </c>
      <c r="AP87" s="83" t="str">
        <f>IF(preDEL!$AG87,IFERROR(0/0,""),preDEL!AP87)</f>
        <v/>
      </c>
      <c r="AQ87" s="83" t="str">
        <f>IF(preDEL!$AG87,IFERROR(0/0,""),preDEL!AQ87)</f>
        <v/>
      </c>
      <c r="AR87" s="83" t="str">
        <f>IF(preDEL!$AG87,IFERROR(0/0,""),preDEL!AR87)</f>
        <v/>
      </c>
      <c r="AS87" s="147"/>
    </row>
    <row r="88">
      <c r="A88" s="82" t="str">
        <f>IF(preDEL!$AG88,IFERROR(0/0,""),preDEL!A88)</f>
        <v>PA9483</v>
      </c>
      <c r="B88" s="172">
        <f>IF(preDEL!$AG88,IFERROR(0/0,""),preDEL!B88)</f>
        <v>44476</v>
      </c>
      <c r="C88" s="173">
        <f>IF(preDEL!$AG88,IFERROR(0/0,""),preDEL!C88)</f>
        <v>0.1610763889</v>
      </c>
      <c r="D88" s="82" t="str">
        <f>IF(preDEL!$AG88,IFERROR(0/0,""),preDEL!D88)</f>
        <v/>
      </c>
      <c r="E88" s="82" t="str">
        <f>IF(preDEL!$AG88,IFERROR(0/0,""),preDEL!E88)</f>
        <v/>
      </c>
      <c r="F88" s="83" t="str">
        <f>IF(preDEL!$AG88,IFERROR(0/0,""),preDEL!F88)</f>
        <v/>
      </c>
      <c r="G88" s="83" t="str">
        <f>IF(preDEL!$AG88,IFERROR(0/0,""),preDEL!G88)</f>
        <v/>
      </c>
      <c r="H88" s="83" t="str">
        <f>IF(preDEL!$AG88,IFERROR(0/0,""),preDEL!H88)</f>
        <v/>
      </c>
      <c r="I88" s="82" t="str">
        <f>IF(preDEL!$AG88,IFERROR(0/0,""),preDEL!I88)</f>
        <v/>
      </c>
      <c r="J88" s="82" t="str">
        <f>IF(preDEL!$AG88,IFERROR(0/0,""),preDEL!J88)</f>
        <v/>
      </c>
      <c r="K88" s="82" t="str">
        <f>IF(preDEL!$AG88,IFERROR(0/0,""),preDEL!K88)</f>
        <v>Null</v>
      </c>
      <c r="L88" s="172">
        <f>IF(preDEL!$AG88,IFERROR(0/0,""),preDEL!L88)</f>
        <v>44868</v>
      </c>
      <c r="M88" s="173">
        <f>IF(preDEL!$AG88,IFERROR(0/0,""),preDEL!M88)</f>
        <v>0.5355208333</v>
      </c>
      <c r="N88" s="83" t="str">
        <f>IF(preDEL!$AG88,IFERROR(0/0,""),preDEL!N88)</f>
        <v/>
      </c>
      <c r="O88" s="83" t="str">
        <f>IF(preDEL!$AG88,IFERROR(0/0,""),preDEL!O88)</f>
        <v/>
      </c>
      <c r="P88" s="128" t="b">
        <f>IF(preDEL!$AG88,IFERROR(0/0,""),preDEL!P88)</f>
        <v>0</v>
      </c>
      <c r="Q88" s="128" t="str">
        <f>IF(preDEL!$AG88,IFERROR(0/0,""),preDEL!Q88)</f>
        <v>Collected</v>
      </c>
      <c r="R88" s="116" t="b">
        <f>IF(preDEL!$AG88,IFERROR(0/0,""),preDEL!R88)</f>
        <v>1</v>
      </c>
      <c r="S88" s="116">
        <f>IF(preDEL!$AG88,IFERROR(0/0,""),preDEL!S88)</f>
        <v>1</v>
      </c>
      <c r="T88" s="128">
        <f>IF(preDEL!$AG88,IFERROR(0/0,""),preDEL!T88)</f>
        <v>0</v>
      </c>
      <c r="U88" s="83" t="str">
        <f>IF(preDEL!$AG88,IFERROR(0/0,""),preDEL!U88)</f>
        <v/>
      </c>
      <c r="V88" s="82" t="str">
        <f>IF(preDEL!$AG88,IFERROR(0/0,""),preDEL!V88)</f>
        <v/>
      </c>
      <c r="W88" s="83" t="str">
        <f>IF(preDEL!$AG88,IFERROR(0/0,""),preDEL!W88)</f>
        <v/>
      </c>
      <c r="X88" s="116" t="b">
        <f>IF(preDEL!$AG88,IFERROR(0/0,""),preDEL!X88)</f>
        <v>0</v>
      </c>
      <c r="Y88" s="128" t="b">
        <f>IF(preDEL!$AG88,IFERROR(0/0,""),preDEL!Y88)</f>
        <v>0</v>
      </c>
      <c r="Z88" s="82" t="str">
        <f>IF(preDEL!$AG88,IFERROR(0/0,""),preDEL!Z88)</f>
        <v/>
      </c>
      <c r="AA88" s="128" t="b">
        <f>IF(preDEL!$AG88,IFERROR(0/0,""),preDEL!AA88)</f>
        <v>0</v>
      </c>
      <c r="AB88" s="128" t="b">
        <f>IF(preDEL!$AG88,IFERROR(0/0,""),preDEL!AB88)</f>
        <v>0</v>
      </c>
      <c r="AC88" s="174">
        <f>IF(preDEL!$AG88,IFERROR(0/0,""),preDEL!AC88)</f>
        <v>757</v>
      </c>
      <c r="AD88" s="116" t="b">
        <f>IF(preDEL!$AG88,IFERROR(0/0,""),preDEL!AD88)</f>
        <v>1</v>
      </c>
      <c r="AE88" s="175" t="str">
        <f>IF(preDEL!$AG88,IFERROR(0/0,""),preDEL!AE88)</f>
        <v/>
      </c>
      <c r="AF88" s="128" t="b">
        <f>IF(preDEL!$AG88,IFERROR(0/0,""),preDEL!AF88)</f>
        <v>0</v>
      </c>
      <c r="AG88" s="128" t="b">
        <f>IF(preDEL!$AG88,IFERROR(0/0,""),preDEL!AG88)</f>
        <v>0</v>
      </c>
      <c r="AH88" s="116" t="str">
        <f>IF(preDEL!$AG88,IFERROR(0/0,""),preDEL!AH88)</f>
        <v/>
      </c>
      <c r="AI88" s="82" t="str">
        <f>IF(preDEL!$AG88,IFERROR(0/0,""),preDEL!AI88)</f>
        <v/>
      </c>
      <c r="AJ88" s="83">
        <f>IF(preDEL!$AG88,IFERROR(0/0,""),preDEL!AJ88)</f>
        <v>2.2</v>
      </c>
      <c r="AK88" s="82" t="str">
        <f>IF(preDEL!$AG88,IFERROR(0/0,""),preDEL!AK88)</f>
        <v>Negative</v>
      </c>
      <c r="AL88" s="83" t="str">
        <f>IF(preDEL!$AG88,IFERROR(0/0,""),preDEL!AL88)</f>
        <v/>
      </c>
      <c r="AM88" s="83" t="str">
        <f>IF(preDEL!$AG88,IFERROR(0/0,""),preDEL!AM88)</f>
        <v>SpROSA573919</v>
      </c>
      <c r="AN88" s="83" t="str">
        <f>IF(preDEL!$AG88,IFERROR(0/0,""),preDEL!AN88)</f>
        <v>ROSA315783</v>
      </c>
      <c r="AO88" s="83" t="str">
        <f>IF(preDEL!$AG88,IFERROR(0/0,""),preDEL!AO88)</f>
        <v/>
      </c>
      <c r="AP88" s="83" t="str">
        <f>IF(preDEL!$AG88,IFERROR(0/0,""),preDEL!AP88)</f>
        <v/>
      </c>
      <c r="AQ88" s="83" t="str">
        <f>IF(preDEL!$AG88,IFERROR(0/0,""),preDEL!AQ88)</f>
        <v/>
      </c>
      <c r="AR88" s="83" t="str">
        <f>IF(preDEL!$AG88,IFERROR(0/0,""),preDEL!AR88)</f>
        <v/>
      </c>
      <c r="AS88" s="147"/>
    </row>
    <row r="89">
      <c r="A89" s="82" t="str">
        <f>IF(preDEL!$AG89,IFERROR(0/0,""),preDEL!A89)</f>
        <v>PA9587</v>
      </c>
      <c r="B89" s="172">
        <f>IF(preDEL!$AG89,IFERROR(0/0,""),preDEL!B89)</f>
        <v>44476</v>
      </c>
      <c r="C89" s="173">
        <f>IF(preDEL!$AG89,IFERROR(0/0,""),preDEL!C89)</f>
        <v>0.1614699074</v>
      </c>
      <c r="D89" s="82" t="str">
        <f>IF(preDEL!$AG89,IFERROR(0/0,""),preDEL!D89)</f>
        <v/>
      </c>
      <c r="E89" s="82" t="str">
        <f>IF(preDEL!$AG89,IFERROR(0/0,""),preDEL!E89)</f>
        <v/>
      </c>
      <c r="F89" s="83" t="str">
        <f>IF(preDEL!$AG89,IFERROR(0/0,""),preDEL!F89)</f>
        <v/>
      </c>
      <c r="G89" s="83" t="str">
        <f>IF(preDEL!$AG89,IFERROR(0/0,""),preDEL!G89)</f>
        <v/>
      </c>
      <c r="H89" s="83" t="str">
        <f>IF(preDEL!$AG89,IFERROR(0/0,""),preDEL!H89)</f>
        <v/>
      </c>
      <c r="I89" s="82" t="str">
        <f>IF(preDEL!$AG89,IFERROR(0/0,""),preDEL!I89)</f>
        <v/>
      </c>
      <c r="J89" s="82" t="str">
        <f>IF(preDEL!$AG89,IFERROR(0/0,""),preDEL!J89)</f>
        <v/>
      </c>
      <c r="K89" s="82" t="str">
        <f>IF(preDEL!$AG89,IFERROR(0/0,""),preDEL!K89)</f>
        <v>Null</v>
      </c>
      <c r="L89" s="172">
        <f>IF(preDEL!$AG89,IFERROR(0/0,""),preDEL!L89)</f>
        <v>44868</v>
      </c>
      <c r="M89" s="173">
        <f>IF(preDEL!$AG89,IFERROR(0/0,""),preDEL!M89)</f>
        <v>0.5355208333</v>
      </c>
      <c r="N89" s="83" t="str">
        <f>IF(preDEL!$AG89,IFERROR(0/0,""),preDEL!N89)</f>
        <v/>
      </c>
      <c r="O89" s="83" t="str">
        <f>IF(preDEL!$AG89,IFERROR(0/0,""),preDEL!O89)</f>
        <v/>
      </c>
      <c r="P89" s="128" t="b">
        <f>IF(preDEL!$AG89,IFERROR(0/0,""),preDEL!P89)</f>
        <v>0</v>
      </c>
      <c r="Q89" s="128" t="str">
        <f>IF(preDEL!$AG89,IFERROR(0/0,""),preDEL!Q89)</f>
        <v>Collected</v>
      </c>
      <c r="R89" s="116" t="b">
        <f>IF(preDEL!$AG89,IFERROR(0/0,""),preDEL!R89)</f>
        <v>1</v>
      </c>
      <c r="S89" s="116">
        <f>IF(preDEL!$AG89,IFERROR(0/0,""),preDEL!S89)</f>
        <v>1</v>
      </c>
      <c r="T89" s="128">
        <f>IF(preDEL!$AG89,IFERROR(0/0,""),preDEL!T89)</f>
        <v>0</v>
      </c>
      <c r="U89" s="83" t="str">
        <f>IF(preDEL!$AG89,IFERROR(0/0,""),preDEL!U89)</f>
        <v/>
      </c>
      <c r="V89" s="82" t="str">
        <f>IF(preDEL!$AG89,IFERROR(0/0,""),preDEL!V89)</f>
        <v/>
      </c>
      <c r="W89" s="83" t="str">
        <f>IF(preDEL!$AG89,IFERROR(0/0,""),preDEL!W89)</f>
        <v/>
      </c>
      <c r="X89" s="116" t="b">
        <f>IF(preDEL!$AG89,IFERROR(0/0,""),preDEL!X89)</f>
        <v>0</v>
      </c>
      <c r="Y89" s="128" t="b">
        <f>IF(preDEL!$AG89,IFERROR(0/0,""),preDEL!Y89)</f>
        <v>0</v>
      </c>
      <c r="Z89" s="82" t="str">
        <f>IF(preDEL!$AG89,IFERROR(0/0,""),preDEL!Z89)</f>
        <v/>
      </c>
      <c r="AA89" s="128" t="b">
        <f>IF(preDEL!$AG89,IFERROR(0/0,""),preDEL!AA89)</f>
        <v>0</v>
      </c>
      <c r="AB89" s="128" t="b">
        <f>IF(preDEL!$AG89,IFERROR(0/0,""),preDEL!AB89)</f>
        <v>0</v>
      </c>
      <c r="AC89" s="174">
        <f>IF(preDEL!$AG89,IFERROR(0/0,""),preDEL!AC89)</f>
        <v>756</v>
      </c>
      <c r="AD89" s="116" t="b">
        <f>IF(preDEL!$AG89,IFERROR(0/0,""),preDEL!AD89)</f>
        <v>1</v>
      </c>
      <c r="AE89" s="175" t="str">
        <f>IF(preDEL!$AG89,IFERROR(0/0,""),preDEL!AE89)</f>
        <v/>
      </c>
      <c r="AF89" s="128" t="b">
        <f>IF(preDEL!$AG89,IFERROR(0/0,""),preDEL!AF89)</f>
        <v>0</v>
      </c>
      <c r="AG89" s="128" t="b">
        <f>IF(preDEL!$AG89,IFERROR(0/0,""),preDEL!AG89)</f>
        <v>0</v>
      </c>
      <c r="AH89" s="116" t="str">
        <f>IF(preDEL!$AG89,IFERROR(0/0,""),preDEL!AH89)</f>
        <v/>
      </c>
      <c r="AI89" s="82" t="str">
        <f>IF(preDEL!$AG89,IFERROR(0/0,""),preDEL!AI89)</f>
        <v/>
      </c>
      <c r="AJ89" s="83">
        <f>IF(preDEL!$AG89,IFERROR(0/0,""),preDEL!AJ89)</f>
        <v>2.2</v>
      </c>
      <c r="AK89" s="82" t="str">
        <f>IF(preDEL!$AG89,IFERROR(0/0,""),preDEL!AK89)</f>
        <v>Negative</v>
      </c>
      <c r="AL89" s="83" t="str">
        <f>IF(preDEL!$AG89,IFERROR(0/0,""),preDEL!AL89)</f>
        <v/>
      </c>
      <c r="AM89" s="83" t="str">
        <f>IF(preDEL!$AG89,IFERROR(0/0,""),preDEL!AM89)</f>
        <v>SpROSA145068</v>
      </c>
      <c r="AN89" s="83" t="str">
        <f>IF(preDEL!$AG89,IFERROR(0/0,""),preDEL!AN89)</f>
        <v>ROSA237876</v>
      </c>
      <c r="AO89" s="83" t="str">
        <f>IF(preDEL!$AG89,IFERROR(0/0,""),preDEL!AO89)</f>
        <v/>
      </c>
      <c r="AP89" s="83" t="str">
        <f>IF(preDEL!$AG89,IFERROR(0/0,""),preDEL!AP89)</f>
        <v/>
      </c>
      <c r="AQ89" s="83" t="str">
        <f>IF(preDEL!$AG89,IFERROR(0/0,""),preDEL!AQ89)</f>
        <v/>
      </c>
      <c r="AR89" s="83" t="str">
        <f>IF(preDEL!$AG89,IFERROR(0/0,""),preDEL!AR89)</f>
        <v/>
      </c>
      <c r="AS89" s="147"/>
    </row>
    <row r="90">
      <c r="A90" s="82" t="str">
        <f>IF(preDEL!$AG90,IFERROR(0/0,""),preDEL!A90)</f>
        <v>PA9417</v>
      </c>
      <c r="B90" s="172">
        <f>IF(preDEL!$AG90,IFERROR(0/0,""),preDEL!B90)</f>
        <v>44476</v>
      </c>
      <c r="C90" s="173">
        <f>IF(preDEL!$AG90,IFERROR(0/0,""),preDEL!C90)</f>
        <v>0.1618518519</v>
      </c>
      <c r="D90" s="82" t="str">
        <f>IF(preDEL!$AG90,IFERROR(0/0,""),preDEL!D90)</f>
        <v/>
      </c>
      <c r="E90" s="82" t="str">
        <f>IF(preDEL!$AG90,IFERROR(0/0,""),preDEL!E90)</f>
        <v/>
      </c>
      <c r="F90" s="83" t="str">
        <f>IF(preDEL!$AG90,IFERROR(0/0,""),preDEL!F90)</f>
        <v/>
      </c>
      <c r="G90" s="83" t="str">
        <f>IF(preDEL!$AG90,IFERROR(0/0,""),preDEL!G90)</f>
        <v/>
      </c>
      <c r="H90" s="83" t="str">
        <f>IF(preDEL!$AG90,IFERROR(0/0,""),preDEL!H90)</f>
        <v/>
      </c>
      <c r="I90" s="82" t="str">
        <f>IF(preDEL!$AG90,IFERROR(0/0,""),preDEL!I90)</f>
        <v/>
      </c>
      <c r="J90" s="82" t="str">
        <f>IF(preDEL!$AG90,IFERROR(0/0,""),preDEL!J90)</f>
        <v/>
      </c>
      <c r="K90" s="82" t="str">
        <f>IF(preDEL!$AG90,IFERROR(0/0,""),preDEL!K90)</f>
        <v>Null</v>
      </c>
      <c r="L90" s="172" t="str">
        <f>IF(preDEL!$AG90,IFERROR(0/0,""),preDEL!L90)</f>
        <v/>
      </c>
      <c r="M90" s="173" t="str">
        <f>IF(preDEL!$AG90,IFERROR(0/0,""),preDEL!M90)</f>
        <v/>
      </c>
      <c r="N90" s="83" t="str">
        <f>IF(preDEL!$AG90,IFERROR(0/0,""),preDEL!N90)</f>
        <v/>
      </c>
      <c r="O90" s="83" t="str">
        <f>IF(preDEL!$AG90,IFERROR(0/0,""),preDEL!O90)</f>
        <v/>
      </c>
      <c r="P90" s="128" t="b">
        <f>IF(preDEL!$AG90,IFERROR(0/0,""),preDEL!P90)</f>
        <v>0</v>
      </c>
      <c r="Q90" s="128" t="str">
        <f>IF(preDEL!$AG90,IFERROR(0/0,""),preDEL!Q90)</f>
        <v>Collected</v>
      </c>
      <c r="R90" s="116" t="b">
        <f>IF(preDEL!$AG90,IFERROR(0/0,""),preDEL!R90)</f>
        <v>1</v>
      </c>
      <c r="S90" s="116">
        <f>IF(preDEL!$AG90,IFERROR(0/0,""),preDEL!S90)</f>
        <v>1</v>
      </c>
      <c r="T90" s="128" t="str">
        <f>IF(preDEL!$AG90,IFERROR(0/0,""),preDEL!T90)</f>
        <v/>
      </c>
      <c r="U90" s="83" t="str">
        <f>IF(preDEL!$AG90,IFERROR(0/0,""),preDEL!U90)</f>
        <v/>
      </c>
      <c r="V90" s="82" t="str">
        <f>IF(preDEL!$AG90,IFERROR(0/0,""),preDEL!V90)</f>
        <v/>
      </c>
      <c r="W90" s="83" t="str">
        <f>IF(preDEL!$AG90,IFERROR(0/0,""),preDEL!W90)</f>
        <v/>
      </c>
      <c r="X90" s="116" t="b">
        <f>IF(preDEL!$AG90,IFERROR(0/0,""),preDEL!X90)</f>
        <v>0</v>
      </c>
      <c r="Y90" s="128" t="b">
        <f>IF(preDEL!$AG90,IFERROR(0/0,""),preDEL!Y90)</f>
        <v>0</v>
      </c>
      <c r="Z90" s="82" t="str">
        <f>IF(preDEL!$AG90,IFERROR(0/0,""),preDEL!Z90)</f>
        <v/>
      </c>
      <c r="AA90" s="128" t="b">
        <f>IF(preDEL!$AG90,IFERROR(0/0,""),preDEL!AA90)</f>
        <v>0</v>
      </c>
      <c r="AB90" s="128" t="b">
        <f>IF(preDEL!$AG90,IFERROR(0/0,""),preDEL!AB90)</f>
        <v>0</v>
      </c>
      <c r="AC90" s="174">
        <f>IF(preDEL!$AG90,IFERROR(0/0,""),preDEL!AC90)</f>
        <v>405</v>
      </c>
      <c r="AD90" s="116" t="b">
        <f>IF(preDEL!$AG90,IFERROR(0/0,""),preDEL!AD90)</f>
        <v>0</v>
      </c>
      <c r="AE90" s="175" t="str">
        <f>IF(preDEL!$AG90,IFERROR(0/0,""),preDEL!AE90)</f>
        <v/>
      </c>
      <c r="AF90" s="128" t="b">
        <f>IF(preDEL!$AG90,IFERROR(0/0,""),preDEL!AF90)</f>
        <v>0</v>
      </c>
      <c r="AG90" s="128" t="b">
        <f>IF(preDEL!$AG90,IFERROR(0/0,""),preDEL!AG90)</f>
        <v>0</v>
      </c>
      <c r="AH90" s="116" t="str">
        <f>IF(preDEL!$AG90,IFERROR(0/0,""),preDEL!AH90)</f>
        <v/>
      </c>
      <c r="AI90" s="82" t="str">
        <f>IF(preDEL!$AG90,IFERROR(0/0,""),preDEL!AI90)</f>
        <v/>
      </c>
      <c r="AJ90" s="83">
        <f>IF(preDEL!$AG90,IFERROR(0/0,""),preDEL!AJ90)</f>
        <v>2.2</v>
      </c>
      <c r="AK90" s="82" t="str">
        <f>IF(preDEL!$AG90,IFERROR(0/0,""),preDEL!AK90)</f>
        <v>Negative</v>
      </c>
      <c r="AL90" s="83" t="str">
        <f>IF(preDEL!$AG90,IFERROR(0/0,""),preDEL!AL90)</f>
        <v/>
      </c>
      <c r="AM90" s="83" t="str">
        <f>IF(preDEL!$AG90,IFERROR(0/0,""),preDEL!AM90)</f>
        <v>SpROSA573919</v>
      </c>
      <c r="AN90" s="83" t="str">
        <f>IF(preDEL!$AG90,IFERROR(0/0,""),preDEL!AN90)</f>
        <v>ROSA624972</v>
      </c>
      <c r="AO90" s="83" t="str">
        <f>IF(preDEL!$AG90,IFERROR(0/0,""),preDEL!AO90)</f>
        <v/>
      </c>
      <c r="AP90" s="83" t="str">
        <f>IF(preDEL!$AG90,IFERROR(0/0,""),preDEL!AP90)</f>
        <v/>
      </c>
      <c r="AQ90" s="83" t="str">
        <f>IF(preDEL!$AG90,IFERROR(0/0,""),preDEL!AQ90)</f>
        <v/>
      </c>
      <c r="AR90" s="83" t="str">
        <f>IF(preDEL!$AG90,IFERROR(0/0,""),preDEL!AR90)</f>
        <v/>
      </c>
      <c r="AS90" s="147"/>
    </row>
    <row r="91">
      <c r="A91" s="82" t="str">
        <f>IF(preDEL!$AG91,IFERROR(0/0,""),preDEL!A91)</f>
        <v>PA9604</v>
      </c>
      <c r="B91" s="172">
        <f>IF(preDEL!$AG91,IFERROR(0/0,""),preDEL!B91)</f>
        <v>44476</v>
      </c>
      <c r="C91" s="173">
        <f>IF(preDEL!$AG91,IFERROR(0/0,""),preDEL!C91)</f>
        <v>0.1621064815</v>
      </c>
      <c r="D91" s="82" t="str">
        <f>IF(preDEL!$AG91,IFERROR(0/0,""),preDEL!D91)</f>
        <v/>
      </c>
      <c r="E91" s="82" t="str">
        <f>IF(preDEL!$AG91,IFERROR(0/0,""),preDEL!E91)</f>
        <v/>
      </c>
      <c r="F91" s="83" t="str">
        <f>IF(preDEL!$AG91,IFERROR(0/0,""),preDEL!F91)</f>
        <v/>
      </c>
      <c r="G91" s="83" t="str">
        <f>IF(preDEL!$AG91,IFERROR(0/0,""),preDEL!G91)</f>
        <v/>
      </c>
      <c r="H91" s="83" t="str">
        <f>IF(preDEL!$AG91,IFERROR(0/0,""),preDEL!H91)</f>
        <v/>
      </c>
      <c r="I91" s="82" t="str">
        <f>IF(preDEL!$AG91,IFERROR(0/0,""),preDEL!I91)</f>
        <v/>
      </c>
      <c r="J91" s="82" t="str">
        <f>IF(preDEL!$AG91,IFERROR(0/0,""),preDEL!J91)</f>
        <v/>
      </c>
      <c r="K91" s="82" t="str">
        <f>IF(preDEL!$AG91,IFERROR(0/0,""),preDEL!K91)</f>
        <v>Null</v>
      </c>
      <c r="L91" s="172" t="str">
        <f>IF(preDEL!$AG91,IFERROR(0/0,""),preDEL!L91)</f>
        <v/>
      </c>
      <c r="M91" s="173" t="str">
        <f>IF(preDEL!$AG91,IFERROR(0/0,""),preDEL!M91)</f>
        <v/>
      </c>
      <c r="N91" s="83" t="str">
        <f>IF(preDEL!$AG91,IFERROR(0/0,""),preDEL!N91)</f>
        <v/>
      </c>
      <c r="O91" s="83" t="str">
        <f>IF(preDEL!$AG91,IFERROR(0/0,""),preDEL!O91)</f>
        <v/>
      </c>
      <c r="P91" s="128" t="b">
        <f>IF(preDEL!$AG91,IFERROR(0/0,""),preDEL!P91)</f>
        <v>0</v>
      </c>
      <c r="Q91" s="128" t="str">
        <f>IF(preDEL!$AG91,IFERROR(0/0,""),preDEL!Q91)</f>
        <v>Collected</v>
      </c>
      <c r="R91" s="116" t="b">
        <f>IF(preDEL!$AG91,IFERROR(0/0,""),preDEL!R91)</f>
        <v>1</v>
      </c>
      <c r="S91" s="116">
        <f>IF(preDEL!$AG91,IFERROR(0/0,""),preDEL!S91)</f>
        <v>1</v>
      </c>
      <c r="T91" s="128" t="str">
        <f>IF(preDEL!$AG91,IFERROR(0/0,""),preDEL!T91)</f>
        <v/>
      </c>
      <c r="U91" s="83" t="str">
        <f>IF(preDEL!$AG91,IFERROR(0/0,""),preDEL!U91)</f>
        <v/>
      </c>
      <c r="V91" s="82" t="str">
        <f>IF(preDEL!$AG91,IFERROR(0/0,""),preDEL!V91)</f>
        <v/>
      </c>
      <c r="W91" s="83" t="str">
        <f>IF(preDEL!$AG91,IFERROR(0/0,""),preDEL!W91)</f>
        <v/>
      </c>
      <c r="X91" s="116" t="b">
        <f>IF(preDEL!$AG91,IFERROR(0/0,""),preDEL!X91)</f>
        <v>0</v>
      </c>
      <c r="Y91" s="128" t="b">
        <f>IF(preDEL!$AG91,IFERROR(0/0,""),preDEL!Y91)</f>
        <v>0</v>
      </c>
      <c r="Z91" s="82" t="str">
        <f>IF(preDEL!$AG91,IFERROR(0/0,""),preDEL!Z91)</f>
        <v/>
      </c>
      <c r="AA91" s="128" t="b">
        <f>IF(preDEL!$AG91,IFERROR(0/0,""),preDEL!AA91)</f>
        <v>0</v>
      </c>
      <c r="AB91" s="128" t="b">
        <f>IF(preDEL!$AG91,IFERROR(0/0,""),preDEL!AB91)</f>
        <v>0</v>
      </c>
      <c r="AC91" s="174">
        <f>IF(preDEL!$AG91,IFERROR(0/0,""),preDEL!AC91)</f>
        <v>404</v>
      </c>
      <c r="AD91" s="116" t="b">
        <f>IF(preDEL!$AG91,IFERROR(0/0,""),preDEL!AD91)</f>
        <v>0</v>
      </c>
      <c r="AE91" s="175" t="str">
        <f>IF(preDEL!$AG91,IFERROR(0/0,""),preDEL!AE91)</f>
        <v/>
      </c>
      <c r="AF91" s="128" t="b">
        <f>IF(preDEL!$AG91,IFERROR(0/0,""),preDEL!AF91)</f>
        <v>0</v>
      </c>
      <c r="AG91" s="128" t="b">
        <f>IF(preDEL!$AG91,IFERROR(0/0,""),preDEL!AG91)</f>
        <v>0</v>
      </c>
      <c r="AH91" s="116" t="str">
        <f>IF(preDEL!$AG91,IFERROR(0/0,""),preDEL!AH91)</f>
        <v/>
      </c>
      <c r="AI91" s="82" t="str">
        <f>IF(preDEL!$AG91,IFERROR(0/0,""),preDEL!AI91)</f>
        <v/>
      </c>
      <c r="AJ91" s="83">
        <f>IF(preDEL!$AG91,IFERROR(0/0,""),preDEL!AJ91)</f>
        <v>2.2</v>
      </c>
      <c r="AK91" s="82" t="str">
        <f>IF(preDEL!$AG91,IFERROR(0/0,""),preDEL!AK91)</f>
        <v>Negative</v>
      </c>
      <c r="AL91" s="83" t="str">
        <f>IF(preDEL!$AG91,IFERROR(0/0,""),preDEL!AL91)</f>
        <v/>
      </c>
      <c r="AM91" s="83" t="str">
        <f>IF(preDEL!$AG91,IFERROR(0/0,""),preDEL!AM91)</f>
        <v>SpROSA145068</v>
      </c>
      <c r="AN91" s="83" t="str">
        <f>IF(preDEL!$AG91,IFERROR(0/0,""),preDEL!AN91)</f>
        <v>ROSA669439</v>
      </c>
      <c r="AO91" s="83" t="str">
        <f>IF(preDEL!$AG91,IFERROR(0/0,""),preDEL!AO91)</f>
        <v/>
      </c>
      <c r="AP91" s="83" t="str">
        <f>IF(preDEL!$AG91,IFERROR(0/0,""),preDEL!AP91)</f>
        <v/>
      </c>
      <c r="AQ91" s="83" t="str">
        <f>IF(preDEL!$AG91,IFERROR(0/0,""),preDEL!AQ91)</f>
        <v/>
      </c>
      <c r="AR91" s="83" t="str">
        <f>IF(preDEL!$AG91,IFERROR(0/0,""),preDEL!AR91)</f>
        <v/>
      </c>
      <c r="AS91" s="147"/>
    </row>
    <row r="92">
      <c r="A92" s="82" t="str">
        <f>IF(preDEL!$AG92,IFERROR(0/0,""),preDEL!A92)</f>
        <v>PA9444</v>
      </c>
      <c r="B92" s="172">
        <f>IF(preDEL!$AG92,IFERROR(0/0,""),preDEL!B92)</f>
        <v>44476</v>
      </c>
      <c r="C92" s="173">
        <f>IF(preDEL!$AG92,IFERROR(0/0,""),preDEL!C92)</f>
        <v>0.1621643519</v>
      </c>
      <c r="D92" s="82" t="str">
        <f>IF(preDEL!$AG92,IFERROR(0/0,""),preDEL!D92)</f>
        <v/>
      </c>
      <c r="E92" s="82" t="str">
        <f>IF(preDEL!$AG92,IFERROR(0/0,""),preDEL!E92)</f>
        <v/>
      </c>
      <c r="F92" s="83" t="str">
        <f>IF(preDEL!$AG92,IFERROR(0/0,""),preDEL!F92)</f>
        <v/>
      </c>
      <c r="G92" s="83" t="str">
        <f>IF(preDEL!$AG92,IFERROR(0/0,""),preDEL!G92)</f>
        <v/>
      </c>
      <c r="H92" s="83" t="str">
        <f>IF(preDEL!$AG92,IFERROR(0/0,""),preDEL!H92)</f>
        <v/>
      </c>
      <c r="I92" s="82" t="str">
        <f>IF(preDEL!$AG92,IFERROR(0/0,""),preDEL!I92)</f>
        <v/>
      </c>
      <c r="J92" s="82" t="str">
        <f>IF(preDEL!$AG92,IFERROR(0/0,""),preDEL!J92)</f>
        <v/>
      </c>
      <c r="K92" s="82" t="str">
        <f>IF(preDEL!$AG92,IFERROR(0/0,""),preDEL!K92)</f>
        <v>Null</v>
      </c>
      <c r="L92" s="172">
        <f>IF(preDEL!$AG92,IFERROR(0/0,""),preDEL!L92)</f>
        <v>44868</v>
      </c>
      <c r="M92" s="173">
        <f>IF(preDEL!$AG92,IFERROR(0/0,""),preDEL!M92)</f>
        <v>0.5355208333</v>
      </c>
      <c r="N92" s="83" t="str">
        <f>IF(preDEL!$AG92,IFERROR(0/0,""),preDEL!N92)</f>
        <v/>
      </c>
      <c r="O92" s="83" t="str">
        <f>IF(preDEL!$AG92,IFERROR(0/0,""),preDEL!O92)</f>
        <v/>
      </c>
      <c r="P92" s="128" t="b">
        <f>IF(preDEL!$AG92,IFERROR(0/0,""),preDEL!P92)</f>
        <v>0</v>
      </c>
      <c r="Q92" s="128" t="str">
        <f>IF(preDEL!$AG92,IFERROR(0/0,""),preDEL!Q92)</f>
        <v>Collected</v>
      </c>
      <c r="R92" s="116" t="b">
        <f>IF(preDEL!$AG92,IFERROR(0/0,""),preDEL!R92)</f>
        <v>1</v>
      </c>
      <c r="S92" s="116">
        <f>IF(preDEL!$AG92,IFERROR(0/0,""),preDEL!S92)</f>
        <v>1</v>
      </c>
      <c r="T92" s="128">
        <f>IF(preDEL!$AG92,IFERROR(0/0,""),preDEL!T92)</f>
        <v>0</v>
      </c>
      <c r="U92" s="83" t="str">
        <f>IF(preDEL!$AG92,IFERROR(0/0,""),preDEL!U92)</f>
        <v/>
      </c>
      <c r="V92" s="82" t="str">
        <f>IF(preDEL!$AG92,IFERROR(0/0,""),preDEL!V92)</f>
        <v/>
      </c>
      <c r="W92" s="83" t="str">
        <f>IF(preDEL!$AG92,IFERROR(0/0,""),preDEL!W92)</f>
        <v/>
      </c>
      <c r="X92" s="116" t="b">
        <f>IF(preDEL!$AG92,IFERROR(0/0,""),preDEL!X92)</f>
        <v>0</v>
      </c>
      <c r="Y92" s="128" t="b">
        <f>IF(preDEL!$AG92,IFERROR(0/0,""),preDEL!Y92)</f>
        <v>0</v>
      </c>
      <c r="Z92" s="82" t="str">
        <f>IF(preDEL!$AG92,IFERROR(0/0,""),preDEL!Z92)</f>
        <v/>
      </c>
      <c r="AA92" s="128" t="b">
        <f>IF(preDEL!$AG92,IFERROR(0/0,""),preDEL!AA92)</f>
        <v>0</v>
      </c>
      <c r="AB92" s="128" t="b">
        <f>IF(preDEL!$AG92,IFERROR(0/0,""),preDEL!AB92)</f>
        <v>0</v>
      </c>
      <c r="AC92" s="174">
        <f>IF(preDEL!$AG92,IFERROR(0/0,""),preDEL!AC92)</f>
        <v>755</v>
      </c>
      <c r="AD92" s="116" t="b">
        <f>IF(preDEL!$AG92,IFERROR(0/0,""),preDEL!AD92)</f>
        <v>1</v>
      </c>
      <c r="AE92" s="175" t="str">
        <f>IF(preDEL!$AG92,IFERROR(0/0,""),preDEL!AE92)</f>
        <v/>
      </c>
      <c r="AF92" s="128" t="b">
        <f>IF(preDEL!$AG92,IFERROR(0/0,""),preDEL!AF92)</f>
        <v>0</v>
      </c>
      <c r="AG92" s="128" t="b">
        <f>IF(preDEL!$AG92,IFERROR(0/0,""),preDEL!AG92)</f>
        <v>0</v>
      </c>
      <c r="AH92" s="116" t="str">
        <f>IF(preDEL!$AG92,IFERROR(0/0,""),preDEL!AH92)</f>
        <v/>
      </c>
      <c r="AI92" s="82" t="str">
        <f>IF(preDEL!$AG92,IFERROR(0/0,""),preDEL!AI92)</f>
        <v/>
      </c>
      <c r="AJ92" s="83">
        <f>IF(preDEL!$AG92,IFERROR(0/0,""),preDEL!AJ92)</f>
        <v>2.2</v>
      </c>
      <c r="AK92" s="82" t="str">
        <f>IF(preDEL!$AG92,IFERROR(0/0,""),preDEL!AK92)</f>
        <v>Negative</v>
      </c>
      <c r="AL92" s="83" t="str">
        <f>IF(preDEL!$AG92,IFERROR(0/0,""),preDEL!AL92)</f>
        <v/>
      </c>
      <c r="AM92" s="83" t="str">
        <f>IF(preDEL!$AG92,IFERROR(0/0,""),preDEL!AM92)</f>
        <v>SpROSA573919</v>
      </c>
      <c r="AN92" s="83" t="str">
        <f>IF(preDEL!$AG92,IFERROR(0/0,""),preDEL!AN92)</f>
        <v>ROSA754504</v>
      </c>
      <c r="AO92" s="83" t="str">
        <f>IF(preDEL!$AG92,IFERROR(0/0,""),preDEL!AO92)</f>
        <v/>
      </c>
      <c r="AP92" s="83" t="str">
        <f>IF(preDEL!$AG92,IFERROR(0/0,""),preDEL!AP92)</f>
        <v/>
      </c>
      <c r="AQ92" s="83" t="str">
        <f>IF(preDEL!$AG92,IFERROR(0/0,""),preDEL!AQ92)</f>
        <v/>
      </c>
      <c r="AR92" s="83" t="str">
        <f>IF(preDEL!$AG92,IFERROR(0/0,""),preDEL!AR92)</f>
        <v/>
      </c>
      <c r="AS92" s="147"/>
    </row>
    <row r="93">
      <c r="A93" s="82" t="str">
        <f>IF(preDEL!$AG93,IFERROR(0/0,""),preDEL!A93)</f>
        <v>PA9419</v>
      </c>
      <c r="B93" s="172">
        <f>IF(preDEL!$AG93,IFERROR(0/0,""),preDEL!B93)</f>
        <v>44476</v>
      </c>
      <c r="C93" s="173">
        <f>IF(preDEL!$AG93,IFERROR(0/0,""),preDEL!C93)</f>
        <v>0.1625462963</v>
      </c>
      <c r="D93" s="82" t="str">
        <f>IF(preDEL!$AG93,IFERROR(0/0,""),preDEL!D93)</f>
        <v/>
      </c>
      <c r="E93" s="82" t="str">
        <f>IF(preDEL!$AG93,IFERROR(0/0,""),preDEL!E93)</f>
        <v/>
      </c>
      <c r="F93" s="83" t="str">
        <f>IF(preDEL!$AG93,IFERROR(0/0,""),preDEL!F93)</f>
        <v/>
      </c>
      <c r="G93" s="83" t="str">
        <f>IF(preDEL!$AG93,IFERROR(0/0,""),preDEL!G93)</f>
        <v/>
      </c>
      <c r="H93" s="83" t="str">
        <f>IF(preDEL!$AG93,IFERROR(0/0,""),preDEL!H93)</f>
        <v/>
      </c>
      <c r="I93" s="82" t="str">
        <f>IF(preDEL!$AG93,IFERROR(0/0,""),preDEL!I93)</f>
        <v/>
      </c>
      <c r="J93" s="82" t="str">
        <f>IF(preDEL!$AG93,IFERROR(0/0,""),preDEL!J93)</f>
        <v/>
      </c>
      <c r="K93" s="82" t="str">
        <f>IF(preDEL!$AG93,IFERROR(0/0,""),preDEL!K93)</f>
        <v>Null</v>
      </c>
      <c r="L93" s="172" t="str">
        <f>IF(preDEL!$AG93,IFERROR(0/0,""),preDEL!L93)</f>
        <v/>
      </c>
      <c r="M93" s="173" t="str">
        <f>IF(preDEL!$AG93,IFERROR(0/0,""),preDEL!M93)</f>
        <v/>
      </c>
      <c r="N93" s="83" t="str">
        <f>IF(preDEL!$AG93,IFERROR(0/0,""),preDEL!N93)</f>
        <v/>
      </c>
      <c r="O93" s="83" t="str">
        <f>IF(preDEL!$AG93,IFERROR(0/0,""),preDEL!O93)</f>
        <v/>
      </c>
      <c r="P93" s="128" t="b">
        <f>IF(preDEL!$AG93,IFERROR(0/0,""),preDEL!P93)</f>
        <v>0</v>
      </c>
      <c r="Q93" s="128" t="str">
        <f>IF(preDEL!$AG93,IFERROR(0/0,""),preDEL!Q93)</f>
        <v>Collected</v>
      </c>
      <c r="R93" s="116" t="b">
        <f>IF(preDEL!$AG93,IFERROR(0/0,""),preDEL!R93)</f>
        <v>1</v>
      </c>
      <c r="S93" s="116">
        <f>IF(preDEL!$AG93,IFERROR(0/0,""),preDEL!S93)</f>
        <v>1</v>
      </c>
      <c r="T93" s="128" t="str">
        <f>IF(preDEL!$AG93,IFERROR(0/0,""),preDEL!T93)</f>
        <v/>
      </c>
      <c r="U93" s="83" t="str">
        <f>IF(preDEL!$AG93,IFERROR(0/0,""),preDEL!U93)</f>
        <v/>
      </c>
      <c r="V93" s="82" t="str">
        <f>IF(preDEL!$AG93,IFERROR(0/0,""),preDEL!V93)</f>
        <v/>
      </c>
      <c r="W93" s="83" t="str">
        <f>IF(preDEL!$AG93,IFERROR(0/0,""),preDEL!W93)</f>
        <v/>
      </c>
      <c r="X93" s="116" t="b">
        <f>IF(preDEL!$AG93,IFERROR(0/0,""),preDEL!X93)</f>
        <v>0</v>
      </c>
      <c r="Y93" s="128" t="b">
        <f>IF(preDEL!$AG93,IFERROR(0/0,""),preDEL!Y93)</f>
        <v>0</v>
      </c>
      <c r="Z93" s="82" t="str">
        <f>IF(preDEL!$AG93,IFERROR(0/0,""),preDEL!Z93)</f>
        <v/>
      </c>
      <c r="AA93" s="128" t="b">
        <f>IF(preDEL!$AG93,IFERROR(0/0,""),preDEL!AA93)</f>
        <v>0</v>
      </c>
      <c r="AB93" s="128" t="b">
        <f>IF(preDEL!$AG93,IFERROR(0/0,""),preDEL!AB93)</f>
        <v>0</v>
      </c>
      <c r="AC93" s="174">
        <f>IF(preDEL!$AG93,IFERROR(0/0,""),preDEL!AC93)</f>
        <v>403</v>
      </c>
      <c r="AD93" s="116" t="b">
        <f>IF(preDEL!$AG93,IFERROR(0/0,""),preDEL!AD93)</f>
        <v>0</v>
      </c>
      <c r="AE93" s="175" t="str">
        <f>IF(preDEL!$AG93,IFERROR(0/0,""),preDEL!AE93)</f>
        <v/>
      </c>
      <c r="AF93" s="128" t="b">
        <f>IF(preDEL!$AG93,IFERROR(0/0,""),preDEL!AF93)</f>
        <v>0</v>
      </c>
      <c r="AG93" s="128" t="b">
        <f>IF(preDEL!$AG93,IFERROR(0/0,""),preDEL!AG93)</f>
        <v>0</v>
      </c>
      <c r="AH93" s="116" t="str">
        <f>IF(preDEL!$AG93,IFERROR(0/0,""),preDEL!AH93)</f>
        <v/>
      </c>
      <c r="AI93" s="82" t="str">
        <f>IF(preDEL!$AG93,IFERROR(0/0,""),preDEL!AI93)</f>
        <v/>
      </c>
      <c r="AJ93" s="83">
        <f>IF(preDEL!$AG93,IFERROR(0/0,""),preDEL!AJ93)</f>
        <v>2.2</v>
      </c>
      <c r="AK93" s="82" t="str">
        <f>IF(preDEL!$AG93,IFERROR(0/0,""),preDEL!AK93)</f>
        <v>Negative</v>
      </c>
      <c r="AL93" s="83" t="str">
        <f>IF(preDEL!$AG93,IFERROR(0/0,""),preDEL!AL93)</f>
        <v/>
      </c>
      <c r="AM93" s="83" t="str">
        <f>IF(preDEL!$AG93,IFERROR(0/0,""),preDEL!AM93)</f>
        <v>SpROSA573919</v>
      </c>
      <c r="AN93" s="83" t="str">
        <f>IF(preDEL!$AG93,IFERROR(0/0,""),preDEL!AN93)</f>
        <v>ROSA538237</v>
      </c>
      <c r="AO93" s="83" t="str">
        <f>IF(preDEL!$AG93,IFERROR(0/0,""),preDEL!AO93)</f>
        <v/>
      </c>
      <c r="AP93" s="83" t="str">
        <f>IF(preDEL!$AG93,IFERROR(0/0,""),preDEL!AP93)</f>
        <v/>
      </c>
      <c r="AQ93" s="83" t="str">
        <f>IF(preDEL!$AG93,IFERROR(0/0,""),preDEL!AQ93)</f>
        <v/>
      </c>
      <c r="AR93" s="83" t="str">
        <f>IF(preDEL!$AG93,IFERROR(0/0,""),preDEL!AR93)</f>
        <v/>
      </c>
      <c r="AS93" s="147"/>
    </row>
    <row r="94">
      <c r="A94" s="82" t="str">
        <f>IF(preDEL!$AG94,IFERROR(0/0,""),preDEL!A94)</f>
        <v>PA9431</v>
      </c>
      <c r="B94" s="172">
        <f>IF(preDEL!$AG94,IFERROR(0/0,""),preDEL!B94)</f>
        <v>44476</v>
      </c>
      <c r="C94" s="173">
        <f>IF(preDEL!$AG94,IFERROR(0/0,""),preDEL!C94)</f>
        <v>0.162662037</v>
      </c>
      <c r="D94" s="82" t="str">
        <f>IF(preDEL!$AG94,IFERROR(0/0,""),preDEL!D94)</f>
        <v/>
      </c>
      <c r="E94" s="82" t="str">
        <f>IF(preDEL!$AG94,IFERROR(0/0,""),preDEL!E94)</f>
        <v/>
      </c>
      <c r="F94" s="83" t="str">
        <f>IF(preDEL!$AG94,IFERROR(0/0,""),preDEL!F94)</f>
        <v/>
      </c>
      <c r="G94" s="83" t="str">
        <f>IF(preDEL!$AG94,IFERROR(0/0,""),preDEL!G94)</f>
        <v/>
      </c>
      <c r="H94" s="83" t="str">
        <f>IF(preDEL!$AG94,IFERROR(0/0,""),preDEL!H94)</f>
        <v/>
      </c>
      <c r="I94" s="82" t="str">
        <f>IF(preDEL!$AG94,IFERROR(0/0,""),preDEL!I94)</f>
        <v/>
      </c>
      <c r="J94" s="82" t="str">
        <f>IF(preDEL!$AG94,IFERROR(0/0,""),preDEL!J94)</f>
        <v/>
      </c>
      <c r="K94" s="82" t="str">
        <f>IF(preDEL!$AG94,IFERROR(0/0,""),preDEL!K94)</f>
        <v>Null</v>
      </c>
      <c r="L94" s="172">
        <f>IF(preDEL!$AG94,IFERROR(0/0,""),preDEL!L94)</f>
        <v>44868</v>
      </c>
      <c r="M94" s="173">
        <f>IF(preDEL!$AG94,IFERROR(0/0,""),preDEL!M94)</f>
        <v>0.5355208333</v>
      </c>
      <c r="N94" s="83" t="str">
        <f>IF(preDEL!$AG94,IFERROR(0/0,""),preDEL!N94)</f>
        <v/>
      </c>
      <c r="O94" s="83" t="str">
        <f>IF(preDEL!$AG94,IFERROR(0/0,""),preDEL!O94)</f>
        <v/>
      </c>
      <c r="P94" s="128" t="b">
        <f>IF(preDEL!$AG94,IFERROR(0/0,""),preDEL!P94)</f>
        <v>0</v>
      </c>
      <c r="Q94" s="128" t="str">
        <f>IF(preDEL!$AG94,IFERROR(0/0,""),preDEL!Q94)</f>
        <v>Collected</v>
      </c>
      <c r="R94" s="116" t="b">
        <f>IF(preDEL!$AG94,IFERROR(0/0,""),preDEL!R94)</f>
        <v>1</v>
      </c>
      <c r="S94" s="116">
        <f>IF(preDEL!$AG94,IFERROR(0/0,""),preDEL!S94)</f>
        <v>1</v>
      </c>
      <c r="T94" s="128">
        <f>IF(preDEL!$AG94,IFERROR(0/0,""),preDEL!T94)</f>
        <v>0</v>
      </c>
      <c r="U94" s="83" t="str">
        <f>IF(preDEL!$AG94,IFERROR(0/0,""),preDEL!U94)</f>
        <v/>
      </c>
      <c r="V94" s="82" t="str">
        <f>IF(preDEL!$AG94,IFERROR(0/0,""),preDEL!V94)</f>
        <v/>
      </c>
      <c r="W94" s="83" t="str">
        <f>IF(preDEL!$AG94,IFERROR(0/0,""),preDEL!W94)</f>
        <v/>
      </c>
      <c r="X94" s="116" t="b">
        <f>IF(preDEL!$AG94,IFERROR(0/0,""),preDEL!X94)</f>
        <v>0</v>
      </c>
      <c r="Y94" s="128" t="b">
        <f>IF(preDEL!$AG94,IFERROR(0/0,""),preDEL!Y94)</f>
        <v>0</v>
      </c>
      <c r="Z94" s="82" t="str">
        <f>IF(preDEL!$AG94,IFERROR(0/0,""),preDEL!Z94)</f>
        <v/>
      </c>
      <c r="AA94" s="128" t="b">
        <f>IF(preDEL!$AG94,IFERROR(0/0,""),preDEL!AA94)</f>
        <v>0</v>
      </c>
      <c r="AB94" s="128" t="b">
        <f>IF(preDEL!$AG94,IFERROR(0/0,""),preDEL!AB94)</f>
        <v>0</v>
      </c>
      <c r="AC94" s="174">
        <f>IF(preDEL!$AG94,IFERROR(0/0,""),preDEL!AC94)</f>
        <v>754</v>
      </c>
      <c r="AD94" s="116" t="b">
        <f>IF(preDEL!$AG94,IFERROR(0/0,""),preDEL!AD94)</f>
        <v>1</v>
      </c>
      <c r="AE94" s="175" t="str">
        <f>IF(preDEL!$AG94,IFERROR(0/0,""),preDEL!AE94)</f>
        <v/>
      </c>
      <c r="AF94" s="128" t="b">
        <f>IF(preDEL!$AG94,IFERROR(0/0,""),preDEL!AF94)</f>
        <v>0</v>
      </c>
      <c r="AG94" s="128" t="b">
        <f>IF(preDEL!$AG94,IFERROR(0/0,""),preDEL!AG94)</f>
        <v>0</v>
      </c>
      <c r="AH94" s="116" t="str">
        <f>IF(preDEL!$AG94,IFERROR(0/0,""),preDEL!AH94)</f>
        <v/>
      </c>
      <c r="AI94" s="82" t="str">
        <f>IF(preDEL!$AG94,IFERROR(0/0,""),preDEL!AI94)</f>
        <v/>
      </c>
      <c r="AJ94" s="83">
        <f>IF(preDEL!$AG94,IFERROR(0/0,""),preDEL!AJ94)</f>
        <v>2.2</v>
      </c>
      <c r="AK94" s="82" t="str">
        <f>IF(preDEL!$AG94,IFERROR(0/0,""),preDEL!AK94)</f>
        <v>Negative</v>
      </c>
      <c r="AL94" s="83" t="str">
        <f>IF(preDEL!$AG94,IFERROR(0/0,""),preDEL!AL94)</f>
        <v/>
      </c>
      <c r="AM94" s="83" t="str">
        <f>IF(preDEL!$AG94,IFERROR(0/0,""),preDEL!AM94)</f>
        <v>SpROSA145068</v>
      </c>
      <c r="AN94" s="83" t="str">
        <f>IF(preDEL!$AG94,IFERROR(0/0,""),preDEL!AN94)</f>
        <v>ROSA152847</v>
      </c>
      <c r="AO94" s="83" t="str">
        <f>IF(preDEL!$AG94,IFERROR(0/0,""),preDEL!AO94)</f>
        <v/>
      </c>
      <c r="AP94" s="83" t="str">
        <f>IF(preDEL!$AG94,IFERROR(0/0,""),preDEL!AP94)</f>
        <v/>
      </c>
      <c r="AQ94" s="83" t="str">
        <f>IF(preDEL!$AG94,IFERROR(0/0,""),preDEL!AQ94)</f>
        <v/>
      </c>
      <c r="AR94" s="83" t="str">
        <f>IF(preDEL!$AG94,IFERROR(0/0,""),preDEL!AR94)</f>
        <v/>
      </c>
      <c r="AS94" s="147"/>
    </row>
    <row r="95">
      <c r="A95" s="82" t="str">
        <f>IF(preDEL!$AG95,IFERROR(0/0,""),preDEL!A95)</f>
        <v>PA9405</v>
      </c>
      <c r="B95" s="172">
        <f>IF(preDEL!$AG95,IFERROR(0/0,""),preDEL!B95)</f>
        <v>44476</v>
      </c>
      <c r="C95" s="173">
        <f>IF(preDEL!$AG95,IFERROR(0/0,""),preDEL!C95)</f>
        <v>0.1628703704</v>
      </c>
      <c r="D95" s="82" t="str">
        <f>IF(preDEL!$AG95,IFERROR(0/0,""),preDEL!D95)</f>
        <v/>
      </c>
      <c r="E95" s="82" t="str">
        <f>IF(preDEL!$AG95,IFERROR(0/0,""),preDEL!E95)</f>
        <v/>
      </c>
      <c r="F95" s="83" t="str">
        <f>IF(preDEL!$AG95,IFERROR(0/0,""),preDEL!F95)</f>
        <v/>
      </c>
      <c r="G95" s="83" t="str">
        <f>IF(preDEL!$AG95,IFERROR(0/0,""),preDEL!G95)</f>
        <v/>
      </c>
      <c r="H95" s="83" t="str">
        <f>IF(preDEL!$AG95,IFERROR(0/0,""),preDEL!H95)</f>
        <v/>
      </c>
      <c r="I95" s="82" t="str">
        <f>IF(preDEL!$AG95,IFERROR(0/0,""),preDEL!I95)</f>
        <v/>
      </c>
      <c r="J95" s="82" t="str">
        <f>IF(preDEL!$AG95,IFERROR(0/0,""),preDEL!J95)</f>
        <v/>
      </c>
      <c r="K95" s="82" t="str">
        <f>IF(preDEL!$AG95,IFERROR(0/0,""),preDEL!K95)</f>
        <v>Null</v>
      </c>
      <c r="L95" s="172">
        <f>IF(preDEL!$AG95,IFERROR(0/0,""),preDEL!L95)</f>
        <v>44868</v>
      </c>
      <c r="M95" s="173">
        <f>IF(preDEL!$AG95,IFERROR(0/0,""),preDEL!M95)</f>
        <v>0.5355208333</v>
      </c>
      <c r="N95" s="83" t="str">
        <f>IF(preDEL!$AG95,IFERROR(0/0,""),preDEL!N95)</f>
        <v/>
      </c>
      <c r="O95" s="83" t="str">
        <f>IF(preDEL!$AG95,IFERROR(0/0,""),preDEL!O95)</f>
        <v/>
      </c>
      <c r="P95" s="128" t="b">
        <f>IF(preDEL!$AG95,IFERROR(0/0,""),preDEL!P95)</f>
        <v>0</v>
      </c>
      <c r="Q95" s="128" t="str">
        <f>IF(preDEL!$AG95,IFERROR(0/0,""),preDEL!Q95)</f>
        <v>Collected</v>
      </c>
      <c r="R95" s="116" t="b">
        <f>IF(preDEL!$AG95,IFERROR(0/0,""),preDEL!R95)</f>
        <v>1</v>
      </c>
      <c r="S95" s="116">
        <f>IF(preDEL!$AG95,IFERROR(0/0,""),preDEL!S95)</f>
        <v>1</v>
      </c>
      <c r="T95" s="128">
        <f>IF(preDEL!$AG95,IFERROR(0/0,""),preDEL!T95)</f>
        <v>0</v>
      </c>
      <c r="U95" s="83" t="str">
        <f>IF(preDEL!$AG95,IFERROR(0/0,""),preDEL!U95)</f>
        <v/>
      </c>
      <c r="V95" s="82" t="str">
        <f>IF(preDEL!$AG95,IFERROR(0/0,""),preDEL!V95)</f>
        <v/>
      </c>
      <c r="W95" s="83" t="str">
        <f>IF(preDEL!$AG95,IFERROR(0/0,""),preDEL!W95)</f>
        <v/>
      </c>
      <c r="X95" s="116" t="b">
        <f>IF(preDEL!$AG95,IFERROR(0/0,""),preDEL!X95)</f>
        <v>0</v>
      </c>
      <c r="Y95" s="128" t="b">
        <f>IF(preDEL!$AG95,IFERROR(0/0,""),preDEL!Y95)</f>
        <v>0</v>
      </c>
      <c r="Z95" s="82" t="str">
        <f>IF(preDEL!$AG95,IFERROR(0/0,""),preDEL!Z95)</f>
        <v/>
      </c>
      <c r="AA95" s="128" t="b">
        <f>IF(preDEL!$AG95,IFERROR(0/0,""),preDEL!AA95)</f>
        <v>0</v>
      </c>
      <c r="AB95" s="128" t="b">
        <f>IF(preDEL!$AG95,IFERROR(0/0,""),preDEL!AB95)</f>
        <v>0</v>
      </c>
      <c r="AC95" s="174">
        <f>IF(preDEL!$AG95,IFERROR(0/0,""),preDEL!AC95)</f>
        <v>753</v>
      </c>
      <c r="AD95" s="116" t="b">
        <f>IF(preDEL!$AG95,IFERROR(0/0,""),preDEL!AD95)</f>
        <v>1</v>
      </c>
      <c r="AE95" s="175" t="str">
        <f>IF(preDEL!$AG95,IFERROR(0/0,""),preDEL!AE95)</f>
        <v/>
      </c>
      <c r="AF95" s="128" t="b">
        <f>IF(preDEL!$AG95,IFERROR(0/0,""),preDEL!AF95)</f>
        <v>0</v>
      </c>
      <c r="AG95" s="128" t="b">
        <f>IF(preDEL!$AG95,IFERROR(0/0,""),preDEL!AG95)</f>
        <v>0</v>
      </c>
      <c r="AH95" s="116" t="str">
        <f>IF(preDEL!$AG95,IFERROR(0/0,""),preDEL!AH95)</f>
        <v/>
      </c>
      <c r="AI95" s="82" t="str">
        <f>IF(preDEL!$AG95,IFERROR(0/0,""),preDEL!AI95)</f>
        <v/>
      </c>
      <c r="AJ95" s="83">
        <f>IF(preDEL!$AG95,IFERROR(0/0,""),preDEL!AJ95)</f>
        <v>2.2</v>
      </c>
      <c r="AK95" s="82" t="str">
        <f>IF(preDEL!$AG95,IFERROR(0/0,""),preDEL!AK95)</f>
        <v>Negative</v>
      </c>
      <c r="AL95" s="83" t="str">
        <f>IF(preDEL!$AG95,IFERROR(0/0,""),preDEL!AL95)</f>
        <v/>
      </c>
      <c r="AM95" s="83" t="str">
        <f>IF(preDEL!$AG95,IFERROR(0/0,""),preDEL!AM95)</f>
        <v>SpROSA573919</v>
      </c>
      <c r="AN95" s="83" t="str">
        <f>IF(preDEL!$AG95,IFERROR(0/0,""),preDEL!AN95)</f>
        <v>ROSA526884</v>
      </c>
      <c r="AO95" s="83" t="str">
        <f>IF(preDEL!$AG95,IFERROR(0/0,""),preDEL!AO95)</f>
        <v/>
      </c>
      <c r="AP95" s="83" t="str">
        <f>IF(preDEL!$AG95,IFERROR(0/0,""),preDEL!AP95)</f>
        <v/>
      </c>
      <c r="AQ95" s="83" t="str">
        <f>IF(preDEL!$AG95,IFERROR(0/0,""),preDEL!AQ95)</f>
        <v/>
      </c>
      <c r="AR95" s="83" t="str">
        <f>IF(preDEL!$AG95,IFERROR(0/0,""),preDEL!AR95)</f>
        <v/>
      </c>
      <c r="AS95" s="147"/>
    </row>
    <row r="96">
      <c r="A96" s="82" t="str">
        <f>IF(preDEL!$AG96,IFERROR(0/0,""),preDEL!A96)</f>
        <v>PA9488</v>
      </c>
      <c r="B96" s="172">
        <f>IF(preDEL!$AG96,IFERROR(0/0,""),preDEL!B96)</f>
        <v>44476</v>
      </c>
      <c r="C96" s="173">
        <f>IF(preDEL!$AG96,IFERROR(0/0,""),preDEL!C96)</f>
        <v>0.1631712963</v>
      </c>
      <c r="D96" s="82" t="str">
        <f>IF(preDEL!$AG96,IFERROR(0/0,""),preDEL!D96)</f>
        <v/>
      </c>
      <c r="E96" s="82" t="str">
        <f>IF(preDEL!$AG96,IFERROR(0/0,""),preDEL!E96)</f>
        <v/>
      </c>
      <c r="F96" s="83" t="str">
        <f>IF(preDEL!$AG96,IFERROR(0/0,""),preDEL!F96)</f>
        <v/>
      </c>
      <c r="G96" s="83" t="str">
        <f>IF(preDEL!$AG96,IFERROR(0/0,""),preDEL!G96)</f>
        <v/>
      </c>
      <c r="H96" s="83" t="str">
        <f>IF(preDEL!$AG96,IFERROR(0/0,""),preDEL!H96)</f>
        <v/>
      </c>
      <c r="I96" s="82" t="str">
        <f>IF(preDEL!$AG96,IFERROR(0/0,""),preDEL!I96)</f>
        <v/>
      </c>
      <c r="J96" s="82" t="str">
        <f>IF(preDEL!$AG96,IFERROR(0/0,""),preDEL!J96)</f>
        <v/>
      </c>
      <c r="K96" s="82" t="str">
        <f>IF(preDEL!$AG96,IFERROR(0/0,""),preDEL!K96)</f>
        <v>Null</v>
      </c>
      <c r="L96" s="172">
        <f>IF(preDEL!$AG96,IFERROR(0/0,""),preDEL!L96)</f>
        <v>44868</v>
      </c>
      <c r="M96" s="173">
        <f>IF(preDEL!$AG96,IFERROR(0/0,""),preDEL!M96)</f>
        <v>0.5355208333</v>
      </c>
      <c r="N96" s="83" t="str">
        <f>IF(preDEL!$AG96,IFERROR(0/0,""),preDEL!N96)</f>
        <v/>
      </c>
      <c r="O96" s="83" t="str">
        <f>IF(preDEL!$AG96,IFERROR(0/0,""),preDEL!O96)</f>
        <v/>
      </c>
      <c r="P96" s="128" t="b">
        <f>IF(preDEL!$AG96,IFERROR(0/0,""),preDEL!P96)</f>
        <v>0</v>
      </c>
      <c r="Q96" s="128" t="str">
        <f>IF(preDEL!$AG96,IFERROR(0/0,""),preDEL!Q96)</f>
        <v>Collected</v>
      </c>
      <c r="R96" s="116" t="b">
        <f>IF(preDEL!$AG96,IFERROR(0/0,""),preDEL!R96)</f>
        <v>1</v>
      </c>
      <c r="S96" s="116">
        <f>IF(preDEL!$AG96,IFERROR(0/0,""),preDEL!S96)</f>
        <v>1</v>
      </c>
      <c r="T96" s="128">
        <f>IF(preDEL!$AG96,IFERROR(0/0,""),preDEL!T96)</f>
        <v>0</v>
      </c>
      <c r="U96" s="83" t="str">
        <f>IF(preDEL!$AG96,IFERROR(0/0,""),preDEL!U96)</f>
        <v/>
      </c>
      <c r="V96" s="82" t="str">
        <f>IF(preDEL!$AG96,IFERROR(0/0,""),preDEL!V96)</f>
        <v/>
      </c>
      <c r="W96" s="83" t="str">
        <f>IF(preDEL!$AG96,IFERROR(0/0,""),preDEL!W96)</f>
        <v/>
      </c>
      <c r="X96" s="116" t="b">
        <f>IF(preDEL!$AG96,IFERROR(0/0,""),preDEL!X96)</f>
        <v>0</v>
      </c>
      <c r="Y96" s="128" t="b">
        <f>IF(preDEL!$AG96,IFERROR(0/0,""),preDEL!Y96)</f>
        <v>0</v>
      </c>
      <c r="Z96" s="82" t="str">
        <f>IF(preDEL!$AG96,IFERROR(0/0,""),preDEL!Z96)</f>
        <v/>
      </c>
      <c r="AA96" s="128" t="b">
        <f>IF(preDEL!$AG96,IFERROR(0/0,""),preDEL!AA96)</f>
        <v>0</v>
      </c>
      <c r="AB96" s="128" t="b">
        <f>IF(preDEL!$AG96,IFERROR(0/0,""),preDEL!AB96)</f>
        <v>0</v>
      </c>
      <c r="AC96" s="174">
        <f>IF(preDEL!$AG96,IFERROR(0/0,""),preDEL!AC96)</f>
        <v>752</v>
      </c>
      <c r="AD96" s="116" t="b">
        <f>IF(preDEL!$AG96,IFERROR(0/0,""),preDEL!AD96)</f>
        <v>1</v>
      </c>
      <c r="AE96" s="175" t="str">
        <f>IF(preDEL!$AG96,IFERROR(0/0,""),preDEL!AE96)</f>
        <v/>
      </c>
      <c r="AF96" s="128" t="b">
        <f>IF(preDEL!$AG96,IFERROR(0/0,""),preDEL!AF96)</f>
        <v>0</v>
      </c>
      <c r="AG96" s="128" t="b">
        <f>IF(preDEL!$AG96,IFERROR(0/0,""),preDEL!AG96)</f>
        <v>0</v>
      </c>
      <c r="AH96" s="116" t="str">
        <f>IF(preDEL!$AG96,IFERROR(0/0,""),preDEL!AH96)</f>
        <v/>
      </c>
      <c r="AI96" s="82" t="str">
        <f>IF(preDEL!$AG96,IFERROR(0/0,""),preDEL!AI96)</f>
        <v/>
      </c>
      <c r="AJ96" s="83">
        <f>IF(preDEL!$AG96,IFERROR(0/0,""),preDEL!AJ96)</f>
        <v>2.2</v>
      </c>
      <c r="AK96" s="82" t="str">
        <f>IF(preDEL!$AG96,IFERROR(0/0,""),preDEL!AK96)</f>
        <v>Negative</v>
      </c>
      <c r="AL96" s="83" t="str">
        <f>IF(preDEL!$AG96,IFERROR(0/0,""),preDEL!AL96)</f>
        <v/>
      </c>
      <c r="AM96" s="83" t="str">
        <f>IF(preDEL!$AG96,IFERROR(0/0,""),preDEL!AM96)</f>
        <v>SpROSA145068</v>
      </c>
      <c r="AN96" s="83" t="str">
        <f>IF(preDEL!$AG96,IFERROR(0/0,""),preDEL!AN96)</f>
        <v>ROSA742936</v>
      </c>
      <c r="AO96" s="83" t="str">
        <f>IF(preDEL!$AG96,IFERROR(0/0,""),preDEL!AO96)</f>
        <v/>
      </c>
      <c r="AP96" s="83" t="str">
        <f>IF(preDEL!$AG96,IFERROR(0/0,""),preDEL!AP96)</f>
        <v/>
      </c>
      <c r="AQ96" s="83" t="str">
        <f>IF(preDEL!$AG96,IFERROR(0/0,""),preDEL!AQ96)</f>
        <v/>
      </c>
      <c r="AR96" s="83" t="str">
        <f>IF(preDEL!$AG96,IFERROR(0/0,""),preDEL!AR96)</f>
        <v/>
      </c>
      <c r="AS96" s="147"/>
    </row>
    <row r="97">
      <c r="A97" s="82" t="str">
        <f>IF(preDEL!$AG97,IFERROR(0/0,""),preDEL!A97)</f>
        <v>PA9662</v>
      </c>
      <c r="B97" s="172">
        <f>IF(preDEL!$AG97,IFERROR(0/0,""),preDEL!B97)</f>
        <v>44476</v>
      </c>
      <c r="C97" s="173">
        <f>IF(preDEL!$AG97,IFERROR(0/0,""),preDEL!C97)</f>
        <v>0.1632523148</v>
      </c>
      <c r="D97" s="82" t="str">
        <f>IF(preDEL!$AG97,IFERROR(0/0,""),preDEL!D97)</f>
        <v/>
      </c>
      <c r="E97" s="82" t="str">
        <f>IF(preDEL!$AG97,IFERROR(0/0,""),preDEL!E97)</f>
        <v/>
      </c>
      <c r="F97" s="83" t="str">
        <f>IF(preDEL!$AG97,IFERROR(0/0,""),preDEL!F97)</f>
        <v/>
      </c>
      <c r="G97" s="83" t="str">
        <f>IF(preDEL!$AG97,IFERROR(0/0,""),preDEL!G97)</f>
        <v/>
      </c>
      <c r="H97" s="83" t="str">
        <f>IF(preDEL!$AG97,IFERROR(0/0,""),preDEL!H97)</f>
        <v/>
      </c>
      <c r="I97" s="82" t="str">
        <f>IF(preDEL!$AG97,IFERROR(0/0,""),preDEL!I97)</f>
        <v/>
      </c>
      <c r="J97" s="82" t="str">
        <f>IF(preDEL!$AG97,IFERROR(0/0,""),preDEL!J97)</f>
        <v/>
      </c>
      <c r="K97" s="82" t="str">
        <f>IF(preDEL!$AG97,IFERROR(0/0,""),preDEL!K97)</f>
        <v>Null</v>
      </c>
      <c r="L97" s="172" t="str">
        <f>IF(preDEL!$AG97,IFERROR(0/0,""),preDEL!L97)</f>
        <v/>
      </c>
      <c r="M97" s="173" t="str">
        <f>IF(preDEL!$AG97,IFERROR(0/0,""),preDEL!M97)</f>
        <v/>
      </c>
      <c r="N97" s="83" t="str">
        <f>IF(preDEL!$AG97,IFERROR(0/0,""),preDEL!N97)</f>
        <v/>
      </c>
      <c r="O97" s="83" t="str">
        <f>IF(preDEL!$AG97,IFERROR(0/0,""),preDEL!O97)</f>
        <v/>
      </c>
      <c r="P97" s="128" t="b">
        <f>IF(preDEL!$AG97,IFERROR(0/0,""),preDEL!P97)</f>
        <v>0</v>
      </c>
      <c r="Q97" s="128" t="str">
        <f>IF(preDEL!$AG97,IFERROR(0/0,""),preDEL!Q97)</f>
        <v>Collected</v>
      </c>
      <c r="R97" s="116" t="b">
        <f>IF(preDEL!$AG97,IFERROR(0/0,""),preDEL!R97)</f>
        <v>1</v>
      </c>
      <c r="S97" s="116">
        <f>IF(preDEL!$AG97,IFERROR(0/0,""),preDEL!S97)</f>
        <v>1</v>
      </c>
      <c r="T97" s="128" t="str">
        <f>IF(preDEL!$AG97,IFERROR(0/0,""),preDEL!T97)</f>
        <v/>
      </c>
      <c r="U97" s="83" t="str">
        <f>IF(preDEL!$AG97,IFERROR(0/0,""),preDEL!U97)</f>
        <v/>
      </c>
      <c r="V97" s="82" t="str">
        <f>IF(preDEL!$AG97,IFERROR(0/0,""),preDEL!V97)</f>
        <v/>
      </c>
      <c r="W97" s="83" t="str">
        <f>IF(preDEL!$AG97,IFERROR(0/0,""),preDEL!W97)</f>
        <v/>
      </c>
      <c r="X97" s="116" t="b">
        <f>IF(preDEL!$AG97,IFERROR(0/0,""),preDEL!X97)</f>
        <v>0</v>
      </c>
      <c r="Y97" s="128" t="b">
        <f>IF(preDEL!$AG97,IFERROR(0/0,""),preDEL!Y97)</f>
        <v>0</v>
      </c>
      <c r="Z97" s="82" t="str">
        <f>IF(preDEL!$AG97,IFERROR(0/0,""),preDEL!Z97)</f>
        <v/>
      </c>
      <c r="AA97" s="128" t="b">
        <f>IF(preDEL!$AG97,IFERROR(0/0,""),preDEL!AA97)</f>
        <v>0</v>
      </c>
      <c r="AB97" s="128" t="b">
        <f>IF(preDEL!$AG97,IFERROR(0/0,""),preDEL!AB97)</f>
        <v>0</v>
      </c>
      <c r="AC97" s="174">
        <f>IF(preDEL!$AG97,IFERROR(0/0,""),preDEL!AC97)</f>
        <v>402</v>
      </c>
      <c r="AD97" s="116" t="b">
        <f>IF(preDEL!$AG97,IFERROR(0/0,""),preDEL!AD97)</f>
        <v>0</v>
      </c>
      <c r="AE97" s="175" t="str">
        <f>IF(preDEL!$AG97,IFERROR(0/0,""),preDEL!AE97)</f>
        <v/>
      </c>
      <c r="AF97" s="128" t="b">
        <f>IF(preDEL!$AG97,IFERROR(0/0,""),preDEL!AF97)</f>
        <v>0</v>
      </c>
      <c r="AG97" s="128" t="b">
        <f>IF(preDEL!$AG97,IFERROR(0/0,""),preDEL!AG97)</f>
        <v>0</v>
      </c>
      <c r="AH97" s="116" t="str">
        <f>IF(preDEL!$AG97,IFERROR(0/0,""),preDEL!AH97)</f>
        <v/>
      </c>
      <c r="AI97" s="82" t="str">
        <f>IF(preDEL!$AG97,IFERROR(0/0,""),preDEL!AI97)</f>
        <v/>
      </c>
      <c r="AJ97" s="83">
        <f>IF(preDEL!$AG97,IFERROR(0/0,""),preDEL!AJ97)</f>
        <v>2.2</v>
      </c>
      <c r="AK97" s="82" t="str">
        <f>IF(preDEL!$AG97,IFERROR(0/0,""),preDEL!AK97)</f>
        <v>Negative</v>
      </c>
      <c r="AL97" s="83" t="str">
        <f>IF(preDEL!$AG97,IFERROR(0/0,""),preDEL!AL97)</f>
        <v/>
      </c>
      <c r="AM97" s="83" t="str">
        <f>IF(preDEL!$AG97,IFERROR(0/0,""),preDEL!AM97)</f>
        <v>SpROSA573919</v>
      </c>
      <c r="AN97" s="83" t="str">
        <f>IF(preDEL!$AG97,IFERROR(0/0,""),preDEL!AN97)</f>
        <v>ROSA893930</v>
      </c>
      <c r="AO97" s="83" t="str">
        <f>IF(preDEL!$AG97,IFERROR(0/0,""),preDEL!AO97)</f>
        <v/>
      </c>
      <c r="AP97" s="83" t="str">
        <f>IF(preDEL!$AG97,IFERROR(0/0,""),preDEL!AP97)</f>
        <v/>
      </c>
      <c r="AQ97" s="83" t="str">
        <f>IF(preDEL!$AG97,IFERROR(0/0,""),preDEL!AQ97)</f>
        <v/>
      </c>
      <c r="AR97" s="83" t="str">
        <f>IF(preDEL!$AG97,IFERROR(0/0,""),preDEL!AR97)</f>
        <v/>
      </c>
      <c r="AS97" s="147"/>
    </row>
    <row r="98">
      <c r="A98" s="82" t="str">
        <f>IF(preDEL!$AG98,IFERROR(0/0,""),preDEL!A98)</f>
        <v>PA9618</v>
      </c>
      <c r="B98" s="172">
        <f>IF(preDEL!$AG98,IFERROR(0/0,""),preDEL!B98)</f>
        <v>44476</v>
      </c>
      <c r="C98" s="173">
        <f>IF(preDEL!$AG98,IFERROR(0/0,""),preDEL!C98)</f>
        <v>0.1637731481</v>
      </c>
      <c r="D98" s="82" t="str">
        <f>IF(preDEL!$AG98,IFERROR(0/0,""),preDEL!D98)</f>
        <v/>
      </c>
      <c r="E98" s="82" t="str">
        <f>IF(preDEL!$AG98,IFERROR(0/0,""),preDEL!E98)</f>
        <v/>
      </c>
      <c r="F98" s="83" t="str">
        <f>IF(preDEL!$AG98,IFERROR(0/0,""),preDEL!F98)</f>
        <v/>
      </c>
      <c r="G98" s="83" t="str">
        <f>IF(preDEL!$AG98,IFERROR(0/0,""),preDEL!G98)</f>
        <v/>
      </c>
      <c r="H98" s="83" t="str">
        <f>IF(preDEL!$AG98,IFERROR(0/0,""),preDEL!H98)</f>
        <v/>
      </c>
      <c r="I98" s="82" t="str">
        <f>IF(preDEL!$AG98,IFERROR(0/0,""),preDEL!I98)</f>
        <v/>
      </c>
      <c r="J98" s="82" t="str">
        <f>IF(preDEL!$AG98,IFERROR(0/0,""),preDEL!J98)</f>
        <v/>
      </c>
      <c r="K98" s="82" t="str">
        <f>IF(preDEL!$AG98,IFERROR(0/0,""),preDEL!K98)</f>
        <v>Null</v>
      </c>
      <c r="L98" s="172" t="str">
        <f>IF(preDEL!$AG98,IFERROR(0/0,""),preDEL!L98)</f>
        <v/>
      </c>
      <c r="M98" s="173" t="str">
        <f>IF(preDEL!$AG98,IFERROR(0/0,""),preDEL!M98)</f>
        <v/>
      </c>
      <c r="N98" s="83" t="str">
        <f>IF(preDEL!$AG98,IFERROR(0/0,""),preDEL!N98)</f>
        <v/>
      </c>
      <c r="O98" s="83" t="str">
        <f>IF(preDEL!$AG98,IFERROR(0/0,""),preDEL!O98)</f>
        <v/>
      </c>
      <c r="P98" s="128" t="b">
        <f>IF(preDEL!$AG98,IFERROR(0/0,""),preDEL!P98)</f>
        <v>0</v>
      </c>
      <c r="Q98" s="128" t="str">
        <f>IF(preDEL!$AG98,IFERROR(0/0,""),preDEL!Q98)</f>
        <v>Collected</v>
      </c>
      <c r="R98" s="116" t="b">
        <f>IF(preDEL!$AG98,IFERROR(0/0,""),preDEL!R98)</f>
        <v>1</v>
      </c>
      <c r="S98" s="116">
        <f>IF(preDEL!$AG98,IFERROR(0/0,""),preDEL!S98)</f>
        <v>1</v>
      </c>
      <c r="T98" s="128" t="str">
        <f>IF(preDEL!$AG98,IFERROR(0/0,""),preDEL!T98)</f>
        <v/>
      </c>
      <c r="U98" s="83" t="str">
        <f>IF(preDEL!$AG98,IFERROR(0/0,""),preDEL!U98)</f>
        <v/>
      </c>
      <c r="V98" s="82" t="str">
        <f>IF(preDEL!$AG98,IFERROR(0/0,""),preDEL!V98)</f>
        <v/>
      </c>
      <c r="W98" s="83" t="str">
        <f>IF(preDEL!$AG98,IFERROR(0/0,""),preDEL!W98)</f>
        <v/>
      </c>
      <c r="X98" s="116" t="b">
        <f>IF(preDEL!$AG98,IFERROR(0/0,""),preDEL!X98)</f>
        <v>0</v>
      </c>
      <c r="Y98" s="128" t="b">
        <f>IF(preDEL!$AG98,IFERROR(0/0,""),preDEL!Y98)</f>
        <v>0</v>
      </c>
      <c r="Z98" s="82" t="str">
        <f>IF(preDEL!$AG98,IFERROR(0/0,""),preDEL!Z98)</f>
        <v/>
      </c>
      <c r="AA98" s="128" t="b">
        <f>IF(preDEL!$AG98,IFERROR(0/0,""),preDEL!AA98)</f>
        <v>0</v>
      </c>
      <c r="AB98" s="128" t="b">
        <f>IF(preDEL!$AG98,IFERROR(0/0,""),preDEL!AB98)</f>
        <v>0</v>
      </c>
      <c r="AC98" s="174">
        <f>IF(preDEL!$AG98,IFERROR(0/0,""),preDEL!AC98)</f>
        <v>401</v>
      </c>
      <c r="AD98" s="116" t="b">
        <f>IF(preDEL!$AG98,IFERROR(0/0,""),preDEL!AD98)</f>
        <v>0</v>
      </c>
      <c r="AE98" s="175" t="str">
        <f>IF(preDEL!$AG98,IFERROR(0/0,""),preDEL!AE98)</f>
        <v/>
      </c>
      <c r="AF98" s="128" t="b">
        <f>IF(preDEL!$AG98,IFERROR(0/0,""),preDEL!AF98)</f>
        <v>0</v>
      </c>
      <c r="AG98" s="128" t="b">
        <f>IF(preDEL!$AG98,IFERROR(0/0,""),preDEL!AG98)</f>
        <v>0</v>
      </c>
      <c r="AH98" s="116" t="str">
        <f>IF(preDEL!$AG98,IFERROR(0/0,""),preDEL!AH98)</f>
        <v/>
      </c>
      <c r="AI98" s="82" t="str">
        <f>IF(preDEL!$AG98,IFERROR(0/0,""),preDEL!AI98)</f>
        <v/>
      </c>
      <c r="AJ98" s="83">
        <f>IF(preDEL!$AG98,IFERROR(0/0,""),preDEL!AJ98)</f>
        <v>2.2</v>
      </c>
      <c r="AK98" s="82" t="str">
        <f>IF(preDEL!$AG98,IFERROR(0/0,""),preDEL!AK98)</f>
        <v>Negative</v>
      </c>
      <c r="AL98" s="83" t="str">
        <f>IF(preDEL!$AG98,IFERROR(0/0,""),preDEL!AL98)</f>
        <v/>
      </c>
      <c r="AM98" s="83" t="str">
        <f>IF(preDEL!$AG98,IFERROR(0/0,""),preDEL!AM98)</f>
        <v>SpROSA573919</v>
      </c>
      <c r="AN98" s="83" t="str">
        <f>IF(preDEL!$AG98,IFERROR(0/0,""),preDEL!AN98)</f>
        <v>ROSA718413</v>
      </c>
      <c r="AO98" s="83" t="str">
        <f>IF(preDEL!$AG98,IFERROR(0/0,""),preDEL!AO98)</f>
        <v/>
      </c>
      <c r="AP98" s="83" t="str">
        <f>IF(preDEL!$AG98,IFERROR(0/0,""),preDEL!AP98)</f>
        <v/>
      </c>
      <c r="AQ98" s="83" t="str">
        <f>IF(preDEL!$AG98,IFERROR(0/0,""),preDEL!AQ98)</f>
        <v/>
      </c>
      <c r="AR98" s="83" t="str">
        <f>IF(preDEL!$AG98,IFERROR(0/0,""),preDEL!AR98)</f>
        <v/>
      </c>
      <c r="AS98" s="147"/>
    </row>
    <row r="99">
      <c r="A99" s="82" t="str">
        <f>IF(preDEL!$AG99,IFERROR(0/0,""),preDEL!A99)</f>
        <v>PA9626</v>
      </c>
      <c r="B99" s="172">
        <f>IF(preDEL!$AG99,IFERROR(0/0,""),preDEL!B99)</f>
        <v>44476</v>
      </c>
      <c r="C99" s="173">
        <f>IF(preDEL!$AG99,IFERROR(0/0,""),preDEL!C99)</f>
        <v>0.1644675926</v>
      </c>
      <c r="D99" s="82" t="str">
        <f>IF(preDEL!$AG99,IFERROR(0/0,""),preDEL!D99)</f>
        <v/>
      </c>
      <c r="E99" s="82" t="str">
        <f>IF(preDEL!$AG99,IFERROR(0/0,""),preDEL!E99)</f>
        <v/>
      </c>
      <c r="F99" s="83" t="str">
        <f>IF(preDEL!$AG99,IFERROR(0/0,""),preDEL!F99)</f>
        <v/>
      </c>
      <c r="G99" s="83" t="str">
        <f>IF(preDEL!$AG99,IFERROR(0/0,""),preDEL!G99)</f>
        <v/>
      </c>
      <c r="H99" s="83" t="str">
        <f>IF(preDEL!$AG99,IFERROR(0/0,""),preDEL!H99)</f>
        <v/>
      </c>
      <c r="I99" s="82" t="str">
        <f>IF(preDEL!$AG99,IFERROR(0/0,""),preDEL!I99)</f>
        <v/>
      </c>
      <c r="J99" s="82" t="str">
        <f>IF(preDEL!$AG99,IFERROR(0/0,""),preDEL!J99)</f>
        <v/>
      </c>
      <c r="K99" s="82" t="str">
        <f>IF(preDEL!$AG99,IFERROR(0/0,""),preDEL!K99)</f>
        <v>Null</v>
      </c>
      <c r="L99" s="172">
        <f>IF(preDEL!$AG99,IFERROR(0/0,""),preDEL!L99)</f>
        <v>44868</v>
      </c>
      <c r="M99" s="173">
        <f>IF(preDEL!$AG99,IFERROR(0/0,""),preDEL!M99)</f>
        <v>0.5355208333</v>
      </c>
      <c r="N99" s="83" t="str">
        <f>IF(preDEL!$AG99,IFERROR(0/0,""),preDEL!N99)</f>
        <v/>
      </c>
      <c r="O99" s="83" t="str">
        <f>IF(preDEL!$AG99,IFERROR(0/0,""),preDEL!O99)</f>
        <v/>
      </c>
      <c r="P99" s="128" t="b">
        <f>IF(preDEL!$AG99,IFERROR(0/0,""),preDEL!P99)</f>
        <v>0</v>
      </c>
      <c r="Q99" s="128" t="str">
        <f>IF(preDEL!$AG99,IFERROR(0/0,""),preDEL!Q99)</f>
        <v>Collected</v>
      </c>
      <c r="R99" s="116" t="b">
        <f>IF(preDEL!$AG99,IFERROR(0/0,""),preDEL!R99)</f>
        <v>1</v>
      </c>
      <c r="S99" s="116">
        <f>IF(preDEL!$AG99,IFERROR(0/0,""),preDEL!S99)</f>
        <v>1</v>
      </c>
      <c r="T99" s="128">
        <f>IF(preDEL!$AG99,IFERROR(0/0,""),preDEL!T99)</f>
        <v>0</v>
      </c>
      <c r="U99" s="83" t="str">
        <f>IF(preDEL!$AG99,IFERROR(0/0,""),preDEL!U99)</f>
        <v/>
      </c>
      <c r="V99" s="82" t="str">
        <f>IF(preDEL!$AG99,IFERROR(0/0,""),preDEL!V99)</f>
        <v/>
      </c>
      <c r="W99" s="83" t="str">
        <f>IF(preDEL!$AG99,IFERROR(0/0,""),preDEL!W99)</f>
        <v/>
      </c>
      <c r="X99" s="116" t="b">
        <f>IF(preDEL!$AG99,IFERROR(0/0,""),preDEL!X99)</f>
        <v>0</v>
      </c>
      <c r="Y99" s="128" t="b">
        <f>IF(preDEL!$AG99,IFERROR(0/0,""),preDEL!Y99)</f>
        <v>0</v>
      </c>
      <c r="Z99" s="82" t="str">
        <f>IF(preDEL!$AG99,IFERROR(0/0,""),preDEL!Z99)</f>
        <v/>
      </c>
      <c r="AA99" s="128" t="b">
        <f>IF(preDEL!$AG99,IFERROR(0/0,""),preDEL!AA99)</f>
        <v>0</v>
      </c>
      <c r="AB99" s="128" t="b">
        <f>IF(preDEL!$AG99,IFERROR(0/0,""),preDEL!AB99)</f>
        <v>0</v>
      </c>
      <c r="AC99" s="174">
        <f>IF(preDEL!$AG99,IFERROR(0/0,""),preDEL!AC99)</f>
        <v>751</v>
      </c>
      <c r="AD99" s="116" t="b">
        <f>IF(preDEL!$AG99,IFERROR(0/0,""),preDEL!AD99)</f>
        <v>1</v>
      </c>
      <c r="AE99" s="175" t="str">
        <f>IF(preDEL!$AG99,IFERROR(0/0,""),preDEL!AE99)</f>
        <v/>
      </c>
      <c r="AF99" s="128" t="b">
        <f>IF(preDEL!$AG99,IFERROR(0/0,""),preDEL!AF99)</f>
        <v>0</v>
      </c>
      <c r="AG99" s="128" t="b">
        <f>IF(preDEL!$AG99,IFERROR(0/0,""),preDEL!AG99)</f>
        <v>0</v>
      </c>
      <c r="AH99" s="116" t="str">
        <f>IF(preDEL!$AG99,IFERROR(0/0,""),preDEL!AH99)</f>
        <v/>
      </c>
      <c r="AI99" s="82" t="str">
        <f>IF(preDEL!$AG99,IFERROR(0/0,""),preDEL!AI99)</f>
        <v/>
      </c>
      <c r="AJ99" s="83">
        <f>IF(preDEL!$AG99,IFERROR(0/0,""),preDEL!AJ99)</f>
        <v>2.2</v>
      </c>
      <c r="AK99" s="82" t="str">
        <f>IF(preDEL!$AG99,IFERROR(0/0,""),preDEL!AK99)</f>
        <v>Negative</v>
      </c>
      <c r="AL99" s="83" t="str">
        <f>IF(preDEL!$AG99,IFERROR(0/0,""),preDEL!AL99)</f>
        <v/>
      </c>
      <c r="AM99" s="83" t="str">
        <f>IF(preDEL!$AG99,IFERROR(0/0,""),preDEL!AM99)</f>
        <v>SpROSA145068</v>
      </c>
      <c r="AN99" s="83" t="str">
        <f>IF(preDEL!$AG99,IFERROR(0/0,""),preDEL!AN99)</f>
        <v>ROSA929320</v>
      </c>
      <c r="AO99" s="83" t="str">
        <f>IF(preDEL!$AG99,IFERROR(0/0,""),preDEL!AO99)</f>
        <v/>
      </c>
      <c r="AP99" s="83" t="str">
        <f>IF(preDEL!$AG99,IFERROR(0/0,""),preDEL!AP99)</f>
        <v/>
      </c>
      <c r="AQ99" s="83" t="str">
        <f>IF(preDEL!$AG99,IFERROR(0/0,""),preDEL!AQ99)</f>
        <v/>
      </c>
      <c r="AR99" s="83" t="str">
        <f>IF(preDEL!$AG99,IFERROR(0/0,""),preDEL!AR99)</f>
        <v/>
      </c>
      <c r="AS99" s="147"/>
    </row>
    <row r="100">
      <c r="A100" s="82" t="str">
        <f>IF(preDEL!$AG100,IFERROR(0/0,""),preDEL!A100)</f>
        <v>PA9469</v>
      </c>
      <c r="B100" s="172">
        <f>IF(preDEL!$AG100,IFERROR(0/0,""),preDEL!B100)</f>
        <v>44476</v>
      </c>
      <c r="C100" s="173">
        <f>IF(preDEL!$AG100,IFERROR(0/0,""),preDEL!C100)</f>
        <v>0.1703472222</v>
      </c>
      <c r="D100" s="82" t="str">
        <f>IF(preDEL!$AG100,IFERROR(0/0,""),preDEL!D100)</f>
        <v/>
      </c>
      <c r="E100" s="82" t="str">
        <f>IF(preDEL!$AG100,IFERROR(0/0,""),preDEL!E100)</f>
        <v/>
      </c>
      <c r="F100" s="83" t="str">
        <f>IF(preDEL!$AG100,IFERROR(0/0,""),preDEL!F100)</f>
        <v/>
      </c>
      <c r="G100" s="83" t="str">
        <f>IF(preDEL!$AG100,IFERROR(0/0,""),preDEL!G100)</f>
        <v/>
      </c>
      <c r="H100" s="83" t="str">
        <f>IF(preDEL!$AG100,IFERROR(0/0,""),preDEL!H100)</f>
        <v/>
      </c>
      <c r="I100" s="82" t="str">
        <f>IF(preDEL!$AG100,IFERROR(0/0,""),preDEL!I100)</f>
        <v/>
      </c>
      <c r="J100" s="82" t="str">
        <f>IF(preDEL!$AG100,IFERROR(0/0,""),preDEL!J100)</f>
        <v/>
      </c>
      <c r="K100" s="82" t="str">
        <f>IF(preDEL!$AG100,IFERROR(0/0,""),preDEL!K100)</f>
        <v>Null</v>
      </c>
      <c r="L100" s="172" t="str">
        <f>IF(preDEL!$AG100,IFERROR(0/0,""),preDEL!L100)</f>
        <v/>
      </c>
      <c r="M100" s="173" t="str">
        <f>IF(preDEL!$AG100,IFERROR(0/0,""),preDEL!M100)</f>
        <v/>
      </c>
      <c r="N100" s="83" t="str">
        <f>IF(preDEL!$AG100,IFERROR(0/0,""),preDEL!N100)</f>
        <v/>
      </c>
      <c r="O100" s="83" t="str">
        <f>IF(preDEL!$AG100,IFERROR(0/0,""),preDEL!O100)</f>
        <v/>
      </c>
      <c r="P100" s="128" t="b">
        <f>IF(preDEL!$AG100,IFERROR(0/0,""),preDEL!P100)</f>
        <v>0</v>
      </c>
      <c r="Q100" s="128" t="str">
        <f>IF(preDEL!$AG100,IFERROR(0/0,""),preDEL!Q100)</f>
        <v>Collected</v>
      </c>
      <c r="R100" s="116" t="b">
        <f>IF(preDEL!$AG100,IFERROR(0/0,""),preDEL!R100)</f>
        <v>1</v>
      </c>
      <c r="S100" s="116">
        <f>IF(preDEL!$AG100,IFERROR(0/0,""),preDEL!S100)</f>
        <v>1</v>
      </c>
      <c r="T100" s="128" t="str">
        <f>IF(preDEL!$AG100,IFERROR(0/0,""),preDEL!T100)</f>
        <v/>
      </c>
      <c r="U100" s="83" t="str">
        <f>IF(preDEL!$AG100,IFERROR(0/0,""),preDEL!U100)</f>
        <v/>
      </c>
      <c r="V100" s="82" t="str">
        <f>IF(preDEL!$AG100,IFERROR(0/0,""),preDEL!V100)</f>
        <v/>
      </c>
      <c r="W100" s="83" t="str">
        <f>IF(preDEL!$AG100,IFERROR(0/0,""),preDEL!W100)</f>
        <v/>
      </c>
      <c r="X100" s="116" t="b">
        <f>IF(preDEL!$AG100,IFERROR(0/0,""),preDEL!X100)</f>
        <v>0</v>
      </c>
      <c r="Y100" s="128" t="b">
        <f>IF(preDEL!$AG100,IFERROR(0/0,""),preDEL!Y100)</f>
        <v>0</v>
      </c>
      <c r="Z100" s="82" t="str">
        <f>IF(preDEL!$AG100,IFERROR(0/0,""),preDEL!Z100)</f>
        <v/>
      </c>
      <c r="AA100" s="128" t="b">
        <f>IF(preDEL!$AG100,IFERROR(0/0,""),preDEL!AA100)</f>
        <v>0</v>
      </c>
      <c r="AB100" s="128" t="b">
        <f>IF(preDEL!$AG100,IFERROR(0/0,""),preDEL!AB100)</f>
        <v>0</v>
      </c>
      <c r="AC100" s="174">
        <f>IF(preDEL!$AG100,IFERROR(0/0,""),preDEL!AC100)</f>
        <v>400</v>
      </c>
      <c r="AD100" s="116" t="b">
        <f>IF(preDEL!$AG100,IFERROR(0/0,""),preDEL!AD100)</f>
        <v>0</v>
      </c>
      <c r="AE100" s="175" t="str">
        <f>IF(preDEL!$AG100,IFERROR(0/0,""),preDEL!AE100)</f>
        <v/>
      </c>
      <c r="AF100" s="128" t="b">
        <f>IF(preDEL!$AG100,IFERROR(0/0,""),preDEL!AF100)</f>
        <v>0</v>
      </c>
      <c r="AG100" s="128" t="b">
        <f>IF(preDEL!$AG100,IFERROR(0/0,""),preDEL!AG100)</f>
        <v>0</v>
      </c>
      <c r="AH100" s="116" t="str">
        <f>IF(preDEL!$AG100,IFERROR(0/0,""),preDEL!AH100)</f>
        <v/>
      </c>
      <c r="AI100" s="82" t="str">
        <f>IF(preDEL!$AG100,IFERROR(0/0,""),preDEL!AI100)</f>
        <v/>
      </c>
      <c r="AJ100" s="83">
        <f>IF(preDEL!$AG100,IFERROR(0/0,""),preDEL!AJ100)</f>
        <v>2.2</v>
      </c>
      <c r="AK100" s="82" t="str">
        <f>IF(preDEL!$AG100,IFERROR(0/0,""),preDEL!AK100)</f>
        <v>Negative</v>
      </c>
      <c r="AL100" s="83" t="str">
        <f>IF(preDEL!$AG100,IFERROR(0/0,""),preDEL!AL100)</f>
        <v/>
      </c>
      <c r="AM100" s="83" t="str">
        <f>IF(preDEL!$AG100,IFERROR(0/0,""),preDEL!AM100)</f>
        <v>SpROSA573919</v>
      </c>
      <c r="AN100" s="83" t="str">
        <f>IF(preDEL!$AG100,IFERROR(0/0,""),preDEL!AN100)</f>
        <v>ROSA590735</v>
      </c>
      <c r="AO100" s="83" t="str">
        <f>IF(preDEL!$AG100,IFERROR(0/0,""),preDEL!AO100)</f>
        <v/>
      </c>
      <c r="AP100" s="83" t="str">
        <f>IF(preDEL!$AG100,IFERROR(0/0,""),preDEL!AP100)</f>
        <v/>
      </c>
      <c r="AQ100" s="83" t="str">
        <f>IF(preDEL!$AG100,IFERROR(0/0,""),preDEL!AQ100)</f>
        <v/>
      </c>
      <c r="AR100" s="83" t="str">
        <f>IF(preDEL!$AG100,IFERROR(0/0,""),preDEL!AR100)</f>
        <v/>
      </c>
      <c r="AS100" s="147"/>
    </row>
    <row r="101">
      <c r="A101" s="82" t="str">
        <f>IF(preDEL!$AG101,IFERROR(0/0,""),preDEL!A101)</f>
        <v>PA9463</v>
      </c>
      <c r="B101" s="172">
        <f>IF(preDEL!$AG101,IFERROR(0/0,""),preDEL!B101)</f>
        <v>44476</v>
      </c>
      <c r="C101" s="173">
        <f>IF(preDEL!$AG101,IFERROR(0/0,""),preDEL!C101)</f>
        <v>0.1709606481</v>
      </c>
      <c r="D101" s="82" t="str">
        <f>IF(preDEL!$AG101,IFERROR(0/0,""),preDEL!D101)</f>
        <v/>
      </c>
      <c r="E101" s="82" t="str">
        <f>IF(preDEL!$AG101,IFERROR(0/0,""),preDEL!E101)</f>
        <v/>
      </c>
      <c r="F101" s="83" t="str">
        <f>IF(preDEL!$AG101,IFERROR(0/0,""),preDEL!F101)</f>
        <v/>
      </c>
      <c r="G101" s="83" t="str">
        <f>IF(preDEL!$AG101,IFERROR(0/0,""),preDEL!G101)</f>
        <v/>
      </c>
      <c r="H101" s="83" t="str">
        <f>IF(preDEL!$AG101,IFERROR(0/0,""),preDEL!H101)</f>
        <v/>
      </c>
      <c r="I101" s="82" t="str">
        <f>IF(preDEL!$AG101,IFERROR(0/0,""),preDEL!I101)</f>
        <v/>
      </c>
      <c r="J101" s="82" t="str">
        <f>IF(preDEL!$AG101,IFERROR(0/0,""),preDEL!J101)</f>
        <v/>
      </c>
      <c r="K101" s="82" t="str">
        <f>IF(preDEL!$AG101,IFERROR(0/0,""),preDEL!K101)</f>
        <v>Null</v>
      </c>
      <c r="L101" s="172" t="str">
        <f>IF(preDEL!$AG101,IFERROR(0/0,""),preDEL!L101)</f>
        <v/>
      </c>
      <c r="M101" s="173" t="str">
        <f>IF(preDEL!$AG101,IFERROR(0/0,""),preDEL!M101)</f>
        <v/>
      </c>
      <c r="N101" s="83" t="str">
        <f>IF(preDEL!$AG101,IFERROR(0/0,""),preDEL!N101)</f>
        <v/>
      </c>
      <c r="O101" s="83" t="str">
        <f>IF(preDEL!$AG101,IFERROR(0/0,""),preDEL!O101)</f>
        <v/>
      </c>
      <c r="P101" s="128" t="b">
        <f>IF(preDEL!$AG101,IFERROR(0/0,""),preDEL!P101)</f>
        <v>0</v>
      </c>
      <c r="Q101" s="128" t="str">
        <f>IF(preDEL!$AG101,IFERROR(0/0,""),preDEL!Q101)</f>
        <v>Collected</v>
      </c>
      <c r="R101" s="116" t="b">
        <f>IF(preDEL!$AG101,IFERROR(0/0,""),preDEL!R101)</f>
        <v>1</v>
      </c>
      <c r="S101" s="116">
        <f>IF(preDEL!$AG101,IFERROR(0/0,""),preDEL!S101)</f>
        <v>1</v>
      </c>
      <c r="T101" s="128" t="str">
        <f>IF(preDEL!$AG101,IFERROR(0/0,""),preDEL!T101)</f>
        <v/>
      </c>
      <c r="U101" s="83" t="str">
        <f>IF(preDEL!$AG101,IFERROR(0/0,""),preDEL!U101)</f>
        <v/>
      </c>
      <c r="V101" s="82" t="str">
        <f>IF(preDEL!$AG101,IFERROR(0/0,""),preDEL!V101)</f>
        <v/>
      </c>
      <c r="W101" s="83" t="str">
        <f>IF(preDEL!$AG101,IFERROR(0/0,""),preDEL!W101)</f>
        <v/>
      </c>
      <c r="X101" s="116" t="b">
        <f>IF(preDEL!$AG101,IFERROR(0/0,""),preDEL!X101)</f>
        <v>0</v>
      </c>
      <c r="Y101" s="128" t="b">
        <f>IF(preDEL!$AG101,IFERROR(0/0,""),preDEL!Y101)</f>
        <v>0</v>
      </c>
      <c r="Z101" s="82" t="str">
        <f>IF(preDEL!$AG101,IFERROR(0/0,""),preDEL!Z101)</f>
        <v/>
      </c>
      <c r="AA101" s="128" t="b">
        <f>IF(preDEL!$AG101,IFERROR(0/0,""),preDEL!AA101)</f>
        <v>0</v>
      </c>
      <c r="AB101" s="128" t="b">
        <f>IF(preDEL!$AG101,IFERROR(0/0,""),preDEL!AB101)</f>
        <v>0</v>
      </c>
      <c r="AC101" s="174">
        <f>IF(preDEL!$AG101,IFERROR(0/0,""),preDEL!AC101)</f>
        <v>399</v>
      </c>
      <c r="AD101" s="116" t="b">
        <f>IF(preDEL!$AG101,IFERROR(0/0,""),preDEL!AD101)</f>
        <v>0</v>
      </c>
      <c r="AE101" s="175" t="str">
        <f>IF(preDEL!$AG101,IFERROR(0/0,""),preDEL!AE101)</f>
        <v/>
      </c>
      <c r="AF101" s="128" t="b">
        <f>IF(preDEL!$AG101,IFERROR(0/0,""),preDEL!AF101)</f>
        <v>0</v>
      </c>
      <c r="AG101" s="128" t="b">
        <f>IF(preDEL!$AG101,IFERROR(0/0,""),preDEL!AG101)</f>
        <v>0</v>
      </c>
      <c r="AH101" s="116" t="str">
        <f>IF(preDEL!$AG101,IFERROR(0/0,""),preDEL!AH101)</f>
        <v/>
      </c>
      <c r="AI101" s="82" t="str">
        <f>IF(preDEL!$AG101,IFERROR(0/0,""),preDEL!AI101)</f>
        <v/>
      </c>
      <c r="AJ101" s="83">
        <f>IF(preDEL!$AG101,IFERROR(0/0,""),preDEL!AJ101)</f>
        <v>2.2</v>
      </c>
      <c r="AK101" s="82" t="str">
        <f>IF(preDEL!$AG101,IFERROR(0/0,""),preDEL!AK101)</f>
        <v>Negative</v>
      </c>
      <c r="AL101" s="83" t="str">
        <f>IF(preDEL!$AG101,IFERROR(0/0,""),preDEL!AL101)</f>
        <v/>
      </c>
      <c r="AM101" s="83" t="str">
        <f>IF(preDEL!$AG101,IFERROR(0/0,""),preDEL!AM101)</f>
        <v>SpROSA145068</v>
      </c>
      <c r="AN101" s="83" t="str">
        <f>IF(preDEL!$AG101,IFERROR(0/0,""),preDEL!AN101)</f>
        <v>ROSA851553</v>
      </c>
      <c r="AO101" s="83" t="str">
        <f>IF(preDEL!$AG101,IFERROR(0/0,""),preDEL!AO101)</f>
        <v/>
      </c>
      <c r="AP101" s="83" t="str">
        <f>IF(preDEL!$AG101,IFERROR(0/0,""),preDEL!AP101)</f>
        <v/>
      </c>
      <c r="AQ101" s="83" t="str">
        <f>IF(preDEL!$AG101,IFERROR(0/0,""),preDEL!AQ101)</f>
        <v/>
      </c>
      <c r="AR101" s="83" t="str">
        <f>IF(preDEL!$AG101,IFERROR(0/0,""),preDEL!AR101)</f>
        <v/>
      </c>
      <c r="AS101" s="147"/>
    </row>
    <row r="102">
      <c r="A102" s="82" t="str">
        <f>IF(preDEL!$AG102,IFERROR(0/0,""),preDEL!A102)</f>
        <v>PA9460</v>
      </c>
      <c r="B102" s="172">
        <f>IF(preDEL!$AG102,IFERROR(0/0,""),preDEL!B102)</f>
        <v>44476</v>
      </c>
      <c r="C102" s="173">
        <f>IF(preDEL!$AG102,IFERROR(0/0,""),preDEL!C102)</f>
        <v>0.176087963</v>
      </c>
      <c r="D102" s="82" t="str">
        <f>IF(preDEL!$AG102,IFERROR(0/0,""),preDEL!D102)</f>
        <v/>
      </c>
      <c r="E102" s="82" t="str">
        <f>IF(preDEL!$AG102,IFERROR(0/0,""),preDEL!E102)</f>
        <v/>
      </c>
      <c r="F102" s="83" t="str">
        <f>IF(preDEL!$AG102,IFERROR(0/0,""),preDEL!F102)</f>
        <v/>
      </c>
      <c r="G102" s="83" t="str">
        <f>IF(preDEL!$AG102,IFERROR(0/0,""),preDEL!G102)</f>
        <v/>
      </c>
      <c r="H102" s="83" t="str">
        <f>IF(preDEL!$AG102,IFERROR(0/0,""),preDEL!H102)</f>
        <v/>
      </c>
      <c r="I102" s="82" t="str">
        <f>IF(preDEL!$AG102,IFERROR(0/0,""),preDEL!I102)</f>
        <v/>
      </c>
      <c r="J102" s="82" t="str">
        <f>IF(preDEL!$AG102,IFERROR(0/0,""),preDEL!J102)</f>
        <v/>
      </c>
      <c r="K102" s="82" t="str">
        <f>IF(preDEL!$AG102,IFERROR(0/0,""),preDEL!K102)</f>
        <v>Null</v>
      </c>
      <c r="L102" s="172" t="str">
        <f>IF(preDEL!$AG102,IFERROR(0/0,""),preDEL!L102)</f>
        <v/>
      </c>
      <c r="M102" s="173" t="str">
        <f>IF(preDEL!$AG102,IFERROR(0/0,""),preDEL!M102)</f>
        <v/>
      </c>
      <c r="N102" s="83" t="str">
        <f>IF(preDEL!$AG102,IFERROR(0/0,""),preDEL!N102)</f>
        <v/>
      </c>
      <c r="O102" s="83" t="str">
        <f>IF(preDEL!$AG102,IFERROR(0/0,""),preDEL!O102)</f>
        <v/>
      </c>
      <c r="P102" s="128" t="b">
        <f>IF(preDEL!$AG102,IFERROR(0/0,""),preDEL!P102)</f>
        <v>0</v>
      </c>
      <c r="Q102" s="128" t="str">
        <f>IF(preDEL!$AG102,IFERROR(0/0,""),preDEL!Q102)</f>
        <v>Collected</v>
      </c>
      <c r="R102" s="116" t="b">
        <f>IF(preDEL!$AG102,IFERROR(0/0,""),preDEL!R102)</f>
        <v>1</v>
      </c>
      <c r="S102" s="116">
        <f>IF(preDEL!$AG102,IFERROR(0/0,""),preDEL!S102)</f>
        <v>1</v>
      </c>
      <c r="T102" s="128" t="str">
        <f>IF(preDEL!$AG102,IFERROR(0/0,""),preDEL!T102)</f>
        <v/>
      </c>
      <c r="U102" s="83" t="str">
        <f>IF(preDEL!$AG102,IFERROR(0/0,""),preDEL!U102)</f>
        <v/>
      </c>
      <c r="V102" s="82" t="str">
        <f>IF(preDEL!$AG102,IFERROR(0/0,""),preDEL!V102)</f>
        <v/>
      </c>
      <c r="W102" s="83" t="str">
        <f>IF(preDEL!$AG102,IFERROR(0/0,""),preDEL!W102)</f>
        <v/>
      </c>
      <c r="X102" s="116" t="b">
        <f>IF(preDEL!$AG102,IFERROR(0/0,""),preDEL!X102)</f>
        <v>0</v>
      </c>
      <c r="Y102" s="128" t="b">
        <f>IF(preDEL!$AG102,IFERROR(0/0,""),preDEL!Y102)</f>
        <v>0</v>
      </c>
      <c r="Z102" s="82" t="str">
        <f>IF(preDEL!$AG102,IFERROR(0/0,""),preDEL!Z102)</f>
        <v/>
      </c>
      <c r="AA102" s="128" t="b">
        <f>IF(preDEL!$AG102,IFERROR(0/0,""),preDEL!AA102)</f>
        <v>0</v>
      </c>
      <c r="AB102" s="128" t="b">
        <f>IF(preDEL!$AG102,IFERROR(0/0,""),preDEL!AB102)</f>
        <v>0</v>
      </c>
      <c r="AC102" s="174">
        <f>IF(preDEL!$AG102,IFERROR(0/0,""),preDEL!AC102)</f>
        <v>398</v>
      </c>
      <c r="AD102" s="116" t="b">
        <f>IF(preDEL!$AG102,IFERROR(0/0,""),preDEL!AD102)</f>
        <v>0</v>
      </c>
      <c r="AE102" s="175" t="str">
        <f>IF(preDEL!$AG102,IFERROR(0/0,""),preDEL!AE102)</f>
        <v/>
      </c>
      <c r="AF102" s="128" t="b">
        <f>IF(preDEL!$AG102,IFERROR(0/0,""),preDEL!AF102)</f>
        <v>0</v>
      </c>
      <c r="AG102" s="128" t="b">
        <f>IF(preDEL!$AG102,IFERROR(0/0,""),preDEL!AG102)</f>
        <v>0</v>
      </c>
      <c r="AH102" s="116" t="str">
        <f>IF(preDEL!$AG102,IFERROR(0/0,""),preDEL!AH102)</f>
        <v/>
      </c>
      <c r="AI102" s="82" t="str">
        <f>IF(preDEL!$AG102,IFERROR(0/0,""),preDEL!AI102)</f>
        <v/>
      </c>
      <c r="AJ102" s="83">
        <f>IF(preDEL!$AG102,IFERROR(0/0,""),preDEL!AJ102)</f>
        <v>2.2</v>
      </c>
      <c r="AK102" s="82" t="str">
        <f>IF(preDEL!$AG102,IFERROR(0/0,""),preDEL!AK102)</f>
        <v>Negative</v>
      </c>
      <c r="AL102" s="83" t="str">
        <f>IF(preDEL!$AG102,IFERROR(0/0,""),preDEL!AL102)</f>
        <v/>
      </c>
      <c r="AM102" s="83" t="str">
        <f>IF(preDEL!$AG102,IFERROR(0/0,""),preDEL!AM102)</f>
        <v>SpROSA145068</v>
      </c>
      <c r="AN102" s="83" t="str">
        <f>IF(preDEL!$AG102,IFERROR(0/0,""),preDEL!AN102)</f>
        <v>ROSA970910</v>
      </c>
      <c r="AO102" s="83" t="str">
        <f>IF(preDEL!$AG102,IFERROR(0/0,""),preDEL!AO102)</f>
        <v/>
      </c>
      <c r="AP102" s="83" t="str">
        <f>IF(preDEL!$AG102,IFERROR(0/0,""),preDEL!AP102)</f>
        <v/>
      </c>
      <c r="AQ102" s="83" t="str">
        <f>IF(preDEL!$AG102,IFERROR(0/0,""),preDEL!AQ102)</f>
        <v/>
      </c>
      <c r="AR102" s="83" t="str">
        <f>IF(preDEL!$AG102,IFERROR(0/0,""),preDEL!AR102)</f>
        <v/>
      </c>
      <c r="AS102" s="147"/>
    </row>
    <row r="103">
      <c r="A103" s="82" t="str">
        <f>IF(preDEL!$AG103,IFERROR(0/0,""),preDEL!A103)</f>
        <v>FLE656</v>
      </c>
      <c r="B103" s="172">
        <f>IF(preDEL!$AG103,IFERROR(0/0,""),preDEL!B103)</f>
        <v>44476</v>
      </c>
      <c r="C103" s="173">
        <f>IF(preDEL!$AG103,IFERROR(0/0,""),preDEL!C103)</f>
        <v>0.1800231481</v>
      </c>
      <c r="D103" s="82" t="str">
        <f>IF(preDEL!$AG103,IFERROR(0/0,""),preDEL!D103)</f>
        <v/>
      </c>
      <c r="E103" s="82" t="str">
        <f>IF(preDEL!$AG103,IFERROR(0/0,""),preDEL!E103)</f>
        <v/>
      </c>
      <c r="F103" s="83" t="str">
        <f>IF(preDEL!$AG103,IFERROR(0/0,""),preDEL!F103)</f>
        <v/>
      </c>
      <c r="G103" s="83" t="str">
        <f>IF(preDEL!$AG103,IFERROR(0/0,""),preDEL!G103)</f>
        <v/>
      </c>
      <c r="H103" s="83" t="str">
        <f>IF(preDEL!$AG103,IFERROR(0/0,""),preDEL!H103)</f>
        <v/>
      </c>
      <c r="I103" s="82" t="str">
        <f>IF(preDEL!$AG103,IFERROR(0/0,""),preDEL!I103)</f>
        <v/>
      </c>
      <c r="J103" s="82" t="str">
        <f>IF(preDEL!$AG103,IFERROR(0/0,""),preDEL!J103)</f>
        <v/>
      </c>
      <c r="K103" s="82" t="str">
        <f>IF(preDEL!$AG103,IFERROR(0/0,""),preDEL!K103)</f>
        <v>Null</v>
      </c>
      <c r="L103" s="172">
        <f>IF(preDEL!$AG103,IFERROR(0/0,""),preDEL!L103)</f>
        <v>44868</v>
      </c>
      <c r="M103" s="173">
        <f>IF(preDEL!$AG103,IFERROR(0/0,""),preDEL!M103)</f>
        <v>0.5355208333</v>
      </c>
      <c r="N103" s="83" t="str">
        <f>IF(preDEL!$AG103,IFERROR(0/0,""),preDEL!N103)</f>
        <v/>
      </c>
      <c r="O103" s="83" t="str">
        <f>IF(preDEL!$AG103,IFERROR(0/0,""),preDEL!O103)</f>
        <v/>
      </c>
      <c r="P103" s="128" t="b">
        <f>IF(preDEL!$AG103,IFERROR(0/0,""),preDEL!P103)</f>
        <v>0</v>
      </c>
      <c r="Q103" s="128" t="str">
        <f>IF(preDEL!$AG103,IFERROR(0/0,""),preDEL!Q103)</f>
        <v>Collected</v>
      </c>
      <c r="R103" s="116" t="b">
        <f>IF(preDEL!$AG103,IFERROR(0/0,""),preDEL!R103)</f>
        <v>1</v>
      </c>
      <c r="S103" s="116">
        <f>IF(preDEL!$AG103,IFERROR(0/0,""),preDEL!S103)</f>
        <v>1</v>
      </c>
      <c r="T103" s="128">
        <f>IF(preDEL!$AG103,IFERROR(0/0,""),preDEL!T103)</f>
        <v>0</v>
      </c>
      <c r="U103" s="83" t="str">
        <f>IF(preDEL!$AG103,IFERROR(0/0,""),preDEL!U103)</f>
        <v/>
      </c>
      <c r="V103" s="82" t="str">
        <f>IF(preDEL!$AG103,IFERROR(0/0,""),preDEL!V103)</f>
        <v/>
      </c>
      <c r="W103" s="83" t="str">
        <f>IF(preDEL!$AG103,IFERROR(0/0,""),preDEL!W103)</f>
        <v/>
      </c>
      <c r="X103" s="116" t="b">
        <f>IF(preDEL!$AG103,IFERROR(0/0,""),preDEL!X103)</f>
        <v>0</v>
      </c>
      <c r="Y103" s="128" t="b">
        <f>IF(preDEL!$AG103,IFERROR(0/0,""),preDEL!Y103)</f>
        <v>0</v>
      </c>
      <c r="Z103" s="82" t="str">
        <f>IF(preDEL!$AG103,IFERROR(0/0,""),preDEL!Z103)</f>
        <v/>
      </c>
      <c r="AA103" s="128" t="b">
        <f>IF(preDEL!$AG103,IFERROR(0/0,""),preDEL!AA103)</f>
        <v>0</v>
      </c>
      <c r="AB103" s="128" t="b">
        <f>IF(preDEL!$AG103,IFERROR(0/0,""),preDEL!AB103)</f>
        <v>0</v>
      </c>
      <c r="AC103" s="174">
        <f>IF(preDEL!$AG103,IFERROR(0/0,""),preDEL!AC103)</f>
        <v>750</v>
      </c>
      <c r="AD103" s="116" t="b">
        <f>IF(preDEL!$AG103,IFERROR(0/0,""),preDEL!AD103)</f>
        <v>1</v>
      </c>
      <c r="AE103" s="175" t="str">
        <f>IF(preDEL!$AG103,IFERROR(0/0,""),preDEL!AE103)</f>
        <v/>
      </c>
      <c r="AF103" s="128" t="b">
        <f>IF(preDEL!$AG103,IFERROR(0/0,""),preDEL!AF103)</f>
        <v>0</v>
      </c>
      <c r="AG103" s="128" t="b">
        <f>IF(preDEL!$AG103,IFERROR(0/0,""),preDEL!AG103)</f>
        <v>0</v>
      </c>
      <c r="AH103" s="116" t="str">
        <f>IF(preDEL!$AG103,IFERROR(0/0,""),preDEL!AH103)</f>
        <v/>
      </c>
      <c r="AI103" s="82" t="str">
        <f>IF(preDEL!$AG103,IFERROR(0/0,""),preDEL!AI103)</f>
        <v/>
      </c>
      <c r="AJ103" s="83">
        <f>IF(preDEL!$AG103,IFERROR(0/0,""),preDEL!AJ103)</f>
        <v>2.2</v>
      </c>
      <c r="AK103" s="82" t="str">
        <f>IF(preDEL!$AG103,IFERROR(0/0,""),preDEL!AK103)</f>
        <v>Negative</v>
      </c>
      <c r="AL103" s="83" t="str">
        <f>IF(preDEL!$AG103,IFERROR(0/0,""),preDEL!AL103)</f>
        <v/>
      </c>
      <c r="AM103" s="83" t="str">
        <f>IF(preDEL!$AG103,IFERROR(0/0,""),preDEL!AM103)</f>
        <v>SpROSA573919</v>
      </c>
      <c r="AN103" s="83" t="str">
        <f>IF(preDEL!$AG103,IFERROR(0/0,""),preDEL!AN103)</f>
        <v>ROSA578868</v>
      </c>
      <c r="AO103" s="83" t="str">
        <f>IF(preDEL!$AG103,IFERROR(0/0,""),preDEL!AO103)</f>
        <v/>
      </c>
      <c r="AP103" s="83" t="str">
        <f>IF(preDEL!$AG103,IFERROR(0/0,""),preDEL!AP103)</f>
        <v/>
      </c>
      <c r="AQ103" s="83" t="str">
        <f>IF(preDEL!$AG103,IFERROR(0/0,""),preDEL!AQ103)</f>
        <v/>
      </c>
      <c r="AR103" s="83" t="str">
        <f>IF(preDEL!$AG103,IFERROR(0/0,""),preDEL!AR103)</f>
        <v/>
      </c>
      <c r="AS103" s="147"/>
    </row>
    <row r="104">
      <c r="A104" s="82" t="str">
        <f>IF(preDEL!$AG104,IFERROR(0/0,""),preDEL!A104)</f>
        <v>PA9464</v>
      </c>
      <c r="B104" s="172">
        <f>IF(preDEL!$AG104,IFERROR(0/0,""),preDEL!B104)</f>
        <v>44476</v>
      </c>
      <c r="C104" s="173">
        <f>IF(preDEL!$AG104,IFERROR(0/0,""),preDEL!C104)</f>
        <v>0.180775463</v>
      </c>
      <c r="D104" s="82" t="str">
        <f>IF(preDEL!$AG104,IFERROR(0/0,""),preDEL!D104)</f>
        <v/>
      </c>
      <c r="E104" s="82" t="str">
        <f>IF(preDEL!$AG104,IFERROR(0/0,""),preDEL!E104)</f>
        <v/>
      </c>
      <c r="F104" s="83" t="str">
        <f>IF(preDEL!$AG104,IFERROR(0/0,""),preDEL!F104)</f>
        <v/>
      </c>
      <c r="G104" s="83" t="str">
        <f>IF(preDEL!$AG104,IFERROR(0/0,""),preDEL!G104)</f>
        <v/>
      </c>
      <c r="H104" s="83" t="str">
        <f>IF(preDEL!$AG104,IFERROR(0/0,""),preDEL!H104)</f>
        <v/>
      </c>
      <c r="I104" s="82" t="str">
        <f>IF(preDEL!$AG104,IFERROR(0/0,""),preDEL!I104)</f>
        <v/>
      </c>
      <c r="J104" s="82" t="str">
        <f>IF(preDEL!$AG104,IFERROR(0/0,""),preDEL!J104)</f>
        <v/>
      </c>
      <c r="K104" s="82" t="str">
        <f>IF(preDEL!$AG104,IFERROR(0/0,""),preDEL!K104)</f>
        <v>Null</v>
      </c>
      <c r="L104" s="172" t="str">
        <f>IF(preDEL!$AG104,IFERROR(0/0,""),preDEL!L104)</f>
        <v/>
      </c>
      <c r="M104" s="173" t="str">
        <f>IF(preDEL!$AG104,IFERROR(0/0,""),preDEL!M104)</f>
        <v/>
      </c>
      <c r="N104" s="83" t="str">
        <f>IF(preDEL!$AG104,IFERROR(0/0,""),preDEL!N104)</f>
        <v/>
      </c>
      <c r="O104" s="83" t="str">
        <f>IF(preDEL!$AG104,IFERROR(0/0,""),preDEL!O104)</f>
        <v/>
      </c>
      <c r="P104" s="128" t="b">
        <f>IF(preDEL!$AG104,IFERROR(0/0,""),preDEL!P104)</f>
        <v>0</v>
      </c>
      <c r="Q104" s="128" t="str">
        <f>IF(preDEL!$AG104,IFERROR(0/0,""),preDEL!Q104)</f>
        <v>Collected</v>
      </c>
      <c r="R104" s="116" t="b">
        <f>IF(preDEL!$AG104,IFERROR(0/0,""),preDEL!R104)</f>
        <v>1</v>
      </c>
      <c r="S104" s="116">
        <f>IF(preDEL!$AG104,IFERROR(0/0,""),preDEL!S104)</f>
        <v>1</v>
      </c>
      <c r="T104" s="128" t="str">
        <f>IF(preDEL!$AG104,IFERROR(0/0,""),preDEL!T104)</f>
        <v/>
      </c>
      <c r="U104" s="83" t="str">
        <f>IF(preDEL!$AG104,IFERROR(0/0,""),preDEL!U104)</f>
        <v/>
      </c>
      <c r="V104" s="82" t="str">
        <f>IF(preDEL!$AG104,IFERROR(0/0,""),preDEL!V104)</f>
        <v/>
      </c>
      <c r="W104" s="83" t="str">
        <f>IF(preDEL!$AG104,IFERROR(0/0,""),preDEL!W104)</f>
        <v/>
      </c>
      <c r="X104" s="116" t="b">
        <f>IF(preDEL!$AG104,IFERROR(0/0,""),preDEL!X104)</f>
        <v>0</v>
      </c>
      <c r="Y104" s="128" t="b">
        <f>IF(preDEL!$AG104,IFERROR(0/0,""),preDEL!Y104)</f>
        <v>0</v>
      </c>
      <c r="Z104" s="82" t="str">
        <f>IF(preDEL!$AG104,IFERROR(0/0,""),preDEL!Z104)</f>
        <v/>
      </c>
      <c r="AA104" s="128" t="b">
        <f>IF(preDEL!$AG104,IFERROR(0/0,""),preDEL!AA104)</f>
        <v>0</v>
      </c>
      <c r="AB104" s="128" t="b">
        <f>IF(preDEL!$AG104,IFERROR(0/0,""),preDEL!AB104)</f>
        <v>0</v>
      </c>
      <c r="AC104" s="174">
        <f>IF(preDEL!$AG104,IFERROR(0/0,""),preDEL!AC104)</f>
        <v>397</v>
      </c>
      <c r="AD104" s="116" t="b">
        <f>IF(preDEL!$AG104,IFERROR(0/0,""),preDEL!AD104)</f>
        <v>0</v>
      </c>
      <c r="AE104" s="175" t="str">
        <f>IF(preDEL!$AG104,IFERROR(0/0,""),preDEL!AE104)</f>
        <v/>
      </c>
      <c r="AF104" s="128" t="b">
        <f>IF(preDEL!$AG104,IFERROR(0/0,""),preDEL!AF104)</f>
        <v>0</v>
      </c>
      <c r="AG104" s="128" t="b">
        <f>IF(preDEL!$AG104,IFERROR(0/0,""),preDEL!AG104)</f>
        <v>0</v>
      </c>
      <c r="AH104" s="116" t="str">
        <f>IF(preDEL!$AG104,IFERROR(0/0,""),preDEL!AH104)</f>
        <v/>
      </c>
      <c r="AI104" s="82" t="str">
        <f>IF(preDEL!$AG104,IFERROR(0/0,""),preDEL!AI104)</f>
        <v/>
      </c>
      <c r="AJ104" s="83">
        <f>IF(preDEL!$AG104,IFERROR(0/0,""),preDEL!AJ104)</f>
        <v>2.2</v>
      </c>
      <c r="AK104" s="82" t="str">
        <f>IF(preDEL!$AG104,IFERROR(0/0,""),preDEL!AK104)</f>
        <v>Negative</v>
      </c>
      <c r="AL104" s="83" t="str">
        <f>IF(preDEL!$AG104,IFERROR(0/0,""),preDEL!AL104)</f>
        <v/>
      </c>
      <c r="AM104" s="83" t="str">
        <f>IF(preDEL!$AG104,IFERROR(0/0,""),preDEL!AM104)</f>
        <v>SpROSA145068</v>
      </c>
      <c r="AN104" s="83" t="str">
        <f>IF(preDEL!$AG104,IFERROR(0/0,""),preDEL!AN104)</f>
        <v>ROSA535692</v>
      </c>
      <c r="AO104" s="83" t="str">
        <f>IF(preDEL!$AG104,IFERROR(0/0,""),preDEL!AO104)</f>
        <v/>
      </c>
      <c r="AP104" s="83" t="str">
        <f>IF(preDEL!$AG104,IFERROR(0/0,""),preDEL!AP104)</f>
        <v/>
      </c>
      <c r="AQ104" s="83" t="str">
        <f>IF(preDEL!$AG104,IFERROR(0/0,""),preDEL!AQ104)</f>
        <v/>
      </c>
      <c r="AR104" s="83" t="str">
        <f>IF(preDEL!$AG104,IFERROR(0/0,""),preDEL!AR104)</f>
        <v/>
      </c>
      <c r="AS104" s="147"/>
    </row>
    <row r="105">
      <c r="A105" s="82" t="str">
        <f>IF(preDEL!$AG105,IFERROR(0/0,""),preDEL!A105)</f>
        <v>PA9501</v>
      </c>
      <c r="B105" s="172">
        <f>IF(preDEL!$AG105,IFERROR(0/0,""),preDEL!B105)</f>
        <v>44476</v>
      </c>
      <c r="C105" s="173">
        <f>IF(preDEL!$AG105,IFERROR(0/0,""),preDEL!C105)</f>
        <v>0.2136574074</v>
      </c>
      <c r="D105" s="82" t="str">
        <f>IF(preDEL!$AG105,IFERROR(0/0,""),preDEL!D105)</f>
        <v/>
      </c>
      <c r="E105" s="82" t="str">
        <f>IF(preDEL!$AG105,IFERROR(0/0,""),preDEL!E105)</f>
        <v/>
      </c>
      <c r="F105" s="83" t="str">
        <f>IF(preDEL!$AG105,IFERROR(0/0,""),preDEL!F105)</f>
        <v/>
      </c>
      <c r="G105" s="83" t="str">
        <f>IF(preDEL!$AG105,IFERROR(0/0,""),preDEL!G105)</f>
        <v/>
      </c>
      <c r="H105" s="83" t="str">
        <f>IF(preDEL!$AG105,IFERROR(0/0,""),preDEL!H105)</f>
        <v/>
      </c>
      <c r="I105" s="82" t="str">
        <f>IF(preDEL!$AG105,IFERROR(0/0,""),preDEL!I105)</f>
        <v/>
      </c>
      <c r="J105" s="82" t="str">
        <f>IF(preDEL!$AG105,IFERROR(0/0,""),preDEL!J105)</f>
        <v/>
      </c>
      <c r="K105" s="82" t="str">
        <f>IF(preDEL!$AG105,IFERROR(0/0,""),preDEL!K105)</f>
        <v>Null</v>
      </c>
      <c r="L105" s="172" t="str">
        <f>IF(preDEL!$AG105,IFERROR(0/0,""),preDEL!L105)</f>
        <v/>
      </c>
      <c r="M105" s="173" t="str">
        <f>IF(preDEL!$AG105,IFERROR(0/0,""),preDEL!M105)</f>
        <v/>
      </c>
      <c r="N105" s="83" t="str">
        <f>IF(preDEL!$AG105,IFERROR(0/0,""),preDEL!N105)</f>
        <v/>
      </c>
      <c r="O105" s="83" t="str">
        <f>IF(preDEL!$AG105,IFERROR(0/0,""),preDEL!O105)</f>
        <v/>
      </c>
      <c r="P105" s="128" t="b">
        <f>IF(preDEL!$AG105,IFERROR(0/0,""),preDEL!P105)</f>
        <v>0</v>
      </c>
      <c r="Q105" s="128" t="str">
        <f>IF(preDEL!$AG105,IFERROR(0/0,""),preDEL!Q105)</f>
        <v>Collected</v>
      </c>
      <c r="R105" s="116" t="b">
        <f>IF(preDEL!$AG105,IFERROR(0/0,""),preDEL!R105)</f>
        <v>1</v>
      </c>
      <c r="S105" s="116">
        <f>IF(preDEL!$AG105,IFERROR(0/0,""),preDEL!S105)</f>
        <v>1</v>
      </c>
      <c r="T105" s="128" t="str">
        <f>IF(preDEL!$AG105,IFERROR(0/0,""),preDEL!T105)</f>
        <v/>
      </c>
      <c r="U105" s="83" t="str">
        <f>IF(preDEL!$AG105,IFERROR(0/0,""),preDEL!U105)</f>
        <v/>
      </c>
      <c r="V105" s="82" t="str">
        <f>IF(preDEL!$AG105,IFERROR(0/0,""),preDEL!V105)</f>
        <v/>
      </c>
      <c r="W105" s="83" t="str">
        <f>IF(preDEL!$AG105,IFERROR(0/0,""),preDEL!W105)</f>
        <v/>
      </c>
      <c r="X105" s="116" t="b">
        <f>IF(preDEL!$AG105,IFERROR(0/0,""),preDEL!X105)</f>
        <v>0</v>
      </c>
      <c r="Y105" s="128" t="b">
        <f>IF(preDEL!$AG105,IFERROR(0/0,""),preDEL!Y105)</f>
        <v>0</v>
      </c>
      <c r="Z105" s="82" t="str">
        <f>IF(preDEL!$AG105,IFERROR(0/0,""),preDEL!Z105)</f>
        <v/>
      </c>
      <c r="AA105" s="128" t="b">
        <f>IF(preDEL!$AG105,IFERROR(0/0,""),preDEL!AA105)</f>
        <v>0</v>
      </c>
      <c r="AB105" s="128" t="b">
        <f>IF(preDEL!$AG105,IFERROR(0/0,""),preDEL!AB105)</f>
        <v>0</v>
      </c>
      <c r="AC105" s="174">
        <f>IF(preDEL!$AG105,IFERROR(0/0,""),preDEL!AC105)</f>
        <v>396</v>
      </c>
      <c r="AD105" s="116" t="b">
        <f>IF(preDEL!$AG105,IFERROR(0/0,""),preDEL!AD105)</f>
        <v>0</v>
      </c>
      <c r="AE105" s="175" t="str">
        <f>IF(preDEL!$AG105,IFERROR(0/0,""),preDEL!AE105)</f>
        <v/>
      </c>
      <c r="AF105" s="128" t="b">
        <f>IF(preDEL!$AG105,IFERROR(0/0,""),preDEL!AF105)</f>
        <v>0</v>
      </c>
      <c r="AG105" s="128" t="b">
        <f>IF(preDEL!$AG105,IFERROR(0/0,""),preDEL!AG105)</f>
        <v>0</v>
      </c>
      <c r="AH105" s="116" t="str">
        <f>IF(preDEL!$AG105,IFERROR(0/0,""),preDEL!AH105)</f>
        <v/>
      </c>
      <c r="AI105" s="82" t="str">
        <f>IF(preDEL!$AG105,IFERROR(0/0,""),preDEL!AI105)</f>
        <v/>
      </c>
      <c r="AJ105" s="83">
        <f>IF(preDEL!$AG105,IFERROR(0/0,""),preDEL!AJ105)</f>
        <v>2.2</v>
      </c>
      <c r="AK105" s="82" t="str">
        <f>IF(preDEL!$AG105,IFERROR(0/0,""),preDEL!AK105)</f>
        <v>Negative</v>
      </c>
      <c r="AL105" s="83" t="str">
        <f>IF(preDEL!$AG105,IFERROR(0/0,""),preDEL!AL105)</f>
        <v/>
      </c>
      <c r="AM105" s="83" t="str">
        <f>IF(preDEL!$AG105,IFERROR(0/0,""),preDEL!AM105)</f>
        <v>SpROSA145068</v>
      </c>
      <c r="AN105" s="83" t="str">
        <f>IF(preDEL!$AG105,IFERROR(0/0,""),preDEL!AN105)</f>
        <v>ROSA766378</v>
      </c>
      <c r="AO105" s="83" t="str">
        <f>IF(preDEL!$AG105,IFERROR(0/0,""),preDEL!AO105)</f>
        <v/>
      </c>
      <c r="AP105" s="83" t="str">
        <f>IF(preDEL!$AG105,IFERROR(0/0,""),preDEL!AP105)</f>
        <v/>
      </c>
      <c r="AQ105" s="83" t="str">
        <f>IF(preDEL!$AG105,IFERROR(0/0,""),preDEL!AQ105)</f>
        <v/>
      </c>
      <c r="AR105" s="83" t="str">
        <f>IF(preDEL!$AG105,IFERROR(0/0,""),preDEL!AR105)</f>
        <v/>
      </c>
      <c r="AS105" s="147"/>
    </row>
    <row r="106">
      <c r="A106" s="82" t="str">
        <f>IF(preDEL!$AG106,IFERROR(0/0,""),preDEL!A106)</f>
        <v>PA9416</v>
      </c>
      <c r="B106" s="172">
        <f>IF(preDEL!$AG106,IFERROR(0/0,""),preDEL!B106)</f>
        <v>44476</v>
      </c>
      <c r="C106" s="173">
        <f>IF(preDEL!$AG106,IFERROR(0/0,""),preDEL!C106)</f>
        <v>0.4220601852</v>
      </c>
      <c r="D106" s="82" t="str">
        <f>IF(preDEL!$AG106,IFERROR(0/0,""),preDEL!D106)</f>
        <v/>
      </c>
      <c r="E106" s="82" t="str">
        <f>IF(preDEL!$AG106,IFERROR(0/0,""),preDEL!E106)</f>
        <v/>
      </c>
      <c r="F106" s="83" t="str">
        <f>IF(preDEL!$AG106,IFERROR(0/0,""),preDEL!F106)</f>
        <v/>
      </c>
      <c r="G106" s="83" t="str">
        <f>IF(preDEL!$AG106,IFERROR(0/0,""),preDEL!G106)</f>
        <v/>
      </c>
      <c r="H106" s="83" t="str">
        <f>IF(preDEL!$AG106,IFERROR(0/0,""),preDEL!H106)</f>
        <v/>
      </c>
      <c r="I106" s="82" t="str">
        <f>IF(preDEL!$AG106,IFERROR(0/0,""),preDEL!I106)</f>
        <v/>
      </c>
      <c r="J106" s="82" t="str">
        <f>IF(preDEL!$AG106,IFERROR(0/0,""),preDEL!J106)</f>
        <v/>
      </c>
      <c r="K106" s="82" t="str">
        <f>IF(preDEL!$AG106,IFERROR(0/0,""),preDEL!K106)</f>
        <v>Null</v>
      </c>
      <c r="L106" s="172">
        <f>IF(preDEL!$AG106,IFERROR(0/0,""),preDEL!L106)</f>
        <v>44868</v>
      </c>
      <c r="M106" s="173">
        <f>IF(preDEL!$AG106,IFERROR(0/0,""),preDEL!M106)</f>
        <v>0.5355208333</v>
      </c>
      <c r="N106" s="83" t="str">
        <f>IF(preDEL!$AG106,IFERROR(0/0,""),preDEL!N106)</f>
        <v/>
      </c>
      <c r="O106" s="83" t="str">
        <f>IF(preDEL!$AG106,IFERROR(0/0,""),preDEL!O106)</f>
        <v/>
      </c>
      <c r="P106" s="128" t="b">
        <f>IF(preDEL!$AG106,IFERROR(0/0,""),preDEL!P106)</f>
        <v>0</v>
      </c>
      <c r="Q106" s="128" t="str">
        <f>IF(preDEL!$AG106,IFERROR(0/0,""),preDEL!Q106)</f>
        <v>Collected</v>
      </c>
      <c r="R106" s="116" t="b">
        <f>IF(preDEL!$AG106,IFERROR(0/0,""),preDEL!R106)</f>
        <v>1</v>
      </c>
      <c r="S106" s="116">
        <f>IF(preDEL!$AG106,IFERROR(0/0,""),preDEL!S106)</f>
        <v>1</v>
      </c>
      <c r="T106" s="128">
        <f>IF(preDEL!$AG106,IFERROR(0/0,""),preDEL!T106)</f>
        <v>0</v>
      </c>
      <c r="U106" s="83" t="str">
        <f>IF(preDEL!$AG106,IFERROR(0/0,""),preDEL!U106)</f>
        <v/>
      </c>
      <c r="V106" s="82" t="str">
        <f>IF(preDEL!$AG106,IFERROR(0/0,""),preDEL!V106)</f>
        <v/>
      </c>
      <c r="W106" s="83" t="str">
        <f>IF(preDEL!$AG106,IFERROR(0/0,""),preDEL!W106)</f>
        <v/>
      </c>
      <c r="X106" s="116" t="b">
        <f>IF(preDEL!$AG106,IFERROR(0/0,""),preDEL!X106)</f>
        <v>0</v>
      </c>
      <c r="Y106" s="128" t="b">
        <f>IF(preDEL!$AG106,IFERROR(0/0,""),preDEL!Y106)</f>
        <v>0</v>
      </c>
      <c r="Z106" s="82" t="str">
        <f>IF(preDEL!$AG106,IFERROR(0/0,""),preDEL!Z106)</f>
        <v/>
      </c>
      <c r="AA106" s="128" t="b">
        <f>IF(preDEL!$AG106,IFERROR(0/0,""),preDEL!AA106)</f>
        <v>0</v>
      </c>
      <c r="AB106" s="128" t="b">
        <f>IF(preDEL!$AG106,IFERROR(0/0,""),preDEL!AB106)</f>
        <v>0</v>
      </c>
      <c r="AC106" s="174">
        <f>IF(preDEL!$AG106,IFERROR(0/0,""),preDEL!AC106)</f>
        <v>749</v>
      </c>
      <c r="AD106" s="116" t="b">
        <f>IF(preDEL!$AG106,IFERROR(0/0,""),preDEL!AD106)</f>
        <v>1</v>
      </c>
      <c r="AE106" s="175" t="str">
        <f>IF(preDEL!$AG106,IFERROR(0/0,""),preDEL!AE106)</f>
        <v/>
      </c>
      <c r="AF106" s="128" t="b">
        <f>IF(preDEL!$AG106,IFERROR(0/0,""),preDEL!AF106)</f>
        <v>0</v>
      </c>
      <c r="AG106" s="128" t="b">
        <f>IF(preDEL!$AG106,IFERROR(0/0,""),preDEL!AG106)</f>
        <v>0</v>
      </c>
      <c r="AH106" s="116" t="str">
        <f>IF(preDEL!$AG106,IFERROR(0/0,""),preDEL!AH106)</f>
        <v/>
      </c>
      <c r="AI106" s="82" t="str">
        <f>IF(preDEL!$AG106,IFERROR(0/0,""),preDEL!AI106)</f>
        <v/>
      </c>
      <c r="AJ106" s="83">
        <f>IF(preDEL!$AG106,IFERROR(0/0,""),preDEL!AJ106)</f>
        <v>2.2</v>
      </c>
      <c r="AK106" s="82" t="str">
        <f>IF(preDEL!$AG106,IFERROR(0/0,""),preDEL!AK106)</f>
        <v>Negative</v>
      </c>
      <c r="AL106" s="83" t="str">
        <f>IF(preDEL!$AG106,IFERROR(0/0,""),preDEL!AL106)</f>
        <v/>
      </c>
      <c r="AM106" s="83" t="str">
        <f>IF(preDEL!$AG106,IFERROR(0/0,""),preDEL!AM106)</f>
        <v>SpROSA145068</v>
      </c>
      <c r="AN106" s="83" t="str">
        <f>IF(preDEL!$AG106,IFERROR(0/0,""),preDEL!AN106)</f>
        <v>ROSA489880</v>
      </c>
      <c r="AO106" s="83" t="str">
        <f>IF(preDEL!$AG106,IFERROR(0/0,""),preDEL!AO106)</f>
        <v/>
      </c>
      <c r="AP106" s="83" t="str">
        <f>IF(preDEL!$AG106,IFERROR(0/0,""),preDEL!AP106)</f>
        <v/>
      </c>
      <c r="AQ106" s="83" t="str">
        <f>IF(preDEL!$AG106,IFERROR(0/0,""),preDEL!AQ106)</f>
        <v/>
      </c>
      <c r="AR106" s="83" t="str">
        <f>IF(preDEL!$AG106,IFERROR(0/0,""),preDEL!AR106)</f>
        <v/>
      </c>
      <c r="AS106" s="147"/>
    </row>
    <row r="107">
      <c r="A107" s="82" t="str">
        <f>IF(preDEL!$AG107,IFERROR(0/0,""),preDEL!A107)</f>
        <v>FLE659</v>
      </c>
      <c r="B107" s="172">
        <f>IF(preDEL!$AG107,IFERROR(0/0,""),preDEL!B107)</f>
        <v>44476</v>
      </c>
      <c r="C107" s="173">
        <f>IF(preDEL!$AG107,IFERROR(0/0,""),preDEL!C107)</f>
        <v>0.4226851852</v>
      </c>
      <c r="D107" s="82" t="str">
        <f>IF(preDEL!$AG107,IFERROR(0/0,""),preDEL!D107)</f>
        <v/>
      </c>
      <c r="E107" s="82" t="str">
        <f>IF(preDEL!$AG107,IFERROR(0/0,""),preDEL!E107)</f>
        <v/>
      </c>
      <c r="F107" s="83" t="str">
        <f>IF(preDEL!$AG107,IFERROR(0/0,""),preDEL!F107)</f>
        <v/>
      </c>
      <c r="G107" s="83" t="str">
        <f>IF(preDEL!$AG107,IFERROR(0/0,""),preDEL!G107)</f>
        <v/>
      </c>
      <c r="H107" s="83" t="str">
        <f>IF(preDEL!$AG107,IFERROR(0/0,""),preDEL!H107)</f>
        <v/>
      </c>
      <c r="I107" s="82" t="str">
        <f>IF(preDEL!$AG107,IFERROR(0/0,""),preDEL!I107)</f>
        <v/>
      </c>
      <c r="J107" s="82" t="str">
        <f>IF(preDEL!$AG107,IFERROR(0/0,""),preDEL!J107)</f>
        <v/>
      </c>
      <c r="K107" s="82" t="str">
        <f>IF(preDEL!$AG107,IFERROR(0/0,""),preDEL!K107)</f>
        <v>Null</v>
      </c>
      <c r="L107" s="172">
        <f>IF(preDEL!$AG107,IFERROR(0/0,""),preDEL!L107)</f>
        <v>44868</v>
      </c>
      <c r="M107" s="173">
        <f>IF(preDEL!$AG107,IFERROR(0/0,""),preDEL!M107)</f>
        <v>0.5355208333</v>
      </c>
      <c r="N107" s="83" t="str">
        <f>IF(preDEL!$AG107,IFERROR(0/0,""),preDEL!N107)</f>
        <v/>
      </c>
      <c r="O107" s="83" t="str">
        <f>IF(preDEL!$AG107,IFERROR(0/0,""),preDEL!O107)</f>
        <v/>
      </c>
      <c r="P107" s="128" t="b">
        <f>IF(preDEL!$AG107,IFERROR(0/0,""),preDEL!P107)</f>
        <v>0</v>
      </c>
      <c r="Q107" s="128" t="str">
        <f>IF(preDEL!$AG107,IFERROR(0/0,""),preDEL!Q107)</f>
        <v>Collected</v>
      </c>
      <c r="R107" s="116" t="b">
        <f>IF(preDEL!$AG107,IFERROR(0/0,""),preDEL!R107)</f>
        <v>1</v>
      </c>
      <c r="S107" s="116">
        <f>IF(preDEL!$AG107,IFERROR(0/0,""),preDEL!S107)</f>
        <v>1</v>
      </c>
      <c r="T107" s="128">
        <f>IF(preDEL!$AG107,IFERROR(0/0,""),preDEL!T107)</f>
        <v>0</v>
      </c>
      <c r="U107" s="83" t="str">
        <f>IF(preDEL!$AG107,IFERROR(0/0,""),preDEL!U107)</f>
        <v/>
      </c>
      <c r="V107" s="82" t="str">
        <f>IF(preDEL!$AG107,IFERROR(0/0,""),preDEL!V107)</f>
        <v/>
      </c>
      <c r="W107" s="83" t="str">
        <f>IF(preDEL!$AG107,IFERROR(0/0,""),preDEL!W107)</f>
        <v/>
      </c>
      <c r="X107" s="116" t="b">
        <f>IF(preDEL!$AG107,IFERROR(0/0,""),preDEL!X107)</f>
        <v>0</v>
      </c>
      <c r="Y107" s="128" t="b">
        <f>IF(preDEL!$AG107,IFERROR(0/0,""),preDEL!Y107)</f>
        <v>0</v>
      </c>
      <c r="Z107" s="82" t="str">
        <f>IF(preDEL!$AG107,IFERROR(0/0,""),preDEL!Z107)</f>
        <v/>
      </c>
      <c r="AA107" s="128" t="b">
        <f>IF(preDEL!$AG107,IFERROR(0/0,""),preDEL!AA107)</f>
        <v>0</v>
      </c>
      <c r="AB107" s="128" t="b">
        <f>IF(preDEL!$AG107,IFERROR(0/0,""),preDEL!AB107)</f>
        <v>0</v>
      </c>
      <c r="AC107" s="174">
        <f>IF(preDEL!$AG107,IFERROR(0/0,""),preDEL!AC107)</f>
        <v>748</v>
      </c>
      <c r="AD107" s="116" t="b">
        <f>IF(preDEL!$AG107,IFERROR(0/0,""),preDEL!AD107)</f>
        <v>1</v>
      </c>
      <c r="AE107" s="175" t="str">
        <f>IF(preDEL!$AG107,IFERROR(0/0,""),preDEL!AE107)</f>
        <v/>
      </c>
      <c r="AF107" s="128" t="b">
        <f>IF(preDEL!$AG107,IFERROR(0/0,""),preDEL!AF107)</f>
        <v>0</v>
      </c>
      <c r="AG107" s="128" t="b">
        <f>IF(preDEL!$AG107,IFERROR(0/0,""),preDEL!AG107)</f>
        <v>0</v>
      </c>
      <c r="AH107" s="116" t="str">
        <f>IF(preDEL!$AG107,IFERROR(0/0,""),preDEL!AH107)</f>
        <v/>
      </c>
      <c r="AI107" s="82" t="str">
        <f>IF(preDEL!$AG107,IFERROR(0/0,""),preDEL!AI107)</f>
        <v/>
      </c>
      <c r="AJ107" s="83">
        <f>IF(preDEL!$AG107,IFERROR(0/0,""),preDEL!AJ107)</f>
        <v>2.2</v>
      </c>
      <c r="AK107" s="82" t="str">
        <f>IF(preDEL!$AG107,IFERROR(0/0,""),preDEL!AK107)</f>
        <v>Negative</v>
      </c>
      <c r="AL107" s="83" t="str">
        <f>IF(preDEL!$AG107,IFERROR(0/0,""),preDEL!AL107)</f>
        <v/>
      </c>
      <c r="AM107" s="83" t="str">
        <f>IF(preDEL!$AG107,IFERROR(0/0,""),preDEL!AM107)</f>
        <v>SpROSA145068</v>
      </c>
      <c r="AN107" s="83" t="str">
        <f>IF(preDEL!$AG107,IFERROR(0/0,""),preDEL!AN107)</f>
        <v>ROSA656971</v>
      </c>
      <c r="AO107" s="83" t="str">
        <f>IF(preDEL!$AG107,IFERROR(0/0,""),preDEL!AO107)</f>
        <v/>
      </c>
      <c r="AP107" s="83" t="str">
        <f>IF(preDEL!$AG107,IFERROR(0/0,""),preDEL!AP107)</f>
        <v/>
      </c>
      <c r="AQ107" s="83" t="str">
        <f>IF(preDEL!$AG107,IFERROR(0/0,""),preDEL!AQ107)</f>
        <v/>
      </c>
      <c r="AR107" s="83" t="str">
        <f>IF(preDEL!$AG107,IFERROR(0/0,""),preDEL!AR107)</f>
        <v/>
      </c>
      <c r="AS107" s="147"/>
    </row>
    <row r="108">
      <c r="A108" s="82" t="str">
        <f>IF(preDEL!$AG108,IFERROR(0/0,""),preDEL!A108)</f>
        <v>FLE664</v>
      </c>
      <c r="B108" s="172">
        <f>IF(preDEL!$AG108,IFERROR(0/0,""),preDEL!B108)</f>
        <v>44476</v>
      </c>
      <c r="C108" s="173">
        <f>IF(preDEL!$AG108,IFERROR(0/0,""),preDEL!C108)</f>
        <v>0.4653472222</v>
      </c>
      <c r="D108" s="82" t="str">
        <f>IF(preDEL!$AG108,IFERROR(0/0,""),preDEL!D108)</f>
        <v/>
      </c>
      <c r="E108" s="82" t="str">
        <f>IF(preDEL!$AG108,IFERROR(0/0,""),preDEL!E108)</f>
        <v/>
      </c>
      <c r="F108" s="83" t="str">
        <f>IF(preDEL!$AG108,IFERROR(0/0,""),preDEL!F108)</f>
        <v/>
      </c>
      <c r="G108" s="83" t="str">
        <f>IF(preDEL!$AG108,IFERROR(0/0,""),preDEL!G108)</f>
        <v/>
      </c>
      <c r="H108" s="83" t="str">
        <f>IF(preDEL!$AG108,IFERROR(0/0,""),preDEL!H108)</f>
        <v/>
      </c>
      <c r="I108" s="82" t="str">
        <f>IF(preDEL!$AG108,IFERROR(0/0,""),preDEL!I108)</f>
        <v/>
      </c>
      <c r="J108" s="82" t="str">
        <f>IF(preDEL!$AG108,IFERROR(0/0,""),preDEL!J108)</f>
        <v/>
      </c>
      <c r="K108" s="82" t="str">
        <f>IF(preDEL!$AG108,IFERROR(0/0,""),preDEL!K108)</f>
        <v>Null</v>
      </c>
      <c r="L108" s="172" t="str">
        <f>IF(preDEL!$AG108,IFERROR(0/0,""),preDEL!L108)</f>
        <v/>
      </c>
      <c r="M108" s="173" t="str">
        <f>IF(preDEL!$AG108,IFERROR(0/0,""),preDEL!M108)</f>
        <v/>
      </c>
      <c r="N108" s="83" t="str">
        <f>IF(preDEL!$AG108,IFERROR(0/0,""),preDEL!N108)</f>
        <v/>
      </c>
      <c r="O108" s="83" t="str">
        <f>IF(preDEL!$AG108,IFERROR(0/0,""),preDEL!O108)</f>
        <v/>
      </c>
      <c r="P108" s="128" t="b">
        <f>IF(preDEL!$AG108,IFERROR(0/0,""),preDEL!P108)</f>
        <v>0</v>
      </c>
      <c r="Q108" s="128" t="str">
        <f>IF(preDEL!$AG108,IFERROR(0/0,""),preDEL!Q108)</f>
        <v>Collected</v>
      </c>
      <c r="R108" s="116" t="b">
        <f>IF(preDEL!$AG108,IFERROR(0/0,""),preDEL!R108)</f>
        <v>1</v>
      </c>
      <c r="S108" s="116">
        <f>IF(preDEL!$AG108,IFERROR(0/0,""),preDEL!S108)</f>
        <v>1</v>
      </c>
      <c r="T108" s="128" t="str">
        <f>IF(preDEL!$AG108,IFERROR(0/0,""),preDEL!T108)</f>
        <v/>
      </c>
      <c r="U108" s="83" t="str">
        <f>IF(preDEL!$AG108,IFERROR(0/0,""),preDEL!U108)</f>
        <v/>
      </c>
      <c r="V108" s="82" t="str">
        <f>IF(preDEL!$AG108,IFERROR(0/0,""),preDEL!V108)</f>
        <v/>
      </c>
      <c r="W108" s="83" t="str">
        <f>IF(preDEL!$AG108,IFERROR(0/0,""),preDEL!W108)</f>
        <v/>
      </c>
      <c r="X108" s="116" t="b">
        <f>IF(preDEL!$AG108,IFERROR(0/0,""),preDEL!X108)</f>
        <v>0</v>
      </c>
      <c r="Y108" s="128" t="b">
        <f>IF(preDEL!$AG108,IFERROR(0/0,""),preDEL!Y108)</f>
        <v>0</v>
      </c>
      <c r="Z108" s="82" t="str">
        <f>IF(preDEL!$AG108,IFERROR(0/0,""),preDEL!Z108)</f>
        <v/>
      </c>
      <c r="AA108" s="128" t="b">
        <f>IF(preDEL!$AG108,IFERROR(0/0,""),preDEL!AA108)</f>
        <v>0</v>
      </c>
      <c r="AB108" s="128" t="b">
        <f>IF(preDEL!$AG108,IFERROR(0/0,""),preDEL!AB108)</f>
        <v>0</v>
      </c>
      <c r="AC108" s="174">
        <f>IF(preDEL!$AG108,IFERROR(0/0,""),preDEL!AC108)</f>
        <v>395</v>
      </c>
      <c r="AD108" s="116" t="b">
        <f>IF(preDEL!$AG108,IFERROR(0/0,""),preDEL!AD108)</f>
        <v>0</v>
      </c>
      <c r="AE108" s="175" t="str">
        <f>IF(preDEL!$AG108,IFERROR(0/0,""),preDEL!AE108)</f>
        <v/>
      </c>
      <c r="AF108" s="128" t="b">
        <f>IF(preDEL!$AG108,IFERROR(0/0,""),preDEL!AF108)</f>
        <v>0</v>
      </c>
      <c r="AG108" s="128" t="b">
        <f>IF(preDEL!$AG108,IFERROR(0/0,""),preDEL!AG108)</f>
        <v>0</v>
      </c>
      <c r="AH108" s="116" t="str">
        <f>IF(preDEL!$AG108,IFERROR(0/0,""),preDEL!AH108)</f>
        <v/>
      </c>
      <c r="AI108" s="82" t="str">
        <f>IF(preDEL!$AG108,IFERROR(0/0,""),preDEL!AI108)</f>
        <v/>
      </c>
      <c r="AJ108" s="83">
        <f>IF(preDEL!$AG108,IFERROR(0/0,""),preDEL!AJ108)</f>
        <v>2.2</v>
      </c>
      <c r="AK108" s="82" t="str">
        <f>IF(preDEL!$AG108,IFERROR(0/0,""),preDEL!AK108)</f>
        <v>Negative</v>
      </c>
      <c r="AL108" s="83" t="str">
        <f>IF(preDEL!$AG108,IFERROR(0/0,""),preDEL!AL108)</f>
        <v/>
      </c>
      <c r="AM108" s="83" t="str">
        <f>IF(preDEL!$AG108,IFERROR(0/0,""),preDEL!AM108)</f>
        <v>SpROSA145068</v>
      </c>
      <c r="AN108" s="83" t="str">
        <f>IF(preDEL!$AG108,IFERROR(0/0,""),preDEL!AN108)</f>
        <v>ROSA151533</v>
      </c>
      <c r="AO108" s="83" t="str">
        <f>IF(preDEL!$AG108,IFERROR(0/0,""),preDEL!AO108)</f>
        <v/>
      </c>
      <c r="AP108" s="83" t="str">
        <f>IF(preDEL!$AG108,IFERROR(0/0,""),preDEL!AP108)</f>
        <v/>
      </c>
      <c r="AQ108" s="83" t="str">
        <f>IF(preDEL!$AG108,IFERROR(0/0,""),preDEL!AQ108)</f>
        <v/>
      </c>
      <c r="AR108" s="83" t="str">
        <f>IF(preDEL!$AG108,IFERROR(0/0,""),preDEL!AR108)</f>
        <v/>
      </c>
      <c r="AS108" s="147"/>
    </row>
    <row r="109">
      <c r="A109" s="82" t="str">
        <f>IF(preDEL!$AG109,IFERROR(0/0,""),preDEL!A109)</f>
        <v>FLE691</v>
      </c>
      <c r="B109" s="172">
        <f>IF(preDEL!$AG109,IFERROR(0/0,""),preDEL!B109)</f>
        <v>44477</v>
      </c>
      <c r="C109" s="173">
        <f>IF(preDEL!$AG109,IFERROR(0/0,""),preDEL!C109)</f>
        <v>0.2061921296</v>
      </c>
      <c r="D109" s="82" t="str">
        <f>IF(preDEL!$AG109,IFERROR(0/0,""),preDEL!D109)</f>
        <v/>
      </c>
      <c r="E109" s="82" t="str">
        <f>IF(preDEL!$AG109,IFERROR(0/0,""),preDEL!E109)</f>
        <v/>
      </c>
      <c r="F109" s="83" t="str">
        <f>IF(preDEL!$AG109,IFERROR(0/0,""),preDEL!F109)</f>
        <v/>
      </c>
      <c r="G109" s="83" t="str">
        <f>IF(preDEL!$AG109,IFERROR(0/0,""),preDEL!G109)</f>
        <v/>
      </c>
      <c r="H109" s="83" t="str">
        <f>IF(preDEL!$AG109,IFERROR(0/0,""),preDEL!H109)</f>
        <v/>
      </c>
      <c r="I109" s="82" t="str">
        <f>IF(preDEL!$AG109,IFERROR(0/0,""),preDEL!I109)</f>
        <v/>
      </c>
      <c r="J109" s="82" t="str">
        <f>IF(preDEL!$AG109,IFERROR(0/0,""),preDEL!J109)</f>
        <v/>
      </c>
      <c r="K109" s="82" t="str">
        <f>IF(preDEL!$AG109,IFERROR(0/0,""),preDEL!K109)</f>
        <v>Null</v>
      </c>
      <c r="L109" s="172" t="str">
        <f>IF(preDEL!$AG109,IFERROR(0/0,""),preDEL!L109)</f>
        <v/>
      </c>
      <c r="M109" s="173" t="str">
        <f>IF(preDEL!$AG109,IFERROR(0/0,""),preDEL!M109)</f>
        <v/>
      </c>
      <c r="N109" s="83" t="str">
        <f>IF(preDEL!$AG109,IFERROR(0/0,""),preDEL!N109)</f>
        <v/>
      </c>
      <c r="O109" s="83" t="str">
        <f>IF(preDEL!$AG109,IFERROR(0/0,""),preDEL!O109)</f>
        <v/>
      </c>
      <c r="P109" s="128" t="b">
        <f>IF(preDEL!$AG109,IFERROR(0/0,""),preDEL!P109)</f>
        <v>0</v>
      </c>
      <c r="Q109" s="128" t="str">
        <f>IF(preDEL!$AG109,IFERROR(0/0,""),preDEL!Q109)</f>
        <v>Collected</v>
      </c>
      <c r="R109" s="116" t="b">
        <f>IF(preDEL!$AG109,IFERROR(0/0,""),preDEL!R109)</f>
        <v>1</v>
      </c>
      <c r="S109" s="116">
        <f>IF(preDEL!$AG109,IFERROR(0/0,""),preDEL!S109)</f>
        <v>1</v>
      </c>
      <c r="T109" s="128" t="str">
        <f>IF(preDEL!$AG109,IFERROR(0/0,""),preDEL!T109)</f>
        <v/>
      </c>
      <c r="U109" s="83" t="str">
        <f>IF(preDEL!$AG109,IFERROR(0/0,""),preDEL!U109)</f>
        <v/>
      </c>
      <c r="V109" s="82" t="str">
        <f>IF(preDEL!$AG109,IFERROR(0/0,""),preDEL!V109)</f>
        <v/>
      </c>
      <c r="W109" s="83" t="str">
        <f>IF(preDEL!$AG109,IFERROR(0/0,""),preDEL!W109)</f>
        <v/>
      </c>
      <c r="X109" s="116" t="b">
        <f>IF(preDEL!$AG109,IFERROR(0/0,""),preDEL!X109)</f>
        <v>0</v>
      </c>
      <c r="Y109" s="128" t="b">
        <f>IF(preDEL!$AG109,IFERROR(0/0,""),preDEL!Y109)</f>
        <v>0</v>
      </c>
      <c r="Z109" s="82" t="str">
        <f>IF(preDEL!$AG109,IFERROR(0/0,""),preDEL!Z109)</f>
        <v/>
      </c>
      <c r="AA109" s="128" t="b">
        <f>IF(preDEL!$AG109,IFERROR(0/0,""),preDEL!AA109)</f>
        <v>0</v>
      </c>
      <c r="AB109" s="128" t="b">
        <f>IF(preDEL!$AG109,IFERROR(0/0,""),preDEL!AB109)</f>
        <v>0</v>
      </c>
      <c r="AC109" s="174">
        <f>IF(preDEL!$AG109,IFERROR(0/0,""),preDEL!AC109)</f>
        <v>394</v>
      </c>
      <c r="AD109" s="116" t="b">
        <f>IF(preDEL!$AG109,IFERROR(0/0,""),preDEL!AD109)</f>
        <v>0</v>
      </c>
      <c r="AE109" s="175" t="str">
        <f>IF(preDEL!$AG109,IFERROR(0/0,""),preDEL!AE109)</f>
        <v/>
      </c>
      <c r="AF109" s="128" t="b">
        <f>IF(preDEL!$AG109,IFERROR(0/0,""),preDEL!AF109)</f>
        <v>0</v>
      </c>
      <c r="AG109" s="128" t="b">
        <f>IF(preDEL!$AG109,IFERROR(0/0,""),preDEL!AG109)</f>
        <v>0</v>
      </c>
      <c r="AH109" s="116" t="str">
        <f>IF(preDEL!$AG109,IFERROR(0/0,""),preDEL!AH109)</f>
        <v/>
      </c>
      <c r="AI109" s="82" t="str">
        <f>IF(preDEL!$AG109,IFERROR(0/0,""),preDEL!AI109)</f>
        <v/>
      </c>
      <c r="AJ109" s="83">
        <f>IF(preDEL!$AG109,IFERROR(0/0,""),preDEL!AJ109)</f>
        <v>2.2</v>
      </c>
      <c r="AK109" s="82" t="str">
        <f>IF(preDEL!$AG109,IFERROR(0/0,""),preDEL!AK109)</f>
        <v>Negative</v>
      </c>
      <c r="AL109" s="83" t="str">
        <f>IF(preDEL!$AG109,IFERROR(0/0,""),preDEL!AL109)</f>
        <v/>
      </c>
      <c r="AM109" s="83" t="str">
        <f>IF(preDEL!$AG109,IFERROR(0/0,""),preDEL!AM109)</f>
        <v>SpROSA573919</v>
      </c>
      <c r="AN109" s="83" t="str">
        <f>IF(preDEL!$AG109,IFERROR(0/0,""),preDEL!AN109)</f>
        <v>ROSA907715</v>
      </c>
      <c r="AO109" s="83" t="str">
        <f>IF(preDEL!$AG109,IFERROR(0/0,""),preDEL!AO109)</f>
        <v/>
      </c>
      <c r="AP109" s="83" t="str">
        <f>IF(preDEL!$AG109,IFERROR(0/0,""),preDEL!AP109)</f>
        <v/>
      </c>
      <c r="AQ109" s="83" t="str">
        <f>IF(preDEL!$AG109,IFERROR(0/0,""),preDEL!AQ109)</f>
        <v/>
      </c>
      <c r="AR109" s="83" t="str">
        <f>IF(preDEL!$AG109,IFERROR(0/0,""),preDEL!AR109)</f>
        <v/>
      </c>
      <c r="AS109" s="147"/>
    </row>
    <row r="110">
      <c r="A110" s="82" t="str">
        <f>IF(preDEL!$AG110,IFERROR(0/0,""),preDEL!A110)</f>
        <v>PA9447</v>
      </c>
      <c r="B110" s="172">
        <f>IF(preDEL!$AG110,IFERROR(0/0,""),preDEL!B110)</f>
        <v>44477</v>
      </c>
      <c r="C110" s="173">
        <f>IF(preDEL!$AG110,IFERROR(0/0,""),preDEL!C110)</f>
        <v>0.2124884259</v>
      </c>
      <c r="D110" s="82" t="str">
        <f>IF(preDEL!$AG110,IFERROR(0/0,""),preDEL!D110)</f>
        <v/>
      </c>
      <c r="E110" s="82" t="str">
        <f>IF(preDEL!$AG110,IFERROR(0/0,""),preDEL!E110)</f>
        <v/>
      </c>
      <c r="F110" s="83" t="str">
        <f>IF(preDEL!$AG110,IFERROR(0/0,""),preDEL!F110)</f>
        <v/>
      </c>
      <c r="G110" s="83" t="str">
        <f>IF(preDEL!$AG110,IFERROR(0/0,""),preDEL!G110)</f>
        <v/>
      </c>
      <c r="H110" s="83" t="str">
        <f>IF(preDEL!$AG110,IFERROR(0/0,""),preDEL!H110)</f>
        <v/>
      </c>
      <c r="I110" s="82" t="str">
        <f>IF(preDEL!$AG110,IFERROR(0/0,""),preDEL!I110)</f>
        <v/>
      </c>
      <c r="J110" s="82" t="str">
        <f>IF(preDEL!$AG110,IFERROR(0/0,""),preDEL!J110)</f>
        <v/>
      </c>
      <c r="K110" s="82" t="str">
        <f>IF(preDEL!$AG110,IFERROR(0/0,""),preDEL!K110)</f>
        <v>Null</v>
      </c>
      <c r="L110" s="172" t="str">
        <f>IF(preDEL!$AG110,IFERROR(0/0,""),preDEL!L110)</f>
        <v/>
      </c>
      <c r="M110" s="173" t="str">
        <f>IF(preDEL!$AG110,IFERROR(0/0,""),preDEL!M110)</f>
        <v/>
      </c>
      <c r="N110" s="83" t="str">
        <f>IF(preDEL!$AG110,IFERROR(0/0,""),preDEL!N110)</f>
        <v/>
      </c>
      <c r="O110" s="83" t="str">
        <f>IF(preDEL!$AG110,IFERROR(0/0,""),preDEL!O110)</f>
        <v/>
      </c>
      <c r="P110" s="128" t="b">
        <f>IF(preDEL!$AG110,IFERROR(0/0,""),preDEL!P110)</f>
        <v>0</v>
      </c>
      <c r="Q110" s="128" t="str">
        <f>IF(preDEL!$AG110,IFERROR(0/0,""),preDEL!Q110)</f>
        <v>Collected</v>
      </c>
      <c r="R110" s="116" t="b">
        <f>IF(preDEL!$AG110,IFERROR(0/0,""),preDEL!R110)</f>
        <v>1</v>
      </c>
      <c r="S110" s="116">
        <f>IF(preDEL!$AG110,IFERROR(0/0,""),preDEL!S110)</f>
        <v>1</v>
      </c>
      <c r="T110" s="128" t="str">
        <f>IF(preDEL!$AG110,IFERROR(0/0,""),preDEL!T110)</f>
        <v/>
      </c>
      <c r="U110" s="83" t="str">
        <f>IF(preDEL!$AG110,IFERROR(0/0,""),preDEL!U110)</f>
        <v/>
      </c>
      <c r="V110" s="82" t="str">
        <f>IF(preDEL!$AG110,IFERROR(0/0,""),preDEL!V110)</f>
        <v/>
      </c>
      <c r="W110" s="83" t="str">
        <f>IF(preDEL!$AG110,IFERROR(0/0,""),preDEL!W110)</f>
        <v/>
      </c>
      <c r="X110" s="116" t="b">
        <f>IF(preDEL!$AG110,IFERROR(0/0,""),preDEL!X110)</f>
        <v>0</v>
      </c>
      <c r="Y110" s="128" t="b">
        <f>IF(preDEL!$AG110,IFERROR(0/0,""),preDEL!Y110)</f>
        <v>0</v>
      </c>
      <c r="Z110" s="82" t="str">
        <f>IF(preDEL!$AG110,IFERROR(0/0,""),preDEL!Z110)</f>
        <v/>
      </c>
      <c r="AA110" s="128" t="b">
        <f>IF(preDEL!$AG110,IFERROR(0/0,""),preDEL!AA110)</f>
        <v>0</v>
      </c>
      <c r="AB110" s="128" t="b">
        <f>IF(preDEL!$AG110,IFERROR(0/0,""),preDEL!AB110)</f>
        <v>0</v>
      </c>
      <c r="AC110" s="174">
        <f>IF(preDEL!$AG110,IFERROR(0/0,""),preDEL!AC110)</f>
        <v>393</v>
      </c>
      <c r="AD110" s="116" t="b">
        <f>IF(preDEL!$AG110,IFERROR(0/0,""),preDEL!AD110)</f>
        <v>0</v>
      </c>
      <c r="AE110" s="175" t="str">
        <f>IF(preDEL!$AG110,IFERROR(0/0,""),preDEL!AE110)</f>
        <v/>
      </c>
      <c r="AF110" s="128" t="b">
        <f>IF(preDEL!$AG110,IFERROR(0/0,""),preDEL!AF110)</f>
        <v>0</v>
      </c>
      <c r="AG110" s="128" t="b">
        <f>IF(preDEL!$AG110,IFERROR(0/0,""),preDEL!AG110)</f>
        <v>0</v>
      </c>
      <c r="AH110" s="116" t="str">
        <f>IF(preDEL!$AG110,IFERROR(0/0,""),preDEL!AH110)</f>
        <v/>
      </c>
      <c r="AI110" s="82" t="str">
        <f>IF(preDEL!$AG110,IFERROR(0/0,""),preDEL!AI110)</f>
        <v/>
      </c>
      <c r="AJ110" s="83">
        <f>IF(preDEL!$AG110,IFERROR(0/0,""),preDEL!AJ110)</f>
        <v>2.2</v>
      </c>
      <c r="AK110" s="82" t="str">
        <f>IF(preDEL!$AG110,IFERROR(0/0,""),preDEL!AK110)</f>
        <v>Negative</v>
      </c>
      <c r="AL110" s="83" t="str">
        <f>IF(preDEL!$AG110,IFERROR(0/0,""),preDEL!AL110)</f>
        <v/>
      </c>
      <c r="AM110" s="83" t="str">
        <f>IF(preDEL!$AG110,IFERROR(0/0,""),preDEL!AM110)</f>
        <v>SpROSA573919</v>
      </c>
      <c r="AN110" s="83" t="str">
        <f>IF(preDEL!$AG110,IFERROR(0/0,""),preDEL!AN110)</f>
        <v>ROSA832181</v>
      </c>
      <c r="AO110" s="83" t="str">
        <f>IF(preDEL!$AG110,IFERROR(0/0,""),preDEL!AO110)</f>
        <v/>
      </c>
      <c r="AP110" s="83" t="str">
        <f>IF(preDEL!$AG110,IFERROR(0/0,""),preDEL!AP110)</f>
        <v/>
      </c>
      <c r="AQ110" s="83" t="str">
        <f>IF(preDEL!$AG110,IFERROR(0/0,""),preDEL!AQ110)</f>
        <v/>
      </c>
      <c r="AR110" s="83" t="str">
        <f>IF(preDEL!$AG110,IFERROR(0/0,""),preDEL!AR110)</f>
        <v/>
      </c>
      <c r="AS110" s="147"/>
    </row>
    <row r="111">
      <c r="A111" s="82" t="str">
        <f>IF(preDEL!$AG111,IFERROR(0/0,""),preDEL!A111)</f>
        <v>PA9413</v>
      </c>
      <c r="B111" s="172">
        <f>IF(preDEL!$AG111,IFERROR(0/0,""),preDEL!B111)</f>
        <v>44477</v>
      </c>
      <c r="C111" s="173">
        <f>IF(preDEL!$AG111,IFERROR(0/0,""),preDEL!C111)</f>
        <v>0.2322800926</v>
      </c>
      <c r="D111" s="82" t="str">
        <f>IF(preDEL!$AG111,IFERROR(0/0,""),preDEL!D111)</f>
        <v/>
      </c>
      <c r="E111" s="82" t="str">
        <f>IF(preDEL!$AG111,IFERROR(0/0,""),preDEL!E111)</f>
        <v/>
      </c>
      <c r="F111" s="83" t="str">
        <f>IF(preDEL!$AG111,IFERROR(0/0,""),preDEL!F111)</f>
        <v/>
      </c>
      <c r="G111" s="83" t="str">
        <f>IF(preDEL!$AG111,IFERROR(0/0,""),preDEL!G111)</f>
        <v/>
      </c>
      <c r="H111" s="83" t="str">
        <f>IF(preDEL!$AG111,IFERROR(0/0,""),preDEL!H111)</f>
        <v/>
      </c>
      <c r="I111" s="82" t="str">
        <f>IF(preDEL!$AG111,IFERROR(0/0,""),preDEL!I111)</f>
        <v/>
      </c>
      <c r="J111" s="82" t="str">
        <f>IF(preDEL!$AG111,IFERROR(0/0,""),preDEL!J111)</f>
        <v/>
      </c>
      <c r="K111" s="82" t="str">
        <f>IF(preDEL!$AG111,IFERROR(0/0,""),preDEL!K111)</f>
        <v>Null</v>
      </c>
      <c r="L111" s="172" t="str">
        <f>IF(preDEL!$AG111,IFERROR(0/0,""),preDEL!L111)</f>
        <v/>
      </c>
      <c r="M111" s="173" t="str">
        <f>IF(preDEL!$AG111,IFERROR(0/0,""),preDEL!M111)</f>
        <v/>
      </c>
      <c r="N111" s="83" t="str">
        <f>IF(preDEL!$AG111,IFERROR(0/0,""),preDEL!N111)</f>
        <v/>
      </c>
      <c r="O111" s="83" t="str">
        <f>IF(preDEL!$AG111,IFERROR(0/0,""),preDEL!O111)</f>
        <v/>
      </c>
      <c r="P111" s="128" t="b">
        <f>IF(preDEL!$AG111,IFERROR(0/0,""),preDEL!P111)</f>
        <v>0</v>
      </c>
      <c r="Q111" s="128" t="str">
        <f>IF(preDEL!$AG111,IFERROR(0/0,""),preDEL!Q111)</f>
        <v>Collected</v>
      </c>
      <c r="R111" s="116" t="b">
        <f>IF(preDEL!$AG111,IFERROR(0/0,""),preDEL!R111)</f>
        <v>1</v>
      </c>
      <c r="S111" s="116">
        <f>IF(preDEL!$AG111,IFERROR(0/0,""),preDEL!S111)</f>
        <v>1</v>
      </c>
      <c r="T111" s="128" t="str">
        <f>IF(preDEL!$AG111,IFERROR(0/0,""),preDEL!T111)</f>
        <v/>
      </c>
      <c r="U111" s="83" t="str">
        <f>IF(preDEL!$AG111,IFERROR(0/0,""),preDEL!U111)</f>
        <v/>
      </c>
      <c r="V111" s="82" t="str">
        <f>IF(preDEL!$AG111,IFERROR(0/0,""),preDEL!V111)</f>
        <v/>
      </c>
      <c r="W111" s="83" t="str">
        <f>IF(preDEL!$AG111,IFERROR(0/0,""),preDEL!W111)</f>
        <v/>
      </c>
      <c r="X111" s="116" t="b">
        <f>IF(preDEL!$AG111,IFERROR(0/0,""),preDEL!X111)</f>
        <v>0</v>
      </c>
      <c r="Y111" s="128" t="b">
        <f>IF(preDEL!$AG111,IFERROR(0/0,""),preDEL!Y111)</f>
        <v>0</v>
      </c>
      <c r="Z111" s="82" t="str">
        <f>IF(preDEL!$AG111,IFERROR(0/0,""),preDEL!Z111)</f>
        <v/>
      </c>
      <c r="AA111" s="128" t="b">
        <f>IF(preDEL!$AG111,IFERROR(0/0,""),preDEL!AA111)</f>
        <v>0</v>
      </c>
      <c r="AB111" s="128" t="b">
        <f>IF(preDEL!$AG111,IFERROR(0/0,""),preDEL!AB111)</f>
        <v>0</v>
      </c>
      <c r="AC111" s="174">
        <f>IF(preDEL!$AG111,IFERROR(0/0,""),preDEL!AC111)</f>
        <v>392</v>
      </c>
      <c r="AD111" s="116" t="b">
        <f>IF(preDEL!$AG111,IFERROR(0/0,""),preDEL!AD111)</f>
        <v>0</v>
      </c>
      <c r="AE111" s="175" t="str">
        <f>IF(preDEL!$AG111,IFERROR(0/0,""),preDEL!AE111)</f>
        <v/>
      </c>
      <c r="AF111" s="128" t="b">
        <f>IF(preDEL!$AG111,IFERROR(0/0,""),preDEL!AF111)</f>
        <v>0</v>
      </c>
      <c r="AG111" s="128" t="b">
        <f>IF(preDEL!$AG111,IFERROR(0/0,""),preDEL!AG111)</f>
        <v>0</v>
      </c>
      <c r="AH111" s="116" t="str">
        <f>IF(preDEL!$AG111,IFERROR(0/0,""),preDEL!AH111)</f>
        <v/>
      </c>
      <c r="AI111" s="82" t="str">
        <f>IF(preDEL!$AG111,IFERROR(0/0,""),preDEL!AI111)</f>
        <v/>
      </c>
      <c r="AJ111" s="83">
        <f>IF(preDEL!$AG111,IFERROR(0/0,""),preDEL!AJ111)</f>
        <v>2.2</v>
      </c>
      <c r="AK111" s="82" t="str">
        <f>IF(preDEL!$AG111,IFERROR(0/0,""),preDEL!AK111)</f>
        <v>Negative</v>
      </c>
      <c r="AL111" s="83" t="str">
        <f>IF(preDEL!$AG111,IFERROR(0/0,""),preDEL!AL111)</f>
        <v/>
      </c>
      <c r="AM111" s="83" t="str">
        <f>IF(preDEL!$AG111,IFERROR(0/0,""),preDEL!AM111)</f>
        <v>SpROSA573919</v>
      </c>
      <c r="AN111" s="83" t="str">
        <f>IF(preDEL!$AG111,IFERROR(0/0,""),preDEL!AN111)</f>
        <v>ROSA406630</v>
      </c>
      <c r="AO111" s="83" t="str">
        <f>IF(preDEL!$AG111,IFERROR(0/0,""),preDEL!AO111)</f>
        <v/>
      </c>
      <c r="AP111" s="83" t="str">
        <f>IF(preDEL!$AG111,IFERROR(0/0,""),preDEL!AP111)</f>
        <v/>
      </c>
      <c r="AQ111" s="83" t="str">
        <f>IF(preDEL!$AG111,IFERROR(0/0,""),preDEL!AQ111)</f>
        <v/>
      </c>
      <c r="AR111" s="83" t="str">
        <f>IF(preDEL!$AG111,IFERROR(0/0,""),preDEL!AR111)</f>
        <v/>
      </c>
      <c r="AS111" s="147"/>
    </row>
    <row r="112">
      <c r="A112" s="82" t="str">
        <f>IF(preDEL!$AG112,IFERROR(0/0,""),preDEL!A112)</f>
        <v>FLE704</v>
      </c>
      <c r="B112" s="172">
        <f>IF(preDEL!$AG112,IFERROR(0/0,""),preDEL!B112)</f>
        <v>44477</v>
      </c>
      <c r="C112" s="173">
        <f>IF(preDEL!$AG112,IFERROR(0/0,""),preDEL!C112)</f>
        <v>0.2360532407</v>
      </c>
      <c r="D112" s="82" t="str">
        <f>IF(preDEL!$AG112,IFERROR(0/0,""),preDEL!D112)</f>
        <v/>
      </c>
      <c r="E112" s="82" t="str">
        <f>IF(preDEL!$AG112,IFERROR(0/0,""),preDEL!E112)</f>
        <v/>
      </c>
      <c r="F112" s="83" t="str">
        <f>IF(preDEL!$AG112,IFERROR(0/0,""),preDEL!F112)</f>
        <v/>
      </c>
      <c r="G112" s="83" t="str">
        <f>IF(preDEL!$AG112,IFERROR(0/0,""),preDEL!G112)</f>
        <v/>
      </c>
      <c r="H112" s="83" t="str">
        <f>IF(preDEL!$AG112,IFERROR(0/0,""),preDEL!H112)</f>
        <v/>
      </c>
      <c r="I112" s="82" t="str">
        <f>IF(preDEL!$AG112,IFERROR(0/0,""),preDEL!I112)</f>
        <v/>
      </c>
      <c r="J112" s="82" t="str">
        <f>IF(preDEL!$AG112,IFERROR(0/0,""),preDEL!J112)</f>
        <v/>
      </c>
      <c r="K112" s="82" t="str">
        <f>IF(preDEL!$AG112,IFERROR(0/0,""),preDEL!K112)</f>
        <v>Null</v>
      </c>
      <c r="L112" s="172" t="str">
        <f>IF(preDEL!$AG112,IFERROR(0/0,""),preDEL!L112)</f>
        <v/>
      </c>
      <c r="M112" s="173" t="str">
        <f>IF(preDEL!$AG112,IFERROR(0/0,""),preDEL!M112)</f>
        <v/>
      </c>
      <c r="N112" s="83" t="str">
        <f>IF(preDEL!$AG112,IFERROR(0/0,""),preDEL!N112)</f>
        <v/>
      </c>
      <c r="O112" s="83" t="str">
        <f>IF(preDEL!$AG112,IFERROR(0/0,""),preDEL!O112)</f>
        <v/>
      </c>
      <c r="P112" s="128" t="b">
        <f>IF(preDEL!$AG112,IFERROR(0/0,""),preDEL!P112)</f>
        <v>0</v>
      </c>
      <c r="Q112" s="128" t="str">
        <f>IF(preDEL!$AG112,IFERROR(0/0,""),preDEL!Q112)</f>
        <v>Collected</v>
      </c>
      <c r="R112" s="116" t="b">
        <f>IF(preDEL!$AG112,IFERROR(0/0,""),preDEL!R112)</f>
        <v>1</v>
      </c>
      <c r="S112" s="116">
        <f>IF(preDEL!$AG112,IFERROR(0/0,""),preDEL!S112)</f>
        <v>1</v>
      </c>
      <c r="T112" s="128" t="str">
        <f>IF(preDEL!$AG112,IFERROR(0/0,""),preDEL!T112)</f>
        <v/>
      </c>
      <c r="U112" s="83" t="str">
        <f>IF(preDEL!$AG112,IFERROR(0/0,""),preDEL!U112)</f>
        <v/>
      </c>
      <c r="V112" s="82" t="str">
        <f>IF(preDEL!$AG112,IFERROR(0/0,""),preDEL!V112)</f>
        <v/>
      </c>
      <c r="W112" s="83" t="str">
        <f>IF(preDEL!$AG112,IFERROR(0/0,""),preDEL!W112)</f>
        <v/>
      </c>
      <c r="X112" s="116" t="b">
        <f>IF(preDEL!$AG112,IFERROR(0/0,""),preDEL!X112)</f>
        <v>0</v>
      </c>
      <c r="Y112" s="128" t="b">
        <f>IF(preDEL!$AG112,IFERROR(0/0,""),preDEL!Y112)</f>
        <v>0</v>
      </c>
      <c r="Z112" s="82" t="str">
        <f>IF(preDEL!$AG112,IFERROR(0/0,""),preDEL!Z112)</f>
        <v/>
      </c>
      <c r="AA112" s="128" t="b">
        <f>IF(preDEL!$AG112,IFERROR(0/0,""),preDEL!AA112)</f>
        <v>0</v>
      </c>
      <c r="AB112" s="128" t="b">
        <f>IF(preDEL!$AG112,IFERROR(0/0,""),preDEL!AB112)</f>
        <v>0</v>
      </c>
      <c r="AC112" s="174">
        <f>IF(preDEL!$AG112,IFERROR(0/0,""),preDEL!AC112)</f>
        <v>391</v>
      </c>
      <c r="AD112" s="116" t="b">
        <f>IF(preDEL!$AG112,IFERROR(0/0,""),preDEL!AD112)</f>
        <v>0</v>
      </c>
      <c r="AE112" s="175" t="str">
        <f>IF(preDEL!$AG112,IFERROR(0/0,""),preDEL!AE112)</f>
        <v/>
      </c>
      <c r="AF112" s="128" t="b">
        <f>IF(preDEL!$AG112,IFERROR(0/0,""),preDEL!AF112)</f>
        <v>0</v>
      </c>
      <c r="AG112" s="128" t="b">
        <f>IF(preDEL!$AG112,IFERROR(0/0,""),preDEL!AG112)</f>
        <v>0</v>
      </c>
      <c r="AH112" s="116" t="str">
        <f>IF(preDEL!$AG112,IFERROR(0/0,""),preDEL!AH112)</f>
        <v/>
      </c>
      <c r="AI112" s="82" t="str">
        <f>IF(preDEL!$AG112,IFERROR(0/0,""),preDEL!AI112)</f>
        <v/>
      </c>
      <c r="AJ112" s="83">
        <f>IF(preDEL!$AG112,IFERROR(0/0,""),preDEL!AJ112)</f>
        <v>2.2</v>
      </c>
      <c r="AK112" s="82" t="str">
        <f>IF(preDEL!$AG112,IFERROR(0/0,""),preDEL!AK112)</f>
        <v>Negative</v>
      </c>
      <c r="AL112" s="83" t="str">
        <f>IF(preDEL!$AG112,IFERROR(0/0,""),preDEL!AL112)</f>
        <v/>
      </c>
      <c r="AM112" s="83" t="str">
        <f>IF(preDEL!$AG112,IFERROR(0/0,""),preDEL!AM112)</f>
        <v>SpROSA573919</v>
      </c>
      <c r="AN112" s="83" t="str">
        <f>IF(preDEL!$AG112,IFERROR(0/0,""),preDEL!AN112)</f>
        <v>ROSA216934</v>
      </c>
      <c r="AO112" s="83" t="str">
        <f>IF(preDEL!$AG112,IFERROR(0/0,""),preDEL!AO112)</f>
        <v/>
      </c>
      <c r="AP112" s="83" t="str">
        <f>IF(preDEL!$AG112,IFERROR(0/0,""),preDEL!AP112)</f>
        <v/>
      </c>
      <c r="AQ112" s="83" t="str">
        <f>IF(preDEL!$AG112,IFERROR(0/0,""),preDEL!AQ112)</f>
        <v/>
      </c>
      <c r="AR112" s="83" t="str">
        <f>IF(preDEL!$AG112,IFERROR(0/0,""),preDEL!AR112)</f>
        <v/>
      </c>
      <c r="AS112" s="147"/>
    </row>
    <row r="113">
      <c r="A113" s="82" t="str">
        <f>IF(preDEL!$AG113,IFERROR(0/0,""),preDEL!A113)</f>
        <v>FLE657</v>
      </c>
      <c r="B113" s="172">
        <f>IF(preDEL!$AG113,IFERROR(0/0,""),preDEL!B113)</f>
        <v>44477</v>
      </c>
      <c r="C113" s="173">
        <f>IF(preDEL!$AG113,IFERROR(0/0,""),preDEL!C113)</f>
        <v>0.2364467593</v>
      </c>
      <c r="D113" s="82" t="str">
        <f>IF(preDEL!$AG113,IFERROR(0/0,""),preDEL!D113)</f>
        <v/>
      </c>
      <c r="E113" s="82" t="str">
        <f>IF(preDEL!$AG113,IFERROR(0/0,""),preDEL!E113)</f>
        <v/>
      </c>
      <c r="F113" s="83" t="str">
        <f>IF(preDEL!$AG113,IFERROR(0/0,""),preDEL!F113)</f>
        <v/>
      </c>
      <c r="G113" s="83" t="str">
        <f>IF(preDEL!$AG113,IFERROR(0/0,""),preDEL!G113)</f>
        <v/>
      </c>
      <c r="H113" s="83" t="str">
        <f>IF(preDEL!$AG113,IFERROR(0/0,""),preDEL!H113)</f>
        <v/>
      </c>
      <c r="I113" s="82" t="str">
        <f>IF(preDEL!$AG113,IFERROR(0/0,""),preDEL!I113)</f>
        <v/>
      </c>
      <c r="J113" s="82" t="str">
        <f>IF(preDEL!$AG113,IFERROR(0/0,""),preDEL!J113)</f>
        <v/>
      </c>
      <c r="K113" s="82" t="str">
        <f>IF(preDEL!$AG113,IFERROR(0/0,""),preDEL!K113)</f>
        <v>Null</v>
      </c>
      <c r="L113" s="172" t="str">
        <f>IF(preDEL!$AG113,IFERROR(0/0,""),preDEL!L113)</f>
        <v/>
      </c>
      <c r="M113" s="173" t="str">
        <f>IF(preDEL!$AG113,IFERROR(0/0,""),preDEL!M113)</f>
        <v/>
      </c>
      <c r="N113" s="83" t="str">
        <f>IF(preDEL!$AG113,IFERROR(0/0,""),preDEL!N113)</f>
        <v/>
      </c>
      <c r="O113" s="83" t="str">
        <f>IF(preDEL!$AG113,IFERROR(0/0,""),preDEL!O113)</f>
        <v/>
      </c>
      <c r="P113" s="128" t="b">
        <f>IF(preDEL!$AG113,IFERROR(0/0,""),preDEL!P113)</f>
        <v>0</v>
      </c>
      <c r="Q113" s="128" t="str">
        <f>IF(preDEL!$AG113,IFERROR(0/0,""),preDEL!Q113)</f>
        <v>Collected</v>
      </c>
      <c r="R113" s="116" t="b">
        <f>IF(preDEL!$AG113,IFERROR(0/0,""),preDEL!R113)</f>
        <v>1</v>
      </c>
      <c r="S113" s="116">
        <f>IF(preDEL!$AG113,IFERROR(0/0,""),preDEL!S113)</f>
        <v>1</v>
      </c>
      <c r="T113" s="128" t="str">
        <f>IF(preDEL!$AG113,IFERROR(0/0,""),preDEL!T113)</f>
        <v/>
      </c>
      <c r="U113" s="83" t="str">
        <f>IF(preDEL!$AG113,IFERROR(0/0,""),preDEL!U113)</f>
        <v/>
      </c>
      <c r="V113" s="82" t="str">
        <f>IF(preDEL!$AG113,IFERROR(0/0,""),preDEL!V113)</f>
        <v/>
      </c>
      <c r="W113" s="83" t="str">
        <f>IF(preDEL!$AG113,IFERROR(0/0,""),preDEL!W113)</f>
        <v/>
      </c>
      <c r="X113" s="116" t="b">
        <f>IF(preDEL!$AG113,IFERROR(0/0,""),preDEL!X113)</f>
        <v>0</v>
      </c>
      <c r="Y113" s="128" t="b">
        <f>IF(preDEL!$AG113,IFERROR(0/0,""),preDEL!Y113)</f>
        <v>0</v>
      </c>
      <c r="Z113" s="82" t="str">
        <f>IF(preDEL!$AG113,IFERROR(0/0,""),preDEL!Z113)</f>
        <v/>
      </c>
      <c r="AA113" s="128" t="b">
        <f>IF(preDEL!$AG113,IFERROR(0/0,""),preDEL!AA113)</f>
        <v>0</v>
      </c>
      <c r="AB113" s="128" t="b">
        <f>IF(preDEL!$AG113,IFERROR(0/0,""),preDEL!AB113)</f>
        <v>0</v>
      </c>
      <c r="AC113" s="174">
        <f>IF(preDEL!$AG113,IFERROR(0/0,""),preDEL!AC113)</f>
        <v>390</v>
      </c>
      <c r="AD113" s="116" t="b">
        <f>IF(preDEL!$AG113,IFERROR(0/0,""),preDEL!AD113)</f>
        <v>0</v>
      </c>
      <c r="AE113" s="175" t="str">
        <f>IF(preDEL!$AG113,IFERROR(0/0,""),preDEL!AE113)</f>
        <v/>
      </c>
      <c r="AF113" s="128" t="b">
        <f>IF(preDEL!$AG113,IFERROR(0/0,""),preDEL!AF113)</f>
        <v>0</v>
      </c>
      <c r="AG113" s="128" t="b">
        <f>IF(preDEL!$AG113,IFERROR(0/0,""),preDEL!AG113)</f>
        <v>0</v>
      </c>
      <c r="AH113" s="116" t="str">
        <f>IF(preDEL!$AG113,IFERROR(0/0,""),preDEL!AH113)</f>
        <v/>
      </c>
      <c r="AI113" s="82" t="str">
        <f>IF(preDEL!$AG113,IFERROR(0/0,""),preDEL!AI113)</f>
        <v/>
      </c>
      <c r="AJ113" s="83">
        <f>IF(preDEL!$AG113,IFERROR(0/0,""),preDEL!AJ113)</f>
        <v>2.2</v>
      </c>
      <c r="AK113" s="82" t="str">
        <f>IF(preDEL!$AG113,IFERROR(0/0,""),preDEL!AK113)</f>
        <v>Negative</v>
      </c>
      <c r="AL113" s="83" t="str">
        <f>IF(preDEL!$AG113,IFERROR(0/0,""),preDEL!AL113)</f>
        <v/>
      </c>
      <c r="AM113" s="83" t="str">
        <f>IF(preDEL!$AG113,IFERROR(0/0,""),preDEL!AM113)</f>
        <v>SpROSA573919</v>
      </c>
      <c r="AN113" s="83" t="str">
        <f>IF(preDEL!$AG113,IFERROR(0/0,""),preDEL!AN113)</f>
        <v>ROSA535692</v>
      </c>
      <c r="AO113" s="83" t="str">
        <f>IF(preDEL!$AG113,IFERROR(0/0,""),preDEL!AO113)</f>
        <v/>
      </c>
      <c r="AP113" s="83" t="str">
        <f>IF(preDEL!$AG113,IFERROR(0/0,""),preDEL!AP113)</f>
        <v/>
      </c>
      <c r="AQ113" s="83" t="str">
        <f>IF(preDEL!$AG113,IFERROR(0/0,""),preDEL!AQ113)</f>
        <v/>
      </c>
      <c r="AR113" s="83" t="str">
        <f>IF(preDEL!$AG113,IFERROR(0/0,""),preDEL!AR113)</f>
        <v/>
      </c>
      <c r="AS113" s="147"/>
    </row>
    <row r="114">
      <c r="A114" s="82" t="str">
        <f>IF(preDEL!$AG114,IFERROR(0/0,""),preDEL!A114)</f>
        <v>FLE706</v>
      </c>
      <c r="B114" s="172">
        <f>IF(preDEL!$AG114,IFERROR(0/0,""),preDEL!B114)</f>
        <v>44477</v>
      </c>
      <c r="C114" s="173">
        <f>IF(preDEL!$AG114,IFERROR(0/0,""),preDEL!C114)</f>
        <v>0.242037037</v>
      </c>
      <c r="D114" s="82" t="str">
        <f>IF(preDEL!$AG114,IFERROR(0/0,""),preDEL!D114)</f>
        <v/>
      </c>
      <c r="E114" s="82" t="str">
        <f>IF(preDEL!$AG114,IFERROR(0/0,""),preDEL!E114)</f>
        <v/>
      </c>
      <c r="F114" s="83" t="str">
        <f>IF(preDEL!$AG114,IFERROR(0/0,""),preDEL!F114)</f>
        <v/>
      </c>
      <c r="G114" s="83" t="str">
        <f>IF(preDEL!$AG114,IFERROR(0/0,""),preDEL!G114)</f>
        <v/>
      </c>
      <c r="H114" s="83" t="str">
        <f>IF(preDEL!$AG114,IFERROR(0/0,""),preDEL!H114)</f>
        <v/>
      </c>
      <c r="I114" s="82" t="str">
        <f>IF(preDEL!$AG114,IFERROR(0/0,""),preDEL!I114)</f>
        <v/>
      </c>
      <c r="J114" s="82" t="str">
        <f>IF(preDEL!$AG114,IFERROR(0/0,""),preDEL!J114)</f>
        <v/>
      </c>
      <c r="K114" s="82" t="str">
        <f>IF(preDEL!$AG114,IFERROR(0/0,""),preDEL!K114)</f>
        <v>Null</v>
      </c>
      <c r="L114" s="172" t="str">
        <f>IF(preDEL!$AG114,IFERROR(0/0,""),preDEL!L114)</f>
        <v/>
      </c>
      <c r="M114" s="173" t="str">
        <f>IF(preDEL!$AG114,IFERROR(0/0,""),preDEL!M114)</f>
        <v/>
      </c>
      <c r="N114" s="83" t="str">
        <f>IF(preDEL!$AG114,IFERROR(0/0,""),preDEL!N114)</f>
        <v/>
      </c>
      <c r="O114" s="83" t="str">
        <f>IF(preDEL!$AG114,IFERROR(0/0,""),preDEL!O114)</f>
        <v/>
      </c>
      <c r="P114" s="128" t="b">
        <f>IF(preDEL!$AG114,IFERROR(0/0,""),preDEL!P114)</f>
        <v>0</v>
      </c>
      <c r="Q114" s="128" t="str">
        <f>IF(preDEL!$AG114,IFERROR(0/0,""),preDEL!Q114)</f>
        <v>Collected</v>
      </c>
      <c r="R114" s="116" t="b">
        <f>IF(preDEL!$AG114,IFERROR(0/0,""),preDEL!R114)</f>
        <v>1</v>
      </c>
      <c r="S114" s="116">
        <f>IF(preDEL!$AG114,IFERROR(0/0,""),preDEL!S114)</f>
        <v>1</v>
      </c>
      <c r="T114" s="128" t="str">
        <f>IF(preDEL!$AG114,IFERROR(0/0,""),preDEL!T114)</f>
        <v/>
      </c>
      <c r="U114" s="83" t="str">
        <f>IF(preDEL!$AG114,IFERROR(0/0,""),preDEL!U114)</f>
        <v/>
      </c>
      <c r="V114" s="82" t="str">
        <f>IF(preDEL!$AG114,IFERROR(0/0,""),preDEL!V114)</f>
        <v/>
      </c>
      <c r="W114" s="83" t="str">
        <f>IF(preDEL!$AG114,IFERROR(0/0,""),preDEL!W114)</f>
        <v/>
      </c>
      <c r="X114" s="116" t="b">
        <f>IF(preDEL!$AG114,IFERROR(0/0,""),preDEL!X114)</f>
        <v>0</v>
      </c>
      <c r="Y114" s="128" t="b">
        <f>IF(preDEL!$AG114,IFERROR(0/0,""),preDEL!Y114)</f>
        <v>0</v>
      </c>
      <c r="Z114" s="82" t="str">
        <f>IF(preDEL!$AG114,IFERROR(0/0,""),preDEL!Z114)</f>
        <v/>
      </c>
      <c r="AA114" s="128" t="b">
        <f>IF(preDEL!$AG114,IFERROR(0/0,""),preDEL!AA114)</f>
        <v>0</v>
      </c>
      <c r="AB114" s="128" t="b">
        <f>IF(preDEL!$AG114,IFERROR(0/0,""),preDEL!AB114)</f>
        <v>0</v>
      </c>
      <c r="AC114" s="174">
        <f>IF(preDEL!$AG114,IFERROR(0/0,""),preDEL!AC114)</f>
        <v>389</v>
      </c>
      <c r="AD114" s="116" t="b">
        <f>IF(preDEL!$AG114,IFERROR(0/0,""),preDEL!AD114)</f>
        <v>0</v>
      </c>
      <c r="AE114" s="175" t="str">
        <f>IF(preDEL!$AG114,IFERROR(0/0,""),preDEL!AE114)</f>
        <v/>
      </c>
      <c r="AF114" s="128" t="b">
        <f>IF(preDEL!$AG114,IFERROR(0/0,""),preDEL!AF114)</f>
        <v>0</v>
      </c>
      <c r="AG114" s="128" t="b">
        <f>IF(preDEL!$AG114,IFERROR(0/0,""),preDEL!AG114)</f>
        <v>0</v>
      </c>
      <c r="AH114" s="116" t="str">
        <f>IF(preDEL!$AG114,IFERROR(0/0,""),preDEL!AH114)</f>
        <v/>
      </c>
      <c r="AI114" s="82" t="str">
        <f>IF(preDEL!$AG114,IFERROR(0/0,""),preDEL!AI114)</f>
        <v/>
      </c>
      <c r="AJ114" s="83">
        <f>IF(preDEL!$AG114,IFERROR(0/0,""),preDEL!AJ114)</f>
        <v>2.2</v>
      </c>
      <c r="AK114" s="82" t="str">
        <f>IF(preDEL!$AG114,IFERROR(0/0,""),preDEL!AK114)</f>
        <v>Negative</v>
      </c>
      <c r="AL114" s="83" t="str">
        <f>IF(preDEL!$AG114,IFERROR(0/0,""),preDEL!AL114)</f>
        <v/>
      </c>
      <c r="AM114" s="83" t="str">
        <f>IF(preDEL!$AG114,IFERROR(0/0,""),preDEL!AM114)</f>
        <v>SpROSA573919</v>
      </c>
      <c r="AN114" s="83" t="str">
        <f>IF(preDEL!$AG114,IFERROR(0/0,""),preDEL!AN114)</f>
        <v>ROSA750622</v>
      </c>
      <c r="AO114" s="83" t="str">
        <f>IF(preDEL!$AG114,IFERROR(0/0,""),preDEL!AO114)</f>
        <v/>
      </c>
      <c r="AP114" s="83" t="str">
        <f>IF(preDEL!$AG114,IFERROR(0/0,""),preDEL!AP114)</f>
        <v/>
      </c>
      <c r="AQ114" s="83" t="str">
        <f>IF(preDEL!$AG114,IFERROR(0/0,""),preDEL!AQ114)</f>
        <v/>
      </c>
      <c r="AR114" s="83" t="str">
        <f>IF(preDEL!$AG114,IFERROR(0/0,""),preDEL!AR114)</f>
        <v/>
      </c>
      <c r="AS114" s="147"/>
    </row>
    <row r="115">
      <c r="A115" s="82" t="str">
        <f>IF(preDEL!$AG115,IFERROR(0/0,""),preDEL!A115)</f>
        <v>FLE695</v>
      </c>
      <c r="B115" s="172">
        <f>IF(preDEL!$AG115,IFERROR(0/0,""),preDEL!B115)</f>
        <v>44477</v>
      </c>
      <c r="C115" s="173">
        <f>IF(preDEL!$AG115,IFERROR(0/0,""),preDEL!C115)</f>
        <v>0.2443055556</v>
      </c>
      <c r="D115" s="82" t="str">
        <f>IF(preDEL!$AG115,IFERROR(0/0,""),preDEL!D115)</f>
        <v/>
      </c>
      <c r="E115" s="82" t="str">
        <f>IF(preDEL!$AG115,IFERROR(0/0,""),preDEL!E115)</f>
        <v/>
      </c>
      <c r="F115" s="83" t="str">
        <f>IF(preDEL!$AG115,IFERROR(0/0,""),preDEL!F115)</f>
        <v/>
      </c>
      <c r="G115" s="83" t="str">
        <f>IF(preDEL!$AG115,IFERROR(0/0,""),preDEL!G115)</f>
        <v/>
      </c>
      <c r="H115" s="83" t="str">
        <f>IF(preDEL!$AG115,IFERROR(0/0,""),preDEL!H115)</f>
        <v/>
      </c>
      <c r="I115" s="82" t="str">
        <f>IF(preDEL!$AG115,IFERROR(0/0,""),preDEL!I115)</f>
        <v/>
      </c>
      <c r="J115" s="82" t="str">
        <f>IF(preDEL!$AG115,IFERROR(0/0,""),preDEL!J115)</f>
        <v/>
      </c>
      <c r="K115" s="82" t="str">
        <f>IF(preDEL!$AG115,IFERROR(0/0,""),preDEL!K115)</f>
        <v>Null</v>
      </c>
      <c r="L115" s="172" t="str">
        <f>IF(preDEL!$AG115,IFERROR(0/0,""),preDEL!L115)</f>
        <v/>
      </c>
      <c r="M115" s="173" t="str">
        <f>IF(preDEL!$AG115,IFERROR(0/0,""),preDEL!M115)</f>
        <v/>
      </c>
      <c r="N115" s="83" t="str">
        <f>IF(preDEL!$AG115,IFERROR(0/0,""),preDEL!N115)</f>
        <v/>
      </c>
      <c r="O115" s="83" t="str">
        <f>IF(preDEL!$AG115,IFERROR(0/0,""),preDEL!O115)</f>
        <v/>
      </c>
      <c r="P115" s="128" t="b">
        <f>IF(preDEL!$AG115,IFERROR(0/0,""),preDEL!P115)</f>
        <v>0</v>
      </c>
      <c r="Q115" s="128" t="str">
        <f>IF(preDEL!$AG115,IFERROR(0/0,""),preDEL!Q115)</f>
        <v>Collected</v>
      </c>
      <c r="R115" s="116" t="b">
        <f>IF(preDEL!$AG115,IFERROR(0/0,""),preDEL!R115)</f>
        <v>1</v>
      </c>
      <c r="S115" s="116">
        <f>IF(preDEL!$AG115,IFERROR(0/0,""),preDEL!S115)</f>
        <v>1</v>
      </c>
      <c r="T115" s="128" t="str">
        <f>IF(preDEL!$AG115,IFERROR(0/0,""),preDEL!T115)</f>
        <v/>
      </c>
      <c r="U115" s="83" t="str">
        <f>IF(preDEL!$AG115,IFERROR(0/0,""),preDEL!U115)</f>
        <v/>
      </c>
      <c r="V115" s="82" t="str">
        <f>IF(preDEL!$AG115,IFERROR(0/0,""),preDEL!V115)</f>
        <v/>
      </c>
      <c r="W115" s="83" t="str">
        <f>IF(preDEL!$AG115,IFERROR(0/0,""),preDEL!W115)</f>
        <v/>
      </c>
      <c r="X115" s="116" t="b">
        <f>IF(preDEL!$AG115,IFERROR(0/0,""),preDEL!X115)</f>
        <v>0</v>
      </c>
      <c r="Y115" s="128" t="b">
        <f>IF(preDEL!$AG115,IFERROR(0/0,""),preDEL!Y115)</f>
        <v>0</v>
      </c>
      <c r="Z115" s="82" t="str">
        <f>IF(preDEL!$AG115,IFERROR(0/0,""),preDEL!Z115)</f>
        <v/>
      </c>
      <c r="AA115" s="128" t="b">
        <f>IF(preDEL!$AG115,IFERROR(0/0,""),preDEL!AA115)</f>
        <v>0</v>
      </c>
      <c r="AB115" s="128" t="b">
        <f>IF(preDEL!$AG115,IFERROR(0/0,""),preDEL!AB115)</f>
        <v>0</v>
      </c>
      <c r="AC115" s="174">
        <f>IF(preDEL!$AG115,IFERROR(0/0,""),preDEL!AC115)</f>
        <v>388</v>
      </c>
      <c r="AD115" s="116" t="b">
        <f>IF(preDEL!$AG115,IFERROR(0/0,""),preDEL!AD115)</f>
        <v>0</v>
      </c>
      <c r="AE115" s="175" t="str">
        <f>IF(preDEL!$AG115,IFERROR(0/0,""),preDEL!AE115)</f>
        <v/>
      </c>
      <c r="AF115" s="128" t="b">
        <f>IF(preDEL!$AG115,IFERROR(0/0,""),preDEL!AF115)</f>
        <v>0</v>
      </c>
      <c r="AG115" s="128" t="b">
        <f>IF(preDEL!$AG115,IFERROR(0/0,""),preDEL!AG115)</f>
        <v>0</v>
      </c>
      <c r="AH115" s="116" t="str">
        <f>IF(preDEL!$AG115,IFERROR(0/0,""),preDEL!AH115)</f>
        <v/>
      </c>
      <c r="AI115" s="82" t="str">
        <f>IF(preDEL!$AG115,IFERROR(0/0,""),preDEL!AI115)</f>
        <v/>
      </c>
      <c r="AJ115" s="83">
        <f>IF(preDEL!$AG115,IFERROR(0/0,""),preDEL!AJ115)</f>
        <v>2.2</v>
      </c>
      <c r="AK115" s="82" t="str">
        <f>IF(preDEL!$AG115,IFERROR(0/0,""),preDEL!AK115)</f>
        <v>Negative</v>
      </c>
      <c r="AL115" s="83" t="str">
        <f>IF(preDEL!$AG115,IFERROR(0/0,""),preDEL!AL115)</f>
        <v/>
      </c>
      <c r="AM115" s="83" t="str">
        <f>IF(preDEL!$AG115,IFERROR(0/0,""),preDEL!AM115)</f>
        <v>SpROSA573919</v>
      </c>
      <c r="AN115" s="83" t="str">
        <f>IF(preDEL!$AG115,IFERROR(0/0,""),preDEL!AN115)</f>
        <v>ROSA970910</v>
      </c>
      <c r="AO115" s="83" t="str">
        <f>IF(preDEL!$AG115,IFERROR(0/0,""),preDEL!AO115)</f>
        <v/>
      </c>
      <c r="AP115" s="83" t="str">
        <f>IF(preDEL!$AG115,IFERROR(0/0,""),preDEL!AP115)</f>
        <v/>
      </c>
      <c r="AQ115" s="83" t="str">
        <f>IF(preDEL!$AG115,IFERROR(0/0,""),preDEL!AQ115)</f>
        <v/>
      </c>
      <c r="AR115" s="83" t="str">
        <f>IF(preDEL!$AG115,IFERROR(0/0,""),preDEL!AR115)</f>
        <v/>
      </c>
      <c r="AS115" s="147"/>
    </row>
    <row r="116">
      <c r="A116" s="82" t="str">
        <f>IF(preDEL!$AG116,IFERROR(0/0,""),preDEL!A116)</f>
        <v>PA9490X</v>
      </c>
      <c r="B116" s="172">
        <f>IF(preDEL!$AG116,IFERROR(0/0,""),preDEL!B116)</f>
        <v>44477</v>
      </c>
      <c r="C116" s="173">
        <f>IF(preDEL!$AG116,IFERROR(0/0,""),preDEL!C116)</f>
        <v>0.25</v>
      </c>
      <c r="D116" s="82" t="str">
        <f>IF(preDEL!$AG116,IFERROR(0/0,""),preDEL!D116)</f>
        <v/>
      </c>
      <c r="E116" s="82" t="str">
        <f>IF(preDEL!$AG116,IFERROR(0/0,""),preDEL!E116)</f>
        <v/>
      </c>
      <c r="F116" s="83" t="str">
        <f>IF(preDEL!$AG116,IFERROR(0/0,""),preDEL!F116)</f>
        <v/>
      </c>
      <c r="G116" s="83" t="str">
        <f>IF(preDEL!$AG116,IFERROR(0/0,""),preDEL!G116)</f>
        <v/>
      </c>
      <c r="H116" s="83" t="str">
        <f>IF(preDEL!$AG116,IFERROR(0/0,""),preDEL!H116)</f>
        <v/>
      </c>
      <c r="I116" s="82" t="str">
        <f>IF(preDEL!$AG116,IFERROR(0/0,""),preDEL!I116)</f>
        <v/>
      </c>
      <c r="J116" s="82" t="str">
        <f>IF(preDEL!$AG116,IFERROR(0/0,""),preDEL!J116)</f>
        <v/>
      </c>
      <c r="K116" s="82" t="str">
        <f>IF(preDEL!$AG116,IFERROR(0/0,""),preDEL!K116)</f>
        <v>Null</v>
      </c>
      <c r="L116" s="172" t="str">
        <f>IF(preDEL!$AG116,IFERROR(0/0,""),preDEL!L116)</f>
        <v/>
      </c>
      <c r="M116" s="173" t="str">
        <f>IF(preDEL!$AG116,IFERROR(0/0,""),preDEL!M116)</f>
        <v/>
      </c>
      <c r="N116" s="83" t="str">
        <f>IF(preDEL!$AG116,IFERROR(0/0,""),preDEL!N116)</f>
        <v/>
      </c>
      <c r="O116" s="83" t="str">
        <f>IF(preDEL!$AG116,IFERROR(0/0,""),preDEL!O116)</f>
        <v/>
      </c>
      <c r="P116" s="128" t="str">
        <f>IF(preDEL!$AG116,IFERROR(0/0,""),preDEL!P116)</f>
        <v>ER - NOT IN APT</v>
      </c>
      <c r="Q116" s="128" t="str">
        <f>IF(preDEL!$AG116,IFERROR(0/0,""),preDEL!Q116)</f>
        <v>ER - NOT IN APT</v>
      </c>
      <c r="R116" s="116" t="b">
        <f>IF(preDEL!$AG116,IFERROR(0/0,""),preDEL!R116)</f>
        <v>1</v>
      </c>
      <c r="S116" s="116">
        <f>IF(preDEL!$AG116,IFERROR(0/0,""),preDEL!S116)</f>
        <v>1</v>
      </c>
      <c r="T116" s="128" t="str">
        <f>IF(preDEL!$AG116,IFERROR(0/0,""),preDEL!T116)</f>
        <v/>
      </c>
      <c r="U116" s="83" t="str">
        <f>IF(preDEL!$AG116,IFERROR(0/0,""),preDEL!U116)</f>
        <v/>
      </c>
      <c r="V116" s="82" t="str">
        <f>IF(preDEL!$AG116,IFERROR(0/0,""),preDEL!V116)</f>
        <v/>
      </c>
      <c r="W116" s="83" t="str">
        <f>IF(preDEL!$AG116,IFERROR(0/0,""),preDEL!W116)</f>
        <v/>
      </c>
      <c r="X116" s="116" t="b">
        <f>IF(preDEL!$AG116,IFERROR(0/0,""),preDEL!X116)</f>
        <v>0</v>
      </c>
      <c r="Y116" s="128" t="b">
        <f>IF(preDEL!$AG116,IFERROR(0/0,""),preDEL!Y116)</f>
        <v>0</v>
      </c>
      <c r="Z116" s="82" t="str">
        <f>IF(preDEL!$AG116,IFERROR(0/0,""),preDEL!Z116)</f>
        <v/>
      </c>
      <c r="AA116" s="128" t="b">
        <f>IF(preDEL!$AG116,IFERROR(0/0,""),preDEL!AA116)</f>
        <v>0</v>
      </c>
      <c r="AB116" s="128" t="b">
        <f>IF(preDEL!$AG116,IFERROR(0/0,""),preDEL!AB116)</f>
        <v>0</v>
      </c>
      <c r="AC116" s="174">
        <f>IF(preDEL!$AG116,IFERROR(0/0,""),preDEL!AC116)</f>
        <v>387</v>
      </c>
      <c r="AD116" s="116" t="b">
        <f>IF(preDEL!$AG116,IFERROR(0/0,""),preDEL!AD116)</f>
        <v>0</v>
      </c>
      <c r="AE116" s="175" t="str">
        <f>IF(preDEL!$AG116,IFERROR(0/0,""),preDEL!AE116)</f>
        <v/>
      </c>
      <c r="AF116" s="128" t="b">
        <f>IF(preDEL!$AG116,IFERROR(0/0,""),preDEL!AF116)</f>
        <v>0</v>
      </c>
      <c r="AG116" s="128" t="b">
        <f>IF(preDEL!$AG116,IFERROR(0/0,""),preDEL!AG116)</f>
        <v>0</v>
      </c>
      <c r="AH116" s="116" t="str">
        <f>IF(preDEL!$AG116,IFERROR(0/0,""),preDEL!AH116)</f>
        <v/>
      </c>
      <c r="AI116" s="82">
        <f>IF(preDEL!$AG116,IFERROR(0/0,""),preDEL!AI116)</f>
        <v>1.3</v>
      </c>
      <c r="AJ116" s="83">
        <f>IF(preDEL!$AG116,IFERROR(0/0,""),preDEL!AJ116)</f>
        <v>2.2</v>
      </c>
      <c r="AK116" s="82" t="str">
        <f>IF(preDEL!$AG116,IFERROR(0/0,""),preDEL!AK116)</f>
        <v>Negative</v>
      </c>
      <c r="AL116" s="83" t="str">
        <f>IF(preDEL!$AG116,IFERROR(0/0,""),preDEL!AL116)</f>
        <v/>
      </c>
      <c r="AM116" s="83" t="str">
        <f>IF(preDEL!$AG116,IFERROR(0/0,""),preDEL!AM116)</f>
        <v>SpROSA573919</v>
      </c>
      <c r="AN116" s="83" t="str">
        <f>IF(preDEL!$AG116,IFERROR(0/0,""),preDEL!AN116)</f>
        <v>ROSA361260</v>
      </c>
      <c r="AO116" s="83" t="str">
        <f>IF(preDEL!$AG116,IFERROR(0/0,""),preDEL!AO116)</f>
        <v/>
      </c>
      <c r="AP116" s="83" t="str">
        <f>IF(preDEL!$AG116,IFERROR(0/0,""),preDEL!AP116)</f>
        <v/>
      </c>
      <c r="AQ116" s="83" t="str">
        <f>IF(preDEL!$AG116,IFERROR(0/0,""),preDEL!AQ116)</f>
        <v/>
      </c>
      <c r="AR116" s="83" t="str">
        <f>IF(preDEL!$AG116,IFERROR(0/0,""),preDEL!AR116)</f>
        <v/>
      </c>
      <c r="AS116" s="147"/>
    </row>
    <row r="117">
      <c r="A117" s="82" t="str">
        <f>IF(preDEL!$AG117,IFERROR(0/0,""),preDEL!A117)</f>
        <v>PA9490</v>
      </c>
      <c r="B117" s="172">
        <f>IF(preDEL!$AG117,IFERROR(0/0,""),preDEL!B117)</f>
        <v>44477</v>
      </c>
      <c r="C117" s="173">
        <f>IF(preDEL!$AG117,IFERROR(0/0,""),preDEL!C117)</f>
        <v>0.2502893519</v>
      </c>
      <c r="D117" s="82" t="str">
        <f>IF(preDEL!$AG117,IFERROR(0/0,""),preDEL!D117)</f>
        <v/>
      </c>
      <c r="E117" s="82" t="str">
        <f>IF(preDEL!$AG117,IFERROR(0/0,""),preDEL!E117)</f>
        <v/>
      </c>
      <c r="F117" s="83" t="str">
        <f>IF(preDEL!$AG117,IFERROR(0/0,""),preDEL!F117)</f>
        <v/>
      </c>
      <c r="G117" s="83" t="str">
        <f>IF(preDEL!$AG117,IFERROR(0/0,""),preDEL!G117)</f>
        <v/>
      </c>
      <c r="H117" s="83" t="str">
        <f>IF(preDEL!$AG117,IFERROR(0/0,""),preDEL!H117)</f>
        <v/>
      </c>
      <c r="I117" s="82" t="str">
        <f>IF(preDEL!$AG117,IFERROR(0/0,""),preDEL!I117)</f>
        <v/>
      </c>
      <c r="J117" s="82" t="str">
        <f>IF(preDEL!$AG117,IFERROR(0/0,""),preDEL!J117)</f>
        <v/>
      </c>
      <c r="K117" s="82" t="str">
        <f>IF(preDEL!$AG117,IFERROR(0/0,""),preDEL!K117)</f>
        <v>Null</v>
      </c>
      <c r="L117" s="172" t="str">
        <f>IF(preDEL!$AG117,IFERROR(0/0,""),preDEL!L117)</f>
        <v/>
      </c>
      <c r="M117" s="173" t="str">
        <f>IF(preDEL!$AG117,IFERROR(0/0,""),preDEL!M117)</f>
        <v/>
      </c>
      <c r="N117" s="83" t="str">
        <f>IF(preDEL!$AG117,IFERROR(0/0,""),preDEL!N117)</f>
        <v/>
      </c>
      <c r="O117" s="83" t="str">
        <f>IF(preDEL!$AG117,IFERROR(0/0,""),preDEL!O117)</f>
        <v/>
      </c>
      <c r="P117" s="128" t="b">
        <f>IF(preDEL!$AG117,IFERROR(0/0,""),preDEL!P117)</f>
        <v>1</v>
      </c>
      <c r="Q117" s="128" t="str">
        <f>IF(preDEL!$AG117,IFERROR(0/0,""),preDEL!Q117)</f>
        <v>ER - REPS IN APT</v>
      </c>
      <c r="R117" s="116" t="b">
        <f>IF(preDEL!$AG117,IFERROR(0/0,""),preDEL!R117)</f>
        <v>1</v>
      </c>
      <c r="S117" s="116">
        <f>IF(preDEL!$AG117,IFERROR(0/0,""),preDEL!S117)</f>
        <v>1</v>
      </c>
      <c r="T117" s="128" t="str">
        <f>IF(preDEL!$AG117,IFERROR(0/0,""),preDEL!T117)</f>
        <v/>
      </c>
      <c r="U117" s="83" t="str">
        <f>IF(preDEL!$AG117,IFERROR(0/0,""),preDEL!U117)</f>
        <v/>
      </c>
      <c r="V117" s="82" t="str">
        <f>IF(preDEL!$AG117,IFERROR(0/0,""),preDEL!V117)</f>
        <v/>
      </c>
      <c r="W117" s="83" t="str">
        <f>IF(preDEL!$AG117,IFERROR(0/0,""),preDEL!W117)</f>
        <v/>
      </c>
      <c r="X117" s="116" t="b">
        <f>IF(preDEL!$AG117,IFERROR(0/0,""),preDEL!X117)</f>
        <v>0</v>
      </c>
      <c r="Y117" s="128" t="b">
        <f>IF(preDEL!$AG117,IFERROR(0/0,""),preDEL!Y117)</f>
        <v>0</v>
      </c>
      <c r="Z117" s="82" t="str">
        <f>IF(preDEL!$AG117,IFERROR(0/0,""),preDEL!Z117)</f>
        <v/>
      </c>
      <c r="AA117" s="128" t="b">
        <f>IF(preDEL!$AG117,IFERROR(0/0,""),preDEL!AA117)</f>
        <v>0</v>
      </c>
      <c r="AB117" s="128" t="b">
        <f>IF(preDEL!$AG117,IFERROR(0/0,""),preDEL!AB117)</f>
        <v>0</v>
      </c>
      <c r="AC117" s="174">
        <f>IF(preDEL!$AG117,IFERROR(0/0,""),preDEL!AC117)</f>
        <v>386</v>
      </c>
      <c r="AD117" s="116" t="b">
        <f>IF(preDEL!$AG117,IFERROR(0/0,""),preDEL!AD117)</f>
        <v>0</v>
      </c>
      <c r="AE117" s="175" t="str">
        <f>IF(preDEL!$AG117,IFERROR(0/0,""),preDEL!AE117)</f>
        <v/>
      </c>
      <c r="AF117" s="128" t="b">
        <f>IF(preDEL!$AG117,IFERROR(0/0,""),preDEL!AF117)</f>
        <v>0</v>
      </c>
      <c r="AG117" s="128" t="b">
        <f>IF(preDEL!$AG117,IFERROR(0/0,""),preDEL!AG117)</f>
        <v>0</v>
      </c>
      <c r="AH117" s="116" t="str">
        <f>IF(preDEL!$AG117,IFERROR(0/0,""),preDEL!AH117)</f>
        <v/>
      </c>
      <c r="AI117" s="82" t="str">
        <f>IF(preDEL!$AG117,IFERROR(0/0,""),preDEL!AI117)</f>
        <v/>
      </c>
      <c r="AJ117" s="83">
        <f>IF(preDEL!$AG117,IFERROR(0/0,""),preDEL!AJ117)</f>
        <v>2.2</v>
      </c>
      <c r="AK117" s="82" t="str">
        <f>IF(preDEL!$AG117,IFERROR(0/0,""),preDEL!AK117)</f>
        <v>Negative</v>
      </c>
      <c r="AL117" s="83" t="str">
        <f>IF(preDEL!$AG117,IFERROR(0/0,""),preDEL!AL117)</f>
        <v/>
      </c>
      <c r="AM117" s="83" t="str">
        <f>IF(preDEL!$AG117,IFERROR(0/0,""),preDEL!AM117)</f>
        <v>SpROSA573919</v>
      </c>
      <c r="AN117" s="83" t="str">
        <f>IF(preDEL!$AG117,IFERROR(0/0,""),preDEL!AN117)</f>
        <v>ROSA532925</v>
      </c>
      <c r="AO117" s="83" t="str">
        <f>IF(preDEL!$AG117,IFERROR(0/0,""),preDEL!AO117)</f>
        <v/>
      </c>
      <c r="AP117" s="83" t="str">
        <f>IF(preDEL!$AG117,IFERROR(0/0,""),preDEL!AP117)</f>
        <v/>
      </c>
      <c r="AQ117" s="83" t="str">
        <f>IF(preDEL!$AG117,IFERROR(0/0,""),preDEL!AQ117)</f>
        <v/>
      </c>
      <c r="AR117" s="83" t="str">
        <f>IF(preDEL!$AG117,IFERROR(0/0,""),preDEL!AR117)</f>
        <v/>
      </c>
      <c r="AS117" s="147"/>
    </row>
    <row r="118">
      <c r="A118" s="82" t="str">
        <f>IF(preDEL!$AG118,IFERROR(0/0,""),preDEL!A118)</f>
        <v>FLE457</v>
      </c>
      <c r="B118" s="172">
        <f>IF(preDEL!$AG118,IFERROR(0/0,""),preDEL!B118)</f>
        <v>44477</v>
      </c>
      <c r="C118" s="173">
        <f>IF(preDEL!$AG118,IFERROR(0/0,""),preDEL!C118)</f>
        <v>0.2583796296</v>
      </c>
      <c r="D118" s="82" t="str">
        <f>IF(preDEL!$AG118,IFERROR(0/0,""),preDEL!D118)</f>
        <v/>
      </c>
      <c r="E118" s="82" t="str">
        <f>IF(preDEL!$AG118,IFERROR(0/0,""),preDEL!E118)</f>
        <v/>
      </c>
      <c r="F118" s="83" t="str">
        <f>IF(preDEL!$AG118,IFERROR(0/0,""),preDEL!F118)</f>
        <v/>
      </c>
      <c r="G118" s="83" t="str">
        <f>IF(preDEL!$AG118,IFERROR(0/0,""),preDEL!G118)</f>
        <v/>
      </c>
      <c r="H118" s="83" t="str">
        <f>IF(preDEL!$AG118,IFERROR(0/0,""),preDEL!H118)</f>
        <v/>
      </c>
      <c r="I118" s="82" t="str">
        <f>IF(preDEL!$AG118,IFERROR(0/0,""),preDEL!I118)</f>
        <v/>
      </c>
      <c r="J118" s="82" t="str">
        <f>IF(preDEL!$AG118,IFERROR(0/0,""),preDEL!J118)</f>
        <v/>
      </c>
      <c r="K118" s="82" t="str">
        <f>IF(preDEL!$AG118,IFERROR(0/0,""),preDEL!K118)</f>
        <v>Null</v>
      </c>
      <c r="L118" s="172" t="str">
        <f>IF(preDEL!$AG118,IFERROR(0/0,""),preDEL!L118)</f>
        <v/>
      </c>
      <c r="M118" s="173" t="str">
        <f>IF(preDEL!$AG118,IFERROR(0/0,""),preDEL!M118)</f>
        <v/>
      </c>
      <c r="N118" s="83" t="str">
        <f>IF(preDEL!$AG118,IFERROR(0/0,""),preDEL!N118)</f>
        <v/>
      </c>
      <c r="O118" s="83" t="str">
        <f>IF(preDEL!$AG118,IFERROR(0/0,""),preDEL!O118)</f>
        <v/>
      </c>
      <c r="P118" s="128" t="b">
        <f>IF(preDEL!$AG118,IFERROR(0/0,""),preDEL!P118)</f>
        <v>0</v>
      </c>
      <c r="Q118" s="128" t="str">
        <f>IF(preDEL!$AG118,IFERROR(0/0,""),preDEL!Q118)</f>
        <v>Collected</v>
      </c>
      <c r="R118" s="116" t="b">
        <f>IF(preDEL!$AG118,IFERROR(0/0,""),preDEL!R118)</f>
        <v>1</v>
      </c>
      <c r="S118" s="116">
        <f>IF(preDEL!$AG118,IFERROR(0/0,""),preDEL!S118)</f>
        <v>1</v>
      </c>
      <c r="T118" s="128" t="str">
        <f>IF(preDEL!$AG118,IFERROR(0/0,""),preDEL!T118)</f>
        <v/>
      </c>
      <c r="U118" s="83" t="str">
        <f>IF(preDEL!$AG118,IFERROR(0/0,""),preDEL!U118)</f>
        <v/>
      </c>
      <c r="V118" s="82" t="str">
        <f>IF(preDEL!$AG118,IFERROR(0/0,""),preDEL!V118)</f>
        <v/>
      </c>
      <c r="W118" s="83" t="str">
        <f>IF(preDEL!$AG118,IFERROR(0/0,""),preDEL!W118)</f>
        <v/>
      </c>
      <c r="X118" s="116" t="b">
        <f>IF(preDEL!$AG118,IFERROR(0/0,""),preDEL!X118)</f>
        <v>0</v>
      </c>
      <c r="Y118" s="128" t="b">
        <f>IF(preDEL!$AG118,IFERROR(0/0,""),preDEL!Y118)</f>
        <v>0</v>
      </c>
      <c r="Z118" s="82" t="str">
        <f>IF(preDEL!$AG118,IFERROR(0/0,""),preDEL!Z118)</f>
        <v/>
      </c>
      <c r="AA118" s="128" t="b">
        <f>IF(preDEL!$AG118,IFERROR(0/0,""),preDEL!AA118)</f>
        <v>0</v>
      </c>
      <c r="AB118" s="128" t="b">
        <f>IF(preDEL!$AG118,IFERROR(0/0,""),preDEL!AB118)</f>
        <v>0</v>
      </c>
      <c r="AC118" s="174">
        <f>IF(preDEL!$AG118,IFERROR(0/0,""),preDEL!AC118)</f>
        <v>385</v>
      </c>
      <c r="AD118" s="116" t="b">
        <f>IF(preDEL!$AG118,IFERROR(0/0,""),preDEL!AD118)</f>
        <v>0</v>
      </c>
      <c r="AE118" s="175" t="str">
        <f>IF(preDEL!$AG118,IFERROR(0/0,""),preDEL!AE118)</f>
        <v/>
      </c>
      <c r="AF118" s="128" t="b">
        <f>IF(preDEL!$AG118,IFERROR(0/0,""),preDEL!AF118)</f>
        <v>0</v>
      </c>
      <c r="AG118" s="128" t="b">
        <f>IF(preDEL!$AG118,IFERROR(0/0,""),preDEL!AG118)</f>
        <v>0</v>
      </c>
      <c r="AH118" s="116" t="str">
        <f>IF(preDEL!$AG118,IFERROR(0/0,""),preDEL!AH118)</f>
        <v/>
      </c>
      <c r="AI118" s="82" t="str">
        <f>IF(preDEL!$AG118,IFERROR(0/0,""),preDEL!AI118)</f>
        <v/>
      </c>
      <c r="AJ118" s="83">
        <f>IF(preDEL!$AG118,IFERROR(0/0,""),preDEL!AJ118)</f>
        <v>2.2</v>
      </c>
      <c r="AK118" s="82" t="str">
        <f>IF(preDEL!$AG118,IFERROR(0/0,""),preDEL!AK118)</f>
        <v>Negative</v>
      </c>
      <c r="AL118" s="83" t="str">
        <f>IF(preDEL!$AG118,IFERROR(0/0,""),preDEL!AL118)</f>
        <v/>
      </c>
      <c r="AM118" s="83" t="str">
        <f>IF(preDEL!$AG118,IFERROR(0/0,""),preDEL!AM118)</f>
        <v>SpROSA573919</v>
      </c>
      <c r="AN118" s="83" t="str">
        <f>IF(preDEL!$AG118,IFERROR(0/0,""),preDEL!AN118)</f>
        <v>ROSA835283</v>
      </c>
      <c r="AO118" s="83" t="str">
        <f>IF(preDEL!$AG118,IFERROR(0/0,""),preDEL!AO118)</f>
        <v/>
      </c>
      <c r="AP118" s="83" t="str">
        <f>IF(preDEL!$AG118,IFERROR(0/0,""),preDEL!AP118)</f>
        <v/>
      </c>
      <c r="AQ118" s="83" t="str">
        <f>IF(preDEL!$AG118,IFERROR(0/0,""),preDEL!AQ118)</f>
        <v/>
      </c>
      <c r="AR118" s="83" t="str">
        <f>IF(preDEL!$AG118,IFERROR(0/0,""),preDEL!AR118)</f>
        <v/>
      </c>
      <c r="AS118" s="147"/>
    </row>
    <row r="119">
      <c r="A119" s="82" t="str">
        <f>IF(preDEL!$AG119,IFERROR(0/0,""),preDEL!A119)</f>
        <v>FLE707</v>
      </c>
      <c r="B119" s="172">
        <f>IF(preDEL!$AG119,IFERROR(0/0,""),preDEL!B119)</f>
        <v>44477</v>
      </c>
      <c r="C119" s="173">
        <f>IF(preDEL!$AG119,IFERROR(0/0,""),preDEL!C119)</f>
        <v>0.2592013889</v>
      </c>
      <c r="D119" s="82" t="str">
        <f>IF(preDEL!$AG119,IFERROR(0/0,""),preDEL!D119)</f>
        <v/>
      </c>
      <c r="E119" s="82" t="str">
        <f>IF(preDEL!$AG119,IFERROR(0/0,""),preDEL!E119)</f>
        <v/>
      </c>
      <c r="F119" s="83" t="str">
        <f>IF(preDEL!$AG119,IFERROR(0/0,""),preDEL!F119)</f>
        <v/>
      </c>
      <c r="G119" s="83" t="str">
        <f>IF(preDEL!$AG119,IFERROR(0/0,""),preDEL!G119)</f>
        <v/>
      </c>
      <c r="H119" s="83" t="str">
        <f>IF(preDEL!$AG119,IFERROR(0/0,""),preDEL!H119)</f>
        <v/>
      </c>
      <c r="I119" s="82" t="str">
        <f>IF(preDEL!$AG119,IFERROR(0/0,""),preDEL!I119)</f>
        <v/>
      </c>
      <c r="J119" s="82" t="str">
        <f>IF(preDEL!$AG119,IFERROR(0/0,""),preDEL!J119)</f>
        <v/>
      </c>
      <c r="K119" s="82" t="str">
        <f>IF(preDEL!$AG119,IFERROR(0/0,""),preDEL!K119)</f>
        <v>Null</v>
      </c>
      <c r="L119" s="172">
        <f>IF(preDEL!$AG119,IFERROR(0/0,""),preDEL!L119)</f>
        <v>44868</v>
      </c>
      <c r="M119" s="173">
        <f>IF(preDEL!$AG119,IFERROR(0/0,""),preDEL!M119)</f>
        <v>0.5355208333</v>
      </c>
      <c r="N119" s="83" t="str">
        <f>IF(preDEL!$AG119,IFERROR(0/0,""),preDEL!N119)</f>
        <v/>
      </c>
      <c r="O119" s="83" t="str">
        <f>IF(preDEL!$AG119,IFERROR(0/0,""),preDEL!O119)</f>
        <v/>
      </c>
      <c r="P119" s="128" t="b">
        <f>IF(preDEL!$AG119,IFERROR(0/0,""),preDEL!P119)</f>
        <v>0</v>
      </c>
      <c r="Q119" s="128" t="str">
        <f>IF(preDEL!$AG119,IFERROR(0/0,""),preDEL!Q119)</f>
        <v>Collected</v>
      </c>
      <c r="R119" s="116" t="b">
        <f>IF(preDEL!$AG119,IFERROR(0/0,""),preDEL!R119)</f>
        <v>1</v>
      </c>
      <c r="S119" s="116">
        <f>IF(preDEL!$AG119,IFERROR(0/0,""),preDEL!S119)</f>
        <v>1</v>
      </c>
      <c r="T119" s="128">
        <f>IF(preDEL!$AG119,IFERROR(0/0,""),preDEL!T119)</f>
        <v>0</v>
      </c>
      <c r="U119" s="83" t="str">
        <f>IF(preDEL!$AG119,IFERROR(0/0,""),preDEL!U119)</f>
        <v/>
      </c>
      <c r="V119" s="82" t="str">
        <f>IF(preDEL!$AG119,IFERROR(0/0,""),preDEL!V119)</f>
        <v/>
      </c>
      <c r="W119" s="83" t="str">
        <f>IF(preDEL!$AG119,IFERROR(0/0,""),preDEL!W119)</f>
        <v/>
      </c>
      <c r="X119" s="116" t="b">
        <f>IF(preDEL!$AG119,IFERROR(0/0,""),preDEL!X119)</f>
        <v>0</v>
      </c>
      <c r="Y119" s="128" t="b">
        <f>IF(preDEL!$AG119,IFERROR(0/0,""),preDEL!Y119)</f>
        <v>0</v>
      </c>
      <c r="Z119" s="82" t="str">
        <f>IF(preDEL!$AG119,IFERROR(0/0,""),preDEL!Z119)</f>
        <v/>
      </c>
      <c r="AA119" s="128" t="b">
        <f>IF(preDEL!$AG119,IFERROR(0/0,""),preDEL!AA119)</f>
        <v>0</v>
      </c>
      <c r="AB119" s="128" t="b">
        <f>IF(preDEL!$AG119,IFERROR(0/0,""),preDEL!AB119)</f>
        <v>0</v>
      </c>
      <c r="AC119" s="174">
        <f>IF(preDEL!$AG119,IFERROR(0/0,""),preDEL!AC119)</f>
        <v>747</v>
      </c>
      <c r="AD119" s="116" t="b">
        <f>IF(preDEL!$AG119,IFERROR(0/0,""),preDEL!AD119)</f>
        <v>1</v>
      </c>
      <c r="AE119" s="175" t="str">
        <f>IF(preDEL!$AG119,IFERROR(0/0,""),preDEL!AE119)</f>
        <v/>
      </c>
      <c r="AF119" s="128" t="b">
        <f>IF(preDEL!$AG119,IFERROR(0/0,""),preDEL!AF119)</f>
        <v>0</v>
      </c>
      <c r="AG119" s="128" t="b">
        <f>IF(preDEL!$AG119,IFERROR(0/0,""),preDEL!AG119)</f>
        <v>0</v>
      </c>
      <c r="AH119" s="116" t="str">
        <f>IF(preDEL!$AG119,IFERROR(0/0,""),preDEL!AH119)</f>
        <v/>
      </c>
      <c r="AI119" s="82" t="str">
        <f>IF(preDEL!$AG119,IFERROR(0/0,""),preDEL!AI119)</f>
        <v/>
      </c>
      <c r="AJ119" s="83">
        <f>IF(preDEL!$AG119,IFERROR(0/0,""),preDEL!AJ119)</f>
        <v>2.2</v>
      </c>
      <c r="AK119" s="82" t="str">
        <f>IF(preDEL!$AG119,IFERROR(0/0,""),preDEL!AK119)</f>
        <v>Negative</v>
      </c>
      <c r="AL119" s="83" t="str">
        <f>IF(preDEL!$AG119,IFERROR(0/0,""),preDEL!AL119)</f>
        <v/>
      </c>
      <c r="AM119" s="83" t="str">
        <f>IF(preDEL!$AG119,IFERROR(0/0,""),preDEL!AM119)</f>
        <v>SpROSA573919</v>
      </c>
      <c r="AN119" s="83" t="str">
        <f>IF(preDEL!$AG119,IFERROR(0/0,""),preDEL!AN119)</f>
        <v>ROSA311025</v>
      </c>
      <c r="AO119" s="83" t="str">
        <f>IF(preDEL!$AG119,IFERROR(0/0,""),preDEL!AO119)</f>
        <v/>
      </c>
      <c r="AP119" s="83" t="str">
        <f>IF(preDEL!$AG119,IFERROR(0/0,""),preDEL!AP119)</f>
        <v/>
      </c>
      <c r="AQ119" s="83" t="str">
        <f>IF(preDEL!$AG119,IFERROR(0/0,""),preDEL!AQ119)</f>
        <v/>
      </c>
      <c r="AR119" s="83" t="str">
        <f>IF(preDEL!$AG119,IFERROR(0/0,""),preDEL!AR119)</f>
        <v/>
      </c>
      <c r="AS119" s="147"/>
    </row>
    <row r="120">
      <c r="A120" s="82" t="str">
        <f>IF(preDEL!$AG120,IFERROR(0/0,""),preDEL!A120)</f>
        <v>FLE735</v>
      </c>
      <c r="B120" s="172">
        <f>IF(preDEL!$AG120,IFERROR(0/0,""),preDEL!B120)</f>
        <v>44480</v>
      </c>
      <c r="C120" s="173">
        <f>IF(preDEL!$AG120,IFERROR(0/0,""),preDEL!C120)</f>
        <v>0.2352199074</v>
      </c>
      <c r="D120" s="82" t="str">
        <f>IF(preDEL!$AG120,IFERROR(0/0,""),preDEL!D120)</f>
        <v/>
      </c>
      <c r="E120" s="82" t="str">
        <f>IF(preDEL!$AG120,IFERROR(0/0,""),preDEL!E120)</f>
        <v/>
      </c>
      <c r="F120" s="83" t="str">
        <f>IF(preDEL!$AG120,IFERROR(0/0,""),preDEL!F120)</f>
        <v/>
      </c>
      <c r="G120" s="83" t="str">
        <f>IF(preDEL!$AG120,IFERROR(0/0,""),preDEL!G120)</f>
        <v/>
      </c>
      <c r="H120" s="83" t="str">
        <f>IF(preDEL!$AG120,IFERROR(0/0,""),preDEL!H120)</f>
        <v/>
      </c>
      <c r="I120" s="82" t="str">
        <f>IF(preDEL!$AG120,IFERROR(0/0,""),preDEL!I120)</f>
        <v/>
      </c>
      <c r="J120" s="82" t="str">
        <f>IF(preDEL!$AG120,IFERROR(0/0,""),preDEL!J120)</f>
        <v/>
      </c>
      <c r="K120" s="82" t="str">
        <f>IF(preDEL!$AG120,IFERROR(0/0,""),preDEL!K120)</f>
        <v>Null</v>
      </c>
      <c r="L120" s="172" t="str">
        <f>IF(preDEL!$AG120,IFERROR(0/0,""),preDEL!L120)</f>
        <v/>
      </c>
      <c r="M120" s="173" t="str">
        <f>IF(preDEL!$AG120,IFERROR(0/0,""),preDEL!M120)</f>
        <v/>
      </c>
      <c r="N120" s="83" t="str">
        <f>IF(preDEL!$AG120,IFERROR(0/0,""),preDEL!N120)</f>
        <v/>
      </c>
      <c r="O120" s="83" t="str">
        <f>IF(preDEL!$AG120,IFERROR(0/0,""),preDEL!O120)</f>
        <v/>
      </c>
      <c r="P120" s="128" t="b">
        <f>IF(preDEL!$AG120,IFERROR(0/0,""),preDEL!P120)</f>
        <v>0</v>
      </c>
      <c r="Q120" s="128" t="str">
        <f>IF(preDEL!$AG120,IFERROR(0/0,""),preDEL!Q120)</f>
        <v>Collected</v>
      </c>
      <c r="R120" s="116" t="b">
        <f>IF(preDEL!$AG120,IFERROR(0/0,""),preDEL!R120)</f>
        <v>1</v>
      </c>
      <c r="S120" s="116">
        <f>IF(preDEL!$AG120,IFERROR(0/0,""),preDEL!S120)</f>
        <v>1</v>
      </c>
      <c r="T120" s="128" t="str">
        <f>IF(preDEL!$AG120,IFERROR(0/0,""),preDEL!T120)</f>
        <v/>
      </c>
      <c r="U120" s="83" t="str">
        <f>IF(preDEL!$AG120,IFERROR(0/0,""),preDEL!U120)</f>
        <v/>
      </c>
      <c r="V120" s="82" t="str">
        <f>IF(preDEL!$AG120,IFERROR(0/0,""),preDEL!V120)</f>
        <v/>
      </c>
      <c r="W120" s="83" t="str">
        <f>IF(preDEL!$AG120,IFERROR(0/0,""),preDEL!W120)</f>
        <v/>
      </c>
      <c r="X120" s="116" t="b">
        <f>IF(preDEL!$AG120,IFERROR(0/0,""),preDEL!X120)</f>
        <v>0</v>
      </c>
      <c r="Y120" s="128" t="b">
        <f>IF(preDEL!$AG120,IFERROR(0/0,""),preDEL!Y120)</f>
        <v>0</v>
      </c>
      <c r="Z120" s="82" t="str">
        <f>IF(preDEL!$AG120,IFERROR(0/0,""),preDEL!Z120)</f>
        <v/>
      </c>
      <c r="AA120" s="128" t="b">
        <f>IF(preDEL!$AG120,IFERROR(0/0,""),preDEL!AA120)</f>
        <v>0</v>
      </c>
      <c r="AB120" s="128" t="b">
        <f>IF(preDEL!$AG120,IFERROR(0/0,""),preDEL!AB120)</f>
        <v>0</v>
      </c>
      <c r="AC120" s="174">
        <f>IF(preDEL!$AG120,IFERROR(0/0,""),preDEL!AC120)</f>
        <v>384</v>
      </c>
      <c r="AD120" s="116" t="b">
        <f>IF(preDEL!$AG120,IFERROR(0/0,""),preDEL!AD120)</f>
        <v>0</v>
      </c>
      <c r="AE120" s="175" t="str">
        <f>IF(preDEL!$AG120,IFERROR(0/0,""),preDEL!AE120)</f>
        <v/>
      </c>
      <c r="AF120" s="128" t="b">
        <f>IF(preDEL!$AG120,IFERROR(0/0,""),preDEL!AF120)</f>
        <v>0</v>
      </c>
      <c r="AG120" s="128" t="b">
        <f>IF(preDEL!$AG120,IFERROR(0/0,""),preDEL!AG120)</f>
        <v>0</v>
      </c>
      <c r="AH120" s="116" t="str">
        <f>IF(preDEL!$AG120,IFERROR(0/0,""),preDEL!AH120)</f>
        <v/>
      </c>
      <c r="AI120" s="82" t="str">
        <f>IF(preDEL!$AG120,IFERROR(0/0,""),preDEL!AI120)</f>
        <v/>
      </c>
      <c r="AJ120" s="83">
        <f>IF(preDEL!$AG120,IFERROR(0/0,""),preDEL!AJ120)</f>
        <v>2.2</v>
      </c>
      <c r="AK120" s="82" t="str">
        <f>IF(preDEL!$AG120,IFERROR(0/0,""),preDEL!AK120)</f>
        <v>Negative</v>
      </c>
      <c r="AL120" s="83" t="str">
        <f>IF(preDEL!$AG120,IFERROR(0/0,""),preDEL!AL120)</f>
        <v/>
      </c>
      <c r="AM120" s="83" t="str">
        <f>IF(preDEL!$AG120,IFERROR(0/0,""),preDEL!AM120)</f>
        <v>SpROSA573919</v>
      </c>
      <c r="AN120" s="83" t="str">
        <f>IF(preDEL!$AG120,IFERROR(0/0,""),preDEL!AN120)</f>
        <v>ROSA363599</v>
      </c>
      <c r="AO120" s="83" t="str">
        <f>IF(preDEL!$AG120,IFERROR(0/0,""),preDEL!AO120)</f>
        <v/>
      </c>
      <c r="AP120" s="83" t="str">
        <f>IF(preDEL!$AG120,IFERROR(0/0,""),preDEL!AP120)</f>
        <v/>
      </c>
      <c r="AQ120" s="83" t="str">
        <f>IF(preDEL!$AG120,IFERROR(0/0,""),preDEL!AQ120)</f>
        <v/>
      </c>
      <c r="AR120" s="83" t="str">
        <f>IF(preDEL!$AG120,IFERROR(0/0,""),preDEL!AR120)</f>
        <v/>
      </c>
      <c r="AS120" s="147"/>
    </row>
    <row r="121">
      <c r="A121" s="82" t="str">
        <f>IF(preDEL!$AG121,IFERROR(0/0,""),preDEL!A121)</f>
        <v>FLE690</v>
      </c>
      <c r="B121" s="172">
        <f>IF(preDEL!$AG121,IFERROR(0/0,""),preDEL!B121)</f>
        <v>44480</v>
      </c>
      <c r="C121" s="173">
        <f>IF(preDEL!$AG121,IFERROR(0/0,""),preDEL!C121)</f>
        <v>0.242650463</v>
      </c>
      <c r="D121" s="82" t="str">
        <f>IF(preDEL!$AG121,IFERROR(0/0,""),preDEL!D121)</f>
        <v/>
      </c>
      <c r="E121" s="82" t="str">
        <f>IF(preDEL!$AG121,IFERROR(0/0,""),preDEL!E121)</f>
        <v/>
      </c>
      <c r="F121" s="83" t="str">
        <f>IF(preDEL!$AG121,IFERROR(0/0,""),preDEL!F121)</f>
        <v/>
      </c>
      <c r="G121" s="83" t="str">
        <f>IF(preDEL!$AG121,IFERROR(0/0,""),preDEL!G121)</f>
        <v/>
      </c>
      <c r="H121" s="83" t="str">
        <f>IF(preDEL!$AG121,IFERROR(0/0,""),preDEL!H121)</f>
        <v/>
      </c>
      <c r="I121" s="82" t="str">
        <f>IF(preDEL!$AG121,IFERROR(0/0,""),preDEL!I121)</f>
        <v/>
      </c>
      <c r="J121" s="82" t="str">
        <f>IF(preDEL!$AG121,IFERROR(0/0,""),preDEL!J121)</f>
        <v/>
      </c>
      <c r="K121" s="82" t="str">
        <f>IF(preDEL!$AG121,IFERROR(0/0,""),preDEL!K121)</f>
        <v>Null</v>
      </c>
      <c r="L121" s="172" t="str">
        <f>IF(preDEL!$AG121,IFERROR(0/0,""),preDEL!L121)</f>
        <v/>
      </c>
      <c r="M121" s="173" t="str">
        <f>IF(preDEL!$AG121,IFERROR(0/0,""),preDEL!M121)</f>
        <v/>
      </c>
      <c r="N121" s="83" t="str">
        <f>IF(preDEL!$AG121,IFERROR(0/0,""),preDEL!N121)</f>
        <v/>
      </c>
      <c r="O121" s="83" t="str">
        <f>IF(preDEL!$AG121,IFERROR(0/0,""),preDEL!O121)</f>
        <v/>
      </c>
      <c r="P121" s="128" t="b">
        <f>IF(preDEL!$AG121,IFERROR(0/0,""),preDEL!P121)</f>
        <v>0</v>
      </c>
      <c r="Q121" s="128" t="str">
        <f>IF(preDEL!$AG121,IFERROR(0/0,""),preDEL!Q121)</f>
        <v>Collected</v>
      </c>
      <c r="R121" s="116" t="b">
        <f>IF(preDEL!$AG121,IFERROR(0/0,""),preDEL!R121)</f>
        <v>1</v>
      </c>
      <c r="S121" s="116">
        <f>IF(preDEL!$AG121,IFERROR(0/0,""),preDEL!S121)</f>
        <v>1</v>
      </c>
      <c r="T121" s="128" t="str">
        <f>IF(preDEL!$AG121,IFERROR(0/0,""),preDEL!T121)</f>
        <v/>
      </c>
      <c r="U121" s="83" t="str">
        <f>IF(preDEL!$AG121,IFERROR(0/0,""),preDEL!U121)</f>
        <v/>
      </c>
      <c r="V121" s="82" t="str">
        <f>IF(preDEL!$AG121,IFERROR(0/0,""),preDEL!V121)</f>
        <v/>
      </c>
      <c r="W121" s="83" t="str">
        <f>IF(preDEL!$AG121,IFERROR(0/0,""),preDEL!W121)</f>
        <v/>
      </c>
      <c r="X121" s="116" t="b">
        <f>IF(preDEL!$AG121,IFERROR(0/0,""),preDEL!X121)</f>
        <v>0</v>
      </c>
      <c r="Y121" s="128" t="b">
        <f>IF(preDEL!$AG121,IFERROR(0/0,""),preDEL!Y121)</f>
        <v>0</v>
      </c>
      <c r="Z121" s="82" t="str">
        <f>IF(preDEL!$AG121,IFERROR(0/0,""),preDEL!Z121)</f>
        <v/>
      </c>
      <c r="AA121" s="128" t="b">
        <f>IF(preDEL!$AG121,IFERROR(0/0,""),preDEL!AA121)</f>
        <v>0</v>
      </c>
      <c r="AB121" s="128" t="b">
        <f>IF(preDEL!$AG121,IFERROR(0/0,""),preDEL!AB121)</f>
        <v>0</v>
      </c>
      <c r="AC121" s="174">
        <f>IF(preDEL!$AG121,IFERROR(0/0,""),preDEL!AC121)</f>
        <v>383</v>
      </c>
      <c r="AD121" s="116" t="b">
        <f>IF(preDEL!$AG121,IFERROR(0/0,""),preDEL!AD121)</f>
        <v>0</v>
      </c>
      <c r="AE121" s="175" t="str">
        <f>IF(preDEL!$AG121,IFERROR(0/0,""),preDEL!AE121)</f>
        <v/>
      </c>
      <c r="AF121" s="128" t="b">
        <f>IF(preDEL!$AG121,IFERROR(0/0,""),preDEL!AF121)</f>
        <v>0</v>
      </c>
      <c r="AG121" s="128" t="b">
        <f>IF(preDEL!$AG121,IFERROR(0/0,""),preDEL!AG121)</f>
        <v>0</v>
      </c>
      <c r="AH121" s="116" t="str">
        <f>IF(preDEL!$AG121,IFERROR(0/0,""),preDEL!AH121)</f>
        <v/>
      </c>
      <c r="AI121" s="82" t="str">
        <f>IF(preDEL!$AG121,IFERROR(0/0,""),preDEL!AI121)</f>
        <v/>
      </c>
      <c r="AJ121" s="83">
        <f>IF(preDEL!$AG121,IFERROR(0/0,""),preDEL!AJ121)</f>
        <v>2.2</v>
      </c>
      <c r="AK121" s="82" t="str">
        <f>IF(preDEL!$AG121,IFERROR(0/0,""),preDEL!AK121)</f>
        <v>Negative</v>
      </c>
      <c r="AL121" s="83" t="str">
        <f>IF(preDEL!$AG121,IFERROR(0/0,""),preDEL!AL121)</f>
        <v/>
      </c>
      <c r="AM121" s="83" t="str">
        <f>IF(preDEL!$AG121,IFERROR(0/0,""),preDEL!AM121)</f>
        <v>SpROSA573919</v>
      </c>
      <c r="AN121" s="83" t="str">
        <f>IF(preDEL!$AG121,IFERROR(0/0,""),preDEL!AN121)</f>
        <v>ROSA191656</v>
      </c>
      <c r="AO121" s="83" t="str">
        <f>IF(preDEL!$AG121,IFERROR(0/0,""),preDEL!AO121)</f>
        <v/>
      </c>
      <c r="AP121" s="83" t="str">
        <f>IF(preDEL!$AG121,IFERROR(0/0,""),preDEL!AP121)</f>
        <v/>
      </c>
      <c r="AQ121" s="83" t="str">
        <f>IF(preDEL!$AG121,IFERROR(0/0,""),preDEL!AQ121)</f>
        <v/>
      </c>
      <c r="AR121" s="83" t="str">
        <f>IF(preDEL!$AG121,IFERROR(0/0,""),preDEL!AR121)</f>
        <v/>
      </c>
      <c r="AS121" s="147"/>
    </row>
    <row r="122">
      <c r="A122" s="82" t="str">
        <f>IF(preDEL!$AG122,IFERROR(0/0,""),preDEL!A122)</f>
        <v>FLE683</v>
      </c>
      <c r="B122" s="172">
        <f>IF(preDEL!$AG122,IFERROR(0/0,""),preDEL!B122)</f>
        <v>44480</v>
      </c>
      <c r="C122" s="173">
        <f>IF(preDEL!$AG122,IFERROR(0/0,""),preDEL!C122)</f>
        <v>0.242962963</v>
      </c>
      <c r="D122" s="82" t="str">
        <f>IF(preDEL!$AG122,IFERROR(0/0,""),preDEL!D122)</f>
        <v/>
      </c>
      <c r="E122" s="82" t="str">
        <f>IF(preDEL!$AG122,IFERROR(0/0,""),preDEL!E122)</f>
        <v/>
      </c>
      <c r="F122" s="83" t="str">
        <f>IF(preDEL!$AG122,IFERROR(0/0,""),preDEL!F122)</f>
        <v/>
      </c>
      <c r="G122" s="83" t="str">
        <f>IF(preDEL!$AG122,IFERROR(0/0,""),preDEL!G122)</f>
        <v/>
      </c>
      <c r="H122" s="83" t="str">
        <f>IF(preDEL!$AG122,IFERROR(0/0,""),preDEL!H122)</f>
        <v/>
      </c>
      <c r="I122" s="82" t="str">
        <f>IF(preDEL!$AG122,IFERROR(0/0,""),preDEL!I122)</f>
        <v/>
      </c>
      <c r="J122" s="82" t="str">
        <f>IF(preDEL!$AG122,IFERROR(0/0,""),preDEL!J122)</f>
        <v/>
      </c>
      <c r="K122" s="82" t="str">
        <f>IF(preDEL!$AG122,IFERROR(0/0,""),preDEL!K122)</f>
        <v>Null</v>
      </c>
      <c r="L122" s="172" t="str">
        <f>IF(preDEL!$AG122,IFERROR(0/0,""),preDEL!L122)</f>
        <v/>
      </c>
      <c r="M122" s="173" t="str">
        <f>IF(preDEL!$AG122,IFERROR(0/0,""),preDEL!M122)</f>
        <v/>
      </c>
      <c r="N122" s="83" t="str">
        <f>IF(preDEL!$AG122,IFERROR(0/0,""),preDEL!N122)</f>
        <v/>
      </c>
      <c r="O122" s="83" t="str">
        <f>IF(preDEL!$AG122,IFERROR(0/0,""),preDEL!O122)</f>
        <v/>
      </c>
      <c r="P122" s="128" t="b">
        <f>IF(preDEL!$AG122,IFERROR(0/0,""),preDEL!P122)</f>
        <v>0</v>
      </c>
      <c r="Q122" s="128" t="str">
        <f>IF(preDEL!$AG122,IFERROR(0/0,""),preDEL!Q122)</f>
        <v>Collected</v>
      </c>
      <c r="R122" s="116" t="b">
        <f>IF(preDEL!$AG122,IFERROR(0/0,""),preDEL!R122)</f>
        <v>1</v>
      </c>
      <c r="S122" s="116">
        <f>IF(preDEL!$AG122,IFERROR(0/0,""),preDEL!S122)</f>
        <v>1</v>
      </c>
      <c r="T122" s="128" t="str">
        <f>IF(preDEL!$AG122,IFERROR(0/0,""),preDEL!T122)</f>
        <v/>
      </c>
      <c r="U122" s="83" t="str">
        <f>IF(preDEL!$AG122,IFERROR(0/0,""),preDEL!U122)</f>
        <v/>
      </c>
      <c r="V122" s="82" t="str">
        <f>IF(preDEL!$AG122,IFERROR(0/0,""),preDEL!V122)</f>
        <v/>
      </c>
      <c r="W122" s="83" t="str">
        <f>IF(preDEL!$AG122,IFERROR(0/0,""),preDEL!W122)</f>
        <v/>
      </c>
      <c r="X122" s="116" t="b">
        <f>IF(preDEL!$AG122,IFERROR(0/0,""),preDEL!X122)</f>
        <v>0</v>
      </c>
      <c r="Y122" s="128" t="b">
        <f>IF(preDEL!$AG122,IFERROR(0/0,""),preDEL!Y122)</f>
        <v>0</v>
      </c>
      <c r="Z122" s="82" t="str">
        <f>IF(preDEL!$AG122,IFERROR(0/0,""),preDEL!Z122)</f>
        <v/>
      </c>
      <c r="AA122" s="128" t="b">
        <f>IF(preDEL!$AG122,IFERROR(0/0,""),preDEL!AA122)</f>
        <v>0</v>
      </c>
      <c r="AB122" s="128" t="b">
        <f>IF(preDEL!$AG122,IFERROR(0/0,""),preDEL!AB122)</f>
        <v>0</v>
      </c>
      <c r="AC122" s="174">
        <f>IF(preDEL!$AG122,IFERROR(0/0,""),preDEL!AC122)</f>
        <v>382</v>
      </c>
      <c r="AD122" s="116" t="b">
        <f>IF(preDEL!$AG122,IFERROR(0/0,""),preDEL!AD122)</f>
        <v>0</v>
      </c>
      <c r="AE122" s="175" t="str">
        <f>IF(preDEL!$AG122,IFERROR(0/0,""),preDEL!AE122)</f>
        <v/>
      </c>
      <c r="AF122" s="128" t="b">
        <f>IF(preDEL!$AG122,IFERROR(0/0,""),preDEL!AF122)</f>
        <v>0</v>
      </c>
      <c r="AG122" s="128" t="b">
        <f>IF(preDEL!$AG122,IFERROR(0/0,""),preDEL!AG122)</f>
        <v>0</v>
      </c>
      <c r="AH122" s="116" t="str">
        <f>IF(preDEL!$AG122,IFERROR(0/0,""),preDEL!AH122)</f>
        <v/>
      </c>
      <c r="AI122" s="82" t="str">
        <f>IF(preDEL!$AG122,IFERROR(0/0,""),preDEL!AI122)</f>
        <v/>
      </c>
      <c r="AJ122" s="83">
        <f>IF(preDEL!$AG122,IFERROR(0/0,""),preDEL!AJ122)</f>
        <v>2.2</v>
      </c>
      <c r="AK122" s="82" t="str">
        <f>IF(preDEL!$AG122,IFERROR(0/0,""),preDEL!AK122)</f>
        <v>Negative</v>
      </c>
      <c r="AL122" s="83" t="str">
        <f>IF(preDEL!$AG122,IFERROR(0/0,""),preDEL!AL122)</f>
        <v/>
      </c>
      <c r="AM122" s="83" t="str">
        <f>IF(preDEL!$AG122,IFERROR(0/0,""),preDEL!AM122)</f>
        <v>SpROSA573919</v>
      </c>
      <c r="AN122" s="83" t="str">
        <f>IF(preDEL!$AG122,IFERROR(0/0,""),preDEL!AN122)</f>
        <v>ROSA970910</v>
      </c>
      <c r="AO122" s="83" t="str">
        <f>IF(preDEL!$AG122,IFERROR(0/0,""),preDEL!AO122)</f>
        <v/>
      </c>
      <c r="AP122" s="83" t="str">
        <f>IF(preDEL!$AG122,IFERROR(0/0,""),preDEL!AP122)</f>
        <v/>
      </c>
      <c r="AQ122" s="83" t="str">
        <f>IF(preDEL!$AG122,IFERROR(0/0,""),preDEL!AQ122)</f>
        <v/>
      </c>
      <c r="AR122" s="83" t="str">
        <f>IF(preDEL!$AG122,IFERROR(0/0,""),preDEL!AR122)</f>
        <v/>
      </c>
      <c r="AS122" s="147"/>
    </row>
    <row r="123">
      <c r="A123" s="82" t="str">
        <f>IF(preDEL!$AG123,IFERROR(0/0,""),preDEL!A123)</f>
        <v>PA9423</v>
      </c>
      <c r="B123" s="172">
        <f>IF(preDEL!$AG123,IFERROR(0/0,""),preDEL!B123)</f>
        <v>44480</v>
      </c>
      <c r="C123" s="173">
        <f>IF(preDEL!$AG123,IFERROR(0/0,""),preDEL!C123)</f>
        <v>0.2469675926</v>
      </c>
      <c r="D123" s="82" t="str">
        <f>IF(preDEL!$AG123,IFERROR(0/0,""),preDEL!D123)</f>
        <v/>
      </c>
      <c r="E123" s="82" t="str">
        <f>IF(preDEL!$AG123,IFERROR(0/0,""),preDEL!E123)</f>
        <v/>
      </c>
      <c r="F123" s="83" t="str">
        <f>IF(preDEL!$AG123,IFERROR(0/0,""),preDEL!F123)</f>
        <v/>
      </c>
      <c r="G123" s="83" t="str">
        <f>IF(preDEL!$AG123,IFERROR(0/0,""),preDEL!G123)</f>
        <v/>
      </c>
      <c r="H123" s="83" t="str">
        <f>IF(preDEL!$AG123,IFERROR(0/0,""),preDEL!H123)</f>
        <v/>
      </c>
      <c r="I123" s="82" t="str">
        <f>IF(preDEL!$AG123,IFERROR(0/0,""),preDEL!I123)</f>
        <v/>
      </c>
      <c r="J123" s="82" t="str">
        <f>IF(preDEL!$AG123,IFERROR(0/0,""),preDEL!J123)</f>
        <v/>
      </c>
      <c r="K123" s="82" t="str">
        <f>IF(preDEL!$AG123,IFERROR(0/0,""),preDEL!K123)</f>
        <v>Null</v>
      </c>
      <c r="L123" s="172" t="str">
        <f>IF(preDEL!$AG123,IFERROR(0/0,""),preDEL!L123)</f>
        <v/>
      </c>
      <c r="M123" s="173" t="str">
        <f>IF(preDEL!$AG123,IFERROR(0/0,""),preDEL!M123)</f>
        <v/>
      </c>
      <c r="N123" s="83" t="str">
        <f>IF(preDEL!$AG123,IFERROR(0/0,""),preDEL!N123)</f>
        <v/>
      </c>
      <c r="O123" s="83" t="str">
        <f>IF(preDEL!$AG123,IFERROR(0/0,""),preDEL!O123)</f>
        <v/>
      </c>
      <c r="P123" s="128" t="b">
        <f>IF(preDEL!$AG123,IFERROR(0/0,""),preDEL!P123)</f>
        <v>0</v>
      </c>
      <c r="Q123" s="128" t="str">
        <f>IF(preDEL!$AG123,IFERROR(0/0,""),preDEL!Q123)</f>
        <v>Collected</v>
      </c>
      <c r="R123" s="116" t="b">
        <f>IF(preDEL!$AG123,IFERROR(0/0,""),preDEL!R123)</f>
        <v>1</v>
      </c>
      <c r="S123" s="116">
        <f>IF(preDEL!$AG123,IFERROR(0/0,""),preDEL!S123)</f>
        <v>1</v>
      </c>
      <c r="T123" s="128" t="str">
        <f>IF(preDEL!$AG123,IFERROR(0/0,""),preDEL!T123)</f>
        <v/>
      </c>
      <c r="U123" s="83" t="str">
        <f>IF(preDEL!$AG123,IFERROR(0/0,""),preDEL!U123)</f>
        <v/>
      </c>
      <c r="V123" s="82" t="str">
        <f>IF(preDEL!$AG123,IFERROR(0/0,""),preDEL!V123)</f>
        <v/>
      </c>
      <c r="W123" s="83" t="str">
        <f>IF(preDEL!$AG123,IFERROR(0/0,""),preDEL!W123)</f>
        <v/>
      </c>
      <c r="X123" s="116" t="b">
        <f>IF(preDEL!$AG123,IFERROR(0/0,""),preDEL!X123)</f>
        <v>0</v>
      </c>
      <c r="Y123" s="128" t="b">
        <f>IF(preDEL!$AG123,IFERROR(0/0,""),preDEL!Y123)</f>
        <v>0</v>
      </c>
      <c r="Z123" s="82" t="str">
        <f>IF(preDEL!$AG123,IFERROR(0/0,""),preDEL!Z123)</f>
        <v/>
      </c>
      <c r="AA123" s="128" t="b">
        <f>IF(preDEL!$AG123,IFERROR(0/0,""),preDEL!AA123)</f>
        <v>0</v>
      </c>
      <c r="AB123" s="128" t="b">
        <f>IF(preDEL!$AG123,IFERROR(0/0,""),preDEL!AB123)</f>
        <v>0</v>
      </c>
      <c r="AC123" s="174">
        <f>IF(preDEL!$AG123,IFERROR(0/0,""),preDEL!AC123)</f>
        <v>381</v>
      </c>
      <c r="AD123" s="116" t="b">
        <f>IF(preDEL!$AG123,IFERROR(0/0,""),preDEL!AD123)</f>
        <v>0</v>
      </c>
      <c r="AE123" s="175" t="str">
        <f>IF(preDEL!$AG123,IFERROR(0/0,""),preDEL!AE123)</f>
        <v/>
      </c>
      <c r="AF123" s="128" t="b">
        <f>IF(preDEL!$AG123,IFERROR(0/0,""),preDEL!AF123)</f>
        <v>0</v>
      </c>
      <c r="AG123" s="128" t="b">
        <f>IF(preDEL!$AG123,IFERROR(0/0,""),preDEL!AG123)</f>
        <v>0</v>
      </c>
      <c r="AH123" s="116" t="str">
        <f>IF(preDEL!$AG123,IFERROR(0/0,""),preDEL!AH123)</f>
        <v/>
      </c>
      <c r="AI123" s="82" t="str">
        <f>IF(preDEL!$AG123,IFERROR(0/0,""),preDEL!AI123)</f>
        <v/>
      </c>
      <c r="AJ123" s="83">
        <f>IF(preDEL!$AG123,IFERROR(0/0,""),preDEL!AJ123)</f>
        <v>2.2</v>
      </c>
      <c r="AK123" s="82" t="str">
        <f>IF(preDEL!$AG123,IFERROR(0/0,""),preDEL!AK123)</f>
        <v>Negative</v>
      </c>
      <c r="AL123" s="83" t="str">
        <f>IF(preDEL!$AG123,IFERROR(0/0,""),preDEL!AL123)</f>
        <v/>
      </c>
      <c r="AM123" s="83" t="str">
        <f>IF(preDEL!$AG123,IFERROR(0/0,""),preDEL!AM123)</f>
        <v>SpROSA573919</v>
      </c>
      <c r="AN123" s="83" t="str">
        <f>IF(preDEL!$AG123,IFERROR(0/0,""),preDEL!AN123)</f>
        <v>ROSA907715</v>
      </c>
      <c r="AO123" s="83" t="str">
        <f>IF(preDEL!$AG123,IFERROR(0/0,""),preDEL!AO123)</f>
        <v/>
      </c>
      <c r="AP123" s="83" t="str">
        <f>IF(preDEL!$AG123,IFERROR(0/0,""),preDEL!AP123)</f>
        <v/>
      </c>
      <c r="AQ123" s="83" t="str">
        <f>IF(preDEL!$AG123,IFERROR(0/0,""),preDEL!AQ123)</f>
        <v/>
      </c>
      <c r="AR123" s="83" t="str">
        <f>IF(preDEL!$AG123,IFERROR(0/0,""),preDEL!AR123)</f>
        <v/>
      </c>
      <c r="AS123" s="147"/>
    </row>
    <row r="124">
      <c r="A124" s="82" t="str">
        <f>IF(preDEL!$AG124,IFERROR(0/0,""),preDEL!A124)</f>
        <v>FLE621</v>
      </c>
      <c r="B124" s="172">
        <f>IF(preDEL!$AG124,IFERROR(0/0,""),preDEL!B124)</f>
        <v>44480</v>
      </c>
      <c r="C124" s="173">
        <f>IF(preDEL!$AG124,IFERROR(0/0,""),preDEL!C124)</f>
        <v>0.2474537037</v>
      </c>
      <c r="D124" s="82" t="str">
        <f>IF(preDEL!$AG124,IFERROR(0/0,""),preDEL!D124)</f>
        <v/>
      </c>
      <c r="E124" s="82" t="str">
        <f>IF(preDEL!$AG124,IFERROR(0/0,""),preDEL!E124)</f>
        <v/>
      </c>
      <c r="F124" s="83" t="str">
        <f>IF(preDEL!$AG124,IFERROR(0/0,""),preDEL!F124)</f>
        <v/>
      </c>
      <c r="G124" s="83" t="str">
        <f>IF(preDEL!$AG124,IFERROR(0/0,""),preDEL!G124)</f>
        <v/>
      </c>
      <c r="H124" s="83" t="str">
        <f>IF(preDEL!$AG124,IFERROR(0/0,""),preDEL!H124)</f>
        <v/>
      </c>
      <c r="I124" s="82" t="str">
        <f>IF(preDEL!$AG124,IFERROR(0/0,""),preDEL!I124)</f>
        <v/>
      </c>
      <c r="J124" s="82" t="str">
        <f>IF(preDEL!$AG124,IFERROR(0/0,""),preDEL!J124)</f>
        <v/>
      </c>
      <c r="K124" s="82" t="str">
        <f>IF(preDEL!$AG124,IFERROR(0/0,""),preDEL!K124)</f>
        <v>Null</v>
      </c>
      <c r="L124" s="172" t="str">
        <f>IF(preDEL!$AG124,IFERROR(0/0,""),preDEL!L124)</f>
        <v/>
      </c>
      <c r="M124" s="173" t="str">
        <f>IF(preDEL!$AG124,IFERROR(0/0,""),preDEL!M124)</f>
        <v/>
      </c>
      <c r="N124" s="83" t="str">
        <f>IF(preDEL!$AG124,IFERROR(0/0,""),preDEL!N124)</f>
        <v/>
      </c>
      <c r="O124" s="83" t="str">
        <f>IF(preDEL!$AG124,IFERROR(0/0,""),preDEL!O124)</f>
        <v/>
      </c>
      <c r="P124" s="128" t="b">
        <f>IF(preDEL!$AG124,IFERROR(0/0,""),preDEL!P124)</f>
        <v>0</v>
      </c>
      <c r="Q124" s="128" t="str">
        <f>IF(preDEL!$AG124,IFERROR(0/0,""),preDEL!Q124)</f>
        <v>Collected</v>
      </c>
      <c r="R124" s="116" t="b">
        <f>IF(preDEL!$AG124,IFERROR(0/0,""),preDEL!R124)</f>
        <v>1</v>
      </c>
      <c r="S124" s="116">
        <f>IF(preDEL!$AG124,IFERROR(0/0,""),preDEL!S124)</f>
        <v>1</v>
      </c>
      <c r="T124" s="128" t="str">
        <f>IF(preDEL!$AG124,IFERROR(0/0,""),preDEL!T124)</f>
        <v/>
      </c>
      <c r="U124" s="83" t="str">
        <f>IF(preDEL!$AG124,IFERROR(0/0,""),preDEL!U124)</f>
        <v/>
      </c>
      <c r="V124" s="82" t="str">
        <f>IF(preDEL!$AG124,IFERROR(0/0,""),preDEL!V124)</f>
        <v/>
      </c>
      <c r="W124" s="83" t="str">
        <f>IF(preDEL!$AG124,IFERROR(0/0,""),preDEL!W124)</f>
        <v/>
      </c>
      <c r="X124" s="116" t="b">
        <f>IF(preDEL!$AG124,IFERROR(0/0,""),preDEL!X124)</f>
        <v>0</v>
      </c>
      <c r="Y124" s="128" t="b">
        <f>IF(preDEL!$AG124,IFERROR(0/0,""),preDEL!Y124)</f>
        <v>0</v>
      </c>
      <c r="Z124" s="82" t="str">
        <f>IF(preDEL!$AG124,IFERROR(0/0,""),preDEL!Z124)</f>
        <v/>
      </c>
      <c r="AA124" s="128" t="b">
        <f>IF(preDEL!$AG124,IFERROR(0/0,""),preDEL!AA124)</f>
        <v>0</v>
      </c>
      <c r="AB124" s="128" t="b">
        <f>IF(preDEL!$AG124,IFERROR(0/0,""),preDEL!AB124)</f>
        <v>0</v>
      </c>
      <c r="AC124" s="174">
        <f>IF(preDEL!$AG124,IFERROR(0/0,""),preDEL!AC124)</f>
        <v>380</v>
      </c>
      <c r="AD124" s="116" t="b">
        <f>IF(preDEL!$AG124,IFERROR(0/0,""),preDEL!AD124)</f>
        <v>0</v>
      </c>
      <c r="AE124" s="175" t="str">
        <f>IF(preDEL!$AG124,IFERROR(0/0,""),preDEL!AE124)</f>
        <v/>
      </c>
      <c r="AF124" s="128" t="b">
        <f>IF(preDEL!$AG124,IFERROR(0/0,""),preDEL!AF124)</f>
        <v>0</v>
      </c>
      <c r="AG124" s="128" t="b">
        <f>IF(preDEL!$AG124,IFERROR(0/0,""),preDEL!AG124)</f>
        <v>0</v>
      </c>
      <c r="AH124" s="116" t="str">
        <f>IF(preDEL!$AG124,IFERROR(0/0,""),preDEL!AH124)</f>
        <v/>
      </c>
      <c r="AI124" s="82" t="str">
        <f>IF(preDEL!$AG124,IFERROR(0/0,""),preDEL!AI124)</f>
        <v/>
      </c>
      <c r="AJ124" s="83">
        <f>IF(preDEL!$AG124,IFERROR(0/0,""),preDEL!AJ124)</f>
        <v>2.2</v>
      </c>
      <c r="AK124" s="82" t="str">
        <f>IF(preDEL!$AG124,IFERROR(0/0,""),preDEL!AK124)</f>
        <v>Negative</v>
      </c>
      <c r="AL124" s="83" t="str">
        <f>IF(preDEL!$AG124,IFERROR(0/0,""),preDEL!AL124)</f>
        <v/>
      </c>
      <c r="AM124" s="83" t="str">
        <f>IF(preDEL!$AG124,IFERROR(0/0,""),preDEL!AM124)</f>
        <v>SpROSA573919</v>
      </c>
      <c r="AN124" s="83" t="str">
        <f>IF(preDEL!$AG124,IFERROR(0/0,""),preDEL!AN124)</f>
        <v>ROSA216934</v>
      </c>
      <c r="AO124" s="83" t="str">
        <f>IF(preDEL!$AG124,IFERROR(0/0,""),preDEL!AO124)</f>
        <v/>
      </c>
      <c r="AP124" s="83" t="str">
        <f>IF(preDEL!$AG124,IFERROR(0/0,""),preDEL!AP124)</f>
        <v/>
      </c>
      <c r="AQ124" s="83" t="str">
        <f>IF(preDEL!$AG124,IFERROR(0/0,""),preDEL!AQ124)</f>
        <v/>
      </c>
      <c r="AR124" s="83" t="str">
        <f>IF(preDEL!$AG124,IFERROR(0/0,""),preDEL!AR124)</f>
        <v/>
      </c>
      <c r="AS124" s="147"/>
    </row>
    <row r="125">
      <c r="A125" s="82" t="str">
        <f>IF(preDEL!$AG125,IFERROR(0/0,""),preDEL!A125)</f>
        <v>PA9493</v>
      </c>
      <c r="B125" s="172">
        <f>IF(preDEL!$AG125,IFERROR(0/0,""),preDEL!B125)</f>
        <v>44480</v>
      </c>
      <c r="C125" s="173">
        <f>IF(preDEL!$AG125,IFERROR(0/0,""),preDEL!C125)</f>
        <v>0.2574537037</v>
      </c>
      <c r="D125" s="82" t="str">
        <f>IF(preDEL!$AG125,IFERROR(0/0,""),preDEL!D125)</f>
        <v/>
      </c>
      <c r="E125" s="82" t="str">
        <f>IF(preDEL!$AG125,IFERROR(0/0,""),preDEL!E125)</f>
        <v/>
      </c>
      <c r="F125" s="83" t="str">
        <f>IF(preDEL!$AG125,IFERROR(0/0,""),preDEL!F125)</f>
        <v/>
      </c>
      <c r="G125" s="83" t="str">
        <f>IF(preDEL!$AG125,IFERROR(0/0,""),preDEL!G125)</f>
        <v/>
      </c>
      <c r="H125" s="83" t="str">
        <f>IF(preDEL!$AG125,IFERROR(0/0,""),preDEL!H125)</f>
        <v/>
      </c>
      <c r="I125" s="82" t="str">
        <f>IF(preDEL!$AG125,IFERROR(0/0,""),preDEL!I125)</f>
        <v/>
      </c>
      <c r="J125" s="82" t="str">
        <f>IF(preDEL!$AG125,IFERROR(0/0,""),preDEL!J125)</f>
        <v/>
      </c>
      <c r="K125" s="82" t="str">
        <f>IF(preDEL!$AG125,IFERROR(0/0,""),preDEL!K125)</f>
        <v>Null</v>
      </c>
      <c r="L125" s="172" t="str">
        <f>IF(preDEL!$AG125,IFERROR(0/0,""),preDEL!L125)</f>
        <v/>
      </c>
      <c r="M125" s="173" t="str">
        <f>IF(preDEL!$AG125,IFERROR(0/0,""),preDEL!M125)</f>
        <v/>
      </c>
      <c r="N125" s="83" t="str">
        <f>IF(preDEL!$AG125,IFERROR(0/0,""),preDEL!N125)</f>
        <v/>
      </c>
      <c r="O125" s="83" t="str">
        <f>IF(preDEL!$AG125,IFERROR(0/0,""),preDEL!O125)</f>
        <v/>
      </c>
      <c r="P125" s="128" t="b">
        <f>IF(preDEL!$AG125,IFERROR(0/0,""),preDEL!P125)</f>
        <v>0</v>
      </c>
      <c r="Q125" s="128" t="str">
        <f>IF(preDEL!$AG125,IFERROR(0/0,""),preDEL!Q125)</f>
        <v>Collected</v>
      </c>
      <c r="R125" s="116" t="b">
        <f>IF(preDEL!$AG125,IFERROR(0/0,""),preDEL!R125)</f>
        <v>1</v>
      </c>
      <c r="S125" s="116">
        <f>IF(preDEL!$AG125,IFERROR(0/0,""),preDEL!S125)</f>
        <v>1</v>
      </c>
      <c r="T125" s="128" t="str">
        <f>IF(preDEL!$AG125,IFERROR(0/0,""),preDEL!T125)</f>
        <v/>
      </c>
      <c r="U125" s="83" t="str">
        <f>IF(preDEL!$AG125,IFERROR(0/0,""),preDEL!U125)</f>
        <v/>
      </c>
      <c r="V125" s="82" t="str">
        <f>IF(preDEL!$AG125,IFERROR(0/0,""),preDEL!V125)</f>
        <v/>
      </c>
      <c r="W125" s="83" t="str">
        <f>IF(preDEL!$AG125,IFERROR(0/0,""),preDEL!W125)</f>
        <v/>
      </c>
      <c r="X125" s="116" t="b">
        <f>IF(preDEL!$AG125,IFERROR(0/0,""),preDEL!X125)</f>
        <v>0</v>
      </c>
      <c r="Y125" s="128" t="b">
        <f>IF(preDEL!$AG125,IFERROR(0/0,""),preDEL!Y125)</f>
        <v>0</v>
      </c>
      <c r="Z125" s="82" t="str">
        <f>IF(preDEL!$AG125,IFERROR(0/0,""),preDEL!Z125)</f>
        <v/>
      </c>
      <c r="AA125" s="128" t="b">
        <f>IF(preDEL!$AG125,IFERROR(0/0,""),preDEL!AA125)</f>
        <v>0</v>
      </c>
      <c r="AB125" s="128" t="b">
        <f>IF(preDEL!$AG125,IFERROR(0/0,""),preDEL!AB125)</f>
        <v>0</v>
      </c>
      <c r="AC125" s="174">
        <f>IF(preDEL!$AG125,IFERROR(0/0,""),preDEL!AC125)</f>
        <v>379</v>
      </c>
      <c r="AD125" s="116" t="b">
        <f>IF(preDEL!$AG125,IFERROR(0/0,""),preDEL!AD125)</f>
        <v>0</v>
      </c>
      <c r="AE125" s="175" t="str">
        <f>IF(preDEL!$AG125,IFERROR(0/0,""),preDEL!AE125)</f>
        <v/>
      </c>
      <c r="AF125" s="128" t="b">
        <f>IF(preDEL!$AG125,IFERROR(0/0,""),preDEL!AF125)</f>
        <v>0</v>
      </c>
      <c r="AG125" s="128" t="b">
        <f>IF(preDEL!$AG125,IFERROR(0/0,""),preDEL!AG125)</f>
        <v>0</v>
      </c>
      <c r="AH125" s="116" t="str">
        <f>IF(preDEL!$AG125,IFERROR(0/0,""),preDEL!AH125)</f>
        <v/>
      </c>
      <c r="AI125" s="82" t="str">
        <f>IF(preDEL!$AG125,IFERROR(0/0,""),preDEL!AI125)</f>
        <v/>
      </c>
      <c r="AJ125" s="83">
        <f>IF(preDEL!$AG125,IFERROR(0/0,""),preDEL!AJ125)</f>
        <v>2.2</v>
      </c>
      <c r="AK125" s="82" t="str">
        <f>IF(preDEL!$AG125,IFERROR(0/0,""),preDEL!AK125)</f>
        <v>Negative</v>
      </c>
      <c r="AL125" s="83" t="str">
        <f>IF(preDEL!$AG125,IFERROR(0/0,""),preDEL!AL125)</f>
        <v/>
      </c>
      <c r="AM125" s="83" t="str">
        <f>IF(preDEL!$AG125,IFERROR(0/0,""),preDEL!AM125)</f>
        <v>SpROSA573919</v>
      </c>
      <c r="AN125" s="83" t="str">
        <f>IF(preDEL!$AG125,IFERROR(0/0,""),preDEL!AN125)</f>
        <v>ROSA750622</v>
      </c>
      <c r="AO125" s="83" t="str">
        <f>IF(preDEL!$AG125,IFERROR(0/0,""),preDEL!AO125)</f>
        <v/>
      </c>
      <c r="AP125" s="83" t="str">
        <f>IF(preDEL!$AG125,IFERROR(0/0,""),preDEL!AP125)</f>
        <v/>
      </c>
      <c r="AQ125" s="83" t="str">
        <f>IF(preDEL!$AG125,IFERROR(0/0,""),preDEL!AQ125)</f>
        <v/>
      </c>
      <c r="AR125" s="83" t="str">
        <f>IF(preDEL!$AG125,IFERROR(0/0,""),preDEL!AR125)</f>
        <v/>
      </c>
      <c r="AS125" s="147"/>
    </row>
    <row r="126">
      <c r="A126" s="82" t="str">
        <f>IF(preDEL!$AG126,IFERROR(0/0,""),preDEL!A126)</f>
        <v>FLE697</v>
      </c>
      <c r="B126" s="172">
        <f>IF(preDEL!$AG126,IFERROR(0/0,""),preDEL!B126)</f>
        <v>44480</v>
      </c>
      <c r="C126" s="173">
        <f>IF(preDEL!$AG126,IFERROR(0/0,""),preDEL!C126)</f>
        <v>0.2682986111</v>
      </c>
      <c r="D126" s="82" t="str">
        <f>IF(preDEL!$AG126,IFERROR(0/0,""),preDEL!D126)</f>
        <v/>
      </c>
      <c r="E126" s="82" t="str">
        <f>IF(preDEL!$AG126,IFERROR(0/0,""),preDEL!E126)</f>
        <v/>
      </c>
      <c r="F126" s="83" t="str">
        <f>IF(preDEL!$AG126,IFERROR(0/0,""),preDEL!F126)</f>
        <v/>
      </c>
      <c r="G126" s="83" t="str">
        <f>IF(preDEL!$AG126,IFERROR(0/0,""),preDEL!G126)</f>
        <v/>
      </c>
      <c r="H126" s="83" t="str">
        <f>IF(preDEL!$AG126,IFERROR(0/0,""),preDEL!H126)</f>
        <v/>
      </c>
      <c r="I126" s="82" t="str">
        <f>IF(preDEL!$AG126,IFERROR(0/0,""),preDEL!I126)</f>
        <v/>
      </c>
      <c r="J126" s="82" t="str">
        <f>IF(preDEL!$AG126,IFERROR(0/0,""),preDEL!J126)</f>
        <v/>
      </c>
      <c r="K126" s="82" t="str">
        <f>IF(preDEL!$AG126,IFERROR(0/0,""),preDEL!K126)</f>
        <v>Null</v>
      </c>
      <c r="L126" s="172" t="str">
        <f>IF(preDEL!$AG126,IFERROR(0/0,""),preDEL!L126)</f>
        <v/>
      </c>
      <c r="M126" s="173" t="str">
        <f>IF(preDEL!$AG126,IFERROR(0/0,""),preDEL!M126)</f>
        <v/>
      </c>
      <c r="N126" s="83" t="str">
        <f>IF(preDEL!$AG126,IFERROR(0/0,""),preDEL!N126)</f>
        <v/>
      </c>
      <c r="O126" s="83" t="str">
        <f>IF(preDEL!$AG126,IFERROR(0/0,""),preDEL!O126)</f>
        <v/>
      </c>
      <c r="P126" s="128" t="b">
        <f>IF(preDEL!$AG126,IFERROR(0/0,""),preDEL!P126)</f>
        <v>0</v>
      </c>
      <c r="Q126" s="128" t="str">
        <f>IF(preDEL!$AG126,IFERROR(0/0,""),preDEL!Q126)</f>
        <v>Collected</v>
      </c>
      <c r="R126" s="116" t="b">
        <f>IF(preDEL!$AG126,IFERROR(0/0,""),preDEL!R126)</f>
        <v>1</v>
      </c>
      <c r="S126" s="116">
        <f>IF(preDEL!$AG126,IFERROR(0/0,""),preDEL!S126)</f>
        <v>1</v>
      </c>
      <c r="T126" s="128" t="str">
        <f>IF(preDEL!$AG126,IFERROR(0/0,""),preDEL!T126)</f>
        <v/>
      </c>
      <c r="U126" s="83" t="str">
        <f>IF(preDEL!$AG126,IFERROR(0/0,""),preDEL!U126)</f>
        <v/>
      </c>
      <c r="V126" s="82" t="str">
        <f>IF(preDEL!$AG126,IFERROR(0/0,""),preDEL!V126)</f>
        <v/>
      </c>
      <c r="W126" s="83" t="str">
        <f>IF(preDEL!$AG126,IFERROR(0/0,""),preDEL!W126)</f>
        <v/>
      </c>
      <c r="X126" s="116" t="b">
        <f>IF(preDEL!$AG126,IFERROR(0/0,""),preDEL!X126)</f>
        <v>0</v>
      </c>
      <c r="Y126" s="128" t="b">
        <f>IF(preDEL!$AG126,IFERROR(0/0,""),preDEL!Y126)</f>
        <v>0</v>
      </c>
      <c r="Z126" s="82" t="str">
        <f>IF(preDEL!$AG126,IFERROR(0/0,""),preDEL!Z126)</f>
        <v/>
      </c>
      <c r="AA126" s="128" t="b">
        <f>IF(preDEL!$AG126,IFERROR(0/0,""),preDEL!AA126)</f>
        <v>0</v>
      </c>
      <c r="AB126" s="128" t="b">
        <f>IF(preDEL!$AG126,IFERROR(0/0,""),preDEL!AB126)</f>
        <v>0</v>
      </c>
      <c r="AC126" s="174">
        <f>IF(preDEL!$AG126,IFERROR(0/0,""),preDEL!AC126)</f>
        <v>378</v>
      </c>
      <c r="AD126" s="116" t="b">
        <f>IF(preDEL!$AG126,IFERROR(0/0,""),preDEL!AD126)</f>
        <v>0</v>
      </c>
      <c r="AE126" s="175" t="str">
        <f>IF(preDEL!$AG126,IFERROR(0/0,""),preDEL!AE126)</f>
        <v/>
      </c>
      <c r="AF126" s="128" t="b">
        <f>IF(preDEL!$AG126,IFERROR(0/0,""),preDEL!AF126)</f>
        <v>0</v>
      </c>
      <c r="AG126" s="128" t="b">
        <f>IF(preDEL!$AG126,IFERROR(0/0,""),preDEL!AG126)</f>
        <v>0</v>
      </c>
      <c r="AH126" s="116" t="str">
        <f>IF(preDEL!$AG126,IFERROR(0/0,""),preDEL!AH126)</f>
        <v/>
      </c>
      <c r="AI126" s="82" t="str">
        <f>IF(preDEL!$AG126,IFERROR(0/0,""),preDEL!AI126)</f>
        <v/>
      </c>
      <c r="AJ126" s="83">
        <f>IF(preDEL!$AG126,IFERROR(0/0,""),preDEL!AJ126)</f>
        <v>2.2</v>
      </c>
      <c r="AK126" s="82" t="str">
        <f>IF(preDEL!$AG126,IFERROR(0/0,""),preDEL!AK126)</f>
        <v>Negative</v>
      </c>
      <c r="AL126" s="83" t="str">
        <f>IF(preDEL!$AG126,IFERROR(0/0,""),preDEL!AL126)</f>
        <v/>
      </c>
      <c r="AM126" s="83" t="str">
        <f>IF(preDEL!$AG126,IFERROR(0/0,""),preDEL!AM126)</f>
        <v>SpROSA573919</v>
      </c>
      <c r="AN126" s="83" t="str">
        <f>IF(preDEL!$AG126,IFERROR(0/0,""),preDEL!AN126)</f>
        <v>ROSA532925</v>
      </c>
      <c r="AO126" s="83" t="str">
        <f>IF(preDEL!$AG126,IFERROR(0/0,""),preDEL!AO126)</f>
        <v/>
      </c>
      <c r="AP126" s="83" t="str">
        <f>IF(preDEL!$AG126,IFERROR(0/0,""),preDEL!AP126)</f>
        <v/>
      </c>
      <c r="AQ126" s="83" t="str">
        <f>IF(preDEL!$AG126,IFERROR(0/0,""),preDEL!AQ126)</f>
        <v/>
      </c>
      <c r="AR126" s="83" t="str">
        <f>IF(preDEL!$AG126,IFERROR(0/0,""),preDEL!AR126)</f>
        <v/>
      </c>
      <c r="AS126" s="147"/>
    </row>
    <row r="127">
      <c r="A127" s="82" t="str">
        <f>IF(preDEL!$AG127,IFERROR(0/0,""),preDEL!A127)</f>
        <v>FLE630</v>
      </c>
      <c r="B127" s="172">
        <f>IF(preDEL!$AG127,IFERROR(0/0,""),preDEL!B127)</f>
        <v>44480</v>
      </c>
      <c r="C127" s="173">
        <f>IF(preDEL!$AG127,IFERROR(0/0,""),preDEL!C127)</f>
        <v>0.2719907407</v>
      </c>
      <c r="D127" s="82" t="str">
        <f>IF(preDEL!$AG127,IFERROR(0/0,""),preDEL!D127)</f>
        <v/>
      </c>
      <c r="E127" s="82" t="str">
        <f>IF(preDEL!$AG127,IFERROR(0/0,""),preDEL!E127)</f>
        <v/>
      </c>
      <c r="F127" s="83" t="str">
        <f>IF(preDEL!$AG127,IFERROR(0/0,""),preDEL!F127)</f>
        <v/>
      </c>
      <c r="G127" s="83" t="str">
        <f>IF(preDEL!$AG127,IFERROR(0/0,""),preDEL!G127)</f>
        <v/>
      </c>
      <c r="H127" s="83" t="str">
        <f>IF(preDEL!$AG127,IFERROR(0/0,""),preDEL!H127)</f>
        <v/>
      </c>
      <c r="I127" s="82" t="str">
        <f>IF(preDEL!$AG127,IFERROR(0/0,""),preDEL!I127)</f>
        <v/>
      </c>
      <c r="J127" s="82" t="str">
        <f>IF(preDEL!$AG127,IFERROR(0/0,""),preDEL!J127)</f>
        <v/>
      </c>
      <c r="K127" s="82" t="str">
        <f>IF(preDEL!$AG127,IFERROR(0/0,""),preDEL!K127)</f>
        <v>Null</v>
      </c>
      <c r="L127" s="172" t="str">
        <f>IF(preDEL!$AG127,IFERROR(0/0,""),preDEL!L127)</f>
        <v/>
      </c>
      <c r="M127" s="173" t="str">
        <f>IF(preDEL!$AG127,IFERROR(0/0,""),preDEL!M127)</f>
        <v/>
      </c>
      <c r="N127" s="83" t="str">
        <f>IF(preDEL!$AG127,IFERROR(0/0,""),preDEL!N127)</f>
        <v/>
      </c>
      <c r="O127" s="83" t="str">
        <f>IF(preDEL!$AG127,IFERROR(0/0,""),preDEL!O127)</f>
        <v/>
      </c>
      <c r="P127" s="128" t="b">
        <f>IF(preDEL!$AG127,IFERROR(0/0,""),preDEL!P127)</f>
        <v>0</v>
      </c>
      <c r="Q127" s="128" t="str">
        <f>IF(preDEL!$AG127,IFERROR(0/0,""),preDEL!Q127)</f>
        <v>Collected</v>
      </c>
      <c r="R127" s="116" t="b">
        <f>IF(preDEL!$AG127,IFERROR(0/0,""),preDEL!R127)</f>
        <v>1</v>
      </c>
      <c r="S127" s="116">
        <f>IF(preDEL!$AG127,IFERROR(0/0,""),preDEL!S127)</f>
        <v>1</v>
      </c>
      <c r="T127" s="128" t="str">
        <f>IF(preDEL!$AG127,IFERROR(0/0,""),preDEL!T127)</f>
        <v/>
      </c>
      <c r="U127" s="83" t="str">
        <f>IF(preDEL!$AG127,IFERROR(0/0,""),preDEL!U127)</f>
        <v/>
      </c>
      <c r="V127" s="82" t="str">
        <f>IF(preDEL!$AG127,IFERROR(0/0,""),preDEL!V127)</f>
        <v/>
      </c>
      <c r="W127" s="83" t="str">
        <f>IF(preDEL!$AG127,IFERROR(0/0,""),preDEL!W127)</f>
        <v/>
      </c>
      <c r="X127" s="116" t="b">
        <f>IF(preDEL!$AG127,IFERROR(0/0,""),preDEL!X127)</f>
        <v>0</v>
      </c>
      <c r="Y127" s="128" t="b">
        <f>IF(preDEL!$AG127,IFERROR(0/0,""),preDEL!Y127)</f>
        <v>0</v>
      </c>
      <c r="Z127" s="82" t="str">
        <f>IF(preDEL!$AG127,IFERROR(0/0,""),preDEL!Z127)</f>
        <v/>
      </c>
      <c r="AA127" s="128" t="b">
        <f>IF(preDEL!$AG127,IFERROR(0/0,""),preDEL!AA127)</f>
        <v>0</v>
      </c>
      <c r="AB127" s="128" t="b">
        <f>IF(preDEL!$AG127,IFERROR(0/0,""),preDEL!AB127)</f>
        <v>0</v>
      </c>
      <c r="AC127" s="174">
        <f>IF(preDEL!$AG127,IFERROR(0/0,""),preDEL!AC127)</f>
        <v>377</v>
      </c>
      <c r="AD127" s="116" t="b">
        <f>IF(preDEL!$AG127,IFERROR(0/0,""),preDEL!AD127)</f>
        <v>0</v>
      </c>
      <c r="AE127" s="175" t="str">
        <f>IF(preDEL!$AG127,IFERROR(0/0,""),preDEL!AE127)</f>
        <v/>
      </c>
      <c r="AF127" s="128" t="b">
        <f>IF(preDEL!$AG127,IFERROR(0/0,""),preDEL!AF127)</f>
        <v>0</v>
      </c>
      <c r="AG127" s="128" t="b">
        <f>IF(preDEL!$AG127,IFERROR(0/0,""),preDEL!AG127)</f>
        <v>0</v>
      </c>
      <c r="AH127" s="116" t="str">
        <f>IF(preDEL!$AG127,IFERROR(0/0,""),preDEL!AH127)</f>
        <v/>
      </c>
      <c r="AI127" s="82" t="str">
        <f>IF(preDEL!$AG127,IFERROR(0/0,""),preDEL!AI127)</f>
        <v/>
      </c>
      <c r="AJ127" s="83">
        <f>IF(preDEL!$AG127,IFERROR(0/0,""),preDEL!AJ127)</f>
        <v>2.2</v>
      </c>
      <c r="AK127" s="82" t="str">
        <f>IF(preDEL!$AG127,IFERROR(0/0,""),preDEL!AK127)</f>
        <v>Negative</v>
      </c>
      <c r="AL127" s="83" t="str">
        <f>IF(preDEL!$AG127,IFERROR(0/0,""),preDEL!AL127)</f>
        <v/>
      </c>
      <c r="AM127" s="83" t="str">
        <f>IF(preDEL!$AG127,IFERROR(0/0,""),preDEL!AM127)</f>
        <v>SpROSA573919</v>
      </c>
      <c r="AN127" s="83" t="str">
        <f>IF(preDEL!$AG127,IFERROR(0/0,""),preDEL!AN127)</f>
        <v>ROSA124991</v>
      </c>
      <c r="AO127" s="83" t="str">
        <f>IF(preDEL!$AG127,IFERROR(0/0,""),preDEL!AO127)</f>
        <v/>
      </c>
      <c r="AP127" s="83" t="str">
        <f>IF(preDEL!$AG127,IFERROR(0/0,""),preDEL!AP127)</f>
        <v/>
      </c>
      <c r="AQ127" s="83" t="str">
        <f>IF(preDEL!$AG127,IFERROR(0/0,""),preDEL!AQ127)</f>
        <v/>
      </c>
      <c r="AR127" s="83" t="str">
        <f>IF(preDEL!$AG127,IFERROR(0/0,""),preDEL!AR127)</f>
        <v/>
      </c>
      <c r="AS127" s="147"/>
    </row>
    <row r="128">
      <c r="A128" s="82" t="str">
        <f>IF(preDEL!$AG128,IFERROR(0/0,""),preDEL!A128)</f>
        <v>FLE689</v>
      </c>
      <c r="B128" s="172">
        <f>IF(preDEL!$AG128,IFERROR(0/0,""),preDEL!B128)</f>
        <v>44480</v>
      </c>
      <c r="C128" s="173">
        <f>IF(preDEL!$AG128,IFERROR(0/0,""),preDEL!C128)</f>
        <v>0.2825115741</v>
      </c>
      <c r="D128" s="82" t="str">
        <f>IF(preDEL!$AG128,IFERROR(0/0,""),preDEL!D128)</f>
        <v/>
      </c>
      <c r="E128" s="82" t="str">
        <f>IF(preDEL!$AG128,IFERROR(0/0,""),preDEL!E128)</f>
        <v/>
      </c>
      <c r="F128" s="83" t="str">
        <f>IF(preDEL!$AG128,IFERROR(0/0,""),preDEL!F128)</f>
        <v/>
      </c>
      <c r="G128" s="83" t="str">
        <f>IF(preDEL!$AG128,IFERROR(0/0,""),preDEL!G128)</f>
        <v/>
      </c>
      <c r="H128" s="83" t="str">
        <f>IF(preDEL!$AG128,IFERROR(0/0,""),preDEL!H128)</f>
        <v/>
      </c>
      <c r="I128" s="82" t="str">
        <f>IF(preDEL!$AG128,IFERROR(0/0,""),preDEL!I128)</f>
        <v/>
      </c>
      <c r="J128" s="82" t="str">
        <f>IF(preDEL!$AG128,IFERROR(0/0,""),preDEL!J128)</f>
        <v/>
      </c>
      <c r="K128" s="82" t="str">
        <f>IF(preDEL!$AG128,IFERROR(0/0,""),preDEL!K128)</f>
        <v>Null</v>
      </c>
      <c r="L128" s="172" t="str">
        <f>IF(preDEL!$AG128,IFERROR(0/0,""),preDEL!L128)</f>
        <v/>
      </c>
      <c r="M128" s="173" t="str">
        <f>IF(preDEL!$AG128,IFERROR(0/0,""),preDEL!M128)</f>
        <v/>
      </c>
      <c r="N128" s="83" t="str">
        <f>IF(preDEL!$AG128,IFERROR(0/0,""),preDEL!N128)</f>
        <v/>
      </c>
      <c r="O128" s="83" t="str">
        <f>IF(preDEL!$AG128,IFERROR(0/0,""),preDEL!O128)</f>
        <v/>
      </c>
      <c r="P128" s="128" t="b">
        <f>IF(preDEL!$AG128,IFERROR(0/0,""),preDEL!P128)</f>
        <v>0</v>
      </c>
      <c r="Q128" s="128" t="str">
        <f>IF(preDEL!$AG128,IFERROR(0/0,""),preDEL!Q128)</f>
        <v>Collected</v>
      </c>
      <c r="R128" s="116" t="b">
        <f>IF(preDEL!$AG128,IFERROR(0/0,""),preDEL!R128)</f>
        <v>1</v>
      </c>
      <c r="S128" s="116">
        <f>IF(preDEL!$AG128,IFERROR(0/0,""),preDEL!S128)</f>
        <v>1</v>
      </c>
      <c r="T128" s="128" t="str">
        <f>IF(preDEL!$AG128,IFERROR(0/0,""),preDEL!T128)</f>
        <v/>
      </c>
      <c r="U128" s="83" t="str">
        <f>IF(preDEL!$AG128,IFERROR(0/0,""),preDEL!U128)</f>
        <v/>
      </c>
      <c r="V128" s="82" t="str">
        <f>IF(preDEL!$AG128,IFERROR(0/0,""),preDEL!V128)</f>
        <v/>
      </c>
      <c r="W128" s="83" t="str">
        <f>IF(preDEL!$AG128,IFERROR(0/0,""),preDEL!W128)</f>
        <v/>
      </c>
      <c r="X128" s="116" t="b">
        <f>IF(preDEL!$AG128,IFERROR(0/0,""),preDEL!X128)</f>
        <v>0</v>
      </c>
      <c r="Y128" s="128" t="b">
        <f>IF(preDEL!$AG128,IFERROR(0/0,""),preDEL!Y128)</f>
        <v>0</v>
      </c>
      <c r="Z128" s="82" t="str">
        <f>IF(preDEL!$AG128,IFERROR(0/0,""),preDEL!Z128)</f>
        <v/>
      </c>
      <c r="AA128" s="128" t="b">
        <f>IF(preDEL!$AG128,IFERROR(0/0,""),preDEL!AA128)</f>
        <v>0</v>
      </c>
      <c r="AB128" s="128" t="b">
        <f>IF(preDEL!$AG128,IFERROR(0/0,""),preDEL!AB128)</f>
        <v>0</v>
      </c>
      <c r="AC128" s="174">
        <f>IF(preDEL!$AG128,IFERROR(0/0,""),preDEL!AC128)</f>
        <v>376</v>
      </c>
      <c r="AD128" s="116" t="b">
        <f>IF(preDEL!$AG128,IFERROR(0/0,""),preDEL!AD128)</f>
        <v>0</v>
      </c>
      <c r="AE128" s="175" t="str">
        <f>IF(preDEL!$AG128,IFERROR(0/0,""),preDEL!AE128)</f>
        <v/>
      </c>
      <c r="AF128" s="128" t="b">
        <f>IF(preDEL!$AG128,IFERROR(0/0,""),preDEL!AF128)</f>
        <v>0</v>
      </c>
      <c r="AG128" s="128" t="b">
        <f>IF(preDEL!$AG128,IFERROR(0/0,""),preDEL!AG128)</f>
        <v>0</v>
      </c>
      <c r="AH128" s="116" t="str">
        <f>IF(preDEL!$AG128,IFERROR(0/0,""),preDEL!AH128)</f>
        <v/>
      </c>
      <c r="AI128" s="82" t="str">
        <f>IF(preDEL!$AG128,IFERROR(0/0,""),preDEL!AI128)</f>
        <v/>
      </c>
      <c r="AJ128" s="83">
        <f>IF(preDEL!$AG128,IFERROR(0/0,""),preDEL!AJ128)</f>
        <v>2.2</v>
      </c>
      <c r="AK128" s="82" t="str">
        <f>IF(preDEL!$AG128,IFERROR(0/0,""),preDEL!AK128)</f>
        <v>Negative</v>
      </c>
      <c r="AL128" s="83" t="str">
        <f>IF(preDEL!$AG128,IFERROR(0/0,""),preDEL!AL128)</f>
        <v/>
      </c>
      <c r="AM128" s="83" t="str">
        <f>IF(preDEL!$AG128,IFERROR(0/0,""),preDEL!AM128)</f>
        <v>SpROSA573919</v>
      </c>
      <c r="AN128" s="83" t="str">
        <f>IF(preDEL!$AG128,IFERROR(0/0,""),preDEL!AN128)</f>
        <v>ROSA535692</v>
      </c>
      <c r="AO128" s="83" t="str">
        <f>IF(preDEL!$AG128,IFERROR(0/0,""),preDEL!AO128)</f>
        <v/>
      </c>
      <c r="AP128" s="83" t="str">
        <f>IF(preDEL!$AG128,IFERROR(0/0,""),preDEL!AP128)</f>
        <v/>
      </c>
      <c r="AQ128" s="83" t="str">
        <f>IF(preDEL!$AG128,IFERROR(0/0,""),preDEL!AQ128)</f>
        <v/>
      </c>
      <c r="AR128" s="83" t="str">
        <f>IF(preDEL!$AG128,IFERROR(0/0,""),preDEL!AR128)</f>
        <v/>
      </c>
      <c r="AS128" s="147"/>
    </row>
    <row r="129">
      <c r="A129" s="82" t="str">
        <f>IF(preDEL!$AG129,IFERROR(0/0,""),preDEL!A129)</f>
        <v>FLE694</v>
      </c>
      <c r="B129" s="172">
        <f>IF(preDEL!$AG129,IFERROR(0/0,""),preDEL!B129)</f>
        <v>44480</v>
      </c>
      <c r="C129" s="173">
        <f>IF(preDEL!$AG129,IFERROR(0/0,""),preDEL!C129)</f>
        <v>0.2833912037</v>
      </c>
      <c r="D129" s="82" t="str">
        <f>IF(preDEL!$AG129,IFERROR(0/0,""),preDEL!D129)</f>
        <v/>
      </c>
      <c r="E129" s="82" t="str">
        <f>IF(preDEL!$AG129,IFERROR(0/0,""),preDEL!E129)</f>
        <v/>
      </c>
      <c r="F129" s="83" t="str">
        <f>IF(preDEL!$AG129,IFERROR(0/0,""),preDEL!F129)</f>
        <v/>
      </c>
      <c r="G129" s="83" t="str">
        <f>IF(preDEL!$AG129,IFERROR(0/0,""),preDEL!G129)</f>
        <v/>
      </c>
      <c r="H129" s="83" t="str">
        <f>IF(preDEL!$AG129,IFERROR(0/0,""),preDEL!H129)</f>
        <v/>
      </c>
      <c r="I129" s="82" t="str">
        <f>IF(preDEL!$AG129,IFERROR(0/0,""),preDEL!I129)</f>
        <v/>
      </c>
      <c r="J129" s="82" t="str">
        <f>IF(preDEL!$AG129,IFERROR(0/0,""),preDEL!J129)</f>
        <v/>
      </c>
      <c r="K129" s="82" t="str">
        <f>IF(preDEL!$AG129,IFERROR(0/0,""),preDEL!K129)</f>
        <v>Null</v>
      </c>
      <c r="L129" s="172" t="str">
        <f>IF(preDEL!$AG129,IFERROR(0/0,""),preDEL!L129)</f>
        <v/>
      </c>
      <c r="M129" s="173" t="str">
        <f>IF(preDEL!$AG129,IFERROR(0/0,""),preDEL!M129)</f>
        <v/>
      </c>
      <c r="N129" s="83" t="str">
        <f>IF(preDEL!$AG129,IFERROR(0/0,""),preDEL!N129)</f>
        <v/>
      </c>
      <c r="O129" s="83" t="str">
        <f>IF(preDEL!$AG129,IFERROR(0/0,""),preDEL!O129)</f>
        <v/>
      </c>
      <c r="P129" s="128" t="b">
        <f>IF(preDEL!$AG129,IFERROR(0/0,""),preDEL!P129)</f>
        <v>0</v>
      </c>
      <c r="Q129" s="128" t="str">
        <f>IF(preDEL!$AG129,IFERROR(0/0,""),preDEL!Q129)</f>
        <v>Collected</v>
      </c>
      <c r="R129" s="116" t="b">
        <f>IF(preDEL!$AG129,IFERROR(0/0,""),preDEL!R129)</f>
        <v>1</v>
      </c>
      <c r="S129" s="116">
        <f>IF(preDEL!$AG129,IFERROR(0/0,""),preDEL!S129)</f>
        <v>1</v>
      </c>
      <c r="T129" s="128" t="str">
        <f>IF(preDEL!$AG129,IFERROR(0/0,""),preDEL!T129)</f>
        <v/>
      </c>
      <c r="U129" s="83" t="str">
        <f>IF(preDEL!$AG129,IFERROR(0/0,""),preDEL!U129)</f>
        <v/>
      </c>
      <c r="V129" s="82" t="str">
        <f>IF(preDEL!$AG129,IFERROR(0/0,""),preDEL!V129)</f>
        <v/>
      </c>
      <c r="W129" s="83" t="str">
        <f>IF(preDEL!$AG129,IFERROR(0/0,""),preDEL!W129)</f>
        <v/>
      </c>
      <c r="X129" s="116" t="b">
        <f>IF(preDEL!$AG129,IFERROR(0/0,""),preDEL!X129)</f>
        <v>0</v>
      </c>
      <c r="Y129" s="128" t="b">
        <f>IF(preDEL!$AG129,IFERROR(0/0,""),preDEL!Y129)</f>
        <v>0</v>
      </c>
      <c r="Z129" s="82" t="str">
        <f>IF(preDEL!$AG129,IFERROR(0/0,""),preDEL!Z129)</f>
        <v/>
      </c>
      <c r="AA129" s="128" t="b">
        <f>IF(preDEL!$AG129,IFERROR(0/0,""),preDEL!AA129)</f>
        <v>0</v>
      </c>
      <c r="AB129" s="128" t="b">
        <f>IF(preDEL!$AG129,IFERROR(0/0,""),preDEL!AB129)</f>
        <v>0</v>
      </c>
      <c r="AC129" s="174">
        <f>IF(preDEL!$AG129,IFERROR(0/0,""),preDEL!AC129)</f>
        <v>375</v>
      </c>
      <c r="AD129" s="116" t="b">
        <f>IF(preDEL!$AG129,IFERROR(0/0,""),preDEL!AD129)</f>
        <v>0</v>
      </c>
      <c r="AE129" s="175" t="str">
        <f>IF(preDEL!$AG129,IFERROR(0/0,""),preDEL!AE129)</f>
        <v/>
      </c>
      <c r="AF129" s="128" t="b">
        <f>IF(preDEL!$AG129,IFERROR(0/0,""),preDEL!AF129)</f>
        <v>0</v>
      </c>
      <c r="AG129" s="128" t="b">
        <f>IF(preDEL!$AG129,IFERROR(0/0,""),preDEL!AG129)</f>
        <v>0</v>
      </c>
      <c r="AH129" s="116" t="str">
        <f>IF(preDEL!$AG129,IFERROR(0/0,""),preDEL!AH129)</f>
        <v/>
      </c>
      <c r="AI129" s="82" t="str">
        <f>IF(preDEL!$AG129,IFERROR(0/0,""),preDEL!AI129)</f>
        <v/>
      </c>
      <c r="AJ129" s="83">
        <f>IF(preDEL!$AG129,IFERROR(0/0,""),preDEL!AJ129)</f>
        <v>2.2</v>
      </c>
      <c r="AK129" s="82" t="str">
        <f>IF(preDEL!$AG129,IFERROR(0/0,""),preDEL!AK129)</f>
        <v>Negative</v>
      </c>
      <c r="AL129" s="83" t="str">
        <f>IF(preDEL!$AG129,IFERROR(0/0,""),preDEL!AL129)</f>
        <v/>
      </c>
      <c r="AM129" s="83" t="str">
        <f>IF(preDEL!$AG129,IFERROR(0/0,""),preDEL!AM129)</f>
        <v>SpROSA573919</v>
      </c>
      <c r="AN129" s="83" t="str">
        <f>IF(preDEL!$AG129,IFERROR(0/0,""),preDEL!AN129)</f>
        <v>ROSA406630</v>
      </c>
      <c r="AO129" s="83" t="str">
        <f>IF(preDEL!$AG129,IFERROR(0/0,""),preDEL!AO129)</f>
        <v/>
      </c>
      <c r="AP129" s="83" t="str">
        <f>IF(preDEL!$AG129,IFERROR(0/0,""),preDEL!AP129)</f>
        <v/>
      </c>
      <c r="AQ129" s="83" t="str">
        <f>IF(preDEL!$AG129,IFERROR(0/0,""),preDEL!AQ129)</f>
        <v/>
      </c>
      <c r="AR129" s="83" t="str">
        <f>IF(preDEL!$AG129,IFERROR(0/0,""),preDEL!AR129)</f>
        <v/>
      </c>
      <c r="AS129" s="147"/>
    </row>
    <row r="130">
      <c r="A130" s="82" t="str">
        <f>IF(preDEL!$AG130,IFERROR(0/0,""),preDEL!A130)</f>
        <v>FLE628</v>
      </c>
      <c r="B130" s="172">
        <f>IF(preDEL!$AG130,IFERROR(0/0,""),preDEL!B130)</f>
        <v>44480</v>
      </c>
      <c r="C130" s="173">
        <f>IF(preDEL!$AG130,IFERROR(0/0,""),preDEL!C130)</f>
        <v>0.2846180556</v>
      </c>
      <c r="D130" s="82" t="str">
        <f>IF(preDEL!$AG130,IFERROR(0/0,""),preDEL!D130)</f>
        <v/>
      </c>
      <c r="E130" s="82" t="str">
        <f>IF(preDEL!$AG130,IFERROR(0/0,""),preDEL!E130)</f>
        <v/>
      </c>
      <c r="F130" s="83" t="str">
        <f>IF(preDEL!$AG130,IFERROR(0/0,""),preDEL!F130)</f>
        <v/>
      </c>
      <c r="G130" s="83" t="str">
        <f>IF(preDEL!$AG130,IFERROR(0/0,""),preDEL!G130)</f>
        <v/>
      </c>
      <c r="H130" s="83" t="str">
        <f>IF(preDEL!$AG130,IFERROR(0/0,""),preDEL!H130)</f>
        <v/>
      </c>
      <c r="I130" s="82" t="str">
        <f>IF(preDEL!$AG130,IFERROR(0/0,""),preDEL!I130)</f>
        <v/>
      </c>
      <c r="J130" s="82" t="str">
        <f>IF(preDEL!$AG130,IFERROR(0/0,""),preDEL!J130)</f>
        <v/>
      </c>
      <c r="K130" s="82" t="str">
        <f>IF(preDEL!$AG130,IFERROR(0/0,""),preDEL!K130)</f>
        <v>Null</v>
      </c>
      <c r="L130" s="172" t="str">
        <f>IF(preDEL!$AG130,IFERROR(0/0,""),preDEL!L130)</f>
        <v/>
      </c>
      <c r="M130" s="173" t="str">
        <f>IF(preDEL!$AG130,IFERROR(0/0,""),preDEL!M130)</f>
        <v/>
      </c>
      <c r="N130" s="83" t="str">
        <f>IF(preDEL!$AG130,IFERROR(0/0,""),preDEL!N130)</f>
        <v/>
      </c>
      <c r="O130" s="83" t="str">
        <f>IF(preDEL!$AG130,IFERROR(0/0,""),preDEL!O130)</f>
        <v/>
      </c>
      <c r="P130" s="128" t="b">
        <f>IF(preDEL!$AG130,IFERROR(0/0,""),preDEL!P130)</f>
        <v>0</v>
      </c>
      <c r="Q130" s="128" t="str">
        <f>IF(preDEL!$AG130,IFERROR(0/0,""),preDEL!Q130)</f>
        <v>Collected</v>
      </c>
      <c r="R130" s="116" t="b">
        <f>IF(preDEL!$AG130,IFERROR(0/0,""),preDEL!R130)</f>
        <v>1</v>
      </c>
      <c r="S130" s="116">
        <f>IF(preDEL!$AG130,IFERROR(0/0,""),preDEL!S130)</f>
        <v>1</v>
      </c>
      <c r="T130" s="128" t="str">
        <f>IF(preDEL!$AG130,IFERROR(0/0,""),preDEL!T130)</f>
        <v/>
      </c>
      <c r="U130" s="83" t="str">
        <f>IF(preDEL!$AG130,IFERROR(0/0,""),preDEL!U130)</f>
        <v/>
      </c>
      <c r="V130" s="82" t="str">
        <f>IF(preDEL!$AG130,IFERROR(0/0,""),preDEL!V130)</f>
        <v/>
      </c>
      <c r="W130" s="83" t="str">
        <f>IF(preDEL!$AG130,IFERROR(0/0,""),preDEL!W130)</f>
        <v/>
      </c>
      <c r="X130" s="116" t="b">
        <f>IF(preDEL!$AG130,IFERROR(0/0,""),preDEL!X130)</f>
        <v>0</v>
      </c>
      <c r="Y130" s="128" t="b">
        <f>IF(preDEL!$AG130,IFERROR(0/0,""),preDEL!Y130)</f>
        <v>0</v>
      </c>
      <c r="Z130" s="82" t="str">
        <f>IF(preDEL!$AG130,IFERROR(0/0,""),preDEL!Z130)</f>
        <v/>
      </c>
      <c r="AA130" s="128" t="b">
        <f>IF(preDEL!$AG130,IFERROR(0/0,""),preDEL!AA130)</f>
        <v>0</v>
      </c>
      <c r="AB130" s="128" t="b">
        <f>IF(preDEL!$AG130,IFERROR(0/0,""),preDEL!AB130)</f>
        <v>0</v>
      </c>
      <c r="AC130" s="174">
        <f>IF(preDEL!$AG130,IFERROR(0/0,""),preDEL!AC130)</f>
        <v>374</v>
      </c>
      <c r="AD130" s="116" t="b">
        <f>IF(preDEL!$AG130,IFERROR(0/0,""),preDEL!AD130)</f>
        <v>0</v>
      </c>
      <c r="AE130" s="175" t="str">
        <f>IF(preDEL!$AG130,IFERROR(0/0,""),preDEL!AE130)</f>
        <v/>
      </c>
      <c r="AF130" s="128" t="b">
        <f>IF(preDEL!$AG130,IFERROR(0/0,""),preDEL!AF130)</f>
        <v>0</v>
      </c>
      <c r="AG130" s="128" t="b">
        <f>IF(preDEL!$AG130,IFERROR(0/0,""),preDEL!AG130)</f>
        <v>0</v>
      </c>
      <c r="AH130" s="116" t="str">
        <f>IF(preDEL!$AG130,IFERROR(0/0,""),preDEL!AH130)</f>
        <v/>
      </c>
      <c r="AI130" s="82" t="str">
        <f>IF(preDEL!$AG130,IFERROR(0/0,""),preDEL!AI130)</f>
        <v/>
      </c>
      <c r="AJ130" s="83">
        <f>IF(preDEL!$AG130,IFERROR(0/0,""),preDEL!AJ130)</f>
        <v>2.2</v>
      </c>
      <c r="AK130" s="82" t="str">
        <f>IF(preDEL!$AG130,IFERROR(0/0,""),preDEL!AK130)</f>
        <v>Negative</v>
      </c>
      <c r="AL130" s="83" t="str">
        <f>IF(preDEL!$AG130,IFERROR(0/0,""),preDEL!AL130)</f>
        <v/>
      </c>
      <c r="AM130" s="83" t="str">
        <f>IF(preDEL!$AG130,IFERROR(0/0,""),preDEL!AM130)</f>
        <v>SpROSA573919</v>
      </c>
      <c r="AN130" s="83" t="str">
        <f>IF(preDEL!$AG130,IFERROR(0/0,""),preDEL!AN130)</f>
        <v>ROSA361260</v>
      </c>
      <c r="AO130" s="83" t="str">
        <f>IF(preDEL!$AG130,IFERROR(0/0,""),preDEL!AO130)</f>
        <v/>
      </c>
      <c r="AP130" s="83" t="str">
        <f>IF(preDEL!$AG130,IFERROR(0/0,""),preDEL!AP130)</f>
        <v/>
      </c>
      <c r="AQ130" s="83" t="str">
        <f>IF(preDEL!$AG130,IFERROR(0/0,""),preDEL!AQ130)</f>
        <v/>
      </c>
      <c r="AR130" s="83" t="str">
        <f>IF(preDEL!$AG130,IFERROR(0/0,""),preDEL!AR130)</f>
        <v/>
      </c>
      <c r="AS130" s="147"/>
    </row>
    <row r="131">
      <c r="A131" s="82" t="str">
        <f>IF(preDEL!$AG131,IFERROR(0/0,""),preDEL!A131)</f>
        <v>FLE693</v>
      </c>
      <c r="B131" s="172">
        <f>IF(preDEL!$AG131,IFERROR(0/0,""),preDEL!B131)</f>
        <v>44480</v>
      </c>
      <c r="C131" s="173">
        <f>IF(preDEL!$AG131,IFERROR(0/0,""),preDEL!C131)</f>
        <v>0.3093981481</v>
      </c>
      <c r="D131" s="82" t="str">
        <f>IF(preDEL!$AG131,IFERROR(0/0,""),preDEL!D131)</f>
        <v/>
      </c>
      <c r="E131" s="82" t="str">
        <f>IF(preDEL!$AG131,IFERROR(0/0,""),preDEL!E131)</f>
        <v/>
      </c>
      <c r="F131" s="83" t="str">
        <f>IF(preDEL!$AG131,IFERROR(0/0,""),preDEL!F131)</f>
        <v/>
      </c>
      <c r="G131" s="83" t="str">
        <f>IF(preDEL!$AG131,IFERROR(0/0,""),preDEL!G131)</f>
        <v/>
      </c>
      <c r="H131" s="83" t="str">
        <f>IF(preDEL!$AG131,IFERROR(0/0,""),preDEL!H131)</f>
        <v/>
      </c>
      <c r="I131" s="82" t="str">
        <f>IF(preDEL!$AG131,IFERROR(0/0,""),preDEL!I131)</f>
        <v/>
      </c>
      <c r="J131" s="82" t="str">
        <f>IF(preDEL!$AG131,IFERROR(0/0,""),preDEL!J131)</f>
        <v/>
      </c>
      <c r="K131" s="82" t="str">
        <f>IF(preDEL!$AG131,IFERROR(0/0,""),preDEL!K131)</f>
        <v>Null</v>
      </c>
      <c r="L131" s="172">
        <f>IF(preDEL!$AG131,IFERROR(0/0,""),preDEL!L131)</f>
        <v>44868</v>
      </c>
      <c r="M131" s="173">
        <f>IF(preDEL!$AG131,IFERROR(0/0,""),preDEL!M131)</f>
        <v>0.5355208333</v>
      </c>
      <c r="N131" s="83" t="str">
        <f>IF(preDEL!$AG131,IFERROR(0/0,""),preDEL!N131)</f>
        <v/>
      </c>
      <c r="O131" s="83" t="str">
        <f>IF(preDEL!$AG131,IFERROR(0/0,""),preDEL!O131)</f>
        <v/>
      </c>
      <c r="P131" s="128" t="b">
        <f>IF(preDEL!$AG131,IFERROR(0/0,""),preDEL!P131)</f>
        <v>0</v>
      </c>
      <c r="Q131" s="128" t="str">
        <f>IF(preDEL!$AG131,IFERROR(0/0,""),preDEL!Q131)</f>
        <v>Collected</v>
      </c>
      <c r="R131" s="116" t="b">
        <f>IF(preDEL!$AG131,IFERROR(0/0,""),preDEL!R131)</f>
        <v>1</v>
      </c>
      <c r="S131" s="116">
        <f>IF(preDEL!$AG131,IFERROR(0/0,""),preDEL!S131)</f>
        <v>1</v>
      </c>
      <c r="T131" s="128">
        <f>IF(preDEL!$AG131,IFERROR(0/0,""),preDEL!T131)</f>
        <v>0</v>
      </c>
      <c r="U131" s="83" t="str">
        <f>IF(preDEL!$AG131,IFERROR(0/0,""),preDEL!U131)</f>
        <v/>
      </c>
      <c r="V131" s="82" t="str">
        <f>IF(preDEL!$AG131,IFERROR(0/0,""),preDEL!V131)</f>
        <v/>
      </c>
      <c r="W131" s="83" t="str">
        <f>IF(preDEL!$AG131,IFERROR(0/0,""),preDEL!W131)</f>
        <v/>
      </c>
      <c r="X131" s="116" t="b">
        <f>IF(preDEL!$AG131,IFERROR(0/0,""),preDEL!X131)</f>
        <v>0</v>
      </c>
      <c r="Y131" s="128" t="b">
        <f>IF(preDEL!$AG131,IFERROR(0/0,""),preDEL!Y131)</f>
        <v>0</v>
      </c>
      <c r="Z131" s="82" t="str">
        <f>IF(preDEL!$AG131,IFERROR(0/0,""),preDEL!Z131)</f>
        <v/>
      </c>
      <c r="AA131" s="128" t="b">
        <f>IF(preDEL!$AG131,IFERROR(0/0,""),preDEL!AA131)</f>
        <v>0</v>
      </c>
      <c r="AB131" s="128" t="b">
        <f>IF(preDEL!$AG131,IFERROR(0/0,""),preDEL!AB131)</f>
        <v>0</v>
      </c>
      <c r="AC131" s="174">
        <f>IF(preDEL!$AG131,IFERROR(0/0,""),preDEL!AC131)</f>
        <v>746</v>
      </c>
      <c r="AD131" s="116" t="b">
        <f>IF(preDEL!$AG131,IFERROR(0/0,""),preDEL!AD131)</f>
        <v>1</v>
      </c>
      <c r="AE131" s="175" t="str">
        <f>IF(preDEL!$AG131,IFERROR(0/0,""),preDEL!AE131)</f>
        <v/>
      </c>
      <c r="AF131" s="128" t="b">
        <f>IF(preDEL!$AG131,IFERROR(0/0,""),preDEL!AF131)</f>
        <v>0</v>
      </c>
      <c r="AG131" s="128" t="b">
        <f>IF(preDEL!$AG131,IFERROR(0/0,""),preDEL!AG131)</f>
        <v>0</v>
      </c>
      <c r="AH131" s="116" t="str">
        <f>IF(preDEL!$AG131,IFERROR(0/0,""),preDEL!AH131)</f>
        <v/>
      </c>
      <c r="AI131" s="82" t="str">
        <f>IF(preDEL!$AG131,IFERROR(0/0,""),preDEL!AI131)</f>
        <v/>
      </c>
      <c r="AJ131" s="83">
        <f>IF(preDEL!$AG131,IFERROR(0/0,""),preDEL!AJ131)</f>
        <v>2.2</v>
      </c>
      <c r="AK131" s="82" t="str">
        <f>IF(preDEL!$AG131,IFERROR(0/0,""),preDEL!AK131)</f>
        <v>Negative</v>
      </c>
      <c r="AL131" s="83" t="str">
        <f>IF(preDEL!$AG131,IFERROR(0/0,""),preDEL!AL131)</f>
        <v/>
      </c>
      <c r="AM131" s="83" t="str">
        <f>IF(preDEL!$AG131,IFERROR(0/0,""),preDEL!AM131)</f>
        <v>SpROSA573919</v>
      </c>
      <c r="AN131" s="83" t="str">
        <f>IF(preDEL!$AG131,IFERROR(0/0,""),preDEL!AN131)</f>
        <v>ROSA316013</v>
      </c>
      <c r="AO131" s="83" t="str">
        <f>IF(preDEL!$AG131,IFERROR(0/0,""),preDEL!AO131)</f>
        <v/>
      </c>
      <c r="AP131" s="83" t="str">
        <f>IF(preDEL!$AG131,IFERROR(0/0,""),preDEL!AP131)</f>
        <v/>
      </c>
      <c r="AQ131" s="83" t="str">
        <f>IF(preDEL!$AG131,IFERROR(0/0,""),preDEL!AQ131)</f>
        <v/>
      </c>
      <c r="AR131" s="83" t="str">
        <f>IF(preDEL!$AG131,IFERROR(0/0,""),preDEL!AR131)</f>
        <v/>
      </c>
      <c r="AS131" s="147"/>
    </row>
    <row r="132">
      <c r="A132" s="82" t="str">
        <f>IF(preDEL!$AG132,IFERROR(0/0,""),preDEL!A132)</f>
        <v>PA9455</v>
      </c>
      <c r="B132" s="172">
        <f>IF(preDEL!$AG132,IFERROR(0/0,""),preDEL!B132)</f>
        <v>44480</v>
      </c>
      <c r="C132" s="173">
        <f>IF(preDEL!$AG132,IFERROR(0/0,""),preDEL!C132)</f>
        <v>0.3099189815</v>
      </c>
      <c r="D132" s="82" t="str">
        <f>IF(preDEL!$AG132,IFERROR(0/0,""),preDEL!D132)</f>
        <v/>
      </c>
      <c r="E132" s="82" t="str">
        <f>IF(preDEL!$AG132,IFERROR(0/0,""),preDEL!E132)</f>
        <v/>
      </c>
      <c r="F132" s="83" t="str">
        <f>IF(preDEL!$AG132,IFERROR(0/0,""),preDEL!F132)</f>
        <v/>
      </c>
      <c r="G132" s="83" t="str">
        <f>IF(preDEL!$AG132,IFERROR(0/0,""),preDEL!G132)</f>
        <v/>
      </c>
      <c r="H132" s="83" t="str">
        <f>IF(preDEL!$AG132,IFERROR(0/0,""),preDEL!H132)</f>
        <v/>
      </c>
      <c r="I132" s="82" t="str">
        <f>IF(preDEL!$AG132,IFERROR(0/0,""),preDEL!I132)</f>
        <v/>
      </c>
      <c r="J132" s="82" t="str">
        <f>IF(preDEL!$AG132,IFERROR(0/0,""),preDEL!J132)</f>
        <v/>
      </c>
      <c r="K132" s="82" t="str">
        <f>IF(preDEL!$AG132,IFERROR(0/0,""),preDEL!K132)</f>
        <v>Null</v>
      </c>
      <c r="L132" s="172">
        <f>IF(preDEL!$AG132,IFERROR(0/0,""),preDEL!L132)</f>
        <v>44868</v>
      </c>
      <c r="M132" s="173">
        <f>IF(preDEL!$AG132,IFERROR(0/0,""),preDEL!M132)</f>
        <v>0.5355208333</v>
      </c>
      <c r="N132" s="83" t="str">
        <f>IF(preDEL!$AG132,IFERROR(0/0,""),preDEL!N132)</f>
        <v/>
      </c>
      <c r="O132" s="83" t="str">
        <f>IF(preDEL!$AG132,IFERROR(0/0,""),preDEL!O132)</f>
        <v/>
      </c>
      <c r="P132" s="128" t="b">
        <f>IF(preDEL!$AG132,IFERROR(0/0,""),preDEL!P132)</f>
        <v>0</v>
      </c>
      <c r="Q132" s="128" t="str">
        <f>IF(preDEL!$AG132,IFERROR(0/0,""),preDEL!Q132)</f>
        <v>Collected</v>
      </c>
      <c r="R132" s="116" t="b">
        <f>IF(preDEL!$AG132,IFERROR(0/0,""),preDEL!R132)</f>
        <v>1</v>
      </c>
      <c r="S132" s="116">
        <f>IF(preDEL!$AG132,IFERROR(0/0,""),preDEL!S132)</f>
        <v>1</v>
      </c>
      <c r="T132" s="128">
        <f>IF(preDEL!$AG132,IFERROR(0/0,""),preDEL!T132)</f>
        <v>0</v>
      </c>
      <c r="U132" s="83" t="str">
        <f>IF(preDEL!$AG132,IFERROR(0/0,""),preDEL!U132)</f>
        <v/>
      </c>
      <c r="V132" s="82" t="str">
        <f>IF(preDEL!$AG132,IFERROR(0/0,""),preDEL!V132)</f>
        <v/>
      </c>
      <c r="W132" s="83" t="str">
        <f>IF(preDEL!$AG132,IFERROR(0/0,""),preDEL!W132)</f>
        <v/>
      </c>
      <c r="X132" s="116" t="b">
        <f>IF(preDEL!$AG132,IFERROR(0/0,""),preDEL!X132)</f>
        <v>0</v>
      </c>
      <c r="Y132" s="128" t="b">
        <f>IF(preDEL!$AG132,IFERROR(0/0,""),preDEL!Y132)</f>
        <v>0</v>
      </c>
      <c r="Z132" s="82" t="str">
        <f>IF(preDEL!$AG132,IFERROR(0/0,""),preDEL!Z132)</f>
        <v/>
      </c>
      <c r="AA132" s="128" t="b">
        <f>IF(preDEL!$AG132,IFERROR(0/0,""),preDEL!AA132)</f>
        <v>0</v>
      </c>
      <c r="AB132" s="128" t="b">
        <f>IF(preDEL!$AG132,IFERROR(0/0,""),preDEL!AB132)</f>
        <v>0</v>
      </c>
      <c r="AC132" s="174">
        <f>IF(preDEL!$AG132,IFERROR(0/0,""),preDEL!AC132)</f>
        <v>745</v>
      </c>
      <c r="AD132" s="116" t="b">
        <f>IF(preDEL!$AG132,IFERROR(0/0,""),preDEL!AD132)</f>
        <v>1</v>
      </c>
      <c r="AE132" s="175" t="str">
        <f>IF(preDEL!$AG132,IFERROR(0/0,""),preDEL!AE132)</f>
        <v/>
      </c>
      <c r="AF132" s="128" t="b">
        <f>IF(preDEL!$AG132,IFERROR(0/0,""),preDEL!AF132)</f>
        <v>0</v>
      </c>
      <c r="AG132" s="128" t="b">
        <f>IF(preDEL!$AG132,IFERROR(0/0,""),preDEL!AG132)</f>
        <v>0</v>
      </c>
      <c r="AH132" s="116" t="str">
        <f>IF(preDEL!$AG132,IFERROR(0/0,""),preDEL!AH132)</f>
        <v/>
      </c>
      <c r="AI132" s="82" t="str">
        <f>IF(preDEL!$AG132,IFERROR(0/0,""),preDEL!AI132)</f>
        <v/>
      </c>
      <c r="AJ132" s="83">
        <f>IF(preDEL!$AG132,IFERROR(0/0,""),preDEL!AJ132)</f>
        <v>2.2</v>
      </c>
      <c r="AK132" s="82" t="str">
        <f>IF(preDEL!$AG132,IFERROR(0/0,""),preDEL!AK132)</f>
        <v>Negative</v>
      </c>
      <c r="AL132" s="83" t="str">
        <f>IF(preDEL!$AG132,IFERROR(0/0,""),preDEL!AL132)</f>
        <v/>
      </c>
      <c r="AM132" s="83" t="str">
        <f>IF(preDEL!$AG132,IFERROR(0/0,""),preDEL!AM132)</f>
        <v>SpROSA573919</v>
      </c>
      <c r="AN132" s="83" t="str">
        <f>IF(preDEL!$AG132,IFERROR(0/0,""),preDEL!AN132)</f>
        <v>ROSA916503</v>
      </c>
      <c r="AO132" s="83" t="str">
        <f>IF(preDEL!$AG132,IFERROR(0/0,""),preDEL!AO132)</f>
        <v/>
      </c>
      <c r="AP132" s="83" t="str">
        <f>IF(preDEL!$AG132,IFERROR(0/0,""),preDEL!AP132)</f>
        <v/>
      </c>
      <c r="AQ132" s="83" t="str">
        <f>IF(preDEL!$AG132,IFERROR(0/0,""),preDEL!AQ132)</f>
        <v/>
      </c>
      <c r="AR132" s="83" t="str">
        <f>IF(preDEL!$AG132,IFERROR(0/0,""),preDEL!AR132)</f>
        <v/>
      </c>
      <c r="AS132" s="147"/>
    </row>
    <row r="133">
      <c r="A133" s="82" t="str">
        <f>IF(preDEL!$AG133,IFERROR(0/0,""),preDEL!A133)</f>
        <v>FLE682</v>
      </c>
      <c r="B133" s="172">
        <f>IF(preDEL!$AG133,IFERROR(0/0,""),preDEL!B133)</f>
        <v>44480</v>
      </c>
      <c r="C133" s="173">
        <f>IF(preDEL!$AG133,IFERROR(0/0,""),preDEL!C133)</f>
        <v>0.310462963</v>
      </c>
      <c r="D133" s="82" t="str">
        <f>IF(preDEL!$AG133,IFERROR(0/0,""),preDEL!D133)</f>
        <v/>
      </c>
      <c r="E133" s="82" t="str">
        <f>IF(preDEL!$AG133,IFERROR(0/0,""),preDEL!E133)</f>
        <v/>
      </c>
      <c r="F133" s="83" t="str">
        <f>IF(preDEL!$AG133,IFERROR(0/0,""),preDEL!F133)</f>
        <v/>
      </c>
      <c r="G133" s="83" t="str">
        <f>IF(preDEL!$AG133,IFERROR(0/0,""),preDEL!G133)</f>
        <v/>
      </c>
      <c r="H133" s="83" t="str">
        <f>IF(preDEL!$AG133,IFERROR(0/0,""),preDEL!H133)</f>
        <v/>
      </c>
      <c r="I133" s="82" t="str">
        <f>IF(preDEL!$AG133,IFERROR(0/0,""),preDEL!I133)</f>
        <v/>
      </c>
      <c r="J133" s="82" t="str">
        <f>IF(preDEL!$AG133,IFERROR(0/0,""),preDEL!J133)</f>
        <v/>
      </c>
      <c r="K133" s="82" t="str">
        <f>IF(preDEL!$AG133,IFERROR(0/0,""),preDEL!K133)</f>
        <v>Null</v>
      </c>
      <c r="L133" s="172" t="str">
        <f>IF(preDEL!$AG133,IFERROR(0/0,""),preDEL!L133)</f>
        <v/>
      </c>
      <c r="M133" s="173" t="str">
        <f>IF(preDEL!$AG133,IFERROR(0/0,""),preDEL!M133)</f>
        <v/>
      </c>
      <c r="N133" s="83" t="str">
        <f>IF(preDEL!$AG133,IFERROR(0/0,""),preDEL!N133)</f>
        <v/>
      </c>
      <c r="O133" s="83" t="str">
        <f>IF(preDEL!$AG133,IFERROR(0/0,""),preDEL!O133)</f>
        <v/>
      </c>
      <c r="P133" s="128" t="b">
        <f>IF(preDEL!$AG133,IFERROR(0/0,""),preDEL!P133)</f>
        <v>0</v>
      </c>
      <c r="Q133" s="128" t="str">
        <f>IF(preDEL!$AG133,IFERROR(0/0,""),preDEL!Q133)</f>
        <v>Collected</v>
      </c>
      <c r="R133" s="116" t="b">
        <f>IF(preDEL!$AG133,IFERROR(0/0,""),preDEL!R133)</f>
        <v>1</v>
      </c>
      <c r="S133" s="116">
        <f>IF(preDEL!$AG133,IFERROR(0/0,""),preDEL!S133)</f>
        <v>1</v>
      </c>
      <c r="T133" s="128" t="str">
        <f>IF(preDEL!$AG133,IFERROR(0/0,""),preDEL!T133)</f>
        <v/>
      </c>
      <c r="U133" s="83" t="str">
        <f>IF(preDEL!$AG133,IFERROR(0/0,""),preDEL!U133)</f>
        <v/>
      </c>
      <c r="V133" s="82" t="str">
        <f>IF(preDEL!$AG133,IFERROR(0/0,""),preDEL!V133)</f>
        <v/>
      </c>
      <c r="W133" s="83" t="str">
        <f>IF(preDEL!$AG133,IFERROR(0/0,""),preDEL!W133)</f>
        <v/>
      </c>
      <c r="X133" s="116" t="b">
        <f>IF(preDEL!$AG133,IFERROR(0/0,""),preDEL!X133)</f>
        <v>0</v>
      </c>
      <c r="Y133" s="128" t="b">
        <f>IF(preDEL!$AG133,IFERROR(0/0,""),preDEL!Y133)</f>
        <v>0</v>
      </c>
      <c r="Z133" s="82" t="str">
        <f>IF(preDEL!$AG133,IFERROR(0/0,""),preDEL!Z133)</f>
        <v/>
      </c>
      <c r="AA133" s="128" t="b">
        <f>IF(preDEL!$AG133,IFERROR(0/0,""),preDEL!AA133)</f>
        <v>0</v>
      </c>
      <c r="AB133" s="128" t="b">
        <f>IF(preDEL!$AG133,IFERROR(0/0,""),preDEL!AB133)</f>
        <v>0</v>
      </c>
      <c r="AC133" s="174">
        <f>IF(preDEL!$AG133,IFERROR(0/0,""),preDEL!AC133)</f>
        <v>373</v>
      </c>
      <c r="AD133" s="116" t="b">
        <f>IF(preDEL!$AG133,IFERROR(0/0,""),preDEL!AD133)</f>
        <v>0</v>
      </c>
      <c r="AE133" s="175" t="str">
        <f>IF(preDEL!$AG133,IFERROR(0/0,""),preDEL!AE133)</f>
        <v/>
      </c>
      <c r="AF133" s="128" t="b">
        <f>IF(preDEL!$AG133,IFERROR(0/0,""),preDEL!AF133)</f>
        <v>0</v>
      </c>
      <c r="AG133" s="128" t="b">
        <f>IF(preDEL!$AG133,IFERROR(0/0,""),preDEL!AG133)</f>
        <v>0</v>
      </c>
      <c r="AH133" s="116" t="str">
        <f>IF(preDEL!$AG133,IFERROR(0/0,""),preDEL!AH133)</f>
        <v/>
      </c>
      <c r="AI133" s="82" t="str">
        <f>IF(preDEL!$AG133,IFERROR(0/0,""),preDEL!AI133)</f>
        <v/>
      </c>
      <c r="AJ133" s="83">
        <f>IF(preDEL!$AG133,IFERROR(0/0,""),preDEL!AJ133)</f>
        <v>2.2</v>
      </c>
      <c r="AK133" s="82" t="str">
        <f>IF(preDEL!$AG133,IFERROR(0/0,""),preDEL!AK133)</f>
        <v>Negative</v>
      </c>
      <c r="AL133" s="83" t="str">
        <f>IF(preDEL!$AG133,IFERROR(0/0,""),preDEL!AL133)</f>
        <v/>
      </c>
      <c r="AM133" s="83" t="str">
        <f>IF(preDEL!$AG133,IFERROR(0/0,""),preDEL!AM133)</f>
        <v>SpROSA573919</v>
      </c>
      <c r="AN133" s="83" t="str">
        <f>IF(preDEL!$AG133,IFERROR(0/0,""),preDEL!AN133)</f>
        <v>ROSA835283</v>
      </c>
      <c r="AO133" s="83" t="str">
        <f>IF(preDEL!$AG133,IFERROR(0/0,""),preDEL!AO133)</f>
        <v/>
      </c>
      <c r="AP133" s="83" t="str">
        <f>IF(preDEL!$AG133,IFERROR(0/0,""),preDEL!AP133)</f>
        <v/>
      </c>
      <c r="AQ133" s="83" t="str">
        <f>IF(preDEL!$AG133,IFERROR(0/0,""),preDEL!AQ133)</f>
        <v/>
      </c>
      <c r="AR133" s="83" t="str">
        <f>IF(preDEL!$AG133,IFERROR(0/0,""),preDEL!AR133)</f>
        <v/>
      </c>
      <c r="AS133" s="147"/>
    </row>
    <row r="134">
      <c r="A134" s="82" t="str">
        <f>IF(preDEL!$AG134,IFERROR(0/0,""),preDEL!A134)</f>
        <v>FLE698</v>
      </c>
      <c r="B134" s="172">
        <f>IF(preDEL!$AG134,IFERROR(0/0,""),preDEL!B134)</f>
        <v>44480</v>
      </c>
      <c r="C134" s="173">
        <f>IF(preDEL!$AG134,IFERROR(0/0,""),preDEL!C134)</f>
        <v>0.3147800926</v>
      </c>
      <c r="D134" s="82" t="str">
        <f>IF(preDEL!$AG134,IFERROR(0/0,""),preDEL!D134)</f>
        <v/>
      </c>
      <c r="E134" s="82" t="str">
        <f>IF(preDEL!$AG134,IFERROR(0/0,""),preDEL!E134)</f>
        <v/>
      </c>
      <c r="F134" s="83" t="str">
        <f>IF(preDEL!$AG134,IFERROR(0/0,""),preDEL!F134)</f>
        <v/>
      </c>
      <c r="G134" s="83" t="str">
        <f>IF(preDEL!$AG134,IFERROR(0/0,""),preDEL!G134)</f>
        <v/>
      </c>
      <c r="H134" s="83" t="str">
        <f>IF(preDEL!$AG134,IFERROR(0/0,""),preDEL!H134)</f>
        <v/>
      </c>
      <c r="I134" s="82" t="str">
        <f>IF(preDEL!$AG134,IFERROR(0/0,""),preDEL!I134)</f>
        <v/>
      </c>
      <c r="J134" s="82" t="str">
        <f>IF(preDEL!$AG134,IFERROR(0/0,""),preDEL!J134)</f>
        <v/>
      </c>
      <c r="K134" s="82" t="str">
        <f>IF(preDEL!$AG134,IFERROR(0/0,""),preDEL!K134)</f>
        <v>Null</v>
      </c>
      <c r="L134" s="172">
        <f>IF(preDEL!$AG134,IFERROR(0/0,""),preDEL!L134)</f>
        <v>44868</v>
      </c>
      <c r="M134" s="173">
        <f>IF(preDEL!$AG134,IFERROR(0/0,""),preDEL!M134)</f>
        <v>0.5355208333</v>
      </c>
      <c r="N134" s="83" t="str">
        <f>IF(preDEL!$AG134,IFERROR(0/0,""),preDEL!N134)</f>
        <v/>
      </c>
      <c r="O134" s="83" t="str">
        <f>IF(preDEL!$AG134,IFERROR(0/0,""),preDEL!O134)</f>
        <v/>
      </c>
      <c r="P134" s="128" t="b">
        <f>IF(preDEL!$AG134,IFERROR(0/0,""),preDEL!P134)</f>
        <v>0</v>
      </c>
      <c r="Q134" s="128" t="str">
        <f>IF(preDEL!$AG134,IFERROR(0/0,""),preDEL!Q134)</f>
        <v>Collected</v>
      </c>
      <c r="R134" s="116" t="b">
        <f>IF(preDEL!$AG134,IFERROR(0/0,""),preDEL!R134)</f>
        <v>1</v>
      </c>
      <c r="S134" s="116">
        <f>IF(preDEL!$AG134,IFERROR(0/0,""),preDEL!S134)</f>
        <v>1</v>
      </c>
      <c r="T134" s="128">
        <f>IF(preDEL!$AG134,IFERROR(0/0,""),preDEL!T134)</f>
        <v>0</v>
      </c>
      <c r="U134" s="83" t="str">
        <f>IF(preDEL!$AG134,IFERROR(0/0,""),preDEL!U134)</f>
        <v/>
      </c>
      <c r="V134" s="82" t="str">
        <f>IF(preDEL!$AG134,IFERROR(0/0,""),preDEL!V134)</f>
        <v/>
      </c>
      <c r="W134" s="83" t="str">
        <f>IF(preDEL!$AG134,IFERROR(0/0,""),preDEL!W134)</f>
        <v/>
      </c>
      <c r="X134" s="116" t="b">
        <f>IF(preDEL!$AG134,IFERROR(0/0,""),preDEL!X134)</f>
        <v>0</v>
      </c>
      <c r="Y134" s="128" t="b">
        <f>IF(preDEL!$AG134,IFERROR(0/0,""),preDEL!Y134)</f>
        <v>0</v>
      </c>
      <c r="Z134" s="82" t="str">
        <f>IF(preDEL!$AG134,IFERROR(0/0,""),preDEL!Z134)</f>
        <v/>
      </c>
      <c r="AA134" s="128" t="b">
        <f>IF(preDEL!$AG134,IFERROR(0/0,""),preDEL!AA134)</f>
        <v>0</v>
      </c>
      <c r="AB134" s="128" t="b">
        <f>IF(preDEL!$AG134,IFERROR(0/0,""),preDEL!AB134)</f>
        <v>0</v>
      </c>
      <c r="AC134" s="174">
        <f>IF(preDEL!$AG134,IFERROR(0/0,""),preDEL!AC134)</f>
        <v>744</v>
      </c>
      <c r="AD134" s="116" t="b">
        <f>IF(preDEL!$AG134,IFERROR(0/0,""),preDEL!AD134)</f>
        <v>1</v>
      </c>
      <c r="AE134" s="175" t="str">
        <f>IF(preDEL!$AG134,IFERROR(0/0,""),preDEL!AE134)</f>
        <v/>
      </c>
      <c r="AF134" s="128" t="b">
        <f>IF(preDEL!$AG134,IFERROR(0/0,""),preDEL!AF134)</f>
        <v>0</v>
      </c>
      <c r="AG134" s="128" t="b">
        <f>IF(preDEL!$AG134,IFERROR(0/0,""),preDEL!AG134)</f>
        <v>0</v>
      </c>
      <c r="AH134" s="116" t="str">
        <f>IF(preDEL!$AG134,IFERROR(0/0,""),preDEL!AH134)</f>
        <v/>
      </c>
      <c r="AI134" s="82" t="str">
        <f>IF(preDEL!$AG134,IFERROR(0/0,""),preDEL!AI134)</f>
        <v/>
      </c>
      <c r="AJ134" s="83">
        <f>IF(preDEL!$AG134,IFERROR(0/0,""),preDEL!AJ134)</f>
        <v>2.2</v>
      </c>
      <c r="AK134" s="82" t="str">
        <f>IF(preDEL!$AG134,IFERROR(0/0,""),preDEL!AK134)</f>
        <v>Negative</v>
      </c>
      <c r="AL134" s="83" t="str">
        <f>IF(preDEL!$AG134,IFERROR(0/0,""),preDEL!AL134)</f>
        <v/>
      </c>
      <c r="AM134" s="83" t="str">
        <f>IF(preDEL!$AG134,IFERROR(0/0,""),preDEL!AM134)</f>
        <v>SpROSA573919</v>
      </c>
      <c r="AN134" s="83" t="str">
        <f>IF(preDEL!$AG134,IFERROR(0/0,""),preDEL!AN134)</f>
        <v>ROSA390709</v>
      </c>
      <c r="AO134" s="83" t="str">
        <f>IF(preDEL!$AG134,IFERROR(0/0,""),preDEL!AO134)</f>
        <v/>
      </c>
      <c r="AP134" s="83" t="str">
        <f>IF(preDEL!$AG134,IFERROR(0/0,""),preDEL!AP134)</f>
        <v/>
      </c>
      <c r="AQ134" s="83" t="str">
        <f>IF(preDEL!$AG134,IFERROR(0/0,""),preDEL!AQ134)</f>
        <v/>
      </c>
      <c r="AR134" s="83" t="str">
        <f>IF(preDEL!$AG134,IFERROR(0/0,""),preDEL!AR134)</f>
        <v/>
      </c>
      <c r="AS134" s="147"/>
    </row>
    <row r="135">
      <c r="A135" s="82" t="str">
        <f>IF(preDEL!$AG135,IFERROR(0/0,""),preDEL!A135)</f>
        <v>FLE456</v>
      </c>
      <c r="B135" s="172">
        <f>IF(preDEL!$AG135,IFERROR(0/0,""),preDEL!B135)</f>
        <v>44480</v>
      </c>
      <c r="C135" s="173">
        <f>IF(preDEL!$AG135,IFERROR(0/0,""),preDEL!C135)</f>
        <v>0.3161226852</v>
      </c>
      <c r="D135" s="82" t="str">
        <f>IF(preDEL!$AG135,IFERROR(0/0,""),preDEL!D135)</f>
        <v/>
      </c>
      <c r="E135" s="82" t="str">
        <f>IF(preDEL!$AG135,IFERROR(0/0,""),preDEL!E135)</f>
        <v/>
      </c>
      <c r="F135" s="83" t="str">
        <f>IF(preDEL!$AG135,IFERROR(0/0,""),preDEL!F135)</f>
        <v/>
      </c>
      <c r="G135" s="83" t="str">
        <f>IF(preDEL!$AG135,IFERROR(0/0,""),preDEL!G135)</f>
        <v/>
      </c>
      <c r="H135" s="83" t="str">
        <f>IF(preDEL!$AG135,IFERROR(0/0,""),preDEL!H135)</f>
        <v/>
      </c>
      <c r="I135" s="82" t="str">
        <f>IF(preDEL!$AG135,IFERROR(0/0,""),preDEL!I135)</f>
        <v/>
      </c>
      <c r="J135" s="82" t="str">
        <f>IF(preDEL!$AG135,IFERROR(0/0,""),preDEL!J135)</f>
        <v/>
      </c>
      <c r="K135" s="82" t="str">
        <f>IF(preDEL!$AG135,IFERROR(0/0,""),preDEL!K135)</f>
        <v>Null</v>
      </c>
      <c r="L135" s="172">
        <f>IF(preDEL!$AG135,IFERROR(0/0,""),preDEL!L135)</f>
        <v>44868</v>
      </c>
      <c r="M135" s="173">
        <f>IF(preDEL!$AG135,IFERROR(0/0,""),preDEL!M135)</f>
        <v>0.5355208333</v>
      </c>
      <c r="N135" s="83" t="str">
        <f>IF(preDEL!$AG135,IFERROR(0/0,""),preDEL!N135)</f>
        <v/>
      </c>
      <c r="O135" s="83" t="str">
        <f>IF(preDEL!$AG135,IFERROR(0/0,""),preDEL!O135)</f>
        <v/>
      </c>
      <c r="P135" s="128" t="b">
        <f>IF(preDEL!$AG135,IFERROR(0/0,""),preDEL!P135)</f>
        <v>0</v>
      </c>
      <c r="Q135" s="128" t="str">
        <f>IF(preDEL!$AG135,IFERROR(0/0,""),preDEL!Q135)</f>
        <v>Collected</v>
      </c>
      <c r="R135" s="116" t="b">
        <f>IF(preDEL!$AG135,IFERROR(0/0,""),preDEL!R135)</f>
        <v>1</v>
      </c>
      <c r="S135" s="116">
        <f>IF(preDEL!$AG135,IFERROR(0/0,""),preDEL!S135)</f>
        <v>1</v>
      </c>
      <c r="T135" s="128">
        <f>IF(preDEL!$AG135,IFERROR(0/0,""),preDEL!T135)</f>
        <v>0</v>
      </c>
      <c r="U135" s="83" t="str">
        <f>IF(preDEL!$AG135,IFERROR(0/0,""),preDEL!U135)</f>
        <v/>
      </c>
      <c r="V135" s="82" t="str">
        <f>IF(preDEL!$AG135,IFERROR(0/0,""),preDEL!V135)</f>
        <v/>
      </c>
      <c r="W135" s="83" t="str">
        <f>IF(preDEL!$AG135,IFERROR(0/0,""),preDEL!W135)</f>
        <v/>
      </c>
      <c r="X135" s="116" t="b">
        <f>IF(preDEL!$AG135,IFERROR(0/0,""),preDEL!X135)</f>
        <v>0</v>
      </c>
      <c r="Y135" s="128" t="b">
        <f>IF(preDEL!$AG135,IFERROR(0/0,""),preDEL!Y135)</f>
        <v>0</v>
      </c>
      <c r="Z135" s="82" t="str">
        <f>IF(preDEL!$AG135,IFERROR(0/0,""),preDEL!Z135)</f>
        <v/>
      </c>
      <c r="AA135" s="128" t="b">
        <f>IF(preDEL!$AG135,IFERROR(0/0,""),preDEL!AA135)</f>
        <v>0</v>
      </c>
      <c r="AB135" s="128" t="b">
        <f>IF(preDEL!$AG135,IFERROR(0/0,""),preDEL!AB135)</f>
        <v>0</v>
      </c>
      <c r="AC135" s="174">
        <f>IF(preDEL!$AG135,IFERROR(0/0,""),preDEL!AC135)</f>
        <v>743</v>
      </c>
      <c r="AD135" s="116" t="b">
        <f>IF(preDEL!$AG135,IFERROR(0/0,""),preDEL!AD135)</f>
        <v>1</v>
      </c>
      <c r="AE135" s="175" t="str">
        <f>IF(preDEL!$AG135,IFERROR(0/0,""),preDEL!AE135)</f>
        <v/>
      </c>
      <c r="AF135" s="128" t="b">
        <f>IF(preDEL!$AG135,IFERROR(0/0,""),preDEL!AF135)</f>
        <v>0</v>
      </c>
      <c r="AG135" s="128" t="b">
        <f>IF(preDEL!$AG135,IFERROR(0/0,""),preDEL!AG135)</f>
        <v>0</v>
      </c>
      <c r="AH135" s="116" t="str">
        <f>IF(preDEL!$AG135,IFERROR(0/0,""),preDEL!AH135)</f>
        <v/>
      </c>
      <c r="AI135" s="82" t="str">
        <f>IF(preDEL!$AG135,IFERROR(0/0,""),preDEL!AI135)</f>
        <v/>
      </c>
      <c r="AJ135" s="83">
        <f>IF(preDEL!$AG135,IFERROR(0/0,""),preDEL!AJ135)</f>
        <v>2.2</v>
      </c>
      <c r="AK135" s="82" t="str">
        <f>IF(preDEL!$AG135,IFERROR(0/0,""),preDEL!AK135)</f>
        <v>Negative</v>
      </c>
      <c r="AL135" s="83" t="str">
        <f>IF(preDEL!$AG135,IFERROR(0/0,""),preDEL!AL135)</f>
        <v/>
      </c>
      <c r="AM135" s="83" t="str">
        <f>IF(preDEL!$AG135,IFERROR(0/0,""),preDEL!AM135)</f>
        <v>SpROSA573919</v>
      </c>
      <c r="AN135" s="83" t="str">
        <f>IF(preDEL!$AG135,IFERROR(0/0,""),preDEL!AN135)</f>
        <v>ROSA594922</v>
      </c>
      <c r="AO135" s="83" t="str">
        <f>IF(preDEL!$AG135,IFERROR(0/0,""),preDEL!AO135)</f>
        <v/>
      </c>
      <c r="AP135" s="83" t="str">
        <f>IF(preDEL!$AG135,IFERROR(0/0,""),preDEL!AP135)</f>
        <v/>
      </c>
      <c r="AQ135" s="83" t="str">
        <f>IF(preDEL!$AG135,IFERROR(0/0,""),preDEL!AQ135)</f>
        <v/>
      </c>
      <c r="AR135" s="83" t="str">
        <f>IF(preDEL!$AG135,IFERROR(0/0,""),preDEL!AR135)</f>
        <v/>
      </c>
      <c r="AS135" s="147"/>
    </row>
    <row r="136">
      <c r="A136" s="82" t="str">
        <f>IF(preDEL!$AG136,IFERROR(0/0,""),preDEL!A136)</f>
        <v>FLE651</v>
      </c>
      <c r="B136" s="172">
        <f>IF(preDEL!$AG136,IFERROR(0/0,""),preDEL!B136)</f>
        <v>44480</v>
      </c>
      <c r="C136" s="173">
        <f>IF(preDEL!$AG136,IFERROR(0/0,""),preDEL!C136)</f>
        <v>0.3168171296</v>
      </c>
      <c r="D136" s="82" t="str">
        <f>IF(preDEL!$AG136,IFERROR(0/0,""),preDEL!D136)</f>
        <v/>
      </c>
      <c r="E136" s="82" t="str">
        <f>IF(preDEL!$AG136,IFERROR(0/0,""),preDEL!E136)</f>
        <v/>
      </c>
      <c r="F136" s="83" t="str">
        <f>IF(preDEL!$AG136,IFERROR(0/0,""),preDEL!F136)</f>
        <v/>
      </c>
      <c r="G136" s="83" t="str">
        <f>IF(preDEL!$AG136,IFERROR(0/0,""),preDEL!G136)</f>
        <v/>
      </c>
      <c r="H136" s="83" t="str">
        <f>IF(preDEL!$AG136,IFERROR(0/0,""),preDEL!H136)</f>
        <v/>
      </c>
      <c r="I136" s="82" t="str">
        <f>IF(preDEL!$AG136,IFERROR(0/0,""),preDEL!I136)</f>
        <v/>
      </c>
      <c r="J136" s="82" t="str">
        <f>IF(preDEL!$AG136,IFERROR(0/0,""),preDEL!J136)</f>
        <v/>
      </c>
      <c r="K136" s="82" t="str">
        <f>IF(preDEL!$AG136,IFERROR(0/0,""),preDEL!K136)</f>
        <v>Null</v>
      </c>
      <c r="L136" s="172">
        <f>IF(preDEL!$AG136,IFERROR(0/0,""),preDEL!L136)</f>
        <v>44868</v>
      </c>
      <c r="M136" s="173">
        <f>IF(preDEL!$AG136,IFERROR(0/0,""),preDEL!M136)</f>
        <v>0.5355208333</v>
      </c>
      <c r="N136" s="83" t="str">
        <f>IF(preDEL!$AG136,IFERROR(0/0,""),preDEL!N136)</f>
        <v/>
      </c>
      <c r="O136" s="83" t="str">
        <f>IF(preDEL!$AG136,IFERROR(0/0,""),preDEL!O136)</f>
        <v/>
      </c>
      <c r="P136" s="128" t="b">
        <f>IF(preDEL!$AG136,IFERROR(0/0,""),preDEL!P136)</f>
        <v>0</v>
      </c>
      <c r="Q136" s="128" t="str">
        <f>IF(preDEL!$AG136,IFERROR(0/0,""),preDEL!Q136)</f>
        <v>Collected</v>
      </c>
      <c r="R136" s="116" t="b">
        <f>IF(preDEL!$AG136,IFERROR(0/0,""),preDEL!R136)</f>
        <v>1</v>
      </c>
      <c r="S136" s="116">
        <f>IF(preDEL!$AG136,IFERROR(0/0,""),preDEL!S136)</f>
        <v>1</v>
      </c>
      <c r="T136" s="128">
        <f>IF(preDEL!$AG136,IFERROR(0/0,""),preDEL!T136)</f>
        <v>0</v>
      </c>
      <c r="U136" s="83" t="str">
        <f>IF(preDEL!$AG136,IFERROR(0/0,""),preDEL!U136)</f>
        <v/>
      </c>
      <c r="V136" s="82" t="str">
        <f>IF(preDEL!$AG136,IFERROR(0/0,""),preDEL!V136)</f>
        <v/>
      </c>
      <c r="W136" s="83" t="str">
        <f>IF(preDEL!$AG136,IFERROR(0/0,""),preDEL!W136)</f>
        <v/>
      </c>
      <c r="X136" s="116" t="b">
        <f>IF(preDEL!$AG136,IFERROR(0/0,""),preDEL!X136)</f>
        <v>0</v>
      </c>
      <c r="Y136" s="128" t="b">
        <f>IF(preDEL!$AG136,IFERROR(0/0,""),preDEL!Y136)</f>
        <v>0</v>
      </c>
      <c r="Z136" s="82" t="str">
        <f>IF(preDEL!$AG136,IFERROR(0/0,""),preDEL!Z136)</f>
        <v/>
      </c>
      <c r="AA136" s="128" t="b">
        <f>IF(preDEL!$AG136,IFERROR(0/0,""),preDEL!AA136)</f>
        <v>0</v>
      </c>
      <c r="AB136" s="128" t="b">
        <f>IF(preDEL!$AG136,IFERROR(0/0,""),preDEL!AB136)</f>
        <v>0</v>
      </c>
      <c r="AC136" s="174">
        <f>IF(preDEL!$AG136,IFERROR(0/0,""),preDEL!AC136)</f>
        <v>742</v>
      </c>
      <c r="AD136" s="116" t="b">
        <f>IF(preDEL!$AG136,IFERROR(0/0,""),preDEL!AD136)</f>
        <v>1</v>
      </c>
      <c r="AE136" s="175" t="str">
        <f>IF(preDEL!$AG136,IFERROR(0/0,""),preDEL!AE136)</f>
        <v/>
      </c>
      <c r="AF136" s="128" t="b">
        <f>IF(preDEL!$AG136,IFERROR(0/0,""),preDEL!AF136)</f>
        <v>0</v>
      </c>
      <c r="AG136" s="128" t="b">
        <f>IF(preDEL!$AG136,IFERROR(0/0,""),preDEL!AG136)</f>
        <v>0</v>
      </c>
      <c r="AH136" s="116" t="str">
        <f>IF(preDEL!$AG136,IFERROR(0/0,""),preDEL!AH136)</f>
        <v/>
      </c>
      <c r="AI136" s="82">
        <f>IF(preDEL!$AG136,IFERROR(0/0,""),preDEL!AI136)</f>
        <v>6</v>
      </c>
      <c r="AJ136" s="83">
        <f>IF(preDEL!$AG136,IFERROR(0/0,""),preDEL!AJ136)</f>
        <v>2.2</v>
      </c>
      <c r="AK136" s="82" t="str">
        <f>IF(preDEL!$AG136,IFERROR(0/0,""),preDEL!AK136)</f>
        <v>Negative</v>
      </c>
      <c r="AL136" s="83" t="str">
        <f>IF(preDEL!$AG136,IFERROR(0/0,""),preDEL!AL136)</f>
        <v/>
      </c>
      <c r="AM136" s="83" t="str">
        <f>IF(preDEL!$AG136,IFERROR(0/0,""),preDEL!AM136)</f>
        <v>SpROSA573919</v>
      </c>
      <c r="AN136" s="83" t="str">
        <f>IF(preDEL!$AG136,IFERROR(0/0,""),preDEL!AN136)</f>
        <v>ROSA225750</v>
      </c>
      <c r="AO136" s="83" t="str">
        <f>IF(preDEL!$AG136,IFERROR(0/0,""),preDEL!AO136)</f>
        <v/>
      </c>
      <c r="AP136" s="83" t="str">
        <f>IF(preDEL!$AG136,IFERROR(0/0,""),preDEL!AP136)</f>
        <v/>
      </c>
      <c r="AQ136" s="83" t="str">
        <f>IF(preDEL!$AG136,IFERROR(0/0,""),preDEL!AQ136)</f>
        <v/>
      </c>
      <c r="AR136" s="83" t="str">
        <f>IF(preDEL!$AG136,IFERROR(0/0,""),preDEL!AR136)</f>
        <v/>
      </c>
      <c r="AS136" s="147"/>
    </row>
    <row r="137">
      <c r="A137" s="82" t="str">
        <f>IF(preDEL!$AG137,IFERROR(0/0,""),preDEL!A137)</f>
        <v>FLE626</v>
      </c>
      <c r="B137" s="172">
        <f>IF(preDEL!$AG137,IFERROR(0/0,""),preDEL!B137)</f>
        <v>44480</v>
      </c>
      <c r="C137" s="173">
        <f>IF(preDEL!$AG137,IFERROR(0/0,""),preDEL!C137)</f>
        <v>0.3282638889</v>
      </c>
      <c r="D137" s="82" t="str">
        <f>IF(preDEL!$AG137,IFERROR(0/0,""),preDEL!D137)</f>
        <v/>
      </c>
      <c r="E137" s="82" t="str">
        <f>IF(preDEL!$AG137,IFERROR(0/0,""),preDEL!E137)</f>
        <v/>
      </c>
      <c r="F137" s="83" t="str">
        <f>IF(preDEL!$AG137,IFERROR(0/0,""),preDEL!F137)</f>
        <v/>
      </c>
      <c r="G137" s="83" t="str">
        <f>IF(preDEL!$AG137,IFERROR(0/0,""),preDEL!G137)</f>
        <v/>
      </c>
      <c r="H137" s="83" t="str">
        <f>IF(preDEL!$AG137,IFERROR(0/0,""),preDEL!H137)</f>
        <v/>
      </c>
      <c r="I137" s="82" t="str">
        <f>IF(preDEL!$AG137,IFERROR(0/0,""),preDEL!I137)</f>
        <v/>
      </c>
      <c r="J137" s="82" t="str">
        <f>IF(preDEL!$AG137,IFERROR(0/0,""),preDEL!J137)</f>
        <v/>
      </c>
      <c r="K137" s="82" t="str">
        <f>IF(preDEL!$AG137,IFERROR(0/0,""),preDEL!K137)</f>
        <v>Null</v>
      </c>
      <c r="L137" s="172" t="str">
        <f>IF(preDEL!$AG137,IFERROR(0/0,""),preDEL!L137)</f>
        <v/>
      </c>
      <c r="M137" s="173" t="str">
        <f>IF(preDEL!$AG137,IFERROR(0/0,""),preDEL!M137)</f>
        <v/>
      </c>
      <c r="N137" s="83" t="str">
        <f>IF(preDEL!$AG137,IFERROR(0/0,""),preDEL!N137)</f>
        <v/>
      </c>
      <c r="O137" s="83" t="str">
        <f>IF(preDEL!$AG137,IFERROR(0/0,""),preDEL!O137)</f>
        <v/>
      </c>
      <c r="P137" s="128" t="b">
        <f>IF(preDEL!$AG137,IFERROR(0/0,""),preDEL!P137)</f>
        <v>0</v>
      </c>
      <c r="Q137" s="128" t="str">
        <f>IF(preDEL!$AG137,IFERROR(0/0,""),preDEL!Q137)</f>
        <v>Collected</v>
      </c>
      <c r="R137" s="116" t="b">
        <f>IF(preDEL!$AG137,IFERROR(0/0,""),preDEL!R137)</f>
        <v>1</v>
      </c>
      <c r="S137" s="116">
        <f>IF(preDEL!$AG137,IFERROR(0/0,""),preDEL!S137)</f>
        <v>1</v>
      </c>
      <c r="T137" s="128" t="str">
        <f>IF(preDEL!$AG137,IFERROR(0/0,""),preDEL!T137)</f>
        <v/>
      </c>
      <c r="U137" s="83" t="str">
        <f>IF(preDEL!$AG137,IFERROR(0/0,""),preDEL!U137)</f>
        <v/>
      </c>
      <c r="V137" s="82" t="str">
        <f>IF(preDEL!$AG137,IFERROR(0/0,""),preDEL!V137)</f>
        <v/>
      </c>
      <c r="W137" s="83" t="str">
        <f>IF(preDEL!$AG137,IFERROR(0/0,""),preDEL!W137)</f>
        <v/>
      </c>
      <c r="X137" s="116" t="b">
        <f>IF(preDEL!$AG137,IFERROR(0/0,""),preDEL!X137)</f>
        <v>0</v>
      </c>
      <c r="Y137" s="128" t="b">
        <f>IF(preDEL!$AG137,IFERROR(0/0,""),preDEL!Y137)</f>
        <v>0</v>
      </c>
      <c r="Z137" s="82" t="str">
        <f>IF(preDEL!$AG137,IFERROR(0/0,""),preDEL!Z137)</f>
        <v/>
      </c>
      <c r="AA137" s="128" t="b">
        <f>IF(preDEL!$AG137,IFERROR(0/0,""),preDEL!AA137)</f>
        <v>0</v>
      </c>
      <c r="AB137" s="128" t="b">
        <f>IF(preDEL!$AG137,IFERROR(0/0,""),preDEL!AB137)</f>
        <v>0</v>
      </c>
      <c r="AC137" s="174">
        <f>IF(preDEL!$AG137,IFERROR(0/0,""),preDEL!AC137)</f>
        <v>372</v>
      </c>
      <c r="AD137" s="116" t="b">
        <f>IF(preDEL!$AG137,IFERROR(0/0,""),preDEL!AD137)</f>
        <v>0</v>
      </c>
      <c r="AE137" s="175" t="str">
        <f>IF(preDEL!$AG137,IFERROR(0/0,""),preDEL!AE137)</f>
        <v/>
      </c>
      <c r="AF137" s="128" t="b">
        <f>IF(preDEL!$AG137,IFERROR(0/0,""),preDEL!AF137)</f>
        <v>0</v>
      </c>
      <c r="AG137" s="128" t="b">
        <f>IF(preDEL!$AG137,IFERROR(0/0,""),preDEL!AG137)</f>
        <v>0</v>
      </c>
      <c r="AH137" s="116" t="str">
        <f>IF(preDEL!$AG137,IFERROR(0/0,""),preDEL!AH137)</f>
        <v/>
      </c>
      <c r="AI137" s="82" t="str">
        <f>IF(preDEL!$AG137,IFERROR(0/0,""),preDEL!AI137)</f>
        <v/>
      </c>
      <c r="AJ137" s="83">
        <f>IF(preDEL!$AG137,IFERROR(0/0,""),preDEL!AJ137)</f>
        <v>2.2</v>
      </c>
      <c r="AK137" s="82" t="str">
        <f>IF(preDEL!$AG137,IFERROR(0/0,""),preDEL!AK137)</f>
        <v>Negative</v>
      </c>
      <c r="AL137" s="83" t="str">
        <f>IF(preDEL!$AG137,IFERROR(0/0,""),preDEL!AL137)</f>
        <v/>
      </c>
      <c r="AM137" s="83" t="str">
        <f>IF(preDEL!$AG137,IFERROR(0/0,""),preDEL!AM137)</f>
        <v>SpROSA573919</v>
      </c>
      <c r="AN137" s="83" t="str">
        <f>IF(preDEL!$AG137,IFERROR(0/0,""),preDEL!AN137)</f>
        <v>ROSA893930</v>
      </c>
      <c r="AO137" s="83" t="str">
        <f>IF(preDEL!$AG137,IFERROR(0/0,""),preDEL!AO137)</f>
        <v/>
      </c>
      <c r="AP137" s="83" t="str">
        <f>IF(preDEL!$AG137,IFERROR(0/0,""),preDEL!AP137)</f>
        <v/>
      </c>
      <c r="AQ137" s="83" t="str">
        <f>IF(preDEL!$AG137,IFERROR(0/0,""),preDEL!AQ137)</f>
        <v/>
      </c>
      <c r="AR137" s="83" t="str">
        <f>IF(preDEL!$AG137,IFERROR(0/0,""),preDEL!AR137)</f>
        <v/>
      </c>
      <c r="AS137" s="147"/>
    </row>
    <row r="138">
      <c r="A138" s="82" t="str">
        <f>IF(preDEL!$AG138,IFERROR(0/0,""),preDEL!A138)</f>
        <v>FLE684</v>
      </c>
      <c r="B138" s="172">
        <f>IF(preDEL!$AG138,IFERROR(0/0,""),preDEL!B138)</f>
        <v>44480</v>
      </c>
      <c r="C138" s="173">
        <f>IF(preDEL!$AG138,IFERROR(0/0,""),preDEL!C138)</f>
        <v>0.3313773148</v>
      </c>
      <c r="D138" s="82" t="str">
        <f>IF(preDEL!$AG138,IFERROR(0/0,""),preDEL!D138)</f>
        <v/>
      </c>
      <c r="E138" s="82" t="str">
        <f>IF(preDEL!$AG138,IFERROR(0/0,""),preDEL!E138)</f>
        <v/>
      </c>
      <c r="F138" s="83" t="str">
        <f>IF(preDEL!$AG138,IFERROR(0/0,""),preDEL!F138)</f>
        <v/>
      </c>
      <c r="G138" s="83" t="str">
        <f>IF(preDEL!$AG138,IFERROR(0/0,""),preDEL!G138)</f>
        <v/>
      </c>
      <c r="H138" s="83" t="str">
        <f>IF(preDEL!$AG138,IFERROR(0/0,""),preDEL!H138)</f>
        <v/>
      </c>
      <c r="I138" s="82" t="str">
        <f>IF(preDEL!$AG138,IFERROR(0/0,""),preDEL!I138)</f>
        <v/>
      </c>
      <c r="J138" s="82" t="str">
        <f>IF(preDEL!$AG138,IFERROR(0/0,""),preDEL!J138)</f>
        <v/>
      </c>
      <c r="K138" s="82" t="str">
        <f>IF(preDEL!$AG138,IFERROR(0/0,""),preDEL!K138)</f>
        <v>Null</v>
      </c>
      <c r="L138" s="172">
        <f>IF(preDEL!$AG138,IFERROR(0/0,""),preDEL!L138)</f>
        <v>44868</v>
      </c>
      <c r="M138" s="173">
        <f>IF(preDEL!$AG138,IFERROR(0/0,""),preDEL!M138)</f>
        <v>0.5355208333</v>
      </c>
      <c r="N138" s="83" t="str">
        <f>IF(preDEL!$AG138,IFERROR(0/0,""),preDEL!N138)</f>
        <v/>
      </c>
      <c r="O138" s="83" t="str">
        <f>IF(preDEL!$AG138,IFERROR(0/0,""),preDEL!O138)</f>
        <v/>
      </c>
      <c r="P138" s="128" t="b">
        <f>IF(preDEL!$AG138,IFERROR(0/0,""),preDEL!P138)</f>
        <v>0</v>
      </c>
      <c r="Q138" s="128" t="str">
        <f>IF(preDEL!$AG138,IFERROR(0/0,""),preDEL!Q138)</f>
        <v>Collected</v>
      </c>
      <c r="R138" s="116" t="b">
        <f>IF(preDEL!$AG138,IFERROR(0/0,""),preDEL!R138)</f>
        <v>1</v>
      </c>
      <c r="S138" s="116">
        <f>IF(preDEL!$AG138,IFERROR(0/0,""),preDEL!S138)</f>
        <v>1</v>
      </c>
      <c r="T138" s="128">
        <f>IF(preDEL!$AG138,IFERROR(0/0,""),preDEL!T138)</f>
        <v>0</v>
      </c>
      <c r="U138" s="83" t="str">
        <f>IF(preDEL!$AG138,IFERROR(0/0,""),preDEL!U138)</f>
        <v/>
      </c>
      <c r="V138" s="82" t="str">
        <f>IF(preDEL!$AG138,IFERROR(0/0,""),preDEL!V138)</f>
        <v/>
      </c>
      <c r="W138" s="83" t="str">
        <f>IF(preDEL!$AG138,IFERROR(0/0,""),preDEL!W138)</f>
        <v/>
      </c>
      <c r="X138" s="116" t="b">
        <f>IF(preDEL!$AG138,IFERROR(0/0,""),preDEL!X138)</f>
        <v>0</v>
      </c>
      <c r="Y138" s="128" t="b">
        <f>IF(preDEL!$AG138,IFERROR(0/0,""),preDEL!Y138)</f>
        <v>0</v>
      </c>
      <c r="Z138" s="82" t="str">
        <f>IF(preDEL!$AG138,IFERROR(0/0,""),preDEL!Z138)</f>
        <v/>
      </c>
      <c r="AA138" s="128" t="b">
        <f>IF(preDEL!$AG138,IFERROR(0/0,""),preDEL!AA138)</f>
        <v>0</v>
      </c>
      <c r="AB138" s="128" t="b">
        <f>IF(preDEL!$AG138,IFERROR(0/0,""),preDEL!AB138)</f>
        <v>0</v>
      </c>
      <c r="AC138" s="174">
        <f>IF(preDEL!$AG138,IFERROR(0/0,""),preDEL!AC138)</f>
        <v>741</v>
      </c>
      <c r="AD138" s="116" t="b">
        <f>IF(preDEL!$AG138,IFERROR(0/0,""),preDEL!AD138)</f>
        <v>1</v>
      </c>
      <c r="AE138" s="175" t="str">
        <f>IF(preDEL!$AG138,IFERROR(0/0,""),preDEL!AE138)</f>
        <v/>
      </c>
      <c r="AF138" s="128" t="b">
        <f>IF(preDEL!$AG138,IFERROR(0/0,""),preDEL!AF138)</f>
        <v>0</v>
      </c>
      <c r="AG138" s="128" t="b">
        <f>IF(preDEL!$AG138,IFERROR(0/0,""),preDEL!AG138)</f>
        <v>0</v>
      </c>
      <c r="AH138" s="116" t="str">
        <f>IF(preDEL!$AG138,IFERROR(0/0,""),preDEL!AH138)</f>
        <v/>
      </c>
      <c r="AI138" s="82" t="str">
        <f>IF(preDEL!$AG138,IFERROR(0/0,""),preDEL!AI138)</f>
        <v/>
      </c>
      <c r="AJ138" s="83">
        <f>IF(preDEL!$AG138,IFERROR(0/0,""),preDEL!AJ138)</f>
        <v>2.2</v>
      </c>
      <c r="AK138" s="82" t="str">
        <f>IF(preDEL!$AG138,IFERROR(0/0,""),preDEL!AK138)</f>
        <v>Negative</v>
      </c>
      <c r="AL138" s="83" t="str">
        <f>IF(preDEL!$AG138,IFERROR(0/0,""),preDEL!AL138)</f>
        <v/>
      </c>
      <c r="AM138" s="83" t="str">
        <f>IF(preDEL!$AG138,IFERROR(0/0,""),preDEL!AM138)</f>
        <v>SpROSA573919</v>
      </c>
      <c r="AN138" s="83" t="str">
        <f>IF(preDEL!$AG138,IFERROR(0/0,""),preDEL!AN138)</f>
        <v>ROSA315783</v>
      </c>
      <c r="AO138" s="83" t="str">
        <f>IF(preDEL!$AG138,IFERROR(0/0,""),preDEL!AO138)</f>
        <v/>
      </c>
      <c r="AP138" s="83" t="str">
        <f>IF(preDEL!$AG138,IFERROR(0/0,""),preDEL!AP138)</f>
        <v/>
      </c>
      <c r="AQ138" s="83" t="str">
        <f>IF(preDEL!$AG138,IFERROR(0/0,""),preDEL!AQ138)</f>
        <v/>
      </c>
      <c r="AR138" s="83" t="str">
        <f>IF(preDEL!$AG138,IFERROR(0/0,""),preDEL!AR138)</f>
        <v/>
      </c>
      <c r="AS138" s="147"/>
    </row>
    <row r="139">
      <c r="A139" s="82" t="str">
        <f>IF(preDEL!$AG139,IFERROR(0/0,""),preDEL!A139)</f>
        <v>FLE663</v>
      </c>
      <c r="B139" s="172">
        <f>IF(preDEL!$AG139,IFERROR(0/0,""),preDEL!B139)</f>
        <v>44480</v>
      </c>
      <c r="C139" s="173">
        <f>IF(preDEL!$AG139,IFERROR(0/0,""),preDEL!C139)</f>
        <v>0.3401851852</v>
      </c>
      <c r="D139" s="82" t="str">
        <f>IF(preDEL!$AG139,IFERROR(0/0,""),preDEL!D139)</f>
        <v/>
      </c>
      <c r="E139" s="82" t="str">
        <f>IF(preDEL!$AG139,IFERROR(0/0,""),preDEL!E139)</f>
        <v/>
      </c>
      <c r="F139" s="83" t="str">
        <f>IF(preDEL!$AG139,IFERROR(0/0,""),preDEL!F139)</f>
        <v/>
      </c>
      <c r="G139" s="83" t="str">
        <f>IF(preDEL!$AG139,IFERROR(0/0,""),preDEL!G139)</f>
        <v/>
      </c>
      <c r="H139" s="83" t="str">
        <f>IF(preDEL!$AG139,IFERROR(0/0,""),preDEL!H139)</f>
        <v/>
      </c>
      <c r="I139" s="82" t="str">
        <f>IF(preDEL!$AG139,IFERROR(0/0,""),preDEL!I139)</f>
        <v/>
      </c>
      <c r="J139" s="82" t="str">
        <f>IF(preDEL!$AG139,IFERROR(0/0,""),preDEL!J139)</f>
        <v/>
      </c>
      <c r="K139" s="82" t="str">
        <f>IF(preDEL!$AG139,IFERROR(0/0,""),preDEL!K139)</f>
        <v>Null</v>
      </c>
      <c r="L139" s="172">
        <f>IF(preDEL!$AG139,IFERROR(0/0,""),preDEL!L139)</f>
        <v>44868</v>
      </c>
      <c r="M139" s="173">
        <f>IF(preDEL!$AG139,IFERROR(0/0,""),preDEL!M139)</f>
        <v>0.5355208333</v>
      </c>
      <c r="N139" s="83" t="str">
        <f>IF(preDEL!$AG139,IFERROR(0/0,""),preDEL!N139)</f>
        <v/>
      </c>
      <c r="O139" s="83" t="str">
        <f>IF(preDEL!$AG139,IFERROR(0/0,""),preDEL!O139)</f>
        <v/>
      </c>
      <c r="P139" s="128" t="b">
        <f>IF(preDEL!$AG139,IFERROR(0/0,""),preDEL!P139)</f>
        <v>0</v>
      </c>
      <c r="Q139" s="128" t="str">
        <f>IF(preDEL!$AG139,IFERROR(0/0,""),preDEL!Q139)</f>
        <v>Collected</v>
      </c>
      <c r="R139" s="116" t="b">
        <f>IF(preDEL!$AG139,IFERROR(0/0,""),preDEL!R139)</f>
        <v>1</v>
      </c>
      <c r="S139" s="116">
        <f>IF(preDEL!$AG139,IFERROR(0/0,""),preDEL!S139)</f>
        <v>1</v>
      </c>
      <c r="T139" s="128">
        <f>IF(preDEL!$AG139,IFERROR(0/0,""),preDEL!T139)</f>
        <v>0</v>
      </c>
      <c r="U139" s="83" t="str">
        <f>IF(preDEL!$AG139,IFERROR(0/0,""),preDEL!U139)</f>
        <v/>
      </c>
      <c r="V139" s="82" t="str">
        <f>IF(preDEL!$AG139,IFERROR(0/0,""),preDEL!V139)</f>
        <v/>
      </c>
      <c r="W139" s="83" t="str">
        <f>IF(preDEL!$AG139,IFERROR(0/0,""),preDEL!W139)</f>
        <v/>
      </c>
      <c r="X139" s="116" t="b">
        <f>IF(preDEL!$AG139,IFERROR(0/0,""),preDEL!X139)</f>
        <v>0</v>
      </c>
      <c r="Y139" s="128" t="b">
        <f>IF(preDEL!$AG139,IFERROR(0/0,""),preDEL!Y139)</f>
        <v>0</v>
      </c>
      <c r="Z139" s="82" t="str">
        <f>IF(preDEL!$AG139,IFERROR(0/0,""),preDEL!Z139)</f>
        <v/>
      </c>
      <c r="AA139" s="128" t="b">
        <f>IF(preDEL!$AG139,IFERROR(0/0,""),preDEL!AA139)</f>
        <v>0</v>
      </c>
      <c r="AB139" s="128" t="b">
        <f>IF(preDEL!$AG139,IFERROR(0/0,""),preDEL!AB139)</f>
        <v>0</v>
      </c>
      <c r="AC139" s="174">
        <f>IF(preDEL!$AG139,IFERROR(0/0,""),preDEL!AC139)</f>
        <v>740</v>
      </c>
      <c r="AD139" s="116" t="b">
        <f>IF(preDEL!$AG139,IFERROR(0/0,""),preDEL!AD139)</f>
        <v>1</v>
      </c>
      <c r="AE139" s="175" t="str">
        <f>IF(preDEL!$AG139,IFERROR(0/0,""),preDEL!AE139)</f>
        <v/>
      </c>
      <c r="AF139" s="128" t="b">
        <f>IF(preDEL!$AG139,IFERROR(0/0,""),preDEL!AF139)</f>
        <v>0</v>
      </c>
      <c r="AG139" s="128" t="b">
        <f>IF(preDEL!$AG139,IFERROR(0/0,""),preDEL!AG139)</f>
        <v>0</v>
      </c>
      <c r="AH139" s="116" t="str">
        <f>IF(preDEL!$AG139,IFERROR(0/0,""),preDEL!AH139)</f>
        <v/>
      </c>
      <c r="AI139" s="82" t="str">
        <f>IF(preDEL!$AG139,IFERROR(0/0,""),preDEL!AI139)</f>
        <v/>
      </c>
      <c r="AJ139" s="83">
        <f>IF(preDEL!$AG139,IFERROR(0/0,""),preDEL!AJ139)</f>
        <v>2.2</v>
      </c>
      <c r="AK139" s="82" t="str">
        <f>IF(preDEL!$AG139,IFERROR(0/0,""),preDEL!AK139)</f>
        <v>Negative</v>
      </c>
      <c r="AL139" s="83" t="str">
        <f>IF(preDEL!$AG139,IFERROR(0/0,""),preDEL!AL139)</f>
        <v/>
      </c>
      <c r="AM139" s="83" t="str">
        <f>IF(preDEL!$AG139,IFERROR(0/0,""),preDEL!AM139)</f>
        <v>SpROSA573919</v>
      </c>
      <c r="AN139" s="83" t="str">
        <f>IF(preDEL!$AG139,IFERROR(0/0,""),preDEL!AN139)</f>
        <v>ROSA921794</v>
      </c>
      <c r="AO139" s="83" t="str">
        <f>IF(preDEL!$AG139,IFERROR(0/0,""),preDEL!AO139)</f>
        <v/>
      </c>
      <c r="AP139" s="83" t="str">
        <f>IF(preDEL!$AG139,IFERROR(0/0,""),preDEL!AP139)</f>
        <v/>
      </c>
      <c r="AQ139" s="83" t="str">
        <f>IF(preDEL!$AG139,IFERROR(0/0,""),preDEL!AQ139)</f>
        <v/>
      </c>
      <c r="AR139" s="83" t="str">
        <f>IF(preDEL!$AG139,IFERROR(0/0,""),preDEL!AR139)</f>
        <v/>
      </c>
      <c r="AS139" s="147"/>
    </row>
    <row r="140">
      <c r="A140" s="82" t="str">
        <f>IF(preDEL!$AG140,IFERROR(0/0,""),preDEL!A140)</f>
        <v>FLE627</v>
      </c>
      <c r="B140" s="172">
        <f>IF(preDEL!$AG140,IFERROR(0/0,""),preDEL!B140)</f>
        <v>44480</v>
      </c>
      <c r="C140" s="173">
        <f>IF(preDEL!$AG140,IFERROR(0/0,""),preDEL!C140)</f>
        <v>0.3405324074</v>
      </c>
      <c r="D140" s="82" t="str">
        <f>IF(preDEL!$AG140,IFERROR(0/0,""),preDEL!D140)</f>
        <v/>
      </c>
      <c r="E140" s="82" t="str">
        <f>IF(preDEL!$AG140,IFERROR(0/0,""),preDEL!E140)</f>
        <v/>
      </c>
      <c r="F140" s="83" t="str">
        <f>IF(preDEL!$AG140,IFERROR(0/0,""),preDEL!F140)</f>
        <v/>
      </c>
      <c r="G140" s="83" t="str">
        <f>IF(preDEL!$AG140,IFERROR(0/0,""),preDEL!G140)</f>
        <v/>
      </c>
      <c r="H140" s="83" t="str">
        <f>IF(preDEL!$AG140,IFERROR(0/0,""),preDEL!H140)</f>
        <v/>
      </c>
      <c r="I140" s="82" t="str">
        <f>IF(preDEL!$AG140,IFERROR(0/0,""),preDEL!I140)</f>
        <v/>
      </c>
      <c r="J140" s="82" t="str">
        <f>IF(preDEL!$AG140,IFERROR(0/0,""),preDEL!J140)</f>
        <v/>
      </c>
      <c r="K140" s="82" t="str">
        <f>IF(preDEL!$AG140,IFERROR(0/0,""),preDEL!K140)</f>
        <v>Null</v>
      </c>
      <c r="L140" s="172">
        <f>IF(preDEL!$AG140,IFERROR(0/0,""),preDEL!L140)</f>
        <v>44868</v>
      </c>
      <c r="M140" s="173">
        <f>IF(preDEL!$AG140,IFERROR(0/0,""),preDEL!M140)</f>
        <v>0.5355208333</v>
      </c>
      <c r="N140" s="83" t="str">
        <f>IF(preDEL!$AG140,IFERROR(0/0,""),preDEL!N140)</f>
        <v/>
      </c>
      <c r="O140" s="83" t="str">
        <f>IF(preDEL!$AG140,IFERROR(0/0,""),preDEL!O140)</f>
        <v/>
      </c>
      <c r="P140" s="128" t="b">
        <f>IF(preDEL!$AG140,IFERROR(0/0,""),preDEL!P140)</f>
        <v>0</v>
      </c>
      <c r="Q140" s="128" t="str">
        <f>IF(preDEL!$AG140,IFERROR(0/0,""),preDEL!Q140)</f>
        <v>Collected</v>
      </c>
      <c r="R140" s="116" t="b">
        <f>IF(preDEL!$AG140,IFERROR(0/0,""),preDEL!R140)</f>
        <v>1</v>
      </c>
      <c r="S140" s="116">
        <f>IF(preDEL!$AG140,IFERROR(0/0,""),preDEL!S140)</f>
        <v>1</v>
      </c>
      <c r="T140" s="128">
        <f>IF(preDEL!$AG140,IFERROR(0/0,""),preDEL!T140)</f>
        <v>0</v>
      </c>
      <c r="U140" s="83" t="str">
        <f>IF(preDEL!$AG140,IFERROR(0/0,""),preDEL!U140)</f>
        <v/>
      </c>
      <c r="V140" s="82" t="str">
        <f>IF(preDEL!$AG140,IFERROR(0/0,""),preDEL!V140)</f>
        <v/>
      </c>
      <c r="W140" s="83" t="str">
        <f>IF(preDEL!$AG140,IFERROR(0/0,""),preDEL!W140)</f>
        <v/>
      </c>
      <c r="X140" s="116" t="b">
        <f>IF(preDEL!$AG140,IFERROR(0/0,""),preDEL!X140)</f>
        <v>0</v>
      </c>
      <c r="Y140" s="128" t="b">
        <f>IF(preDEL!$AG140,IFERROR(0/0,""),preDEL!Y140)</f>
        <v>0</v>
      </c>
      <c r="Z140" s="82" t="str">
        <f>IF(preDEL!$AG140,IFERROR(0/0,""),preDEL!Z140)</f>
        <v/>
      </c>
      <c r="AA140" s="128" t="b">
        <f>IF(preDEL!$AG140,IFERROR(0/0,""),preDEL!AA140)</f>
        <v>0</v>
      </c>
      <c r="AB140" s="128" t="b">
        <f>IF(preDEL!$AG140,IFERROR(0/0,""),preDEL!AB140)</f>
        <v>0</v>
      </c>
      <c r="AC140" s="174">
        <f>IF(preDEL!$AG140,IFERROR(0/0,""),preDEL!AC140)</f>
        <v>739</v>
      </c>
      <c r="AD140" s="116" t="b">
        <f>IF(preDEL!$AG140,IFERROR(0/0,""),preDEL!AD140)</f>
        <v>1</v>
      </c>
      <c r="AE140" s="175" t="str">
        <f>IF(preDEL!$AG140,IFERROR(0/0,""),preDEL!AE140)</f>
        <v/>
      </c>
      <c r="AF140" s="128" t="b">
        <f>IF(preDEL!$AG140,IFERROR(0/0,""),preDEL!AF140)</f>
        <v>0</v>
      </c>
      <c r="AG140" s="128" t="b">
        <f>IF(preDEL!$AG140,IFERROR(0/0,""),preDEL!AG140)</f>
        <v>0</v>
      </c>
      <c r="AH140" s="116" t="str">
        <f>IF(preDEL!$AG140,IFERROR(0/0,""),preDEL!AH140)</f>
        <v/>
      </c>
      <c r="AI140" s="82" t="str">
        <f>IF(preDEL!$AG140,IFERROR(0/0,""),preDEL!AI140)</f>
        <v/>
      </c>
      <c r="AJ140" s="83">
        <f>IF(preDEL!$AG140,IFERROR(0/0,""),preDEL!AJ140)</f>
        <v>2.2</v>
      </c>
      <c r="AK140" s="82" t="str">
        <f>IF(preDEL!$AG140,IFERROR(0/0,""),preDEL!AK140)</f>
        <v>Negative</v>
      </c>
      <c r="AL140" s="83" t="str">
        <f>IF(preDEL!$AG140,IFERROR(0/0,""),preDEL!AL140)</f>
        <v/>
      </c>
      <c r="AM140" s="83" t="str">
        <f>IF(preDEL!$AG140,IFERROR(0/0,""),preDEL!AM140)</f>
        <v>SpROSA573919</v>
      </c>
      <c r="AN140" s="83" t="str">
        <f>IF(preDEL!$AG140,IFERROR(0/0,""),preDEL!AN140)</f>
        <v>ROSA152847</v>
      </c>
      <c r="AO140" s="83" t="str">
        <f>IF(preDEL!$AG140,IFERROR(0/0,""),preDEL!AO140)</f>
        <v/>
      </c>
      <c r="AP140" s="83" t="str">
        <f>IF(preDEL!$AG140,IFERROR(0/0,""),preDEL!AP140)</f>
        <v/>
      </c>
      <c r="AQ140" s="83" t="str">
        <f>IF(preDEL!$AG140,IFERROR(0/0,""),preDEL!AQ140)</f>
        <v/>
      </c>
      <c r="AR140" s="83" t="str">
        <f>IF(preDEL!$AG140,IFERROR(0/0,""),preDEL!AR140)</f>
        <v/>
      </c>
      <c r="AS140" s="147"/>
    </row>
    <row r="141">
      <c r="A141" s="82" t="str">
        <f>IF(preDEL!$AG141,IFERROR(0/0,""),preDEL!A141)</f>
        <v>FLE672</v>
      </c>
      <c r="B141" s="172">
        <f>IF(preDEL!$AG141,IFERROR(0/0,""),preDEL!B141)</f>
        <v>44480</v>
      </c>
      <c r="C141" s="173">
        <f>IF(preDEL!$AG141,IFERROR(0/0,""),preDEL!C141)</f>
        <v>0.3407986111</v>
      </c>
      <c r="D141" s="82" t="str">
        <f>IF(preDEL!$AG141,IFERROR(0/0,""),preDEL!D141)</f>
        <v/>
      </c>
      <c r="E141" s="82" t="str">
        <f>IF(preDEL!$AG141,IFERROR(0/0,""),preDEL!E141)</f>
        <v/>
      </c>
      <c r="F141" s="83" t="str">
        <f>IF(preDEL!$AG141,IFERROR(0/0,""),preDEL!F141)</f>
        <v/>
      </c>
      <c r="G141" s="83" t="str">
        <f>IF(preDEL!$AG141,IFERROR(0/0,""),preDEL!G141)</f>
        <v/>
      </c>
      <c r="H141" s="83" t="str">
        <f>IF(preDEL!$AG141,IFERROR(0/0,""),preDEL!H141)</f>
        <v/>
      </c>
      <c r="I141" s="82" t="str">
        <f>IF(preDEL!$AG141,IFERROR(0/0,""),preDEL!I141)</f>
        <v/>
      </c>
      <c r="J141" s="82" t="str">
        <f>IF(preDEL!$AG141,IFERROR(0/0,""),preDEL!J141)</f>
        <v/>
      </c>
      <c r="K141" s="82" t="str">
        <f>IF(preDEL!$AG141,IFERROR(0/0,""),preDEL!K141)</f>
        <v>Null</v>
      </c>
      <c r="L141" s="172">
        <f>IF(preDEL!$AG141,IFERROR(0/0,""),preDEL!L141)</f>
        <v>44868</v>
      </c>
      <c r="M141" s="173">
        <f>IF(preDEL!$AG141,IFERROR(0/0,""),preDEL!M141)</f>
        <v>0.5355208333</v>
      </c>
      <c r="N141" s="83" t="str">
        <f>IF(preDEL!$AG141,IFERROR(0/0,""),preDEL!N141)</f>
        <v/>
      </c>
      <c r="O141" s="83" t="str">
        <f>IF(preDEL!$AG141,IFERROR(0/0,""),preDEL!O141)</f>
        <v/>
      </c>
      <c r="P141" s="128" t="b">
        <f>IF(preDEL!$AG141,IFERROR(0/0,""),preDEL!P141)</f>
        <v>0</v>
      </c>
      <c r="Q141" s="128" t="str">
        <f>IF(preDEL!$AG141,IFERROR(0/0,""),preDEL!Q141)</f>
        <v>Collected</v>
      </c>
      <c r="R141" s="116" t="b">
        <f>IF(preDEL!$AG141,IFERROR(0/0,""),preDEL!R141)</f>
        <v>1</v>
      </c>
      <c r="S141" s="116">
        <f>IF(preDEL!$AG141,IFERROR(0/0,""),preDEL!S141)</f>
        <v>1</v>
      </c>
      <c r="T141" s="128">
        <f>IF(preDEL!$AG141,IFERROR(0/0,""),preDEL!T141)</f>
        <v>0</v>
      </c>
      <c r="U141" s="83" t="str">
        <f>IF(preDEL!$AG141,IFERROR(0/0,""),preDEL!U141)</f>
        <v/>
      </c>
      <c r="V141" s="82" t="str">
        <f>IF(preDEL!$AG141,IFERROR(0/0,""),preDEL!V141)</f>
        <v/>
      </c>
      <c r="W141" s="83" t="str">
        <f>IF(preDEL!$AG141,IFERROR(0/0,""),preDEL!W141)</f>
        <v/>
      </c>
      <c r="X141" s="116" t="b">
        <f>IF(preDEL!$AG141,IFERROR(0/0,""),preDEL!X141)</f>
        <v>0</v>
      </c>
      <c r="Y141" s="128" t="b">
        <f>IF(preDEL!$AG141,IFERROR(0/0,""),preDEL!Y141)</f>
        <v>0</v>
      </c>
      <c r="Z141" s="82" t="str">
        <f>IF(preDEL!$AG141,IFERROR(0/0,""),preDEL!Z141)</f>
        <v/>
      </c>
      <c r="AA141" s="128" t="b">
        <f>IF(preDEL!$AG141,IFERROR(0/0,""),preDEL!AA141)</f>
        <v>0</v>
      </c>
      <c r="AB141" s="128" t="b">
        <f>IF(preDEL!$AG141,IFERROR(0/0,""),preDEL!AB141)</f>
        <v>0</v>
      </c>
      <c r="AC141" s="174">
        <f>IF(preDEL!$AG141,IFERROR(0/0,""),preDEL!AC141)</f>
        <v>738</v>
      </c>
      <c r="AD141" s="116" t="b">
        <f>IF(preDEL!$AG141,IFERROR(0/0,""),preDEL!AD141)</f>
        <v>1</v>
      </c>
      <c r="AE141" s="175" t="str">
        <f>IF(preDEL!$AG141,IFERROR(0/0,""),preDEL!AE141)</f>
        <v/>
      </c>
      <c r="AF141" s="128" t="b">
        <f>IF(preDEL!$AG141,IFERROR(0/0,""),preDEL!AF141)</f>
        <v>0</v>
      </c>
      <c r="AG141" s="128" t="b">
        <f>IF(preDEL!$AG141,IFERROR(0/0,""),preDEL!AG141)</f>
        <v>0</v>
      </c>
      <c r="AH141" s="116" t="str">
        <f>IF(preDEL!$AG141,IFERROR(0/0,""),preDEL!AH141)</f>
        <v/>
      </c>
      <c r="AI141" s="82" t="str">
        <f>IF(preDEL!$AG141,IFERROR(0/0,""),preDEL!AI141)</f>
        <v/>
      </c>
      <c r="AJ141" s="83">
        <f>IF(preDEL!$AG141,IFERROR(0/0,""),preDEL!AJ141)</f>
        <v>2.2</v>
      </c>
      <c r="AK141" s="82" t="str">
        <f>IF(preDEL!$AG141,IFERROR(0/0,""),preDEL!AK141)</f>
        <v>Negative</v>
      </c>
      <c r="AL141" s="83" t="str">
        <f>IF(preDEL!$AG141,IFERROR(0/0,""),preDEL!AL141)</f>
        <v/>
      </c>
      <c r="AM141" s="83" t="str">
        <f>IF(preDEL!$AG141,IFERROR(0/0,""),preDEL!AM141)</f>
        <v>SpROSA573919</v>
      </c>
      <c r="AN141" s="83" t="str">
        <f>IF(preDEL!$AG141,IFERROR(0/0,""),preDEL!AN141)</f>
        <v>ROSA311025</v>
      </c>
      <c r="AO141" s="83" t="str">
        <f>IF(preDEL!$AG141,IFERROR(0/0,""),preDEL!AO141)</f>
        <v/>
      </c>
      <c r="AP141" s="83" t="str">
        <f>IF(preDEL!$AG141,IFERROR(0/0,""),preDEL!AP141)</f>
        <v/>
      </c>
      <c r="AQ141" s="83" t="str">
        <f>IF(preDEL!$AG141,IFERROR(0/0,""),preDEL!AQ141)</f>
        <v/>
      </c>
      <c r="AR141" s="83" t="str">
        <f>IF(preDEL!$AG141,IFERROR(0/0,""),preDEL!AR141)</f>
        <v/>
      </c>
      <c r="AS141" s="147"/>
    </row>
    <row r="142">
      <c r="A142" s="82" t="str">
        <f>IF(preDEL!$AG142,IFERROR(0/0,""),preDEL!A142)</f>
        <v>FLE678</v>
      </c>
      <c r="B142" s="172">
        <f>IF(preDEL!$AG142,IFERROR(0/0,""),preDEL!B142)</f>
        <v>44480</v>
      </c>
      <c r="C142" s="173">
        <f>IF(preDEL!$AG142,IFERROR(0/0,""),preDEL!C142)</f>
        <v>0.3410648148</v>
      </c>
      <c r="D142" s="82" t="str">
        <f>IF(preDEL!$AG142,IFERROR(0/0,""),preDEL!D142)</f>
        <v/>
      </c>
      <c r="E142" s="82" t="str">
        <f>IF(preDEL!$AG142,IFERROR(0/0,""),preDEL!E142)</f>
        <v/>
      </c>
      <c r="F142" s="83" t="str">
        <f>IF(preDEL!$AG142,IFERROR(0/0,""),preDEL!F142)</f>
        <v/>
      </c>
      <c r="G142" s="83" t="str">
        <f>IF(preDEL!$AG142,IFERROR(0/0,""),preDEL!G142)</f>
        <v/>
      </c>
      <c r="H142" s="83" t="str">
        <f>IF(preDEL!$AG142,IFERROR(0/0,""),preDEL!H142)</f>
        <v/>
      </c>
      <c r="I142" s="82" t="str">
        <f>IF(preDEL!$AG142,IFERROR(0/0,""),preDEL!I142)</f>
        <v/>
      </c>
      <c r="J142" s="82" t="str">
        <f>IF(preDEL!$AG142,IFERROR(0/0,""),preDEL!J142)</f>
        <v/>
      </c>
      <c r="K142" s="82" t="str">
        <f>IF(preDEL!$AG142,IFERROR(0/0,""),preDEL!K142)</f>
        <v>Null</v>
      </c>
      <c r="L142" s="172">
        <f>IF(preDEL!$AG142,IFERROR(0/0,""),preDEL!L142)</f>
        <v>44868</v>
      </c>
      <c r="M142" s="173">
        <f>IF(preDEL!$AG142,IFERROR(0/0,""),preDEL!M142)</f>
        <v>0.5355208333</v>
      </c>
      <c r="N142" s="83" t="str">
        <f>IF(preDEL!$AG142,IFERROR(0/0,""),preDEL!N142)</f>
        <v/>
      </c>
      <c r="O142" s="83" t="str">
        <f>IF(preDEL!$AG142,IFERROR(0/0,""),preDEL!O142)</f>
        <v/>
      </c>
      <c r="P142" s="128" t="b">
        <f>IF(preDEL!$AG142,IFERROR(0/0,""),preDEL!P142)</f>
        <v>0</v>
      </c>
      <c r="Q142" s="128" t="str">
        <f>IF(preDEL!$AG142,IFERROR(0/0,""),preDEL!Q142)</f>
        <v>Collected</v>
      </c>
      <c r="R142" s="116" t="b">
        <f>IF(preDEL!$AG142,IFERROR(0/0,""),preDEL!R142)</f>
        <v>1</v>
      </c>
      <c r="S142" s="116">
        <f>IF(preDEL!$AG142,IFERROR(0/0,""),preDEL!S142)</f>
        <v>1</v>
      </c>
      <c r="T142" s="128">
        <f>IF(preDEL!$AG142,IFERROR(0/0,""),preDEL!T142)</f>
        <v>0</v>
      </c>
      <c r="U142" s="83" t="str">
        <f>IF(preDEL!$AG142,IFERROR(0/0,""),preDEL!U142)</f>
        <v/>
      </c>
      <c r="V142" s="82" t="str">
        <f>IF(preDEL!$AG142,IFERROR(0/0,""),preDEL!V142)</f>
        <v/>
      </c>
      <c r="W142" s="83" t="str">
        <f>IF(preDEL!$AG142,IFERROR(0/0,""),preDEL!W142)</f>
        <v/>
      </c>
      <c r="X142" s="116" t="b">
        <f>IF(preDEL!$AG142,IFERROR(0/0,""),preDEL!X142)</f>
        <v>0</v>
      </c>
      <c r="Y142" s="128" t="b">
        <f>IF(preDEL!$AG142,IFERROR(0/0,""),preDEL!Y142)</f>
        <v>0</v>
      </c>
      <c r="Z142" s="82" t="str">
        <f>IF(preDEL!$AG142,IFERROR(0/0,""),preDEL!Z142)</f>
        <v/>
      </c>
      <c r="AA142" s="128" t="b">
        <f>IF(preDEL!$AG142,IFERROR(0/0,""),preDEL!AA142)</f>
        <v>0</v>
      </c>
      <c r="AB142" s="128" t="b">
        <f>IF(preDEL!$AG142,IFERROR(0/0,""),preDEL!AB142)</f>
        <v>0</v>
      </c>
      <c r="AC142" s="174">
        <f>IF(preDEL!$AG142,IFERROR(0/0,""),preDEL!AC142)</f>
        <v>737</v>
      </c>
      <c r="AD142" s="116" t="b">
        <f>IF(preDEL!$AG142,IFERROR(0/0,""),preDEL!AD142)</f>
        <v>1</v>
      </c>
      <c r="AE142" s="175" t="str">
        <f>IF(preDEL!$AG142,IFERROR(0/0,""),preDEL!AE142)</f>
        <v/>
      </c>
      <c r="AF142" s="128" t="b">
        <f>IF(preDEL!$AG142,IFERROR(0/0,""),preDEL!AF142)</f>
        <v>0</v>
      </c>
      <c r="AG142" s="128" t="b">
        <f>IF(preDEL!$AG142,IFERROR(0/0,""),preDEL!AG142)</f>
        <v>0</v>
      </c>
      <c r="AH142" s="116" t="str">
        <f>IF(preDEL!$AG142,IFERROR(0/0,""),preDEL!AH142)</f>
        <v/>
      </c>
      <c r="AI142" s="82" t="str">
        <f>IF(preDEL!$AG142,IFERROR(0/0,""),preDEL!AI142)</f>
        <v/>
      </c>
      <c r="AJ142" s="83">
        <f>IF(preDEL!$AG142,IFERROR(0/0,""),preDEL!AJ142)</f>
        <v>2.2</v>
      </c>
      <c r="AK142" s="82" t="str">
        <f>IF(preDEL!$AG142,IFERROR(0/0,""),preDEL!AK142)</f>
        <v>Negative</v>
      </c>
      <c r="AL142" s="83" t="str">
        <f>IF(preDEL!$AG142,IFERROR(0/0,""),preDEL!AL142)</f>
        <v/>
      </c>
      <c r="AM142" s="83" t="str">
        <f>IF(preDEL!$AG142,IFERROR(0/0,""),preDEL!AM142)</f>
        <v>SpROSA573919</v>
      </c>
      <c r="AN142" s="83" t="str">
        <f>IF(preDEL!$AG142,IFERROR(0/0,""),preDEL!AN142)</f>
        <v>ROSA438898</v>
      </c>
      <c r="AO142" s="83" t="str">
        <f>IF(preDEL!$AG142,IFERROR(0/0,""),preDEL!AO142)</f>
        <v/>
      </c>
      <c r="AP142" s="83" t="str">
        <f>IF(preDEL!$AG142,IFERROR(0/0,""),preDEL!AP142)</f>
        <v/>
      </c>
      <c r="AQ142" s="83" t="str">
        <f>IF(preDEL!$AG142,IFERROR(0/0,""),preDEL!AQ142)</f>
        <v/>
      </c>
      <c r="AR142" s="83" t="str">
        <f>IF(preDEL!$AG142,IFERROR(0/0,""),preDEL!AR142)</f>
        <v/>
      </c>
      <c r="AS142" s="147"/>
    </row>
    <row r="143">
      <c r="A143" s="82" t="str">
        <f>IF(preDEL!$AG143,IFERROR(0/0,""),preDEL!A143)</f>
        <v>FLE673</v>
      </c>
      <c r="B143" s="172">
        <f>IF(preDEL!$AG143,IFERROR(0/0,""),preDEL!B143)</f>
        <v>44480</v>
      </c>
      <c r="C143" s="173">
        <f>IF(preDEL!$AG143,IFERROR(0/0,""),preDEL!C143)</f>
        <v>0.3413888889</v>
      </c>
      <c r="D143" s="82" t="str">
        <f>IF(preDEL!$AG143,IFERROR(0/0,""),preDEL!D143)</f>
        <v/>
      </c>
      <c r="E143" s="82" t="str">
        <f>IF(preDEL!$AG143,IFERROR(0/0,""),preDEL!E143)</f>
        <v/>
      </c>
      <c r="F143" s="83" t="str">
        <f>IF(preDEL!$AG143,IFERROR(0/0,""),preDEL!F143)</f>
        <v/>
      </c>
      <c r="G143" s="83" t="str">
        <f>IF(preDEL!$AG143,IFERROR(0/0,""),preDEL!G143)</f>
        <v/>
      </c>
      <c r="H143" s="83" t="str">
        <f>IF(preDEL!$AG143,IFERROR(0/0,""),preDEL!H143)</f>
        <v/>
      </c>
      <c r="I143" s="82" t="str">
        <f>IF(preDEL!$AG143,IFERROR(0/0,""),preDEL!I143)</f>
        <v/>
      </c>
      <c r="J143" s="82" t="str">
        <f>IF(preDEL!$AG143,IFERROR(0/0,""),preDEL!J143)</f>
        <v/>
      </c>
      <c r="K143" s="82" t="str">
        <f>IF(preDEL!$AG143,IFERROR(0/0,""),preDEL!K143)</f>
        <v>Null</v>
      </c>
      <c r="L143" s="172">
        <f>IF(preDEL!$AG143,IFERROR(0/0,""),preDEL!L143)</f>
        <v>44868</v>
      </c>
      <c r="M143" s="173">
        <f>IF(preDEL!$AG143,IFERROR(0/0,""),preDEL!M143)</f>
        <v>0.5355208333</v>
      </c>
      <c r="N143" s="83" t="str">
        <f>IF(preDEL!$AG143,IFERROR(0/0,""),preDEL!N143)</f>
        <v/>
      </c>
      <c r="O143" s="83" t="str">
        <f>IF(preDEL!$AG143,IFERROR(0/0,""),preDEL!O143)</f>
        <v/>
      </c>
      <c r="P143" s="128" t="b">
        <f>IF(preDEL!$AG143,IFERROR(0/0,""),preDEL!P143)</f>
        <v>0</v>
      </c>
      <c r="Q143" s="128" t="str">
        <f>IF(preDEL!$AG143,IFERROR(0/0,""),preDEL!Q143)</f>
        <v>Collected</v>
      </c>
      <c r="R143" s="116" t="b">
        <f>IF(preDEL!$AG143,IFERROR(0/0,""),preDEL!R143)</f>
        <v>1</v>
      </c>
      <c r="S143" s="116">
        <f>IF(preDEL!$AG143,IFERROR(0/0,""),preDEL!S143)</f>
        <v>1</v>
      </c>
      <c r="T143" s="128">
        <f>IF(preDEL!$AG143,IFERROR(0/0,""),preDEL!T143)</f>
        <v>0</v>
      </c>
      <c r="U143" s="83" t="str">
        <f>IF(preDEL!$AG143,IFERROR(0/0,""),preDEL!U143)</f>
        <v/>
      </c>
      <c r="V143" s="82" t="str">
        <f>IF(preDEL!$AG143,IFERROR(0/0,""),preDEL!V143)</f>
        <v/>
      </c>
      <c r="W143" s="83" t="str">
        <f>IF(preDEL!$AG143,IFERROR(0/0,""),preDEL!W143)</f>
        <v/>
      </c>
      <c r="X143" s="116" t="b">
        <f>IF(preDEL!$AG143,IFERROR(0/0,""),preDEL!X143)</f>
        <v>0</v>
      </c>
      <c r="Y143" s="128" t="b">
        <f>IF(preDEL!$AG143,IFERROR(0/0,""),preDEL!Y143)</f>
        <v>0</v>
      </c>
      <c r="Z143" s="82" t="str">
        <f>IF(preDEL!$AG143,IFERROR(0/0,""),preDEL!Z143)</f>
        <v/>
      </c>
      <c r="AA143" s="128" t="b">
        <f>IF(preDEL!$AG143,IFERROR(0/0,""),preDEL!AA143)</f>
        <v>0</v>
      </c>
      <c r="AB143" s="128" t="b">
        <f>IF(preDEL!$AG143,IFERROR(0/0,""),preDEL!AB143)</f>
        <v>0</v>
      </c>
      <c r="AC143" s="174">
        <f>IF(preDEL!$AG143,IFERROR(0/0,""),preDEL!AC143)</f>
        <v>736</v>
      </c>
      <c r="AD143" s="116" t="b">
        <f>IF(preDEL!$AG143,IFERROR(0/0,""),preDEL!AD143)</f>
        <v>1</v>
      </c>
      <c r="AE143" s="175" t="str">
        <f>IF(preDEL!$AG143,IFERROR(0/0,""),preDEL!AE143)</f>
        <v/>
      </c>
      <c r="AF143" s="128" t="b">
        <f>IF(preDEL!$AG143,IFERROR(0/0,""),preDEL!AF143)</f>
        <v>0</v>
      </c>
      <c r="AG143" s="128" t="b">
        <f>IF(preDEL!$AG143,IFERROR(0/0,""),preDEL!AG143)</f>
        <v>0</v>
      </c>
      <c r="AH143" s="116" t="str">
        <f>IF(preDEL!$AG143,IFERROR(0/0,""),preDEL!AH143)</f>
        <v/>
      </c>
      <c r="AI143" s="82" t="str">
        <f>IF(preDEL!$AG143,IFERROR(0/0,""),preDEL!AI143)</f>
        <v/>
      </c>
      <c r="AJ143" s="83">
        <f>IF(preDEL!$AG143,IFERROR(0/0,""),preDEL!AJ143)</f>
        <v>2.2</v>
      </c>
      <c r="AK143" s="82" t="str">
        <f>IF(preDEL!$AG143,IFERROR(0/0,""),preDEL!AK143)</f>
        <v>Negative</v>
      </c>
      <c r="AL143" s="83" t="str">
        <f>IF(preDEL!$AG143,IFERROR(0/0,""),preDEL!AL143)</f>
        <v/>
      </c>
      <c r="AM143" s="83" t="str">
        <f>IF(preDEL!$AG143,IFERROR(0/0,""),preDEL!AM143)</f>
        <v>SpROSA573919</v>
      </c>
      <c r="AN143" s="83" t="str">
        <f>IF(preDEL!$AG143,IFERROR(0/0,""),preDEL!AN143)</f>
        <v>ROSA742936</v>
      </c>
      <c r="AO143" s="83" t="str">
        <f>IF(preDEL!$AG143,IFERROR(0/0,""),preDEL!AO143)</f>
        <v/>
      </c>
      <c r="AP143" s="83" t="str">
        <f>IF(preDEL!$AG143,IFERROR(0/0,""),preDEL!AP143)</f>
        <v/>
      </c>
      <c r="AQ143" s="83" t="str">
        <f>IF(preDEL!$AG143,IFERROR(0/0,""),preDEL!AQ143)</f>
        <v/>
      </c>
      <c r="AR143" s="83" t="str">
        <f>IF(preDEL!$AG143,IFERROR(0/0,""),preDEL!AR143)</f>
        <v/>
      </c>
      <c r="AS143" s="147"/>
    </row>
    <row r="144">
      <c r="A144" s="82" t="str">
        <f>IF(preDEL!$AG144,IFERROR(0/0,""),preDEL!A144)</f>
        <v>FLE703</v>
      </c>
      <c r="B144" s="172">
        <f>IF(preDEL!$AG144,IFERROR(0/0,""),preDEL!B144)</f>
        <v>44480</v>
      </c>
      <c r="C144" s="173">
        <f>IF(preDEL!$AG144,IFERROR(0/0,""),preDEL!C144)</f>
        <v>0.3416319444</v>
      </c>
      <c r="D144" s="82" t="str">
        <f>IF(preDEL!$AG144,IFERROR(0/0,""),preDEL!D144)</f>
        <v/>
      </c>
      <c r="E144" s="82" t="str">
        <f>IF(preDEL!$AG144,IFERROR(0/0,""),preDEL!E144)</f>
        <v/>
      </c>
      <c r="F144" s="83" t="str">
        <f>IF(preDEL!$AG144,IFERROR(0/0,""),preDEL!F144)</f>
        <v/>
      </c>
      <c r="G144" s="83" t="str">
        <f>IF(preDEL!$AG144,IFERROR(0/0,""),preDEL!G144)</f>
        <v/>
      </c>
      <c r="H144" s="83" t="str">
        <f>IF(preDEL!$AG144,IFERROR(0/0,""),preDEL!H144)</f>
        <v/>
      </c>
      <c r="I144" s="82" t="str">
        <f>IF(preDEL!$AG144,IFERROR(0/0,""),preDEL!I144)</f>
        <v/>
      </c>
      <c r="J144" s="82" t="str">
        <f>IF(preDEL!$AG144,IFERROR(0/0,""),preDEL!J144)</f>
        <v/>
      </c>
      <c r="K144" s="82" t="str">
        <f>IF(preDEL!$AG144,IFERROR(0/0,""),preDEL!K144)</f>
        <v>Null</v>
      </c>
      <c r="L144" s="172">
        <f>IF(preDEL!$AG144,IFERROR(0/0,""),preDEL!L144)</f>
        <v>44868</v>
      </c>
      <c r="M144" s="173">
        <f>IF(preDEL!$AG144,IFERROR(0/0,""),preDEL!M144)</f>
        <v>0.5355208333</v>
      </c>
      <c r="N144" s="83" t="str">
        <f>IF(preDEL!$AG144,IFERROR(0/0,""),preDEL!N144)</f>
        <v/>
      </c>
      <c r="O144" s="83" t="str">
        <f>IF(preDEL!$AG144,IFERROR(0/0,""),preDEL!O144)</f>
        <v/>
      </c>
      <c r="P144" s="128" t="b">
        <f>IF(preDEL!$AG144,IFERROR(0/0,""),preDEL!P144)</f>
        <v>0</v>
      </c>
      <c r="Q144" s="128" t="str">
        <f>IF(preDEL!$AG144,IFERROR(0/0,""),preDEL!Q144)</f>
        <v>Collected</v>
      </c>
      <c r="R144" s="116" t="b">
        <f>IF(preDEL!$AG144,IFERROR(0/0,""),preDEL!R144)</f>
        <v>1</v>
      </c>
      <c r="S144" s="116">
        <f>IF(preDEL!$AG144,IFERROR(0/0,""),preDEL!S144)</f>
        <v>1</v>
      </c>
      <c r="T144" s="128">
        <f>IF(preDEL!$AG144,IFERROR(0/0,""),preDEL!T144)</f>
        <v>0</v>
      </c>
      <c r="U144" s="83" t="str">
        <f>IF(preDEL!$AG144,IFERROR(0/0,""),preDEL!U144)</f>
        <v/>
      </c>
      <c r="V144" s="82" t="str">
        <f>IF(preDEL!$AG144,IFERROR(0/0,""),preDEL!V144)</f>
        <v/>
      </c>
      <c r="W144" s="83" t="str">
        <f>IF(preDEL!$AG144,IFERROR(0/0,""),preDEL!W144)</f>
        <v/>
      </c>
      <c r="X144" s="116" t="b">
        <f>IF(preDEL!$AG144,IFERROR(0/0,""),preDEL!X144)</f>
        <v>0</v>
      </c>
      <c r="Y144" s="128" t="b">
        <f>IF(preDEL!$AG144,IFERROR(0/0,""),preDEL!Y144)</f>
        <v>0</v>
      </c>
      <c r="Z144" s="82" t="str">
        <f>IF(preDEL!$AG144,IFERROR(0/0,""),preDEL!Z144)</f>
        <v/>
      </c>
      <c r="AA144" s="128" t="b">
        <f>IF(preDEL!$AG144,IFERROR(0/0,""),preDEL!AA144)</f>
        <v>0</v>
      </c>
      <c r="AB144" s="128" t="b">
        <f>IF(preDEL!$AG144,IFERROR(0/0,""),preDEL!AB144)</f>
        <v>0</v>
      </c>
      <c r="AC144" s="174">
        <f>IF(preDEL!$AG144,IFERROR(0/0,""),preDEL!AC144)</f>
        <v>735</v>
      </c>
      <c r="AD144" s="116" t="b">
        <f>IF(preDEL!$AG144,IFERROR(0/0,""),preDEL!AD144)</f>
        <v>1</v>
      </c>
      <c r="AE144" s="175" t="str">
        <f>IF(preDEL!$AG144,IFERROR(0/0,""),preDEL!AE144)</f>
        <v/>
      </c>
      <c r="AF144" s="128" t="b">
        <f>IF(preDEL!$AG144,IFERROR(0/0,""),preDEL!AF144)</f>
        <v>0</v>
      </c>
      <c r="AG144" s="128" t="b">
        <f>IF(preDEL!$AG144,IFERROR(0/0,""),preDEL!AG144)</f>
        <v>0</v>
      </c>
      <c r="AH144" s="116" t="str">
        <f>IF(preDEL!$AG144,IFERROR(0/0,""),preDEL!AH144)</f>
        <v/>
      </c>
      <c r="AI144" s="82" t="str">
        <f>IF(preDEL!$AG144,IFERROR(0/0,""),preDEL!AI144)</f>
        <v/>
      </c>
      <c r="AJ144" s="83">
        <f>IF(preDEL!$AG144,IFERROR(0/0,""),preDEL!AJ144)</f>
        <v>2.2</v>
      </c>
      <c r="AK144" s="82" t="str">
        <f>IF(preDEL!$AG144,IFERROR(0/0,""),preDEL!AK144)</f>
        <v>Negative</v>
      </c>
      <c r="AL144" s="83" t="str">
        <f>IF(preDEL!$AG144,IFERROR(0/0,""),preDEL!AL144)</f>
        <v/>
      </c>
      <c r="AM144" s="83" t="str">
        <f>IF(preDEL!$AG144,IFERROR(0/0,""),preDEL!AM144)</f>
        <v>SpROSA573919</v>
      </c>
      <c r="AN144" s="83" t="str">
        <f>IF(preDEL!$AG144,IFERROR(0/0,""),preDEL!AN144)</f>
        <v>ROSA923966</v>
      </c>
      <c r="AO144" s="83" t="str">
        <f>IF(preDEL!$AG144,IFERROR(0/0,""),preDEL!AO144)</f>
        <v/>
      </c>
      <c r="AP144" s="83" t="str">
        <f>IF(preDEL!$AG144,IFERROR(0/0,""),preDEL!AP144)</f>
        <v/>
      </c>
      <c r="AQ144" s="83" t="str">
        <f>IF(preDEL!$AG144,IFERROR(0/0,""),preDEL!AQ144)</f>
        <v/>
      </c>
      <c r="AR144" s="83" t="str">
        <f>IF(preDEL!$AG144,IFERROR(0/0,""),preDEL!AR144)</f>
        <v/>
      </c>
      <c r="AS144" s="147"/>
    </row>
    <row r="145">
      <c r="A145" s="82" t="str">
        <f>IF(preDEL!$AG145,IFERROR(0/0,""),preDEL!A145)</f>
        <v>FLE632</v>
      </c>
      <c r="B145" s="172">
        <f>IF(preDEL!$AG145,IFERROR(0/0,""),preDEL!B145)</f>
        <v>44480</v>
      </c>
      <c r="C145" s="173">
        <f>IF(preDEL!$AG145,IFERROR(0/0,""),preDEL!C145)</f>
        <v>0.3419907407</v>
      </c>
      <c r="D145" s="82" t="str">
        <f>IF(preDEL!$AG145,IFERROR(0/0,""),preDEL!D145)</f>
        <v/>
      </c>
      <c r="E145" s="82" t="str">
        <f>IF(preDEL!$AG145,IFERROR(0/0,""),preDEL!E145)</f>
        <v/>
      </c>
      <c r="F145" s="83" t="str">
        <f>IF(preDEL!$AG145,IFERROR(0/0,""),preDEL!F145)</f>
        <v/>
      </c>
      <c r="G145" s="83" t="str">
        <f>IF(preDEL!$AG145,IFERROR(0/0,""),preDEL!G145)</f>
        <v/>
      </c>
      <c r="H145" s="83" t="str">
        <f>IF(preDEL!$AG145,IFERROR(0/0,""),preDEL!H145)</f>
        <v/>
      </c>
      <c r="I145" s="82" t="str">
        <f>IF(preDEL!$AG145,IFERROR(0/0,""),preDEL!I145)</f>
        <v/>
      </c>
      <c r="J145" s="82" t="str">
        <f>IF(preDEL!$AG145,IFERROR(0/0,""),preDEL!J145)</f>
        <v/>
      </c>
      <c r="K145" s="82" t="str">
        <f>IF(preDEL!$AG145,IFERROR(0/0,""),preDEL!K145)</f>
        <v>Null</v>
      </c>
      <c r="L145" s="172" t="str">
        <f>IF(preDEL!$AG145,IFERROR(0/0,""),preDEL!L145)</f>
        <v/>
      </c>
      <c r="M145" s="173" t="str">
        <f>IF(preDEL!$AG145,IFERROR(0/0,""),preDEL!M145)</f>
        <v/>
      </c>
      <c r="N145" s="83" t="str">
        <f>IF(preDEL!$AG145,IFERROR(0/0,""),preDEL!N145)</f>
        <v/>
      </c>
      <c r="O145" s="83" t="str">
        <f>IF(preDEL!$AG145,IFERROR(0/0,""),preDEL!O145)</f>
        <v/>
      </c>
      <c r="P145" s="128" t="b">
        <f>IF(preDEL!$AG145,IFERROR(0/0,""),preDEL!P145)</f>
        <v>0</v>
      </c>
      <c r="Q145" s="128" t="str">
        <f>IF(preDEL!$AG145,IFERROR(0/0,""),preDEL!Q145)</f>
        <v>Collected</v>
      </c>
      <c r="R145" s="116" t="b">
        <f>IF(preDEL!$AG145,IFERROR(0/0,""),preDEL!R145)</f>
        <v>1</v>
      </c>
      <c r="S145" s="116">
        <f>IF(preDEL!$AG145,IFERROR(0/0,""),preDEL!S145)</f>
        <v>1</v>
      </c>
      <c r="T145" s="128" t="str">
        <f>IF(preDEL!$AG145,IFERROR(0/0,""),preDEL!T145)</f>
        <v/>
      </c>
      <c r="U145" s="83" t="str">
        <f>IF(preDEL!$AG145,IFERROR(0/0,""),preDEL!U145)</f>
        <v/>
      </c>
      <c r="V145" s="82" t="str">
        <f>IF(preDEL!$AG145,IFERROR(0/0,""),preDEL!V145)</f>
        <v/>
      </c>
      <c r="W145" s="83" t="str">
        <f>IF(preDEL!$AG145,IFERROR(0/0,""),preDEL!W145)</f>
        <v/>
      </c>
      <c r="X145" s="116" t="b">
        <f>IF(preDEL!$AG145,IFERROR(0/0,""),preDEL!X145)</f>
        <v>0</v>
      </c>
      <c r="Y145" s="128" t="b">
        <f>IF(preDEL!$AG145,IFERROR(0/0,""),preDEL!Y145)</f>
        <v>0</v>
      </c>
      <c r="Z145" s="82" t="str">
        <f>IF(preDEL!$AG145,IFERROR(0/0,""),preDEL!Z145)</f>
        <v/>
      </c>
      <c r="AA145" s="128" t="b">
        <f>IF(preDEL!$AG145,IFERROR(0/0,""),preDEL!AA145)</f>
        <v>0</v>
      </c>
      <c r="AB145" s="128" t="b">
        <f>IF(preDEL!$AG145,IFERROR(0/0,""),preDEL!AB145)</f>
        <v>0</v>
      </c>
      <c r="AC145" s="174">
        <f>IF(preDEL!$AG145,IFERROR(0/0,""),preDEL!AC145)</f>
        <v>371</v>
      </c>
      <c r="AD145" s="116" t="b">
        <f>IF(preDEL!$AG145,IFERROR(0/0,""),preDEL!AD145)</f>
        <v>0</v>
      </c>
      <c r="AE145" s="175" t="str">
        <f>IF(preDEL!$AG145,IFERROR(0/0,""),preDEL!AE145)</f>
        <v/>
      </c>
      <c r="AF145" s="128" t="b">
        <f>IF(preDEL!$AG145,IFERROR(0/0,""),preDEL!AF145)</f>
        <v>0</v>
      </c>
      <c r="AG145" s="128" t="b">
        <f>IF(preDEL!$AG145,IFERROR(0/0,""),preDEL!AG145)</f>
        <v>0</v>
      </c>
      <c r="AH145" s="116" t="str">
        <f>IF(preDEL!$AG145,IFERROR(0/0,""),preDEL!AH145)</f>
        <v/>
      </c>
      <c r="AI145" s="82" t="str">
        <f>IF(preDEL!$AG145,IFERROR(0/0,""),preDEL!AI145)</f>
        <v/>
      </c>
      <c r="AJ145" s="83">
        <f>IF(preDEL!$AG145,IFERROR(0/0,""),preDEL!AJ145)</f>
        <v>2.2</v>
      </c>
      <c r="AK145" s="82" t="str">
        <f>IF(preDEL!$AG145,IFERROR(0/0,""),preDEL!AK145)</f>
        <v>Negative</v>
      </c>
      <c r="AL145" s="83" t="str">
        <f>IF(preDEL!$AG145,IFERROR(0/0,""),preDEL!AL145)</f>
        <v/>
      </c>
      <c r="AM145" s="83" t="str">
        <f>IF(preDEL!$AG145,IFERROR(0/0,""),preDEL!AM145)</f>
        <v>SpROSA573919</v>
      </c>
      <c r="AN145" s="83" t="str">
        <f>IF(preDEL!$AG145,IFERROR(0/0,""),preDEL!AN145)</f>
        <v>ROSA718413</v>
      </c>
      <c r="AO145" s="83" t="str">
        <f>IF(preDEL!$AG145,IFERROR(0/0,""),preDEL!AO145)</f>
        <v/>
      </c>
      <c r="AP145" s="83" t="str">
        <f>IF(preDEL!$AG145,IFERROR(0/0,""),preDEL!AP145)</f>
        <v/>
      </c>
      <c r="AQ145" s="83" t="str">
        <f>IF(preDEL!$AG145,IFERROR(0/0,""),preDEL!AQ145)</f>
        <v/>
      </c>
      <c r="AR145" s="83" t="str">
        <f>IF(preDEL!$AG145,IFERROR(0/0,""),preDEL!AR145)</f>
        <v/>
      </c>
      <c r="AS145" s="147"/>
    </row>
    <row r="146">
      <c r="A146" s="82" t="str">
        <f>IF(preDEL!$AG146,IFERROR(0/0,""),preDEL!A146)</f>
        <v>PA9517</v>
      </c>
      <c r="B146" s="172">
        <f>IF(preDEL!$AG146,IFERROR(0/0,""),preDEL!B146)</f>
        <v>44480</v>
      </c>
      <c r="C146" s="173">
        <f>IF(preDEL!$AG146,IFERROR(0/0,""),preDEL!C146)</f>
        <v>0.3537037037</v>
      </c>
      <c r="D146" s="82" t="str">
        <f>IF(preDEL!$AG146,IFERROR(0/0,""),preDEL!D146)</f>
        <v/>
      </c>
      <c r="E146" s="82" t="str">
        <f>IF(preDEL!$AG146,IFERROR(0/0,""),preDEL!E146)</f>
        <v/>
      </c>
      <c r="F146" s="83" t="str">
        <f>IF(preDEL!$AG146,IFERROR(0/0,""),preDEL!F146)</f>
        <v/>
      </c>
      <c r="G146" s="83" t="str">
        <f>IF(preDEL!$AG146,IFERROR(0/0,""),preDEL!G146)</f>
        <v/>
      </c>
      <c r="H146" s="83" t="str">
        <f>IF(preDEL!$AG146,IFERROR(0/0,""),preDEL!H146)</f>
        <v/>
      </c>
      <c r="I146" s="82" t="str">
        <f>IF(preDEL!$AG146,IFERROR(0/0,""),preDEL!I146)</f>
        <v/>
      </c>
      <c r="J146" s="82" t="str">
        <f>IF(preDEL!$AG146,IFERROR(0/0,""),preDEL!J146)</f>
        <v/>
      </c>
      <c r="K146" s="82" t="str">
        <f>IF(preDEL!$AG146,IFERROR(0/0,""),preDEL!K146)</f>
        <v>Null</v>
      </c>
      <c r="L146" s="172">
        <f>IF(preDEL!$AG146,IFERROR(0/0,""),preDEL!L146)</f>
        <v>44868</v>
      </c>
      <c r="M146" s="173">
        <f>IF(preDEL!$AG146,IFERROR(0/0,""),preDEL!M146)</f>
        <v>0.5355208333</v>
      </c>
      <c r="N146" s="83" t="str">
        <f>IF(preDEL!$AG146,IFERROR(0/0,""),preDEL!N146)</f>
        <v/>
      </c>
      <c r="O146" s="83" t="str">
        <f>IF(preDEL!$AG146,IFERROR(0/0,""),preDEL!O146)</f>
        <v/>
      </c>
      <c r="P146" s="128" t="b">
        <f>IF(preDEL!$AG146,IFERROR(0/0,""),preDEL!P146)</f>
        <v>0</v>
      </c>
      <c r="Q146" s="128" t="str">
        <f>IF(preDEL!$AG146,IFERROR(0/0,""),preDEL!Q146)</f>
        <v>Collected</v>
      </c>
      <c r="R146" s="116" t="b">
        <f>IF(preDEL!$AG146,IFERROR(0/0,""),preDEL!R146)</f>
        <v>1</v>
      </c>
      <c r="S146" s="116">
        <f>IF(preDEL!$AG146,IFERROR(0/0,""),preDEL!S146)</f>
        <v>1</v>
      </c>
      <c r="T146" s="128">
        <f>IF(preDEL!$AG146,IFERROR(0/0,""),preDEL!T146)</f>
        <v>0</v>
      </c>
      <c r="U146" s="83" t="str">
        <f>IF(preDEL!$AG146,IFERROR(0/0,""),preDEL!U146)</f>
        <v/>
      </c>
      <c r="V146" s="82" t="str">
        <f>IF(preDEL!$AG146,IFERROR(0/0,""),preDEL!V146)</f>
        <v/>
      </c>
      <c r="W146" s="83" t="str">
        <f>IF(preDEL!$AG146,IFERROR(0/0,""),preDEL!W146)</f>
        <v/>
      </c>
      <c r="X146" s="116" t="b">
        <f>IF(preDEL!$AG146,IFERROR(0/0,""),preDEL!X146)</f>
        <v>0</v>
      </c>
      <c r="Y146" s="128" t="b">
        <f>IF(preDEL!$AG146,IFERROR(0/0,""),preDEL!Y146)</f>
        <v>0</v>
      </c>
      <c r="Z146" s="82" t="str">
        <f>IF(preDEL!$AG146,IFERROR(0/0,""),preDEL!Z146)</f>
        <v/>
      </c>
      <c r="AA146" s="128" t="b">
        <f>IF(preDEL!$AG146,IFERROR(0/0,""),preDEL!AA146)</f>
        <v>0</v>
      </c>
      <c r="AB146" s="128" t="b">
        <f>IF(preDEL!$AG146,IFERROR(0/0,""),preDEL!AB146)</f>
        <v>0</v>
      </c>
      <c r="AC146" s="174">
        <f>IF(preDEL!$AG146,IFERROR(0/0,""),preDEL!AC146)</f>
        <v>734</v>
      </c>
      <c r="AD146" s="116" t="b">
        <f>IF(preDEL!$AG146,IFERROR(0/0,""),preDEL!AD146)</f>
        <v>1</v>
      </c>
      <c r="AE146" s="175" t="str">
        <f>IF(preDEL!$AG146,IFERROR(0/0,""),preDEL!AE146)</f>
        <v/>
      </c>
      <c r="AF146" s="128" t="b">
        <f>IF(preDEL!$AG146,IFERROR(0/0,""),preDEL!AF146)</f>
        <v>0</v>
      </c>
      <c r="AG146" s="128" t="b">
        <f>IF(preDEL!$AG146,IFERROR(0/0,""),preDEL!AG146)</f>
        <v>0</v>
      </c>
      <c r="AH146" s="116" t="str">
        <f>IF(preDEL!$AG146,IFERROR(0/0,""),preDEL!AH146)</f>
        <v/>
      </c>
      <c r="AI146" s="82" t="str">
        <f>IF(preDEL!$AG146,IFERROR(0/0,""),preDEL!AI146)</f>
        <v/>
      </c>
      <c r="AJ146" s="83">
        <f>IF(preDEL!$AG146,IFERROR(0/0,""),preDEL!AJ146)</f>
        <v>2.2</v>
      </c>
      <c r="AK146" s="82" t="str">
        <f>IF(preDEL!$AG146,IFERROR(0/0,""),preDEL!AK146)</f>
        <v>Negative</v>
      </c>
      <c r="AL146" s="83" t="str">
        <f>IF(preDEL!$AG146,IFERROR(0/0,""),preDEL!AL146)</f>
        <v/>
      </c>
      <c r="AM146" s="83" t="str">
        <f>IF(preDEL!$AG146,IFERROR(0/0,""),preDEL!AM146)</f>
        <v>SpROSA573919</v>
      </c>
      <c r="AN146" s="83" t="str">
        <f>IF(preDEL!$AG146,IFERROR(0/0,""),preDEL!AN146)</f>
        <v>ROSA929320</v>
      </c>
      <c r="AO146" s="83" t="str">
        <f>IF(preDEL!$AG146,IFERROR(0/0,""),preDEL!AO146)</f>
        <v/>
      </c>
      <c r="AP146" s="83" t="str">
        <f>IF(preDEL!$AG146,IFERROR(0/0,""),preDEL!AP146)</f>
        <v/>
      </c>
      <c r="AQ146" s="83" t="str">
        <f>IF(preDEL!$AG146,IFERROR(0/0,""),preDEL!AQ146)</f>
        <v/>
      </c>
      <c r="AR146" s="83" t="str">
        <f>IF(preDEL!$AG146,IFERROR(0/0,""),preDEL!AR146)</f>
        <v/>
      </c>
      <c r="AS146" s="147"/>
    </row>
    <row r="147">
      <c r="A147" s="82" t="str">
        <f>IF(preDEL!$AG147,IFERROR(0/0,""),preDEL!A147)</f>
        <v>FLE701</v>
      </c>
      <c r="B147" s="172">
        <f>IF(preDEL!$AG147,IFERROR(0/0,""),preDEL!B147)</f>
        <v>44481</v>
      </c>
      <c r="C147" s="173">
        <f>IF(preDEL!$AG147,IFERROR(0/0,""),preDEL!C147)</f>
        <v>0.2573842593</v>
      </c>
      <c r="D147" s="82" t="str">
        <f>IF(preDEL!$AG147,IFERROR(0/0,""),preDEL!D147)</f>
        <v/>
      </c>
      <c r="E147" s="82" t="str">
        <f>IF(preDEL!$AG147,IFERROR(0/0,""),preDEL!E147)</f>
        <v/>
      </c>
      <c r="F147" s="83" t="str">
        <f>IF(preDEL!$AG147,IFERROR(0/0,""),preDEL!F147)</f>
        <v/>
      </c>
      <c r="G147" s="83" t="str">
        <f>IF(preDEL!$AG147,IFERROR(0/0,""),preDEL!G147)</f>
        <v/>
      </c>
      <c r="H147" s="83" t="str">
        <f>IF(preDEL!$AG147,IFERROR(0/0,""),preDEL!H147)</f>
        <v/>
      </c>
      <c r="I147" s="82" t="str">
        <f>IF(preDEL!$AG147,IFERROR(0/0,""),preDEL!I147)</f>
        <v/>
      </c>
      <c r="J147" s="82" t="str">
        <f>IF(preDEL!$AG147,IFERROR(0/0,""),preDEL!J147)</f>
        <v/>
      </c>
      <c r="K147" s="82" t="str">
        <f>IF(preDEL!$AG147,IFERROR(0/0,""),preDEL!K147)</f>
        <v>Negative</v>
      </c>
      <c r="L147" s="172">
        <f>IF(preDEL!$AG147,IFERROR(0/0,""),preDEL!L147)</f>
        <v>44481</v>
      </c>
      <c r="M147" s="173">
        <f>IF(preDEL!$AG147,IFERROR(0/0,""),preDEL!M147)</f>
        <v>0.3866782407</v>
      </c>
      <c r="N147" s="83" t="str">
        <f>IF(preDEL!$AG147,IFERROR(0/0,""),preDEL!N147)</f>
        <v/>
      </c>
      <c r="O147" s="83" t="str">
        <f>IF(preDEL!$AG147,IFERROR(0/0,""),preDEL!O147)</f>
        <v/>
      </c>
      <c r="P147" s="128" t="b">
        <f>IF(preDEL!$AG147,IFERROR(0/0,""),preDEL!P147)</f>
        <v>0</v>
      </c>
      <c r="Q147" s="128" t="str">
        <f>IF(preDEL!$AG147,IFERROR(0/0,""),preDEL!Q147)</f>
        <v>Result</v>
      </c>
      <c r="R147" s="116" t="b">
        <f>IF(preDEL!$AG147,IFERROR(0/0,""),preDEL!R147)</f>
        <v>1</v>
      </c>
      <c r="S147" s="116">
        <f>IF(preDEL!$AG147,IFERROR(0/0,""),preDEL!S147)</f>
        <v>1</v>
      </c>
      <c r="T147" s="128" t="str">
        <f>IF(preDEL!$AG147,IFERROR(0/0,""),preDEL!T147)</f>
        <v/>
      </c>
      <c r="U147" s="83" t="str">
        <f>IF(preDEL!$AG147,IFERROR(0/0,""),preDEL!U147)</f>
        <v/>
      </c>
      <c r="V147" s="82" t="str">
        <f>IF(preDEL!$AG147,IFERROR(0/0,""),preDEL!V147)</f>
        <v/>
      </c>
      <c r="W147" s="83" t="str">
        <f>IF(preDEL!$AG147,IFERROR(0/0,""),preDEL!W147)</f>
        <v/>
      </c>
      <c r="X147" s="116" t="b">
        <f>IF(preDEL!$AG147,IFERROR(0/0,""),preDEL!X147)</f>
        <v>0</v>
      </c>
      <c r="Y147" s="128" t="b">
        <f>IF(preDEL!$AG147,IFERROR(0/0,""),preDEL!Y147)</f>
        <v>0</v>
      </c>
      <c r="Z147" s="82" t="str">
        <f>IF(preDEL!$AG147,IFERROR(0/0,""),preDEL!Z147)</f>
        <v/>
      </c>
      <c r="AA147" s="128" t="b">
        <f>IF(preDEL!$AG147,IFERROR(0/0,""),preDEL!AA147)</f>
        <v>0</v>
      </c>
      <c r="AB147" s="128" t="b">
        <f>IF(preDEL!$AG147,IFERROR(0/0,""),preDEL!AB147)</f>
        <v>0</v>
      </c>
      <c r="AC147" s="174">
        <f>IF(preDEL!$AG147,IFERROR(0/0,""),preDEL!AC147)</f>
        <v>370</v>
      </c>
      <c r="AD147" s="116" t="b">
        <f>IF(preDEL!$AG147,IFERROR(0/0,""),preDEL!AD147)</f>
        <v>0</v>
      </c>
      <c r="AE147" s="175" t="str">
        <f>IF(preDEL!$AG147,IFERROR(0/0,""),preDEL!AE147)</f>
        <v/>
      </c>
      <c r="AF147" s="128" t="b">
        <f>IF(preDEL!$AG147,IFERROR(0/0,""),preDEL!AF147)</f>
        <v>0</v>
      </c>
      <c r="AG147" s="128" t="b">
        <f>IF(preDEL!$AG147,IFERROR(0/0,""),preDEL!AG147)</f>
        <v>0</v>
      </c>
      <c r="AH147" s="116" t="str">
        <f>IF(preDEL!$AG147,IFERROR(0/0,""),preDEL!AH147)</f>
        <v/>
      </c>
      <c r="AI147" s="82" t="str">
        <f>IF(preDEL!$AG147,IFERROR(0/0,""),preDEL!AI147)</f>
        <v/>
      </c>
      <c r="AJ147" s="83" t="str">
        <f>IF(preDEL!$AG147,IFERROR(0/0,""),preDEL!AJ147)</f>
        <v/>
      </c>
      <c r="AK147" s="82" t="str">
        <f>IF(preDEL!$AG147,IFERROR(0/0,""),preDEL!AK147)</f>
        <v>Negative</v>
      </c>
      <c r="AL147" s="83" t="str">
        <f>IF(preDEL!$AG147,IFERROR(0/0,""),preDEL!AL147)</f>
        <v/>
      </c>
      <c r="AM147" s="83" t="str">
        <f>IF(preDEL!$AG147,IFERROR(0/0,""),preDEL!AM147)</f>
        <v>SpROSA573919</v>
      </c>
      <c r="AN147" s="83" t="str">
        <f>IF(preDEL!$AG147,IFERROR(0/0,""),preDEL!AN147)</f>
        <v>ROSA186882</v>
      </c>
      <c r="AO147" s="83" t="str">
        <f>IF(preDEL!$AG147,IFERROR(0/0,""),preDEL!AO147)</f>
        <v/>
      </c>
      <c r="AP147" s="83" t="str">
        <f>IF(preDEL!$AG147,IFERROR(0/0,""),preDEL!AP147)</f>
        <v/>
      </c>
      <c r="AQ147" s="83" t="str">
        <f>IF(preDEL!$AG147,IFERROR(0/0,""),preDEL!AQ147)</f>
        <v/>
      </c>
      <c r="AR147" s="83" t="str">
        <f>IF(preDEL!$AG147,IFERROR(0/0,""),preDEL!AR147)</f>
        <v/>
      </c>
      <c r="AS147" s="147"/>
    </row>
    <row r="148">
      <c r="A148" s="82" t="str">
        <f>IF(preDEL!$AG148,IFERROR(0/0,""),preDEL!A148)</f>
        <v>FLE666</v>
      </c>
      <c r="B148" s="172">
        <f>IF(preDEL!$AG148,IFERROR(0/0,""),preDEL!B148)</f>
        <v>44481</v>
      </c>
      <c r="C148" s="173">
        <f>IF(preDEL!$AG148,IFERROR(0/0,""),preDEL!C148)</f>
        <v>0.2971990741</v>
      </c>
      <c r="D148" s="82" t="str">
        <f>IF(preDEL!$AG148,IFERROR(0/0,""),preDEL!D148)</f>
        <v/>
      </c>
      <c r="E148" s="82" t="str">
        <f>IF(preDEL!$AG148,IFERROR(0/0,""),preDEL!E148)</f>
        <v/>
      </c>
      <c r="F148" s="83" t="str">
        <f>IF(preDEL!$AG148,IFERROR(0/0,""),preDEL!F148)</f>
        <v/>
      </c>
      <c r="G148" s="83" t="str">
        <f>IF(preDEL!$AG148,IFERROR(0/0,""),preDEL!G148)</f>
        <v/>
      </c>
      <c r="H148" s="83" t="str">
        <f>IF(preDEL!$AG148,IFERROR(0/0,""),preDEL!H148)</f>
        <v/>
      </c>
      <c r="I148" s="82" t="str">
        <f>IF(preDEL!$AG148,IFERROR(0/0,""),preDEL!I148)</f>
        <v/>
      </c>
      <c r="J148" s="82" t="str">
        <f>IF(preDEL!$AG148,IFERROR(0/0,""),preDEL!J148)</f>
        <v/>
      </c>
      <c r="K148" s="82" t="str">
        <f>IF(preDEL!$AG148,IFERROR(0/0,""),preDEL!K148)</f>
        <v>Negative</v>
      </c>
      <c r="L148" s="172">
        <f>IF(preDEL!$AG148,IFERROR(0/0,""),preDEL!L148)</f>
        <v>44481</v>
      </c>
      <c r="M148" s="173">
        <f>IF(preDEL!$AG148,IFERROR(0/0,""),preDEL!M148)</f>
        <v>0.3866782407</v>
      </c>
      <c r="N148" s="83" t="str">
        <f>IF(preDEL!$AG148,IFERROR(0/0,""),preDEL!N148)</f>
        <v/>
      </c>
      <c r="O148" s="83" t="str">
        <f>IF(preDEL!$AG148,IFERROR(0/0,""),preDEL!O148)</f>
        <v/>
      </c>
      <c r="P148" s="128" t="b">
        <f>IF(preDEL!$AG148,IFERROR(0/0,""),preDEL!P148)</f>
        <v>0</v>
      </c>
      <c r="Q148" s="128" t="str">
        <f>IF(preDEL!$AG148,IFERROR(0/0,""),preDEL!Q148)</f>
        <v>Result</v>
      </c>
      <c r="R148" s="116" t="b">
        <f>IF(preDEL!$AG148,IFERROR(0/0,""),preDEL!R148)</f>
        <v>1</v>
      </c>
      <c r="S148" s="116">
        <f>IF(preDEL!$AG148,IFERROR(0/0,""),preDEL!S148)</f>
        <v>1</v>
      </c>
      <c r="T148" s="128" t="str">
        <f>IF(preDEL!$AG148,IFERROR(0/0,""),preDEL!T148)</f>
        <v/>
      </c>
      <c r="U148" s="83" t="str">
        <f>IF(preDEL!$AG148,IFERROR(0/0,""),preDEL!U148)</f>
        <v/>
      </c>
      <c r="V148" s="82" t="str">
        <f>IF(preDEL!$AG148,IFERROR(0/0,""),preDEL!V148)</f>
        <v/>
      </c>
      <c r="W148" s="83" t="str">
        <f>IF(preDEL!$AG148,IFERROR(0/0,""),preDEL!W148)</f>
        <v/>
      </c>
      <c r="X148" s="116" t="b">
        <f>IF(preDEL!$AG148,IFERROR(0/0,""),preDEL!X148)</f>
        <v>0</v>
      </c>
      <c r="Y148" s="128" t="b">
        <f>IF(preDEL!$AG148,IFERROR(0/0,""),preDEL!Y148)</f>
        <v>0</v>
      </c>
      <c r="Z148" s="82" t="str">
        <f>IF(preDEL!$AG148,IFERROR(0/0,""),preDEL!Z148)</f>
        <v/>
      </c>
      <c r="AA148" s="128" t="b">
        <f>IF(preDEL!$AG148,IFERROR(0/0,""),preDEL!AA148)</f>
        <v>0</v>
      </c>
      <c r="AB148" s="128" t="b">
        <f>IF(preDEL!$AG148,IFERROR(0/0,""),preDEL!AB148)</f>
        <v>0</v>
      </c>
      <c r="AC148" s="174">
        <f>IF(preDEL!$AG148,IFERROR(0/0,""),preDEL!AC148)</f>
        <v>369</v>
      </c>
      <c r="AD148" s="116" t="b">
        <f>IF(preDEL!$AG148,IFERROR(0/0,""),preDEL!AD148)</f>
        <v>0</v>
      </c>
      <c r="AE148" s="175" t="str">
        <f>IF(preDEL!$AG148,IFERROR(0/0,""),preDEL!AE148)</f>
        <v/>
      </c>
      <c r="AF148" s="128" t="b">
        <f>IF(preDEL!$AG148,IFERROR(0/0,""),preDEL!AF148)</f>
        <v>0</v>
      </c>
      <c r="AG148" s="128" t="b">
        <f>IF(preDEL!$AG148,IFERROR(0/0,""),preDEL!AG148)</f>
        <v>0</v>
      </c>
      <c r="AH148" s="116" t="str">
        <f>IF(preDEL!$AG148,IFERROR(0/0,""),preDEL!AH148)</f>
        <v/>
      </c>
      <c r="AI148" s="82" t="str">
        <f>IF(preDEL!$AG148,IFERROR(0/0,""),preDEL!AI148)</f>
        <v/>
      </c>
      <c r="AJ148" s="83" t="str">
        <f>IF(preDEL!$AG148,IFERROR(0/0,""),preDEL!AJ148)</f>
        <v/>
      </c>
      <c r="AK148" s="82" t="str">
        <f>IF(preDEL!$AG148,IFERROR(0/0,""),preDEL!AK148)</f>
        <v>Negative</v>
      </c>
      <c r="AL148" s="83" t="str">
        <f>IF(preDEL!$AG148,IFERROR(0/0,""),preDEL!AL148)</f>
        <v/>
      </c>
      <c r="AM148" s="83" t="str">
        <f>IF(preDEL!$AG148,IFERROR(0/0,""),preDEL!AM148)</f>
        <v>SpROSA145068</v>
      </c>
      <c r="AN148" s="83" t="str">
        <f>IF(preDEL!$AG148,IFERROR(0/0,""),preDEL!AN148)</f>
        <v>ROSA832181</v>
      </c>
      <c r="AO148" s="83" t="str">
        <f>IF(preDEL!$AG148,IFERROR(0/0,""),preDEL!AO148)</f>
        <v/>
      </c>
      <c r="AP148" s="83" t="str">
        <f>IF(preDEL!$AG148,IFERROR(0/0,""),preDEL!AP148)</f>
        <v/>
      </c>
      <c r="AQ148" s="83" t="str">
        <f>IF(preDEL!$AG148,IFERROR(0/0,""),preDEL!AQ148)</f>
        <v/>
      </c>
      <c r="AR148" s="83" t="str">
        <f>IF(preDEL!$AG148,IFERROR(0/0,""),preDEL!AR148)</f>
        <v/>
      </c>
      <c r="AS148" s="147"/>
    </row>
    <row r="149">
      <c r="A149" s="82" t="str">
        <f>IF(preDEL!$AG149,IFERROR(0/0,""),preDEL!A149)</f>
        <v>FLE661</v>
      </c>
      <c r="B149" s="172">
        <f>IF(preDEL!$AG149,IFERROR(0/0,""),preDEL!B149)</f>
        <v>44481</v>
      </c>
      <c r="C149" s="173">
        <f>IF(preDEL!$AG149,IFERROR(0/0,""),preDEL!C149)</f>
        <v>0.2976388889</v>
      </c>
      <c r="D149" s="82" t="str">
        <f>IF(preDEL!$AG149,IFERROR(0/0,""),preDEL!D149)</f>
        <v/>
      </c>
      <c r="E149" s="82" t="str">
        <f>IF(preDEL!$AG149,IFERROR(0/0,""),preDEL!E149)</f>
        <v/>
      </c>
      <c r="F149" s="83" t="str">
        <f>IF(preDEL!$AG149,IFERROR(0/0,""),preDEL!F149)</f>
        <v/>
      </c>
      <c r="G149" s="83" t="str">
        <f>IF(preDEL!$AG149,IFERROR(0/0,""),preDEL!G149)</f>
        <v/>
      </c>
      <c r="H149" s="83" t="str">
        <f>IF(preDEL!$AG149,IFERROR(0/0,""),preDEL!H149)</f>
        <v/>
      </c>
      <c r="I149" s="82" t="str">
        <f>IF(preDEL!$AG149,IFERROR(0/0,""),preDEL!I149)</f>
        <v/>
      </c>
      <c r="J149" s="82" t="str">
        <f>IF(preDEL!$AG149,IFERROR(0/0,""),preDEL!J149)</f>
        <v/>
      </c>
      <c r="K149" s="82" t="str">
        <f>IF(preDEL!$AG149,IFERROR(0/0,""),preDEL!K149)</f>
        <v>Negative</v>
      </c>
      <c r="L149" s="172">
        <f>IF(preDEL!$AG149,IFERROR(0/0,""),preDEL!L149)</f>
        <v>44481</v>
      </c>
      <c r="M149" s="173">
        <f>IF(preDEL!$AG149,IFERROR(0/0,""),preDEL!M149)</f>
        <v>0.3866782407</v>
      </c>
      <c r="N149" s="83" t="str">
        <f>IF(preDEL!$AG149,IFERROR(0/0,""),preDEL!N149)</f>
        <v/>
      </c>
      <c r="O149" s="83" t="str">
        <f>IF(preDEL!$AG149,IFERROR(0/0,""),preDEL!O149)</f>
        <v/>
      </c>
      <c r="P149" s="128" t="b">
        <f>IF(preDEL!$AG149,IFERROR(0/0,""),preDEL!P149)</f>
        <v>0</v>
      </c>
      <c r="Q149" s="128" t="str">
        <f>IF(preDEL!$AG149,IFERROR(0/0,""),preDEL!Q149)</f>
        <v>Result</v>
      </c>
      <c r="R149" s="116" t="b">
        <f>IF(preDEL!$AG149,IFERROR(0/0,""),preDEL!R149)</f>
        <v>1</v>
      </c>
      <c r="S149" s="116">
        <f>IF(preDEL!$AG149,IFERROR(0/0,""),preDEL!S149)</f>
        <v>1</v>
      </c>
      <c r="T149" s="128" t="str">
        <f>IF(preDEL!$AG149,IFERROR(0/0,""),preDEL!T149)</f>
        <v/>
      </c>
      <c r="U149" s="83" t="str">
        <f>IF(preDEL!$AG149,IFERROR(0/0,""),preDEL!U149)</f>
        <v/>
      </c>
      <c r="V149" s="82" t="str">
        <f>IF(preDEL!$AG149,IFERROR(0/0,""),preDEL!V149)</f>
        <v/>
      </c>
      <c r="W149" s="83" t="str">
        <f>IF(preDEL!$AG149,IFERROR(0/0,""),preDEL!W149)</f>
        <v/>
      </c>
      <c r="X149" s="116" t="b">
        <f>IF(preDEL!$AG149,IFERROR(0/0,""),preDEL!X149)</f>
        <v>0</v>
      </c>
      <c r="Y149" s="128" t="b">
        <f>IF(preDEL!$AG149,IFERROR(0/0,""),preDEL!Y149)</f>
        <v>0</v>
      </c>
      <c r="Z149" s="82" t="str">
        <f>IF(preDEL!$AG149,IFERROR(0/0,""),preDEL!Z149)</f>
        <v/>
      </c>
      <c r="AA149" s="128" t="b">
        <f>IF(preDEL!$AG149,IFERROR(0/0,""),preDEL!AA149)</f>
        <v>0</v>
      </c>
      <c r="AB149" s="128" t="b">
        <f>IF(preDEL!$AG149,IFERROR(0/0,""),preDEL!AB149)</f>
        <v>0</v>
      </c>
      <c r="AC149" s="174">
        <f>IF(preDEL!$AG149,IFERROR(0/0,""),preDEL!AC149)</f>
        <v>368</v>
      </c>
      <c r="AD149" s="116" t="b">
        <f>IF(preDEL!$AG149,IFERROR(0/0,""),preDEL!AD149)</f>
        <v>0</v>
      </c>
      <c r="AE149" s="175" t="str">
        <f>IF(preDEL!$AG149,IFERROR(0/0,""),preDEL!AE149)</f>
        <v/>
      </c>
      <c r="AF149" s="128" t="b">
        <f>IF(preDEL!$AG149,IFERROR(0/0,""),preDEL!AF149)</f>
        <v>0</v>
      </c>
      <c r="AG149" s="128" t="b">
        <f>IF(preDEL!$AG149,IFERROR(0/0,""),preDEL!AG149)</f>
        <v>0</v>
      </c>
      <c r="AH149" s="116" t="str">
        <f>IF(preDEL!$AG149,IFERROR(0/0,""),preDEL!AH149)</f>
        <v/>
      </c>
      <c r="AI149" s="82" t="str">
        <f>IF(preDEL!$AG149,IFERROR(0/0,""),preDEL!AI149)</f>
        <v/>
      </c>
      <c r="AJ149" s="83" t="str">
        <f>IF(preDEL!$AG149,IFERROR(0/0,""),preDEL!AJ149)</f>
        <v/>
      </c>
      <c r="AK149" s="82" t="str">
        <f>IF(preDEL!$AG149,IFERROR(0/0,""),preDEL!AK149)</f>
        <v>Negative</v>
      </c>
      <c r="AL149" s="83" t="str">
        <f>IF(preDEL!$AG149,IFERROR(0/0,""),preDEL!AL149)</f>
        <v/>
      </c>
      <c r="AM149" s="83" t="str">
        <f>IF(preDEL!$AG149,IFERROR(0/0,""),preDEL!AM149)</f>
        <v>SpROSA145068</v>
      </c>
      <c r="AN149" s="83" t="str">
        <f>IF(preDEL!$AG149,IFERROR(0/0,""),preDEL!AN149)</f>
        <v>ROSA766378</v>
      </c>
      <c r="AO149" s="83" t="str">
        <f>IF(preDEL!$AG149,IFERROR(0/0,""),preDEL!AO149)</f>
        <v/>
      </c>
      <c r="AP149" s="83" t="str">
        <f>IF(preDEL!$AG149,IFERROR(0/0,""),preDEL!AP149)</f>
        <v/>
      </c>
      <c r="AQ149" s="83" t="str">
        <f>IF(preDEL!$AG149,IFERROR(0/0,""),preDEL!AQ149)</f>
        <v/>
      </c>
      <c r="AR149" s="83" t="str">
        <f>IF(preDEL!$AG149,IFERROR(0/0,""),preDEL!AR149)</f>
        <v/>
      </c>
      <c r="AS149" s="147"/>
    </row>
    <row r="150">
      <c r="A150" s="82" t="str">
        <f>IF(preDEL!$AG150,IFERROR(0/0,""),preDEL!A150)</f>
        <v>FLE455</v>
      </c>
      <c r="B150" s="172">
        <f>IF(preDEL!$AG150,IFERROR(0/0,""),preDEL!B150)</f>
        <v>44481</v>
      </c>
      <c r="C150" s="173">
        <f>IF(preDEL!$AG150,IFERROR(0/0,""),preDEL!C150)</f>
        <v>0.6059259259</v>
      </c>
      <c r="D150" s="82" t="str">
        <f>IF(preDEL!$AG150,IFERROR(0/0,""),preDEL!D150)</f>
        <v/>
      </c>
      <c r="E150" s="82" t="str">
        <f>IF(preDEL!$AG150,IFERROR(0/0,""),preDEL!E150)</f>
        <v/>
      </c>
      <c r="F150" s="83" t="str">
        <f>IF(preDEL!$AG150,IFERROR(0/0,""),preDEL!F150)</f>
        <v/>
      </c>
      <c r="G150" s="83" t="str">
        <f>IF(preDEL!$AG150,IFERROR(0/0,""),preDEL!G150)</f>
        <v/>
      </c>
      <c r="H150" s="83" t="str">
        <f>IF(preDEL!$AG150,IFERROR(0/0,""),preDEL!H150)</f>
        <v/>
      </c>
      <c r="I150" s="82" t="str">
        <f>IF(preDEL!$AG150,IFERROR(0/0,""),preDEL!I150)</f>
        <v/>
      </c>
      <c r="J150" s="82" t="str">
        <f>IF(preDEL!$AG150,IFERROR(0/0,""),preDEL!J150)</f>
        <v/>
      </c>
      <c r="K150" s="82" t="str">
        <f>IF(preDEL!$AG150,IFERROR(0/0,""),preDEL!K150)</f>
        <v>Negative</v>
      </c>
      <c r="L150" s="172">
        <f>IF(preDEL!$AG150,IFERROR(0/0,""),preDEL!L150)</f>
        <v>44482</v>
      </c>
      <c r="M150" s="173">
        <f>IF(preDEL!$AG150,IFERROR(0/0,""),preDEL!M150)</f>
        <v>0.5174884259</v>
      </c>
      <c r="N150" s="83" t="str">
        <f>IF(preDEL!$AG150,IFERROR(0/0,""),preDEL!N150)</f>
        <v/>
      </c>
      <c r="O150" s="83" t="str">
        <f>IF(preDEL!$AG150,IFERROR(0/0,""),preDEL!O150)</f>
        <v/>
      </c>
      <c r="P150" s="128" t="b">
        <f>IF(preDEL!$AG150,IFERROR(0/0,""),preDEL!P150)</f>
        <v>0</v>
      </c>
      <c r="Q150" s="128" t="str">
        <f>IF(preDEL!$AG150,IFERROR(0/0,""),preDEL!Q150)</f>
        <v>Result</v>
      </c>
      <c r="R150" s="116" t="b">
        <f>IF(preDEL!$AG150,IFERROR(0/0,""),preDEL!R150)</f>
        <v>1</v>
      </c>
      <c r="S150" s="116">
        <f>IF(preDEL!$AG150,IFERROR(0/0,""),preDEL!S150)</f>
        <v>1</v>
      </c>
      <c r="T150" s="128" t="str">
        <f>IF(preDEL!$AG150,IFERROR(0/0,""),preDEL!T150)</f>
        <v/>
      </c>
      <c r="U150" s="83" t="str">
        <f>IF(preDEL!$AG150,IFERROR(0/0,""),preDEL!U150)</f>
        <v/>
      </c>
      <c r="V150" s="82" t="str">
        <f>IF(preDEL!$AG150,IFERROR(0/0,""),preDEL!V150)</f>
        <v/>
      </c>
      <c r="W150" s="83" t="str">
        <f>IF(preDEL!$AG150,IFERROR(0/0,""),preDEL!W150)</f>
        <v/>
      </c>
      <c r="X150" s="116" t="b">
        <f>IF(preDEL!$AG150,IFERROR(0/0,""),preDEL!X150)</f>
        <v>0</v>
      </c>
      <c r="Y150" s="128" t="b">
        <f>IF(preDEL!$AG150,IFERROR(0/0,""),preDEL!Y150)</f>
        <v>0</v>
      </c>
      <c r="Z150" s="82" t="str">
        <f>IF(preDEL!$AG150,IFERROR(0/0,""),preDEL!Z150)</f>
        <v/>
      </c>
      <c r="AA150" s="128" t="b">
        <f>IF(preDEL!$AG150,IFERROR(0/0,""),preDEL!AA150)</f>
        <v>0</v>
      </c>
      <c r="AB150" s="128" t="b">
        <f>IF(preDEL!$AG150,IFERROR(0/0,""),preDEL!AB150)</f>
        <v>0</v>
      </c>
      <c r="AC150" s="174">
        <f>IF(preDEL!$AG150,IFERROR(0/0,""),preDEL!AC150)</f>
        <v>367</v>
      </c>
      <c r="AD150" s="116" t="b">
        <f>IF(preDEL!$AG150,IFERROR(0/0,""),preDEL!AD150)</f>
        <v>0</v>
      </c>
      <c r="AE150" s="175" t="str">
        <f>IF(preDEL!$AG150,IFERROR(0/0,""),preDEL!AE150)</f>
        <v/>
      </c>
      <c r="AF150" s="128" t="b">
        <f>IF(preDEL!$AG150,IFERROR(0/0,""),preDEL!AF150)</f>
        <v>0</v>
      </c>
      <c r="AG150" s="128" t="b">
        <f>IF(preDEL!$AG150,IFERROR(0/0,""),preDEL!AG150)</f>
        <v>0</v>
      </c>
      <c r="AH150" s="116" t="str">
        <f>IF(preDEL!$AG150,IFERROR(0/0,""),preDEL!AH150)</f>
        <v/>
      </c>
      <c r="AI150" s="82" t="str">
        <f>IF(preDEL!$AG150,IFERROR(0/0,""),preDEL!AI150)</f>
        <v/>
      </c>
      <c r="AJ150" s="83" t="str">
        <f>IF(preDEL!$AG150,IFERROR(0/0,""),preDEL!AJ150)</f>
        <v/>
      </c>
      <c r="AK150" s="82" t="str">
        <f>IF(preDEL!$AG150,IFERROR(0/0,""),preDEL!AK150)</f>
        <v>Negative</v>
      </c>
      <c r="AL150" s="83" t="str">
        <f>IF(preDEL!$AG150,IFERROR(0/0,""),preDEL!AL150)</f>
        <v/>
      </c>
      <c r="AM150" s="83" t="str">
        <f>IF(preDEL!$AG150,IFERROR(0/0,""),preDEL!AM150)</f>
        <v>SpROSA145068</v>
      </c>
      <c r="AN150" s="83" t="str">
        <f>IF(preDEL!$AG150,IFERROR(0/0,""),preDEL!AN150)</f>
        <v>ROSA669439</v>
      </c>
      <c r="AO150" s="83" t="str">
        <f>IF(preDEL!$AG150,IFERROR(0/0,""),preDEL!AO150)</f>
        <v/>
      </c>
      <c r="AP150" s="83" t="str">
        <f>IF(preDEL!$AG150,IFERROR(0/0,""),preDEL!AP150)</f>
        <v/>
      </c>
      <c r="AQ150" s="83" t="str">
        <f>IF(preDEL!$AG150,IFERROR(0/0,""),preDEL!AQ150)</f>
        <v/>
      </c>
      <c r="AR150" s="83" t="str">
        <f>IF(preDEL!$AG150,IFERROR(0/0,""),preDEL!AR150)</f>
        <v/>
      </c>
      <c r="AS150" s="147"/>
    </row>
    <row r="151">
      <c r="A151" s="82" t="str">
        <f>IF(preDEL!$AG151,IFERROR(0/0,""),preDEL!A151)</f>
        <v>FLE718</v>
      </c>
      <c r="B151" s="172">
        <f>IF(preDEL!$AG151,IFERROR(0/0,""),preDEL!B151)</f>
        <v>44481</v>
      </c>
      <c r="C151" s="173">
        <f>IF(preDEL!$AG151,IFERROR(0/0,""),preDEL!C151)</f>
        <v>0.6715162037</v>
      </c>
      <c r="D151" s="82" t="str">
        <f>IF(preDEL!$AG151,IFERROR(0/0,""),preDEL!D151)</f>
        <v/>
      </c>
      <c r="E151" s="82" t="str">
        <f>IF(preDEL!$AG151,IFERROR(0/0,""),preDEL!E151)</f>
        <v/>
      </c>
      <c r="F151" s="83" t="str">
        <f>IF(preDEL!$AG151,IFERROR(0/0,""),preDEL!F151)</f>
        <v/>
      </c>
      <c r="G151" s="83" t="str">
        <f>IF(preDEL!$AG151,IFERROR(0/0,""),preDEL!G151)</f>
        <v/>
      </c>
      <c r="H151" s="83" t="str">
        <f>IF(preDEL!$AG151,IFERROR(0/0,""),preDEL!H151)</f>
        <v/>
      </c>
      <c r="I151" s="82" t="str">
        <f>IF(preDEL!$AG151,IFERROR(0/0,""),preDEL!I151)</f>
        <v/>
      </c>
      <c r="J151" s="82" t="str">
        <f>IF(preDEL!$AG151,IFERROR(0/0,""),preDEL!J151)</f>
        <v/>
      </c>
      <c r="K151" s="82" t="str">
        <f>IF(preDEL!$AG151,IFERROR(0/0,""),preDEL!K151)</f>
        <v>Null</v>
      </c>
      <c r="L151" s="172" t="str">
        <f>IF(preDEL!$AG151,IFERROR(0/0,""),preDEL!L151)</f>
        <v/>
      </c>
      <c r="M151" s="173" t="str">
        <f>IF(preDEL!$AG151,IFERROR(0/0,""),preDEL!M151)</f>
        <v/>
      </c>
      <c r="N151" s="83" t="str">
        <f>IF(preDEL!$AG151,IFERROR(0/0,""),preDEL!N151)</f>
        <v/>
      </c>
      <c r="O151" s="83" t="str">
        <f>IF(preDEL!$AG151,IFERROR(0/0,""),preDEL!O151)</f>
        <v/>
      </c>
      <c r="P151" s="128" t="b">
        <f>IF(preDEL!$AG151,IFERROR(0/0,""),preDEL!P151)</f>
        <v>0</v>
      </c>
      <c r="Q151" s="128" t="str">
        <f>IF(preDEL!$AG151,IFERROR(0/0,""),preDEL!Q151)</f>
        <v>Collected</v>
      </c>
      <c r="R151" s="116" t="b">
        <f>IF(preDEL!$AG151,IFERROR(0/0,""),preDEL!R151)</f>
        <v>1</v>
      </c>
      <c r="S151" s="116">
        <f>IF(preDEL!$AG151,IFERROR(0/0,""),preDEL!S151)</f>
        <v>1</v>
      </c>
      <c r="T151" s="128" t="str">
        <f>IF(preDEL!$AG151,IFERROR(0/0,""),preDEL!T151)</f>
        <v/>
      </c>
      <c r="U151" s="83" t="str">
        <f>IF(preDEL!$AG151,IFERROR(0/0,""),preDEL!U151)</f>
        <v/>
      </c>
      <c r="V151" s="82" t="str">
        <f>IF(preDEL!$AG151,IFERROR(0/0,""),preDEL!V151)</f>
        <v/>
      </c>
      <c r="W151" s="83" t="str">
        <f>IF(preDEL!$AG151,IFERROR(0/0,""),preDEL!W151)</f>
        <v/>
      </c>
      <c r="X151" s="116" t="b">
        <f>IF(preDEL!$AG151,IFERROR(0/0,""),preDEL!X151)</f>
        <v>0</v>
      </c>
      <c r="Y151" s="128" t="b">
        <f>IF(preDEL!$AG151,IFERROR(0/0,""),preDEL!Y151)</f>
        <v>0</v>
      </c>
      <c r="Z151" s="82" t="str">
        <f>IF(preDEL!$AG151,IFERROR(0/0,""),preDEL!Z151)</f>
        <v/>
      </c>
      <c r="AA151" s="128" t="b">
        <f>IF(preDEL!$AG151,IFERROR(0/0,""),preDEL!AA151)</f>
        <v>0</v>
      </c>
      <c r="AB151" s="128" t="b">
        <f>IF(preDEL!$AG151,IFERROR(0/0,""),preDEL!AB151)</f>
        <v>0</v>
      </c>
      <c r="AC151" s="174">
        <f>IF(preDEL!$AG151,IFERROR(0/0,""),preDEL!AC151)</f>
        <v>366</v>
      </c>
      <c r="AD151" s="116" t="b">
        <f>IF(preDEL!$AG151,IFERROR(0/0,""),preDEL!AD151)</f>
        <v>0</v>
      </c>
      <c r="AE151" s="175" t="str">
        <f>IF(preDEL!$AG151,IFERROR(0/0,""),preDEL!AE151)</f>
        <v/>
      </c>
      <c r="AF151" s="128" t="b">
        <f>IF(preDEL!$AG151,IFERROR(0/0,""),preDEL!AF151)</f>
        <v>0</v>
      </c>
      <c r="AG151" s="128" t="b">
        <f>IF(preDEL!$AG151,IFERROR(0/0,""),preDEL!AG151)</f>
        <v>0</v>
      </c>
      <c r="AH151" s="116" t="str">
        <f>IF(preDEL!$AG151,IFERROR(0/0,""),preDEL!AH151)</f>
        <v/>
      </c>
      <c r="AI151" s="82" t="str">
        <f>IF(preDEL!$AG151,IFERROR(0/0,""),preDEL!AI151)</f>
        <v/>
      </c>
      <c r="AJ151" s="83">
        <f>IF(preDEL!$AG151,IFERROR(0/0,""),preDEL!AJ151)</f>
        <v>2.2</v>
      </c>
      <c r="AK151" s="82" t="str">
        <f>IF(preDEL!$AG151,IFERROR(0/0,""),preDEL!AK151)</f>
        <v>Negative</v>
      </c>
      <c r="AL151" s="83" t="str">
        <f>IF(preDEL!$AG151,IFERROR(0/0,""),preDEL!AL151)</f>
        <v/>
      </c>
      <c r="AM151" s="83" t="str">
        <f>IF(preDEL!$AG151,IFERROR(0/0,""),preDEL!AM151)</f>
        <v>SpROSA145068</v>
      </c>
      <c r="AN151" s="83" t="str">
        <f>IF(preDEL!$AG151,IFERROR(0/0,""),preDEL!AN151)</f>
        <v>ROSA151533</v>
      </c>
      <c r="AO151" s="83" t="str">
        <f>IF(preDEL!$AG151,IFERROR(0/0,""),preDEL!AO151)</f>
        <v/>
      </c>
      <c r="AP151" s="83" t="str">
        <f>IF(preDEL!$AG151,IFERROR(0/0,""),preDEL!AP151)</f>
        <v/>
      </c>
      <c r="AQ151" s="83" t="str">
        <f>IF(preDEL!$AG151,IFERROR(0/0,""),preDEL!AQ151)</f>
        <v/>
      </c>
      <c r="AR151" s="83" t="str">
        <f>IF(preDEL!$AG151,IFERROR(0/0,""),preDEL!AR151)</f>
        <v/>
      </c>
      <c r="AS151" s="147"/>
    </row>
    <row r="152">
      <c r="A152" s="82" t="str">
        <f>IF(preDEL!$AG152,IFERROR(0/0,""),preDEL!A152)</f>
        <v>FLE459</v>
      </c>
      <c r="B152" s="172">
        <f>IF(preDEL!$AG152,IFERROR(0/0,""),preDEL!B152)</f>
        <v>44482</v>
      </c>
      <c r="C152" s="173">
        <f>IF(preDEL!$AG152,IFERROR(0/0,""),preDEL!C152)</f>
        <v>0.3424652778</v>
      </c>
      <c r="D152" s="82" t="str">
        <f>IF(preDEL!$AG152,IFERROR(0/0,""),preDEL!D152)</f>
        <v/>
      </c>
      <c r="E152" s="82" t="str">
        <f>IF(preDEL!$AG152,IFERROR(0/0,""),preDEL!E152)</f>
        <v/>
      </c>
      <c r="F152" s="83" t="str">
        <f>IF(preDEL!$AG152,IFERROR(0/0,""),preDEL!F152)</f>
        <v/>
      </c>
      <c r="G152" s="83" t="str">
        <f>IF(preDEL!$AG152,IFERROR(0/0,""),preDEL!G152)</f>
        <v/>
      </c>
      <c r="H152" s="83" t="str">
        <f>IF(preDEL!$AG152,IFERROR(0/0,""),preDEL!H152)</f>
        <v/>
      </c>
      <c r="I152" s="82" t="str">
        <f>IF(preDEL!$AG152,IFERROR(0/0,""),preDEL!I152)</f>
        <v/>
      </c>
      <c r="J152" s="82" t="str">
        <f>IF(preDEL!$AG152,IFERROR(0/0,""),preDEL!J152)</f>
        <v/>
      </c>
      <c r="K152" s="82" t="str">
        <f>IF(preDEL!$AG152,IFERROR(0/0,""),preDEL!K152)</f>
        <v>Negative</v>
      </c>
      <c r="L152" s="172">
        <f>IF(preDEL!$AG152,IFERROR(0/0,""),preDEL!L152)</f>
        <v>44482</v>
      </c>
      <c r="M152" s="173">
        <f>IF(preDEL!$AG152,IFERROR(0/0,""),preDEL!M152)</f>
        <v>0.5174884259</v>
      </c>
      <c r="N152" s="83" t="str">
        <f>IF(preDEL!$AG152,IFERROR(0/0,""),preDEL!N152)</f>
        <v/>
      </c>
      <c r="O152" s="83" t="str">
        <f>IF(preDEL!$AG152,IFERROR(0/0,""),preDEL!O152)</f>
        <v/>
      </c>
      <c r="P152" s="128" t="b">
        <f>IF(preDEL!$AG152,IFERROR(0/0,""),preDEL!P152)</f>
        <v>0</v>
      </c>
      <c r="Q152" s="128" t="str">
        <f>IF(preDEL!$AG152,IFERROR(0/0,""),preDEL!Q152)</f>
        <v>Result</v>
      </c>
      <c r="R152" s="116" t="b">
        <f>IF(preDEL!$AG152,IFERROR(0/0,""),preDEL!R152)</f>
        <v>1</v>
      </c>
      <c r="S152" s="116">
        <f>IF(preDEL!$AG152,IFERROR(0/0,""),preDEL!S152)</f>
        <v>1</v>
      </c>
      <c r="T152" s="128" t="str">
        <f>IF(preDEL!$AG152,IFERROR(0/0,""),preDEL!T152)</f>
        <v/>
      </c>
      <c r="U152" s="83" t="str">
        <f>IF(preDEL!$AG152,IFERROR(0/0,""),preDEL!U152)</f>
        <v/>
      </c>
      <c r="V152" s="82" t="str">
        <f>IF(preDEL!$AG152,IFERROR(0/0,""),preDEL!V152)</f>
        <v/>
      </c>
      <c r="W152" s="83" t="str">
        <f>IF(preDEL!$AG152,IFERROR(0/0,""),preDEL!W152)</f>
        <v/>
      </c>
      <c r="X152" s="116" t="b">
        <f>IF(preDEL!$AG152,IFERROR(0/0,""),preDEL!X152)</f>
        <v>0</v>
      </c>
      <c r="Y152" s="128" t="b">
        <f>IF(preDEL!$AG152,IFERROR(0/0,""),preDEL!Y152)</f>
        <v>0</v>
      </c>
      <c r="Z152" s="82" t="str">
        <f>IF(preDEL!$AG152,IFERROR(0/0,""),preDEL!Z152)</f>
        <v/>
      </c>
      <c r="AA152" s="128" t="b">
        <f>IF(preDEL!$AG152,IFERROR(0/0,""),preDEL!AA152)</f>
        <v>0</v>
      </c>
      <c r="AB152" s="128" t="b">
        <f>IF(preDEL!$AG152,IFERROR(0/0,""),preDEL!AB152)</f>
        <v>0</v>
      </c>
      <c r="AC152" s="174">
        <f>IF(preDEL!$AG152,IFERROR(0/0,""),preDEL!AC152)</f>
        <v>365</v>
      </c>
      <c r="AD152" s="116" t="b">
        <f>IF(preDEL!$AG152,IFERROR(0/0,""),preDEL!AD152)</f>
        <v>0</v>
      </c>
      <c r="AE152" s="175" t="str">
        <f>IF(preDEL!$AG152,IFERROR(0/0,""),preDEL!AE152)</f>
        <v/>
      </c>
      <c r="AF152" s="128" t="b">
        <f>IF(preDEL!$AG152,IFERROR(0/0,""),preDEL!AF152)</f>
        <v>0</v>
      </c>
      <c r="AG152" s="128" t="b">
        <f>IF(preDEL!$AG152,IFERROR(0/0,""),preDEL!AG152)</f>
        <v>0</v>
      </c>
      <c r="AH152" s="116" t="str">
        <f>IF(preDEL!$AG152,IFERROR(0/0,""),preDEL!AH152)</f>
        <v/>
      </c>
      <c r="AI152" s="82" t="str">
        <f>IF(preDEL!$AG152,IFERROR(0/0,""),preDEL!AI152)</f>
        <v/>
      </c>
      <c r="AJ152" s="83" t="str">
        <f>IF(preDEL!$AG152,IFERROR(0/0,""),preDEL!AJ152)</f>
        <v/>
      </c>
      <c r="AK152" s="82" t="str">
        <f>IF(preDEL!$AG152,IFERROR(0/0,""),preDEL!AK152)</f>
        <v>Negative</v>
      </c>
      <c r="AL152" s="83" t="str">
        <f>IF(preDEL!$AG152,IFERROR(0/0,""),preDEL!AL152)</f>
        <v/>
      </c>
      <c r="AM152" s="83" t="str">
        <f>IF(preDEL!$AG152,IFERROR(0/0,""),preDEL!AM152)</f>
        <v>SpROSA145068</v>
      </c>
      <c r="AN152" s="83" t="str">
        <f>IF(preDEL!$AG152,IFERROR(0/0,""),preDEL!AN152)</f>
        <v>ROSA590735</v>
      </c>
      <c r="AO152" s="83" t="str">
        <f>IF(preDEL!$AG152,IFERROR(0/0,""),preDEL!AO152)</f>
        <v/>
      </c>
      <c r="AP152" s="83" t="str">
        <f>IF(preDEL!$AG152,IFERROR(0/0,""),preDEL!AP152)</f>
        <v/>
      </c>
      <c r="AQ152" s="83" t="str">
        <f>IF(preDEL!$AG152,IFERROR(0/0,""),preDEL!AQ152)</f>
        <v/>
      </c>
      <c r="AR152" s="83" t="str">
        <f>IF(preDEL!$AG152,IFERROR(0/0,""),preDEL!AR152)</f>
        <v/>
      </c>
      <c r="AS152" s="147"/>
    </row>
    <row r="153">
      <c r="A153" s="82" t="str">
        <f>IF(preDEL!$AG153,IFERROR(0/0,""),preDEL!A153)</f>
        <v>FLE650</v>
      </c>
      <c r="B153" s="172">
        <f>IF(preDEL!$AG153,IFERROR(0/0,""),preDEL!B153)</f>
        <v>44482</v>
      </c>
      <c r="C153" s="173">
        <f>IF(preDEL!$AG153,IFERROR(0/0,""),preDEL!C153)</f>
        <v>0.3432060185</v>
      </c>
      <c r="D153" s="82" t="str">
        <f>IF(preDEL!$AG153,IFERROR(0/0,""),preDEL!D153)</f>
        <v/>
      </c>
      <c r="E153" s="82" t="str">
        <f>IF(preDEL!$AG153,IFERROR(0/0,""),preDEL!E153)</f>
        <v/>
      </c>
      <c r="F153" s="83" t="str">
        <f>IF(preDEL!$AG153,IFERROR(0/0,""),preDEL!F153)</f>
        <v/>
      </c>
      <c r="G153" s="83" t="str">
        <f>IF(preDEL!$AG153,IFERROR(0/0,""),preDEL!G153)</f>
        <v/>
      </c>
      <c r="H153" s="83" t="str">
        <f>IF(preDEL!$AG153,IFERROR(0/0,""),preDEL!H153)</f>
        <v/>
      </c>
      <c r="I153" s="82" t="str">
        <f>IF(preDEL!$AG153,IFERROR(0/0,""),preDEL!I153)</f>
        <v/>
      </c>
      <c r="J153" s="82" t="str">
        <f>IF(preDEL!$AG153,IFERROR(0/0,""),preDEL!J153)</f>
        <v/>
      </c>
      <c r="K153" s="82" t="str">
        <f>IF(preDEL!$AG153,IFERROR(0/0,""),preDEL!K153)</f>
        <v>Negative</v>
      </c>
      <c r="L153" s="172">
        <f>IF(preDEL!$AG153,IFERROR(0/0,""),preDEL!L153)</f>
        <v>44482</v>
      </c>
      <c r="M153" s="173">
        <f>IF(preDEL!$AG153,IFERROR(0/0,""),preDEL!M153)</f>
        <v>0.5174884259</v>
      </c>
      <c r="N153" s="83" t="str">
        <f>IF(preDEL!$AG153,IFERROR(0/0,""),preDEL!N153)</f>
        <v/>
      </c>
      <c r="O153" s="83" t="str">
        <f>IF(preDEL!$AG153,IFERROR(0/0,""),preDEL!O153)</f>
        <v/>
      </c>
      <c r="P153" s="128" t="b">
        <f>IF(preDEL!$AG153,IFERROR(0/0,""),preDEL!P153)</f>
        <v>0</v>
      </c>
      <c r="Q153" s="128" t="str">
        <f>IF(preDEL!$AG153,IFERROR(0/0,""),preDEL!Q153)</f>
        <v>Result</v>
      </c>
      <c r="R153" s="116" t="b">
        <f>IF(preDEL!$AG153,IFERROR(0/0,""),preDEL!R153)</f>
        <v>1</v>
      </c>
      <c r="S153" s="116">
        <f>IF(preDEL!$AG153,IFERROR(0/0,""),preDEL!S153)</f>
        <v>1</v>
      </c>
      <c r="T153" s="128" t="str">
        <f>IF(preDEL!$AG153,IFERROR(0/0,""),preDEL!T153)</f>
        <v/>
      </c>
      <c r="U153" s="83" t="str">
        <f>IF(preDEL!$AG153,IFERROR(0/0,""),preDEL!U153)</f>
        <v/>
      </c>
      <c r="V153" s="82" t="str">
        <f>IF(preDEL!$AG153,IFERROR(0/0,""),preDEL!V153)</f>
        <v/>
      </c>
      <c r="W153" s="83" t="str">
        <f>IF(preDEL!$AG153,IFERROR(0/0,""),preDEL!W153)</f>
        <v/>
      </c>
      <c r="X153" s="116" t="b">
        <f>IF(preDEL!$AG153,IFERROR(0/0,""),preDEL!X153)</f>
        <v>0</v>
      </c>
      <c r="Y153" s="128" t="b">
        <f>IF(preDEL!$AG153,IFERROR(0/0,""),preDEL!Y153)</f>
        <v>0</v>
      </c>
      <c r="Z153" s="82" t="str">
        <f>IF(preDEL!$AG153,IFERROR(0/0,""),preDEL!Z153)</f>
        <v/>
      </c>
      <c r="AA153" s="128" t="b">
        <f>IF(preDEL!$AG153,IFERROR(0/0,""),preDEL!AA153)</f>
        <v>0</v>
      </c>
      <c r="AB153" s="128" t="b">
        <f>IF(preDEL!$AG153,IFERROR(0/0,""),preDEL!AB153)</f>
        <v>0</v>
      </c>
      <c r="AC153" s="174">
        <f>IF(preDEL!$AG153,IFERROR(0/0,""),preDEL!AC153)</f>
        <v>364</v>
      </c>
      <c r="AD153" s="116" t="b">
        <f>IF(preDEL!$AG153,IFERROR(0/0,""),preDEL!AD153)</f>
        <v>0</v>
      </c>
      <c r="AE153" s="175" t="str">
        <f>IF(preDEL!$AG153,IFERROR(0/0,""),preDEL!AE153)</f>
        <v/>
      </c>
      <c r="AF153" s="128" t="b">
        <f>IF(preDEL!$AG153,IFERROR(0/0,""),preDEL!AF153)</f>
        <v>0</v>
      </c>
      <c r="AG153" s="128" t="b">
        <f>IF(preDEL!$AG153,IFERROR(0/0,""),preDEL!AG153)</f>
        <v>0</v>
      </c>
      <c r="AH153" s="116" t="str">
        <f>IF(preDEL!$AG153,IFERROR(0/0,""),preDEL!AH153)</f>
        <v/>
      </c>
      <c r="AI153" s="82" t="str">
        <f>IF(preDEL!$AG153,IFERROR(0/0,""),preDEL!AI153)</f>
        <v/>
      </c>
      <c r="AJ153" s="83" t="str">
        <f>IF(preDEL!$AG153,IFERROR(0/0,""),preDEL!AJ153)</f>
        <v/>
      </c>
      <c r="AK153" s="82" t="str">
        <f>IF(preDEL!$AG153,IFERROR(0/0,""),preDEL!AK153)</f>
        <v>Negative</v>
      </c>
      <c r="AL153" s="83" t="str">
        <f>IF(preDEL!$AG153,IFERROR(0/0,""),preDEL!AL153)</f>
        <v/>
      </c>
      <c r="AM153" s="83" t="str">
        <f>IF(preDEL!$AG153,IFERROR(0/0,""),preDEL!AM153)</f>
        <v>SpROSA145068</v>
      </c>
      <c r="AN153" s="83" t="str">
        <f>IF(preDEL!$AG153,IFERROR(0/0,""),preDEL!AN153)</f>
        <v>ROSA750622</v>
      </c>
      <c r="AO153" s="83" t="str">
        <f>IF(preDEL!$AG153,IFERROR(0/0,""),preDEL!AO153)</f>
        <v/>
      </c>
      <c r="AP153" s="83" t="str">
        <f>IF(preDEL!$AG153,IFERROR(0/0,""),preDEL!AP153)</f>
        <v/>
      </c>
      <c r="AQ153" s="83" t="str">
        <f>IF(preDEL!$AG153,IFERROR(0/0,""),preDEL!AQ153)</f>
        <v/>
      </c>
      <c r="AR153" s="83" t="str">
        <f>IF(preDEL!$AG153,IFERROR(0/0,""),preDEL!AR153)</f>
        <v/>
      </c>
      <c r="AS153" s="147"/>
    </row>
    <row r="154">
      <c r="A154" s="82" t="str">
        <f>IF(preDEL!$AG154,IFERROR(0/0,""),preDEL!A154)</f>
        <v>FLE724</v>
      </c>
      <c r="B154" s="172">
        <f>IF(preDEL!$AG154,IFERROR(0/0,""),preDEL!B154)</f>
        <v>44482</v>
      </c>
      <c r="C154" s="173">
        <f>IF(preDEL!$AG154,IFERROR(0/0,""),preDEL!C154)</f>
        <v>0.3437615741</v>
      </c>
      <c r="D154" s="82" t="str">
        <f>IF(preDEL!$AG154,IFERROR(0/0,""),preDEL!D154)</f>
        <v/>
      </c>
      <c r="E154" s="82" t="str">
        <f>IF(preDEL!$AG154,IFERROR(0/0,""),preDEL!E154)</f>
        <v/>
      </c>
      <c r="F154" s="83" t="str">
        <f>IF(preDEL!$AG154,IFERROR(0/0,""),preDEL!F154)</f>
        <v/>
      </c>
      <c r="G154" s="83" t="str">
        <f>IF(preDEL!$AG154,IFERROR(0/0,""),preDEL!G154)</f>
        <v/>
      </c>
      <c r="H154" s="83" t="str">
        <f>IF(preDEL!$AG154,IFERROR(0/0,""),preDEL!H154)</f>
        <v/>
      </c>
      <c r="I154" s="82" t="str">
        <f>IF(preDEL!$AG154,IFERROR(0/0,""),preDEL!I154)</f>
        <v/>
      </c>
      <c r="J154" s="82" t="str">
        <f>IF(preDEL!$AG154,IFERROR(0/0,""),preDEL!J154)</f>
        <v/>
      </c>
      <c r="K154" s="82" t="str">
        <f>IF(preDEL!$AG154,IFERROR(0/0,""),preDEL!K154)</f>
        <v>Negative</v>
      </c>
      <c r="L154" s="172">
        <f>IF(preDEL!$AG154,IFERROR(0/0,""),preDEL!L154)</f>
        <v>44482</v>
      </c>
      <c r="M154" s="173">
        <f>IF(preDEL!$AG154,IFERROR(0/0,""),preDEL!M154)</f>
        <v>0.5174884259</v>
      </c>
      <c r="N154" s="83" t="str">
        <f>IF(preDEL!$AG154,IFERROR(0/0,""),preDEL!N154)</f>
        <v/>
      </c>
      <c r="O154" s="83" t="str">
        <f>IF(preDEL!$AG154,IFERROR(0/0,""),preDEL!O154)</f>
        <v/>
      </c>
      <c r="P154" s="128" t="b">
        <f>IF(preDEL!$AG154,IFERROR(0/0,""),preDEL!P154)</f>
        <v>0</v>
      </c>
      <c r="Q154" s="128" t="str">
        <f>IF(preDEL!$AG154,IFERROR(0/0,""),preDEL!Q154)</f>
        <v>Result</v>
      </c>
      <c r="R154" s="116" t="b">
        <f>IF(preDEL!$AG154,IFERROR(0/0,""),preDEL!R154)</f>
        <v>1</v>
      </c>
      <c r="S154" s="116">
        <f>IF(preDEL!$AG154,IFERROR(0/0,""),preDEL!S154)</f>
        <v>1</v>
      </c>
      <c r="T154" s="128" t="str">
        <f>IF(preDEL!$AG154,IFERROR(0/0,""),preDEL!T154)</f>
        <v/>
      </c>
      <c r="U154" s="83" t="str">
        <f>IF(preDEL!$AG154,IFERROR(0/0,""),preDEL!U154)</f>
        <v/>
      </c>
      <c r="V154" s="82" t="str">
        <f>IF(preDEL!$AG154,IFERROR(0/0,""),preDEL!V154)</f>
        <v/>
      </c>
      <c r="W154" s="83" t="str">
        <f>IF(preDEL!$AG154,IFERROR(0/0,""),preDEL!W154)</f>
        <v/>
      </c>
      <c r="X154" s="116" t="b">
        <f>IF(preDEL!$AG154,IFERROR(0/0,""),preDEL!X154)</f>
        <v>0</v>
      </c>
      <c r="Y154" s="128" t="b">
        <f>IF(preDEL!$AG154,IFERROR(0/0,""),preDEL!Y154)</f>
        <v>0</v>
      </c>
      <c r="Z154" s="82" t="str">
        <f>IF(preDEL!$AG154,IFERROR(0/0,""),preDEL!Z154)</f>
        <v/>
      </c>
      <c r="AA154" s="128" t="b">
        <f>IF(preDEL!$AG154,IFERROR(0/0,""),preDEL!AA154)</f>
        <v>0</v>
      </c>
      <c r="AB154" s="128" t="b">
        <f>IF(preDEL!$AG154,IFERROR(0/0,""),preDEL!AB154)</f>
        <v>0</v>
      </c>
      <c r="AC154" s="174">
        <f>IF(preDEL!$AG154,IFERROR(0/0,""),preDEL!AC154)</f>
        <v>363</v>
      </c>
      <c r="AD154" s="116" t="b">
        <f>IF(preDEL!$AG154,IFERROR(0/0,""),preDEL!AD154)</f>
        <v>0</v>
      </c>
      <c r="AE154" s="175" t="str">
        <f>IF(preDEL!$AG154,IFERROR(0/0,""),preDEL!AE154)</f>
        <v/>
      </c>
      <c r="AF154" s="128" t="b">
        <f>IF(preDEL!$AG154,IFERROR(0/0,""),preDEL!AF154)</f>
        <v>0</v>
      </c>
      <c r="AG154" s="128" t="b">
        <f>IF(preDEL!$AG154,IFERROR(0/0,""),preDEL!AG154)</f>
        <v>0</v>
      </c>
      <c r="AH154" s="116" t="str">
        <f>IF(preDEL!$AG154,IFERROR(0/0,""),preDEL!AH154)</f>
        <v/>
      </c>
      <c r="AI154" s="82" t="str">
        <f>IF(preDEL!$AG154,IFERROR(0/0,""),preDEL!AI154)</f>
        <v/>
      </c>
      <c r="AJ154" s="83" t="str">
        <f>IF(preDEL!$AG154,IFERROR(0/0,""),preDEL!AJ154)</f>
        <v/>
      </c>
      <c r="AK154" s="82" t="str">
        <f>IF(preDEL!$AG154,IFERROR(0/0,""),preDEL!AK154)</f>
        <v>Negative</v>
      </c>
      <c r="AL154" s="83" t="str">
        <f>IF(preDEL!$AG154,IFERROR(0/0,""),preDEL!AL154)</f>
        <v/>
      </c>
      <c r="AM154" s="83" t="str">
        <f>IF(preDEL!$AG154,IFERROR(0/0,""),preDEL!AM154)</f>
        <v>SpROSA145068</v>
      </c>
      <c r="AN154" s="83" t="str">
        <f>IF(preDEL!$AG154,IFERROR(0/0,""),preDEL!AN154)</f>
        <v>ROSA186882</v>
      </c>
      <c r="AO154" s="83" t="str">
        <f>IF(preDEL!$AG154,IFERROR(0/0,""),preDEL!AO154)</f>
        <v/>
      </c>
      <c r="AP154" s="83" t="str">
        <f>IF(preDEL!$AG154,IFERROR(0/0,""),preDEL!AP154)</f>
        <v/>
      </c>
      <c r="AQ154" s="83" t="str">
        <f>IF(preDEL!$AG154,IFERROR(0/0,""),preDEL!AQ154)</f>
        <v/>
      </c>
      <c r="AR154" s="83" t="str">
        <f>IF(preDEL!$AG154,IFERROR(0/0,""),preDEL!AR154)</f>
        <v/>
      </c>
      <c r="AS154" s="147"/>
    </row>
    <row r="155">
      <c r="A155" s="82" t="str">
        <f>IF(preDEL!$AG155,IFERROR(0/0,""),preDEL!A155)</f>
        <v>FLE668</v>
      </c>
      <c r="B155" s="172">
        <f>IF(preDEL!$AG155,IFERROR(0/0,""),preDEL!B155)</f>
        <v>44482</v>
      </c>
      <c r="C155" s="173">
        <f>IF(preDEL!$AG155,IFERROR(0/0,""),preDEL!C155)</f>
        <v>0.345162037</v>
      </c>
      <c r="D155" s="82" t="str">
        <f>IF(preDEL!$AG155,IFERROR(0/0,""),preDEL!D155)</f>
        <v/>
      </c>
      <c r="E155" s="82" t="str">
        <f>IF(preDEL!$AG155,IFERROR(0/0,""),preDEL!E155)</f>
        <v/>
      </c>
      <c r="F155" s="83" t="str">
        <f>IF(preDEL!$AG155,IFERROR(0/0,""),preDEL!F155)</f>
        <v/>
      </c>
      <c r="G155" s="83" t="str">
        <f>IF(preDEL!$AG155,IFERROR(0/0,""),preDEL!G155)</f>
        <v/>
      </c>
      <c r="H155" s="83" t="str">
        <f>IF(preDEL!$AG155,IFERROR(0/0,""),preDEL!H155)</f>
        <v/>
      </c>
      <c r="I155" s="82" t="str">
        <f>IF(preDEL!$AG155,IFERROR(0/0,""),preDEL!I155)</f>
        <v/>
      </c>
      <c r="J155" s="82" t="str">
        <f>IF(preDEL!$AG155,IFERROR(0/0,""),preDEL!J155)</f>
        <v/>
      </c>
      <c r="K155" s="82" t="str">
        <f>IF(preDEL!$AG155,IFERROR(0/0,""),preDEL!K155)</f>
        <v>Negative</v>
      </c>
      <c r="L155" s="172">
        <f>IF(preDEL!$AG155,IFERROR(0/0,""),preDEL!L155)</f>
        <v>44482</v>
      </c>
      <c r="M155" s="173">
        <f>IF(preDEL!$AG155,IFERROR(0/0,""),preDEL!M155)</f>
        <v>0.5174884259</v>
      </c>
      <c r="N155" s="83" t="str">
        <f>IF(preDEL!$AG155,IFERROR(0/0,""),preDEL!N155)</f>
        <v/>
      </c>
      <c r="O155" s="83" t="str">
        <f>IF(preDEL!$AG155,IFERROR(0/0,""),preDEL!O155)</f>
        <v/>
      </c>
      <c r="P155" s="128" t="b">
        <f>IF(preDEL!$AG155,IFERROR(0/0,""),preDEL!P155)</f>
        <v>0</v>
      </c>
      <c r="Q155" s="128" t="str">
        <f>IF(preDEL!$AG155,IFERROR(0/0,""),preDEL!Q155)</f>
        <v>Result</v>
      </c>
      <c r="R155" s="116" t="b">
        <f>IF(preDEL!$AG155,IFERROR(0/0,""),preDEL!R155)</f>
        <v>1</v>
      </c>
      <c r="S155" s="116">
        <f>IF(preDEL!$AG155,IFERROR(0/0,""),preDEL!S155)</f>
        <v>1</v>
      </c>
      <c r="T155" s="128" t="str">
        <f>IF(preDEL!$AG155,IFERROR(0/0,""),preDEL!T155)</f>
        <v/>
      </c>
      <c r="U155" s="83" t="str">
        <f>IF(preDEL!$AG155,IFERROR(0/0,""),preDEL!U155)</f>
        <v/>
      </c>
      <c r="V155" s="82" t="str">
        <f>IF(preDEL!$AG155,IFERROR(0/0,""),preDEL!V155)</f>
        <v/>
      </c>
      <c r="W155" s="83" t="str">
        <f>IF(preDEL!$AG155,IFERROR(0/0,""),preDEL!W155)</f>
        <v/>
      </c>
      <c r="X155" s="116" t="b">
        <f>IF(preDEL!$AG155,IFERROR(0/0,""),preDEL!X155)</f>
        <v>0</v>
      </c>
      <c r="Y155" s="128" t="b">
        <f>IF(preDEL!$AG155,IFERROR(0/0,""),preDEL!Y155)</f>
        <v>0</v>
      </c>
      <c r="Z155" s="82" t="str">
        <f>IF(preDEL!$AG155,IFERROR(0/0,""),preDEL!Z155)</f>
        <v/>
      </c>
      <c r="AA155" s="128" t="b">
        <f>IF(preDEL!$AG155,IFERROR(0/0,""),preDEL!AA155)</f>
        <v>0</v>
      </c>
      <c r="AB155" s="128" t="b">
        <f>IF(preDEL!$AG155,IFERROR(0/0,""),preDEL!AB155)</f>
        <v>0</v>
      </c>
      <c r="AC155" s="174">
        <f>IF(preDEL!$AG155,IFERROR(0/0,""),preDEL!AC155)</f>
        <v>362</v>
      </c>
      <c r="AD155" s="116" t="b">
        <f>IF(preDEL!$AG155,IFERROR(0/0,""),preDEL!AD155)</f>
        <v>0</v>
      </c>
      <c r="AE155" s="175" t="str">
        <f>IF(preDEL!$AG155,IFERROR(0/0,""),preDEL!AE155)</f>
        <v/>
      </c>
      <c r="AF155" s="128" t="b">
        <f>IF(preDEL!$AG155,IFERROR(0/0,""),preDEL!AF155)</f>
        <v>0</v>
      </c>
      <c r="AG155" s="128" t="b">
        <f>IF(preDEL!$AG155,IFERROR(0/0,""),preDEL!AG155)</f>
        <v>0</v>
      </c>
      <c r="AH155" s="116" t="str">
        <f>IF(preDEL!$AG155,IFERROR(0/0,""),preDEL!AH155)</f>
        <v/>
      </c>
      <c r="AI155" s="82" t="str">
        <f>IF(preDEL!$AG155,IFERROR(0/0,""),preDEL!AI155)</f>
        <v/>
      </c>
      <c r="AJ155" s="83" t="str">
        <f>IF(preDEL!$AG155,IFERROR(0/0,""),preDEL!AJ155)</f>
        <v/>
      </c>
      <c r="AK155" s="82" t="str">
        <f>IF(preDEL!$AG155,IFERROR(0/0,""),preDEL!AK155)</f>
        <v>Negative</v>
      </c>
      <c r="AL155" s="83" t="str">
        <f>IF(preDEL!$AG155,IFERROR(0/0,""),preDEL!AL155)</f>
        <v/>
      </c>
      <c r="AM155" s="83" t="str">
        <f>IF(preDEL!$AG155,IFERROR(0/0,""),preDEL!AM155)</f>
        <v>SpROSA573919</v>
      </c>
      <c r="AN155" s="83" t="str">
        <f>IF(preDEL!$AG155,IFERROR(0/0,""),preDEL!AN155)</f>
        <v>ROSA133287</v>
      </c>
      <c r="AO155" s="83" t="str">
        <f>IF(preDEL!$AG155,IFERROR(0/0,""),preDEL!AO155)</f>
        <v/>
      </c>
      <c r="AP155" s="83" t="str">
        <f>IF(preDEL!$AG155,IFERROR(0/0,""),preDEL!AP155)</f>
        <v/>
      </c>
      <c r="AQ155" s="83" t="str">
        <f>IF(preDEL!$AG155,IFERROR(0/0,""),preDEL!AQ155)</f>
        <v/>
      </c>
      <c r="AR155" s="83" t="str">
        <f>IF(preDEL!$AG155,IFERROR(0/0,""),preDEL!AR155)</f>
        <v/>
      </c>
      <c r="AS155" s="147"/>
    </row>
    <row r="156">
      <c r="A156" s="82" t="str">
        <f>IF(preDEL!$AG156,IFERROR(0/0,""),preDEL!A156)</f>
        <v>FLE674</v>
      </c>
      <c r="B156" s="172">
        <f>IF(preDEL!$AG156,IFERROR(0/0,""),preDEL!B156)</f>
        <v>44482</v>
      </c>
      <c r="C156" s="173">
        <f>IF(preDEL!$AG156,IFERROR(0/0,""),preDEL!C156)</f>
        <v>0.3498611111</v>
      </c>
      <c r="D156" s="82" t="str">
        <f>IF(preDEL!$AG156,IFERROR(0/0,""),preDEL!D156)</f>
        <v/>
      </c>
      <c r="E156" s="82" t="str">
        <f>IF(preDEL!$AG156,IFERROR(0/0,""),preDEL!E156)</f>
        <v/>
      </c>
      <c r="F156" s="83" t="str">
        <f>IF(preDEL!$AG156,IFERROR(0/0,""),preDEL!F156)</f>
        <v/>
      </c>
      <c r="G156" s="83" t="str">
        <f>IF(preDEL!$AG156,IFERROR(0/0,""),preDEL!G156)</f>
        <v/>
      </c>
      <c r="H156" s="83" t="str">
        <f>IF(preDEL!$AG156,IFERROR(0/0,""),preDEL!H156)</f>
        <v/>
      </c>
      <c r="I156" s="82" t="str">
        <f>IF(preDEL!$AG156,IFERROR(0/0,""),preDEL!I156)</f>
        <v/>
      </c>
      <c r="J156" s="82" t="str">
        <f>IF(preDEL!$AG156,IFERROR(0/0,""),preDEL!J156)</f>
        <v/>
      </c>
      <c r="K156" s="82" t="str">
        <f>IF(preDEL!$AG156,IFERROR(0/0,""),preDEL!K156)</f>
        <v>Negative</v>
      </c>
      <c r="L156" s="172">
        <f>IF(preDEL!$AG156,IFERROR(0/0,""),preDEL!L156)</f>
        <v>44482</v>
      </c>
      <c r="M156" s="173">
        <f>IF(preDEL!$AG156,IFERROR(0/0,""),preDEL!M156)</f>
        <v>0.5174884259</v>
      </c>
      <c r="N156" s="83" t="str">
        <f>IF(preDEL!$AG156,IFERROR(0/0,""),preDEL!N156)</f>
        <v/>
      </c>
      <c r="O156" s="83" t="str">
        <f>IF(preDEL!$AG156,IFERROR(0/0,""),preDEL!O156)</f>
        <v/>
      </c>
      <c r="P156" s="128" t="b">
        <f>IF(preDEL!$AG156,IFERROR(0/0,""),preDEL!P156)</f>
        <v>0</v>
      </c>
      <c r="Q156" s="128" t="str">
        <f>IF(preDEL!$AG156,IFERROR(0/0,""),preDEL!Q156)</f>
        <v>Result</v>
      </c>
      <c r="R156" s="116" t="b">
        <f>IF(preDEL!$AG156,IFERROR(0/0,""),preDEL!R156)</f>
        <v>1</v>
      </c>
      <c r="S156" s="116">
        <f>IF(preDEL!$AG156,IFERROR(0/0,""),preDEL!S156)</f>
        <v>1</v>
      </c>
      <c r="T156" s="128" t="str">
        <f>IF(preDEL!$AG156,IFERROR(0/0,""),preDEL!T156)</f>
        <v/>
      </c>
      <c r="U156" s="83" t="str">
        <f>IF(preDEL!$AG156,IFERROR(0/0,""),preDEL!U156)</f>
        <v/>
      </c>
      <c r="V156" s="82" t="str">
        <f>IF(preDEL!$AG156,IFERROR(0/0,""),preDEL!V156)</f>
        <v/>
      </c>
      <c r="W156" s="83" t="str">
        <f>IF(preDEL!$AG156,IFERROR(0/0,""),preDEL!W156)</f>
        <v/>
      </c>
      <c r="X156" s="116" t="b">
        <f>IF(preDEL!$AG156,IFERROR(0/0,""),preDEL!X156)</f>
        <v>0</v>
      </c>
      <c r="Y156" s="128" t="b">
        <f>IF(preDEL!$AG156,IFERROR(0/0,""),preDEL!Y156)</f>
        <v>0</v>
      </c>
      <c r="Z156" s="82" t="str">
        <f>IF(preDEL!$AG156,IFERROR(0/0,""),preDEL!Z156)</f>
        <v/>
      </c>
      <c r="AA156" s="128" t="b">
        <f>IF(preDEL!$AG156,IFERROR(0/0,""),preDEL!AA156)</f>
        <v>0</v>
      </c>
      <c r="AB156" s="128" t="b">
        <f>IF(preDEL!$AG156,IFERROR(0/0,""),preDEL!AB156)</f>
        <v>0</v>
      </c>
      <c r="AC156" s="174">
        <f>IF(preDEL!$AG156,IFERROR(0/0,""),preDEL!AC156)</f>
        <v>361</v>
      </c>
      <c r="AD156" s="116" t="b">
        <f>IF(preDEL!$AG156,IFERROR(0/0,""),preDEL!AD156)</f>
        <v>0</v>
      </c>
      <c r="AE156" s="175" t="str">
        <f>IF(preDEL!$AG156,IFERROR(0/0,""),preDEL!AE156)</f>
        <v/>
      </c>
      <c r="AF156" s="128" t="b">
        <f>IF(preDEL!$AG156,IFERROR(0/0,""),preDEL!AF156)</f>
        <v>0</v>
      </c>
      <c r="AG156" s="128" t="b">
        <f>IF(preDEL!$AG156,IFERROR(0/0,""),preDEL!AG156)</f>
        <v>0</v>
      </c>
      <c r="AH156" s="116" t="str">
        <f>IF(preDEL!$AG156,IFERROR(0/0,""),preDEL!AH156)</f>
        <v/>
      </c>
      <c r="AI156" s="82" t="str">
        <f>IF(preDEL!$AG156,IFERROR(0/0,""),preDEL!AI156)</f>
        <v/>
      </c>
      <c r="AJ156" s="83" t="str">
        <f>IF(preDEL!$AG156,IFERROR(0/0,""),preDEL!AJ156)</f>
        <v/>
      </c>
      <c r="AK156" s="82" t="str">
        <f>IF(preDEL!$AG156,IFERROR(0/0,""),preDEL!AK156)</f>
        <v>Negative</v>
      </c>
      <c r="AL156" s="83" t="str">
        <f>IF(preDEL!$AG156,IFERROR(0/0,""),preDEL!AL156)</f>
        <v/>
      </c>
      <c r="AM156" s="83" t="str">
        <f>IF(preDEL!$AG156,IFERROR(0/0,""),preDEL!AM156)</f>
        <v>SpROSA573919</v>
      </c>
      <c r="AN156" s="83" t="str">
        <f>IF(preDEL!$AG156,IFERROR(0/0,""),preDEL!AN156)</f>
        <v>ROSA124991</v>
      </c>
      <c r="AO156" s="83" t="str">
        <f>IF(preDEL!$AG156,IFERROR(0/0,""),preDEL!AO156)</f>
        <v/>
      </c>
      <c r="AP156" s="83" t="str">
        <f>IF(preDEL!$AG156,IFERROR(0/0,""),preDEL!AP156)</f>
        <v/>
      </c>
      <c r="AQ156" s="83" t="str">
        <f>IF(preDEL!$AG156,IFERROR(0/0,""),preDEL!AQ156)</f>
        <v/>
      </c>
      <c r="AR156" s="83" t="str">
        <f>IF(preDEL!$AG156,IFERROR(0/0,""),preDEL!AR156)</f>
        <v/>
      </c>
      <c r="AS156" s="147"/>
    </row>
    <row r="157">
      <c r="A157" s="82" t="str">
        <f>IF(preDEL!$AG157,IFERROR(0/0,""),preDEL!A157)</f>
        <v>PA9566</v>
      </c>
      <c r="B157" s="172">
        <f>IF(preDEL!$AG157,IFERROR(0/0,""),preDEL!B157)</f>
        <v>44482</v>
      </c>
      <c r="C157" s="173">
        <f>IF(preDEL!$AG157,IFERROR(0/0,""),preDEL!C157)</f>
        <v>0.3506597222</v>
      </c>
      <c r="D157" s="82" t="str">
        <f>IF(preDEL!$AG157,IFERROR(0/0,""),preDEL!D157)</f>
        <v/>
      </c>
      <c r="E157" s="82" t="str">
        <f>IF(preDEL!$AG157,IFERROR(0/0,""),preDEL!E157)</f>
        <v/>
      </c>
      <c r="F157" s="83" t="str">
        <f>IF(preDEL!$AG157,IFERROR(0/0,""),preDEL!F157)</f>
        <v/>
      </c>
      <c r="G157" s="83" t="str">
        <f>IF(preDEL!$AG157,IFERROR(0/0,""),preDEL!G157)</f>
        <v/>
      </c>
      <c r="H157" s="83" t="str">
        <f>IF(preDEL!$AG157,IFERROR(0/0,""),preDEL!H157)</f>
        <v/>
      </c>
      <c r="I157" s="82" t="str">
        <f>IF(preDEL!$AG157,IFERROR(0/0,""),preDEL!I157)</f>
        <v/>
      </c>
      <c r="J157" s="82" t="str">
        <f>IF(preDEL!$AG157,IFERROR(0/0,""),preDEL!J157)</f>
        <v/>
      </c>
      <c r="K157" s="82" t="str">
        <f>IF(preDEL!$AG157,IFERROR(0/0,""),preDEL!K157)</f>
        <v>Negative</v>
      </c>
      <c r="L157" s="172">
        <f>IF(preDEL!$AG157,IFERROR(0/0,""),preDEL!L157)</f>
        <v>44482</v>
      </c>
      <c r="M157" s="173">
        <f>IF(preDEL!$AG157,IFERROR(0/0,""),preDEL!M157)</f>
        <v>0.5174884259</v>
      </c>
      <c r="N157" s="83" t="str">
        <f>IF(preDEL!$AG157,IFERROR(0/0,""),preDEL!N157)</f>
        <v/>
      </c>
      <c r="O157" s="83" t="str">
        <f>IF(preDEL!$AG157,IFERROR(0/0,""),preDEL!O157)</f>
        <v/>
      </c>
      <c r="P157" s="128" t="b">
        <f>IF(preDEL!$AG157,IFERROR(0/0,""),preDEL!P157)</f>
        <v>0</v>
      </c>
      <c r="Q157" s="128" t="str">
        <f>IF(preDEL!$AG157,IFERROR(0/0,""),preDEL!Q157)</f>
        <v>Result</v>
      </c>
      <c r="R157" s="116" t="b">
        <f>IF(preDEL!$AG157,IFERROR(0/0,""),preDEL!R157)</f>
        <v>1</v>
      </c>
      <c r="S157" s="116">
        <f>IF(preDEL!$AG157,IFERROR(0/0,""),preDEL!S157)</f>
        <v>1</v>
      </c>
      <c r="T157" s="128" t="str">
        <f>IF(preDEL!$AG157,IFERROR(0/0,""),preDEL!T157)</f>
        <v/>
      </c>
      <c r="U157" s="83" t="str">
        <f>IF(preDEL!$AG157,IFERROR(0/0,""),preDEL!U157)</f>
        <v/>
      </c>
      <c r="V157" s="82" t="str">
        <f>IF(preDEL!$AG157,IFERROR(0/0,""),preDEL!V157)</f>
        <v/>
      </c>
      <c r="W157" s="83" t="str">
        <f>IF(preDEL!$AG157,IFERROR(0/0,""),preDEL!W157)</f>
        <v/>
      </c>
      <c r="X157" s="116" t="b">
        <f>IF(preDEL!$AG157,IFERROR(0/0,""),preDEL!X157)</f>
        <v>0</v>
      </c>
      <c r="Y157" s="128" t="b">
        <f>IF(preDEL!$AG157,IFERROR(0/0,""),preDEL!Y157)</f>
        <v>0</v>
      </c>
      <c r="Z157" s="82" t="str">
        <f>IF(preDEL!$AG157,IFERROR(0/0,""),preDEL!Z157)</f>
        <v/>
      </c>
      <c r="AA157" s="128" t="b">
        <f>IF(preDEL!$AG157,IFERROR(0/0,""),preDEL!AA157)</f>
        <v>0</v>
      </c>
      <c r="AB157" s="128" t="b">
        <f>IF(preDEL!$AG157,IFERROR(0/0,""),preDEL!AB157)</f>
        <v>0</v>
      </c>
      <c r="AC157" s="174">
        <f>IF(preDEL!$AG157,IFERROR(0/0,""),preDEL!AC157)</f>
        <v>360</v>
      </c>
      <c r="AD157" s="116" t="b">
        <f>IF(preDEL!$AG157,IFERROR(0/0,""),preDEL!AD157)</f>
        <v>0</v>
      </c>
      <c r="AE157" s="175" t="str">
        <f>IF(preDEL!$AG157,IFERROR(0/0,""),preDEL!AE157)</f>
        <v/>
      </c>
      <c r="AF157" s="128" t="b">
        <f>IF(preDEL!$AG157,IFERROR(0/0,""),preDEL!AF157)</f>
        <v>0</v>
      </c>
      <c r="AG157" s="128" t="b">
        <f>IF(preDEL!$AG157,IFERROR(0/0,""),preDEL!AG157)</f>
        <v>0</v>
      </c>
      <c r="AH157" s="116" t="str">
        <f>IF(preDEL!$AG157,IFERROR(0/0,""),preDEL!AH157)</f>
        <v/>
      </c>
      <c r="AI157" s="82" t="str">
        <f>IF(preDEL!$AG157,IFERROR(0/0,""),preDEL!AI157)</f>
        <v/>
      </c>
      <c r="AJ157" s="83" t="str">
        <f>IF(preDEL!$AG157,IFERROR(0/0,""),preDEL!AJ157)</f>
        <v/>
      </c>
      <c r="AK157" s="82" t="str">
        <f>IF(preDEL!$AG157,IFERROR(0/0,""),preDEL!AK157)</f>
        <v>Negative</v>
      </c>
      <c r="AL157" s="83" t="str">
        <f>IF(preDEL!$AG157,IFERROR(0/0,""),preDEL!AL157)</f>
        <v/>
      </c>
      <c r="AM157" s="83" t="str">
        <f>IF(preDEL!$AG157,IFERROR(0/0,""),preDEL!AM157)</f>
        <v>SpROSA573919</v>
      </c>
      <c r="AN157" s="83" t="str">
        <f>IF(preDEL!$AG157,IFERROR(0/0,""),preDEL!AN157)</f>
        <v>ROSA191656</v>
      </c>
      <c r="AO157" s="83" t="str">
        <f>IF(preDEL!$AG157,IFERROR(0/0,""),preDEL!AO157)</f>
        <v/>
      </c>
      <c r="AP157" s="83" t="str">
        <f>IF(preDEL!$AG157,IFERROR(0/0,""),preDEL!AP157)</f>
        <v/>
      </c>
      <c r="AQ157" s="83" t="str">
        <f>IF(preDEL!$AG157,IFERROR(0/0,""),preDEL!AQ157)</f>
        <v/>
      </c>
      <c r="AR157" s="83" t="str">
        <f>IF(preDEL!$AG157,IFERROR(0/0,""),preDEL!AR157)</f>
        <v/>
      </c>
      <c r="AS157" s="147"/>
    </row>
    <row r="158">
      <c r="A158" s="82" t="str">
        <f>IF(preDEL!$AG158,IFERROR(0/0,""),preDEL!A158)</f>
        <v>FLE715</v>
      </c>
      <c r="B158" s="172">
        <f>IF(preDEL!$AG158,IFERROR(0/0,""),preDEL!B158)</f>
        <v>44482</v>
      </c>
      <c r="C158" s="173">
        <f>IF(preDEL!$AG158,IFERROR(0/0,""),preDEL!C158)</f>
        <v>0.3525</v>
      </c>
      <c r="D158" s="82" t="str">
        <f>IF(preDEL!$AG158,IFERROR(0/0,""),preDEL!D158)</f>
        <v/>
      </c>
      <c r="E158" s="82" t="str">
        <f>IF(preDEL!$AG158,IFERROR(0/0,""),preDEL!E158)</f>
        <v/>
      </c>
      <c r="F158" s="83" t="str">
        <f>IF(preDEL!$AG158,IFERROR(0/0,""),preDEL!F158)</f>
        <v/>
      </c>
      <c r="G158" s="83" t="str">
        <f>IF(preDEL!$AG158,IFERROR(0/0,""),preDEL!G158)</f>
        <v/>
      </c>
      <c r="H158" s="83" t="str">
        <f>IF(preDEL!$AG158,IFERROR(0/0,""),preDEL!H158)</f>
        <v/>
      </c>
      <c r="I158" s="82" t="str">
        <f>IF(preDEL!$AG158,IFERROR(0/0,""),preDEL!I158)</f>
        <v/>
      </c>
      <c r="J158" s="82" t="str">
        <f>IF(preDEL!$AG158,IFERROR(0/0,""),preDEL!J158)</f>
        <v/>
      </c>
      <c r="K158" s="82" t="str">
        <f>IF(preDEL!$AG158,IFERROR(0/0,""),preDEL!K158)</f>
        <v>Negative</v>
      </c>
      <c r="L158" s="172">
        <f>IF(preDEL!$AG158,IFERROR(0/0,""),preDEL!L158)</f>
        <v>44482</v>
      </c>
      <c r="M158" s="173">
        <f>IF(preDEL!$AG158,IFERROR(0/0,""),preDEL!M158)</f>
        <v>0.5174884259</v>
      </c>
      <c r="N158" s="83" t="str">
        <f>IF(preDEL!$AG158,IFERROR(0/0,""),preDEL!N158)</f>
        <v/>
      </c>
      <c r="O158" s="83" t="str">
        <f>IF(preDEL!$AG158,IFERROR(0/0,""),preDEL!O158)</f>
        <v/>
      </c>
      <c r="P158" s="128" t="b">
        <f>IF(preDEL!$AG158,IFERROR(0/0,""),preDEL!P158)</f>
        <v>0</v>
      </c>
      <c r="Q158" s="128" t="str">
        <f>IF(preDEL!$AG158,IFERROR(0/0,""),preDEL!Q158)</f>
        <v>Result</v>
      </c>
      <c r="R158" s="116" t="b">
        <f>IF(preDEL!$AG158,IFERROR(0/0,""),preDEL!R158)</f>
        <v>1</v>
      </c>
      <c r="S158" s="116">
        <f>IF(preDEL!$AG158,IFERROR(0/0,""),preDEL!S158)</f>
        <v>1</v>
      </c>
      <c r="T158" s="128" t="str">
        <f>IF(preDEL!$AG158,IFERROR(0/0,""),preDEL!T158)</f>
        <v/>
      </c>
      <c r="U158" s="83" t="str">
        <f>IF(preDEL!$AG158,IFERROR(0/0,""),preDEL!U158)</f>
        <v/>
      </c>
      <c r="V158" s="82" t="str">
        <f>IF(preDEL!$AG158,IFERROR(0/0,""),preDEL!V158)</f>
        <v/>
      </c>
      <c r="W158" s="83" t="str">
        <f>IF(preDEL!$AG158,IFERROR(0/0,""),preDEL!W158)</f>
        <v/>
      </c>
      <c r="X158" s="116" t="b">
        <f>IF(preDEL!$AG158,IFERROR(0/0,""),preDEL!X158)</f>
        <v>0</v>
      </c>
      <c r="Y158" s="128" t="b">
        <f>IF(preDEL!$AG158,IFERROR(0/0,""),preDEL!Y158)</f>
        <v>0</v>
      </c>
      <c r="Z158" s="82" t="str">
        <f>IF(preDEL!$AG158,IFERROR(0/0,""),preDEL!Z158)</f>
        <v/>
      </c>
      <c r="AA158" s="128" t="b">
        <f>IF(preDEL!$AG158,IFERROR(0/0,""),preDEL!AA158)</f>
        <v>0</v>
      </c>
      <c r="AB158" s="128" t="b">
        <f>IF(preDEL!$AG158,IFERROR(0/0,""),preDEL!AB158)</f>
        <v>0</v>
      </c>
      <c r="AC158" s="174">
        <f>IF(preDEL!$AG158,IFERROR(0/0,""),preDEL!AC158)</f>
        <v>359</v>
      </c>
      <c r="AD158" s="116" t="b">
        <f>IF(preDEL!$AG158,IFERROR(0/0,""),preDEL!AD158)</f>
        <v>0</v>
      </c>
      <c r="AE158" s="175" t="str">
        <f>IF(preDEL!$AG158,IFERROR(0/0,""),preDEL!AE158)</f>
        <v/>
      </c>
      <c r="AF158" s="128" t="b">
        <f>IF(preDEL!$AG158,IFERROR(0/0,""),preDEL!AF158)</f>
        <v>0</v>
      </c>
      <c r="AG158" s="128" t="b">
        <f>IF(preDEL!$AG158,IFERROR(0/0,""),preDEL!AG158)</f>
        <v>0</v>
      </c>
      <c r="AH158" s="116" t="str">
        <f>IF(preDEL!$AG158,IFERROR(0/0,""),preDEL!AH158)</f>
        <v/>
      </c>
      <c r="AI158" s="82" t="str">
        <f>IF(preDEL!$AG158,IFERROR(0/0,""),preDEL!AI158)</f>
        <v/>
      </c>
      <c r="AJ158" s="83" t="str">
        <f>IF(preDEL!$AG158,IFERROR(0/0,""),preDEL!AJ158)</f>
        <v/>
      </c>
      <c r="AK158" s="82" t="str">
        <f>IF(preDEL!$AG158,IFERROR(0/0,""),preDEL!AK158)</f>
        <v>Negative</v>
      </c>
      <c r="AL158" s="83" t="str">
        <f>IF(preDEL!$AG158,IFERROR(0/0,""),preDEL!AL158)</f>
        <v/>
      </c>
      <c r="AM158" s="83" t="str">
        <f>IF(preDEL!$AG158,IFERROR(0/0,""),preDEL!AM158)</f>
        <v>SpROSA145068</v>
      </c>
      <c r="AN158" s="83" t="str">
        <f>IF(preDEL!$AG158,IFERROR(0/0,""),preDEL!AN158)</f>
        <v>ROSA361260</v>
      </c>
      <c r="AO158" s="83" t="str">
        <f>IF(preDEL!$AG158,IFERROR(0/0,""),preDEL!AO158)</f>
        <v/>
      </c>
      <c r="AP158" s="83" t="str">
        <f>IF(preDEL!$AG158,IFERROR(0/0,""),preDEL!AP158)</f>
        <v/>
      </c>
      <c r="AQ158" s="83" t="str">
        <f>IF(preDEL!$AG158,IFERROR(0/0,""),preDEL!AQ158)</f>
        <v/>
      </c>
      <c r="AR158" s="83" t="str">
        <f>IF(preDEL!$AG158,IFERROR(0/0,""),preDEL!AR158)</f>
        <v/>
      </c>
      <c r="AS158" s="147"/>
    </row>
    <row r="159">
      <c r="A159" s="82" t="str">
        <f>IF(preDEL!$AG159,IFERROR(0/0,""),preDEL!A159)</f>
        <v>FLE719</v>
      </c>
      <c r="B159" s="172">
        <f>IF(preDEL!$AG159,IFERROR(0/0,""),preDEL!B159)</f>
        <v>44482</v>
      </c>
      <c r="C159" s="173">
        <f>IF(preDEL!$AG159,IFERROR(0/0,""),preDEL!C159)</f>
        <v>0.3527777778</v>
      </c>
      <c r="D159" s="82" t="str">
        <f>IF(preDEL!$AG159,IFERROR(0/0,""),preDEL!D159)</f>
        <v/>
      </c>
      <c r="E159" s="82" t="str">
        <f>IF(preDEL!$AG159,IFERROR(0/0,""),preDEL!E159)</f>
        <v/>
      </c>
      <c r="F159" s="83" t="str">
        <f>IF(preDEL!$AG159,IFERROR(0/0,""),preDEL!F159)</f>
        <v/>
      </c>
      <c r="G159" s="83" t="str">
        <f>IF(preDEL!$AG159,IFERROR(0/0,""),preDEL!G159)</f>
        <v/>
      </c>
      <c r="H159" s="83" t="str">
        <f>IF(preDEL!$AG159,IFERROR(0/0,""),preDEL!H159)</f>
        <v/>
      </c>
      <c r="I159" s="82" t="str">
        <f>IF(preDEL!$AG159,IFERROR(0/0,""),preDEL!I159)</f>
        <v/>
      </c>
      <c r="J159" s="82" t="str">
        <f>IF(preDEL!$AG159,IFERROR(0/0,""),preDEL!J159)</f>
        <v/>
      </c>
      <c r="K159" s="82" t="str">
        <f>IF(preDEL!$AG159,IFERROR(0/0,""),preDEL!K159)</f>
        <v>Negative</v>
      </c>
      <c r="L159" s="172">
        <f>IF(preDEL!$AG159,IFERROR(0/0,""),preDEL!L159)</f>
        <v>44482</v>
      </c>
      <c r="M159" s="173">
        <f>IF(preDEL!$AG159,IFERROR(0/0,""),preDEL!M159)</f>
        <v>0.5174884259</v>
      </c>
      <c r="N159" s="83" t="str">
        <f>IF(preDEL!$AG159,IFERROR(0/0,""),preDEL!N159)</f>
        <v/>
      </c>
      <c r="O159" s="83" t="str">
        <f>IF(preDEL!$AG159,IFERROR(0/0,""),preDEL!O159)</f>
        <v/>
      </c>
      <c r="P159" s="128" t="b">
        <f>IF(preDEL!$AG159,IFERROR(0/0,""),preDEL!P159)</f>
        <v>0</v>
      </c>
      <c r="Q159" s="128" t="str">
        <f>IF(preDEL!$AG159,IFERROR(0/0,""),preDEL!Q159)</f>
        <v>Result</v>
      </c>
      <c r="R159" s="116" t="b">
        <f>IF(preDEL!$AG159,IFERROR(0/0,""),preDEL!R159)</f>
        <v>1</v>
      </c>
      <c r="S159" s="116">
        <f>IF(preDEL!$AG159,IFERROR(0/0,""),preDEL!S159)</f>
        <v>1</v>
      </c>
      <c r="T159" s="128" t="str">
        <f>IF(preDEL!$AG159,IFERROR(0/0,""),preDEL!T159)</f>
        <v/>
      </c>
      <c r="U159" s="83" t="str">
        <f>IF(preDEL!$AG159,IFERROR(0/0,""),preDEL!U159)</f>
        <v/>
      </c>
      <c r="V159" s="82" t="str">
        <f>IF(preDEL!$AG159,IFERROR(0/0,""),preDEL!V159)</f>
        <v/>
      </c>
      <c r="W159" s="83" t="str">
        <f>IF(preDEL!$AG159,IFERROR(0/0,""),preDEL!W159)</f>
        <v/>
      </c>
      <c r="X159" s="116" t="b">
        <f>IF(preDEL!$AG159,IFERROR(0/0,""),preDEL!X159)</f>
        <v>0</v>
      </c>
      <c r="Y159" s="128" t="b">
        <f>IF(preDEL!$AG159,IFERROR(0/0,""),preDEL!Y159)</f>
        <v>0</v>
      </c>
      <c r="Z159" s="82" t="str">
        <f>IF(preDEL!$AG159,IFERROR(0/0,""),preDEL!Z159)</f>
        <v/>
      </c>
      <c r="AA159" s="128" t="b">
        <f>IF(preDEL!$AG159,IFERROR(0/0,""),preDEL!AA159)</f>
        <v>0</v>
      </c>
      <c r="AB159" s="128" t="b">
        <f>IF(preDEL!$AG159,IFERROR(0/0,""),preDEL!AB159)</f>
        <v>0</v>
      </c>
      <c r="AC159" s="174">
        <f>IF(preDEL!$AG159,IFERROR(0/0,""),preDEL!AC159)</f>
        <v>358</v>
      </c>
      <c r="AD159" s="116" t="b">
        <f>IF(preDEL!$AG159,IFERROR(0/0,""),preDEL!AD159)</f>
        <v>0</v>
      </c>
      <c r="AE159" s="175" t="str">
        <f>IF(preDEL!$AG159,IFERROR(0/0,""),preDEL!AE159)</f>
        <v/>
      </c>
      <c r="AF159" s="128" t="b">
        <f>IF(preDEL!$AG159,IFERROR(0/0,""),preDEL!AF159)</f>
        <v>0</v>
      </c>
      <c r="AG159" s="128" t="b">
        <f>IF(preDEL!$AG159,IFERROR(0/0,""),preDEL!AG159)</f>
        <v>0</v>
      </c>
      <c r="AH159" s="116" t="str">
        <f>IF(preDEL!$AG159,IFERROR(0/0,""),preDEL!AH159)</f>
        <v/>
      </c>
      <c r="AI159" s="82" t="str">
        <f>IF(preDEL!$AG159,IFERROR(0/0,""),preDEL!AI159)</f>
        <v/>
      </c>
      <c r="AJ159" s="83" t="str">
        <f>IF(preDEL!$AG159,IFERROR(0/0,""),preDEL!AJ159)</f>
        <v/>
      </c>
      <c r="AK159" s="82" t="str">
        <f>IF(preDEL!$AG159,IFERROR(0/0,""),preDEL!AK159)</f>
        <v>Negative</v>
      </c>
      <c r="AL159" s="83" t="str">
        <f>IF(preDEL!$AG159,IFERROR(0/0,""),preDEL!AL159)</f>
        <v/>
      </c>
      <c r="AM159" s="83" t="str">
        <f>IF(preDEL!$AG159,IFERROR(0/0,""),preDEL!AM159)</f>
        <v>SpROSA573919</v>
      </c>
      <c r="AN159" s="83" t="str">
        <f>IF(preDEL!$AG159,IFERROR(0/0,""),preDEL!AN159)</f>
        <v>ROSA832181</v>
      </c>
      <c r="AO159" s="83" t="str">
        <f>IF(preDEL!$AG159,IFERROR(0/0,""),preDEL!AO159)</f>
        <v/>
      </c>
      <c r="AP159" s="83" t="str">
        <f>IF(preDEL!$AG159,IFERROR(0/0,""),preDEL!AP159)</f>
        <v/>
      </c>
      <c r="AQ159" s="83" t="str">
        <f>IF(preDEL!$AG159,IFERROR(0/0,""),preDEL!AQ159)</f>
        <v/>
      </c>
      <c r="AR159" s="83" t="str">
        <f>IF(preDEL!$AG159,IFERROR(0/0,""),preDEL!AR159)</f>
        <v/>
      </c>
      <c r="AS159" s="147"/>
    </row>
    <row r="160">
      <c r="A160" s="82" t="str">
        <f>IF(preDEL!$AG160,IFERROR(0/0,""),preDEL!A160)</f>
        <v>FLE677</v>
      </c>
      <c r="B160" s="172">
        <f>IF(preDEL!$AG160,IFERROR(0/0,""),preDEL!B160)</f>
        <v>44482</v>
      </c>
      <c r="C160" s="173">
        <f>IF(preDEL!$AG160,IFERROR(0/0,""),preDEL!C160)</f>
        <v>0.353125</v>
      </c>
      <c r="D160" s="82" t="str">
        <f>IF(preDEL!$AG160,IFERROR(0/0,""),preDEL!D160)</f>
        <v/>
      </c>
      <c r="E160" s="82" t="str">
        <f>IF(preDEL!$AG160,IFERROR(0/0,""),preDEL!E160)</f>
        <v/>
      </c>
      <c r="F160" s="83" t="str">
        <f>IF(preDEL!$AG160,IFERROR(0/0,""),preDEL!F160)</f>
        <v/>
      </c>
      <c r="G160" s="83" t="str">
        <f>IF(preDEL!$AG160,IFERROR(0/0,""),preDEL!G160)</f>
        <v/>
      </c>
      <c r="H160" s="83" t="str">
        <f>IF(preDEL!$AG160,IFERROR(0/0,""),preDEL!H160)</f>
        <v/>
      </c>
      <c r="I160" s="82" t="str">
        <f>IF(preDEL!$AG160,IFERROR(0/0,""),preDEL!I160)</f>
        <v/>
      </c>
      <c r="J160" s="82" t="str">
        <f>IF(preDEL!$AG160,IFERROR(0/0,""),preDEL!J160)</f>
        <v/>
      </c>
      <c r="K160" s="82" t="str">
        <f>IF(preDEL!$AG160,IFERROR(0/0,""),preDEL!K160)</f>
        <v>Negative</v>
      </c>
      <c r="L160" s="172">
        <f>IF(preDEL!$AG160,IFERROR(0/0,""),preDEL!L160)</f>
        <v>44482</v>
      </c>
      <c r="M160" s="173">
        <f>IF(preDEL!$AG160,IFERROR(0/0,""),preDEL!M160)</f>
        <v>0.5174884259</v>
      </c>
      <c r="N160" s="83" t="str">
        <f>IF(preDEL!$AG160,IFERROR(0/0,""),preDEL!N160)</f>
        <v/>
      </c>
      <c r="O160" s="83" t="str">
        <f>IF(preDEL!$AG160,IFERROR(0/0,""),preDEL!O160)</f>
        <v/>
      </c>
      <c r="P160" s="128" t="b">
        <f>IF(preDEL!$AG160,IFERROR(0/0,""),preDEL!P160)</f>
        <v>0</v>
      </c>
      <c r="Q160" s="128" t="str">
        <f>IF(preDEL!$AG160,IFERROR(0/0,""),preDEL!Q160)</f>
        <v>Result</v>
      </c>
      <c r="R160" s="116" t="b">
        <f>IF(preDEL!$AG160,IFERROR(0/0,""),preDEL!R160)</f>
        <v>1</v>
      </c>
      <c r="S160" s="116">
        <f>IF(preDEL!$AG160,IFERROR(0/0,""),preDEL!S160)</f>
        <v>1</v>
      </c>
      <c r="T160" s="128" t="str">
        <f>IF(preDEL!$AG160,IFERROR(0/0,""),preDEL!T160)</f>
        <v/>
      </c>
      <c r="U160" s="83" t="str">
        <f>IF(preDEL!$AG160,IFERROR(0/0,""),preDEL!U160)</f>
        <v/>
      </c>
      <c r="V160" s="82" t="str">
        <f>IF(preDEL!$AG160,IFERROR(0/0,""),preDEL!V160)</f>
        <v/>
      </c>
      <c r="W160" s="83" t="str">
        <f>IF(preDEL!$AG160,IFERROR(0/0,""),preDEL!W160)</f>
        <v/>
      </c>
      <c r="X160" s="116" t="b">
        <f>IF(preDEL!$AG160,IFERROR(0/0,""),preDEL!X160)</f>
        <v>0</v>
      </c>
      <c r="Y160" s="128" t="b">
        <f>IF(preDEL!$AG160,IFERROR(0/0,""),preDEL!Y160)</f>
        <v>0</v>
      </c>
      <c r="Z160" s="82" t="str">
        <f>IF(preDEL!$AG160,IFERROR(0/0,""),preDEL!Z160)</f>
        <v/>
      </c>
      <c r="AA160" s="128" t="b">
        <f>IF(preDEL!$AG160,IFERROR(0/0,""),preDEL!AA160)</f>
        <v>0</v>
      </c>
      <c r="AB160" s="128" t="b">
        <f>IF(preDEL!$AG160,IFERROR(0/0,""),preDEL!AB160)</f>
        <v>0</v>
      </c>
      <c r="AC160" s="174">
        <f>IF(preDEL!$AG160,IFERROR(0/0,""),preDEL!AC160)</f>
        <v>357</v>
      </c>
      <c r="AD160" s="116" t="b">
        <f>IF(preDEL!$AG160,IFERROR(0/0,""),preDEL!AD160)</f>
        <v>0</v>
      </c>
      <c r="AE160" s="175" t="str">
        <f>IF(preDEL!$AG160,IFERROR(0/0,""),preDEL!AE160)</f>
        <v/>
      </c>
      <c r="AF160" s="128" t="b">
        <f>IF(preDEL!$AG160,IFERROR(0/0,""),preDEL!AF160)</f>
        <v>0</v>
      </c>
      <c r="AG160" s="128" t="b">
        <f>IF(preDEL!$AG160,IFERROR(0/0,""),preDEL!AG160)</f>
        <v>0</v>
      </c>
      <c r="AH160" s="116" t="str">
        <f>IF(preDEL!$AG160,IFERROR(0/0,""),preDEL!AH160)</f>
        <v/>
      </c>
      <c r="AI160" s="82" t="str">
        <f>IF(preDEL!$AG160,IFERROR(0/0,""),preDEL!AI160)</f>
        <v/>
      </c>
      <c r="AJ160" s="83" t="str">
        <f>IF(preDEL!$AG160,IFERROR(0/0,""),preDEL!AJ160)</f>
        <v/>
      </c>
      <c r="AK160" s="82" t="str">
        <f>IF(preDEL!$AG160,IFERROR(0/0,""),preDEL!AK160)</f>
        <v>Negative</v>
      </c>
      <c r="AL160" s="83" t="str">
        <f>IF(preDEL!$AG160,IFERROR(0/0,""),preDEL!AL160)</f>
        <v/>
      </c>
      <c r="AM160" s="83" t="str">
        <f>IF(preDEL!$AG160,IFERROR(0/0,""),preDEL!AM160)</f>
        <v>SpROSA573919</v>
      </c>
      <c r="AN160" s="83" t="str">
        <f>IF(preDEL!$AG160,IFERROR(0/0,""),preDEL!AN160)</f>
        <v>ROSA907715</v>
      </c>
      <c r="AO160" s="83" t="str">
        <f>IF(preDEL!$AG160,IFERROR(0/0,""),preDEL!AO160)</f>
        <v/>
      </c>
      <c r="AP160" s="83" t="str">
        <f>IF(preDEL!$AG160,IFERROR(0/0,""),preDEL!AP160)</f>
        <v/>
      </c>
      <c r="AQ160" s="83" t="str">
        <f>IF(preDEL!$AG160,IFERROR(0/0,""),preDEL!AQ160)</f>
        <v/>
      </c>
      <c r="AR160" s="83" t="str">
        <f>IF(preDEL!$AG160,IFERROR(0/0,""),preDEL!AR160)</f>
        <v/>
      </c>
      <c r="AS160" s="147"/>
    </row>
    <row r="161">
      <c r="A161" s="82" t="str">
        <f>IF(preDEL!$AG161,IFERROR(0/0,""),preDEL!A161)</f>
        <v>FLE696</v>
      </c>
      <c r="B161" s="172">
        <f>IF(preDEL!$AG161,IFERROR(0/0,""),preDEL!B161)</f>
        <v>44482</v>
      </c>
      <c r="C161" s="173">
        <f>IF(preDEL!$AG161,IFERROR(0/0,""),preDEL!C161)</f>
        <v>0.3541666667</v>
      </c>
      <c r="D161" s="82" t="str">
        <f>IF(preDEL!$AG161,IFERROR(0/0,""),preDEL!D161)</f>
        <v/>
      </c>
      <c r="E161" s="82" t="str">
        <f>IF(preDEL!$AG161,IFERROR(0/0,""),preDEL!E161)</f>
        <v/>
      </c>
      <c r="F161" s="83" t="str">
        <f>IF(preDEL!$AG161,IFERROR(0/0,""),preDEL!F161)</f>
        <v/>
      </c>
      <c r="G161" s="83" t="str">
        <f>IF(preDEL!$AG161,IFERROR(0/0,""),preDEL!G161)</f>
        <v/>
      </c>
      <c r="H161" s="83" t="str">
        <f>IF(preDEL!$AG161,IFERROR(0/0,""),preDEL!H161)</f>
        <v/>
      </c>
      <c r="I161" s="82" t="str">
        <f>IF(preDEL!$AG161,IFERROR(0/0,""),preDEL!I161)</f>
        <v/>
      </c>
      <c r="J161" s="82" t="str">
        <f>IF(preDEL!$AG161,IFERROR(0/0,""),preDEL!J161)</f>
        <v/>
      </c>
      <c r="K161" s="82" t="str">
        <f>IF(preDEL!$AG161,IFERROR(0/0,""),preDEL!K161)</f>
        <v>Negative</v>
      </c>
      <c r="L161" s="172">
        <f>IF(preDEL!$AG161,IFERROR(0/0,""),preDEL!L161)</f>
        <v>44482</v>
      </c>
      <c r="M161" s="173">
        <f>IF(preDEL!$AG161,IFERROR(0/0,""),preDEL!M161)</f>
        <v>0.5174884259</v>
      </c>
      <c r="N161" s="83" t="str">
        <f>IF(preDEL!$AG161,IFERROR(0/0,""),preDEL!N161)</f>
        <v/>
      </c>
      <c r="O161" s="83" t="str">
        <f>IF(preDEL!$AG161,IFERROR(0/0,""),preDEL!O161)</f>
        <v/>
      </c>
      <c r="P161" s="128" t="b">
        <f>IF(preDEL!$AG161,IFERROR(0/0,""),preDEL!P161)</f>
        <v>0</v>
      </c>
      <c r="Q161" s="128" t="str">
        <f>IF(preDEL!$AG161,IFERROR(0/0,""),preDEL!Q161)</f>
        <v>Result</v>
      </c>
      <c r="R161" s="116" t="b">
        <f>IF(preDEL!$AG161,IFERROR(0/0,""),preDEL!R161)</f>
        <v>1</v>
      </c>
      <c r="S161" s="116">
        <f>IF(preDEL!$AG161,IFERROR(0/0,""),preDEL!S161)</f>
        <v>1</v>
      </c>
      <c r="T161" s="128" t="str">
        <f>IF(preDEL!$AG161,IFERROR(0/0,""),preDEL!T161)</f>
        <v/>
      </c>
      <c r="U161" s="83" t="str">
        <f>IF(preDEL!$AG161,IFERROR(0/0,""),preDEL!U161)</f>
        <v/>
      </c>
      <c r="V161" s="82" t="str">
        <f>IF(preDEL!$AG161,IFERROR(0/0,""),preDEL!V161)</f>
        <v/>
      </c>
      <c r="W161" s="83" t="str">
        <f>IF(preDEL!$AG161,IFERROR(0/0,""),preDEL!W161)</f>
        <v/>
      </c>
      <c r="X161" s="116" t="b">
        <f>IF(preDEL!$AG161,IFERROR(0/0,""),preDEL!X161)</f>
        <v>0</v>
      </c>
      <c r="Y161" s="128" t="b">
        <f>IF(preDEL!$AG161,IFERROR(0/0,""),preDEL!Y161)</f>
        <v>0</v>
      </c>
      <c r="Z161" s="82" t="str">
        <f>IF(preDEL!$AG161,IFERROR(0/0,""),preDEL!Z161)</f>
        <v/>
      </c>
      <c r="AA161" s="128" t="b">
        <f>IF(preDEL!$AG161,IFERROR(0/0,""),preDEL!AA161)</f>
        <v>0</v>
      </c>
      <c r="AB161" s="128" t="b">
        <f>IF(preDEL!$AG161,IFERROR(0/0,""),preDEL!AB161)</f>
        <v>0</v>
      </c>
      <c r="AC161" s="174">
        <f>IF(preDEL!$AG161,IFERROR(0/0,""),preDEL!AC161)</f>
        <v>356</v>
      </c>
      <c r="AD161" s="116" t="b">
        <f>IF(preDEL!$AG161,IFERROR(0/0,""),preDEL!AD161)</f>
        <v>0</v>
      </c>
      <c r="AE161" s="175" t="str">
        <f>IF(preDEL!$AG161,IFERROR(0/0,""),preDEL!AE161)</f>
        <v/>
      </c>
      <c r="AF161" s="128" t="b">
        <f>IF(preDEL!$AG161,IFERROR(0/0,""),preDEL!AF161)</f>
        <v>0</v>
      </c>
      <c r="AG161" s="128" t="b">
        <f>IF(preDEL!$AG161,IFERROR(0/0,""),preDEL!AG161)</f>
        <v>0</v>
      </c>
      <c r="AH161" s="116" t="str">
        <f>IF(preDEL!$AG161,IFERROR(0/0,""),preDEL!AH161)</f>
        <v/>
      </c>
      <c r="AI161" s="82" t="str">
        <f>IF(preDEL!$AG161,IFERROR(0/0,""),preDEL!AI161)</f>
        <v/>
      </c>
      <c r="AJ161" s="83" t="str">
        <f>IF(preDEL!$AG161,IFERROR(0/0,""),preDEL!AJ161)</f>
        <v/>
      </c>
      <c r="AK161" s="82" t="str">
        <f>IF(preDEL!$AG161,IFERROR(0/0,""),preDEL!AK161)</f>
        <v>Negative</v>
      </c>
      <c r="AL161" s="83" t="str">
        <f>IF(preDEL!$AG161,IFERROR(0/0,""),preDEL!AL161)</f>
        <v/>
      </c>
      <c r="AM161" s="83" t="str">
        <f>IF(preDEL!$AG161,IFERROR(0/0,""),preDEL!AM161)</f>
        <v>SpROSA145068</v>
      </c>
      <c r="AN161" s="83" t="str">
        <f>IF(preDEL!$AG161,IFERROR(0/0,""),preDEL!AN161)</f>
        <v>ROSA970910</v>
      </c>
      <c r="AO161" s="83" t="str">
        <f>IF(preDEL!$AG161,IFERROR(0/0,""),preDEL!AO161)</f>
        <v/>
      </c>
      <c r="AP161" s="83" t="str">
        <f>IF(preDEL!$AG161,IFERROR(0/0,""),preDEL!AP161)</f>
        <v/>
      </c>
      <c r="AQ161" s="83" t="str">
        <f>IF(preDEL!$AG161,IFERROR(0/0,""),preDEL!AQ161)</f>
        <v/>
      </c>
      <c r="AR161" s="83" t="str">
        <f>IF(preDEL!$AG161,IFERROR(0/0,""),preDEL!AR161)</f>
        <v/>
      </c>
      <c r="AS161" s="147"/>
    </row>
    <row r="162">
      <c r="A162" s="82" t="str">
        <f>IF(preDEL!$AG162,IFERROR(0/0,""),preDEL!A162)</f>
        <v>FLE680</v>
      </c>
      <c r="B162" s="172">
        <f>IF(preDEL!$AG162,IFERROR(0/0,""),preDEL!B162)</f>
        <v>44482</v>
      </c>
      <c r="C162" s="173">
        <f>IF(preDEL!$AG162,IFERROR(0/0,""),preDEL!C162)</f>
        <v>0.3544097222</v>
      </c>
      <c r="D162" s="82" t="str">
        <f>IF(preDEL!$AG162,IFERROR(0/0,""),preDEL!D162)</f>
        <v/>
      </c>
      <c r="E162" s="82" t="str">
        <f>IF(preDEL!$AG162,IFERROR(0/0,""),preDEL!E162)</f>
        <v/>
      </c>
      <c r="F162" s="83" t="str">
        <f>IF(preDEL!$AG162,IFERROR(0/0,""),preDEL!F162)</f>
        <v/>
      </c>
      <c r="G162" s="83" t="str">
        <f>IF(preDEL!$AG162,IFERROR(0/0,""),preDEL!G162)</f>
        <v/>
      </c>
      <c r="H162" s="83" t="str">
        <f>IF(preDEL!$AG162,IFERROR(0/0,""),preDEL!H162)</f>
        <v/>
      </c>
      <c r="I162" s="82" t="str">
        <f>IF(preDEL!$AG162,IFERROR(0/0,""),preDEL!I162)</f>
        <v/>
      </c>
      <c r="J162" s="82" t="str">
        <f>IF(preDEL!$AG162,IFERROR(0/0,""),preDEL!J162)</f>
        <v/>
      </c>
      <c r="K162" s="82" t="str">
        <f>IF(preDEL!$AG162,IFERROR(0/0,""),preDEL!K162)</f>
        <v>Negative</v>
      </c>
      <c r="L162" s="172">
        <f>IF(preDEL!$AG162,IFERROR(0/0,""),preDEL!L162)</f>
        <v>44482</v>
      </c>
      <c r="M162" s="173">
        <f>IF(preDEL!$AG162,IFERROR(0/0,""),preDEL!M162)</f>
        <v>0.5174884259</v>
      </c>
      <c r="N162" s="83" t="str">
        <f>IF(preDEL!$AG162,IFERROR(0/0,""),preDEL!N162)</f>
        <v/>
      </c>
      <c r="O162" s="83" t="str">
        <f>IF(preDEL!$AG162,IFERROR(0/0,""),preDEL!O162)</f>
        <v/>
      </c>
      <c r="P162" s="128" t="b">
        <f>IF(preDEL!$AG162,IFERROR(0/0,""),preDEL!P162)</f>
        <v>0</v>
      </c>
      <c r="Q162" s="128" t="str">
        <f>IF(preDEL!$AG162,IFERROR(0/0,""),preDEL!Q162)</f>
        <v>Result</v>
      </c>
      <c r="R162" s="116" t="b">
        <f>IF(preDEL!$AG162,IFERROR(0/0,""),preDEL!R162)</f>
        <v>1</v>
      </c>
      <c r="S162" s="116">
        <f>IF(preDEL!$AG162,IFERROR(0/0,""),preDEL!S162)</f>
        <v>1</v>
      </c>
      <c r="T162" s="128" t="str">
        <f>IF(preDEL!$AG162,IFERROR(0/0,""),preDEL!T162)</f>
        <v/>
      </c>
      <c r="U162" s="83" t="str">
        <f>IF(preDEL!$AG162,IFERROR(0/0,""),preDEL!U162)</f>
        <v/>
      </c>
      <c r="V162" s="82" t="str">
        <f>IF(preDEL!$AG162,IFERROR(0/0,""),preDEL!V162)</f>
        <v/>
      </c>
      <c r="W162" s="83" t="str">
        <f>IF(preDEL!$AG162,IFERROR(0/0,""),preDEL!W162)</f>
        <v/>
      </c>
      <c r="X162" s="116" t="b">
        <f>IF(preDEL!$AG162,IFERROR(0/0,""),preDEL!X162)</f>
        <v>0</v>
      </c>
      <c r="Y162" s="128" t="b">
        <f>IF(preDEL!$AG162,IFERROR(0/0,""),preDEL!Y162)</f>
        <v>0</v>
      </c>
      <c r="Z162" s="82" t="str">
        <f>IF(preDEL!$AG162,IFERROR(0/0,""),preDEL!Z162)</f>
        <v/>
      </c>
      <c r="AA162" s="128" t="b">
        <f>IF(preDEL!$AG162,IFERROR(0/0,""),preDEL!AA162)</f>
        <v>0</v>
      </c>
      <c r="AB162" s="128" t="b">
        <f>IF(preDEL!$AG162,IFERROR(0/0,""),preDEL!AB162)</f>
        <v>0</v>
      </c>
      <c r="AC162" s="174">
        <f>IF(preDEL!$AG162,IFERROR(0/0,""),preDEL!AC162)</f>
        <v>355</v>
      </c>
      <c r="AD162" s="116" t="b">
        <f>IF(preDEL!$AG162,IFERROR(0/0,""),preDEL!AD162)</f>
        <v>0</v>
      </c>
      <c r="AE162" s="175" t="str">
        <f>IF(preDEL!$AG162,IFERROR(0/0,""),preDEL!AE162)</f>
        <v/>
      </c>
      <c r="AF162" s="128" t="b">
        <f>IF(preDEL!$AG162,IFERROR(0/0,""),preDEL!AF162)</f>
        <v>0</v>
      </c>
      <c r="AG162" s="128" t="b">
        <f>IF(preDEL!$AG162,IFERROR(0/0,""),preDEL!AG162)</f>
        <v>0</v>
      </c>
      <c r="AH162" s="116" t="str">
        <f>IF(preDEL!$AG162,IFERROR(0/0,""),preDEL!AH162)</f>
        <v/>
      </c>
      <c r="AI162" s="82" t="str">
        <f>IF(preDEL!$AG162,IFERROR(0/0,""),preDEL!AI162)</f>
        <v/>
      </c>
      <c r="AJ162" s="83" t="str">
        <f>IF(preDEL!$AG162,IFERROR(0/0,""),preDEL!AJ162)</f>
        <v/>
      </c>
      <c r="AK162" s="82" t="str">
        <f>IF(preDEL!$AG162,IFERROR(0/0,""),preDEL!AK162)</f>
        <v>Negative</v>
      </c>
      <c r="AL162" s="83" t="str">
        <f>IF(preDEL!$AG162,IFERROR(0/0,""),preDEL!AL162)</f>
        <v/>
      </c>
      <c r="AM162" s="83" t="str">
        <f>IF(preDEL!$AG162,IFERROR(0/0,""),preDEL!AM162)</f>
        <v>SpROSA145068</v>
      </c>
      <c r="AN162" s="83" t="str">
        <f>IF(preDEL!$AG162,IFERROR(0/0,""),preDEL!AN162)</f>
        <v>ROSA363599</v>
      </c>
      <c r="AO162" s="83" t="str">
        <f>IF(preDEL!$AG162,IFERROR(0/0,""),preDEL!AO162)</f>
        <v/>
      </c>
      <c r="AP162" s="83" t="str">
        <f>IF(preDEL!$AG162,IFERROR(0/0,""),preDEL!AP162)</f>
        <v/>
      </c>
      <c r="AQ162" s="83" t="str">
        <f>IF(preDEL!$AG162,IFERROR(0/0,""),preDEL!AQ162)</f>
        <v/>
      </c>
      <c r="AR162" s="83" t="str">
        <f>IF(preDEL!$AG162,IFERROR(0/0,""),preDEL!AR162)</f>
        <v/>
      </c>
      <c r="AS162" s="147"/>
    </row>
    <row r="163">
      <c r="A163" s="82" t="str">
        <f>IF(preDEL!$AG163,IFERROR(0/0,""),preDEL!A163)</f>
        <v>FLE653</v>
      </c>
      <c r="B163" s="172">
        <f>IF(preDEL!$AG163,IFERROR(0/0,""),preDEL!B163)</f>
        <v>44482</v>
      </c>
      <c r="C163" s="173">
        <f>IF(preDEL!$AG163,IFERROR(0/0,""),preDEL!C163)</f>
        <v>0.3546643519</v>
      </c>
      <c r="D163" s="82" t="str">
        <f>IF(preDEL!$AG163,IFERROR(0/0,""),preDEL!D163)</f>
        <v/>
      </c>
      <c r="E163" s="82" t="str">
        <f>IF(preDEL!$AG163,IFERROR(0/0,""),preDEL!E163)</f>
        <v/>
      </c>
      <c r="F163" s="83" t="str">
        <f>IF(preDEL!$AG163,IFERROR(0/0,""),preDEL!F163)</f>
        <v/>
      </c>
      <c r="G163" s="83" t="str">
        <f>IF(preDEL!$AG163,IFERROR(0/0,""),preDEL!G163)</f>
        <v/>
      </c>
      <c r="H163" s="83" t="str">
        <f>IF(preDEL!$AG163,IFERROR(0/0,""),preDEL!H163)</f>
        <v/>
      </c>
      <c r="I163" s="82" t="str">
        <f>IF(preDEL!$AG163,IFERROR(0/0,""),preDEL!I163)</f>
        <v/>
      </c>
      <c r="J163" s="82" t="str">
        <f>IF(preDEL!$AG163,IFERROR(0/0,""),preDEL!J163)</f>
        <v/>
      </c>
      <c r="K163" s="82" t="str">
        <f>IF(preDEL!$AG163,IFERROR(0/0,""),preDEL!K163)</f>
        <v>Negative</v>
      </c>
      <c r="L163" s="172">
        <f>IF(preDEL!$AG163,IFERROR(0/0,""),preDEL!L163)</f>
        <v>44482</v>
      </c>
      <c r="M163" s="173">
        <f>IF(preDEL!$AG163,IFERROR(0/0,""),preDEL!M163)</f>
        <v>0.5174884259</v>
      </c>
      <c r="N163" s="83" t="str">
        <f>IF(preDEL!$AG163,IFERROR(0/0,""),preDEL!N163)</f>
        <v/>
      </c>
      <c r="O163" s="83" t="str">
        <f>IF(preDEL!$AG163,IFERROR(0/0,""),preDEL!O163)</f>
        <v/>
      </c>
      <c r="P163" s="128" t="b">
        <f>IF(preDEL!$AG163,IFERROR(0/0,""),preDEL!P163)</f>
        <v>0</v>
      </c>
      <c r="Q163" s="128" t="str">
        <f>IF(preDEL!$AG163,IFERROR(0/0,""),preDEL!Q163)</f>
        <v>Result</v>
      </c>
      <c r="R163" s="116" t="b">
        <f>IF(preDEL!$AG163,IFERROR(0/0,""),preDEL!R163)</f>
        <v>1</v>
      </c>
      <c r="S163" s="116">
        <f>IF(preDEL!$AG163,IFERROR(0/0,""),preDEL!S163)</f>
        <v>1</v>
      </c>
      <c r="T163" s="128" t="str">
        <f>IF(preDEL!$AG163,IFERROR(0/0,""),preDEL!T163)</f>
        <v/>
      </c>
      <c r="U163" s="83" t="str">
        <f>IF(preDEL!$AG163,IFERROR(0/0,""),preDEL!U163)</f>
        <v/>
      </c>
      <c r="V163" s="82" t="str">
        <f>IF(preDEL!$AG163,IFERROR(0/0,""),preDEL!V163)</f>
        <v/>
      </c>
      <c r="W163" s="83" t="str">
        <f>IF(preDEL!$AG163,IFERROR(0/0,""),preDEL!W163)</f>
        <v/>
      </c>
      <c r="X163" s="116" t="b">
        <f>IF(preDEL!$AG163,IFERROR(0/0,""),preDEL!X163)</f>
        <v>0</v>
      </c>
      <c r="Y163" s="128" t="b">
        <f>IF(preDEL!$AG163,IFERROR(0/0,""),preDEL!Y163)</f>
        <v>0</v>
      </c>
      <c r="Z163" s="82" t="str">
        <f>IF(preDEL!$AG163,IFERROR(0/0,""),preDEL!Z163)</f>
        <v/>
      </c>
      <c r="AA163" s="128" t="b">
        <f>IF(preDEL!$AG163,IFERROR(0/0,""),preDEL!AA163)</f>
        <v>0</v>
      </c>
      <c r="AB163" s="128" t="b">
        <f>IF(preDEL!$AG163,IFERROR(0/0,""),preDEL!AB163)</f>
        <v>0</v>
      </c>
      <c r="AC163" s="174">
        <f>IF(preDEL!$AG163,IFERROR(0/0,""),preDEL!AC163)</f>
        <v>354</v>
      </c>
      <c r="AD163" s="116" t="b">
        <f>IF(preDEL!$AG163,IFERROR(0/0,""),preDEL!AD163)</f>
        <v>0</v>
      </c>
      <c r="AE163" s="175" t="str">
        <f>IF(preDEL!$AG163,IFERROR(0/0,""),preDEL!AE163)</f>
        <v/>
      </c>
      <c r="AF163" s="128" t="b">
        <f>IF(preDEL!$AG163,IFERROR(0/0,""),preDEL!AF163)</f>
        <v>0</v>
      </c>
      <c r="AG163" s="128" t="b">
        <f>IF(preDEL!$AG163,IFERROR(0/0,""),preDEL!AG163)</f>
        <v>0</v>
      </c>
      <c r="AH163" s="116" t="str">
        <f>IF(preDEL!$AG163,IFERROR(0/0,""),preDEL!AH163)</f>
        <v/>
      </c>
      <c r="AI163" s="82" t="str">
        <f>IF(preDEL!$AG163,IFERROR(0/0,""),preDEL!AI163)</f>
        <v/>
      </c>
      <c r="AJ163" s="83" t="str">
        <f>IF(preDEL!$AG163,IFERROR(0/0,""),preDEL!AJ163)</f>
        <v/>
      </c>
      <c r="AK163" s="82" t="str">
        <f>IF(preDEL!$AG163,IFERROR(0/0,""),preDEL!AK163)</f>
        <v>Negative</v>
      </c>
      <c r="AL163" s="83" t="str">
        <f>IF(preDEL!$AG163,IFERROR(0/0,""),preDEL!AL163)</f>
        <v/>
      </c>
      <c r="AM163" s="83" t="str">
        <f>IF(preDEL!$AG163,IFERROR(0/0,""),preDEL!AM163)</f>
        <v>SpROSA145068</v>
      </c>
      <c r="AN163" s="83" t="str">
        <f>IF(preDEL!$AG163,IFERROR(0/0,""),preDEL!AN163)</f>
        <v>ROSA216934</v>
      </c>
      <c r="AO163" s="83" t="str">
        <f>IF(preDEL!$AG163,IFERROR(0/0,""),preDEL!AO163)</f>
        <v/>
      </c>
      <c r="AP163" s="83" t="str">
        <f>IF(preDEL!$AG163,IFERROR(0/0,""),preDEL!AP163)</f>
        <v/>
      </c>
      <c r="AQ163" s="83" t="str">
        <f>IF(preDEL!$AG163,IFERROR(0/0,""),preDEL!AQ163)</f>
        <v/>
      </c>
      <c r="AR163" s="83" t="str">
        <f>IF(preDEL!$AG163,IFERROR(0/0,""),preDEL!AR163)</f>
        <v/>
      </c>
      <c r="AS163" s="147"/>
    </row>
    <row r="164">
      <c r="A164" s="82" t="str">
        <f>IF(preDEL!$AG164,IFERROR(0/0,""),preDEL!A164)</f>
        <v>FLE692</v>
      </c>
      <c r="B164" s="172">
        <f>IF(preDEL!$AG164,IFERROR(0/0,""),preDEL!B164)</f>
        <v>44482</v>
      </c>
      <c r="C164" s="173">
        <f>IF(preDEL!$AG164,IFERROR(0/0,""),preDEL!C164)</f>
        <v>0.3546990741</v>
      </c>
      <c r="D164" s="82" t="str">
        <f>IF(preDEL!$AG164,IFERROR(0/0,""),preDEL!D164)</f>
        <v/>
      </c>
      <c r="E164" s="82" t="str">
        <f>IF(preDEL!$AG164,IFERROR(0/0,""),preDEL!E164)</f>
        <v/>
      </c>
      <c r="F164" s="83" t="str">
        <f>IF(preDEL!$AG164,IFERROR(0/0,""),preDEL!F164)</f>
        <v/>
      </c>
      <c r="G164" s="83" t="str">
        <f>IF(preDEL!$AG164,IFERROR(0/0,""),preDEL!G164)</f>
        <v/>
      </c>
      <c r="H164" s="83" t="str">
        <f>IF(preDEL!$AG164,IFERROR(0/0,""),preDEL!H164)</f>
        <v/>
      </c>
      <c r="I164" s="82" t="str">
        <f>IF(preDEL!$AG164,IFERROR(0/0,""),preDEL!I164)</f>
        <v/>
      </c>
      <c r="J164" s="82" t="str">
        <f>IF(preDEL!$AG164,IFERROR(0/0,""),preDEL!J164)</f>
        <v/>
      </c>
      <c r="K164" s="82" t="str">
        <f>IF(preDEL!$AG164,IFERROR(0/0,""),preDEL!K164)</f>
        <v>Negative</v>
      </c>
      <c r="L164" s="172">
        <f>IF(preDEL!$AG164,IFERROR(0/0,""),preDEL!L164)</f>
        <v>44482</v>
      </c>
      <c r="M164" s="173">
        <f>IF(preDEL!$AG164,IFERROR(0/0,""),preDEL!M164)</f>
        <v>0.5174884259</v>
      </c>
      <c r="N164" s="83" t="str">
        <f>IF(preDEL!$AG164,IFERROR(0/0,""),preDEL!N164)</f>
        <v/>
      </c>
      <c r="O164" s="83" t="str">
        <f>IF(preDEL!$AG164,IFERROR(0/0,""),preDEL!O164)</f>
        <v/>
      </c>
      <c r="P164" s="128" t="b">
        <f>IF(preDEL!$AG164,IFERROR(0/0,""),preDEL!P164)</f>
        <v>0</v>
      </c>
      <c r="Q164" s="128" t="str">
        <f>IF(preDEL!$AG164,IFERROR(0/0,""),preDEL!Q164)</f>
        <v>Result</v>
      </c>
      <c r="R164" s="116" t="b">
        <f>IF(preDEL!$AG164,IFERROR(0/0,""),preDEL!R164)</f>
        <v>1</v>
      </c>
      <c r="S164" s="116">
        <f>IF(preDEL!$AG164,IFERROR(0/0,""),preDEL!S164)</f>
        <v>1</v>
      </c>
      <c r="T164" s="128" t="str">
        <f>IF(preDEL!$AG164,IFERROR(0/0,""),preDEL!T164)</f>
        <v/>
      </c>
      <c r="U164" s="83" t="str">
        <f>IF(preDEL!$AG164,IFERROR(0/0,""),preDEL!U164)</f>
        <v/>
      </c>
      <c r="V164" s="82" t="str">
        <f>IF(preDEL!$AG164,IFERROR(0/0,""),preDEL!V164)</f>
        <v/>
      </c>
      <c r="W164" s="83" t="str">
        <f>IF(preDEL!$AG164,IFERROR(0/0,""),preDEL!W164)</f>
        <v/>
      </c>
      <c r="X164" s="116" t="b">
        <f>IF(preDEL!$AG164,IFERROR(0/0,""),preDEL!X164)</f>
        <v>0</v>
      </c>
      <c r="Y164" s="128" t="b">
        <f>IF(preDEL!$AG164,IFERROR(0/0,""),preDEL!Y164)</f>
        <v>0</v>
      </c>
      <c r="Z164" s="82" t="str">
        <f>IF(preDEL!$AG164,IFERROR(0/0,""),preDEL!Z164)</f>
        <v/>
      </c>
      <c r="AA164" s="128" t="b">
        <f>IF(preDEL!$AG164,IFERROR(0/0,""),preDEL!AA164)</f>
        <v>0</v>
      </c>
      <c r="AB164" s="128" t="b">
        <f>IF(preDEL!$AG164,IFERROR(0/0,""),preDEL!AB164)</f>
        <v>0</v>
      </c>
      <c r="AC164" s="174">
        <f>IF(preDEL!$AG164,IFERROR(0/0,""),preDEL!AC164)</f>
        <v>353</v>
      </c>
      <c r="AD164" s="116" t="b">
        <f>IF(preDEL!$AG164,IFERROR(0/0,""),preDEL!AD164)</f>
        <v>0</v>
      </c>
      <c r="AE164" s="175" t="str">
        <f>IF(preDEL!$AG164,IFERROR(0/0,""),preDEL!AE164)</f>
        <v/>
      </c>
      <c r="AF164" s="128" t="b">
        <f>IF(preDEL!$AG164,IFERROR(0/0,""),preDEL!AF164)</f>
        <v>0</v>
      </c>
      <c r="AG164" s="128" t="b">
        <f>IF(preDEL!$AG164,IFERROR(0/0,""),preDEL!AG164)</f>
        <v>0</v>
      </c>
      <c r="AH164" s="116" t="str">
        <f>IF(preDEL!$AG164,IFERROR(0/0,""),preDEL!AH164)</f>
        <v/>
      </c>
      <c r="AI164" s="82" t="str">
        <f>IF(preDEL!$AG164,IFERROR(0/0,""),preDEL!AI164)</f>
        <v/>
      </c>
      <c r="AJ164" s="83" t="str">
        <f>IF(preDEL!$AG164,IFERROR(0/0,""),preDEL!AJ164)</f>
        <v/>
      </c>
      <c r="AK164" s="82" t="str">
        <f>IF(preDEL!$AG164,IFERROR(0/0,""),preDEL!AK164)</f>
        <v>Negative</v>
      </c>
      <c r="AL164" s="83" t="str">
        <f>IF(preDEL!$AG164,IFERROR(0/0,""),preDEL!AL164)</f>
        <v/>
      </c>
      <c r="AM164" s="83" t="str">
        <f>IF(preDEL!$AG164,IFERROR(0/0,""),preDEL!AM164)</f>
        <v>SpROSA573919</v>
      </c>
      <c r="AN164" s="83" t="str">
        <f>IF(preDEL!$AG164,IFERROR(0/0,""),preDEL!AN164)</f>
        <v>ROSA406630</v>
      </c>
      <c r="AO164" s="83" t="str">
        <f>IF(preDEL!$AG164,IFERROR(0/0,""),preDEL!AO164)</f>
        <v/>
      </c>
      <c r="AP164" s="83" t="str">
        <f>IF(preDEL!$AG164,IFERROR(0/0,""),preDEL!AP164)</f>
        <v/>
      </c>
      <c r="AQ164" s="83" t="str">
        <f>IF(preDEL!$AG164,IFERROR(0/0,""),preDEL!AQ164)</f>
        <v/>
      </c>
      <c r="AR164" s="83" t="str">
        <f>IF(preDEL!$AG164,IFERROR(0/0,""),preDEL!AR164)</f>
        <v/>
      </c>
      <c r="AS164" s="147"/>
    </row>
    <row r="165">
      <c r="A165" s="82" t="str">
        <f>IF(preDEL!$AG165,IFERROR(0/0,""),preDEL!A165)</f>
        <v>FLE716</v>
      </c>
      <c r="B165" s="172">
        <f>IF(preDEL!$AG165,IFERROR(0/0,""),preDEL!B165)</f>
        <v>44482</v>
      </c>
      <c r="C165" s="173">
        <f>IF(preDEL!$AG165,IFERROR(0/0,""),preDEL!C165)</f>
        <v>0.3575115741</v>
      </c>
      <c r="D165" s="82" t="str">
        <f>IF(preDEL!$AG165,IFERROR(0/0,""),preDEL!D165)</f>
        <v/>
      </c>
      <c r="E165" s="82" t="str">
        <f>IF(preDEL!$AG165,IFERROR(0/0,""),preDEL!E165)</f>
        <v/>
      </c>
      <c r="F165" s="83" t="str">
        <f>IF(preDEL!$AG165,IFERROR(0/0,""),preDEL!F165)</f>
        <v/>
      </c>
      <c r="G165" s="83" t="str">
        <f>IF(preDEL!$AG165,IFERROR(0/0,""),preDEL!G165)</f>
        <v/>
      </c>
      <c r="H165" s="83" t="str">
        <f>IF(preDEL!$AG165,IFERROR(0/0,""),preDEL!H165)</f>
        <v/>
      </c>
      <c r="I165" s="82" t="str">
        <f>IF(preDEL!$AG165,IFERROR(0/0,""),preDEL!I165)</f>
        <v/>
      </c>
      <c r="J165" s="82" t="str">
        <f>IF(preDEL!$AG165,IFERROR(0/0,""),preDEL!J165)</f>
        <v/>
      </c>
      <c r="K165" s="82" t="str">
        <f>IF(preDEL!$AG165,IFERROR(0/0,""),preDEL!K165)</f>
        <v>Negative</v>
      </c>
      <c r="L165" s="172">
        <f>IF(preDEL!$AG165,IFERROR(0/0,""),preDEL!L165)</f>
        <v>44482</v>
      </c>
      <c r="M165" s="173">
        <f>IF(preDEL!$AG165,IFERROR(0/0,""),preDEL!M165)</f>
        <v>0.5174884259</v>
      </c>
      <c r="N165" s="83" t="str">
        <f>IF(preDEL!$AG165,IFERROR(0/0,""),preDEL!N165)</f>
        <v/>
      </c>
      <c r="O165" s="83" t="str">
        <f>IF(preDEL!$AG165,IFERROR(0/0,""),preDEL!O165)</f>
        <v/>
      </c>
      <c r="P165" s="128" t="b">
        <f>IF(preDEL!$AG165,IFERROR(0/0,""),preDEL!P165)</f>
        <v>0</v>
      </c>
      <c r="Q165" s="128" t="str">
        <f>IF(preDEL!$AG165,IFERROR(0/0,""),preDEL!Q165)</f>
        <v>Result</v>
      </c>
      <c r="R165" s="116" t="b">
        <f>IF(preDEL!$AG165,IFERROR(0/0,""),preDEL!R165)</f>
        <v>1</v>
      </c>
      <c r="S165" s="116">
        <f>IF(preDEL!$AG165,IFERROR(0/0,""),preDEL!S165)</f>
        <v>1</v>
      </c>
      <c r="T165" s="128" t="str">
        <f>IF(preDEL!$AG165,IFERROR(0/0,""),preDEL!T165)</f>
        <v/>
      </c>
      <c r="U165" s="83" t="str">
        <f>IF(preDEL!$AG165,IFERROR(0/0,""),preDEL!U165)</f>
        <v/>
      </c>
      <c r="V165" s="82" t="str">
        <f>IF(preDEL!$AG165,IFERROR(0/0,""),preDEL!V165)</f>
        <v/>
      </c>
      <c r="W165" s="83" t="str">
        <f>IF(preDEL!$AG165,IFERROR(0/0,""),preDEL!W165)</f>
        <v/>
      </c>
      <c r="X165" s="116" t="b">
        <f>IF(preDEL!$AG165,IFERROR(0/0,""),preDEL!X165)</f>
        <v>0</v>
      </c>
      <c r="Y165" s="128" t="b">
        <f>IF(preDEL!$AG165,IFERROR(0/0,""),preDEL!Y165)</f>
        <v>0</v>
      </c>
      <c r="Z165" s="82" t="str">
        <f>IF(preDEL!$AG165,IFERROR(0/0,""),preDEL!Z165)</f>
        <v/>
      </c>
      <c r="AA165" s="128" t="b">
        <f>IF(preDEL!$AG165,IFERROR(0/0,""),preDEL!AA165)</f>
        <v>0</v>
      </c>
      <c r="AB165" s="128" t="b">
        <f>IF(preDEL!$AG165,IFERROR(0/0,""),preDEL!AB165)</f>
        <v>0</v>
      </c>
      <c r="AC165" s="174">
        <f>IF(preDEL!$AG165,IFERROR(0/0,""),preDEL!AC165)</f>
        <v>352</v>
      </c>
      <c r="AD165" s="116" t="b">
        <f>IF(preDEL!$AG165,IFERROR(0/0,""),preDEL!AD165)</f>
        <v>0</v>
      </c>
      <c r="AE165" s="175" t="str">
        <f>IF(preDEL!$AG165,IFERROR(0/0,""),preDEL!AE165)</f>
        <v/>
      </c>
      <c r="AF165" s="128" t="b">
        <f>IF(preDEL!$AG165,IFERROR(0/0,""),preDEL!AF165)</f>
        <v>0</v>
      </c>
      <c r="AG165" s="128" t="b">
        <f>IF(preDEL!$AG165,IFERROR(0/0,""),preDEL!AG165)</f>
        <v>0</v>
      </c>
      <c r="AH165" s="116" t="str">
        <f>IF(preDEL!$AG165,IFERROR(0/0,""),preDEL!AH165)</f>
        <v/>
      </c>
      <c r="AI165" s="82" t="str">
        <f>IF(preDEL!$AG165,IFERROR(0/0,""),preDEL!AI165)</f>
        <v/>
      </c>
      <c r="AJ165" s="83" t="str">
        <f>IF(preDEL!$AG165,IFERROR(0/0,""),preDEL!AJ165)</f>
        <v/>
      </c>
      <c r="AK165" s="82" t="str">
        <f>IF(preDEL!$AG165,IFERROR(0/0,""),preDEL!AK165)</f>
        <v>Negative</v>
      </c>
      <c r="AL165" s="83" t="str">
        <f>IF(preDEL!$AG165,IFERROR(0/0,""),preDEL!AL165)</f>
        <v/>
      </c>
      <c r="AM165" s="83" t="str">
        <f>IF(preDEL!$AG165,IFERROR(0/0,""),preDEL!AM165)</f>
        <v>SpROSA145068</v>
      </c>
      <c r="AN165" s="83" t="str">
        <f>IF(preDEL!$AG165,IFERROR(0/0,""),preDEL!AN165)</f>
        <v>ROSA136445</v>
      </c>
      <c r="AO165" s="83" t="str">
        <f>IF(preDEL!$AG165,IFERROR(0/0,""),preDEL!AO165)</f>
        <v/>
      </c>
      <c r="AP165" s="83" t="str">
        <f>IF(preDEL!$AG165,IFERROR(0/0,""),preDEL!AP165)</f>
        <v/>
      </c>
      <c r="AQ165" s="83" t="str">
        <f>IF(preDEL!$AG165,IFERROR(0/0,""),preDEL!AQ165)</f>
        <v/>
      </c>
      <c r="AR165" s="83" t="str">
        <f>IF(preDEL!$AG165,IFERROR(0/0,""),preDEL!AR165)</f>
        <v/>
      </c>
      <c r="AS165" s="147"/>
    </row>
    <row r="166">
      <c r="A166" s="82" t="str">
        <f>IF(preDEL!$AG166,IFERROR(0/0,""),preDEL!A166)</f>
        <v>FLE658</v>
      </c>
      <c r="B166" s="172">
        <f>IF(preDEL!$AG166,IFERROR(0/0,""),preDEL!B166)</f>
        <v>44482</v>
      </c>
      <c r="C166" s="173">
        <f>IF(preDEL!$AG166,IFERROR(0/0,""),preDEL!C166)</f>
        <v>0.3578356481</v>
      </c>
      <c r="D166" s="82" t="str">
        <f>IF(preDEL!$AG166,IFERROR(0/0,""),preDEL!D166)</f>
        <v/>
      </c>
      <c r="E166" s="82" t="str">
        <f>IF(preDEL!$AG166,IFERROR(0/0,""),preDEL!E166)</f>
        <v/>
      </c>
      <c r="F166" s="83" t="str">
        <f>IF(preDEL!$AG166,IFERROR(0/0,""),preDEL!F166)</f>
        <v/>
      </c>
      <c r="G166" s="83" t="str">
        <f>IF(preDEL!$AG166,IFERROR(0/0,""),preDEL!G166)</f>
        <v/>
      </c>
      <c r="H166" s="83" t="str">
        <f>IF(preDEL!$AG166,IFERROR(0/0,""),preDEL!H166)</f>
        <v/>
      </c>
      <c r="I166" s="82" t="str">
        <f>IF(preDEL!$AG166,IFERROR(0/0,""),preDEL!I166)</f>
        <v/>
      </c>
      <c r="J166" s="82" t="str">
        <f>IF(preDEL!$AG166,IFERROR(0/0,""),preDEL!J166)</f>
        <v/>
      </c>
      <c r="K166" s="82" t="str">
        <f>IF(preDEL!$AG166,IFERROR(0/0,""),preDEL!K166)</f>
        <v>Negative</v>
      </c>
      <c r="L166" s="172">
        <f>IF(preDEL!$AG166,IFERROR(0/0,""),preDEL!L166)</f>
        <v>44482</v>
      </c>
      <c r="M166" s="173">
        <f>IF(preDEL!$AG166,IFERROR(0/0,""),preDEL!M166)</f>
        <v>0.5174884259</v>
      </c>
      <c r="N166" s="83" t="str">
        <f>IF(preDEL!$AG166,IFERROR(0/0,""),preDEL!N166)</f>
        <v/>
      </c>
      <c r="O166" s="83" t="str">
        <f>IF(preDEL!$AG166,IFERROR(0/0,""),preDEL!O166)</f>
        <v/>
      </c>
      <c r="P166" s="128" t="b">
        <f>IF(preDEL!$AG166,IFERROR(0/0,""),preDEL!P166)</f>
        <v>0</v>
      </c>
      <c r="Q166" s="128" t="str">
        <f>IF(preDEL!$AG166,IFERROR(0/0,""),preDEL!Q166)</f>
        <v>Result</v>
      </c>
      <c r="R166" s="116" t="b">
        <f>IF(preDEL!$AG166,IFERROR(0/0,""),preDEL!R166)</f>
        <v>1</v>
      </c>
      <c r="S166" s="116">
        <f>IF(preDEL!$AG166,IFERROR(0/0,""),preDEL!S166)</f>
        <v>1</v>
      </c>
      <c r="T166" s="128" t="str">
        <f>IF(preDEL!$AG166,IFERROR(0/0,""),preDEL!T166)</f>
        <v/>
      </c>
      <c r="U166" s="83" t="str">
        <f>IF(preDEL!$AG166,IFERROR(0/0,""),preDEL!U166)</f>
        <v/>
      </c>
      <c r="V166" s="82" t="str">
        <f>IF(preDEL!$AG166,IFERROR(0/0,""),preDEL!V166)</f>
        <v/>
      </c>
      <c r="W166" s="83" t="str">
        <f>IF(preDEL!$AG166,IFERROR(0/0,""),preDEL!W166)</f>
        <v/>
      </c>
      <c r="X166" s="116" t="b">
        <f>IF(preDEL!$AG166,IFERROR(0/0,""),preDEL!X166)</f>
        <v>0</v>
      </c>
      <c r="Y166" s="128" t="b">
        <f>IF(preDEL!$AG166,IFERROR(0/0,""),preDEL!Y166)</f>
        <v>0</v>
      </c>
      <c r="Z166" s="82" t="str">
        <f>IF(preDEL!$AG166,IFERROR(0/0,""),preDEL!Z166)</f>
        <v/>
      </c>
      <c r="AA166" s="128" t="b">
        <f>IF(preDEL!$AG166,IFERROR(0/0,""),preDEL!AA166)</f>
        <v>0</v>
      </c>
      <c r="AB166" s="128" t="b">
        <f>IF(preDEL!$AG166,IFERROR(0/0,""),preDEL!AB166)</f>
        <v>0</v>
      </c>
      <c r="AC166" s="174">
        <f>IF(preDEL!$AG166,IFERROR(0/0,""),preDEL!AC166)</f>
        <v>351</v>
      </c>
      <c r="AD166" s="116" t="b">
        <f>IF(preDEL!$AG166,IFERROR(0/0,""),preDEL!AD166)</f>
        <v>0</v>
      </c>
      <c r="AE166" s="175" t="str">
        <f>IF(preDEL!$AG166,IFERROR(0/0,""),preDEL!AE166)</f>
        <v/>
      </c>
      <c r="AF166" s="128" t="b">
        <f>IF(preDEL!$AG166,IFERROR(0/0,""),preDEL!AF166)</f>
        <v>0</v>
      </c>
      <c r="AG166" s="128" t="b">
        <f>IF(preDEL!$AG166,IFERROR(0/0,""),preDEL!AG166)</f>
        <v>0</v>
      </c>
      <c r="AH166" s="116" t="str">
        <f>IF(preDEL!$AG166,IFERROR(0/0,""),preDEL!AH166)</f>
        <v/>
      </c>
      <c r="AI166" s="82" t="str">
        <f>IF(preDEL!$AG166,IFERROR(0/0,""),preDEL!AI166)</f>
        <v/>
      </c>
      <c r="AJ166" s="83" t="str">
        <f>IF(preDEL!$AG166,IFERROR(0/0,""),preDEL!AJ166)</f>
        <v/>
      </c>
      <c r="AK166" s="82" t="str">
        <f>IF(preDEL!$AG166,IFERROR(0/0,""),preDEL!AK166)</f>
        <v>Negative</v>
      </c>
      <c r="AL166" s="83" t="str">
        <f>IF(preDEL!$AG166,IFERROR(0/0,""),preDEL!AL166)</f>
        <v/>
      </c>
      <c r="AM166" s="83" t="str">
        <f>IF(preDEL!$AG166,IFERROR(0/0,""),preDEL!AM166)</f>
        <v>SpROSA145068</v>
      </c>
      <c r="AN166" s="83" t="str">
        <f>IF(preDEL!$AG166,IFERROR(0/0,""),preDEL!AN166)</f>
        <v>ROSA535692</v>
      </c>
      <c r="AO166" s="83" t="str">
        <f>IF(preDEL!$AG166,IFERROR(0/0,""),preDEL!AO166)</f>
        <v/>
      </c>
      <c r="AP166" s="83" t="str">
        <f>IF(preDEL!$AG166,IFERROR(0/0,""),preDEL!AP166)</f>
        <v/>
      </c>
      <c r="AQ166" s="83" t="str">
        <f>IF(preDEL!$AG166,IFERROR(0/0,""),preDEL!AQ166)</f>
        <v/>
      </c>
      <c r="AR166" s="83" t="str">
        <f>IF(preDEL!$AG166,IFERROR(0/0,""),preDEL!AR166)</f>
        <v/>
      </c>
      <c r="AS166" s="147"/>
    </row>
    <row r="167">
      <c r="A167" s="82" t="str">
        <f>IF(preDEL!$AG167,IFERROR(0/0,""),preDEL!A167)</f>
        <v>FLE705</v>
      </c>
      <c r="B167" s="172">
        <f>IF(preDEL!$AG167,IFERROR(0/0,""),preDEL!B167)</f>
        <v>44482</v>
      </c>
      <c r="C167" s="173">
        <f>IF(preDEL!$AG167,IFERROR(0/0,""),preDEL!C167)</f>
        <v>0.3596296296</v>
      </c>
      <c r="D167" s="82" t="str">
        <f>IF(preDEL!$AG167,IFERROR(0/0,""),preDEL!D167)</f>
        <v/>
      </c>
      <c r="E167" s="82" t="str">
        <f>IF(preDEL!$AG167,IFERROR(0/0,""),preDEL!E167)</f>
        <v/>
      </c>
      <c r="F167" s="83" t="str">
        <f>IF(preDEL!$AG167,IFERROR(0/0,""),preDEL!F167)</f>
        <v/>
      </c>
      <c r="G167" s="83" t="str">
        <f>IF(preDEL!$AG167,IFERROR(0/0,""),preDEL!G167)</f>
        <v/>
      </c>
      <c r="H167" s="83" t="str">
        <f>IF(preDEL!$AG167,IFERROR(0/0,""),preDEL!H167)</f>
        <v/>
      </c>
      <c r="I167" s="82" t="str">
        <f>IF(preDEL!$AG167,IFERROR(0/0,""),preDEL!I167)</f>
        <v/>
      </c>
      <c r="J167" s="82" t="str">
        <f>IF(preDEL!$AG167,IFERROR(0/0,""),preDEL!J167)</f>
        <v/>
      </c>
      <c r="K167" s="82" t="str">
        <f>IF(preDEL!$AG167,IFERROR(0/0,""),preDEL!K167)</f>
        <v>Negative</v>
      </c>
      <c r="L167" s="172">
        <f>IF(preDEL!$AG167,IFERROR(0/0,""),preDEL!L167)</f>
        <v>44482</v>
      </c>
      <c r="M167" s="173">
        <f>IF(preDEL!$AG167,IFERROR(0/0,""),preDEL!M167)</f>
        <v>0.5174884259</v>
      </c>
      <c r="N167" s="83" t="str">
        <f>IF(preDEL!$AG167,IFERROR(0/0,""),preDEL!N167)</f>
        <v/>
      </c>
      <c r="O167" s="83" t="str">
        <f>IF(preDEL!$AG167,IFERROR(0/0,""),preDEL!O167)</f>
        <v/>
      </c>
      <c r="P167" s="128" t="b">
        <f>IF(preDEL!$AG167,IFERROR(0/0,""),preDEL!P167)</f>
        <v>0</v>
      </c>
      <c r="Q167" s="128" t="str">
        <f>IF(preDEL!$AG167,IFERROR(0/0,""),preDEL!Q167)</f>
        <v>Result</v>
      </c>
      <c r="R167" s="116" t="b">
        <f>IF(preDEL!$AG167,IFERROR(0/0,""),preDEL!R167)</f>
        <v>1</v>
      </c>
      <c r="S167" s="116">
        <f>IF(preDEL!$AG167,IFERROR(0/0,""),preDEL!S167)</f>
        <v>1</v>
      </c>
      <c r="T167" s="128" t="str">
        <f>IF(preDEL!$AG167,IFERROR(0/0,""),preDEL!T167)</f>
        <v/>
      </c>
      <c r="U167" s="83" t="str">
        <f>IF(preDEL!$AG167,IFERROR(0/0,""),preDEL!U167)</f>
        <v/>
      </c>
      <c r="V167" s="82" t="str">
        <f>IF(preDEL!$AG167,IFERROR(0/0,""),preDEL!V167)</f>
        <v/>
      </c>
      <c r="W167" s="83" t="str">
        <f>IF(preDEL!$AG167,IFERROR(0/0,""),preDEL!W167)</f>
        <v/>
      </c>
      <c r="X167" s="116" t="b">
        <f>IF(preDEL!$AG167,IFERROR(0/0,""),preDEL!X167)</f>
        <v>0</v>
      </c>
      <c r="Y167" s="128" t="b">
        <f>IF(preDEL!$AG167,IFERROR(0/0,""),preDEL!Y167)</f>
        <v>0</v>
      </c>
      <c r="Z167" s="82" t="str">
        <f>IF(preDEL!$AG167,IFERROR(0/0,""),preDEL!Z167)</f>
        <v/>
      </c>
      <c r="AA167" s="128" t="b">
        <f>IF(preDEL!$AG167,IFERROR(0/0,""),preDEL!AA167)</f>
        <v>0</v>
      </c>
      <c r="AB167" s="128" t="b">
        <f>IF(preDEL!$AG167,IFERROR(0/0,""),preDEL!AB167)</f>
        <v>0</v>
      </c>
      <c r="AC167" s="174">
        <f>IF(preDEL!$AG167,IFERROR(0/0,""),preDEL!AC167)</f>
        <v>350</v>
      </c>
      <c r="AD167" s="116" t="b">
        <f>IF(preDEL!$AG167,IFERROR(0/0,""),preDEL!AD167)</f>
        <v>0</v>
      </c>
      <c r="AE167" s="175" t="str">
        <f>IF(preDEL!$AG167,IFERROR(0/0,""),preDEL!AE167)</f>
        <v/>
      </c>
      <c r="AF167" s="128" t="b">
        <f>IF(preDEL!$AG167,IFERROR(0/0,""),preDEL!AF167)</f>
        <v>0</v>
      </c>
      <c r="AG167" s="128" t="b">
        <f>IF(preDEL!$AG167,IFERROR(0/0,""),preDEL!AG167)</f>
        <v>0</v>
      </c>
      <c r="AH167" s="116" t="str">
        <f>IF(preDEL!$AG167,IFERROR(0/0,""),preDEL!AH167)</f>
        <v/>
      </c>
      <c r="AI167" s="82" t="str">
        <f>IF(preDEL!$AG167,IFERROR(0/0,""),preDEL!AI167)</f>
        <v/>
      </c>
      <c r="AJ167" s="83" t="str">
        <f>IF(preDEL!$AG167,IFERROR(0/0,""),preDEL!AJ167)</f>
        <v/>
      </c>
      <c r="AK167" s="82" t="str">
        <f>IF(preDEL!$AG167,IFERROR(0/0,""),preDEL!AK167)</f>
        <v>Negative</v>
      </c>
      <c r="AL167" s="83" t="str">
        <f>IF(preDEL!$AG167,IFERROR(0/0,""),preDEL!AL167)</f>
        <v/>
      </c>
      <c r="AM167" s="83" t="str">
        <f>IF(preDEL!$AG167,IFERROR(0/0,""),preDEL!AM167)</f>
        <v>SpROSA145068</v>
      </c>
      <c r="AN167" s="83" t="str">
        <f>IF(preDEL!$AG167,IFERROR(0/0,""),preDEL!AN167)</f>
        <v>ROSA766378</v>
      </c>
      <c r="AO167" s="83" t="str">
        <f>IF(preDEL!$AG167,IFERROR(0/0,""),preDEL!AO167)</f>
        <v/>
      </c>
      <c r="AP167" s="83" t="str">
        <f>IF(preDEL!$AG167,IFERROR(0/0,""),preDEL!AP167)</f>
        <v/>
      </c>
      <c r="AQ167" s="83" t="str">
        <f>IF(preDEL!$AG167,IFERROR(0/0,""),preDEL!AQ167)</f>
        <v/>
      </c>
      <c r="AR167" s="83" t="str">
        <f>IF(preDEL!$AG167,IFERROR(0/0,""),preDEL!AR167)</f>
        <v/>
      </c>
      <c r="AS167" s="147"/>
    </row>
    <row r="168">
      <c r="A168" s="82" t="str">
        <f>IF(preDEL!$AG168,IFERROR(0/0,""),preDEL!A168)</f>
        <v>FLE714</v>
      </c>
      <c r="B168" s="172">
        <f>IF(preDEL!$AG168,IFERROR(0/0,""),preDEL!B168)</f>
        <v>44482</v>
      </c>
      <c r="C168" s="173">
        <f>IF(preDEL!$AG168,IFERROR(0/0,""),preDEL!C168)</f>
        <v>0.3662037037</v>
      </c>
      <c r="D168" s="82" t="str">
        <f>IF(preDEL!$AG168,IFERROR(0/0,""),preDEL!D168)</f>
        <v/>
      </c>
      <c r="E168" s="82" t="str">
        <f>IF(preDEL!$AG168,IFERROR(0/0,""),preDEL!E168)</f>
        <v/>
      </c>
      <c r="F168" s="83" t="str">
        <f>IF(preDEL!$AG168,IFERROR(0/0,""),preDEL!F168)</f>
        <v/>
      </c>
      <c r="G168" s="83" t="str">
        <f>IF(preDEL!$AG168,IFERROR(0/0,""),preDEL!G168)</f>
        <v/>
      </c>
      <c r="H168" s="83" t="str">
        <f>IF(preDEL!$AG168,IFERROR(0/0,""),preDEL!H168)</f>
        <v/>
      </c>
      <c r="I168" s="82" t="str">
        <f>IF(preDEL!$AG168,IFERROR(0/0,""),preDEL!I168)</f>
        <v/>
      </c>
      <c r="J168" s="82" t="str">
        <f>IF(preDEL!$AG168,IFERROR(0/0,""),preDEL!J168)</f>
        <v/>
      </c>
      <c r="K168" s="82" t="str">
        <f>IF(preDEL!$AG168,IFERROR(0/0,""),preDEL!K168)</f>
        <v>Negative</v>
      </c>
      <c r="L168" s="172">
        <f>IF(preDEL!$AG168,IFERROR(0/0,""),preDEL!L168)</f>
        <v>44482</v>
      </c>
      <c r="M168" s="173">
        <f>IF(preDEL!$AG168,IFERROR(0/0,""),preDEL!M168)</f>
        <v>0.5174884259</v>
      </c>
      <c r="N168" s="83" t="str">
        <f>IF(preDEL!$AG168,IFERROR(0/0,""),preDEL!N168)</f>
        <v/>
      </c>
      <c r="O168" s="83" t="str">
        <f>IF(preDEL!$AG168,IFERROR(0/0,""),preDEL!O168)</f>
        <v/>
      </c>
      <c r="P168" s="128" t="b">
        <f>IF(preDEL!$AG168,IFERROR(0/0,""),preDEL!P168)</f>
        <v>0</v>
      </c>
      <c r="Q168" s="128" t="str">
        <f>IF(preDEL!$AG168,IFERROR(0/0,""),preDEL!Q168)</f>
        <v>Result</v>
      </c>
      <c r="R168" s="116" t="b">
        <f>IF(preDEL!$AG168,IFERROR(0/0,""),preDEL!R168)</f>
        <v>1</v>
      </c>
      <c r="S168" s="116">
        <f>IF(preDEL!$AG168,IFERROR(0/0,""),preDEL!S168)</f>
        <v>1</v>
      </c>
      <c r="T168" s="128" t="str">
        <f>IF(preDEL!$AG168,IFERROR(0/0,""),preDEL!T168)</f>
        <v/>
      </c>
      <c r="U168" s="83" t="str">
        <f>IF(preDEL!$AG168,IFERROR(0/0,""),preDEL!U168)</f>
        <v/>
      </c>
      <c r="V168" s="82" t="str">
        <f>IF(preDEL!$AG168,IFERROR(0/0,""),preDEL!V168)</f>
        <v/>
      </c>
      <c r="W168" s="83" t="str">
        <f>IF(preDEL!$AG168,IFERROR(0/0,""),preDEL!W168)</f>
        <v/>
      </c>
      <c r="X168" s="116" t="b">
        <f>IF(preDEL!$AG168,IFERROR(0/0,""),preDEL!X168)</f>
        <v>0</v>
      </c>
      <c r="Y168" s="128" t="b">
        <f>IF(preDEL!$AG168,IFERROR(0/0,""),preDEL!Y168)</f>
        <v>0</v>
      </c>
      <c r="Z168" s="82" t="str">
        <f>IF(preDEL!$AG168,IFERROR(0/0,""),preDEL!Z168)</f>
        <v/>
      </c>
      <c r="AA168" s="128" t="b">
        <f>IF(preDEL!$AG168,IFERROR(0/0,""),preDEL!AA168)</f>
        <v>0</v>
      </c>
      <c r="AB168" s="128" t="b">
        <f>IF(preDEL!$AG168,IFERROR(0/0,""),preDEL!AB168)</f>
        <v>0</v>
      </c>
      <c r="AC168" s="174">
        <f>IF(preDEL!$AG168,IFERROR(0/0,""),preDEL!AC168)</f>
        <v>349</v>
      </c>
      <c r="AD168" s="116" t="b">
        <f>IF(preDEL!$AG168,IFERROR(0/0,""),preDEL!AD168)</f>
        <v>0</v>
      </c>
      <c r="AE168" s="175" t="str">
        <f>IF(preDEL!$AG168,IFERROR(0/0,""),preDEL!AE168)</f>
        <v/>
      </c>
      <c r="AF168" s="128" t="b">
        <f>IF(preDEL!$AG168,IFERROR(0/0,""),preDEL!AF168)</f>
        <v>0</v>
      </c>
      <c r="AG168" s="128" t="b">
        <f>IF(preDEL!$AG168,IFERROR(0/0,""),preDEL!AG168)</f>
        <v>0</v>
      </c>
      <c r="AH168" s="116" t="str">
        <f>IF(preDEL!$AG168,IFERROR(0/0,""),preDEL!AH168)</f>
        <v/>
      </c>
      <c r="AI168" s="82" t="str">
        <f>IF(preDEL!$AG168,IFERROR(0/0,""),preDEL!AI168)</f>
        <v/>
      </c>
      <c r="AJ168" s="83" t="str">
        <f>IF(preDEL!$AG168,IFERROR(0/0,""),preDEL!AJ168)</f>
        <v/>
      </c>
      <c r="AK168" s="82" t="str">
        <f>IF(preDEL!$AG168,IFERROR(0/0,""),preDEL!AK168)</f>
        <v>Negative</v>
      </c>
      <c r="AL168" s="83" t="str">
        <f>IF(preDEL!$AG168,IFERROR(0/0,""),preDEL!AL168)</f>
        <v/>
      </c>
      <c r="AM168" s="83" t="str">
        <f>IF(preDEL!$AG168,IFERROR(0/0,""),preDEL!AM168)</f>
        <v>SpROSA145068</v>
      </c>
      <c r="AN168" s="83" t="str">
        <f>IF(preDEL!$AG168,IFERROR(0/0,""),preDEL!AN168)</f>
        <v>ROSA532925</v>
      </c>
      <c r="AO168" s="83" t="str">
        <f>IF(preDEL!$AG168,IFERROR(0/0,""),preDEL!AO168)</f>
        <v/>
      </c>
      <c r="AP168" s="83" t="str">
        <f>IF(preDEL!$AG168,IFERROR(0/0,""),preDEL!AP168)</f>
        <v/>
      </c>
      <c r="AQ168" s="83" t="str">
        <f>IF(preDEL!$AG168,IFERROR(0/0,""),preDEL!AQ168)</f>
        <v/>
      </c>
      <c r="AR168" s="83" t="str">
        <f>IF(preDEL!$AG168,IFERROR(0/0,""),preDEL!AR168)</f>
        <v/>
      </c>
      <c r="AS168" s="147"/>
    </row>
    <row r="169">
      <c r="A169" s="82" t="str">
        <f>IF(preDEL!$AG169,IFERROR(0/0,""),preDEL!A169)</f>
        <v>FLE727</v>
      </c>
      <c r="B169" s="172">
        <f>IF(preDEL!$AG169,IFERROR(0/0,""),preDEL!B169)</f>
        <v>44482</v>
      </c>
      <c r="C169" s="173">
        <f>IF(preDEL!$AG169,IFERROR(0/0,""),preDEL!C169)</f>
        <v>0.4019328704</v>
      </c>
      <c r="D169" s="82" t="str">
        <f>IF(preDEL!$AG169,IFERROR(0/0,""),preDEL!D169)</f>
        <v/>
      </c>
      <c r="E169" s="82" t="str">
        <f>IF(preDEL!$AG169,IFERROR(0/0,""),preDEL!E169)</f>
        <v/>
      </c>
      <c r="F169" s="83" t="str">
        <f>IF(preDEL!$AG169,IFERROR(0/0,""),preDEL!F169)</f>
        <v/>
      </c>
      <c r="G169" s="83" t="str">
        <f>IF(preDEL!$AG169,IFERROR(0/0,""),preDEL!G169)</f>
        <v/>
      </c>
      <c r="H169" s="83" t="str">
        <f>IF(preDEL!$AG169,IFERROR(0/0,""),preDEL!H169)</f>
        <v/>
      </c>
      <c r="I169" s="82" t="str">
        <f>IF(preDEL!$AG169,IFERROR(0/0,""),preDEL!I169)</f>
        <v/>
      </c>
      <c r="J169" s="82" t="str">
        <f>IF(preDEL!$AG169,IFERROR(0/0,""),preDEL!J169)</f>
        <v/>
      </c>
      <c r="K169" s="82" t="str">
        <f>IF(preDEL!$AG169,IFERROR(0/0,""),preDEL!K169)</f>
        <v>Negative</v>
      </c>
      <c r="L169" s="172">
        <f>IF(preDEL!$AG169,IFERROR(0/0,""),preDEL!L169)</f>
        <v>44482</v>
      </c>
      <c r="M169" s="173">
        <f>IF(preDEL!$AG169,IFERROR(0/0,""),preDEL!M169)</f>
        <v>0.5174884259</v>
      </c>
      <c r="N169" s="83" t="str">
        <f>IF(preDEL!$AG169,IFERROR(0/0,""),preDEL!N169)</f>
        <v/>
      </c>
      <c r="O169" s="83" t="str">
        <f>IF(preDEL!$AG169,IFERROR(0/0,""),preDEL!O169)</f>
        <v/>
      </c>
      <c r="P169" s="128" t="b">
        <f>IF(preDEL!$AG169,IFERROR(0/0,""),preDEL!P169)</f>
        <v>0</v>
      </c>
      <c r="Q169" s="128" t="str">
        <f>IF(preDEL!$AG169,IFERROR(0/0,""),preDEL!Q169)</f>
        <v>Result</v>
      </c>
      <c r="R169" s="116" t="b">
        <f>IF(preDEL!$AG169,IFERROR(0/0,""),preDEL!R169)</f>
        <v>1</v>
      </c>
      <c r="S169" s="116">
        <f>IF(preDEL!$AG169,IFERROR(0/0,""),preDEL!S169)</f>
        <v>1</v>
      </c>
      <c r="T169" s="128">
        <f>IF(preDEL!$AG169,IFERROR(0/0,""),preDEL!T169)</f>
        <v>0</v>
      </c>
      <c r="U169" s="83" t="str">
        <f>IF(preDEL!$AG169,IFERROR(0/0,""),preDEL!U169)</f>
        <v/>
      </c>
      <c r="V169" s="82" t="str">
        <f>IF(preDEL!$AG169,IFERROR(0/0,""),preDEL!V169)</f>
        <v/>
      </c>
      <c r="W169" s="83" t="str">
        <f>IF(preDEL!$AG169,IFERROR(0/0,""),preDEL!W169)</f>
        <v/>
      </c>
      <c r="X169" s="116" t="b">
        <f>IF(preDEL!$AG169,IFERROR(0/0,""),preDEL!X169)</f>
        <v>0</v>
      </c>
      <c r="Y169" s="128" t="b">
        <f>IF(preDEL!$AG169,IFERROR(0/0,""),preDEL!Y169)</f>
        <v>0</v>
      </c>
      <c r="Z169" s="82" t="str">
        <f>IF(preDEL!$AG169,IFERROR(0/0,""),preDEL!Z169)</f>
        <v/>
      </c>
      <c r="AA169" s="128" t="b">
        <f>IF(preDEL!$AG169,IFERROR(0/0,""),preDEL!AA169)</f>
        <v>0</v>
      </c>
      <c r="AB169" s="128" t="b">
        <f>IF(preDEL!$AG169,IFERROR(0/0,""),preDEL!AB169)</f>
        <v>0</v>
      </c>
      <c r="AC169" s="174">
        <f>IF(preDEL!$AG169,IFERROR(0/0,""),preDEL!AC169)</f>
        <v>733</v>
      </c>
      <c r="AD169" s="116" t="b">
        <f>IF(preDEL!$AG169,IFERROR(0/0,""),preDEL!AD169)</f>
        <v>1</v>
      </c>
      <c r="AE169" s="175" t="str">
        <f>IF(preDEL!$AG169,IFERROR(0/0,""),preDEL!AE169)</f>
        <v/>
      </c>
      <c r="AF169" s="128" t="b">
        <f>IF(preDEL!$AG169,IFERROR(0/0,""),preDEL!AF169)</f>
        <v>0</v>
      </c>
      <c r="AG169" s="128" t="b">
        <f>IF(preDEL!$AG169,IFERROR(0/0,""),preDEL!AG169)</f>
        <v>0</v>
      </c>
      <c r="AH169" s="116" t="str">
        <f>IF(preDEL!$AG169,IFERROR(0/0,""),preDEL!AH169)</f>
        <v/>
      </c>
      <c r="AI169" s="82" t="str">
        <f>IF(preDEL!$AG169,IFERROR(0/0,""),preDEL!AI169)</f>
        <v/>
      </c>
      <c r="AJ169" s="83" t="str">
        <f>IF(preDEL!$AG169,IFERROR(0/0,""),preDEL!AJ169)</f>
        <v/>
      </c>
      <c r="AK169" s="82" t="str">
        <f>IF(preDEL!$AG169,IFERROR(0/0,""),preDEL!AK169)</f>
        <v>Negative</v>
      </c>
      <c r="AL169" s="83" t="str">
        <f>IF(preDEL!$AG169,IFERROR(0/0,""),preDEL!AL169)</f>
        <v/>
      </c>
      <c r="AM169" s="83" t="str">
        <f>IF(preDEL!$AG169,IFERROR(0/0,""),preDEL!AM169)</f>
        <v>SpROSA145068</v>
      </c>
      <c r="AN169" s="83" t="str">
        <f>IF(preDEL!$AG169,IFERROR(0/0,""),preDEL!AN169)</f>
        <v>ROSA315487</v>
      </c>
      <c r="AO169" s="83" t="str">
        <f>IF(preDEL!$AG169,IFERROR(0/0,""),preDEL!AO169)</f>
        <v/>
      </c>
      <c r="AP169" s="83" t="str">
        <f>IF(preDEL!$AG169,IFERROR(0/0,""),preDEL!AP169)</f>
        <v/>
      </c>
      <c r="AQ169" s="83" t="str">
        <f>IF(preDEL!$AG169,IFERROR(0/0,""),preDEL!AQ169)</f>
        <v/>
      </c>
      <c r="AR169" s="83" t="str">
        <f>IF(preDEL!$AG169,IFERROR(0/0,""),preDEL!AR169)</f>
        <v/>
      </c>
      <c r="AS169" s="147"/>
    </row>
    <row r="170">
      <c r="A170" s="82" t="str">
        <f>IF(preDEL!$AG170,IFERROR(0/0,""),preDEL!A170)</f>
        <v>FLE726</v>
      </c>
      <c r="B170" s="172">
        <f>IF(preDEL!$AG170,IFERROR(0/0,""),preDEL!B170)</f>
        <v>44482</v>
      </c>
      <c r="C170" s="173">
        <f>IF(preDEL!$AG170,IFERROR(0/0,""),preDEL!C170)</f>
        <v>0.4310648148</v>
      </c>
      <c r="D170" s="82" t="str">
        <f>IF(preDEL!$AG170,IFERROR(0/0,""),preDEL!D170)</f>
        <v/>
      </c>
      <c r="E170" s="82" t="str">
        <f>IF(preDEL!$AG170,IFERROR(0/0,""),preDEL!E170)</f>
        <v/>
      </c>
      <c r="F170" s="83" t="str">
        <f>IF(preDEL!$AG170,IFERROR(0/0,""),preDEL!F170)</f>
        <v/>
      </c>
      <c r="G170" s="83" t="str">
        <f>IF(preDEL!$AG170,IFERROR(0/0,""),preDEL!G170)</f>
        <v/>
      </c>
      <c r="H170" s="83" t="str">
        <f>IF(preDEL!$AG170,IFERROR(0/0,""),preDEL!H170)</f>
        <v/>
      </c>
      <c r="I170" s="82" t="str">
        <f>IF(preDEL!$AG170,IFERROR(0/0,""),preDEL!I170)</f>
        <v/>
      </c>
      <c r="J170" s="82" t="str">
        <f>IF(preDEL!$AG170,IFERROR(0/0,""),preDEL!J170)</f>
        <v/>
      </c>
      <c r="K170" s="82" t="str">
        <f>IF(preDEL!$AG170,IFERROR(0/0,""),preDEL!K170)</f>
        <v>Negative</v>
      </c>
      <c r="L170" s="172">
        <f>IF(preDEL!$AG170,IFERROR(0/0,""),preDEL!L170)</f>
        <v>44482</v>
      </c>
      <c r="M170" s="173">
        <f>IF(preDEL!$AG170,IFERROR(0/0,""),preDEL!M170)</f>
        <v>0.5174884259</v>
      </c>
      <c r="N170" s="83" t="str">
        <f>IF(preDEL!$AG170,IFERROR(0/0,""),preDEL!N170)</f>
        <v/>
      </c>
      <c r="O170" s="83" t="str">
        <f>IF(preDEL!$AG170,IFERROR(0/0,""),preDEL!O170)</f>
        <v/>
      </c>
      <c r="P170" s="128" t="b">
        <f>IF(preDEL!$AG170,IFERROR(0/0,""),preDEL!P170)</f>
        <v>0</v>
      </c>
      <c r="Q170" s="128" t="str">
        <f>IF(preDEL!$AG170,IFERROR(0/0,""),preDEL!Q170)</f>
        <v>Result</v>
      </c>
      <c r="R170" s="116" t="b">
        <f>IF(preDEL!$AG170,IFERROR(0/0,""),preDEL!R170)</f>
        <v>1</v>
      </c>
      <c r="S170" s="116">
        <f>IF(preDEL!$AG170,IFERROR(0/0,""),preDEL!S170)</f>
        <v>1</v>
      </c>
      <c r="T170" s="128">
        <f>IF(preDEL!$AG170,IFERROR(0/0,""),preDEL!T170)</f>
        <v>0</v>
      </c>
      <c r="U170" s="83" t="str">
        <f>IF(preDEL!$AG170,IFERROR(0/0,""),preDEL!U170)</f>
        <v/>
      </c>
      <c r="V170" s="82" t="str">
        <f>IF(preDEL!$AG170,IFERROR(0/0,""),preDEL!V170)</f>
        <v/>
      </c>
      <c r="W170" s="83" t="str">
        <f>IF(preDEL!$AG170,IFERROR(0/0,""),preDEL!W170)</f>
        <v/>
      </c>
      <c r="X170" s="116" t="b">
        <f>IF(preDEL!$AG170,IFERROR(0/0,""),preDEL!X170)</f>
        <v>0</v>
      </c>
      <c r="Y170" s="128" t="b">
        <f>IF(preDEL!$AG170,IFERROR(0/0,""),preDEL!Y170)</f>
        <v>0</v>
      </c>
      <c r="Z170" s="82" t="str">
        <f>IF(preDEL!$AG170,IFERROR(0/0,""),preDEL!Z170)</f>
        <v/>
      </c>
      <c r="AA170" s="128" t="b">
        <f>IF(preDEL!$AG170,IFERROR(0/0,""),preDEL!AA170)</f>
        <v>0</v>
      </c>
      <c r="AB170" s="128" t="b">
        <f>IF(preDEL!$AG170,IFERROR(0/0,""),preDEL!AB170)</f>
        <v>0</v>
      </c>
      <c r="AC170" s="174">
        <f>IF(preDEL!$AG170,IFERROR(0/0,""),preDEL!AC170)</f>
        <v>732</v>
      </c>
      <c r="AD170" s="116" t="b">
        <f>IF(preDEL!$AG170,IFERROR(0/0,""),preDEL!AD170)</f>
        <v>1</v>
      </c>
      <c r="AE170" s="175" t="str">
        <f>IF(preDEL!$AG170,IFERROR(0/0,""),preDEL!AE170)</f>
        <v/>
      </c>
      <c r="AF170" s="128" t="b">
        <f>IF(preDEL!$AG170,IFERROR(0/0,""),preDEL!AF170)</f>
        <v>0</v>
      </c>
      <c r="AG170" s="128" t="b">
        <f>IF(preDEL!$AG170,IFERROR(0/0,""),preDEL!AG170)</f>
        <v>0</v>
      </c>
      <c r="AH170" s="116" t="str">
        <f>IF(preDEL!$AG170,IFERROR(0/0,""),preDEL!AH170)</f>
        <v/>
      </c>
      <c r="AI170" s="82" t="str">
        <f>IF(preDEL!$AG170,IFERROR(0/0,""),preDEL!AI170)</f>
        <v/>
      </c>
      <c r="AJ170" s="83" t="str">
        <f>IF(preDEL!$AG170,IFERROR(0/0,""),preDEL!AJ170)</f>
        <v/>
      </c>
      <c r="AK170" s="82" t="str">
        <f>IF(preDEL!$AG170,IFERROR(0/0,""),preDEL!AK170)</f>
        <v>Negative</v>
      </c>
      <c r="AL170" s="83" t="str">
        <f>IF(preDEL!$AG170,IFERROR(0/0,""),preDEL!AL170)</f>
        <v/>
      </c>
      <c r="AM170" s="83" t="str">
        <f>IF(preDEL!$AG170,IFERROR(0/0,""),preDEL!AM170)</f>
        <v>SpROSA573919</v>
      </c>
      <c r="AN170" s="83" t="str">
        <f>IF(preDEL!$AG170,IFERROR(0/0,""),preDEL!AN170)</f>
        <v>ROSA264251</v>
      </c>
      <c r="AO170" s="83" t="str">
        <f>IF(preDEL!$AG170,IFERROR(0/0,""),preDEL!AO170)</f>
        <v/>
      </c>
      <c r="AP170" s="83" t="str">
        <f>IF(preDEL!$AG170,IFERROR(0/0,""),preDEL!AP170)</f>
        <v/>
      </c>
      <c r="AQ170" s="83" t="str">
        <f>IF(preDEL!$AG170,IFERROR(0/0,""),preDEL!AQ170)</f>
        <v/>
      </c>
      <c r="AR170" s="83" t="str">
        <f>IF(preDEL!$AG170,IFERROR(0/0,""),preDEL!AR170)</f>
        <v/>
      </c>
      <c r="AS170" s="147"/>
    </row>
    <row r="171">
      <c r="A171" s="82" t="str">
        <f>IF(preDEL!$AG171,IFERROR(0/0,""),preDEL!A171)</f>
        <v>FLE623</v>
      </c>
      <c r="B171" s="172">
        <f>IF(preDEL!$AG171,IFERROR(0/0,""),preDEL!B171)</f>
        <v>44482</v>
      </c>
      <c r="C171" s="173">
        <f>IF(preDEL!$AG171,IFERROR(0/0,""),preDEL!C171)</f>
        <v>0.4311574074</v>
      </c>
      <c r="D171" s="82" t="str">
        <f>IF(preDEL!$AG171,IFERROR(0/0,""),preDEL!D171)</f>
        <v/>
      </c>
      <c r="E171" s="82" t="str">
        <f>IF(preDEL!$AG171,IFERROR(0/0,""),preDEL!E171)</f>
        <v/>
      </c>
      <c r="F171" s="83" t="str">
        <f>IF(preDEL!$AG171,IFERROR(0/0,""),preDEL!F171)</f>
        <v/>
      </c>
      <c r="G171" s="83" t="str">
        <f>IF(preDEL!$AG171,IFERROR(0/0,""),preDEL!G171)</f>
        <v/>
      </c>
      <c r="H171" s="83" t="str">
        <f>IF(preDEL!$AG171,IFERROR(0/0,""),preDEL!H171)</f>
        <v/>
      </c>
      <c r="I171" s="82" t="str">
        <f>IF(preDEL!$AG171,IFERROR(0/0,""),preDEL!I171)</f>
        <v/>
      </c>
      <c r="J171" s="82" t="str">
        <f>IF(preDEL!$AG171,IFERROR(0/0,""),preDEL!J171)</f>
        <v/>
      </c>
      <c r="K171" s="82" t="str">
        <f>IF(preDEL!$AG171,IFERROR(0/0,""),preDEL!K171)</f>
        <v>Negative</v>
      </c>
      <c r="L171" s="172">
        <f>IF(preDEL!$AG171,IFERROR(0/0,""),preDEL!L171)</f>
        <v>44482</v>
      </c>
      <c r="M171" s="173">
        <f>IF(preDEL!$AG171,IFERROR(0/0,""),preDEL!M171)</f>
        <v>0.5174884259</v>
      </c>
      <c r="N171" s="83" t="str">
        <f>IF(preDEL!$AG171,IFERROR(0/0,""),preDEL!N171)</f>
        <v/>
      </c>
      <c r="O171" s="83" t="str">
        <f>IF(preDEL!$AG171,IFERROR(0/0,""),preDEL!O171)</f>
        <v/>
      </c>
      <c r="P171" s="128" t="b">
        <f>IF(preDEL!$AG171,IFERROR(0/0,""),preDEL!P171)</f>
        <v>0</v>
      </c>
      <c r="Q171" s="128" t="str">
        <f>IF(preDEL!$AG171,IFERROR(0/0,""),preDEL!Q171)</f>
        <v>Result</v>
      </c>
      <c r="R171" s="116" t="b">
        <f>IF(preDEL!$AG171,IFERROR(0/0,""),preDEL!R171)</f>
        <v>1</v>
      </c>
      <c r="S171" s="116">
        <f>IF(preDEL!$AG171,IFERROR(0/0,""),preDEL!S171)</f>
        <v>1</v>
      </c>
      <c r="T171" s="128" t="str">
        <f>IF(preDEL!$AG171,IFERROR(0/0,""),preDEL!T171)</f>
        <v/>
      </c>
      <c r="U171" s="83" t="str">
        <f>IF(preDEL!$AG171,IFERROR(0/0,""),preDEL!U171)</f>
        <v/>
      </c>
      <c r="V171" s="82" t="str">
        <f>IF(preDEL!$AG171,IFERROR(0/0,""),preDEL!V171)</f>
        <v/>
      </c>
      <c r="W171" s="83" t="str">
        <f>IF(preDEL!$AG171,IFERROR(0/0,""),preDEL!W171)</f>
        <v/>
      </c>
      <c r="X171" s="116" t="b">
        <f>IF(preDEL!$AG171,IFERROR(0/0,""),preDEL!X171)</f>
        <v>0</v>
      </c>
      <c r="Y171" s="128" t="b">
        <f>IF(preDEL!$AG171,IFERROR(0/0,""),preDEL!Y171)</f>
        <v>0</v>
      </c>
      <c r="Z171" s="82" t="str">
        <f>IF(preDEL!$AG171,IFERROR(0/0,""),preDEL!Z171)</f>
        <v/>
      </c>
      <c r="AA171" s="128" t="b">
        <f>IF(preDEL!$AG171,IFERROR(0/0,""),preDEL!AA171)</f>
        <v>0</v>
      </c>
      <c r="AB171" s="128" t="b">
        <f>IF(preDEL!$AG171,IFERROR(0/0,""),preDEL!AB171)</f>
        <v>0</v>
      </c>
      <c r="AC171" s="174">
        <f>IF(preDEL!$AG171,IFERROR(0/0,""),preDEL!AC171)</f>
        <v>348</v>
      </c>
      <c r="AD171" s="116" t="b">
        <f>IF(preDEL!$AG171,IFERROR(0/0,""),preDEL!AD171)</f>
        <v>0</v>
      </c>
      <c r="AE171" s="175" t="str">
        <f>IF(preDEL!$AG171,IFERROR(0/0,""),preDEL!AE171)</f>
        <v/>
      </c>
      <c r="AF171" s="128" t="b">
        <f>IF(preDEL!$AG171,IFERROR(0/0,""),preDEL!AF171)</f>
        <v>0</v>
      </c>
      <c r="AG171" s="128" t="b">
        <f>IF(preDEL!$AG171,IFERROR(0/0,""),preDEL!AG171)</f>
        <v>0</v>
      </c>
      <c r="AH171" s="116" t="str">
        <f>IF(preDEL!$AG171,IFERROR(0/0,""),preDEL!AH171)</f>
        <v/>
      </c>
      <c r="AI171" s="82" t="str">
        <f>IF(preDEL!$AG171,IFERROR(0/0,""),preDEL!AI171)</f>
        <v/>
      </c>
      <c r="AJ171" s="83" t="str">
        <f>IF(preDEL!$AG171,IFERROR(0/0,""),preDEL!AJ171)</f>
        <v/>
      </c>
      <c r="AK171" s="82" t="str">
        <f>IF(preDEL!$AG171,IFERROR(0/0,""),preDEL!AK171)</f>
        <v>Negative</v>
      </c>
      <c r="AL171" s="83" t="str">
        <f>IF(preDEL!$AG171,IFERROR(0/0,""),preDEL!AL171)</f>
        <v/>
      </c>
      <c r="AM171" s="83" t="str">
        <f>IF(preDEL!$AG171,IFERROR(0/0,""),preDEL!AM171)</f>
        <v>SpROSA145068</v>
      </c>
      <c r="AN171" s="83" t="str">
        <f>IF(preDEL!$AG171,IFERROR(0/0,""),preDEL!AN171)</f>
        <v>ROSA718413</v>
      </c>
      <c r="AO171" s="83" t="str">
        <f>IF(preDEL!$AG171,IFERROR(0/0,""),preDEL!AO171)</f>
        <v/>
      </c>
      <c r="AP171" s="83" t="str">
        <f>IF(preDEL!$AG171,IFERROR(0/0,""),preDEL!AP171)</f>
        <v/>
      </c>
      <c r="AQ171" s="83" t="str">
        <f>IF(preDEL!$AG171,IFERROR(0/0,""),preDEL!AQ171)</f>
        <v/>
      </c>
      <c r="AR171" s="83" t="str">
        <f>IF(preDEL!$AG171,IFERROR(0/0,""),preDEL!AR171)</f>
        <v/>
      </c>
      <c r="AS171" s="147"/>
    </row>
    <row r="172">
      <c r="A172" s="82" t="str">
        <f>IF(preDEL!$AG172,IFERROR(0/0,""),preDEL!A172)</f>
        <v>FLE669</v>
      </c>
      <c r="B172" s="172">
        <f>IF(preDEL!$AG172,IFERROR(0/0,""),preDEL!B172)</f>
        <v>44482</v>
      </c>
      <c r="C172" s="173">
        <f>IF(preDEL!$AG172,IFERROR(0/0,""),preDEL!C172)</f>
        <v>0.4315046296</v>
      </c>
      <c r="D172" s="82" t="str">
        <f>IF(preDEL!$AG172,IFERROR(0/0,""),preDEL!D172)</f>
        <v/>
      </c>
      <c r="E172" s="82" t="str">
        <f>IF(preDEL!$AG172,IFERROR(0/0,""),preDEL!E172)</f>
        <v/>
      </c>
      <c r="F172" s="83" t="str">
        <f>IF(preDEL!$AG172,IFERROR(0/0,""),preDEL!F172)</f>
        <v/>
      </c>
      <c r="G172" s="83" t="str">
        <f>IF(preDEL!$AG172,IFERROR(0/0,""),preDEL!G172)</f>
        <v/>
      </c>
      <c r="H172" s="83" t="str">
        <f>IF(preDEL!$AG172,IFERROR(0/0,""),preDEL!H172)</f>
        <v/>
      </c>
      <c r="I172" s="82" t="str">
        <f>IF(preDEL!$AG172,IFERROR(0/0,""),preDEL!I172)</f>
        <v/>
      </c>
      <c r="J172" s="82" t="str">
        <f>IF(preDEL!$AG172,IFERROR(0/0,""),preDEL!J172)</f>
        <v/>
      </c>
      <c r="K172" s="82" t="str">
        <f>IF(preDEL!$AG172,IFERROR(0/0,""),preDEL!K172)</f>
        <v>Negative</v>
      </c>
      <c r="L172" s="172">
        <f>IF(preDEL!$AG172,IFERROR(0/0,""),preDEL!L172)</f>
        <v>44482</v>
      </c>
      <c r="M172" s="173">
        <f>IF(preDEL!$AG172,IFERROR(0/0,""),preDEL!M172)</f>
        <v>0.5174884259</v>
      </c>
      <c r="N172" s="83" t="str">
        <f>IF(preDEL!$AG172,IFERROR(0/0,""),preDEL!N172)</f>
        <v/>
      </c>
      <c r="O172" s="83" t="str">
        <f>IF(preDEL!$AG172,IFERROR(0/0,""),preDEL!O172)</f>
        <v/>
      </c>
      <c r="P172" s="128" t="b">
        <f>IF(preDEL!$AG172,IFERROR(0/0,""),preDEL!P172)</f>
        <v>0</v>
      </c>
      <c r="Q172" s="128" t="str">
        <f>IF(preDEL!$AG172,IFERROR(0/0,""),preDEL!Q172)</f>
        <v>Result</v>
      </c>
      <c r="R172" s="116" t="b">
        <f>IF(preDEL!$AG172,IFERROR(0/0,""),preDEL!R172)</f>
        <v>1</v>
      </c>
      <c r="S172" s="116">
        <f>IF(preDEL!$AG172,IFERROR(0/0,""),preDEL!S172)</f>
        <v>1</v>
      </c>
      <c r="T172" s="128">
        <f>IF(preDEL!$AG172,IFERROR(0/0,""),preDEL!T172)</f>
        <v>0</v>
      </c>
      <c r="U172" s="83" t="str">
        <f>IF(preDEL!$AG172,IFERROR(0/0,""),preDEL!U172)</f>
        <v/>
      </c>
      <c r="V172" s="82" t="str">
        <f>IF(preDEL!$AG172,IFERROR(0/0,""),preDEL!V172)</f>
        <v/>
      </c>
      <c r="W172" s="83" t="str">
        <f>IF(preDEL!$AG172,IFERROR(0/0,""),preDEL!W172)</f>
        <v/>
      </c>
      <c r="X172" s="116" t="b">
        <f>IF(preDEL!$AG172,IFERROR(0/0,""),preDEL!X172)</f>
        <v>0</v>
      </c>
      <c r="Y172" s="128" t="b">
        <f>IF(preDEL!$AG172,IFERROR(0/0,""),preDEL!Y172)</f>
        <v>0</v>
      </c>
      <c r="Z172" s="82" t="str">
        <f>IF(preDEL!$AG172,IFERROR(0/0,""),preDEL!Z172)</f>
        <v/>
      </c>
      <c r="AA172" s="128" t="b">
        <f>IF(preDEL!$AG172,IFERROR(0/0,""),preDEL!AA172)</f>
        <v>0</v>
      </c>
      <c r="AB172" s="128" t="b">
        <f>IF(preDEL!$AG172,IFERROR(0/0,""),preDEL!AB172)</f>
        <v>0</v>
      </c>
      <c r="AC172" s="174">
        <f>IF(preDEL!$AG172,IFERROR(0/0,""),preDEL!AC172)</f>
        <v>731</v>
      </c>
      <c r="AD172" s="116" t="b">
        <f>IF(preDEL!$AG172,IFERROR(0/0,""),preDEL!AD172)</f>
        <v>1</v>
      </c>
      <c r="AE172" s="175" t="str">
        <f>IF(preDEL!$AG172,IFERROR(0/0,""),preDEL!AE172)</f>
        <v/>
      </c>
      <c r="AF172" s="128" t="b">
        <f>IF(preDEL!$AG172,IFERROR(0/0,""),preDEL!AF172)</f>
        <v>0</v>
      </c>
      <c r="AG172" s="128" t="b">
        <f>IF(preDEL!$AG172,IFERROR(0/0,""),preDEL!AG172)</f>
        <v>0</v>
      </c>
      <c r="AH172" s="116" t="str">
        <f>IF(preDEL!$AG172,IFERROR(0/0,""),preDEL!AH172)</f>
        <v/>
      </c>
      <c r="AI172" s="82" t="str">
        <f>IF(preDEL!$AG172,IFERROR(0/0,""),preDEL!AI172)</f>
        <v/>
      </c>
      <c r="AJ172" s="83" t="str">
        <f>IF(preDEL!$AG172,IFERROR(0/0,""),preDEL!AJ172)</f>
        <v/>
      </c>
      <c r="AK172" s="82" t="str">
        <f>IF(preDEL!$AG172,IFERROR(0/0,""),preDEL!AK172)</f>
        <v>Negative</v>
      </c>
      <c r="AL172" s="83" t="str">
        <f>IF(preDEL!$AG172,IFERROR(0/0,""),preDEL!AL172)</f>
        <v/>
      </c>
      <c r="AM172" s="83" t="str">
        <f>IF(preDEL!$AG172,IFERROR(0/0,""),preDEL!AM172)</f>
        <v>SpROSA573919</v>
      </c>
      <c r="AN172" s="83" t="str">
        <f>IF(preDEL!$AG172,IFERROR(0/0,""),preDEL!AN172)</f>
        <v>ROSA315783</v>
      </c>
      <c r="AO172" s="83" t="str">
        <f>IF(preDEL!$AG172,IFERROR(0/0,""),preDEL!AO172)</f>
        <v/>
      </c>
      <c r="AP172" s="83" t="str">
        <f>IF(preDEL!$AG172,IFERROR(0/0,""),preDEL!AP172)</f>
        <v/>
      </c>
      <c r="AQ172" s="83" t="str">
        <f>IF(preDEL!$AG172,IFERROR(0/0,""),preDEL!AQ172)</f>
        <v/>
      </c>
      <c r="AR172" s="83" t="str">
        <f>IF(preDEL!$AG172,IFERROR(0/0,""),preDEL!AR172)</f>
        <v/>
      </c>
      <c r="AS172" s="147"/>
    </row>
    <row r="173">
      <c r="A173" s="82" t="str">
        <f>IF(preDEL!$AG173,IFERROR(0/0,""),preDEL!A173)</f>
        <v>FLE688</v>
      </c>
      <c r="B173" s="172">
        <f>IF(preDEL!$AG173,IFERROR(0/0,""),preDEL!B173)</f>
        <v>44482</v>
      </c>
      <c r="C173" s="173">
        <f>IF(preDEL!$AG173,IFERROR(0/0,""),preDEL!C173)</f>
        <v>0.4322453704</v>
      </c>
      <c r="D173" s="82" t="str">
        <f>IF(preDEL!$AG173,IFERROR(0/0,""),preDEL!D173)</f>
        <v/>
      </c>
      <c r="E173" s="82" t="str">
        <f>IF(preDEL!$AG173,IFERROR(0/0,""),preDEL!E173)</f>
        <v/>
      </c>
      <c r="F173" s="83" t="str">
        <f>IF(preDEL!$AG173,IFERROR(0/0,""),preDEL!F173)</f>
        <v/>
      </c>
      <c r="G173" s="83" t="str">
        <f>IF(preDEL!$AG173,IFERROR(0/0,""),preDEL!G173)</f>
        <v/>
      </c>
      <c r="H173" s="83" t="str">
        <f>IF(preDEL!$AG173,IFERROR(0/0,""),preDEL!H173)</f>
        <v/>
      </c>
      <c r="I173" s="82" t="str">
        <f>IF(preDEL!$AG173,IFERROR(0/0,""),preDEL!I173)</f>
        <v/>
      </c>
      <c r="J173" s="82" t="str">
        <f>IF(preDEL!$AG173,IFERROR(0/0,""),preDEL!J173)</f>
        <v/>
      </c>
      <c r="K173" s="82" t="str">
        <f>IF(preDEL!$AG173,IFERROR(0/0,""),preDEL!K173)</f>
        <v>Negative</v>
      </c>
      <c r="L173" s="172">
        <f>IF(preDEL!$AG173,IFERROR(0/0,""),preDEL!L173)</f>
        <v>44482</v>
      </c>
      <c r="M173" s="173">
        <f>IF(preDEL!$AG173,IFERROR(0/0,""),preDEL!M173)</f>
        <v>0.5174884259</v>
      </c>
      <c r="N173" s="83" t="str">
        <f>IF(preDEL!$AG173,IFERROR(0/0,""),preDEL!N173)</f>
        <v/>
      </c>
      <c r="O173" s="83" t="str">
        <f>IF(preDEL!$AG173,IFERROR(0/0,""),preDEL!O173)</f>
        <v/>
      </c>
      <c r="P173" s="128" t="b">
        <f>IF(preDEL!$AG173,IFERROR(0/0,""),preDEL!P173)</f>
        <v>0</v>
      </c>
      <c r="Q173" s="128" t="str">
        <f>IF(preDEL!$AG173,IFERROR(0/0,""),preDEL!Q173)</f>
        <v>Result</v>
      </c>
      <c r="R173" s="116" t="b">
        <f>IF(preDEL!$AG173,IFERROR(0/0,""),preDEL!R173)</f>
        <v>1</v>
      </c>
      <c r="S173" s="116">
        <f>IF(preDEL!$AG173,IFERROR(0/0,""),preDEL!S173)</f>
        <v>1</v>
      </c>
      <c r="T173" s="128">
        <f>IF(preDEL!$AG173,IFERROR(0/0,""),preDEL!T173)</f>
        <v>0</v>
      </c>
      <c r="U173" s="83" t="str">
        <f>IF(preDEL!$AG173,IFERROR(0/0,""),preDEL!U173)</f>
        <v/>
      </c>
      <c r="V173" s="82" t="str">
        <f>IF(preDEL!$AG173,IFERROR(0/0,""),preDEL!V173)</f>
        <v/>
      </c>
      <c r="W173" s="83" t="str">
        <f>IF(preDEL!$AG173,IFERROR(0/0,""),preDEL!W173)</f>
        <v/>
      </c>
      <c r="X173" s="116" t="b">
        <f>IF(preDEL!$AG173,IFERROR(0/0,""),preDEL!X173)</f>
        <v>0</v>
      </c>
      <c r="Y173" s="128" t="b">
        <f>IF(preDEL!$AG173,IFERROR(0/0,""),preDEL!Y173)</f>
        <v>0</v>
      </c>
      <c r="Z173" s="82" t="str">
        <f>IF(preDEL!$AG173,IFERROR(0/0,""),preDEL!Z173)</f>
        <v/>
      </c>
      <c r="AA173" s="128" t="b">
        <f>IF(preDEL!$AG173,IFERROR(0/0,""),preDEL!AA173)</f>
        <v>0</v>
      </c>
      <c r="AB173" s="128" t="b">
        <f>IF(preDEL!$AG173,IFERROR(0/0,""),preDEL!AB173)</f>
        <v>0</v>
      </c>
      <c r="AC173" s="174">
        <f>IF(preDEL!$AG173,IFERROR(0/0,""),preDEL!AC173)</f>
        <v>730</v>
      </c>
      <c r="AD173" s="116" t="b">
        <f>IF(preDEL!$AG173,IFERROR(0/0,""),preDEL!AD173)</f>
        <v>1</v>
      </c>
      <c r="AE173" s="175" t="str">
        <f>IF(preDEL!$AG173,IFERROR(0/0,""),preDEL!AE173)</f>
        <v/>
      </c>
      <c r="AF173" s="128" t="b">
        <f>IF(preDEL!$AG173,IFERROR(0/0,""),preDEL!AF173)</f>
        <v>0</v>
      </c>
      <c r="AG173" s="128" t="b">
        <f>IF(preDEL!$AG173,IFERROR(0/0,""),preDEL!AG173)</f>
        <v>0</v>
      </c>
      <c r="AH173" s="116" t="str">
        <f>IF(preDEL!$AG173,IFERROR(0/0,""),preDEL!AH173)</f>
        <v/>
      </c>
      <c r="AI173" s="82" t="str">
        <f>IF(preDEL!$AG173,IFERROR(0/0,""),preDEL!AI173)</f>
        <v/>
      </c>
      <c r="AJ173" s="83" t="str">
        <f>IF(preDEL!$AG173,IFERROR(0/0,""),preDEL!AJ173)</f>
        <v/>
      </c>
      <c r="AK173" s="82" t="str">
        <f>IF(preDEL!$AG173,IFERROR(0/0,""),preDEL!AK173)</f>
        <v>Negative</v>
      </c>
      <c r="AL173" s="83" t="str">
        <f>IF(preDEL!$AG173,IFERROR(0/0,""),preDEL!AL173)</f>
        <v/>
      </c>
      <c r="AM173" s="83" t="str">
        <f>IF(preDEL!$AG173,IFERROR(0/0,""),preDEL!AM173)</f>
        <v>SpROSA573919</v>
      </c>
      <c r="AN173" s="83" t="str">
        <f>IF(preDEL!$AG173,IFERROR(0/0,""),preDEL!AN173)</f>
        <v>ROSA100212</v>
      </c>
      <c r="AO173" s="83" t="str">
        <f>IF(preDEL!$AG173,IFERROR(0/0,""),preDEL!AO173)</f>
        <v/>
      </c>
      <c r="AP173" s="83" t="str">
        <f>IF(preDEL!$AG173,IFERROR(0/0,""),preDEL!AP173)</f>
        <v/>
      </c>
      <c r="AQ173" s="83" t="str">
        <f>IF(preDEL!$AG173,IFERROR(0/0,""),preDEL!AQ173)</f>
        <v/>
      </c>
      <c r="AR173" s="83" t="str">
        <f>IF(preDEL!$AG173,IFERROR(0/0,""),preDEL!AR173)</f>
        <v/>
      </c>
      <c r="AS173" s="147"/>
    </row>
    <row r="174">
      <c r="A174" s="82" t="str">
        <f>IF(preDEL!$AG174,IFERROR(0/0,""),preDEL!A174)</f>
        <v>FLE713</v>
      </c>
      <c r="B174" s="172">
        <f>IF(preDEL!$AG174,IFERROR(0/0,""),preDEL!B174)</f>
        <v>44482</v>
      </c>
      <c r="C174" s="173">
        <f>IF(preDEL!$AG174,IFERROR(0/0,""),preDEL!C174)</f>
        <v>0.4325694444</v>
      </c>
      <c r="D174" s="82" t="str">
        <f>IF(preDEL!$AG174,IFERROR(0/0,""),preDEL!D174)</f>
        <v/>
      </c>
      <c r="E174" s="82" t="str">
        <f>IF(preDEL!$AG174,IFERROR(0/0,""),preDEL!E174)</f>
        <v/>
      </c>
      <c r="F174" s="83" t="str">
        <f>IF(preDEL!$AG174,IFERROR(0/0,""),preDEL!F174)</f>
        <v/>
      </c>
      <c r="G174" s="83" t="str">
        <f>IF(preDEL!$AG174,IFERROR(0/0,""),preDEL!G174)</f>
        <v/>
      </c>
      <c r="H174" s="83" t="str">
        <f>IF(preDEL!$AG174,IFERROR(0/0,""),preDEL!H174)</f>
        <v/>
      </c>
      <c r="I174" s="82" t="str">
        <f>IF(preDEL!$AG174,IFERROR(0/0,""),preDEL!I174)</f>
        <v/>
      </c>
      <c r="J174" s="82" t="str">
        <f>IF(preDEL!$AG174,IFERROR(0/0,""),preDEL!J174)</f>
        <v/>
      </c>
      <c r="K174" s="82" t="str">
        <f>IF(preDEL!$AG174,IFERROR(0/0,""),preDEL!K174)</f>
        <v>Negative</v>
      </c>
      <c r="L174" s="172">
        <f>IF(preDEL!$AG174,IFERROR(0/0,""),preDEL!L174)</f>
        <v>44482</v>
      </c>
      <c r="M174" s="173">
        <f>IF(preDEL!$AG174,IFERROR(0/0,""),preDEL!M174)</f>
        <v>0.5174884259</v>
      </c>
      <c r="N174" s="83" t="str">
        <f>IF(preDEL!$AG174,IFERROR(0/0,""),preDEL!N174)</f>
        <v/>
      </c>
      <c r="O174" s="83" t="str">
        <f>IF(preDEL!$AG174,IFERROR(0/0,""),preDEL!O174)</f>
        <v/>
      </c>
      <c r="P174" s="128" t="b">
        <f>IF(preDEL!$AG174,IFERROR(0/0,""),preDEL!P174)</f>
        <v>0</v>
      </c>
      <c r="Q174" s="128" t="str">
        <f>IF(preDEL!$AG174,IFERROR(0/0,""),preDEL!Q174)</f>
        <v>Result</v>
      </c>
      <c r="R174" s="116" t="b">
        <f>IF(preDEL!$AG174,IFERROR(0/0,""),preDEL!R174)</f>
        <v>1</v>
      </c>
      <c r="S174" s="116">
        <f>IF(preDEL!$AG174,IFERROR(0/0,""),preDEL!S174)</f>
        <v>1</v>
      </c>
      <c r="T174" s="128">
        <f>IF(preDEL!$AG174,IFERROR(0/0,""),preDEL!T174)</f>
        <v>0</v>
      </c>
      <c r="U174" s="83" t="str">
        <f>IF(preDEL!$AG174,IFERROR(0/0,""),preDEL!U174)</f>
        <v/>
      </c>
      <c r="V174" s="82" t="str">
        <f>IF(preDEL!$AG174,IFERROR(0/0,""),preDEL!V174)</f>
        <v/>
      </c>
      <c r="W174" s="83" t="str">
        <f>IF(preDEL!$AG174,IFERROR(0/0,""),preDEL!W174)</f>
        <v/>
      </c>
      <c r="X174" s="116" t="b">
        <f>IF(preDEL!$AG174,IFERROR(0/0,""),preDEL!X174)</f>
        <v>0</v>
      </c>
      <c r="Y174" s="128" t="b">
        <f>IF(preDEL!$AG174,IFERROR(0/0,""),preDEL!Y174)</f>
        <v>0</v>
      </c>
      <c r="Z174" s="82" t="str">
        <f>IF(preDEL!$AG174,IFERROR(0/0,""),preDEL!Z174)</f>
        <v/>
      </c>
      <c r="AA174" s="128" t="b">
        <f>IF(preDEL!$AG174,IFERROR(0/0,""),preDEL!AA174)</f>
        <v>0</v>
      </c>
      <c r="AB174" s="128" t="b">
        <f>IF(preDEL!$AG174,IFERROR(0/0,""),preDEL!AB174)</f>
        <v>0</v>
      </c>
      <c r="AC174" s="174">
        <f>IF(preDEL!$AG174,IFERROR(0/0,""),preDEL!AC174)</f>
        <v>729</v>
      </c>
      <c r="AD174" s="116" t="b">
        <f>IF(preDEL!$AG174,IFERROR(0/0,""),preDEL!AD174)</f>
        <v>1</v>
      </c>
      <c r="AE174" s="175" t="str">
        <f>IF(preDEL!$AG174,IFERROR(0/0,""),preDEL!AE174)</f>
        <v/>
      </c>
      <c r="AF174" s="128" t="b">
        <f>IF(preDEL!$AG174,IFERROR(0/0,""),preDEL!AF174)</f>
        <v>0</v>
      </c>
      <c r="AG174" s="128" t="b">
        <f>IF(preDEL!$AG174,IFERROR(0/0,""),preDEL!AG174)</f>
        <v>0</v>
      </c>
      <c r="AH174" s="116" t="str">
        <f>IF(preDEL!$AG174,IFERROR(0/0,""),preDEL!AH174)</f>
        <v/>
      </c>
      <c r="AI174" s="82" t="str">
        <f>IF(preDEL!$AG174,IFERROR(0/0,""),preDEL!AI174)</f>
        <v/>
      </c>
      <c r="AJ174" s="83" t="str">
        <f>IF(preDEL!$AG174,IFERROR(0/0,""),preDEL!AJ174)</f>
        <v/>
      </c>
      <c r="AK174" s="82" t="str">
        <f>IF(preDEL!$AG174,IFERROR(0/0,""),preDEL!AK174)</f>
        <v>Negative</v>
      </c>
      <c r="AL174" s="83" t="str">
        <f>IF(preDEL!$AG174,IFERROR(0/0,""),preDEL!AL174)</f>
        <v/>
      </c>
      <c r="AM174" s="83" t="str">
        <f>IF(preDEL!$AG174,IFERROR(0/0,""),preDEL!AM174)</f>
        <v>SpROSA573919</v>
      </c>
      <c r="AN174" s="83" t="str">
        <f>IF(preDEL!$AG174,IFERROR(0/0,""),preDEL!AN174)</f>
        <v>ROSA334304</v>
      </c>
      <c r="AO174" s="83" t="str">
        <f>IF(preDEL!$AG174,IFERROR(0/0,""),preDEL!AO174)</f>
        <v/>
      </c>
      <c r="AP174" s="83" t="str">
        <f>IF(preDEL!$AG174,IFERROR(0/0,""),preDEL!AP174)</f>
        <v/>
      </c>
      <c r="AQ174" s="83" t="str">
        <f>IF(preDEL!$AG174,IFERROR(0/0,""),preDEL!AQ174)</f>
        <v/>
      </c>
      <c r="AR174" s="83" t="str">
        <f>IF(preDEL!$AG174,IFERROR(0/0,""),preDEL!AR174)</f>
        <v/>
      </c>
      <c r="AS174" s="147"/>
    </row>
    <row r="175">
      <c r="A175" s="82" t="str">
        <f>IF(preDEL!$AG175,IFERROR(0/0,""),preDEL!A175)</f>
        <v>FLE733</v>
      </c>
      <c r="B175" s="172">
        <f>IF(preDEL!$AG175,IFERROR(0/0,""),preDEL!B175)</f>
        <v>44482</v>
      </c>
      <c r="C175" s="173">
        <f>IF(preDEL!$AG175,IFERROR(0/0,""),preDEL!C175)</f>
        <v>0.4329513889</v>
      </c>
      <c r="D175" s="82" t="str">
        <f>IF(preDEL!$AG175,IFERROR(0/0,""),preDEL!D175)</f>
        <v/>
      </c>
      <c r="E175" s="82" t="str">
        <f>IF(preDEL!$AG175,IFERROR(0/0,""),preDEL!E175)</f>
        <v/>
      </c>
      <c r="F175" s="83" t="str">
        <f>IF(preDEL!$AG175,IFERROR(0/0,""),preDEL!F175)</f>
        <v/>
      </c>
      <c r="G175" s="83" t="str">
        <f>IF(preDEL!$AG175,IFERROR(0/0,""),preDEL!G175)</f>
        <v/>
      </c>
      <c r="H175" s="83" t="str">
        <f>IF(preDEL!$AG175,IFERROR(0/0,""),preDEL!H175)</f>
        <v/>
      </c>
      <c r="I175" s="82" t="str">
        <f>IF(preDEL!$AG175,IFERROR(0/0,""),preDEL!I175)</f>
        <v/>
      </c>
      <c r="J175" s="82" t="str">
        <f>IF(preDEL!$AG175,IFERROR(0/0,""),preDEL!J175)</f>
        <v/>
      </c>
      <c r="K175" s="82" t="str">
        <f>IF(preDEL!$AG175,IFERROR(0/0,""),preDEL!K175)</f>
        <v>Negative</v>
      </c>
      <c r="L175" s="172">
        <f>IF(preDEL!$AG175,IFERROR(0/0,""),preDEL!L175)</f>
        <v>44482</v>
      </c>
      <c r="M175" s="173">
        <f>IF(preDEL!$AG175,IFERROR(0/0,""),preDEL!M175)</f>
        <v>0.5174884259</v>
      </c>
      <c r="N175" s="83" t="str">
        <f>IF(preDEL!$AG175,IFERROR(0/0,""),preDEL!N175)</f>
        <v/>
      </c>
      <c r="O175" s="83" t="str">
        <f>IF(preDEL!$AG175,IFERROR(0/0,""),preDEL!O175)</f>
        <v/>
      </c>
      <c r="P175" s="128" t="b">
        <f>IF(preDEL!$AG175,IFERROR(0/0,""),preDEL!P175)</f>
        <v>0</v>
      </c>
      <c r="Q175" s="128" t="str">
        <f>IF(preDEL!$AG175,IFERROR(0/0,""),preDEL!Q175)</f>
        <v>Result</v>
      </c>
      <c r="R175" s="116" t="b">
        <f>IF(preDEL!$AG175,IFERROR(0/0,""),preDEL!R175)</f>
        <v>1</v>
      </c>
      <c r="S175" s="116">
        <f>IF(preDEL!$AG175,IFERROR(0/0,""),preDEL!S175)</f>
        <v>1</v>
      </c>
      <c r="T175" s="128">
        <f>IF(preDEL!$AG175,IFERROR(0/0,""),preDEL!T175)</f>
        <v>0</v>
      </c>
      <c r="U175" s="83" t="str">
        <f>IF(preDEL!$AG175,IFERROR(0/0,""),preDEL!U175)</f>
        <v/>
      </c>
      <c r="V175" s="82" t="str">
        <f>IF(preDEL!$AG175,IFERROR(0/0,""),preDEL!V175)</f>
        <v/>
      </c>
      <c r="W175" s="83" t="str">
        <f>IF(preDEL!$AG175,IFERROR(0/0,""),preDEL!W175)</f>
        <v/>
      </c>
      <c r="X175" s="116" t="b">
        <f>IF(preDEL!$AG175,IFERROR(0/0,""),preDEL!X175)</f>
        <v>0</v>
      </c>
      <c r="Y175" s="128" t="b">
        <f>IF(preDEL!$AG175,IFERROR(0/0,""),preDEL!Y175)</f>
        <v>0</v>
      </c>
      <c r="Z175" s="82" t="str">
        <f>IF(preDEL!$AG175,IFERROR(0/0,""),preDEL!Z175)</f>
        <v/>
      </c>
      <c r="AA175" s="128" t="b">
        <f>IF(preDEL!$AG175,IFERROR(0/0,""),preDEL!AA175)</f>
        <v>0</v>
      </c>
      <c r="AB175" s="128" t="b">
        <f>IF(preDEL!$AG175,IFERROR(0/0,""),preDEL!AB175)</f>
        <v>0</v>
      </c>
      <c r="AC175" s="174">
        <f>IF(preDEL!$AG175,IFERROR(0/0,""),preDEL!AC175)</f>
        <v>728</v>
      </c>
      <c r="AD175" s="116" t="b">
        <f>IF(preDEL!$AG175,IFERROR(0/0,""),preDEL!AD175)</f>
        <v>1</v>
      </c>
      <c r="AE175" s="175" t="str">
        <f>IF(preDEL!$AG175,IFERROR(0/0,""),preDEL!AE175)</f>
        <v/>
      </c>
      <c r="AF175" s="128" t="b">
        <f>IF(preDEL!$AG175,IFERROR(0/0,""),preDEL!AF175)</f>
        <v>0</v>
      </c>
      <c r="AG175" s="128" t="b">
        <f>IF(preDEL!$AG175,IFERROR(0/0,""),preDEL!AG175)</f>
        <v>0</v>
      </c>
      <c r="AH175" s="116" t="str">
        <f>IF(preDEL!$AG175,IFERROR(0/0,""),preDEL!AH175)</f>
        <v/>
      </c>
      <c r="AI175" s="82" t="str">
        <f>IF(preDEL!$AG175,IFERROR(0/0,""),preDEL!AI175)</f>
        <v/>
      </c>
      <c r="AJ175" s="83" t="str">
        <f>IF(preDEL!$AG175,IFERROR(0/0,""),preDEL!AJ175)</f>
        <v/>
      </c>
      <c r="AK175" s="82" t="str">
        <f>IF(preDEL!$AG175,IFERROR(0/0,""),preDEL!AK175)</f>
        <v>Negative</v>
      </c>
      <c r="AL175" s="83" t="str">
        <f>IF(preDEL!$AG175,IFERROR(0/0,""),preDEL!AL175)</f>
        <v/>
      </c>
      <c r="AM175" s="83" t="str">
        <f>IF(preDEL!$AG175,IFERROR(0/0,""),preDEL!AM175)</f>
        <v>SpROSA573919</v>
      </c>
      <c r="AN175" s="83" t="str">
        <f>IF(preDEL!$AG175,IFERROR(0/0,""),preDEL!AN175)</f>
        <v>ROSA742936</v>
      </c>
      <c r="AO175" s="83" t="str">
        <f>IF(preDEL!$AG175,IFERROR(0/0,""),preDEL!AO175)</f>
        <v/>
      </c>
      <c r="AP175" s="83" t="str">
        <f>IF(preDEL!$AG175,IFERROR(0/0,""),preDEL!AP175)</f>
        <v/>
      </c>
      <c r="AQ175" s="83" t="str">
        <f>IF(preDEL!$AG175,IFERROR(0/0,""),preDEL!AQ175)</f>
        <v/>
      </c>
      <c r="AR175" s="83" t="str">
        <f>IF(preDEL!$AG175,IFERROR(0/0,""),preDEL!AR175)</f>
        <v/>
      </c>
      <c r="AS175" s="147"/>
    </row>
    <row r="176">
      <c r="A176" s="82" t="str">
        <f>IF(preDEL!$AG176,IFERROR(0/0,""),preDEL!A176)</f>
        <v>FLE699</v>
      </c>
      <c r="B176" s="172">
        <f>IF(preDEL!$AG176,IFERROR(0/0,""),preDEL!B176)</f>
        <v>44482</v>
      </c>
      <c r="C176" s="173">
        <f>IF(preDEL!$AG176,IFERROR(0/0,""),preDEL!C176)</f>
        <v>0.4331365741</v>
      </c>
      <c r="D176" s="82" t="str">
        <f>IF(preDEL!$AG176,IFERROR(0/0,""),preDEL!D176)</f>
        <v/>
      </c>
      <c r="E176" s="82" t="str">
        <f>IF(preDEL!$AG176,IFERROR(0/0,""),preDEL!E176)</f>
        <v/>
      </c>
      <c r="F176" s="83" t="str">
        <f>IF(preDEL!$AG176,IFERROR(0/0,""),preDEL!F176)</f>
        <v/>
      </c>
      <c r="G176" s="83" t="str">
        <f>IF(preDEL!$AG176,IFERROR(0/0,""),preDEL!G176)</f>
        <v/>
      </c>
      <c r="H176" s="83" t="str">
        <f>IF(preDEL!$AG176,IFERROR(0/0,""),preDEL!H176)</f>
        <v/>
      </c>
      <c r="I176" s="82" t="str">
        <f>IF(preDEL!$AG176,IFERROR(0/0,""),preDEL!I176)</f>
        <v/>
      </c>
      <c r="J176" s="82" t="str">
        <f>IF(preDEL!$AG176,IFERROR(0/0,""),preDEL!J176)</f>
        <v/>
      </c>
      <c r="K176" s="82" t="str">
        <f>IF(preDEL!$AG176,IFERROR(0/0,""),preDEL!K176)</f>
        <v>Negative</v>
      </c>
      <c r="L176" s="172">
        <f>IF(preDEL!$AG176,IFERROR(0/0,""),preDEL!L176)</f>
        <v>44482</v>
      </c>
      <c r="M176" s="173">
        <f>IF(preDEL!$AG176,IFERROR(0/0,""),preDEL!M176)</f>
        <v>0.5174884259</v>
      </c>
      <c r="N176" s="83" t="str">
        <f>IF(preDEL!$AG176,IFERROR(0/0,""),preDEL!N176)</f>
        <v/>
      </c>
      <c r="O176" s="83" t="str">
        <f>IF(preDEL!$AG176,IFERROR(0/0,""),preDEL!O176)</f>
        <v/>
      </c>
      <c r="P176" s="128" t="b">
        <f>IF(preDEL!$AG176,IFERROR(0/0,""),preDEL!P176)</f>
        <v>0</v>
      </c>
      <c r="Q176" s="128" t="str">
        <f>IF(preDEL!$AG176,IFERROR(0/0,""),preDEL!Q176)</f>
        <v>Result</v>
      </c>
      <c r="R176" s="116" t="b">
        <f>IF(preDEL!$AG176,IFERROR(0/0,""),preDEL!R176)</f>
        <v>1</v>
      </c>
      <c r="S176" s="116">
        <f>IF(preDEL!$AG176,IFERROR(0/0,""),preDEL!S176)</f>
        <v>1</v>
      </c>
      <c r="T176" s="128">
        <f>IF(preDEL!$AG176,IFERROR(0/0,""),preDEL!T176)</f>
        <v>0</v>
      </c>
      <c r="U176" s="83" t="str">
        <f>IF(preDEL!$AG176,IFERROR(0/0,""),preDEL!U176)</f>
        <v/>
      </c>
      <c r="V176" s="82" t="str">
        <f>IF(preDEL!$AG176,IFERROR(0/0,""),preDEL!V176)</f>
        <v/>
      </c>
      <c r="W176" s="83" t="str">
        <f>IF(preDEL!$AG176,IFERROR(0/0,""),preDEL!W176)</f>
        <v/>
      </c>
      <c r="X176" s="116" t="b">
        <f>IF(preDEL!$AG176,IFERROR(0/0,""),preDEL!X176)</f>
        <v>0</v>
      </c>
      <c r="Y176" s="128" t="b">
        <f>IF(preDEL!$AG176,IFERROR(0/0,""),preDEL!Y176)</f>
        <v>0</v>
      </c>
      <c r="Z176" s="82" t="str">
        <f>IF(preDEL!$AG176,IFERROR(0/0,""),preDEL!Z176)</f>
        <v/>
      </c>
      <c r="AA176" s="128" t="b">
        <f>IF(preDEL!$AG176,IFERROR(0/0,""),preDEL!AA176)</f>
        <v>0</v>
      </c>
      <c r="AB176" s="128" t="b">
        <f>IF(preDEL!$AG176,IFERROR(0/0,""),preDEL!AB176)</f>
        <v>0</v>
      </c>
      <c r="AC176" s="174">
        <f>IF(preDEL!$AG176,IFERROR(0/0,""),preDEL!AC176)</f>
        <v>727</v>
      </c>
      <c r="AD176" s="116" t="b">
        <f>IF(preDEL!$AG176,IFERROR(0/0,""),preDEL!AD176)</f>
        <v>1</v>
      </c>
      <c r="AE176" s="175" t="str">
        <f>IF(preDEL!$AG176,IFERROR(0/0,""),preDEL!AE176)</f>
        <v/>
      </c>
      <c r="AF176" s="128" t="b">
        <f>IF(preDEL!$AG176,IFERROR(0/0,""),preDEL!AF176)</f>
        <v>0</v>
      </c>
      <c r="AG176" s="128" t="b">
        <f>IF(preDEL!$AG176,IFERROR(0/0,""),preDEL!AG176)</f>
        <v>0</v>
      </c>
      <c r="AH176" s="116" t="str">
        <f>IF(preDEL!$AG176,IFERROR(0/0,""),preDEL!AH176)</f>
        <v/>
      </c>
      <c r="AI176" s="82" t="str">
        <f>IF(preDEL!$AG176,IFERROR(0/0,""),preDEL!AI176)</f>
        <v/>
      </c>
      <c r="AJ176" s="83" t="str">
        <f>IF(preDEL!$AG176,IFERROR(0/0,""),preDEL!AJ176)</f>
        <v/>
      </c>
      <c r="AK176" s="82" t="str">
        <f>IF(preDEL!$AG176,IFERROR(0/0,""),preDEL!AK176)</f>
        <v>Negative</v>
      </c>
      <c r="AL176" s="83" t="str">
        <f>IF(preDEL!$AG176,IFERROR(0/0,""),preDEL!AL176)</f>
        <v/>
      </c>
      <c r="AM176" s="83" t="str">
        <f>IF(preDEL!$AG176,IFERROR(0/0,""),preDEL!AM176)</f>
        <v>SpROSA145068</v>
      </c>
      <c r="AN176" s="83" t="str">
        <f>IF(preDEL!$AG176,IFERROR(0/0,""),preDEL!AN176)</f>
        <v>ROSA929320</v>
      </c>
      <c r="AO176" s="83" t="str">
        <f>IF(preDEL!$AG176,IFERROR(0/0,""),preDEL!AO176)</f>
        <v/>
      </c>
      <c r="AP176" s="83" t="str">
        <f>IF(preDEL!$AG176,IFERROR(0/0,""),preDEL!AP176)</f>
        <v/>
      </c>
      <c r="AQ176" s="83" t="str">
        <f>IF(preDEL!$AG176,IFERROR(0/0,""),preDEL!AQ176)</f>
        <v/>
      </c>
      <c r="AR176" s="83" t="str">
        <f>IF(preDEL!$AG176,IFERROR(0/0,""),preDEL!AR176)</f>
        <v/>
      </c>
      <c r="AS176" s="147"/>
    </row>
    <row r="177">
      <c r="A177" s="82" t="str">
        <f>IF(preDEL!$AG177,IFERROR(0/0,""),preDEL!A177)</f>
        <v>FLE671</v>
      </c>
      <c r="B177" s="172">
        <f>IF(preDEL!$AG177,IFERROR(0/0,""),preDEL!B177)</f>
        <v>44482</v>
      </c>
      <c r="C177" s="173">
        <f>IF(preDEL!$AG177,IFERROR(0/0,""),preDEL!C177)</f>
        <v>0.4333680556</v>
      </c>
      <c r="D177" s="82" t="str">
        <f>IF(preDEL!$AG177,IFERROR(0/0,""),preDEL!D177)</f>
        <v/>
      </c>
      <c r="E177" s="82" t="str">
        <f>IF(preDEL!$AG177,IFERROR(0/0,""),preDEL!E177)</f>
        <v/>
      </c>
      <c r="F177" s="83" t="str">
        <f>IF(preDEL!$AG177,IFERROR(0/0,""),preDEL!F177)</f>
        <v/>
      </c>
      <c r="G177" s="83" t="str">
        <f>IF(preDEL!$AG177,IFERROR(0/0,""),preDEL!G177)</f>
        <v/>
      </c>
      <c r="H177" s="83" t="str">
        <f>IF(preDEL!$AG177,IFERROR(0/0,""),preDEL!H177)</f>
        <v/>
      </c>
      <c r="I177" s="82" t="str">
        <f>IF(preDEL!$AG177,IFERROR(0/0,""),preDEL!I177)</f>
        <v/>
      </c>
      <c r="J177" s="82" t="str">
        <f>IF(preDEL!$AG177,IFERROR(0/0,""),preDEL!J177)</f>
        <v/>
      </c>
      <c r="K177" s="82" t="str">
        <f>IF(preDEL!$AG177,IFERROR(0/0,""),preDEL!K177)</f>
        <v>Negative</v>
      </c>
      <c r="L177" s="172">
        <f>IF(preDEL!$AG177,IFERROR(0/0,""),preDEL!L177)</f>
        <v>44482</v>
      </c>
      <c r="M177" s="173">
        <f>IF(preDEL!$AG177,IFERROR(0/0,""),preDEL!M177)</f>
        <v>0.5174884259</v>
      </c>
      <c r="N177" s="83" t="str">
        <f>IF(preDEL!$AG177,IFERROR(0/0,""),preDEL!N177)</f>
        <v/>
      </c>
      <c r="O177" s="83" t="str">
        <f>IF(preDEL!$AG177,IFERROR(0/0,""),preDEL!O177)</f>
        <v/>
      </c>
      <c r="P177" s="128" t="b">
        <f>IF(preDEL!$AG177,IFERROR(0/0,""),preDEL!P177)</f>
        <v>0</v>
      </c>
      <c r="Q177" s="128" t="str">
        <f>IF(preDEL!$AG177,IFERROR(0/0,""),preDEL!Q177)</f>
        <v>Result</v>
      </c>
      <c r="R177" s="116" t="b">
        <f>IF(preDEL!$AG177,IFERROR(0/0,""),preDEL!R177)</f>
        <v>1</v>
      </c>
      <c r="S177" s="116">
        <f>IF(preDEL!$AG177,IFERROR(0/0,""),preDEL!S177)</f>
        <v>1</v>
      </c>
      <c r="T177" s="128" t="str">
        <f>IF(preDEL!$AG177,IFERROR(0/0,""),preDEL!T177)</f>
        <v/>
      </c>
      <c r="U177" s="83" t="str">
        <f>IF(preDEL!$AG177,IFERROR(0/0,""),preDEL!U177)</f>
        <v/>
      </c>
      <c r="V177" s="82" t="str">
        <f>IF(preDEL!$AG177,IFERROR(0/0,""),preDEL!V177)</f>
        <v/>
      </c>
      <c r="W177" s="83" t="str">
        <f>IF(preDEL!$AG177,IFERROR(0/0,""),preDEL!W177)</f>
        <v/>
      </c>
      <c r="X177" s="116" t="b">
        <f>IF(preDEL!$AG177,IFERROR(0/0,""),preDEL!X177)</f>
        <v>0</v>
      </c>
      <c r="Y177" s="128" t="b">
        <f>IF(preDEL!$AG177,IFERROR(0/0,""),preDEL!Y177)</f>
        <v>0</v>
      </c>
      <c r="Z177" s="82" t="str">
        <f>IF(preDEL!$AG177,IFERROR(0/0,""),preDEL!Z177)</f>
        <v/>
      </c>
      <c r="AA177" s="128" t="b">
        <f>IF(preDEL!$AG177,IFERROR(0/0,""),preDEL!AA177)</f>
        <v>0</v>
      </c>
      <c r="AB177" s="128" t="b">
        <f>IF(preDEL!$AG177,IFERROR(0/0,""),preDEL!AB177)</f>
        <v>0</v>
      </c>
      <c r="AC177" s="174">
        <f>IF(preDEL!$AG177,IFERROR(0/0,""),preDEL!AC177)</f>
        <v>347</v>
      </c>
      <c r="AD177" s="116" t="b">
        <f>IF(preDEL!$AG177,IFERROR(0/0,""),preDEL!AD177)</f>
        <v>0</v>
      </c>
      <c r="AE177" s="175" t="str">
        <f>IF(preDEL!$AG177,IFERROR(0/0,""),preDEL!AE177)</f>
        <v/>
      </c>
      <c r="AF177" s="128" t="b">
        <f>IF(preDEL!$AG177,IFERROR(0/0,""),preDEL!AF177)</f>
        <v>0</v>
      </c>
      <c r="AG177" s="128" t="b">
        <f>IF(preDEL!$AG177,IFERROR(0/0,""),preDEL!AG177)</f>
        <v>0</v>
      </c>
      <c r="AH177" s="116" t="str">
        <f>IF(preDEL!$AG177,IFERROR(0/0,""),preDEL!AH177)</f>
        <v/>
      </c>
      <c r="AI177" s="82" t="str">
        <f>IF(preDEL!$AG177,IFERROR(0/0,""),preDEL!AI177)</f>
        <v/>
      </c>
      <c r="AJ177" s="83" t="str">
        <f>IF(preDEL!$AG177,IFERROR(0/0,""),preDEL!AJ177)</f>
        <v/>
      </c>
      <c r="AK177" s="82" t="str">
        <f>IF(preDEL!$AG177,IFERROR(0/0,""),preDEL!AK177)</f>
        <v>Negative</v>
      </c>
      <c r="AL177" s="83" t="str">
        <f>IF(preDEL!$AG177,IFERROR(0/0,""),preDEL!AL177)</f>
        <v/>
      </c>
      <c r="AM177" s="83" t="str">
        <f>IF(preDEL!$AG177,IFERROR(0/0,""),preDEL!AM177)</f>
        <v>SpROSA573919</v>
      </c>
      <c r="AN177" s="83" t="str">
        <f>IF(preDEL!$AG177,IFERROR(0/0,""),preDEL!AN177)</f>
        <v>ROSA835283</v>
      </c>
      <c r="AO177" s="83" t="str">
        <f>IF(preDEL!$AG177,IFERROR(0/0,""),preDEL!AO177)</f>
        <v/>
      </c>
      <c r="AP177" s="83" t="str">
        <f>IF(preDEL!$AG177,IFERROR(0/0,""),preDEL!AP177)</f>
        <v/>
      </c>
      <c r="AQ177" s="83" t="str">
        <f>IF(preDEL!$AG177,IFERROR(0/0,""),preDEL!AQ177)</f>
        <v/>
      </c>
      <c r="AR177" s="83" t="str">
        <f>IF(preDEL!$AG177,IFERROR(0/0,""),preDEL!AR177)</f>
        <v/>
      </c>
      <c r="AS177" s="147"/>
    </row>
    <row r="178">
      <c r="A178" s="82" t="str">
        <f>IF(preDEL!$AG178,IFERROR(0/0,""),preDEL!A178)</f>
        <v>FLE662</v>
      </c>
      <c r="B178" s="172">
        <f>IF(preDEL!$AG178,IFERROR(0/0,""),preDEL!B178)</f>
        <v>44482</v>
      </c>
      <c r="C178" s="173">
        <f>IF(preDEL!$AG178,IFERROR(0/0,""),preDEL!C178)</f>
        <v>0.4342592593</v>
      </c>
      <c r="D178" s="82" t="str">
        <f>IF(preDEL!$AG178,IFERROR(0/0,""),preDEL!D178)</f>
        <v/>
      </c>
      <c r="E178" s="82" t="str">
        <f>IF(preDEL!$AG178,IFERROR(0/0,""),preDEL!E178)</f>
        <v/>
      </c>
      <c r="F178" s="83" t="str">
        <f>IF(preDEL!$AG178,IFERROR(0/0,""),preDEL!F178)</f>
        <v/>
      </c>
      <c r="G178" s="83" t="str">
        <f>IF(preDEL!$AG178,IFERROR(0/0,""),preDEL!G178)</f>
        <v/>
      </c>
      <c r="H178" s="83" t="str">
        <f>IF(preDEL!$AG178,IFERROR(0/0,""),preDEL!H178)</f>
        <v/>
      </c>
      <c r="I178" s="82" t="str">
        <f>IF(preDEL!$AG178,IFERROR(0/0,""),preDEL!I178)</f>
        <v/>
      </c>
      <c r="J178" s="82" t="str">
        <f>IF(preDEL!$AG178,IFERROR(0/0,""),preDEL!J178)</f>
        <v/>
      </c>
      <c r="K178" s="82" t="str">
        <f>IF(preDEL!$AG178,IFERROR(0/0,""),preDEL!K178)</f>
        <v>Negative</v>
      </c>
      <c r="L178" s="172">
        <f>IF(preDEL!$AG178,IFERROR(0/0,""),preDEL!L178)</f>
        <v>44482</v>
      </c>
      <c r="M178" s="173">
        <f>IF(preDEL!$AG178,IFERROR(0/0,""),preDEL!M178)</f>
        <v>0.5174884259</v>
      </c>
      <c r="N178" s="83" t="str">
        <f>IF(preDEL!$AG178,IFERROR(0/0,""),preDEL!N178)</f>
        <v/>
      </c>
      <c r="O178" s="83" t="str">
        <f>IF(preDEL!$AG178,IFERROR(0/0,""),preDEL!O178)</f>
        <v/>
      </c>
      <c r="P178" s="128" t="b">
        <f>IF(preDEL!$AG178,IFERROR(0/0,""),preDEL!P178)</f>
        <v>0</v>
      </c>
      <c r="Q178" s="128" t="str">
        <f>IF(preDEL!$AG178,IFERROR(0/0,""),preDEL!Q178)</f>
        <v>Result</v>
      </c>
      <c r="R178" s="116" t="b">
        <f>IF(preDEL!$AG178,IFERROR(0/0,""),preDEL!R178)</f>
        <v>1</v>
      </c>
      <c r="S178" s="116">
        <f>IF(preDEL!$AG178,IFERROR(0/0,""),preDEL!S178)</f>
        <v>1</v>
      </c>
      <c r="T178" s="128">
        <f>IF(preDEL!$AG178,IFERROR(0/0,""),preDEL!T178)</f>
        <v>0</v>
      </c>
      <c r="U178" s="83" t="str">
        <f>IF(preDEL!$AG178,IFERROR(0/0,""),preDEL!U178)</f>
        <v/>
      </c>
      <c r="V178" s="82" t="str">
        <f>IF(preDEL!$AG178,IFERROR(0/0,""),preDEL!V178)</f>
        <v/>
      </c>
      <c r="W178" s="83" t="str">
        <f>IF(preDEL!$AG178,IFERROR(0/0,""),preDEL!W178)</f>
        <v/>
      </c>
      <c r="X178" s="116" t="b">
        <f>IF(preDEL!$AG178,IFERROR(0/0,""),preDEL!X178)</f>
        <v>0</v>
      </c>
      <c r="Y178" s="128" t="b">
        <f>IF(preDEL!$AG178,IFERROR(0/0,""),preDEL!Y178)</f>
        <v>0</v>
      </c>
      <c r="Z178" s="82" t="str">
        <f>IF(preDEL!$AG178,IFERROR(0/0,""),preDEL!Z178)</f>
        <v/>
      </c>
      <c r="AA178" s="128" t="b">
        <f>IF(preDEL!$AG178,IFERROR(0/0,""),preDEL!AA178)</f>
        <v>0</v>
      </c>
      <c r="AB178" s="128" t="b">
        <f>IF(preDEL!$AG178,IFERROR(0/0,""),preDEL!AB178)</f>
        <v>0</v>
      </c>
      <c r="AC178" s="174">
        <f>IF(preDEL!$AG178,IFERROR(0/0,""),preDEL!AC178)</f>
        <v>726</v>
      </c>
      <c r="AD178" s="116" t="b">
        <f>IF(preDEL!$AG178,IFERROR(0/0,""),preDEL!AD178)</f>
        <v>1</v>
      </c>
      <c r="AE178" s="175" t="str">
        <f>IF(preDEL!$AG178,IFERROR(0/0,""),preDEL!AE178)</f>
        <v/>
      </c>
      <c r="AF178" s="128" t="b">
        <f>IF(preDEL!$AG178,IFERROR(0/0,""),preDEL!AF178)</f>
        <v>0</v>
      </c>
      <c r="AG178" s="128" t="b">
        <f>IF(preDEL!$AG178,IFERROR(0/0,""),preDEL!AG178)</f>
        <v>0</v>
      </c>
      <c r="AH178" s="116" t="str">
        <f>IF(preDEL!$AG178,IFERROR(0/0,""),preDEL!AH178)</f>
        <v/>
      </c>
      <c r="AI178" s="82" t="str">
        <f>IF(preDEL!$AG178,IFERROR(0/0,""),preDEL!AI178)</f>
        <v/>
      </c>
      <c r="AJ178" s="83" t="str">
        <f>IF(preDEL!$AG178,IFERROR(0/0,""),preDEL!AJ178)</f>
        <v/>
      </c>
      <c r="AK178" s="82" t="str">
        <f>IF(preDEL!$AG178,IFERROR(0/0,""),preDEL!AK178)</f>
        <v>Negative</v>
      </c>
      <c r="AL178" s="83" t="str">
        <f>IF(preDEL!$AG178,IFERROR(0/0,""),preDEL!AL178)</f>
        <v/>
      </c>
      <c r="AM178" s="83" t="str">
        <f>IF(preDEL!$AG178,IFERROR(0/0,""),preDEL!AM178)</f>
        <v>SpROSA573919</v>
      </c>
      <c r="AN178" s="83" t="str">
        <f>IF(preDEL!$AG178,IFERROR(0/0,""),preDEL!AN178)</f>
        <v>ROSA889778</v>
      </c>
      <c r="AO178" s="83" t="str">
        <f>IF(preDEL!$AG178,IFERROR(0/0,""),preDEL!AO178)</f>
        <v/>
      </c>
      <c r="AP178" s="83" t="str">
        <f>IF(preDEL!$AG178,IFERROR(0/0,""),preDEL!AP178)</f>
        <v/>
      </c>
      <c r="AQ178" s="83" t="str">
        <f>IF(preDEL!$AG178,IFERROR(0/0,""),preDEL!AQ178)</f>
        <v/>
      </c>
      <c r="AR178" s="83" t="str">
        <f>IF(preDEL!$AG178,IFERROR(0/0,""),preDEL!AR178)</f>
        <v/>
      </c>
      <c r="AS178" s="147"/>
    </row>
    <row r="179">
      <c r="A179" s="82" t="str">
        <f>IF(preDEL!$AG179,IFERROR(0/0,""),preDEL!A179)</f>
        <v>FLE686</v>
      </c>
      <c r="B179" s="172">
        <f>IF(preDEL!$AG179,IFERROR(0/0,""),preDEL!B179)</f>
        <v>44482</v>
      </c>
      <c r="C179" s="173">
        <f>IF(preDEL!$AG179,IFERROR(0/0,""),preDEL!C179)</f>
        <v>0.4346064815</v>
      </c>
      <c r="D179" s="82" t="str">
        <f>IF(preDEL!$AG179,IFERROR(0/0,""),preDEL!D179)</f>
        <v/>
      </c>
      <c r="E179" s="82" t="str">
        <f>IF(preDEL!$AG179,IFERROR(0/0,""),preDEL!E179)</f>
        <v/>
      </c>
      <c r="F179" s="83" t="str">
        <f>IF(preDEL!$AG179,IFERROR(0/0,""),preDEL!F179)</f>
        <v/>
      </c>
      <c r="G179" s="83" t="str">
        <f>IF(preDEL!$AG179,IFERROR(0/0,""),preDEL!G179)</f>
        <v/>
      </c>
      <c r="H179" s="83" t="str">
        <f>IF(preDEL!$AG179,IFERROR(0/0,""),preDEL!H179)</f>
        <v/>
      </c>
      <c r="I179" s="82" t="str">
        <f>IF(preDEL!$AG179,IFERROR(0/0,""),preDEL!I179)</f>
        <v/>
      </c>
      <c r="J179" s="82" t="str">
        <f>IF(preDEL!$AG179,IFERROR(0/0,""),preDEL!J179)</f>
        <v/>
      </c>
      <c r="K179" s="82" t="str">
        <f>IF(preDEL!$AG179,IFERROR(0/0,""),preDEL!K179)</f>
        <v>Negative</v>
      </c>
      <c r="L179" s="172">
        <f>IF(preDEL!$AG179,IFERROR(0/0,""),preDEL!L179)</f>
        <v>44482</v>
      </c>
      <c r="M179" s="173">
        <f>IF(preDEL!$AG179,IFERROR(0/0,""),preDEL!M179)</f>
        <v>0.5174884259</v>
      </c>
      <c r="N179" s="83" t="str">
        <f>IF(preDEL!$AG179,IFERROR(0/0,""),preDEL!N179)</f>
        <v/>
      </c>
      <c r="O179" s="83" t="str">
        <f>IF(preDEL!$AG179,IFERROR(0/0,""),preDEL!O179)</f>
        <v/>
      </c>
      <c r="P179" s="128" t="b">
        <f>IF(preDEL!$AG179,IFERROR(0/0,""),preDEL!P179)</f>
        <v>0</v>
      </c>
      <c r="Q179" s="128" t="str">
        <f>IF(preDEL!$AG179,IFERROR(0/0,""),preDEL!Q179)</f>
        <v>Result</v>
      </c>
      <c r="R179" s="116" t="b">
        <f>IF(preDEL!$AG179,IFERROR(0/0,""),preDEL!R179)</f>
        <v>1</v>
      </c>
      <c r="S179" s="116">
        <f>IF(preDEL!$AG179,IFERROR(0/0,""),preDEL!S179)</f>
        <v>1</v>
      </c>
      <c r="T179" s="128">
        <f>IF(preDEL!$AG179,IFERROR(0/0,""),preDEL!T179)</f>
        <v>0</v>
      </c>
      <c r="U179" s="83" t="str">
        <f>IF(preDEL!$AG179,IFERROR(0/0,""),preDEL!U179)</f>
        <v/>
      </c>
      <c r="V179" s="82" t="str">
        <f>IF(preDEL!$AG179,IFERROR(0/0,""),preDEL!V179)</f>
        <v/>
      </c>
      <c r="W179" s="83" t="str">
        <f>IF(preDEL!$AG179,IFERROR(0/0,""),preDEL!W179)</f>
        <v/>
      </c>
      <c r="X179" s="116" t="b">
        <f>IF(preDEL!$AG179,IFERROR(0/0,""),preDEL!X179)</f>
        <v>0</v>
      </c>
      <c r="Y179" s="128" t="b">
        <f>IF(preDEL!$AG179,IFERROR(0/0,""),preDEL!Y179)</f>
        <v>0</v>
      </c>
      <c r="Z179" s="82" t="str">
        <f>IF(preDEL!$AG179,IFERROR(0/0,""),preDEL!Z179)</f>
        <v/>
      </c>
      <c r="AA179" s="128" t="b">
        <f>IF(preDEL!$AG179,IFERROR(0/0,""),preDEL!AA179)</f>
        <v>0</v>
      </c>
      <c r="AB179" s="128" t="b">
        <f>IF(preDEL!$AG179,IFERROR(0/0,""),preDEL!AB179)</f>
        <v>0</v>
      </c>
      <c r="AC179" s="174">
        <f>IF(preDEL!$AG179,IFERROR(0/0,""),preDEL!AC179)</f>
        <v>725</v>
      </c>
      <c r="AD179" s="116" t="b">
        <f>IF(preDEL!$AG179,IFERROR(0/0,""),preDEL!AD179)</f>
        <v>1</v>
      </c>
      <c r="AE179" s="175" t="str">
        <f>IF(preDEL!$AG179,IFERROR(0/0,""),preDEL!AE179)</f>
        <v/>
      </c>
      <c r="AF179" s="128" t="b">
        <f>IF(preDEL!$AG179,IFERROR(0/0,""),preDEL!AF179)</f>
        <v>0</v>
      </c>
      <c r="AG179" s="128" t="b">
        <f>IF(preDEL!$AG179,IFERROR(0/0,""),preDEL!AG179)</f>
        <v>0</v>
      </c>
      <c r="AH179" s="116" t="str">
        <f>IF(preDEL!$AG179,IFERROR(0/0,""),preDEL!AH179)</f>
        <v/>
      </c>
      <c r="AI179" s="82" t="str">
        <f>IF(preDEL!$AG179,IFERROR(0/0,""),preDEL!AI179)</f>
        <v/>
      </c>
      <c r="AJ179" s="83" t="str">
        <f>IF(preDEL!$AG179,IFERROR(0/0,""),preDEL!AJ179)</f>
        <v/>
      </c>
      <c r="AK179" s="82" t="str">
        <f>IF(preDEL!$AG179,IFERROR(0/0,""),preDEL!AK179)</f>
        <v>Negative</v>
      </c>
      <c r="AL179" s="83" t="str">
        <f>IF(preDEL!$AG179,IFERROR(0/0,""),preDEL!AL179)</f>
        <v/>
      </c>
      <c r="AM179" s="83" t="str">
        <f>IF(preDEL!$AG179,IFERROR(0/0,""),preDEL!AM179)</f>
        <v>SpROSA573919</v>
      </c>
      <c r="AN179" s="83" t="str">
        <f>IF(preDEL!$AG179,IFERROR(0/0,""),preDEL!AN179)</f>
        <v>ROSA770367</v>
      </c>
      <c r="AO179" s="83" t="str">
        <f>IF(preDEL!$AG179,IFERROR(0/0,""),preDEL!AO179)</f>
        <v/>
      </c>
      <c r="AP179" s="83" t="str">
        <f>IF(preDEL!$AG179,IFERROR(0/0,""),preDEL!AP179)</f>
        <v/>
      </c>
      <c r="AQ179" s="83" t="str">
        <f>IF(preDEL!$AG179,IFERROR(0/0,""),preDEL!AQ179)</f>
        <v/>
      </c>
      <c r="AR179" s="83" t="str">
        <f>IF(preDEL!$AG179,IFERROR(0/0,""),preDEL!AR179)</f>
        <v/>
      </c>
      <c r="AS179" s="147"/>
    </row>
    <row r="180">
      <c r="A180" s="82" t="str">
        <f>IF(preDEL!$AG180,IFERROR(0/0,""),preDEL!A180)</f>
        <v>FLE685</v>
      </c>
      <c r="B180" s="172">
        <f>IF(preDEL!$AG180,IFERROR(0/0,""),preDEL!B180)</f>
        <v>44482</v>
      </c>
      <c r="C180" s="173">
        <f>IF(preDEL!$AG180,IFERROR(0/0,""),preDEL!C180)</f>
        <v>0.4350115741</v>
      </c>
      <c r="D180" s="82" t="str">
        <f>IF(preDEL!$AG180,IFERROR(0/0,""),preDEL!D180)</f>
        <v/>
      </c>
      <c r="E180" s="82" t="str">
        <f>IF(preDEL!$AG180,IFERROR(0/0,""),preDEL!E180)</f>
        <v/>
      </c>
      <c r="F180" s="83" t="str">
        <f>IF(preDEL!$AG180,IFERROR(0/0,""),preDEL!F180)</f>
        <v/>
      </c>
      <c r="G180" s="83" t="str">
        <f>IF(preDEL!$AG180,IFERROR(0/0,""),preDEL!G180)</f>
        <v/>
      </c>
      <c r="H180" s="83" t="str">
        <f>IF(preDEL!$AG180,IFERROR(0/0,""),preDEL!H180)</f>
        <v/>
      </c>
      <c r="I180" s="82" t="str">
        <f>IF(preDEL!$AG180,IFERROR(0/0,""),preDEL!I180)</f>
        <v/>
      </c>
      <c r="J180" s="82" t="str">
        <f>IF(preDEL!$AG180,IFERROR(0/0,""),preDEL!J180)</f>
        <v/>
      </c>
      <c r="K180" s="82" t="str">
        <f>IF(preDEL!$AG180,IFERROR(0/0,""),preDEL!K180)</f>
        <v>Negative</v>
      </c>
      <c r="L180" s="172">
        <f>IF(preDEL!$AG180,IFERROR(0/0,""),preDEL!L180)</f>
        <v>44482</v>
      </c>
      <c r="M180" s="173">
        <f>IF(preDEL!$AG180,IFERROR(0/0,""),preDEL!M180)</f>
        <v>0.5174884259</v>
      </c>
      <c r="N180" s="83" t="str">
        <f>IF(preDEL!$AG180,IFERROR(0/0,""),preDEL!N180)</f>
        <v/>
      </c>
      <c r="O180" s="83" t="str">
        <f>IF(preDEL!$AG180,IFERROR(0/0,""),preDEL!O180)</f>
        <v/>
      </c>
      <c r="P180" s="128" t="b">
        <f>IF(preDEL!$AG180,IFERROR(0/0,""),preDEL!P180)</f>
        <v>0</v>
      </c>
      <c r="Q180" s="128" t="str">
        <f>IF(preDEL!$AG180,IFERROR(0/0,""),preDEL!Q180)</f>
        <v>Result</v>
      </c>
      <c r="R180" s="116" t="b">
        <f>IF(preDEL!$AG180,IFERROR(0/0,""),preDEL!R180)</f>
        <v>1</v>
      </c>
      <c r="S180" s="116">
        <f>IF(preDEL!$AG180,IFERROR(0/0,""),preDEL!S180)</f>
        <v>1</v>
      </c>
      <c r="T180" s="128" t="str">
        <f>IF(preDEL!$AG180,IFERROR(0/0,""),preDEL!T180)</f>
        <v/>
      </c>
      <c r="U180" s="83" t="str">
        <f>IF(preDEL!$AG180,IFERROR(0/0,""),preDEL!U180)</f>
        <v/>
      </c>
      <c r="V180" s="82" t="str">
        <f>IF(preDEL!$AG180,IFERROR(0/0,""),preDEL!V180)</f>
        <v/>
      </c>
      <c r="W180" s="83" t="str">
        <f>IF(preDEL!$AG180,IFERROR(0/0,""),preDEL!W180)</f>
        <v/>
      </c>
      <c r="X180" s="116" t="b">
        <f>IF(preDEL!$AG180,IFERROR(0/0,""),preDEL!X180)</f>
        <v>0</v>
      </c>
      <c r="Y180" s="128" t="b">
        <f>IF(preDEL!$AG180,IFERROR(0/0,""),preDEL!Y180)</f>
        <v>0</v>
      </c>
      <c r="Z180" s="82" t="str">
        <f>IF(preDEL!$AG180,IFERROR(0/0,""),preDEL!Z180)</f>
        <v/>
      </c>
      <c r="AA180" s="128" t="b">
        <f>IF(preDEL!$AG180,IFERROR(0/0,""),preDEL!AA180)</f>
        <v>0</v>
      </c>
      <c r="AB180" s="128" t="b">
        <f>IF(preDEL!$AG180,IFERROR(0/0,""),preDEL!AB180)</f>
        <v>0</v>
      </c>
      <c r="AC180" s="174">
        <f>IF(preDEL!$AG180,IFERROR(0/0,""),preDEL!AC180)</f>
        <v>346</v>
      </c>
      <c r="AD180" s="116" t="b">
        <f>IF(preDEL!$AG180,IFERROR(0/0,""),preDEL!AD180)</f>
        <v>0</v>
      </c>
      <c r="AE180" s="175" t="str">
        <f>IF(preDEL!$AG180,IFERROR(0/0,""),preDEL!AE180)</f>
        <v/>
      </c>
      <c r="AF180" s="128" t="b">
        <f>IF(preDEL!$AG180,IFERROR(0/0,""),preDEL!AF180)</f>
        <v>0</v>
      </c>
      <c r="AG180" s="128" t="b">
        <f>IF(preDEL!$AG180,IFERROR(0/0,""),preDEL!AG180)</f>
        <v>0</v>
      </c>
      <c r="AH180" s="116" t="str">
        <f>IF(preDEL!$AG180,IFERROR(0/0,""),preDEL!AH180)</f>
        <v/>
      </c>
      <c r="AI180" s="82" t="str">
        <f>IF(preDEL!$AG180,IFERROR(0/0,""),preDEL!AI180)</f>
        <v/>
      </c>
      <c r="AJ180" s="83" t="str">
        <f>IF(preDEL!$AG180,IFERROR(0/0,""),preDEL!AJ180)</f>
        <v/>
      </c>
      <c r="AK180" s="82" t="str">
        <f>IF(preDEL!$AG180,IFERROR(0/0,""),preDEL!AK180)</f>
        <v>Negative</v>
      </c>
      <c r="AL180" s="83" t="str">
        <f>IF(preDEL!$AG180,IFERROR(0/0,""),preDEL!AL180)</f>
        <v/>
      </c>
      <c r="AM180" s="83" t="str">
        <f>IF(preDEL!$AG180,IFERROR(0/0,""),preDEL!AM180)</f>
        <v>SpROSA145068</v>
      </c>
      <c r="AN180" s="83" t="str">
        <f>IF(preDEL!$AG180,IFERROR(0/0,""),preDEL!AN180)</f>
        <v>ROSA337839</v>
      </c>
      <c r="AO180" s="83" t="str">
        <f>IF(preDEL!$AG180,IFERROR(0/0,""),preDEL!AO180)</f>
        <v/>
      </c>
      <c r="AP180" s="83" t="str">
        <f>IF(preDEL!$AG180,IFERROR(0/0,""),preDEL!AP180)</f>
        <v/>
      </c>
      <c r="AQ180" s="83" t="str">
        <f>IF(preDEL!$AG180,IFERROR(0/0,""),preDEL!AQ180)</f>
        <v/>
      </c>
      <c r="AR180" s="83" t="str">
        <f>IF(preDEL!$AG180,IFERROR(0/0,""),preDEL!AR180)</f>
        <v/>
      </c>
      <c r="AS180" s="147"/>
    </row>
    <row r="181">
      <c r="A181" s="82" t="str">
        <f>IF(preDEL!$AG181,IFERROR(0/0,""),preDEL!A181)</f>
        <v>FLE631</v>
      </c>
      <c r="B181" s="172">
        <f>IF(preDEL!$AG181,IFERROR(0/0,""),preDEL!B181)</f>
        <v>44482</v>
      </c>
      <c r="C181" s="173">
        <f>IF(preDEL!$AG181,IFERROR(0/0,""),preDEL!C181)</f>
        <v>0.4357523148</v>
      </c>
      <c r="D181" s="82" t="str">
        <f>IF(preDEL!$AG181,IFERROR(0/0,""),preDEL!D181)</f>
        <v/>
      </c>
      <c r="E181" s="82" t="str">
        <f>IF(preDEL!$AG181,IFERROR(0/0,""),preDEL!E181)</f>
        <v/>
      </c>
      <c r="F181" s="83" t="str">
        <f>IF(preDEL!$AG181,IFERROR(0/0,""),preDEL!F181)</f>
        <v/>
      </c>
      <c r="G181" s="83" t="str">
        <f>IF(preDEL!$AG181,IFERROR(0/0,""),preDEL!G181)</f>
        <v/>
      </c>
      <c r="H181" s="83" t="str">
        <f>IF(preDEL!$AG181,IFERROR(0/0,""),preDEL!H181)</f>
        <v/>
      </c>
      <c r="I181" s="82" t="str">
        <f>IF(preDEL!$AG181,IFERROR(0/0,""),preDEL!I181)</f>
        <v/>
      </c>
      <c r="J181" s="82" t="str">
        <f>IF(preDEL!$AG181,IFERROR(0/0,""),preDEL!J181)</f>
        <v/>
      </c>
      <c r="K181" s="82" t="str">
        <f>IF(preDEL!$AG181,IFERROR(0/0,""),preDEL!K181)</f>
        <v>Negative</v>
      </c>
      <c r="L181" s="172">
        <f>IF(preDEL!$AG181,IFERROR(0/0,""),preDEL!L181)</f>
        <v>44482</v>
      </c>
      <c r="M181" s="173">
        <f>IF(preDEL!$AG181,IFERROR(0/0,""),preDEL!M181)</f>
        <v>0.5174884259</v>
      </c>
      <c r="N181" s="83" t="str">
        <f>IF(preDEL!$AG181,IFERROR(0/0,""),preDEL!N181)</f>
        <v/>
      </c>
      <c r="O181" s="83" t="str">
        <f>IF(preDEL!$AG181,IFERROR(0/0,""),preDEL!O181)</f>
        <v/>
      </c>
      <c r="P181" s="128" t="b">
        <f>IF(preDEL!$AG181,IFERROR(0/0,""),preDEL!P181)</f>
        <v>0</v>
      </c>
      <c r="Q181" s="128" t="str">
        <f>IF(preDEL!$AG181,IFERROR(0/0,""),preDEL!Q181)</f>
        <v>Result</v>
      </c>
      <c r="R181" s="116" t="b">
        <f>IF(preDEL!$AG181,IFERROR(0/0,""),preDEL!R181)</f>
        <v>1</v>
      </c>
      <c r="S181" s="116">
        <f>IF(preDEL!$AG181,IFERROR(0/0,""),preDEL!S181)</f>
        <v>1</v>
      </c>
      <c r="T181" s="128">
        <f>IF(preDEL!$AG181,IFERROR(0/0,""),preDEL!T181)</f>
        <v>0</v>
      </c>
      <c r="U181" s="83" t="str">
        <f>IF(preDEL!$AG181,IFERROR(0/0,""),preDEL!U181)</f>
        <v/>
      </c>
      <c r="V181" s="82" t="str">
        <f>IF(preDEL!$AG181,IFERROR(0/0,""),preDEL!V181)</f>
        <v/>
      </c>
      <c r="W181" s="83" t="str">
        <f>IF(preDEL!$AG181,IFERROR(0/0,""),preDEL!W181)</f>
        <v/>
      </c>
      <c r="X181" s="116" t="b">
        <f>IF(preDEL!$AG181,IFERROR(0/0,""),preDEL!X181)</f>
        <v>0</v>
      </c>
      <c r="Y181" s="128" t="b">
        <f>IF(preDEL!$AG181,IFERROR(0/0,""),preDEL!Y181)</f>
        <v>0</v>
      </c>
      <c r="Z181" s="82" t="str">
        <f>IF(preDEL!$AG181,IFERROR(0/0,""),preDEL!Z181)</f>
        <v/>
      </c>
      <c r="AA181" s="128" t="b">
        <f>IF(preDEL!$AG181,IFERROR(0/0,""),preDEL!AA181)</f>
        <v>0</v>
      </c>
      <c r="AB181" s="128" t="b">
        <f>IF(preDEL!$AG181,IFERROR(0/0,""),preDEL!AB181)</f>
        <v>0</v>
      </c>
      <c r="AC181" s="174">
        <f>IF(preDEL!$AG181,IFERROR(0/0,""),preDEL!AC181)</f>
        <v>724</v>
      </c>
      <c r="AD181" s="116" t="b">
        <f>IF(preDEL!$AG181,IFERROR(0/0,""),preDEL!AD181)</f>
        <v>1</v>
      </c>
      <c r="AE181" s="175" t="str">
        <f>IF(preDEL!$AG181,IFERROR(0/0,""),preDEL!AE181)</f>
        <v/>
      </c>
      <c r="AF181" s="128" t="b">
        <f>IF(preDEL!$AG181,IFERROR(0/0,""),preDEL!AF181)</f>
        <v>0</v>
      </c>
      <c r="AG181" s="128" t="b">
        <f>IF(preDEL!$AG181,IFERROR(0/0,""),preDEL!AG181)</f>
        <v>0</v>
      </c>
      <c r="AH181" s="116" t="str">
        <f>IF(preDEL!$AG181,IFERROR(0/0,""),preDEL!AH181)</f>
        <v/>
      </c>
      <c r="AI181" s="82" t="str">
        <f>IF(preDEL!$AG181,IFERROR(0/0,""),preDEL!AI181)</f>
        <v/>
      </c>
      <c r="AJ181" s="83" t="str">
        <f>IF(preDEL!$AG181,IFERROR(0/0,""),preDEL!AJ181)</f>
        <v/>
      </c>
      <c r="AK181" s="82" t="str">
        <f>IF(preDEL!$AG181,IFERROR(0/0,""),preDEL!AK181)</f>
        <v>Negative</v>
      </c>
      <c r="AL181" s="83" t="str">
        <f>IF(preDEL!$AG181,IFERROR(0/0,""),preDEL!AL181)</f>
        <v/>
      </c>
      <c r="AM181" s="83" t="str">
        <f>IF(preDEL!$AG181,IFERROR(0/0,""),preDEL!AM181)</f>
        <v>SpROSA145068</v>
      </c>
      <c r="AN181" s="83" t="str">
        <f>IF(preDEL!$AG181,IFERROR(0/0,""),preDEL!AN181)</f>
        <v>ROSA742936</v>
      </c>
      <c r="AO181" s="83" t="str">
        <f>IF(preDEL!$AG181,IFERROR(0/0,""),preDEL!AO181)</f>
        <v/>
      </c>
      <c r="AP181" s="83" t="str">
        <f>IF(preDEL!$AG181,IFERROR(0/0,""),preDEL!AP181)</f>
        <v/>
      </c>
      <c r="AQ181" s="83" t="str">
        <f>IF(preDEL!$AG181,IFERROR(0/0,""),preDEL!AQ181)</f>
        <v/>
      </c>
      <c r="AR181" s="83" t="str">
        <f>IF(preDEL!$AG181,IFERROR(0/0,""),preDEL!AR181)</f>
        <v/>
      </c>
      <c r="AS181" s="147"/>
    </row>
    <row r="182">
      <c r="A182" s="82" t="str">
        <f>IF(preDEL!$AG182,IFERROR(0/0,""),preDEL!A182)</f>
        <v>FLE729</v>
      </c>
      <c r="B182" s="172">
        <f>IF(preDEL!$AG182,IFERROR(0/0,""),preDEL!B182)</f>
        <v>44482</v>
      </c>
      <c r="C182" s="173">
        <f>IF(preDEL!$AG182,IFERROR(0/0,""),preDEL!C182)</f>
        <v>0.4364699074</v>
      </c>
      <c r="D182" s="82" t="str">
        <f>IF(preDEL!$AG182,IFERROR(0/0,""),preDEL!D182)</f>
        <v/>
      </c>
      <c r="E182" s="82" t="str">
        <f>IF(preDEL!$AG182,IFERROR(0/0,""),preDEL!E182)</f>
        <v/>
      </c>
      <c r="F182" s="83" t="str">
        <f>IF(preDEL!$AG182,IFERROR(0/0,""),preDEL!F182)</f>
        <v/>
      </c>
      <c r="G182" s="83" t="str">
        <f>IF(preDEL!$AG182,IFERROR(0/0,""),preDEL!G182)</f>
        <v/>
      </c>
      <c r="H182" s="83" t="str">
        <f>IF(preDEL!$AG182,IFERROR(0/0,""),preDEL!H182)</f>
        <v/>
      </c>
      <c r="I182" s="82" t="str">
        <f>IF(preDEL!$AG182,IFERROR(0/0,""),preDEL!I182)</f>
        <v/>
      </c>
      <c r="J182" s="82" t="str">
        <f>IF(preDEL!$AG182,IFERROR(0/0,""),preDEL!J182)</f>
        <v/>
      </c>
      <c r="K182" s="82" t="str">
        <f>IF(preDEL!$AG182,IFERROR(0/0,""),preDEL!K182)</f>
        <v>Negative</v>
      </c>
      <c r="L182" s="172">
        <f>IF(preDEL!$AG182,IFERROR(0/0,""),preDEL!L182)</f>
        <v>44482</v>
      </c>
      <c r="M182" s="173">
        <f>IF(preDEL!$AG182,IFERROR(0/0,""),preDEL!M182)</f>
        <v>0.5174884259</v>
      </c>
      <c r="N182" s="83" t="str">
        <f>IF(preDEL!$AG182,IFERROR(0/0,""),preDEL!N182)</f>
        <v/>
      </c>
      <c r="O182" s="83" t="str">
        <f>IF(preDEL!$AG182,IFERROR(0/0,""),preDEL!O182)</f>
        <v/>
      </c>
      <c r="P182" s="128" t="b">
        <f>IF(preDEL!$AG182,IFERROR(0/0,""),preDEL!P182)</f>
        <v>0</v>
      </c>
      <c r="Q182" s="128" t="str">
        <f>IF(preDEL!$AG182,IFERROR(0/0,""),preDEL!Q182)</f>
        <v>Result</v>
      </c>
      <c r="R182" s="116" t="b">
        <f>IF(preDEL!$AG182,IFERROR(0/0,""),preDEL!R182)</f>
        <v>1</v>
      </c>
      <c r="S182" s="116">
        <f>IF(preDEL!$AG182,IFERROR(0/0,""),preDEL!S182)</f>
        <v>1</v>
      </c>
      <c r="T182" s="128">
        <f>IF(preDEL!$AG182,IFERROR(0/0,""),preDEL!T182)</f>
        <v>0</v>
      </c>
      <c r="U182" s="83" t="str">
        <f>IF(preDEL!$AG182,IFERROR(0/0,""),preDEL!U182)</f>
        <v/>
      </c>
      <c r="V182" s="82" t="str">
        <f>IF(preDEL!$AG182,IFERROR(0/0,""),preDEL!V182)</f>
        <v/>
      </c>
      <c r="W182" s="83" t="str">
        <f>IF(preDEL!$AG182,IFERROR(0/0,""),preDEL!W182)</f>
        <v/>
      </c>
      <c r="X182" s="116" t="b">
        <f>IF(preDEL!$AG182,IFERROR(0/0,""),preDEL!X182)</f>
        <v>0</v>
      </c>
      <c r="Y182" s="128" t="b">
        <f>IF(preDEL!$AG182,IFERROR(0/0,""),preDEL!Y182)</f>
        <v>0</v>
      </c>
      <c r="Z182" s="82" t="str">
        <f>IF(preDEL!$AG182,IFERROR(0/0,""),preDEL!Z182)</f>
        <v/>
      </c>
      <c r="AA182" s="128" t="b">
        <f>IF(preDEL!$AG182,IFERROR(0/0,""),preDEL!AA182)</f>
        <v>0</v>
      </c>
      <c r="AB182" s="128" t="b">
        <f>IF(preDEL!$AG182,IFERROR(0/0,""),preDEL!AB182)</f>
        <v>0</v>
      </c>
      <c r="AC182" s="174">
        <f>IF(preDEL!$AG182,IFERROR(0/0,""),preDEL!AC182)</f>
        <v>723</v>
      </c>
      <c r="AD182" s="116" t="b">
        <f>IF(preDEL!$AG182,IFERROR(0/0,""),preDEL!AD182)</f>
        <v>1</v>
      </c>
      <c r="AE182" s="175" t="str">
        <f>IF(preDEL!$AG182,IFERROR(0/0,""),preDEL!AE182)</f>
        <v/>
      </c>
      <c r="AF182" s="128" t="b">
        <f>IF(preDEL!$AG182,IFERROR(0/0,""),preDEL!AF182)</f>
        <v>0</v>
      </c>
      <c r="AG182" s="128" t="b">
        <f>IF(preDEL!$AG182,IFERROR(0/0,""),preDEL!AG182)</f>
        <v>0</v>
      </c>
      <c r="AH182" s="116" t="str">
        <f>IF(preDEL!$AG182,IFERROR(0/0,""),preDEL!AH182)</f>
        <v/>
      </c>
      <c r="AI182" s="82" t="str">
        <f>IF(preDEL!$AG182,IFERROR(0/0,""),preDEL!AI182)</f>
        <v/>
      </c>
      <c r="AJ182" s="83" t="str">
        <f>IF(preDEL!$AG182,IFERROR(0/0,""),preDEL!AJ182)</f>
        <v/>
      </c>
      <c r="AK182" s="82" t="str">
        <f>IF(preDEL!$AG182,IFERROR(0/0,""),preDEL!AK182)</f>
        <v>Negative</v>
      </c>
      <c r="AL182" s="83" t="str">
        <f>IF(preDEL!$AG182,IFERROR(0/0,""),preDEL!AL182)</f>
        <v/>
      </c>
      <c r="AM182" s="83" t="str">
        <f>IF(preDEL!$AG182,IFERROR(0/0,""),preDEL!AM182)</f>
        <v>SpROSA145068</v>
      </c>
      <c r="AN182" s="83" t="str">
        <f>IF(preDEL!$AG182,IFERROR(0/0,""),preDEL!AN182)</f>
        <v>ROSA703921</v>
      </c>
      <c r="AO182" s="83" t="str">
        <f>IF(preDEL!$AG182,IFERROR(0/0,""),preDEL!AO182)</f>
        <v/>
      </c>
      <c r="AP182" s="83" t="str">
        <f>IF(preDEL!$AG182,IFERROR(0/0,""),preDEL!AP182)</f>
        <v/>
      </c>
      <c r="AQ182" s="83" t="str">
        <f>IF(preDEL!$AG182,IFERROR(0/0,""),preDEL!AQ182)</f>
        <v/>
      </c>
      <c r="AR182" s="83" t="str">
        <f>IF(preDEL!$AG182,IFERROR(0/0,""),preDEL!AR182)</f>
        <v/>
      </c>
      <c r="AS182" s="147"/>
    </row>
    <row r="183">
      <c r="A183" s="82" t="str">
        <f>IF(preDEL!$AG183,IFERROR(0/0,""),preDEL!A183)</f>
        <v>FLE654</v>
      </c>
      <c r="B183" s="172">
        <f>IF(preDEL!$AG183,IFERROR(0/0,""),preDEL!B183)</f>
        <v>44482</v>
      </c>
      <c r="C183" s="173">
        <f>IF(preDEL!$AG183,IFERROR(0/0,""),preDEL!C183)</f>
        <v>0.4382523148</v>
      </c>
      <c r="D183" s="82" t="str">
        <f>IF(preDEL!$AG183,IFERROR(0/0,""),preDEL!D183)</f>
        <v/>
      </c>
      <c r="E183" s="82" t="str">
        <f>IF(preDEL!$AG183,IFERROR(0/0,""),preDEL!E183)</f>
        <v/>
      </c>
      <c r="F183" s="83" t="str">
        <f>IF(preDEL!$AG183,IFERROR(0/0,""),preDEL!F183)</f>
        <v/>
      </c>
      <c r="G183" s="83" t="str">
        <f>IF(preDEL!$AG183,IFERROR(0/0,""),preDEL!G183)</f>
        <v/>
      </c>
      <c r="H183" s="83" t="str">
        <f>IF(preDEL!$AG183,IFERROR(0/0,""),preDEL!H183)</f>
        <v/>
      </c>
      <c r="I183" s="82" t="str">
        <f>IF(preDEL!$AG183,IFERROR(0/0,""),preDEL!I183)</f>
        <v/>
      </c>
      <c r="J183" s="82" t="str">
        <f>IF(preDEL!$AG183,IFERROR(0/0,""),preDEL!J183)</f>
        <v/>
      </c>
      <c r="K183" s="82" t="str">
        <f>IF(preDEL!$AG183,IFERROR(0/0,""),preDEL!K183)</f>
        <v>Negative</v>
      </c>
      <c r="L183" s="172">
        <f>IF(preDEL!$AG183,IFERROR(0/0,""),preDEL!L183)</f>
        <v>44482</v>
      </c>
      <c r="M183" s="173">
        <f>IF(preDEL!$AG183,IFERROR(0/0,""),preDEL!M183)</f>
        <v>0.5174884259</v>
      </c>
      <c r="N183" s="83" t="str">
        <f>IF(preDEL!$AG183,IFERROR(0/0,""),preDEL!N183)</f>
        <v/>
      </c>
      <c r="O183" s="83" t="str">
        <f>IF(preDEL!$AG183,IFERROR(0/0,""),preDEL!O183)</f>
        <v/>
      </c>
      <c r="P183" s="128" t="b">
        <f>IF(preDEL!$AG183,IFERROR(0/0,""),preDEL!P183)</f>
        <v>0</v>
      </c>
      <c r="Q183" s="128" t="str">
        <f>IF(preDEL!$AG183,IFERROR(0/0,""),preDEL!Q183)</f>
        <v>Result</v>
      </c>
      <c r="R183" s="116" t="b">
        <f>IF(preDEL!$AG183,IFERROR(0/0,""),preDEL!R183)</f>
        <v>1</v>
      </c>
      <c r="S183" s="116">
        <f>IF(preDEL!$AG183,IFERROR(0/0,""),preDEL!S183)</f>
        <v>1</v>
      </c>
      <c r="T183" s="128" t="str">
        <f>IF(preDEL!$AG183,IFERROR(0/0,""),preDEL!T183)</f>
        <v/>
      </c>
      <c r="U183" s="83" t="str">
        <f>IF(preDEL!$AG183,IFERROR(0/0,""),preDEL!U183)</f>
        <v/>
      </c>
      <c r="V183" s="82" t="str">
        <f>IF(preDEL!$AG183,IFERROR(0/0,""),preDEL!V183)</f>
        <v/>
      </c>
      <c r="W183" s="83" t="str">
        <f>IF(preDEL!$AG183,IFERROR(0/0,""),preDEL!W183)</f>
        <v/>
      </c>
      <c r="X183" s="116" t="b">
        <f>IF(preDEL!$AG183,IFERROR(0/0,""),preDEL!X183)</f>
        <v>0</v>
      </c>
      <c r="Y183" s="128" t="b">
        <f>IF(preDEL!$AG183,IFERROR(0/0,""),preDEL!Y183)</f>
        <v>0</v>
      </c>
      <c r="Z183" s="82" t="str">
        <f>IF(preDEL!$AG183,IFERROR(0/0,""),preDEL!Z183)</f>
        <v/>
      </c>
      <c r="AA183" s="128" t="b">
        <f>IF(preDEL!$AG183,IFERROR(0/0,""),preDEL!AA183)</f>
        <v>0</v>
      </c>
      <c r="AB183" s="128" t="b">
        <f>IF(preDEL!$AG183,IFERROR(0/0,""),preDEL!AB183)</f>
        <v>0</v>
      </c>
      <c r="AC183" s="174">
        <f>IF(preDEL!$AG183,IFERROR(0/0,""),preDEL!AC183)</f>
        <v>345</v>
      </c>
      <c r="AD183" s="116" t="b">
        <f>IF(preDEL!$AG183,IFERROR(0/0,""),preDEL!AD183)</f>
        <v>0</v>
      </c>
      <c r="AE183" s="175" t="str">
        <f>IF(preDEL!$AG183,IFERROR(0/0,""),preDEL!AE183)</f>
        <v/>
      </c>
      <c r="AF183" s="128" t="b">
        <f>IF(preDEL!$AG183,IFERROR(0/0,""),preDEL!AF183)</f>
        <v>0</v>
      </c>
      <c r="AG183" s="128" t="b">
        <f>IF(preDEL!$AG183,IFERROR(0/0,""),preDEL!AG183)</f>
        <v>0</v>
      </c>
      <c r="AH183" s="116" t="str">
        <f>IF(preDEL!$AG183,IFERROR(0/0,""),preDEL!AH183)</f>
        <v/>
      </c>
      <c r="AI183" s="82" t="str">
        <f>IF(preDEL!$AG183,IFERROR(0/0,""),preDEL!AI183)</f>
        <v/>
      </c>
      <c r="AJ183" s="83" t="str">
        <f>IF(preDEL!$AG183,IFERROR(0/0,""),preDEL!AJ183)</f>
        <v/>
      </c>
      <c r="AK183" s="82" t="str">
        <f>IF(preDEL!$AG183,IFERROR(0/0,""),preDEL!AK183)</f>
        <v>Negative</v>
      </c>
      <c r="AL183" s="83" t="str">
        <f>IF(preDEL!$AG183,IFERROR(0/0,""),preDEL!AL183)</f>
        <v/>
      </c>
      <c r="AM183" s="83" t="str">
        <f>IF(preDEL!$AG183,IFERROR(0/0,""),preDEL!AM183)</f>
        <v>SpROSA145068</v>
      </c>
      <c r="AN183" s="83" t="str">
        <f>IF(preDEL!$AG183,IFERROR(0/0,""),preDEL!AN183)</f>
        <v>ROSA638043</v>
      </c>
      <c r="AO183" s="83" t="str">
        <f>IF(preDEL!$AG183,IFERROR(0/0,""),preDEL!AO183)</f>
        <v/>
      </c>
      <c r="AP183" s="83" t="str">
        <f>IF(preDEL!$AG183,IFERROR(0/0,""),preDEL!AP183)</f>
        <v/>
      </c>
      <c r="AQ183" s="83" t="str">
        <f>IF(preDEL!$AG183,IFERROR(0/0,""),preDEL!AQ183)</f>
        <v/>
      </c>
      <c r="AR183" s="83" t="str">
        <f>IF(preDEL!$AG183,IFERROR(0/0,""),preDEL!AR183)</f>
        <v/>
      </c>
      <c r="AS183" s="147"/>
    </row>
    <row r="184">
      <c r="A184" s="82" t="str">
        <f>IF(preDEL!$AG184,IFERROR(0/0,""),preDEL!A184)</f>
        <v>FLE458</v>
      </c>
      <c r="B184" s="172">
        <f>IF(preDEL!$AG184,IFERROR(0/0,""),preDEL!B184)</f>
        <v>44482</v>
      </c>
      <c r="C184" s="173">
        <f>IF(preDEL!$AG184,IFERROR(0/0,""),preDEL!C184)</f>
        <v>0.4386689815</v>
      </c>
      <c r="D184" s="82" t="str">
        <f>IF(preDEL!$AG184,IFERROR(0/0,""),preDEL!D184)</f>
        <v/>
      </c>
      <c r="E184" s="82" t="str">
        <f>IF(preDEL!$AG184,IFERROR(0/0,""),preDEL!E184)</f>
        <v/>
      </c>
      <c r="F184" s="83" t="str">
        <f>IF(preDEL!$AG184,IFERROR(0/0,""),preDEL!F184)</f>
        <v/>
      </c>
      <c r="G184" s="83" t="str">
        <f>IF(preDEL!$AG184,IFERROR(0/0,""),preDEL!G184)</f>
        <v/>
      </c>
      <c r="H184" s="83" t="str">
        <f>IF(preDEL!$AG184,IFERROR(0/0,""),preDEL!H184)</f>
        <v/>
      </c>
      <c r="I184" s="82" t="str">
        <f>IF(preDEL!$AG184,IFERROR(0/0,""),preDEL!I184)</f>
        <v/>
      </c>
      <c r="J184" s="82" t="str">
        <f>IF(preDEL!$AG184,IFERROR(0/0,""),preDEL!J184)</f>
        <v/>
      </c>
      <c r="K184" s="82" t="str">
        <f>IF(preDEL!$AG184,IFERROR(0/0,""),preDEL!K184)</f>
        <v>Negative</v>
      </c>
      <c r="L184" s="172">
        <f>IF(preDEL!$AG184,IFERROR(0/0,""),preDEL!L184)</f>
        <v>44482</v>
      </c>
      <c r="M184" s="173">
        <f>IF(preDEL!$AG184,IFERROR(0/0,""),preDEL!M184)</f>
        <v>0.5174884259</v>
      </c>
      <c r="N184" s="83" t="str">
        <f>IF(preDEL!$AG184,IFERROR(0/0,""),preDEL!N184)</f>
        <v/>
      </c>
      <c r="O184" s="83" t="str">
        <f>IF(preDEL!$AG184,IFERROR(0/0,""),preDEL!O184)</f>
        <v/>
      </c>
      <c r="P184" s="128" t="b">
        <f>IF(preDEL!$AG184,IFERROR(0/0,""),preDEL!P184)</f>
        <v>0</v>
      </c>
      <c r="Q184" s="128" t="str">
        <f>IF(preDEL!$AG184,IFERROR(0/0,""),preDEL!Q184)</f>
        <v>Result</v>
      </c>
      <c r="R184" s="116" t="b">
        <f>IF(preDEL!$AG184,IFERROR(0/0,""),preDEL!R184)</f>
        <v>1</v>
      </c>
      <c r="S184" s="116">
        <f>IF(preDEL!$AG184,IFERROR(0/0,""),preDEL!S184)</f>
        <v>1</v>
      </c>
      <c r="T184" s="128" t="str">
        <f>IF(preDEL!$AG184,IFERROR(0/0,""),preDEL!T184)</f>
        <v/>
      </c>
      <c r="U184" s="83" t="str">
        <f>IF(preDEL!$AG184,IFERROR(0/0,""),preDEL!U184)</f>
        <v/>
      </c>
      <c r="V184" s="82" t="str">
        <f>IF(preDEL!$AG184,IFERROR(0/0,""),preDEL!V184)</f>
        <v/>
      </c>
      <c r="W184" s="83" t="str">
        <f>IF(preDEL!$AG184,IFERROR(0/0,""),preDEL!W184)</f>
        <v/>
      </c>
      <c r="X184" s="116" t="b">
        <f>IF(preDEL!$AG184,IFERROR(0/0,""),preDEL!X184)</f>
        <v>0</v>
      </c>
      <c r="Y184" s="128" t="b">
        <f>IF(preDEL!$AG184,IFERROR(0/0,""),preDEL!Y184)</f>
        <v>0</v>
      </c>
      <c r="Z184" s="82" t="str">
        <f>IF(preDEL!$AG184,IFERROR(0/0,""),preDEL!Z184)</f>
        <v/>
      </c>
      <c r="AA184" s="128" t="b">
        <f>IF(preDEL!$AG184,IFERROR(0/0,""),preDEL!AA184)</f>
        <v>0</v>
      </c>
      <c r="AB184" s="128" t="b">
        <f>IF(preDEL!$AG184,IFERROR(0/0,""),preDEL!AB184)</f>
        <v>0</v>
      </c>
      <c r="AC184" s="174">
        <f>IF(preDEL!$AG184,IFERROR(0/0,""),preDEL!AC184)</f>
        <v>344</v>
      </c>
      <c r="AD184" s="116" t="b">
        <f>IF(preDEL!$AG184,IFERROR(0/0,""),preDEL!AD184)</f>
        <v>0</v>
      </c>
      <c r="AE184" s="175" t="str">
        <f>IF(preDEL!$AG184,IFERROR(0/0,""),preDEL!AE184)</f>
        <v/>
      </c>
      <c r="AF184" s="128" t="b">
        <f>IF(preDEL!$AG184,IFERROR(0/0,""),preDEL!AF184)</f>
        <v>0</v>
      </c>
      <c r="AG184" s="128" t="b">
        <f>IF(preDEL!$AG184,IFERROR(0/0,""),preDEL!AG184)</f>
        <v>0</v>
      </c>
      <c r="AH184" s="116" t="str">
        <f>IF(preDEL!$AG184,IFERROR(0/0,""),preDEL!AH184)</f>
        <v/>
      </c>
      <c r="AI184" s="82" t="str">
        <f>IF(preDEL!$AG184,IFERROR(0/0,""),preDEL!AI184)</f>
        <v/>
      </c>
      <c r="AJ184" s="83" t="str">
        <f>IF(preDEL!$AG184,IFERROR(0/0,""),preDEL!AJ184)</f>
        <v/>
      </c>
      <c r="AK184" s="82" t="str">
        <f>IF(preDEL!$AG184,IFERROR(0/0,""),preDEL!AK184)</f>
        <v>Negative</v>
      </c>
      <c r="AL184" s="83" t="str">
        <f>IF(preDEL!$AG184,IFERROR(0/0,""),preDEL!AL184)</f>
        <v/>
      </c>
      <c r="AM184" s="83" t="str">
        <f>IF(preDEL!$AG184,IFERROR(0/0,""),preDEL!AM184)</f>
        <v>SpROSA573919</v>
      </c>
      <c r="AN184" s="83" t="str">
        <f>IF(preDEL!$AG184,IFERROR(0/0,""),preDEL!AN184)</f>
        <v>ROSA851553</v>
      </c>
      <c r="AO184" s="83" t="str">
        <f>IF(preDEL!$AG184,IFERROR(0/0,""),preDEL!AO184)</f>
        <v/>
      </c>
      <c r="AP184" s="83" t="str">
        <f>IF(preDEL!$AG184,IFERROR(0/0,""),preDEL!AP184)</f>
        <v/>
      </c>
      <c r="AQ184" s="83" t="str">
        <f>IF(preDEL!$AG184,IFERROR(0/0,""),preDEL!AQ184)</f>
        <v/>
      </c>
      <c r="AR184" s="83" t="str">
        <f>IF(preDEL!$AG184,IFERROR(0/0,""),preDEL!AR184)</f>
        <v/>
      </c>
      <c r="AS184" s="147"/>
    </row>
    <row r="185">
      <c r="A185" s="82" t="str">
        <f>IF(preDEL!$AG185,IFERROR(0/0,""),preDEL!A185)</f>
        <v>FLE679</v>
      </c>
      <c r="B185" s="172">
        <f>IF(preDEL!$AG185,IFERROR(0/0,""),preDEL!B185)</f>
        <v>44482</v>
      </c>
      <c r="C185" s="173">
        <f>IF(preDEL!$AG185,IFERROR(0/0,""),preDEL!C185)</f>
        <v>0.7903935185</v>
      </c>
      <c r="D185" s="82" t="str">
        <f>IF(preDEL!$AG185,IFERROR(0/0,""),preDEL!D185)</f>
        <v/>
      </c>
      <c r="E185" s="82" t="str">
        <f>IF(preDEL!$AG185,IFERROR(0/0,""),preDEL!E185)</f>
        <v/>
      </c>
      <c r="F185" s="83" t="str">
        <f>IF(preDEL!$AG185,IFERROR(0/0,""),preDEL!F185)</f>
        <v/>
      </c>
      <c r="G185" s="83" t="str">
        <f>IF(preDEL!$AG185,IFERROR(0/0,""),preDEL!G185)</f>
        <v/>
      </c>
      <c r="H185" s="83" t="str">
        <f>IF(preDEL!$AG185,IFERROR(0/0,""),preDEL!H185)</f>
        <v/>
      </c>
      <c r="I185" s="82" t="str">
        <f>IF(preDEL!$AG185,IFERROR(0/0,""),preDEL!I185)</f>
        <v/>
      </c>
      <c r="J185" s="82" t="str">
        <f>IF(preDEL!$AG185,IFERROR(0/0,""),preDEL!J185)</f>
        <v/>
      </c>
      <c r="K185" s="82" t="str">
        <f>IF(preDEL!$AG185,IFERROR(0/0,""),preDEL!K185)</f>
        <v>Null</v>
      </c>
      <c r="L185" s="172">
        <f>IF(preDEL!$AG185,IFERROR(0/0,""),preDEL!L185)</f>
        <v>44868</v>
      </c>
      <c r="M185" s="173">
        <f>IF(preDEL!$AG185,IFERROR(0/0,""),preDEL!M185)</f>
        <v>0.5355208333</v>
      </c>
      <c r="N185" s="83" t="str">
        <f>IF(preDEL!$AG185,IFERROR(0/0,""),preDEL!N185)</f>
        <v/>
      </c>
      <c r="O185" s="83" t="str">
        <f>IF(preDEL!$AG185,IFERROR(0/0,""),preDEL!O185)</f>
        <v/>
      </c>
      <c r="P185" s="128" t="b">
        <f>IF(preDEL!$AG185,IFERROR(0/0,""),preDEL!P185)</f>
        <v>0</v>
      </c>
      <c r="Q185" s="128" t="str">
        <f>IF(preDEL!$AG185,IFERROR(0/0,""),preDEL!Q185)</f>
        <v>Collected</v>
      </c>
      <c r="R185" s="116" t="b">
        <f>IF(preDEL!$AG185,IFERROR(0/0,""),preDEL!R185)</f>
        <v>1</v>
      </c>
      <c r="S185" s="116">
        <f>IF(preDEL!$AG185,IFERROR(0/0,""),preDEL!S185)</f>
        <v>1</v>
      </c>
      <c r="T185" s="128">
        <f>IF(preDEL!$AG185,IFERROR(0/0,""),preDEL!T185)</f>
        <v>0</v>
      </c>
      <c r="U185" s="83" t="str">
        <f>IF(preDEL!$AG185,IFERROR(0/0,""),preDEL!U185)</f>
        <v/>
      </c>
      <c r="V185" s="82" t="str">
        <f>IF(preDEL!$AG185,IFERROR(0/0,""),preDEL!V185)</f>
        <v/>
      </c>
      <c r="W185" s="83" t="str">
        <f>IF(preDEL!$AG185,IFERROR(0/0,""),preDEL!W185)</f>
        <v/>
      </c>
      <c r="X185" s="116" t="b">
        <f>IF(preDEL!$AG185,IFERROR(0/0,""),preDEL!X185)</f>
        <v>0</v>
      </c>
      <c r="Y185" s="128" t="b">
        <f>IF(preDEL!$AG185,IFERROR(0/0,""),preDEL!Y185)</f>
        <v>0</v>
      </c>
      <c r="Z185" s="82" t="str">
        <f>IF(preDEL!$AG185,IFERROR(0/0,""),preDEL!Z185)</f>
        <v/>
      </c>
      <c r="AA185" s="128" t="b">
        <f>IF(preDEL!$AG185,IFERROR(0/0,""),preDEL!AA185)</f>
        <v>0</v>
      </c>
      <c r="AB185" s="128" t="b">
        <f>IF(preDEL!$AG185,IFERROR(0/0,""),preDEL!AB185)</f>
        <v>0</v>
      </c>
      <c r="AC185" s="174">
        <f>IF(preDEL!$AG185,IFERROR(0/0,""),preDEL!AC185)</f>
        <v>722</v>
      </c>
      <c r="AD185" s="116" t="b">
        <f>IF(preDEL!$AG185,IFERROR(0/0,""),preDEL!AD185)</f>
        <v>1</v>
      </c>
      <c r="AE185" s="175" t="str">
        <f>IF(preDEL!$AG185,IFERROR(0/0,""),preDEL!AE185)</f>
        <v/>
      </c>
      <c r="AF185" s="128" t="b">
        <f>IF(preDEL!$AG185,IFERROR(0/0,""),preDEL!AF185)</f>
        <v>0</v>
      </c>
      <c r="AG185" s="128" t="b">
        <f>IF(preDEL!$AG185,IFERROR(0/0,""),preDEL!AG185)</f>
        <v>0</v>
      </c>
      <c r="AH185" s="116" t="str">
        <f>IF(preDEL!$AG185,IFERROR(0/0,""),preDEL!AH185)</f>
        <v/>
      </c>
      <c r="AI185" s="82" t="str">
        <f>IF(preDEL!$AG185,IFERROR(0/0,""),preDEL!AI185)</f>
        <v/>
      </c>
      <c r="AJ185" s="83">
        <f>IF(preDEL!$AG185,IFERROR(0/0,""),preDEL!AJ185)</f>
        <v>2.2</v>
      </c>
      <c r="AK185" s="82" t="str">
        <f>IF(preDEL!$AG185,IFERROR(0/0,""),preDEL!AK185)</f>
        <v>Negative</v>
      </c>
      <c r="AL185" s="83" t="str">
        <f>IF(preDEL!$AG185,IFERROR(0/0,""),preDEL!AL185)</f>
        <v/>
      </c>
      <c r="AM185" s="83" t="str">
        <f>IF(preDEL!$AG185,IFERROR(0/0,""),preDEL!AM185)</f>
        <v>SpROSA145068</v>
      </c>
      <c r="AN185" s="83" t="str">
        <f>IF(preDEL!$AG185,IFERROR(0/0,""),preDEL!AN185)</f>
        <v>ROSA602932</v>
      </c>
      <c r="AO185" s="83" t="str">
        <f>IF(preDEL!$AG185,IFERROR(0/0,""),preDEL!AO185)</f>
        <v/>
      </c>
      <c r="AP185" s="83" t="str">
        <f>IF(preDEL!$AG185,IFERROR(0/0,""),preDEL!AP185)</f>
        <v/>
      </c>
      <c r="AQ185" s="83" t="str">
        <f>IF(preDEL!$AG185,IFERROR(0/0,""),preDEL!AQ185)</f>
        <v/>
      </c>
      <c r="AR185" s="83" t="str">
        <f>IF(preDEL!$AG185,IFERROR(0/0,""),preDEL!AR185)</f>
        <v/>
      </c>
      <c r="AS185" s="147"/>
    </row>
    <row r="186">
      <c r="A186" s="82" t="str">
        <f>IF(preDEL!$AG186,IFERROR(0/0,""),preDEL!A186)</f>
        <v>PA9636</v>
      </c>
      <c r="B186" s="172">
        <f>IF(preDEL!$AG186,IFERROR(0/0,""),preDEL!B186)</f>
        <v>44483</v>
      </c>
      <c r="C186" s="173">
        <f>IF(preDEL!$AG186,IFERROR(0/0,""),preDEL!C186)</f>
        <v>0.3107986111</v>
      </c>
      <c r="D186" s="82" t="str">
        <f>IF(preDEL!$AG186,IFERROR(0/0,""),preDEL!D186)</f>
        <v/>
      </c>
      <c r="E186" s="82" t="str">
        <f>IF(preDEL!$AG186,IFERROR(0/0,""),preDEL!E186)</f>
        <v/>
      </c>
      <c r="F186" s="83" t="str">
        <f>IF(preDEL!$AG186,IFERROR(0/0,""),preDEL!F186)</f>
        <v/>
      </c>
      <c r="G186" s="83" t="str">
        <f>IF(preDEL!$AG186,IFERROR(0/0,""),preDEL!G186)</f>
        <v/>
      </c>
      <c r="H186" s="83" t="str">
        <f>IF(preDEL!$AG186,IFERROR(0/0,""),preDEL!H186)</f>
        <v/>
      </c>
      <c r="I186" s="82" t="str">
        <f>IF(preDEL!$AG186,IFERROR(0/0,""),preDEL!I186)</f>
        <v/>
      </c>
      <c r="J186" s="82" t="str">
        <f>IF(preDEL!$AG186,IFERROR(0/0,""),preDEL!J186)</f>
        <v/>
      </c>
      <c r="K186" s="82" t="str">
        <f>IF(preDEL!$AG186,IFERROR(0/0,""),preDEL!K186)</f>
        <v>Null</v>
      </c>
      <c r="L186" s="172">
        <f>IF(preDEL!$AG186,IFERROR(0/0,""),preDEL!L186)</f>
        <v>44868</v>
      </c>
      <c r="M186" s="173">
        <f>IF(preDEL!$AG186,IFERROR(0/0,""),preDEL!M186)</f>
        <v>0.5355208333</v>
      </c>
      <c r="N186" s="83" t="str">
        <f>IF(preDEL!$AG186,IFERROR(0/0,""),preDEL!N186)</f>
        <v/>
      </c>
      <c r="O186" s="83" t="str">
        <f>IF(preDEL!$AG186,IFERROR(0/0,""),preDEL!O186)</f>
        <v/>
      </c>
      <c r="P186" s="128" t="b">
        <f>IF(preDEL!$AG186,IFERROR(0/0,""),preDEL!P186)</f>
        <v>0</v>
      </c>
      <c r="Q186" s="128" t="str">
        <f>IF(preDEL!$AG186,IFERROR(0/0,""),preDEL!Q186)</f>
        <v>Collected</v>
      </c>
      <c r="R186" s="116" t="b">
        <f>IF(preDEL!$AG186,IFERROR(0/0,""),preDEL!R186)</f>
        <v>1</v>
      </c>
      <c r="S186" s="116">
        <f>IF(preDEL!$AG186,IFERROR(0/0,""),preDEL!S186)</f>
        <v>1</v>
      </c>
      <c r="T186" s="128">
        <f>IF(preDEL!$AG186,IFERROR(0/0,""),preDEL!T186)</f>
        <v>0</v>
      </c>
      <c r="U186" s="83" t="str">
        <f>IF(preDEL!$AG186,IFERROR(0/0,""),preDEL!U186)</f>
        <v/>
      </c>
      <c r="V186" s="82" t="str">
        <f>IF(preDEL!$AG186,IFERROR(0/0,""),preDEL!V186)</f>
        <v/>
      </c>
      <c r="W186" s="83" t="str">
        <f>IF(preDEL!$AG186,IFERROR(0/0,""),preDEL!W186)</f>
        <v/>
      </c>
      <c r="X186" s="116" t="b">
        <f>IF(preDEL!$AG186,IFERROR(0/0,""),preDEL!X186)</f>
        <v>0</v>
      </c>
      <c r="Y186" s="128" t="b">
        <f>IF(preDEL!$AG186,IFERROR(0/0,""),preDEL!Y186)</f>
        <v>0</v>
      </c>
      <c r="Z186" s="82" t="str">
        <f>IF(preDEL!$AG186,IFERROR(0/0,""),preDEL!Z186)</f>
        <v/>
      </c>
      <c r="AA186" s="128" t="b">
        <f>IF(preDEL!$AG186,IFERROR(0/0,""),preDEL!AA186)</f>
        <v>0</v>
      </c>
      <c r="AB186" s="128" t="b">
        <f>IF(preDEL!$AG186,IFERROR(0/0,""),preDEL!AB186)</f>
        <v>0</v>
      </c>
      <c r="AC186" s="174">
        <f>IF(preDEL!$AG186,IFERROR(0/0,""),preDEL!AC186)</f>
        <v>721</v>
      </c>
      <c r="AD186" s="116" t="b">
        <f>IF(preDEL!$AG186,IFERROR(0/0,""),preDEL!AD186)</f>
        <v>1</v>
      </c>
      <c r="AE186" s="175" t="str">
        <f>IF(preDEL!$AG186,IFERROR(0/0,""),preDEL!AE186)</f>
        <v/>
      </c>
      <c r="AF186" s="128" t="b">
        <f>IF(preDEL!$AG186,IFERROR(0/0,""),preDEL!AF186)</f>
        <v>0</v>
      </c>
      <c r="AG186" s="128" t="b">
        <f>IF(preDEL!$AG186,IFERROR(0/0,""),preDEL!AG186)</f>
        <v>0</v>
      </c>
      <c r="AH186" s="116" t="str">
        <f>IF(preDEL!$AG186,IFERROR(0/0,""),preDEL!AH186)</f>
        <v/>
      </c>
      <c r="AI186" s="82" t="str">
        <f>IF(preDEL!$AG186,IFERROR(0/0,""),preDEL!AI186)</f>
        <v/>
      </c>
      <c r="AJ186" s="83">
        <f>IF(preDEL!$AG186,IFERROR(0/0,""),preDEL!AJ186)</f>
        <v>2.2</v>
      </c>
      <c r="AK186" s="82" t="str">
        <f>IF(preDEL!$AG186,IFERROR(0/0,""),preDEL!AK186)</f>
        <v>Negative</v>
      </c>
      <c r="AL186" s="83" t="str">
        <f>IF(preDEL!$AG186,IFERROR(0/0,""),preDEL!AL186)</f>
        <v/>
      </c>
      <c r="AM186" s="83" t="str">
        <f>IF(preDEL!$AG186,IFERROR(0/0,""),preDEL!AM186)</f>
        <v>SpROSA145068</v>
      </c>
      <c r="AN186" s="83" t="str">
        <f>IF(preDEL!$AG186,IFERROR(0/0,""),preDEL!AN186)</f>
        <v>ROSA731731</v>
      </c>
      <c r="AO186" s="83" t="str">
        <f>IF(preDEL!$AG186,IFERROR(0/0,""),preDEL!AO186)</f>
        <v/>
      </c>
      <c r="AP186" s="83" t="str">
        <f>IF(preDEL!$AG186,IFERROR(0/0,""),preDEL!AP186)</f>
        <v/>
      </c>
      <c r="AQ186" s="83" t="str">
        <f>IF(preDEL!$AG186,IFERROR(0/0,""),preDEL!AQ186)</f>
        <v/>
      </c>
      <c r="AR186" s="83" t="str">
        <f>IF(preDEL!$AG186,IFERROR(0/0,""),preDEL!AR186)</f>
        <v/>
      </c>
      <c r="AS186" s="147"/>
    </row>
    <row r="187">
      <c r="A187" s="82" t="str">
        <f>IF(preDEL!$AG187,IFERROR(0/0,""),preDEL!A187)</f>
        <v>FLE506</v>
      </c>
      <c r="B187" s="172">
        <f>IF(preDEL!$AG187,IFERROR(0/0,""),preDEL!B187)</f>
        <v>44483</v>
      </c>
      <c r="C187" s="173">
        <f>IF(preDEL!$AG187,IFERROR(0/0,""),preDEL!C187)</f>
        <v>0.4429861111</v>
      </c>
      <c r="D187" s="82" t="str">
        <f>IF(preDEL!$AG187,IFERROR(0/0,""),preDEL!D187)</f>
        <v/>
      </c>
      <c r="E187" s="82" t="str">
        <f>IF(preDEL!$AG187,IFERROR(0/0,""),preDEL!E187)</f>
        <v/>
      </c>
      <c r="F187" s="83" t="str">
        <f>IF(preDEL!$AG187,IFERROR(0/0,""),preDEL!F187)</f>
        <v/>
      </c>
      <c r="G187" s="83" t="str">
        <f>IF(preDEL!$AG187,IFERROR(0/0,""),preDEL!G187)</f>
        <v/>
      </c>
      <c r="H187" s="83" t="str">
        <f>IF(preDEL!$AG187,IFERROR(0/0,""),preDEL!H187)</f>
        <v/>
      </c>
      <c r="I187" s="82" t="str">
        <f>IF(preDEL!$AG187,IFERROR(0/0,""),preDEL!I187)</f>
        <v/>
      </c>
      <c r="J187" s="82" t="str">
        <f>IF(preDEL!$AG187,IFERROR(0/0,""),preDEL!J187)</f>
        <v/>
      </c>
      <c r="K187" s="82" t="str">
        <f>IF(preDEL!$AG187,IFERROR(0/0,""),preDEL!K187)</f>
        <v>Negative</v>
      </c>
      <c r="L187" s="172">
        <f>IF(preDEL!$AG187,IFERROR(0/0,""),preDEL!L187)</f>
        <v>44484</v>
      </c>
      <c r="M187" s="173">
        <f>IF(preDEL!$AG187,IFERROR(0/0,""),preDEL!M187)</f>
        <v>0.3476041667</v>
      </c>
      <c r="N187" s="83" t="str">
        <f>IF(preDEL!$AG187,IFERROR(0/0,""),preDEL!N187)</f>
        <v/>
      </c>
      <c r="O187" s="83" t="str">
        <f>IF(preDEL!$AG187,IFERROR(0/0,""),preDEL!O187)</f>
        <v/>
      </c>
      <c r="P187" s="128" t="b">
        <f>IF(preDEL!$AG187,IFERROR(0/0,""),preDEL!P187)</f>
        <v>0</v>
      </c>
      <c r="Q187" s="128" t="str">
        <f>IF(preDEL!$AG187,IFERROR(0/0,""),preDEL!Q187)</f>
        <v>Result</v>
      </c>
      <c r="R187" s="116" t="b">
        <f>IF(preDEL!$AG187,IFERROR(0/0,""),preDEL!R187)</f>
        <v>1</v>
      </c>
      <c r="S187" s="116">
        <f>IF(preDEL!$AG187,IFERROR(0/0,""),preDEL!S187)</f>
        <v>1</v>
      </c>
      <c r="T187" s="128" t="str">
        <f>IF(preDEL!$AG187,IFERROR(0/0,""),preDEL!T187)</f>
        <v/>
      </c>
      <c r="U187" s="83" t="str">
        <f>IF(preDEL!$AG187,IFERROR(0/0,""),preDEL!U187)</f>
        <v/>
      </c>
      <c r="V187" s="82" t="str">
        <f>IF(preDEL!$AG187,IFERROR(0/0,""),preDEL!V187)</f>
        <v/>
      </c>
      <c r="W187" s="83" t="str">
        <f>IF(preDEL!$AG187,IFERROR(0/0,""),preDEL!W187)</f>
        <v/>
      </c>
      <c r="X187" s="116" t="b">
        <f>IF(preDEL!$AG187,IFERROR(0/0,""),preDEL!X187)</f>
        <v>0</v>
      </c>
      <c r="Y187" s="128" t="b">
        <f>IF(preDEL!$AG187,IFERROR(0/0,""),preDEL!Y187)</f>
        <v>0</v>
      </c>
      <c r="Z187" s="82" t="str">
        <f>IF(preDEL!$AG187,IFERROR(0/0,""),preDEL!Z187)</f>
        <v/>
      </c>
      <c r="AA187" s="128" t="b">
        <f>IF(preDEL!$AG187,IFERROR(0/0,""),preDEL!AA187)</f>
        <v>0</v>
      </c>
      <c r="AB187" s="128" t="b">
        <f>IF(preDEL!$AG187,IFERROR(0/0,""),preDEL!AB187)</f>
        <v>0</v>
      </c>
      <c r="AC187" s="174">
        <f>IF(preDEL!$AG187,IFERROR(0/0,""),preDEL!AC187)</f>
        <v>343</v>
      </c>
      <c r="AD187" s="116" t="b">
        <f>IF(preDEL!$AG187,IFERROR(0/0,""),preDEL!AD187)</f>
        <v>0</v>
      </c>
      <c r="AE187" s="175" t="str">
        <f>IF(preDEL!$AG187,IFERROR(0/0,""),preDEL!AE187)</f>
        <v/>
      </c>
      <c r="AF187" s="128" t="b">
        <f>IF(preDEL!$AG187,IFERROR(0/0,""),preDEL!AF187)</f>
        <v>0</v>
      </c>
      <c r="AG187" s="128" t="b">
        <f>IF(preDEL!$AG187,IFERROR(0/0,""),preDEL!AG187)</f>
        <v>0</v>
      </c>
      <c r="AH187" s="116" t="str">
        <f>IF(preDEL!$AG187,IFERROR(0/0,""),preDEL!AH187)</f>
        <v/>
      </c>
      <c r="AI187" s="82" t="str">
        <f>IF(preDEL!$AG187,IFERROR(0/0,""),preDEL!AI187)</f>
        <v/>
      </c>
      <c r="AJ187" s="83" t="str">
        <f>IF(preDEL!$AG187,IFERROR(0/0,""),preDEL!AJ187)</f>
        <v/>
      </c>
      <c r="AK187" s="82" t="str">
        <f>IF(preDEL!$AG187,IFERROR(0/0,""),preDEL!AK187)</f>
        <v>Negative</v>
      </c>
      <c r="AL187" s="83" t="str">
        <f>IF(preDEL!$AG187,IFERROR(0/0,""),preDEL!AL187)</f>
        <v/>
      </c>
      <c r="AM187" s="83" t="str">
        <f>IF(preDEL!$AG187,IFERROR(0/0,""),preDEL!AM187)</f>
        <v>SpROSA145068</v>
      </c>
      <c r="AN187" s="83" t="str">
        <f>IF(preDEL!$AG187,IFERROR(0/0,""),preDEL!AN187)</f>
        <v>ROSA151533</v>
      </c>
      <c r="AO187" s="83" t="str">
        <f>IF(preDEL!$AG187,IFERROR(0/0,""),preDEL!AO187)</f>
        <v/>
      </c>
      <c r="AP187" s="83" t="str">
        <f>IF(preDEL!$AG187,IFERROR(0/0,""),preDEL!AP187)</f>
        <v/>
      </c>
      <c r="AQ187" s="83" t="str">
        <f>IF(preDEL!$AG187,IFERROR(0/0,""),preDEL!AQ187)</f>
        <v/>
      </c>
      <c r="AR187" s="83" t="str">
        <f>IF(preDEL!$AG187,IFERROR(0/0,""),preDEL!AR187)</f>
        <v/>
      </c>
      <c r="AS187" s="147"/>
    </row>
    <row r="188">
      <c r="A188" s="82" t="str">
        <f>IF(preDEL!$AG188,IFERROR(0/0,""),preDEL!A188)</f>
        <v>FLE655</v>
      </c>
      <c r="B188" s="172">
        <f>IF(preDEL!$AG188,IFERROR(0/0,""),preDEL!B188)</f>
        <v>44483</v>
      </c>
      <c r="C188" s="173">
        <f>IF(preDEL!$AG188,IFERROR(0/0,""),preDEL!C188)</f>
        <v>0.452962963</v>
      </c>
      <c r="D188" s="82" t="str">
        <f>IF(preDEL!$AG188,IFERROR(0/0,""),preDEL!D188)</f>
        <v/>
      </c>
      <c r="E188" s="82" t="str">
        <f>IF(preDEL!$AG188,IFERROR(0/0,""),preDEL!E188)</f>
        <v/>
      </c>
      <c r="F188" s="83" t="str">
        <f>IF(preDEL!$AG188,IFERROR(0/0,""),preDEL!F188)</f>
        <v/>
      </c>
      <c r="G188" s="83" t="str">
        <f>IF(preDEL!$AG188,IFERROR(0/0,""),preDEL!G188)</f>
        <v/>
      </c>
      <c r="H188" s="83" t="str">
        <f>IF(preDEL!$AG188,IFERROR(0/0,""),preDEL!H188)</f>
        <v/>
      </c>
      <c r="I188" s="82" t="str">
        <f>IF(preDEL!$AG188,IFERROR(0/0,""),preDEL!I188)</f>
        <v/>
      </c>
      <c r="J188" s="82" t="str">
        <f>IF(preDEL!$AG188,IFERROR(0/0,""),preDEL!J188)</f>
        <v/>
      </c>
      <c r="K188" s="82" t="str">
        <f>IF(preDEL!$AG188,IFERROR(0/0,""),preDEL!K188)</f>
        <v>Negative</v>
      </c>
      <c r="L188" s="172">
        <f>IF(preDEL!$AG188,IFERROR(0/0,""),preDEL!L188)</f>
        <v>44484</v>
      </c>
      <c r="M188" s="173">
        <f>IF(preDEL!$AG188,IFERROR(0/0,""),preDEL!M188)</f>
        <v>0.3476041667</v>
      </c>
      <c r="N188" s="83" t="str">
        <f>IF(preDEL!$AG188,IFERROR(0/0,""),preDEL!N188)</f>
        <v/>
      </c>
      <c r="O188" s="83" t="str">
        <f>IF(preDEL!$AG188,IFERROR(0/0,""),preDEL!O188)</f>
        <v/>
      </c>
      <c r="P188" s="128" t="b">
        <f>IF(preDEL!$AG188,IFERROR(0/0,""),preDEL!P188)</f>
        <v>0</v>
      </c>
      <c r="Q188" s="128" t="str">
        <f>IF(preDEL!$AG188,IFERROR(0/0,""),preDEL!Q188)</f>
        <v>Result</v>
      </c>
      <c r="R188" s="116" t="b">
        <f>IF(preDEL!$AG188,IFERROR(0/0,""),preDEL!R188)</f>
        <v>1</v>
      </c>
      <c r="S188" s="116">
        <f>IF(preDEL!$AG188,IFERROR(0/0,""),preDEL!S188)</f>
        <v>1</v>
      </c>
      <c r="T188" s="128" t="str">
        <f>IF(preDEL!$AG188,IFERROR(0/0,""),preDEL!T188)</f>
        <v/>
      </c>
      <c r="U188" s="83" t="str">
        <f>IF(preDEL!$AG188,IFERROR(0/0,""),preDEL!U188)</f>
        <v/>
      </c>
      <c r="V188" s="82" t="str">
        <f>IF(preDEL!$AG188,IFERROR(0/0,""),preDEL!V188)</f>
        <v/>
      </c>
      <c r="W188" s="83" t="str">
        <f>IF(preDEL!$AG188,IFERROR(0/0,""),preDEL!W188)</f>
        <v/>
      </c>
      <c r="X188" s="116" t="b">
        <f>IF(preDEL!$AG188,IFERROR(0/0,""),preDEL!X188)</f>
        <v>0</v>
      </c>
      <c r="Y188" s="128" t="b">
        <f>IF(preDEL!$AG188,IFERROR(0/0,""),preDEL!Y188)</f>
        <v>0</v>
      </c>
      <c r="Z188" s="82" t="str">
        <f>IF(preDEL!$AG188,IFERROR(0/0,""),preDEL!Z188)</f>
        <v/>
      </c>
      <c r="AA188" s="128" t="b">
        <f>IF(preDEL!$AG188,IFERROR(0/0,""),preDEL!AA188)</f>
        <v>0</v>
      </c>
      <c r="AB188" s="128" t="b">
        <f>IF(preDEL!$AG188,IFERROR(0/0,""),preDEL!AB188)</f>
        <v>0</v>
      </c>
      <c r="AC188" s="174">
        <f>IF(preDEL!$AG188,IFERROR(0/0,""),preDEL!AC188)</f>
        <v>342</v>
      </c>
      <c r="AD188" s="116" t="b">
        <f>IF(preDEL!$AG188,IFERROR(0/0,""),preDEL!AD188)</f>
        <v>0</v>
      </c>
      <c r="AE188" s="175" t="str">
        <f>IF(preDEL!$AG188,IFERROR(0/0,""),preDEL!AE188)</f>
        <v/>
      </c>
      <c r="AF188" s="128" t="b">
        <f>IF(preDEL!$AG188,IFERROR(0/0,""),preDEL!AF188)</f>
        <v>0</v>
      </c>
      <c r="AG188" s="128" t="b">
        <f>IF(preDEL!$AG188,IFERROR(0/0,""),preDEL!AG188)</f>
        <v>0</v>
      </c>
      <c r="AH188" s="116" t="str">
        <f>IF(preDEL!$AG188,IFERROR(0/0,""),preDEL!AH188)</f>
        <v/>
      </c>
      <c r="AI188" s="82" t="str">
        <f>IF(preDEL!$AG188,IFERROR(0/0,""),preDEL!AI188)</f>
        <v/>
      </c>
      <c r="AJ188" s="83" t="str">
        <f>IF(preDEL!$AG188,IFERROR(0/0,""),preDEL!AJ188)</f>
        <v/>
      </c>
      <c r="AK188" s="82" t="str">
        <f>IF(preDEL!$AG188,IFERROR(0/0,""),preDEL!AK188)</f>
        <v>Negative</v>
      </c>
      <c r="AL188" s="83" t="str">
        <f>IF(preDEL!$AG188,IFERROR(0/0,""),preDEL!AL188)</f>
        <v/>
      </c>
      <c r="AM188" s="83" t="str">
        <f>IF(preDEL!$AG188,IFERROR(0/0,""),preDEL!AM188)</f>
        <v>SpROSA145068</v>
      </c>
      <c r="AN188" s="83" t="str">
        <f>IF(preDEL!$AG188,IFERROR(0/0,""),preDEL!AN188)</f>
        <v>ROSA835283</v>
      </c>
      <c r="AO188" s="83" t="str">
        <f>IF(preDEL!$AG188,IFERROR(0/0,""),preDEL!AO188)</f>
        <v/>
      </c>
      <c r="AP188" s="83" t="str">
        <f>IF(preDEL!$AG188,IFERROR(0/0,""),preDEL!AP188)</f>
        <v/>
      </c>
      <c r="AQ188" s="83" t="str">
        <f>IF(preDEL!$AG188,IFERROR(0/0,""),preDEL!AQ188)</f>
        <v/>
      </c>
      <c r="AR188" s="83" t="str">
        <f>IF(preDEL!$AG188,IFERROR(0/0,""),preDEL!AR188)</f>
        <v/>
      </c>
      <c r="AS188" s="147"/>
    </row>
    <row r="189">
      <c r="A189" s="82" t="str">
        <f>IF(preDEL!$AG189,IFERROR(0/0,""),preDEL!A189)</f>
        <v>FLE736</v>
      </c>
      <c r="B189" s="172">
        <f>IF(preDEL!$AG189,IFERROR(0/0,""),preDEL!B189)</f>
        <v>44483</v>
      </c>
      <c r="C189" s="173">
        <f>IF(preDEL!$AG189,IFERROR(0/0,""),preDEL!C189)</f>
        <v>0.4620601852</v>
      </c>
      <c r="D189" s="82" t="str">
        <f>IF(preDEL!$AG189,IFERROR(0/0,""),preDEL!D189)</f>
        <v/>
      </c>
      <c r="E189" s="82" t="str">
        <f>IF(preDEL!$AG189,IFERROR(0/0,""),preDEL!E189)</f>
        <v/>
      </c>
      <c r="F189" s="83" t="str">
        <f>IF(preDEL!$AG189,IFERROR(0/0,""),preDEL!F189)</f>
        <v/>
      </c>
      <c r="G189" s="83" t="str">
        <f>IF(preDEL!$AG189,IFERROR(0/0,""),preDEL!G189)</f>
        <v/>
      </c>
      <c r="H189" s="83" t="str">
        <f>IF(preDEL!$AG189,IFERROR(0/0,""),preDEL!H189)</f>
        <v/>
      </c>
      <c r="I189" s="82" t="str">
        <f>IF(preDEL!$AG189,IFERROR(0/0,""),preDEL!I189)</f>
        <v/>
      </c>
      <c r="J189" s="82" t="str">
        <f>IF(preDEL!$AG189,IFERROR(0/0,""),preDEL!J189)</f>
        <v/>
      </c>
      <c r="K189" s="82" t="str">
        <f>IF(preDEL!$AG189,IFERROR(0/0,""),preDEL!K189)</f>
        <v>Negative</v>
      </c>
      <c r="L189" s="172">
        <f>IF(preDEL!$AG189,IFERROR(0/0,""),preDEL!L189)</f>
        <v>44484</v>
      </c>
      <c r="M189" s="173">
        <f>IF(preDEL!$AG189,IFERROR(0/0,""),preDEL!M189)</f>
        <v>0.3476041667</v>
      </c>
      <c r="N189" s="83" t="str">
        <f>IF(preDEL!$AG189,IFERROR(0/0,""),preDEL!N189)</f>
        <v/>
      </c>
      <c r="O189" s="83" t="str">
        <f>IF(preDEL!$AG189,IFERROR(0/0,""),preDEL!O189)</f>
        <v/>
      </c>
      <c r="P189" s="128" t="b">
        <f>IF(preDEL!$AG189,IFERROR(0/0,""),preDEL!P189)</f>
        <v>0</v>
      </c>
      <c r="Q189" s="128" t="str">
        <f>IF(preDEL!$AG189,IFERROR(0/0,""),preDEL!Q189)</f>
        <v>Result</v>
      </c>
      <c r="R189" s="116" t="b">
        <f>IF(preDEL!$AG189,IFERROR(0/0,""),preDEL!R189)</f>
        <v>1</v>
      </c>
      <c r="S189" s="116">
        <f>IF(preDEL!$AG189,IFERROR(0/0,""),preDEL!S189)</f>
        <v>1</v>
      </c>
      <c r="T189" s="128" t="str">
        <f>IF(preDEL!$AG189,IFERROR(0/0,""),preDEL!T189)</f>
        <v/>
      </c>
      <c r="U189" s="83" t="str">
        <f>IF(preDEL!$AG189,IFERROR(0/0,""),preDEL!U189)</f>
        <v/>
      </c>
      <c r="V189" s="82" t="str">
        <f>IF(preDEL!$AG189,IFERROR(0/0,""),preDEL!V189)</f>
        <v/>
      </c>
      <c r="W189" s="83" t="str">
        <f>IF(preDEL!$AG189,IFERROR(0/0,""),preDEL!W189)</f>
        <v/>
      </c>
      <c r="X189" s="116" t="b">
        <f>IF(preDEL!$AG189,IFERROR(0/0,""),preDEL!X189)</f>
        <v>0</v>
      </c>
      <c r="Y189" s="128" t="b">
        <f>IF(preDEL!$AG189,IFERROR(0/0,""),preDEL!Y189)</f>
        <v>0</v>
      </c>
      <c r="Z189" s="82" t="str">
        <f>IF(preDEL!$AG189,IFERROR(0/0,""),preDEL!Z189)</f>
        <v/>
      </c>
      <c r="AA189" s="128" t="b">
        <f>IF(preDEL!$AG189,IFERROR(0/0,""),preDEL!AA189)</f>
        <v>0</v>
      </c>
      <c r="AB189" s="128" t="b">
        <f>IF(preDEL!$AG189,IFERROR(0/0,""),preDEL!AB189)</f>
        <v>0</v>
      </c>
      <c r="AC189" s="174">
        <f>IF(preDEL!$AG189,IFERROR(0/0,""),preDEL!AC189)</f>
        <v>341</v>
      </c>
      <c r="AD189" s="116" t="b">
        <f>IF(preDEL!$AG189,IFERROR(0/0,""),preDEL!AD189)</f>
        <v>0</v>
      </c>
      <c r="AE189" s="175" t="str">
        <f>IF(preDEL!$AG189,IFERROR(0/0,""),preDEL!AE189)</f>
        <v/>
      </c>
      <c r="AF189" s="128" t="b">
        <f>IF(preDEL!$AG189,IFERROR(0/0,""),preDEL!AF189)</f>
        <v>0</v>
      </c>
      <c r="AG189" s="128" t="b">
        <f>IF(preDEL!$AG189,IFERROR(0/0,""),preDEL!AG189)</f>
        <v>0</v>
      </c>
      <c r="AH189" s="116" t="str">
        <f>IF(preDEL!$AG189,IFERROR(0/0,""),preDEL!AH189)</f>
        <v/>
      </c>
      <c r="AI189" s="82" t="str">
        <f>IF(preDEL!$AG189,IFERROR(0/0,""),preDEL!AI189)</f>
        <v/>
      </c>
      <c r="AJ189" s="83" t="str">
        <f>IF(preDEL!$AG189,IFERROR(0/0,""),preDEL!AJ189)</f>
        <v/>
      </c>
      <c r="AK189" s="82" t="str">
        <f>IF(preDEL!$AG189,IFERROR(0/0,""),preDEL!AK189)</f>
        <v>Negative</v>
      </c>
      <c r="AL189" s="83" t="str">
        <f>IF(preDEL!$AG189,IFERROR(0/0,""),preDEL!AL189)</f>
        <v/>
      </c>
      <c r="AM189" s="83" t="str">
        <f>IF(preDEL!$AG189,IFERROR(0/0,""),preDEL!AM189)</f>
        <v>SpROSA145068</v>
      </c>
      <c r="AN189" s="83" t="str">
        <f>IF(preDEL!$AG189,IFERROR(0/0,""),preDEL!AN189)</f>
        <v>ROSA669439</v>
      </c>
      <c r="AO189" s="83" t="str">
        <f>IF(preDEL!$AG189,IFERROR(0/0,""),preDEL!AO189)</f>
        <v/>
      </c>
      <c r="AP189" s="83" t="str">
        <f>IF(preDEL!$AG189,IFERROR(0/0,""),preDEL!AP189)</f>
        <v/>
      </c>
      <c r="AQ189" s="83" t="str">
        <f>IF(preDEL!$AG189,IFERROR(0/0,""),preDEL!AQ189)</f>
        <v/>
      </c>
      <c r="AR189" s="83" t="str">
        <f>IF(preDEL!$AG189,IFERROR(0/0,""),preDEL!AR189)</f>
        <v/>
      </c>
      <c r="AS189" s="147"/>
    </row>
    <row r="190">
      <c r="A190" s="82" t="str">
        <f>IF(preDEL!$AG190,IFERROR(0/0,""),preDEL!A190)</f>
        <v>FLE624</v>
      </c>
      <c r="B190" s="172">
        <f>IF(preDEL!$AG190,IFERROR(0/0,""),preDEL!B190)</f>
        <v>44483</v>
      </c>
      <c r="C190" s="173">
        <f>IF(preDEL!$AG190,IFERROR(0/0,""),preDEL!C190)</f>
        <v>0.462337963</v>
      </c>
      <c r="D190" s="82" t="str">
        <f>IF(preDEL!$AG190,IFERROR(0/0,""),preDEL!D190)</f>
        <v/>
      </c>
      <c r="E190" s="82" t="str">
        <f>IF(preDEL!$AG190,IFERROR(0/0,""),preDEL!E190)</f>
        <v/>
      </c>
      <c r="F190" s="83" t="str">
        <f>IF(preDEL!$AG190,IFERROR(0/0,""),preDEL!F190)</f>
        <v/>
      </c>
      <c r="G190" s="83" t="str">
        <f>IF(preDEL!$AG190,IFERROR(0/0,""),preDEL!G190)</f>
        <v/>
      </c>
      <c r="H190" s="83" t="str">
        <f>IF(preDEL!$AG190,IFERROR(0/0,""),preDEL!H190)</f>
        <v/>
      </c>
      <c r="I190" s="82" t="str">
        <f>IF(preDEL!$AG190,IFERROR(0/0,""),preDEL!I190)</f>
        <v/>
      </c>
      <c r="J190" s="82" t="str">
        <f>IF(preDEL!$AG190,IFERROR(0/0,""),preDEL!J190)</f>
        <v/>
      </c>
      <c r="K190" s="82" t="str">
        <f>IF(preDEL!$AG190,IFERROR(0/0,""),preDEL!K190)</f>
        <v>Negative</v>
      </c>
      <c r="L190" s="172">
        <f>IF(preDEL!$AG190,IFERROR(0/0,""),preDEL!L190)</f>
        <v>44484</v>
      </c>
      <c r="M190" s="173">
        <f>IF(preDEL!$AG190,IFERROR(0/0,""),preDEL!M190)</f>
        <v>0.3476041667</v>
      </c>
      <c r="N190" s="83" t="str">
        <f>IF(preDEL!$AG190,IFERROR(0/0,""),preDEL!N190)</f>
        <v/>
      </c>
      <c r="O190" s="83" t="str">
        <f>IF(preDEL!$AG190,IFERROR(0/0,""),preDEL!O190)</f>
        <v/>
      </c>
      <c r="P190" s="128" t="b">
        <f>IF(preDEL!$AG190,IFERROR(0/0,""),preDEL!P190)</f>
        <v>0</v>
      </c>
      <c r="Q190" s="128" t="str">
        <f>IF(preDEL!$AG190,IFERROR(0/0,""),preDEL!Q190)</f>
        <v>Result</v>
      </c>
      <c r="R190" s="116" t="b">
        <f>IF(preDEL!$AG190,IFERROR(0/0,""),preDEL!R190)</f>
        <v>1</v>
      </c>
      <c r="S190" s="116">
        <f>IF(preDEL!$AG190,IFERROR(0/0,""),preDEL!S190)</f>
        <v>1</v>
      </c>
      <c r="T190" s="128" t="str">
        <f>IF(preDEL!$AG190,IFERROR(0/0,""),preDEL!T190)</f>
        <v/>
      </c>
      <c r="U190" s="83" t="str">
        <f>IF(preDEL!$AG190,IFERROR(0/0,""),preDEL!U190)</f>
        <v/>
      </c>
      <c r="V190" s="82" t="str">
        <f>IF(preDEL!$AG190,IFERROR(0/0,""),preDEL!V190)</f>
        <v/>
      </c>
      <c r="W190" s="83" t="str">
        <f>IF(preDEL!$AG190,IFERROR(0/0,""),preDEL!W190)</f>
        <v/>
      </c>
      <c r="X190" s="116" t="b">
        <f>IF(preDEL!$AG190,IFERROR(0/0,""),preDEL!X190)</f>
        <v>0</v>
      </c>
      <c r="Y190" s="128" t="b">
        <f>IF(preDEL!$AG190,IFERROR(0/0,""),preDEL!Y190)</f>
        <v>0</v>
      </c>
      <c r="Z190" s="82" t="str">
        <f>IF(preDEL!$AG190,IFERROR(0/0,""),preDEL!Z190)</f>
        <v/>
      </c>
      <c r="AA190" s="128" t="b">
        <f>IF(preDEL!$AG190,IFERROR(0/0,""),preDEL!AA190)</f>
        <v>0</v>
      </c>
      <c r="AB190" s="128" t="b">
        <f>IF(preDEL!$AG190,IFERROR(0/0,""),preDEL!AB190)</f>
        <v>0</v>
      </c>
      <c r="AC190" s="174">
        <f>IF(preDEL!$AG190,IFERROR(0/0,""),preDEL!AC190)</f>
        <v>340</v>
      </c>
      <c r="AD190" s="116" t="b">
        <f>IF(preDEL!$AG190,IFERROR(0/0,""),preDEL!AD190)</f>
        <v>0</v>
      </c>
      <c r="AE190" s="175" t="str">
        <f>IF(preDEL!$AG190,IFERROR(0/0,""),preDEL!AE190)</f>
        <v/>
      </c>
      <c r="AF190" s="128" t="b">
        <f>IF(preDEL!$AG190,IFERROR(0/0,""),preDEL!AF190)</f>
        <v>0</v>
      </c>
      <c r="AG190" s="128" t="b">
        <f>IF(preDEL!$AG190,IFERROR(0/0,""),preDEL!AG190)</f>
        <v>0</v>
      </c>
      <c r="AH190" s="116" t="str">
        <f>IF(preDEL!$AG190,IFERROR(0/0,""),preDEL!AH190)</f>
        <v/>
      </c>
      <c r="AI190" s="82" t="str">
        <f>IF(preDEL!$AG190,IFERROR(0/0,""),preDEL!AI190)</f>
        <v/>
      </c>
      <c r="AJ190" s="83" t="str">
        <f>IF(preDEL!$AG190,IFERROR(0/0,""),preDEL!AJ190)</f>
        <v/>
      </c>
      <c r="AK190" s="82" t="str">
        <f>IF(preDEL!$AG190,IFERROR(0/0,""),preDEL!AK190)</f>
        <v>Negative</v>
      </c>
      <c r="AL190" s="83" t="str">
        <f>IF(preDEL!$AG190,IFERROR(0/0,""),preDEL!AL190)</f>
        <v/>
      </c>
      <c r="AM190" s="83" t="str">
        <f>IF(preDEL!$AG190,IFERROR(0/0,""),preDEL!AM190)</f>
        <v>SpROSA145068</v>
      </c>
      <c r="AN190" s="83" t="str">
        <f>IF(preDEL!$AG190,IFERROR(0/0,""),preDEL!AN190)</f>
        <v>ROSA638043</v>
      </c>
      <c r="AO190" s="83" t="str">
        <f>IF(preDEL!$AG190,IFERROR(0/0,""),preDEL!AO190)</f>
        <v/>
      </c>
      <c r="AP190" s="83" t="str">
        <f>IF(preDEL!$AG190,IFERROR(0/0,""),preDEL!AP190)</f>
        <v/>
      </c>
      <c r="AQ190" s="83" t="str">
        <f>IF(preDEL!$AG190,IFERROR(0/0,""),preDEL!AQ190)</f>
        <v/>
      </c>
      <c r="AR190" s="83" t="str">
        <f>IF(preDEL!$AG190,IFERROR(0/0,""),preDEL!AR190)</f>
        <v/>
      </c>
      <c r="AS190" s="147"/>
    </row>
    <row r="191">
      <c r="A191" s="82" t="str">
        <f>IF(preDEL!$AG191,IFERROR(0/0,""),preDEL!A191)</f>
        <v>FLE652</v>
      </c>
      <c r="B191" s="172">
        <f>IF(preDEL!$AG191,IFERROR(0/0,""),preDEL!B191)</f>
        <v>44483</v>
      </c>
      <c r="C191" s="173">
        <f>IF(preDEL!$AG191,IFERROR(0/0,""),preDEL!C191)</f>
        <v>0.4932523148</v>
      </c>
      <c r="D191" s="82" t="str">
        <f>IF(preDEL!$AG191,IFERROR(0/0,""),preDEL!D191)</f>
        <v/>
      </c>
      <c r="E191" s="82" t="str">
        <f>IF(preDEL!$AG191,IFERROR(0/0,""),preDEL!E191)</f>
        <v/>
      </c>
      <c r="F191" s="83" t="str">
        <f>IF(preDEL!$AG191,IFERROR(0/0,""),preDEL!F191)</f>
        <v/>
      </c>
      <c r="G191" s="83" t="str">
        <f>IF(preDEL!$AG191,IFERROR(0/0,""),preDEL!G191)</f>
        <v/>
      </c>
      <c r="H191" s="83" t="str">
        <f>IF(preDEL!$AG191,IFERROR(0/0,""),preDEL!H191)</f>
        <v/>
      </c>
      <c r="I191" s="82" t="str">
        <f>IF(preDEL!$AG191,IFERROR(0/0,""),preDEL!I191)</f>
        <v/>
      </c>
      <c r="J191" s="82" t="str">
        <f>IF(preDEL!$AG191,IFERROR(0/0,""),preDEL!J191)</f>
        <v/>
      </c>
      <c r="K191" s="82" t="str">
        <f>IF(preDEL!$AG191,IFERROR(0/0,""),preDEL!K191)</f>
        <v>Negative</v>
      </c>
      <c r="L191" s="172">
        <f>IF(preDEL!$AG191,IFERROR(0/0,""),preDEL!L191)</f>
        <v>44484</v>
      </c>
      <c r="M191" s="173">
        <f>IF(preDEL!$AG191,IFERROR(0/0,""),preDEL!M191)</f>
        <v>0.3476041667</v>
      </c>
      <c r="N191" s="83" t="str">
        <f>IF(preDEL!$AG191,IFERROR(0/0,""),preDEL!N191)</f>
        <v/>
      </c>
      <c r="O191" s="83" t="str">
        <f>IF(preDEL!$AG191,IFERROR(0/0,""),preDEL!O191)</f>
        <v/>
      </c>
      <c r="P191" s="128" t="b">
        <f>IF(preDEL!$AG191,IFERROR(0/0,""),preDEL!P191)</f>
        <v>0</v>
      </c>
      <c r="Q191" s="128" t="str">
        <f>IF(preDEL!$AG191,IFERROR(0/0,""),preDEL!Q191)</f>
        <v>Result</v>
      </c>
      <c r="R191" s="116" t="b">
        <f>IF(preDEL!$AG191,IFERROR(0/0,""),preDEL!R191)</f>
        <v>1</v>
      </c>
      <c r="S191" s="116">
        <f>IF(preDEL!$AG191,IFERROR(0/0,""),preDEL!S191)</f>
        <v>1</v>
      </c>
      <c r="T191" s="128" t="str">
        <f>IF(preDEL!$AG191,IFERROR(0/0,""),preDEL!T191)</f>
        <v/>
      </c>
      <c r="U191" s="83" t="str">
        <f>IF(preDEL!$AG191,IFERROR(0/0,""),preDEL!U191)</f>
        <v/>
      </c>
      <c r="V191" s="82" t="str">
        <f>IF(preDEL!$AG191,IFERROR(0/0,""),preDEL!V191)</f>
        <v/>
      </c>
      <c r="W191" s="83" t="str">
        <f>IF(preDEL!$AG191,IFERROR(0/0,""),preDEL!W191)</f>
        <v/>
      </c>
      <c r="X191" s="116" t="b">
        <f>IF(preDEL!$AG191,IFERROR(0/0,""),preDEL!X191)</f>
        <v>0</v>
      </c>
      <c r="Y191" s="128" t="b">
        <f>IF(preDEL!$AG191,IFERROR(0/0,""),preDEL!Y191)</f>
        <v>0</v>
      </c>
      <c r="Z191" s="82" t="str">
        <f>IF(preDEL!$AG191,IFERROR(0/0,""),preDEL!Z191)</f>
        <v/>
      </c>
      <c r="AA191" s="128" t="b">
        <f>IF(preDEL!$AG191,IFERROR(0/0,""),preDEL!AA191)</f>
        <v>0</v>
      </c>
      <c r="AB191" s="128" t="b">
        <f>IF(preDEL!$AG191,IFERROR(0/0,""),preDEL!AB191)</f>
        <v>0</v>
      </c>
      <c r="AC191" s="174">
        <f>IF(preDEL!$AG191,IFERROR(0/0,""),preDEL!AC191)</f>
        <v>339</v>
      </c>
      <c r="AD191" s="116" t="b">
        <f>IF(preDEL!$AG191,IFERROR(0/0,""),preDEL!AD191)</f>
        <v>0</v>
      </c>
      <c r="AE191" s="175" t="str">
        <f>IF(preDEL!$AG191,IFERROR(0/0,""),preDEL!AE191)</f>
        <v/>
      </c>
      <c r="AF191" s="128" t="b">
        <f>IF(preDEL!$AG191,IFERROR(0/0,""),preDEL!AF191)</f>
        <v>0</v>
      </c>
      <c r="AG191" s="128" t="b">
        <f>IF(preDEL!$AG191,IFERROR(0/0,""),preDEL!AG191)</f>
        <v>0</v>
      </c>
      <c r="AH191" s="116" t="str">
        <f>IF(preDEL!$AG191,IFERROR(0/0,""),preDEL!AH191)</f>
        <v/>
      </c>
      <c r="AI191" s="82" t="str">
        <f>IF(preDEL!$AG191,IFERROR(0/0,""),preDEL!AI191)</f>
        <v/>
      </c>
      <c r="AJ191" s="83" t="str">
        <f>IF(preDEL!$AG191,IFERROR(0/0,""),preDEL!AJ191)</f>
        <v/>
      </c>
      <c r="AK191" s="82" t="str">
        <f>IF(preDEL!$AG191,IFERROR(0/0,""),preDEL!AK191)</f>
        <v>Negative</v>
      </c>
      <c r="AL191" s="83" t="str">
        <f>IF(preDEL!$AG191,IFERROR(0/0,""),preDEL!AL191)</f>
        <v/>
      </c>
      <c r="AM191" s="83" t="str">
        <f>IF(preDEL!$AG191,IFERROR(0/0,""),preDEL!AM191)</f>
        <v>SpROSA145068</v>
      </c>
      <c r="AN191" s="83" t="str">
        <f>IF(preDEL!$AG191,IFERROR(0/0,""),preDEL!AN191)</f>
        <v>ROSA718413</v>
      </c>
      <c r="AO191" s="83" t="str">
        <f>IF(preDEL!$AG191,IFERROR(0/0,""),preDEL!AO191)</f>
        <v/>
      </c>
      <c r="AP191" s="83" t="str">
        <f>IF(preDEL!$AG191,IFERROR(0/0,""),preDEL!AP191)</f>
        <v/>
      </c>
      <c r="AQ191" s="83" t="str">
        <f>IF(preDEL!$AG191,IFERROR(0/0,""),preDEL!AQ191)</f>
        <v/>
      </c>
      <c r="AR191" s="83" t="str">
        <f>IF(preDEL!$AG191,IFERROR(0/0,""),preDEL!AR191)</f>
        <v/>
      </c>
      <c r="AS191" s="147"/>
    </row>
    <row r="192">
      <c r="A192" s="82" t="str">
        <f>IF(preDEL!$AG192,IFERROR(0/0,""),preDEL!A192)</f>
        <v>FLE667</v>
      </c>
      <c r="B192" s="172">
        <f>IF(preDEL!$AG192,IFERROR(0/0,""),preDEL!B192)</f>
        <v>44483</v>
      </c>
      <c r="C192" s="173">
        <f>IF(preDEL!$AG192,IFERROR(0/0,""),preDEL!C192)</f>
        <v>0.4936458333</v>
      </c>
      <c r="D192" s="82" t="str">
        <f>IF(preDEL!$AG192,IFERROR(0/0,""),preDEL!D192)</f>
        <v/>
      </c>
      <c r="E192" s="82" t="str">
        <f>IF(preDEL!$AG192,IFERROR(0/0,""),preDEL!E192)</f>
        <v/>
      </c>
      <c r="F192" s="83" t="str">
        <f>IF(preDEL!$AG192,IFERROR(0/0,""),preDEL!F192)</f>
        <v/>
      </c>
      <c r="G192" s="83" t="str">
        <f>IF(preDEL!$AG192,IFERROR(0/0,""),preDEL!G192)</f>
        <v/>
      </c>
      <c r="H192" s="83" t="str">
        <f>IF(preDEL!$AG192,IFERROR(0/0,""),preDEL!H192)</f>
        <v/>
      </c>
      <c r="I192" s="82" t="str">
        <f>IF(preDEL!$AG192,IFERROR(0/0,""),preDEL!I192)</f>
        <v/>
      </c>
      <c r="J192" s="82" t="str">
        <f>IF(preDEL!$AG192,IFERROR(0/0,""),preDEL!J192)</f>
        <v/>
      </c>
      <c r="K192" s="82" t="str">
        <f>IF(preDEL!$AG192,IFERROR(0/0,""),preDEL!K192)</f>
        <v>Negative</v>
      </c>
      <c r="L192" s="172">
        <f>IF(preDEL!$AG192,IFERROR(0/0,""),preDEL!L192)</f>
        <v>44484</v>
      </c>
      <c r="M192" s="173">
        <f>IF(preDEL!$AG192,IFERROR(0/0,""),preDEL!M192)</f>
        <v>0.3476041667</v>
      </c>
      <c r="N192" s="83" t="str">
        <f>IF(preDEL!$AG192,IFERROR(0/0,""),preDEL!N192)</f>
        <v/>
      </c>
      <c r="O192" s="83" t="str">
        <f>IF(preDEL!$AG192,IFERROR(0/0,""),preDEL!O192)</f>
        <v/>
      </c>
      <c r="P192" s="128" t="b">
        <f>IF(preDEL!$AG192,IFERROR(0/0,""),preDEL!P192)</f>
        <v>0</v>
      </c>
      <c r="Q192" s="128" t="str">
        <f>IF(preDEL!$AG192,IFERROR(0/0,""),preDEL!Q192)</f>
        <v>Result</v>
      </c>
      <c r="R192" s="116" t="b">
        <f>IF(preDEL!$AG192,IFERROR(0/0,""),preDEL!R192)</f>
        <v>1</v>
      </c>
      <c r="S192" s="116">
        <f>IF(preDEL!$AG192,IFERROR(0/0,""),preDEL!S192)</f>
        <v>1</v>
      </c>
      <c r="T192" s="128" t="str">
        <f>IF(preDEL!$AG192,IFERROR(0/0,""),preDEL!T192)</f>
        <v/>
      </c>
      <c r="U192" s="83" t="str">
        <f>IF(preDEL!$AG192,IFERROR(0/0,""),preDEL!U192)</f>
        <v/>
      </c>
      <c r="V192" s="82" t="str">
        <f>IF(preDEL!$AG192,IFERROR(0/0,""),preDEL!V192)</f>
        <v/>
      </c>
      <c r="W192" s="83" t="str">
        <f>IF(preDEL!$AG192,IFERROR(0/0,""),preDEL!W192)</f>
        <v/>
      </c>
      <c r="X192" s="116" t="b">
        <f>IF(preDEL!$AG192,IFERROR(0/0,""),preDEL!X192)</f>
        <v>0</v>
      </c>
      <c r="Y192" s="128" t="b">
        <f>IF(preDEL!$AG192,IFERROR(0/0,""),preDEL!Y192)</f>
        <v>0</v>
      </c>
      <c r="Z192" s="82" t="str">
        <f>IF(preDEL!$AG192,IFERROR(0/0,""),preDEL!Z192)</f>
        <v/>
      </c>
      <c r="AA192" s="128" t="b">
        <f>IF(preDEL!$AG192,IFERROR(0/0,""),preDEL!AA192)</f>
        <v>0</v>
      </c>
      <c r="AB192" s="128" t="b">
        <f>IF(preDEL!$AG192,IFERROR(0/0,""),preDEL!AB192)</f>
        <v>0</v>
      </c>
      <c r="AC192" s="174">
        <f>IF(preDEL!$AG192,IFERROR(0/0,""),preDEL!AC192)</f>
        <v>338</v>
      </c>
      <c r="AD192" s="116" t="b">
        <f>IF(preDEL!$AG192,IFERROR(0/0,""),preDEL!AD192)</f>
        <v>0</v>
      </c>
      <c r="AE192" s="175" t="str">
        <f>IF(preDEL!$AG192,IFERROR(0/0,""),preDEL!AE192)</f>
        <v/>
      </c>
      <c r="AF192" s="128" t="b">
        <f>IF(preDEL!$AG192,IFERROR(0/0,""),preDEL!AF192)</f>
        <v>0</v>
      </c>
      <c r="AG192" s="128" t="b">
        <f>IF(preDEL!$AG192,IFERROR(0/0,""),preDEL!AG192)</f>
        <v>0</v>
      </c>
      <c r="AH192" s="116" t="str">
        <f>IF(preDEL!$AG192,IFERROR(0/0,""),preDEL!AH192)</f>
        <v/>
      </c>
      <c r="AI192" s="82" t="str">
        <f>IF(preDEL!$AG192,IFERROR(0/0,""),preDEL!AI192)</f>
        <v/>
      </c>
      <c r="AJ192" s="83" t="str">
        <f>IF(preDEL!$AG192,IFERROR(0/0,""),preDEL!AJ192)</f>
        <v/>
      </c>
      <c r="AK192" s="82" t="str">
        <f>IF(preDEL!$AG192,IFERROR(0/0,""),preDEL!AK192)</f>
        <v>Negative</v>
      </c>
      <c r="AL192" s="83" t="str">
        <f>IF(preDEL!$AG192,IFERROR(0/0,""),preDEL!AL192)</f>
        <v/>
      </c>
      <c r="AM192" s="83" t="str">
        <f>IF(preDEL!$AG192,IFERROR(0/0,""),preDEL!AM192)</f>
        <v>SpROSA145068</v>
      </c>
      <c r="AN192" s="83" t="str">
        <f>IF(preDEL!$AG192,IFERROR(0/0,""),preDEL!AN192)</f>
        <v>ROSA337839</v>
      </c>
      <c r="AO192" s="83" t="str">
        <f>IF(preDEL!$AG192,IFERROR(0/0,""),preDEL!AO192)</f>
        <v/>
      </c>
      <c r="AP192" s="83" t="str">
        <f>IF(preDEL!$AG192,IFERROR(0/0,""),preDEL!AP192)</f>
        <v/>
      </c>
      <c r="AQ192" s="83" t="str">
        <f>IF(preDEL!$AG192,IFERROR(0/0,""),preDEL!AQ192)</f>
        <v/>
      </c>
      <c r="AR192" s="83" t="str">
        <f>IF(preDEL!$AG192,IFERROR(0/0,""),preDEL!AR192)</f>
        <v/>
      </c>
      <c r="AS192" s="147"/>
    </row>
    <row r="193">
      <c r="A193" s="82" t="str">
        <f>IF(preDEL!$AG193,IFERROR(0/0,""),preDEL!A193)</f>
        <v>FLE480</v>
      </c>
      <c r="B193" s="172">
        <f>IF(preDEL!$AG193,IFERROR(0/0,""),preDEL!B193)</f>
        <v>44484</v>
      </c>
      <c r="C193" s="173">
        <f>IF(preDEL!$AG193,IFERROR(0/0,""),preDEL!C193)</f>
        <v>0.2601388889</v>
      </c>
      <c r="D193" s="82" t="str">
        <f>IF(preDEL!$AG193,IFERROR(0/0,""),preDEL!D193)</f>
        <v/>
      </c>
      <c r="E193" s="82" t="str">
        <f>IF(preDEL!$AG193,IFERROR(0/0,""),preDEL!E193)</f>
        <v/>
      </c>
      <c r="F193" s="83" t="str">
        <f>IF(preDEL!$AG193,IFERROR(0/0,""),preDEL!F193)</f>
        <v/>
      </c>
      <c r="G193" s="83" t="str">
        <f>IF(preDEL!$AG193,IFERROR(0/0,""),preDEL!G193)</f>
        <v/>
      </c>
      <c r="H193" s="83" t="str">
        <f>IF(preDEL!$AG193,IFERROR(0/0,""),preDEL!H193)</f>
        <v/>
      </c>
      <c r="I193" s="82" t="str">
        <f>IF(preDEL!$AG193,IFERROR(0/0,""),preDEL!I193)</f>
        <v/>
      </c>
      <c r="J193" s="82" t="str">
        <f>IF(preDEL!$AG193,IFERROR(0/0,""),preDEL!J193)</f>
        <v/>
      </c>
      <c r="K193" s="82" t="str">
        <f>IF(preDEL!$AG193,IFERROR(0/0,""),preDEL!K193)</f>
        <v>Negative</v>
      </c>
      <c r="L193" s="172">
        <f>IF(preDEL!$AG193,IFERROR(0/0,""),preDEL!L193)</f>
        <v>44484</v>
      </c>
      <c r="M193" s="173">
        <f>IF(preDEL!$AG193,IFERROR(0/0,""),preDEL!M193)</f>
        <v>0.3476041667</v>
      </c>
      <c r="N193" s="83" t="str">
        <f>IF(preDEL!$AG193,IFERROR(0/0,""),preDEL!N193)</f>
        <v/>
      </c>
      <c r="O193" s="83" t="str">
        <f>IF(preDEL!$AG193,IFERROR(0/0,""),preDEL!O193)</f>
        <v/>
      </c>
      <c r="P193" s="128" t="b">
        <f>IF(preDEL!$AG193,IFERROR(0/0,""),preDEL!P193)</f>
        <v>0</v>
      </c>
      <c r="Q193" s="128" t="str">
        <f>IF(preDEL!$AG193,IFERROR(0/0,""),preDEL!Q193)</f>
        <v>Result</v>
      </c>
      <c r="R193" s="116" t="b">
        <f>IF(preDEL!$AG193,IFERROR(0/0,""),preDEL!R193)</f>
        <v>1</v>
      </c>
      <c r="S193" s="116">
        <f>IF(preDEL!$AG193,IFERROR(0/0,""),preDEL!S193)</f>
        <v>1</v>
      </c>
      <c r="T193" s="128" t="str">
        <f>IF(preDEL!$AG193,IFERROR(0/0,""),preDEL!T193)</f>
        <v/>
      </c>
      <c r="U193" s="83" t="str">
        <f>IF(preDEL!$AG193,IFERROR(0/0,""),preDEL!U193)</f>
        <v/>
      </c>
      <c r="V193" s="82" t="str">
        <f>IF(preDEL!$AG193,IFERROR(0/0,""),preDEL!V193)</f>
        <v/>
      </c>
      <c r="W193" s="83" t="str">
        <f>IF(preDEL!$AG193,IFERROR(0/0,""),preDEL!W193)</f>
        <v/>
      </c>
      <c r="X193" s="116" t="b">
        <f>IF(preDEL!$AG193,IFERROR(0/0,""),preDEL!X193)</f>
        <v>0</v>
      </c>
      <c r="Y193" s="128" t="b">
        <f>IF(preDEL!$AG193,IFERROR(0/0,""),preDEL!Y193)</f>
        <v>0</v>
      </c>
      <c r="Z193" s="82" t="str">
        <f>IF(preDEL!$AG193,IFERROR(0/0,""),preDEL!Z193)</f>
        <v/>
      </c>
      <c r="AA193" s="128" t="b">
        <f>IF(preDEL!$AG193,IFERROR(0/0,""),preDEL!AA193)</f>
        <v>0</v>
      </c>
      <c r="AB193" s="128" t="b">
        <f>IF(preDEL!$AG193,IFERROR(0/0,""),preDEL!AB193)</f>
        <v>0</v>
      </c>
      <c r="AC193" s="174">
        <f>IF(preDEL!$AG193,IFERROR(0/0,""),preDEL!AC193)</f>
        <v>337</v>
      </c>
      <c r="AD193" s="116" t="b">
        <f>IF(preDEL!$AG193,IFERROR(0/0,""),preDEL!AD193)</f>
        <v>0</v>
      </c>
      <c r="AE193" s="175" t="str">
        <f>IF(preDEL!$AG193,IFERROR(0/0,""),preDEL!AE193)</f>
        <v/>
      </c>
      <c r="AF193" s="128" t="b">
        <f>IF(preDEL!$AG193,IFERROR(0/0,""),preDEL!AF193)</f>
        <v>0</v>
      </c>
      <c r="AG193" s="128" t="b">
        <f>IF(preDEL!$AG193,IFERROR(0/0,""),preDEL!AG193)</f>
        <v>0</v>
      </c>
      <c r="AH193" s="116" t="str">
        <f>IF(preDEL!$AG193,IFERROR(0/0,""),preDEL!AH193)</f>
        <v/>
      </c>
      <c r="AI193" s="82" t="str">
        <f>IF(preDEL!$AG193,IFERROR(0/0,""),preDEL!AI193)</f>
        <v/>
      </c>
      <c r="AJ193" s="83" t="str">
        <f>IF(preDEL!$AG193,IFERROR(0/0,""),preDEL!AJ193)</f>
        <v/>
      </c>
      <c r="AK193" s="82" t="str">
        <f>IF(preDEL!$AG193,IFERROR(0/0,""),preDEL!AK193)</f>
        <v>Negative</v>
      </c>
      <c r="AL193" s="83" t="str">
        <f>IF(preDEL!$AG193,IFERROR(0/0,""),preDEL!AL193)</f>
        <v/>
      </c>
      <c r="AM193" s="83" t="str">
        <f>IF(preDEL!$AG193,IFERROR(0/0,""),preDEL!AM193)</f>
        <v>SpROSA145068</v>
      </c>
      <c r="AN193" s="83" t="str">
        <f>IF(preDEL!$AG193,IFERROR(0/0,""),preDEL!AN193)</f>
        <v>ROSA970910</v>
      </c>
      <c r="AO193" s="83" t="str">
        <f>IF(preDEL!$AG193,IFERROR(0/0,""),preDEL!AO193)</f>
        <v/>
      </c>
      <c r="AP193" s="83" t="str">
        <f>IF(preDEL!$AG193,IFERROR(0/0,""),preDEL!AP193)</f>
        <v/>
      </c>
      <c r="AQ193" s="83" t="str">
        <f>IF(preDEL!$AG193,IFERROR(0/0,""),preDEL!AQ193)</f>
        <v/>
      </c>
      <c r="AR193" s="83" t="str">
        <f>IF(preDEL!$AG193,IFERROR(0/0,""),preDEL!AR193)</f>
        <v/>
      </c>
      <c r="AS193" s="147"/>
    </row>
    <row r="194">
      <c r="A194" s="82" t="str">
        <f>IF(preDEL!$AG194,IFERROR(0/0,""),preDEL!A194)</f>
        <v>FLE415</v>
      </c>
      <c r="B194" s="172">
        <f>IF(preDEL!$AG194,IFERROR(0/0,""),preDEL!B194)</f>
        <v>44484</v>
      </c>
      <c r="C194" s="173">
        <f>IF(preDEL!$AG194,IFERROR(0/0,""),preDEL!C194)</f>
        <v>0.261099537</v>
      </c>
      <c r="D194" s="82" t="str">
        <f>IF(preDEL!$AG194,IFERROR(0/0,""),preDEL!D194)</f>
        <v/>
      </c>
      <c r="E194" s="82" t="str">
        <f>IF(preDEL!$AG194,IFERROR(0/0,""),preDEL!E194)</f>
        <v/>
      </c>
      <c r="F194" s="83" t="str">
        <f>IF(preDEL!$AG194,IFERROR(0/0,""),preDEL!F194)</f>
        <v/>
      </c>
      <c r="G194" s="83" t="str">
        <f>IF(preDEL!$AG194,IFERROR(0/0,""),preDEL!G194)</f>
        <v/>
      </c>
      <c r="H194" s="83" t="str">
        <f>IF(preDEL!$AG194,IFERROR(0/0,""),preDEL!H194)</f>
        <v/>
      </c>
      <c r="I194" s="82" t="str">
        <f>IF(preDEL!$AG194,IFERROR(0/0,""),preDEL!I194)</f>
        <v/>
      </c>
      <c r="J194" s="82" t="str">
        <f>IF(preDEL!$AG194,IFERROR(0/0,""),preDEL!J194)</f>
        <v/>
      </c>
      <c r="K194" s="82" t="str">
        <f>IF(preDEL!$AG194,IFERROR(0/0,""),preDEL!K194)</f>
        <v>Negative</v>
      </c>
      <c r="L194" s="172">
        <f>IF(preDEL!$AG194,IFERROR(0/0,""),preDEL!L194)</f>
        <v>44484</v>
      </c>
      <c r="M194" s="173">
        <f>IF(preDEL!$AG194,IFERROR(0/0,""),preDEL!M194)</f>
        <v>0.3476041667</v>
      </c>
      <c r="N194" s="83" t="str">
        <f>IF(preDEL!$AG194,IFERROR(0/0,""),preDEL!N194)</f>
        <v/>
      </c>
      <c r="O194" s="83" t="str">
        <f>IF(preDEL!$AG194,IFERROR(0/0,""),preDEL!O194)</f>
        <v/>
      </c>
      <c r="P194" s="128" t="b">
        <f>IF(preDEL!$AG194,IFERROR(0/0,""),preDEL!P194)</f>
        <v>0</v>
      </c>
      <c r="Q194" s="128" t="str">
        <f>IF(preDEL!$AG194,IFERROR(0/0,""),preDEL!Q194)</f>
        <v>Result</v>
      </c>
      <c r="R194" s="116" t="b">
        <f>IF(preDEL!$AG194,IFERROR(0/0,""),preDEL!R194)</f>
        <v>1</v>
      </c>
      <c r="S194" s="116">
        <f>IF(preDEL!$AG194,IFERROR(0/0,""),preDEL!S194)</f>
        <v>1</v>
      </c>
      <c r="T194" s="128" t="str">
        <f>IF(preDEL!$AG194,IFERROR(0/0,""),preDEL!T194)</f>
        <v/>
      </c>
      <c r="U194" s="83" t="str">
        <f>IF(preDEL!$AG194,IFERROR(0/0,""),preDEL!U194)</f>
        <v/>
      </c>
      <c r="V194" s="82" t="str">
        <f>IF(preDEL!$AG194,IFERROR(0/0,""),preDEL!V194)</f>
        <v/>
      </c>
      <c r="W194" s="83" t="str">
        <f>IF(preDEL!$AG194,IFERROR(0/0,""),preDEL!W194)</f>
        <v/>
      </c>
      <c r="X194" s="116" t="b">
        <f>IF(preDEL!$AG194,IFERROR(0/0,""),preDEL!X194)</f>
        <v>0</v>
      </c>
      <c r="Y194" s="128" t="b">
        <f>IF(preDEL!$AG194,IFERROR(0/0,""),preDEL!Y194)</f>
        <v>0</v>
      </c>
      <c r="Z194" s="82" t="str">
        <f>IF(preDEL!$AG194,IFERROR(0/0,""),preDEL!Z194)</f>
        <v/>
      </c>
      <c r="AA194" s="128" t="b">
        <f>IF(preDEL!$AG194,IFERROR(0/0,""),preDEL!AA194)</f>
        <v>0</v>
      </c>
      <c r="AB194" s="128" t="b">
        <f>IF(preDEL!$AG194,IFERROR(0/0,""),preDEL!AB194)</f>
        <v>0</v>
      </c>
      <c r="AC194" s="174">
        <f>IF(preDEL!$AG194,IFERROR(0/0,""),preDEL!AC194)</f>
        <v>336</v>
      </c>
      <c r="AD194" s="116" t="b">
        <f>IF(preDEL!$AG194,IFERROR(0/0,""),preDEL!AD194)</f>
        <v>0</v>
      </c>
      <c r="AE194" s="175" t="str">
        <f>IF(preDEL!$AG194,IFERROR(0/0,""),preDEL!AE194)</f>
        <v/>
      </c>
      <c r="AF194" s="128" t="b">
        <f>IF(preDEL!$AG194,IFERROR(0/0,""),preDEL!AF194)</f>
        <v>0</v>
      </c>
      <c r="AG194" s="128" t="b">
        <f>IF(preDEL!$AG194,IFERROR(0/0,""),preDEL!AG194)</f>
        <v>0</v>
      </c>
      <c r="AH194" s="116" t="str">
        <f>IF(preDEL!$AG194,IFERROR(0/0,""),preDEL!AH194)</f>
        <v/>
      </c>
      <c r="AI194" s="82" t="str">
        <f>IF(preDEL!$AG194,IFERROR(0/0,""),preDEL!AI194)</f>
        <v/>
      </c>
      <c r="AJ194" s="83" t="str">
        <f>IF(preDEL!$AG194,IFERROR(0/0,""),preDEL!AJ194)</f>
        <v/>
      </c>
      <c r="AK194" s="82" t="str">
        <f>IF(preDEL!$AG194,IFERROR(0/0,""),preDEL!AK194)</f>
        <v>Negative</v>
      </c>
      <c r="AL194" s="83" t="str">
        <f>IF(preDEL!$AG194,IFERROR(0/0,""),preDEL!AL194)</f>
        <v/>
      </c>
      <c r="AM194" s="83" t="str">
        <f>IF(preDEL!$AG194,IFERROR(0/0,""),preDEL!AM194)</f>
        <v>SpROSA145068</v>
      </c>
      <c r="AN194" s="83" t="str">
        <f>IF(preDEL!$AG194,IFERROR(0/0,""),preDEL!AN194)</f>
        <v>ROSA832181</v>
      </c>
      <c r="AO194" s="83" t="str">
        <f>IF(preDEL!$AG194,IFERROR(0/0,""),preDEL!AO194)</f>
        <v/>
      </c>
      <c r="AP194" s="83" t="str">
        <f>IF(preDEL!$AG194,IFERROR(0/0,""),preDEL!AP194)</f>
        <v/>
      </c>
      <c r="AQ194" s="83" t="str">
        <f>IF(preDEL!$AG194,IFERROR(0/0,""),preDEL!AQ194)</f>
        <v/>
      </c>
      <c r="AR194" s="83" t="str">
        <f>IF(preDEL!$AG194,IFERROR(0/0,""),preDEL!AR194)</f>
        <v/>
      </c>
      <c r="AS194" s="147"/>
    </row>
    <row r="195">
      <c r="A195" s="82" t="str">
        <f>IF(preDEL!$AG195,IFERROR(0/0,""),preDEL!A195)</f>
        <v>FLE528</v>
      </c>
      <c r="B195" s="172">
        <f>IF(preDEL!$AG195,IFERROR(0/0,""),preDEL!B195)</f>
        <v>44484</v>
      </c>
      <c r="C195" s="173">
        <f>IF(preDEL!$AG195,IFERROR(0/0,""),preDEL!C195)</f>
        <v>0.2613078704</v>
      </c>
      <c r="D195" s="82" t="str">
        <f>IF(preDEL!$AG195,IFERROR(0/0,""),preDEL!D195)</f>
        <v/>
      </c>
      <c r="E195" s="82" t="str">
        <f>IF(preDEL!$AG195,IFERROR(0/0,""),preDEL!E195)</f>
        <v/>
      </c>
      <c r="F195" s="83" t="str">
        <f>IF(preDEL!$AG195,IFERROR(0/0,""),preDEL!F195)</f>
        <v/>
      </c>
      <c r="G195" s="83" t="str">
        <f>IF(preDEL!$AG195,IFERROR(0/0,""),preDEL!G195)</f>
        <v/>
      </c>
      <c r="H195" s="83" t="str">
        <f>IF(preDEL!$AG195,IFERROR(0/0,""),preDEL!H195)</f>
        <v/>
      </c>
      <c r="I195" s="82" t="str">
        <f>IF(preDEL!$AG195,IFERROR(0/0,""),preDEL!I195)</f>
        <v/>
      </c>
      <c r="J195" s="82" t="str">
        <f>IF(preDEL!$AG195,IFERROR(0/0,""),preDEL!J195)</f>
        <v/>
      </c>
      <c r="K195" s="82" t="str">
        <f>IF(preDEL!$AG195,IFERROR(0/0,""),preDEL!K195)</f>
        <v>Negative</v>
      </c>
      <c r="L195" s="172">
        <f>IF(preDEL!$AG195,IFERROR(0/0,""),preDEL!L195)</f>
        <v>44484</v>
      </c>
      <c r="M195" s="173">
        <f>IF(preDEL!$AG195,IFERROR(0/0,""),preDEL!M195)</f>
        <v>0.3476041667</v>
      </c>
      <c r="N195" s="83" t="str">
        <f>IF(preDEL!$AG195,IFERROR(0/0,""),preDEL!N195)</f>
        <v/>
      </c>
      <c r="O195" s="83" t="str">
        <f>IF(preDEL!$AG195,IFERROR(0/0,""),preDEL!O195)</f>
        <v/>
      </c>
      <c r="P195" s="128" t="b">
        <f>IF(preDEL!$AG195,IFERROR(0/0,""),preDEL!P195)</f>
        <v>0</v>
      </c>
      <c r="Q195" s="128" t="str">
        <f>IF(preDEL!$AG195,IFERROR(0/0,""),preDEL!Q195)</f>
        <v>Result</v>
      </c>
      <c r="R195" s="116" t="b">
        <f>IF(preDEL!$AG195,IFERROR(0/0,""),preDEL!R195)</f>
        <v>1</v>
      </c>
      <c r="S195" s="116">
        <f>IF(preDEL!$AG195,IFERROR(0/0,""),preDEL!S195)</f>
        <v>1</v>
      </c>
      <c r="T195" s="128" t="str">
        <f>IF(preDEL!$AG195,IFERROR(0/0,""),preDEL!T195)</f>
        <v/>
      </c>
      <c r="U195" s="83" t="str">
        <f>IF(preDEL!$AG195,IFERROR(0/0,""),preDEL!U195)</f>
        <v/>
      </c>
      <c r="V195" s="82" t="str">
        <f>IF(preDEL!$AG195,IFERROR(0/0,""),preDEL!V195)</f>
        <v/>
      </c>
      <c r="W195" s="83" t="str">
        <f>IF(preDEL!$AG195,IFERROR(0/0,""),preDEL!W195)</f>
        <v/>
      </c>
      <c r="X195" s="116" t="b">
        <f>IF(preDEL!$AG195,IFERROR(0/0,""),preDEL!X195)</f>
        <v>0</v>
      </c>
      <c r="Y195" s="128" t="b">
        <f>IF(preDEL!$AG195,IFERROR(0/0,""),preDEL!Y195)</f>
        <v>0</v>
      </c>
      <c r="Z195" s="82" t="str">
        <f>IF(preDEL!$AG195,IFERROR(0/0,""),preDEL!Z195)</f>
        <v/>
      </c>
      <c r="AA195" s="128" t="b">
        <f>IF(preDEL!$AG195,IFERROR(0/0,""),preDEL!AA195)</f>
        <v>0</v>
      </c>
      <c r="AB195" s="128" t="b">
        <f>IF(preDEL!$AG195,IFERROR(0/0,""),preDEL!AB195)</f>
        <v>0</v>
      </c>
      <c r="AC195" s="174">
        <f>IF(preDEL!$AG195,IFERROR(0/0,""),preDEL!AC195)</f>
        <v>335</v>
      </c>
      <c r="AD195" s="116" t="b">
        <f>IF(preDEL!$AG195,IFERROR(0/0,""),preDEL!AD195)</f>
        <v>0</v>
      </c>
      <c r="AE195" s="175" t="str">
        <f>IF(preDEL!$AG195,IFERROR(0/0,""),preDEL!AE195)</f>
        <v/>
      </c>
      <c r="AF195" s="128" t="b">
        <f>IF(preDEL!$AG195,IFERROR(0/0,""),preDEL!AF195)</f>
        <v>0</v>
      </c>
      <c r="AG195" s="128" t="b">
        <f>IF(preDEL!$AG195,IFERROR(0/0,""),preDEL!AG195)</f>
        <v>0</v>
      </c>
      <c r="AH195" s="116" t="str">
        <f>IF(preDEL!$AG195,IFERROR(0/0,""),preDEL!AH195)</f>
        <v/>
      </c>
      <c r="AI195" s="82" t="str">
        <f>IF(preDEL!$AG195,IFERROR(0/0,""),preDEL!AI195)</f>
        <v/>
      </c>
      <c r="AJ195" s="83" t="str">
        <f>IF(preDEL!$AG195,IFERROR(0/0,""),preDEL!AJ195)</f>
        <v/>
      </c>
      <c r="AK195" s="82" t="str">
        <f>IF(preDEL!$AG195,IFERROR(0/0,""),preDEL!AK195)</f>
        <v>Negative</v>
      </c>
      <c r="AL195" s="83" t="str">
        <f>IF(preDEL!$AG195,IFERROR(0/0,""),preDEL!AL195)</f>
        <v/>
      </c>
      <c r="AM195" s="83" t="str">
        <f>IF(preDEL!$AG195,IFERROR(0/0,""),preDEL!AM195)</f>
        <v>SpROSA145068</v>
      </c>
      <c r="AN195" s="83" t="str">
        <f>IF(preDEL!$AG195,IFERROR(0/0,""),preDEL!AN195)</f>
        <v>ROSA191656</v>
      </c>
      <c r="AO195" s="83" t="str">
        <f>IF(preDEL!$AG195,IFERROR(0/0,""),preDEL!AO195)</f>
        <v/>
      </c>
      <c r="AP195" s="83" t="str">
        <f>IF(preDEL!$AG195,IFERROR(0/0,""),preDEL!AP195)</f>
        <v/>
      </c>
      <c r="AQ195" s="83" t="str">
        <f>IF(preDEL!$AG195,IFERROR(0/0,""),preDEL!AQ195)</f>
        <v/>
      </c>
      <c r="AR195" s="83" t="str">
        <f>IF(preDEL!$AG195,IFERROR(0/0,""),preDEL!AR195)</f>
        <v/>
      </c>
      <c r="AS195" s="147"/>
    </row>
    <row r="196">
      <c r="A196" s="82" t="str">
        <f>IF(preDEL!$AG196,IFERROR(0/0,""),preDEL!A196)</f>
        <v>FLE385</v>
      </c>
      <c r="B196" s="172">
        <f>IF(preDEL!$AG196,IFERROR(0/0,""),preDEL!B196)</f>
        <v>44484</v>
      </c>
      <c r="C196" s="173">
        <f>IF(preDEL!$AG196,IFERROR(0/0,""),preDEL!C196)</f>
        <v>0.2613194444</v>
      </c>
      <c r="D196" s="82" t="str">
        <f>IF(preDEL!$AG196,IFERROR(0/0,""),preDEL!D196)</f>
        <v/>
      </c>
      <c r="E196" s="82" t="str">
        <f>IF(preDEL!$AG196,IFERROR(0/0,""),preDEL!E196)</f>
        <v/>
      </c>
      <c r="F196" s="83" t="str">
        <f>IF(preDEL!$AG196,IFERROR(0/0,""),preDEL!F196)</f>
        <v/>
      </c>
      <c r="G196" s="83" t="str">
        <f>IF(preDEL!$AG196,IFERROR(0/0,""),preDEL!G196)</f>
        <v/>
      </c>
      <c r="H196" s="83" t="str">
        <f>IF(preDEL!$AG196,IFERROR(0/0,""),preDEL!H196)</f>
        <v/>
      </c>
      <c r="I196" s="82" t="str">
        <f>IF(preDEL!$AG196,IFERROR(0/0,""),preDEL!I196)</f>
        <v/>
      </c>
      <c r="J196" s="82" t="str">
        <f>IF(preDEL!$AG196,IFERROR(0/0,""),preDEL!J196)</f>
        <v/>
      </c>
      <c r="K196" s="82" t="str">
        <f>IF(preDEL!$AG196,IFERROR(0/0,""),preDEL!K196)</f>
        <v>Negative</v>
      </c>
      <c r="L196" s="172">
        <f>IF(preDEL!$AG196,IFERROR(0/0,""),preDEL!L196)</f>
        <v>44484</v>
      </c>
      <c r="M196" s="173">
        <f>IF(preDEL!$AG196,IFERROR(0/0,""),preDEL!M196)</f>
        <v>0.3476041667</v>
      </c>
      <c r="N196" s="83" t="str">
        <f>IF(preDEL!$AG196,IFERROR(0/0,""),preDEL!N196)</f>
        <v/>
      </c>
      <c r="O196" s="83" t="str">
        <f>IF(preDEL!$AG196,IFERROR(0/0,""),preDEL!O196)</f>
        <v/>
      </c>
      <c r="P196" s="128" t="b">
        <f>IF(preDEL!$AG196,IFERROR(0/0,""),preDEL!P196)</f>
        <v>0</v>
      </c>
      <c r="Q196" s="128" t="str">
        <f>IF(preDEL!$AG196,IFERROR(0/0,""),preDEL!Q196)</f>
        <v>Result</v>
      </c>
      <c r="R196" s="116" t="b">
        <f>IF(preDEL!$AG196,IFERROR(0/0,""),preDEL!R196)</f>
        <v>1</v>
      </c>
      <c r="S196" s="116">
        <f>IF(preDEL!$AG196,IFERROR(0/0,""),preDEL!S196)</f>
        <v>1</v>
      </c>
      <c r="T196" s="128" t="str">
        <f>IF(preDEL!$AG196,IFERROR(0/0,""),preDEL!T196)</f>
        <v/>
      </c>
      <c r="U196" s="83" t="str">
        <f>IF(preDEL!$AG196,IFERROR(0/0,""),preDEL!U196)</f>
        <v/>
      </c>
      <c r="V196" s="82" t="str">
        <f>IF(preDEL!$AG196,IFERROR(0/0,""),preDEL!V196)</f>
        <v/>
      </c>
      <c r="W196" s="83" t="str">
        <f>IF(preDEL!$AG196,IFERROR(0/0,""),preDEL!W196)</f>
        <v/>
      </c>
      <c r="X196" s="116" t="b">
        <f>IF(preDEL!$AG196,IFERROR(0/0,""),preDEL!X196)</f>
        <v>0</v>
      </c>
      <c r="Y196" s="128" t="b">
        <f>IF(preDEL!$AG196,IFERROR(0/0,""),preDEL!Y196)</f>
        <v>0</v>
      </c>
      <c r="Z196" s="82" t="str">
        <f>IF(preDEL!$AG196,IFERROR(0/0,""),preDEL!Z196)</f>
        <v/>
      </c>
      <c r="AA196" s="128" t="b">
        <f>IF(preDEL!$AG196,IFERROR(0/0,""),preDEL!AA196)</f>
        <v>0</v>
      </c>
      <c r="AB196" s="128" t="b">
        <f>IF(preDEL!$AG196,IFERROR(0/0,""),preDEL!AB196)</f>
        <v>0</v>
      </c>
      <c r="AC196" s="174">
        <f>IF(preDEL!$AG196,IFERROR(0/0,""),preDEL!AC196)</f>
        <v>334</v>
      </c>
      <c r="AD196" s="116" t="b">
        <f>IF(preDEL!$AG196,IFERROR(0/0,""),preDEL!AD196)</f>
        <v>0</v>
      </c>
      <c r="AE196" s="175" t="str">
        <f>IF(preDEL!$AG196,IFERROR(0/0,""),preDEL!AE196)</f>
        <v/>
      </c>
      <c r="AF196" s="128" t="b">
        <f>IF(preDEL!$AG196,IFERROR(0/0,""),preDEL!AF196)</f>
        <v>0</v>
      </c>
      <c r="AG196" s="128" t="b">
        <f>IF(preDEL!$AG196,IFERROR(0/0,""),preDEL!AG196)</f>
        <v>0</v>
      </c>
      <c r="AH196" s="116" t="str">
        <f>IF(preDEL!$AG196,IFERROR(0/0,""),preDEL!AH196)</f>
        <v/>
      </c>
      <c r="AI196" s="82" t="str">
        <f>IF(preDEL!$AG196,IFERROR(0/0,""),preDEL!AI196)</f>
        <v/>
      </c>
      <c r="AJ196" s="83" t="str">
        <f>IF(preDEL!$AG196,IFERROR(0/0,""),preDEL!AJ196)</f>
        <v/>
      </c>
      <c r="AK196" s="82" t="str">
        <f>IF(preDEL!$AG196,IFERROR(0/0,""),preDEL!AK196)</f>
        <v>Negative</v>
      </c>
      <c r="AL196" s="83" t="str">
        <f>IF(preDEL!$AG196,IFERROR(0/0,""),preDEL!AL196)</f>
        <v/>
      </c>
      <c r="AM196" s="83" t="str">
        <f>IF(preDEL!$AG196,IFERROR(0/0,""),preDEL!AM196)</f>
        <v>SpROSA573919</v>
      </c>
      <c r="AN196" s="83" t="str">
        <f>IF(preDEL!$AG196,IFERROR(0/0,""),preDEL!AN196)</f>
        <v>ROSA363599</v>
      </c>
      <c r="AO196" s="83" t="str">
        <f>IF(preDEL!$AG196,IFERROR(0/0,""),preDEL!AO196)</f>
        <v/>
      </c>
      <c r="AP196" s="83" t="str">
        <f>IF(preDEL!$AG196,IFERROR(0/0,""),preDEL!AP196)</f>
        <v/>
      </c>
      <c r="AQ196" s="83" t="str">
        <f>IF(preDEL!$AG196,IFERROR(0/0,""),preDEL!AQ196)</f>
        <v/>
      </c>
      <c r="AR196" s="83" t="str">
        <f>IF(preDEL!$AG196,IFERROR(0/0,""),preDEL!AR196)</f>
        <v/>
      </c>
      <c r="AS196" s="147"/>
    </row>
    <row r="197">
      <c r="A197" s="82" t="str">
        <f>IF(preDEL!$AG197,IFERROR(0/0,""),preDEL!A197)</f>
        <v>FLE518</v>
      </c>
      <c r="B197" s="172">
        <f>IF(preDEL!$AG197,IFERROR(0/0,""),preDEL!B197)</f>
        <v>44484</v>
      </c>
      <c r="C197" s="173">
        <f>IF(preDEL!$AG197,IFERROR(0/0,""),preDEL!C197)</f>
        <v>0.2616435185</v>
      </c>
      <c r="D197" s="82" t="str">
        <f>IF(preDEL!$AG197,IFERROR(0/0,""),preDEL!D197)</f>
        <v/>
      </c>
      <c r="E197" s="82" t="str">
        <f>IF(preDEL!$AG197,IFERROR(0/0,""),preDEL!E197)</f>
        <v/>
      </c>
      <c r="F197" s="83" t="str">
        <f>IF(preDEL!$AG197,IFERROR(0/0,""),preDEL!F197)</f>
        <v/>
      </c>
      <c r="G197" s="83" t="str">
        <f>IF(preDEL!$AG197,IFERROR(0/0,""),preDEL!G197)</f>
        <v/>
      </c>
      <c r="H197" s="83" t="str">
        <f>IF(preDEL!$AG197,IFERROR(0/0,""),preDEL!H197)</f>
        <v/>
      </c>
      <c r="I197" s="82" t="str">
        <f>IF(preDEL!$AG197,IFERROR(0/0,""),preDEL!I197)</f>
        <v/>
      </c>
      <c r="J197" s="82" t="str">
        <f>IF(preDEL!$AG197,IFERROR(0/0,""),preDEL!J197)</f>
        <v/>
      </c>
      <c r="K197" s="82" t="str">
        <f>IF(preDEL!$AG197,IFERROR(0/0,""),preDEL!K197)</f>
        <v>Null</v>
      </c>
      <c r="L197" s="172">
        <f>IF(preDEL!$AG197,IFERROR(0/0,""),preDEL!L197)</f>
        <v>44868</v>
      </c>
      <c r="M197" s="173">
        <f>IF(preDEL!$AG197,IFERROR(0/0,""),preDEL!M197)</f>
        <v>0.5355208333</v>
      </c>
      <c r="N197" s="83" t="str">
        <f>IF(preDEL!$AG197,IFERROR(0/0,""),preDEL!N197)</f>
        <v/>
      </c>
      <c r="O197" s="83" t="str">
        <f>IF(preDEL!$AG197,IFERROR(0/0,""),preDEL!O197)</f>
        <v/>
      </c>
      <c r="P197" s="128" t="b">
        <f>IF(preDEL!$AG197,IFERROR(0/0,""),preDEL!P197)</f>
        <v>0</v>
      </c>
      <c r="Q197" s="128" t="str">
        <f>IF(preDEL!$AG197,IFERROR(0/0,""),preDEL!Q197)</f>
        <v>Collected</v>
      </c>
      <c r="R197" s="116" t="b">
        <f>IF(preDEL!$AG197,IFERROR(0/0,""),preDEL!R197)</f>
        <v>1</v>
      </c>
      <c r="S197" s="116">
        <f>IF(preDEL!$AG197,IFERROR(0/0,""),preDEL!S197)</f>
        <v>1</v>
      </c>
      <c r="T197" s="128">
        <f>IF(preDEL!$AG197,IFERROR(0/0,""),preDEL!T197)</f>
        <v>0</v>
      </c>
      <c r="U197" s="83" t="str">
        <f>IF(preDEL!$AG197,IFERROR(0/0,""),preDEL!U197)</f>
        <v/>
      </c>
      <c r="V197" s="82" t="str">
        <f>IF(preDEL!$AG197,IFERROR(0/0,""),preDEL!V197)</f>
        <v/>
      </c>
      <c r="W197" s="83" t="str">
        <f>IF(preDEL!$AG197,IFERROR(0/0,""),preDEL!W197)</f>
        <v/>
      </c>
      <c r="X197" s="116" t="b">
        <f>IF(preDEL!$AG197,IFERROR(0/0,""),preDEL!X197)</f>
        <v>0</v>
      </c>
      <c r="Y197" s="128" t="b">
        <f>IF(preDEL!$AG197,IFERROR(0/0,""),preDEL!Y197)</f>
        <v>0</v>
      </c>
      <c r="Z197" s="82" t="str">
        <f>IF(preDEL!$AG197,IFERROR(0/0,""),preDEL!Z197)</f>
        <v/>
      </c>
      <c r="AA197" s="128" t="b">
        <f>IF(preDEL!$AG197,IFERROR(0/0,""),preDEL!AA197)</f>
        <v>0</v>
      </c>
      <c r="AB197" s="128" t="b">
        <f>IF(preDEL!$AG197,IFERROR(0/0,""),preDEL!AB197)</f>
        <v>0</v>
      </c>
      <c r="AC197" s="174">
        <f>IF(preDEL!$AG197,IFERROR(0/0,""),preDEL!AC197)</f>
        <v>720</v>
      </c>
      <c r="AD197" s="116" t="b">
        <f>IF(preDEL!$AG197,IFERROR(0/0,""),preDEL!AD197)</f>
        <v>1</v>
      </c>
      <c r="AE197" s="175" t="str">
        <f>IF(preDEL!$AG197,IFERROR(0/0,""),preDEL!AE197)</f>
        <v/>
      </c>
      <c r="AF197" s="128" t="b">
        <f>IF(preDEL!$AG197,IFERROR(0/0,""),preDEL!AF197)</f>
        <v>0</v>
      </c>
      <c r="AG197" s="128" t="b">
        <f>IF(preDEL!$AG197,IFERROR(0/0,""),preDEL!AG197)</f>
        <v>0</v>
      </c>
      <c r="AH197" s="116" t="str">
        <f>IF(preDEL!$AG197,IFERROR(0/0,""),preDEL!AH197)</f>
        <v/>
      </c>
      <c r="AI197" s="82" t="str">
        <f>IF(preDEL!$AG197,IFERROR(0/0,""),preDEL!AI197)</f>
        <v/>
      </c>
      <c r="AJ197" s="83">
        <f>IF(preDEL!$AG197,IFERROR(0/0,""),preDEL!AJ197)</f>
        <v>2.2</v>
      </c>
      <c r="AK197" s="82" t="str">
        <f>IF(preDEL!$AG197,IFERROR(0/0,""),preDEL!AK197)</f>
        <v>Negative</v>
      </c>
      <c r="AL197" s="83" t="str">
        <f>IF(preDEL!$AG197,IFERROR(0/0,""),preDEL!AL197)</f>
        <v/>
      </c>
      <c r="AM197" s="83" t="str">
        <f>IF(preDEL!$AG197,IFERROR(0/0,""),preDEL!AM197)</f>
        <v>SpROSA145068</v>
      </c>
      <c r="AN197" s="83" t="str">
        <f>IF(preDEL!$AG197,IFERROR(0/0,""),preDEL!AN197)</f>
        <v>ROSA264251</v>
      </c>
      <c r="AO197" s="83" t="str">
        <f>IF(preDEL!$AG197,IFERROR(0/0,""),preDEL!AO197)</f>
        <v/>
      </c>
      <c r="AP197" s="83" t="str">
        <f>IF(preDEL!$AG197,IFERROR(0/0,""),preDEL!AP197)</f>
        <v/>
      </c>
      <c r="AQ197" s="83" t="str">
        <f>IF(preDEL!$AG197,IFERROR(0/0,""),preDEL!AQ197)</f>
        <v/>
      </c>
      <c r="AR197" s="83" t="str">
        <f>IF(preDEL!$AG197,IFERROR(0/0,""),preDEL!AR197)</f>
        <v/>
      </c>
      <c r="AS197" s="147"/>
    </row>
    <row r="198">
      <c r="A198" s="82" t="str">
        <f>IF(preDEL!$AG198,IFERROR(0/0,""),preDEL!A198)</f>
        <v>FLE386</v>
      </c>
      <c r="B198" s="172">
        <f>IF(preDEL!$AG198,IFERROR(0/0,""),preDEL!B198)</f>
        <v>44484</v>
      </c>
      <c r="C198" s="173">
        <f>IF(preDEL!$AG198,IFERROR(0/0,""),preDEL!C198)</f>
        <v>0.2619328704</v>
      </c>
      <c r="D198" s="82" t="str">
        <f>IF(preDEL!$AG198,IFERROR(0/0,""),preDEL!D198)</f>
        <v/>
      </c>
      <c r="E198" s="82" t="str">
        <f>IF(preDEL!$AG198,IFERROR(0/0,""),preDEL!E198)</f>
        <v/>
      </c>
      <c r="F198" s="83" t="str">
        <f>IF(preDEL!$AG198,IFERROR(0/0,""),preDEL!F198)</f>
        <v/>
      </c>
      <c r="G198" s="83" t="str">
        <f>IF(preDEL!$AG198,IFERROR(0/0,""),preDEL!G198)</f>
        <v/>
      </c>
      <c r="H198" s="83" t="str">
        <f>IF(preDEL!$AG198,IFERROR(0/0,""),preDEL!H198)</f>
        <v/>
      </c>
      <c r="I198" s="82" t="str">
        <f>IF(preDEL!$AG198,IFERROR(0/0,""),preDEL!I198)</f>
        <v/>
      </c>
      <c r="J198" s="82" t="str">
        <f>IF(preDEL!$AG198,IFERROR(0/0,""),preDEL!J198)</f>
        <v/>
      </c>
      <c r="K198" s="82" t="str">
        <f>IF(preDEL!$AG198,IFERROR(0/0,""),preDEL!K198)</f>
        <v>Null</v>
      </c>
      <c r="L198" s="172" t="str">
        <f>IF(preDEL!$AG198,IFERROR(0/0,""),preDEL!L198)</f>
        <v/>
      </c>
      <c r="M198" s="173" t="str">
        <f>IF(preDEL!$AG198,IFERROR(0/0,""),preDEL!M198)</f>
        <v/>
      </c>
      <c r="N198" s="83" t="str">
        <f>IF(preDEL!$AG198,IFERROR(0/0,""),preDEL!N198)</f>
        <v/>
      </c>
      <c r="O198" s="83" t="str">
        <f>IF(preDEL!$AG198,IFERROR(0/0,""),preDEL!O198)</f>
        <v/>
      </c>
      <c r="P198" s="128" t="b">
        <f>IF(preDEL!$AG198,IFERROR(0/0,""),preDEL!P198)</f>
        <v>0</v>
      </c>
      <c r="Q198" s="128" t="str">
        <f>IF(preDEL!$AG198,IFERROR(0/0,""),preDEL!Q198)</f>
        <v>Collected</v>
      </c>
      <c r="R198" s="116" t="b">
        <f>IF(preDEL!$AG198,IFERROR(0/0,""),preDEL!R198)</f>
        <v>1</v>
      </c>
      <c r="S198" s="116">
        <f>IF(preDEL!$AG198,IFERROR(0/0,""),preDEL!S198)</f>
        <v>1</v>
      </c>
      <c r="T198" s="128" t="str">
        <f>IF(preDEL!$AG198,IFERROR(0/0,""),preDEL!T198)</f>
        <v/>
      </c>
      <c r="U198" s="83" t="str">
        <f>IF(preDEL!$AG198,IFERROR(0/0,""),preDEL!U198)</f>
        <v/>
      </c>
      <c r="V198" s="82" t="str">
        <f>IF(preDEL!$AG198,IFERROR(0/0,""),preDEL!V198)</f>
        <v/>
      </c>
      <c r="W198" s="83" t="str">
        <f>IF(preDEL!$AG198,IFERROR(0/0,""),preDEL!W198)</f>
        <v/>
      </c>
      <c r="X198" s="116" t="b">
        <f>IF(preDEL!$AG198,IFERROR(0/0,""),preDEL!X198)</f>
        <v>0</v>
      </c>
      <c r="Y198" s="128" t="b">
        <f>IF(preDEL!$AG198,IFERROR(0/0,""),preDEL!Y198)</f>
        <v>0</v>
      </c>
      <c r="Z198" s="82" t="str">
        <f>IF(preDEL!$AG198,IFERROR(0/0,""),preDEL!Z198)</f>
        <v/>
      </c>
      <c r="AA198" s="128" t="b">
        <f>IF(preDEL!$AG198,IFERROR(0/0,""),preDEL!AA198)</f>
        <v>0</v>
      </c>
      <c r="AB198" s="128" t="b">
        <f>IF(preDEL!$AG198,IFERROR(0/0,""),preDEL!AB198)</f>
        <v>0</v>
      </c>
      <c r="AC198" s="174">
        <f>IF(preDEL!$AG198,IFERROR(0/0,""),preDEL!AC198)</f>
        <v>333</v>
      </c>
      <c r="AD198" s="116" t="b">
        <f>IF(preDEL!$AG198,IFERROR(0/0,""),preDEL!AD198)</f>
        <v>0</v>
      </c>
      <c r="AE198" s="175" t="str">
        <f>IF(preDEL!$AG198,IFERROR(0/0,""),preDEL!AE198)</f>
        <v/>
      </c>
      <c r="AF198" s="128" t="b">
        <f>IF(preDEL!$AG198,IFERROR(0/0,""),preDEL!AF198)</f>
        <v>0</v>
      </c>
      <c r="AG198" s="128" t="b">
        <f>IF(preDEL!$AG198,IFERROR(0/0,""),preDEL!AG198)</f>
        <v>0</v>
      </c>
      <c r="AH198" s="116" t="str">
        <f>IF(preDEL!$AG198,IFERROR(0/0,""),preDEL!AH198)</f>
        <v/>
      </c>
      <c r="AI198" s="82" t="str">
        <f>IF(preDEL!$AG198,IFERROR(0/0,""),preDEL!AI198)</f>
        <v/>
      </c>
      <c r="AJ198" s="83">
        <f>IF(preDEL!$AG198,IFERROR(0/0,""),preDEL!AJ198)</f>
        <v>2.2</v>
      </c>
      <c r="AK198" s="82" t="str">
        <f>IF(preDEL!$AG198,IFERROR(0/0,""),preDEL!AK198)</f>
        <v>Negative</v>
      </c>
      <c r="AL198" s="83" t="str">
        <f>IF(preDEL!$AG198,IFERROR(0/0,""),preDEL!AL198)</f>
        <v/>
      </c>
      <c r="AM198" s="83" t="str">
        <f>IF(preDEL!$AG198,IFERROR(0/0,""),preDEL!AM198)</f>
        <v>SpROSA145068</v>
      </c>
      <c r="AN198" s="83" t="str">
        <f>IF(preDEL!$AG198,IFERROR(0/0,""),preDEL!AN198)</f>
        <v>ROSA766378</v>
      </c>
      <c r="AO198" s="83" t="str">
        <f>IF(preDEL!$AG198,IFERROR(0/0,""),preDEL!AO198)</f>
        <v/>
      </c>
      <c r="AP198" s="83" t="str">
        <f>IF(preDEL!$AG198,IFERROR(0/0,""),preDEL!AP198)</f>
        <v/>
      </c>
      <c r="AQ198" s="83" t="str">
        <f>IF(preDEL!$AG198,IFERROR(0/0,""),preDEL!AQ198)</f>
        <v/>
      </c>
      <c r="AR198" s="83" t="str">
        <f>IF(preDEL!$AG198,IFERROR(0/0,""),preDEL!AR198)</f>
        <v/>
      </c>
      <c r="AS198" s="147"/>
    </row>
    <row r="199">
      <c r="A199" s="82" t="str">
        <f>IF(preDEL!$AG199,IFERROR(0/0,""),preDEL!A199)</f>
        <v/>
      </c>
      <c r="B199" s="172" t="str">
        <f>IF(preDEL!$AG199,IFERROR(0/0,""),preDEL!B199)</f>
        <v/>
      </c>
      <c r="C199" s="173" t="str">
        <f>IF(preDEL!$AG199,IFERROR(0/0,""),preDEL!C199)</f>
        <v/>
      </c>
      <c r="D199" s="82" t="str">
        <f>IF(preDEL!$AG199,IFERROR(0/0,""),preDEL!D199)</f>
        <v/>
      </c>
      <c r="E199" s="82" t="str">
        <f>IF(preDEL!$AG199,IFERROR(0/0,""),preDEL!E199)</f>
        <v/>
      </c>
      <c r="F199" s="83" t="str">
        <f>IF(preDEL!$AG199,IFERROR(0/0,""),preDEL!F199)</f>
        <v/>
      </c>
      <c r="G199" s="83" t="str">
        <f>IF(preDEL!$AG199,IFERROR(0/0,""),preDEL!G199)</f>
        <v/>
      </c>
      <c r="H199" s="83" t="str">
        <f>IF(preDEL!$AG199,IFERROR(0/0,""),preDEL!H199)</f>
        <v/>
      </c>
      <c r="I199" s="82" t="str">
        <f>IF(preDEL!$AG199,IFERROR(0/0,""),preDEL!I199)</f>
        <v/>
      </c>
      <c r="J199" s="82" t="str">
        <f>IF(preDEL!$AG199,IFERROR(0/0,""),preDEL!J199)</f>
        <v/>
      </c>
      <c r="K199" s="82" t="str">
        <f>IF(preDEL!$AG199,IFERROR(0/0,""),preDEL!K199)</f>
        <v/>
      </c>
      <c r="L199" s="172" t="str">
        <f>IF(preDEL!$AG199,IFERROR(0/0,""),preDEL!L199)</f>
        <v/>
      </c>
      <c r="M199" s="173" t="str">
        <f>IF(preDEL!$AG199,IFERROR(0/0,""),preDEL!M199)</f>
        <v/>
      </c>
      <c r="N199" s="83" t="str">
        <f>IF(preDEL!$AG199,IFERROR(0/0,""),preDEL!N199)</f>
        <v/>
      </c>
      <c r="O199" s="83" t="str">
        <f>IF(preDEL!$AG199,IFERROR(0/0,""),preDEL!O199)</f>
        <v/>
      </c>
      <c r="P199" s="128" t="str">
        <f>IF(preDEL!$AG199,IFERROR(0/0,""),preDEL!P199)</f>
        <v/>
      </c>
      <c r="Q199" s="128" t="str">
        <f>IF(preDEL!$AG199,IFERROR(0/0,""),preDEL!Q199)</f>
        <v/>
      </c>
      <c r="R199" s="116" t="str">
        <f>IF(preDEL!$AG199,IFERROR(0/0,""),preDEL!R199)</f>
        <v/>
      </c>
      <c r="S199" s="116" t="str">
        <f>IF(preDEL!$AG199,IFERROR(0/0,""),preDEL!S199)</f>
        <v/>
      </c>
      <c r="T199" s="128" t="str">
        <f>IF(preDEL!$AG199,IFERROR(0/0,""),preDEL!T199)</f>
        <v/>
      </c>
      <c r="U199" s="83" t="str">
        <f>IF(preDEL!$AG199,IFERROR(0/0,""),preDEL!U199)</f>
        <v/>
      </c>
      <c r="V199" s="82" t="str">
        <f>IF(preDEL!$AG199,IFERROR(0/0,""),preDEL!V199)</f>
        <v/>
      </c>
      <c r="W199" s="83" t="str">
        <f>IF(preDEL!$AG199,IFERROR(0/0,""),preDEL!W199)</f>
        <v/>
      </c>
      <c r="X199" s="116" t="str">
        <f>IF(preDEL!$AG199,IFERROR(0/0,""),preDEL!X199)</f>
        <v/>
      </c>
      <c r="Y199" s="128" t="str">
        <f>IF(preDEL!$AG199,IFERROR(0/0,""),preDEL!Y199)</f>
        <v/>
      </c>
      <c r="Z199" s="82" t="str">
        <f>IF(preDEL!$AG199,IFERROR(0/0,""),preDEL!Z199)</f>
        <v/>
      </c>
      <c r="AA199" s="128" t="str">
        <f>IF(preDEL!$AG199,IFERROR(0/0,""),preDEL!AA199)</f>
        <v/>
      </c>
      <c r="AB199" s="128" t="str">
        <f>IF(preDEL!$AG199,IFERROR(0/0,""),preDEL!AB199)</f>
        <v/>
      </c>
      <c r="AC199" s="174" t="str">
        <f>IF(preDEL!$AG199,IFERROR(0/0,""),preDEL!AC199)</f>
        <v/>
      </c>
      <c r="AD199" s="116" t="str">
        <f>IF(preDEL!$AG199,IFERROR(0/0,""),preDEL!AD199)</f>
        <v/>
      </c>
      <c r="AE199" s="175" t="str">
        <f>IF(preDEL!$AG199,IFERROR(0/0,""),preDEL!AE199)</f>
        <v/>
      </c>
      <c r="AF199" s="128" t="str">
        <f>IF(preDEL!$AG199,IFERROR(0/0,""),preDEL!AF199)</f>
        <v/>
      </c>
      <c r="AG199" s="128" t="str">
        <f>IF(preDEL!$AG199,IFERROR(0/0,""),preDEL!AG199)</f>
        <v/>
      </c>
      <c r="AH199" s="116" t="str">
        <f>IF(preDEL!$AG199,IFERROR(0/0,""),preDEL!AH199)</f>
        <v/>
      </c>
      <c r="AI199" s="82" t="str">
        <f>IF(preDEL!$AG199,IFERROR(0/0,""),preDEL!AI199)</f>
        <v/>
      </c>
      <c r="AJ199" s="83" t="str">
        <f>IF(preDEL!$AG199,IFERROR(0/0,""),preDEL!AJ199)</f>
        <v/>
      </c>
      <c r="AK199" s="82" t="str">
        <f>IF(preDEL!$AG199,IFERROR(0/0,""),preDEL!AK199)</f>
        <v/>
      </c>
      <c r="AL199" s="83" t="str">
        <f>IF(preDEL!$AG199,IFERROR(0/0,""),preDEL!AL199)</f>
        <v/>
      </c>
      <c r="AM199" s="83" t="str">
        <f>IF(preDEL!$AG199,IFERROR(0/0,""),preDEL!AM199)</f>
        <v/>
      </c>
      <c r="AN199" s="83" t="str">
        <f>IF(preDEL!$AG199,IFERROR(0/0,""),preDEL!AN199)</f>
        <v/>
      </c>
      <c r="AO199" s="83" t="str">
        <f>IF(preDEL!$AG199,IFERROR(0/0,""),preDEL!AO199)</f>
        <v/>
      </c>
      <c r="AP199" s="83" t="str">
        <f>IF(preDEL!$AG199,IFERROR(0/0,""),preDEL!AP199)</f>
        <v/>
      </c>
      <c r="AQ199" s="83" t="str">
        <f>IF(preDEL!$AG199,IFERROR(0/0,""),preDEL!AQ199)</f>
        <v/>
      </c>
      <c r="AR199" s="83" t="str">
        <f>IF(preDEL!$AG199,IFERROR(0/0,""),preDEL!AR199)</f>
        <v/>
      </c>
      <c r="AS199" s="147"/>
    </row>
    <row r="200">
      <c r="A200" s="82" t="str">
        <f>IF(preDEL!$AG200,IFERROR(0/0,""),preDEL!A200)</f>
        <v/>
      </c>
      <c r="B200" s="172" t="str">
        <f>IF(preDEL!$AG200,IFERROR(0/0,""),preDEL!B200)</f>
        <v/>
      </c>
      <c r="C200" s="173" t="str">
        <f>IF(preDEL!$AG200,IFERROR(0/0,""),preDEL!C200)</f>
        <v/>
      </c>
      <c r="D200" s="82" t="str">
        <f>IF(preDEL!$AG200,IFERROR(0/0,""),preDEL!D200)</f>
        <v/>
      </c>
      <c r="E200" s="82" t="str">
        <f>IF(preDEL!$AG200,IFERROR(0/0,""),preDEL!E200)</f>
        <v/>
      </c>
      <c r="F200" s="83" t="str">
        <f>IF(preDEL!$AG200,IFERROR(0/0,""),preDEL!F200)</f>
        <v/>
      </c>
      <c r="G200" s="83" t="str">
        <f>IF(preDEL!$AG200,IFERROR(0/0,""),preDEL!G200)</f>
        <v/>
      </c>
      <c r="H200" s="83" t="str">
        <f>IF(preDEL!$AG200,IFERROR(0/0,""),preDEL!H200)</f>
        <v/>
      </c>
      <c r="I200" s="82" t="str">
        <f>IF(preDEL!$AG200,IFERROR(0/0,""),preDEL!I200)</f>
        <v/>
      </c>
      <c r="J200" s="82" t="str">
        <f>IF(preDEL!$AG200,IFERROR(0/0,""),preDEL!J200)</f>
        <v/>
      </c>
      <c r="K200" s="82" t="str">
        <f>IF(preDEL!$AG200,IFERROR(0/0,""),preDEL!K200)</f>
        <v/>
      </c>
      <c r="L200" s="172" t="str">
        <f>IF(preDEL!$AG200,IFERROR(0/0,""),preDEL!L200)</f>
        <v/>
      </c>
      <c r="M200" s="173" t="str">
        <f>IF(preDEL!$AG200,IFERROR(0/0,""),preDEL!M200)</f>
        <v/>
      </c>
      <c r="N200" s="83" t="str">
        <f>IF(preDEL!$AG200,IFERROR(0/0,""),preDEL!N200)</f>
        <v/>
      </c>
      <c r="O200" s="83" t="str">
        <f>IF(preDEL!$AG200,IFERROR(0/0,""),preDEL!O200)</f>
        <v/>
      </c>
      <c r="P200" s="128" t="str">
        <f>IF(preDEL!$AG200,IFERROR(0/0,""),preDEL!P200)</f>
        <v/>
      </c>
      <c r="Q200" s="128" t="str">
        <f>IF(preDEL!$AG200,IFERROR(0/0,""),preDEL!Q200)</f>
        <v/>
      </c>
      <c r="R200" s="116" t="str">
        <f>IF(preDEL!$AG200,IFERROR(0/0,""),preDEL!R200)</f>
        <v/>
      </c>
      <c r="S200" s="116" t="str">
        <f>IF(preDEL!$AG200,IFERROR(0/0,""),preDEL!S200)</f>
        <v/>
      </c>
      <c r="T200" s="128" t="str">
        <f>IF(preDEL!$AG200,IFERROR(0/0,""),preDEL!T200)</f>
        <v/>
      </c>
      <c r="U200" s="83" t="str">
        <f>IF(preDEL!$AG200,IFERROR(0/0,""),preDEL!U200)</f>
        <v/>
      </c>
      <c r="V200" s="82" t="str">
        <f>IF(preDEL!$AG200,IFERROR(0/0,""),preDEL!V200)</f>
        <v/>
      </c>
      <c r="W200" s="83" t="str">
        <f>IF(preDEL!$AG200,IFERROR(0/0,""),preDEL!W200)</f>
        <v/>
      </c>
      <c r="X200" s="116" t="str">
        <f>IF(preDEL!$AG200,IFERROR(0/0,""),preDEL!X200)</f>
        <v/>
      </c>
      <c r="Y200" s="128" t="str">
        <f>IF(preDEL!$AG200,IFERROR(0/0,""),preDEL!Y200)</f>
        <v/>
      </c>
      <c r="Z200" s="82" t="str">
        <f>IF(preDEL!$AG200,IFERROR(0/0,""),preDEL!Z200)</f>
        <v/>
      </c>
      <c r="AA200" s="128" t="str">
        <f>IF(preDEL!$AG200,IFERROR(0/0,""),preDEL!AA200)</f>
        <v/>
      </c>
      <c r="AB200" s="128" t="str">
        <f>IF(preDEL!$AG200,IFERROR(0/0,""),preDEL!AB200)</f>
        <v/>
      </c>
      <c r="AC200" s="174" t="str">
        <f>IF(preDEL!$AG200,IFERROR(0/0,""),preDEL!AC200)</f>
        <v/>
      </c>
      <c r="AD200" s="116" t="str">
        <f>IF(preDEL!$AG200,IFERROR(0/0,""),preDEL!AD200)</f>
        <v/>
      </c>
      <c r="AE200" s="175" t="str">
        <f>IF(preDEL!$AG200,IFERROR(0/0,""),preDEL!AE200)</f>
        <v/>
      </c>
      <c r="AF200" s="128" t="str">
        <f>IF(preDEL!$AG200,IFERROR(0/0,""),preDEL!AF200)</f>
        <v/>
      </c>
      <c r="AG200" s="128" t="str">
        <f>IF(preDEL!$AG200,IFERROR(0/0,""),preDEL!AG200)</f>
        <v/>
      </c>
      <c r="AH200" s="116" t="str">
        <f>IF(preDEL!$AG200,IFERROR(0/0,""),preDEL!AH200)</f>
        <v/>
      </c>
      <c r="AI200" s="82" t="str">
        <f>IF(preDEL!$AG200,IFERROR(0/0,""),preDEL!AI200)</f>
        <v/>
      </c>
      <c r="AJ200" s="83" t="str">
        <f>IF(preDEL!$AG200,IFERROR(0/0,""),preDEL!AJ200)</f>
        <v/>
      </c>
      <c r="AK200" s="82" t="str">
        <f>IF(preDEL!$AG200,IFERROR(0/0,""),preDEL!AK200)</f>
        <v/>
      </c>
      <c r="AL200" s="83" t="str">
        <f>IF(preDEL!$AG200,IFERROR(0/0,""),preDEL!AL200)</f>
        <v/>
      </c>
      <c r="AM200" s="83" t="str">
        <f>IF(preDEL!$AG200,IFERROR(0/0,""),preDEL!AM200)</f>
        <v/>
      </c>
      <c r="AN200" s="83" t="str">
        <f>IF(preDEL!$AG200,IFERROR(0/0,""),preDEL!AN200)</f>
        <v/>
      </c>
      <c r="AO200" s="83" t="str">
        <f>IF(preDEL!$AG200,IFERROR(0/0,""),preDEL!AO200)</f>
        <v/>
      </c>
      <c r="AP200" s="83" t="str">
        <f>IF(preDEL!$AG200,IFERROR(0/0,""),preDEL!AP200)</f>
        <v/>
      </c>
      <c r="AQ200" s="83" t="str">
        <f>IF(preDEL!$AG200,IFERROR(0/0,""),preDEL!AQ200)</f>
        <v/>
      </c>
      <c r="AR200" s="83" t="str">
        <f>IF(preDEL!$AG200,IFERROR(0/0,""),preDEL!AR200)</f>
        <v/>
      </c>
      <c r="AS200" s="147"/>
    </row>
    <row r="201">
      <c r="A201" s="82" t="str">
        <f>IF(preDEL!$AG201,IFERROR(0/0,""),preDEL!A201)</f>
        <v>FLE687</v>
      </c>
      <c r="B201" s="172">
        <f>IF(preDEL!$AG201,IFERROR(0/0,""),preDEL!B201)</f>
        <v>44488</v>
      </c>
      <c r="C201" s="173">
        <f>IF(preDEL!$AG201,IFERROR(0/0,""),preDEL!C201)</f>
        <v>0.2938888889</v>
      </c>
      <c r="D201" s="82" t="str">
        <f>IF(preDEL!$AG201,IFERROR(0/0,""),preDEL!D201)</f>
        <v/>
      </c>
      <c r="E201" s="82" t="str">
        <f>IF(preDEL!$AG201,IFERROR(0/0,""),preDEL!E201)</f>
        <v/>
      </c>
      <c r="F201" s="83" t="str">
        <f>IF(preDEL!$AG201,IFERROR(0/0,""),preDEL!F201)</f>
        <v/>
      </c>
      <c r="G201" s="83" t="str">
        <f>IF(preDEL!$AG201,IFERROR(0/0,""),preDEL!G201)</f>
        <v/>
      </c>
      <c r="H201" s="83" t="str">
        <f>IF(preDEL!$AG201,IFERROR(0/0,""),preDEL!H201)</f>
        <v/>
      </c>
      <c r="I201" s="82" t="str">
        <f>IF(preDEL!$AG201,IFERROR(0/0,""),preDEL!I201)</f>
        <v/>
      </c>
      <c r="J201" s="82" t="str">
        <f>IF(preDEL!$AG201,IFERROR(0/0,""),preDEL!J201)</f>
        <v/>
      </c>
      <c r="K201" s="82" t="str">
        <f>IF(preDEL!$AG201,IFERROR(0/0,""),preDEL!K201)</f>
        <v>Negative</v>
      </c>
      <c r="L201" s="172">
        <f>IF(preDEL!$AG201,IFERROR(0/0,""),preDEL!L201)</f>
        <v>44489</v>
      </c>
      <c r="M201" s="173">
        <f>IF(preDEL!$AG201,IFERROR(0/0,""),preDEL!M201)</f>
        <v>0.4132175926</v>
      </c>
      <c r="N201" s="83" t="str">
        <f>IF(preDEL!$AG201,IFERROR(0/0,""),preDEL!N201)</f>
        <v/>
      </c>
      <c r="O201" s="83" t="str">
        <f>IF(preDEL!$AG201,IFERROR(0/0,""),preDEL!O201)</f>
        <v/>
      </c>
      <c r="P201" s="128" t="b">
        <f>IF(preDEL!$AG201,IFERROR(0/0,""),preDEL!P201)</f>
        <v>0</v>
      </c>
      <c r="Q201" s="128" t="str">
        <f>IF(preDEL!$AG201,IFERROR(0/0,""),preDEL!Q201)</f>
        <v>Result</v>
      </c>
      <c r="R201" s="116" t="b">
        <f>IF(preDEL!$AG201,IFERROR(0/0,""),preDEL!R201)</f>
        <v>1</v>
      </c>
      <c r="S201" s="116">
        <f>IF(preDEL!$AG201,IFERROR(0/0,""),preDEL!S201)</f>
        <v>1</v>
      </c>
      <c r="T201" s="128" t="str">
        <f>IF(preDEL!$AG201,IFERROR(0/0,""),preDEL!T201)</f>
        <v/>
      </c>
      <c r="U201" s="83" t="str">
        <f>IF(preDEL!$AG201,IFERROR(0/0,""),preDEL!U201)</f>
        <v/>
      </c>
      <c r="V201" s="82" t="str">
        <f>IF(preDEL!$AG201,IFERROR(0/0,""),preDEL!V201)</f>
        <v/>
      </c>
      <c r="W201" s="83" t="str">
        <f>IF(preDEL!$AG201,IFERROR(0/0,""),preDEL!W201)</f>
        <v/>
      </c>
      <c r="X201" s="116" t="b">
        <f>IF(preDEL!$AG201,IFERROR(0/0,""),preDEL!X201)</f>
        <v>0</v>
      </c>
      <c r="Y201" s="128" t="b">
        <f>IF(preDEL!$AG201,IFERROR(0/0,""),preDEL!Y201)</f>
        <v>0</v>
      </c>
      <c r="Z201" s="82" t="str">
        <f>IF(preDEL!$AG201,IFERROR(0/0,""),preDEL!Z201)</f>
        <v/>
      </c>
      <c r="AA201" s="128" t="b">
        <f>IF(preDEL!$AG201,IFERROR(0/0,""),preDEL!AA201)</f>
        <v>0</v>
      </c>
      <c r="AB201" s="128" t="b">
        <f>IF(preDEL!$AG201,IFERROR(0/0,""),preDEL!AB201)</f>
        <v>0</v>
      </c>
      <c r="AC201" s="174">
        <f>IF(preDEL!$AG201,IFERROR(0/0,""),preDEL!AC201)</f>
        <v>330</v>
      </c>
      <c r="AD201" s="116" t="b">
        <f>IF(preDEL!$AG201,IFERROR(0/0,""),preDEL!AD201)</f>
        <v>0</v>
      </c>
      <c r="AE201" s="175" t="str">
        <f>IF(preDEL!$AG201,IFERROR(0/0,""),preDEL!AE201)</f>
        <v/>
      </c>
      <c r="AF201" s="128" t="b">
        <f>IF(preDEL!$AG201,IFERROR(0/0,""),preDEL!AF201)</f>
        <v>0</v>
      </c>
      <c r="AG201" s="128" t="b">
        <f>IF(preDEL!$AG201,IFERROR(0/0,""),preDEL!AG201)</f>
        <v>0</v>
      </c>
      <c r="AH201" s="116" t="str">
        <f>IF(preDEL!$AG201,IFERROR(0/0,""),preDEL!AH201)</f>
        <v/>
      </c>
      <c r="AI201" s="82" t="str">
        <f>IF(preDEL!$AG201,IFERROR(0/0,""),preDEL!AI201)</f>
        <v/>
      </c>
      <c r="AJ201" s="83" t="str">
        <f>IF(preDEL!$AG201,IFERROR(0/0,""),preDEL!AJ201)</f>
        <v/>
      </c>
      <c r="AK201" s="82" t="str">
        <f>IF(preDEL!$AG201,IFERROR(0/0,""),preDEL!AK201)</f>
        <v>Negative</v>
      </c>
      <c r="AL201" s="83" t="str">
        <f>IF(preDEL!$AG201,IFERROR(0/0,""),preDEL!AL201)</f>
        <v/>
      </c>
      <c r="AM201" s="83" t="str">
        <f>IF(preDEL!$AG201,IFERROR(0/0,""),preDEL!AM201)</f>
        <v>SpROSA145068</v>
      </c>
      <c r="AN201" s="83" t="str">
        <f>IF(preDEL!$AG201,IFERROR(0/0,""),preDEL!AN201)</f>
        <v>ROSA970910</v>
      </c>
      <c r="AO201" s="83" t="str">
        <f>IF(preDEL!$AG201,IFERROR(0/0,""),preDEL!AO201)</f>
        <v/>
      </c>
      <c r="AP201" s="83" t="str">
        <f>IF(preDEL!$AG201,IFERROR(0/0,""),preDEL!AP201)</f>
        <v/>
      </c>
      <c r="AQ201" s="83" t="str">
        <f>IF(preDEL!$AG201,IFERROR(0/0,""),preDEL!AQ201)</f>
        <v/>
      </c>
      <c r="AR201" s="83" t="str">
        <f>IF(preDEL!$AG201,IFERROR(0/0,""),preDEL!AR201)</f>
        <v/>
      </c>
      <c r="AS201" s="147"/>
    </row>
    <row r="202">
      <c r="A202" s="82" t="str">
        <f>IF(preDEL!$AG202,IFERROR(0/0,""),preDEL!A202)</f>
        <v>FLE675X</v>
      </c>
      <c r="B202" s="172">
        <f>IF(preDEL!$AG202,IFERROR(0/0,""),preDEL!B202)</f>
        <v>44488</v>
      </c>
      <c r="C202" s="173">
        <f>IF(preDEL!$AG202,IFERROR(0/0,""),preDEL!C202)</f>
        <v>0.2944328704</v>
      </c>
      <c r="D202" s="82" t="str">
        <f>IF(preDEL!$AG202,IFERROR(0/0,""),preDEL!D202)</f>
        <v/>
      </c>
      <c r="E202" s="82" t="str">
        <f>IF(preDEL!$AG202,IFERROR(0/0,""),preDEL!E202)</f>
        <v/>
      </c>
      <c r="F202" s="83" t="str">
        <f>IF(preDEL!$AG202,IFERROR(0/0,""),preDEL!F202)</f>
        <v/>
      </c>
      <c r="G202" s="83" t="str">
        <f>IF(preDEL!$AG202,IFERROR(0/0,""),preDEL!G202)</f>
        <v/>
      </c>
      <c r="H202" s="83" t="str">
        <f>IF(preDEL!$AG202,IFERROR(0/0,""),preDEL!H202)</f>
        <v/>
      </c>
      <c r="I202" s="82" t="str">
        <f>IF(preDEL!$AG202,IFERROR(0/0,""),preDEL!I202)</f>
        <v/>
      </c>
      <c r="J202" s="82" t="str">
        <f>IF(preDEL!$AG202,IFERROR(0/0,""),preDEL!J202)</f>
        <v/>
      </c>
      <c r="K202" s="82" t="str">
        <f>IF(preDEL!$AG202,IFERROR(0/0,""),preDEL!K202)</f>
        <v>Negative</v>
      </c>
      <c r="L202" s="172">
        <f>IF(preDEL!$AG202,IFERROR(0/0,""),preDEL!L202)</f>
        <v>44489</v>
      </c>
      <c r="M202" s="173">
        <f>IF(preDEL!$AG202,IFERROR(0/0,""),preDEL!M202)</f>
        <v>0.4132175926</v>
      </c>
      <c r="N202" s="83" t="str">
        <f>IF(preDEL!$AG202,IFERROR(0/0,""),preDEL!N202)</f>
        <v/>
      </c>
      <c r="O202" s="83" t="str">
        <f>IF(preDEL!$AG202,IFERROR(0/0,""),preDEL!O202)</f>
        <v/>
      </c>
      <c r="P202" s="128" t="str">
        <f>IF(preDEL!$AG202,IFERROR(0/0,""),preDEL!P202)</f>
        <v>ER - NOT IN APT</v>
      </c>
      <c r="Q202" s="128" t="str">
        <f>IF(preDEL!$AG202,IFERROR(0/0,""),preDEL!Q202)</f>
        <v>ER - NOT IN APT</v>
      </c>
      <c r="R202" s="116" t="b">
        <f>IF(preDEL!$AG202,IFERROR(0/0,""),preDEL!R202)</f>
        <v>1</v>
      </c>
      <c r="S202" s="116">
        <f>IF(preDEL!$AG202,IFERROR(0/0,""),preDEL!S202)</f>
        <v>1</v>
      </c>
      <c r="T202" s="128" t="str">
        <f>IF(preDEL!$AG202,IFERROR(0/0,""),preDEL!T202)</f>
        <v/>
      </c>
      <c r="U202" s="83" t="str">
        <f>IF(preDEL!$AG202,IFERROR(0/0,""),preDEL!U202)</f>
        <v/>
      </c>
      <c r="V202" s="82" t="str">
        <f>IF(preDEL!$AG202,IFERROR(0/0,""),preDEL!V202)</f>
        <v/>
      </c>
      <c r="W202" s="83" t="str">
        <f>IF(preDEL!$AG202,IFERROR(0/0,""),preDEL!W202)</f>
        <v/>
      </c>
      <c r="X202" s="116" t="b">
        <f>IF(preDEL!$AG202,IFERROR(0/0,""),preDEL!X202)</f>
        <v>0</v>
      </c>
      <c r="Y202" s="128" t="b">
        <f>IF(preDEL!$AG202,IFERROR(0/0,""),preDEL!Y202)</f>
        <v>0</v>
      </c>
      <c r="Z202" s="82" t="str">
        <f>IF(preDEL!$AG202,IFERROR(0/0,""),preDEL!Z202)</f>
        <v/>
      </c>
      <c r="AA202" s="128" t="b">
        <f>IF(preDEL!$AG202,IFERROR(0/0,""),preDEL!AA202)</f>
        <v>0</v>
      </c>
      <c r="AB202" s="128" t="b">
        <f>IF(preDEL!$AG202,IFERROR(0/0,""),preDEL!AB202)</f>
        <v>0</v>
      </c>
      <c r="AC202" s="174">
        <f>IF(preDEL!$AG202,IFERROR(0/0,""),preDEL!AC202)</f>
        <v>329</v>
      </c>
      <c r="AD202" s="116" t="b">
        <f>IF(preDEL!$AG202,IFERROR(0/0,""),preDEL!AD202)</f>
        <v>0</v>
      </c>
      <c r="AE202" s="175" t="str">
        <f>IF(preDEL!$AG202,IFERROR(0/0,""),preDEL!AE202)</f>
        <v/>
      </c>
      <c r="AF202" s="128" t="b">
        <f>IF(preDEL!$AG202,IFERROR(0/0,""),preDEL!AF202)</f>
        <v>0</v>
      </c>
      <c r="AG202" s="128" t="b">
        <f>IF(preDEL!$AG202,IFERROR(0/0,""),preDEL!AG202)</f>
        <v>0</v>
      </c>
      <c r="AH202" s="116" t="str">
        <f>IF(preDEL!$AG202,IFERROR(0/0,""),preDEL!AH202)</f>
        <v/>
      </c>
      <c r="AI202" s="82">
        <f>IF(preDEL!$AG202,IFERROR(0/0,""),preDEL!AI202)</f>
        <v>1.3</v>
      </c>
      <c r="AJ202" s="83" t="str">
        <f>IF(preDEL!$AG202,IFERROR(0/0,""),preDEL!AJ202)</f>
        <v/>
      </c>
      <c r="AK202" s="82" t="str">
        <f>IF(preDEL!$AG202,IFERROR(0/0,""),preDEL!AK202)</f>
        <v>Negative</v>
      </c>
      <c r="AL202" s="83" t="str">
        <f>IF(preDEL!$AG202,IFERROR(0/0,""),preDEL!AL202)</f>
        <v/>
      </c>
      <c r="AM202" s="83" t="str">
        <f>IF(preDEL!$AG202,IFERROR(0/0,""),preDEL!AM202)</f>
        <v>SpROSA145068</v>
      </c>
      <c r="AN202" s="83" t="str">
        <f>IF(preDEL!$AG202,IFERROR(0/0,""),preDEL!AN202)</f>
        <v>ROSA361260</v>
      </c>
      <c r="AO202" s="83" t="str">
        <f>IF(preDEL!$AG202,IFERROR(0/0,""),preDEL!AO202)</f>
        <v/>
      </c>
      <c r="AP202" s="83" t="str">
        <f>IF(preDEL!$AG202,IFERROR(0/0,""),preDEL!AP202)</f>
        <v/>
      </c>
      <c r="AQ202" s="83" t="str">
        <f>IF(preDEL!$AG202,IFERROR(0/0,""),preDEL!AQ202)</f>
        <v/>
      </c>
      <c r="AR202" s="83" t="str">
        <f>IF(preDEL!$AG202,IFERROR(0/0,""),preDEL!AR202)</f>
        <v/>
      </c>
      <c r="AS202" s="147"/>
    </row>
    <row r="203">
      <c r="A203" s="82" t="str">
        <f>IF(preDEL!$AG203,IFERROR(0/0,""),preDEL!A203)</f>
        <v>FLE702</v>
      </c>
      <c r="B203" s="172">
        <f>IF(preDEL!$AG203,IFERROR(0/0,""),preDEL!B203)</f>
        <v>44488</v>
      </c>
      <c r="C203" s="173">
        <f>IF(preDEL!$AG203,IFERROR(0/0,""),preDEL!C203)</f>
        <v>0.2946990741</v>
      </c>
      <c r="D203" s="82" t="str">
        <f>IF(preDEL!$AG203,IFERROR(0/0,""),preDEL!D203)</f>
        <v/>
      </c>
      <c r="E203" s="82" t="str">
        <f>IF(preDEL!$AG203,IFERROR(0/0,""),preDEL!E203)</f>
        <v/>
      </c>
      <c r="F203" s="83" t="str">
        <f>IF(preDEL!$AG203,IFERROR(0/0,""),preDEL!F203)</f>
        <v/>
      </c>
      <c r="G203" s="83" t="str">
        <f>IF(preDEL!$AG203,IFERROR(0/0,""),preDEL!G203)</f>
        <v/>
      </c>
      <c r="H203" s="83" t="str">
        <f>IF(preDEL!$AG203,IFERROR(0/0,""),preDEL!H203)</f>
        <v/>
      </c>
      <c r="I203" s="82" t="str">
        <f>IF(preDEL!$AG203,IFERROR(0/0,""),preDEL!I203)</f>
        <v/>
      </c>
      <c r="J203" s="82" t="str">
        <f>IF(preDEL!$AG203,IFERROR(0/0,""),preDEL!J203)</f>
        <v/>
      </c>
      <c r="K203" s="82" t="str">
        <f>IF(preDEL!$AG203,IFERROR(0/0,""),preDEL!K203)</f>
        <v>Negative</v>
      </c>
      <c r="L203" s="172">
        <f>IF(preDEL!$AG203,IFERROR(0/0,""),preDEL!L203)</f>
        <v>44489</v>
      </c>
      <c r="M203" s="173">
        <f>IF(preDEL!$AG203,IFERROR(0/0,""),preDEL!M203)</f>
        <v>0.4132175926</v>
      </c>
      <c r="N203" s="83" t="str">
        <f>IF(preDEL!$AG203,IFERROR(0/0,""),preDEL!N203)</f>
        <v/>
      </c>
      <c r="O203" s="83" t="str">
        <f>IF(preDEL!$AG203,IFERROR(0/0,""),preDEL!O203)</f>
        <v/>
      </c>
      <c r="P203" s="128" t="b">
        <f>IF(preDEL!$AG203,IFERROR(0/0,""),preDEL!P203)</f>
        <v>0</v>
      </c>
      <c r="Q203" s="128" t="str">
        <f>IF(preDEL!$AG203,IFERROR(0/0,""),preDEL!Q203)</f>
        <v>Result</v>
      </c>
      <c r="R203" s="116" t="b">
        <f>IF(preDEL!$AG203,IFERROR(0/0,""),preDEL!R203)</f>
        <v>1</v>
      </c>
      <c r="S203" s="116">
        <f>IF(preDEL!$AG203,IFERROR(0/0,""),preDEL!S203)</f>
        <v>1</v>
      </c>
      <c r="T203" s="128" t="str">
        <f>IF(preDEL!$AG203,IFERROR(0/0,""),preDEL!T203)</f>
        <v/>
      </c>
      <c r="U203" s="83" t="str">
        <f>IF(preDEL!$AG203,IFERROR(0/0,""),preDEL!U203)</f>
        <v/>
      </c>
      <c r="V203" s="82" t="str">
        <f>IF(preDEL!$AG203,IFERROR(0/0,""),preDEL!V203)</f>
        <v/>
      </c>
      <c r="W203" s="83" t="str">
        <f>IF(preDEL!$AG203,IFERROR(0/0,""),preDEL!W203)</f>
        <v/>
      </c>
      <c r="X203" s="116" t="b">
        <f>IF(preDEL!$AG203,IFERROR(0/0,""),preDEL!X203)</f>
        <v>0</v>
      </c>
      <c r="Y203" s="128" t="b">
        <f>IF(preDEL!$AG203,IFERROR(0/0,""),preDEL!Y203)</f>
        <v>0</v>
      </c>
      <c r="Z203" s="82" t="str">
        <f>IF(preDEL!$AG203,IFERROR(0/0,""),preDEL!Z203)</f>
        <v/>
      </c>
      <c r="AA203" s="128" t="b">
        <f>IF(preDEL!$AG203,IFERROR(0/0,""),preDEL!AA203)</f>
        <v>0</v>
      </c>
      <c r="AB203" s="128" t="b">
        <f>IF(preDEL!$AG203,IFERROR(0/0,""),preDEL!AB203)</f>
        <v>0</v>
      </c>
      <c r="AC203" s="174">
        <f>IF(preDEL!$AG203,IFERROR(0/0,""),preDEL!AC203)</f>
        <v>328</v>
      </c>
      <c r="AD203" s="116" t="b">
        <f>IF(preDEL!$AG203,IFERROR(0/0,""),preDEL!AD203)</f>
        <v>0</v>
      </c>
      <c r="AE203" s="175" t="str">
        <f>IF(preDEL!$AG203,IFERROR(0/0,""),preDEL!AE203)</f>
        <v/>
      </c>
      <c r="AF203" s="128" t="b">
        <f>IF(preDEL!$AG203,IFERROR(0/0,""),preDEL!AF203)</f>
        <v>0</v>
      </c>
      <c r="AG203" s="128" t="b">
        <f>IF(preDEL!$AG203,IFERROR(0/0,""),preDEL!AG203)</f>
        <v>0</v>
      </c>
      <c r="AH203" s="116" t="str">
        <f>IF(preDEL!$AG203,IFERROR(0/0,""),preDEL!AH203)</f>
        <v/>
      </c>
      <c r="AI203" s="82" t="str">
        <f>IF(preDEL!$AG203,IFERROR(0/0,""),preDEL!AI203)</f>
        <v/>
      </c>
      <c r="AJ203" s="83" t="str">
        <f>IF(preDEL!$AG203,IFERROR(0/0,""),preDEL!AJ203)</f>
        <v/>
      </c>
      <c r="AK203" s="82" t="str">
        <f>IF(preDEL!$AG203,IFERROR(0/0,""),preDEL!AK203)</f>
        <v>Negative</v>
      </c>
      <c r="AL203" s="83" t="str">
        <f>IF(preDEL!$AG203,IFERROR(0/0,""),preDEL!AL203)</f>
        <v/>
      </c>
      <c r="AM203" s="83" t="str">
        <f>IF(preDEL!$AG203,IFERROR(0/0,""),preDEL!AM203)</f>
        <v>SpROSA573919</v>
      </c>
      <c r="AN203" s="83" t="str">
        <f>IF(preDEL!$AG203,IFERROR(0/0,""),preDEL!AN203)</f>
        <v>ROSA216934</v>
      </c>
      <c r="AO203" s="83" t="str">
        <f>IF(preDEL!$AG203,IFERROR(0/0,""),preDEL!AO203)</f>
        <v/>
      </c>
      <c r="AP203" s="83" t="str">
        <f>IF(preDEL!$AG203,IFERROR(0/0,""),preDEL!AP203)</f>
        <v/>
      </c>
      <c r="AQ203" s="83" t="str">
        <f>IF(preDEL!$AG203,IFERROR(0/0,""),preDEL!AQ203)</f>
        <v/>
      </c>
      <c r="AR203" s="83" t="str">
        <f>IF(preDEL!$AG203,IFERROR(0/0,""),preDEL!AR203)</f>
        <v/>
      </c>
      <c r="AS203" s="147"/>
    </row>
    <row r="204">
      <c r="A204" s="82" t="str">
        <f>IF(preDEL!$AG204,IFERROR(0/0,""),preDEL!A204)</f>
        <v>FLE675</v>
      </c>
      <c r="B204" s="172">
        <f>IF(preDEL!$AG204,IFERROR(0/0,""),preDEL!B204)</f>
        <v>44488</v>
      </c>
      <c r="C204" s="173">
        <f>IF(preDEL!$AG204,IFERROR(0/0,""),preDEL!C204)</f>
        <v>0.2950231481</v>
      </c>
      <c r="D204" s="82" t="str">
        <f>IF(preDEL!$AG204,IFERROR(0/0,""),preDEL!D204)</f>
        <v/>
      </c>
      <c r="E204" s="82" t="str">
        <f>IF(preDEL!$AG204,IFERROR(0/0,""),preDEL!E204)</f>
        <v/>
      </c>
      <c r="F204" s="83" t="str">
        <f>IF(preDEL!$AG204,IFERROR(0/0,""),preDEL!F204)</f>
        <v/>
      </c>
      <c r="G204" s="83" t="str">
        <f>IF(preDEL!$AG204,IFERROR(0/0,""),preDEL!G204)</f>
        <v/>
      </c>
      <c r="H204" s="83" t="str">
        <f>IF(preDEL!$AG204,IFERROR(0/0,""),preDEL!H204)</f>
        <v/>
      </c>
      <c r="I204" s="82" t="str">
        <f>IF(preDEL!$AG204,IFERROR(0/0,""),preDEL!I204)</f>
        <v/>
      </c>
      <c r="J204" s="82" t="str">
        <f>IF(preDEL!$AG204,IFERROR(0/0,""),preDEL!J204)</f>
        <v/>
      </c>
      <c r="K204" s="82" t="str">
        <f>IF(preDEL!$AG204,IFERROR(0/0,""),preDEL!K204)</f>
        <v>Negative</v>
      </c>
      <c r="L204" s="172">
        <f>IF(preDEL!$AG204,IFERROR(0/0,""),preDEL!L204)</f>
        <v>44489</v>
      </c>
      <c r="M204" s="173">
        <f>IF(preDEL!$AG204,IFERROR(0/0,""),preDEL!M204)</f>
        <v>0.4132175926</v>
      </c>
      <c r="N204" s="83" t="str">
        <f>IF(preDEL!$AG204,IFERROR(0/0,""),preDEL!N204)</f>
        <v/>
      </c>
      <c r="O204" s="83" t="str">
        <f>IF(preDEL!$AG204,IFERROR(0/0,""),preDEL!O204)</f>
        <v/>
      </c>
      <c r="P204" s="128" t="b">
        <f>IF(preDEL!$AG204,IFERROR(0/0,""),preDEL!P204)</f>
        <v>1</v>
      </c>
      <c r="Q204" s="128" t="str">
        <f>IF(preDEL!$AG204,IFERROR(0/0,""),preDEL!Q204)</f>
        <v>ER - REPS IN APT</v>
      </c>
      <c r="R204" s="116" t="b">
        <f>IF(preDEL!$AG204,IFERROR(0/0,""),preDEL!R204)</f>
        <v>1</v>
      </c>
      <c r="S204" s="116">
        <f>IF(preDEL!$AG204,IFERROR(0/0,""),preDEL!S204)</f>
        <v>1</v>
      </c>
      <c r="T204" s="128" t="str">
        <f>IF(preDEL!$AG204,IFERROR(0/0,""),preDEL!T204)</f>
        <v/>
      </c>
      <c r="U204" s="83" t="str">
        <f>IF(preDEL!$AG204,IFERROR(0/0,""),preDEL!U204)</f>
        <v/>
      </c>
      <c r="V204" s="82" t="str">
        <f>IF(preDEL!$AG204,IFERROR(0/0,""),preDEL!V204)</f>
        <v/>
      </c>
      <c r="W204" s="83" t="str">
        <f>IF(preDEL!$AG204,IFERROR(0/0,""),preDEL!W204)</f>
        <v/>
      </c>
      <c r="X204" s="116" t="b">
        <f>IF(preDEL!$AG204,IFERROR(0/0,""),preDEL!X204)</f>
        <v>0</v>
      </c>
      <c r="Y204" s="128" t="b">
        <f>IF(preDEL!$AG204,IFERROR(0/0,""),preDEL!Y204)</f>
        <v>0</v>
      </c>
      <c r="Z204" s="82" t="str">
        <f>IF(preDEL!$AG204,IFERROR(0/0,""),preDEL!Z204)</f>
        <v/>
      </c>
      <c r="AA204" s="128" t="b">
        <f>IF(preDEL!$AG204,IFERROR(0/0,""),preDEL!AA204)</f>
        <v>0</v>
      </c>
      <c r="AB204" s="128" t="b">
        <f>IF(preDEL!$AG204,IFERROR(0/0,""),preDEL!AB204)</f>
        <v>0</v>
      </c>
      <c r="AC204" s="174">
        <f>IF(preDEL!$AG204,IFERROR(0/0,""),preDEL!AC204)</f>
        <v>327</v>
      </c>
      <c r="AD204" s="116" t="b">
        <f>IF(preDEL!$AG204,IFERROR(0/0,""),preDEL!AD204)</f>
        <v>0</v>
      </c>
      <c r="AE204" s="175" t="str">
        <f>IF(preDEL!$AG204,IFERROR(0/0,""),preDEL!AE204)</f>
        <v/>
      </c>
      <c r="AF204" s="128" t="b">
        <f>IF(preDEL!$AG204,IFERROR(0/0,""),preDEL!AF204)</f>
        <v>0</v>
      </c>
      <c r="AG204" s="128" t="b">
        <f>IF(preDEL!$AG204,IFERROR(0/0,""),preDEL!AG204)</f>
        <v>0</v>
      </c>
      <c r="AH204" s="116" t="str">
        <f>IF(preDEL!$AG204,IFERROR(0/0,""),preDEL!AH204)</f>
        <v/>
      </c>
      <c r="AI204" s="82" t="str">
        <f>IF(preDEL!$AG204,IFERROR(0/0,""),preDEL!AI204)</f>
        <v/>
      </c>
      <c r="AJ204" s="83" t="str">
        <f>IF(preDEL!$AG204,IFERROR(0/0,""),preDEL!AJ204)</f>
        <v/>
      </c>
      <c r="AK204" s="82" t="str">
        <f>IF(preDEL!$AG204,IFERROR(0/0,""),preDEL!AK204)</f>
        <v>Negative</v>
      </c>
      <c r="AL204" s="83" t="str">
        <f>IF(preDEL!$AG204,IFERROR(0/0,""),preDEL!AL204)</f>
        <v/>
      </c>
      <c r="AM204" s="83" t="str">
        <f>IF(preDEL!$AG204,IFERROR(0/0,""),preDEL!AM204)</f>
        <v>SpROSA145068</v>
      </c>
      <c r="AN204" s="83" t="str">
        <f>IF(preDEL!$AG204,IFERROR(0/0,""),preDEL!AN204)</f>
        <v>ROSA191656</v>
      </c>
      <c r="AO204" s="83" t="str">
        <f>IF(preDEL!$AG204,IFERROR(0/0,""),preDEL!AO204)</f>
        <v/>
      </c>
      <c r="AP204" s="83" t="str">
        <f>IF(preDEL!$AG204,IFERROR(0/0,""),preDEL!AP204)</f>
        <v/>
      </c>
      <c r="AQ204" s="83" t="str">
        <f>IF(preDEL!$AG204,IFERROR(0/0,""),preDEL!AQ204)</f>
        <v/>
      </c>
      <c r="AR204" s="83" t="str">
        <f>IF(preDEL!$AG204,IFERROR(0/0,""),preDEL!AR204)</f>
        <v/>
      </c>
      <c r="AS204" s="147"/>
    </row>
    <row r="205">
      <c r="A205" s="82" t="str">
        <f>IF(preDEL!$AG205,IFERROR(0/0,""),preDEL!A205)</f>
        <v>FLE709</v>
      </c>
      <c r="B205" s="172">
        <f>IF(preDEL!$AG205,IFERROR(0/0,""),preDEL!B205)</f>
        <v>44488</v>
      </c>
      <c r="C205" s="173">
        <f>IF(preDEL!$AG205,IFERROR(0/0,""),preDEL!C205)</f>
        <v>0.2958912037</v>
      </c>
      <c r="D205" s="82" t="str">
        <f>IF(preDEL!$AG205,IFERROR(0/0,""),preDEL!D205)</f>
        <v/>
      </c>
      <c r="E205" s="82" t="str">
        <f>IF(preDEL!$AG205,IFERROR(0/0,""),preDEL!E205)</f>
        <v/>
      </c>
      <c r="F205" s="83" t="str">
        <f>IF(preDEL!$AG205,IFERROR(0/0,""),preDEL!F205)</f>
        <v/>
      </c>
      <c r="G205" s="83" t="str">
        <f>IF(preDEL!$AG205,IFERROR(0/0,""),preDEL!G205)</f>
        <v/>
      </c>
      <c r="H205" s="83" t="str">
        <f>IF(preDEL!$AG205,IFERROR(0/0,""),preDEL!H205)</f>
        <v/>
      </c>
      <c r="I205" s="82" t="str">
        <f>IF(preDEL!$AG205,IFERROR(0/0,""),preDEL!I205)</f>
        <v/>
      </c>
      <c r="J205" s="82" t="str">
        <f>IF(preDEL!$AG205,IFERROR(0/0,""),preDEL!J205)</f>
        <v/>
      </c>
      <c r="K205" s="82" t="str">
        <f>IF(preDEL!$AG205,IFERROR(0/0,""),preDEL!K205)</f>
        <v>Negative</v>
      </c>
      <c r="L205" s="172">
        <f>IF(preDEL!$AG205,IFERROR(0/0,""),preDEL!L205)</f>
        <v>44489</v>
      </c>
      <c r="M205" s="173">
        <f>IF(preDEL!$AG205,IFERROR(0/0,""),preDEL!M205)</f>
        <v>0.4132175926</v>
      </c>
      <c r="N205" s="83" t="str">
        <f>IF(preDEL!$AG205,IFERROR(0/0,""),preDEL!N205)</f>
        <v/>
      </c>
      <c r="O205" s="83" t="str">
        <f>IF(preDEL!$AG205,IFERROR(0/0,""),preDEL!O205)</f>
        <v/>
      </c>
      <c r="P205" s="128" t="b">
        <f>IF(preDEL!$AG205,IFERROR(0/0,""),preDEL!P205)</f>
        <v>0</v>
      </c>
      <c r="Q205" s="128" t="str">
        <f>IF(preDEL!$AG205,IFERROR(0/0,""),preDEL!Q205)</f>
        <v>Result</v>
      </c>
      <c r="R205" s="116" t="b">
        <f>IF(preDEL!$AG205,IFERROR(0/0,""),preDEL!R205)</f>
        <v>1</v>
      </c>
      <c r="S205" s="116">
        <f>IF(preDEL!$AG205,IFERROR(0/0,""),preDEL!S205)</f>
        <v>1</v>
      </c>
      <c r="T205" s="128" t="str">
        <f>IF(preDEL!$AG205,IFERROR(0/0,""),preDEL!T205)</f>
        <v/>
      </c>
      <c r="U205" s="83" t="str">
        <f>IF(preDEL!$AG205,IFERROR(0/0,""),preDEL!U205)</f>
        <v/>
      </c>
      <c r="V205" s="82" t="str">
        <f>IF(preDEL!$AG205,IFERROR(0/0,""),preDEL!V205)</f>
        <v/>
      </c>
      <c r="W205" s="83" t="str">
        <f>IF(preDEL!$AG205,IFERROR(0/0,""),preDEL!W205)</f>
        <v/>
      </c>
      <c r="X205" s="116" t="b">
        <f>IF(preDEL!$AG205,IFERROR(0/0,""),preDEL!X205)</f>
        <v>0</v>
      </c>
      <c r="Y205" s="128" t="b">
        <f>IF(preDEL!$AG205,IFERROR(0/0,""),preDEL!Y205)</f>
        <v>0</v>
      </c>
      <c r="Z205" s="82" t="str">
        <f>IF(preDEL!$AG205,IFERROR(0/0,""),preDEL!Z205)</f>
        <v/>
      </c>
      <c r="AA205" s="128" t="b">
        <f>IF(preDEL!$AG205,IFERROR(0/0,""),preDEL!AA205)</f>
        <v>0</v>
      </c>
      <c r="AB205" s="128" t="b">
        <f>IF(preDEL!$AG205,IFERROR(0/0,""),preDEL!AB205)</f>
        <v>0</v>
      </c>
      <c r="AC205" s="174">
        <f>IF(preDEL!$AG205,IFERROR(0/0,""),preDEL!AC205)</f>
        <v>326</v>
      </c>
      <c r="AD205" s="116" t="b">
        <f>IF(preDEL!$AG205,IFERROR(0/0,""),preDEL!AD205)</f>
        <v>0</v>
      </c>
      <c r="AE205" s="175" t="str">
        <f>IF(preDEL!$AG205,IFERROR(0/0,""),preDEL!AE205)</f>
        <v/>
      </c>
      <c r="AF205" s="128" t="b">
        <f>IF(preDEL!$AG205,IFERROR(0/0,""),preDEL!AF205)</f>
        <v>0</v>
      </c>
      <c r="AG205" s="128" t="b">
        <f>IF(preDEL!$AG205,IFERROR(0/0,""),preDEL!AG205)</f>
        <v>0</v>
      </c>
      <c r="AH205" s="116" t="str">
        <f>IF(preDEL!$AG205,IFERROR(0/0,""),preDEL!AH205)</f>
        <v/>
      </c>
      <c r="AI205" s="82" t="str">
        <f>IF(preDEL!$AG205,IFERROR(0/0,""),preDEL!AI205)</f>
        <v/>
      </c>
      <c r="AJ205" s="83" t="str">
        <f>IF(preDEL!$AG205,IFERROR(0/0,""),preDEL!AJ205)</f>
        <v/>
      </c>
      <c r="AK205" s="82" t="str">
        <f>IF(preDEL!$AG205,IFERROR(0/0,""),preDEL!AK205)</f>
        <v>Negative</v>
      </c>
      <c r="AL205" s="83" t="str">
        <f>IF(preDEL!$AG205,IFERROR(0/0,""),preDEL!AL205)</f>
        <v/>
      </c>
      <c r="AM205" s="83" t="str">
        <f>IF(preDEL!$AG205,IFERROR(0/0,""),preDEL!AM205)</f>
        <v>SpROSA573919</v>
      </c>
      <c r="AN205" s="83" t="str">
        <f>IF(preDEL!$AG205,IFERROR(0/0,""),preDEL!AN205)</f>
        <v>ROSA363599</v>
      </c>
      <c r="AO205" s="83" t="str">
        <f>IF(preDEL!$AG205,IFERROR(0/0,""),preDEL!AO205)</f>
        <v/>
      </c>
      <c r="AP205" s="83" t="str">
        <f>IF(preDEL!$AG205,IFERROR(0/0,""),preDEL!AP205)</f>
        <v/>
      </c>
      <c r="AQ205" s="83" t="str">
        <f>IF(preDEL!$AG205,IFERROR(0/0,""),preDEL!AQ205)</f>
        <v/>
      </c>
      <c r="AR205" s="83" t="str">
        <f>IF(preDEL!$AG205,IFERROR(0/0,""),preDEL!AR205)</f>
        <v/>
      </c>
      <c r="AS205" s="147"/>
    </row>
    <row r="206">
      <c r="A206" s="82" t="str">
        <f>IF(preDEL!$AG206,IFERROR(0/0,""),preDEL!A206)</f>
        <v>FLE676</v>
      </c>
      <c r="B206" s="172">
        <f>IF(preDEL!$AG206,IFERROR(0/0,""),preDEL!B206)</f>
        <v>44488</v>
      </c>
      <c r="C206" s="173">
        <f>IF(preDEL!$AG206,IFERROR(0/0,""),preDEL!C206)</f>
        <v>0.2964930556</v>
      </c>
      <c r="D206" s="82" t="str">
        <f>IF(preDEL!$AG206,IFERROR(0/0,""),preDEL!D206)</f>
        <v/>
      </c>
      <c r="E206" s="82" t="str">
        <f>IF(preDEL!$AG206,IFERROR(0/0,""),preDEL!E206)</f>
        <v/>
      </c>
      <c r="F206" s="83" t="str">
        <f>IF(preDEL!$AG206,IFERROR(0/0,""),preDEL!F206)</f>
        <v/>
      </c>
      <c r="G206" s="83" t="str">
        <f>IF(preDEL!$AG206,IFERROR(0/0,""),preDEL!G206)</f>
        <v/>
      </c>
      <c r="H206" s="83" t="str">
        <f>IF(preDEL!$AG206,IFERROR(0/0,""),preDEL!H206)</f>
        <v/>
      </c>
      <c r="I206" s="82" t="str">
        <f>IF(preDEL!$AG206,IFERROR(0/0,""),preDEL!I206)</f>
        <v/>
      </c>
      <c r="J206" s="82" t="str">
        <f>IF(preDEL!$AG206,IFERROR(0/0,""),preDEL!J206)</f>
        <v/>
      </c>
      <c r="K206" s="82" t="str">
        <f>IF(preDEL!$AG206,IFERROR(0/0,""),preDEL!K206)</f>
        <v>Negative</v>
      </c>
      <c r="L206" s="172">
        <f>IF(preDEL!$AG206,IFERROR(0/0,""),preDEL!L206)</f>
        <v>44489</v>
      </c>
      <c r="M206" s="173">
        <f>IF(preDEL!$AG206,IFERROR(0/0,""),preDEL!M206)</f>
        <v>0.4132175926</v>
      </c>
      <c r="N206" s="83" t="str">
        <f>IF(preDEL!$AG206,IFERROR(0/0,""),preDEL!N206)</f>
        <v/>
      </c>
      <c r="O206" s="83" t="str">
        <f>IF(preDEL!$AG206,IFERROR(0/0,""),preDEL!O206)</f>
        <v/>
      </c>
      <c r="P206" s="128" t="b">
        <f>IF(preDEL!$AG206,IFERROR(0/0,""),preDEL!P206)</f>
        <v>0</v>
      </c>
      <c r="Q206" s="128" t="str">
        <f>IF(preDEL!$AG206,IFERROR(0/0,""),preDEL!Q206)</f>
        <v>Result</v>
      </c>
      <c r="R206" s="116" t="b">
        <f>IF(preDEL!$AG206,IFERROR(0/0,""),preDEL!R206)</f>
        <v>1</v>
      </c>
      <c r="S206" s="116">
        <f>IF(preDEL!$AG206,IFERROR(0/0,""),preDEL!S206)</f>
        <v>1</v>
      </c>
      <c r="T206" s="128" t="str">
        <f>IF(preDEL!$AG206,IFERROR(0/0,""),preDEL!T206)</f>
        <v/>
      </c>
      <c r="U206" s="83" t="str">
        <f>IF(preDEL!$AG206,IFERROR(0/0,""),preDEL!U206)</f>
        <v/>
      </c>
      <c r="V206" s="82" t="str">
        <f>IF(preDEL!$AG206,IFERROR(0/0,""),preDEL!V206)</f>
        <v/>
      </c>
      <c r="W206" s="83" t="str">
        <f>IF(preDEL!$AG206,IFERROR(0/0,""),preDEL!W206)</f>
        <v/>
      </c>
      <c r="X206" s="116" t="b">
        <f>IF(preDEL!$AG206,IFERROR(0/0,""),preDEL!X206)</f>
        <v>0</v>
      </c>
      <c r="Y206" s="128" t="b">
        <f>IF(preDEL!$AG206,IFERROR(0/0,""),preDEL!Y206)</f>
        <v>0</v>
      </c>
      <c r="Z206" s="82" t="str">
        <f>IF(preDEL!$AG206,IFERROR(0/0,""),preDEL!Z206)</f>
        <v/>
      </c>
      <c r="AA206" s="128" t="b">
        <f>IF(preDEL!$AG206,IFERROR(0/0,""),preDEL!AA206)</f>
        <v>0</v>
      </c>
      <c r="AB206" s="128" t="b">
        <f>IF(preDEL!$AG206,IFERROR(0/0,""),preDEL!AB206)</f>
        <v>0</v>
      </c>
      <c r="AC206" s="174">
        <f>IF(preDEL!$AG206,IFERROR(0/0,""),preDEL!AC206)</f>
        <v>325</v>
      </c>
      <c r="AD206" s="116" t="b">
        <f>IF(preDEL!$AG206,IFERROR(0/0,""),preDEL!AD206)</f>
        <v>0</v>
      </c>
      <c r="AE206" s="175" t="str">
        <f>IF(preDEL!$AG206,IFERROR(0/0,""),preDEL!AE206)</f>
        <v/>
      </c>
      <c r="AF206" s="128" t="b">
        <f>IF(preDEL!$AG206,IFERROR(0/0,""),preDEL!AF206)</f>
        <v>0</v>
      </c>
      <c r="AG206" s="128" t="b">
        <f>IF(preDEL!$AG206,IFERROR(0/0,""),preDEL!AG206)</f>
        <v>0</v>
      </c>
      <c r="AH206" s="116" t="str">
        <f>IF(preDEL!$AG206,IFERROR(0/0,""),preDEL!AH206)</f>
        <v/>
      </c>
      <c r="AI206" s="82" t="str">
        <f>IF(preDEL!$AG206,IFERROR(0/0,""),preDEL!AI206)</f>
        <v/>
      </c>
      <c r="AJ206" s="83" t="str">
        <f>IF(preDEL!$AG206,IFERROR(0/0,""),preDEL!AJ206)</f>
        <v/>
      </c>
      <c r="AK206" s="82" t="str">
        <f>IF(preDEL!$AG206,IFERROR(0/0,""),preDEL!AK206)</f>
        <v>Negative</v>
      </c>
      <c r="AL206" s="83" t="str">
        <f>IF(preDEL!$AG206,IFERROR(0/0,""),preDEL!AL206)</f>
        <v/>
      </c>
      <c r="AM206" s="83" t="str">
        <f>IF(preDEL!$AG206,IFERROR(0/0,""),preDEL!AM206)</f>
        <v>SpROSA145068</v>
      </c>
      <c r="AN206" s="83" t="str">
        <f>IF(preDEL!$AG206,IFERROR(0/0,""),preDEL!AN206)</f>
        <v>ROSA532925</v>
      </c>
      <c r="AO206" s="83" t="str">
        <f>IF(preDEL!$AG206,IFERROR(0/0,""),preDEL!AO206)</f>
        <v/>
      </c>
      <c r="AP206" s="83" t="str">
        <f>IF(preDEL!$AG206,IFERROR(0/0,""),preDEL!AP206)</f>
        <v/>
      </c>
      <c r="AQ206" s="83" t="str">
        <f>IF(preDEL!$AG206,IFERROR(0/0,""),preDEL!AQ206)</f>
        <v/>
      </c>
      <c r="AR206" s="83" t="str">
        <f>IF(preDEL!$AG206,IFERROR(0/0,""),preDEL!AR206)</f>
        <v/>
      </c>
      <c r="AS206" s="147"/>
    </row>
    <row r="207">
      <c r="A207" s="82" t="str">
        <f>IF(preDEL!$AG207,IFERROR(0/0,""),preDEL!A207)</f>
        <v>FLE739</v>
      </c>
      <c r="B207" s="172">
        <f>IF(preDEL!$AG207,IFERROR(0/0,""),preDEL!B207)</f>
        <v>44488</v>
      </c>
      <c r="C207" s="173">
        <f>IF(preDEL!$AG207,IFERROR(0/0,""),preDEL!C207)</f>
        <v>0.2986342593</v>
      </c>
      <c r="D207" s="82" t="str">
        <f>IF(preDEL!$AG207,IFERROR(0/0,""),preDEL!D207)</f>
        <v/>
      </c>
      <c r="E207" s="82" t="str">
        <f>IF(preDEL!$AG207,IFERROR(0/0,""),preDEL!E207)</f>
        <v/>
      </c>
      <c r="F207" s="83" t="str">
        <f>IF(preDEL!$AG207,IFERROR(0/0,""),preDEL!F207)</f>
        <v/>
      </c>
      <c r="G207" s="83" t="str">
        <f>IF(preDEL!$AG207,IFERROR(0/0,""),preDEL!G207)</f>
        <v/>
      </c>
      <c r="H207" s="83" t="str">
        <f>IF(preDEL!$AG207,IFERROR(0/0,""),preDEL!H207)</f>
        <v/>
      </c>
      <c r="I207" s="82" t="str">
        <f>IF(preDEL!$AG207,IFERROR(0/0,""),preDEL!I207)</f>
        <v/>
      </c>
      <c r="J207" s="82" t="str">
        <f>IF(preDEL!$AG207,IFERROR(0/0,""),preDEL!J207)</f>
        <v/>
      </c>
      <c r="K207" s="82" t="str">
        <f>IF(preDEL!$AG207,IFERROR(0/0,""),preDEL!K207)</f>
        <v>Negative</v>
      </c>
      <c r="L207" s="172">
        <f>IF(preDEL!$AG207,IFERROR(0/0,""),preDEL!L207)</f>
        <v>44489</v>
      </c>
      <c r="M207" s="173">
        <f>IF(preDEL!$AG207,IFERROR(0/0,""),preDEL!M207)</f>
        <v>0.4132175926</v>
      </c>
      <c r="N207" s="83" t="str">
        <f>IF(preDEL!$AG207,IFERROR(0/0,""),preDEL!N207)</f>
        <v/>
      </c>
      <c r="O207" s="83" t="str">
        <f>IF(preDEL!$AG207,IFERROR(0/0,""),preDEL!O207)</f>
        <v/>
      </c>
      <c r="P207" s="128" t="b">
        <f>IF(preDEL!$AG207,IFERROR(0/0,""),preDEL!P207)</f>
        <v>0</v>
      </c>
      <c r="Q207" s="128" t="str">
        <f>IF(preDEL!$AG207,IFERROR(0/0,""),preDEL!Q207)</f>
        <v>Result</v>
      </c>
      <c r="R207" s="116" t="b">
        <f>IF(preDEL!$AG207,IFERROR(0/0,""),preDEL!R207)</f>
        <v>1</v>
      </c>
      <c r="S207" s="116">
        <f>IF(preDEL!$AG207,IFERROR(0/0,""),preDEL!S207)</f>
        <v>1</v>
      </c>
      <c r="T207" s="128" t="str">
        <f>IF(preDEL!$AG207,IFERROR(0/0,""),preDEL!T207)</f>
        <v/>
      </c>
      <c r="U207" s="83" t="str">
        <f>IF(preDEL!$AG207,IFERROR(0/0,""),preDEL!U207)</f>
        <v/>
      </c>
      <c r="V207" s="82" t="str">
        <f>IF(preDEL!$AG207,IFERROR(0/0,""),preDEL!V207)</f>
        <v/>
      </c>
      <c r="W207" s="83" t="str">
        <f>IF(preDEL!$AG207,IFERROR(0/0,""),preDEL!W207)</f>
        <v/>
      </c>
      <c r="X207" s="116" t="b">
        <f>IF(preDEL!$AG207,IFERROR(0/0,""),preDEL!X207)</f>
        <v>0</v>
      </c>
      <c r="Y207" s="128" t="b">
        <f>IF(preDEL!$AG207,IFERROR(0/0,""),preDEL!Y207)</f>
        <v>0</v>
      </c>
      <c r="Z207" s="82" t="str">
        <f>IF(preDEL!$AG207,IFERROR(0/0,""),preDEL!Z207)</f>
        <v/>
      </c>
      <c r="AA207" s="128" t="b">
        <f>IF(preDEL!$AG207,IFERROR(0/0,""),preDEL!AA207)</f>
        <v>0</v>
      </c>
      <c r="AB207" s="128" t="b">
        <f>IF(preDEL!$AG207,IFERROR(0/0,""),preDEL!AB207)</f>
        <v>0</v>
      </c>
      <c r="AC207" s="174">
        <f>IF(preDEL!$AG207,IFERROR(0/0,""),preDEL!AC207)</f>
        <v>324</v>
      </c>
      <c r="AD207" s="116" t="b">
        <f>IF(preDEL!$AG207,IFERROR(0/0,""),preDEL!AD207)</f>
        <v>0</v>
      </c>
      <c r="AE207" s="175" t="str">
        <f>IF(preDEL!$AG207,IFERROR(0/0,""),preDEL!AE207)</f>
        <v/>
      </c>
      <c r="AF207" s="128" t="b">
        <f>IF(preDEL!$AG207,IFERROR(0/0,""),preDEL!AF207)</f>
        <v>0</v>
      </c>
      <c r="AG207" s="128" t="b">
        <f>IF(preDEL!$AG207,IFERROR(0/0,""),preDEL!AG207)</f>
        <v>0</v>
      </c>
      <c r="AH207" s="116" t="str">
        <f>IF(preDEL!$AG207,IFERROR(0/0,""),preDEL!AH207)</f>
        <v/>
      </c>
      <c r="AI207" s="82" t="str">
        <f>IF(preDEL!$AG207,IFERROR(0/0,""),preDEL!AI207)</f>
        <v/>
      </c>
      <c r="AJ207" s="83" t="str">
        <f>IF(preDEL!$AG207,IFERROR(0/0,""),preDEL!AJ207)</f>
        <v/>
      </c>
      <c r="AK207" s="82" t="str">
        <f>IF(preDEL!$AG207,IFERROR(0/0,""),preDEL!AK207)</f>
        <v>Negative</v>
      </c>
      <c r="AL207" s="83" t="str">
        <f>IF(preDEL!$AG207,IFERROR(0/0,""),preDEL!AL207)</f>
        <v/>
      </c>
      <c r="AM207" s="83" t="str">
        <f>IF(preDEL!$AG207,IFERROR(0/0,""),preDEL!AM207)</f>
        <v>SpROSA145068</v>
      </c>
      <c r="AN207" s="83" t="str">
        <f>IF(preDEL!$AG207,IFERROR(0/0,""),preDEL!AN207)</f>
        <v>ROSA406630</v>
      </c>
      <c r="AO207" s="83" t="str">
        <f>IF(preDEL!$AG207,IFERROR(0/0,""),preDEL!AO207)</f>
        <v/>
      </c>
      <c r="AP207" s="83" t="str">
        <f>IF(preDEL!$AG207,IFERROR(0/0,""),preDEL!AP207)</f>
        <v/>
      </c>
      <c r="AQ207" s="83" t="str">
        <f>IF(preDEL!$AG207,IFERROR(0/0,""),preDEL!AQ207)</f>
        <v/>
      </c>
      <c r="AR207" s="83" t="str">
        <f>IF(preDEL!$AG207,IFERROR(0/0,""),preDEL!AR207)</f>
        <v/>
      </c>
      <c r="AS207" s="147"/>
    </row>
    <row r="208">
      <c r="A208" s="82" t="str">
        <f>IF(preDEL!$AG208,IFERROR(0/0,""),preDEL!A208)</f>
        <v>FLE500</v>
      </c>
      <c r="B208" s="172">
        <f>IF(preDEL!$AG208,IFERROR(0/0,""),preDEL!B208)</f>
        <v>44488</v>
      </c>
      <c r="C208" s="173">
        <f>IF(preDEL!$AG208,IFERROR(0/0,""),preDEL!C208)</f>
        <v>0.327962963</v>
      </c>
      <c r="D208" s="82" t="str">
        <f>IF(preDEL!$AG208,IFERROR(0/0,""),preDEL!D208)</f>
        <v/>
      </c>
      <c r="E208" s="82" t="str">
        <f>IF(preDEL!$AG208,IFERROR(0/0,""),preDEL!E208)</f>
        <v/>
      </c>
      <c r="F208" s="83" t="str">
        <f>IF(preDEL!$AG208,IFERROR(0/0,""),preDEL!F208)</f>
        <v/>
      </c>
      <c r="G208" s="83" t="str">
        <f>IF(preDEL!$AG208,IFERROR(0/0,""),preDEL!G208)</f>
        <v/>
      </c>
      <c r="H208" s="83" t="str">
        <f>IF(preDEL!$AG208,IFERROR(0/0,""),preDEL!H208)</f>
        <v/>
      </c>
      <c r="I208" s="82" t="str">
        <f>IF(preDEL!$AG208,IFERROR(0/0,""),preDEL!I208)</f>
        <v/>
      </c>
      <c r="J208" s="82" t="str">
        <f>IF(preDEL!$AG208,IFERROR(0/0,""),preDEL!J208)</f>
        <v/>
      </c>
      <c r="K208" s="82" t="str">
        <f>IF(preDEL!$AG208,IFERROR(0/0,""),preDEL!K208)</f>
        <v>Negative</v>
      </c>
      <c r="L208" s="172">
        <f>IF(preDEL!$AG208,IFERROR(0/0,""),preDEL!L208)</f>
        <v>44489</v>
      </c>
      <c r="M208" s="173">
        <f>IF(preDEL!$AG208,IFERROR(0/0,""),preDEL!M208)</f>
        <v>0.4132175926</v>
      </c>
      <c r="N208" s="83" t="str">
        <f>IF(preDEL!$AG208,IFERROR(0/0,""),preDEL!N208)</f>
        <v/>
      </c>
      <c r="O208" s="83" t="str">
        <f>IF(preDEL!$AG208,IFERROR(0/0,""),preDEL!O208)</f>
        <v/>
      </c>
      <c r="P208" s="128" t="b">
        <f>IF(preDEL!$AG208,IFERROR(0/0,""),preDEL!P208)</f>
        <v>0</v>
      </c>
      <c r="Q208" s="128" t="str">
        <f>IF(preDEL!$AG208,IFERROR(0/0,""),preDEL!Q208)</f>
        <v>Result</v>
      </c>
      <c r="R208" s="116" t="b">
        <f>IF(preDEL!$AG208,IFERROR(0/0,""),preDEL!R208)</f>
        <v>1</v>
      </c>
      <c r="S208" s="116">
        <f>IF(preDEL!$AG208,IFERROR(0/0,""),preDEL!S208)</f>
        <v>1</v>
      </c>
      <c r="T208" s="128" t="str">
        <f>IF(preDEL!$AG208,IFERROR(0/0,""),preDEL!T208)</f>
        <v/>
      </c>
      <c r="U208" s="83" t="str">
        <f>IF(preDEL!$AG208,IFERROR(0/0,""),preDEL!U208)</f>
        <v/>
      </c>
      <c r="V208" s="82" t="str">
        <f>IF(preDEL!$AG208,IFERROR(0/0,""),preDEL!V208)</f>
        <v/>
      </c>
      <c r="W208" s="83" t="str">
        <f>IF(preDEL!$AG208,IFERROR(0/0,""),preDEL!W208)</f>
        <v/>
      </c>
      <c r="X208" s="116" t="b">
        <f>IF(preDEL!$AG208,IFERROR(0/0,""),preDEL!X208)</f>
        <v>0</v>
      </c>
      <c r="Y208" s="128" t="b">
        <f>IF(preDEL!$AG208,IFERROR(0/0,""),preDEL!Y208)</f>
        <v>0</v>
      </c>
      <c r="Z208" s="82" t="str">
        <f>IF(preDEL!$AG208,IFERROR(0/0,""),preDEL!Z208)</f>
        <v/>
      </c>
      <c r="AA208" s="128" t="b">
        <f>IF(preDEL!$AG208,IFERROR(0/0,""),preDEL!AA208)</f>
        <v>0</v>
      </c>
      <c r="AB208" s="128" t="b">
        <f>IF(preDEL!$AG208,IFERROR(0/0,""),preDEL!AB208)</f>
        <v>0</v>
      </c>
      <c r="AC208" s="174">
        <f>IF(preDEL!$AG208,IFERROR(0/0,""),preDEL!AC208)</f>
        <v>323</v>
      </c>
      <c r="AD208" s="116" t="b">
        <f>IF(preDEL!$AG208,IFERROR(0/0,""),preDEL!AD208)</f>
        <v>0</v>
      </c>
      <c r="AE208" s="175" t="str">
        <f>IF(preDEL!$AG208,IFERROR(0/0,""),preDEL!AE208)</f>
        <v/>
      </c>
      <c r="AF208" s="128" t="b">
        <f>IF(preDEL!$AG208,IFERROR(0/0,""),preDEL!AF208)</f>
        <v>0</v>
      </c>
      <c r="AG208" s="128" t="b">
        <f>IF(preDEL!$AG208,IFERROR(0/0,""),preDEL!AG208)</f>
        <v>0</v>
      </c>
      <c r="AH208" s="116" t="str">
        <f>IF(preDEL!$AG208,IFERROR(0/0,""),preDEL!AH208)</f>
        <v/>
      </c>
      <c r="AI208" s="82" t="str">
        <f>IF(preDEL!$AG208,IFERROR(0/0,""),preDEL!AI208)</f>
        <v/>
      </c>
      <c r="AJ208" s="83" t="str">
        <f>IF(preDEL!$AG208,IFERROR(0/0,""),preDEL!AJ208)</f>
        <v/>
      </c>
      <c r="AK208" s="82" t="str">
        <f>IF(preDEL!$AG208,IFERROR(0/0,""),preDEL!AK208)</f>
        <v>Negative</v>
      </c>
      <c r="AL208" s="83" t="str">
        <f>IF(preDEL!$AG208,IFERROR(0/0,""),preDEL!AL208)</f>
        <v/>
      </c>
      <c r="AM208" s="83" t="str">
        <f>IF(preDEL!$AG208,IFERROR(0/0,""),preDEL!AM208)</f>
        <v>SpROSA145068</v>
      </c>
      <c r="AN208" s="83" t="str">
        <f>IF(preDEL!$AG208,IFERROR(0/0,""),preDEL!AN208)</f>
        <v>ROSA835283</v>
      </c>
      <c r="AO208" s="83" t="str">
        <f>IF(preDEL!$AG208,IFERROR(0/0,""),preDEL!AO208)</f>
        <v/>
      </c>
      <c r="AP208" s="83" t="str">
        <f>IF(preDEL!$AG208,IFERROR(0/0,""),preDEL!AP208)</f>
        <v/>
      </c>
      <c r="AQ208" s="83" t="str">
        <f>IF(preDEL!$AG208,IFERROR(0/0,""),preDEL!AQ208)</f>
        <v/>
      </c>
      <c r="AR208" s="83" t="str">
        <f>IF(preDEL!$AG208,IFERROR(0/0,""),preDEL!AR208)</f>
        <v/>
      </c>
      <c r="AS208" s="147"/>
    </row>
    <row r="209">
      <c r="A209" s="82" t="str">
        <f>IF(preDEL!$AG209,IFERROR(0/0,""),preDEL!A209)</f>
        <v>PA9494</v>
      </c>
      <c r="B209" s="172">
        <f>IF(preDEL!$AG209,IFERROR(0/0,""),preDEL!B209)</f>
        <v>44488</v>
      </c>
      <c r="C209" s="173">
        <f>IF(preDEL!$AG209,IFERROR(0/0,""),preDEL!C209)</f>
        <v>0.3280555556</v>
      </c>
      <c r="D209" s="82" t="str">
        <f>IF(preDEL!$AG209,IFERROR(0/0,""),preDEL!D209)</f>
        <v/>
      </c>
      <c r="E209" s="82" t="str">
        <f>IF(preDEL!$AG209,IFERROR(0/0,""),preDEL!E209)</f>
        <v/>
      </c>
      <c r="F209" s="83" t="str">
        <f>IF(preDEL!$AG209,IFERROR(0/0,""),preDEL!F209)</f>
        <v/>
      </c>
      <c r="G209" s="83" t="str">
        <f>IF(preDEL!$AG209,IFERROR(0/0,""),preDEL!G209)</f>
        <v/>
      </c>
      <c r="H209" s="83" t="str">
        <f>IF(preDEL!$AG209,IFERROR(0/0,""),preDEL!H209)</f>
        <v/>
      </c>
      <c r="I209" s="82" t="str">
        <f>IF(preDEL!$AG209,IFERROR(0/0,""),preDEL!I209)</f>
        <v/>
      </c>
      <c r="J209" s="82" t="str">
        <f>IF(preDEL!$AG209,IFERROR(0/0,""),preDEL!J209)</f>
        <v/>
      </c>
      <c r="K209" s="82" t="str">
        <f>IF(preDEL!$AG209,IFERROR(0/0,""),preDEL!K209)</f>
        <v>Negative</v>
      </c>
      <c r="L209" s="172">
        <f>IF(preDEL!$AG209,IFERROR(0/0,""),preDEL!L209)</f>
        <v>44489</v>
      </c>
      <c r="M209" s="173">
        <f>IF(preDEL!$AG209,IFERROR(0/0,""),preDEL!M209)</f>
        <v>0.4132175926</v>
      </c>
      <c r="N209" s="83" t="str">
        <f>IF(preDEL!$AG209,IFERROR(0/0,""),preDEL!N209)</f>
        <v/>
      </c>
      <c r="O209" s="83" t="str">
        <f>IF(preDEL!$AG209,IFERROR(0/0,""),preDEL!O209)</f>
        <v/>
      </c>
      <c r="P209" s="128" t="b">
        <f>IF(preDEL!$AG209,IFERROR(0/0,""),preDEL!P209)</f>
        <v>0</v>
      </c>
      <c r="Q209" s="128" t="str">
        <f>IF(preDEL!$AG209,IFERROR(0/0,""),preDEL!Q209)</f>
        <v>Result</v>
      </c>
      <c r="R209" s="116" t="b">
        <f>IF(preDEL!$AG209,IFERROR(0/0,""),preDEL!R209)</f>
        <v>1</v>
      </c>
      <c r="S209" s="116">
        <f>IF(preDEL!$AG209,IFERROR(0/0,""),preDEL!S209)</f>
        <v>1</v>
      </c>
      <c r="T209" s="128">
        <f>IF(preDEL!$AG209,IFERROR(0/0,""),preDEL!T209)</f>
        <v>0</v>
      </c>
      <c r="U209" s="83" t="str">
        <f>IF(preDEL!$AG209,IFERROR(0/0,""),preDEL!U209)</f>
        <v/>
      </c>
      <c r="V209" s="82" t="str">
        <f>IF(preDEL!$AG209,IFERROR(0/0,""),preDEL!V209)</f>
        <v/>
      </c>
      <c r="W209" s="83" t="str">
        <f>IF(preDEL!$AG209,IFERROR(0/0,""),preDEL!W209)</f>
        <v/>
      </c>
      <c r="X209" s="116" t="b">
        <f>IF(preDEL!$AG209,IFERROR(0/0,""),preDEL!X209)</f>
        <v>0</v>
      </c>
      <c r="Y209" s="128" t="b">
        <f>IF(preDEL!$AG209,IFERROR(0/0,""),preDEL!Y209)</f>
        <v>0</v>
      </c>
      <c r="Z209" s="82" t="str">
        <f>IF(preDEL!$AG209,IFERROR(0/0,""),preDEL!Z209)</f>
        <v/>
      </c>
      <c r="AA209" s="128" t="b">
        <f>IF(preDEL!$AG209,IFERROR(0/0,""),preDEL!AA209)</f>
        <v>0</v>
      </c>
      <c r="AB209" s="128" t="b">
        <f>IF(preDEL!$AG209,IFERROR(0/0,""),preDEL!AB209)</f>
        <v>0</v>
      </c>
      <c r="AC209" s="174">
        <f>IF(preDEL!$AG209,IFERROR(0/0,""),preDEL!AC209)</f>
        <v>719</v>
      </c>
      <c r="AD209" s="116" t="b">
        <f>IF(preDEL!$AG209,IFERROR(0/0,""),preDEL!AD209)</f>
        <v>1</v>
      </c>
      <c r="AE209" s="175" t="str">
        <f>IF(preDEL!$AG209,IFERROR(0/0,""),preDEL!AE209)</f>
        <v/>
      </c>
      <c r="AF209" s="128" t="b">
        <f>IF(preDEL!$AG209,IFERROR(0/0,""),preDEL!AF209)</f>
        <v>0</v>
      </c>
      <c r="AG209" s="128" t="b">
        <f>IF(preDEL!$AG209,IFERROR(0/0,""),preDEL!AG209)</f>
        <v>0</v>
      </c>
      <c r="AH209" s="116" t="str">
        <f>IF(preDEL!$AG209,IFERROR(0/0,""),preDEL!AH209)</f>
        <v/>
      </c>
      <c r="AI209" s="82" t="str">
        <f>IF(preDEL!$AG209,IFERROR(0/0,""),preDEL!AI209)</f>
        <v/>
      </c>
      <c r="AJ209" s="83" t="str">
        <f>IF(preDEL!$AG209,IFERROR(0/0,""),preDEL!AJ209)</f>
        <v/>
      </c>
      <c r="AK209" s="82" t="str">
        <f>IF(preDEL!$AG209,IFERROR(0/0,""),preDEL!AK209)</f>
        <v>Negative</v>
      </c>
      <c r="AL209" s="83" t="str">
        <f>IF(preDEL!$AG209,IFERROR(0/0,""),preDEL!AL209)</f>
        <v/>
      </c>
      <c r="AM209" s="83" t="str">
        <f>IF(preDEL!$AG209,IFERROR(0/0,""),preDEL!AM209)</f>
        <v>SpROSA573919</v>
      </c>
      <c r="AN209" s="83" t="str">
        <f>IF(preDEL!$AG209,IFERROR(0/0,""),preDEL!AN209)</f>
        <v>ROSA676471</v>
      </c>
      <c r="AO209" s="83" t="str">
        <f>IF(preDEL!$AG209,IFERROR(0/0,""),preDEL!AO209)</f>
        <v/>
      </c>
      <c r="AP209" s="83" t="str">
        <f>IF(preDEL!$AG209,IFERROR(0/0,""),preDEL!AP209)</f>
        <v/>
      </c>
      <c r="AQ209" s="83" t="str">
        <f>IF(preDEL!$AG209,IFERROR(0/0,""),preDEL!AQ209)</f>
        <v/>
      </c>
      <c r="AR209" s="83" t="str">
        <f>IF(preDEL!$AG209,IFERROR(0/0,""),preDEL!AR209)</f>
        <v/>
      </c>
      <c r="AS209" s="147"/>
    </row>
    <row r="210">
      <c r="A210" s="82" t="str">
        <f>IF(preDEL!$AG210,IFERROR(0/0,""),preDEL!A210)</f>
        <v>FLE430</v>
      </c>
      <c r="B210" s="172">
        <f>IF(preDEL!$AG210,IFERROR(0/0,""),preDEL!B210)</f>
        <v>44488</v>
      </c>
      <c r="C210" s="173">
        <f>IF(preDEL!$AG210,IFERROR(0/0,""),preDEL!C210)</f>
        <v>0.3283449074</v>
      </c>
      <c r="D210" s="82" t="str">
        <f>IF(preDEL!$AG210,IFERROR(0/0,""),preDEL!D210)</f>
        <v/>
      </c>
      <c r="E210" s="82" t="str">
        <f>IF(preDEL!$AG210,IFERROR(0/0,""),preDEL!E210)</f>
        <v/>
      </c>
      <c r="F210" s="83" t="str">
        <f>IF(preDEL!$AG210,IFERROR(0/0,""),preDEL!F210)</f>
        <v/>
      </c>
      <c r="G210" s="83" t="str">
        <f>IF(preDEL!$AG210,IFERROR(0/0,""),preDEL!G210)</f>
        <v/>
      </c>
      <c r="H210" s="83" t="str">
        <f>IF(preDEL!$AG210,IFERROR(0/0,""),preDEL!H210)</f>
        <v/>
      </c>
      <c r="I210" s="82" t="str">
        <f>IF(preDEL!$AG210,IFERROR(0/0,""),preDEL!I210)</f>
        <v/>
      </c>
      <c r="J210" s="82" t="str">
        <f>IF(preDEL!$AG210,IFERROR(0/0,""),preDEL!J210)</f>
        <v/>
      </c>
      <c r="K210" s="82" t="str">
        <f>IF(preDEL!$AG210,IFERROR(0/0,""),preDEL!K210)</f>
        <v>Negative</v>
      </c>
      <c r="L210" s="172">
        <f>IF(preDEL!$AG210,IFERROR(0/0,""),preDEL!L210)</f>
        <v>44489</v>
      </c>
      <c r="M210" s="173">
        <f>IF(preDEL!$AG210,IFERROR(0/0,""),preDEL!M210)</f>
        <v>0.4132175926</v>
      </c>
      <c r="N210" s="83" t="str">
        <f>IF(preDEL!$AG210,IFERROR(0/0,""),preDEL!N210)</f>
        <v/>
      </c>
      <c r="O210" s="83" t="str">
        <f>IF(preDEL!$AG210,IFERROR(0/0,""),preDEL!O210)</f>
        <v/>
      </c>
      <c r="P210" s="128" t="b">
        <f>IF(preDEL!$AG210,IFERROR(0/0,""),preDEL!P210)</f>
        <v>0</v>
      </c>
      <c r="Q210" s="128" t="str">
        <f>IF(preDEL!$AG210,IFERROR(0/0,""),preDEL!Q210)</f>
        <v>Result</v>
      </c>
      <c r="R210" s="116" t="b">
        <f>IF(preDEL!$AG210,IFERROR(0/0,""),preDEL!R210)</f>
        <v>1</v>
      </c>
      <c r="S210" s="116">
        <f>IF(preDEL!$AG210,IFERROR(0/0,""),preDEL!S210)</f>
        <v>1</v>
      </c>
      <c r="T210" s="128">
        <f>IF(preDEL!$AG210,IFERROR(0/0,""),preDEL!T210)</f>
        <v>0</v>
      </c>
      <c r="U210" s="83" t="str">
        <f>IF(preDEL!$AG210,IFERROR(0/0,""),preDEL!U210)</f>
        <v/>
      </c>
      <c r="V210" s="82" t="str">
        <f>IF(preDEL!$AG210,IFERROR(0/0,""),preDEL!V210)</f>
        <v/>
      </c>
      <c r="W210" s="83" t="str">
        <f>IF(preDEL!$AG210,IFERROR(0/0,""),preDEL!W210)</f>
        <v/>
      </c>
      <c r="X210" s="116" t="b">
        <f>IF(preDEL!$AG210,IFERROR(0/0,""),preDEL!X210)</f>
        <v>0</v>
      </c>
      <c r="Y210" s="128" t="b">
        <f>IF(preDEL!$AG210,IFERROR(0/0,""),preDEL!Y210)</f>
        <v>0</v>
      </c>
      <c r="Z210" s="82" t="str">
        <f>IF(preDEL!$AG210,IFERROR(0/0,""),preDEL!Z210)</f>
        <v/>
      </c>
      <c r="AA210" s="128" t="b">
        <f>IF(preDEL!$AG210,IFERROR(0/0,""),preDEL!AA210)</f>
        <v>0</v>
      </c>
      <c r="AB210" s="128" t="b">
        <f>IF(preDEL!$AG210,IFERROR(0/0,""),preDEL!AB210)</f>
        <v>0</v>
      </c>
      <c r="AC210" s="174">
        <f>IF(preDEL!$AG210,IFERROR(0/0,""),preDEL!AC210)</f>
        <v>718</v>
      </c>
      <c r="AD210" s="116" t="b">
        <f>IF(preDEL!$AG210,IFERROR(0/0,""),preDEL!AD210)</f>
        <v>1</v>
      </c>
      <c r="AE210" s="175" t="str">
        <f>IF(preDEL!$AG210,IFERROR(0/0,""),preDEL!AE210)</f>
        <v/>
      </c>
      <c r="AF210" s="128" t="b">
        <f>IF(preDEL!$AG210,IFERROR(0/0,""),preDEL!AF210)</f>
        <v>0</v>
      </c>
      <c r="AG210" s="128" t="b">
        <f>IF(preDEL!$AG210,IFERROR(0/0,""),preDEL!AG210)</f>
        <v>0</v>
      </c>
      <c r="AH210" s="116" t="str">
        <f>IF(preDEL!$AG210,IFERROR(0/0,""),preDEL!AH210)</f>
        <v/>
      </c>
      <c r="AI210" s="82" t="str">
        <f>IF(preDEL!$AG210,IFERROR(0/0,""),preDEL!AI210)</f>
        <v/>
      </c>
      <c r="AJ210" s="83" t="str">
        <f>IF(preDEL!$AG210,IFERROR(0/0,""),preDEL!AJ210)</f>
        <v/>
      </c>
      <c r="AK210" s="82" t="str">
        <f>IF(preDEL!$AG210,IFERROR(0/0,""),preDEL!AK210)</f>
        <v>Negative</v>
      </c>
      <c r="AL210" s="83" t="str">
        <f>IF(preDEL!$AG210,IFERROR(0/0,""),preDEL!AL210)</f>
        <v/>
      </c>
      <c r="AM210" s="83" t="str">
        <f>IF(preDEL!$AG210,IFERROR(0/0,""),preDEL!AM210)</f>
        <v>SpROSA573919</v>
      </c>
      <c r="AN210" s="83" t="str">
        <f>IF(preDEL!$AG210,IFERROR(0/0,""),preDEL!AN210)</f>
        <v>ROSA275786</v>
      </c>
      <c r="AO210" s="83" t="str">
        <f>IF(preDEL!$AG210,IFERROR(0/0,""),preDEL!AO210)</f>
        <v/>
      </c>
      <c r="AP210" s="83" t="str">
        <f>IF(preDEL!$AG210,IFERROR(0/0,""),preDEL!AP210)</f>
        <v/>
      </c>
      <c r="AQ210" s="83" t="str">
        <f>IF(preDEL!$AG210,IFERROR(0/0,""),preDEL!AQ210)</f>
        <v/>
      </c>
      <c r="AR210" s="83" t="str">
        <f>IF(preDEL!$AG210,IFERROR(0/0,""),preDEL!AR210)</f>
        <v/>
      </c>
      <c r="AS210" s="147"/>
    </row>
    <row r="211">
      <c r="A211" s="82" t="str">
        <f>IF(preDEL!$AG211,IFERROR(0/0,""),preDEL!A211)</f>
        <v>FLE472</v>
      </c>
      <c r="B211" s="172">
        <f>IF(preDEL!$AG211,IFERROR(0/0,""),preDEL!B211)</f>
        <v>44488</v>
      </c>
      <c r="C211" s="173">
        <f>IF(preDEL!$AG211,IFERROR(0/0,""),preDEL!C211)</f>
        <v>0.3290393519</v>
      </c>
      <c r="D211" s="82" t="str">
        <f>IF(preDEL!$AG211,IFERROR(0/0,""),preDEL!D211)</f>
        <v/>
      </c>
      <c r="E211" s="82" t="str">
        <f>IF(preDEL!$AG211,IFERROR(0/0,""),preDEL!E211)</f>
        <v/>
      </c>
      <c r="F211" s="83" t="str">
        <f>IF(preDEL!$AG211,IFERROR(0/0,""),preDEL!F211)</f>
        <v/>
      </c>
      <c r="G211" s="83" t="str">
        <f>IF(preDEL!$AG211,IFERROR(0/0,""),preDEL!G211)</f>
        <v/>
      </c>
      <c r="H211" s="83" t="str">
        <f>IF(preDEL!$AG211,IFERROR(0/0,""),preDEL!H211)</f>
        <v/>
      </c>
      <c r="I211" s="82" t="str">
        <f>IF(preDEL!$AG211,IFERROR(0/0,""),preDEL!I211)</f>
        <v/>
      </c>
      <c r="J211" s="82" t="str">
        <f>IF(preDEL!$AG211,IFERROR(0/0,""),preDEL!J211)</f>
        <v/>
      </c>
      <c r="K211" s="82" t="str">
        <f>IF(preDEL!$AG211,IFERROR(0/0,""),preDEL!K211)</f>
        <v>Negative</v>
      </c>
      <c r="L211" s="172">
        <f>IF(preDEL!$AG211,IFERROR(0/0,""),preDEL!L211)</f>
        <v>44489</v>
      </c>
      <c r="M211" s="173">
        <f>IF(preDEL!$AG211,IFERROR(0/0,""),preDEL!M211)</f>
        <v>0.4132175926</v>
      </c>
      <c r="N211" s="83" t="str">
        <f>IF(preDEL!$AG211,IFERROR(0/0,""),preDEL!N211)</f>
        <v/>
      </c>
      <c r="O211" s="83" t="str">
        <f>IF(preDEL!$AG211,IFERROR(0/0,""),preDEL!O211)</f>
        <v/>
      </c>
      <c r="P211" s="128" t="b">
        <f>IF(preDEL!$AG211,IFERROR(0/0,""),preDEL!P211)</f>
        <v>0</v>
      </c>
      <c r="Q211" s="128" t="str">
        <f>IF(preDEL!$AG211,IFERROR(0/0,""),preDEL!Q211)</f>
        <v>Result</v>
      </c>
      <c r="R211" s="116" t="b">
        <f>IF(preDEL!$AG211,IFERROR(0/0,""),preDEL!R211)</f>
        <v>1</v>
      </c>
      <c r="S211" s="116">
        <f>IF(preDEL!$AG211,IFERROR(0/0,""),preDEL!S211)</f>
        <v>1</v>
      </c>
      <c r="T211" s="128">
        <f>IF(preDEL!$AG211,IFERROR(0/0,""),preDEL!T211)</f>
        <v>0</v>
      </c>
      <c r="U211" s="83" t="str">
        <f>IF(preDEL!$AG211,IFERROR(0/0,""),preDEL!U211)</f>
        <v/>
      </c>
      <c r="V211" s="82" t="str">
        <f>IF(preDEL!$AG211,IFERROR(0/0,""),preDEL!V211)</f>
        <v/>
      </c>
      <c r="W211" s="83" t="str">
        <f>IF(preDEL!$AG211,IFERROR(0/0,""),preDEL!W211)</f>
        <v/>
      </c>
      <c r="X211" s="116" t="b">
        <f>IF(preDEL!$AG211,IFERROR(0/0,""),preDEL!X211)</f>
        <v>0</v>
      </c>
      <c r="Y211" s="128" t="b">
        <f>IF(preDEL!$AG211,IFERROR(0/0,""),preDEL!Y211)</f>
        <v>0</v>
      </c>
      <c r="Z211" s="82" t="str">
        <f>IF(preDEL!$AG211,IFERROR(0/0,""),preDEL!Z211)</f>
        <v/>
      </c>
      <c r="AA211" s="128" t="b">
        <f>IF(preDEL!$AG211,IFERROR(0/0,""),preDEL!AA211)</f>
        <v>0</v>
      </c>
      <c r="AB211" s="128" t="b">
        <f>IF(preDEL!$AG211,IFERROR(0/0,""),preDEL!AB211)</f>
        <v>0</v>
      </c>
      <c r="AC211" s="174">
        <f>IF(preDEL!$AG211,IFERROR(0/0,""),preDEL!AC211)</f>
        <v>717</v>
      </c>
      <c r="AD211" s="116" t="b">
        <f>IF(preDEL!$AG211,IFERROR(0/0,""),preDEL!AD211)</f>
        <v>1</v>
      </c>
      <c r="AE211" s="175" t="str">
        <f>IF(preDEL!$AG211,IFERROR(0/0,""),preDEL!AE211)</f>
        <v/>
      </c>
      <c r="AF211" s="128" t="b">
        <f>IF(preDEL!$AG211,IFERROR(0/0,""),preDEL!AF211)</f>
        <v>0</v>
      </c>
      <c r="AG211" s="128" t="b">
        <f>IF(preDEL!$AG211,IFERROR(0/0,""),preDEL!AG211)</f>
        <v>0</v>
      </c>
      <c r="AH211" s="116" t="str">
        <f>IF(preDEL!$AG211,IFERROR(0/0,""),preDEL!AH211)</f>
        <v/>
      </c>
      <c r="AI211" s="82" t="str">
        <f>IF(preDEL!$AG211,IFERROR(0/0,""),preDEL!AI211)</f>
        <v/>
      </c>
      <c r="AJ211" s="83" t="str">
        <f>IF(preDEL!$AG211,IFERROR(0/0,""),preDEL!AJ211)</f>
        <v/>
      </c>
      <c r="AK211" s="82" t="str">
        <f>IF(preDEL!$AG211,IFERROR(0/0,""),preDEL!AK211)</f>
        <v>Negative</v>
      </c>
      <c r="AL211" s="83" t="str">
        <f>IF(preDEL!$AG211,IFERROR(0/0,""),preDEL!AL211)</f>
        <v/>
      </c>
      <c r="AM211" s="83" t="str">
        <f>IF(preDEL!$AG211,IFERROR(0/0,""),preDEL!AM211)</f>
        <v>SpROSA145068</v>
      </c>
      <c r="AN211" s="83" t="str">
        <f>IF(preDEL!$AG211,IFERROR(0/0,""),preDEL!AN211)</f>
        <v>ROSA964284</v>
      </c>
      <c r="AO211" s="83" t="str">
        <f>IF(preDEL!$AG211,IFERROR(0/0,""),preDEL!AO211)</f>
        <v/>
      </c>
      <c r="AP211" s="83" t="str">
        <f>IF(preDEL!$AG211,IFERROR(0/0,""),preDEL!AP211)</f>
        <v/>
      </c>
      <c r="AQ211" s="83" t="str">
        <f>IF(preDEL!$AG211,IFERROR(0/0,""),preDEL!AQ211)</f>
        <v/>
      </c>
      <c r="AR211" s="83" t="str">
        <f>IF(preDEL!$AG211,IFERROR(0/0,""),preDEL!AR211)</f>
        <v/>
      </c>
      <c r="AS211" s="147"/>
    </row>
    <row r="212">
      <c r="A212" s="82" t="str">
        <f>IF(preDEL!$AG212,IFERROR(0/0,""),preDEL!A212)</f>
        <v>FLE490</v>
      </c>
      <c r="B212" s="172">
        <f>IF(preDEL!$AG212,IFERROR(0/0,""),preDEL!B212)</f>
        <v>44488</v>
      </c>
      <c r="C212" s="173">
        <f>IF(preDEL!$AG212,IFERROR(0/0,""),preDEL!C212)</f>
        <v>0.329537037</v>
      </c>
      <c r="D212" s="82" t="str">
        <f>IF(preDEL!$AG212,IFERROR(0/0,""),preDEL!D212)</f>
        <v/>
      </c>
      <c r="E212" s="82" t="str">
        <f>IF(preDEL!$AG212,IFERROR(0/0,""),preDEL!E212)</f>
        <v/>
      </c>
      <c r="F212" s="83" t="str">
        <f>IF(preDEL!$AG212,IFERROR(0/0,""),preDEL!F212)</f>
        <v/>
      </c>
      <c r="G212" s="83" t="str">
        <f>IF(preDEL!$AG212,IFERROR(0/0,""),preDEL!G212)</f>
        <v/>
      </c>
      <c r="H212" s="83" t="str">
        <f>IF(preDEL!$AG212,IFERROR(0/0,""),preDEL!H212)</f>
        <v/>
      </c>
      <c r="I212" s="82" t="str">
        <f>IF(preDEL!$AG212,IFERROR(0/0,""),preDEL!I212)</f>
        <v/>
      </c>
      <c r="J212" s="82" t="str">
        <f>IF(preDEL!$AG212,IFERROR(0/0,""),preDEL!J212)</f>
        <v/>
      </c>
      <c r="K212" s="82" t="str">
        <f>IF(preDEL!$AG212,IFERROR(0/0,""),preDEL!K212)</f>
        <v>Negative</v>
      </c>
      <c r="L212" s="172">
        <f>IF(preDEL!$AG212,IFERROR(0/0,""),preDEL!L212)</f>
        <v>44489</v>
      </c>
      <c r="M212" s="173">
        <f>IF(preDEL!$AG212,IFERROR(0/0,""),preDEL!M212)</f>
        <v>0.4132175926</v>
      </c>
      <c r="N212" s="83" t="str">
        <f>IF(preDEL!$AG212,IFERROR(0/0,""),preDEL!N212)</f>
        <v/>
      </c>
      <c r="O212" s="83" t="str">
        <f>IF(preDEL!$AG212,IFERROR(0/0,""),preDEL!O212)</f>
        <v/>
      </c>
      <c r="P212" s="128" t="b">
        <f>IF(preDEL!$AG212,IFERROR(0/0,""),preDEL!P212)</f>
        <v>0</v>
      </c>
      <c r="Q212" s="128" t="str">
        <f>IF(preDEL!$AG212,IFERROR(0/0,""),preDEL!Q212)</f>
        <v>Result</v>
      </c>
      <c r="R212" s="116" t="b">
        <f>IF(preDEL!$AG212,IFERROR(0/0,""),preDEL!R212)</f>
        <v>1</v>
      </c>
      <c r="S212" s="116">
        <f>IF(preDEL!$AG212,IFERROR(0/0,""),preDEL!S212)</f>
        <v>1</v>
      </c>
      <c r="T212" s="128">
        <f>IF(preDEL!$AG212,IFERROR(0/0,""),preDEL!T212)</f>
        <v>0</v>
      </c>
      <c r="U212" s="83" t="str">
        <f>IF(preDEL!$AG212,IFERROR(0/0,""),preDEL!U212)</f>
        <v/>
      </c>
      <c r="V212" s="82" t="str">
        <f>IF(preDEL!$AG212,IFERROR(0/0,""),preDEL!V212)</f>
        <v/>
      </c>
      <c r="W212" s="83" t="str">
        <f>IF(preDEL!$AG212,IFERROR(0/0,""),preDEL!W212)</f>
        <v/>
      </c>
      <c r="X212" s="116" t="b">
        <f>IF(preDEL!$AG212,IFERROR(0/0,""),preDEL!X212)</f>
        <v>0</v>
      </c>
      <c r="Y212" s="128" t="b">
        <f>IF(preDEL!$AG212,IFERROR(0/0,""),preDEL!Y212)</f>
        <v>0</v>
      </c>
      <c r="Z212" s="82" t="str">
        <f>IF(preDEL!$AG212,IFERROR(0/0,""),preDEL!Z212)</f>
        <v/>
      </c>
      <c r="AA212" s="128" t="b">
        <f>IF(preDEL!$AG212,IFERROR(0/0,""),preDEL!AA212)</f>
        <v>0</v>
      </c>
      <c r="AB212" s="128" t="b">
        <f>IF(preDEL!$AG212,IFERROR(0/0,""),preDEL!AB212)</f>
        <v>0</v>
      </c>
      <c r="AC212" s="174">
        <f>IF(preDEL!$AG212,IFERROR(0/0,""),preDEL!AC212)</f>
        <v>716</v>
      </c>
      <c r="AD212" s="116" t="b">
        <f>IF(preDEL!$AG212,IFERROR(0/0,""),preDEL!AD212)</f>
        <v>1</v>
      </c>
      <c r="AE212" s="175" t="str">
        <f>IF(preDEL!$AG212,IFERROR(0/0,""),preDEL!AE212)</f>
        <v/>
      </c>
      <c r="AF212" s="128" t="b">
        <f>IF(preDEL!$AG212,IFERROR(0/0,""),preDEL!AF212)</f>
        <v>0</v>
      </c>
      <c r="AG212" s="128" t="b">
        <f>IF(preDEL!$AG212,IFERROR(0/0,""),preDEL!AG212)</f>
        <v>0</v>
      </c>
      <c r="AH212" s="116" t="str">
        <f>IF(preDEL!$AG212,IFERROR(0/0,""),preDEL!AH212)</f>
        <v/>
      </c>
      <c r="AI212" s="82">
        <f>IF(preDEL!$AG212,IFERROR(0/0,""),preDEL!AI212)</f>
        <v>6</v>
      </c>
      <c r="AJ212" s="83" t="str">
        <f>IF(preDEL!$AG212,IFERROR(0/0,""),preDEL!AJ212)</f>
        <v/>
      </c>
      <c r="AK212" s="82" t="str">
        <f>IF(preDEL!$AG212,IFERROR(0/0,""),preDEL!AK212)</f>
        <v>Negative</v>
      </c>
      <c r="AL212" s="83" t="str">
        <f>IF(preDEL!$AG212,IFERROR(0/0,""),preDEL!AL212)</f>
        <v/>
      </c>
      <c r="AM212" s="83" t="str">
        <f>IF(preDEL!$AG212,IFERROR(0/0,""),preDEL!AM212)</f>
        <v>SpROSA145068</v>
      </c>
      <c r="AN212" s="83" t="str">
        <f>IF(preDEL!$AG212,IFERROR(0/0,""),preDEL!AN212)</f>
        <v>ROSA594922</v>
      </c>
      <c r="AO212" s="83" t="str">
        <f>IF(preDEL!$AG212,IFERROR(0/0,""),preDEL!AO212)</f>
        <v/>
      </c>
      <c r="AP212" s="83" t="str">
        <f>IF(preDEL!$AG212,IFERROR(0/0,""),preDEL!AP212)</f>
        <v/>
      </c>
      <c r="AQ212" s="83" t="str">
        <f>IF(preDEL!$AG212,IFERROR(0/0,""),preDEL!AQ212)</f>
        <v/>
      </c>
      <c r="AR212" s="83" t="str">
        <f>IF(preDEL!$AG212,IFERROR(0/0,""),preDEL!AR212)</f>
        <v/>
      </c>
      <c r="AS212" s="147"/>
    </row>
    <row r="213">
      <c r="A213" s="82" t="str">
        <f>IF(preDEL!$AG213,IFERROR(0/0,""),preDEL!A213)</f>
        <v>FLE481</v>
      </c>
      <c r="B213" s="172">
        <f>IF(preDEL!$AG213,IFERROR(0/0,""),preDEL!B213)</f>
        <v>44488</v>
      </c>
      <c r="C213" s="173">
        <f>IF(preDEL!$AG213,IFERROR(0/0,""),preDEL!C213)</f>
        <v>0.3440625</v>
      </c>
      <c r="D213" s="82" t="str">
        <f>IF(preDEL!$AG213,IFERROR(0/0,""),preDEL!D213)</f>
        <v/>
      </c>
      <c r="E213" s="82" t="str">
        <f>IF(preDEL!$AG213,IFERROR(0/0,""),preDEL!E213)</f>
        <v/>
      </c>
      <c r="F213" s="83" t="str">
        <f>IF(preDEL!$AG213,IFERROR(0/0,""),preDEL!F213)</f>
        <v/>
      </c>
      <c r="G213" s="83" t="str">
        <f>IF(preDEL!$AG213,IFERROR(0/0,""),preDEL!G213)</f>
        <v/>
      </c>
      <c r="H213" s="83" t="str">
        <f>IF(preDEL!$AG213,IFERROR(0/0,""),preDEL!H213)</f>
        <v/>
      </c>
      <c r="I213" s="82" t="str">
        <f>IF(preDEL!$AG213,IFERROR(0/0,""),preDEL!I213)</f>
        <v/>
      </c>
      <c r="J213" s="82" t="str">
        <f>IF(preDEL!$AG213,IFERROR(0/0,""),preDEL!J213)</f>
        <v/>
      </c>
      <c r="K213" s="82" t="str">
        <f>IF(preDEL!$AG213,IFERROR(0/0,""),preDEL!K213)</f>
        <v>Negative</v>
      </c>
      <c r="L213" s="172">
        <f>IF(preDEL!$AG213,IFERROR(0/0,""),preDEL!L213)</f>
        <v>44489</v>
      </c>
      <c r="M213" s="173">
        <f>IF(preDEL!$AG213,IFERROR(0/0,""),preDEL!M213)</f>
        <v>0.4132175926</v>
      </c>
      <c r="N213" s="83" t="str">
        <f>IF(preDEL!$AG213,IFERROR(0/0,""),preDEL!N213)</f>
        <v/>
      </c>
      <c r="O213" s="83" t="str">
        <f>IF(preDEL!$AG213,IFERROR(0/0,""),preDEL!O213)</f>
        <v/>
      </c>
      <c r="P213" s="128" t="b">
        <f>IF(preDEL!$AG213,IFERROR(0/0,""),preDEL!P213)</f>
        <v>0</v>
      </c>
      <c r="Q213" s="128" t="str">
        <f>IF(preDEL!$AG213,IFERROR(0/0,""),preDEL!Q213)</f>
        <v>Result</v>
      </c>
      <c r="R213" s="116" t="b">
        <f>IF(preDEL!$AG213,IFERROR(0/0,""),preDEL!R213)</f>
        <v>1</v>
      </c>
      <c r="S213" s="116">
        <f>IF(preDEL!$AG213,IFERROR(0/0,""),preDEL!S213)</f>
        <v>1</v>
      </c>
      <c r="T213" s="128">
        <f>IF(preDEL!$AG213,IFERROR(0/0,""),preDEL!T213)</f>
        <v>0</v>
      </c>
      <c r="U213" s="83" t="str">
        <f>IF(preDEL!$AG213,IFERROR(0/0,""),preDEL!U213)</f>
        <v/>
      </c>
      <c r="V213" s="82" t="str">
        <f>IF(preDEL!$AG213,IFERROR(0/0,""),preDEL!V213)</f>
        <v/>
      </c>
      <c r="W213" s="83" t="str">
        <f>IF(preDEL!$AG213,IFERROR(0/0,""),preDEL!W213)</f>
        <v/>
      </c>
      <c r="X213" s="116" t="b">
        <f>IF(preDEL!$AG213,IFERROR(0/0,""),preDEL!X213)</f>
        <v>0</v>
      </c>
      <c r="Y213" s="128" t="b">
        <f>IF(preDEL!$AG213,IFERROR(0/0,""),preDEL!Y213)</f>
        <v>0</v>
      </c>
      <c r="Z213" s="82" t="str">
        <f>IF(preDEL!$AG213,IFERROR(0/0,""),preDEL!Z213)</f>
        <v/>
      </c>
      <c r="AA213" s="128" t="b">
        <f>IF(preDEL!$AG213,IFERROR(0/0,""),preDEL!AA213)</f>
        <v>0</v>
      </c>
      <c r="AB213" s="128" t="b">
        <f>IF(preDEL!$AG213,IFERROR(0/0,""),preDEL!AB213)</f>
        <v>0</v>
      </c>
      <c r="AC213" s="174">
        <f>IF(preDEL!$AG213,IFERROR(0/0,""),preDEL!AC213)</f>
        <v>715</v>
      </c>
      <c r="AD213" s="116" t="b">
        <f>IF(preDEL!$AG213,IFERROR(0/0,""),preDEL!AD213)</f>
        <v>1</v>
      </c>
      <c r="AE213" s="175" t="str">
        <f>IF(preDEL!$AG213,IFERROR(0/0,""),preDEL!AE213)</f>
        <v/>
      </c>
      <c r="AF213" s="128" t="b">
        <f>IF(preDEL!$AG213,IFERROR(0/0,""),preDEL!AF213)</f>
        <v>0</v>
      </c>
      <c r="AG213" s="128" t="b">
        <f>IF(preDEL!$AG213,IFERROR(0/0,""),preDEL!AG213)</f>
        <v>0</v>
      </c>
      <c r="AH213" s="116" t="str">
        <f>IF(preDEL!$AG213,IFERROR(0/0,""),preDEL!AH213)</f>
        <v/>
      </c>
      <c r="AI213" s="82" t="str">
        <f>IF(preDEL!$AG213,IFERROR(0/0,""),preDEL!AI213)</f>
        <v/>
      </c>
      <c r="AJ213" s="83" t="str">
        <f>IF(preDEL!$AG213,IFERROR(0/0,""),preDEL!AJ213)</f>
        <v/>
      </c>
      <c r="AK213" s="82" t="str">
        <f>IF(preDEL!$AG213,IFERROR(0/0,""),preDEL!AK213)</f>
        <v>Negative</v>
      </c>
      <c r="AL213" s="83" t="str">
        <f>IF(preDEL!$AG213,IFERROR(0/0,""),preDEL!AL213)</f>
        <v/>
      </c>
      <c r="AM213" s="83" t="str">
        <f>IF(preDEL!$AG213,IFERROR(0/0,""),preDEL!AM213)</f>
        <v>SpROSA145068</v>
      </c>
      <c r="AN213" s="83" t="str">
        <f>IF(preDEL!$AG213,IFERROR(0/0,""),preDEL!AN213)</f>
        <v>ROSA100212</v>
      </c>
      <c r="AO213" s="83" t="str">
        <f>IF(preDEL!$AG213,IFERROR(0/0,""),preDEL!AO213)</f>
        <v/>
      </c>
      <c r="AP213" s="83" t="str">
        <f>IF(preDEL!$AG213,IFERROR(0/0,""),preDEL!AP213)</f>
        <v/>
      </c>
      <c r="AQ213" s="83" t="str">
        <f>IF(preDEL!$AG213,IFERROR(0/0,""),preDEL!AQ213)</f>
        <v/>
      </c>
      <c r="AR213" s="83" t="str">
        <f>IF(preDEL!$AG213,IFERROR(0/0,""),preDEL!AR213)</f>
        <v/>
      </c>
      <c r="AS213" s="147"/>
    </row>
    <row r="214">
      <c r="A214" s="82" t="str">
        <f>IF(preDEL!$AG214,IFERROR(0/0,""),preDEL!A214)</f>
        <v>FLE482</v>
      </c>
      <c r="B214" s="172">
        <f>IF(preDEL!$AG214,IFERROR(0/0,""),preDEL!B214)</f>
        <v>44488</v>
      </c>
      <c r="C214" s="173">
        <f>IF(preDEL!$AG214,IFERROR(0/0,""),preDEL!C214)</f>
        <v>0.344537037</v>
      </c>
      <c r="D214" s="82" t="str">
        <f>IF(preDEL!$AG214,IFERROR(0/0,""),preDEL!D214)</f>
        <v/>
      </c>
      <c r="E214" s="82" t="str">
        <f>IF(preDEL!$AG214,IFERROR(0/0,""),preDEL!E214)</f>
        <v/>
      </c>
      <c r="F214" s="83" t="str">
        <f>IF(preDEL!$AG214,IFERROR(0/0,""),preDEL!F214)</f>
        <v/>
      </c>
      <c r="G214" s="83" t="str">
        <f>IF(preDEL!$AG214,IFERROR(0/0,""),preDEL!G214)</f>
        <v/>
      </c>
      <c r="H214" s="83" t="str">
        <f>IF(preDEL!$AG214,IFERROR(0/0,""),preDEL!H214)</f>
        <v/>
      </c>
      <c r="I214" s="82" t="str">
        <f>IF(preDEL!$AG214,IFERROR(0/0,""),preDEL!I214)</f>
        <v/>
      </c>
      <c r="J214" s="82" t="str">
        <f>IF(preDEL!$AG214,IFERROR(0/0,""),preDEL!J214)</f>
        <v/>
      </c>
      <c r="K214" s="82" t="str">
        <f>IF(preDEL!$AG214,IFERROR(0/0,""),preDEL!K214)</f>
        <v>Negative</v>
      </c>
      <c r="L214" s="172">
        <f>IF(preDEL!$AG214,IFERROR(0/0,""),preDEL!L214)</f>
        <v>44489</v>
      </c>
      <c r="M214" s="173">
        <f>IF(preDEL!$AG214,IFERROR(0/0,""),preDEL!M214)</f>
        <v>0.4132175926</v>
      </c>
      <c r="N214" s="83" t="str">
        <f>IF(preDEL!$AG214,IFERROR(0/0,""),preDEL!N214)</f>
        <v/>
      </c>
      <c r="O214" s="83" t="str">
        <f>IF(preDEL!$AG214,IFERROR(0/0,""),preDEL!O214)</f>
        <v/>
      </c>
      <c r="P214" s="128" t="b">
        <f>IF(preDEL!$AG214,IFERROR(0/0,""),preDEL!P214)</f>
        <v>0</v>
      </c>
      <c r="Q214" s="128" t="str">
        <f>IF(preDEL!$AG214,IFERROR(0/0,""),preDEL!Q214)</f>
        <v>Result</v>
      </c>
      <c r="R214" s="116" t="b">
        <f>IF(preDEL!$AG214,IFERROR(0/0,""),preDEL!R214)</f>
        <v>1</v>
      </c>
      <c r="S214" s="116">
        <f>IF(preDEL!$AG214,IFERROR(0/0,""),preDEL!S214)</f>
        <v>1</v>
      </c>
      <c r="T214" s="128">
        <f>IF(preDEL!$AG214,IFERROR(0/0,""),preDEL!T214)</f>
        <v>0</v>
      </c>
      <c r="U214" s="83" t="str">
        <f>IF(preDEL!$AG214,IFERROR(0/0,""),preDEL!U214)</f>
        <v/>
      </c>
      <c r="V214" s="82" t="str">
        <f>IF(preDEL!$AG214,IFERROR(0/0,""),preDEL!V214)</f>
        <v/>
      </c>
      <c r="W214" s="83" t="str">
        <f>IF(preDEL!$AG214,IFERROR(0/0,""),preDEL!W214)</f>
        <v/>
      </c>
      <c r="X214" s="116" t="b">
        <f>IF(preDEL!$AG214,IFERROR(0/0,""),preDEL!X214)</f>
        <v>0</v>
      </c>
      <c r="Y214" s="128" t="b">
        <f>IF(preDEL!$AG214,IFERROR(0/0,""),preDEL!Y214)</f>
        <v>0</v>
      </c>
      <c r="Z214" s="82" t="str">
        <f>IF(preDEL!$AG214,IFERROR(0/0,""),preDEL!Z214)</f>
        <v/>
      </c>
      <c r="AA214" s="128" t="b">
        <f>IF(preDEL!$AG214,IFERROR(0/0,""),preDEL!AA214)</f>
        <v>0</v>
      </c>
      <c r="AB214" s="128" t="b">
        <f>IF(preDEL!$AG214,IFERROR(0/0,""),preDEL!AB214)</f>
        <v>0</v>
      </c>
      <c r="AC214" s="174">
        <f>IF(preDEL!$AG214,IFERROR(0/0,""),preDEL!AC214)</f>
        <v>714</v>
      </c>
      <c r="AD214" s="116" t="b">
        <f>IF(preDEL!$AG214,IFERROR(0/0,""),preDEL!AD214)</f>
        <v>1</v>
      </c>
      <c r="AE214" s="175" t="str">
        <f>IF(preDEL!$AG214,IFERROR(0/0,""),preDEL!AE214)</f>
        <v/>
      </c>
      <c r="AF214" s="128" t="b">
        <f>IF(preDEL!$AG214,IFERROR(0/0,""),preDEL!AF214)</f>
        <v>0</v>
      </c>
      <c r="AG214" s="128" t="b">
        <f>IF(preDEL!$AG214,IFERROR(0/0,""),preDEL!AG214)</f>
        <v>0</v>
      </c>
      <c r="AH214" s="116" t="str">
        <f>IF(preDEL!$AG214,IFERROR(0/0,""),preDEL!AH214)</f>
        <v/>
      </c>
      <c r="AI214" s="82" t="str">
        <f>IF(preDEL!$AG214,IFERROR(0/0,""),preDEL!AI214)</f>
        <v/>
      </c>
      <c r="AJ214" s="83" t="str">
        <f>IF(preDEL!$AG214,IFERROR(0/0,""),preDEL!AJ214)</f>
        <v/>
      </c>
      <c r="AK214" s="82" t="str">
        <f>IF(preDEL!$AG214,IFERROR(0/0,""),preDEL!AK214)</f>
        <v>Negative</v>
      </c>
      <c r="AL214" s="83" t="str">
        <f>IF(preDEL!$AG214,IFERROR(0/0,""),preDEL!AL214)</f>
        <v/>
      </c>
      <c r="AM214" s="83" t="str">
        <f>IF(preDEL!$AG214,IFERROR(0/0,""),preDEL!AM214)</f>
        <v>SpROSA145068</v>
      </c>
      <c r="AN214" s="83" t="str">
        <f>IF(preDEL!$AG214,IFERROR(0/0,""),preDEL!AN214)</f>
        <v>ROSA152847</v>
      </c>
      <c r="AO214" s="83" t="str">
        <f>IF(preDEL!$AG214,IFERROR(0/0,""),preDEL!AO214)</f>
        <v/>
      </c>
      <c r="AP214" s="83" t="str">
        <f>IF(preDEL!$AG214,IFERROR(0/0,""),preDEL!AP214)</f>
        <v/>
      </c>
      <c r="AQ214" s="83" t="str">
        <f>IF(preDEL!$AG214,IFERROR(0/0,""),preDEL!AQ214)</f>
        <v/>
      </c>
      <c r="AR214" s="83" t="str">
        <f>IF(preDEL!$AG214,IFERROR(0/0,""),preDEL!AR214)</f>
        <v/>
      </c>
      <c r="AS214" s="147"/>
    </row>
    <row r="215">
      <c r="A215" s="82" t="str">
        <f>IF(preDEL!$AG215,IFERROR(0/0,""),preDEL!A215)</f>
        <v>FLE435</v>
      </c>
      <c r="B215" s="172">
        <f>IF(preDEL!$AG215,IFERROR(0/0,""),preDEL!B215)</f>
        <v>44488</v>
      </c>
      <c r="C215" s="173">
        <f>IF(preDEL!$AG215,IFERROR(0/0,""),preDEL!C215)</f>
        <v>0.3451041667</v>
      </c>
      <c r="D215" s="82" t="str">
        <f>IF(preDEL!$AG215,IFERROR(0/0,""),preDEL!D215)</f>
        <v/>
      </c>
      <c r="E215" s="82" t="str">
        <f>IF(preDEL!$AG215,IFERROR(0/0,""),preDEL!E215)</f>
        <v/>
      </c>
      <c r="F215" s="83" t="str">
        <f>IF(preDEL!$AG215,IFERROR(0/0,""),preDEL!F215)</f>
        <v/>
      </c>
      <c r="G215" s="83" t="str">
        <f>IF(preDEL!$AG215,IFERROR(0/0,""),preDEL!G215)</f>
        <v/>
      </c>
      <c r="H215" s="83" t="str">
        <f>IF(preDEL!$AG215,IFERROR(0/0,""),preDEL!H215)</f>
        <v/>
      </c>
      <c r="I215" s="82" t="str">
        <f>IF(preDEL!$AG215,IFERROR(0/0,""),preDEL!I215)</f>
        <v/>
      </c>
      <c r="J215" s="82" t="str">
        <f>IF(preDEL!$AG215,IFERROR(0/0,""),preDEL!J215)</f>
        <v/>
      </c>
      <c r="K215" s="82" t="str">
        <f>IF(preDEL!$AG215,IFERROR(0/0,""),preDEL!K215)</f>
        <v>Negative</v>
      </c>
      <c r="L215" s="172">
        <f>IF(preDEL!$AG215,IFERROR(0/0,""),preDEL!L215)</f>
        <v>44489</v>
      </c>
      <c r="M215" s="173">
        <f>IF(preDEL!$AG215,IFERROR(0/0,""),preDEL!M215)</f>
        <v>0.4132175926</v>
      </c>
      <c r="N215" s="83" t="str">
        <f>IF(preDEL!$AG215,IFERROR(0/0,""),preDEL!N215)</f>
        <v/>
      </c>
      <c r="O215" s="83" t="str">
        <f>IF(preDEL!$AG215,IFERROR(0/0,""),preDEL!O215)</f>
        <v/>
      </c>
      <c r="P215" s="128" t="b">
        <f>IF(preDEL!$AG215,IFERROR(0/0,""),preDEL!P215)</f>
        <v>0</v>
      </c>
      <c r="Q215" s="128" t="str">
        <f>IF(preDEL!$AG215,IFERROR(0/0,""),preDEL!Q215)</f>
        <v>Result</v>
      </c>
      <c r="R215" s="116" t="b">
        <f>IF(preDEL!$AG215,IFERROR(0/0,""),preDEL!R215)</f>
        <v>1</v>
      </c>
      <c r="S215" s="116">
        <f>IF(preDEL!$AG215,IFERROR(0/0,""),preDEL!S215)</f>
        <v>1</v>
      </c>
      <c r="T215" s="128">
        <f>IF(preDEL!$AG215,IFERROR(0/0,""),preDEL!T215)</f>
        <v>0</v>
      </c>
      <c r="U215" s="83" t="str">
        <f>IF(preDEL!$AG215,IFERROR(0/0,""),preDEL!U215)</f>
        <v/>
      </c>
      <c r="V215" s="82" t="str">
        <f>IF(preDEL!$AG215,IFERROR(0/0,""),preDEL!V215)</f>
        <v/>
      </c>
      <c r="W215" s="83" t="str">
        <f>IF(preDEL!$AG215,IFERROR(0/0,""),preDEL!W215)</f>
        <v/>
      </c>
      <c r="X215" s="116" t="b">
        <f>IF(preDEL!$AG215,IFERROR(0/0,""),preDEL!X215)</f>
        <v>0</v>
      </c>
      <c r="Y215" s="128" t="b">
        <f>IF(preDEL!$AG215,IFERROR(0/0,""),preDEL!Y215)</f>
        <v>0</v>
      </c>
      <c r="Z215" s="82" t="str">
        <f>IF(preDEL!$AG215,IFERROR(0/0,""),preDEL!Z215)</f>
        <v/>
      </c>
      <c r="AA215" s="128" t="b">
        <f>IF(preDEL!$AG215,IFERROR(0/0,""),preDEL!AA215)</f>
        <v>0</v>
      </c>
      <c r="AB215" s="128" t="b">
        <f>IF(preDEL!$AG215,IFERROR(0/0,""),preDEL!AB215)</f>
        <v>0</v>
      </c>
      <c r="AC215" s="174">
        <f>IF(preDEL!$AG215,IFERROR(0/0,""),preDEL!AC215)</f>
        <v>713</v>
      </c>
      <c r="AD215" s="116" t="b">
        <f>IF(preDEL!$AG215,IFERROR(0/0,""),preDEL!AD215)</f>
        <v>1</v>
      </c>
      <c r="AE215" s="175" t="str">
        <f>IF(preDEL!$AG215,IFERROR(0/0,""),preDEL!AE215)</f>
        <v/>
      </c>
      <c r="AF215" s="128" t="b">
        <f>IF(preDEL!$AG215,IFERROR(0/0,""),preDEL!AF215)</f>
        <v>0</v>
      </c>
      <c r="AG215" s="128" t="b">
        <f>IF(preDEL!$AG215,IFERROR(0/0,""),preDEL!AG215)</f>
        <v>0</v>
      </c>
      <c r="AH215" s="116" t="str">
        <f>IF(preDEL!$AG215,IFERROR(0/0,""),preDEL!AH215)</f>
        <v/>
      </c>
      <c r="AI215" s="82" t="str">
        <f>IF(preDEL!$AG215,IFERROR(0/0,""),preDEL!AI215)</f>
        <v/>
      </c>
      <c r="AJ215" s="83" t="str">
        <f>IF(preDEL!$AG215,IFERROR(0/0,""),preDEL!AJ215)</f>
        <v/>
      </c>
      <c r="AK215" s="82" t="str">
        <f>IF(preDEL!$AG215,IFERROR(0/0,""),preDEL!AK215)</f>
        <v>Negative</v>
      </c>
      <c r="AL215" s="83" t="str">
        <f>IF(preDEL!$AG215,IFERROR(0/0,""),preDEL!AL215)</f>
        <v/>
      </c>
      <c r="AM215" s="83" t="str">
        <f>IF(preDEL!$AG215,IFERROR(0/0,""),preDEL!AM215)</f>
        <v>SpROSA145068</v>
      </c>
      <c r="AN215" s="83" t="str">
        <f>IF(preDEL!$AG215,IFERROR(0/0,""),preDEL!AN215)</f>
        <v>ROSA180538</v>
      </c>
      <c r="AO215" s="83" t="str">
        <f>IF(preDEL!$AG215,IFERROR(0/0,""),preDEL!AO215)</f>
        <v/>
      </c>
      <c r="AP215" s="83" t="str">
        <f>IF(preDEL!$AG215,IFERROR(0/0,""),preDEL!AP215)</f>
        <v/>
      </c>
      <c r="AQ215" s="83" t="str">
        <f>IF(preDEL!$AG215,IFERROR(0/0,""),preDEL!AQ215)</f>
        <v/>
      </c>
      <c r="AR215" s="83" t="str">
        <f>IF(preDEL!$AG215,IFERROR(0/0,""),preDEL!AR215)</f>
        <v/>
      </c>
      <c r="AS215" s="147"/>
    </row>
    <row r="216">
      <c r="A216" s="82" t="str">
        <f>IF(preDEL!$AG216,IFERROR(0/0,""),preDEL!A216)</f>
        <v>FLE412</v>
      </c>
      <c r="B216" s="172">
        <f>IF(preDEL!$AG216,IFERROR(0/0,""),preDEL!B216)</f>
        <v>44488</v>
      </c>
      <c r="C216" s="173">
        <f>IF(preDEL!$AG216,IFERROR(0/0,""),preDEL!C216)</f>
        <v>0.3461111111</v>
      </c>
      <c r="D216" s="82" t="str">
        <f>IF(preDEL!$AG216,IFERROR(0/0,""),preDEL!D216)</f>
        <v/>
      </c>
      <c r="E216" s="82" t="str">
        <f>IF(preDEL!$AG216,IFERROR(0/0,""),preDEL!E216)</f>
        <v/>
      </c>
      <c r="F216" s="83" t="str">
        <f>IF(preDEL!$AG216,IFERROR(0/0,""),preDEL!F216)</f>
        <v/>
      </c>
      <c r="G216" s="83" t="str">
        <f>IF(preDEL!$AG216,IFERROR(0/0,""),preDEL!G216)</f>
        <v/>
      </c>
      <c r="H216" s="83" t="str">
        <f>IF(preDEL!$AG216,IFERROR(0/0,""),preDEL!H216)</f>
        <v/>
      </c>
      <c r="I216" s="82" t="str">
        <f>IF(preDEL!$AG216,IFERROR(0/0,""),preDEL!I216)</f>
        <v/>
      </c>
      <c r="J216" s="82" t="str">
        <f>IF(preDEL!$AG216,IFERROR(0/0,""),preDEL!J216)</f>
        <v/>
      </c>
      <c r="K216" s="82" t="str">
        <f>IF(preDEL!$AG216,IFERROR(0/0,""),preDEL!K216)</f>
        <v>Negative</v>
      </c>
      <c r="L216" s="172">
        <f>IF(preDEL!$AG216,IFERROR(0/0,""),preDEL!L216)</f>
        <v>44489</v>
      </c>
      <c r="M216" s="173">
        <f>IF(preDEL!$AG216,IFERROR(0/0,""),preDEL!M216)</f>
        <v>0.4132175926</v>
      </c>
      <c r="N216" s="83" t="str">
        <f>IF(preDEL!$AG216,IFERROR(0/0,""),preDEL!N216)</f>
        <v/>
      </c>
      <c r="O216" s="83" t="str">
        <f>IF(preDEL!$AG216,IFERROR(0/0,""),preDEL!O216)</f>
        <v/>
      </c>
      <c r="P216" s="128" t="b">
        <f>IF(preDEL!$AG216,IFERROR(0/0,""),preDEL!P216)</f>
        <v>0</v>
      </c>
      <c r="Q216" s="128" t="str">
        <f>IF(preDEL!$AG216,IFERROR(0/0,""),preDEL!Q216)</f>
        <v>Result</v>
      </c>
      <c r="R216" s="116" t="b">
        <f>IF(preDEL!$AG216,IFERROR(0/0,""),preDEL!R216)</f>
        <v>1</v>
      </c>
      <c r="S216" s="116">
        <f>IF(preDEL!$AG216,IFERROR(0/0,""),preDEL!S216)</f>
        <v>1</v>
      </c>
      <c r="T216" s="128">
        <f>IF(preDEL!$AG216,IFERROR(0/0,""),preDEL!T216)</f>
        <v>0</v>
      </c>
      <c r="U216" s="83" t="str">
        <f>IF(preDEL!$AG216,IFERROR(0/0,""),preDEL!U216)</f>
        <v/>
      </c>
      <c r="V216" s="82" t="str">
        <f>IF(preDEL!$AG216,IFERROR(0/0,""),preDEL!V216)</f>
        <v/>
      </c>
      <c r="W216" s="83" t="str">
        <f>IF(preDEL!$AG216,IFERROR(0/0,""),preDEL!W216)</f>
        <v/>
      </c>
      <c r="X216" s="116" t="b">
        <f>IF(preDEL!$AG216,IFERROR(0/0,""),preDEL!X216)</f>
        <v>0</v>
      </c>
      <c r="Y216" s="128" t="b">
        <f>IF(preDEL!$AG216,IFERROR(0/0,""),preDEL!Y216)</f>
        <v>0</v>
      </c>
      <c r="Z216" s="82" t="str">
        <f>IF(preDEL!$AG216,IFERROR(0/0,""),preDEL!Z216)</f>
        <v/>
      </c>
      <c r="AA216" s="128" t="b">
        <f>IF(preDEL!$AG216,IFERROR(0/0,""),preDEL!AA216)</f>
        <v>0</v>
      </c>
      <c r="AB216" s="128" t="b">
        <f>IF(preDEL!$AG216,IFERROR(0/0,""),preDEL!AB216)</f>
        <v>0</v>
      </c>
      <c r="AC216" s="174">
        <f>IF(preDEL!$AG216,IFERROR(0/0,""),preDEL!AC216)</f>
        <v>712</v>
      </c>
      <c r="AD216" s="116" t="b">
        <f>IF(preDEL!$AG216,IFERROR(0/0,""),preDEL!AD216)</f>
        <v>1</v>
      </c>
      <c r="AE216" s="175" t="str">
        <f>IF(preDEL!$AG216,IFERROR(0/0,""),preDEL!AE216)</f>
        <v/>
      </c>
      <c r="AF216" s="128" t="b">
        <f>IF(preDEL!$AG216,IFERROR(0/0,""),preDEL!AF216)</f>
        <v>0</v>
      </c>
      <c r="AG216" s="128" t="b">
        <f>IF(preDEL!$AG216,IFERROR(0/0,""),preDEL!AG216)</f>
        <v>0</v>
      </c>
      <c r="AH216" s="116" t="str">
        <f>IF(preDEL!$AG216,IFERROR(0/0,""),preDEL!AH216)</f>
        <v/>
      </c>
      <c r="AI216" s="82" t="str">
        <f>IF(preDEL!$AG216,IFERROR(0/0,""),preDEL!AI216)</f>
        <v/>
      </c>
      <c r="AJ216" s="83" t="str">
        <f>IF(preDEL!$AG216,IFERROR(0/0,""),preDEL!AJ216)</f>
        <v/>
      </c>
      <c r="AK216" s="82" t="str">
        <f>IF(preDEL!$AG216,IFERROR(0/0,""),preDEL!AK216)</f>
        <v>Negative</v>
      </c>
      <c r="AL216" s="83" t="str">
        <f>IF(preDEL!$AG216,IFERROR(0/0,""),preDEL!AL216)</f>
        <v/>
      </c>
      <c r="AM216" s="83" t="str">
        <f>IF(preDEL!$AG216,IFERROR(0/0,""),preDEL!AM216)</f>
        <v>SpROSA145068</v>
      </c>
      <c r="AN216" s="83" t="str">
        <f>IF(preDEL!$AG216,IFERROR(0/0,""),preDEL!AN216)</f>
        <v>ROSA334304</v>
      </c>
      <c r="AO216" s="83" t="str">
        <f>IF(preDEL!$AG216,IFERROR(0/0,""),preDEL!AO216)</f>
        <v/>
      </c>
      <c r="AP216" s="83" t="str">
        <f>IF(preDEL!$AG216,IFERROR(0/0,""),preDEL!AP216)</f>
        <v/>
      </c>
      <c r="AQ216" s="83" t="str">
        <f>IF(preDEL!$AG216,IFERROR(0/0,""),preDEL!AQ216)</f>
        <v/>
      </c>
      <c r="AR216" s="83" t="str">
        <f>IF(preDEL!$AG216,IFERROR(0/0,""),preDEL!AR216)</f>
        <v/>
      </c>
      <c r="AS216" s="147"/>
    </row>
    <row r="217">
      <c r="A217" s="82" t="str">
        <f>IF(preDEL!$AG217,IFERROR(0/0,""),preDEL!A217)</f>
        <v>FLE438</v>
      </c>
      <c r="B217" s="172">
        <f>IF(preDEL!$AG217,IFERROR(0/0,""),preDEL!B217)</f>
        <v>44488</v>
      </c>
      <c r="C217" s="173">
        <f>IF(preDEL!$AG217,IFERROR(0/0,""),preDEL!C217)</f>
        <v>0.3474189815</v>
      </c>
      <c r="D217" s="82" t="str">
        <f>IF(preDEL!$AG217,IFERROR(0/0,""),preDEL!D217)</f>
        <v/>
      </c>
      <c r="E217" s="82" t="str">
        <f>IF(preDEL!$AG217,IFERROR(0/0,""),preDEL!E217)</f>
        <v/>
      </c>
      <c r="F217" s="83" t="str">
        <f>IF(preDEL!$AG217,IFERROR(0/0,""),preDEL!F217)</f>
        <v/>
      </c>
      <c r="G217" s="83" t="str">
        <f>IF(preDEL!$AG217,IFERROR(0/0,""),preDEL!G217)</f>
        <v/>
      </c>
      <c r="H217" s="83" t="str">
        <f>IF(preDEL!$AG217,IFERROR(0/0,""),preDEL!H217)</f>
        <v/>
      </c>
      <c r="I217" s="82" t="str">
        <f>IF(preDEL!$AG217,IFERROR(0/0,""),preDEL!I217)</f>
        <v/>
      </c>
      <c r="J217" s="82" t="str">
        <f>IF(preDEL!$AG217,IFERROR(0/0,""),preDEL!J217)</f>
        <v/>
      </c>
      <c r="K217" s="82" t="str">
        <f>IF(preDEL!$AG217,IFERROR(0/0,""),preDEL!K217)</f>
        <v>Negative</v>
      </c>
      <c r="L217" s="172">
        <f>IF(preDEL!$AG217,IFERROR(0/0,""),preDEL!L217)</f>
        <v>44489</v>
      </c>
      <c r="M217" s="173">
        <f>IF(preDEL!$AG217,IFERROR(0/0,""),preDEL!M217)</f>
        <v>0.4132175926</v>
      </c>
      <c r="N217" s="83" t="str">
        <f>IF(preDEL!$AG217,IFERROR(0/0,""),preDEL!N217)</f>
        <v/>
      </c>
      <c r="O217" s="83" t="str">
        <f>IF(preDEL!$AG217,IFERROR(0/0,""),preDEL!O217)</f>
        <v/>
      </c>
      <c r="P217" s="128" t="b">
        <f>IF(preDEL!$AG217,IFERROR(0/0,""),preDEL!P217)</f>
        <v>0</v>
      </c>
      <c r="Q217" s="128" t="str">
        <f>IF(preDEL!$AG217,IFERROR(0/0,""),preDEL!Q217)</f>
        <v>Result</v>
      </c>
      <c r="R217" s="116" t="b">
        <f>IF(preDEL!$AG217,IFERROR(0/0,""),preDEL!R217)</f>
        <v>1</v>
      </c>
      <c r="S217" s="116">
        <f>IF(preDEL!$AG217,IFERROR(0/0,""),preDEL!S217)</f>
        <v>1</v>
      </c>
      <c r="T217" s="128">
        <f>IF(preDEL!$AG217,IFERROR(0/0,""),preDEL!T217)</f>
        <v>0</v>
      </c>
      <c r="U217" s="83" t="str">
        <f>IF(preDEL!$AG217,IFERROR(0/0,""),preDEL!U217)</f>
        <v/>
      </c>
      <c r="V217" s="82" t="str">
        <f>IF(preDEL!$AG217,IFERROR(0/0,""),preDEL!V217)</f>
        <v/>
      </c>
      <c r="W217" s="83" t="str">
        <f>IF(preDEL!$AG217,IFERROR(0/0,""),preDEL!W217)</f>
        <v/>
      </c>
      <c r="X217" s="116" t="b">
        <f>IF(preDEL!$AG217,IFERROR(0/0,""),preDEL!X217)</f>
        <v>0</v>
      </c>
      <c r="Y217" s="128" t="b">
        <f>IF(preDEL!$AG217,IFERROR(0/0,""),preDEL!Y217)</f>
        <v>0</v>
      </c>
      <c r="Z217" s="82" t="str">
        <f>IF(preDEL!$AG217,IFERROR(0/0,""),preDEL!Z217)</f>
        <v/>
      </c>
      <c r="AA217" s="128" t="b">
        <f>IF(preDEL!$AG217,IFERROR(0/0,""),preDEL!AA217)</f>
        <v>0</v>
      </c>
      <c r="AB217" s="128" t="b">
        <f>IF(preDEL!$AG217,IFERROR(0/0,""),preDEL!AB217)</f>
        <v>0</v>
      </c>
      <c r="AC217" s="174">
        <f>IF(preDEL!$AG217,IFERROR(0/0,""),preDEL!AC217)</f>
        <v>711</v>
      </c>
      <c r="AD217" s="116" t="b">
        <f>IF(preDEL!$AG217,IFERROR(0/0,""),preDEL!AD217)</f>
        <v>1</v>
      </c>
      <c r="AE217" s="175" t="str">
        <f>IF(preDEL!$AG217,IFERROR(0/0,""),preDEL!AE217)</f>
        <v/>
      </c>
      <c r="AF217" s="128" t="b">
        <f>IF(preDEL!$AG217,IFERROR(0/0,""),preDEL!AF217)</f>
        <v>0</v>
      </c>
      <c r="AG217" s="128" t="b">
        <f>IF(preDEL!$AG217,IFERROR(0/0,""),preDEL!AG217)</f>
        <v>0</v>
      </c>
      <c r="AH217" s="116" t="str">
        <f>IF(preDEL!$AG217,IFERROR(0/0,""),preDEL!AH217)</f>
        <v/>
      </c>
      <c r="AI217" s="82" t="str">
        <f>IF(preDEL!$AG217,IFERROR(0/0,""),preDEL!AI217)</f>
        <v/>
      </c>
      <c r="AJ217" s="83" t="str">
        <f>IF(preDEL!$AG217,IFERROR(0/0,""),preDEL!AJ217)</f>
        <v/>
      </c>
      <c r="AK217" s="82" t="str">
        <f>IF(preDEL!$AG217,IFERROR(0/0,""),preDEL!AK217)</f>
        <v>Negative</v>
      </c>
      <c r="AL217" s="83" t="str">
        <f>IF(preDEL!$AG217,IFERROR(0/0,""),preDEL!AL217)</f>
        <v/>
      </c>
      <c r="AM217" s="83" t="str">
        <f>IF(preDEL!$AG217,IFERROR(0/0,""),preDEL!AM217)</f>
        <v>SpROSA145068</v>
      </c>
      <c r="AN217" s="83" t="str">
        <f>IF(preDEL!$AG217,IFERROR(0/0,""),preDEL!AN217)</f>
        <v>ROSA315783</v>
      </c>
      <c r="AO217" s="83" t="str">
        <f>IF(preDEL!$AG217,IFERROR(0/0,""),preDEL!AO217)</f>
        <v/>
      </c>
      <c r="AP217" s="83" t="str">
        <f>IF(preDEL!$AG217,IFERROR(0/0,""),preDEL!AP217)</f>
        <v/>
      </c>
      <c r="AQ217" s="83" t="str">
        <f>IF(preDEL!$AG217,IFERROR(0/0,""),preDEL!AQ217)</f>
        <v/>
      </c>
      <c r="AR217" s="83" t="str">
        <f>IF(preDEL!$AG217,IFERROR(0/0,""),preDEL!AR217)</f>
        <v/>
      </c>
      <c r="AS217" s="147"/>
    </row>
    <row r="218">
      <c r="A218" s="82" t="str">
        <f>IF(preDEL!$AG218,IFERROR(0/0,""),preDEL!A218)</f>
        <v>FLE613</v>
      </c>
      <c r="B218" s="172">
        <f>IF(preDEL!$AG218,IFERROR(0/0,""),preDEL!B218)</f>
        <v>44488</v>
      </c>
      <c r="C218" s="173">
        <f>IF(preDEL!$AG218,IFERROR(0/0,""),preDEL!C218)</f>
        <v>0.3809027778</v>
      </c>
      <c r="D218" s="82" t="str">
        <f>IF(preDEL!$AG218,IFERROR(0/0,""),preDEL!D218)</f>
        <v/>
      </c>
      <c r="E218" s="82" t="str">
        <f>IF(preDEL!$AG218,IFERROR(0/0,""),preDEL!E218)</f>
        <v/>
      </c>
      <c r="F218" s="83" t="str">
        <f>IF(preDEL!$AG218,IFERROR(0/0,""),preDEL!F218)</f>
        <v/>
      </c>
      <c r="G218" s="83" t="str">
        <f>IF(preDEL!$AG218,IFERROR(0/0,""),preDEL!G218)</f>
        <v/>
      </c>
      <c r="H218" s="83" t="str">
        <f>IF(preDEL!$AG218,IFERROR(0/0,""),preDEL!H218)</f>
        <v/>
      </c>
      <c r="I218" s="82" t="str">
        <f>IF(preDEL!$AG218,IFERROR(0/0,""),preDEL!I218)</f>
        <v/>
      </c>
      <c r="J218" s="82" t="str">
        <f>IF(preDEL!$AG218,IFERROR(0/0,""),preDEL!J218)</f>
        <v/>
      </c>
      <c r="K218" s="82" t="str">
        <f>IF(preDEL!$AG218,IFERROR(0/0,""),preDEL!K218)</f>
        <v>Negative</v>
      </c>
      <c r="L218" s="172">
        <f>IF(preDEL!$AG218,IFERROR(0/0,""),preDEL!L218)</f>
        <v>44489</v>
      </c>
      <c r="M218" s="173">
        <f>IF(preDEL!$AG218,IFERROR(0/0,""),preDEL!M218)</f>
        <v>0.4132175926</v>
      </c>
      <c r="N218" s="83" t="str">
        <f>IF(preDEL!$AG218,IFERROR(0/0,""),preDEL!N218)</f>
        <v/>
      </c>
      <c r="O218" s="83" t="str">
        <f>IF(preDEL!$AG218,IFERROR(0/0,""),preDEL!O218)</f>
        <v/>
      </c>
      <c r="P218" s="128" t="b">
        <f>IF(preDEL!$AG218,IFERROR(0/0,""),preDEL!P218)</f>
        <v>0</v>
      </c>
      <c r="Q218" s="128" t="str">
        <f>IF(preDEL!$AG218,IFERROR(0/0,""),preDEL!Q218)</f>
        <v>Result</v>
      </c>
      <c r="R218" s="116" t="b">
        <f>IF(preDEL!$AG218,IFERROR(0/0,""),preDEL!R218)</f>
        <v>1</v>
      </c>
      <c r="S218" s="116">
        <f>IF(preDEL!$AG218,IFERROR(0/0,""),preDEL!S218)</f>
        <v>1</v>
      </c>
      <c r="T218" s="128" t="str">
        <f>IF(preDEL!$AG218,IFERROR(0/0,""),preDEL!T218)</f>
        <v/>
      </c>
      <c r="U218" s="83" t="str">
        <f>IF(preDEL!$AG218,IFERROR(0/0,""),preDEL!U218)</f>
        <v/>
      </c>
      <c r="V218" s="82" t="str">
        <f>IF(preDEL!$AG218,IFERROR(0/0,""),preDEL!V218)</f>
        <v/>
      </c>
      <c r="W218" s="83" t="str">
        <f>IF(preDEL!$AG218,IFERROR(0/0,""),preDEL!W218)</f>
        <v/>
      </c>
      <c r="X218" s="116" t="b">
        <f>IF(preDEL!$AG218,IFERROR(0/0,""),preDEL!X218)</f>
        <v>0</v>
      </c>
      <c r="Y218" s="128" t="b">
        <f>IF(preDEL!$AG218,IFERROR(0/0,""),preDEL!Y218)</f>
        <v>0</v>
      </c>
      <c r="Z218" s="82" t="str">
        <f>IF(preDEL!$AG218,IFERROR(0/0,""),preDEL!Z218)</f>
        <v/>
      </c>
      <c r="AA218" s="128" t="b">
        <f>IF(preDEL!$AG218,IFERROR(0/0,""),preDEL!AA218)</f>
        <v>0</v>
      </c>
      <c r="AB218" s="128" t="b">
        <f>IF(preDEL!$AG218,IFERROR(0/0,""),preDEL!AB218)</f>
        <v>0</v>
      </c>
      <c r="AC218" s="174">
        <f>IF(preDEL!$AG218,IFERROR(0/0,""),preDEL!AC218)</f>
        <v>322</v>
      </c>
      <c r="AD218" s="116" t="b">
        <f>IF(preDEL!$AG218,IFERROR(0/0,""),preDEL!AD218)</f>
        <v>0</v>
      </c>
      <c r="AE218" s="175" t="str">
        <f>IF(preDEL!$AG218,IFERROR(0/0,""),preDEL!AE218)</f>
        <v/>
      </c>
      <c r="AF218" s="128" t="b">
        <f>IF(preDEL!$AG218,IFERROR(0/0,""),preDEL!AF218)</f>
        <v>0</v>
      </c>
      <c r="AG218" s="128" t="b">
        <f>IF(preDEL!$AG218,IFERROR(0/0,""),preDEL!AG218)</f>
        <v>0</v>
      </c>
      <c r="AH218" s="116" t="str">
        <f>IF(preDEL!$AG218,IFERROR(0/0,""),preDEL!AH218)</f>
        <v/>
      </c>
      <c r="AI218" s="82" t="str">
        <f>IF(preDEL!$AG218,IFERROR(0/0,""),preDEL!AI218)</f>
        <v/>
      </c>
      <c r="AJ218" s="83" t="str">
        <f>IF(preDEL!$AG218,IFERROR(0/0,""),preDEL!AJ218)</f>
        <v/>
      </c>
      <c r="AK218" s="82" t="str">
        <f>IF(preDEL!$AG218,IFERROR(0/0,""),preDEL!AK218)</f>
        <v>Negative</v>
      </c>
      <c r="AL218" s="83" t="str">
        <f>IF(preDEL!$AG218,IFERROR(0/0,""),preDEL!AL218)</f>
        <v/>
      </c>
      <c r="AM218" s="83" t="str">
        <f>IF(preDEL!$AG218,IFERROR(0/0,""),preDEL!AM218)</f>
        <v>SpROSA145068</v>
      </c>
      <c r="AN218" s="83" t="str">
        <f>IF(preDEL!$AG218,IFERROR(0/0,""),preDEL!AN218)</f>
        <v>ROSA186882</v>
      </c>
      <c r="AO218" s="83" t="str">
        <f>IF(preDEL!$AG218,IFERROR(0/0,""),preDEL!AO218)</f>
        <v/>
      </c>
      <c r="AP218" s="83" t="str">
        <f>IF(preDEL!$AG218,IFERROR(0/0,""),preDEL!AP218)</f>
        <v/>
      </c>
      <c r="AQ218" s="83" t="str">
        <f>IF(preDEL!$AG218,IFERROR(0/0,""),preDEL!AQ218)</f>
        <v/>
      </c>
      <c r="AR218" s="83" t="str">
        <f>IF(preDEL!$AG218,IFERROR(0/0,""),preDEL!AR218)</f>
        <v/>
      </c>
      <c r="AS218" s="147"/>
    </row>
    <row r="219">
      <c r="A219" s="82" t="str">
        <f>IF(preDEL!$AG219,IFERROR(0/0,""),preDEL!A219)</f>
        <v>FLE545</v>
      </c>
      <c r="B219" s="172">
        <f>IF(preDEL!$AG219,IFERROR(0/0,""),preDEL!B219)</f>
        <v>44488</v>
      </c>
      <c r="C219" s="173">
        <f>IF(preDEL!$AG219,IFERROR(0/0,""),preDEL!C219)</f>
        <v>0.4038773148</v>
      </c>
      <c r="D219" s="82" t="str">
        <f>IF(preDEL!$AG219,IFERROR(0/0,""),preDEL!D219)</f>
        <v/>
      </c>
      <c r="E219" s="82" t="str">
        <f>IF(preDEL!$AG219,IFERROR(0/0,""),preDEL!E219)</f>
        <v/>
      </c>
      <c r="F219" s="83" t="str">
        <f>IF(preDEL!$AG219,IFERROR(0/0,""),preDEL!F219)</f>
        <v/>
      </c>
      <c r="G219" s="83" t="str">
        <f>IF(preDEL!$AG219,IFERROR(0/0,""),preDEL!G219)</f>
        <v/>
      </c>
      <c r="H219" s="83" t="str">
        <f>IF(preDEL!$AG219,IFERROR(0/0,""),preDEL!H219)</f>
        <v/>
      </c>
      <c r="I219" s="82" t="str">
        <f>IF(preDEL!$AG219,IFERROR(0/0,""),preDEL!I219)</f>
        <v/>
      </c>
      <c r="J219" s="82" t="str">
        <f>IF(preDEL!$AG219,IFERROR(0/0,""),preDEL!J219)</f>
        <v/>
      </c>
      <c r="K219" s="82" t="str">
        <f>IF(preDEL!$AG219,IFERROR(0/0,""),preDEL!K219)</f>
        <v>Negative</v>
      </c>
      <c r="L219" s="172">
        <f>IF(preDEL!$AG219,IFERROR(0/0,""),preDEL!L219)</f>
        <v>44489</v>
      </c>
      <c r="M219" s="173">
        <f>IF(preDEL!$AG219,IFERROR(0/0,""),preDEL!M219)</f>
        <v>0.4132175926</v>
      </c>
      <c r="N219" s="83" t="str">
        <f>IF(preDEL!$AG219,IFERROR(0/0,""),preDEL!N219)</f>
        <v/>
      </c>
      <c r="O219" s="83" t="str">
        <f>IF(preDEL!$AG219,IFERROR(0/0,""),preDEL!O219)</f>
        <v/>
      </c>
      <c r="P219" s="128" t="b">
        <f>IF(preDEL!$AG219,IFERROR(0/0,""),preDEL!P219)</f>
        <v>0</v>
      </c>
      <c r="Q219" s="128" t="str">
        <f>IF(preDEL!$AG219,IFERROR(0/0,""),preDEL!Q219)</f>
        <v>Result</v>
      </c>
      <c r="R219" s="116" t="b">
        <f>IF(preDEL!$AG219,IFERROR(0/0,""),preDEL!R219)</f>
        <v>1</v>
      </c>
      <c r="S219" s="116">
        <f>IF(preDEL!$AG219,IFERROR(0/0,""),preDEL!S219)</f>
        <v>1</v>
      </c>
      <c r="T219" s="128">
        <f>IF(preDEL!$AG219,IFERROR(0/0,""),preDEL!T219)</f>
        <v>0</v>
      </c>
      <c r="U219" s="83" t="str">
        <f>IF(preDEL!$AG219,IFERROR(0/0,""),preDEL!U219)</f>
        <v/>
      </c>
      <c r="V219" s="82" t="str">
        <f>IF(preDEL!$AG219,IFERROR(0/0,""),preDEL!V219)</f>
        <v/>
      </c>
      <c r="W219" s="83" t="str">
        <f>IF(preDEL!$AG219,IFERROR(0/0,""),preDEL!W219)</f>
        <v/>
      </c>
      <c r="X219" s="116" t="b">
        <f>IF(preDEL!$AG219,IFERROR(0/0,""),preDEL!X219)</f>
        <v>0</v>
      </c>
      <c r="Y219" s="128" t="b">
        <f>IF(preDEL!$AG219,IFERROR(0/0,""),preDEL!Y219)</f>
        <v>0</v>
      </c>
      <c r="Z219" s="82" t="str">
        <f>IF(preDEL!$AG219,IFERROR(0/0,""),preDEL!Z219)</f>
        <v/>
      </c>
      <c r="AA219" s="128" t="b">
        <f>IF(preDEL!$AG219,IFERROR(0/0,""),preDEL!AA219)</f>
        <v>0</v>
      </c>
      <c r="AB219" s="128" t="b">
        <f>IF(preDEL!$AG219,IFERROR(0/0,""),preDEL!AB219)</f>
        <v>0</v>
      </c>
      <c r="AC219" s="174">
        <f>IF(preDEL!$AG219,IFERROR(0/0,""),preDEL!AC219)</f>
        <v>710</v>
      </c>
      <c r="AD219" s="116" t="b">
        <f>IF(preDEL!$AG219,IFERROR(0/0,""),preDEL!AD219)</f>
        <v>1</v>
      </c>
      <c r="AE219" s="175" t="str">
        <f>IF(preDEL!$AG219,IFERROR(0/0,""),preDEL!AE219)</f>
        <v/>
      </c>
      <c r="AF219" s="128" t="b">
        <f>IF(preDEL!$AG219,IFERROR(0/0,""),preDEL!AF219)</f>
        <v>0</v>
      </c>
      <c r="AG219" s="128" t="b">
        <f>IF(preDEL!$AG219,IFERROR(0/0,""),preDEL!AG219)</f>
        <v>0</v>
      </c>
      <c r="AH219" s="116" t="str">
        <f>IF(preDEL!$AG219,IFERROR(0/0,""),preDEL!AH219)</f>
        <v/>
      </c>
      <c r="AI219" s="82" t="str">
        <f>IF(preDEL!$AG219,IFERROR(0/0,""),preDEL!AI219)</f>
        <v/>
      </c>
      <c r="AJ219" s="83" t="str">
        <f>IF(preDEL!$AG219,IFERROR(0/0,""),preDEL!AJ219)</f>
        <v/>
      </c>
      <c r="AK219" s="82" t="str">
        <f>IF(preDEL!$AG219,IFERROR(0/0,""),preDEL!AK219)</f>
        <v>Negative</v>
      </c>
      <c r="AL219" s="83" t="str">
        <f>IF(preDEL!$AG219,IFERROR(0/0,""),preDEL!AL219)</f>
        <v/>
      </c>
      <c r="AM219" s="83" t="str">
        <f>IF(preDEL!$AG219,IFERROR(0/0,""),preDEL!AM219)</f>
        <v>SpROSA145068</v>
      </c>
      <c r="AN219" s="83" t="str">
        <f>IF(preDEL!$AG219,IFERROR(0/0,""),preDEL!AN219)</f>
        <v>ROSA929320</v>
      </c>
      <c r="AO219" s="83" t="str">
        <f>IF(preDEL!$AG219,IFERROR(0/0,""),preDEL!AO219)</f>
        <v/>
      </c>
      <c r="AP219" s="83" t="str">
        <f>IF(preDEL!$AG219,IFERROR(0/0,""),preDEL!AP219)</f>
        <v/>
      </c>
      <c r="AQ219" s="83" t="str">
        <f>IF(preDEL!$AG219,IFERROR(0/0,""),preDEL!AQ219)</f>
        <v/>
      </c>
      <c r="AR219" s="83" t="str">
        <f>IF(preDEL!$AG219,IFERROR(0/0,""),preDEL!AR219)</f>
        <v/>
      </c>
      <c r="AS219" s="147"/>
    </row>
    <row r="220">
      <c r="A220" s="82" t="str">
        <f>IF(preDEL!$AG220,IFERROR(0/0,""),preDEL!A220)</f>
        <v>FLE522</v>
      </c>
      <c r="B220" s="172">
        <f>IF(preDEL!$AG220,IFERROR(0/0,""),preDEL!B220)</f>
        <v>44488</v>
      </c>
      <c r="C220" s="173">
        <f>IF(preDEL!$AG220,IFERROR(0/0,""),preDEL!C220)</f>
        <v>0.4462962963</v>
      </c>
      <c r="D220" s="82" t="str">
        <f>IF(preDEL!$AG220,IFERROR(0/0,""),preDEL!D220)</f>
        <v/>
      </c>
      <c r="E220" s="82" t="str">
        <f>IF(preDEL!$AG220,IFERROR(0/0,""),preDEL!E220)</f>
        <v/>
      </c>
      <c r="F220" s="83" t="str">
        <f>IF(preDEL!$AG220,IFERROR(0/0,""),preDEL!F220)</f>
        <v/>
      </c>
      <c r="G220" s="83" t="str">
        <f>IF(preDEL!$AG220,IFERROR(0/0,""),preDEL!G220)</f>
        <v/>
      </c>
      <c r="H220" s="83" t="str">
        <f>IF(preDEL!$AG220,IFERROR(0/0,""),preDEL!H220)</f>
        <v/>
      </c>
      <c r="I220" s="82" t="str">
        <f>IF(preDEL!$AG220,IFERROR(0/0,""),preDEL!I220)</f>
        <v/>
      </c>
      <c r="J220" s="82" t="str">
        <f>IF(preDEL!$AG220,IFERROR(0/0,""),preDEL!J220)</f>
        <v/>
      </c>
      <c r="K220" s="82" t="str">
        <f>IF(preDEL!$AG220,IFERROR(0/0,""),preDEL!K220)</f>
        <v>Negative</v>
      </c>
      <c r="L220" s="172">
        <f>IF(preDEL!$AG220,IFERROR(0/0,""),preDEL!L220)</f>
        <v>44490</v>
      </c>
      <c r="M220" s="173">
        <f>IF(preDEL!$AG220,IFERROR(0/0,""),preDEL!M220)</f>
        <v>0.3804513889</v>
      </c>
      <c r="N220" s="83" t="str">
        <f>IF(preDEL!$AG220,IFERROR(0/0,""),preDEL!N220)</f>
        <v/>
      </c>
      <c r="O220" s="83" t="str">
        <f>IF(preDEL!$AG220,IFERROR(0/0,""),preDEL!O220)</f>
        <v/>
      </c>
      <c r="P220" s="128" t="b">
        <f>IF(preDEL!$AG220,IFERROR(0/0,""),preDEL!P220)</f>
        <v>0</v>
      </c>
      <c r="Q220" s="128" t="str">
        <f>IF(preDEL!$AG220,IFERROR(0/0,""),preDEL!Q220)</f>
        <v>Result</v>
      </c>
      <c r="R220" s="116" t="b">
        <f>IF(preDEL!$AG220,IFERROR(0/0,""),preDEL!R220)</f>
        <v>1</v>
      </c>
      <c r="S220" s="116">
        <f>IF(preDEL!$AG220,IFERROR(0/0,""),preDEL!S220)</f>
        <v>1</v>
      </c>
      <c r="T220" s="128">
        <f>IF(preDEL!$AG220,IFERROR(0/0,""),preDEL!T220)</f>
        <v>0</v>
      </c>
      <c r="U220" s="83" t="str">
        <f>IF(preDEL!$AG220,IFERROR(0/0,""),preDEL!U220)</f>
        <v/>
      </c>
      <c r="V220" s="82" t="str">
        <f>IF(preDEL!$AG220,IFERROR(0/0,""),preDEL!V220)</f>
        <v/>
      </c>
      <c r="W220" s="83" t="str">
        <f>IF(preDEL!$AG220,IFERROR(0/0,""),preDEL!W220)</f>
        <v/>
      </c>
      <c r="X220" s="116" t="b">
        <f>IF(preDEL!$AG220,IFERROR(0/0,""),preDEL!X220)</f>
        <v>0</v>
      </c>
      <c r="Y220" s="128" t="b">
        <f>IF(preDEL!$AG220,IFERROR(0/0,""),preDEL!Y220)</f>
        <v>0</v>
      </c>
      <c r="Z220" s="82" t="str">
        <f>IF(preDEL!$AG220,IFERROR(0/0,""),preDEL!Z220)</f>
        <v/>
      </c>
      <c r="AA220" s="128" t="b">
        <f>IF(preDEL!$AG220,IFERROR(0/0,""),preDEL!AA220)</f>
        <v>0</v>
      </c>
      <c r="AB220" s="128" t="b">
        <f>IF(preDEL!$AG220,IFERROR(0/0,""),preDEL!AB220)</f>
        <v>0</v>
      </c>
      <c r="AC220" s="174">
        <f>IF(preDEL!$AG220,IFERROR(0/0,""),preDEL!AC220)</f>
        <v>709</v>
      </c>
      <c r="AD220" s="116" t="b">
        <f>IF(preDEL!$AG220,IFERROR(0/0,""),preDEL!AD220)</f>
        <v>1</v>
      </c>
      <c r="AE220" s="175" t="str">
        <f>IF(preDEL!$AG220,IFERROR(0/0,""),preDEL!AE220)</f>
        <v/>
      </c>
      <c r="AF220" s="128" t="b">
        <f>IF(preDEL!$AG220,IFERROR(0/0,""),preDEL!AF220)</f>
        <v>0</v>
      </c>
      <c r="AG220" s="128" t="b">
        <f>IF(preDEL!$AG220,IFERROR(0/0,""),preDEL!AG220)</f>
        <v>0</v>
      </c>
      <c r="AH220" s="116" t="str">
        <f>IF(preDEL!$AG220,IFERROR(0/0,""),preDEL!AH220)</f>
        <v/>
      </c>
      <c r="AI220" s="82" t="str">
        <f>IF(preDEL!$AG220,IFERROR(0/0,""),preDEL!AI220)</f>
        <v/>
      </c>
      <c r="AJ220" s="83" t="str">
        <f>IF(preDEL!$AG220,IFERROR(0/0,""),preDEL!AJ220)</f>
        <v/>
      </c>
      <c r="AK220" s="82" t="str">
        <f>IF(preDEL!$AG220,IFERROR(0/0,""),preDEL!AK220)</f>
        <v>Negative</v>
      </c>
      <c r="AL220" s="83" t="str">
        <f>IF(preDEL!$AG220,IFERROR(0/0,""),preDEL!AL220)</f>
        <v/>
      </c>
      <c r="AM220" s="83" t="str">
        <f>IF(preDEL!$AG220,IFERROR(0/0,""),preDEL!AM220)</f>
        <v>SpROSA145068</v>
      </c>
      <c r="AN220" s="83" t="str">
        <f>IF(preDEL!$AG220,IFERROR(0/0,""),preDEL!AN220)</f>
        <v>ROSA656971</v>
      </c>
      <c r="AO220" s="83" t="str">
        <f>IF(preDEL!$AG220,IFERROR(0/0,""),preDEL!AO220)</f>
        <v/>
      </c>
      <c r="AP220" s="83" t="str">
        <f>IF(preDEL!$AG220,IFERROR(0/0,""),preDEL!AP220)</f>
        <v/>
      </c>
      <c r="AQ220" s="83" t="str">
        <f>IF(preDEL!$AG220,IFERROR(0/0,""),preDEL!AQ220)</f>
        <v/>
      </c>
      <c r="AR220" s="83" t="str">
        <f>IF(preDEL!$AG220,IFERROR(0/0,""),preDEL!AR220)</f>
        <v/>
      </c>
      <c r="AS220" s="147"/>
    </row>
    <row r="221">
      <c r="A221" s="82" t="str">
        <f>IF(preDEL!$AG221,IFERROR(0/0,""),preDEL!A221)</f>
        <v>FLE503</v>
      </c>
      <c r="B221" s="172">
        <f>IF(preDEL!$AG221,IFERROR(0/0,""),preDEL!B221)</f>
        <v>44488</v>
      </c>
      <c r="C221" s="173">
        <f>IF(preDEL!$AG221,IFERROR(0/0,""),preDEL!C221)</f>
        <v>0.4484953704</v>
      </c>
      <c r="D221" s="82" t="str">
        <f>IF(preDEL!$AG221,IFERROR(0/0,""),preDEL!D221)</f>
        <v/>
      </c>
      <c r="E221" s="82" t="str">
        <f>IF(preDEL!$AG221,IFERROR(0/0,""),preDEL!E221)</f>
        <v/>
      </c>
      <c r="F221" s="83" t="str">
        <f>IF(preDEL!$AG221,IFERROR(0/0,""),preDEL!F221)</f>
        <v/>
      </c>
      <c r="G221" s="83" t="str">
        <f>IF(preDEL!$AG221,IFERROR(0/0,""),preDEL!G221)</f>
        <v/>
      </c>
      <c r="H221" s="83" t="str">
        <f>IF(preDEL!$AG221,IFERROR(0/0,""),preDEL!H221)</f>
        <v/>
      </c>
      <c r="I221" s="82" t="str">
        <f>IF(preDEL!$AG221,IFERROR(0/0,""),preDEL!I221)</f>
        <v/>
      </c>
      <c r="J221" s="82" t="str">
        <f>IF(preDEL!$AG221,IFERROR(0/0,""),preDEL!J221)</f>
        <v/>
      </c>
      <c r="K221" s="82" t="str">
        <f>IF(preDEL!$AG221,IFERROR(0/0,""),preDEL!K221)</f>
        <v>Negative</v>
      </c>
      <c r="L221" s="172">
        <f>IF(preDEL!$AG221,IFERROR(0/0,""),preDEL!L221)</f>
        <v>44490</v>
      </c>
      <c r="M221" s="173">
        <f>IF(preDEL!$AG221,IFERROR(0/0,""),preDEL!M221)</f>
        <v>0.3804513889</v>
      </c>
      <c r="N221" s="83" t="str">
        <f>IF(preDEL!$AG221,IFERROR(0/0,""),preDEL!N221)</f>
        <v/>
      </c>
      <c r="O221" s="83" t="str">
        <f>IF(preDEL!$AG221,IFERROR(0/0,""),preDEL!O221)</f>
        <v/>
      </c>
      <c r="P221" s="128" t="b">
        <f>IF(preDEL!$AG221,IFERROR(0/0,""),preDEL!P221)</f>
        <v>0</v>
      </c>
      <c r="Q221" s="128" t="str">
        <f>IF(preDEL!$AG221,IFERROR(0/0,""),preDEL!Q221)</f>
        <v>Result</v>
      </c>
      <c r="R221" s="116" t="b">
        <f>IF(preDEL!$AG221,IFERROR(0/0,""),preDEL!R221)</f>
        <v>1</v>
      </c>
      <c r="S221" s="116">
        <f>IF(preDEL!$AG221,IFERROR(0/0,""),preDEL!S221)</f>
        <v>1</v>
      </c>
      <c r="T221" s="128">
        <f>IF(preDEL!$AG221,IFERROR(0/0,""),preDEL!T221)</f>
        <v>0</v>
      </c>
      <c r="U221" s="83" t="str">
        <f>IF(preDEL!$AG221,IFERROR(0/0,""),preDEL!U221)</f>
        <v/>
      </c>
      <c r="V221" s="82" t="str">
        <f>IF(preDEL!$AG221,IFERROR(0/0,""),preDEL!V221)</f>
        <v/>
      </c>
      <c r="W221" s="83" t="str">
        <f>IF(preDEL!$AG221,IFERROR(0/0,""),preDEL!W221)</f>
        <v/>
      </c>
      <c r="X221" s="116" t="b">
        <f>IF(preDEL!$AG221,IFERROR(0/0,""),preDEL!X221)</f>
        <v>0</v>
      </c>
      <c r="Y221" s="128" t="b">
        <f>IF(preDEL!$AG221,IFERROR(0/0,""),preDEL!Y221)</f>
        <v>0</v>
      </c>
      <c r="Z221" s="82" t="str">
        <f>IF(preDEL!$AG221,IFERROR(0/0,""),preDEL!Z221)</f>
        <v/>
      </c>
      <c r="AA221" s="128" t="b">
        <f>IF(preDEL!$AG221,IFERROR(0/0,""),preDEL!AA221)</f>
        <v>0</v>
      </c>
      <c r="AB221" s="128" t="b">
        <f>IF(preDEL!$AG221,IFERROR(0/0,""),preDEL!AB221)</f>
        <v>0</v>
      </c>
      <c r="AC221" s="174">
        <f>IF(preDEL!$AG221,IFERROR(0/0,""),preDEL!AC221)</f>
        <v>708</v>
      </c>
      <c r="AD221" s="116" t="b">
        <f>IF(preDEL!$AG221,IFERROR(0/0,""),preDEL!AD221)</f>
        <v>1</v>
      </c>
      <c r="AE221" s="175" t="str">
        <f>IF(preDEL!$AG221,IFERROR(0/0,""),preDEL!AE221)</f>
        <v/>
      </c>
      <c r="AF221" s="128" t="b">
        <f>IF(preDEL!$AG221,IFERROR(0/0,""),preDEL!AF221)</f>
        <v>0</v>
      </c>
      <c r="AG221" s="128" t="b">
        <f>IF(preDEL!$AG221,IFERROR(0/0,""),preDEL!AG221)</f>
        <v>0</v>
      </c>
      <c r="AH221" s="116" t="str">
        <f>IF(preDEL!$AG221,IFERROR(0/0,""),preDEL!AH221)</f>
        <v/>
      </c>
      <c r="AI221" s="82" t="str">
        <f>IF(preDEL!$AG221,IFERROR(0/0,""),preDEL!AI221)</f>
        <v/>
      </c>
      <c r="AJ221" s="83" t="str">
        <f>IF(preDEL!$AG221,IFERROR(0/0,""),preDEL!AJ221)</f>
        <v/>
      </c>
      <c r="AK221" s="82" t="str">
        <f>IF(preDEL!$AG221,IFERROR(0/0,""),preDEL!AK221)</f>
        <v>Negative</v>
      </c>
      <c r="AL221" s="83" t="str">
        <f>IF(preDEL!$AG221,IFERROR(0/0,""),preDEL!AL221)</f>
        <v/>
      </c>
      <c r="AM221" s="83" t="str">
        <f>IF(preDEL!$AG221,IFERROR(0/0,""),preDEL!AM221)</f>
        <v>SpROSA145068</v>
      </c>
      <c r="AN221" s="83" t="str">
        <f>IF(preDEL!$AG221,IFERROR(0/0,""),preDEL!AN221)</f>
        <v>ROSA822530</v>
      </c>
      <c r="AO221" s="83" t="str">
        <f>IF(preDEL!$AG221,IFERROR(0/0,""),preDEL!AO221)</f>
        <v/>
      </c>
      <c r="AP221" s="83" t="str">
        <f>IF(preDEL!$AG221,IFERROR(0/0,""),preDEL!AP221)</f>
        <v/>
      </c>
      <c r="AQ221" s="83" t="str">
        <f>IF(preDEL!$AG221,IFERROR(0/0,""),preDEL!AQ221)</f>
        <v/>
      </c>
      <c r="AR221" s="83" t="str">
        <f>IF(preDEL!$AG221,IFERROR(0/0,""),preDEL!AR221)</f>
        <v/>
      </c>
      <c r="AS221" s="147"/>
    </row>
    <row r="222">
      <c r="A222" s="82" t="str">
        <f>IF(preDEL!$AG222,IFERROR(0/0,""),preDEL!A222)</f>
        <v>FLE548</v>
      </c>
      <c r="B222" s="172">
        <f>IF(preDEL!$AG222,IFERROR(0/0,""),preDEL!B222)</f>
        <v>44488</v>
      </c>
      <c r="C222" s="173">
        <f>IF(preDEL!$AG222,IFERROR(0/0,""),preDEL!C222)</f>
        <v>0.4487384259</v>
      </c>
      <c r="D222" s="82" t="str">
        <f>IF(preDEL!$AG222,IFERROR(0/0,""),preDEL!D222)</f>
        <v/>
      </c>
      <c r="E222" s="82" t="str">
        <f>IF(preDEL!$AG222,IFERROR(0/0,""),preDEL!E222)</f>
        <v/>
      </c>
      <c r="F222" s="83" t="str">
        <f>IF(preDEL!$AG222,IFERROR(0/0,""),preDEL!F222)</f>
        <v/>
      </c>
      <c r="G222" s="83" t="str">
        <f>IF(preDEL!$AG222,IFERROR(0/0,""),preDEL!G222)</f>
        <v/>
      </c>
      <c r="H222" s="83" t="str">
        <f>IF(preDEL!$AG222,IFERROR(0/0,""),preDEL!H222)</f>
        <v/>
      </c>
      <c r="I222" s="82" t="str">
        <f>IF(preDEL!$AG222,IFERROR(0/0,""),preDEL!I222)</f>
        <v/>
      </c>
      <c r="J222" s="82" t="str">
        <f>IF(preDEL!$AG222,IFERROR(0/0,""),preDEL!J222)</f>
        <v/>
      </c>
      <c r="K222" s="82" t="str">
        <f>IF(preDEL!$AG222,IFERROR(0/0,""),preDEL!K222)</f>
        <v>Negative</v>
      </c>
      <c r="L222" s="172">
        <f>IF(preDEL!$AG222,IFERROR(0/0,""),preDEL!L222)</f>
        <v>44490</v>
      </c>
      <c r="M222" s="173">
        <f>IF(preDEL!$AG222,IFERROR(0/0,""),preDEL!M222)</f>
        <v>0.3804513889</v>
      </c>
      <c r="N222" s="83" t="str">
        <f>IF(preDEL!$AG222,IFERROR(0/0,""),preDEL!N222)</f>
        <v/>
      </c>
      <c r="O222" s="83" t="str">
        <f>IF(preDEL!$AG222,IFERROR(0/0,""),preDEL!O222)</f>
        <v/>
      </c>
      <c r="P222" s="128" t="b">
        <f>IF(preDEL!$AG222,IFERROR(0/0,""),preDEL!P222)</f>
        <v>0</v>
      </c>
      <c r="Q222" s="128" t="str">
        <f>IF(preDEL!$AG222,IFERROR(0/0,""),preDEL!Q222)</f>
        <v>Result</v>
      </c>
      <c r="R222" s="116" t="b">
        <f>IF(preDEL!$AG222,IFERROR(0/0,""),preDEL!R222)</f>
        <v>1</v>
      </c>
      <c r="S222" s="116">
        <f>IF(preDEL!$AG222,IFERROR(0/0,""),preDEL!S222)</f>
        <v>1</v>
      </c>
      <c r="T222" s="128">
        <f>IF(preDEL!$AG222,IFERROR(0/0,""),preDEL!T222)</f>
        <v>0</v>
      </c>
      <c r="U222" s="83" t="str">
        <f>IF(preDEL!$AG222,IFERROR(0/0,""),preDEL!U222)</f>
        <v/>
      </c>
      <c r="V222" s="82" t="str">
        <f>IF(preDEL!$AG222,IFERROR(0/0,""),preDEL!V222)</f>
        <v/>
      </c>
      <c r="W222" s="83" t="str">
        <f>IF(preDEL!$AG222,IFERROR(0/0,""),preDEL!W222)</f>
        <v/>
      </c>
      <c r="X222" s="116" t="b">
        <f>IF(preDEL!$AG222,IFERROR(0/0,""),preDEL!X222)</f>
        <v>0</v>
      </c>
      <c r="Y222" s="128" t="b">
        <f>IF(preDEL!$AG222,IFERROR(0/0,""),preDEL!Y222)</f>
        <v>0</v>
      </c>
      <c r="Z222" s="82" t="str">
        <f>IF(preDEL!$AG222,IFERROR(0/0,""),preDEL!Z222)</f>
        <v/>
      </c>
      <c r="AA222" s="128" t="b">
        <f>IF(preDEL!$AG222,IFERROR(0/0,""),preDEL!AA222)</f>
        <v>0</v>
      </c>
      <c r="AB222" s="128" t="b">
        <f>IF(preDEL!$AG222,IFERROR(0/0,""),preDEL!AB222)</f>
        <v>0</v>
      </c>
      <c r="AC222" s="174">
        <f>IF(preDEL!$AG222,IFERROR(0/0,""),preDEL!AC222)</f>
        <v>707</v>
      </c>
      <c r="AD222" s="116" t="b">
        <f>IF(preDEL!$AG222,IFERROR(0/0,""),preDEL!AD222)</f>
        <v>1</v>
      </c>
      <c r="AE222" s="175" t="str">
        <f>IF(preDEL!$AG222,IFERROR(0/0,""),preDEL!AE222)</f>
        <v/>
      </c>
      <c r="AF222" s="128" t="b">
        <f>IF(preDEL!$AG222,IFERROR(0/0,""),preDEL!AF222)</f>
        <v>0</v>
      </c>
      <c r="AG222" s="128" t="b">
        <f>IF(preDEL!$AG222,IFERROR(0/0,""),preDEL!AG222)</f>
        <v>0</v>
      </c>
      <c r="AH222" s="116" t="str">
        <f>IF(preDEL!$AG222,IFERROR(0/0,""),preDEL!AH222)</f>
        <v/>
      </c>
      <c r="AI222" s="82" t="str">
        <f>IF(preDEL!$AG222,IFERROR(0/0,""),preDEL!AI222)</f>
        <v/>
      </c>
      <c r="AJ222" s="83" t="str">
        <f>IF(preDEL!$AG222,IFERROR(0/0,""),preDEL!AJ222)</f>
        <v/>
      </c>
      <c r="AK222" s="82" t="str">
        <f>IF(preDEL!$AG222,IFERROR(0/0,""),preDEL!AK222)</f>
        <v>Negative</v>
      </c>
      <c r="AL222" s="83" t="str">
        <f>IF(preDEL!$AG222,IFERROR(0/0,""),preDEL!AL222)</f>
        <v/>
      </c>
      <c r="AM222" s="83" t="str">
        <f>IF(preDEL!$AG222,IFERROR(0/0,""),preDEL!AM222)</f>
        <v>SpROSA145068</v>
      </c>
      <c r="AN222" s="83" t="str">
        <f>IF(preDEL!$AG222,IFERROR(0/0,""),preDEL!AN222)</f>
        <v>ROSA522748</v>
      </c>
      <c r="AO222" s="83" t="str">
        <f>IF(preDEL!$AG222,IFERROR(0/0,""),preDEL!AO222)</f>
        <v/>
      </c>
      <c r="AP222" s="83" t="str">
        <f>IF(preDEL!$AG222,IFERROR(0/0,""),preDEL!AP222)</f>
        <v/>
      </c>
      <c r="AQ222" s="83" t="str">
        <f>IF(preDEL!$AG222,IFERROR(0/0,""),preDEL!AQ222)</f>
        <v/>
      </c>
      <c r="AR222" s="83" t="str">
        <f>IF(preDEL!$AG222,IFERROR(0/0,""),preDEL!AR222)</f>
        <v/>
      </c>
      <c r="AS222" s="147"/>
    </row>
    <row r="223">
      <c r="A223" s="82" t="str">
        <f>IF(preDEL!$AG223,IFERROR(0/0,""),preDEL!A223)</f>
        <v>FLE544</v>
      </c>
      <c r="B223" s="172">
        <f>IF(preDEL!$AG223,IFERROR(0/0,""),preDEL!B223)</f>
        <v>44488</v>
      </c>
      <c r="C223" s="173">
        <f>IF(preDEL!$AG223,IFERROR(0/0,""),preDEL!C223)</f>
        <v>0.4501273148</v>
      </c>
      <c r="D223" s="82" t="str">
        <f>IF(preDEL!$AG223,IFERROR(0/0,""),preDEL!D223)</f>
        <v/>
      </c>
      <c r="E223" s="82" t="str">
        <f>IF(preDEL!$AG223,IFERROR(0/0,""),preDEL!E223)</f>
        <v/>
      </c>
      <c r="F223" s="83" t="str">
        <f>IF(preDEL!$AG223,IFERROR(0/0,""),preDEL!F223)</f>
        <v/>
      </c>
      <c r="G223" s="83" t="str">
        <f>IF(preDEL!$AG223,IFERROR(0/0,""),preDEL!G223)</f>
        <v/>
      </c>
      <c r="H223" s="83" t="str">
        <f>IF(preDEL!$AG223,IFERROR(0/0,""),preDEL!H223)</f>
        <v/>
      </c>
      <c r="I223" s="82" t="str">
        <f>IF(preDEL!$AG223,IFERROR(0/0,""),preDEL!I223)</f>
        <v/>
      </c>
      <c r="J223" s="82" t="str">
        <f>IF(preDEL!$AG223,IFERROR(0/0,""),preDEL!J223)</f>
        <v/>
      </c>
      <c r="K223" s="82" t="str">
        <f>IF(preDEL!$AG223,IFERROR(0/0,""),preDEL!K223)</f>
        <v>Negative</v>
      </c>
      <c r="L223" s="172">
        <f>IF(preDEL!$AG223,IFERROR(0/0,""),preDEL!L223)</f>
        <v>44490</v>
      </c>
      <c r="M223" s="173">
        <f>IF(preDEL!$AG223,IFERROR(0/0,""),preDEL!M223)</f>
        <v>0.3804513889</v>
      </c>
      <c r="N223" s="83" t="str">
        <f>IF(preDEL!$AG223,IFERROR(0/0,""),preDEL!N223)</f>
        <v/>
      </c>
      <c r="O223" s="83" t="str">
        <f>IF(preDEL!$AG223,IFERROR(0/0,""),preDEL!O223)</f>
        <v/>
      </c>
      <c r="P223" s="128" t="b">
        <f>IF(preDEL!$AG223,IFERROR(0/0,""),preDEL!P223)</f>
        <v>0</v>
      </c>
      <c r="Q223" s="128" t="str">
        <f>IF(preDEL!$AG223,IFERROR(0/0,""),preDEL!Q223)</f>
        <v>Result</v>
      </c>
      <c r="R223" s="116" t="b">
        <f>IF(preDEL!$AG223,IFERROR(0/0,""),preDEL!R223)</f>
        <v>1</v>
      </c>
      <c r="S223" s="116">
        <f>IF(preDEL!$AG223,IFERROR(0/0,""),preDEL!S223)</f>
        <v>1</v>
      </c>
      <c r="T223" s="128">
        <f>IF(preDEL!$AG223,IFERROR(0/0,""),preDEL!T223)</f>
        <v>0</v>
      </c>
      <c r="U223" s="83" t="str">
        <f>IF(preDEL!$AG223,IFERROR(0/0,""),preDEL!U223)</f>
        <v/>
      </c>
      <c r="V223" s="82" t="str">
        <f>IF(preDEL!$AG223,IFERROR(0/0,""),preDEL!V223)</f>
        <v/>
      </c>
      <c r="W223" s="83" t="str">
        <f>IF(preDEL!$AG223,IFERROR(0/0,""),preDEL!W223)</f>
        <v/>
      </c>
      <c r="X223" s="116" t="b">
        <f>IF(preDEL!$AG223,IFERROR(0/0,""),preDEL!X223)</f>
        <v>0</v>
      </c>
      <c r="Y223" s="128" t="b">
        <f>IF(preDEL!$AG223,IFERROR(0/0,""),preDEL!Y223)</f>
        <v>0</v>
      </c>
      <c r="Z223" s="82" t="str">
        <f>IF(preDEL!$AG223,IFERROR(0/0,""),preDEL!Z223)</f>
        <v/>
      </c>
      <c r="AA223" s="128" t="b">
        <f>IF(preDEL!$AG223,IFERROR(0/0,""),preDEL!AA223)</f>
        <v>0</v>
      </c>
      <c r="AB223" s="128" t="b">
        <f>IF(preDEL!$AG223,IFERROR(0/0,""),preDEL!AB223)</f>
        <v>0</v>
      </c>
      <c r="AC223" s="174">
        <f>IF(preDEL!$AG223,IFERROR(0/0,""),preDEL!AC223)</f>
        <v>706</v>
      </c>
      <c r="AD223" s="116" t="b">
        <f>IF(preDEL!$AG223,IFERROR(0/0,""),preDEL!AD223)</f>
        <v>1</v>
      </c>
      <c r="AE223" s="175" t="str">
        <f>IF(preDEL!$AG223,IFERROR(0/0,""),preDEL!AE223)</f>
        <v/>
      </c>
      <c r="AF223" s="128" t="b">
        <f>IF(preDEL!$AG223,IFERROR(0/0,""),preDEL!AF223)</f>
        <v>0</v>
      </c>
      <c r="AG223" s="128" t="b">
        <f>IF(preDEL!$AG223,IFERROR(0/0,""),preDEL!AG223)</f>
        <v>0</v>
      </c>
      <c r="AH223" s="116" t="str">
        <f>IF(preDEL!$AG223,IFERROR(0/0,""),preDEL!AH223)</f>
        <v/>
      </c>
      <c r="AI223" s="82" t="str">
        <f>IF(preDEL!$AG223,IFERROR(0/0,""),preDEL!AI223)</f>
        <v/>
      </c>
      <c r="AJ223" s="83" t="str">
        <f>IF(preDEL!$AG223,IFERROR(0/0,""),preDEL!AJ223)</f>
        <v/>
      </c>
      <c r="AK223" s="82" t="str">
        <f>IF(preDEL!$AG223,IFERROR(0/0,""),preDEL!AK223)</f>
        <v>Negative</v>
      </c>
      <c r="AL223" s="83" t="str">
        <f>IF(preDEL!$AG223,IFERROR(0/0,""),preDEL!AL223)</f>
        <v/>
      </c>
      <c r="AM223" s="83" t="str">
        <f>IF(preDEL!$AG223,IFERROR(0/0,""),preDEL!AM223)</f>
        <v>SpROSA145068</v>
      </c>
      <c r="AN223" s="83" t="str">
        <f>IF(preDEL!$AG223,IFERROR(0/0,""),preDEL!AN223)</f>
        <v>ROSA438898</v>
      </c>
      <c r="AO223" s="83" t="str">
        <f>IF(preDEL!$AG223,IFERROR(0/0,""),preDEL!AO223)</f>
        <v/>
      </c>
      <c r="AP223" s="83" t="str">
        <f>IF(preDEL!$AG223,IFERROR(0/0,""),preDEL!AP223)</f>
        <v/>
      </c>
      <c r="AQ223" s="83" t="str">
        <f>IF(preDEL!$AG223,IFERROR(0/0,""),preDEL!AQ223)</f>
        <v/>
      </c>
      <c r="AR223" s="83" t="str">
        <f>IF(preDEL!$AG223,IFERROR(0/0,""),preDEL!AR223)</f>
        <v/>
      </c>
      <c r="AS223" s="147"/>
    </row>
    <row r="224">
      <c r="A224" s="82" t="str">
        <f>IF(preDEL!$AG224,IFERROR(0/0,""),preDEL!A224)</f>
        <v>FLE641</v>
      </c>
      <c r="B224" s="172">
        <f>IF(preDEL!$AG224,IFERROR(0/0,""),preDEL!B224)</f>
        <v>44488</v>
      </c>
      <c r="C224" s="173">
        <f>IF(preDEL!$AG224,IFERROR(0/0,""),preDEL!C224)</f>
        <v>0.5078587963</v>
      </c>
      <c r="D224" s="82" t="str">
        <f>IF(preDEL!$AG224,IFERROR(0/0,""),preDEL!D224)</f>
        <v/>
      </c>
      <c r="E224" s="82" t="str">
        <f>IF(preDEL!$AG224,IFERROR(0/0,""),preDEL!E224)</f>
        <v/>
      </c>
      <c r="F224" s="83" t="str">
        <f>IF(preDEL!$AG224,IFERROR(0/0,""),preDEL!F224)</f>
        <v/>
      </c>
      <c r="G224" s="83" t="str">
        <f>IF(preDEL!$AG224,IFERROR(0/0,""),preDEL!G224)</f>
        <v/>
      </c>
      <c r="H224" s="83" t="str">
        <f>IF(preDEL!$AG224,IFERROR(0/0,""),preDEL!H224)</f>
        <v/>
      </c>
      <c r="I224" s="82" t="str">
        <f>IF(preDEL!$AG224,IFERROR(0/0,""),preDEL!I224)</f>
        <v/>
      </c>
      <c r="J224" s="82" t="str">
        <f>IF(preDEL!$AG224,IFERROR(0/0,""),preDEL!J224)</f>
        <v/>
      </c>
      <c r="K224" s="82" t="str">
        <f>IF(preDEL!$AG224,IFERROR(0/0,""),preDEL!K224)</f>
        <v>Negative</v>
      </c>
      <c r="L224" s="172">
        <f>IF(preDEL!$AG224,IFERROR(0/0,""),preDEL!L224)</f>
        <v>44490</v>
      </c>
      <c r="M224" s="173">
        <f>IF(preDEL!$AG224,IFERROR(0/0,""),preDEL!M224)</f>
        <v>0.3804513889</v>
      </c>
      <c r="N224" s="83" t="str">
        <f>IF(preDEL!$AG224,IFERROR(0/0,""),preDEL!N224)</f>
        <v/>
      </c>
      <c r="O224" s="83" t="str">
        <f>IF(preDEL!$AG224,IFERROR(0/0,""),preDEL!O224)</f>
        <v/>
      </c>
      <c r="P224" s="128" t="b">
        <f>IF(preDEL!$AG224,IFERROR(0/0,""),preDEL!P224)</f>
        <v>0</v>
      </c>
      <c r="Q224" s="128" t="str">
        <f>IF(preDEL!$AG224,IFERROR(0/0,""),preDEL!Q224)</f>
        <v>Result</v>
      </c>
      <c r="R224" s="116" t="b">
        <f>IF(preDEL!$AG224,IFERROR(0/0,""),preDEL!R224)</f>
        <v>1</v>
      </c>
      <c r="S224" s="116">
        <f>IF(preDEL!$AG224,IFERROR(0/0,""),preDEL!S224)</f>
        <v>1</v>
      </c>
      <c r="T224" s="128" t="str">
        <f>IF(preDEL!$AG224,IFERROR(0/0,""),preDEL!T224)</f>
        <v/>
      </c>
      <c r="U224" s="83" t="str">
        <f>IF(preDEL!$AG224,IFERROR(0/0,""),preDEL!U224)</f>
        <v/>
      </c>
      <c r="V224" s="82" t="str">
        <f>IF(preDEL!$AG224,IFERROR(0/0,""),preDEL!V224)</f>
        <v/>
      </c>
      <c r="W224" s="83" t="str">
        <f>IF(preDEL!$AG224,IFERROR(0/0,""),preDEL!W224)</f>
        <v/>
      </c>
      <c r="X224" s="116" t="b">
        <f>IF(preDEL!$AG224,IFERROR(0/0,""),preDEL!X224)</f>
        <v>0</v>
      </c>
      <c r="Y224" s="128" t="b">
        <f>IF(preDEL!$AG224,IFERROR(0/0,""),preDEL!Y224)</f>
        <v>0</v>
      </c>
      <c r="Z224" s="82" t="str">
        <f>IF(preDEL!$AG224,IFERROR(0/0,""),preDEL!Z224)</f>
        <v/>
      </c>
      <c r="AA224" s="128" t="b">
        <f>IF(preDEL!$AG224,IFERROR(0/0,""),preDEL!AA224)</f>
        <v>0</v>
      </c>
      <c r="AB224" s="128" t="b">
        <f>IF(preDEL!$AG224,IFERROR(0/0,""),preDEL!AB224)</f>
        <v>0</v>
      </c>
      <c r="AC224" s="174">
        <f>IF(preDEL!$AG224,IFERROR(0/0,""),preDEL!AC224)</f>
        <v>321</v>
      </c>
      <c r="AD224" s="116" t="b">
        <f>IF(preDEL!$AG224,IFERROR(0/0,""),preDEL!AD224)</f>
        <v>0</v>
      </c>
      <c r="AE224" s="175" t="str">
        <f>IF(preDEL!$AG224,IFERROR(0/0,""),preDEL!AE224)</f>
        <v/>
      </c>
      <c r="AF224" s="128" t="b">
        <f>IF(preDEL!$AG224,IFERROR(0/0,""),preDEL!AF224)</f>
        <v>0</v>
      </c>
      <c r="AG224" s="128" t="b">
        <f>IF(preDEL!$AG224,IFERROR(0/0,""),preDEL!AG224)</f>
        <v>0</v>
      </c>
      <c r="AH224" s="116" t="str">
        <f>IF(preDEL!$AG224,IFERROR(0/0,""),preDEL!AH224)</f>
        <v/>
      </c>
      <c r="AI224" s="82" t="str">
        <f>IF(preDEL!$AG224,IFERROR(0/0,""),preDEL!AI224)</f>
        <v/>
      </c>
      <c r="AJ224" s="83" t="str">
        <f>IF(preDEL!$AG224,IFERROR(0/0,""),preDEL!AJ224)</f>
        <v/>
      </c>
      <c r="AK224" s="82" t="str">
        <f>IF(preDEL!$AG224,IFERROR(0/0,""),preDEL!AK224)</f>
        <v>Negative</v>
      </c>
      <c r="AL224" s="83" t="str">
        <f>IF(preDEL!$AG224,IFERROR(0/0,""),preDEL!AL224)</f>
        <v/>
      </c>
      <c r="AM224" s="83" t="str">
        <f>IF(preDEL!$AG224,IFERROR(0/0,""),preDEL!AM224)</f>
        <v>SpROSA145068</v>
      </c>
      <c r="AN224" s="83" t="str">
        <f>IF(preDEL!$AG224,IFERROR(0/0,""),preDEL!AN224)</f>
        <v>ROSA590735</v>
      </c>
      <c r="AO224" s="83" t="str">
        <f>IF(preDEL!$AG224,IFERROR(0/0,""),preDEL!AO224)</f>
        <v/>
      </c>
      <c r="AP224" s="83" t="str">
        <f>IF(preDEL!$AG224,IFERROR(0/0,""),preDEL!AP224)</f>
        <v/>
      </c>
      <c r="AQ224" s="83" t="str">
        <f>IF(preDEL!$AG224,IFERROR(0/0,""),preDEL!AQ224)</f>
        <v/>
      </c>
      <c r="AR224" s="83" t="str">
        <f>IF(preDEL!$AG224,IFERROR(0/0,""),preDEL!AR224)</f>
        <v/>
      </c>
      <c r="AS224" s="147"/>
    </row>
    <row r="225">
      <c r="A225" s="82" t="str">
        <f>IF(preDEL!$AG225,IFERROR(0/0,""),preDEL!A225)</f>
        <v>FLE648</v>
      </c>
      <c r="B225" s="172">
        <f>IF(preDEL!$AG225,IFERROR(0/0,""),preDEL!B225)</f>
        <v>44488</v>
      </c>
      <c r="C225" s="173">
        <f>IF(preDEL!$AG225,IFERROR(0/0,""),preDEL!C225)</f>
        <v>0.5106712963</v>
      </c>
      <c r="D225" s="82" t="str">
        <f>IF(preDEL!$AG225,IFERROR(0/0,""),preDEL!D225)</f>
        <v/>
      </c>
      <c r="E225" s="82" t="str">
        <f>IF(preDEL!$AG225,IFERROR(0/0,""),preDEL!E225)</f>
        <v/>
      </c>
      <c r="F225" s="83" t="str">
        <f>IF(preDEL!$AG225,IFERROR(0/0,""),preDEL!F225)</f>
        <v/>
      </c>
      <c r="G225" s="83" t="str">
        <f>IF(preDEL!$AG225,IFERROR(0/0,""),preDEL!G225)</f>
        <v/>
      </c>
      <c r="H225" s="83" t="str">
        <f>IF(preDEL!$AG225,IFERROR(0/0,""),preDEL!H225)</f>
        <v/>
      </c>
      <c r="I225" s="82" t="str">
        <f>IF(preDEL!$AG225,IFERROR(0/0,""),preDEL!I225)</f>
        <v/>
      </c>
      <c r="J225" s="82" t="str">
        <f>IF(preDEL!$AG225,IFERROR(0/0,""),preDEL!J225)</f>
        <v/>
      </c>
      <c r="K225" s="82" t="str">
        <f>IF(preDEL!$AG225,IFERROR(0/0,""),preDEL!K225)</f>
        <v>Negative</v>
      </c>
      <c r="L225" s="172">
        <f>IF(preDEL!$AG225,IFERROR(0/0,""),preDEL!L225)</f>
        <v>44490</v>
      </c>
      <c r="M225" s="173">
        <f>IF(preDEL!$AG225,IFERROR(0/0,""),preDEL!M225)</f>
        <v>0.3804513889</v>
      </c>
      <c r="N225" s="83" t="str">
        <f>IF(preDEL!$AG225,IFERROR(0/0,""),preDEL!N225)</f>
        <v/>
      </c>
      <c r="O225" s="83" t="str">
        <f>IF(preDEL!$AG225,IFERROR(0/0,""),preDEL!O225)</f>
        <v/>
      </c>
      <c r="P225" s="128" t="b">
        <f>IF(preDEL!$AG225,IFERROR(0/0,""),preDEL!P225)</f>
        <v>0</v>
      </c>
      <c r="Q225" s="128" t="str">
        <f>IF(preDEL!$AG225,IFERROR(0/0,""),preDEL!Q225)</f>
        <v>Result</v>
      </c>
      <c r="R225" s="116" t="b">
        <f>IF(preDEL!$AG225,IFERROR(0/0,""),preDEL!R225)</f>
        <v>1</v>
      </c>
      <c r="S225" s="116">
        <f>IF(preDEL!$AG225,IFERROR(0/0,""),preDEL!S225)</f>
        <v>1</v>
      </c>
      <c r="T225" s="128" t="str">
        <f>IF(preDEL!$AG225,IFERROR(0/0,""),preDEL!T225)</f>
        <v/>
      </c>
      <c r="U225" s="83" t="str">
        <f>IF(preDEL!$AG225,IFERROR(0/0,""),preDEL!U225)</f>
        <v/>
      </c>
      <c r="V225" s="82" t="str">
        <f>IF(preDEL!$AG225,IFERROR(0/0,""),preDEL!V225)</f>
        <v/>
      </c>
      <c r="W225" s="83" t="str">
        <f>IF(preDEL!$AG225,IFERROR(0/0,""),preDEL!W225)</f>
        <v/>
      </c>
      <c r="X225" s="116" t="b">
        <f>IF(preDEL!$AG225,IFERROR(0/0,""),preDEL!X225)</f>
        <v>0</v>
      </c>
      <c r="Y225" s="128" t="b">
        <f>IF(preDEL!$AG225,IFERROR(0/0,""),preDEL!Y225)</f>
        <v>0</v>
      </c>
      <c r="Z225" s="82" t="str">
        <f>IF(preDEL!$AG225,IFERROR(0/0,""),preDEL!Z225)</f>
        <v/>
      </c>
      <c r="AA225" s="128" t="b">
        <f>IF(preDEL!$AG225,IFERROR(0/0,""),preDEL!AA225)</f>
        <v>0</v>
      </c>
      <c r="AB225" s="128" t="b">
        <f>IF(preDEL!$AG225,IFERROR(0/0,""),preDEL!AB225)</f>
        <v>0</v>
      </c>
      <c r="AC225" s="174">
        <f>IF(preDEL!$AG225,IFERROR(0/0,""),preDEL!AC225)</f>
        <v>320</v>
      </c>
      <c r="AD225" s="116" t="b">
        <f>IF(preDEL!$AG225,IFERROR(0/0,""),preDEL!AD225)</f>
        <v>0</v>
      </c>
      <c r="AE225" s="175" t="str">
        <f>IF(preDEL!$AG225,IFERROR(0/0,""),preDEL!AE225)</f>
        <v/>
      </c>
      <c r="AF225" s="128" t="b">
        <f>IF(preDEL!$AG225,IFERROR(0/0,""),preDEL!AF225)</f>
        <v>0</v>
      </c>
      <c r="AG225" s="128" t="b">
        <f>IF(preDEL!$AG225,IFERROR(0/0,""),preDEL!AG225)</f>
        <v>0</v>
      </c>
      <c r="AH225" s="116" t="str">
        <f>IF(preDEL!$AG225,IFERROR(0/0,""),preDEL!AH225)</f>
        <v/>
      </c>
      <c r="AI225" s="82" t="str">
        <f>IF(preDEL!$AG225,IFERROR(0/0,""),preDEL!AI225)</f>
        <v/>
      </c>
      <c r="AJ225" s="83" t="str">
        <f>IF(preDEL!$AG225,IFERROR(0/0,""),preDEL!AJ225)</f>
        <v/>
      </c>
      <c r="AK225" s="82" t="str">
        <f>IF(preDEL!$AG225,IFERROR(0/0,""),preDEL!AK225)</f>
        <v>Negative</v>
      </c>
      <c r="AL225" s="83" t="str">
        <f>IF(preDEL!$AG225,IFERROR(0/0,""),preDEL!AL225)</f>
        <v/>
      </c>
      <c r="AM225" s="83" t="str">
        <f>IF(preDEL!$AG225,IFERROR(0/0,""),preDEL!AM225)</f>
        <v>SpROSA145068</v>
      </c>
      <c r="AN225" s="83" t="str">
        <f>IF(preDEL!$AG225,IFERROR(0/0,""),preDEL!AN225)</f>
        <v>ROSA124991</v>
      </c>
      <c r="AO225" s="83" t="str">
        <f>IF(preDEL!$AG225,IFERROR(0/0,""),preDEL!AO225)</f>
        <v/>
      </c>
      <c r="AP225" s="83" t="str">
        <f>IF(preDEL!$AG225,IFERROR(0/0,""),preDEL!AP225)</f>
        <v/>
      </c>
      <c r="AQ225" s="83" t="str">
        <f>IF(preDEL!$AG225,IFERROR(0/0,""),preDEL!AQ225)</f>
        <v/>
      </c>
      <c r="AR225" s="83" t="str">
        <f>IF(preDEL!$AG225,IFERROR(0/0,""),preDEL!AR225)</f>
        <v/>
      </c>
      <c r="AS225" s="147"/>
    </row>
    <row r="226">
      <c r="A226" s="82" t="str">
        <f>IF(preDEL!$AG226,IFERROR(0/0,""),preDEL!A226)</f>
        <v>FLE606</v>
      </c>
      <c r="B226" s="172">
        <f>IF(preDEL!$AG226,IFERROR(0/0,""),preDEL!B226)</f>
        <v>44489</v>
      </c>
      <c r="C226" s="173">
        <f>IF(preDEL!$AG226,IFERROR(0/0,""),preDEL!C226)</f>
        <v>0.1696527778</v>
      </c>
      <c r="D226" s="82" t="str">
        <f>IF(preDEL!$AG226,IFERROR(0/0,""),preDEL!D226)</f>
        <v/>
      </c>
      <c r="E226" s="82" t="str">
        <f>IF(preDEL!$AG226,IFERROR(0/0,""),preDEL!E226)</f>
        <v/>
      </c>
      <c r="F226" s="83" t="str">
        <f>IF(preDEL!$AG226,IFERROR(0/0,""),preDEL!F226)</f>
        <v/>
      </c>
      <c r="G226" s="83" t="str">
        <f>IF(preDEL!$AG226,IFERROR(0/0,""),preDEL!G226)</f>
        <v/>
      </c>
      <c r="H226" s="83" t="str">
        <f>IF(preDEL!$AG226,IFERROR(0/0,""),preDEL!H226)</f>
        <v/>
      </c>
      <c r="I226" s="82" t="str">
        <f>IF(preDEL!$AG226,IFERROR(0/0,""),preDEL!I226)</f>
        <v/>
      </c>
      <c r="J226" s="82" t="str">
        <f>IF(preDEL!$AG226,IFERROR(0/0,""),preDEL!J226)</f>
        <v/>
      </c>
      <c r="K226" s="82" t="str">
        <f>IF(preDEL!$AG226,IFERROR(0/0,""),preDEL!K226)</f>
        <v>Negative</v>
      </c>
      <c r="L226" s="172">
        <f>IF(preDEL!$AG226,IFERROR(0/0,""),preDEL!L226)</f>
        <v>44489</v>
      </c>
      <c r="M226" s="173">
        <f>IF(preDEL!$AG226,IFERROR(0/0,""),preDEL!M226)</f>
        <v>0.4132175926</v>
      </c>
      <c r="N226" s="83" t="str">
        <f>IF(preDEL!$AG226,IFERROR(0/0,""),preDEL!N226)</f>
        <v/>
      </c>
      <c r="O226" s="83" t="str">
        <f>IF(preDEL!$AG226,IFERROR(0/0,""),preDEL!O226)</f>
        <v/>
      </c>
      <c r="P226" s="128" t="b">
        <f>IF(preDEL!$AG226,IFERROR(0/0,""),preDEL!P226)</f>
        <v>0</v>
      </c>
      <c r="Q226" s="128" t="str">
        <f>IF(preDEL!$AG226,IFERROR(0/0,""),preDEL!Q226)</f>
        <v>Result</v>
      </c>
      <c r="R226" s="116" t="b">
        <f>IF(preDEL!$AG226,IFERROR(0/0,""),preDEL!R226)</f>
        <v>1</v>
      </c>
      <c r="S226" s="116">
        <f>IF(preDEL!$AG226,IFERROR(0/0,""),preDEL!S226)</f>
        <v>1</v>
      </c>
      <c r="T226" s="128" t="str">
        <f>IF(preDEL!$AG226,IFERROR(0/0,""),preDEL!T226)</f>
        <v/>
      </c>
      <c r="U226" s="83" t="str">
        <f>IF(preDEL!$AG226,IFERROR(0/0,""),preDEL!U226)</f>
        <v/>
      </c>
      <c r="V226" s="82" t="str">
        <f>IF(preDEL!$AG226,IFERROR(0/0,""),preDEL!V226)</f>
        <v/>
      </c>
      <c r="W226" s="83" t="str">
        <f>IF(preDEL!$AG226,IFERROR(0/0,""),preDEL!W226)</f>
        <v/>
      </c>
      <c r="X226" s="116" t="b">
        <f>IF(preDEL!$AG226,IFERROR(0/0,""),preDEL!X226)</f>
        <v>0</v>
      </c>
      <c r="Y226" s="128" t="b">
        <f>IF(preDEL!$AG226,IFERROR(0/0,""),preDEL!Y226)</f>
        <v>0</v>
      </c>
      <c r="Z226" s="82" t="str">
        <f>IF(preDEL!$AG226,IFERROR(0/0,""),preDEL!Z226)</f>
        <v/>
      </c>
      <c r="AA226" s="128" t="b">
        <f>IF(preDEL!$AG226,IFERROR(0/0,""),preDEL!AA226)</f>
        <v>0</v>
      </c>
      <c r="AB226" s="128" t="b">
        <f>IF(preDEL!$AG226,IFERROR(0/0,""),preDEL!AB226)</f>
        <v>0</v>
      </c>
      <c r="AC226" s="174">
        <f>IF(preDEL!$AG226,IFERROR(0/0,""),preDEL!AC226)</f>
        <v>319</v>
      </c>
      <c r="AD226" s="116" t="b">
        <f>IF(preDEL!$AG226,IFERROR(0/0,""),preDEL!AD226)</f>
        <v>0</v>
      </c>
      <c r="AE226" s="175" t="str">
        <f>IF(preDEL!$AG226,IFERROR(0/0,""),preDEL!AE226)</f>
        <v/>
      </c>
      <c r="AF226" s="128" t="b">
        <f>IF(preDEL!$AG226,IFERROR(0/0,""),preDEL!AF226)</f>
        <v>0</v>
      </c>
      <c r="AG226" s="128" t="b">
        <f>IF(preDEL!$AG226,IFERROR(0/0,""),preDEL!AG226)</f>
        <v>0</v>
      </c>
      <c r="AH226" s="116" t="str">
        <f>IF(preDEL!$AG226,IFERROR(0/0,""),preDEL!AH226)</f>
        <v/>
      </c>
      <c r="AI226" s="82" t="str">
        <f>IF(preDEL!$AG226,IFERROR(0/0,""),preDEL!AI226)</f>
        <v/>
      </c>
      <c r="AJ226" s="83" t="str">
        <f>IF(preDEL!$AG226,IFERROR(0/0,""),preDEL!AJ226)</f>
        <v/>
      </c>
      <c r="AK226" s="82" t="str">
        <f>IF(preDEL!$AG226,IFERROR(0/0,""),preDEL!AK226)</f>
        <v>Negative</v>
      </c>
      <c r="AL226" s="83" t="str">
        <f>IF(preDEL!$AG226,IFERROR(0/0,""),preDEL!AL226)</f>
        <v/>
      </c>
      <c r="AM226" s="83" t="str">
        <f>IF(preDEL!$AG226,IFERROR(0/0,""),preDEL!AM226)</f>
        <v>SpROSA145068</v>
      </c>
      <c r="AN226" s="83" t="str">
        <f>IF(preDEL!$AG226,IFERROR(0/0,""),preDEL!AN226)</f>
        <v>ROSA154141</v>
      </c>
      <c r="AO226" s="83" t="str">
        <f>IF(preDEL!$AG226,IFERROR(0/0,""),preDEL!AO226)</f>
        <v/>
      </c>
      <c r="AP226" s="83" t="str">
        <f>IF(preDEL!$AG226,IFERROR(0/0,""),preDEL!AP226)</f>
        <v/>
      </c>
      <c r="AQ226" s="83" t="str">
        <f>IF(preDEL!$AG226,IFERROR(0/0,""),preDEL!AQ226)</f>
        <v/>
      </c>
      <c r="AR226" s="83" t="str">
        <f>IF(preDEL!$AG226,IFERROR(0/0,""),preDEL!AR226)</f>
        <v/>
      </c>
      <c r="AS226" s="147"/>
    </row>
    <row r="227">
      <c r="A227" s="82" t="str">
        <f>IF(preDEL!$AG227,IFERROR(0/0,""),preDEL!A227)</f>
        <v>FLE531</v>
      </c>
      <c r="B227" s="172">
        <f>IF(preDEL!$AG227,IFERROR(0/0,""),preDEL!B227)</f>
        <v>44489</v>
      </c>
      <c r="C227" s="173">
        <f>IF(preDEL!$AG227,IFERROR(0/0,""),preDEL!C227)</f>
        <v>0.1699074074</v>
      </c>
      <c r="D227" s="82" t="str">
        <f>IF(preDEL!$AG227,IFERROR(0/0,""),preDEL!D227)</f>
        <v/>
      </c>
      <c r="E227" s="82" t="str">
        <f>IF(preDEL!$AG227,IFERROR(0/0,""),preDEL!E227)</f>
        <v/>
      </c>
      <c r="F227" s="83" t="str">
        <f>IF(preDEL!$AG227,IFERROR(0/0,""),preDEL!F227)</f>
        <v/>
      </c>
      <c r="G227" s="83" t="str">
        <f>IF(preDEL!$AG227,IFERROR(0/0,""),preDEL!G227)</f>
        <v/>
      </c>
      <c r="H227" s="83" t="str">
        <f>IF(preDEL!$AG227,IFERROR(0/0,""),preDEL!H227)</f>
        <v/>
      </c>
      <c r="I227" s="82" t="str">
        <f>IF(preDEL!$AG227,IFERROR(0/0,""),preDEL!I227)</f>
        <v/>
      </c>
      <c r="J227" s="82" t="str">
        <f>IF(preDEL!$AG227,IFERROR(0/0,""),preDEL!J227)</f>
        <v/>
      </c>
      <c r="K227" s="82" t="str">
        <f>IF(preDEL!$AG227,IFERROR(0/0,""),preDEL!K227)</f>
        <v>Negative</v>
      </c>
      <c r="L227" s="172">
        <f>IF(preDEL!$AG227,IFERROR(0/0,""),preDEL!L227)</f>
        <v>44489</v>
      </c>
      <c r="M227" s="173">
        <f>IF(preDEL!$AG227,IFERROR(0/0,""),preDEL!M227)</f>
        <v>0.4132175926</v>
      </c>
      <c r="N227" s="83" t="str">
        <f>IF(preDEL!$AG227,IFERROR(0/0,""),preDEL!N227)</f>
        <v/>
      </c>
      <c r="O227" s="83" t="str">
        <f>IF(preDEL!$AG227,IFERROR(0/0,""),preDEL!O227)</f>
        <v/>
      </c>
      <c r="P227" s="128" t="b">
        <f>IF(preDEL!$AG227,IFERROR(0/0,""),preDEL!P227)</f>
        <v>0</v>
      </c>
      <c r="Q227" s="128" t="str">
        <f>IF(preDEL!$AG227,IFERROR(0/0,""),preDEL!Q227)</f>
        <v>Result</v>
      </c>
      <c r="R227" s="116" t="b">
        <f>IF(preDEL!$AG227,IFERROR(0/0,""),preDEL!R227)</f>
        <v>1</v>
      </c>
      <c r="S227" s="116">
        <f>IF(preDEL!$AG227,IFERROR(0/0,""),preDEL!S227)</f>
        <v>1</v>
      </c>
      <c r="T227" s="128" t="str">
        <f>IF(preDEL!$AG227,IFERROR(0/0,""),preDEL!T227)</f>
        <v/>
      </c>
      <c r="U227" s="83" t="str">
        <f>IF(preDEL!$AG227,IFERROR(0/0,""),preDEL!U227)</f>
        <v/>
      </c>
      <c r="V227" s="82" t="str">
        <f>IF(preDEL!$AG227,IFERROR(0/0,""),preDEL!V227)</f>
        <v/>
      </c>
      <c r="W227" s="83" t="str">
        <f>IF(preDEL!$AG227,IFERROR(0/0,""),preDEL!W227)</f>
        <v/>
      </c>
      <c r="X227" s="116" t="b">
        <f>IF(preDEL!$AG227,IFERROR(0/0,""),preDEL!X227)</f>
        <v>0</v>
      </c>
      <c r="Y227" s="128" t="b">
        <f>IF(preDEL!$AG227,IFERROR(0/0,""),preDEL!Y227)</f>
        <v>0</v>
      </c>
      <c r="Z227" s="82" t="str">
        <f>IF(preDEL!$AG227,IFERROR(0/0,""),preDEL!Z227)</f>
        <v/>
      </c>
      <c r="AA227" s="128" t="b">
        <f>IF(preDEL!$AG227,IFERROR(0/0,""),preDEL!AA227)</f>
        <v>0</v>
      </c>
      <c r="AB227" s="128" t="b">
        <f>IF(preDEL!$AG227,IFERROR(0/0,""),preDEL!AB227)</f>
        <v>0</v>
      </c>
      <c r="AC227" s="174">
        <f>IF(preDEL!$AG227,IFERROR(0/0,""),preDEL!AC227)</f>
        <v>318</v>
      </c>
      <c r="AD227" s="116" t="b">
        <f>IF(preDEL!$AG227,IFERROR(0/0,""),preDEL!AD227)</f>
        <v>0</v>
      </c>
      <c r="AE227" s="175" t="str">
        <f>IF(preDEL!$AG227,IFERROR(0/0,""),preDEL!AE227)</f>
        <v/>
      </c>
      <c r="AF227" s="128" t="b">
        <f>IF(preDEL!$AG227,IFERROR(0/0,""),preDEL!AF227)</f>
        <v>0</v>
      </c>
      <c r="AG227" s="128" t="b">
        <f>IF(preDEL!$AG227,IFERROR(0/0,""),preDEL!AG227)</f>
        <v>0</v>
      </c>
      <c r="AH227" s="116" t="str">
        <f>IF(preDEL!$AG227,IFERROR(0/0,""),preDEL!AH227)</f>
        <v/>
      </c>
      <c r="AI227" s="82" t="str">
        <f>IF(preDEL!$AG227,IFERROR(0/0,""),preDEL!AI227)</f>
        <v/>
      </c>
      <c r="AJ227" s="83" t="str">
        <f>IF(preDEL!$AG227,IFERROR(0/0,""),preDEL!AJ227)</f>
        <v/>
      </c>
      <c r="AK227" s="82" t="str">
        <f>IF(preDEL!$AG227,IFERROR(0/0,""),preDEL!AK227)</f>
        <v>Negative</v>
      </c>
      <c r="AL227" s="83" t="str">
        <f>IF(preDEL!$AG227,IFERROR(0/0,""),preDEL!AL227)</f>
        <v/>
      </c>
      <c r="AM227" s="83" t="str">
        <f>IF(preDEL!$AG227,IFERROR(0/0,""),preDEL!AM227)</f>
        <v>SpROSA145068</v>
      </c>
      <c r="AN227" s="83" t="str">
        <f>IF(preDEL!$AG227,IFERROR(0/0,""),preDEL!AN227)</f>
        <v>ROSA750622</v>
      </c>
      <c r="AO227" s="83" t="str">
        <f>IF(preDEL!$AG227,IFERROR(0/0,""),preDEL!AO227)</f>
        <v/>
      </c>
      <c r="AP227" s="83" t="str">
        <f>IF(preDEL!$AG227,IFERROR(0/0,""),preDEL!AP227)</f>
        <v/>
      </c>
      <c r="AQ227" s="83" t="str">
        <f>IF(preDEL!$AG227,IFERROR(0/0,""),preDEL!AQ227)</f>
        <v/>
      </c>
      <c r="AR227" s="83" t="str">
        <f>IF(preDEL!$AG227,IFERROR(0/0,""),preDEL!AR227)</f>
        <v/>
      </c>
      <c r="AS227" s="147"/>
    </row>
    <row r="228">
      <c r="A228" s="82" t="str">
        <f>IF(preDEL!$AG228,IFERROR(0/0,""),preDEL!A228)</f>
        <v>FLE567</v>
      </c>
      <c r="B228" s="172">
        <f>IF(preDEL!$AG228,IFERROR(0/0,""),preDEL!B228)</f>
        <v>44489</v>
      </c>
      <c r="C228" s="173">
        <f>IF(preDEL!$AG228,IFERROR(0/0,""),preDEL!C228)</f>
        <v>0.1722453704</v>
      </c>
      <c r="D228" s="82" t="str">
        <f>IF(preDEL!$AG228,IFERROR(0/0,""),preDEL!D228)</f>
        <v/>
      </c>
      <c r="E228" s="82" t="str">
        <f>IF(preDEL!$AG228,IFERROR(0/0,""),preDEL!E228)</f>
        <v/>
      </c>
      <c r="F228" s="83" t="str">
        <f>IF(preDEL!$AG228,IFERROR(0/0,""),preDEL!F228)</f>
        <v/>
      </c>
      <c r="G228" s="83" t="str">
        <f>IF(preDEL!$AG228,IFERROR(0/0,""),preDEL!G228)</f>
        <v/>
      </c>
      <c r="H228" s="83" t="str">
        <f>IF(preDEL!$AG228,IFERROR(0/0,""),preDEL!H228)</f>
        <v/>
      </c>
      <c r="I228" s="82" t="str">
        <f>IF(preDEL!$AG228,IFERROR(0/0,""),preDEL!I228)</f>
        <v/>
      </c>
      <c r="J228" s="82" t="str">
        <f>IF(preDEL!$AG228,IFERROR(0/0,""),preDEL!J228)</f>
        <v/>
      </c>
      <c r="K228" s="82" t="str">
        <f>IF(preDEL!$AG228,IFERROR(0/0,""),preDEL!K228)</f>
        <v>Negative</v>
      </c>
      <c r="L228" s="172">
        <f>IF(preDEL!$AG228,IFERROR(0/0,""),preDEL!L228)</f>
        <v>44489</v>
      </c>
      <c r="M228" s="173">
        <f>IF(preDEL!$AG228,IFERROR(0/0,""),preDEL!M228)</f>
        <v>0.4132175926</v>
      </c>
      <c r="N228" s="83" t="str">
        <f>IF(preDEL!$AG228,IFERROR(0/0,""),preDEL!N228)</f>
        <v/>
      </c>
      <c r="O228" s="83" t="str">
        <f>IF(preDEL!$AG228,IFERROR(0/0,""),preDEL!O228)</f>
        <v/>
      </c>
      <c r="P228" s="128" t="b">
        <f>IF(preDEL!$AG228,IFERROR(0/0,""),preDEL!P228)</f>
        <v>0</v>
      </c>
      <c r="Q228" s="128" t="str">
        <f>IF(preDEL!$AG228,IFERROR(0/0,""),preDEL!Q228)</f>
        <v>Result</v>
      </c>
      <c r="R228" s="116" t="b">
        <f>IF(preDEL!$AG228,IFERROR(0/0,""),preDEL!R228)</f>
        <v>1</v>
      </c>
      <c r="S228" s="116">
        <f>IF(preDEL!$AG228,IFERROR(0/0,""),preDEL!S228)</f>
        <v>1</v>
      </c>
      <c r="T228" s="128" t="str">
        <f>IF(preDEL!$AG228,IFERROR(0/0,""),preDEL!T228)</f>
        <v/>
      </c>
      <c r="U228" s="83" t="str">
        <f>IF(preDEL!$AG228,IFERROR(0/0,""),preDEL!U228)</f>
        <v/>
      </c>
      <c r="V228" s="82" t="str">
        <f>IF(preDEL!$AG228,IFERROR(0/0,""),preDEL!V228)</f>
        <v/>
      </c>
      <c r="W228" s="83" t="str">
        <f>IF(preDEL!$AG228,IFERROR(0/0,""),preDEL!W228)</f>
        <v/>
      </c>
      <c r="X228" s="116" t="b">
        <f>IF(preDEL!$AG228,IFERROR(0/0,""),preDEL!X228)</f>
        <v>0</v>
      </c>
      <c r="Y228" s="128" t="b">
        <f>IF(preDEL!$AG228,IFERROR(0/0,""),preDEL!Y228)</f>
        <v>0</v>
      </c>
      <c r="Z228" s="82" t="str">
        <f>IF(preDEL!$AG228,IFERROR(0/0,""),preDEL!Z228)</f>
        <v/>
      </c>
      <c r="AA228" s="128" t="b">
        <f>IF(preDEL!$AG228,IFERROR(0/0,""),preDEL!AA228)</f>
        <v>0</v>
      </c>
      <c r="AB228" s="128" t="b">
        <f>IF(preDEL!$AG228,IFERROR(0/0,""),preDEL!AB228)</f>
        <v>0</v>
      </c>
      <c r="AC228" s="174">
        <f>IF(preDEL!$AG228,IFERROR(0/0,""),preDEL!AC228)</f>
        <v>317</v>
      </c>
      <c r="AD228" s="116" t="b">
        <f>IF(preDEL!$AG228,IFERROR(0/0,""),preDEL!AD228)</f>
        <v>0</v>
      </c>
      <c r="AE228" s="175" t="str">
        <f>IF(preDEL!$AG228,IFERROR(0/0,""),preDEL!AE228)</f>
        <v/>
      </c>
      <c r="AF228" s="128" t="b">
        <f>IF(preDEL!$AG228,IFERROR(0/0,""),preDEL!AF228)</f>
        <v>0</v>
      </c>
      <c r="AG228" s="128" t="b">
        <f>IF(preDEL!$AG228,IFERROR(0/0,""),preDEL!AG228)</f>
        <v>0</v>
      </c>
      <c r="AH228" s="116" t="str">
        <f>IF(preDEL!$AG228,IFERROR(0/0,""),preDEL!AH228)</f>
        <v/>
      </c>
      <c r="AI228" s="82" t="str">
        <f>IF(preDEL!$AG228,IFERROR(0/0,""),preDEL!AI228)</f>
        <v/>
      </c>
      <c r="AJ228" s="83" t="str">
        <f>IF(preDEL!$AG228,IFERROR(0/0,""),preDEL!AJ228)</f>
        <v/>
      </c>
      <c r="AK228" s="82" t="str">
        <f>IF(preDEL!$AG228,IFERROR(0/0,""),preDEL!AK228)</f>
        <v>Negative</v>
      </c>
      <c r="AL228" s="83" t="str">
        <f>IF(preDEL!$AG228,IFERROR(0/0,""),preDEL!AL228)</f>
        <v/>
      </c>
      <c r="AM228" s="83" t="str">
        <f>IF(preDEL!$AG228,IFERROR(0/0,""),preDEL!AM228)</f>
        <v>SpROSA573919</v>
      </c>
      <c r="AN228" s="83" t="str">
        <f>IF(preDEL!$AG228,IFERROR(0/0,""),preDEL!AN228)</f>
        <v>ROSA907715</v>
      </c>
      <c r="AO228" s="83" t="str">
        <f>IF(preDEL!$AG228,IFERROR(0/0,""),preDEL!AO228)</f>
        <v/>
      </c>
      <c r="AP228" s="83" t="str">
        <f>IF(preDEL!$AG228,IFERROR(0/0,""),preDEL!AP228)</f>
        <v/>
      </c>
      <c r="AQ228" s="83" t="str">
        <f>IF(preDEL!$AG228,IFERROR(0/0,""),preDEL!AQ228)</f>
        <v/>
      </c>
      <c r="AR228" s="83" t="str">
        <f>IF(preDEL!$AG228,IFERROR(0/0,""),preDEL!AR228)</f>
        <v/>
      </c>
      <c r="AS228" s="147"/>
    </row>
    <row r="229">
      <c r="A229" s="82" t="str">
        <f>IF(preDEL!$AG229,IFERROR(0/0,""),preDEL!A229)</f>
        <v>FLE646</v>
      </c>
      <c r="B229" s="172">
        <f>IF(preDEL!$AG229,IFERROR(0/0,""),preDEL!B229)</f>
        <v>44489</v>
      </c>
      <c r="C229" s="173">
        <f>IF(preDEL!$AG229,IFERROR(0/0,""),preDEL!C229)</f>
        <v>0.1726273148</v>
      </c>
      <c r="D229" s="82" t="str">
        <f>IF(preDEL!$AG229,IFERROR(0/0,""),preDEL!D229)</f>
        <v/>
      </c>
      <c r="E229" s="82" t="str">
        <f>IF(preDEL!$AG229,IFERROR(0/0,""),preDEL!E229)</f>
        <v/>
      </c>
      <c r="F229" s="83" t="str">
        <f>IF(preDEL!$AG229,IFERROR(0/0,""),preDEL!F229)</f>
        <v/>
      </c>
      <c r="G229" s="83" t="str">
        <f>IF(preDEL!$AG229,IFERROR(0/0,""),preDEL!G229)</f>
        <v/>
      </c>
      <c r="H229" s="83" t="str">
        <f>IF(preDEL!$AG229,IFERROR(0/0,""),preDEL!H229)</f>
        <v/>
      </c>
      <c r="I229" s="82" t="str">
        <f>IF(preDEL!$AG229,IFERROR(0/0,""),preDEL!I229)</f>
        <v/>
      </c>
      <c r="J229" s="82" t="str">
        <f>IF(preDEL!$AG229,IFERROR(0/0,""),preDEL!J229)</f>
        <v/>
      </c>
      <c r="K229" s="82" t="str">
        <f>IF(preDEL!$AG229,IFERROR(0/0,""),preDEL!K229)</f>
        <v>Negative</v>
      </c>
      <c r="L229" s="172">
        <f>IF(preDEL!$AG229,IFERROR(0/0,""),preDEL!L229)</f>
        <v>44489</v>
      </c>
      <c r="M229" s="173">
        <f>IF(preDEL!$AG229,IFERROR(0/0,""),preDEL!M229)</f>
        <v>0.4132175926</v>
      </c>
      <c r="N229" s="83" t="str">
        <f>IF(preDEL!$AG229,IFERROR(0/0,""),preDEL!N229)</f>
        <v/>
      </c>
      <c r="O229" s="83" t="str">
        <f>IF(preDEL!$AG229,IFERROR(0/0,""),preDEL!O229)</f>
        <v/>
      </c>
      <c r="P229" s="128" t="b">
        <f>IF(preDEL!$AG229,IFERROR(0/0,""),preDEL!P229)</f>
        <v>0</v>
      </c>
      <c r="Q229" s="128" t="str">
        <f>IF(preDEL!$AG229,IFERROR(0/0,""),preDEL!Q229)</f>
        <v>Result</v>
      </c>
      <c r="R229" s="116" t="b">
        <f>IF(preDEL!$AG229,IFERROR(0/0,""),preDEL!R229)</f>
        <v>1</v>
      </c>
      <c r="S229" s="116">
        <f>IF(preDEL!$AG229,IFERROR(0/0,""),preDEL!S229)</f>
        <v>1</v>
      </c>
      <c r="T229" s="128" t="str">
        <f>IF(preDEL!$AG229,IFERROR(0/0,""),preDEL!T229)</f>
        <v/>
      </c>
      <c r="U229" s="83" t="str">
        <f>IF(preDEL!$AG229,IFERROR(0/0,""),preDEL!U229)</f>
        <v/>
      </c>
      <c r="V229" s="82" t="str">
        <f>IF(preDEL!$AG229,IFERROR(0/0,""),preDEL!V229)</f>
        <v/>
      </c>
      <c r="W229" s="83" t="str">
        <f>IF(preDEL!$AG229,IFERROR(0/0,""),preDEL!W229)</f>
        <v/>
      </c>
      <c r="X229" s="116" t="b">
        <f>IF(preDEL!$AG229,IFERROR(0/0,""),preDEL!X229)</f>
        <v>0</v>
      </c>
      <c r="Y229" s="128" t="b">
        <f>IF(preDEL!$AG229,IFERROR(0/0,""),preDEL!Y229)</f>
        <v>0</v>
      </c>
      <c r="Z229" s="82" t="str">
        <f>IF(preDEL!$AG229,IFERROR(0/0,""),preDEL!Z229)</f>
        <v/>
      </c>
      <c r="AA229" s="128" t="b">
        <f>IF(preDEL!$AG229,IFERROR(0/0,""),preDEL!AA229)</f>
        <v>0</v>
      </c>
      <c r="AB229" s="128" t="b">
        <f>IF(preDEL!$AG229,IFERROR(0/0,""),preDEL!AB229)</f>
        <v>0</v>
      </c>
      <c r="AC229" s="174">
        <f>IF(preDEL!$AG229,IFERROR(0/0,""),preDEL!AC229)</f>
        <v>316</v>
      </c>
      <c r="AD229" s="116" t="b">
        <f>IF(preDEL!$AG229,IFERROR(0/0,""),preDEL!AD229)</f>
        <v>0</v>
      </c>
      <c r="AE229" s="175" t="str">
        <f>IF(preDEL!$AG229,IFERROR(0/0,""),preDEL!AE229)</f>
        <v/>
      </c>
      <c r="AF229" s="128" t="b">
        <f>IF(preDEL!$AG229,IFERROR(0/0,""),preDEL!AF229)</f>
        <v>0</v>
      </c>
      <c r="AG229" s="128" t="b">
        <f>IF(preDEL!$AG229,IFERROR(0/0,""),preDEL!AG229)</f>
        <v>0</v>
      </c>
      <c r="AH229" s="116" t="str">
        <f>IF(preDEL!$AG229,IFERROR(0/0,""),preDEL!AH229)</f>
        <v/>
      </c>
      <c r="AI229" s="82" t="str">
        <f>IF(preDEL!$AG229,IFERROR(0/0,""),preDEL!AI229)</f>
        <v/>
      </c>
      <c r="AJ229" s="83" t="str">
        <f>IF(preDEL!$AG229,IFERROR(0/0,""),preDEL!AJ229)</f>
        <v/>
      </c>
      <c r="AK229" s="82" t="str">
        <f>IF(preDEL!$AG229,IFERROR(0/0,""),preDEL!AK229)</f>
        <v>Negative</v>
      </c>
      <c r="AL229" s="83" t="str">
        <f>IF(preDEL!$AG229,IFERROR(0/0,""),preDEL!AL229)</f>
        <v/>
      </c>
      <c r="AM229" s="83" t="str">
        <f>IF(preDEL!$AG229,IFERROR(0/0,""),preDEL!AM229)</f>
        <v>SpROSA573919</v>
      </c>
      <c r="AN229" s="83" t="str">
        <f>IF(preDEL!$AG229,IFERROR(0/0,""),preDEL!AN229)</f>
        <v>ROSA832181</v>
      </c>
      <c r="AO229" s="83" t="str">
        <f>IF(preDEL!$AG229,IFERROR(0/0,""),preDEL!AO229)</f>
        <v/>
      </c>
      <c r="AP229" s="83" t="str">
        <f>IF(preDEL!$AG229,IFERROR(0/0,""),preDEL!AP229)</f>
        <v/>
      </c>
      <c r="AQ229" s="83" t="str">
        <f>IF(preDEL!$AG229,IFERROR(0/0,""),preDEL!AQ229)</f>
        <v/>
      </c>
      <c r="AR229" s="83" t="str">
        <f>IF(preDEL!$AG229,IFERROR(0/0,""),preDEL!AR229)</f>
        <v/>
      </c>
      <c r="AS229" s="147"/>
    </row>
    <row r="230">
      <c r="A230" s="82" t="str">
        <f>IF(preDEL!$AG230,IFERROR(0/0,""),preDEL!A230)</f>
        <v>FLE570</v>
      </c>
      <c r="B230" s="172">
        <f>IF(preDEL!$AG230,IFERROR(0/0,""),preDEL!B230)</f>
        <v>44489</v>
      </c>
      <c r="C230" s="173">
        <f>IF(preDEL!$AG230,IFERROR(0/0,""),preDEL!C230)</f>
        <v>0.1739930556</v>
      </c>
      <c r="D230" s="82" t="str">
        <f>IF(preDEL!$AG230,IFERROR(0/0,""),preDEL!D230)</f>
        <v/>
      </c>
      <c r="E230" s="82" t="str">
        <f>IF(preDEL!$AG230,IFERROR(0/0,""),preDEL!E230)</f>
        <v/>
      </c>
      <c r="F230" s="83" t="str">
        <f>IF(preDEL!$AG230,IFERROR(0/0,""),preDEL!F230)</f>
        <v/>
      </c>
      <c r="G230" s="83" t="str">
        <f>IF(preDEL!$AG230,IFERROR(0/0,""),preDEL!G230)</f>
        <v/>
      </c>
      <c r="H230" s="83" t="str">
        <f>IF(preDEL!$AG230,IFERROR(0/0,""),preDEL!H230)</f>
        <v/>
      </c>
      <c r="I230" s="82" t="str">
        <f>IF(preDEL!$AG230,IFERROR(0/0,""),preDEL!I230)</f>
        <v/>
      </c>
      <c r="J230" s="82" t="str">
        <f>IF(preDEL!$AG230,IFERROR(0/0,""),preDEL!J230)</f>
        <v/>
      </c>
      <c r="K230" s="82" t="str">
        <f>IF(preDEL!$AG230,IFERROR(0/0,""),preDEL!K230)</f>
        <v>Negative</v>
      </c>
      <c r="L230" s="172">
        <f>IF(preDEL!$AG230,IFERROR(0/0,""),preDEL!L230)</f>
        <v>44489</v>
      </c>
      <c r="M230" s="173">
        <f>IF(preDEL!$AG230,IFERROR(0/0,""),preDEL!M230)</f>
        <v>0.4132175926</v>
      </c>
      <c r="N230" s="83" t="str">
        <f>IF(preDEL!$AG230,IFERROR(0/0,""),preDEL!N230)</f>
        <v/>
      </c>
      <c r="O230" s="83" t="str">
        <f>IF(preDEL!$AG230,IFERROR(0/0,""),preDEL!O230)</f>
        <v/>
      </c>
      <c r="P230" s="128" t="b">
        <f>IF(preDEL!$AG230,IFERROR(0/0,""),preDEL!P230)</f>
        <v>0</v>
      </c>
      <c r="Q230" s="128" t="str">
        <f>IF(preDEL!$AG230,IFERROR(0/0,""),preDEL!Q230)</f>
        <v>Result</v>
      </c>
      <c r="R230" s="116" t="b">
        <f>IF(preDEL!$AG230,IFERROR(0/0,""),preDEL!R230)</f>
        <v>1</v>
      </c>
      <c r="S230" s="116">
        <f>IF(preDEL!$AG230,IFERROR(0/0,""),preDEL!S230)</f>
        <v>1</v>
      </c>
      <c r="T230" s="128" t="str">
        <f>IF(preDEL!$AG230,IFERROR(0/0,""),preDEL!T230)</f>
        <v/>
      </c>
      <c r="U230" s="83" t="str">
        <f>IF(preDEL!$AG230,IFERROR(0/0,""),preDEL!U230)</f>
        <v/>
      </c>
      <c r="V230" s="82" t="str">
        <f>IF(preDEL!$AG230,IFERROR(0/0,""),preDEL!V230)</f>
        <v/>
      </c>
      <c r="W230" s="83" t="str">
        <f>IF(preDEL!$AG230,IFERROR(0/0,""),preDEL!W230)</f>
        <v/>
      </c>
      <c r="X230" s="116" t="b">
        <f>IF(preDEL!$AG230,IFERROR(0/0,""),preDEL!X230)</f>
        <v>0</v>
      </c>
      <c r="Y230" s="128" t="b">
        <f>IF(preDEL!$AG230,IFERROR(0/0,""),preDEL!Y230)</f>
        <v>0</v>
      </c>
      <c r="Z230" s="82" t="str">
        <f>IF(preDEL!$AG230,IFERROR(0/0,""),preDEL!Z230)</f>
        <v/>
      </c>
      <c r="AA230" s="128" t="b">
        <f>IF(preDEL!$AG230,IFERROR(0/0,""),preDEL!AA230)</f>
        <v>0</v>
      </c>
      <c r="AB230" s="128" t="b">
        <f>IF(preDEL!$AG230,IFERROR(0/0,""),preDEL!AB230)</f>
        <v>0</v>
      </c>
      <c r="AC230" s="174">
        <f>IF(preDEL!$AG230,IFERROR(0/0,""),preDEL!AC230)</f>
        <v>315</v>
      </c>
      <c r="AD230" s="116" t="b">
        <f>IF(preDEL!$AG230,IFERROR(0/0,""),preDEL!AD230)</f>
        <v>0</v>
      </c>
      <c r="AE230" s="175" t="str">
        <f>IF(preDEL!$AG230,IFERROR(0/0,""),preDEL!AE230)</f>
        <v/>
      </c>
      <c r="AF230" s="128" t="b">
        <f>IF(preDEL!$AG230,IFERROR(0/0,""),preDEL!AF230)</f>
        <v>0</v>
      </c>
      <c r="AG230" s="128" t="b">
        <f>IF(preDEL!$AG230,IFERROR(0/0,""),preDEL!AG230)</f>
        <v>0</v>
      </c>
      <c r="AH230" s="116" t="str">
        <f>IF(preDEL!$AG230,IFERROR(0/0,""),preDEL!AH230)</f>
        <v/>
      </c>
      <c r="AI230" s="82" t="str">
        <f>IF(preDEL!$AG230,IFERROR(0/0,""),preDEL!AI230)</f>
        <v/>
      </c>
      <c r="AJ230" s="83" t="str">
        <f>IF(preDEL!$AG230,IFERROR(0/0,""),preDEL!AJ230)</f>
        <v/>
      </c>
      <c r="AK230" s="82" t="str">
        <f>IF(preDEL!$AG230,IFERROR(0/0,""),preDEL!AK230)</f>
        <v>Negative</v>
      </c>
      <c r="AL230" s="83" t="str">
        <f>IF(preDEL!$AG230,IFERROR(0/0,""),preDEL!AL230)</f>
        <v/>
      </c>
      <c r="AM230" s="83" t="str">
        <f>IF(preDEL!$AG230,IFERROR(0/0,""),preDEL!AM230)</f>
        <v>SpROSA145068</v>
      </c>
      <c r="AN230" s="83" t="str">
        <f>IF(preDEL!$AG230,IFERROR(0/0,""),preDEL!AN230)</f>
        <v>ROSA191656</v>
      </c>
      <c r="AO230" s="83" t="str">
        <f>IF(preDEL!$AG230,IFERROR(0/0,""),preDEL!AO230)</f>
        <v/>
      </c>
      <c r="AP230" s="83" t="str">
        <f>IF(preDEL!$AG230,IFERROR(0/0,""),preDEL!AP230)</f>
        <v/>
      </c>
      <c r="AQ230" s="83" t="str">
        <f>IF(preDEL!$AG230,IFERROR(0/0,""),preDEL!AQ230)</f>
        <v/>
      </c>
      <c r="AR230" s="83" t="str">
        <f>IF(preDEL!$AG230,IFERROR(0/0,""),preDEL!AR230)</f>
        <v/>
      </c>
      <c r="AS230" s="147"/>
    </row>
    <row r="231">
      <c r="A231" s="82" t="str">
        <f>IF(preDEL!$AG231,IFERROR(0/0,""),preDEL!A231)</f>
        <v>FLE738</v>
      </c>
      <c r="B231" s="172">
        <f>IF(preDEL!$AG231,IFERROR(0/0,""),preDEL!B231)</f>
        <v>44489</v>
      </c>
      <c r="C231" s="173">
        <f>IF(preDEL!$AG231,IFERROR(0/0,""),preDEL!C231)</f>
        <v>0.177337963</v>
      </c>
      <c r="D231" s="82" t="str">
        <f>IF(preDEL!$AG231,IFERROR(0/0,""),preDEL!D231)</f>
        <v/>
      </c>
      <c r="E231" s="82" t="str">
        <f>IF(preDEL!$AG231,IFERROR(0/0,""),preDEL!E231)</f>
        <v/>
      </c>
      <c r="F231" s="83" t="str">
        <f>IF(preDEL!$AG231,IFERROR(0/0,""),preDEL!F231)</f>
        <v/>
      </c>
      <c r="G231" s="83" t="str">
        <f>IF(preDEL!$AG231,IFERROR(0/0,""),preDEL!G231)</f>
        <v/>
      </c>
      <c r="H231" s="83" t="str">
        <f>IF(preDEL!$AG231,IFERROR(0/0,""),preDEL!H231)</f>
        <v/>
      </c>
      <c r="I231" s="82" t="str">
        <f>IF(preDEL!$AG231,IFERROR(0/0,""),preDEL!I231)</f>
        <v/>
      </c>
      <c r="J231" s="82" t="str">
        <f>IF(preDEL!$AG231,IFERROR(0/0,""),preDEL!J231)</f>
        <v/>
      </c>
      <c r="K231" s="82" t="str">
        <f>IF(preDEL!$AG231,IFERROR(0/0,""),preDEL!K231)</f>
        <v>Negative</v>
      </c>
      <c r="L231" s="172">
        <f>IF(preDEL!$AG231,IFERROR(0/0,""),preDEL!L231)</f>
        <v>44489</v>
      </c>
      <c r="M231" s="173">
        <f>IF(preDEL!$AG231,IFERROR(0/0,""),preDEL!M231)</f>
        <v>0.4132175926</v>
      </c>
      <c r="N231" s="83" t="str">
        <f>IF(preDEL!$AG231,IFERROR(0/0,""),preDEL!N231)</f>
        <v/>
      </c>
      <c r="O231" s="83" t="str">
        <f>IF(preDEL!$AG231,IFERROR(0/0,""),preDEL!O231)</f>
        <v/>
      </c>
      <c r="P231" s="128" t="b">
        <f>IF(preDEL!$AG231,IFERROR(0/0,""),preDEL!P231)</f>
        <v>0</v>
      </c>
      <c r="Q231" s="128" t="str">
        <f>IF(preDEL!$AG231,IFERROR(0/0,""),preDEL!Q231)</f>
        <v>Result</v>
      </c>
      <c r="R231" s="116" t="b">
        <f>IF(preDEL!$AG231,IFERROR(0/0,""),preDEL!R231)</f>
        <v>1</v>
      </c>
      <c r="S231" s="116">
        <f>IF(preDEL!$AG231,IFERROR(0/0,""),preDEL!S231)</f>
        <v>1</v>
      </c>
      <c r="T231" s="128" t="str">
        <f>IF(preDEL!$AG231,IFERROR(0/0,""),preDEL!T231)</f>
        <v/>
      </c>
      <c r="U231" s="83" t="str">
        <f>IF(preDEL!$AG231,IFERROR(0/0,""),preDEL!U231)</f>
        <v/>
      </c>
      <c r="V231" s="82" t="str">
        <f>IF(preDEL!$AG231,IFERROR(0/0,""),preDEL!V231)</f>
        <v/>
      </c>
      <c r="W231" s="83" t="str">
        <f>IF(preDEL!$AG231,IFERROR(0/0,""),preDEL!W231)</f>
        <v/>
      </c>
      <c r="X231" s="116" t="b">
        <f>IF(preDEL!$AG231,IFERROR(0/0,""),preDEL!X231)</f>
        <v>0</v>
      </c>
      <c r="Y231" s="128" t="b">
        <f>IF(preDEL!$AG231,IFERROR(0/0,""),preDEL!Y231)</f>
        <v>0</v>
      </c>
      <c r="Z231" s="82" t="str">
        <f>IF(preDEL!$AG231,IFERROR(0/0,""),preDEL!Z231)</f>
        <v/>
      </c>
      <c r="AA231" s="128" t="b">
        <f>IF(preDEL!$AG231,IFERROR(0/0,""),preDEL!AA231)</f>
        <v>0</v>
      </c>
      <c r="AB231" s="128" t="b">
        <f>IF(preDEL!$AG231,IFERROR(0/0,""),preDEL!AB231)</f>
        <v>0</v>
      </c>
      <c r="AC231" s="174">
        <f>IF(preDEL!$AG231,IFERROR(0/0,""),preDEL!AC231)</f>
        <v>314</v>
      </c>
      <c r="AD231" s="116" t="b">
        <f>IF(preDEL!$AG231,IFERROR(0/0,""),preDEL!AD231)</f>
        <v>0</v>
      </c>
      <c r="AE231" s="175" t="str">
        <f>IF(preDEL!$AG231,IFERROR(0/0,""),preDEL!AE231)</f>
        <v/>
      </c>
      <c r="AF231" s="128" t="b">
        <f>IF(preDEL!$AG231,IFERROR(0/0,""),preDEL!AF231)</f>
        <v>0</v>
      </c>
      <c r="AG231" s="128" t="b">
        <f>IF(preDEL!$AG231,IFERROR(0/0,""),preDEL!AG231)</f>
        <v>0</v>
      </c>
      <c r="AH231" s="116" t="str">
        <f>IF(preDEL!$AG231,IFERROR(0/0,""),preDEL!AH231)</f>
        <v/>
      </c>
      <c r="AI231" s="82" t="str">
        <f>IF(preDEL!$AG231,IFERROR(0/0,""),preDEL!AI231)</f>
        <v/>
      </c>
      <c r="AJ231" s="83" t="str">
        <f>IF(preDEL!$AG231,IFERROR(0/0,""),preDEL!AJ231)</f>
        <v/>
      </c>
      <c r="AK231" s="82" t="str">
        <f>IF(preDEL!$AG231,IFERROR(0/0,""),preDEL!AK231)</f>
        <v>Negative</v>
      </c>
      <c r="AL231" s="83" t="str">
        <f>IF(preDEL!$AG231,IFERROR(0/0,""),preDEL!AL231)</f>
        <v/>
      </c>
      <c r="AM231" s="83" t="str">
        <f>IF(preDEL!$AG231,IFERROR(0/0,""),preDEL!AM231)</f>
        <v>SpROSA145068</v>
      </c>
      <c r="AN231" s="83" t="str">
        <f>IF(preDEL!$AG231,IFERROR(0/0,""),preDEL!AN231)</f>
        <v>ROSA124991</v>
      </c>
      <c r="AO231" s="83" t="str">
        <f>IF(preDEL!$AG231,IFERROR(0/0,""),preDEL!AO231)</f>
        <v/>
      </c>
      <c r="AP231" s="83" t="str">
        <f>IF(preDEL!$AG231,IFERROR(0/0,""),preDEL!AP231)</f>
        <v/>
      </c>
      <c r="AQ231" s="83" t="str">
        <f>IF(preDEL!$AG231,IFERROR(0/0,""),preDEL!AQ231)</f>
        <v/>
      </c>
      <c r="AR231" s="83" t="str">
        <f>IF(preDEL!$AG231,IFERROR(0/0,""),preDEL!AR231)</f>
        <v/>
      </c>
      <c r="AS231" s="147"/>
    </row>
    <row r="232">
      <c r="A232" s="82" t="str">
        <f>IF(preDEL!$AG232,IFERROR(0/0,""),preDEL!A232)</f>
        <v>FLE644</v>
      </c>
      <c r="B232" s="172">
        <f>IF(preDEL!$AG232,IFERROR(0/0,""),preDEL!B232)</f>
        <v>44489</v>
      </c>
      <c r="C232" s="173">
        <f>IF(preDEL!$AG232,IFERROR(0/0,""),preDEL!C232)</f>
        <v>0.1784837963</v>
      </c>
      <c r="D232" s="82" t="str">
        <f>IF(preDEL!$AG232,IFERROR(0/0,""),preDEL!D232)</f>
        <v/>
      </c>
      <c r="E232" s="82" t="str">
        <f>IF(preDEL!$AG232,IFERROR(0/0,""),preDEL!E232)</f>
        <v/>
      </c>
      <c r="F232" s="83" t="str">
        <f>IF(preDEL!$AG232,IFERROR(0/0,""),preDEL!F232)</f>
        <v/>
      </c>
      <c r="G232" s="83" t="str">
        <f>IF(preDEL!$AG232,IFERROR(0/0,""),preDEL!G232)</f>
        <v/>
      </c>
      <c r="H232" s="83" t="str">
        <f>IF(preDEL!$AG232,IFERROR(0/0,""),preDEL!H232)</f>
        <v/>
      </c>
      <c r="I232" s="82" t="str">
        <f>IF(preDEL!$AG232,IFERROR(0/0,""),preDEL!I232)</f>
        <v/>
      </c>
      <c r="J232" s="82" t="str">
        <f>IF(preDEL!$AG232,IFERROR(0/0,""),preDEL!J232)</f>
        <v/>
      </c>
      <c r="K232" s="82" t="str">
        <f>IF(preDEL!$AG232,IFERROR(0/0,""),preDEL!K232)</f>
        <v>Negative</v>
      </c>
      <c r="L232" s="172">
        <f>IF(preDEL!$AG232,IFERROR(0/0,""),preDEL!L232)</f>
        <v>44489</v>
      </c>
      <c r="M232" s="173">
        <f>IF(preDEL!$AG232,IFERROR(0/0,""),preDEL!M232)</f>
        <v>0.4132175926</v>
      </c>
      <c r="N232" s="83" t="str">
        <f>IF(preDEL!$AG232,IFERROR(0/0,""),preDEL!N232)</f>
        <v/>
      </c>
      <c r="O232" s="83" t="str">
        <f>IF(preDEL!$AG232,IFERROR(0/0,""),preDEL!O232)</f>
        <v/>
      </c>
      <c r="P232" s="128" t="b">
        <f>IF(preDEL!$AG232,IFERROR(0/0,""),preDEL!P232)</f>
        <v>0</v>
      </c>
      <c r="Q232" s="128" t="str">
        <f>IF(preDEL!$AG232,IFERROR(0/0,""),preDEL!Q232)</f>
        <v>Result</v>
      </c>
      <c r="R232" s="116" t="b">
        <f>IF(preDEL!$AG232,IFERROR(0/0,""),preDEL!R232)</f>
        <v>1</v>
      </c>
      <c r="S232" s="116">
        <f>IF(preDEL!$AG232,IFERROR(0/0,""),preDEL!S232)</f>
        <v>1</v>
      </c>
      <c r="T232" s="128" t="str">
        <f>IF(preDEL!$AG232,IFERROR(0/0,""),preDEL!T232)</f>
        <v/>
      </c>
      <c r="U232" s="83" t="str">
        <f>IF(preDEL!$AG232,IFERROR(0/0,""),preDEL!U232)</f>
        <v/>
      </c>
      <c r="V232" s="82" t="str">
        <f>IF(preDEL!$AG232,IFERROR(0/0,""),preDEL!V232)</f>
        <v/>
      </c>
      <c r="W232" s="83" t="str">
        <f>IF(preDEL!$AG232,IFERROR(0/0,""),preDEL!W232)</f>
        <v/>
      </c>
      <c r="X232" s="116" t="b">
        <f>IF(preDEL!$AG232,IFERROR(0/0,""),preDEL!X232)</f>
        <v>0</v>
      </c>
      <c r="Y232" s="128" t="b">
        <f>IF(preDEL!$AG232,IFERROR(0/0,""),preDEL!Y232)</f>
        <v>0</v>
      </c>
      <c r="Z232" s="82" t="str">
        <f>IF(preDEL!$AG232,IFERROR(0/0,""),preDEL!Z232)</f>
        <v/>
      </c>
      <c r="AA232" s="128" t="b">
        <f>IF(preDEL!$AG232,IFERROR(0/0,""),preDEL!AA232)</f>
        <v>0</v>
      </c>
      <c r="AB232" s="128" t="b">
        <f>IF(preDEL!$AG232,IFERROR(0/0,""),preDEL!AB232)</f>
        <v>0</v>
      </c>
      <c r="AC232" s="174">
        <f>IF(preDEL!$AG232,IFERROR(0/0,""),preDEL!AC232)</f>
        <v>313</v>
      </c>
      <c r="AD232" s="116" t="b">
        <f>IF(preDEL!$AG232,IFERROR(0/0,""),preDEL!AD232)</f>
        <v>0</v>
      </c>
      <c r="AE232" s="175" t="str">
        <f>IF(preDEL!$AG232,IFERROR(0/0,""),preDEL!AE232)</f>
        <v/>
      </c>
      <c r="AF232" s="128" t="b">
        <f>IF(preDEL!$AG232,IFERROR(0/0,""),preDEL!AF232)</f>
        <v>0</v>
      </c>
      <c r="AG232" s="128" t="b">
        <f>IF(preDEL!$AG232,IFERROR(0/0,""),preDEL!AG232)</f>
        <v>0</v>
      </c>
      <c r="AH232" s="116" t="str">
        <f>IF(preDEL!$AG232,IFERROR(0/0,""),preDEL!AH232)</f>
        <v/>
      </c>
      <c r="AI232" s="82" t="str">
        <f>IF(preDEL!$AG232,IFERROR(0/0,""),preDEL!AI232)</f>
        <v/>
      </c>
      <c r="AJ232" s="83" t="str">
        <f>IF(preDEL!$AG232,IFERROR(0/0,""),preDEL!AJ232)</f>
        <v/>
      </c>
      <c r="AK232" s="82" t="str">
        <f>IF(preDEL!$AG232,IFERROR(0/0,""),preDEL!AK232)</f>
        <v>Negative</v>
      </c>
      <c r="AL232" s="83" t="str">
        <f>IF(preDEL!$AG232,IFERROR(0/0,""),preDEL!AL232)</f>
        <v/>
      </c>
      <c r="AM232" s="83" t="str">
        <f>IF(preDEL!$AG232,IFERROR(0/0,""),preDEL!AM232)</f>
        <v>SpROSA573919</v>
      </c>
      <c r="AN232" s="83" t="str">
        <f>IF(preDEL!$AG232,IFERROR(0/0,""),preDEL!AN232)</f>
        <v>ROSA535692</v>
      </c>
      <c r="AO232" s="83" t="str">
        <f>IF(preDEL!$AG232,IFERROR(0/0,""),preDEL!AO232)</f>
        <v/>
      </c>
      <c r="AP232" s="83" t="str">
        <f>IF(preDEL!$AG232,IFERROR(0/0,""),preDEL!AP232)</f>
        <v/>
      </c>
      <c r="AQ232" s="83" t="str">
        <f>IF(preDEL!$AG232,IFERROR(0/0,""),preDEL!AQ232)</f>
        <v/>
      </c>
      <c r="AR232" s="83" t="str">
        <f>IF(preDEL!$AG232,IFERROR(0/0,""),preDEL!AR232)</f>
        <v/>
      </c>
      <c r="AS232" s="147"/>
    </row>
    <row r="233">
      <c r="A233" s="82" t="str">
        <f>IF(preDEL!$AG233,IFERROR(0/0,""),preDEL!A233)</f>
        <v>FLE461</v>
      </c>
      <c r="B233" s="172">
        <f>IF(preDEL!$AG233,IFERROR(0/0,""),preDEL!B233)</f>
        <v>44489</v>
      </c>
      <c r="C233" s="173">
        <f>IF(preDEL!$AG233,IFERROR(0/0,""),preDEL!C233)</f>
        <v>0.2202662037</v>
      </c>
      <c r="D233" s="82" t="str">
        <f>IF(preDEL!$AG233,IFERROR(0/0,""),preDEL!D233)</f>
        <v/>
      </c>
      <c r="E233" s="82" t="str">
        <f>IF(preDEL!$AG233,IFERROR(0/0,""),preDEL!E233)</f>
        <v/>
      </c>
      <c r="F233" s="83" t="str">
        <f>IF(preDEL!$AG233,IFERROR(0/0,""),preDEL!F233)</f>
        <v/>
      </c>
      <c r="G233" s="83" t="str">
        <f>IF(preDEL!$AG233,IFERROR(0/0,""),preDEL!G233)</f>
        <v/>
      </c>
      <c r="H233" s="83" t="str">
        <f>IF(preDEL!$AG233,IFERROR(0/0,""),preDEL!H233)</f>
        <v/>
      </c>
      <c r="I233" s="82" t="str">
        <f>IF(preDEL!$AG233,IFERROR(0/0,""),preDEL!I233)</f>
        <v/>
      </c>
      <c r="J233" s="82" t="str">
        <f>IF(preDEL!$AG233,IFERROR(0/0,""),preDEL!J233)</f>
        <v/>
      </c>
      <c r="K233" s="82" t="str">
        <f>IF(preDEL!$AG233,IFERROR(0/0,""),preDEL!K233)</f>
        <v>Negative</v>
      </c>
      <c r="L233" s="172">
        <f>IF(preDEL!$AG233,IFERROR(0/0,""),preDEL!L233)</f>
        <v>44489</v>
      </c>
      <c r="M233" s="173">
        <f>IF(preDEL!$AG233,IFERROR(0/0,""),preDEL!M233)</f>
        <v>0.4132175926</v>
      </c>
      <c r="N233" s="83" t="str">
        <f>IF(preDEL!$AG233,IFERROR(0/0,""),preDEL!N233)</f>
        <v/>
      </c>
      <c r="O233" s="83" t="str">
        <f>IF(preDEL!$AG233,IFERROR(0/0,""),preDEL!O233)</f>
        <v/>
      </c>
      <c r="P233" s="128" t="b">
        <f>IF(preDEL!$AG233,IFERROR(0/0,""),preDEL!P233)</f>
        <v>0</v>
      </c>
      <c r="Q233" s="128" t="str">
        <f>IF(preDEL!$AG233,IFERROR(0/0,""),preDEL!Q233)</f>
        <v>Result</v>
      </c>
      <c r="R233" s="116" t="b">
        <f>IF(preDEL!$AG233,IFERROR(0/0,""),preDEL!R233)</f>
        <v>1</v>
      </c>
      <c r="S233" s="116">
        <f>IF(preDEL!$AG233,IFERROR(0/0,""),preDEL!S233)</f>
        <v>1</v>
      </c>
      <c r="T233" s="128" t="str">
        <f>IF(preDEL!$AG233,IFERROR(0/0,""),preDEL!T233)</f>
        <v/>
      </c>
      <c r="U233" s="83" t="str">
        <f>IF(preDEL!$AG233,IFERROR(0/0,""),preDEL!U233)</f>
        <v/>
      </c>
      <c r="V233" s="82" t="str">
        <f>IF(preDEL!$AG233,IFERROR(0/0,""),preDEL!V233)</f>
        <v/>
      </c>
      <c r="W233" s="83" t="str">
        <f>IF(preDEL!$AG233,IFERROR(0/0,""),preDEL!W233)</f>
        <v/>
      </c>
      <c r="X233" s="116" t="b">
        <f>IF(preDEL!$AG233,IFERROR(0/0,""),preDEL!X233)</f>
        <v>0</v>
      </c>
      <c r="Y233" s="128" t="b">
        <f>IF(preDEL!$AG233,IFERROR(0/0,""),preDEL!Y233)</f>
        <v>0</v>
      </c>
      <c r="Z233" s="82" t="str">
        <f>IF(preDEL!$AG233,IFERROR(0/0,""),preDEL!Z233)</f>
        <v/>
      </c>
      <c r="AA233" s="128" t="b">
        <f>IF(preDEL!$AG233,IFERROR(0/0,""),preDEL!AA233)</f>
        <v>0</v>
      </c>
      <c r="AB233" s="128" t="b">
        <f>IF(preDEL!$AG233,IFERROR(0/0,""),preDEL!AB233)</f>
        <v>0</v>
      </c>
      <c r="AC233" s="174">
        <f>IF(preDEL!$AG233,IFERROR(0/0,""),preDEL!AC233)</f>
        <v>312</v>
      </c>
      <c r="AD233" s="116" t="b">
        <f>IF(preDEL!$AG233,IFERROR(0/0,""),preDEL!AD233)</f>
        <v>0</v>
      </c>
      <c r="AE233" s="175" t="str">
        <f>IF(preDEL!$AG233,IFERROR(0/0,""),preDEL!AE233)</f>
        <v/>
      </c>
      <c r="AF233" s="128" t="b">
        <f>IF(preDEL!$AG233,IFERROR(0/0,""),preDEL!AF233)</f>
        <v>0</v>
      </c>
      <c r="AG233" s="128" t="b">
        <f>IF(preDEL!$AG233,IFERROR(0/0,""),preDEL!AG233)</f>
        <v>0</v>
      </c>
      <c r="AH233" s="116" t="str">
        <f>IF(preDEL!$AG233,IFERROR(0/0,""),preDEL!AH233)</f>
        <v/>
      </c>
      <c r="AI233" s="82" t="str">
        <f>IF(preDEL!$AG233,IFERROR(0/0,""),preDEL!AI233)</f>
        <v/>
      </c>
      <c r="AJ233" s="83" t="str">
        <f>IF(preDEL!$AG233,IFERROR(0/0,""),preDEL!AJ233)</f>
        <v/>
      </c>
      <c r="AK233" s="82" t="str">
        <f>IF(preDEL!$AG233,IFERROR(0/0,""),preDEL!AK233)</f>
        <v>Negative</v>
      </c>
      <c r="AL233" s="83" t="str">
        <f>IF(preDEL!$AG233,IFERROR(0/0,""),preDEL!AL233)</f>
        <v/>
      </c>
      <c r="AM233" s="83" t="str">
        <f>IF(preDEL!$AG233,IFERROR(0/0,""),preDEL!AM233)</f>
        <v>SpROSA145068</v>
      </c>
      <c r="AN233" s="83" t="str">
        <f>IF(preDEL!$AG233,IFERROR(0/0,""),preDEL!AN233)</f>
        <v>ROSA337839</v>
      </c>
      <c r="AO233" s="83" t="str">
        <f>IF(preDEL!$AG233,IFERROR(0/0,""),preDEL!AO233)</f>
        <v/>
      </c>
      <c r="AP233" s="83" t="str">
        <f>IF(preDEL!$AG233,IFERROR(0/0,""),preDEL!AP233)</f>
        <v/>
      </c>
      <c r="AQ233" s="83" t="str">
        <f>IF(preDEL!$AG233,IFERROR(0/0,""),preDEL!AQ233)</f>
        <v/>
      </c>
      <c r="AR233" s="83" t="str">
        <f>IF(preDEL!$AG233,IFERROR(0/0,""),preDEL!AR233)</f>
        <v/>
      </c>
      <c r="AS233" s="147"/>
    </row>
    <row r="234">
      <c r="A234" s="82" t="str">
        <f>IF(preDEL!$AG234,IFERROR(0/0,""),preDEL!A234)</f>
        <v>FLE590</v>
      </c>
      <c r="B234" s="172">
        <f>IF(preDEL!$AG234,IFERROR(0/0,""),preDEL!B234)</f>
        <v>44489</v>
      </c>
      <c r="C234" s="173">
        <f>IF(preDEL!$AG234,IFERROR(0/0,""),preDEL!C234)</f>
        <v>0.2208101852</v>
      </c>
      <c r="D234" s="82" t="str">
        <f>IF(preDEL!$AG234,IFERROR(0/0,""),preDEL!D234)</f>
        <v/>
      </c>
      <c r="E234" s="82" t="str">
        <f>IF(preDEL!$AG234,IFERROR(0/0,""),preDEL!E234)</f>
        <v/>
      </c>
      <c r="F234" s="83" t="str">
        <f>IF(preDEL!$AG234,IFERROR(0/0,""),preDEL!F234)</f>
        <v/>
      </c>
      <c r="G234" s="83" t="str">
        <f>IF(preDEL!$AG234,IFERROR(0/0,""),preDEL!G234)</f>
        <v/>
      </c>
      <c r="H234" s="83" t="str">
        <f>IF(preDEL!$AG234,IFERROR(0/0,""),preDEL!H234)</f>
        <v/>
      </c>
      <c r="I234" s="82" t="str">
        <f>IF(preDEL!$AG234,IFERROR(0/0,""),preDEL!I234)</f>
        <v/>
      </c>
      <c r="J234" s="82" t="str">
        <f>IF(preDEL!$AG234,IFERROR(0/0,""),preDEL!J234)</f>
        <v/>
      </c>
      <c r="K234" s="82" t="str">
        <f>IF(preDEL!$AG234,IFERROR(0/0,""),preDEL!K234)</f>
        <v>Negative</v>
      </c>
      <c r="L234" s="172">
        <f>IF(preDEL!$AG234,IFERROR(0/0,""),preDEL!L234)</f>
        <v>44489</v>
      </c>
      <c r="M234" s="173">
        <f>IF(preDEL!$AG234,IFERROR(0/0,""),preDEL!M234)</f>
        <v>0.4132175926</v>
      </c>
      <c r="N234" s="83" t="str">
        <f>IF(preDEL!$AG234,IFERROR(0/0,""),preDEL!N234)</f>
        <v/>
      </c>
      <c r="O234" s="83" t="str">
        <f>IF(preDEL!$AG234,IFERROR(0/0,""),preDEL!O234)</f>
        <v/>
      </c>
      <c r="P234" s="128" t="b">
        <f>IF(preDEL!$AG234,IFERROR(0/0,""),preDEL!P234)</f>
        <v>0</v>
      </c>
      <c r="Q234" s="128" t="str">
        <f>IF(preDEL!$AG234,IFERROR(0/0,""),preDEL!Q234)</f>
        <v>Result</v>
      </c>
      <c r="R234" s="116" t="b">
        <f>IF(preDEL!$AG234,IFERROR(0/0,""),preDEL!R234)</f>
        <v>1</v>
      </c>
      <c r="S234" s="116">
        <f>IF(preDEL!$AG234,IFERROR(0/0,""),preDEL!S234)</f>
        <v>1</v>
      </c>
      <c r="T234" s="128" t="str">
        <f>IF(preDEL!$AG234,IFERROR(0/0,""),preDEL!T234)</f>
        <v/>
      </c>
      <c r="U234" s="83" t="str">
        <f>IF(preDEL!$AG234,IFERROR(0/0,""),preDEL!U234)</f>
        <v/>
      </c>
      <c r="V234" s="82" t="str">
        <f>IF(preDEL!$AG234,IFERROR(0/0,""),preDEL!V234)</f>
        <v/>
      </c>
      <c r="W234" s="83" t="str">
        <f>IF(preDEL!$AG234,IFERROR(0/0,""),preDEL!W234)</f>
        <v/>
      </c>
      <c r="X234" s="116" t="b">
        <f>IF(preDEL!$AG234,IFERROR(0/0,""),preDEL!X234)</f>
        <v>0</v>
      </c>
      <c r="Y234" s="128" t="b">
        <f>IF(preDEL!$AG234,IFERROR(0/0,""),preDEL!Y234)</f>
        <v>0</v>
      </c>
      <c r="Z234" s="82" t="str">
        <f>IF(preDEL!$AG234,IFERROR(0/0,""),preDEL!Z234)</f>
        <v/>
      </c>
      <c r="AA234" s="128" t="b">
        <f>IF(preDEL!$AG234,IFERROR(0/0,""),preDEL!AA234)</f>
        <v>0</v>
      </c>
      <c r="AB234" s="128" t="b">
        <f>IF(preDEL!$AG234,IFERROR(0/0,""),preDEL!AB234)</f>
        <v>0</v>
      </c>
      <c r="AC234" s="174">
        <f>IF(preDEL!$AG234,IFERROR(0/0,""),preDEL!AC234)</f>
        <v>311</v>
      </c>
      <c r="AD234" s="116" t="b">
        <f>IF(preDEL!$AG234,IFERROR(0/0,""),preDEL!AD234)</f>
        <v>0</v>
      </c>
      <c r="AE234" s="175" t="str">
        <f>IF(preDEL!$AG234,IFERROR(0/0,""),preDEL!AE234)</f>
        <v/>
      </c>
      <c r="AF234" s="128" t="b">
        <f>IF(preDEL!$AG234,IFERROR(0/0,""),preDEL!AF234)</f>
        <v>0</v>
      </c>
      <c r="AG234" s="128" t="b">
        <f>IF(preDEL!$AG234,IFERROR(0/0,""),preDEL!AG234)</f>
        <v>0</v>
      </c>
      <c r="AH234" s="116" t="str">
        <f>IF(preDEL!$AG234,IFERROR(0/0,""),preDEL!AH234)</f>
        <v/>
      </c>
      <c r="AI234" s="82" t="str">
        <f>IF(preDEL!$AG234,IFERROR(0/0,""),preDEL!AI234)</f>
        <v/>
      </c>
      <c r="AJ234" s="83" t="str">
        <f>IF(preDEL!$AG234,IFERROR(0/0,""),preDEL!AJ234)</f>
        <v/>
      </c>
      <c r="AK234" s="82" t="str">
        <f>IF(preDEL!$AG234,IFERROR(0/0,""),preDEL!AK234)</f>
        <v>Negative</v>
      </c>
      <c r="AL234" s="83" t="str">
        <f>IF(preDEL!$AG234,IFERROR(0/0,""),preDEL!AL234)</f>
        <v/>
      </c>
      <c r="AM234" s="83" t="str">
        <f>IF(preDEL!$AG234,IFERROR(0/0,""),preDEL!AM234)</f>
        <v>SpROSA145068</v>
      </c>
      <c r="AN234" s="83" t="str">
        <f>IF(preDEL!$AG234,IFERROR(0/0,""),preDEL!AN234)</f>
        <v>ROSA718413</v>
      </c>
      <c r="AO234" s="83" t="str">
        <f>IF(preDEL!$AG234,IFERROR(0/0,""),preDEL!AO234)</f>
        <v/>
      </c>
      <c r="AP234" s="83" t="str">
        <f>IF(preDEL!$AG234,IFERROR(0/0,""),preDEL!AP234)</f>
        <v/>
      </c>
      <c r="AQ234" s="83" t="str">
        <f>IF(preDEL!$AG234,IFERROR(0/0,""),preDEL!AQ234)</f>
        <v/>
      </c>
      <c r="AR234" s="83" t="str">
        <f>IF(preDEL!$AG234,IFERROR(0/0,""),preDEL!AR234)</f>
        <v/>
      </c>
      <c r="AS234" s="147"/>
    </row>
    <row r="235">
      <c r="A235" s="82" t="str">
        <f>IF(preDEL!$AG235,IFERROR(0/0,""),preDEL!A235)</f>
        <v>FLE600</v>
      </c>
      <c r="B235" s="172">
        <f>IF(preDEL!$AG235,IFERROR(0/0,""),preDEL!B235)</f>
        <v>44489</v>
      </c>
      <c r="C235" s="173">
        <f>IF(preDEL!$AG235,IFERROR(0/0,""),preDEL!C235)</f>
        <v>0.2211458333</v>
      </c>
      <c r="D235" s="82" t="str">
        <f>IF(preDEL!$AG235,IFERROR(0/0,""),preDEL!D235)</f>
        <v/>
      </c>
      <c r="E235" s="82" t="str">
        <f>IF(preDEL!$AG235,IFERROR(0/0,""),preDEL!E235)</f>
        <v/>
      </c>
      <c r="F235" s="83" t="str">
        <f>IF(preDEL!$AG235,IFERROR(0/0,""),preDEL!F235)</f>
        <v/>
      </c>
      <c r="G235" s="83" t="str">
        <f>IF(preDEL!$AG235,IFERROR(0/0,""),preDEL!G235)</f>
        <v/>
      </c>
      <c r="H235" s="83" t="str">
        <f>IF(preDEL!$AG235,IFERROR(0/0,""),preDEL!H235)</f>
        <v/>
      </c>
      <c r="I235" s="82" t="str">
        <f>IF(preDEL!$AG235,IFERROR(0/0,""),preDEL!I235)</f>
        <v/>
      </c>
      <c r="J235" s="82" t="str">
        <f>IF(preDEL!$AG235,IFERROR(0/0,""),preDEL!J235)</f>
        <v/>
      </c>
      <c r="K235" s="82" t="str">
        <f>IF(preDEL!$AG235,IFERROR(0/0,""),preDEL!K235)</f>
        <v>Null</v>
      </c>
      <c r="L235" s="172" t="str">
        <f>IF(preDEL!$AG235,IFERROR(0/0,""),preDEL!L235)</f>
        <v/>
      </c>
      <c r="M235" s="173" t="str">
        <f>IF(preDEL!$AG235,IFERROR(0/0,""),preDEL!M235)</f>
        <v/>
      </c>
      <c r="N235" s="83" t="str">
        <f>IF(preDEL!$AG235,IFERROR(0/0,""),preDEL!N235)</f>
        <v/>
      </c>
      <c r="O235" s="83" t="str">
        <f>IF(preDEL!$AG235,IFERROR(0/0,""),preDEL!O235)</f>
        <v/>
      </c>
      <c r="P235" s="128" t="b">
        <f>IF(preDEL!$AG235,IFERROR(0/0,""),preDEL!P235)</f>
        <v>1</v>
      </c>
      <c r="Q235" s="128" t="str">
        <f>IF(preDEL!$AG235,IFERROR(0/0,""),preDEL!Q235)</f>
        <v>ER - REPS IN APT</v>
      </c>
      <c r="R235" s="116" t="b">
        <f>IF(preDEL!$AG235,IFERROR(0/0,""),preDEL!R235)</f>
        <v>1</v>
      </c>
      <c r="S235" s="116">
        <f>IF(preDEL!$AG235,IFERROR(0/0,""),preDEL!S235)</f>
        <v>1</v>
      </c>
      <c r="T235" s="128">
        <f>IF(preDEL!$AG235,IFERROR(0/0,""),preDEL!T235)</f>
        <v>0</v>
      </c>
      <c r="U235" s="83" t="str">
        <f>IF(preDEL!$AG235,IFERROR(0/0,""),preDEL!U235)</f>
        <v/>
      </c>
      <c r="V235" s="82" t="str">
        <f>IF(preDEL!$AG235,IFERROR(0/0,""),preDEL!V235)</f>
        <v/>
      </c>
      <c r="W235" s="83" t="str">
        <f>IF(preDEL!$AG235,IFERROR(0/0,""),preDEL!W235)</f>
        <v/>
      </c>
      <c r="X235" s="116" t="b">
        <f>IF(preDEL!$AG235,IFERROR(0/0,""),preDEL!X235)</f>
        <v>0</v>
      </c>
      <c r="Y235" s="128" t="b">
        <f>IF(preDEL!$AG235,IFERROR(0/0,""),preDEL!Y235)</f>
        <v>0</v>
      </c>
      <c r="Z235" s="82" t="str">
        <f>IF(preDEL!$AG235,IFERROR(0/0,""),preDEL!Z235)</f>
        <v/>
      </c>
      <c r="AA235" s="128" t="b">
        <f>IF(preDEL!$AG235,IFERROR(0/0,""),preDEL!AA235)</f>
        <v>0</v>
      </c>
      <c r="AB235" s="128" t="b">
        <f>IF(preDEL!$AG235,IFERROR(0/0,""),preDEL!AB235)</f>
        <v>0</v>
      </c>
      <c r="AC235" s="174">
        <f>IF(preDEL!$AG235,IFERROR(0/0,""),preDEL!AC235)</f>
        <v>310</v>
      </c>
      <c r="AD235" s="116" t="b">
        <f>IF(preDEL!$AG235,IFERROR(0/0,""),preDEL!AD235)</f>
        <v>0</v>
      </c>
      <c r="AE235" s="175" t="str">
        <f>IF(preDEL!$AG235,IFERROR(0/0,""),preDEL!AE235)</f>
        <v/>
      </c>
      <c r="AF235" s="128" t="b">
        <f>IF(preDEL!$AG235,IFERROR(0/0,""),preDEL!AF235)</f>
        <v>0</v>
      </c>
      <c r="AG235" s="128" t="b">
        <f>IF(preDEL!$AG235,IFERROR(0/0,""),preDEL!AG235)</f>
        <v>0</v>
      </c>
      <c r="AH235" s="116" t="str">
        <f>IF(preDEL!$AG235,IFERROR(0/0,""),preDEL!AH235)</f>
        <v/>
      </c>
      <c r="AI235" s="82" t="str">
        <f>IF(preDEL!$AG235,IFERROR(0/0,""),preDEL!AI235)</f>
        <v/>
      </c>
      <c r="AJ235" s="83">
        <f>IF(preDEL!$AG235,IFERROR(0/0,""),preDEL!AJ235)</f>
        <v>2.2</v>
      </c>
      <c r="AK235" s="82" t="str">
        <f>IF(preDEL!$AG235,IFERROR(0/0,""),preDEL!AK235)</f>
        <v>Negative</v>
      </c>
      <c r="AL235" s="83" t="str">
        <f>IF(preDEL!$AG235,IFERROR(0/0,""),preDEL!AL235)</f>
        <v>Original Participant was XXX - assume that note overrides (orig partic. elsewhere in same run)</v>
      </c>
      <c r="AM235" s="83" t="str">
        <f>IF(preDEL!$AG235,IFERROR(0/0,""),preDEL!AM235)</f>
        <v>SpROSA145068</v>
      </c>
      <c r="AN235" s="83" t="str">
        <f>IF(preDEL!$AG235,IFERROR(0/0,""),preDEL!AN235)</f>
        <v>ROSA237876</v>
      </c>
      <c r="AO235" s="83" t="str">
        <f>IF(preDEL!$AG235,IFERROR(0/0,""),preDEL!AO235)</f>
        <v/>
      </c>
      <c r="AP235" s="83" t="str">
        <f>IF(preDEL!$AG235,IFERROR(0/0,""),preDEL!AP235)</f>
        <v/>
      </c>
      <c r="AQ235" s="83" t="str">
        <f>IF(preDEL!$AG235,IFERROR(0/0,""),preDEL!AQ235)</f>
        <v/>
      </c>
      <c r="AR235" s="83" t="str">
        <f>IF(preDEL!$AG235,IFERROR(0/0,""),preDEL!AR235)</f>
        <v/>
      </c>
      <c r="AS235" s="147"/>
    </row>
    <row r="236">
      <c r="A236" s="82" t="str">
        <f>IF(preDEL!$AG236,IFERROR(0/0,""),preDEL!A236)</f>
        <v>FLE588</v>
      </c>
      <c r="B236" s="172">
        <f>IF(preDEL!$AG236,IFERROR(0/0,""),preDEL!B236)</f>
        <v>44489</v>
      </c>
      <c r="C236" s="173">
        <f>IF(preDEL!$AG236,IFERROR(0/0,""),preDEL!C236)</f>
        <v>0.2288541667</v>
      </c>
      <c r="D236" s="82" t="str">
        <f>IF(preDEL!$AG236,IFERROR(0/0,""),preDEL!D236)</f>
        <v/>
      </c>
      <c r="E236" s="82" t="str">
        <f>IF(preDEL!$AG236,IFERROR(0/0,""),preDEL!E236)</f>
        <v/>
      </c>
      <c r="F236" s="83" t="str">
        <f>IF(preDEL!$AG236,IFERROR(0/0,""),preDEL!F236)</f>
        <v/>
      </c>
      <c r="G236" s="83" t="str">
        <f>IF(preDEL!$AG236,IFERROR(0/0,""),preDEL!G236)</f>
        <v/>
      </c>
      <c r="H236" s="83" t="str">
        <f>IF(preDEL!$AG236,IFERROR(0/0,""),preDEL!H236)</f>
        <v/>
      </c>
      <c r="I236" s="82" t="str">
        <f>IF(preDEL!$AG236,IFERROR(0/0,""),preDEL!I236)</f>
        <v/>
      </c>
      <c r="J236" s="82" t="str">
        <f>IF(preDEL!$AG236,IFERROR(0/0,""),preDEL!J236)</f>
        <v/>
      </c>
      <c r="K236" s="82" t="str">
        <f>IF(preDEL!$AG236,IFERROR(0/0,""),preDEL!K236)</f>
        <v>Negative</v>
      </c>
      <c r="L236" s="172">
        <f>IF(preDEL!$AG236,IFERROR(0/0,""),preDEL!L236)</f>
        <v>44489</v>
      </c>
      <c r="M236" s="173">
        <f>IF(preDEL!$AG236,IFERROR(0/0,""),preDEL!M236)</f>
        <v>0.4132175926</v>
      </c>
      <c r="N236" s="83" t="str">
        <f>IF(preDEL!$AG236,IFERROR(0/0,""),preDEL!N236)</f>
        <v/>
      </c>
      <c r="O236" s="83" t="str">
        <f>IF(preDEL!$AG236,IFERROR(0/0,""),preDEL!O236)</f>
        <v/>
      </c>
      <c r="P236" s="128" t="b">
        <f>IF(preDEL!$AG236,IFERROR(0/0,""),preDEL!P236)</f>
        <v>0</v>
      </c>
      <c r="Q236" s="128" t="str">
        <f>IF(preDEL!$AG236,IFERROR(0/0,""),preDEL!Q236)</f>
        <v>Result</v>
      </c>
      <c r="R236" s="116" t="b">
        <f>IF(preDEL!$AG236,IFERROR(0/0,""),preDEL!R236)</f>
        <v>1</v>
      </c>
      <c r="S236" s="116">
        <f>IF(preDEL!$AG236,IFERROR(0/0,""),preDEL!S236)</f>
        <v>1</v>
      </c>
      <c r="T236" s="128" t="str">
        <f>IF(preDEL!$AG236,IFERROR(0/0,""),preDEL!T236)</f>
        <v/>
      </c>
      <c r="U236" s="83" t="str">
        <f>IF(preDEL!$AG236,IFERROR(0/0,""),preDEL!U236)</f>
        <v/>
      </c>
      <c r="V236" s="82" t="str">
        <f>IF(preDEL!$AG236,IFERROR(0/0,""),preDEL!V236)</f>
        <v/>
      </c>
      <c r="W236" s="83" t="str">
        <f>IF(preDEL!$AG236,IFERROR(0/0,""),preDEL!W236)</f>
        <v/>
      </c>
      <c r="X236" s="116" t="b">
        <f>IF(preDEL!$AG236,IFERROR(0/0,""),preDEL!X236)</f>
        <v>0</v>
      </c>
      <c r="Y236" s="128" t="b">
        <f>IF(preDEL!$AG236,IFERROR(0/0,""),preDEL!Y236)</f>
        <v>0</v>
      </c>
      <c r="Z236" s="82" t="str">
        <f>IF(preDEL!$AG236,IFERROR(0/0,""),preDEL!Z236)</f>
        <v/>
      </c>
      <c r="AA236" s="128" t="b">
        <f>IF(preDEL!$AG236,IFERROR(0/0,""),preDEL!AA236)</f>
        <v>0</v>
      </c>
      <c r="AB236" s="128" t="b">
        <f>IF(preDEL!$AG236,IFERROR(0/0,""),preDEL!AB236)</f>
        <v>0</v>
      </c>
      <c r="AC236" s="174">
        <f>IF(preDEL!$AG236,IFERROR(0/0,""),preDEL!AC236)</f>
        <v>309</v>
      </c>
      <c r="AD236" s="116" t="b">
        <f>IF(preDEL!$AG236,IFERROR(0/0,""),preDEL!AD236)</f>
        <v>0</v>
      </c>
      <c r="AE236" s="175" t="str">
        <f>IF(preDEL!$AG236,IFERROR(0/0,""),preDEL!AE236)</f>
        <v/>
      </c>
      <c r="AF236" s="128" t="b">
        <f>IF(preDEL!$AG236,IFERROR(0/0,""),preDEL!AF236)</f>
        <v>0</v>
      </c>
      <c r="AG236" s="128" t="b">
        <f>IF(preDEL!$AG236,IFERROR(0/0,""),preDEL!AG236)</f>
        <v>0</v>
      </c>
      <c r="AH236" s="116" t="str">
        <f>IF(preDEL!$AG236,IFERROR(0/0,""),preDEL!AH236)</f>
        <v/>
      </c>
      <c r="AI236" s="82" t="str">
        <f>IF(preDEL!$AG236,IFERROR(0/0,""),preDEL!AI236)</f>
        <v/>
      </c>
      <c r="AJ236" s="83" t="str">
        <f>IF(preDEL!$AG236,IFERROR(0/0,""),preDEL!AJ236)</f>
        <v/>
      </c>
      <c r="AK236" s="82" t="str">
        <f>IF(preDEL!$AG236,IFERROR(0/0,""),preDEL!AK236)</f>
        <v>Negative</v>
      </c>
      <c r="AL236" s="83" t="str">
        <f>IF(preDEL!$AG236,IFERROR(0/0,""),preDEL!AL236)</f>
        <v/>
      </c>
      <c r="AM236" s="83" t="str">
        <f>IF(preDEL!$AG236,IFERROR(0/0,""),preDEL!AM236)</f>
        <v>SpROSA145068</v>
      </c>
      <c r="AN236" s="83" t="str">
        <f>IF(preDEL!$AG236,IFERROR(0/0,""),preDEL!AN236)</f>
        <v>ROSA151533</v>
      </c>
      <c r="AO236" s="83" t="str">
        <f>IF(preDEL!$AG236,IFERROR(0/0,""),preDEL!AO236)</f>
        <v/>
      </c>
      <c r="AP236" s="83" t="str">
        <f>IF(preDEL!$AG236,IFERROR(0/0,""),preDEL!AP236)</f>
        <v/>
      </c>
      <c r="AQ236" s="83" t="str">
        <f>IF(preDEL!$AG236,IFERROR(0/0,""),preDEL!AQ236)</f>
        <v/>
      </c>
      <c r="AR236" s="83" t="str">
        <f>IF(preDEL!$AG236,IFERROR(0/0,""),preDEL!AR236)</f>
        <v/>
      </c>
      <c r="AS236" s="147"/>
    </row>
    <row r="237">
      <c r="A237" s="82" t="str">
        <f>IF(preDEL!$AG237,IFERROR(0/0,""),preDEL!A237)</f>
        <v>FLE572</v>
      </c>
      <c r="B237" s="172">
        <f>IF(preDEL!$AG237,IFERROR(0/0,""),preDEL!B237)</f>
        <v>44489</v>
      </c>
      <c r="C237" s="173">
        <f>IF(preDEL!$AG237,IFERROR(0/0,""),preDEL!C237)</f>
        <v>0.2300347222</v>
      </c>
      <c r="D237" s="82" t="str">
        <f>IF(preDEL!$AG237,IFERROR(0/0,""),preDEL!D237)</f>
        <v/>
      </c>
      <c r="E237" s="82" t="str">
        <f>IF(preDEL!$AG237,IFERROR(0/0,""),preDEL!E237)</f>
        <v/>
      </c>
      <c r="F237" s="83" t="str">
        <f>IF(preDEL!$AG237,IFERROR(0/0,""),preDEL!F237)</f>
        <v/>
      </c>
      <c r="G237" s="83" t="str">
        <f>IF(preDEL!$AG237,IFERROR(0/0,""),preDEL!G237)</f>
        <v/>
      </c>
      <c r="H237" s="83" t="str">
        <f>IF(preDEL!$AG237,IFERROR(0/0,""),preDEL!H237)</f>
        <v/>
      </c>
      <c r="I237" s="82" t="str">
        <f>IF(preDEL!$AG237,IFERROR(0/0,""),preDEL!I237)</f>
        <v/>
      </c>
      <c r="J237" s="82" t="str">
        <f>IF(preDEL!$AG237,IFERROR(0/0,""),preDEL!J237)</f>
        <v/>
      </c>
      <c r="K237" s="82" t="str">
        <f>IF(preDEL!$AG237,IFERROR(0/0,""),preDEL!K237)</f>
        <v>Negative</v>
      </c>
      <c r="L237" s="172">
        <f>IF(preDEL!$AG237,IFERROR(0/0,""),preDEL!L237)</f>
        <v>44489</v>
      </c>
      <c r="M237" s="173">
        <f>IF(preDEL!$AG237,IFERROR(0/0,""),preDEL!M237)</f>
        <v>0.4132175926</v>
      </c>
      <c r="N237" s="83" t="str">
        <f>IF(preDEL!$AG237,IFERROR(0/0,""),preDEL!N237)</f>
        <v/>
      </c>
      <c r="O237" s="83" t="str">
        <f>IF(preDEL!$AG237,IFERROR(0/0,""),preDEL!O237)</f>
        <v/>
      </c>
      <c r="P237" s="128" t="b">
        <f>IF(preDEL!$AG237,IFERROR(0/0,""),preDEL!P237)</f>
        <v>0</v>
      </c>
      <c r="Q237" s="128" t="str">
        <f>IF(preDEL!$AG237,IFERROR(0/0,""),preDEL!Q237)</f>
        <v>Result</v>
      </c>
      <c r="R237" s="116" t="b">
        <f>IF(preDEL!$AG237,IFERROR(0/0,""),preDEL!R237)</f>
        <v>1</v>
      </c>
      <c r="S237" s="116">
        <f>IF(preDEL!$AG237,IFERROR(0/0,""),preDEL!S237)</f>
        <v>1</v>
      </c>
      <c r="T237" s="128" t="str">
        <f>IF(preDEL!$AG237,IFERROR(0/0,""),preDEL!T237)</f>
        <v/>
      </c>
      <c r="U237" s="83" t="str">
        <f>IF(preDEL!$AG237,IFERROR(0/0,""),preDEL!U237)</f>
        <v/>
      </c>
      <c r="V237" s="82" t="str">
        <f>IF(preDEL!$AG237,IFERROR(0/0,""),preDEL!V237)</f>
        <v/>
      </c>
      <c r="W237" s="83" t="str">
        <f>IF(preDEL!$AG237,IFERROR(0/0,""),preDEL!W237)</f>
        <v/>
      </c>
      <c r="X237" s="116" t="b">
        <f>IF(preDEL!$AG237,IFERROR(0/0,""),preDEL!X237)</f>
        <v>0</v>
      </c>
      <c r="Y237" s="128" t="b">
        <f>IF(preDEL!$AG237,IFERROR(0/0,""),preDEL!Y237)</f>
        <v>0</v>
      </c>
      <c r="Z237" s="82" t="str">
        <f>IF(preDEL!$AG237,IFERROR(0/0,""),preDEL!Z237)</f>
        <v/>
      </c>
      <c r="AA237" s="128" t="b">
        <f>IF(preDEL!$AG237,IFERROR(0/0,""),preDEL!AA237)</f>
        <v>0</v>
      </c>
      <c r="AB237" s="128" t="b">
        <f>IF(preDEL!$AG237,IFERROR(0/0,""),preDEL!AB237)</f>
        <v>0</v>
      </c>
      <c r="AC237" s="174">
        <f>IF(preDEL!$AG237,IFERROR(0/0,""),preDEL!AC237)</f>
        <v>308</v>
      </c>
      <c r="AD237" s="116" t="b">
        <f>IF(preDEL!$AG237,IFERROR(0/0,""),preDEL!AD237)</f>
        <v>0</v>
      </c>
      <c r="AE237" s="175" t="str">
        <f>IF(preDEL!$AG237,IFERROR(0/0,""),preDEL!AE237)</f>
        <v/>
      </c>
      <c r="AF237" s="128" t="b">
        <f>IF(preDEL!$AG237,IFERROR(0/0,""),preDEL!AF237)</f>
        <v>0</v>
      </c>
      <c r="AG237" s="128" t="b">
        <f>IF(preDEL!$AG237,IFERROR(0/0,""),preDEL!AG237)</f>
        <v>0</v>
      </c>
      <c r="AH237" s="116" t="str">
        <f>IF(preDEL!$AG237,IFERROR(0/0,""),preDEL!AH237)</f>
        <v/>
      </c>
      <c r="AI237" s="82" t="str">
        <f>IF(preDEL!$AG237,IFERROR(0/0,""),preDEL!AI237)</f>
        <v/>
      </c>
      <c r="AJ237" s="83" t="str">
        <f>IF(preDEL!$AG237,IFERROR(0/0,""),preDEL!AJ237)</f>
        <v/>
      </c>
      <c r="AK237" s="82" t="str">
        <f>IF(preDEL!$AG237,IFERROR(0/0,""),preDEL!AK237)</f>
        <v>Negative</v>
      </c>
      <c r="AL237" s="83" t="str">
        <f>IF(preDEL!$AG237,IFERROR(0/0,""),preDEL!AL237)</f>
        <v/>
      </c>
      <c r="AM237" s="83" t="str">
        <f>IF(preDEL!$AG237,IFERROR(0/0,""),preDEL!AM237)</f>
        <v>SpROSA145068</v>
      </c>
      <c r="AN237" s="83" t="str">
        <f>IF(preDEL!$AG237,IFERROR(0/0,""),preDEL!AN237)</f>
        <v>ROSA133287</v>
      </c>
      <c r="AO237" s="83" t="str">
        <f>IF(preDEL!$AG237,IFERROR(0/0,""),preDEL!AO237)</f>
        <v/>
      </c>
      <c r="AP237" s="83" t="str">
        <f>IF(preDEL!$AG237,IFERROR(0/0,""),preDEL!AP237)</f>
        <v/>
      </c>
      <c r="AQ237" s="83" t="str">
        <f>IF(preDEL!$AG237,IFERROR(0/0,""),preDEL!AQ237)</f>
        <v/>
      </c>
      <c r="AR237" s="83" t="str">
        <f>IF(preDEL!$AG237,IFERROR(0/0,""),preDEL!AR237)</f>
        <v/>
      </c>
      <c r="AS237" s="147"/>
    </row>
    <row r="238">
      <c r="A238" s="82" t="str">
        <f>IF(preDEL!$AG238,IFERROR(0/0,""),preDEL!A238)</f>
        <v>FLE561</v>
      </c>
      <c r="B238" s="172">
        <f>IF(preDEL!$AG238,IFERROR(0/0,""),preDEL!B238)</f>
        <v>44489</v>
      </c>
      <c r="C238" s="173">
        <f>IF(preDEL!$AG238,IFERROR(0/0,""),preDEL!C238)</f>
        <v>0.236412037</v>
      </c>
      <c r="D238" s="82" t="str">
        <f>IF(preDEL!$AG238,IFERROR(0/0,""),preDEL!D238)</f>
        <v/>
      </c>
      <c r="E238" s="82" t="str">
        <f>IF(preDEL!$AG238,IFERROR(0/0,""),preDEL!E238)</f>
        <v/>
      </c>
      <c r="F238" s="83" t="str">
        <f>IF(preDEL!$AG238,IFERROR(0/0,""),preDEL!F238)</f>
        <v/>
      </c>
      <c r="G238" s="83" t="str">
        <f>IF(preDEL!$AG238,IFERROR(0/0,""),preDEL!G238)</f>
        <v/>
      </c>
      <c r="H238" s="83" t="str">
        <f>IF(preDEL!$AG238,IFERROR(0/0,""),preDEL!H238)</f>
        <v/>
      </c>
      <c r="I238" s="82" t="str">
        <f>IF(preDEL!$AG238,IFERROR(0/0,""),preDEL!I238)</f>
        <v/>
      </c>
      <c r="J238" s="82" t="str">
        <f>IF(preDEL!$AG238,IFERROR(0/0,""),preDEL!J238)</f>
        <v/>
      </c>
      <c r="K238" s="82" t="str">
        <f>IF(preDEL!$AG238,IFERROR(0/0,""),preDEL!K238)</f>
        <v>Negative</v>
      </c>
      <c r="L238" s="172">
        <f>IF(preDEL!$AG238,IFERROR(0/0,""),preDEL!L238)</f>
        <v>44489</v>
      </c>
      <c r="M238" s="173">
        <f>IF(preDEL!$AG238,IFERROR(0/0,""),preDEL!M238)</f>
        <v>0.4132175926</v>
      </c>
      <c r="N238" s="83" t="str">
        <f>IF(preDEL!$AG238,IFERROR(0/0,""),preDEL!N238)</f>
        <v/>
      </c>
      <c r="O238" s="83" t="str">
        <f>IF(preDEL!$AG238,IFERROR(0/0,""),preDEL!O238)</f>
        <v/>
      </c>
      <c r="P238" s="128" t="b">
        <f>IF(preDEL!$AG238,IFERROR(0/0,""),preDEL!P238)</f>
        <v>0</v>
      </c>
      <c r="Q238" s="128" t="str">
        <f>IF(preDEL!$AG238,IFERROR(0/0,""),preDEL!Q238)</f>
        <v>Result</v>
      </c>
      <c r="R238" s="116" t="b">
        <f>IF(preDEL!$AG238,IFERROR(0/0,""),preDEL!R238)</f>
        <v>1</v>
      </c>
      <c r="S238" s="116">
        <f>IF(preDEL!$AG238,IFERROR(0/0,""),preDEL!S238)</f>
        <v>1</v>
      </c>
      <c r="T238" s="128">
        <f>IF(preDEL!$AG238,IFERROR(0/0,""),preDEL!T238)</f>
        <v>0</v>
      </c>
      <c r="U238" s="83" t="str">
        <f>IF(preDEL!$AG238,IFERROR(0/0,""),preDEL!U238)</f>
        <v/>
      </c>
      <c r="V238" s="82" t="str">
        <f>IF(preDEL!$AG238,IFERROR(0/0,""),preDEL!V238)</f>
        <v/>
      </c>
      <c r="W238" s="83" t="str">
        <f>IF(preDEL!$AG238,IFERROR(0/0,""),preDEL!W238)</f>
        <v/>
      </c>
      <c r="X238" s="116" t="b">
        <f>IF(preDEL!$AG238,IFERROR(0/0,""),preDEL!X238)</f>
        <v>0</v>
      </c>
      <c r="Y238" s="128" t="b">
        <f>IF(preDEL!$AG238,IFERROR(0/0,""),preDEL!Y238)</f>
        <v>0</v>
      </c>
      <c r="Z238" s="82" t="str">
        <f>IF(preDEL!$AG238,IFERROR(0/0,""),preDEL!Z238)</f>
        <v/>
      </c>
      <c r="AA238" s="128" t="b">
        <f>IF(preDEL!$AG238,IFERROR(0/0,""),preDEL!AA238)</f>
        <v>0</v>
      </c>
      <c r="AB238" s="128" t="b">
        <f>IF(preDEL!$AG238,IFERROR(0/0,""),preDEL!AB238)</f>
        <v>0</v>
      </c>
      <c r="AC238" s="174">
        <f>IF(preDEL!$AG238,IFERROR(0/0,""),preDEL!AC238)</f>
        <v>705</v>
      </c>
      <c r="AD238" s="116" t="b">
        <f>IF(preDEL!$AG238,IFERROR(0/0,""),preDEL!AD238)</f>
        <v>1</v>
      </c>
      <c r="AE238" s="175" t="str">
        <f>IF(preDEL!$AG238,IFERROR(0/0,""),preDEL!AE238)</f>
        <v/>
      </c>
      <c r="AF238" s="128" t="b">
        <f>IF(preDEL!$AG238,IFERROR(0/0,""),preDEL!AF238)</f>
        <v>0</v>
      </c>
      <c r="AG238" s="128" t="b">
        <f>IF(preDEL!$AG238,IFERROR(0/0,""),preDEL!AG238)</f>
        <v>0</v>
      </c>
      <c r="AH238" s="116" t="str">
        <f>IF(preDEL!$AG238,IFERROR(0/0,""),preDEL!AH238)</f>
        <v/>
      </c>
      <c r="AI238" s="82" t="str">
        <f>IF(preDEL!$AG238,IFERROR(0/0,""),preDEL!AI238)</f>
        <v/>
      </c>
      <c r="AJ238" s="83" t="str">
        <f>IF(preDEL!$AG238,IFERROR(0/0,""),preDEL!AJ238)</f>
        <v/>
      </c>
      <c r="AK238" s="82" t="str">
        <f>IF(preDEL!$AG238,IFERROR(0/0,""),preDEL!AK238)</f>
        <v>Negative</v>
      </c>
      <c r="AL238" s="83" t="str">
        <f>IF(preDEL!$AG238,IFERROR(0/0,""),preDEL!AL238)</f>
        <v/>
      </c>
      <c r="AM238" s="83" t="str">
        <f>IF(preDEL!$AG238,IFERROR(0/0,""),preDEL!AM238)</f>
        <v>SpROSA145068</v>
      </c>
      <c r="AN238" s="83" t="str">
        <f>IF(preDEL!$AG238,IFERROR(0/0,""),preDEL!AN238)</f>
        <v>ROSA815068</v>
      </c>
      <c r="AO238" s="83" t="str">
        <f>IF(preDEL!$AG238,IFERROR(0/0,""),preDEL!AO238)</f>
        <v/>
      </c>
      <c r="AP238" s="83" t="str">
        <f>IF(preDEL!$AG238,IFERROR(0/0,""),preDEL!AP238)</f>
        <v/>
      </c>
      <c r="AQ238" s="83" t="str">
        <f>IF(preDEL!$AG238,IFERROR(0/0,""),preDEL!AQ238)</f>
        <v/>
      </c>
      <c r="AR238" s="83" t="str">
        <f>IF(preDEL!$AG238,IFERROR(0/0,""),preDEL!AR238)</f>
        <v/>
      </c>
      <c r="AS238" s="147"/>
    </row>
    <row r="239">
      <c r="A239" s="82" t="str">
        <f>IF(preDEL!$AG239,IFERROR(0/0,""),preDEL!A239)</f>
        <v>FLE575</v>
      </c>
      <c r="B239" s="172">
        <f>IF(preDEL!$AG239,IFERROR(0/0,""),preDEL!B239)</f>
        <v>44489</v>
      </c>
      <c r="C239" s="173">
        <f>IF(preDEL!$AG239,IFERROR(0/0,""),preDEL!C239)</f>
        <v>0.2387037037</v>
      </c>
      <c r="D239" s="82" t="str">
        <f>IF(preDEL!$AG239,IFERROR(0/0,""),preDEL!D239)</f>
        <v/>
      </c>
      <c r="E239" s="82" t="str">
        <f>IF(preDEL!$AG239,IFERROR(0/0,""),preDEL!E239)</f>
        <v/>
      </c>
      <c r="F239" s="83" t="str">
        <f>IF(preDEL!$AG239,IFERROR(0/0,""),preDEL!F239)</f>
        <v/>
      </c>
      <c r="G239" s="83" t="str">
        <f>IF(preDEL!$AG239,IFERROR(0/0,""),preDEL!G239)</f>
        <v/>
      </c>
      <c r="H239" s="83" t="str">
        <f>IF(preDEL!$AG239,IFERROR(0/0,""),preDEL!H239)</f>
        <v/>
      </c>
      <c r="I239" s="82" t="str">
        <f>IF(preDEL!$AG239,IFERROR(0/0,""),preDEL!I239)</f>
        <v/>
      </c>
      <c r="J239" s="82" t="str">
        <f>IF(preDEL!$AG239,IFERROR(0/0,""),preDEL!J239)</f>
        <v/>
      </c>
      <c r="K239" s="82" t="str">
        <f>IF(preDEL!$AG239,IFERROR(0/0,""),preDEL!K239)</f>
        <v>Negative</v>
      </c>
      <c r="L239" s="172">
        <f>IF(preDEL!$AG239,IFERROR(0/0,""),preDEL!L239)</f>
        <v>44489</v>
      </c>
      <c r="M239" s="173">
        <f>IF(preDEL!$AG239,IFERROR(0/0,""),preDEL!M239)</f>
        <v>0.4132175926</v>
      </c>
      <c r="N239" s="83" t="str">
        <f>IF(preDEL!$AG239,IFERROR(0/0,""),preDEL!N239)</f>
        <v/>
      </c>
      <c r="O239" s="83" t="str">
        <f>IF(preDEL!$AG239,IFERROR(0/0,""),preDEL!O239)</f>
        <v/>
      </c>
      <c r="P239" s="128" t="b">
        <f>IF(preDEL!$AG239,IFERROR(0/0,""),preDEL!P239)</f>
        <v>0</v>
      </c>
      <c r="Q239" s="128" t="str">
        <f>IF(preDEL!$AG239,IFERROR(0/0,""),preDEL!Q239)</f>
        <v>Result</v>
      </c>
      <c r="R239" s="116" t="b">
        <f>IF(preDEL!$AG239,IFERROR(0/0,""),preDEL!R239)</f>
        <v>1</v>
      </c>
      <c r="S239" s="116">
        <f>IF(preDEL!$AG239,IFERROR(0/0,""),preDEL!S239)</f>
        <v>1</v>
      </c>
      <c r="T239" s="128" t="str">
        <f>IF(preDEL!$AG239,IFERROR(0/0,""),preDEL!T239)</f>
        <v/>
      </c>
      <c r="U239" s="83" t="str">
        <f>IF(preDEL!$AG239,IFERROR(0/0,""),preDEL!U239)</f>
        <v/>
      </c>
      <c r="V239" s="82" t="str">
        <f>IF(preDEL!$AG239,IFERROR(0/0,""),preDEL!V239)</f>
        <v/>
      </c>
      <c r="W239" s="83" t="str">
        <f>IF(preDEL!$AG239,IFERROR(0/0,""),preDEL!W239)</f>
        <v/>
      </c>
      <c r="X239" s="116" t="b">
        <f>IF(preDEL!$AG239,IFERROR(0/0,""),preDEL!X239)</f>
        <v>0</v>
      </c>
      <c r="Y239" s="128" t="b">
        <f>IF(preDEL!$AG239,IFERROR(0/0,""),preDEL!Y239)</f>
        <v>0</v>
      </c>
      <c r="Z239" s="82" t="str">
        <f>IF(preDEL!$AG239,IFERROR(0/0,""),preDEL!Z239)</f>
        <v/>
      </c>
      <c r="AA239" s="128" t="b">
        <f>IF(preDEL!$AG239,IFERROR(0/0,""),preDEL!AA239)</f>
        <v>0</v>
      </c>
      <c r="AB239" s="128" t="b">
        <f>IF(preDEL!$AG239,IFERROR(0/0,""),preDEL!AB239)</f>
        <v>0</v>
      </c>
      <c r="AC239" s="174">
        <f>IF(preDEL!$AG239,IFERROR(0/0,""),preDEL!AC239)</f>
        <v>307</v>
      </c>
      <c r="AD239" s="116" t="b">
        <f>IF(preDEL!$AG239,IFERROR(0/0,""),preDEL!AD239)</f>
        <v>0</v>
      </c>
      <c r="AE239" s="175" t="str">
        <f>IF(preDEL!$AG239,IFERROR(0/0,""),preDEL!AE239)</f>
        <v/>
      </c>
      <c r="AF239" s="128" t="b">
        <f>IF(preDEL!$AG239,IFERROR(0/0,""),preDEL!AF239)</f>
        <v>0</v>
      </c>
      <c r="AG239" s="128" t="b">
        <f>IF(preDEL!$AG239,IFERROR(0/0,""),preDEL!AG239)</f>
        <v>0</v>
      </c>
      <c r="AH239" s="116" t="str">
        <f>IF(preDEL!$AG239,IFERROR(0/0,""),preDEL!AH239)</f>
        <v/>
      </c>
      <c r="AI239" s="82" t="str">
        <f>IF(preDEL!$AG239,IFERROR(0/0,""),preDEL!AI239)</f>
        <v/>
      </c>
      <c r="AJ239" s="83" t="str">
        <f>IF(preDEL!$AG239,IFERROR(0/0,""),preDEL!AJ239)</f>
        <v/>
      </c>
      <c r="AK239" s="82" t="str">
        <f>IF(preDEL!$AG239,IFERROR(0/0,""),preDEL!AK239)</f>
        <v>Negative</v>
      </c>
      <c r="AL239" s="83" t="str">
        <f>IF(preDEL!$AG239,IFERROR(0/0,""),preDEL!AL239)</f>
        <v/>
      </c>
      <c r="AM239" s="83" t="str">
        <f>IF(preDEL!$AG239,IFERROR(0/0,""),preDEL!AM239)</f>
        <v>SpROSA145068</v>
      </c>
      <c r="AN239" s="83" t="str">
        <f>IF(preDEL!$AG239,IFERROR(0/0,""),preDEL!AN239)</f>
        <v>ROSA669439</v>
      </c>
      <c r="AO239" s="83" t="str">
        <f>IF(preDEL!$AG239,IFERROR(0/0,""),preDEL!AO239)</f>
        <v/>
      </c>
      <c r="AP239" s="83" t="str">
        <f>IF(preDEL!$AG239,IFERROR(0/0,""),preDEL!AP239)</f>
        <v/>
      </c>
      <c r="AQ239" s="83" t="str">
        <f>IF(preDEL!$AG239,IFERROR(0/0,""),preDEL!AQ239)</f>
        <v/>
      </c>
      <c r="AR239" s="83" t="str">
        <f>IF(preDEL!$AG239,IFERROR(0/0,""),preDEL!AR239)</f>
        <v/>
      </c>
      <c r="AS239" s="147"/>
    </row>
    <row r="240">
      <c r="A240" s="82" t="str">
        <f>IF(preDEL!$AG240,IFERROR(0/0,""),preDEL!A240)</f>
        <v>FLE634</v>
      </c>
      <c r="B240" s="172">
        <f>IF(preDEL!$AG240,IFERROR(0/0,""),preDEL!B240)</f>
        <v>44489</v>
      </c>
      <c r="C240" s="173">
        <f>IF(preDEL!$AG240,IFERROR(0/0,""),preDEL!C240)</f>
        <v>0.2393865741</v>
      </c>
      <c r="D240" s="82" t="str">
        <f>IF(preDEL!$AG240,IFERROR(0/0,""),preDEL!D240)</f>
        <v/>
      </c>
      <c r="E240" s="82" t="str">
        <f>IF(preDEL!$AG240,IFERROR(0/0,""),preDEL!E240)</f>
        <v/>
      </c>
      <c r="F240" s="83" t="str">
        <f>IF(preDEL!$AG240,IFERROR(0/0,""),preDEL!F240)</f>
        <v/>
      </c>
      <c r="G240" s="83" t="str">
        <f>IF(preDEL!$AG240,IFERROR(0/0,""),preDEL!G240)</f>
        <v/>
      </c>
      <c r="H240" s="83" t="str">
        <f>IF(preDEL!$AG240,IFERROR(0/0,""),preDEL!H240)</f>
        <v/>
      </c>
      <c r="I240" s="82" t="str">
        <f>IF(preDEL!$AG240,IFERROR(0/0,""),preDEL!I240)</f>
        <v/>
      </c>
      <c r="J240" s="82" t="str">
        <f>IF(preDEL!$AG240,IFERROR(0/0,""),preDEL!J240)</f>
        <v/>
      </c>
      <c r="K240" s="82" t="str">
        <f>IF(preDEL!$AG240,IFERROR(0/0,""),preDEL!K240)</f>
        <v>Negative</v>
      </c>
      <c r="L240" s="172">
        <f>IF(preDEL!$AG240,IFERROR(0/0,""),preDEL!L240)</f>
        <v>44489</v>
      </c>
      <c r="M240" s="173">
        <f>IF(preDEL!$AG240,IFERROR(0/0,""),preDEL!M240)</f>
        <v>0.4132175926</v>
      </c>
      <c r="N240" s="83" t="str">
        <f>IF(preDEL!$AG240,IFERROR(0/0,""),preDEL!N240)</f>
        <v/>
      </c>
      <c r="O240" s="83" t="str">
        <f>IF(preDEL!$AG240,IFERROR(0/0,""),preDEL!O240)</f>
        <v/>
      </c>
      <c r="P240" s="128" t="b">
        <f>IF(preDEL!$AG240,IFERROR(0/0,""),preDEL!P240)</f>
        <v>0</v>
      </c>
      <c r="Q240" s="128" t="str">
        <f>IF(preDEL!$AG240,IFERROR(0/0,""),preDEL!Q240)</f>
        <v>Result</v>
      </c>
      <c r="R240" s="116" t="b">
        <f>IF(preDEL!$AG240,IFERROR(0/0,""),preDEL!R240)</f>
        <v>1</v>
      </c>
      <c r="S240" s="116">
        <f>IF(preDEL!$AG240,IFERROR(0/0,""),preDEL!S240)</f>
        <v>1</v>
      </c>
      <c r="T240" s="128" t="str">
        <f>IF(preDEL!$AG240,IFERROR(0/0,""),preDEL!T240)</f>
        <v/>
      </c>
      <c r="U240" s="83" t="str">
        <f>IF(preDEL!$AG240,IFERROR(0/0,""),preDEL!U240)</f>
        <v/>
      </c>
      <c r="V240" s="82" t="str">
        <f>IF(preDEL!$AG240,IFERROR(0/0,""),preDEL!V240)</f>
        <v/>
      </c>
      <c r="W240" s="83" t="str">
        <f>IF(preDEL!$AG240,IFERROR(0/0,""),preDEL!W240)</f>
        <v/>
      </c>
      <c r="X240" s="116" t="b">
        <f>IF(preDEL!$AG240,IFERROR(0/0,""),preDEL!X240)</f>
        <v>0</v>
      </c>
      <c r="Y240" s="128" t="b">
        <f>IF(preDEL!$AG240,IFERROR(0/0,""),preDEL!Y240)</f>
        <v>0</v>
      </c>
      <c r="Z240" s="82" t="str">
        <f>IF(preDEL!$AG240,IFERROR(0/0,""),preDEL!Z240)</f>
        <v/>
      </c>
      <c r="AA240" s="128" t="b">
        <f>IF(preDEL!$AG240,IFERROR(0/0,""),preDEL!AA240)</f>
        <v>0</v>
      </c>
      <c r="AB240" s="128" t="b">
        <f>IF(preDEL!$AG240,IFERROR(0/0,""),preDEL!AB240)</f>
        <v>0</v>
      </c>
      <c r="AC240" s="174">
        <f>IF(preDEL!$AG240,IFERROR(0/0,""),preDEL!AC240)</f>
        <v>306</v>
      </c>
      <c r="AD240" s="116" t="b">
        <f>IF(preDEL!$AG240,IFERROR(0/0,""),preDEL!AD240)</f>
        <v>0</v>
      </c>
      <c r="AE240" s="175" t="str">
        <f>IF(preDEL!$AG240,IFERROR(0/0,""),preDEL!AE240)</f>
        <v/>
      </c>
      <c r="AF240" s="128" t="b">
        <f>IF(preDEL!$AG240,IFERROR(0/0,""),preDEL!AF240)</f>
        <v>0</v>
      </c>
      <c r="AG240" s="128" t="b">
        <f>IF(preDEL!$AG240,IFERROR(0/0,""),preDEL!AG240)</f>
        <v>0</v>
      </c>
      <c r="AH240" s="116" t="str">
        <f>IF(preDEL!$AG240,IFERROR(0/0,""),preDEL!AH240)</f>
        <v/>
      </c>
      <c r="AI240" s="82" t="str">
        <f>IF(preDEL!$AG240,IFERROR(0/0,""),preDEL!AI240)</f>
        <v/>
      </c>
      <c r="AJ240" s="83" t="str">
        <f>IF(preDEL!$AG240,IFERROR(0/0,""),preDEL!AJ240)</f>
        <v/>
      </c>
      <c r="AK240" s="82" t="str">
        <f>IF(preDEL!$AG240,IFERROR(0/0,""),preDEL!AK240)</f>
        <v>Negative</v>
      </c>
      <c r="AL240" s="83" t="str">
        <f>IF(preDEL!$AG240,IFERROR(0/0,""),preDEL!AL240)</f>
        <v/>
      </c>
      <c r="AM240" s="83" t="str">
        <f>IF(preDEL!$AG240,IFERROR(0/0,""),preDEL!AM240)</f>
        <v>SpROSA573919</v>
      </c>
      <c r="AN240" s="83" t="str">
        <f>IF(preDEL!$AG240,IFERROR(0/0,""),preDEL!AN240)</f>
        <v>ROSA718413</v>
      </c>
      <c r="AO240" s="83" t="str">
        <f>IF(preDEL!$AG240,IFERROR(0/0,""),preDEL!AO240)</f>
        <v/>
      </c>
      <c r="AP240" s="83" t="str">
        <f>IF(preDEL!$AG240,IFERROR(0/0,""),preDEL!AP240)</f>
        <v/>
      </c>
      <c r="AQ240" s="83" t="str">
        <f>IF(preDEL!$AG240,IFERROR(0/0,""),preDEL!AQ240)</f>
        <v/>
      </c>
      <c r="AR240" s="83" t="str">
        <f>IF(preDEL!$AG240,IFERROR(0/0,""),preDEL!AR240)</f>
        <v/>
      </c>
      <c r="AS240" s="147"/>
    </row>
    <row r="241">
      <c r="A241" s="82" t="str">
        <f>IF(preDEL!$AG241,IFERROR(0/0,""),preDEL!A241)</f>
        <v>FLE580</v>
      </c>
      <c r="B241" s="172">
        <f>IF(preDEL!$AG241,IFERROR(0/0,""),preDEL!B241)</f>
        <v>44489</v>
      </c>
      <c r="C241" s="173">
        <f>IF(preDEL!$AG241,IFERROR(0/0,""),preDEL!C241)</f>
        <v>0.2444328704</v>
      </c>
      <c r="D241" s="82" t="str">
        <f>IF(preDEL!$AG241,IFERROR(0/0,""),preDEL!D241)</f>
        <v/>
      </c>
      <c r="E241" s="82" t="str">
        <f>IF(preDEL!$AG241,IFERROR(0/0,""),preDEL!E241)</f>
        <v/>
      </c>
      <c r="F241" s="83" t="str">
        <f>IF(preDEL!$AG241,IFERROR(0/0,""),preDEL!F241)</f>
        <v/>
      </c>
      <c r="G241" s="83" t="str">
        <f>IF(preDEL!$AG241,IFERROR(0/0,""),preDEL!G241)</f>
        <v/>
      </c>
      <c r="H241" s="83" t="str">
        <f>IF(preDEL!$AG241,IFERROR(0/0,""),preDEL!H241)</f>
        <v/>
      </c>
      <c r="I241" s="82" t="str">
        <f>IF(preDEL!$AG241,IFERROR(0/0,""),preDEL!I241)</f>
        <v/>
      </c>
      <c r="J241" s="82" t="str">
        <f>IF(preDEL!$AG241,IFERROR(0/0,""),preDEL!J241)</f>
        <v/>
      </c>
      <c r="K241" s="82" t="str">
        <f>IF(preDEL!$AG241,IFERROR(0/0,""),preDEL!K241)</f>
        <v>Negative</v>
      </c>
      <c r="L241" s="172">
        <f>IF(preDEL!$AG241,IFERROR(0/0,""),preDEL!L241)</f>
        <v>44489</v>
      </c>
      <c r="M241" s="173">
        <f>IF(preDEL!$AG241,IFERROR(0/0,""),preDEL!M241)</f>
        <v>0.4132175926</v>
      </c>
      <c r="N241" s="83" t="str">
        <f>IF(preDEL!$AG241,IFERROR(0/0,""),preDEL!N241)</f>
        <v/>
      </c>
      <c r="O241" s="83" t="str">
        <f>IF(preDEL!$AG241,IFERROR(0/0,""),preDEL!O241)</f>
        <v/>
      </c>
      <c r="P241" s="128" t="b">
        <f>IF(preDEL!$AG241,IFERROR(0/0,""),preDEL!P241)</f>
        <v>0</v>
      </c>
      <c r="Q241" s="128" t="str">
        <f>IF(preDEL!$AG241,IFERROR(0/0,""),preDEL!Q241)</f>
        <v>Result</v>
      </c>
      <c r="R241" s="116" t="b">
        <f>IF(preDEL!$AG241,IFERROR(0/0,""),preDEL!R241)</f>
        <v>1</v>
      </c>
      <c r="S241" s="116">
        <f>IF(preDEL!$AG241,IFERROR(0/0,""),preDEL!S241)</f>
        <v>1</v>
      </c>
      <c r="T241" s="128" t="str">
        <f>IF(preDEL!$AG241,IFERROR(0/0,""),preDEL!T241)</f>
        <v/>
      </c>
      <c r="U241" s="83" t="str">
        <f>IF(preDEL!$AG241,IFERROR(0/0,""),preDEL!U241)</f>
        <v/>
      </c>
      <c r="V241" s="82" t="str">
        <f>IF(preDEL!$AG241,IFERROR(0/0,""),preDEL!V241)</f>
        <v/>
      </c>
      <c r="W241" s="83" t="str">
        <f>IF(preDEL!$AG241,IFERROR(0/0,""),preDEL!W241)</f>
        <v/>
      </c>
      <c r="X241" s="116" t="b">
        <f>IF(preDEL!$AG241,IFERROR(0/0,""),preDEL!X241)</f>
        <v>0</v>
      </c>
      <c r="Y241" s="128" t="b">
        <f>IF(preDEL!$AG241,IFERROR(0/0,""),preDEL!Y241)</f>
        <v>0</v>
      </c>
      <c r="Z241" s="82" t="str">
        <f>IF(preDEL!$AG241,IFERROR(0/0,""),preDEL!Z241)</f>
        <v/>
      </c>
      <c r="AA241" s="128" t="b">
        <f>IF(preDEL!$AG241,IFERROR(0/0,""),preDEL!AA241)</f>
        <v>0</v>
      </c>
      <c r="AB241" s="128" t="b">
        <f>IF(preDEL!$AG241,IFERROR(0/0,""),preDEL!AB241)</f>
        <v>0</v>
      </c>
      <c r="AC241" s="174">
        <f>IF(preDEL!$AG241,IFERROR(0/0,""),preDEL!AC241)</f>
        <v>305</v>
      </c>
      <c r="AD241" s="116" t="b">
        <f>IF(preDEL!$AG241,IFERROR(0/0,""),preDEL!AD241)</f>
        <v>0</v>
      </c>
      <c r="AE241" s="175" t="str">
        <f>IF(preDEL!$AG241,IFERROR(0/0,""),preDEL!AE241)</f>
        <v/>
      </c>
      <c r="AF241" s="128" t="b">
        <f>IF(preDEL!$AG241,IFERROR(0/0,""),preDEL!AF241)</f>
        <v>0</v>
      </c>
      <c r="AG241" s="128" t="b">
        <f>IF(preDEL!$AG241,IFERROR(0/0,""),preDEL!AG241)</f>
        <v>0</v>
      </c>
      <c r="AH241" s="116" t="str">
        <f>IF(preDEL!$AG241,IFERROR(0/0,""),preDEL!AH241)</f>
        <v/>
      </c>
      <c r="AI241" s="82" t="str">
        <f>IF(preDEL!$AG241,IFERROR(0/0,""),preDEL!AI241)</f>
        <v/>
      </c>
      <c r="AJ241" s="83" t="str">
        <f>IF(preDEL!$AG241,IFERROR(0/0,""),preDEL!AJ241)</f>
        <v/>
      </c>
      <c r="AK241" s="82" t="str">
        <f>IF(preDEL!$AG241,IFERROR(0/0,""),preDEL!AK241)</f>
        <v>Negative</v>
      </c>
      <c r="AL241" s="83" t="str">
        <f>IF(preDEL!$AG241,IFERROR(0/0,""),preDEL!AL241)</f>
        <v/>
      </c>
      <c r="AM241" s="83" t="str">
        <f>IF(preDEL!$AG241,IFERROR(0/0,""),preDEL!AM241)</f>
        <v>SpROSA573919</v>
      </c>
      <c r="AN241" s="83" t="str">
        <f>IF(preDEL!$AG241,IFERROR(0/0,""),preDEL!AN241)</f>
        <v>ROSA851553</v>
      </c>
      <c r="AO241" s="83" t="str">
        <f>IF(preDEL!$AG241,IFERROR(0/0,""),preDEL!AO241)</f>
        <v/>
      </c>
      <c r="AP241" s="83" t="str">
        <f>IF(preDEL!$AG241,IFERROR(0/0,""),preDEL!AP241)</f>
        <v/>
      </c>
      <c r="AQ241" s="83" t="str">
        <f>IF(preDEL!$AG241,IFERROR(0/0,""),preDEL!AQ241)</f>
        <v/>
      </c>
      <c r="AR241" s="83" t="str">
        <f>IF(preDEL!$AG241,IFERROR(0/0,""),preDEL!AR241)</f>
        <v/>
      </c>
      <c r="AS241" s="147"/>
    </row>
    <row r="242">
      <c r="A242" s="82" t="str">
        <f>IF(preDEL!$AG242,IFERROR(0/0,""),preDEL!A242)</f>
        <v>FLE573</v>
      </c>
      <c r="B242" s="172">
        <f>IF(preDEL!$AG242,IFERROR(0/0,""),preDEL!B242)</f>
        <v>44489</v>
      </c>
      <c r="C242" s="173">
        <f>IF(preDEL!$AG242,IFERROR(0/0,""),preDEL!C242)</f>
        <v>0.2492013889</v>
      </c>
      <c r="D242" s="82" t="str">
        <f>IF(preDEL!$AG242,IFERROR(0/0,""),preDEL!D242)</f>
        <v/>
      </c>
      <c r="E242" s="82" t="str">
        <f>IF(preDEL!$AG242,IFERROR(0/0,""),preDEL!E242)</f>
        <v/>
      </c>
      <c r="F242" s="83" t="str">
        <f>IF(preDEL!$AG242,IFERROR(0/0,""),preDEL!F242)</f>
        <v/>
      </c>
      <c r="G242" s="83" t="str">
        <f>IF(preDEL!$AG242,IFERROR(0/0,""),preDEL!G242)</f>
        <v/>
      </c>
      <c r="H242" s="83" t="str">
        <f>IF(preDEL!$AG242,IFERROR(0/0,""),preDEL!H242)</f>
        <v/>
      </c>
      <c r="I242" s="82" t="str">
        <f>IF(preDEL!$AG242,IFERROR(0/0,""),preDEL!I242)</f>
        <v/>
      </c>
      <c r="J242" s="82" t="str">
        <f>IF(preDEL!$AG242,IFERROR(0/0,""),preDEL!J242)</f>
        <v/>
      </c>
      <c r="K242" s="82" t="str">
        <f>IF(preDEL!$AG242,IFERROR(0/0,""),preDEL!K242)</f>
        <v>Negative</v>
      </c>
      <c r="L242" s="172">
        <f>IF(preDEL!$AG242,IFERROR(0/0,""),preDEL!L242)</f>
        <v>44489</v>
      </c>
      <c r="M242" s="173">
        <f>IF(preDEL!$AG242,IFERROR(0/0,""),preDEL!M242)</f>
        <v>0.4132175926</v>
      </c>
      <c r="N242" s="83" t="str">
        <f>IF(preDEL!$AG242,IFERROR(0/0,""),preDEL!N242)</f>
        <v/>
      </c>
      <c r="O242" s="83" t="str">
        <f>IF(preDEL!$AG242,IFERROR(0/0,""),preDEL!O242)</f>
        <v/>
      </c>
      <c r="P242" s="128" t="b">
        <f>IF(preDEL!$AG242,IFERROR(0/0,""),preDEL!P242)</f>
        <v>0</v>
      </c>
      <c r="Q242" s="128" t="str">
        <f>IF(preDEL!$AG242,IFERROR(0/0,""),preDEL!Q242)</f>
        <v>Result</v>
      </c>
      <c r="R242" s="116" t="b">
        <f>IF(preDEL!$AG242,IFERROR(0/0,""),preDEL!R242)</f>
        <v>1</v>
      </c>
      <c r="S242" s="116">
        <f>IF(preDEL!$AG242,IFERROR(0/0,""),preDEL!S242)</f>
        <v>1</v>
      </c>
      <c r="T242" s="128">
        <f>IF(preDEL!$AG242,IFERROR(0/0,""),preDEL!T242)</f>
        <v>0</v>
      </c>
      <c r="U242" s="83" t="str">
        <f>IF(preDEL!$AG242,IFERROR(0/0,""),preDEL!U242)</f>
        <v/>
      </c>
      <c r="V242" s="82" t="str">
        <f>IF(preDEL!$AG242,IFERROR(0/0,""),preDEL!V242)</f>
        <v/>
      </c>
      <c r="W242" s="83" t="str">
        <f>IF(preDEL!$AG242,IFERROR(0/0,""),preDEL!W242)</f>
        <v/>
      </c>
      <c r="X242" s="116" t="b">
        <f>IF(preDEL!$AG242,IFERROR(0/0,""),preDEL!X242)</f>
        <v>0</v>
      </c>
      <c r="Y242" s="128" t="b">
        <f>IF(preDEL!$AG242,IFERROR(0/0,""),preDEL!Y242)</f>
        <v>0</v>
      </c>
      <c r="Z242" s="82" t="str">
        <f>IF(preDEL!$AG242,IFERROR(0/0,""),preDEL!Z242)</f>
        <v/>
      </c>
      <c r="AA242" s="128" t="b">
        <f>IF(preDEL!$AG242,IFERROR(0/0,""),preDEL!AA242)</f>
        <v>0</v>
      </c>
      <c r="AB242" s="128" t="b">
        <f>IF(preDEL!$AG242,IFERROR(0/0,""),preDEL!AB242)</f>
        <v>0</v>
      </c>
      <c r="AC242" s="174">
        <f>IF(preDEL!$AG242,IFERROR(0/0,""),preDEL!AC242)</f>
        <v>704</v>
      </c>
      <c r="AD242" s="116" t="b">
        <f>IF(preDEL!$AG242,IFERROR(0/0,""),preDEL!AD242)</f>
        <v>1</v>
      </c>
      <c r="AE242" s="175" t="str">
        <f>IF(preDEL!$AG242,IFERROR(0/0,""),preDEL!AE242)</f>
        <v/>
      </c>
      <c r="AF242" s="128" t="b">
        <f>IF(preDEL!$AG242,IFERROR(0/0,""),preDEL!AF242)</f>
        <v>0</v>
      </c>
      <c r="AG242" s="128" t="b">
        <f>IF(preDEL!$AG242,IFERROR(0/0,""),preDEL!AG242)</f>
        <v>0</v>
      </c>
      <c r="AH242" s="116" t="str">
        <f>IF(preDEL!$AG242,IFERROR(0/0,""),preDEL!AH242)</f>
        <v/>
      </c>
      <c r="AI242" s="82" t="str">
        <f>IF(preDEL!$AG242,IFERROR(0/0,""),preDEL!AI242)</f>
        <v/>
      </c>
      <c r="AJ242" s="83" t="str">
        <f>IF(preDEL!$AG242,IFERROR(0/0,""),preDEL!AJ242)</f>
        <v/>
      </c>
      <c r="AK242" s="82" t="str">
        <f>IF(preDEL!$AG242,IFERROR(0/0,""),preDEL!AK242)</f>
        <v>Negative</v>
      </c>
      <c r="AL242" s="83" t="str">
        <f>IF(preDEL!$AG242,IFERROR(0/0,""),preDEL!AL242)</f>
        <v/>
      </c>
      <c r="AM242" s="83" t="str">
        <f>IF(preDEL!$AG242,IFERROR(0/0,""),preDEL!AM242)</f>
        <v>SpROSA145068</v>
      </c>
      <c r="AN242" s="83" t="str">
        <f>IF(preDEL!$AG242,IFERROR(0/0,""),preDEL!AN242)</f>
        <v>ROSA742936</v>
      </c>
      <c r="AO242" s="83" t="str">
        <f>IF(preDEL!$AG242,IFERROR(0/0,""),preDEL!AO242)</f>
        <v/>
      </c>
      <c r="AP242" s="83" t="str">
        <f>IF(preDEL!$AG242,IFERROR(0/0,""),preDEL!AP242)</f>
        <v/>
      </c>
      <c r="AQ242" s="83" t="str">
        <f>IF(preDEL!$AG242,IFERROR(0/0,""),preDEL!AQ242)</f>
        <v/>
      </c>
      <c r="AR242" s="83" t="str">
        <f>IF(preDEL!$AG242,IFERROR(0/0,""),preDEL!AR242)</f>
        <v/>
      </c>
      <c r="AS242" s="147"/>
    </row>
    <row r="243">
      <c r="A243" s="82" t="str">
        <f>IF(preDEL!$AG243,IFERROR(0/0,""),preDEL!A243)</f>
        <v>FLE603</v>
      </c>
      <c r="B243" s="172">
        <f>IF(preDEL!$AG243,IFERROR(0/0,""),preDEL!B243)</f>
        <v>44489</v>
      </c>
      <c r="C243" s="173">
        <f>IF(preDEL!$AG243,IFERROR(0/0,""),preDEL!C243)</f>
        <v>0.2517013889</v>
      </c>
      <c r="D243" s="82" t="str">
        <f>IF(preDEL!$AG243,IFERROR(0/0,""),preDEL!D243)</f>
        <v/>
      </c>
      <c r="E243" s="82" t="str">
        <f>IF(preDEL!$AG243,IFERROR(0/0,""),preDEL!E243)</f>
        <v/>
      </c>
      <c r="F243" s="83" t="str">
        <f>IF(preDEL!$AG243,IFERROR(0/0,""),preDEL!F243)</f>
        <v/>
      </c>
      <c r="G243" s="83" t="str">
        <f>IF(preDEL!$AG243,IFERROR(0/0,""),preDEL!G243)</f>
        <v/>
      </c>
      <c r="H243" s="83" t="str">
        <f>IF(preDEL!$AG243,IFERROR(0/0,""),preDEL!H243)</f>
        <v/>
      </c>
      <c r="I243" s="82" t="str">
        <f>IF(preDEL!$AG243,IFERROR(0/0,""),preDEL!I243)</f>
        <v/>
      </c>
      <c r="J243" s="82" t="str">
        <f>IF(preDEL!$AG243,IFERROR(0/0,""),preDEL!J243)</f>
        <v/>
      </c>
      <c r="K243" s="82" t="str">
        <f>IF(preDEL!$AG243,IFERROR(0/0,""),preDEL!K243)</f>
        <v>Negative</v>
      </c>
      <c r="L243" s="172">
        <f>IF(preDEL!$AG243,IFERROR(0/0,""),preDEL!L243)</f>
        <v>44489</v>
      </c>
      <c r="M243" s="173">
        <f>IF(preDEL!$AG243,IFERROR(0/0,""),preDEL!M243)</f>
        <v>0.4132175926</v>
      </c>
      <c r="N243" s="83" t="str">
        <f>IF(preDEL!$AG243,IFERROR(0/0,""),preDEL!N243)</f>
        <v/>
      </c>
      <c r="O243" s="83" t="str">
        <f>IF(preDEL!$AG243,IFERROR(0/0,""),preDEL!O243)</f>
        <v/>
      </c>
      <c r="P243" s="128" t="b">
        <f>IF(preDEL!$AG243,IFERROR(0/0,""),preDEL!P243)</f>
        <v>0</v>
      </c>
      <c r="Q243" s="128" t="str">
        <f>IF(preDEL!$AG243,IFERROR(0/0,""),preDEL!Q243)</f>
        <v>Result</v>
      </c>
      <c r="R243" s="116" t="b">
        <f>IF(preDEL!$AG243,IFERROR(0/0,""),preDEL!R243)</f>
        <v>1</v>
      </c>
      <c r="S243" s="116">
        <f>IF(preDEL!$AG243,IFERROR(0/0,""),preDEL!S243)</f>
        <v>1</v>
      </c>
      <c r="T243" s="128">
        <f>IF(preDEL!$AG243,IFERROR(0/0,""),preDEL!T243)</f>
        <v>0</v>
      </c>
      <c r="U243" s="83" t="str">
        <f>IF(preDEL!$AG243,IFERROR(0/0,""),preDEL!U243)</f>
        <v/>
      </c>
      <c r="V243" s="82" t="str">
        <f>IF(preDEL!$AG243,IFERROR(0/0,""),preDEL!V243)</f>
        <v/>
      </c>
      <c r="W243" s="83" t="str">
        <f>IF(preDEL!$AG243,IFERROR(0/0,""),preDEL!W243)</f>
        <v/>
      </c>
      <c r="X243" s="116" t="b">
        <f>IF(preDEL!$AG243,IFERROR(0/0,""),preDEL!X243)</f>
        <v>0</v>
      </c>
      <c r="Y243" s="128" t="b">
        <f>IF(preDEL!$AG243,IFERROR(0/0,""),preDEL!Y243)</f>
        <v>0</v>
      </c>
      <c r="Z243" s="82" t="str">
        <f>IF(preDEL!$AG243,IFERROR(0/0,""),preDEL!Z243)</f>
        <v/>
      </c>
      <c r="AA243" s="128" t="b">
        <f>IF(preDEL!$AG243,IFERROR(0/0,""),preDEL!AA243)</f>
        <v>0</v>
      </c>
      <c r="AB243" s="128" t="b">
        <f>IF(preDEL!$AG243,IFERROR(0/0,""),preDEL!AB243)</f>
        <v>0</v>
      </c>
      <c r="AC243" s="174">
        <f>IF(preDEL!$AG243,IFERROR(0/0,""),preDEL!AC243)</f>
        <v>703</v>
      </c>
      <c r="AD243" s="116" t="b">
        <f>IF(preDEL!$AG243,IFERROR(0/0,""),preDEL!AD243)</f>
        <v>1</v>
      </c>
      <c r="AE243" s="175" t="str">
        <f>IF(preDEL!$AG243,IFERROR(0/0,""),preDEL!AE243)</f>
        <v/>
      </c>
      <c r="AF243" s="128" t="b">
        <f>IF(preDEL!$AG243,IFERROR(0/0,""),preDEL!AF243)</f>
        <v>0</v>
      </c>
      <c r="AG243" s="128" t="b">
        <f>IF(preDEL!$AG243,IFERROR(0/0,""),preDEL!AG243)</f>
        <v>0</v>
      </c>
      <c r="AH243" s="116" t="str">
        <f>IF(preDEL!$AG243,IFERROR(0/0,""),preDEL!AH243)</f>
        <v/>
      </c>
      <c r="AI243" s="82" t="str">
        <f>IF(preDEL!$AG243,IFERROR(0/0,""),preDEL!AI243)</f>
        <v/>
      </c>
      <c r="AJ243" s="83" t="str">
        <f>IF(preDEL!$AG243,IFERROR(0/0,""),preDEL!AJ243)</f>
        <v/>
      </c>
      <c r="AK243" s="82" t="str">
        <f>IF(preDEL!$AG243,IFERROR(0/0,""),preDEL!AK243)</f>
        <v>Negative</v>
      </c>
      <c r="AL243" s="83" t="str">
        <f>IF(preDEL!$AG243,IFERROR(0/0,""),preDEL!AL243)</f>
        <v/>
      </c>
      <c r="AM243" s="83" t="str">
        <f>IF(preDEL!$AG243,IFERROR(0/0,""),preDEL!AM243)</f>
        <v>SpROSA573919</v>
      </c>
      <c r="AN243" s="83" t="str">
        <f>IF(preDEL!$AG243,IFERROR(0/0,""),preDEL!AN243)</f>
        <v>ROSA264251</v>
      </c>
      <c r="AO243" s="83" t="str">
        <f>IF(preDEL!$AG243,IFERROR(0/0,""),preDEL!AO243)</f>
        <v/>
      </c>
      <c r="AP243" s="83" t="str">
        <f>IF(preDEL!$AG243,IFERROR(0/0,""),preDEL!AP243)</f>
        <v/>
      </c>
      <c r="AQ243" s="83" t="str">
        <f>IF(preDEL!$AG243,IFERROR(0/0,""),preDEL!AQ243)</f>
        <v/>
      </c>
      <c r="AR243" s="83" t="str">
        <f>IF(preDEL!$AG243,IFERROR(0/0,""),preDEL!AR243)</f>
        <v/>
      </c>
      <c r="AS243" s="147"/>
    </row>
    <row r="244">
      <c r="A244" s="82" t="str">
        <f>IF(preDEL!$AG244,IFERROR(0/0,""),preDEL!A244)</f>
        <v>FLE571</v>
      </c>
      <c r="B244" s="172">
        <f>IF(preDEL!$AG244,IFERROR(0/0,""),preDEL!B244)</f>
        <v>44490</v>
      </c>
      <c r="C244" s="173">
        <f>IF(preDEL!$AG244,IFERROR(0/0,""),preDEL!C244)</f>
        <v>0.2106365741</v>
      </c>
      <c r="D244" s="82" t="str">
        <f>IF(preDEL!$AG244,IFERROR(0/0,""),preDEL!D244)</f>
        <v/>
      </c>
      <c r="E244" s="82" t="str">
        <f>IF(preDEL!$AG244,IFERROR(0/0,""),preDEL!E244)</f>
        <v/>
      </c>
      <c r="F244" s="83" t="str">
        <f>IF(preDEL!$AG244,IFERROR(0/0,""),preDEL!F244)</f>
        <v/>
      </c>
      <c r="G244" s="83" t="str">
        <f>IF(preDEL!$AG244,IFERROR(0/0,""),preDEL!G244)</f>
        <v/>
      </c>
      <c r="H244" s="83" t="str">
        <f>IF(preDEL!$AG244,IFERROR(0/0,""),preDEL!H244)</f>
        <v/>
      </c>
      <c r="I244" s="82" t="str">
        <f>IF(preDEL!$AG244,IFERROR(0/0,""),preDEL!I244)</f>
        <v/>
      </c>
      <c r="J244" s="82" t="str">
        <f>IF(preDEL!$AG244,IFERROR(0/0,""),preDEL!J244)</f>
        <v/>
      </c>
      <c r="K244" s="82" t="str">
        <f>IF(preDEL!$AG244,IFERROR(0/0,""),preDEL!K244)</f>
        <v>Null</v>
      </c>
      <c r="L244" s="172">
        <f>IF(preDEL!$AG244,IFERROR(0/0,""),preDEL!L244)</f>
        <v>44868</v>
      </c>
      <c r="M244" s="173">
        <f>IF(preDEL!$AG244,IFERROR(0/0,""),preDEL!M244)</f>
        <v>0.5355208333</v>
      </c>
      <c r="N244" s="83" t="str">
        <f>IF(preDEL!$AG244,IFERROR(0/0,""),preDEL!N244)</f>
        <v/>
      </c>
      <c r="O244" s="83" t="str">
        <f>IF(preDEL!$AG244,IFERROR(0/0,""),preDEL!O244)</f>
        <v/>
      </c>
      <c r="P244" s="128" t="b">
        <f>IF(preDEL!$AG244,IFERROR(0/0,""),preDEL!P244)</f>
        <v>0</v>
      </c>
      <c r="Q244" s="128" t="str">
        <f>IF(preDEL!$AG244,IFERROR(0/0,""),preDEL!Q244)</f>
        <v>Collected</v>
      </c>
      <c r="R244" s="116" t="b">
        <f>IF(preDEL!$AG244,IFERROR(0/0,""),preDEL!R244)</f>
        <v>1</v>
      </c>
      <c r="S244" s="116">
        <f>IF(preDEL!$AG244,IFERROR(0/0,""),preDEL!S244)</f>
        <v>1</v>
      </c>
      <c r="T244" s="128">
        <f>IF(preDEL!$AG244,IFERROR(0/0,""),preDEL!T244)</f>
        <v>0</v>
      </c>
      <c r="U244" s="83" t="str">
        <f>IF(preDEL!$AG244,IFERROR(0/0,""),preDEL!U244)</f>
        <v/>
      </c>
      <c r="V244" s="82" t="str">
        <f>IF(preDEL!$AG244,IFERROR(0/0,""),preDEL!V244)</f>
        <v/>
      </c>
      <c r="W244" s="83" t="str">
        <f>IF(preDEL!$AG244,IFERROR(0/0,""),preDEL!W244)</f>
        <v/>
      </c>
      <c r="X244" s="116" t="b">
        <f>IF(preDEL!$AG244,IFERROR(0/0,""),preDEL!X244)</f>
        <v>0</v>
      </c>
      <c r="Y244" s="128" t="b">
        <f>IF(preDEL!$AG244,IFERROR(0/0,""),preDEL!Y244)</f>
        <v>0</v>
      </c>
      <c r="Z244" s="82" t="str">
        <f>IF(preDEL!$AG244,IFERROR(0/0,""),preDEL!Z244)</f>
        <v/>
      </c>
      <c r="AA244" s="128" t="b">
        <f>IF(preDEL!$AG244,IFERROR(0/0,""),preDEL!AA244)</f>
        <v>0</v>
      </c>
      <c r="AB244" s="128" t="b">
        <f>IF(preDEL!$AG244,IFERROR(0/0,""),preDEL!AB244)</f>
        <v>0</v>
      </c>
      <c r="AC244" s="174">
        <f>IF(preDEL!$AG244,IFERROR(0/0,""),preDEL!AC244)</f>
        <v>702</v>
      </c>
      <c r="AD244" s="116" t="b">
        <f>IF(preDEL!$AG244,IFERROR(0/0,""),preDEL!AD244)</f>
        <v>1</v>
      </c>
      <c r="AE244" s="175" t="str">
        <f>IF(preDEL!$AG244,IFERROR(0/0,""),preDEL!AE244)</f>
        <v/>
      </c>
      <c r="AF244" s="128" t="b">
        <f>IF(preDEL!$AG244,IFERROR(0/0,""),preDEL!AF244)</f>
        <v>0</v>
      </c>
      <c r="AG244" s="128" t="b">
        <f>IF(preDEL!$AG244,IFERROR(0/0,""),preDEL!AG244)</f>
        <v>0</v>
      </c>
      <c r="AH244" s="116" t="str">
        <f>IF(preDEL!$AG244,IFERROR(0/0,""),preDEL!AH244)</f>
        <v/>
      </c>
      <c r="AI244" s="82" t="str">
        <f>IF(preDEL!$AG244,IFERROR(0/0,""),preDEL!AI244)</f>
        <v/>
      </c>
      <c r="AJ244" s="83">
        <f>IF(preDEL!$AG244,IFERROR(0/0,""),preDEL!AJ244)</f>
        <v>2.2</v>
      </c>
      <c r="AK244" s="82" t="str">
        <f>IF(preDEL!$AG244,IFERROR(0/0,""),preDEL!AK244)</f>
        <v>Negative</v>
      </c>
      <c r="AL244" s="83" t="str">
        <f>IF(preDEL!$AG244,IFERROR(0/0,""),preDEL!AL244)</f>
        <v/>
      </c>
      <c r="AM244" s="83" t="str">
        <f>IF(preDEL!$AG244,IFERROR(0/0,""),preDEL!AM244)</f>
        <v>SpROSA145068</v>
      </c>
      <c r="AN244" s="83" t="str">
        <f>IF(preDEL!$AG244,IFERROR(0/0,""),preDEL!AN244)</f>
        <v>ROSA696470</v>
      </c>
      <c r="AO244" s="83" t="str">
        <f>IF(preDEL!$AG244,IFERROR(0/0,""),preDEL!AO244)</f>
        <v/>
      </c>
      <c r="AP244" s="83" t="str">
        <f>IF(preDEL!$AG244,IFERROR(0/0,""),preDEL!AP244)</f>
        <v/>
      </c>
      <c r="AQ244" s="83" t="str">
        <f>IF(preDEL!$AG244,IFERROR(0/0,""),preDEL!AQ244)</f>
        <v/>
      </c>
      <c r="AR244" s="83" t="str">
        <f>IF(preDEL!$AG244,IFERROR(0/0,""),preDEL!AR244)</f>
        <v/>
      </c>
      <c r="AS244" s="147"/>
    </row>
    <row r="245">
      <c r="A245" s="82" t="str">
        <f>IF(preDEL!$AG245,IFERROR(0/0,""),preDEL!A245)</f>
        <v>FLE463</v>
      </c>
      <c r="B245" s="172">
        <f>IF(preDEL!$AG245,IFERROR(0/0,""),preDEL!B245)</f>
        <v>44490</v>
      </c>
      <c r="C245" s="173">
        <f>IF(preDEL!$AG245,IFERROR(0/0,""),preDEL!C245)</f>
        <v>0.2108564815</v>
      </c>
      <c r="D245" s="82" t="str">
        <f>IF(preDEL!$AG245,IFERROR(0/0,""),preDEL!D245)</f>
        <v/>
      </c>
      <c r="E245" s="82" t="str">
        <f>IF(preDEL!$AG245,IFERROR(0/0,""),preDEL!E245)</f>
        <v/>
      </c>
      <c r="F245" s="83" t="str">
        <f>IF(preDEL!$AG245,IFERROR(0/0,""),preDEL!F245)</f>
        <v/>
      </c>
      <c r="G245" s="83" t="str">
        <f>IF(preDEL!$AG245,IFERROR(0/0,""),preDEL!G245)</f>
        <v/>
      </c>
      <c r="H245" s="83" t="str">
        <f>IF(preDEL!$AG245,IFERROR(0/0,""),preDEL!H245)</f>
        <v/>
      </c>
      <c r="I245" s="82" t="str">
        <f>IF(preDEL!$AG245,IFERROR(0/0,""),preDEL!I245)</f>
        <v/>
      </c>
      <c r="J245" s="82" t="str">
        <f>IF(preDEL!$AG245,IFERROR(0/0,""),preDEL!J245)</f>
        <v/>
      </c>
      <c r="K245" s="82" t="str">
        <f>IF(preDEL!$AG245,IFERROR(0/0,""),preDEL!K245)</f>
        <v>Null</v>
      </c>
      <c r="L245" s="172" t="str">
        <f>IF(preDEL!$AG245,IFERROR(0/0,""),preDEL!L245)</f>
        <v/>
      </c>
      <c r="M245" s="173" t="str">
        <f>IF(preDEL!$AG245,IFERROR(0/0,""),preDEL!M245)</f>
        <v/>
      </c>
      <c r="N245" s="83" t="str">
        <f>IF(preDEL!$AG245,IFERROR(0/0,""),preDEL!N245)</f>
        <v/>
      </c>
      <c r="O245" s="83" t="str">
        <f>IF(preDEL!$AG245,IFERROR(0/0,""),preDEL!O245)</f>
        <v/>
      </c>
      <c r="P245" s="128" t="b">
        <f>IF(preDEL!$AG245,IFERROR(0/0,""),preDEL!P245)</f>
        <v>0</v>
      </c>
      <c r="Q245" s="128" t="str">
        <f>IF(preDEL!$AG245,IFERROR(0/0,""),preDEL!Q245)</f>
        <v>Collected</v>
      </c>
      <c r="R245" s="116" t="b">
        <f>IF(preDEL!$AG245,IFERROR(0/0,""),preDEL!R245)</f>
        <v>1</v>
      </c>
      <c r="S245" s="116">
        <f>IF(preDEL!$AG245,IFERROR(0/0,""),preDEL!S245)</f>
        <v>1</v>
      </c>
      <c r="T245" s="128" t="str">
        <f>IF(preDEL!$AG245,IFERROR(0/0,""),preDEL!T245)</f>
        <v/>
      </c>
      <c r="U245" s="83" t="str">
        <f>IF(preDEL!$AG245,IFERROR(0/0,""),preDEL!U245)</f>
        <v/>
      </c>
      <c r="V245" s="82" t="str">
        <f>IF(preDEL!$AG245,IFERROR(0/0,""),preDEL!V245)</f>
        <v/>
      </c>
      <c r="W245" s="83" t="str">
        <f>IF(preDEL!$AG245,IFERROR(0/0,""),preDEL!W245)</f>
        <v/>
      </c>
      <c r="X245" s="116" t="b">
        <f>IF(preDEL!$AG245,IFERROR(0/0,""),preDEL!X245)</f>
        <v>0</v>
      </c>
      <c r="Y245" s="128" t="b">
        <f>IF(preDEL!$AG245,IFERROR(0/0,""),preDEL!Y245)</f>
        <v>0</v>
      </c>
      <c r="Z245" s="82" t="str">
        <f>IF(preDEL!$AG245,IFERROR(0/0,""),preDEL!Z245)</f>
        <v/>
      </c>
      <c r="AA245" s="128" t="b">
        <f>IF(preDEL!$AG245,IFERROR(0/0,""),preDEL!AA245)</f>
        <v>0</v>
      </c>
      <c r="AB245" s="128" t="b">
        <f>IF(preDEL!$AG245,IFERROR(0/0,""),preDEL!AB245)</f>
        <v>0</v>
      </c>
      <c r="AC245" s="174">
        <f>IF(preDEL!$AG245,IFERROR(0/0,""),preDEL!AC245)</f>
        <v>304</v>
      </c>
      <c r="AD245" s="116" t="b">
        <f>IF(preDEL!$AG245,IFERROR(0/0,""),preDEL!AD245)</f>
        <v>0</v>
      </c>
      <c r="AE245" s="175" t="str">
        <f>IF(preDEL!$AG245,IFERROR(0/0,""),preDEL!AE245)</f>
        <v/>
      </c>
      <c r="AF245" s="128" t="b">
        <f>IF(preDEL!$AG245,IFERROR(0/0,""),preDEL!AF245)</f>
        <v>0</v>
      </c>
      <c r="AG245" s="128" t="b">
        <f>IF(preDEL!$AG245,IFERROR(0/0,""),preDEL!AG245)</f>
        <v>0</v>
      </c>
      <c r="AH245" s="116" t="str">
        <f>IF(preDEL!$AG245,IFERROR(0/0,""),preDEL!AH245)</f>
        <v/>
      </c>
      <c r="AI245" s="82" t="str">
        <f>IF(preDEL!$AG245,IFERROR(0/0,""),preDEL!AI245)</f>
        <v/>
      </c>
      <c r="AJ245" s="83">
        <f>IF(preDEL!$AG245,IFERROR(0/0,""),preDEL!AJ245)</f>
        <v>2.2</v>
      </c>
      <c r="AK245" s="82" t="str">
        <f>IF(preDEL!$AG245,IFERROR(0/0,""),preDEL!AK245)</f>
        <v>Negative</v>
      </c>
      <c r="AL245" s="83" t="str">
        <f>IF(preDEL!$AG245,IFERROR(0/0,""),preDEL!AL245)</f>
        <v/>
      </c>
      <c r="AM245" s="83" t="str">
        <f>IF(preDEL!$AG245,IFERROR(0/0,""),preDEL!AM245)</f>
        <v>SpROSA145068</v>
      </c>
      <c r="AN245" s="83" t="str">
        <f>IF(preDEL!$AG245,IFERROR(0/0,""),preDEL!AN245)</f>
        <v>ROSA970910</v>
      </c>
      <c r="AO245" s="83" t="str">
        <f>IF(preDEL!$AG245,IFERROR(0/0,""),preDEL!AO245)</f>
        <v/>
      </c>
      <c r="AP245" s="83" t="str">
        <f>IF(preDEL!$AG245,IFERROR(0/0,""),preDEL!AP245)</f>
        <v/>
      </c>
      <c r="AQ245" s="83" t="str">
        <f>IF(preDEL!$AG245,IFERROR(0/0,""),preDEL!AQ245)</f>
        <v/>
      </c>
      <c r="AR245" s="83" t="str">
        <f>IF(preDEL!$AG245,IFERROR(0/0,""),preDEL!AR245)</f>
        <v/>
      </c>
      <c r="AS245" s="147"/>
    </row>
    <row r="246">
      <c r="A246" s="82" t="str">
        <f>IF(preDEL!$AG246,IFERROR(0/0,""),preDEL!A246)</f>
        <v>FLE574</v>
      </c>
      <c r="B246" s="172">
        <f>IF(preDEL!$AG246,IFERROR(0/0,""),preDEL!B246)</f>
        <v>44490</v>
      </c>
      <c r="C246" s="173">
        <f>IF(preDEL!$AG246,IFERROR(0/0,""),preDEL!C246)</f>
        <v>0.2123842593</v>
      </c>
      <c r="D246" s="82" t="str">
        <f>IF(preDEL!$AG246,IFERROR(0/0,""),preDEL!D246)</f>
        <v/>
      </c>
      <c r="E246" s="82" t="str">
        <f>IF(preDEL!$AG246,IFERROR(0/0,""),preDEL!E246)</f>
        <v/>
      </c>
      <c r="F246" s="83" t="str">
        <f>IF(preDEL!$AG246,IFERROR(0/0,""),preDEL!F246)</f>
        <v/>
      </c>
      <c r="G246" s="83" t="str">
        <f>IF(preDEL!$AG246,IFERROR(0/0,""),preDEL!G246)</f>
        <v/>
      </c>
      <c r="H246" s="83" t="str">
        <f>IF(preDEL!$AG246,IFERROR(0/0,""),preDEL!H246)</f>
        <v/>
      </c>
      <c r="I246" s="82" t="str">
        <f>IF(preDEL!$AG246,IFERROR(0/0,""),preDEL!I246)</f>
        <v/>
      </c>
      <c r="J246" s="82" t="str">
        <f>IF(preDEL!$AG246,IFERROR(0/0,""),preDEL!J246)</f>
        <v/>
      </c>
      <c r="K246" s="82" t="str">
        <f>IF(preDEL!$AG246,IFERROR(0/0,""),preDEL!K246)</f>
        <v>Negative</v>
      </c>
      <c r="L246" s="172">
        <f>IF(preDEL!$AG246,IFERROR(0/0,""),preDEL!L246)</f>
        <v>44490</v>
      </c>
      <c r="M246" s="173">
        <f>IF(preDEL!$AG246,IFERROR(0/0,""),preDEL!M246)</f>
        <v>0.3804513889</v>
      </c>
      <c r="N246" s="83" t="str">
        <f>IF(preDEL!$AG246,IFERROR(0/0,""),preDEL!N246)</f>
        <v/>
      </c>
      <c r="O246" s="83" t="str">
        <f>IF(preDEL!$AG246,IFERROR(0/0,""),preDEL!O246)</f>
        <v/>
      </c>
      <c r="P246" s="128" t="b">
        <f>IF(preDEL!$AG246,IFERROR(0/0,""),preDEL!P246)</f>
        <v>0</v>
      </c>
      <c r="Q246" s="128" t="str">
        <f>IF(preDEL!$AG246,IFERROR(0/0,""),preDEL!Q246)</f>
        <v>Result</v>
      </c>
      <c r="R246" s="116" t="b">
        <f>IF(preDEL!$AG246,IFERROR(0/0,""),preDEL!R246)</f>
        <v>1</v>
      </c>
      <c r="S246" s="116">
        <f>IF(preDEL!$AG246,IFERROR(0/0,""),preDEL!S246)</f>
        <v>1</v>
      </c>
      <c r="T246" s="128" t="str">
        <f>IF(preDEL!$AG246,IFERROR(0/0,""),preDEL!T246)</f>
        <v/>
      </c>
      <c r="U246" s="83" t="str">
        <f>IF(preDEL!$AG246,IFERROR(0/0,""),preDEL!U246)</f>
        <v/>
      </c>
      <c r="V246" s="82" t="str">
        <f>IF(preDEL!$AG246,IFERROR(0/0,""),preDEL!V246)</f>
        <v/>
      </c>
      <c r="W246" s="83" t="str">
        <f>IF(preDEL!$AG246,IFERROR(0/0,""),preDEL!W246)</f>
        <v/>
      </c>
      <c r="X246" s="116" t="b">
        <f>IF(preDEL!$AG246,IFERROR(0/0,""),preDEL!X246)</f>
        <v>0</v>
      </c>
      <c r="Y246" s="128" t="b">
        <f>IF(preDEL!$AG246,IFERROR(0/0,""),preDEL!Y246)</f>
        <v>0</v>
      </c>
      <c r="Z246" s="82" t="str">
        <f>IF(preDEL!$AG246,IFERROR(0/0,""),preDEL!Z246)</f>
        <v/>
      </c>
      <c r="AA246" s="128" t="b">
        <f>IF(preDEL!$AG246,IFERROR(0/0,""),preDEL!AA246)</f>
        <v>0</v>
      </c>
      <c r="AB246" s="128" t="b">
        <f>IF(preDEL!$AG246,IFERROR(0/0,""),preDEL!AB246)</f>
        <v>0</v>
      </c>
      <c r="AC246" s="174">
        <f>IF(preDEL!$AG246,IFERROR(0/0,""),preDEL!AC246)</f>
        <v>303</v>
      </c>
      <c r="AD246" s="116" t="b">
        <f>IF(preDEL!$AG246,IFERROR(0/0,""),preDEL!AD246)</f>
        <v>0</v>
      </c>
      <c r="AE246" s="175" t="str">
        <f>IF(preDEL!$AG246,IFERROR(0/0,""),preDEL!AE246)</f>
        <v/>
      </c>
      <c r="AF246" s="128" t="b">
        <f>IF(preDEL!$AG246,IFERROR(0/0,""),preDEL!AF246)</f>
        <v>0</v>
      </c>
      <c r="AG246" s="128" t="b">
        <f>IF(preDEL!$AG246,IFERROR(0/0,""),preDEL!AG246)</f>
        <v>0</v>
      </c>
      <c r="AH246" s="116" t="str">
        <f>IF(preDEL!$AG246,IFERROR(0/0,""),preDEL!AH246)</f>
        <v/>
      </c>
      <c r="AI246" s="82" t="str">
        <f>IF(preDEL!$AG246,IFERROR(0/0,""),preDEL!AI246)</f>
        <v/>
      </c>
      <c r="AJ246" s="83" t="str">
        <f>IF(preDEL!$AG246,IFERROR(0/0,""),preDEL!AJ246)</f>
        <v/>
      </c>
      <c r="AK246" s="82" t="str">
        <f>IF(preDEL!$AG246,IFERROR(0/0,""),preDEL!AK246)</f>
        <v>Negative</v>
      </c>
      <c r="AL246" s="83" t="str">
        <f>IF(preDEL!$AG246,IFERROR(0/0,""),preDEL!AL246)</f>
        <v/>
      </c>
      <c r="AM246" s="83" t="str">
        <f>IF(preDEL!$AG246,IFERROR(0/0,""),preDEL!AM246)</f>
        <v>SpROSA573919</v>
      </c>
      <c r="AN246" s="83" t="str">
        <f>IF(preDEL!$AG246,IFERROR(0/0,""),preDEL!AN246)</f>
        <v>ROSA216934</v>
      </c>
      <c r="AO246" s="83" t="str">
        <f>IF(preDEL!$AG246,IFERROR(0/0,""),preDEL!AO246)</f>
        <v/>
      </c>
      <c r="AP246" s="83" t="str">
        <f>IF(preDEL!$AG246,IFERROR(0/0,""),preDEL!AP246)</f>
        <v/>
      </c>
      <c r="AQ246" s="83" t="str">
        <f>IF(preDEL!$AG246,IFERROR(0/0,""),preDEL!AQ246)</f>
        <v/>
      </c>
      <c r="AR246" s="83" t="str">
        <f>IF(preDEL!$AG246,IFERROR(0/0,""),preDEL!AR246)</f>
        <v/>
      </c>
      <c r="AS246" s="147"/>
    </row>
    <row r="247">
      <c r="A247" s="82" t="str">
        <f>IF(preDEL!$AG247,IFERROR(0/0,""),preDEL!A247)</f>
        <v>FLE566</v>
      </c>
      <c r="B247" s="172">
        <f>IF(preDEL!$AG247,IFERROR(0/0,""),preDEL!B247)</f>
        <v>44490</v>
      </c>
      <c r="C247" s="173">
        <f>IF(preDEL!$AG247,IFERROR(0/0,""),preDEL!C247)</f>
        <v>0.2138657407</v>
      </c>
      <c r="D247" s="82" t="str">
        <f>IF(preDEL!$AG247,IFERROR(0/0,""),preDEL!D247)</f>
        <v/>
      </c>
      <c r="E247" s="82" t="str">
        <f>IF(preDEL!$AG247,IFERROR(0/0,""),preDEL!E247)</f>
        <v/>
      </c>
      <c r="F247" s="83" t="str">
        <f>IF(preDEL!$AG247,IFERROR(0/0,""),preDEL!F247)</f>
        <v/>
      </c>
      <c r="G247" s="83" t="str">
        <f>IF(preDEL!$AG247,IFERROR(0/0,""),preDEL!G247)</f>
        <v/>
      </c>
      <c r="H247" s="83" t="str">
        <f>IF(preDEL!$AG247,IFERROR(0/0,""),preDEL!H247)</f>
        <v/>
      </c>
      <c r="I247" s="82" t="str">
        <f>IF(preDEL!$AG247,IFERROR(0/0,""),preDEL!I247)</f>
        <v/>
      </c>
      <c r="J247" s="82" t="str">
        <f>IF(preDEL!$AG247,IFERROR(0/0,""),preDEL!J247)</f>
        <v/>
      </c>
      <c r="K247" s="82" t="str">
        <f>IF(preDEL!$AG247,IFERROR(0/0,""),preDEL!K247)</f>
        <v>Negative</v>
      </c>
      <c r="L247" s="172">
        <f>IF(preDEL!$AG247,IFERROR(0/0,""),preDEL!L247)</f>
        <v>44490</v>
      </c>
      <c r="M247" s="173">
        <f>IF(preDEL!$AG247,IFERROR(0/0,""),preDEL!M247)</f>
        <v>0.3804513889</v>
      </c>
      <c r="N247" s="83" t="str">
        <f>IF(preDEL!$AG247,IFERROR(0/0,""),preDEL!N247)</f>
        <v/>
      </c>
      <c r="O247" s="83" t="str">
        <f>IF(preDEL!$AG247,IFERROR(0/0,""),preDEL!O247)</f>
        <v/>
      </c>
      <c r="P247" s="128" t="b">
        <f>IF(preDEL!$AG247,IFERROR(0/0,""),preDEL!P247)</f>
        <v>0</v>
      </c>
      <c r="Q247" s="128" t="str">
        <f>IF(preDEL!$AG247,IFERROR(0/0,""),preDEL!Q247)</f>
        <v>Result</v>
      </c>
      <c r="R247" s="116" t="b">
        <f>IF(preDEL!$AG247,IFERROR(0/0,""),preDEL!R247)</f>
        <v>1</v>
      </c>
      <c r="S247" s="116">
        <f>IF(preDEL!$AG247,IFERROR(0/0,""),preDEL!S247)</f>
        <v>1</v>
      </c>
      <c r="T247" s="128" t="str">
        <f>IF(preDEL!$AG247,IFERROR(0/0,""),preDEL!T247)</f>
        <v/>
      </c>
      <c r="U247" s="83" t="str">
        <f>IF(preDEL!$AG247,IFERROR(0/0,""),preDEL!U247)</f>
        <v/>
      </c>
      <c r="V247" s="82" t="str">
        <f>IF(preDEL!$AG247,IFERROR(0/0,""),preDEL!V247)</f>
        <v/>
      </c>
      <c r="W247" s="83" t="str">
        <f>IF(preDEL!$AG247,IFERROR(0/0,""),preDEL!W247)</f>
        <v/>
      </c>
      <c r="X247" s="116" t="b">
        <f>IF(preDEL!$AG247,IFERROR(0/0,""),preDEL!X247)</f>
        <v>0</v>
      </c>
      <c r="Y247" s="128" t="b">
        <f>IF(preDEL!$AG247,IFERROR(0/0,""),preDEL!Y247)</f>
        <v>0</v>
      </c>
      <c r="Z247" s="82" t="str">
        <f>IF(preDEL!$AG247,IFERROR(0/0,""),preDEL!Z247)</f>
        <v/>
      </c>
      <c r="AA247" s="128" t="b">
        <f>IF(preDEL!$AG247,IFERROR(0/0,""),preDEL!AA247)</f>
        <v>0</v>
      </c>
      <c r="AB247" s="128" t="b">
        <f>IF(preDEL!$AG247,IFERROR(0/0,""),preDEL!AB247)</f>
        <v>0</v>
      </c>
      <c r="AC247" s="174">
        <f>IF(preDEL!$AG247,IFERROR(0/0,""),preDEL!AC247)</f>
        <v>302</v>
      </c>
      <c r="AD247" s="116" t="b">
        <f>IF(preDEL!$AG247,IFERROR(0/0,""),preDEL!AD247)</f>
        <v>0</v>
      </c>
      <c r="AE247" s="175" t="str">
        <f>IF(preDEL!$AG247,IFERROR(0/0,""),preDEL!AE247)</f>
        <v/>
      </c>
      <c r="AF247" s="128" t="b">
        <f>IF(preDEL!$AG247,IFERROR(0/0,""),preDEL!AF247)</f>
        <v>0</v>
      </c>
      <c r="AG247" s="128" t="b">
        <f>IF(preDEL!$AG247,IFERROR(0/0,""),preDEL!AG247)</f>
        <v>0</v>
      </c>
      <c r="AH247" s="116" t="str">
        <f>IF(preDEL!$AG247,IFERROR(0/0,""),preDEL!AH247)</f>
        <v/>
      </c>
      <c r="AI247" s="82" t="str">
        <f>IF(preDEL!$AG247,IFERROR(0/0,""),preDEL!AI247)</f>
        <v/>
      </c>
      <c r="AJ247" s="83" t="str">
        <f>IF(preDEL!$AG247,IFERROR(0/0,""),preDEL!AJ247)</f>
        <v/>
      </c>
      <c r="AK247" s="82" t="str">
        <f>IF(preDEL!$AG247,IFERROR(0/0,""),preDEL!AK247)</f>
        <v>Negative</v>
      </c>
      <c r="AL247" s="83" t="str">
        <f>IF(preDEL!$AG247,IFERROR(0/0,""),preDEL!AL247)</f>
        <v/>
      </c>
      <c r="AM247" s="83" t="str">
        <f>IF(preDEL!$AG247,IFERROR(0/0,""),preDEL!AM247)</f>
        <v>SpROSA573919</v>
      </c>
      <c r="AN247" s="83" t="str">
        <f>IF(preDEL!$AG247,IFERROR(0/0,""),preDEL!AN247)</f>
        <v>ROSA907715</v>
      </c>
      <c r="AO247" s="83" t="str">
        <f>IF(preDEL!$AG247,IFERROR(0/0,""),preDEL!AO247)</f>
        <v/>
      </c>
      <c r="AP247" s="83" t="str">
        <f>IF(preDEL!$AG247,IFERROR(0/0,""),preDEL!AP247)</f>
        <v/>
      </c>
      <c r="AQ247" s="83" t="str">
        <f>IF(preDEL!$AG247,IFERROR(0/0,""),preDEL!AQ247)</f>
        <v/>
      </c>
      <c r="AR247" s="83" t="str">
        <f>IF(preDEL!$AG247,IFERROR(0/0,""),preDEL!AR247)</f>
        <v/>
      </c>
      <c r="AS247" s="147"/>
    </row>
    <row r="248">
      <c r="A248" s="82" t="str">
        <f>IF(preDEL!$AG248,IFERROR(0/0,""),preDEL!A248)</f>
        <v>FLE587</v>
      </c>
      <c r="B248" s="172">
        <f>IF(preDEL!$AG248,IFERROR(0/0,""),preDEL!B248)</f>
        <v>44490</v>
      </c>
      <c r="C248" s="173">
        <f>IF(preDEL!$AG248,IFERROR(0/0,""),preDEL!C248)</f>
        <v>0.2143055556</v>
      </c>
      <c r="D248" s="82" t="str">
        <f>IF(preDEL!$AG248,IFERROR(0/0,""),preDEL!D248)</f>
        <v/>
      </c>
      <c r="E248" s="82" t="str">
        <f>IF(preDEL!$AG248,IFERROR(0/0,""),preDEL!E248)</f>
        <v/>
      </c>
      <c r="F248" s="83" t="str">
        <f>IF(preDEL!$AG248,IFERROR(0/0,""),preDEL!F248)</f>
        <v/>
      </c>
      <c r="G248" s="83" t="str">
        <f>IF(preDEL!$AG248,IFERROR(0/0,""),preDEL!G248)</f>
        <v/>
      </c>
      <c r="H248" s="83" t="str">
        <f>IF(preDEL!$AG248,IFERROR(0/0,""),preDEL!H248)</f>
        <v/>
      </c>
      <c r="I248" s="82" t="str">
        <f>IF(preDEL!$AG248,IFERROR(0/0,""),preDEL!I248)</f>
        <v/>
      </c>
      <c r="J248" s="82" t="str">
        <f>IF(preDEL!$AG248,IFERROR(0/0,""),preDEL!J248)</f>
        <v/>
      </c>
      <c r="K248" s="82" t="str">
        <f>IF(preDEL!$AG248,IFERROR(0/0,""),preDEL!K248)</f>
        <v>Negative</v>
      </c>
      <c r="L248" s="172">
        <f>IF(preDEL!$AG248,IFERROR(0/0,""),preDEL!L248)</f>
        <v>44490</v>
      </c>
      <c r="M248" s="173">
        <f>IF(preDEL!$AG248,IFERROR(0/0,""),preDEL!M248)</f>
        <v>0.3804513889</v>
      </c>
      <c r="N248" s="83" t="str">
        <f>IF(preDEL!$AG248,IFERROR(0/0,""),preDEL!N248)</f>
        <v/>
      </c>
      <c r="O248" s="83" t="str">
        <f>IF(preDEL!$AG248,IFERROR(0/0,""),preDEL!O248)</f>
        <v/>
      </c>
      <c r="P248" s="128" t="b">
        <f>IF(preDEL!$AG248,IFERROR(0/0,""),preDEL!P248)</f>
        <v>0</v>
      </c>
      <c r="Q248" s="128" t="str">
        <f>IF(preDEL!$AG248,IFERROR(0/0,""),preDEL!Q248)</f>
        <v>Result</v>
      </c>
      <c r="R248" s="116" t="b">
        <f>IF(preDEL!$AG248,IFERROR(0/0,""),preDEL!R248)</f>
        <v>1</v>
      </c>
      <c r="S248" s="116">
        <f>IF(preDEL!$AG248,IFERROR(0/0,""),preDEL!S248)</f>
        <v>1</v>
      </c>
      <c r="T248" s="128" t="str">
        <f>IF(preDEL!$AG248,IFERROR(0/0,""),preDEL!T248)</f>
        <v/>
      </c>
      <c r="U248" s="83" t="str">
        <f>IF(preDEL!$AG248,IFERROR(0/0,""),preDEL!U248)</f>
        <v/>
      </c>
      <c r="V248" s="82" t="str">
        <f>IF(preDEL!$AG248,IFERROR(0/0,""),preDEL!V248)</f>
        <v/>
      </c>
      <c r="W248" s="83" t="str">
        <f>IF(preDEL!$AG248,IFERROR(0/0,""),preDEL!W248)</f>
        <v/>
      </c>
      <c r="X248" s="116" t="b">
        <f>IF(preDEL!$AG248,IFERROR(0/0,""),preDEL!X248)</f>
        <v>0</v>
      </c>
      <c r="Y248" s="128" t="b">
        <f>IF(preDEL!$AG248,IFERROR(0/0,""),preDEL!Y248)</f>
        <v>0</v>
      </c>
      <c r="Z248" s="82" t="str">
        <f>IF(preDEL!$AG248,IFERROR(0/0,""),preDEL!Z248)</f>
        <v/>
      </c>
      <c r="AA248" s="128" t="b">
        <f>IF(preDEL!$AG248,IFERROR(0/0,""),preDEL!AA248)</f>
        <v>0</v>
      </c>
      <c r="AB248" s="128" t="b">
        <f>IF(preDEL!$AG248,IFERROR(0/0,""),preDEL!AB248)</f>
        <v>0</v>
      </c>
      <c r="AC248" s="174">
        <f>IF(preDEL!$AG248,IFERROR(0/0,""),preDEL!AC248)</f>
        <v>301</v>
      </c>
      <c r="AD248" s="116" t="b">
        <f>IF(preDEL!$AG248,IFERROR(0/0,""),preDEL!AD248)</f>
        <v>0</v>
      </c>
      <c r="AE248" s="175" t="str">
        <f>IF(preDEL!$AG248,IFERROR(0/0,""),preDEL!AE248)</f>
        <v/>
      </c>
      <c r="AF248" s="128" t="b">
        <f>IF(preDEL!$AG248,IFERROR(0/0,""),preDEL!AF248)</f>
        <v>0</v>
      </c>
      <c r="AG248" s="128" t="b">
        <f>IF(preDEL!$AG248,IFERROR(0/0,""),preDEL!AG248)</f>
        <v>0</v>
      </c>
      <c r="AH248" s="116" t="str">
        <f>IF(preDEL!$AG248,IFERROR(0/0,""),preDEL!AH248)</f>
        <v/>
      </c>
      <c r="AI248" s="82" t="str">
        <f>IF(preDEL!$AG248,IFERROR(0/0,""),preDEL!AI248)</f>
        <v/>
      </c>
      <c r="AJ248" s="83" t="str">
        <f>IF(preDEL!$AG248,IFERROR(0/0,""),preDEL!AJ248)</f>
        <v/>
      </c>
      <c r="AK248" s="82" t="str">
        <f>IF(preDEL!$AG248,IFERROR(0/0,""),preDEL!AK248)</f>
        <v>Negative</v>
      </c>
      <c r="AL248" s="83" t="str">
        <f>IF(preDEL!$AG248,IFERROR(0/0,""),preDEL!AL248)</f>
        <v/>
      </c>
      <c r="AM248" s="83" t="str">
        <f>IF(preDEL!$AG248,IFERROR(0/0,""),preDEL!AM248)</f>
        <v>SpROSA573919</v>
      </c>
      <c r="AN248" s="83" t="str">
        <f>IF(preDEL!$AG248,IFERROR(0/0,""),preDEL!AN248)</f>
        <v>ROSA406630</v>
      </c>
      <c r="AO248" s="83" t="str">
        <f>IF(preDEL!$AG248,IFERROR(0/0,""),preDEL!AO248)</f>
        <v/>
      </c>
      <c r="AP248" s="83" t="str">
        <f>IF(preDEL!$AG248,IFERROR(0/0,""),preDEL!AP248)</f>
        <v/>
      </c>
      <c r="AQ248" s="83" t="str">
        <f>IF(preDEL!$AG248,IFERROR(0/0,""),preDEL!AQ248)</f>
        <v/>
      </c>
      <c r="AR248" s="83" t="str">
        <f>IF(preDEL!$AG248,IFERROR(0/0,""),preDEL!AR248)</f>
        <v/>
      </c>
      <c r="AS248" s="147"/>
    </row>
    <row r="249">
      <c r="A249" s="82" t="str">
        <f>IF(preDEL!$AG249,IFERROR(0/0,""),preDEL!A249)</f>
        <v>FLE578</v>
      </c>
      <c r="B249" s="172">
        <f>IF(preDEL!$AG249,IFERROR(0/0,""),preDEL!B249)</f>
        <v>44490</v>
      </c>
      <c r="C249" s="173">
        <f>IF(preDEL!$AG249,IFERROR(0/0,""),preDEL!C249)</f>
        <v>0.2165740741</v>
      </c>
      <c r="D249" s="82" t="str">
        <f>IF(preDEL!$AG249,IFERROR(0/0,""),preDEL!D249)</f>
        <v/>
      </c>
      <c r="E249" s="82" t="str">
        <f>IF(preDEL!$AG249,IFERROR(0/0,""),preDEL!E249)</f>
        <v/>
      </c>
      <c r="F249" s="83" t="str">
        <f>IF(preDEL!$AG249,IFERROR(0/0,""),preDEL!F249)</f>
        <v/>
      </c>
      <c r="G249" s="83" t="str">
        <f>IF(preDEL!$AG249,IFERROR(0/0,""),preDEL!G249)</f>
        <v/>
      </c>
      <c r="H249" s="83" t="str">
        <f>IF(preDEL!$AG249,IFERROR(0/0,""),preDEL!H249)</f>
        <v/>
      </c>
      <c r="I249" s="82" t="str">
        <f>IF(preDEL!$AG249,IFERROR(0/0,""),preDEL!I249)</f>
        <v/>
      </c>
      <c r="J249" s="82" t="str">
        <f>IF(preDEL!$AG249,IFERROR(0/0,""),preDEL!J249)</f>
        <v/>
      </c>
      <c r="K249" s="82" t="str">
        <f>IF(preDEL!$AG249,IFERROR(0/0,""),preDEL!K249)</f>
        <v>Negative</v>
      </c>
      <c r="L249" s="172">
        <f>IF(preDEL!$AG249,IFERROR(0/0,""),preDEL!L249)</f>
        <v>44490</v>
      </c>
      <c r="M249" s="173">
        <f>IF(preDEL!$AG249,IFERROR(0/0,""),preDEL!M249)</f>
        <v>0.3804513889</v>
      </c>
      <c r="N249" s="83" t="str">
        <f>IF(preDEL!$AG249,IFERROR(0/0,""),preDEL!N249)</f>
        <v/>
      </c>
      <c r="O249" s="83" t="str">
        <f>IF(preDEL!$AG249,IFERROR(0/0,""),preDEL!O249)</f>
        <v/>
      </c>
      <c r="P249" s="128" t="b">
        <f>IF(preDEL!$AG249,IFERROR(0/0,""),preDEL!P249)</f>
        <v>0</v>
      </c>
      <c r="Q249" s="128" t="str">
        <f>IF(preDEL!$AG249,IFERROR(0/0,""),preDEL!Q249)</f>
        <v>Result</v>
      </c>
      <c r="R249" s="116" t="b">
        <f>IF(preDEL!$AG249,IFERROR(0/0,""),preDEL!R249)</f>
        <v>1</v>
      </c>
      <c r="S249" s="116">
        <f>IF(preDEL!$AG249,IFERROR(0/0,""),preDEL!S249)</f>
        <v>1</v>
      </c>
      <c r="T249" s="128" t="str">
        <f>IF(preDEL!$AG249,IFERROR(0/0,""),preDEL!T249)</f>
        <v/>
      </c>
      <c r="U249" s="83" t="str">
        <f>IF(preDEL!$AG249,IFERROR(0/0,""),preDEL!U249)</f>
        <v/>
      </c>
      <c r="V249" s="82" t="str">
        <f>IF(preDEL!$AG249,IFERROR(0/0,""),preDEL!V249)</f>
        <v/>
      </c>
      <c r="W249" s="83" t="str">
        <f>IF(preDEL!$AG249,IFERROR(0/0,""),preDEL!W249)</f>
        <v/>
      </c>
      <c r="X249" s="116" t="b">
        <f>IF(preDEL!$AG249,IFERROR(0/0,""),preDEL!X249)</f>
        <v>0</v>
      </c>
      <c r="Y249" s="128" t="b">
        <f>IF(preDEL!$AG249,IFERROR(0/0,""),preDEL!Y249)</f>
        <v>0</v>
      </c>
      <c r="Z249" s="82" t="str">
        <f>IF(preDEL!$AG249,IFERROR(0/0,""),preDEL!Z249)</f>
        <v/>
      </c>
      <c r="AA249" s="128" t="b">
        <f>IF(preDEL!$AG249,IFERROR(0/0,""),preDEL!AA249)</f>
        <v>0</v>
      </c>
      <c r="AB249" s="128" t="b">
        <f>IF(preDEL!$AG249,IFERROR(0/0,""),preDEL!AB249)</f>
        <v>0</v>
      </c>
      <c r="AC249" s="174">
        <f>IF(preDEL!$AG249,IFERROR(0/0,""),preDEL!AC249)</f>
        <v>300</v>
      </c>
      <c r="AD249" s="116" t="b">
        <f>IF(preDEL!$AG249,IFERROR(0/0,""),preDEL!AD249)</f>
        <v>0</v>
      </c>
      <c r="AE249" s="175" t="str">
        <f>IF(preDEL!$AG249,IFERROR(0/0,""),preDEL!AE249)</f>
        <v/>
      </c>
      <c r="AF249" s="128" t="b">
        <f>IF(preDEL!$AG249,IFERROR(0/0,""),preDEL!AF249)</f>
        <v>0</v>
      </c>
      <c r="AG249" s="128" t="b">
        <f>IF(preDEL!$AG249,IFERROR(0/0,""),preDEL!AG249)</f>
        <v>0</v>
      </c>
      <c r="AH249" s="116" t="str">
        <f>IF(preDEL!$AG249,IFERROR(0/0,""),preDEL!AH249)</f>
        <v/>
      </c>
      <c r="AI249" s="82" t="str">
        <f>IF(preDEL!$AG249,IFERROR(0/0,""),preDEL!AI249)</f>
        <v/>
      </c>
      <c r="AJ249" s="83" t="str">
        <f>IF(preDEL!$AG249,IFERROR(0/0,""),preDEL!AJ249)</f>
        <v/>
      </c>
      <c r="AK249" s="82" t="str">
        <f>IF(preDEL!$AG249,IFERROR(0/0,""),preDEL!AK249)</f>
        <v>Negative</v>
      </c>
      <c r="AL249" s="83" t="str">
        <f>IF(preDEL!$AG249,IFERROR(0/0,""),preDEL!AL249)</f>
        <v/>
      </c>
      <c r="AM249" s="83" t="str">
        <f>IF(preDEL!$AG249,IFERROR(0/0,""),preDEL!AM249)</f>
        <v>SpROSA573919</v>
      </c>
      <c r="AN249" s="83" t="str">
        <f>IF(preDEL!$AG249,IFERROR(0/0,""),preDEL!AN249)</f>
        <v>ROSA363599</v>
      </c>
      <c r="AO249" s="83" t="str">
        <f>IF(preDEL!$AG249,IFERROR(0/0,""),preDEL!AO249)</f>
        <v/>
      </c>
      <c r="AP249" s="83" t="str">
        <f>IF(preDEL!$AG249,IFERROR(0/0,""),preDEL!AP249)</f>
        <v/>
      </c>
      <c r="AQ249" s="83" t="str">
        <f>IF(preDEL!$AG249,IFERROR(0/0,""),preDEL!AQ249)</f>
        <v/>
      </c>
      <c r="AR249" s="83" t="str">
        <f>IF(preDEL!$AG249,IFERROR(0/0,""),preDEL!AR249)</f>
        <v/>
      </c>
      <c r="AS249" s="147"/>
    </row>
    <row r="250">
      <c r="A250" s="82" t="str">
        <f>IF(preDEL!$AG250,IFERROR(0/0,""),preDEL!A250)</f>
        <v>FLE560</v>
      </c>
      <c r="B250" s="172">
        <f>IF(preDEL!$AG250,IFERROR(0/0,""),preDEL!B250)</f>
        <v>44490</v>
      </c>
      <c r="C250" s="173">
        <f>IF(preDEL!$AG250,IFERROR(0/0,""),preDEL!C250)</f>
        <v>0.2178472222</v>
      </c>
      <c r="D250" s="82" t="str">
        <f>IF(preDEL!$AG250,IFERROR(0/0,""),preDEL!D250)</f>
        <v/>
      </c>
      <c r="E250" s="82" t="str">
        <f>IF(preDEL!$AG250,IFERROR(0/0,""),preDEL!E250)</f>
        <v/>
      </c>
      <c r="F250" s="83" t="str">
        <f>IF(preDEL!$AG250,IFERROR(0/0,""),preDEL!F250)</f>
        <v/>
      </c>
      <c r="G250" s="83" t="str">
        <f>IF(preDEL!$AG250,IFERROR(0/0,""),preDEL!G250)</f>
        <v/>
      </c>
      <c r="H250" s="83" t="str">
        <f>IF(preDEL!$AG250,IFERROR(0/0,""),preDEL!H250)</f>
        <v/>
      </c>
      <c r="I250" s="82" t="str">
        <f>IF(preDEL!$AG250,IFERROR(0/0,""),preDEL!I250)</f>
        <v/>
      </c>
      <c r="J250" s="82" t="str">
        <f>IF(preDEL!$AG250,IFERROR(0/0,""),preDEL!J250)</f>
        <v/>
      </c>
      <c r="K250" s="82" t="str">
        <f>IF(preDEL!$AG250,IFERROR(0/0,""),preDEL!K250)</f>
        <v>Negative</v>
      </c>
      <c r="L250" s="172">
        <f>IF(preDEL!$AG250,IFERROR(0/0,""),preDEL!L250)</f>
        <v>44490</v>
      </c>
      <c r="M250" s="173">
        <f>IF(preDEL!$AG250,IFERROR(0/0,""),preDEL!M250)</f>
        <v>0.3804513889</v>
      </c>
      <c r="N250" s="83" t="str">
        <f>IF(preDEL!$AG250,IFERROR(0/0,""),preDEL!N250)</f>
        <v/>
      </c>
      <c r="O250" s="83" t="str">
        <f>IF(preDEL!$AG250,IFERROR(0/0,""),preDEL!O250)</f>
        <v/>
      </c>
      <c r="P250" s="128" t="b">
        <f>IF(preDEL!$AG250,IFERROR(0/0,""),preDEL!P250)</f>
        <v>0</v>
      </c>
      <c r="Q250" s="128" t="str">
        <f>IF(preDEL!$AG250,IFERROR(0/0,""),preDEL!Q250)</f>
        <v>Result</v>
      </c>
      <c r="R250" s="116" t="b">
        <f>IF(preDEL!$AG250,IFERROR(0/0,""),preDEL!R250)</f>
        <v>1</v>
      </c>
      <c r="S250" s="116">
        <f>IF(preDEL!$AG250,IFERROR(0/0,""),preDEL!S250)</f>
        <v>1</v>
      </c>
      <c r="T250" s="128" t="str">
        <f>IF(preDEL!$AG250,IFERROR(0/0,""),preDEL!T250)</f>
        <v/>
      </c>
      <c r="U250" s="83" t="str">
        <f>IF(preDEL!$AG250,IFERROR(0/0,""),preDEL!U250)</f>
        <v/>
      </c>
      <c r="V250" s="82" t="str">
        <f>IF(preDEL!$AG250,IFERROR(0/0,""),preDEL!V250)</f>
        <v/>
      </c>
      <c r="W250" s="83" t="str">
        <f>IF(preDEL!$AG250,IFERROR(0/0,""),preDEL!W250)</f>
        <v/>
      </c>
      <c r="X250" s="116" t="b">
        <f>IF(preDEL!$AG250,IFERROR(0/0,""),preDEL!X250)</f>
        <v>0</v>
      </c>
      <c r="Y250" s="128" t="b">
        <f>IF(preDEL!$AG250,IFERROR(0/0,""),preDEL!Y250)</f>
        <v>0</v>
      </c>
      <c r="Z250" s="82" t="str">
        <f>IF(preDEL!$AG250,IFERROR(0/0,""),preDEL!Z250)</f>
        <v/>
      </c>
      <c r="AA250" s="128" t="b">
        <f>IF(preDEL!$AG250,IFERROR(0/0,""),preDEL!AA250)</f>
        <v>0</v>
      </c>
      <c r="AB250" s="128" t="b">
        <f>IF(preDEL!$AG250,IFERROR(0/0,""),preDEL!AB250)</f>
        <v>0</v>
      </c>
      <c r="AC250" s="174">
        <f>IF(preDEL!$AG250,IFERROR(0/0,""),preDEL!AC250)</f>
        <v>299</v>
      </c>
      <c r="AD250" s="116" t="b">
        <f>IF(preDEL!$AG250,IFERROR(0/0,""),preDEL!AD250)</f>
        <v>0</v>
      </c>
      <c r="AE250" s="175" t="str">
        <f>IF(preDEL!$AG250,IFERROR(0/0,""),preDEL!AE250)</f>
        <v/>
      </c>
      <c r="AF250" s="128" t="b">
        <f>IF(preDEL!$AG250,IFERROR(0/0,""),preDEL!AF250)</f>
        <v>0</v>
      </c>
      <c r="AG250" s="128" t="b">
        <f>IF(preDEL!$AG250,IFERROR(0/0,""),preDEL!AG250)</f>
        <v>0</v>
      </c>
      <c r="AH250" s="116" t="str">
        <f>IF(preDEL!$AG250,IFERROR(0/0,""),preDEL!AH250)</f>
        <v/>
      </c>
      <c r="AI250" s="82" t="str">
        <f>IF(preDEL!$AG250,IFERROR(0/0,""),preDEL!AI250)</f>
        <v/>
      </c>
      <c r="AJ250" s="83" t="str">
        <f>IF(preDEL!$AG250,IFERROR(0/0,""),preDEL!AJ250)</f>
        <v/>
      </c>
      <c r="AK250" s="82" t="str">
        <f>IF(preDEL!$AG250,IFERROR(0/0,""),preDEL!AK250)</f>
        <v>Negative</v>
      </c>
      <c r="AL250" s="83" t="str">
        <f>IF(preDEL!$AG250,IFERROR(0/0,""),preDEL!AL250)</f>
        <v/>
      </c>
      <c r="AM250" s="83" t="str">
        <f>IF(preDEL!$AG250,IFERROR(0/0,""),preDEL!AM250)</f>
        <v>SpROSA573919</v>
      </c>
      <c r="AN250" s="83" t="str">
        <f>IF(preDEL!$AG250,IFERROR(0/0,""),preDEL!AN250)</f>
        <v>ROSA590735</v>
      </c>
      <c r="AO250" s="83" t="str">
        <f>IF(preDEL!$AG250,IFERROR(0/0,""),preDEL!AO250)</f>
        <v/>
      </c>
      <c r="AP250" s="83" t="str">
        <f>IF(preDEL!$AG250,IFERROR(0/0,""),preDEL!AP250)</f>
        <v/>
      </c>
      <c r="AQ250" s="83" t="str">
        <f>IF(preDEL!$AG250,IFERROR(0/0,""),preDEL!AQ250)</f>
        <v/>
      </c>
      <c r="AR250" s="83" t="str">
        <f>IF(preDEL!$AG250,IFERROR(0/0,""),preDEL!AR250)</f>
        <v/>
      </c>
      <c r="AS250" s="147"/>
    </row>
    <row r="251">
      <c r="A251" s="82" t="str">
        <f>IF(preDEL!$AG251,IFERROR(0/0,""),preDEL!A251)</f>
        <v>FLE583</v>
      </c>
      <c r="B251" s="172">
        <f>IF(preDEL!$AG251,IFERROR(0/0,""),preDEL!B251)</f>
        <v>44490</v>
      </c>
      <c r="C251" s="173">
        <f>IF(preDEL!$AG251,IFERROR(0/0,""),preDEL!C251)</f>
        <v>0.3368055556</v>
      </c>
      <c r="D251" s="82" t="str">
        <f>IF(preDEL!$AG251,IFERROR(0/0,""),preDEL!D251)</f>
        <v/>
      </c>
      <c r="E251" s="82" t="str">
        <f>IF(preDEL!$AG251,IFERROR(0/0,""),preDEL!E251)</f>
        <v/>
      </c>
      <c r="F251" s="83" t="str">
        <f>IF(preDEL!$AG251,IFERROR(0/0,""),preDEL!F251)</f>
        <v/>
      </c>
      <c r="G251" s="83" t="str">
        <f>IF(preDEL!$AG251,IFERROR(0/0,""),preDEL!G251)</f>
        <v/>
      </c>
      <c r="H251" s="83" t="str">
        <f>IF(preDEL!$AG251,IFERROR(0/0,""),preDEL!H251)</f>
        <v/>
      </c>
      <c r="I251" s="82" t="str">
        <f>IF(preDEL!$AG251,IFERROR(0/0,""),preDEL!I251)</f>
        <v/>
      </c>
      <c r="J251" s="82" t="str">
        <f>IF(preDEL!$AG251,IFERROR(0/0,""),preDEL!J251)</f>
        <v/>
      </c>
      <c r="K251" s="82" t="str">
        <f>IF(preDEL!$AG251,IFERROR(0/0,""),preDEL!K251)</f>
        <v>Negative</v>
      </c>
      <c r="L251" s="172">
        <f>IF(preDEL!$AG251,IFERROR(0/0,""),preDEL!L251)</f>
        <v>44491</v>
      </c>
      <c r="M251" s="173">
        <f>IF(preDEL!$AG251,IFERROR(0/0,""),preDEL!M251)</f>
        <v>0.4790856481</v>
      </c>
      <c r="N251" s="83" t="str">
        <f>IF(preDEL!$AG251,IFERROR(0/0,""),preDEL!N251)</f>
        <v/>
      </c>
      <c r="O251" s="83" t="str">
        <f>IF(preDEL!$AG251,IFERROR(0/0,""),preDEL!O251)</f>
        <v/>
      </c>
      <c r="P251" s="128" t="b">
        <f>IF(preDEL!$AG251,IFERROR(0/0,""),preDEL!P251)</f>
        <v>0</v>
      </c>
      <c r="Q251" s="128" t="str">
        <f>IF(preDEL!$AG251,IFERROR(0/0,""),preDEL!Q251)</f>
        <v>Result</v>
      </c>
      <c r="R251" s="116" t="b">
        <f>IF(preDEL!$AG251,IFERROR(0/0,""),preDEL!R251)</f>
        <v>1</v>
      </c>
      <c r="S251" s="116">
        <f>IF(preDEL!$AG251,IFERROR(0/0,""),preDEL!S251)</f>
        <v>1</v>
      </c>
      <c r="T251" s="128" t="str">
        <f>IF(preDEL!$AG251,IFERROR(0/0,""),preDEL!T251)</f>
        <v/>
      </c>
      <c r="U251" s="83" t="str">
        <f>IF(preDEL!$AG251,IFERROR(0/0,""),preDEL!U251)</f>
        <v/>
      </c>
      <c r="V251" s="82" t="str">
        <f>IF(preDEL!$AG251,IFERROR(0/0,""),preDEL!V251)</f>
        <v/>
      </c>
      <c r="W251" s="83" t="str">
        <f>IF(preDEL!$AG251,IFERROR(0/0,""),preDEL!W251)</f>
        <v/>
      </c>
      <c r="X251" s="116" t="b">
        <f>IF(preDEL!$AG251,IFERROR(0/0,""),preDEL!X251)</f>
        <v>0</v>
      </c>
      <c r="Y251" s="128" t="b">
        <f>IF(preDEL!$AG251,IFERROR(0/0,""),preDEL!Y251)</f>
        <v>0</v>
      </c>
      <c r="Z251" s="82" t="str">
        <f>IF(preDEL!$AG251,IFERROR(0/0,""),preDEL!Z251)</f>
        <v/>
      </c>
      <c r="AA251" s="128" t="b">
        <f>IF(preDEL!$AG251,IFERROR(0/0,""),preDEL!AA251)</f>
        <v>0</v>
      </c>
      <c r="AB251" s="128" t="b">
        <f>IF(preDEL!$AG251,IFERROR(0/0,""),preDEL!AB251)</f>
        <v>0</v>
      </c>
      <c r="AC251" s="174">
        <f>IF(preDEL!$AG251,IFERROR(0/0,""),preDEL!AC251)</f>
        <v>298</v>
      </c>
      <c r="AD251" s="116" t="b">
        <f>IF(preDEL!$AG251,IFERROR(0/0,""),preDEL!AD251)</f>
        <v>0</v>
      </c>
      <c r="AE251" s="175" t="str">
        <f>IF(preDEL!$AG251,IFERROR(0/0,""),preDEL!AE251)</f>
        <v/>
      </c>
      <c r="AF251" s="128" t="b">
        <f>IF(preDEL!$AG251,IFERROR(0/0,""),preDEL!AF251)</f>
        <v>0</v>
      </c>
      <c r="AG251" s="128" t="b">
        <f>IF(preDEL!$AG251,IFERROR(0/0,""),preDEL!AG251)</f>
        <v>0</v>
      </c>
      <c r="AH251" s="116" t="str">
        <f>IF(preDEL!$AG251,IFERROR(0/0,""),preDEL!AH251)</f>
        <v/>
      </c>
      <c r="AI251" s="82" t="str">
        <f>IF(preDEL!$AG251,IFERROR(0/0,""),preDEL!AI251)</f>
        <v/>
      </c>
      <c r="AJ251" s="83" t="str">
        <f>IF(preDEL!$AG251,IFERROR(0/0,""),preDEL!AJ251)</f>
        <v/>
      </c>
      <c r="AK251" s="82" t="str">
        <f>IF(preDEL!$AG251,IFERROR(0/0,""),preDEL!AK251)</f>
        <v>Negative</v>
      </c>
      <c r="AL251" s="83" t="str">
        <f>IF(preDEL!$AG251,IFERROR(0/0,""),preDEL!AL251)</f>
        <v/>
      </c>
      <c r="AM251" s="83" t="str">
        <f>IF(preDEL!$AG251,IFERROR(0/0,""),preDEL!AM251)</f>
        <v>SpROSA145068</v>
      </c>
      <c r="AN251" s="83" t="str">
        <f>IF(preDEL!$AG251,IFERROR(0/0,""),preDEL!AN251)</f>
        <v>ROSA361260</v>
      </c>
      <c r="AO251" s="83" t="str">
        <f>IF(preDEL!$AG251,IFERROR(0/0,""),preDEL!AO251)</f>
        <v/>
      </c>
      <c r="AP251" s="83" t="str">
        <f>IF(preDEL!$AG251,IFERROR(0/0,""),preDEL!AP251)</f>
        <v/>
      </c>
      <c r="AQ251" s="83" t="str">
        <f>IF(preDEL!$AG251,IFERROR(0/0,""),preDEL!AQ251)</f>
        <v/>
      </c>
      <c r="AR251" s="83" t="str">
        <f>IF(preDEL!$AG251,IFERROR(0/0,""),preDEL!AR251)</f>
        <v/>
      </c>
      <c r="AS251" s="147"/>
    </row>
    <row r="252">
      <c r="A252" s="82" t="str">
        <f>IF(preDEL!$AG252,IFERROR(0/0,""),preDEL!A252)</f>
        <v>FLE593</v>
      </c>
      <c r="B252" s="172">
        <f>IF(preDEL!$AG252,IFERROR(0/0,""),preDEL!B252)</f>
        <v>44490</v>
      </c>
      <c r="C252" s="173">
        <f>IF(preDEL!$AG252,IFERROR(0/0,""),preDEL!C252)</f>
        <v>0.492349537</v>
      </c>
      <c r="D252" s="82" t="str">
        <f>IF(preDEL!$AG252,IFERROR(0/0,""),preDEL!D252)</f>
        <v/>
      </c>
      <c r="E252" s="82" t="str">
        <f>IF(preDEL!$AG252,IFERROR(0/0,""),preDEL!E252)</f>
        <v/>
      </c>
      <c r="F252" s="83" t="str">
        <f>IF(preDEL!$AG252,IFERROR(0/0,""),preDEL!F252)</f>
        <v/>
      </c>
      <c r="G252" s="83" t="str">
        <f>IF(preDEL!$AG252,IFERROR(0/0,""),preDEL!G252)</f>
        <v/>
      </c>
      <c r="H252" s="83" t="str">
        <f>IF(preDEL!$AG252,IFERROR(0/0,""),preDEL!H252)</f>
        <v/>
      </c>
      <c r="I252" s="82" t="str">
        <f>IF(preDEL!$AG252,IFERROR(0/0,""),preDEL!I252)</f>
        <v/>
      </c>
      <c r="J252" s="82" t="str">
        <f>IF(preDEL!$AG252,IFERROR(0/0,""),preDEL!J252)</f>
        <v/>
      </c>
      <c r="K252" s="82" t="str">
        <f>IF(preDEL!$AG252,IFERROR(0/0,""),preDEL!K252)</f>
        <v>Negative</v>
      </c>
      <c r="L252" s="172">
        <f>IF(preDEL!$AG252,IFERROR(0/0,""),preDEL!L252)</f>
        <v>44491</v>
      </c>
      <c r="M252" s="173">
        <f>IF(preDEL!$AG252,IFERROR(0/0,""),preDEL!M252)</f>
        <v>0.4790856481</v>
      </c>
      <c r="N252" s="83" t="str">
        <f>IF(preDEL!$AG252,IFERROR(0/0,""),preDEL!N252)</f>
        <v/>
      </c>
      <c r="O252" s="83" t="str">
        <f>IF(preDEL!$AG252,IFERROR(0/0,""),preDEL!O252)</f>
        <v/>
      </c>
      <c r="P252" s="128" t="b">
        <f>IF(preDEL!$AG252,IFERROR(0/0,""),preDEL!P252)</f>
        <v>0</v>
      </c>
      <c r="Q252" s="128" t="str">
        <f>IF(preDEL!$AG252,IFERROR(0/0,""),preDEL!Q252)</f>
        <v>Result</v>
      </c>
      <c r="R252" s="116" t="b">
        <f>IF(preDEL!$AG252,IFERROR(0/0,""),preDEL!R252)</f>
        <v>1</v>
      </c>
      <c r="S252" s="116">
        <f>IF(preDEL!$AG252,IFERROR(0/0,""),preDEL!S252)</f>
        <v>1</v>
      </c>
      <c r="T252" s="128" t="str">
        <f>IF(preDEL!$AG252,IFERROR(0/0,""),preDEL!T252)</f>
        <v/>
      </c>
      <c r="U252" s="83" t="str">
        <f>IF(preDEL!$AG252,IFERROR(0/0,""),preDEL!U252)</f>
        <v/>
      </c>
      <c r="V252" s="82" t="str">
        <f>IF(preDEL!$AG252,IFERROR(0/0,""),preDEL!V252)</f>
        <v/>
      </c>
      <c r="W252" s="83" t="str">
        <f>IF(preDEL!$AG252,IFERROR(0/0,""),preDEL!W252)</f>
        <v/>
      </c>
      <c r="X252" s="116" t="b">
        <f>IF(preDEL!$AG252,IFERROR(0/0,""),preDEL!X252)</f>
        <v>0</v>
      </c>
      <c r="Y252" s="128" t="b">
        <f>IF(preDEL!$AG252,IFERROR(0/0,""),preDEL!Y252)</f>
        <v>0</v>
      </c>
      <c r="Z252" s="82" t="str">
        <f>IF(preDEL!$AG252,IFERROR(0/0,""),preDEL!Z252)</f>
        <v/>
      </c>
      <c r="AA252" s="128" t="b">
        <f>IF(preDEL!$AG252,IFERROR(0/0,""),preDEL!AA252)</f>
        <v>0</v>
      </c>
      <c r="AB252" s="128" t="b">
        <f>IF(preDEL!$AG252,IFERROR(0/0,""),preDEL!AB252)</f>
        <v>0</v>
      </c>
      <c r="AC252" s="174">
        <f>IF(preDEL!$AG252,IFERROR(0/0,""),preDEL!AC252)</f>
        <v>297</v>
      </c>
      <c r="AD252" s="116" t="b">
        <f>IF(preDEL!$AG252,IFERROR(0/0,""),preDEL!AD252)</f>
        <v>0</v>
      </c>
      <c r="AE252" s="175" t="str">
        <f>IF(preDEL!$AG252,IFERROR(0/0,""),preDEL!AE252)</f>
        <v/>
      </c>
      <c r="AF252" s="128" t="b">
        <f>IF(preDEL!$AG252,IFERROR(0/0,""),preDEL!AF252)</f>
        <v>0</v>
      </c>
      <c r="AG252" s="128" t="b">
        <f>IF(preDEL!$AG252,IFERROR(0/0,""),preDEL!AG252)</f>
        <v>0</v>
      </c>
      <c r="AH252" s="116" t="str">
        <f>IF(preDEL!$AG252,IFERROR(0/0,""),preDEL!AH252)</f>
        <v/>
      </c>
      <c r="AI252" s="82" t="str">
        <f>IF(preDEL!$AG252,IFERROR(0/0,""),preDEL!AI252)</f>
        <v/>
      </c>
      <c r="AJ252" s="83" t="str">
        <f>IF(preDEL!$AG252,IFERROR(0/0,""),preDEL!AJ252)</f>
        <v/>
      </c>
      <c r="AK252" s="82" t="str">
        <f>IF(preDEL!$AG252,IFERROR(0/0,""),preDEL!AK252)</f>
        <v>Negative</v>
      </c>
      <c r="AL252" s="83" t="str">
        <f>IF(preDEL!$AG252,IFERROR(0/0,""),preDEL!AL252)</f>
        <v/>
      </c>
      <c r="AM252" s="83" t="str">
        <f>IF(preDEL!$AG252,IFERROR(0/0,""),preDEL!AM252)</f>
        <v>SpROSA145068</v>
      </c>
      <c r="AN252" s="83" t="str">
        <f>IF(preDEL!$AG252,IFERROR(0/0,""),preDEL!AN252)</f>
        <v>ROSA835283</v>
      </c>
      <c r="AO252" s="83" t="str">
        <f>IF(preDEL!$AG252,IFERROR(0/0,""),preDEL!AO252)</f>
        <v/>
      </c>
      <c r="AP252" s="83" t="str">
        <f>IF(preDEL!$AG252,IFERROR(0/0,""),preDEL!AP252)</f>
        <v/>
      </c>
      <c r="AQ252" s="83" t="str">
        <f>IF(preDEL!$AG252,IFERROR(0/0,""),preDEL!AQ252)</f>
        <v/>
      </c>
      <c r="AR252" s="83" t="str">
        <f>IF(preDEL!$AG252,IFERROR(0/0,""),preDEL!AR252)</f>
        <v/>
      </c>
      <c r="AS252" s="147"/>
    </row>
    <row r="253">
      <c r="A253" s="82" t="str">
        <f>IF(preDEL!$AG253,IFERROR(0/0,""),preDEL!A253)</f>
        <v>FLE562</v>
      </c>
      <c r="B253" s="172">
        <f>IF(preDEL!$AG253,IFERROR(0/0,""),preDEL!B253)</f>
        <v>44490</v>
      </c>
      <c r="C253" s="173">
        <f>IF(preDEL!$AG253,IFERROR(0/0,""),preDEL!C253)</f>
        <v>0.493287037</v>
      </c>
      <c r="D253" s="82" t="str">
        <f>IF(preDEL!$AG253,IFERROR(0/0,""),preDEL!D253)</f>
        <v/>
      </c>
      <c r="E253" s="82" t="str">
        <f>IF(preDEL!$AG253,IFERROR(0/0,""),preDEL!E253)</f>
        <v/>
      </c>
      <c r="F253" s="83" t="str">
        <f>IF(preDEL!$AG253,IFERROR(0/0,""),preDEL!F253)</f>
        <v/>
      </c>
      <c r="G253" s="83" t="str">
        <f>IF(preDEL!$AG253,IFERROR(0/0,""),preDEL!G253)</f>
        <v/>
      </c>
      <c r="H253" s="83" t="str">
        <f>IF(preDEL!$AG253,IFERROR(0/0,""),preDEL!H253)</f>
        <v/>
      </c>
      <c r="I253" s="82" t="str">
        <f>IF(preDEL!$AG253,IFERROR(0/0,""),preDEL!I253)</f>
        <v/>
      </c>
      <c r="J253" s="82" t="str">
        <f>IF(preDEL!$AG253,IFERROR(0/0,""),preDEL!J253)</f>
        <v/>
      </c>
      <c r="K253" s="82" t="str">
        <f>IF(preDEL!$AG253,IFERROR(0/0,""),preDEL!K253)</f>
        <v>Negative</v>
      </c>
      <c r="L253" s="172">
        <f>IF(preDEL!$AG253,IFERROR(0/0,""),preDEL!L253)</f>
        <v>44491</v>
      </c>
      <c r="M253" s="173">
        <f>IF(preDEL!$AG253,IFERROR(0/0,""),preDEL!M253)</f>
        <v>0.4790856481</v>
      </c>
      <c r="N253" s="83" t="str">
        <f>IF(preDEL!$AG253,IFERROR(0/0,""),preDEL!N253)</f>
        <v/>
      </c>
      <c r="O253" s="83" t="str">
        <f>IF(preDEL!$AG253,IFERROR(0/0,""),preDEL!O253)</f>
        <v/>
      </c>
      <c r="P253" s="128" t="b">
        <f>IF(preDEL!$AG253,IFERROR(0/0,""),preDEL!P253)</f>
        <v>0</v>
      </c>
      <c r="Q253" s="128" t="str">
        <f>IF(preDEL!$AG253,IFERROR(0/0,""),preDEL!Q253)</f>
        <v>Result</v>
      </c>
      <c r="R253" s="116" t="b">
        <f>IF(preDEL!$AG253,IFERROR(0/0,""),preDEL!R253)</f>
        <v>1</v>
      </c>
      <c r="S253" s="116">
        <f>IF(preDEL!$AG253,IFERROR(0/0,""),preDEL!S253)</f>
        <v>1</v>
      </c>
      <c r="T253" s="128">
        <f>IF(preDEL!$AG253,IFERROR(0/0,""),preDEL!T253)</f>
        <v>0</v>
      </c>
      <c r="U253" s="83" t="str">
        <f>IF(preDEL!$AG253,IFERROR(0/0,""),preDEL!U253)</f>
        <v/>
      </c>
      <c r="V253" s="82" t="str">
        <f>IF(preDEL!$AG253,IFERROR(0/0,""),preDEL!V253)</f>
        <v/>
      </c>
      <c r="W253" s="83" t="str">
        <f>IF(preDEL!$AG253,IFERROR(0/0,""),preDEL!W253)</f>
        <v/>
      </c>
      <c r="X253" s="116" t="b">
        <f>IF(preDEL!$AG253,IFERROR(0/0,""),preDEL!X253)</f>
        <v>0</v>
      </c>
      <c r="Y253" s="128" t="b">
        <f>IF(preDEL!$AG253,IFERROR(0/0,""),preDEL!Y253)</f>
        <v>0</v>
      </c>
      <c r="Z253" s="82" t="str">
        <f>IF(preDEL!$AG253,IFERROR(0/0,""),preDEL!Z253)</f>
        <v/>
      </c>
      <c r="AA253" s="128" t="b">
        <f>IF(preDEL!$AG253,IFERROR(0/0,""),preDEL!AA253)</f>
        <v>0</v>
      </c>
      <c r="AB253" s="128" t="b">
        <f>IF(preDEL!$AG253,IFERROR(0/0,""),preDEL!AB253)</f>
        <v>0</v>
      </c>
      <c r="AC253" s="174">
        <f>IF(preDEL!$AG253,IFERROR(0/0,""),preDEL!AC253)</f>
        <v>701</v>
      </c>
      <c r="AD253" s="116" t="b">
        <f>IF(preDEL!$AG253,IFERROR(0/0,""),preDEL!AD253)</f>
        <v>1</v>
      </c>
      <c r="AE253" s="175" t="str">
        <f>IF(preDEL!$AG253,IFERROR(0/0,""),preDEL!AE253)</f>
        <v/>
      </c>
      <c r="AF253" s="128" t="b">
        <f>IF(preDEL!$AG253,IFERROR(0/0,""),preDEL!AF253)</f>
        <v>0</v>
      </c>
      <c r="AG253" s="128" t="b">
        <f>IF(preDEL!$AG253,IFERROR(0/0,""),preDEL!AG253)</f>
        <v>0</v>
      </c>
      <c r="AH253" s="116" t="str">
        <f>IF(preDEL!$AG253,IFERROR(0/0,""),preDEL!AH253)</f>
        <v/>
      </c>
      <c r="AI253" s="82">
        <f>IF(preDEL!$AG253,IFERROR(0/0,""),preDEL!AI253)</f>
        <v>6</v>
      </c>
      <c r="AJ253" s="83" t="str">
        <f>IF(preDEL!$AG253,IFERROR(0/0,""),preDEL!AJ253)</f>
        <v/>
      </c>
      <c r="AK253" s="82" t="str">
        <f>IF(preDEL!$AG253,IFERROR(0/0,""),preDEL!AK253)</f>
        <v>Negative</v>
      </c>
      <c r="AL253" s="83" t="str">
        <f>IF(preDEL!$AG253,IFERROR(0/0,""),preDEL!AL253)</f>
        <v/>
      </c>
      <c r="AM253" s="83" t="str">
        <f>IF(preDEL!$AG253,IFERROR(0/0,""),preDEL!AM253)</f>
        <v>SpROSA145068</v>
      </c>
      <c r="AN253" s="83" t="str">
        <f>IF(preDEL!$AG253,IFERROR(0/0,""),preDEL!AN253)</f>
        <v>ROSA543983</v>
      </c>
      <c r="AO253" s="83" t="str">
        <f>IF(preDEL!$AG253,IFERROR(0/0,""),preDEL!AO253)</f>
        <v/>
      </c>
      <c r="AP253" s="83" t="str">
        <f>IF(preDEL!$AG253,IFERROR(0/0,""),preDEL!AP253)</f>
        <v/>
      </c>
      <c r="AQ253" s="83" t="str">
        <f>IF(preDEL!$AG253,IFERROR(0/0,""),preDEL!AQ253)</f>
        <v/>
      </c>
      <c r="AR253" s="83" t="str">
        <f>IF(preDEL!$AG253,IFERROR(0/0,""),preDEL!AR253)</f>
        <v/>
      </c>
      <c r="AS253" s="147"/>
    </row>
    <row r="254">
      <c r="A254" s="82" t="str">
        <f>IF(preDEL!$AG254,IFERROR(0/0,""),preDEL!A254)</f>
        <v>FLE581</v>
      </c>
      <c r="B254" s="172">
        <f>IF(preDEL!$AG254,IFERROR(0/0,""),preDEL!B254)</f>
        <v>44490</v>
      </c>
      <c r="C254" s="173">
        <f>IF(preDEL!$AG254,IFERROR(0/0,""),preDEL!C254)</f>
        <v>0.4935185185</v>
      </c>
      <c r="D254" s="82" t="str">
        <f>IF(preDEL!$AG254,IFERROR(0/0,""),preDEL!D254)</f>
        <v/>
      </c>
      <c r="E254" s="82" t="str">
        <f>IF(preDEL!$AG254,IFERROR(0/0,""),preDEL!E254)</f>
        <v/>
      </c>
      <c r="F254" s="83" t="str">
        <f>IF(preDEL!$AG254,IFERROR(0/0,""),preDEL!F254)</f>
        <v/>
      </c>
      <c r="G254" s="83" t="str">
        <f>IF(preDEL!$AG254,IFERROR(0/0,""),preDEL!G254)</f>
        <v/>
      </c>
      <c r="H254" s="83" t="str">
        <f>IF(preDEL!$AG254,IFERROR(0/0,""),preDEL!H254)</f>
        <v/>
      </c>
      <c r="I254" s="82" t="str">
        <f>IF(preDEL!$AG254,IFERROR(0/0,""),preDEL!I254)</f>
        <v/>
      </c>
      <c r="J254" s="82" t="str">
        <f>IF(preDEL!$AG254,IFERROR(0/0,""),preDEL!J254)</f>
        <v/>
      </c>
      <c r="K254" s="82" t="str">
        <f>IF(preDEL!$AG254,IFERROR(0/0,""),preDEL!K254)</f>
        <v>Negative</v>
      </c>
      <c r="L254" s="172">
        <f>IF(preDEL!$AG254,IFERROR(0/0,""),preDEL!L254)</f>
        <v>44491</v>
      </c>
      <c r="M254" s="173">
        <f>IF(preDEL!$AG254,IFERROR(0/0,""),preDEL!M254)</f>
        <v>0.4790856481</v>
      </c>
      <c r="N254" s="83" t="str">
        <f>IF(preDEL!$AG254,IFERROR(0/0,""),preDEL!N254)</f>
        <v/>
      </c>
      <c r="O254" s="83" t="str">
        <f>IF(preDEL!$AG254,IFERROR(0/0,""),preDEL!O254)</f>
        <v/>
      </c>
      <c r="P254" s="128" t="b">
        <f>IF(preDEL!$AG254,IFERROR(0/0,""),preDEL!P254)</f>
        <v>0</v>
      </c>
      <c r="Q254" s="128" t="str">
        <f>IF(preDEL!$AG254,IFERROR(0/0,""),preDEL!Q254)</f>
        <v>Result</v>
      </c>
      <c r="R254" s="116" t="b">
        <f>IF(preDEL!$AG254,IFERROR(0/0,""),preDEL!R254)</f>
        <v>1</v>
      </c>
      <c r="S254" s="116">
        <f>IF(preDEL!$AG254,IFERROR(0/0,""),preDEL!S254)</f>
        <v>1</v>
      </c>
      <c r="T254" s="128">
        <f>IF(preDEL!$AG254,IFERROR(0/0,""),preDEL!T254)</f>
        <v>0</v>
      </c>
      <c r="U254" s="83" t="str">
        <f>IF(preDEL!$AG254,IFERROR(0/0,""),preDEL!U254)</f>
        <v/>
      </c>
      <c r="V254" s="82" t="str">
        <f>IF(preDEL!$AG254,IFERROR(0/0,""),preDEL!V254)</f>
        <v/>
      </c>
      <c r="W254" s="83" t="str">
        <f>IF(preDEL!$AG254,IFERROR(0/0,""),preDEL!W254)</f>
        <v/>
      </c>
      <c r="X254" s="116" t="b">
        <f>IF(preDEL!$AG254,IFERROR(0/0,""),preDEL!X254)</f>
        <v>0</v>
      </c>
      <c r="Y254" s="128" t="b">
        <f>IF(preDEL!$AG254,IFERROR(0/0,""),preDEL!Y254)</f>
        <v>0</v>
      </c>
      <c r="Z254" s="82" t="str">
        <f>IF(preDEL!$AG254,IFERROR(0/0,""),preDEL!Z254)</f>
        <v/>
      </c>
      <c r="AA254" s="128" t="b">
        <f>IF(preDEL!$AG254,IFERROR(0/0,""),preDEL!AA254)</f>
        <v>0</v>
      </c>
      <c r="AB254" s="128" t="b">
        <f>IF(preDEL!$AG254,IFERROR(0/0,""),preDEL!AB254)</f>
        <v>0</v>
      </c>
      <c r="AC254" s="174">
        <f>IF(preDEL!$AG254,IFERROR(0/0,""),preDEL!AC254)</f>
        <v>700</v>
      </c>
      <c r="AD254" s="116" t="b">
        <f>IF(preDEL!$AG254,IFERROR(0/0,""),preDEL!AD254)</f>
        <v>1</v>
      </c>
      <c r="AE254" s="175" t="str">
        <f>IF(preDEL!$AG254,IFERROR(0/0,""),preDEL!AE254)</f>
        <v/>
      </c>
      <c r="AF254" s="128" t="b">
        <f>IF(preDEL!$AG254,IFERROR(0/0,""),preDEL!AF254)</f>
        <v>0</v>
      </c>
      <c r="AG254" s="128" t="b">
        <f>IF(preDEL!$AG254,IFERROR(0/0,""),preDEL!AG254)</f>
        <v>0</v>
      </c>
      <c r="AH254" s="116" t="str">
        <f>IF(preDEL!$AG254,IFERROR(0/0,""),preDEL!AH254)</f>
        <v/>
      </c>
      <c r="AI254" s="82">
        <f>IF(preDEL!$AG254,IFERROR(0/0,""),preDEL!AI254)</f>
        <v>6</v>
      </c>
      <c r="AJ254" s="83" t="str">
        <f>IF(preDEL!$AG254,IFERROR(0/0,""),preDEL!AJ254)</f>
        <v/>
      </c>
      <c r="AK254" s="82" t="str">
        <f>IF(preDEL!$AG254,IFERROR(0/0,""),preDEL!AK254)</f>
        <v>Negative</v>
      </c>
      <c r="AL254" s="83" t="str">
        <f>IF(preDEL!$AG254,IFERROR(0/0,""),preDEL!AL254)</f>
        <v/>
      </c>
      <c r="AM254" s="83" t="str">
        <f>IF(preDEL!$AG254,IFERROR(0/0,""),preDEL!AM254)</f>
        <v>SpROSA145068</v>
      </c>
      <c r="AN254" s="83" t="str">
        <f>IF(preDEL!$AG254,IFERROR(0/0,""),preDEL!AN254)</f>
        <v>ROSA432919</v>
      </c>
      <c r="AO254" s="83" t="str">
        <f>IF(preDEL!$AG254,IFERROR(0/0,""),preDEL!AO254)</f>
        <v/>
      </c>
      <c r="AP254" s="83" t="str">
        <f>IF(preDEL!$AG254,IFERROR(0/0,""),preDEL!AP254)</f>
        <v/>
      </c>
      <c r="AQ254" s="83" t="str">
        <f>IF(preDEL!$AG254,IFERROR(0/0,""),preDEL!AQ254)</f>
        <v/>
      </c>
      <c r="AR254" s="83" t="str">
        <f>IF(preDEL!$AG254,IFERROR(0/0,""),preDEL!AR254)</f>
        <v/>
      </c>
      <c r="AS254" s="147"/>
    </row>
    <row r="255">
      <c r="A255" s="82" t="str">
        <f>IF(preDEL!$AG255,IFERROR(0/0,""),preDEL!A255)</f>
        <v/>
      </c>
      <c r="B255" s="172" t="str">
        <f>IF(preDEL!$AG255,IFERROR(0/0,""),preDEL!B255)</f>
        <v/>
      </c>
      <c r="C255" s="173" t="str">
        <f>IF(preDEL!$AG255,IFERROR(0/0,""),preDEL!C255)</f>
        <v/>
      </c>
      <c r="D255" s="82" t="str">
        <f>IF(preDEL!$AG255,IFERROR(0/0,""),preDEL!D255)</f>
        <v/>
      </c>
      <c r="E255" s="82" t="str">
        <f>IF(preDEL!$AG255,IFERROR(0/0,""),preDEL!E255)</f>
        <v/>
      </c>
      <c r="F255" s="83" t="str">
        <f>IF(preDEL!$AG255,IFERROR(0/0,""),preDEL!F255)</f>
        <v/>
      </c>
      <c r="G255" s="83" t="str">
        <f>IF(preDEL!$AG255,IFERROR(0/0,""),preDEL!G255)</f>
        <v/>
      </c>
      <c r="H255" s="83" t="str">
        <f>IF(preDEL!$AG255,IFERROR(0/0,""),preDEL!H255)</f>
        <v/>
      </c>
      <c r="I255" s="82" t="str">
        <f>IF(preDEL!$AG255,IFERROR(0/0,""),preDEL!I255)</f>
        <v/>
      </c>
      <c r="J255" s="82" t="str">
        <f>IF(preDEL!$AG255,IFERROR(0/0,""),preDEL!J255)</f>
        <v/>
      </c>
      <c r="K255" s="82" t="str">
        <f>IF(preDEL!$AG255,IFERROR(0/0,""),preDEL!K255)</f>
        <v/>
      </c>
      <c r="L255" s="172" t="str">
        <f>IF(preDEL!$AG255,IFERROR(0/0,""),preDEL!L255)</f>
        <v/>
      </c>
      <c r="M255" s="173" t="str">
        <f>IF(preDEL!$AG255,IFERROR(0/0,""),preDEL!M255)</f>
        <v/>
      </c>
      <c r="N255" s="83" t="str">
        <f>IF(preDEL!$AG255,IFERROR(0/0,""),preDEL!N255)</f>
        <v/>
      </c>
      <c r="O255" s="83" t="str">
        <f>IF(preDEL!$AG255,IFERROR(0/0,""),preDEL!O255)</f>
        <v/>
      </c>
      <c r="P255" s="128" t="str">
        <f>IF(preDEL!$AG255,IFERROR(0/0,""),preDEL!P255)</f>
        <v/>
      </c>
      <c r="Q255" s="128" t="str">
        <f>IF(preDEL!$AG255,IFERROR(0/0,""),preDEL!Q255)</f>
        <v/>
      </c>
      <c r="R255" s="116" t="str">
        <f>IF(preDEL!$AG255,IFERROR(0/0,""),preDEL!R255)</f>
        <v/>
      </c>
      <c r="S255" s="116" t="str">
        <f>IF(preDEL!$AG255,IFERROR(0/0,""),preDEL!S255)</f>
        <v/>
      </c>
      <c r="T255" s="128" t="str">
        <f>IF(preDEL!$AG255,IFERROR(0/0,""),preDEL!T255)</f>
        <v/>
      </c>
      <c r="U255" s="83" t="str">
        <f>IF(preDEL!$AG255,IFERROR(0/0,""),preDEL!U255)</f>
        <v/>
      </c>
      <c r="V255" s="82" t="str">
        <f>IF(preDEL!$AG255,IFERROR(0/0,""),preDEL!V255)</f>
        <v/>
      </c>
      <c r="W255" s="83" t="str">
        <f>IF(preDEL!$AG255,IFERROR(0/0,""),preDEL!W255)</f>
        <v/>
      </c>
      <c r="X255" s="116" t="str">
        <f>IF(preDEL!$AG255,IFERROR(0/0,""),preDEL!X255)</f>
        <v/>
      </c>
      <c r="Y255" s="128" t="str">
        <f>IF(preDEL!$AG255,IFERROR(0/0,""),preDEL!Y255)</f>
        <v/>
      </c>
      <c r="Z255" s="82" t="str">
        <f>IF(preDEL!$AG255,IFERROR(0/0,""),preDEL!Z255)</f>
        <v/>
      </c>
      <c r="AA255" s="128" t="str">
        <f>IF(preDEL!$AG255,IFERROR(0/0,""),preDEL!AA255)</f>
        <v/>
      </c>
      <c r="AB255" s="128" t="str">
        <f>IF(preDEL!$AG255,IFERROR(0/0,""),preDEL!AB255)</f>
        <v/>
      </c>
      <c r="AC255" s="174" t="str">
        <f>IF(preDEL!$AG255,IFERROR(0/0,""),preDEL!AC255)</f>
        <v/>
      </c>
      <c r="AD255" s="116" t="str">
        <f>IF(preDEL!$AG255,IFERROR(0/0,""),preDEL!AD255)</f>
        <v/>
      </c>
      <c r="AE255" s="175" t="str">
        <f>IF(preDEL!$AG255,IFERROR(0/0,""),preDEL!AE255)</f>
        <v/>
      </c>
      <c r="AF255" s="128" t="str">
        <f>IF(preDEL!$AG255,IFERROR(0/0,""),preDEL!AF255)</f>
        <v/>
      </c>
      <c r="AG255" s="128" t="str">
        <f>IF(preDEL!$AG255,IFERROR(0/0,""),preDEL!AG255)</f>
        <v/>
      </c>
      <c r="AH255" s="116" t="str">
        <f>IF(preDEL!$AG255,IFERROR(0/0,""),preDEL!AH255)</f>
        <v/>
      </c>
      <c r="AI255" s="82" t="str">
        <f>IF(preDEL!$AG255,IFERROR(0/0,""),preDEL!AI255)</f>
        <v/>
      </c>
      <c r="AJ255" s="83" t="str">
        <f>IF(preDEL!$AG255,IFERROR(0/0,""),preDEL!AJ255)</f>
        <v/>
      </c>
      <c r="AK255" s="82" t="str">
        <f>IF(preDEL!$AG255,IFERROR(0/0,""),preDEL!AK255)</f>
        <v/>
      </c>
      <c r="AL255" s="83" t="str">
        <f>IF(preDEL!$AG255,IFERROR(0/0,""),preDEL!AL255)</f>
        <v/>
      </c>
      <c r="AM255" s="83" t="str">
        <f>IF(preDEL!$AG255,IFERROR(0/0,""),preDEL!AM255)</f>
        <v/>
      </c>
      <c r="AN255" s="83" t="str">
        <f>IF(preDEL!$AG255,IFERROR(0/0,""),preDEL!AN255)</f>
        <v/>
      </c>
      <c r="AO255" s="83" t="str">
        <f>IF(preDEL!$AG255,IFERROR(0/0,""),preDEL!AO255)</f>
        <v/>
      </c>
      <c r="AP255" s="83" t="str">
        <f>IF(preDEL!$AG255,IFERROR(0/0,""),preDEL!AP255)</f>
        <v/>
      </c>
      <c r="AQ255" s="83" t="str">
        <f>IF(preDEL!$AG255,IFERROR(0/0,""),preDEL!AQ255)</f>
        <v/>
      </c>
      <c r="AR255" s="83" t="str">
        <f>IF(preDEL!$AG255,IFERROR(0/0,""),preDEL!AR255)</f>
        <v/>
      </c>
      <c r="AS255" s="147"/>
    </row>
    <row r="256">
      <c r="A256" s="82" t="str">
        <f>IF(preDEL!$AG256,IFERROR(0/0,""),preDEL!A256)</f>
        <v>FLE647</v>
      </c>
      <c r="B256" s="172">
        <f>IF(preDEL!$AG256,IFERROR(0/0,""),preDEL!B256)</f>
        <v>44491</v>
      </c>
      <c r="C256" s="173">
        <f>IF(preDEL!$AG256,IFERROR(0/0,""),preDEL!C256)</f>
        <v>0.2560648148</v>
      </c>
      <c r="D256" s="82" t="str">
        <f>IF(preDEL!$AG256,IFERROR(0/0,""),preDEL!D256)</f>
        <v/>
      </c>
      <c r="E256" s="82" t="str">
        <f>IF(preDEL!$AG256,IFERROR(0/0,""),preDEL!E256)</f>
        <v/>
      </c>
      <c r="F256" s="83" t="str">
        <f>IF(preDEL!$AG256,IFERROR(0/0,""),preDEL!F256)</f>
        <v/>
      </c>
      <c r="G256" s="83" t="str">
        <f>IF(preDEL!$AG256,IFERROR(0/0,""),preDEL!G256)</f>
        <v/>
      </c>
      <c r="H256" s="83" t="str">
        <f>IF(preDEL!$AG256,IFERROR(0/0,""),preDEL!H256)</f>
        <v/>
      </c>
      <c r="I256" s="82" t="str">
        <f>IF(preDEL!$AG256,IFERROR(0/0,""),preDEL!I256)</f>
        <v/>
      </c>
      <c r="J256" s="82" t="str">
        <f>IF(preDEL!$AG256,IFERROR(0/0,""),preDEL!J256)</f>
        <v/>
      </c>
      <c r="K256" s="82" t="str">
        <f>IF(preDEL!$AG256,IFERROR(0/0,""),preDEL!K256)</f>
        <v>Negative</v>
      </c>
      <c r="L256" s="172">
        <f>IF(preDEL!$AG256,IFERROR(0/0,""),preDEL!L256)</f>
        <v>44491</v>
      </c>
      <c r="M256" s="173">
        <f>IF(preDEL!$AG256,IFERROR(0/0,""),preDEL!M256)</f>
        <v>0.4790856481</v>
      </c>
      <c r="N256" s="83" t="str">
        <f>IF(preDEL!$AG256,IFERROR(0/0,""),preDEL!N256)</f>
        <v/>
      </c>
      <c r="O256" s="83" t="str">
        <f>IF(preDEL!$AG256,IFERROR(0/0,""),preDEL!O256)</f>
        <v/>
      </c>
      <c r="P256" s="128" t="b">
        <f>IF(preDEL!$AG256,IFERROR(0/0,""),preDEL!P256)</f>
        <v>0</v>
      </c>
      <c r="Q256" s="128" t="str">
        <f>IF(preDEL!$AG256,IFERROR(0/0,""),preDEL!Q256)</f>
        <v>Result</v>
      </c>
      <c r="R256" s="116" t="b">
        <f>IF(preDEL!$AG256,IFERROR(0/0,""),preDEL!R256)</f>
        <v>1</v>
      </c>
      <c r="S256" s="116">
        <f>IF(preDEL!$AG256,IFERROR(0/0,""),preDEL!S256)</f>
        <v>1</v>
      </c>
      <c r="T256" s="128" t="str">
        <f>IF(preDEL!$AG256,IFERROR(0/0,""),preDEL!T256)</f>
        <v/>
      </c>
      <c r="U256" s="83" t="str">
        <f>IF(preDEL!$AG256,IFERROR(0/0,""),preDEL!U256)</f>
        <v/>
      </c>
      <c r="V256" s="82" t="str">
        <f>IF(preDEL!$AG256,IFERROR(0/0,""),preDEL!V256)</f>
        <v/>
      </c>
      <c r="W256" s="83" t="str">
        <f>IF(preDEL!$AG256,IFERROR(0/0,""),preDEL!W256)</f>
        <v/>
      </c>
      <c r="X256" s="116" t="b">
        <f>IF(preDEL!$AG256,IFERROR(0/0,""),preDEL!X256)</f>
        <v>0</v>
      </c>
      <c r="Y256" s="128" t="b">
        <f>IF(preDEL!$AG256,IFERROR(0/0,""),preDEL!Y256)</f>
        <v>0</v>
      </c>
      <c r="Z256" s="82" t="str">
        <f>IF(preDEL!$AG256,IFERROR(0/0,""),preDEL!Z256)</f>
        <v/>
      </c>
      <c r="AA256" s="128" t="b">
        <f>IF(preDEL!$AG256,IFERROR(0/0,""),preDEL!AA256)</f>
        <v>0</v>
      </c>
      <c r="AB256" s="128" t="b">
        <f>IF(preDEL!$AG256,IFERROR(0/0,""),preDEL!AB256)</f>
        <v>0</v>
      </c>
      <c r="AC256" s="174">
        <f>IF(preDEL!$AG256,IFERROR(0/0,""),preDEL!AC256)</f>
        <v>295</v>
      </c>
      <c r="AD256" s="116" t="b">
        <f>IF(preDEL!$AG256,IFERROR(0/0,""),preDEL!AD256)</f>
        <v>0</v>
      </c>
      <c r="AE256" s="175" t="str">
        <f>IF(preDEL!$AG256,IFERROR(0/0,""),preDEL!AE256)</f>
        <v/>
      </c>
      <c r="AF256" s="128" t="b">
        <f>IF(preDEL!$AG256,IFERROR(0/0,""),preDEL!AF256)</f>
        <v>0</v>
      </c>
      <c r="AG256" s="128" t="b">
        <f>IF(preDEL!$AG256,IFERROR(0/0,""),preDEL!AG256)</f>
        <v>0</v>
      </c>
      <c r="AH256" s="116" t="str">
        <f>IF(preDEL!$AG256,IFERROR(0/0,""),preDEL!AH256)</f>
        <v/>
      </c>
      <c r="AI256" s="82" t="str">
        <f>IF(preDEL!$AG256,IFERROR(0/0,""),preDEL!AI256)</f>
        <v/>
      </c>
      <c r="AJ256" s="83" t="str">
        <f>IF(preDEL!$AG256,IFERROR(0/0,""),preDEL!AJ256)</f>
        <v/>
      </c>
      <c r="AK256" s="82" t="str">
        <f>IF(preDEL!$AG256,IFERROR(0/0,""),preDEL!AK256)</f>
        <v>Negative</v>
      </c>
      <c r="AL256" s="83" t="str">
        <f>IF(preDEL!$AG256,IFERROR(0/0,""),preDEL!AL256)</f>
        <v/>
      </c>
      <c r="AM256" s="83" t="str">
        <f>IF(preDEL!$AG256,IFERROR(0/0,""),preDEL!AM256)</f>
        <v>SpROSA145068</v>
      </c>
      <c r="AN256" s="83" t="str">
        <f>IF(preDEL!$AG256,IFERROR(0/0,""),preDEL!AN256)</f>
        <v>ROSA406630</v>
      </c>
      <c r="AO256" s="83" t="str">
        <f>IF(preDEL!$AG256,IFERROR(0/0,""),preDEL!AO256)</f>
        <v/>
      </c>
      <c r="AP256" s="83" t="str">
        <f>IF(preDEL!$AG256,IFERROR(0/0,""),preDEL!AP256)</f>
        <v/>
      </c>
      <c r="AQ256" s="83" t="str">
        <f>IF(preDEL!$AG256,IFERROR(0/0,""),preDEL!AQ256)</f>
        <v/>
      </c>
      <c r="AR256" s="83" t="str">
        <f>IF(preDEL!$AG256,IFERROR(0/0,""),preDEL!AR256)</f>
        <v/>
      </c>
      <c r="AS256" s="147"/>
    </row>
    <row r="257">
      <c r="A257" s="82" t="str">
        <f>IF(preDEL!$AG257,IFERROR(0/0,""),preDEL!A257)</f>
        <v>FLE451</v>
      </c>
      <c r="B257" s="172">
        <f>IF(preDEL!$AG257,IFERROR(0/0,""),preDEL!B257)</f>
        <v>44491</v>
      </c>
      <c r="C257" s="173">
        <f>IF(preDEL!$AG257,IFERROR(0/0,""),preDEL!C257)</f>
        <v>0.2570601852</v>
      </c>
      <c r="D257" s="82" t="str">
        <f>IF(preDEL!$AG257,IFERROR(0/0,""),preDEL!D257)</f>
        <v/>
      </c>
      <c r="E257" s="82" t="str">
        <f>IF(preDEL!$AG257,IFERROR(0/0,""),preDEL!E257)</f>
        <v/>
      </c>
      <c r="F257" s="83" t="str">
        <f>IF(preDEL!$AG257,IFERROR(0/0,""),preDEL!F257)</f>
        <v/>
      </c>
      <c r="G257" s="83" t="str">
        <f>IF(preDEL!$AG257,IFERROR(0/0,""),preDEL!G257)</f>
        <v/>
      </c>
      <c r="H257" s="83" t="str">
        <f>IF(preDEL!$AG257,IFERROR(0/0,""),preDEL!H257)</f>
        <v/>
      </c>
      <c r="I257" s="82" t="str">
        <f>IF(preDEL!$AG257,IFERROR(0/0,""),preDEL!I257)</f>
        <v/>
      </c>
      <c r="J257" s="82" t="str">
        <f>IF(preDEL!$AG257,IFERROR(0/0,""),preDEL!J257)</f>
        <v/>
      </c>
      <c r="K257" s="82" t="str">
        <f>IF(preDEL!$AG257,IFERROR(0/0,""),preDEL!K257)</f>
        <v>Negative</v>
      </c>
      <c r="L257" s="172">
        <f>IF(preDEL!$AG257,IFERROR(0/0,""),preDEL!L257)</f>
        <v>44491</v>
      </c>
      <c r="M257" s="173">
        <f>IF(preDEL!$AG257,IFERROR(0/0,""),preDEL!M257)</f>
        <v>0.4790856481</v>
      </c>
      <c r="N257" s="83" t="str">
        <f>IF(preDEL!$AG257,IFERROR(0/0,""),preDEL!N257)</f>
        <v/>
      </c>
      <c r="O257" s="83" t="str">
        <f>IF(preDEL!$AG257,IFERROR(0/0,""),preDEL!O257)</f>
        <v/>
      </c>
      <c r="P257" s="128" t="b">
        <f>IF(preDEL!$AG257,IFERROR(0/0,""),preDEL!P257)</f>
        <v>0</v>
      </c>
      <c r="Q257" s="128" t="str">
        <f>IF(preDEL!$AG257,IFERROR(0/0,""),preDEL!Q257)</f>
        <v>Result</v>
      </c>
      <c r="R257" s="116" t="b">
        <f>IF(preDEL!$AG257,IFERROR(0/0,""),preDEL!R257)</f>
        <v>1</v>
      </c>
      <c r="S257" s="116">
        <f>IF(preDEL!$AG257,IFERROR(0/0,""),preDEL!S257)</f>
        <v>1</v>
      </c>
      <c r="T257" s="128" t="str">
        <f>IF(preDEL!$AG257,IFERROR(0/0,""),preDEL!T257)</f>
        <v/>
      </c>
      <c r="U257" s="83" t="str">
        <f>IF(preDEL!$AG257,IFERROR(0/0,""),preDEL!U257)</f>
        <v/>
      </c>
      <c r="V257" s="82" t="str">
        <f>IF(preDEL!$AG257,IFERROR(0/0,""),preDEL!V257)</f>
        <v/>
      </c>
      <c r="W257" s="83" t="str">
        <f>IF(preDEL!$AG257,IFERROR(0/0,""),preDEL!W257)</f>
        <v/>
      </c>
      <c r="X257" s="116" t="b">
        <f>IF(preDEL!$AG257,IFERROR(0/0,""),preDEL!X257)</f>
        <v>0</v>
      </c>
      <c r="Y257" s="128" t="b">
        <f>IF(preDEL!$AG257,IFERROR(0/0,""),preDEL!Y257)</f>
        <v>0</v>
      </c>
      <c r="Z257" s="82" t="str">
        <f>IF(preDEL!$AG257,IFERROR(0/0,""),preDEL!Z257)</f>
        <v/>
      </c>
      <c r="AA257" s="128" t="b">
        <f>IF(preDEL!$AG257,IFERROR(0/0,""),preDEL!AA257)</f>
        <v>0</v>
      </c>
      <c r="AB257" s="128" t="b">
        <f>IF(preDEL!$AG257,IFERROR(0/0,""),preDEL!AB257)</f>
        <v>0</v>
      </c>
      <c r="AC257" s="174">
        <f>IF(preDEL!$AG257,IFERROR(0/0,""),preDEL!AC257)</f>
        <v>294</v>
      </c>
      <c r="AD257" s="116" t="b">
        <f>IF(preDEL!$AG257,IFERROR(0/0,""),preDEL!AD257)</f>
        <v>0</v>
      </c>
      <c r="AE257" s="175" t="str">
        <f>IF(preDEL!$AG257,IFERROR(0/0,""),preDEL!AE257)</f>
        <v/>
      </c>
      <c r="AF257" s="128" t="b">
        <f>IF(preDEL!$AG257,IFERROR(0/0,""),preDEL!AF257)</f>
        <v>0</v>
      </c>
      <c r="AG257" s="128" t="b">
        <f>IF(preDEL!$AG257,IFERROR(0/0,""),preDEL!AG257)</f>
        <v>0</v>
      </c>
      <c r="AH257" s="116" t="str">
        <f>IF(preDEL!$AG257,IFERROR(0/0,""),preDEL!AH257)</f>
        <v/>
      </c>
      <c r="AI257" s="82" t="str">
        <f>IF(preDEL!$AG257,IFERROR(0/0,""),preDEL!AI257)</f>
        <v/>
      </c>
      <c r="AJ257" s="83" t="str">
        <f>IF(preDEL!$AG257,IFERROR(0/0,""),preDEL!AJ257)</f>
        <v/>
      </c>
      <c r="AK257" s="82" t="str">
        <f>IF(preDEL!$AG257,IFERROR(0/0,""),preDEL!AK257)</f>
        <v>Negative</v>
      </c>
      <c r="AL257" s="83" t="str">
        <f>IF(preDEL!$AG257,IFERROR(0/0,""),preDEL!AL257)</f>
        <v/>
      </c>
      <c r="AM257" s="83" t="str">
        <f>IF(preDEL!$AG257,IFERROR(0/0,""),preDEL!AM257)</f>
        <v>SpROSA145068</v>
      </c>
      <c r="AN257" s="83" t="str">
        <f>IF(preDEL!$AG257,IFERROR(0/0,""),preDEL!AN257)</f>
        <v>ROSA154141</v>
      </c>
      <c r="AO257" s="83" t="str">
        <f>IF(preDEL!$AG257,IFERROR(0/0,""),preDEL!AO257)</f>
        <v/>
      </c>
      <c r="AP257" s="83" t="str">
        <f>IF(preDEL!$AG257,IFERROR(0/0,""),preDEL!AP257)</f>
        <v/>
      </c>
      <c r="AQ257" s="83" t="str">
        <f>IF(preDEL!$AG257,IFERROR(0/0,""),preDEL!AQ257)</f>
        <v/>
      </c>
      <c r="AR257" s="83" t="str">
        <f>IF(preDEL!$AG257,IFERROR(0/0,""),preDEL!AR257)</f>
        <v/>
      </c>
      <c r="AS257" s="147"/>
    </row>
    <row r="258">
      <c r="A258" s="82" t="str">
        <f>IF(preDEL!$AG258,IFERROR(0/0,""),preDEL!A258)</f>
        <v>FLE468</v>
      </c>
      <c r="B258" s="172">
        <f>IF(preDEL!$AG258,IFERROR(0/0,""),preDEL!B258)</f>
        <v>44491</v>
      </c>
      <c r="C258" s="173">
        <f>IF(preDEL!$AG258,IFERROR(0/0,""),preDEL!C258)</f>
        <v>0.2573611111</v>
      </c>
      <c r="D258" s="82" t="str">
        <f>IF(preDEL!$AG258,IFERROR(0/0,""),preDEL!D258)</f>
        <v/>
      </c>
      <c r="E258" s="82" t="str">
        <f>IF(preDEL!$AG258,IFERROR(0/0,""),preDEL!E258)</f>
        <v/>
      </c>
      <c r="F258" s="83" t="str">
        <f>IF(preDEL!$AG258,IFERROR(0/0,""),preDEL!F258)</f>
        <v/>
      </c>
      <c r="G258" s="83" t="str">
        <f>IF(preDEL!$AG258,IFERROR(0/0,""),preDEL!G258)</f>
        <v/>
      </c>
      <c r="H258" s="83" t="str">
        <f>IF(preDEL!$AG258,IFERROR(0/0,""),preDEL!H258)</f>
        <v/>
      </c>
      <c r="I258" s="82" t="str">
        <f>IF(preDEL!$AG258,IFERROR(0/0,""),preDEL!I258)</f>
        <v/>
      </c>
      <c r="J258" s="82" t="str">
        <f>IF(preDEL!$AG258,IFERROR(0/0,""),preDEL!J258)</f>
        <v/>
      </c>
      <c r="K258" s="82" t="str">
        <f>IF(preDEL!$AG258,IFERROR(0/0,""),preDEL!K258)</f>
        <v>Negative</v>
      </c>
      <c r="L258" s="172">
        <f>IF(preDEL!$AG258,IFERROR(0/0,""),preDEL!L258)</f>
        <v>44491</v>
      </c>
      <c r="M258" s="173">
        <f>IF(preDEL!$AG258,IFERROR(0/0,""),preDEL!M258)</f>
        <v>0.4790856481</v>
      </c>
      <c r="N258" s="83" t="str">
        <f>IF(preDEL!$AG258,IFERROR(0/0,""),preDEL!N258)</f>
        <v/>
      </c>
      <c r="O258" s="83" t="str">
        <f>IF(preDEL!$AG258,IFERROR(0/0,""),preDEL!O258)</f>
        <v/>
      </c>
      <c r="P258" s="128" t="b">
        <f>IF(preDEL!$AG258,IFERROR(0/0,""),preDEL!P258)</f>
        <v>0</v>
      </c>
      <c r="Q258" s="128" t="str">
        <f>IF(preDEL!$AG258,IFERROR(0/0,""),preDEL!Q258)</f>
        <v>Result</v>
      </c>
      <c r="R258" s="116" t="b">
        <f>IF(preDEL!$AG258,IFERROR(0/0,""),preDEL!R258)</f>
        <v>1</v>
      </c>
      <c r="S258" s="116">
        <f>IF(preDEL!$AG258,IFERROR(0/0,""),preDEL!S258)</f>
        <v>1</v>
      </c>
      <c r="T258" s="128" t="str">
        <f>IF(preDEL!$AG258,IFERROR(0/0,""),preDEL!T258)</f>
        <v/>
      </c>
      <c r="U258" s="83" t="str">
        <f>IF(preDEL!$AG258,IFERROR(0/0,""),preDEL!U258)</f>
        <v/>
      </c>
      <c r="V258" s="82" t="str">
        <f>IF(preDEL!$AG258,IFERROR(0/0,""),preDEL!V258)</f>
        <v/>
      </c>
      <c r="W258" s="83" t="str">
        <f>IF(preDEL!$AG258,IFERROR(0/0,""),preDEL!W258)</f>
        <v/>
      </c>
      <c r="X258" s="116" t="b">
        <f>IF(preDEL!$AG258,IFERROR(0/0,""),preDEL!X258)</f>
        <v>0</v>
      </c>
      <c r="Y258" s="128" t="b">
        <f>IF(preDEL!$AG258,IFERROR(0/0,""),preDEL!Y258)</f>
        <v>0</v>
      </c>
      <c r="Z258" s="82" t="str">
        <f>IF(preDEL!$AG258,IFERROR(0/0,""),preDEL!Z258)</f>
        <v/>
      </c>
      <c r="AA258" s="128" t="b">
        <f>IF(preDEL!$AG258,IFERROR(0/0,""),preDEL!AA258)</f>
        <v>0</v>
      </c>
      <c r="AB258" s="128" t="b">
        <f>IF(preDEL!$AG258,IFERROR(0/0,""),preDEL!AB258)</f>
        <v>0</v>
      </c>
      <c r="AC258" s="174">
        <f>IF(preDEL!$AG258,IFERROR(0/0,""),preDEL!AC258)</f>
        <v>293</v>
      </c>
      <c r="AD258" s="116" t="b">
        <f>IF(preDEL!$AG258,IFERROR(0/0,""),preDEL!AD258)</f>
        <v>0</v>
      </c>
      <c r="AE258" s="175" t="str">
        <f>IF(preDEL!$AG258,IFERROR(0/0,""),preDEL!AE258)</f>
        <v/>
      </c>
      <c r="AF258" s="128" t="b">
        <f>IF(preDEL!$AG258,IFERROR(0/0,""),preDEL!AF258)</f>
        <v>0</v>
      </c>
      <c r="AG258" s="128" t="b">
        <f>IF(preDEL!$AG258,IFERROR(0/0,""),preDEL!AG258)</f>
        <v>0</v>
      </c>
      <c r="AH258" s="116" t="str">
        <f>IF(preDEL!$AG258,IFERROR(0/0,""),preDEL!AH258)</f>
        <v/>
      </c>
      <c r="AI258" s="82" t="str">
        <f>IF(preDEL!$AG258,IFERROR(0/0,""),preDEL!AI258)</f>
        <v/>
      </c>
      <c r="AJ258" s="83" t="str">
        <f>IF(preDEL!$AG258,IFERROR(0/0,""),preDEL!AJ258)</f>
        <v/>
      </c>
      <c r="AK258" s="82" t="str">
        <f>IF(preDEL!$AG258,IFERROR(0/0,""),preDEL!AK258)</f>
        <v>Negative</v>
      </c>
      <c r="AL258" s="83" t="str">
        <f>IF(preDEL!$AG258,IFERROR(0/0,""),preDEL!AL258)</f>
        <v/>
      </c>
      <c r="AM258" s="83" t="str">
        <f>IF(preDEL!$AG258,IFERROR(0/0,""),preDEL!AM258)</f>
        <v>SpROSA573919</v>
      </c>
      <c r="AN258" s="83" t="str">
        <f>IF(preDEL!$AG258,IFERROR(0/0,""),preDEL!AN258)</f>
        <v>ROSA124991</v>
      </c>
      <c r="AO258" s="83" t="str">
        <f>IF(preDEL!$AG258,IFERROR(0/0,""),preDEL!AO258)</f>
        <v/>
      </c>
      <c r="AP258" s="83" t="str">
        <f>IF(preDEL!$AG258,IFERROR(0/0,""),preDEL!AP258)</f>
        <v/>
      </c>
      <c r="AQ258" s="83" t="str">
        <f>IF(preDEL!$AG258,IFERROR(0/0,""),preDEL!AQ258)</f>
        <v/>
      </c>
      <c r="AR258" s="83" t="str">
        <f>IF(preDEL!$AG258,IFERROR(0/0,""),preDEL!AR258)</f>
        <v/>
      </c>
      <c r="AS258" s="147"/>
    </row>
    <row r="259">
      <c r="A259" s="82" t="str">
        <f>IF(preDEL!$AG259,IFERROR(0/0,""),preDEL!A259)</f>
        <v>FLE607</v>
      </c>
      <c r="B259" s="172">
        <f>IF(preDEL!$AG259,IFERROR(0/0,""),preDEL!B259)</f>
        <v>44491</v>
      </c>
      <c r="C259" s="173">
        <f>IF(preDEL!$AG259,IFERROR(0/0,""),preDEL!C259)</f>
        <v>0.2574537037</v>
      </c>
      <c r="D259" s="82" t="str">
        <f>IF(preDEL!$AG259,IFERROR(0/0,""),preDEL!D259)</f>
        <v/>
      </c>
      <c r="E259" s="82" t="str">
        <f>IF(preDEL!$AG259,IFERROR(0/0,""),preDEL!E259)</f>
        <v/>
      </c>
      <c r="F259" s="83" t="str">
        <f>IF(preDEL!$AG259,IFERROR(0/0,""),preDEL!F259)</f>
        <v/>
      </c>
      <c r="G259" s="83" t="str">
        <f>IF(preDEL!$AG259,IFERROR(0/0,""),preDEL!G259)</f>
        <v/>
      </c>
      <c r="H259" s="83" t="str">
        <f>IF(preDEL!$AG259,IFERROR(0/0,""),preDEL!H259)</f>
        <v/>
      </c>
      <c r="I259" s="82" t="str">
        <f>IF(preDEL!$AG259,IFERROR(0/0,""),preDEL!I259)</f>
        <v/>
      </c>
      <c r="J259" s="82" t="str">
        <f>IF(preDEL!$AG259,IFERROR(0/0,""),preDEL!J259)</f>
        <v/>
      </c>
      <c r="K259" s="82" t="str">
        <f>IF(preDEL!$AG259,IFERROR(0/0,""),preDEL!K259)</f>
        <v>Negative</v>
      </c>
      <c r="L259" s="172">
        <f>IF(preDEL!$AG259,IFERROR(0/0,""),preDEL!L259)</f>
        <v>44491</v>
      </c>
      <c r="M259" s="173">
        <f>IF(preDEL!$AG259,IFERROR(0/0,""),preDEL!M259)</f>
        <v>0.4790856481</v>
      </c>
      <c r="N259" s="83" t="str">
        <f>IF(preDEL!$AG259,IFERROR(0/0,""),preDEL!N259)</f>
        <v/>
      </c>
      <c r="O259" s="83" t="str">
        <f>IF(preDEL!$AG259,IFERROR(0/0,""),preDEL!O259)</f>
        <v/>
      </c>
      <c r="P259" s="128" t="b">
        <f>IF(preDEL!$AG259,IFERROR(0/0,""),preDEL!P259)</f>
        <v>0</v>
      </c>
      <c r="Q259" s="128" t="str">
        <f>IF(preDEL!$AG259,IFERROR(0/0,""),preDEL!Q259)</f>
        <v>Result</v>
      </c>
      <c r="R259" s="116" t="b">
        <f>IF(preDEL!$AG259,IFERROR(0/0,""),preDEL!R259)</f>
        <v>1</v>
      </c>
      <c r="S259" s="116">
        <f>IF(preDEL!$AG259,IFERROR(0/0,""),preDEL!S259)</f>
        <v>1</v>
      </c>
      <c r="T259" s="128" t="str">
        <f>IF(preDEL!$AG259,IFERROR(0/0,""),preDEL!T259)</f>
        <v/>
      </c>
      <c r="U259" s="83" t="str">
        <f>IF(preDEL!$AG259,IFERROR(0/0,""),preDEL!U259)</f>
        <v/>
      </c>
      <c r="V259" s="82" t="str">
        <f>IF(preDEL!$AG259,IFERROR(0/0,""),preDEL!V259)</f>
        <v/>
      </c>
      <c r="W259" s="83" t="str">
        <f>IF(preDEL!$AG259,IFERROR(0/0,""),preDEL!W259)</f>
        <v/>
      </c>
      <c r="X259" s="116" t="b">
        <f>IF(preDEL!$AG259,IFERROR(0/0,""),preDEL!X259)</f>
        <v>0</v>
      </c>
      <c r="Y259" s="128" t="b">
        <f>IF(preDEL!$AG259,IFERROR(0/0,""),preDEL!Y259)</f>
        <v>0</v>
      </c>
      <c r="Z259" s="82" t="str">
        <f>IF(preDEL!$AG259,IFERROR(0/0,""),preDEL!Z259)</f>
        <v/>
      </c>
      <c r="AA259" s="128" t="b">
        <f>IF(preDEL!$AG259,IFERROR(0/0,""),preDEL!AA259)</f>
        <v>0</v>
      </c>
      <c r="AB259" s="128" t="b">
        <f>IF(preDEL!$AG259,IFERROR(0/0,""),preDEL!AB259)</f>
        <v>0</v>
      </c>
      <c r="AC259" s="174">
        <f>IF(preDEL!$AG259,IFERROR(0/0,""),preDEL!AC259)</f>
        <v>292</v>
      </c>
      <c r="AD259" s="116" t="b">
        <f>IF(preDEL!$AG259,IFERROR(0/0,""),preDEL!AD259)</f>
        <v>0</v>
      </c>
      <c r="AE259" s="175" t="str">
        <f>IF(preDEL!$AG259,IFERROR(0/0,""),preDEL!AE259)</f>
        <v/>
      </c>
      <c r="AF259" s="128" t="b">
        <f>IF(preDEL!$AG259,IFERROR(0/0,""),preDEL!AF259)</f>
        <v>0</v>
      </c>
      <c r="AG259" s="128" t="b">
        <f>IF(preDEL!$AG259,IFERROR(0/0,""),preDEL!AG259)</f>
        <v>0</v>
      </c>
      <c r="AH259" s="116" t="str">
        <f>IF(preDEL!$AG259,IFERROR(0/0,""),preDEL!AH259)</f>
        <v/>
      </c>
      <c r="AI259" s="82" t="str">
        <f>IF(preDEL!$AG259,IFERROR(0/0,""),preDEL!AI259)</f>
        <v/>
      </c>
      <c r="AJ259" s="83" t="str">
        <f>IF(preDEL!$AG259,IFERROR(0/0,""),preDEL!AJ259)</f>
        <v/>
      </c>
      <c r="AK259" s="82" t="str">
        <f>IF(preDEL!$AG259,IFERROR(0/0,""),preDEL!AK259)</f>
        <v>Negative</v>
      </c>
      <c r="AL259" s="83" t="str">
        <f>IF(preDEL!$AG259,IFERROR(0/0,""),preDEL!AL259)</f>
        <v/>
      </c>
      <c r="AM259" s="83" t="str">
        <f>IF(preDEL!$AG259,IFERROR(0/0,""),preDEL!AM259)</f>
        <v>SpROSA145068</v>
      </c>
      <c r="AN259" s="83" t="str">
        <f>IF(preDEL!$AG259,IFERROR(0/0,""),preDEL!AN259)</f>
        <v>ROSA750622</v>
      </c>
      <c r="AO259" s="83" t="str">
        <f>IF(preDEL!$AG259,IFERROR(0/0,""),preDEL!AO259)</f>
        <v/>
      </c>
      <c r="AP259" s="83" t="str">
        <f>IF(preDEL!$AG259,IFERROR(0/0,""),preDEL!AP259)</f>
        <v/>
      </c>
      <c r="AQ259" s="83" t="str">
        <f>IF(preDEL!$AG259,IFERROR(0/0,""),preDEL!AQ259)</f>
        <v/>
      </c>
      <c r="AR259" s="83" t="str">
        <f>IF(preDEL!$AG259,IFERROR(0/0,""),preDEL!AR259)</f>
        <v/>
      </c>
      <c r="AS259" s="147"/>
    </row>
    <row r="260">
      <c r="A260" s="82" t="str">
        <f>IF(preDEL!$AG260,IFERROR(0/0,""),preDEL!A260)</f>
        <v>FLE599</v>
      </c>
      <c r="B260" s="172">
        <f>IF(preDEL!$AG260,IFERROR(0/0,""),preDEL!B260)</f>
        <v>44491</v>
      </c>
      <c r="C260" s="173">
        <f>IF(preDEL!$AG260,IFERROR(0/0,""),preDEL!C260)</f>
        <v>0.2583564815</v>
      </c>
      <c r="D260" s="82" t="str">
        <f>IF(preDEL!$AG260,IFERROR(0/0,""),preDEL!D260)</f>
        <v/>
      </c>
      <c r="E260" s="82" t="str">
        <f>IF(preDEL!$AG260,IFERROR(0/0,""),preDEL!E260)</f>
        <v/>
      </c>
      <c r="F260" s="83" t="str">
        <f>IF(preDEL!$AG260,IFERROR(0/0,""),preDEL!F260)</f>
        <v/>
      </c>
      <c r="G260" s="83" t="str">
        <f>IF(preDEL!$AG260,IFERROR(0/0,""),preDEL!G260)</f>
        <v/>
      </c>
      <c r="H260" s="83" t="str">
        <f>IF(preDEL!$AG260,IFERROR(0/0,""),preDEL!H260)</f>
        <v/>
      </c>
      <c r="I260" s="82" t="str">
        <f>IF(preDEL!$AG260,IFERROR(0/0,""),preDEL!I260)</f>
        <v/>
      </c>
      <c r="J260" s="82" t="str">
        <f>IF(preDEL!$AG260,IFERROR(0/0,""),preDEL!J260)</f>
        <v/>
      </c>
      <c r="K260" s="82" t="str">
        <f>IF(preDEL!$AG260,IFERROR(0/0,""),preDEL!K260)</f>
        <v>Negative</v>
      </c>
      <c r="L260" s="172">
        <f>IF(preDEL!$AG260,IFERROR(0/0,""),preDEL!L260)</f>
        <v>44491</v>
      </c>
      <c r="M260" s="173">
        <f>IF(preDEL!$AG260,IFERROR(0/0,""),preDEL!M260)</f>
        <v>0.4790856481</v>
      </c>
      <c r="N260" s="83" t="str">
        <f>IF(preDEL!$AG260,IFERROR(0/0,""),preDEL!N260)</f>
        <v/>
      </c>
      <c r="O260" s="83" t="str">
        <f>IF(preDEL!$AG260,IFERROR(0/0,""),preDEL!O260)</f>
        <v/>
      </c>
      <c r="P260" s="128" t="b">
        <f>IF(preDEL!$AG260,IFERROR(0/0,""),preDEL!P260)</f>
        <v>0</v>
      </c>
      <c r="Q260" s="128" t="str">
        <f>IF(preDEL!$AG260,IFERROR(0/0,""),preDEL!Q260)</f>
        <v>Result</v>
      </c>
      <c r="R260" s="116" t="b">
        <f>IF(preDEL!$AG260,IFERROR(0/0,""),preDEL!R260)</f>
        <v>1</v>
      </c>
      <c r="S260" s="116">
        <f>IF(preDEL!$AG260,IFERROR(0/0,""),preDEL!S260)</f>
        <v>1</v>
      </c>
      <c r="T260" s="128" t="str">
        <f>IF(preDEL!$AG260,IFERROR(0/0,""),preDEL!T260)</f>
        <v/>
      </c>
      <c r="U260" s="83" t="str">
        <f>IF(preDEL!$AG260,IFERROR(0/0,""),preDEL!U260)</f>
        <v/>
      </c>
      <c r="V260" s="82" t="str">
        <f>IF(preDEL!$AG260,IFERROR(0/0,""),preDEL!V260)</f>
        <v/>
      </c>
      <c r="W260" s="83" t="str">
        <f>IF(preDEL!$AG260,IFERROR(0/0,""),preDEL!W260)</f>
        <v/>
      </c>
      <c r="X260" s="116" t="b">
        <f>IF(preDEL!$AG260,IFERROR(0/0,""),preDEL!X260)</f>
        <v>0</v>
      </c>
      <c r="Y260" s="128" t="b">
        <f>IF(preDEL!$AG260,IFERROR(0/0,""),preDEL!Y260)</f>
        <v>0</v>
      </c>
      <c r="Z260" s="82" t="str">
        <f>IF(preDEL!$AG260,IFERROR(0/0,""),preDEL!Z260)</f>
        <v/>
      </c>
      <c r="AA260" s="128" t="b">
        <f>IF(preDEL!$AG260,IFERROR(0/0,""),preDEL!AA260)</f>
        <v>0</v>
      </c>
      <c r="AB260" s="128" t="b">
        <f>IF(preDEL!$AG260,IFERROR(0/0,""),preDEL!AB260)</f>
        <v>0</v>
      </c>
      <c r="AC260" s="174">
        <f>IF(preDEL!$AG260,IFERROR(0/0,""),preDEL!AC260)</f>
        <v>291</v>
      </c>
      <c r="AD260" s="116" t="b">
        <f>IF(preDEL!$AG260,IFERROR(0/0,""),preDEL!AD260)</f>
        <v>0</v>
      </c>
      <c r="AE260" s="175" t="str">
        <f>IF(preDEL!$AG260,IFERROR(0/0,""),preDEL!AE260)</f>
        <v/>
      </c>
      <c r="AF260" s="128" t="b">
        <f>IF(preDEL!$AG260,IFERROR(0/0,""),preDEL!AF260)</f>
        <v>0</v>
      </c>
      <c r="AG260" s="128" t="b">
        <f>IF(preDEL!$AG260,IFERROR(0/0,""),preDEL!AG260)</f>
        <v>0</v>
      </c>
      <c r="AH260" s="116" t="str">
        <f>IF(preDEL!$AG260,IFERROR(0/0,""),preDEL!AH260)</f>
        <v/>
      </c>
      <c r="AI260" s="82" t="str">
        <f>IF(preDEL!$AG260,IFERROR(0/0,""),preDEL!AI260)</f>
        <v/>
      </c>
      <c r="AJ260" s="83" t="str">
        <f>IF(preDEL!$AG260,IFERROR(0/0,""),preDEL!AJ260)</f>
        <v/>
      </c>
      <c r="AK260" s="82" t="str">
        <f>IF(preDEL!$AG260,IFERROR(0/0,""),preDEL!AK260)</f>
        <v>Negative</v>
      </c>
      <c r="AL260" s="83" t="str">
        <f>IF(preDEL!$AG260,IFERROR(0/0,""),preDEL!AL260)</f>
        <v/>
      </c>
      <c r="AM260" s="83" t="str">
        <f>IF(preDEL!$AG260,IFERROR(0/0,""),preDEL!AM260)</f>
        <v>SpROSA573919</v>
      </c>
      <c r="AN260" s="83" t="str">
        <f>IF(preDEL!$AG260,IFERROR(0/0,""),preDEL!AN260)</f>
        <v>ROSA907715</v>
      </c>
      <c r="AO260" s="83" t="str">
        <f>IF(preDEL!$AG260,IFERROR(0/0,""),preDEL!AO260)</f>
        <v/>
      </c>
      <c r="AP260" s="83" t="str">
        <f>IF(preDEL!$AG260,IFERROR(0/0,""),preDEL!AP260)</f>
        <v/>
      </c>
      <c r="AQ260" s="83" t="str">
        <f>IF(preDEL!$AG260,IFERROR(0/0,""),preDEL!AQ260)</f>
        <v/>
      </c>
      <c r="AR260" s="83" t="str">
        <f>IF(preDEL!$AG260,IFERROR(0/0,""),preDEL!AR260)</f>
        <v/>
      </c>
      <c r="AS260" s="147"/>
    </row>
    <row r="261">
      <c r="A261" s="82" t="str">
        <f>IF(preDEL!$AG261,IFERROR(0/0,""),preDEL!A261)</f>
        <v>FLE608</v>
      </c>
      <c r="B261" s="172">
        <f>IF(preDEL!$AG261,IFERROR(0/0,""),preDEL!B261)</f>
        <v>44491</v>
      </c>
      <c r="C261" s="173">
        <f>IF(preDEL!$AG261,IFERROR(0/0,""),preDEL!C261)</f>
        <v>0.2593865741</v>
      </c>
      <c r="D261" s="82" t="str">
        <f>IF(preDEL!$AG261,IFERROR(0/0,""),preDEL!D261)</f>
        <v/>
      </c>
      <c r="E261" s="82" t="str">
        <f>IF(preDEL!$AG261,IFERROR(0/0,""),preDEL!E261)</f>
        <v/>
      </c>
      <c r="F261" s="83" t="str">
        <f>IF(preDEL!$AG261,IFERROR(0/0,""),preDEL!F261)</f>
        <v/>
      </c>
      <c r="G261" s="83" t="str">
        <f>IF(preDEL!$AG261,IFERROR(0/0,""),preDEL!G261)</f>
        <v/>
      </c>
      <c r="H261" s="83" t="str">
        <f>IF(preDEL!$AG261,IFERROR(0/0,""),preDEL!H261)</f>
        <v/>
      </c>
      <c r="I261" s="82" t="str">
        <f>IF(preDEL!$AG261,IFERROR(0/0,""),preDEL!I261)</f>
        <v/>
      </c>
      <c r="J261" s="82" t="str">
        <f>IF(preDEL!$AG261,IFERROR(0/0,""),preDEL!J261)</f>
        <v/>
      </c>
      <c r="K261" s="82" t="str">
        <f>IF(preDEL!$AG261,IFERROR(0/0,""),preDEL!K261)</f>
        <v>Negative</v>
      </c>
      <c r="L261" s="172">
        <f>IF(preDEL!$AG261,IFERROR(0/0,""),preDEL!L261)</f>
        <v>44491</v>
      </c>
      <c r="M261" s="173">
        <f>IF(preDEL!$AG261,IFERROR(0/0,""),preDEL!M261)</f>
        <v>0.4790856481</v>
      </c>
      <c r="N261" s="83" t="str">
        <f>IF(preDEL!$AG261,IFERROR(0/0,""),preDEL!N261)</f>
        <v/>
      </c>
      <c r="O261" s="83" t="str">
        <f>IF(preDEL!$AG261,IFERROR(0/0,""),preDEL!O261)</f>
        <v/>
      </c>
      <c r="P261" s="128" t="b">
        <f>IF(preDEL!$AG261,IFERROR(0/0,""),preDEL!P261)</f>
        <v>0</v>
      </c>
      <c r="Q261" s="128" t="str">
        <f>IF(preDEL!$AG261,IFERROR(0/0,""),preDEL!Q261)</f>
        <v>Result</v>
      </c>
      <c r="R261" s="116" t="b">
        <f>IF(preDEL!$AG261,IFERROR(0/0,""),preDEL!R261)</f>
        <v>1</v>
      </c>
      <c r="S261" s="116">
        <f>IF(preDEL!$AG261,IFERROR(0/0,""),preDEL!S261)</f>
        <v>1</v>
      </c>
      <c r="T261" s="128" t="str">
        <f>IF(preDEL!$AG261,IFERROR(0/0,""),preDEL!T261)</f>
        <v/>
      </c>
      <c r="U261" s="83" t="str">
        <f>IF(preDEL!$AG261,IFERROR(0/0,""),preDEL!U261)</f>
        <v/>
      </c>
      <c r="V261" s="82" t="str">
        <f>IF(preDEL!$AG261,IFERROR(0/0,""),preDEL!V261)</f>
        <v/>
      </c>
      <c r="W261" s="83" t="str">
        <f>IF(preDEL!$AG261,IFERROR(0/0,""),preDEL!W261)</f>
        <v/>
      </c>
      <c r="X261" s="116" t="b">
        <f>IF(preDEL!$AG261,IFERROR(0/0,""),preDEL!X261)</f>
        <v>0</v>
      </c>
      <c r="Y261" s="128" t="b">
        <f>IF(preDEL!$AG261,IFERROR(0/0,""),preDEL!Y261)</f>
        <v>0</v>
      </c>
      <c r="Z261" s="82" t="str">
        <f>IF(preDEL!$AG261,IFERROR(0/0,""),preDEL!Z261)</f>
        <v/>
      </c>
      <c r="AA261" s="128" t="b">
        <f>IF(preDEL!$AG261,IFERROR(0/0,""),preDEL!AA261)</f>
        <v>0</v>
      </c>
      <c r="AB261" s="128" t="b">
        <f>IF(preDEL!$AG261,IFERROR(0/0,""),preDEL!AB261)</f>
        <v>0</v>
      </c>
      <c r="AC261" s="174">
        <f>IF(preDEL!$AG261,IFERROR(0/0,""),preDEL!AC261)</f>
        <v>290</v>
      </c>
      <c r="AD261" s="116" t="b">
        <f>IF(preDEL!$AG261,IFERROR(0/0,""),preDEL!AD261)</f>
        <v>0</v>
      </c>
      <c r="AE261" s="175" t="str">
        <f>IF(preDEL!$AG261,IFERROR(0/0,""),preDEL!AE261)</f>
        <v/>
      </c>
      <c r="AF261" s="128" t="b">
        <f>IF(preDEL!$AG261,IFERROR(0/0,""),preDEL!AF261)</f>
        <v>0</v>
      </c>
      <c r="AG261" s="128" t="b">
        <f>IF(preDEL!$AG261,IFERROR(0/0,""),preDEL!AG261)</f>
        <v>0</v>
      </c>
      <c r="AH261" s="116" t="str">
        <f>IF(preDEL!$AG261,IFERROR(0/0,""),preDEL!AH261)</f>
        <v/>
      </c>
      <c r="AI261" s="82" t="str">
        <f>IF(preDEL!$AG261,IFERROR(0/0,""),preDEL!AI261)</f>
        <v/>
      </c>
      <c r="AJ261" s="83" t="str">
        <f>IF(preDEL!$AG261,IFERROR(0/0,""),preDEL!AJ261)</f>
        <v/>
      </c>
      <c r="AK261" s="82" t="str">
        <f>IF(preDEL!$AG261,IFERROR(0/0,""),preDEL!AK261)</f>
        <v>Negative</v>
      </c>
      <c r="AL261" s="83" t="str">
        <f>IF(preDEL!$AG261,IFERROR(0/0,""),preDEL!AL261)</f>
        <v/>
      </c>
      <c r="AM261" s="83" t="str">
        <f>IF(preDEL!$AG261,IFERROR(0/0,""),preDEL!AM261)</f>
        <v>SpROSA145068</v>
      </c>
      <c r="AN261" s="83" t="str">
        <f>IF(preDEL!$AG261,IFERROR(0/0,""),preDEL!AN261)</f>
        <v>ROSA970910</v>
      </c>
      <c r="AO261" s="83" t="str">
        <f>IF(preDEL!$AG261,IFERROR(0/0,""),preDEL!AO261)</f>
        <v/>
      </c>
      <c r="AP261" s="83" t="str">
        <f>IF(preDEL!$AG261,IFERROR(0/0,""),preDEL!AP261)</f>
        <v/>
      </c>
      <c r="AQ261" s="83" t="str">
        <f>IF(preDEL!$AG261,IFERROR(0/0,""),preDEL!AQ261)</f>
        <v/>
      </c>
      <c r="AR261" s="83" t="str">
        <f>IF(preDEL!$AG261,IFERROR(0/0,""),preDEL!AR261)</f>
        <v/>
      </c>
      <c r="AS261" s="147"/>
    </row>
    <row r="262">
      <c r="A262" s="82" t="str">
        <f>IF(preDEL!$AG262,IFERROR(0/0,""),preDEL!A262)</f>
        <v>FLE601</v>
      </c>
      <c r="B262" s="172">
        <f>IF(preDEL!$AG262,IFERROR(0/0,""),preDEL!B262)</f>
        <v>44491</v>
      </c>
      <c r="C262" s="173">
        <f>IF(preDEL!$AG262,IFERROR(0/0,""),preDEL!C262)</f>
        <v>0.2602314815</v>
      </c>
      <c r="D262" s="82" t="str">
        <f>IF(preDEL!$AG262,IFERROR(0/0,""),preDEL!D262)</f>
        <v/>
      </c>
      <c r="E262" s="82" t="str">
        <f>IF(preDEL!$AG262,IFERROR(0/0,""),preDEL!E262)</f>
        <v/>
      </c>
      <c r="F262" s="83" t="str">
        <f>IF(preDEL!$AG262,IFERROR(0/0,""),preDEL!F262)</f>
        <v/>
      </c>
      <c r="G262" s="83" t="str">
        <f>IF(preDEL!$AG262,IFERROR(0/0,""),preDEL!G262)</f>
        <v/>
      </c>
      <c r="H262" s="83" t="str">
        <f>IF(preDEL!$AG262,IFERROR(0/0,""),preDEL!H262)</f>
        <v/>
      </c>
      <c r="I262" s="82" t="str">
        <f>IF(preDEL!$AG262,IFERROR(0/0,""),preDEL!I262)</f>
        <v/>
      </c>
      <c r="J262" s="82" t="str">
        <f>IF(preDEL!$AG262,IFERROR(0/0,""),preDEL!J262)</f>
        <v/>
      </c>
      <c r="K262" s="82" t="str">
        <f>IF(preDEL!$AG262,IFERROR(0/0,""),preDEL!K262)</f>
        <v>Negative</v>
      </c>
      <c r="L262" s="172">
        <f>IF(preDEL!$AG262,IFERROR(0/0,""),preDEL!L262)</f>
        <v>44491</v>
      </c>
      <c r="M262" s="173">
        <f>IF(preDEL!$AG262,IFERROR(0/0,""),preDEL!M262)</f>
        <v>0.4790856481</v>
      </c>
      <c r="N262" s="83" t="str">
        <f>IF(preDEL!$AG262,IFERROR(0/0,""),preDEL!N262)</f>
        <v/>
      </c>
      <c r="O262" s="83" t="str">
        <f>IF(preDEL!$AG262,IFERROR(0/0,""),preDEL!O262)</f>
        <v/>
      </c>
      <c r="P262" s="128" t="b">
        <f>IF(preDEL!$AG262,IFERROR(0/0,""),preDEL!P262)</f>
        <v>1</v>
      </c>
      <c r="Q262" s="128" t="str">
        <f>IF(preDEL!$AG262,IFERROR(0/0,""),preDEL!Q262)</f>
        <v>ER - REPS IN APT</v>
      </c>
      <c r="R262" s="116" t="b">
        <f>IF(preDEL!$AG262,IFERROR(0/0,""),preDEL!R262)</f>
        <v>1</v>
      </c>
      <c r="S262" s="116">
        <f>IF(preDEL!$AG262,IFERROR(0/0,""),preDEL!S262)</f>
        <v>2</v>
      </c>
      <c r="T262" s="128" t="str">
        <f>IF(preDEL!$AG262,IFERROR(0/0,""),preDEL!T262)</f>
        <v/>
      </c>
      <c r="U262" s="83" t="str">
        <f>IF(preDEL!$AG262,IFERROR(0/0,""),preDEL!U262)</f>
        <v/>
      </c>
      <c r="V262" s="82" t="str">
        <f>IF(preDEL!$AG262,IFERROR(0/0,""),preDEL!V262)</f>
        <v/>
      </c>
      <c r="W262" s="83" t="str">
        <f>IF(preDEL!$AG262,IFERROR(0/0,""),preDEL!W262)</f>
        <v/>
      </c>
      <c r="X262" s="116" t="b">
        <f>IF(preDEL!$AG262,IFERROR(0/0,""),preDEL!X262)</f>
        <v>0</v>
      </c>
      <c r="Y262" s="128" t="b">
        <f>IF(preDEL!$AG262,IFERROR(0/0,""),preDEL!Y262)</f>
        <v>0</v>
      </c>
      <c r="Z262" s="82" t="str">
        <f>IF(preDEL!$AG262,IFERROR(0/0,""),preDEL!Z262)</f>
        <v/>
      </c>
      <c r="AA262" s="128" t="b">
        <f>IF(preDEL!$AG262,IFERROR(0/0,""),preDEL!AA262)</f>
        <v>0</v>
      </c>
      <c r="AB262" s="128" t="b">
        <f>IF(preDEL!$AG262,IFERROR(0/0,""),preDEL!AB262)</f>
        <v>0</v>
      </c>
      <c r="AC262" s="174">
        <f>IF(preDEL!$AG262,IFERROR(0/0,""),preDEL!AC262)</f>
        <v>289</v>
      </c>
      <c r="AD262" s="116" t="b">
        <f>IF(preDEL!$AG262,IFERROR(0/0,""),preDEL!AD262)</f>
        <v>0</v>
      </c>
      <c r="AE262" s="175" t="str">
        <f>IF(preDEL!$AG262,IFERROR(0/0,""),preDEL!AE262)</f>
        <v/>
      </c>
      <c r="AF262" s="128" t="b">
        <f>IF(preDEL!$AG262,IFERROR(0/0,""),preDEL!AF262)</f>
        <v>0</v>
      </c>
      <c r="AG262" s="128" t="b">
        <f>IF(preDEL!$AG262,IFERROR(0/0,""),preDEL!AG262)</f>
        <v>0</v>
      </c>
      <c r="AH262" s="116" t="str">
        <f>IF(preDEL!$AG262,IFERROR(0/0,""),preDEL!AH262)</f>
        <v/>
      </c>
      <c r="AI262" s="82" t="str">
        <f>IF(preDEL!$AG262,IFERROR(0/0,""),preDEL!AI262)</f>
        <v/>
      </c>
      <c r="AJ262" s="83" t="str">
        <f>IF(preDEL!$AG262,IFERROR(0/0,""),preDEL!AJ262)</f>
        <v/>
      </c>
      <c r="AK262" s="82" t="str">
        <f>IF(preDEL!$AG262,IFERROR(0/0,""),preDEL!AK262)</f>
        <v>Negative</v>
      </c>
      <c r="AL262" s="83" t="str">
        <f>IF(preDEL!$AG262,IFERROR(0/0,""),preDEL!AL262)</f>
        <v/>
      </c>
      <c r="AM262" s="83" t="str">
        <f>IF(preDEL!$AG262,IFERROR(0/0,""),preDEL!AM262)</f>
        <v>SpROSA145068</v>
      </c>
      <c r="AN262" s="83" t="str">
        <f>IF(preDEL!$AG262,IFERROR(0/0,""),preDEL!AN262)</f>
        <v>ROSA363599</v>
      </c>
      <c r="AO262" s="83" t="str">
        <f>IF(preDEL!$AG262,IFERROR(0/0,""),preDEL!AO262)</f>
        <v/>
      </c>
      <c r="AP262" s="83" t="str">
        <f>IF(preDEL!$AG262,IFERROR(0/0,""),preDEL!AP262)</f>
        <v/>
      </c>
      <c r="AQ262" s="83" t="str">
        <f>IF(preDEL!$AG262,IFERROR(0/0,""),preDEL!AQ262)</f>
        <v/>
      </c>
      <c r="AR262" s="83" t="str">
        <f>IF(preDEL!$AG262,IFERROR(0/0,""),preDEL!AR262)</f>
        <v/>
      </c>
      <c r="AS262" s="147"/>
    </row>
    <row r="263">
      <c r="A263" s="82" t="str">
        <f>IF(preDEL!$AG263,IFERROR(0/0,""),preDEL!A263)</f>
        <v/>
      </c>
      <c r="B263" s="172" t="str">
        <f>IF(preDEL!$AG263,IFERROR(0/0,""),preDEL!B263)</f>
        <v/>
      </c>
      <c r="C263" s="173" t="str">
        <f>IF(preDEL!$AG263,IFERROR(0/0,""),preDEL!C263)</f>
        <v/>
      </c>
      <c r="D263" s="82" t="str">
        <f>IF(preDEL!$AG263,IFERROR(0/0,""),preDEL!D263)</f>
        <v/>
      </c>
      <c r="E263" s="82" t="str">
        <f>IF(preDEL!$AG263,IFERROR(0/0,""),preDEL!E263)</f>
        <v/>
      </c>
      <c r="F263" s="83" t="str">
        <f>IF(preDEL!$AG263,IFERROR(0/0,""),preDEL!F263)</f>
        <v/>
      </c>
      <c r="G263" s="83" t="str">
        <f>IF(preDEL!$AG263,IFERROR(0/0,""),preDEL!G263)</f>
        <v/>
      </c>
      <c r="H263" s="83" t="str">
        <f>IF(preDEL!$AG263,IFERROR(0/0,""),preDEL!H263)</f>
        <v/>
      </c>
      <c r="I263" s="82" t="str">
        <f>IF(preDEL!$AG263,IFERROR(0/0,""),preDEL!I263)</f>
        <v/>
      </c>
      <c r="J263" s="82" t="str">
        <f>IF(preDEL!$AG263,IFERROR(0/0,""),preDEL!J263)</f>
        <v/>
      </c>
      <c r="K263" s="82" t="str">
        <f>IF(preDEL!$AG263,IFERROR(0/0,""),preDEL!K263)</f>
        <v/>
      </c>
      <c r="L263" s="172" t="str">
        <f>IF(preDEL!$AG263,IFERROR(0/0,""),preDEL!L263)</f>
        <v/>
      </c>
      <c r="M263" s="173" t="str">
        <f>IF(preDEL!$AG263,IFERROR(0/0,""),preDEL!M263)</f>
        <v/>
      </c>
      <c r="N263" s="83" t="str">
        <f>IF(preDEL!$AG263,IFERROR(0/0,""),preDEL!N263)</f>
        <v/>
      </c>
      <c r="O263" s="83" t="str">
        <f>IF(preDEL!$AG263,IFERROR(0/0,""),preDEL!O263)</f>
        <v/>
      </c>
      <c r="P263" s="128" t="str">
        <f>IF(preDEL!$AG263,IFERROR(0/0,""),preDEL!P263)</f>
        <v/>
      </c>
      <c r="Q263" s="128" t="str">
        <f>IF(preDEL!$AG263,IFERROR(0/0,""),preDEL!Q263)</f>
        <v/>
      </c>
      <c r="R263" s="116" t="str">
        <f>IF(preDEL!$AG263,IFERROR(0/0,""),preDEL!R263)</f>
        <v/>
      </c>
      <c r="S263" s="116" t="str">
        <f>IF(preDEL!$AG263,IFERROR(0/0,""),preDEL!S263)</f>
        <v/>
      </c>
      <c r="T263" s="128" t="str">
        <f>IF(preDEL!$AG263,IFERROR(0/0,""),preDEL!T263)</f>
        <v/>
      </c>
      <c r="U263" s="83" t="str">
        <f>IF(preDEL!$AG263,IFERROR(0/0,""),preDEL!U263)</f>
        <v/>
      </c>
      <c r="V263" s="82" t="str">
        <f>IF(preDEL!$AG263,IFERROR(0/0,""),preDEL!V263)</f>
        <v/>
      </c>
      <c r="W263" s="83" t="str">
        <f>IF(preDEL!$AG263,IFERROR(0/0,""),preDEL!W263)</f>
        <v/>
      </c>
      <c r="X263" s="116" t="str">
        <f>IF(preDEL!$AG263,IFERROR(0/0,""),preDEL!X263)</f>
        <v/>
      </c>
      <c r="Y263" s="128" t="str">
        <f>IF(preDEL!$AG263,IFERROR(0/0,""),preDEL!Y263)</f>
        <v/>
      </c>
      <c r="Z263" s="82" t="str">
        <f>IF(preDEL!$AG263,IFERROR(0/0,""),preDEL!Z263)</f>
        <v/>
      </c>
      <c r="AA263" s="128" t="str">
        <f>IF(preDEL!$AG263,IFERROR(0/0,""),preDEL!AA263)</f>
        <v/>
      </c>
      <c r="AB263" s="128" t="str">
        <f>IF(preDEL!$AG263,IFERROR(0/0,""),preDEL!AB263)</f>
        <v/>
      </c>
      <c r="AC263" s="174" t="str">
        <f>IF(preDEL!$AG263,IFERROR(0/0,""),preDEL!AC263)</f>
        <v/>
      </c>
      <c r="AD263" s="116" t="str">
        <f>IF(preDEL!$AG263,IFERROR(0/0,""),preDEL!AD263)</f>
        <v/>
      </c>
      <c r="AE263" s="175" t="str">
        <f>IF(preDEL!$AG263,IFERROR(0/0,""),preDEL!AE263)</f>
        <v/>
      </c>
      <c r="AF263" s="128" t="str">
        <f>IF(preDEL!$AG263,IFERROR(0/0,""),preDEL!AF263)</f>
        <v/>
      </c>
      <c r="AG263" s="128" t="str">
        <f>IF(preDEL!$AG263,IFERROR(0/0,""),preDEL!AG263)</f>
        <v/>
      </c>
      <c r="AH263" s="116" t="str">
        <f>IF(preDEL!$AG263,IFERROR(0/0,""),preDEL!AH263)</f>
        <v/>
      </c>
      <c r="AI263" s="82" t="str">
        <f>IF(preDEL!$AG263,IFERROR(0/0,""),preDEL!AI263)</f>
        <v/>
      </c>
      <c r="AJ263" s="83" t="str">
        <f>IF(preDEL!$AG263,IFERROR(0/0,""),preDEL!AJ263)</f>
        <v/>
      </c>
      <c r="AK263" s="82" t="str">
        <f>IF(preDEL!$AG263,IFERROR(0/0,""),preDEL!AK263)</f>
        <v/>
      </c>
      <c r="AL263" s="83" t="str">
        <f>IF(preDEL!$AG263,IFERROR(0/0,""),preDEL!AL263)</f>
        <v/>
      </c>
      <c r="AM263" s="83" t="str">
        <f>IF(preDEL!$AG263,IFERROR(0/0,""),preDEL!AM263)</f>
        <v/>
      </c>
      <c r="AN263" s="83" t="str">
        <f>IF(preDEL!$AG263,IFERROR(0/0,""),preDEL!AN263)</f>
        <v/>
      </c>
      <c r="AO263" s="83" t="str">
        <f>IF(preDEL!$AG263,IFERROR(0/0,""),preDEL!AO263)</f>
        <v/>
      </c>
      <c r="AP263" s="83" t="str">
        <f>IF(preDEL!$AG263,IFERROR(0/0,""),preDEL!AP263)</f>
        <v/>
      </c>
      <c r="AQ263" s="83" t="str">
        <f>IF(preDEL!$AG263,IFERROR(0/0,""),preDEL!AQ263)</f>
        <v/>
      </c>
      <c r="AR263" s="83" t="str">
        <f>IF(preDEL!$AG263,IFERROR(0/0,""),preDEL!AR263)</f>
        <v/>
      </c>
      <c r="AS263" s="147"/>
    </row>
    <row r="264">
      <c r="A264" s="82" t="str">
        <f>IF(preDEL!$AG264,IFERROR(0/0,""),preDEL!A264)</f>
        <v>FLE563</v>
      </c>
      <c r="B264" s="172">
        <f>IF(preDEL!$AG264,IFERROR(0/0,""),preDEL!B264)</f>
        <v>44491</v>
      </c>
      <c r="C264" s="173">
        <f>IF(preDEL!$AG264,IFERROR(0/0,""),preDEL!C264)</f>
        <v>0.2712037037</v>
      </c>
      <c r="D264" s="82" t="str">
        <f>IF(preDEL!$AG264,IFERROR(0/0,""),preDEL!D264)</f>
        <v/>
      </c>
      <c r="E264" s="82" t="str">
        <f>IF(preDEL!$AG264,IFERROR(0/0,""),preDEL!E264)</f>
        <v/>
      </c>
      <c r="F264" s="83" t="str">
        <f>IF(preDEL!$AG264,IFERROR(0/0,""),preDEL!F264)</f>
        <v/>
      </c>
      <c r="G264" s="83" t="str">
        <f>IF(preDEL!$AG264,IFERROR(0/0,""),preDEL!G264)</f>
        <v/>
      </c>
      <c r="H264" s="83" t="str">
        <f>IF(preDEL!$AG264,IFERROR(0/0,""),preDEL!H264)</f>
        <v/>
      </c>
      <c r="I264" s="82" t="str">
        <f>IF(preDEL!$AG264,IFERROR(0/0,""),preDEL!I264)</f>
        <v/>
      </c>
      <c r="J264" s="82" t="str">
        <f>IF(preDEL!$AG264,IFERROR(0/0,""),preDEL!J264)</f>
        <v/>
      </c>
      <c r="K264" s="82" t="str">
        <f>IF(preDEL!$AG264,IFERROR(0/0,""),preDEL!K264)</f>
        <v>Negative</v>
      </c>
      <c r="L264" s="172">
        <f>IF(preDEL!$AG264,IFERROR(0/0,""),preDEL!L264)</f>
        <v>44491</v>
      </c>
      <c r="M264" s="173">
        <f>IF(preDEL!$AG264,IFERROR(0/0,""),preDEL!M264)</f>
        <v>0.4790856481</v>
      </c>
      <c r="N264" s="83" t="str">
        <f>IF(preDEL!$AG264,IFERROR(0/0,""),preDEL!N264)</f>
        <v/>
      </c>
      <c r="O264" s="83" t="str">
        <f>IF(preDEL!$AG264,IFERROR(0/0,""),preDEL!O264)</f>
        <v/>
      </c>
      <c r="P264" s="128" t="b">
        <f>IF(preDEL!$AG264,IFERROR(0/0,""),preDEL!P264)</f>
        <v>0</v>
      </c>
      <c r="Q264" s="128" t="str">
        <f>IF(preDEL!$AG264,IFERROR(0/0,""),preDEL!Q264)</f>
        <v>Result</v>
      </c>
      <c r="R264" s="116" t="b">
        <f>IF(preDEL!$AG264,IFERROR(0/0,""),preDEL!R264)</f>
        <v>1</v>
      </c>
      <c r="S264" s="116">
        <f>IF(preDEL!$AG264,IFERROR(0/0,""),preDEL!S264)</f>
        <v>1</v>
      </c>
      <c r="T264" s="128">
        <f>IF(preDEL!$AG264,IFERROR(0/0,""),preDEL!T264)</f>
        <v>0</v>
      </c>
      <c r="U264" s="83" t="str">
        <f>IF(preDEL!$AG264,IFERROR(0/0,""),preDEL!U264)</f>
        <v/>
      </c>
      <c r="V264" s="82" t="str">
        <f>IF(preDEL!$AG264,IFERROR(0/0,""),preDEL!V264)</f>
        <v/>
      </c>
      <c r="W264" s="83" t="str">
        <f>IF(preDEL!$AG264,IFERROR(0/0,""),preDEL!W264)</f>
        <v/>
      </c>
      <c r="X264" s="116" t="b">
        <f>IF(preDEL!$AG264,IFERROR(0/0,""),preDEL!X264)</f>
        <v>0</v>
      </c>
      <c r="Y264" s="128" t="b">
        <f>IF(preDEL!$AG264,IFERROR(0/0,""),preDEL!Y264)</f>
        <v>0</v>
      </c>
      <c r="Z264" s="82" t="str">
        <f>IF(preDEL!$AG264,IFERROR(0/0,""),preDEL!Z264)</f>
        <v/>
      </c>
      <c r="AA264" s="128" t="b">
        <f>IF(preDEL!$AG264,IFERROR(0/0,""),preDEL!AA264)</f>
        <v>0</v>
      </c>
      <c r="AB264" s="128" t="b">
        <f>IF(preDEL!$AG264,IFERROR(0/0,""),preDEL!AB264)</f>
        <v>0</v>
      </c>
      <c r="AC264" s="174">
        <f>IF(preDEL!$AG264,IFERROR(0/0,""),preDEL!AC264)</f>
        <v>699</v>
      </c>
      <c r="AD264" s="116" t="b">
        <f>IF(preDEL!$AG264,IFERROR(0/0,""),preDEL!AD264)</f>
        <v>1</v>
      </c>
      <c r="AE264" s="175" t="str">
        <f>IF(preDEL!$AG264,IFERROR(0/0,""),preDEL!AE264)</f>
        <v/>
      </c>
      <c r="AF264" s="128" t="b">
        <f>IF(preDEL!$AG264,IFERROR(0/0,""),preDEL!AF264)</f>
        <v>0</v>
      </c>
      <c r="AG264" s="128" t="b">
        <f>IF(preDEL!$AG264,IFERROR(0/0,""),preDEL!AG264)</f>
        <v>0</v>
      </c>
      <c r="AH264" s="116" t="str">
        <f>IF(preDEL!$AG264,IFERROR(0/0,""),preDEL!AH264)</f>
        <v/>
      </c>
      <c r="AI264" s="82" t="str">
        <f>IF(preDEL!$AG264,IFERROR(0/0,""),preDEL!AI264)</f>
        <v/>
      </c>
      <c r="AJ264" s="83" t="str">
        <f>IF(preDEL!$AG264,IFERROR(0/0,""),preDEL!AJ264)</f>
        <v/>
      </c>
      <c r="AK264" s="82" t="str">
        <f>IF(preDEL!$AG264,IFERROR(0/0,""),preDEL!AK264)</f>
        <v>Negative</v>
      </c>
      <c r="AL264" s="83" t="str">
        <f>IF(preDEL!$AG264,IFERROR(0/0,""),preDEL!AL264)</f>
        <v/>
      </c>
      <c r="AM264" s="83" t="str">
        <f>IF(preDEL!$AG264,IFERROR(0/0,""),preDEL!AM264)</f>
        <v>SpROSA145068</v>
      </c>
      <c r="AN264" s="83" t="str">
        <f>IF(preDEL!$AG264,IFERROR(0/0,""),preDEL!AN264)</f>
        <v>ROSA431198</v>
      </c>
      <c r="AO264" s="83" t="str">
        <f>IF(preDEL!$AG264,IFERROR(0/0,""),preDEL!AO264)</f>
        <v/>
      </c>
      <c r="AP264" s="83" t="str">
        <f>IF(preDEL!$AG264,IFERROR(0/0,""),preDEL!AP264)</f>
        <v/>
      </c>
      <c r="AQ264" s="83" t="str">
        <f>IF(preDEL!$AG264,IFERROR(0/0,""),preDEL!AQ264)</f>
        <v/>
      </c>
      <c r="AR264" s="83" t="str">
        <f>IF(preDEL!$AG264,IFERROR(0/0,""),preDEL!AR264)</f>
        <v/>
      </c>
      <c r="AS264" s="147"/>
    </row>
    <row r="265">
      <c r="A265" s="82" t="str">
        <f>IF(preDEL!$AG265,IFERROR(0/0,""),preDEL!A265)</f>
        <v>FLE417</v>
      </c>
      <c r="B265" s="172">
        <f>IF(preDEL!$AG265,IFERROR(0/0,""),preDEL!B265)</f>
        <v>44491</v>
      </c>
      <c r="C265" s="173">
        <f>IF(preDEL!$AG265,IFERROR(0/0,""),preDEL!C265)</f>
        <v>0.2816087963</v>
      </c>
      <c r="D265" s="82" t="str">
        <f>IF(preDEL!$AG265,IFERROR(0/0,""),preDEL!D265)</f>
        <v/>
      </c>
      <c r="E265" s="82" t="str">
        <f>IF(preDEL!$AG265,IFERROR(0/0,""),preDEL!E265)</f>
        <v/>
      </c>
      <c r="F265" s="83" t="str">
        <f>IF(preDEL!$AG265,IFERROR(0/0,""),preDEL!F265)</f>
        <v/>
      </c>
      <c r="G265" s="83" t="str">
        <f>IF(preDEL!$AG265,IFERROR(0/0,""),preDEL!G265)</f>
        <v/>
      </c>
      <c r="H265" s="83" t="str">
        <f>IF(preDEL!$AG265,IFERROR(0/0,""),preDEL!H265)</f>
        <v/>
      </c>
      <c r="I265" s="82" t="str">
        <f>IF(preDEL!$AG265,IFERROR(0/0,""),preDEL!I265)</f>
        <v/>
      </c>
      <c r="J265" s="82" t="str">
        <f>IF(preDEL!$AG265,IFERROR(0/0,""),preDEL!J265)</f>
        <v/>
      </c>
      <c r="K265" s="82" t="str">
        <f>IF(preDEL!$AG265,IFERROR(0/0,""),preDEL!K265)</f>
        <v>Negative</v>
      </c>
      <c r="L265" s="172">
        <f>IF(preDEL!$AG265,IFERROR(0/0,""),preDEL!L265)</f>
        <v>44491</v>
      </c>
      <c r="M265" s="173">
        <f>IF(preDEL!$AG265,IFERROR(0/0,""),preDEL!M265)</f>
        <v>0.4790856481</v>
      </c>
      <c r="N265" s="83" t="str">
        <f>IF(preDEL!$AG265,IFERROR(0/0,""),preDEL!N265)</f>
        <v/>
      </c>
      <c r="O265" s="83" t="str">
        <f>IF(preDEL!$AG265,IFERROR(0/0,""),preDEL!O265)</f>
        <v/>
      </c>
      <c r="P265" s="128" t="b">
        <f>IF(preDEL!$AG265,IFERROR(0/0,""),preDEL!P265)</f>
        <v>0</v>
      </c>
      <c r="Q265" s="128" t="str">
        <f>IF(preDEL!$AG265,IFERROR(0/0,""),preDEL!Q265)</f>
        <v>Result</v>
      </c>
      <c r="R265" s="116" t="b">
        <f>IF(preDEL!$AG265,IFERROR(0/0,""),preDEL!R265)</f>
        <v>1</v>
      </c>
      <c r="S265" s="116">
        <f>IF(preDEL!$AG265,IFERROR(0/0,""),preDEL!S265)</f>
        <v>1</v>
      </c>
      <c r="T265" s="128">
        <f>IF(preDEL!$AG265,IFERROR(0/0,""),preDEL!T265)</f>
        <v>0</v>
      </c>
      <c r="U265" s="83" t="str">
        <f>IF(preDEL!$AG265,IFERROR(0/0,""),preDEL!U265)</f>
        <v/>
      </c>
      <c r="V265" s="82" t="str">
        <f>IF(preDEL!$AG265,IFERROR(0/0,""),preDEL!V265)</f>
        <v/>
      </c>
      <c r="W265" s="83" t="str">
        <f>IF(preDEL!$AG265,IFERROR(0/0,""),preDEL!W265)</f>
        <v/>
      </c>
      <c r="X265" s="116" t="b">
        <f>IF(preDEL!$AG265,IFERROR(0/0,""),preDEL!X265)</f>
        <v>0</v>
      </c>
      <c r="Y265" s="128" t="b">
        <f>IF(preDEL!$AG265,IFERROR(0/0,""),preDEL!Y265)</f>
        <v>0</v>
      </c>
      <c r="Z265" s="82" t="str">
        <f>IF(preDEL!$AG265,IFERROR(0/0,""),preDEL!Z265)</f>
        <v/>
      </c>
      <c r="AA265" s="128" t="b">
        <f>IF(preDEL!$AG265,IFERROR(0/0,""),preDEL!AA265)</f>
        <v>0</v>
      </c>
      <c r="AB265" s="128" t="b">
        <f>IF(preDEL!$AG265,IFERROR(0/0,""),preDEL!AB265)</f>
        <v>0</v>
      </c>
      <c r="AC265" s="174">
        <f>IF(preDEL!$AG265,IFERROR(0/0,""),preDEL!AC265)</f>
        <v>698</v>
      </c>
      <c r="AD265" s="116" t="b">
        <f>IF(preDEL!$AG265,IFERROR(0/0,""),preDEL!AD265)</f>
        <v>1</v>
      </c>
      <c r="AE265" s="175" t="str">
        <f>IF(preDEL!$AG265,IFERROR(0/0,""),preDEL!AE265)</f>
        <v/>
      </c>
      <c r="AF265" s="128" t="b">
        <f>IF(preDEL!$AG265,IFERROR(0/0,""),preDEL!AF265)</f>
        <v>0</v>
      </c>
      <c r="AG265" s="128" t="b">
        <f>IF(preDEL!$AG265,IFERROR(0/0,""),preDEL!AG265)</f>
        <v>0</v>
      </c>
      <c r="AH265" s="116" t="str">
        <f>IF(preDEL!$AG265,IFERROR(0/0,""),preDEL!AH265)</f>
        <v/>
      </c>
      <c r="AI265" s="82" t="str">
        <f>IF(preDEL!$AG265,IFERROR(0/0,""),preDEL!AI265)</f>
        <v/>
      </c>
      <c r="AJ265" s="83" t="str">
        <f>IF(preDEL!$AG265,IFERROR(0/0,""),preDEL!AJ265)</f>
        <v/>
      </c>
      <c r="AK265" s="82" t="str">
        <f>IF(preDEL!$AG265,IFERROR(0/0,""),preDEL!AK265)</f>
        <v>Negative</v>
      </c>
      <c r="AL265" s="83" t="str">
        <f>IF(preDEL!$AG265,IFERROR(0/0,""),preDEL!AL265)</f>
        <v/>
      </c>
      <c r="AM265" s="83" t="str">
        <f>IF(preDEL!$AG265,IFERROR(0/0,""),preDEL!AM265)</f>
        <v>SpROSA145068</v>
      </c>
      <c r="AN265" s="83" t="str">
        <f>IF(preDEL!$AG265,IFERROR(0/0,""),preDEL!AN265)</f>
        <v>ROSA264251</v>
      </c>
      <c r="AO265" s="83" t="str">
        <f>IF(preDEL!$AG265,IFERROR(0/0,""),preDEL!AO265)</f>
        <v/>
      </c>
      <c r="AP265" s="83" t="str">
        <f>IF(preDEL!$AG265,IFERROR(0/0,""),preDEL!AP265)</f>
        <v/>
      </c>
      <c r="AQ265" s="83" t="str">
        <f>IF(preDEL!$AG265,IFERROR(0/0,""),preDEL!AQ265)</f>
        <v/>
      </c>
      <c r="AR265" s="83" t="str">
        <f>IF(preDEL!$AG265,IFERROR(0/0,""),preDEL!AR265)</f>
        <v/>
      </c>
      <c r="AS265" s="147"/>
    </row>
    <row r="266">
      <c r="A266" s="82" t="str">
        <f>IF(preDEL!$AG266,IFERROR(0/0,""),preDEL!A266)</f>
        <v>FLE564</v>
      </c>
      <c r="B266" s="172">
        <f>IF(preDEL!$AG266,IFERROR(0/0,""),preDEL!B266)</f>
        <v>44491</v>
      </c>
      <c r="C266" s="173">
        <f>IF(preDEL!$AG266,IFERROR(0/0,""),preDEL!C266)</f>
        <v>0.2822569444</v>
      </c>
      <c r="D266" s="82" t="str">
        <f>IF(preDEL!$AG266,IFERROR(0/0,""),preDEL!D266)</f>
        <v/>
      </c>
      <c r="E266" s="82" t="str">
        <f>IF(preDEL!$AG266,IFERROR(0/0,""),preDEL!E266)</f>
        <v/>
      </c>
      <c r="F266" s="83" t="str">
        <f>IF(preDEL!$AG266,IFERROR(0/0,""),preDEL!F266)</f>
        <v/>
      </c>
      <c r="G266" s="83" t="str">
        <f>IF(preDEL!$AG266,IFERROR(0/0,""),preDEL!G266)</f>
        <v/>
      </c>
      <c r="H266" s="83" t="str">
        <f>IF(preDEL!$AG266,IFERROR(0/0,""),preDEL!H266)</f>
        <v/>
      </c>
      <c r="I266" s="82" t="str">
        <f>IF(preDEL!$AG266,IFERROR(0/0,""),preDEL!I266)</f>
        <v/>
      </c>
      <c r="J266" s="82" t="str">
        <f>IF(preDEL!$AG266,IFERROR(0/0,""),preDEL!J266)</f>
        <v/>
      </c>
      <c r="K266" s="82" t="str">
        <f>IF(preDEL!$AG266,IFERROR(0/0,""),preDEL!K266)</f>
        <v>Negative</v>
      </c>
      <c r="L266" s="172">
        <f>IF(preDEL!$AG266,IFERROR(0/0,""),preDEL!L266)</f>
        <v>44491</v>
      </c>
      <c r="M266" s="173">
        <f>IF(preDEL!$AG266,IFERROR(0/0,""),preDEL!M266)</f>
        <v>0.4790856481</v>
      </c>
      <c r="N266" s="83" t="str">
        <f>IF(preDEL!$AG266,IFERROR(0/0,""),preDEL!N266)</f>
        <v/>
      </c>
      <c r="O266" s="83" t="str">
        <f>IF(preDEL!$AG266,IFERROR(0/0,""),preDEL!O266)</f>
        <v/>
      </c>
      <c r="P266" s="128" t="b">
        <f>IF(preDEL!$AG266,IFERROR(0/0,""),preDEL!P266)</f>
        <v>0</v>
      </c>
      <c r="Q266" s="128" t="str">
        <f>IF(preDEL!$AG266,IFERROR(0/0,""),preDEL!Q266)</f>
        <v>Result</v>
      </c>
      <c r="R266" s="116" t="b">
        <f>IF(preDEL!$AG266,IFERROR(0/0,""),preDEL!R266)</f>
        <v>1</v>
      </c>
      <c r="S266" s="116">
        <f>IF(preDEL!$AG266,IFERROR(0/0,""),preDEL!S266)</f>
        <v>1</v>
      </c>
      <c r="T266" s="128" t="str">
        <f>IF(preDEL!$AG266,IFERROR(0/0,""),preDEL!T266)</f>
        <v/>
      </c>
      <c r="U266" s="83" t="str">
        <f>IF(preDEL!$AG266,IFERROR(0/0,""),preDEL!U266)</f>
        <v/>
      </c>
      <c r="V266" s="82" t="str">
        <f>IF(preDEL!$AG266,IFERROR(0/0,""),preDEL!V266)</f>
        <v/>
      </c>
      <c r="W266" s="83" t="str">
        <f>IF(preDEL!$AG266,IFERROR(0/0,""),preDEL!W266)</f>
        <v/>
      </c>
      <c r="X266" s="116" t="b">
        <f>IF(preDEL!$AG266,IFERROR(0/0,""),preDEL!X266)</f>
        <v>0</v>
      </c>
      <c r="Y266" s="128" t="b">
        <f>IF(preDEL!$AG266,IFERROR(0/0,""),preDEL!Y266)</f>
        <v>0</v>
      </c>
      <c r="Z266" s="82" t="str">
        <f>IF(preDEL!$AG266,IFERROR(0/0,""),preDEL!Z266)</f>
        <v/>
      </c>
      <c r="AA266" s="128" t="b">
        <f>IF(preDEL!$AG266,IFERROR(0/0,""),preDEL!AA266)</f>
        <v>0</v>
      </c>
      <c r="AB266" s="128" t="b">
        <f>IF(preDEL!$AG266,IFERROR(0/0,""),preDEL!AB266)</f>
        <v>0</v>
      </c>
      <c r="AC266" s="174">
        <f>IF(preDEL!$AG266,IFERROR(0/0,""),preDEL!AC266)</f>
        <v>287</v>
      </c>
      <c r="AD266" s="116" t="b">
        <f>IF(preDEL!$AG266,IFERROR(0/0,""),preDEL!AD266)</f>
        <v>0</v>
      </c>
      <c r="AE266" s="175" t="str">
        <f>IF(preDEL!$AG266,IFERROR(0/0,""),preDEL!AE266)</f>
        <v/>
      </c>
      <c r="AF266" s="128" t="b">
        <f>IF(preDEL!$AG266,IFERROR(0/0,""),preDEL!AF266)</f>
        <v>0</v>
      </c>
      <c r="AG266" s="128" t="b">
        <f>IF(preDEL!$AG266,IFERROR(0/0,""),preDEL!AG266)</f>
        <v>0</v>
      </c>
      <c r="AH266" s="116" t="str">
        <f>IF(preDEL!$AG266,IFERROR(0/0,""),preDEL!AH266)</f>
        <v/>
      </c>
      <c r="AI266" s="82" t="str">
        <f>IF(preDEL!$AG266,IFERROR(0/0,""),preDEL!AI266)</f>
        <v/>
      </c>
      <c r="AJ266" s="83" t="str">
        <f>IF(preDEL!$AG266,IFERROR(0/0,""),preDEL!AJ266)</f>
        <v/>
      </c>
      <c r="AK266" s="82" t="str">
        <f>IF(preDEL!$AG266,IFERROR(0/0,""),preDEL!AK266)</f>
        <v>Negative</v>
      </c>
      <c r="AL266" s="83" t="str">
        <f>IF(preDEL!$AG266,IFERROR(0/0,""),preDEL!AL266)</f>
        <v/>
      </c>
      <c r="AM266" s="83" t="str">
        <f>IF(preDEL!$AG266,IFERROR(0/0,""),preDEL!AM266)</f>
        <v>SpROSA145068</v>
      </c>
      <c r="AN266" s="83" t="str">
        <f>IF(preDEL!$AG266,IFERROR(0/0,""),preDEL!AN266)</f>
        <v>ROSA136445</v>
      </c>
      <c r="AO266" s="83" t="str">
        <f>IF(preDEL!$AG266,IFERROR(0/0,""),preDEL!AO266)</f>
        <v/>
      </c>
      <c r="AP266" s="83" t="str">
        <f>IF(preDEL!$AG266,IFERROR(0/0,""),preDEL!AP266)</f>
        <v/>
      </c>
      <c r="AQ266" s="83" t="str">
        <f>IF(preDEL!$AG266,IFERROR(0/0,""),preDEL!AQ266)</f>
        <v/>
      </c>
      <c r="AR266" s="83" t="str">
        <f>IF(preDEL!$AG266,IFERROR(0/0,""),preDEL!AR266)</f>
        <v/>
      </c>
      <c r="AS266" s="147"/>
    </row>
    <row r="267">
      <c r="A267" s="82" t="str">
        <f>IF(preDEL!$AG267,IFERROR(0/0,""),preDEL!A267)</f>
        <v>FLE584</v>
      </c>
      <c r="B267" s="172">
        <f>IF(preDEL!$AG267,IFERROR(0/0,""),preDEL!B267)</f>
        <v>44494</v>
      </c>
      <c r="C267" s="173">
        <f>IF(preDEL!$AG267,IFERROR(0/0,""),preDEL!C267)</f>
        <v>0.2962962963</v>
      </c>
      <c r="D267" s="82" t="str">
        <f>IF(preDEL!$AG267,IFERROR(0/0,""),preDEL!D267)</f>
        <v/>
      </c>
      <c r="E267" s="82" t="str">
        <f>IF(preDEL!$AG267,IFERROR(0/0,""),preDEL!E267)</f>
        <v/>
      </c>
      <c r="F267" s="83" t="str">
        <f>IF(preDEL!$AG267,IFERROR(0/0,""),preDEL!F267)</f>
        <v/>
      </c>
      <c r="G267" s="83" t="str">
        <f>IF(preDEL!$AG267,IFERROR(0/0,""),preDEL!G267)</f>
        <v/>
      </c>
      <c r="H267" s="83" t="str">
        <f>IF(preDEL!$AG267,IFERROR(0/0,""),preDEL!H267)</f>
        <v/>
      </c>
      <c r="I267" s="82" t="str">
        <f>IF(preDEL!$AG267,IFERROR(0/0,""),preDEL!I267)</f>
        <v/>
      </c>
      <c r="J267" s="82" t="str">
        <f>IF(preDEL!$AG267,IFERROR(0/0,""),preDEL!J267)</f>
        <v/>
      </c>
      <c r="K267" s="82" t="str">
        <f>IF(preDEL!$AG267,IFERROR(0/0,""),preDEL!K267)</f>
        <v>Negative</v>
      </c>
      <c r="L267" s="172">
        <f>IF(preDEL!$AG267,IFERROR(0/0,""),preDEL!L267)</f>
        <v>44494</v>
      </c>
      <c r="M267" s="173">
        <f>IF(preDEL!$AG267,IFERROR(0/0,""),preDEL!M267)</f>
        <v>0.4824074074</v>
      </c>
      <c r="N267" s="83" t="str">
        <f>IF(preDEL!$AG267,IFERROR(0/0,""),preDEL!N267)</f>
        <v/>
      </c>
      <c r="O267" s="83" t="str">
        <f>IF(preDEL!$AG267,IFERROR(0/0,""),preDEL!O267)</f>
        <v/>
      </c>
      <c r="P267" s="128" t="b">
        <f>IF(preDEL!$AG267,IFERROR(0/0,""),preDEL!P267)</f>
        <v>0</v>
      </c>
      <c r="Q267" s="128" t="str">
        <f>IF(preDEL!$AG267,IFERROR(0/0,""),preDEL!Q267)</f>
        <v>Result</v>
      </c>
      <c r="R267" s="116" t="b">
        <f>IF(preDEL!$AG267,IFERROR(0/0,""),preDEL!R267)</f>
        <v>1</v>
      </c>
      <c r="S267" s="116">
        <f>IF(preDEL!$AG267,IFERROR(0/0,""),preDEL!S267)</f>
        <v>1</v>
      </c>
      <c r="T267" s="128" t="str">
        <f>IF(preDEL!$AG267,IFERROR(0/0,""),preDEL!T267)</f>
        <v/>
      </c>
      <c r="U267" s="83" t="str">
        <f>IF(preDEL!$AG267,IFERROR(0/0,""),preDEL!U267)</f>
        <v/>
      </c>
      <c r="V267" s="82" t="str">
        <f>IF(preDEL!$AG267,IFERROR(0/0,""),preDEL!V267)</f>
        <v/>
      </c>
      <c r="W267" s="83" t="str">
        <f>IF(preDEL!$AG267,IFERROR(0/0,""),preDEL!W267)</f>
        <v/>
      </c>
      <c r="X267" s="116" t="b">
        <f>IF(preDEL!$AG267,IFERROR(0/0,""),preDEL!X267)</f>
        <v>0</v>
      </c>
      <c r="Y267" s="128" t="b">
        <f>IF(preDEL!$AG267,IFERROR(0/0,""),preDEL!Y267)</f>
        <v>0</v>
      </c>
      <c r="Z267" s="82" t="str">
        <f>IF(preDEL!$AG267,IFERROR(0/0,""),preDEL!Z267)</f>
        <v/>
      </c>
      <c r="AA267" s="128" t="b">
        <f>IF(preDEL!$AG267,IFERROR(0/0,""),preDEL!AA267)</f>
        <v>0</v>
      </c>
      <c r="AB267" s="128" t="b">
        <f>IF(preDEL!$AG267,IFERROR(0/0,""),preDEL!AB267)</f>
        <v>0</v>
      </c>
      <c r="AC267" s="174">
        <f>IF(preDEL!$AG267,IFERROR(0/0,""),preDEL!AC267)</f>
        <v>286</v>
      </c>
      <c r="AD267" s="116" t="b">
        <f>IF(preDEL!$AG267,IFERROR(0/0,""),preDEL!AD267)</f>
        <v>0</v>
      </c>
      <c r="AE267" s="175" t="str">
        <f>IF(preDEL!$AG267,IFERROR(0/0,""),preDEL!AE267)</f>
        <v/>
      </c>
      <c r="AF267" s="128" t="b">
        <f>IF(preDEL!$AG267,IFERROR(0/0,""),preDEL!AF267)</f>
        <v>0</v>
      </c>
      <c r="AG267" s="128" t="b">
        <f>IF(preDEL!$AG267,IFERROR(0/0,""),preDEL!AG267)</f>
        <v>0</v>
      </c>
      <c r="AH267" s="116" t="str">
        <f>IF(preDEL!$AG267,IFERROR(0/0,""),preDEL!AH267)</f>
        <v/>
      </c>
      <c r="AI267" s="82" t="str">
        <f>IF(preDEL!$AG267,IFERROR(0/0,""),preDEL!AI267)</f>
        <v/>
      </c>
      <c r="AJ267" s="83" t="str">
        <f>IF(preDEL!$AG267,IFERROR(0/0,""),preDEL!AJ267)</f>
        <v/>
      </c>
      <c r="AK267" s="82" t="str">
        <f>IF(preDEL!$AG267,IFERROR(0/0,""),preDEL!AK267)</f>
        <v>Negative</v>
      </c>
      <c r="AL267" s="83" t="str">
        <f>IF(preDEL!$AG267,IFERROR(0/0,""),preDEL!AL267)</f>
        <v/>
      </c>
      <c r="AM267" s="83" t="str">
        <f>IF(preDEL!$AG267,IFERROR(0/0,""),preDEL!AM267)</f>
        <v>SpROSA573919</v>
      </c>
      <c r="AN267" s="83" t="str">
        <f>IF(preDEL!$AG267,IFERROR(0/0,""),preDEL!AN267)</f>
        <v>ROSA216934</v>
      </c>
      <c r="AO267" s="83" t="str">
        <f>IF(preDEL!$AG267,IFERROR(0/0,""),preDEL!AO267)</f>
        <v/>
      </c>
      <c r="AP267" s="83" t="str">
        <f>IF(preDEL!$AG267,IFERROR(0/0,""),preDEL!AP267)</f>
        <v/>
      </c>
      <c r="AQ267" s="83" t="str">
        <f>IF(preDEL!$AG267,IFERROR(0/0,""),preDEL!AQ267)</f>
        <v/>
      </c>
      <c r="AR267" s="83" t="str">
        <f>IF(preDEL!$AG267,IFERROR(0/0,""),preDEL!AR267)</f>
        <v/>
      </c>
      <c r="AS267" s="147"/>
    </row>
    <row r="268">
      <c r="A268" s="82" t="str">
        <f>IF(preDEL!$AG268,IFERROR(0/0,""),preDEL!A268)</f>
        <v>FLE532</v>
      </c>
      <c r="B268" s="172">
        <f>IF(preDEL!$AG268,IFERROR(0/0,""),preDEL!B268)</f>
        <v>44494</v>
      </c>
      <c r="C268" s="173">
        <f>IF(preDEL!$AG268,IFERROR(0/0,""),preDEL!C268)</f>
        <v>0.2966203704</v>
      </c>
      <c r="D268" s="82" t="str">
        <f>IF(preDEL!$AG268,IFERROR(0/0,""),preDEL!D268)</f>
        <v/>
      </c>
      <c r="E268" s="82" t="str">
        <f>IF(preDEL!$AG268,IFERROR(0/0,""),preDEL!E268)</f>
        <v/>
      </c>
      <c r="F268" s="83" t="str">
        <f>IF(preDEL!$AG268,IFERROR(0/0,""),preDEL!F268)</f>
        <v/>
      </c>
      <c r="G268" s="83" t="str">
        <f>IF(preDEL!$AG268,IFERROR(0/0,""),preDEL!G268)</f>
        <v/>
      </c>
      <c r="H268" s="83" t="str">
        <f>IF(preDEL!$AG268,IFERROR(0/0,""),preDEL!H268)</f>
        <v/>
      </c>
      <c r="I268" s="82" t="str">
        <f>IF(preDEL!$AG268,IFERROR(0/0,""),preDEL!I268)</f>
        <v/>
      </c>
      <c r="J268" s="82" t="str">
        <f>IF(preDEL!$AG268,IFERROR(0/0,""),preDEL!J268)</f>
        <v/>
      </c>
      <c r="K268" s="82" t="str">
        <f>IF(preDEL!$AG268,IFERROR(0/0,""),preDEL!K268)</f>
        <v>Negative</v>
      </c>
      <c r="L268" s="172">
        <f>IF(preDEL!$AG268,IFERROR(0/0,""),preDEL!L268)</f>
        <v>44494</v>
      </c>
      <c r="M268" s="173">
        <f>IF(preDEL!$AG268,IFERROR(0/0,""),preDEL!M268)</f>
        <v>0.4824074074</v>
      </c>
      <c r="N268" s="83" t="str">
        <f>IF(preDEL!$AG268,IFERROR(0/0,""),preDEL!N268)</f>
        <v/>
      </c>
      <c r="O268" s="83" t="str">
        <f>IF(preDEL!$AG268,IFERROR(0/0,""),preDEL!O268)</f>
        <v/>
      </c>
      <c r="P268" s="128" t="b">
        <f>IF(preDEL!$AG268,IFERROR(0/0,""),preDEL!P268)</f>
        <v>0</v>
      </c>
      <c r="Q268" s="128" t="str">
        <f>IF(preDEL!$AG268,IFERROR(0/0,""),preDEL!Q268)</f>
        <v>Result</v>
      </c>
      <c r="R268" s="116" t="b">
        <f>IF(preDEL!$AG268,IFERROR(0/0,""),preDEL!R268)</f>
        <v>1</v>
      </c>
      <c r="S268" s="116">
        <f>IF(preDEL!$AG268,IFERROR(0/0,""),preDEL!S268)</f>
        <v>1</v>
      </c>
      <c r="T268" s="128" t="str">
        <f>IF(preDEL!$AG268,IFERROR(0/0,""),preDEL!T268)</f>
        <v/>
      </c>
      <c r="U268" s="83" t="str">
        <f>IF(preDEL!$AG268,IFERROR(0/0,""),preDEL!U268)</f>
        <v/>
      </c>
      <c r="V268" s="82" t="str">
        <f>IF(preDEL!$AG268,IFERROR(0/0,""),preDEL!V268)</f>
        <v/>
      </c>
      <c r="W268" s="83" t="str">
        <f>IF(preDEL!$AG268,IFERROR(0/0,""),preDEL!W268)</f>
        <v/>
      </c>
      <c r="X268" s="116" t="b">
        <f>IF(preDEL!$AG268,IFERROR(0/0,""),preDEL!X268)</f>
        <v>0</v>
      </c>
      <c r="Y268" s="128" t="b">
        <f>IF(preDEL!$AG268,IFERROR(0/0,""),preDEL!Y268)</f>
        <v>0</v>
      </c>
      <c r="Z268" s="82" t="str">
        <f>IF(preDEL!$AG268,IFERROR(0/0,""),preDEL!Z268)</f>
        <v/>
      </c>
      <c r="AA268" s="128" t="b">
        <f>IF(preDEL!$AG268,IFERROR(0/0,""),preDEL!AA268)</f>
        <v>0</v>
      </c>
      <c r="AB268" s="128" t="b">
        <f>IF(preDEL!$AG268,IFERROR(0/0,""),preDEL!AB268)</f>
        <v>0</v>
      </c>
      <c r="AC268" s="174">
        <f>IF(preDEL!$AG268,IFERROR(0/0,""),preDEL!AC268)</f>
        <v>285</v>
      </c>
      <c r="AD268" s="116" t="b">
        <f>IF(preDEL!$AG268,IFERROR(0/0,""),preDEL!AD268)</f>
        <v>0</v>
      </c>
      <c r="AE268" s="175" t="str">
        <f>IF(preDEL!$AG268,IFERROR(0/0,""),preDEL!AE268)</f>
        <v/>
      </c>
      <c r="AF268" s="128" t="b">
        <f>IF(preDEL!$AG268,IFERROR(0/0,""),preDEL!AF268)</f>
        <v>0</v>
      </c>
      <c r="AG268" s="128" t="b">
        <f>IF(preDEL!$AG268,IFERROR(0/0,""),preDEL!AG268)</f>
        <v>0</v>
      </c>
      <c r="AH268" s="116" t="str">
        <f>IF(preDEL!$AG268,IFERROR(0/0,""),preDEL!AH268)</f>
        <v/>
      </c>
      <c r="AI268" s="82" t="str">
        <f>IF(preDEL!$AG268,IFERROR(0/0,""),preDEL!AI268)</f>
        <v/>
      </c>
      <c r="AJ268" s="83" t="str">
        <f>IF(preDEL!$AG268,IFERROR(0/0,""),preDEL!AJ268)</f>
        <v/>
      </c>
      <c r="AK268" s="82" t="str">
        <f>IF(preDEL!$AG268,IFERROR(0/0,""),preDEL!AK268)</f>
        <v>Negative</v>
      </c>
      <c r="AL268" s="83" t="str">
        <f>IF(preDEL!$AG268,IFERROR(0/0,""),preDEL!AL268)</f>
        <v/>
      </c>
      <c r="AM268" s="83" t="str">
        <f>IF(preDEL!$AG268,IFERROR(0/0,""),preDEL!AM268)</f>
        <v>SpROSA573919</v>
      </c>
      <c r="AN268" s="83" t="str">
        <f>IF(preDEL!$AG268,IFERROR(0/0,""),preDEL!AN268)</f>
        <v>ROSA191656</v>
      </c>
      <c r="AO268" s="83" t="str">
        <f>IF(preDEL!$AG268,IFERROR(0/0,""),preDEL!AO268)</f>
        <v/>
      </c>
      <c r="AP268" s="83" t="str">
        <f>IF(preDEL!$AG268,IFERROR(0/0,""),preDEL!AP268)</f>
        <v/>
      </c>
      <c r="AQ268" s="83" t="str">
        <f>IF(preDEL!$AG268,IFERROR(0/0,""),preDEL!AQ268)</f>
        <v/>
      </c>
      <c r="AR268" s="83" t="str">
        <f>IF(preDEL!$AG268,IFERROR(0/0,""),preDEL!AR268)</f>
        <v/>
      </c>
      <c r="AS268" s="147"/>
    </row>
    <row r="269">
      <c r="A269" s="82" t="str">
        <f>IF(preDEL!$AG269,IFERROR(0/0,""),preDEL!A269)</f>
        <v>FLE453</v>
      </c>
      <c r="B269" s="172">
        <f>IF(preDEL!$AG269,IFERROR(0/0,""),preDEL!B269)</f>
        <v>44494</v>
      </c>
      <c r="C269" s="173">
        <f>IF(preDEL!$AG269,IFERROR(0/0,""),preDEL!C269)</f>
        <v>0.2967592593</v>
      </c>
      <c r="D269" s="82" t="str">
        <f>IF(preDEL!$AG269,IFERROR(0/0,""),preDEL!D269)</f>
        <v/>
      </c>
      <c r="E269" s="82" t="str">
        <f>IF(preDEL!$AG269,IFERROR(0/0,""),preDEL!E269)</f>
        <v/>
      </c>
      <c r="F269" s="83" t="str">
        <f>IF(preDEL!$AG269,IFERROR(0/0,""),preDEL!F269)</f>
        <v/>
      </c>
      <c r="G269" s="83" t="str">
        <f>IF(preDEL!$AG269,IFERROR(0/0,""),preDEL!G269)</f>
        <v/>
      </c>
      <c r="H269" s="83" t="str">
        <f>IF(preDEL!$AG269,IFERROR(0/0,""),preDEL!H269)</f>
        <v/>
      </c>
      <c r="I269" s="82" t="str">
        <f>IF(preDEL!$AG269,IFERROR(0/0,""),preDEL!I269)</f>
        <v/>
      </c>
      <c r="J269" s="82" t="str">
        <f>IF(preDEL!$AG269,IFERROR(0/0,""),preDEL!J269)</f>
        <v/>
      </c>
      <c r="K269" s="82" t="str">
        <f>IF(preDEL!$AG269,IFERROR(0/0,""),preDEL!K269)</f>
        <v>Negative</v>
      </c>
      <c r="L269" s="172">
        <f>IF(preDEL!$AG269,IFERROR(0/0,""),preDEL!L269)</f>
        <v>44494</v>
      </c>
      <c r="M269" s="173">
        <f>IF(preDEL!$AG269,IFERROR(0/0,""),preDEL!M269)</f>
        <v>0.4824074074</v>
      </c>
      <c r="N269" s="83" t="str">
        <f>IF(preDEL!$AG269,IFERROR(0/0,""),preDEL!N269)</f>
        <v/>
      </c>
      <c r="O269" s="83" t="str">
        <f>IF(preDEL!$AG269,IFERROR(0/0,""),preDEL!O269)</f>
        <v/>
      </c>
      <c r="P269" s="128" t="b">
        <f>IF(preDEL!$AG269,IFERROR(0/0,""),preDEL!P269)</f>
        <v>0</v>
      </c>
      <c r="Q269" s="128" t="str">
        <f>IF(preDEL!$AG269,IFERROR(0/0,""),preDEL!Q269)</f>
        <v>Result</v>
      </c>
      <c r="R269" s="116" t="b">
        <f>IF(preDEL!$AG269,IFERROR(0/0,""),preDEL!R269)</f>
        <v>1</v>
      </c>
      <c r="S269" s="116">
        <f>IF(preDEL!$AG269,IFERROR(0/0,""),preDEL!S269)</f>
        <v>1</v>
      </c>
      <c r="T269" s="128" t="str">
        <f>IF(preDEL!$AG269,IFERROR(0/0,""),preDEL!T269)</f>
        <v/>
      </c>
      <c r="U269" s="83" t="str">
        <f>IF(preDEL!$AG269,IFERROR(0/0,""),preDEL!U269)</f>
        <v/>
      </c>
      <c r="V269" s="82" t="str">
        <f>IF(preDEL!$AG269,IFERROR(0/0,""),preDEL!V269)</f>
        <v/>
      </c>
      <c r="W269" s="83" t="str">
        <f>IF(preDEL!$AG269,IFERROR(0/0,""),preDEL!W269)</f>
        <v/>
      </c>
      <c r="X269" s="116" t="b">
        <f>IF(preDEL!$AG269,IFERROR(0/0,""),preDEL!X269)</f>
        <v>0</v>
      </c>
      <c r="Y269" s="128" t="b">
        <f>IF(preDEL!$AG269,IFERROR(0/0,""),preDEL!Y269)</f>
        <v>0</v>
      </c>
      <c r="Z269" s="82" t="str">
        <f>IF(preDEL!$AG269,IFERROR(0/0,""),preDEL!Z269)</f>
        <v/>
      </c>
      <c r="AA269" s="128" t="b">
        <f>IF(preDEL!$AG269,IFERROR(0/0,""),preDEL!AA269)</f>
        <v>0</v>
      </c>
      <c r="AB269" s="128" t="b">
        <f>IF(preDEL!$AG269,IFERROR(0/0,""),preDEL!AB269)</f>
        <v>0</v>
      </c>
      <c r="AC269" s="174">
        <f>IF(preDEL!$AG269,IFERROR(0/0,""),preDEL!AC269)</f>
        <v>284</v>
      </c>
      <c r="AD269" s="116" t="b">
        <f>IF(preDEL!$AG269,IFERROR(0/0,""),preDEL!AD269)</f>
        <v>0</v>
      </c>
      <c r="AE269" s="175" t="str">
        <f>IF(preDEL!$AG269,IFERROR(0/0,""),preDEL!AE269)</f>
        <v/>
      </c>
      <c r="AF269" s="128" t="b">
        <f>IF(preDEL!$AG269,IFERROR(0/0,""),preDEL!AF269)</f>
        <v>0</v>
      </c>
      <c r="AG269" s="128" t="b">
        <f>IF(preDEL!$AG269,IFERROR(0/0,""),preDEL!AG269)</f>
        <v>0</v>
      </c>
      <c r="AH269" s="116" t="str">
        <f>IF(preDEL!$AG269,IFERROR(0/0,""),preDEL!AH269)</f>
        <v/>
      </c>
      <c r="AI269" s="82" t="str">
        <f>IF(preDEL!$AG269,IFERROR(0/0,""),preDEL!AI269)</f>
        <v/>
      </c>
      <c r="AJ269" s="83" t="str">
        <f>IF(preDEL!$AG269,IFERROR(0/0,""),preDEL!AJ269)</f>
        <v/>
      </c>
      <c r="AK269" s="82" t="str">
        <f>IF(preDEL!$AG269,IFERROR(0/0,""),preDEL!AK269)</f>
        <v>Negative</v>
      </c>
      <c r="AL269" s="83" t="str">
        <f>IF(preDEL!$AG269,IFERROR(0/0,""),preDEL!AL269)</f>
        <v/>
      </c>
      <c r="AM269" s="83" t="str">
        <f>IF(preDEL!$AG269,IFERROR(0/0,""),preDEL!AM269)</f>
        <v>SpROSA145068</v>
      </c>
      <c r="AN269" s="83" t="str">
        <f>IF(preDEL!$AG269,IFERROR(0/0,""),preDEL!AN269)</f>
        <v>ROSA907715</v>
      </c>
      <c r="AO269" s="83" t="str">
        <f>IF(preDEL!$AG269,IFERROR(0/0,""),preDEL!AO269)</f>
        <v/>
      </c>
      <c r="AP269" s="83" t="str">
        <f>IF(preDEL!$AG269,IFERROR(0/0,""),preDEL!AP269)</f>
        <v/>
      </c>
      <c r="AQ269" s="83" t="str">
        <f>IF(preDEL!$AG269,IFERROR(0/0,""),preDEL!AQ269)</f>
        <v/>
      </c>
      <c r="AR269" s="83" t="str">
        <f>IF(preDEL!$AG269,IFERROR(0/0,""),preDEL!AR269)</f>
        <v/>
      </c>
      <c r="AS269" s="147"/>
    </row>
    <row r="270">
      <c r="A270" s="82" t="str">
        <f>IF(preDEL!$AG270,IFERROR(0/0,""),preDEL!A270)</f>
        <v>FLE591</v>
      </c>
      <c r="B270" s="172">
        <f>IF(preDEL!$AG270,IFERROR(0/0,""),preDEL!B270)</f>
        <v>44494</v>
      </c>
      <c r="C270" s="173">
        <f>IF(preDEL!$AG270,IFERROR(0/0,""),preDEL!C270)</f>
        <v>0.2972453704</v>
      </c>
      <c r="D270" s="82" t="str">
        <f>IF(preDEL!$AG270,IFERROR(0/0,""),preDEL!D270)</f>
        <v/>
      </c>
      <c r="E270" s="82" t="str">
        <f>IF(preDEL!$AG270,IFERROR(0/0,""),preDEL!E270)</f>
        <v/>
      </c>
      <c r="F270" s="83" t="str">
        <f>IF(preDEL!$AG270,IFERROR(0/0,""),preDEL!F270)</f>
        <v/>
      </c>
      <c r="G270" s="83" t="str">
        <f>IF(preDEL!$AG270,IFERROR(0/0,""),preDEL!G270)</f>
        <v/>
      </c>
      <c r="H270" s="83" t="str">
        <f>IF(preDEL!$AG270,IFERROR(0/0,""),preDEL!H270)</f>
        <v/>
      </c>
      <c r="I270" s="82" t="str">
        <f>IF(preDEL!$AG270,IFERROR(0/0,""),preDEL!I270)</f>
        <v/>
      </c>
      <c r="J270" s="82" t="str">
        <f>IF(preDEL!$AG270,IFERROR(0/0,""),preDEL!J270)</f>
        <v/>
      </c>
      <c r="K270" s="82" t="str">
        <f>IF(preDEL!$AG270,IFERROR(0/0,""),preDEL!K270)</f>
        <v>Negative</v>
      </c>
      <c r="L270" s="172">
        <f>IF(preDEL!$AG270,IFERROR(0/0,""),preDEL!L270)</f>
        <v>44494</v>
      </c>
      <c r="M270" s="173">
        <f>IF(preDEL!$AG270,IFERROR(0/0,""),preDEL!M270)</f>
        <v>0.4824074074</v>
      </c>
      <c r="N270" s="83" t="str">
        <f>IF(preDEL!$AG270,IFERROR(0/0,""),preDEL!N270)</f>
        <v/>
      </c>
      <c r="O270" s="83" t="str">
        <f>IF(preDEL!$AG270,IFERROR(0/0,""),preDEL!O270)</f>
        <v/>
      </c>
      <c r="P270" s="128" t="b">
        <f>IF(preDEL!$AG270,IFERROR(0/0,""),preDEL!P270)</f>
        <v>0</v>
      </c>
      <c r="Q270" s="128" t="str">
        <f>IF(preDEL!$AG270,IFERROR(0/0,""),preDEL!Q270)</f>
        <v>Result</v>
      </c>
      <c r="R270" s="116" t="b">
        <f>IF(preDEL!$AG270,IFERROR(0/0,""),preDEL!R270)</f>
        <v>1</v>
      </c>
      <c r="S270" s="116">
        <f>IF(preDEL!$AG270,IFERROR(0/0,""),preDEL!S270)</f>
        <v>1</v>
      </c>
      <c r="T270" s="128">
        <f>IF(preDEL!$AG270,IFERROR(0/0,""),preDEL!T270)</f>
        <v>0</v>
      </c>
      <c r="U270" s="83" t="str">
        <f>IF(preDEL!$AG270,IFERROR(0/0,""),preDEL!U270)</f>
        <v/>
      </c>
      <c r="V270" s="82" t="str">
        <f>IF(preDEL!$AG270,IFERROR(0/0,""),preDEL!V270)</f>
        <v/>
      </c>
      <c r="W270" s="83" t="str">
        <f>IF(preDEL!$AG270,IFERROR(0/0,""),preDEL!W270)</f>
        <v/>
      </c>
      <c r="X270" s="116" t="b">
        <f>IF(preDEL!$AG270,IFERROR(0/0,""),preDEL!X270)</f>
        <v>0</v>
      </c>
      <c r="Y270" s="128" t="b">
        <f>IF(preDEL!$AG270,IFERROR(0/0,""),preDEL!Y270)</f>
        <v>0</v>
      </c>
      <c r="Z270" s="82" t="str">
        <f>IF(preDEL!$AG270,IFERROR(0/0,""),preDEL!Z270)</f>
        <v/>
      </c>
      <c r="AA270" s="128" t="b">
        <f>IF(preDEL!$AG270,IFERROR(0/0,""),preDEL!AA270)</f>
        <v>0</v>
      </c>
      <c r="AB270" s="128" t="b">
        <f>IF(preDEL!$AG270,IFERROR(0/0,""),preDEL!AB270)</f>
        <v>0</v>
      </c>
      <c r="AC270" s="174">
        <f>IF(preDEL!$AG270,IFERROR(0/0,""),preDEL!AC270)</f>
        <v>697</v>
      </c>
      <c r="AD270" s="116" t="b">
        <f>IF(preDEL!$AG270,IFERROR(0/0,""),preDEL!AD270)</f>
        <v>1</v>
      </c>
      <c r="AE270" s="175" t="str">
        <f>IF(preDEL!$AG270,IFERROR(0/0,""),preDEL!AE270)</f>
        <v/>
      </c>
      <c r="AF270" s="128" t="b">
        <f>IF(preDEL!$AG270,IFERROR(0/0,""),preDEL!AF270)</f>
        <v>0</v>
      </c>
      <c r="AG270" s="128" t="b">
        <f>IF(preDEL!$AG270,IFERROR(0/0,""),preDEL!AG270)</f>
        <v>0</v>
      </c>
      <c r="AH270" s="116" t="str">
        <f>IF(preDEL!$AG270,IFERROR(0/0,""),preDEL!AH270)</f>
        <v/>
      </c>
      <c r="AI270" s="82" t="str">
        <f>IF(preDEL!$AG270,IFERROR(0/0,""),preDEL!AI270)</f>
        <v/>
      </c>
      <c r="AJ270" s="83" t="str">
        <f>IF(preDEL!$AG270,IFERROR(0/0,""),preDEL!AJ270)</f>
        <v/>
      </c>
      <c r="AK270" s="82" t="str">
        <f>IF(preDEL!$AG270,IFERROR(0/0,""),preDEL!AK270)</f>
        <v>Negative</v>
      </c>
      <c r="AL270" s="83" t="str">
        <f>IF(preDEL!$AG270,IFERROR(0/0,""),preDEL!AL270)</f>
        <v/>
      </c>
      <c r="AM270" s="83" t="str">
        <f>IF(preDEL!$AG270,IFERROR(0/0,""),preDEL!AM270)</f>
        <v>SpROSA573919</v>
      </c>
      <c r="AN270" s="83" t="str">
        <f>IF(preDEL!$AG270,IFERROR(0/0,""),preDEL!AN270)</f>
        <v>ROSA431198</v>
      </c>
      <c r="AO270" s="83" t="str">
        <f>IF(preDEL!$AG270,IFERROR(0/0,""),preDEL!AO270)</f>
        <v/>
      </c>
      <c r="AP270" s="83" t="str">
        <f>IF(preDEL!$AG270,IFERROR(0/0,""),preDEL!AP270)</f>
        <v/>
      </c>
      <c r="AQ270" s="83" t="str">
        <f>IF(preDEL!$AG270,IFERROR(0/0,""),preDEL!AQ270)</f>
        <v/>
      </c>
      <c r="AR270" s="83" t="str">
        <f>IF(preDEL!$AG270,IFERROR(0/0,""),preDEL!AR270)</f>
        <v/>
      </c>
      <c r="AS270" s="147"/>
    </row>
    <row r="271">
      <c r="A271" s="82" t="str">
        <f>IF(preDEL!$AG271,IFERROR(0/0,""),preDEL!A271)</f>
        <v>FLE638</v>
      </c>
      <c r="B271" s="172">
        <f>IF(preDEL!$AG271,IFERROR(0/0,""),preDEL!B271)</f>
        <v>44494</v>
      </c>
      <c r="C271" s="173">
        <f>IF(preDEL!$AG271,IFERROR(0/0,""),preDEL!C271)</f>
        <v>0.2982523148</v>
      </c>
      <c r="D271" s="82" t="str">
        <f>IF(preDEL!$AG271,IFERROR(0/0,""),preDEL!D271)</f>
        <v/>
      </c>
      <c r="E271" s="82" t="str">
        <f>IF(preDEL!$AG271,IFERROR(0/0,""),preDEL!E271)</f>
        <v/>
      </c>
      <c r="F271" s="83" t="str">
        <f>IF(preDEL!$AG271,IFERROR(0/0,""),preDEL!F271)</f>
        <v/>
      </c>
      <c r="G271" s="83" t="str">
        <f>IF(preDEL!$AG271,IFERROR(0/0,""),preDEL!G271)</f>
        <v/>
      </c>
      <c r="H271" s="83" t="str">
        <f>IF(preDEL!$AG271,IFERROR(0/0,""),preDEL!H271)</f>
        <v/>
      </c>
      <c r="I271" s="82" t="str">
        <f>IF(preDEL!$AG271,IFERROR(0/0,""),preDEL!I271)</f>
        <v/>
      </c>
      <c r="J271" s="82" t="str">
        <f>IF(preDEL!$AG271,IFERROR(0/0,""),preDEL!J271)</f>
        <v/>
      </c>
      <c r="K271" s="82" t="str">
        <f>IF(preDEL!$AG271,IFERROR(0/0,""),preDEL!K271)</f>
        <v>Negative</v>
      </c>
      <c r="L271" s="172">
        <f>IF(preDEL!$AG271,IFERROR(0/0,""),preDEL!L271)</f>
        <v>44494</v>
      </c>
      <c r="M271" s="173">
        <f>IF(preDEL!$AG271,IFERROR(0/0,""),preDEL!M271)</f>
        <v>0.4824074074</v>
      </c>
      <c r="N271" s="83" t="str">
        <f>IF(preDEL!$AG271,IFERROR(0/0,""),preDEL!N271)</f>
        <v/>
      </c>
      <c r="O271" s="83" t="str">
        <f>IF(preDEL!$AG271,IFERROR(0/0,""),preDEL!O271)</f>
        <v/>
      </c>
      <c r="P271" s="128" t="b">
        <f>IF(preDEL!$AG271,IFERROR(0/0,""),preDEL!P271)</f>
        <v>0</v>
      </c>
      <c r="Q271" s="128" t="str">
        <f>IF(preDEL!$AG271,IFERROR(0/0,""),preDEL!Q271)</f>
        <v>Result</v>
      </c>
      <c r="R271" s="116" t="b">
        <f>IF(preDEL!$AG271,IFERROR(0/0,""),preDEL!R271)</f>
        <v>1</v>
      </c>
      <c r="S271" s="116">
        <f>IF(preDEL!$AG271,IFERROR(0/0,""),preDEL!S271)</f>
        <v>1</v>
      </c>
      <c r="T271" s="128" t="str">
        <f>IF(preDEL!$AG271,IFERROR(0/0,""),preDEL!T271)</f>
        <v/>
      </c>
      <c r="U271" s="83" t="str">
        <f>IF(preDEL!$AG271,IFERROR(0/0,""),preDEL!U271)</f>
        <v/>
      </c>
      <c r="V271" s="82" t="str">
        <f>IF(preDEL!$AG271,IFERROR(0/0,""),preDEL!V271)</f>
        <v/>
      </c>
      <c r="W271" s="83" t="str">
        <f>IF(preDEL!$AG271,IFERROR(0/0,""),preDEL!W271)</f>
        <v/>
      </c>
      <c r="X271" s="116" t="b">
        <f>IF(preDEL!$AG271,IFERROR(0/0,""),preDEL!X271)</f>
        <v>0</v>
      </c>
      <c r="Y271" s="128" t="b">
        <f>IF(preDEL!$AG271,IFERROR(0/0,""),preDEL!Y271)</f>
        <v>0</v>
      </c>
      <c r="Z271" s="82" t="str">
        <f>IF(preDEL!$AG271,IFERROR(0/0,""),preDEL!Z271)</f>
        <v/>
      </c>
      <c r="AA271" s="128" t="b">
        <f>IF(preDEL!$AG271,IFERROR(0/0,""),preDEL!AA271)</f>
        <v>0</v>
      </c>
      <c r="AB271" s="128" t="b">
        <f>IF(preDEL!$AG271,IFERROR(0/0,""),preDEL!AB271)</f>
        <v>0</v>
      </c>
      <c r="AC271" s="174">
        <f>IF(preDEL!$AG271,IFERROR(0/0,""),preDEL!AC271)</f>
        <v>283</v>
      </c>
      <c r="AD271" s="116" t="b">
        <f>IF(preDEL!$AG271,IFERROR(0/0,""),preDEL!AD271)</f>
        <v>0</v>
      </c>
      <c r="AE271" s="175" t="str">
        <f>IF(preDEL!$AG271,IFERROR(0/0,""),preDEL!AE271)</f>
        <v/>
      </c>
      <c r="AF271" s="128" t="b">
        <f>IF(preDEL!$AG271,IFERROR(0/0,""),preDEL!AF271)</f>
        <v>0</v>
      </c>
      <c r="AG271" s="128" t="b">
        <f>IF(preDEL!$AG271,IFERROR(0/0,""),preDEL!AG271)</f>
        <v>0</v>
      </c>
      <c r="AH271" s="116" t="str">
        <f>IF(preDEL!$AG271,IFERROR(0/0,""),preDEL!AH271)</f>
        <v/>
      </c>
      <c r="AI271" s="82" t="str">
        <f>IF(preDEL!$AG271,IFERROR(0/0,""),preDEL!AI271)</f>
        <v/>
      </c>
      <c r="AJ271" s="83" t="str">
        <f>IF(preDEL!$AG271,IFERROR(0/0,""),preDEL!AJ271)</f>
        <v/>
      </c>
      <c r="AK271" s="82" t="str">
        <f>IF(preDEL!$AG271,IFERROR(0/0,""),preDEL!AK271)</f>
        <v>Negative</v>
      </c>
      <c r="AL271" s="83" t="str">
        <f>IF(preDEL!$AG271,IFERROR(0/0,""),preDEL!AL271)</f>
        <v/>
      </c>
      <c r="AM271" s="83" t="str">
        <f>IF(preDEL!$AG271,IFERROR(0/0,""),preDEL!AM271)</f>
        <v>SpROSA573919</v>
      </c>
      <c r="AN271" s="83" t="str">
        <f>IF(preDEL!$AG271,IFERROR(0/0,""),preDEL!AN271)</f>
        <v>ROSA532925</v>
      </c>
      <c r="AO271" s="83" t="str">
        <f>IF(preDEL!$AG271,IFERROR(0/0,""),preDEL!AO271)</f>
        <v/>
      </c>
      <c r="AP271" s="83" t="str">
        <f>IF(preDEL!$AG271,IFERROR(0/0,""),preDEL!AP271)</f>
        <v/>
      </c>
      <c r="AQ271" s="83" t="str">
        <f>IF(preDEL!$AG271,IFERROR(0/0,""),preDEL!AQ271)</f>
        <v/>
      </c>
      <c r="AR271" s="83" t="str">
        <f>IF(preDEL!$AG271,IFERROR(0/0,""),preDEL!AR271)</f>
        <v/>
      </c>
      <c r="AS271" s="147"/>
    </row>
    <row r="272">
      <c r="A272" s="82" t="str">
        <f>IF(preDEL!$AG272,IFERROR(0/0,""),preDEL!A272)</f>
        <v>FLE637</v>
      </c>
      <c r="B272" s="172">
        <f>IF(preDEL!$AG272,IFERROR(0/0,""),preDEL!B272)</f>
        <v>44494</v>
      </c>
      <c r="C272" s="173">
        <f>IF(preDEL!$AG272,IFERROR(0/0,""),preDEL!C272)</f>
        <v>0.2983564815</v>
      </c>
      <c r="D272" s="82" t="str">
        <f>IF(preDEL!$AG272,IFERROR(0/0,""),preDEL!D272)</f>
        <v/>
      </c>
      <c r="E272" s="82" t="str">
        <f>IF(preDEL!$AG272,IFERROR(0/0,""),preDEL!E272)</f>
        <v/>
      </c>
      <c r="F272" s="83" t="str">
        <f>IF(preDEL!$AG272,IFERROR(0/0,""),preDEL!F272)</f>
        <v/>
      </c>
      <c r="G272" s="83" t="str">
        <f>IF(preDEL!$AG272,IFERROR(0/0,""),preDEL!G272)</f>
        <v/>
      </c>
      <c r="H272" s="83" t="str">
        <f>IF(preDEL!$AG272,IFERROR(0/0,""),preDEL!H272)</f>
        <v/>
      </c>
      <c r="I272" s="82" t="str">
        <f>IF(preDEL!$AG272,IFERROR(0/0,""),preDEL!I272)</f>
        <v/>
      </c>
      <c r="J272" s="82" t="str">
        <f>IF(preDEL!$AG272,IFERROR(0/0,""),preDEL!J272)</f>
        <v/>
      </c>
      <c r="K272" s="82" t="str">
        <f>IF(preDEL!$AG272,IFERROR(0/0,""),preDEL!K272)</f>
        <v>Negative</v>
      </c>
      <c r="L272" s="172">
        <f>IF(preDEL!$AG272,IFERROR(0/0,""),preDEL!L272)</f>
        <v>44494</v>
      </c>
      <c r="M272" s="173">
        <f>IF(preDEL!$AG272,IFERROR(0/0,""),preDEL!M272)</f>
        <v>0.4824074074</v>
      </c>
      <c r="N272" s="83" t="str">
        <f>IF(preDEL!$AG272,IFERROR(0/0,""),preDEL!N272)</f>
        <v/>
      </c>
      <c r="O272" s="83" t="str">
        <f>IF(preDEL!$AG272,IFERROR(0/0,""),preDEL!O272)</f>
        <v/>
      </c>
      <c r="P272" s="128" t="b">
        <f>IF(preDEL!$AG272,IFERROR(0/0,""),preDEL!P272)</f>
        <v>0</v>
      </c>
      <c r="Q272" s="128" t="str">
        <f>IF(preDEL!$AG272,IFERROR(0/0,""),preDEL!Q272)</f>
        <v>Result</v>
      </c>
      <c r="R272" s="116" t="b">
        <f>IF(preDEL!$AG272,IFERROR(0/0,""),preDEL!R272)</f>
        <v>1</v>
      </c>
      <c r="S272" s="116">
        <f>IF(preDEL!$AG272,IFERROR(0/0,""),preDEL!S272)</f>
        <v>1</v>
      </c>
      <c r="T272" s="128" t="str">
        <f>IF(preDEL!$AG272,IFERROR(0/0,""),preDEL!T272)</f>
        <v/>
      </c>
      <c r="U272" s="83" t="str">
        <f>IF(preDEL!$AG272,IFERROR(0/0,""),preDEL!U272)</f>
        <v/>
      </c>
      <c r="V272" s="82" t="str">
        <f>IF(preDEL!$AG272,IFERROR(0/0,""),preDEL!V272)</f>
        <v/>
      </c>
      <c r="W272" s="83" t="str">
        <f>IF(preDEL!$AG272,IFERROR(0/0,""),preDEL!W272)</f>
        <v/>
      </c>
      <c r="X272" s="116" t="b">
        <f>IF(preDEL!$AG272,IFERROR(0/0,""),preDEL!X272)</f>
        <v>0</v>
      </c>
      <c r="Y272" s="128" t="b">
        <f>IF(preDEL!$AG272,IFERROR(0/0,""),preDEL!Y272)</f>
        <v>0</v>
      </c>
      <c r="Z272" s="82" t="str">
        <f>IF(preDEL!$AG272,IFERROR(0/0,""),preDEL!Z272)</f>
        <v/>
      </c>
      <c r="AA272" s="128" t="b">
        <f>IF(preDEL!$AG272,IFERROR(0/0,""),preDEL!AA272)</f>
        <v>0</v>
      </c>
      <c r="AB272" s="128" t="b">
        <f>IF(preDEL!$AG272,IFERROR(0/0,""),preDEL!AB272)</f>
        <v>0</v>
      </c>
      <c r="AC272" s="174">
        <f>IF(preDEL!$AG272,IFERROR(0/0,""),preDEL!AC272)</f>
        <v>282</v>
      </c>
      <c r="AD272" s="116" t="b">
        <f>IF(preDEL!$AG272,IFERROR(0/0,""),preDEL!AD272)</f>
        <v>0</v>
      </c>
      <c r="AE272" s="175" t="str">
        <f>IF(preDEL!$AG272,IFERROR(0/0,""),preDEL!AE272)</f>
        <v/>
      </c>
      <c r="AF272" s="128" t="b">
        <f>IF(preDEL!$AG272,IFERROR(0/0,""),preDEL!AF272)</f>
        <v>0</v>
      </c>
      <c r="AG272" s="128" t="b">
        <f>IF(preDEL!$AG272,IFERROR(0/0,""),preDEL!AG272)</f>
        <v>0</v>
      </c>
      <c r="AH272" s="116" t="str">
        <f>IF(preDEL!$AG272,IFERROR(0/0,""),preDEL!AH272)</f>
        <v/>
      </c>
      <c r="AI272" s="82" t="str">
        <f>IF(preDEL!$AG272,IFERROR(0/0,""),preDEL!AI272)</f>
        <v/>
      </c>
      <c r="AJ272" s="83" t="str">
        <f>IF(preDEL!$AG272,IFERROR(0/0,""),preDEL!AJ272)</f>
        <v/>
      </c>
      <c r="AK272" s="82" t="str">
        <f>IF(preDEL!$AG272,IFERROR(0/0,""),preDEL!AK272)</f>
        <v>Negative</v>
      </c>
      <c r="AL272" s="83" t="str">
        <f>IF(preDEL!$AG272,IFERROR(0/0,""),preDEL!AL272)</f>
        <v/>
      </c>
      <c r="AM272" s="83" t="str">
        <f>IF(preDEL!$AG272,IFERROR(0/0,""),preDEL!AM272)</f>
        <v>SpROSA145068</v>
      </c>
      <c r="AN272" s="83" t="str">
        <f>IF(preDEL!$AG272,IFERROR(0/0,""),preDEL!AN272)</f>
        <v>ROSA970910</v>
      </c>
      <c r="AO272" s="83" t="str">
        <f>IF(preDEL!$AG272,IFERROR(0/0,""),preDEL!AO272)</f>
        <v/>
      </c>
      <c r="AP272" s="83" t="str">
        <f>IF(preDEL!$AG272,IFERROR(0/0,""),preDEL!AP272)</f>
        <v/>
      </c>
      <c r="AQ272" s="83" t="str">
        <f>IF(preDEL!$AG272,IFERROR(0/0,""),preDEL!AQ272)</f>
        <v/>
      </c>
      <c r="AR272" s="83" t="str">
        <f>IF(preDEL!$AG272,IFERROR(0/0,""),preDEL!AR272)</f>
        <v/>
      </c>
      <c r="AS272" s="147"/>
    </row>
    <row r="273">
      <c r="A273" s="82" t="str">
        <f>IF(preDEL!$AG273,IFERROR(0/0,""),preDEL!A273)</f>
        <v>FLE585</v>
      </c>
      <c r="B273" s="172">
        <f>IF(preDEL!$AG273,IFERROR(0/0,""),preDEL!B273)</f>
        <v>44494</v>
      </c>
      <c r="C273" s="173">
        <f>IF(preDEL!$AG273,IFERROR(0/0,""),preDEL!C273)</f>
        <v>0.2990625</v>
      </c>
      <c r="D273" s="82" t="str">
        <f>IF(preDEL!$AG273,IFERROR(0/0,""),preDEL!D273)</f>
        <v/>
      </c>
      <c r="E273" s="82" t="str">
        <f>IF(preDEL!$AG273,IFERROR(0/0,""),preDEL!E273)</f>
        <v/>
      </c>
      <c r="F273" s="83" t="str">
        <f>IF(preDEL!$AG273,IFERROR(0/0,""),preDEL!F273)</f>
        <v/>
      </c>
      <c r="G273" s="83" t="str">
        <f>IF(preDEL!$AG273,IFERROR(0/0,""),preDEL!G273)</f>
        <v/>
      </c>
      <c r="H273" s="83" t="str">
        <f>IF(preDEL!$AG273,IFERROR(0/0,""),preDEL!H273)</f>
        <v/>
      </c>
      <c r="I273" s="82" t="str">
        <f>IF(preDEL!$AG273,IFERROR(0/0,""),preDEL!I273)</f>
        <v/>
      </c>
      <c r="J273" s="82" t="str">
        <f>IF(preDEL!$AG273,IFERROR(0/0,""),preDEL!J273)</f>
        <v/>
      </c>
      <c r="K273" s="82" t="str">
        <f>IF(preDEL!$AG273,IFERROR(0/0,""),preDEL!K273)</f>
        <v>Negative</v>
      </c>
      <c r="L273" s="172">
        <f>IF(preDEL!$AG273,IFERROR(0/0,""),preDEL!L273)</f>
        <v>44494</v>
      </c>
      <c r="M273" s="173">
        <f>IF(preDEL!$AG273,IFERROR(0/0,""),preDEL!M273)</f>
        <v>0.4824074074</v>
      </c>
      <c r="N273" s="83" t="str">
        <f>IF(preDEL!$AG273,IFERROR(0/0,""),preDEL!N273)</f>
        <v/>
      </c>
      <c r="O273" s="83" t="str">
        <f>IF(preDEL!$AG273,IFERROR(0/0,""),preDEL!O273)</f>
        <v/>
      </c>
      <c r="P273" s="128" t="b">
        <f>IF(preDEL!$AG273,IFERROR(0/0,""),preDEL!P273)</f>
        <v>0</v>
      </c>
      <c r="Q273" s="128" t="str">
        <f>IF(preDEL!$AG273,IFERROR(0/0,""),preDEL!Q273)</f>
        <v>Result</v>
      </c>
      <c r="R273" s="116" t="b">
        <f>IF(preDEL!$AG273,IFERROR(0/0,""),preDEL!R273)</f>
        <v>1</v>
      </c>
      <c r="S273" s="116">
        <f>IF(preDEL!$AG273,IFERROR(0/0,""),preDEL!S273)</f>
        <v>1</v>
      </c>
      <c r="T273" s="128" t="str">
        <f>IF(preDEL!$AG273,IFERROR(0/0,""),preDEL!T273)</f>
        <v/>
      </c>
      <c r="U273" s="83" t="str">
        <f>IF(preDEL!$AG273,IFERROR(0/0,""),preDEL!U273)</f>
        <v/>
      </c>
      <c r="V273" s="82" t="str">
        <f>IF(preDEL!$AG273,IFERROR(0/0,""),preDEL!V273)</f>
        <v/>
      </c>
      <c r="W273" s="83" t="str">
        <f>IF(preDEL!$AG273,IFERROR(0/0,""),preDEL!W273)</f>
        <v/>
      </c>
      <c r="X273" s="116" t="b">
        <f>IF(preDEL!$AG273,IFERROR(0/0,""),preDEL!X273)</f>
        <v>0</v>
      </c>
      <c r="Y273" s="128" t="b">
        <f>IF(preDEL!$AG273,IFERROR(0/0,""),preDEL!Y273)</f>
        <v>0</v>
      </c>
      <c r="Z273" s="82" t="str">
        <f>IF(preDEL!$AG273,IFERROR(0/0,""),preDEL!Z273)</f>
        <v/>
      </c>
      <c r="AA273" s="128" t="b">
        <f>IF(preDEL!$AG273,IFERROR(0/0,""),preDEL!AA273)</f>
        <v>0</v>
      </c>
      <c r="AB273" s="128" t="b">
        <f>IF(preDEL!$AG273,IFERROR(0/0,""),preDEL!AB273)</f>
        <v>0</v>
      </c>
      <c r="AC273" s="174">
        <f>IF(preDEL!$AG273,IFERROR(0/0,""),preDEL!AC273)</f>
        <v>281</v>
      </c>
      <c r="AD273" s="116" t="b">
        <f>IF(preDEL!$AG273,IFERROR(0/0,""),preDEL!AD273)</f>
        <v>0</v>
      </c>
      <c r="AE273" s="175" t="str">
        <f>IF(preDEL!$AG273,IFERROR(0/0,""),preDEL!AE273)</f>
        <v/>
      </c>
      <c r="AF273" s="128" t="b">
        <f>IF(preDEL!$AG273,IFERROR(0/0,""),preDEL!AF273)</f>
        <v>0</v>
      </c>
      <c r="AG273" s="128" t="b">
        <f>IF(preDEL!$AG273,IFERROR(0/0,""),preDEL!AG273)</f>
        <v>0</v>
      </c>
      <c r="AH273" s="116" t="str">
        <f>IF(preDEL!$AG273,IFERROR(0/0,""),preDEL!AH273)</f>
        <v/>
      </c>
      <c r="AI273" s="82" t="str">
        <f>IF(preDEL!$AG273,IFERROR(0/0,""),preDEL!AI273)</f>
        <v/>
      </c>
      <c r="AJ273" s="83" t="str">
        <f>IF(preDEL!$AG273,IFERROR(0/0,""),preDEL!AJ273)</f>
        <v/>
      </c>
      <c r="AK273" s="82" t="str">
        <f>IF(preDEL!$AG273,IFERROR(0/0,""),preDEL!AK273)</f>
        <v>Negative</v>
      </c>
      <c r="AL273" s="83" t="str">
        <f>IF(preDEL!$AG273,IFERROR(0/0,""),preDEL!AL273)</f>
        <v/>
      </c>
      <c r="AM273" s="83" t="str">
        <f>IF(preDEL!$AG273,IFERROR(0/0,""),preDEL!AM273)</f>
        <v>SpROSA573919</v>
      </c>
      <c r="AN273" s="83" t="str">
        <f>IF(preDEL!$AG273,IFERROR(0/0,""),preDEL!AN273)</f>
        <v>ROSA750622</v>
      </c>
      <c r="AO273" s="83" t="str">
        <f>IF(preDEL!$AG273,IFERROR(0/0,""),preDEL!AO273)</f>
        <v/>
      </c>
      <c r="AP273" s="83" t="str">
        <f>IF(preDEL!$AG273,IFERROR(0/0,""),preDEL!AP273)</f>
        <v/>
      </c>
      <c r="AQ273" s="83" t="str">
        <f>IF(preDEL!$AG273,IFERROR(0/0,""),preDEL!AQ273)</f>
        <v/>
      </c>
      <c r="AR273" s="83" t="str">
        <f>IF(preDEL!$AG273,IFERROR(0/0,""),preDEL!AR273)</f>
        <v/>
      </c>
      <c r="AS273" s="147"/>
    </row>
    <row r="274">
      <c r="A274" s="82" t="str">
        <f>IF(preDEL!$AG274,IFERROR(0/0,""),preDEL!A274)</f>
        <v>FLE605</v>
      </c>
      <c r="B274" s="172">
        <f>IF(preDEL!$AG274,IFERROR(0/0,""),preDEL!B274)</f>
        <v>44494</v>
      </c>
      <c r="C274" s="173">
        <f>IF(preDEL!$AG274,IFERROR(0/0,""),preDEL!C274)</f>
        <v>0.2996527778</v>
      </c>
      <c r="D274" s="82" t="str">
        <f>IF(preDEL!$AG274,IFERROR(0/0,""),preDEL!D274)</f>
        <v/>
      </c>
      <c r="E274" s="82" t="str">
        <f>IF(preDEL!$AG274,IFERROR(0/0,""),preDEL!E274)</f>
        <v/>
      </c>
      <c r="F274" s="83" t="str">
        <f>IF(preDEL!$AG274,IFERROR(0/0,""),preDEL!F274)</f>
        <v/>
      </c>
      <c r="G274" s="83" t="str">
        <f>IF(preDEL!$AG274,IFERROR(0/0,""),preDEL!G274)</f>
        <v/>
      </c>
      <c r="H274" s="83" t="str">
        <f>IF(preDEL!$AG274,IFERROR(0/0,""),preDEL!H274)</f>
        <v/>
      </c>
      <c r="I274" s="82" t="str">
        <f>IF(preDEL!$AG274,IFERROR(0/0,""),preDEL!I274)</f>
        <v/>
      </c>
      <c r="J274" s="82" t="str">
        <f>IF(preDEL!$AG274,IFERROR(0/0,""),preDEL!J274)</f>
        <v/>
      </c>
      <c r="K274" s="82" t="str">
        <f>IF(preDEL!$AG274,IFERROR(0/0,""),preDEL!K274)</f>
        <v>Negative</v>
      </c>
      <c r="L274" s="172">
        <f>IF(preDEL!$AG274,IFERROR(0/0,""),preDEL!L274)</f>
        <v>44494</v>
      </c>
      <c r="M274" s="173">
        <f>IF(preDEL!$AG274,IFERROR(0/0,""),preDEL!M274)</f>
        <v>0.4824074074</v>
      </c>
      <c r="N274" s="83" t="str">
        <f>IF(preDEL!$AG274,IFERROR(0/0,""),preDEL!N274)</f>
        <v/>
      </c>
      <c r="O274" s="83" t="str">
        <f>IF(preDEL!$AG274,IFERROR(0/0,""),preDEL!O274)</f>
        <v/>
      </c>
      <c r="P274" s="128" t="b">
        <f>IF(preDEL!$AG274,IFERROR(0/0,""),preDEL!P274)</f>
        <v>0</v>
      </c>
      <c r="Q274" s="128" t="str">
        <f>IF(preDEL!$AG274,IFERROR(0/0,""),preDEL!Q274)</f>
        <v>Result</v>
      </c>
      <c r="R274" s="116" t="b">
        <f>IF(preDEL!$AG274,IFERROR(0/0,""),preDEL!R274)</f>
        <v>1</v>
      </c>
      <c r="S274" s="116">
        <f>IF(preDEL!$AG274,IFERROR(0/0,""),preDEL!S274)</f>
        <v>1</v>
      </c>
      <c r="T274" s="128" t="str">
        <f>IF(preDEL!$AG274,IFERROR(0/0,""),preDEL!T274)</f>
        <v/>
      </c>
      <c r="U274" s="83" t="str">
        <f>IF(preDEL!$AG274,IFERROR(0/0,""),preDEL!U274)</f>
        <v/>
      </c>
      <c r="V274" s="82" t="str">
        <f>IF(preDEL!$AG274,IFERROR(0/0,""),preDEL!V274)</f>
        <v/>
      </c>
      <c r="W274" s="83" t="str">
        <f>IF(preDEL!$AG274,IFERROR(0/0,""),preDEL!W274)</f>
        <v/>
      </c>
      <c r="X274" s="116" t="b">
        <f>IF(preDEL!$AG274,IFERROR(0/0,""),preDEL!X274)</f>
        <v>0</v>
      </c>
      <c r="Y274" s="128" t="b">
        <f>IF(preDEL!$AG274,IFERROR(0/0,""),preDEL!Y274)</f>
        <v>0</v>
      </c>
      <c r="Z274" s="82" t="str">
        <f>IF(preDEL!$AG274,IFERROR(0/0,""),preDEL!Z274)</f>
        <v/>
      </c>
      <c r="AA274" s="128" t="b">
        <f>IF(preDEL!$AG274,IFERROR(0/0,""),preDEL!AA274)</f>
        <v>0</v>
      </c>
      <c r="AB274" s="128" t="b">
        <f>IF(preDEL!$AG274,IFERROR(0/0,""),preDEL!AB274)</f>
        <v>0</v>
      </c>
      <c r="AC274" s="174">
        <f>IF(preDEL!$AG274,IFERROR(0/0,""),preDEL!AC274)</f>
        <v>280</v>
      </c>
      <c r="AD274" s="116" t="b">
        <f>IF(preDEL!$AG274,IFERROR(0/0,""),preDEL!AD274)</f>
        <v>0</v>
      </c>
      <c r="AE274" s="175" t="str">
        <f>IF(preDEL!$AG274,IFERROR(0/0,""),preDEL!AE274)</f>
        <v/>
      </c>
      <c r="AF274" s="128" t="b">
        <f>IF(preDEL!$AG274,IFERROR(0/0,""),preDEL!AF274)</f>
        <v>0</v>
      </c>
      <c r="AG274" s="128" t="b">
        <f>IF(preDEL!$AG274,IFERROR(0/0,""),preDEL!AG274)</f>
        <v>0</v>
      </c>
      <c r="AH274" s="116" t="str">
        <f>IF(preDEL!$AG274,IFERROR(0/0,""),preDEL!AH274)</f>
        <v/>
      </c>
      <c r="AI274" s="82" t="str">
        <f>IF(preDEL!$AG274,IFERROR(0/0,""),preDEL!AI274)</f>
        <v/>
      </c>
      <c r="AJ274" s="83" t="str">
        <f>IF(preDEL!$AG274,IFERROR(0/0,""),preDEL!AJ274)</f>
        <v/>
      </c>
      <c r="AK274" s="82" t="str">
        <f>IF(preDEL!$AG274,IFERROR(0/0,""),preDEL!AK274)</f>
        <v>Negative</v>
      </c>
      <c r="AL274" s="83" t="str">
        <f>IF(preDEL!$AG274,IFERROR(0/0,""),preDEL!AL274)</f>
        <v/>
      </c>
      <c r="AM274" s="83" t="str">
        <f>IF(preDEL!$AG274,IFERROR(0/0,""),preDEL!AM274)</f>
        <v>SpROSA573919</v>
      </c>
      <c r="AN274" s="83" t="str">
        <f>IF(preDEL!$AG274,IFERROR(0/0,""),preDEL!AN274)</f>
        <v>ROSA124991</v>
      </c>
      <c r="AO274" s="83" t="str">
        <f>IF(preDEL!$AG274,IFERROR(0/0,""),preDEL!AO274)</f>
        <v/>
      </c>
      <c r="AP274" s="83" t="str">
        <f>IF(preDEL!$AG274,IFERROR(0/0,""),preDEL!AP274)</f>
        <v/>
      </c>
      <c r="AQ274" s="83" t="str">
        <f>IF(preDEL!$AG274,IFERROR(0/0,""),preDEL!AQ274)</f>
        <v/>
      </c>
      <c r="AR274" s="83" t="str">
        <f>IF(preDEL!$AG274,IFERROR(0/0,""),preDEL!AR274)</f>
        <v/>
      </c>
      <c r="AS274" s="147"/>
    </row>
    <row r="275">
      <c r="A275" s="82" t="str">
        <f>IF(preDEL!$AG275,IFERROR(0/0,""),preDEL!A275)</f>
        <v>FLE645</v>
      </c>
      <c r="B275" s="172">
        <f>IF(preDEL!$AG275,IFERROR(0/0,""),preDEL!B275)</f>
        <v>44494</v>
      </c>
      <c r="C275" s="173">
        <f>IF(preDEL!$AG275,IFERROR(0/0,""),preDEL!C275)</f>
        <v>0.3000462963</v>
      </c>
      <c r="D275" s="82" t="str">
        <f>IF(preDEL!$AG275,IFERROR(0/0,""),preDEL!D275)</f>
        <v/>
      </c>
      <c r="E275" s="82" t="str">
        <f>IF(preDEL!$AG275,IFERROR(0/0,""),preDEL!E275)</f>
        <v/>
      </c>
      <c r="F275" s="83" t="str">
        <f>IF(preDEL!$AG275,IFERROR(0/0,""),preDEL!F275)</f>
        <v/>
      </c>
      <c r="G275" s="83" t="str">
        <f>IF(preDEL!$AG275,IFERROR(0/0,""),preDEL!G275)</f>
        <v/>
      </c>
      <c r="H275" s="83" t="str">
        <f>IF(preDEL!$AG275,IFERROR(0/0,""),preDEL!H275)</f>
        <v/>
      </c>
      <c r="I275" s="82" t="str">
        <f>IF(preDEL!$AG275,IFERROR(0/0,""),preDEL!I275)</f>
        <v/>
      </c>
      <c r="J275" s="82" t="str">
        <f>IF(preDEL!$AG275,IFERROR(0/0,""),preDEL!J275)</f>
        <v/>
      </c>
      <c r="K275" s="82" t="str">
        <f>IF(preDEL!$AG275,IFERROR(0/0,""),preDEL!K275)</f>
        <v>Negative</v>
      </c>
      <c r="L275" s="172">
        <f>IF(preDEL!$AG275,IFERROR(0/0,""),preDEL!L275)</f>
        <v>44494</v>
      </c>
      <c r="M275" s="173">
        <f>IF(preDEL!$AG275,IFERROR(0/0,""),preDEL!M275)</f>
        <v>0.4824074074</v>
      </c>
      <c r="N275" s="83" t="str">
        <f>IF(preDEL!$AG275,IFERROR(0/0,""),preDEL!N275)</f>
        <v/>
      </c>
      <c r="O275" s="83" t="str">
        <f>IF(preDEL!$AG275,IFERROR(0/0,""),preDEL!O275)</f>
        <v/>
      </c>
      <c r="P275" s="128" t="b">
        <f>IF(preDEL!$AG275,IFERROR(0/0,""),preDEL!P275)</f>
        <v>0</v>
      </c>
      <c r="Q275" s="128" t="str">
        <f>IF(preDEL!$AG275,IFERROR(0/0,""),preDEL!Q275)</f>
        <v>Result</v>
      </c>
      <c r="R275" s="116" t="b">
        <f>IF(preDEL!$AG275,IFERROR(0/0,""),preDEL!R275)</f>
        <v>1</v>
      </c>
      <c r="S275" s="116">
        <f>IF(preDEL!$AG275,IFERROR(0/0,""),preDEL!S275)</f>
        <v>1</v>
      </c>
      <c r="T275" s="128" t="str">
        <f>IF(preDEL!$AG275,IFERROR(0/0,""),preDEL!T275)</f>
        <v/>
      </c>
      <c r="U275" s="83" t="str">
        <f>IF(preDEL!$AG275,IFERROR(0/0,""),preDEL!U275)</f>
        <v/>
      </c>
      <c r="V275" s="82" t="str">
        <f>IF(preDEL!$AG275,IFERROR(0/0,""),preDEL!V275)</f>
        <v/>
      </c>
      <c r="W275" s="83" t="str">
        <f>IF(preDEL!$AG275,IFERROR(0/0,""),preDEL!W275)</f>
        <v/>
      </c>
      <c r="X275" s="116" t="b">
        <f>IF(preDEL!$AG275,IFERROR(0/0,""),preDEL!X275)</f>
        <v>0</v>
      </c>
      <c r="Y275" s="128" t="b">
        <f>IF(preDEL!$AG275,IFERROR(0/0,""),preDEL!Y275)</f>
        <v>0</v>
      </c>
      <c r="Z275" s="82" t="str">
        <f>IF(preDEL!$AG275,IFERROR(0/0,""),preDEL!Z275)</f>
        <v/>
      </c>
      <c r="AA275" s="128" t="b">
        <f>IF(preDEL!$AG275,IFERROR(0/0,""),preDEL!AA275)</f>
        <v>0</v>
      </c>
      <c r="AB275" s="128" t="b">
        <f>IF(preDEL!$AG275,IFERROR(0/0,""),preDEL!AB275)</f>
        <v>0</v>
      </c>
      <c r="AC275" s="174">
        <f>IF(preDEL!$AG275,IFERROR(0/0,""),preDEL!AC275)</f>
        <v>279</v>
      </c>
      <c r="AD275" s="116" t="b">
        <f>IF(preDEL!$AG275,IFERROR(0/0,""),preDEL!AD275)</f>
        <v>0</v>
      </c>
      <c r="AE275" s="175" t="str">
        <f>IF(preDEL!$AG275,IFERROR(0/0,""),preDEL!AE275)</f>
        <v/>
      </c>
      <c r="AF275" s="128" t="b">
        <f>IF(preDEL!$AG275,IFERROR(0/0,""),preDEL!AF275)</f>
        <v>0</v>
      </c>
      <c r="AG275" s="128" t="b">
        <f>IF(preDEL!$AG275,IFERROR(0/0,""),preDEL!AG275)</f>
        <v>0</v>
      </c>
      <c r="AH275" s="116" t="str">
        <f>IF(preDEL!$AG275,IFERROR(0/0,""),preDEL!AH275)</f>
        <v/>
      </c>
      <c r="AI275" s="82" t="str">
        <f>IF(preDEL!$AG275,IFERROR(0/0,""),preDEL!AI275)</f>
        <v/>
      </c>
      <c r="AJ275" s="83" t="str">
        <f>IF(preDEL!$AG275,IFERROR(0/0,""),preDEL!AJ275)</f>
        <v/>
      </c>
      <c r="AK275" s="82" t="str">
        <f>IF(preDEL!$AG275,IFERROR(0/0,""),preDEL!AK275)</f>
        <v>Negative</v>
      </c>
      <c r="AL275" s="83" t="str">
        <f>IF(preDEL!$AG275,IFERROR(0/0,""),preDEL!AL275)</f>
        <v/>
      </c>
      <c r="AM275" s="83" t="str">
        <f>IF(preDEL!$AG275,IFERROR(0/0,""),preDEL!AM275)</f>
        <v>SpROSA573919</v>
      </c>
      <c r="AN275" s="83" t="str">
        <f>IF(preDEL!$AG275,IFERROR(0/0,""),preDEL!AN275)</f>
        <v>ROSA363599</v>
      </c>
      <c r="AO275" s="83" t="str">
        <f>IF(preDEL!$AG275,IFERROR(0/0,""),preDEL!AO275)</f>
        <v/>
      </c>
      <c r="AP275" s="83" t="str">
        <f>IF(preDEL!$AG275,IFERROR(0/0,""),preDEL!AP275)</f>
        <v/>
      </c>
      <c r="AQ275" s="83" t="str">
        <f>IF(preDEL!$AG275,IFERROR(0/0,""),preDEL!AQ275)</f>
        <v/>
      </c>
      <c r="AR275" s="83" t="str">
        <f>IF(preDEL!$AG275,IFERROR(0/0,""),preDEL!AR275)</f>
        <v/>
      </c>
      <c r="AS275" s="147"/>
    </row>
    <row r="276">
      <c r="A276" s="82" t="str">
        <f>IF(preDEL!$AG276,IFERROR(0/0,""),preDEL!A276)</f>
        <v>FLE565</v>
      </c>
      <c r="B276" s="172">
        <f>IF(preDEL!$AG276,IFERROR(0/0,""),preDEL!B276)</f>
        <v>44494</v>
      </c>
      <c r="C276" s="173">
        <f>IF(preDEL!$AG276,IFERROR(0/0,""),preDEL!C276)</f>
        <v>0.3013657407</v>
      </c>
      <c r="D276" s="82" t="str">
        <f>IF(preDEL!$AG276,IFERROR(0/0,""),preDEL!D276)</f>
        <v/>
      </c>
      <c r="E276" s="82" t="str">
        <f>IF(preDEL!$AG276,IFERROR(0/0,""),preDEL!E276)</f>
        <v/>
      </c>
      <c r="F276" s="83" t="str">
        <f>IF(preDEL!$AG276,IFERROR(0/0,""),preDEL!F276)</f>
        <v/>
      </c>
      <c r="G276" s="83" t="str">
        <f>IF(preDEL!$AG276,IFERROR(0/0,""),preDEL!G276)</f>
        <v/>
      </c>
      <c r="H276" s="83" t="str">
        <f>IF(preDEL!$AG276,IFERROR(0/0,""),preDEL!H276)</f>
        <v/>
      </c>
      <c r="I276" s="82" t="str">
        <f>IF(preDEL!$AG276,IFERROR(0/0,""),preDEL!I276)</f>
        <v/>
      </c>
      <c r="J276" s="82" t="str">
        <f>IF(preDEL!$AG276,IFERROR(0/0,""),preDEL!J276)</f>
        <v/>
      </c>
      <c r="K276" s="82" t="str">
        <f>IF(preDEL!$AG276,IFERROR(0/0,""),preDEL!K276)</f>
        <v>Negative</v>
      </c>
      <c r="L276" s="172">
        <f>IF(preDEL!$AG276,IFERROR(0/0,""),preDEL!L276)</f>
        <v>44494</v>
      </c>
      <c r="M276" s="173">
        <f>IF(preDEL!$AG276,IFERROR(0/0,""),preDEL!M276)</f>
        <v>0.4824074074</v>
      </c>
      <c r="N276" s="83" t="str">
        <f>IF(preDEL!$AG276,IFERROR(0/0,""),preDEL!N276)</f>
        <v/>
      </c>
      <c r="O276" s="83" t="str">
        <f>IF(preDEL!$AG276,IFERROR(0/0,""),preDEL!O276)</f>
        <v/>
      </c>
      <c r="P276" s="128" t="b">
        <f>IF(preDEL!$AG276,IFERROR(0/0,""),preDEL!P276)</f>
        <v>0</v>
      </c>
      <c r="Q276" s="128" t="str">
        <f>IF(preDEL!$AG276,IFERROR(0/0,""),preDEL!Q276)</f>
        <v>Result</v>
      </c>
      <c r="R276" s="116" t="b">
        <f>IF(preDEL!$AG276,IFERROR(0/0,""),preDEL!R276)</f>
        <v>1</v>
      </c>
      <c r="S276" s="116">
        <f>IF(preDEL!$AG276,IFERROR(0/0,""),preDEL!S276)</f>
        <v>1</v>
      </c>
      <c r="T276" s="128" t="str">
        <f>IF(preDEL!$AG276,IFERROR(0/0,""),preDEL!T276)</f>
        <v/>
      </c>
      <c r="U276" s="83" t="str">
        <f>IF(preDEL!$AG276,IFERROR(0/0,""),preDEL!U276)</f>
        <v/>
      </c>
      <c r="V276" s="82" t="str">
        <f>IF(preDEL!$AG276,IFERROR(0/0,""),preDEL!V276)</f>
        <v/>
      </c>
      <c r="W276" s="83" t="str">
        <f>IF(preDEL!$AG276,IFERROR(0/0,""),preDEL!W276)</f>
        <v/>
      </c>
      <c r="X276" s="116" t="b">
        <f>IF(preDEL!$AG276,IFERROR(0/0,""),preDEL!X276)</f>
        <v>0</v>
      </c>
      <c r="Y276" s="128" t="b">
        <f>IF(preDEL!$AG276,IFERROR(0/0,""),preDEL!Y276)</f>
        <v>0</v>
      </c>
      <c r="Z276" s="82" t="str">
        <f>IF(preDEL!$AG276,IFERROR(0/0,""),preDEL!Z276)</f>
        <v/>
      </c>
      <c r="AA276" s="128" t="b">
        <f>IF(preDEL!$AG276,IFERROR(0/0,""),preDEL!AA276)</f>
        <v>0</v>
      </c>
      <c r="AB276" s="128" t="b">
        <f>IF(preDEL!$AG276,IFERROR(0/0,""),preDEL!AB276)</f>
        <v>0</v>
      </c>
      <c r="AC276" s="174">
        <f>IF(preDEL!$AG276,IFERROR(0/0,""),preDEL!AC276)</f>
        <v>278</v>
      </c>
      <c r="AD276" s="116" t="b">
        <f>IF(preDEL!$AG276,IFERROR(0/0,""),preDEL!AD276)</f>
        <v>0</v>
      </c>
      <c r="AE276" s="175" t="str">
        <f>IF(preDEL!$AG276,IFERROR(0/0,""),preDEL!AE276)</f>
        <v/>
      </c>
      <c r="AF276" s="128" t="b">
        <f>IF(preDEL!$AG276,IFERROR(0/0,""),preDEL!AF276)</f>
        <v>0</v>
      </c>
      <c r="AG276" s="128" t="b">
        <f>IF(preDEL!$AG276,IFERROR(0/0,""),preDEL!AG276)</f>
        <v>0</v>
      </c>
      <c r="AH276" s="116" t="str">
        <f>IF(preDEL!$AG276,IFERROR(0/0,""),preDEL!AH276)</f>
        <v/>
      </c>
      <c r="AI276" s="82" t="str">
        <f>IF(preDEL!$AG276,IFERROR(0/0,""),preDEL!AI276)</f>
        <v/>
      </c>
      <c r="AJ276" s="83" t="str">
        <f>IF(preDEL!$AG276,IFERROR(0/0,""),preDEL!AJ276)</f>
        <v/>
      </c>
      <c r="AK276" s="82" t="str">
        <f>IF(preDEL!$AG276,IFERROR(0/0,""),preDEL!AK276)</f>
        <v>Negative</v>
      </c>
      <c r="AL276" s="83" t="str">
        <f>IF(preDEL!$AG276,IFERROR(0/0,""),preDEL!AL276)</f>
        <v/>
      </c>
      <c r="AM276" s="83" t="str">
        <f>IF(preDEL!$AG276,IFERROR(0/0,""),preDEL!AM276)</f>
        <v>SpROSA573919</v>
      </c>
      <c r="AN276" s="83" t="str">
        <f>IF(preDEL!$AG276,IFERROR(0/0,""),preDEL!AN276)</f>
        <v>ROSA535692</v>
      </c>
      <c r="AO276" s="83" t="str">
        <f>IF(preDEL!$AG276,IFERROR(0/0,""),preDEL!AO276)</f>
        <v/>
      </c>
      <c r="AP276" s="83" t="str">
        <f>IF(preDEL!$AG276,IFERROR(0/0,""),preDEL!AP276)</f>
        <v/>
      </c>
      <c r="AQ276" s="83" t="str">
        <f>IF(preDEL!$AG276,IFERROR(0/0,""),preDEL!AQ276)</f>
        <v/>
      </c>
      <c r="AR276" s="83" t="str">
        <f>IF(preDEL!$AG276,IFERROR(0/0,""),preDEL!AR276)</f>
        <v/>
      </c>
      <c r="AS276" s="147"/>
    </row>
    <row r="277">
      <c r="A277" s="82" t="str">
        <f>IF(preDEL!$AG277,IFERROR(0/0,""),preDEL!A277)</f>
        <v>FLE568</v>
      </c>
      <c r="B277" s="172">
        <f>IF(preDEL!$AG277,IFERROR(0/0,""),preDEL!B277)</f>
        <v>44494</v>
      </c>
      <c r="C277" s="173">
        <f>IF(preDEL!$AG277,IFERROR(0/0,""),preDEL!C277)</f>
        <v>0.3022916667</v>
      </c>
      <c r="D277" s="82" t="str">
        <f>IF(preDEL!$AG277,IFERROR(0/0,""),preDEL!D277)</f>
        <v/>
      </c>
      <c r="E277" s="82" t="str">
        <f>IF(preDEL!$AG277,IFERROR(0/0,""),preDEL!E277)</f>
        <v/>
      </c>
      <c r="F277" s="83" t="str">
        <f>IF(preDEL!$AG277,IFERROR(0/0,""),preDEL!F277)</f>
        <v/>
      </c>
      <c r="G277" s="83" t="str">
        <f>IF(preDEL!$AG277,IFERROR(0/0,""),preDEL!G277)</f>
        <v/>
      </c>
      <c r="H277" s="83" t="str">
        <f>IF(preDEL!$AG277,IFERROR(0/0,""),preDEL!H277)</f>
        <v/>
      </c>
      <c r="I277" s="82" t="str">
        <f>IF(preDEL!$AG277,IFERROR(0/0,""),preDEL!I277)</f>
        <v/>
      </c>
      <c r="J277" s="82" t="str">
        <f>IF(preDEL!$AG277,IFERROR(0/0,""),preDEL!J277)</f>
        <v/>
      </c>
      <c r="K277" s="82" t="str">
        <f>IF(preDEL!$AG277,IFERROR(0/0,""),preDEL!K277)</f>
        <v>Negative</v>
      </c>
      <c r="L277" s="172">
        <f>IF(preDEL!$AG277,IFERROR(0/0,""),preDEL!L277)</f>
        <v>44494</v>
      </c>
      <c r="M277" s="173">
        <f>IF(preDEL!$AG277,IFERROR(0/0,""),preDEL!M277)</f>
        <v>0.4824074074</v>
      </c>
      <c r="N277" s="83" t="str">
        <f>IF(preDEL!$AG277,IFERROR(0/0,""),preDEL!N277)</f>
        <v/>
      </c>
      <c r="O277" s="83" t="str">
        <f>IF(preDEL!$AG277,IFERROR(0/0,""),preDEL!O277)</f>
        <v/>
      </c>
      <c r="P277" s="128" t="b">
        <f>IF(preDEL!$AG277,IFERROR(0/0,""),preDEL!P277)</f>
        <v>0</v>
      </c>
      <c r="Q277" s="128" t="str">
        <f>IF(preDEL!$AG277,IFERROR(0/0,""),preDEL!Q277)</f>
        <v>Result</v>
      </c>
      <c r="R277" s="116" t="b">
        <f>IF(preDEL!$AG277,IFERROR(0/0,""),preDEL!R277)</f>
        <v>1</v>
      </c>
      <c r="S277" s="116">
        <f>IF(preDEL!$AG277,IFERROR(0/0,""),preDEL!S277)</f>
        <v>1</v>
      </c>
      <c r="T277" s="128" t="str">
        <f>IF(preDEL!$AG277,IFERROR(0/0,""),preDEL!T277)</f>
        <v/>
      </c>
      <c r="U277" s="83" t="str">
        <f>IF(preDEL!$AG277,IFERROR(0/0,""),preDEL!U277)</f>
        <v/>
      </c>
      <c r="V277" s="82" t="str">
        <f>IF(preDEL!$AG277,IFERROR(0/0,""),preDEL!V277)</f>
        <v/>
      </c>
      <c r="W277" s="83" t="str">
        <f>IF(preDEL!$AG277,IFERROR(0/0,""),preDEL!W277)</f>
        <v/>
      </c>
      <c r="X277" s="116" t="b">
        <f>IF(preDEL!$AG277,IFERROR(0/0,""),preDEL!X277)</f>
        <v>0</v>
      </c>
      <c r="Y277" s="128" t="b">
        <f>IF(preDEL!$AG277,IFERROR(0/0,""),preDEL!Y277)</f>
        <v>0</v>
      </c>
      <c r="Z277" s="82" t="str">
        <f>IF(preDEL!$AG277,IFERROR(0/0,""),preDEL!Z277)</f>
        <v/>
      </c>
      <c r="AA277" s="128" t="b">
        <f>IF(preDEL!$AG277,IFERROR(0/0,""),preDEL!AA277)</f>
        <v>0</v>
      </c>
      <c r="AB277" s="128" t="b">
        <f>IF(preDEL!$AG277,IFERROR(0/0,""),preDEL!AB277)</f>
        <v>0</v>
      </c>
      <c r="AC277" s="174">
        <f>IF(preDEL!$AG277,IFERROR(0/0,""),preDEL!AC277)</f>
        <v>277</v>
      </c>
      <c r="AD277" s="116" t="b">
        <f>IF(preDEL!$AG277,IFERROR(0/0,""),preDEL!AD277)</f>
        <v>0</v>
      </c>
      <c r="AE277" s="175" t="str">
        <f>IF(preDEL!$AG277,IFERROR(0/0,""),preDEL!AE277)</f>
        <v/>
      </c>
      <c r="AF277" s="128" t="b">
        <f>IF(preDEL!$AG277,IFERROR(0/0,""),preDEL!AF277)</f>
        <v>0</v>
      </c>
      <c r="AG277" s="128" t="b">
        <f>IF(preDEL!$AG277,IFERROR(0/0,""),preDEL!AG277)</f>
        <v>0</v>
      </c>
      <c r="AH277" s="116" t="str">
        <f>IF(preDEL!$AG277,IFERROR(0/0,""),preDEL!AH277)</f>
        <v/>
      </c>
      <c r="AI277" s="82" t="str">
        <f>IF(preDEL!$AG277,IFERROR(0/0,""),preDEL!AI277)</f>
        <v/>
      </c>
      <c r="AJ277" s="83" t="str">
        <f>IF(preDEL!$AG277,IFERROR(0/0,""),preDEL!AJ277)</f>
        <v/>
      </c>
      <c r="AK277" s="82" t="str">
        <f>IF(preDEL!$AG277,IFERROR(0/0,""),preDEL!AK277)</f>
        <v>Negative</v>
      </c>
      <c r="AL277" s="83" t="str">
        <f>IF(preDEL!$AG277,IFERROR(0/0,""),preDEL!AL277)</f>
        <v/>
      </c>
      <c r="AM277" s="83" t="str">
        <f>IF(preDEL!$AG277,IFERROR(0/0,""),preDEL!AM277)</f>
        <v>SpROSA145068</v>
      </c>
      <c r="AN277" s="83" t="str">
        <f>IF(preDEL!$AG277,IFERROR(0/0,""),preDEL!AN277)</f>
        <v>ROSA406630</v>
      </c>
      <c r="AO277" s="83" t="str">
        <f>IF(preDEL!$AG277,IFERROR(0/0,""),preDEL!AO277)</f>
        <v/>
      </c>
      <c r="AP277" s="83" t="str">
        <f>IF(preDEL!$AG277,IFERROR(0/0,""),preDEL!AP277)</f>
        <v/>
      </c>
      <c r="AQ277" s="83" t="str">
        <f>IF(preDEL!$AG277,IFERROR(0/0,""),preDEL!AQ277)</f>
        <v/>
      </c>
      <c r="AR277" s="83" t="str">
        <f>IF(preDEL!$AG277,IFERROR(0/0,""),preDEL!AR277)</f>
        <v/>
      </c>
      <c r="AS277" s="147"/>
    </row>
    <row r="278">
      <c r="A278" s="82" t="str">
        <f>IF(preDEL!$AG278,IFERROR(0/0,""),preDEL!A278)</f>
        <v>FLE533</v>
      </c>
      <c r="B278" s="172">
        <f>IF(preDEL!$AG278,IFERROR(0/0,""),preDEL!B278)</f>
        <v>44494</v>
      </c>
      <c r="C278" s="173">
        <f>IF(preDEL!$AG278,IFERROR(0/0,""),preDEL!C278)</f>
        <v>0.302962963</v>
      </c>
      <c r="D278" s="82" t="str">
        <f>IF(preDEL!$AG278,IFERROR(0/0,""),preDEL!D278)</f>
        <v/>
      </c>
      <c r="E278" s="82" t="str">
        <f>IF(preDEL!$AG278,IFERROR(0/0,""),preDEL!E278)</f>
        <v/>
      </c>
      <c r="F278" s="83" t="str">
        <f>IF(preDEL!$AG278,IFERROR(0/0,""),preDEL!F278)</f>
        <v/>
      </c>
      <c r="G278" s="83" t="str">
        <f>IF(preDEL!$AG278,IFERROR(0/0,""),preDEL!G278)</f>
        <v/>
      </c>
      <c r="H278" s="83" t="str">
        <f>IF(preDEL!$AG278,IFERROR(0/0,""),preDEL!H278)</f>
        <v/>
      </c>
      <c r="I278" s="82" t="str">
        <f>IF(preDEL!$AG278,IFERROR(0/0,""),preDEL!I278)</f>
        <v/>
      </c>
      <c r="J278" s="82" t="str">
        <f>IF(preDEL!$AG278,IFERROR(0/0,""),preDEL!J278)</f>
        <v/>
      </c>
      <c r="K278" s="82" t="str">
        <f>IF(preDEL!$AG278,IFERROR(0/0,""),preDEL!K278)</f>
        <v>Negative</v>
      </c>
      <c r="L278" s="172">
        <f>IF(preDEL!$AG278,IFERROR(0/0,""),preDEL!L278)</f>
        <v>44494</v>
      </c>
      <c r="M278" s="173">
        <f>IF(preDEL!$AG278,IFERROR(0/0,""),preDEL!M278)</f>
        <v>0.4824074074</v>
      </c>
      <c r="N278" s="83" t="str">
        <f>IF(preDEL!$AG278,IFERROR(0/0,""),preDEL!N278)</f>
        <v/>
      </c>
      <c r="O278" s="83" t="str">
        <f>IF(preDEL!$AG278,IFERROR(0/0,""),preDEL!O278)</f>
        <v/>
      </c>
      <c r="P278" s="128" t="b">
        <f>IF(preDEL!$AG278,IFERROR(0/0,""),preDEL!P278)</f>
        <v>0</v>
      </c>
      <c r="Q278" s="128" t="str">
        <f>IF(preDEL!$AG278,IFERROR(0/0,""),preDEL!Q278)</f>
        <v>Result</v>
      </c>
      <c r="R278" s="116" t="b">
        <f>IF(preDEL!$AG278,IFERROR(0/0,""),preDEL!R278)</f>
        <v>1</v>
      </c>
      <c r="S278" s="116">
        <f>IF(preDEL!$AG278,IFERROR(0/0,""),preDEL!S278)</f>
        <v>1</v>
      </c>
      <c r="T278" s="128" t="str">
        <f>IF(preDEL!$AG278,IFERROR(0/0,""),preDEL!T278)</f>
        <v/>
      </c>
      <c r="U278" s="83" t="str">
        <f>IF(preDEL!$AG278,IFERROR(0/0,""),preDEL!U278)</f>
        <v/>
      </c>
      <c r="V278" s="82" t="str">
        <f>IF(preDEL!$AG278,IFERROR(0/0,""),preDEL!V278)</f>
        <v/>
      </c>
      <c r="W278" s="83" t="str">
        <f>IF(preDEL!$AG278,IFERROR(0/0,""),preDEL!W278)</f>
        <v/>
      </c>
      <c r="X278" s="116" t="b">
        <f>IF(preDEL!$AG278,IFERROR(0/0,""),preDEL!X278)</f>
        <v>0</v>
      </c>
      <c r="Y278" s="128" t="b">
        <f>IF(preDEL!$AG278,IFERROR(0/0,""),preDEL!Y278)</f>
        <v>0</v>
      </c>
      <c r="Z278" s="82" t="str">
        <f>IF(preDEL!$AG278,IFERROR(0/0,""),preDEL!Z278)</f>
        <v/>
      </c>
      <c r="AA278" s="128" t="b">
        <f>IF(preDEL!$AG278,IFERROR(0/0,""),preDEL!AA278)</f>
        <v>0</v>
      </c>
      <c r="AB278" s="128" t="b">
        <f>IF(preDEL!$AG278,IFERROR(0/0,""),preDEL!AB278)</f>
        <v>0</v>
      </c>
      <c r="AC278" s="174">
        <f>IF(preDEL!$AG278,IFERROR(0/0,""),preDEL!AC278)</f>
        <v>276</v>
      </c>
      <c r="AD278" s="116" t="b">
        <f>IF(preDEL!$AG278,IFERROR(0/0,""),preDEL!AD278)</f>
        <v>0</v>
      </c>
      <c r="AE278" s="175" t="str">
        <f>IF(preDEL!$AG278,IFERROR(0/0,""),preDEL!AE278)</f>
        <v/>
      </c>
      <c r="AF278" s="128" t="b">
        <f>IF(preDEL!$AG278,IFERROR(0/0,""),preDEL!AF278)</f>
        <v>0</v>
      </c>
      <c r="AG278" s="128" t="b">
        <f>IF(preDEL!$AG278,IFERROR(0/0,""),preDEL!AG278)</f>
        <v>0</v>
      </c>
      <c r="AH278" s="116" t="str">
        <f>IF(preDEL!$AG278,IFERROR(0/0,""),preDEL!AH278)</f>
        <v/>
      </c>
      <c r="AI278" s="82" t="str">
        <f>IF(preDEL!$AG278,IFERROR(0/0,""),preDEL!AI278)</f>
        <v/>
      </c>
      <c r="AJ278" s="83" t="str">
        <f>IF(preDEL!$AG278,IFERROR(0/0,""),preDEL!AJ278)</f>
        <v/>
      </c>
      <c r="AK278" s="82" t="str">
        <f>IF(preDEL!$AG278,IFERROR(0/0,""),preDEL!AK278)</f>
        <v>Negative</v>
      </c>
      <c r="AL278" s="83" t="str">
        <f>IF(preDEL!$AG278,IFERROR(0/0,""),preDEL!AL278)</f>
        <v/>
      </c>
      <c r="AM278" s="83" t="str">
        <f>IF(preDEL!$AG278,IFERROR(0/0,""),preDEL!AM278)</f>
        <v>SpROSA145068</v>
      </c>
      <c r="AN278" s="83" t="str">
        <f>IF(preDEL!$AG278,IFERROR(0/0,""),preDEL!AN278)</f>
        <v>ROSA154141</v>
      </c>
      <c r="AO278" s="83" t="str">
        <f>IF(preDEL!$AG278,IFERROR(0/0,""),preDEL!AO278)</f>
        <v/>
      </c>
      <c r="AP278" s="83" t="str">
        <f>IF(preDEL!$AG278,IFERROR(0/0,""),preDEL!AP278)</f>
        <v/>
      </c>
      <c r="AQ278" s="83" t="str">
        <f>IF(preDEL!$AG278,IFERROR(0/0,""),preDEL!AQ278)</f>
        <v/>
      </c>
      <c r="AR278" s="83" t="str">
        <f>IF(preDEL!$AG278,IFERROR(0/0,""),preDEL!AR278)</f>
        <v/>
      </c>
      <c r="AS278" s="147"/>
    </row>
    <row r="279">
      <c r="A279" s="82" t="str">
        <f>IF(preDEL!$AG279,IFERROR(0/0,""),preDEL!A279)</f>
        <v>FLE576</v>
      </c>
      <c r="B279" s="172">
        <f>IF(preDEL!$AG279,IFERROR(0/0,""),preDEL!B279)</f>
        <v>44494</v>
      </c>
      <c r="C279" s="173">
        <f>IF(preDEL!$AG279,IFERROR(0/0,""),preDEL!C279)</f>
        <v>0.3032407407</v>
      </c>
      <c r="D279" s="82" t="str">
        <f>IF(preDEL!$AG279,IFERROR(0/0,""),preDEL!D279)</f>
        <v/>
      </c>
      <c r="E279" s="82" t="str">
        <f>IF(preDEL!$AG279,IFERROR(0/0,""),preDEL!E279)</f>
        <v/>
      </c>
      <c r="F279" s="83" t="str">
        <f>IF(preDEL!$AG279,IFERROR(0/0,""),preDEL!F279)</f>
        <v/>
      </c>
      <c r="G279" s="83" t="str">
        <f>IF(preDEL!$AG279,IFERROR(0/0,""),preDEL!G279)</f>
        <v/>
      </c>
      <c r="H279" s="83" t="str">
        <f>IF(preDEL!$AG279,IFERROR(0/0,""),preDEL!H279)</f>
        <v/>
      </c>
      <c r="I279" s="82" t="str">
        <f>IF(preDEL!$AG279,IFERROR(0/0,""),preDEL!I279)</f>
        <v/>
      </c>
      <c r="J279" s="82" t="str">
        <f>IF(preDEL!$AG279,IFERROR(0/0,""),preDEL!J279)</f>
        <v/>
      </c>
      <c r="K279" s="82" t="str">
        <f>IF(preDEL!$AG279,IFERROR(0/0,""),preDEL!K279)</f>
        <v>Negative</v>
      </c>
      <c r="L279" s="172">
        <f>IF(preDEL!$AG279,IFERROR(0/0,""),preDEL!L279)</f>
        <v>44494</v>
      </c>
      <c r="M279" s="173">
        <f>IF(preDEL!$AG279,IFERROR(0/0,""),preDEL!M279)</f>
        <v>0.4824189815</v>
      </c>
      <c r="N279" s="83" t="str">
        <f>IF(preDEL!$AG279,IFERROR(0/0,""),preDEL!N279)</f>
        <v/>
      </c>
      <c r="O279" s="83" t="str">
        <f>IF(preDEL!$AG279,IFERROR(0/0,""),preDEL!O279)</f>
        <v/>
      </c>
      <c r="P279" s="128" t="b">
        <f>IF(preDEL!$AG279,IFERROR(0/0,""),preDEL!P279)</f>
        <v>0</v>
      </c>
      <c r="Q279" s="128" t="str">
        <f>IF(preDEL!$AG279,IFERROR(0/0,""),preDEL!Q279)</f>
        <v>Result</v>
      </c>
      <c r="R279" s="116" t="b">
        <f>IF(preDEL!$AG279,IFERROR(0/0,""),preDEL!R279)</f>
        <v>1</v>
      </c>
      <c r="S279" s="116">
        <f>IF(preDEL!$AG279,IFERROR(0/0,""),preDEL!S279)</f>
        <v>1</v>
      </c>
      <c r="T279" s="128" t="str">
        <f>IF(preDEL!$AG279,IFERROR(0/0,""),preDEL!T279)</f>
        <v/>
      </c>
      <c r="U279" s="83" t="str">
        <f>IF(preDEL!$AG279,IFERROR(0/0,""),preDEL!U279)</f>
        <v/>
      </c>
      <c r="V279" s="82" t="str">
        <f>IF(preDEL!$AG279,IFERROR(0/0,""),preDEL!V279)</f>
        <v/>
      </c>
      <c r="W279" s="83" t="str">
        <f>IF(preDEL!$AG279,IFERROR(0/0,""),preDEL!W279)</f>
        <v/>
      </c>
      <c r="X279" s="116" t="b">
        <f>IF(preDEL!$AG279,IFERROR(0/0,""),preDEL!X279)</f>
        <v>0</v>
      </c>
      <c r="Y279" s="128" t="b">
        <f>IF(preDEL!$AG279,IFERROR(0/0,""),preDEL!Y279)</f>
        <v>0</v>
      </c>
      <c r="Z279" s="82" t="str">
        <f>IF(preDEL!$AG279,IFERROR(0/0,""),preDEL!Z279)</f>
        <v/>
      </c>
      <c r="AA279" s="128" t="b">
        <f>IF(preDEL!$AG279,IFERROR(0/0,""),preDEL!AA279)</f>
        <v>0</v>
      </c>
      <c r="AB279" s="128" t="b">
        <f>IF(preDEL!$AG279,IFERROR(0/0,""),preDEL!AB279)</f>
        <v>0</v>
      </c>
      <c r="AC279" s="174">
        <f>IF(preDEL!$AG279,IFERROR(0/0,""),preDEL!AC279)</f>
        <v>275</v>
      </c>
      <c r="AD279" s="116" t="b">
        <f>IF(preDEL!$AG279,IFERROR(0/0,""),preDEL!AD279)</f>
        <v>0</v>
      </c>
      <c r="AE279" s="175" t="str">
        <f>IF(preDEL!$AG279,IFERROR(0/0,""),preDEL!AE279)</f>
        <v/>
      </c>
      <c r="AF279" s="128" t="b">
        <f>IF(preDEL!$AG279,IFERROR(0/0,""),preDEL!AF279)</f>
        <v>0</v>
      </c>
      <c r="AG279" s="128" t="b">
        <f>IF(preDEL!$AG279,IFERROR(0/0,""),preDEL!AG279)</f>
        <v>0</v>
      </c>
      <c r="AH279" s="116" t="str">
        <f>IF(preDEL!$AG279,IFERROR(0/0,""),preDEL!AH279)</f>
        <v/>
      </c>
      <c r="AI279" s="82" t="str">
        <f>IF(preDEL!$AG279,IFERROR(0/0,""),preDEL!AI279)</f>
        <v/>
      </c>
      <c r="AJ279" s="83" t="str">
        <f>IF(preDEL!$AG279,IFERROR(0/0,""),preDEL!AJ279)</f>
        <v/>
      </c>
      <c r="AK279" s="82" t="str">
        <f>IF(preDEL!$AG279,IFERROR(0/0,""),preDEL!AK279)</f>
        <v>Negative</v>
      </c>
      <c r="AL279" s="83" t="str">
        <f>IF(preDEL!$AG279,IFERROR(0/0,""),preDEL!AL279)</f>
        <v/>
      </c>
      <c r="AM279" s="83" t="str">
        <f>IF(preDEL!$AG279,IFERROR(0/0,""),preDEL!AM279)</f>
        <v>SpROSA145068</v>
      </c>
      <c r="AN279" s="83" t="str">
        <f>IF(preDEL!$AG279,IFERROR(0/0,""),preDEL!AN279)</f>
        <v>ROSA186882</v>
      </c>
      <c r="AO279" s="83" t="str">
        <f>IF(preDEL!$AG279,IFERROR(0/0,""),preDEL!AO279)</f>
        <v/>
      </c>
      <c r="AP279" s="83" t="str">
        <f>IF(preDEL!$AG279,IFERROR(0/0,""),preDEL!AP279)</f>
        <v/>
      </c>
      <c r="AQ279" s="83" t="str">
        <f>IF(preDEL!$AG279,IFERROR(0/0,""),preDEL!AQ279)</f>
        <v/>
      </c>
      <c r="AR279" s="83" t="str">
        <f>IF(preDEL!$AG279,IFERROR(0/0,""),preDEL!AR279)</f>
        <v/>
      </c>
      <c r="AS279" s="147"/>
    </row>
    <row r="280">
      <c r="A280" s="82" t="str">
        <f>IF(preDEL!$AG280,IFERROR(0/0,""),preDEL!A280)</f>
        <v>FLE602</v>
      </c>
      <c r="B280" s="172">
        <f>IF(preDEL!$AG280,IFERROR(0/0,""),preDEL!B280)</f>
        <v>44494</v>
      </c>
      <c r="C280" s="173">
        <f>IF(preDEL!$AG280,IFERROR(0/0,""),preDEL!C280)</f>
        <v>0.3120717593</v>
      </c>
      <c r="D280" s="82" t="str">
        <f>IF(preDEL!$AG280,IFERROR(0/0,""),preDEL!D280)</f>
        <v/>
      </c>
      <c r="E280" s="82" t="str">
        <f>IF(preDEL!$AG280,IFERROR(0/0,""),preDEL!E280)</f>
        <v/>
      </c>
      <c r="F280" s="83" t="str">
        <f>IF(preDEL!$AG280,IFERROR(0/0,""),preDEL!F280)</f>
        <v/>
      </c>
      <c r="G280" s="83" t="str">
        <f>IF(preDEL!$AG280,IFERROR(0/0,""),preDEL!G280)</f>
        <v/>
      </c>
      <c r="H280" s="83" t="str">
        <f>IF(preDEL!$AG280,IFERROR(0/0,""),preDEL!H280)</f>
        <v/>
      </c>
      <c r="I280" s="82" t="str">
        <f>IF(preDEL!$AG280,IFERROR(0/0,""),preDEL!I280)</f>
        <v/>
      </c>
      <c r="J280" s="82" t="str">
        <f>IF(preDEL!$AG280,IFERROR(0/0,""),preDEL!J280)</f>
        <v/>
      </c>
      <c r="K280" s="82" t="str">
        <f>IF(preDEL!$AG280,IFERROR(0/0,""),preDEL!K280)</f>
        <v>Negative</v>
      </c>
      <c r="L280" s="172">
        <f>IF(preDEL!$AG280,IFERROR(0/0,""),preDEL!L280)</f>
        <v>44494</v>
      </c>
      <c r="M280" s="173">
        <f>IF(preDEL!$AG280,IFERROR(0/0,""),preDEL!M280)</f>
        <v>0.4824189815</v>
      </c>
      <c r="N280" s="83" t="str">
        <f>IF(preDEL!$AG280,IFERROR(0/0,""),preDEL!N280)</f>
        <v/>
      </c>
      <c r="O280" s="83" t="str">
        <f>IF(preDEL!$AG280,IFERROR(0/0,""),preDEL!O280)</f>
        <v/>
      </c>
      <c r="P280" s="128" t="b">
        <f>IF(preDEL!$AG280,IFERROR(0/0,""),preDEL!P280)</f>
        <v>0</v>
      </c>
      <c r="Q280" s="128" t="str">
        <f>IF(preDEL!$AG280,IFERROR(0/0,""),preDEL!Q280)</f>
        <v>Result</v>
      </c>
      <c r="R280" s="116" t="b">
        <f>IF(preDEL!$AG280,IFERROR(0/0,""),preDEL!R280)</f>
        <v>1</v>
      </c>
      <c r="S280" s="116">
        <f>IF(preDEL!$AG280,IFERROR(0/0,""),preDEL!S280)</f>
        <v>1</v>
      </c>
      <c r="T280" s="128">
        <f>IF(preDEL!$AG280,IFERROR(0/0,""),preDEL!T280)</f>
        <v>0</v>
      </c>
      <c r="U280" s="83" t="str">
        <f>IF(preDEL!$AG280,IFERROR(0/0,""),preDEL!U280)</f>
        <v/>
      </c>
      <c r="V280" s="82" t="str">
        <f>IF(preDEL!$AG280,IFERROR(0/0,""),preDEL!V280)</f>
        <v/>
      </c>
      <c r="W280" s="83" t="str">
        <f>IF(preDEL!$AG280,IFERROR(0/0,""),preDEL!W280)</f>
        <v/>
      </c>
      <c r="X280" s="116" t="b">
        <f>IF(preDEL!$AG280,IFERROR(0/0,""),preDEL!X280)</f>
        <v>0</v>
      </c>
      <c r="Y280" s="128" t="b">
        <f>IF(preDEL!$AG280,IFERROR(0/0,""),preDEL!Y280)</f>
        <v>0</v>
      </c>
      <c r="Z280" s="82" t="str">
        <f>IF(preDEL!$AG280,IFERROR(0/0,""),preDEL!Z280)</f>
        <v/>
      </c>
      <c r="AA280" s="128" t="b">
        <f>IF(preDEL!$AG280,IFERROR(0/0,""),preDEL!AA280)</f>
        <v>0</v>
      </c>
      <c r="AB280" s="128" t="b">
        <f>IF(preDEL!$AG280,IFERROR(0/0,""),preDEL!AB280)</f>
        <v>0</v>
      </c>
      <c r="AC280" s="174">
        <f>IF(preDEL!$AG280,IFERROR(0/0,""),preDEL!AC280)</f>
        <v>696</v>
      </c>
      <c r="AD280" s="116" t="b">
        <f>IF(preDEL!$AG280,IFERROR(0/0,""),preDEL!AD280)</f>
        <v>1</v>
      </c>
      <c r="AE280" s="175" t="str">
        <f>IF(preDEL!$AG280,IFERROR(0/0,""),preDEL!AE280)</f>
        <v/>
      </c>
      <c r="AF280" s="128" t="b">
        <f>IF(preDEL!$AG280,IFERROR(0/0,""),preDEL!AF280)</f>
        <v>0</v>
      </c>
      <c r="AG280" s="128" t="b">
        <f>IF(preDEL!$AG280,IFERROR(0/0,""),preDEL!AG280)</f>
        <v>0</v>
      </c>
      <c r="AH280" s="116" t="str">
        <f>IF(preDEL!$AG280,IFERROR(0/0,""),preDEL!AH280)</f>
        <v/>
      </c>
      <c r="AI280" s="82" t="str">
        <f>IF(preDEL!$AG280,IFERROR(0/0,""),preDEL!AI280)</f>
        <v/>
      </c>
      <c r="AJ280" s="83" t="str">
        <f>IF(preDEL!$AG280,IFERROR(0/0,""),preDEL!AJ280)</f>
        <v/>
      </c>
      <c r="AK280" s="82" t="str">
        <f>IF(preDEL!$AG280,IFERROR(0/0,""),preDEL!AK280)</f>
        <v>Negative</v>
      </c>
      <c r="AL280" s="83" t="str">
        <f>IF(preDEL!$AG280,IFERROR(0/0,""),preDEL!AL280)</f>
        <v/>
      </c>
      <c r="AM280" s="83" t="str">
        <f>IF(preDEL!$AG280,IFERROR(0/0,""),preDEL!AM280)</f>
        <v>SpROSA145068</v>
      </c>
      <c r="AN280" s="83" t="str">
        <f>IF(preDEL!$AG280,IFERROR(0/0,""),preDEL!AN280)</f>
        <v>ROSA284355</v>
      </c>
      <c r="AO280" s="83" t="str">
        <f>IF(preDEL!$AG280,IFERROR(0/0,""),preDEL!AO280)</f>
        <v/>
      </c>
      <c r="AP280" s="83" t="str">
        <f>IF(preDEL!$AG280,IFERROR(0/0,""),preDEL!AP280)</f>
        <v/>
      </c>
      <c r="AQ280" s="83" t="str">
        <f>IF(preDEL!$AG280,IFERROR(0/0,""),preDEL!AQ280)</f>
        <v/>
      </c>
      <c r="AR280" s="83" t="str">
        <f>IF(preDEL!$AG280,IFERROR(0/0,""),preDEL!AR280)</f>
        <v/>
      </c>
      <c r="AS280" s="147"/>
    </row>
    <row r="281">
      <c r="A281" s="82" t="str">
        <f>IF(preDEL!$AG281,IFERROR(0/0,""),preDEL!A281)</f>
        <v>FLE618</v>
      </c>
      <c r="B281" s="172">
        <f>IF(preDEL!$AG281,IFERROR(0/0,""),preDEL!B281)</f>
        <v>44494</v>
      </c>
      <c r="C281" s="173">
        <f>IF(preDEL!$AG281,IFERROR(0/0,""),preDEL!C281)</f>
        <v>0.3123726852</v>
      </c>
      <c r="D281" s="82" t="str">
        <f>IF(preDEL!$AG281,IFERROR(0/0,""),preDEL!D281)</f>
        <v/>
      </c>
      <c r="E281" s="82" t="str">
        <f>IF(preDEL!$AG281,IFERROR(0/0,""),preDEL!E281)</f>
        <v/>
      </c>
      <c r="F281" s="83" t="str">
        <f>IF(preDEL!$AG281,IFERROR(0/0,""),preDEL!F281)</f>
        <v/>
      </c>
      <c r="G281" s="83" t="str">
        <f>IF(preDEL!$AG281,IFERROR(0/0,""),preDEL!G281)</f>
        <v/>
      </c>
      <c r="H281" s="83" t="str">
        <f>IF(preDEL!$AG281,IFERROR(0/0,""),preDEL!H281)</f>
        <v/>
      </c>
      <c r="I281" s="82" t="str">
        <f>IF(preDEL!$AG281,IFERROR(0/0,""),preDEL!I281)</f>
        <v/>
      </c>
      <c r="J281" s="82" t="str">
        <f>IF(preDEL!$AG281,IFERROR(0/0,""),preDEL!J281)</f>
        <v/>
      </c>
      <c r="K281" s="82" t="str">
        <f>IF(preDEL!$AG281,IFERROR(0/0,""),preDEL!K281)</f>
        <v>Negative</v>
      </c>
      <c r="L281" s="172">
        <f>IF(preDEL!$AG281,IFERROR(0/0,""),preDEL!L281)</f>
        <v>44494</v>
      </c>
      <c r="M281" s="173">
        <f>IF(preDEL!$AG281,IFERROR(0/0,""),preDEL!M281)</f>
        <v>0.4824189815</v>
      </c>
      <c r="N281" s="83" t="str">
        <f>IF(preDEL!$AG281,IFERROR(0/0,""),preDEL!N281)</f>
        <v/>
      </c>
      <c r="O281" s="83" t="str">
        <f>IF(preDEL!$AG281,IFERROR(0/0,""),preDEL!O281)</f>
        <v/>
      </c>
      <c r="P281" s="128" t="b">
        <f>IF(preDEL!$AG281,IFERROR(0/0,""),preDEL!P281)</f>
        <v>0</v>
      </c>
      <c r="Q281" s="128" t="str">
        <f>IF(preDEL!$AG281,IFERROR(0/0,""),preDEL!Q281)</f>
        <v>Result</v>
      </c>
      <c r="R281" s="116" t="b">
        <f>IF(preDEL!$AG281,IFERROR(0/0,""),preDEL!R281)</f>
        <v>1</v>
      </c>
      <c r="S281" s="116">
        <f>IF(preDEL!$AG281,IFERROR(0/0,""),preDEL!S281)</f>
        <v>1</v>
      </c>
      <c r="T281" s="128">
        <f>IF(preDEL!$AG281,IFERROR(0/0,""),preDEL!T281)</f>
        <v>0</v>
      </c>
      <c r="U281" s="83" t="str">
        <f>IF(preDEL!$AG281,IFERROR(0/0,""),preDEL!U281)</f>
        <v/>
      </c>
      <c r="V281" s="82" t="str">
        <f>IF(preDEL!$AG281,IFERROR(0/0,""),preDEL!V281)</f>
        <v/>
      </c>
      <c r="W281" s="83" t="str">
        <f>IF(preDEL!$AG281,IFERROR(0/0,""),preDEL!W281)</f>
        <v/>
      </c>
      <c r="X281" s="116" t="b">
        <f>IF(preDEL!$AG281,IFERROR(0/0,""),preDEL!X281)</f>
        <v>0</v>
      </c>
      <c r="Y281" s="128" t="b">
        <f>IF(preDEL!$AG281,IFERROR(0/0,""),preDEL!Y281)</f>
        <v>0</v>
      </c>
      <c r="Z281" s="82" t="str">
        <f>IF(preDEL!$AG281,IFERROR(0/0,""),preDEL!Z281)</f>
        <v/>
      </c>
      <c r="AA281" s="128" t="b">
        <f>IF(preDEL!$AG281,IFERROR(0/0,""),preDEL!AA281)</f>
        <v>0</v>
      </c>
      <c r="AB281" s="128" t="b">
        <f>IF(preDEL!$AG281,IFERROR(0/0,""),preDEL!AB281)</f>
        <v>0</v>
      </c>
      <c r="AC281" s="174">
        <f>IF(preDEL!$AG281,IFERROR(0/0,""),preDEL!AC281)</f>
        <v>695</v>
      </c>
      <c r="AD281" s="116" t="b">
        <f>IF(preDEL!$AG281,IFERROR(0/0,""),preDEL!AD281)</f>
        <v>1</v>
      </c>
      <c r="AE281" s="175" t="str">
        <f>IF(preDEL!$AG281,IFERROR(0/0,""),preDEL!AE281)</f>
        <v/>
      </c>
      <c r="AF281" s="128" t="b">
        <f>IF(preDEL!$AG281,IFERROR(0/0,""),preDEL!AF281)</f>
        <v>0</v>
      </c>
      <c r="AG281" s="128" t="b">
        <f>IF(preDEL!$AG281,IFERROR(0/0,""),preDEL!AG281)</f>
        <v>0</v>
      </c>
      <c r="AH281" s="116" t="str">
        <f>IF(preDEL!$AG281,IFERROR(0/0,""),preDEL!AH281)</f>
        <v/>
      </c>
      <c r="AI281" s="82" t="str">
        <f>IF(preDEL!$AG281,IFERROR(0/0,""),preDEL!AI281)</f>
        <v/>
      </c>
      <c r="AJ281" s="83" t="str">
        <f>IF(preDEL!$AG281,IFERROR(0/0,""),preDEL!AJ281)</f>
        <v/>
      </c>
      <c r="AK281" s="82" t="str">
        <f>IF(preDEL!$AG281,IFERROR(0/0,""),preDEL!AK281)</f>
        <v>Negative</v>
      </c>
      <c r="AL281" s="83" t="str">
        <f>IF(preDEL!$AG281,IFERROR(0/0,""),preDEL!AL281)</f>
        <v/>
      </c>
      <c r="AM281" s="83" t="str">
        <f>IF(preDEL!$AG281,IFERROR(0/0,""),preDEL!AM281)</f>
        <v>SpROSA145068</v>
      </c>
      <c r="AN281" s="83" t="str">
        <f>IF(preDEL!$AG281,IFERROR(0/0,""),preDEL!AN281)</f>
        <v>ROSA977881</v>
      </c>
      <c r="AO281" s="83" t="str">
        <f>IF(preDEL!$AG281,IFERROR(0/0,""),preDEL!AO281)</f>
        <v/>
      </c>
      <c r="AP281" s="83" t="str">
        <f>IF(preDEL!$AG281,IFERROR(0/0,""),preDEL!AP281)</f>
        <v/>
      </c>
      <c r="AQ281" s="83" t="str">
        <f>IF(preDEL!$AG281,IFERROR(0/0,""),preDEL!AQ281)</f>
        <v/>
      </c>
      <c r="AR281" s="83" t="str">
        <f>IF(preDEL!$AG281,IFERROR(0/0,""),preDEL!AR281)</f>
        <v/>
      </c>
      <c r="AS281" s="147"/>
    </row>
    <row r="282">
      <c r="A282" s="82" t="str">
        <f>IF(preDEL!$AG282,IFERROR(0/0,""),preDEL!A282)</f>
        <v>FLE462</v>
      </c>
      <c r="B282" s="172">
        <f>IF(preDEL!$AG282,IFERROR(0/0,""),preDEL!B282)</f>
        <v>44494</v>
      </c>
      <c r="C282" s="173">
        <f>IF(preDEL!$AG282,IFERROR(0/0,""),preDEL!C282)</f>
        <v>0.3128819444</v>
      </c>
      <c r="D282" s="82" t="str">
        <f>IF(preDEL!$AG282,IFERROR(0/0,""),preDEL!D282)</f>
        <v/>
      </c>
      <c r="E282" s="82" t="str">
        <f>IF(preDEL!$AG282,IFERROR(0/0,""),preDEL!E282)</f>
        <v/>
      </c>
      <c r="F282" s="83" t="str">
        <f>IF(preDEL!$AG282,IFERROR(0/0,""),preDEL!F282)</f>
        <v/>
      </c>
      <c r="G282" s="83" t="str">
        <f>IF(preDEL!$AG282,IFERROR(0/0,""),preDEL!G282)</f>
        <v/>
      </c>
      <c r="H282" s="83" t="str">
        <f>IF(preDEL!$AG282,IFERROR(0/0,""),preDEL!H282)</f>
        <v/>
      </c>
      <c r="I282" s="82" t="str">
        <f>IF(preDEL!$AG282,IFERROR(0/0,""),preDEL!I282)</f>
        <v/>
      </c>
      <c r="J282" s="82" t="str">
        <f>IF(preDEL!$AG282,IFERROR(0/0,""),preDEL!J282)</f>
        <v/>
      </c>
      <c r="K282" s="82" t="str">
        <f>IF(preDEL!$AG282,IFERROR(0/0,""),preDEL!K282)</f>
        <v>Negative</v>
      </c>
      <c r="L282" s="172">
        <f>IF(preDEL!$AG282,IFERROR(0/0,""),preDEL!L282)</f>
        <v>44494</v>
      </c>
      <c r="M282" s="173">
        <f>IF(preDEL!$AG282,IFERROR(0/0,""),preDEL!M282)</f>
        <v>0.4824189815</v>
      </c>
      <c r="N282" s="83" t="str">
        <f>IF(preDEL!$AG282,IFERROR(0/0,""),preDEL!N282)</f>
        <v/>
      </c>
      <c r="O282" s="83" t="str">
        <f>IF(preDEL!$AG282,IFERROR(0/0,""),preDEL!O282)</f>
        <v/>
      </c>
      <c r="P282" s="128" t="b">
        <f>IF(preDEL!$AG282,IFERROR(0/0,""),preDEL!P282)</f>
        <v>0</v>
      </c>
      <c r="Q282" s="128" t="str">
        <f>IF(preDEL!$AG282,IFERROR(0/0,""),preDEL!Q282)</f>
        <v>Result</v>
      </c>
      <c r="R282" s="116" t="b">
        <f>IF(preDEL!$AG282,IFERROR(0/0,""),preDEL!R282)</f>
        <v>1</v>
      </c>
      <c r="S282" s="116">
        <f>IF(preDEL!$AG282,IFERROR(0/0,""),preDEL!S282)</f>
        <v>1</v>
      </c>
      <c r="T282" s="128" t="str">
        <f>IF(preDEL!$AG282,IFERROR(0/0,""),preDEL!T282)</f>
        <v/>
      </c>
      <c r="U282" s="83" t="str">
        <f>IF(preDEL!$AG282,IFERROR(0/0,""),preDEL!U282)</f>
        <v/>
      </c>
      <c r="V282" s="82" t="str">
        <f>IF(preDEL!$AG282,IFERROR(0/0,""),preDEL!V282)</f>
        <v/>
      </c>
      <c r="W282" s="83" t="str">
        <f>IF(preDEL!$AG282,IFERROR(0/0,""),preDEL!W282)</f>
        <v/>
      </c>
      <c r="X282" s="116" t="b">
        <f>IF(preDEL!$AG282,IFERROR(0/0,""),preDEL!X282)</f>
        <v>0</v>
      </c>
      <c r="Y282" s="128" t="b">
        <f>IF(preDEL!$AG282,IFERROR(0/0,""),preDEL!Y282)</f>
        <v>0</v>
      </c>
      <c r="Z282" s="82" t="str">
        <f>IF(preDEL!$AG282,IFERROR(0/0,""),preDEL!Z282)</f>
        <v/>
      </c>
      <c r="AA282" s="128" t="b">
        <f>IF(preDEL!$AG282,IFERROR(0/0,""),preDEL!AA282)</f>
        <v>0</v>
      </c>
      <c r="AB282" s="128" t="b">
        <f>IF(preDEL!$AG282,IFERROR(0/0,""),preDEL!AB282)</f>
        <v>0</v>
      </c>
      <c r="AC282" s="174">
        <f>IF(preDEL!$AG282,IFERROR(0/0,""),preDEL!AC282)</f>
        <v>274</v>
      </c>
      <c r="AD282" s="116" t="b">
        <f>IF(preDEL!$AG282,IFERROR(0/0,""),preDEL!AD282)</f>
        <v>0</v>
      </c>
      <c r="AE282" s="175" t="str">
        <f>IF(preDEL!$AG282,IFERROR(0/0,""),preDEL!AE282)</f>
        <v/>
      </c>
      <c r="AF282" s="128" t="b">
        <f>IF(preDEL!$AG282,IFERROR(0/0,""),preDEL!AF282)</f>
        <v>0</v>
      </c>
      <c r="AG282" s="128" t="b">
        <f>IF(preDEL!$AG282,IFERROR(0/0,""),preDEL!AG282)</f>
        <v>0</v>
      </c>
      <c r="AH282" s="116" t="str">
        <f>IF(preDEL!$AG282,IFERROR(0/0,""),preDEL!AH282)</f>
        <v/>
      </c>
      <c r="AI282" s="82" t="str">
        <f>IF(preDEL!$AG282,IFERROR(0/0,""),preDEL!AI282)</f>
        <v/>
      </c>
      <c r="AJ282" s="83" t="str">
        <f>IF(preDEL!$AG282,IFERROR(0/0,""),preDEL!AJ282)</f>
        <v/>
      </c>
      <c r="AK282" s="82" t="str">
        <f>IF(preDEL!$AG282,IFERROR(0/0,""),preDEL!AK282)</f>
        <v>Negative</v>
      </c>
      <c r="AL282" s="83" t="str">
        <f>IF(preDEL!$AG282,IFERROR(0/0,""),preDEL!AL282)</f>
        <v/>
      </c>
      <c r="AM282" s="83" t="str">
        <f>IF(preDEL!$AG282,IFERROR(0/0,""),preDEL!AM282)</f>
        <v>SpROSA145068</v>
      </c>
      <c r="AN282" s="83" t="str">
        <f>IF(preDEL!$AG282,IFERROR(0/0,""),preDEL!AN282)</f>
        <v>ROSA361260</v>
      </c>
      <c r="AO282" s="83" t="str">
        <f>IF(preDEL!$AG282,IFERROR(0/0,""),preDEL!AO282)</f>
        <v/>
      </c>
      <c r="AP282" s="83" t="str">
        <f>IF(preDEL!$AG282,IFERROR(0/0,""),preDEL!AP282)</f>
        <v/>
      </c>
      <c r="AQ282" s="83" t="str">
        <f>IF(preDEL!$AG282,IFERROR(0/0,""),preDEL!AQ282)</f>
        <v/>
      </c>
      <c r="AR282" s="83" t="str">
        <f>IF(preDEL!$AG282,IFERROR(0/0,""),preDEL!AR282)</f>
        <v/>
      </c>
      <c r="AS282" s="147"/>
    </row>
    <row r="283">
      <c r="A283" s="82" t="str">
        <f>IF(preDEL!$AG283,IFERROR(0/0,""),preDEL!A283)</f>
        <v>FLE428</v>
      </c>
      <c r="B283" s="172">
        <f>IF(preDEL!$AG283,IFERROR(0/0,""),preDEL!B283)</f>
        <v>44494</v>
      </c>
      <c r="C283" s="173">
        <f>IF(preDEL!$AG283,IFERROR(0/0,""),preDEL!C283)</f>
        <v>0.3815393519</v>
      </c>
      <c r="D283" s="82" t="str">
        <f>IF(preDEL!$AG283,IFERROR(0/0,""),preDEL!D283)</f>
        <v/>
      </c>
      <c r="E283" s="82" t="str">
        <f>IF(preDEL!$AG283,IFERROR(0/0,""),preDEL!E283)</f>
        <v/>
      </c>
      <c r="F283" s="83" t="str">
        <f>IF(preDEL!$AG283,IFERROR(0/0,""),preDEL!F283)</f>
        <v/>
      </c>
      <c r="G283" s="83" t="str">
        <f>IF(preDEL!$AG283,IFERROR(0/0,""),preDEL!G283)</f>
        <v/>
      </c>
      <c r="H283" s="83" t="str">
        <f>IF(preDEL!$AG283,IFERROR(0/0,""),preDEL!H283)</f>
        <v/>
      </c>
      <c r="I283" s="82" t="str">
        <f>IF(preDEL!$AG283,IFERROR(0/0,""),preDEL!I283)</f>
        <v/>
      </c>
      <c r="J283" s="82" t="str">
        <f>IF(preDEL!$AG283,IFERROR(0/0,""),preDEL!J283)</f>
        <v/>
      </c>
      <c r="K283" s="82" t="str">
        <f>IF(preDEL!$AG283,IFERROR(0/0,""),preDEL!K283)</f>
        <v>Negative</v>
      </c>
      <c r="L283" s="172">
        <f>IF(preDEL!$AG283,IFERROR(0/0,""),preDEL!L283)</f>
        <v>44494</v>
      </c>
      <c r="M283" s="173">
        <f>IF(preDEL!$AG283,IFERROR(0/0,""),preDEL!M283)</f>
        <v>0.4824189815</v>
      </c>
      <c r="N283" s="83" t="str">
        <f>IF(preDEL!$AG283,IFERROR(0/0,""),preDEL!N283)</f>
        <v/>
      </c>
      <c r="O283" s="83" t="str">
        <f>IF(preDEL!$AG283,IFERROR(0/0,""),preDEL!O283)</f>
        <v/>
      </c>
      <c r="P283" s="128" t="b">
        <f>IF(preDEL!$AG283,IFERROR(0/0,""),preDEL!P283)</f>
        <v>0</v>
      </c>
      <c r="Q283" s="128" t="str">
        <f>IF(preDEL!$AG283,IFERROR(0/0,""),preDEL!Q283)</f>
        <v>Result</v>
      </c>
      <c r="R283" s="116" t="b">
        <f>IF(preDEL!$AG283,IFERROR(0/0,""),preDEL!R283)</f>
        <v>1</v>
      </c>
      <c r="S283" s="116">
        <f>IF(preDEL!$AG283,IFERROR(0/0,""),preDEL!S283)</f>
        <v>1</v>
      </c>
      <c r="T283" s="128">
        <f>IF(preDEL!$AG283,IFERROR(0/0,""),preDEL!T283)</f>
        <v>0</v>
      </c>
      <c r="U283" s="83" t="str">
        <f>IF(preDEL!$AG283,IFERROR(0/0,""),preDEL!U283)</f>
        <v/>
      </c>
      <c r="V283" s="82" t="str">
        <f>IF(preDEL!$AG283,IFERROR(0/0,""),preDEL!V283)</f>
        <v/>
      </c>
      <c r="W283" s="83" t="str">
        <f>IF(preDEL!$AG283,IFERROR(0/0,""),preDEL!W283)</f>
        <v/>
      </c>
      <c r="X283" s="116" t="b">
        <f>IF(preDEL!$AG283,IFERROR(0/0,""),preDEL!X283)</f>
        <v>0</v>
      </c>
      <c r="Y283" s="128" t="b">
        <f>IF(preDEL!$AG283,IFERROR(0/0,""),preDEL!Y283)</f>
        <v>0</v>
      </c>
      <c r="Z283" s="82" t="str">
        <f>IF(preDEL!$AG283,IFERROR(0/0,""),preDEL!Z283)</f>
        <v/>
      </c>
      <c r="AA283" s="128" t="b">
        <f>IF(preDEL!$AG283,IFERROR(0/0,""),preDEL!AA283)</f>
        <v>0</v>
      </c>
      <c r="AB283" s="128" t="b">
        <f>IF(preDEL!$AG283,IFERROR(0/0,""),preDEL!AB283)</f>
        <v>0</v>
      </c>
      <c r="AC283" s="174">
        <f>IF(preDEL!$AG283,IFERROR(0/0,""),preDEL!AC283)</f>
        <v>694</v>
      </c>
      <c r="AD283" s="116" t="b">
        <f>IF(preDEL!$AG283,IFERROR(0/0,""),preDEL!AD283)</f>
        <v>1</v>
      </c>
      <c r="AE283" s="175" t="str">
        <f>IF(preDEL!$AG283,IFERROR(0/0,""),preDEL!AE283)</f>
        <v/>
      </c>
      <c r="AF283" s="128" t="b">
        <f>IF(preDEL!$AG283,IFERROR(0/0,""),preDEL!AF283)</f>
        <v>0</v>
      </c>
      <c r="AG283" s="128" t="b">
        <f>IF(preDEL!$AG283,IFERROR(0/0,""),preDEL!AG283)</f>
        <v>0</v>
      </c>
      <c r="AH283" s="116" t="str">
        <f>IF(preDEL!$AG283,IFERROR(0/0,""),preDEL!AH283)</f>
        <v/>
      </c>
      <c r="AI283" s="82" t="str">
        <f>IF(preDEL!$AG283,IFERROR(0/0,""),preDEL!AI283)</f>
        <v/>
      </c>
      <c r="AJ283" s="83" t="str">
        <f>IF(preDEL!$AG283,IFERROR(0/0,""),preDEL!AJ283)</f>
        <v/>
      </c>
      <c r="AK283" s="82" t="str">
        <f>IF(preDEL!$AG283,IFERROR(0/0,""),preDEL!AK283)</f>
        <v>Negative</v>
      </c>
      <c r="AL283" s="83" t="str">
        <f>IF(preDEL!$AG283,IFERROR(0/0,""),preDEL!AL283)</f>
        <v/>
      </c>
      <c r="AM283" s="83" t="str">
        <f>IF(preDEL!$AG283,IFERROR(0/0,""),preDEL!AM283)</f>
        <v>SpROSA145068</v>
      </c>
      <c r="AN283" s="83" t="str">
        <f>IF(preDEL!$AG283,IFERROR(0/0,""),preDEL!AN283)</f>
        <v>ROSA770367</v>
      </c>
      <c r="AO283" s="83" t="str">
        <f>IF(preDEL!$AG283,IFERROR(0/0,""),preDEL!AO283)</f>
        <v/>
      </c>
      <c r="AP283" s="83" t="str">
        <f>IF(preDEL!$AG283,IFERROR(0/0,""),preDEL!AP283)</f>
        <v/>
      </c>
      <c r="AQ283" s="83" t="str">
        <f>IF(preDEL!$AG283,IFERROR(0/0,""),preDEL!AQ283)</f>
        <v/>
      </c>
      <c r="AR283" s="83" t="str">
        <f>IF(preDEL!$AG283,IFERROR(0/0,""),preDEL!AR283)</f>
        <v/>
      </c>
      <c r="AS283" s="147"/>
    </row>
    <row r="284">
      <c r="A284" s="82" t="str">
        <f>IF(preDEL!$AG284,IFERROR(0/0,""),preDEL!A284)</f>
        <v>FLE526</v>
      </c>
      <c r="B284" s="172">
        <f>IF(preDEL!$AG284,IFERROR(0/0,""),preDEL!B284)</f>
        <v>44494</v>
      </c>
      <c r="C284" s="173">
        <f>IF(preDEL!$AG284,IFERROR(0/0,""),preDEL!C284)</f>
        <v>0.38375</v>
      </c>
      <c r="D284" s="82" t="str">
        <f>IF(preDEL!$AG284,IFERROR(0/0,""),preDEL!D284)</f>
        <v/>
      </c>
      <c r="E284" s="82" t="str">
        <f>IF(preDEL!$AG284,IFERROR(0/0,""),preDEL!E284)</f>
        <v/>
      </c>
      <c r="F284" s="83" t="str">
        <f>IF(preDEL!$AG284,IFERROR(0/0,""),preDEL!F284)</f>
        <v/>
      </c>
      <c r="G284" s="83" t="str">
        <f>IF(preDEL!$AG284,IFERROR(0/0,""),preDEL!G284)</f>
        <v/>
      </c>
      <c r="H284" s="83" t="str">
        <f>IF(preDEL!$AG284,IFERROR(0/0,""),preDEL!H284)</f>
        <v/>
      </c>
      <c r="I284" s="82" t="str">
        <f>IF(preDEL!$AG284,IFERROR(0/0,""),preDEL!I284)</f>
        <v/>
      </c>
      <c r="J284" s="82" t="str">
        <f>IF(preDEL!$AG284,IFERROR(0/0,""),preDEL!J284)</f>
        <v/>
      </c>
      <c r="K284" s="82" t="str">
        <f>IF(preDEL!$AG284,IFERROR(0/0,""),preDEL!K284)</f>
        <v>Negative</v>
      </c>
      <c r="L284" s="172">
        <f>IF(preDEL!$AG284,IFERROR(0/0,""),preDEL!L284)</f>
        <v>44494</v>
      </c>
      <c r="M284" s="173">
        <f>IF(preDEL!$AG284,IFERROR(0/0,""),preDEL!M284)</f>
        <v>0.4824189815</v>
      </c>
      <c r="N284" s="83" t="str">
        <f>IF(preDEL!$AG284,IFERROR(0/0,""),preDEL!N284)</f>
        <v/>
      </c>
      <c r="O284" s="83" t="str">
        <f>IF(preDEL!$AG284,IFERROR(0/0,""),preDEL!O284)</f>
        <v/>
      </c>
      <c r="P284" s="128" t="b">
        <f>IF(preDEL!$AG284,IFERROR(0/0,""),preDEL!P284)</f>
        <v>0</v>
      </c>
      <c r="Q284" s="128" t="str">
        <f>IF(preDEL!$AG284,IFERROR(0/0,""),preDEL!Q284)</f>
        <v>Result</v>
      </c>
      <c r="R284" s="116" t="b">
        <f>IF(preDEL!$AG284,IFERROR(0/0,""),preDEL!R284)</f>
        <v>1</v>
      </c>
      <c r="S284" s="116">
        <f>IF(preDEL!$AG284,IFERROR(0/0,""),preDEL!S284)</f>
        <v>1</v>
      </c>
      <c r="T284" s="128">
        <f>IF(preDEL!$AG284,IFERROR(0/0,""),preDEL!T284)</f>
        <v>0</v>
      </c>
      <c r="U284" s="83" t="str">
        <f>IF(preDEL!$AG284,IFERROR(0/0,""),preDEL!U284)</f>
        <v/>
      </c>
      <c r="V284" s="82" t="str">
        <f>IF(preDEL!$AG284,IFERROR(0/0,""),preDEL!V284)</f>
        <v/>
      </c>
      <c r="W284" s="83" t="str">
        <f>IF(preDEL!$AG284,IFERROR(0/0,""),preDEL!W284)</f>
        <v/>
      </c>
      <c r="X284" s="116" t="b">
        <f>IF(preDEL!$AG284,IFERROR(0/0,""),preDEL!X284)</f>
        <v>0</v>
      </c>
      <c r="Y284" s="128" t="b">
        <f>IF(preDEL!$AG284,IFERROR(0/0,""),preDEL!Y284)</f>
        <v>0</v>
      </c>
      <c r="Z284" s="82" t="str">
        <f>IF(preDEL!$AG284,IFERROR(0/0,""),preDEL!Z284)</f>
        <v/>
      </c>
      <c r="AA284" s="128" t="b">
        <f>IF(preDEL!$AG284,IFERROR(0/0,""),preDEL!AA284)</f>
        <v>0</v>
      </c>
      <c r="AB284" s="128" t="b">
        <f>IF(preDEL!$AG284,IFERROR(0/0,""),preDEL!AB284)</f>
        <v>0</v>
      </c>
      <c r="AC284" s="174">
        <f>IF(preDEL!$AG284,IFERROR(0/0,""),preDEL!AC284)</f>
        <v>693</v>
      </c>
      <c r="AD284" s="116" t="b">
        <f>IF(preDEL!$AG284,IFERROR(0/0,""),preDEL!AD284)</f>
        <v>1</v>
      </c>
      <c r="AE284" s="175" t="str">
        <f>IF(preDEL!$AG284,IFERROR(0/0,""),preDEL!AE284)</f>
        <v/>
      </c>
      <c r="AF284" s="128" t="b">
        <f>IF(preDEL!$AG284,IFERROR(0/0,""),preDEL!AF284)</f>
        <v>0</v>
      </c>
      <c r="AG284" s="128" t="b">
        <f>IF(preDEL!$AG284,IFERROR(0/0,""),preDEL!AG284)</f>
        <v>0</v>
      </c>
      <c r="AH284" s="116" t="str">
        <f>IF(preDEL!$AG284,IFERROR(0/0,""),preDEL!AH284)</f>
        <v/>
      </c>
      <c r="AI284" s="82" t="str">
        <f>IF(preDEL!$AG284,IFERROR(0/0,""),preDEL!AI284)</f>
        <v/>
      </c>
      <c r="AJ284" s="83" t="str">
        <f>IF(preDEL!$AG284,IFERROR(0/0,""),preDEL!AJ284)</f>
        <v/>
      </c>
      <c r="AK284" s="82" t="str">
        <f>IF(preDEL!$AG284,IFERROR(0/0,""),preDEL!AK284)</f>
        <v>Negative</v>
      </c>
      <c r="AL284" s="83" t="str">
        <f>IF(preDEL!$AG284,IFERROR(0/0,""),preDEL!AL284)</f>
        <v/>
      </c>
      <c r="AM284" s="83" t="str">
        <f>IF(preDEL!$AG284,IFERROR(0/0,""),preDEL!AM284)</f>
        <v>SpROSA145068</v>
      </c>
      <c r="AN284" s="83" t="str">
        <f>IF(preDEL!$AG284,IFERROR(0/0,""),preDEL!AN284)</f>
        <v>ROSA100212</v>
      </c>
      <c r="AO284" s="83" t="str">
        <f>IF(preDEL!$AG284,IFERROR(0/0,""),preDEL!AO284)</f>
        <v/>
      </c>
      <c r="AP284" s="83" t="str">
        <f>IF(preDEL!$AG284,IFERROR(0/0,""),preDEL!AP284)</f>
        <v/>
      </c>
      <c r="AQ284" s="83" t="str">
        <f>IF(preDEL!$AG284,IFERROR(0/0,""),preDEL!AQ284)</f>
        <v/>
      </c>
      <c r="AR284" s="83" t="str">
        <f>IF(preDEL!$AG284,IFERROR(0/0,""),preDEL!AR284)</f>
        <v/>
      </c>
      <c r="AS284" s="147"/>
    </row>
    <row r="285">
      <c r="A285" s="82" t="str">
        <f>IF(preDEL!$AG285,IFERROR(0/0,""),preDEL!A285)</f>
        <v>FLE424</v>
      </c>
      <c r="B285" s="172">
        <f>IF(preDEL!$AG285,IFERROR(0/0,""),preDEL!B285)</f>
        <v>44494</v>
      </c>
      <c r="C285" s="173">
        <f>IF(preDEL!$AG285,IFERROR(0/0,""),preDEL!C285)</f>
        <v>0.3859722222</v>
      </c>
      <c r="D285" s="82" t="str">
        <f>IF(preDEL!$AG285,IFERROR(0/0,""),preDEL!D285)</f>
        <v/>
      </c>
      <c r="E285" s="82" t="str">
        <f>IF(preDEL!$AG285,IFERROR(0/0,""),preDEL!E285)</f>
        <v/>
      </c>
      <c r="F285" s="83" t="str">
        <f>IF(preDEL!$AG285,IFERROR(0/0,""),preDEL!F285)</f>
        <v/>
      </c>
      <c r="G285" s="83" t="str">
        <f>IF(preDEL!$AG285,IFERROR(0/0,""),preDEL!G285)</f>
        <v/>
      </c>
      <c r="H285" s="83" t="str">
        <f>IF(preDEL!$AG285,IFERROR(0/0,""),preDEL!H285)</f>
        <v/>
      </c>
      <c r="I285" s="82" t="str">
        <f>IF(preDEL!$AG285,IFERROR(0/0,""),preDEL!I285)</f>
        <v/>
      </c>
      <c r="J285" s="82" t="str">
        <f>IF(preDEL!$AG285,IFERROR(0/0,""),preDEL!J285)</f>
        <v/>
      </c>
      <c r="K285" s="82" t="str">
        <f>IF(preDEL!$AG285,IFERROR(0/0,""),preDEL!K285)</f>
        <v>Negative</v>
      </c>
      <c r="L285" s="172">
        <f>IF(preDEL!$AG285,IFERROR(0/0,""),preDEL!L285)</f>
        <v>44494</v>
      </c>
      <c r="M285" s="173">
        <f>IF(preDEL!$AG285,IFERROR(0/0,""),preDEL!M285)</f>
        <v>0.4824189815</v>
      </c>
      <c r="N285" s="83" t="str">
        <f>IF(preDEL!$AG285,IFERROR(0/0,""),preDEL!N285)</f>
        <v/>
      </c>
      <c r="O285" s="83" t="str">
        <f>IF(preDEL!$AG285,IFERROR(0/0,""),preDEL!O285)</f>
        <v/>
      </c>
      <c r="P285" s="128" t="b">
        <f>IF(preDEL!$AG285,IFERROR(0/0,""),preDEL!P285)</f>
        <v>0</v>
      </c>
      <c r="Q285" s="128" t="str">
        <f>IF(preDEL!$AG285,IFERROR(0/0,""),preDEL!Q285)</f>
        <v>Result</v>
      </c>
      <c r="R285" s="116" t="b">
        <f>IF(preDEL!$AG285,IFERROR(0/0,""),preDEL!R285)</f>
        <v>1</v>
      </c>
      <c r="S285" s="116">
        <f>IF(preDEL!$AG285,IFERROR(0/0,""),preDEL!S285)</f>
        <v>1</v>
      </c>
      <c r="T285" s="128">
        <f>IF(preDEL!$AG285,IFERROR(0/0,""),preDEL!T285)</f>
        <v>0</v>
      </c>
      <c r="U285" s="83" t="str">
        <f>IF(preDEL!$AG285,IFERROR(0/0,""),preDEL!U285)</f>
        <v/>
      </c>
      <c r="V285" s="82" t="str">
        <f>IF(preDEL!$AG285,IFERROR(0/0,""),preDEL!V285)</f>
        <v/>
      </c>
      <c r="W285" s="83" t="str">
        <f>IF(preDEL!$AG285,IFERROR(0/0,""),preDEL!W285)</f>
        <v/>
      </c>
      <c r="X285" s="116" t="b">
        <f>IF(preDEL!$AG285,IFERROR(0/0,""),preDEL!X285)</f>
        <v>0</v>
      </c>
      <c r="Y285" s="128" t="b">
        <f>IF(preDEL!$AG285,IFERROR(0/0,""),preDEL!Y285)</f>
        <v>0</v>
      </c>
      <c r="Z285" s="82" t="str">
        <f>IF(preDEL!$AG285,IFERROR(0/0,""),preDEL!Z285)</f>
        <v/>
      </c>
      <c r="AA285" s="128" t="b">
        <f>IF(preDEL!$AG285,IFERROR(0/0,""),preDEL!AA285)</f>
        <v>0</v>
      </c>
      <c r="AB285" s="128" t="b">
        <f>IF(preDEL!$AG285,IFERROR(0/0,""),preDEL!AB285)</f>
        <v>0</v>
      </c>
      <c r="AC285" s="174">
        <f>IF(preDEL!$AG285,IFERROR(0/0,""),preDEL!AC285)</f>
        <v>692</v>
      </c>
      <c r="AD285" s="116" t="b">
        <f>IF(preDEL!$AG285,IFERROR(0/0,""),preDEL!AD285)</f>
        <v>1</v>
      </c>
      <c r="AE285" s="175" t="str">
        <f>IF(preDEL!$AG285,IFERROR(0/0,""),preDEL!AE285)</f>
        <v/>
      </c>
      <c r="AF285" s="128" t="b">
        <f>IF(preDEL!$AG285,IFERROR(0/0,""),preDEL!AF285)</f>
        <v>0</v>
      </c>
      <c r="AG285" s="128" t="b">
        <f>IF(preDEL!$AG285,IFERROR(0/0,""),preDEL!AG285)</f>
        <v>0</v>
      </c>
      <c r="AH285" s="116" t="str">
        <f>IF(preDEL!$AG285,IFERROR(0/0,""),preDEL!AH285)</f>
        <v/>
      </c>
      <c r="AI285" s="82" t="str">
        <f>IF(preDEL!$AG285,IFERROR(0/0,""),preDEL!AI285)</f>
        <v/>
      </c>
      <c r="AJ285" s="83" t="str">
        <f>IF(preDEL!$AG285,IFERROR(0/0,""),preDEL!AJ285)</f>
        <v/>
      </c>
      <c r="AK285" s="82" t="str">
        <f>IF(preDEL!$AG285,IFERROR(0/0,""),preDEL!AK285)</f>
        <v>Negative</v>
      </c>
      <c r="AL285" s="83" t="str">
        <f>IF(preDEL!$AG285,IFERROR(0/0,""),preDEL!AL285)</f>
        <v/>
      </c>
      <c r="AM285" s="83" t="str">
        <f>IF(preDEL!$AG285,IFERROR(0/0,""),preDEL!AM285)</f>
        <v>SpROSA145068</v>
      </c>
      <c r="AN285" s="83" t="str">
        <f>IF(preDEL!$AG285,IFERROR(0/0,""),preDEL!AN285)</f>
        <v>ROSA334304</v>
      </c>
      <c r="AO285" s="83" t="str">
        <f>IF(preDEL!$AG285,IFERROR(0/0,""),preDEL!AO285)</f>
        <v/>
      </c>
      <c r="AP285" s="83" t="str">
        <f>IF(preDEL!$AG285,IFERROR(0/0,""),preDEL!AP285)</f>
        <v/>
      </c>
      <c r="AQ285" s="83" t="str">
        <f>IF(preDEL!$AG285,IFERROR(0/0,""),preDEL!AQ285)</f>
        <v/>
      </c>
      <c r="AR285" s="83" t="str">
        <f>IF(preDEL!$AG285,IFERROR(0/0,""),preDEL!AR285)</f>
        <v/>
      </c>
      <c r="AS285" s="147"/>
    </row>
    <row r="286">
      <c r="A286" s="82" t="str">
        <f>IF(preDEL!$AG286,IFERROR(0/0,""),preDEL!A286)</f>
        <v>FLE502</v>
      </c>
      <c r="B286" s="172">
        <f>IF(preDEL!$AG286,IFERROR(0/0,""),preDEL!B286)</f>
        <v>44494</v>
      </c>
      <c r="C286" s="173">
        <f>IF(preDEL!$AG286,IFERROR(0/0,""),preDEL!C286)</f>
        <v>0.3939583333</v>
      </c>
      <c r="D286" s="82" t="str">
        <f>IF(preDEL!$AG286,IFERROR(0/0,""),preDEL!D286)</f>
        <v/>
      </c>
      <c r="E286" s="82" t="str">
        <f>IF(preDEL!$AG286,IFERROR(0/0,""),preDEL!E286)</f>
        <v/>
      </c>
      <c r="F286" s="83" t="str">
        <f>IF(preDEL!$AG286,IFERROR(0/0,""),preDEL!F286)</f>
        <v/>
      </c>
      <c r="G286" s="83" t="str">
        <f>IF(preDEL!$AG286,IFERROR(0/0,""),preDEL!G286)</f>
        <v/>
      </c>
      <c r="H286" s="83" t="str">
        <f>IF(preDEL!$AG286,IFERROR(0/0,""),preDEL!H286)</f>
        <v/>
      </c>
      <c r="I286" s="82" t="str">
        <f>IF(preDEL!$AG286,IFERROR(0/0,""),preDEL!I286)</f>
        <v/>
      </c>
      <c r="J286" s="82" t="str">
        <f>IF(preDEL!$AG286,IFERROR(0/0,""),preDEL!J286)</f>
        <v/>
      </c>
      <c r="K286" s="82" t="str">
        <f>IF(preDEL!$AG286,IFERROR(0/0,""),preDEL!K286)</f>
        <v>Negative</v>
      </c>
      <c r="L286" s="172">
        <f>IF(preDEL!$AG286,IFERROR(0/0,""),preDEL!L286)</f>
        <v>44494</v>
      </c>
      <c r="M286" s="173">
        <f>IF(preDEL!$AG286,IFERROR(0/0,""),preDEL!M286)</f>
        <v>0.4824189815</v>
      </c>
      <c r="N286" s="83" t="str">
        <f>IF(preDEL!$AG286,IFERROR(0/0,""),preDEL!N286)</f>
        <v/>
      </c>
      <c r="O286" s="83" t="str">
        <f>IF(preDEL!$AG286,IFERROR(0/0,""),preDEL!O286)</f>
        <v/>
      </c>
      <c r="P286" s="128" t="b">
        <f>IF(preDEL!$AG286,IFERROR(0/0,""),preDEL!P286)</f>
        <v>0</v>
      </c>
      <c r="Q286" s="128" t="str">
        <f>IF(preDEL!$AG286,IFERROR(0/0,""),preDEL!Q286)</f>
        <v>Result</v>
      </c>
      <c r="R286" s="116" t="b">
        <f>IF(preDEL!$AG286,IFERROR(0/0,""),preDEL!R286)</f>
        <v>1</v>
      </c>
      <c r="S286" s="116">
        <f>IF(preDEL!$AG286,IFERROR(0/0,""),preDEL!S286)</f>
        <v>1</v>
      </c>
      <c r="T286" s="128" t="str">
        <f>IF(preDEL!$AG286,IFERROR(0/0,""),preDEL!T286)</f>
        <v/>
      </c>
      <c r="U286" s="83" t="str">
        <f>IF(preDEL!$AG286,IFERROR(0/0,""),preDEL!U286)</f>
        <v/>
      </c>
      <c r="V286" s="82" t="str">
        <f>IF(preDEL!$AG286,IFERROR(0/0,""),preDEL!V286)</f>
        <v/>
      </c>
      <c r="W286" s="83" t="str">
        <f>IF(preDEL!$AG286,IFERROR(0/0,""),preDEL!W286)</f>
        <v/>
      </c>
      <c r="X286" s="116" t="b">
        <f>IF(preDEL!$AG286,IFERROR(0/0,""),preDEL!X286)</f>
        <v>0</v>
      </c>
      <c r="Y286" s="128" t="b">
        <f>IF(preDEL!$AG286,IFERROR(0/0,""),preDEL!Y286)</f>
        <v>0</v>
      </c>
      <c r="Z286" s="82" t="str">
        <f>IF(preDEL!$AG286,IFERROR(0/0,""),preDEL!Z286)</f>
        <v/>
      </c>
      <c r="AA286" s="128" t="b">
        <f>IF(preDEL!$AG286,IFERROR(0/0,""),preDEL!AA286)</f>
        <v>0</v>
      </c>
      <c r="AB286" s="128" t="b">
        <f>IF(preDEL!$AG286,IFERROR(0/0,""),preDEL!AB286)</f>
        <v>0</v>
      </c>
      <c r="AC286" s="174">
        <f>IF(preDEL!$AG286,IFERROR(0/0,""),preDEL!AC286)</f>
        <v>273</v>
      </c>
      <c r="AD286" s="116" t="b">
        <f>IF(preDEL!$AG286,IFERROR(0/0,""),preDEL!AD286)</f>
        <v>0</v>
      </c>
      <c r="AE286" s="175" t="str">
        <f>IF(preDEL!$AG286,IFERROR(0/0,""),preDEL!AE286)</f>
        <v/>
      </c>
      <c r="AF286" s="128" t="b">
        <f>IF(preDEL!$AG286,IFERROR(0/0,""),preDEL!AF286)</f>
        <v>0</v>
      </c>
      <c r="AG286" s="128" t="b">
        <f>IF(preDEL!$AG286,IFERROR(0/0,""),preDEL!AG286)</f>
        <v>0</v>
      </c>
      <c r="AH286" s="116" t="str">
        <f>IF(preDEL!$AG286,IFERROR(0/0,""),preDEL!AH286)</f>
        <v/>
      </c>
      <c r="AI286" s="82" t="str">
        <f>IF(preDEL!$AG286,IFERROR(0/0,""),preDEL!AI286)</f>
        <v/>
      </c>
      <c r="AJ286" s="83" t="str">
        <f>IF(preDEL!$AG286,IFERROR(0/0,""),preDEL!AJ286)</f>
        <v/>
      </c>
      <c r="AK286" s="82" t="str">
        <f>IF(preDEL!$AG286,IFERROR(0/0,""),preDEL!AK286)</f>
        <v>Negative</v>
      </c>
      <c r="AL286" s="83" t="str">
        <f>IF(preDEL!$AG286,IFERROR(0/0,""),preDEL!AL286)</f>
        <v/>
      </c>
      <c r="AM286" s="83" t="str">
        <f>IF(preDEL!$AG286,IFERROR(0/0,""),preDEL!AM286)</f>
        <v>SpROSA573919</v>
      </c>
      <c r="AN286" s="83" t="str">
        <f>IF(preDEL!$AG286,IFERROR(0/0,""),preDEL!AN286)</f>
        <v>ROSA718413</v>
      </c>
      <c r="AO286" s="83" t="str">
        <f>IF(preDEL!$AG286,IFERROR(0/0,""),preDEL!AO286)</f>
        <v/>
      </c>
      <c r="AP286" s="83" t="str">
        <f>IF(preDEL!$AG286,IFERROR(0/0,""),preDEL!AP286)</f>
        <v/>
      </c>
      <c r="AQ286" s="83" t="str">
        <f>IF(preDEL!$AG286,IFERROR(0/0,""),preDEL!AQ286)</f>
        <v/>
      </c>
      <c r="AR286" s="83" t="str">
        <f>IF(preDEL!$AG286,IFERROR(0/0,""),preDEL!AR286)</f>
        <v/>
      </c>
      <c r="AS286" s="147"/>
    </row>
    <row r="287">
      <c r="A287" s="82" t="str">
        <f>IF(preDEL!$AG287,IFERROR(0/0,""),preDEL!A287)</f>
        <v>FLE510</v>
      </c>
      <c r="B287" s="172">
        <f>IF(preDEL!$AG287,IFERROR(0/0,""),preDEL!B287)</f>
        <v>44494</v>
      </c>
      <c r="C287" s="173">
        <f>IF(preDEL!$AG287,IFERROR(0/0,""),preDEL!C287)</f>
        <v>0.3950347222</v>
      </c>
      <c r="D287" s="82" t="str">
        <f>IF(preDEL!$AG287,IFERROR(0/0,""),preDEL!D287)</f>
        <v/>
      </c>
      <c r="E287" s="82" t="str">
        <f>IF(preDEL!$AG287,IFERROR(0/0,""),preDEL!E287)</f>
        <v/>
      </c>
      <c r="F287" s="83" t="str">
        <f>IF(preDEL!$AG287,IFERROR(0/0,""),preDEL!F287)</f>
        <v/>
      </c>
      <c r="G287" s="83" t="str">
        <f>IF(preDEL!$AG287,IFERROR(0/0,""),preDEL!G287)</f>
        <v/>
      </c>
      <c r="H287" s="83" t="str">
        <f>IF(preDEL!$AG287,IFERROR(0/0,""),preDEL!H287)</f>
        <v/>
      </c>
      <c r="I287" s="82" t="str">
        <f>IF(preDEL!$AG287,IFERROR(0/0,""),preDEL!I287)</f>
        <v/>
      </c>
      <c r="J287" s="82" t="str">
        <f>IF(preDEL!$AG287,IFERROR(0/0,""),preDEL!J287)</f>
        <v/>
      </c>
      <c r="K287" s="82" t="str">
        <f>IF(preDEL!$AG287,IFERROR(0/0,""),preDEL!K287)</f>
        <v>Negative</v>
      </c>
      <c r="L287" s="172">
        <f>IF(preDEL!$AG287,IFERROR(0/0,""),preDEL!L287)</f>
        <v>44494</v>
      </c>
      <c r="M287" s="173">
        <f>IF(preDEL!$AG287,IFERROR(0/0,""),preDEL!M287)</f>
        <v>0.4824189815</v>
      </c>
      <c r="N287" s="83" t="str">
        <f>IF(preDEL!$AG287,IFERROR(0/0,""),preDEL!N287)</f>
        <v/>
      </c>
      <c r="O287" s="83" t="str">
        <f>IF(preDEL!$AG287,IFERROR(0/0,""),preDEL!O287)</f>
        <v/>
      </c>
      <c r="P287" s="128" t="b">
        <f>IF(preDEL!$AG287,IFERROR(0/0,""),preDEL!P287)</f>
        <v>0</v>
      </c>
      <c r="Q287" s="128" t="str">
        <f>IF(preDEL!$AG287,IFERROR(0/0,""),preDEL!Q287)</f>
        <v>Result</v>
      </c>
      <c r="R287" s="116" t="b">
        <f>IF(preDEL!$AG287,IFERROR(0/0,""),preDEL!R287)</f>
        <v>1</v>
      </c>
      <c r="S287" s="116">
        <f>IF(preDEL!$AG287,IFERROR(0/0,""),preDEL!S287)</f>
        <v>1</v>
      </c>
      <c r="T287" s="128">
        <f>IF(preDEL!$AG287,IFERROR(0/0,""),preDEL!T287)</f>
        <v>0</v>
      </c>
      <c r="U287" s="83" t="str">
        <f>IF(preDEL!$AG287,IFERROR(0/0,""),preDEL!U287)</f>
        <v/>
      </c>
      <c r="V287" s="82" t="str">
        <f>IF(preDEL!$AG287,IFERROR(0/0,""),preDEL!V287)</f>
        <v/>
      </c>
      <c r="W287" s="83" t="str">
        <f>IF(preDEL!$AG287,IFERROR(0/0,""),preDEL!W287)</f>
        <v/>
      </c>
      <c r="X287" s="116" t="b">
        <f>IF(preDEL!$AG287,IFERROR(0/0,""),preDEL!X287)</f>
        <v>0</v>
      </c>
      <c r="Y287" s="128" t="b">
        <f>IF(preDEL!$AG287,IFERROR(0/0,""),preDEL!Y287)</f>
        <v>0</v>
      </c>
      <c r="Z287" s="82" t="str">
        <f>IF(preDEL!$AG287,IFERROR(0/0,""),preDEL!Z287)</f>
        <v/>
      </c>
      <c r="AA287" s="128" t="b">
        <f>IF(preDEL!$AG287,IFERROR(0/0,""),preDEL!AA287)</f>
        <v>0</v>
      </c>
      <c r="AB287" s="128" t="b">
        <f>IF(preDEL!$AG287,IFERROR(0/0,""),preDEL!AB287)</f>
        <v>0</v>
      </c>
      <c r="AC287" s="174">
        <f>IF(preDEL!$AG287,IFERROR(0/0,""),preDEL!AC287)</f>
        <v>691</v>
      </c>
      <c r="AD287" s="116" t="b">
        <f>IF(preDEL!$AG287,IFERROR(0/0,""),preDEL!AD287)</f>
        <v>1</v>
      </c>
      <c r="AE287" s="175">
        <f>IF(preDEL!$AG287,IFERROR(0/0,""),preDEL!AE287)</f>
        <v>125.8333333</v>
      </c>
      <c r="AF287" s="128" t="b">
        <f>IF(preDEL!$AG287,IFERROR(0/0,""),preDEL!AF287)</f>
        <v>0</v>
      </c>
      <c r="AG287" s="128" t="b">
        <f>IF(preDEL!$AG287,IFERROR(0/0,""),preDEL!AG287)</f>
        <v>0</v>
      </c>
      <c r="AH287" s="116" t="str">
        <f>IF(preDEL!$AG287,IFERROR(0/0,""),preDEL!AH287)</f>
        <v/>
      </c>
      <c r="AI287" s="82" t="str">
        <f>IF(preDEL!$AG287,IFERROR(0/0,""),preDEL!AI287)</f>
        <v/>
      </c>
      <c r="AJ287" s="83" t="str">
        <f>IF(preDEL!$AG287,IFERROR(0/0,""),preDEL!AJ287)</f>
        <v/>
      </c>
      <c r="AK287" s="82" t="str">
        <f>IF(preDEL!$AG287,IFERROR(0/0,""),preDEL!AK287)</f>
        <v>Negative</v>
      </c>
      <c r="AL287" s="83" t="str">
        <f>IF(preDEL!$AG287,IFERROR(0/0,""),preDEL!AL287)</f>
        <v/>
      </c>
      <c r="AM287" s="83" t="str">
        <f>IF(preDEL!$AG287,IFERROR(0/0,""),preDEL!AM287)</f>
        <v>SpROSA145068</v>
      </c>
      <c r="AN287" s="83" t="str">
        <f>IF(preDEL!$AG287,IFERROR(0/0,""),preDEL!AN287)</f>
        <v>ROSA438898</v>
      </c>
      <c r="AO287" s="83" t="str">
        <f>IF(preDEL!$AG287,IFERROR(0/0,""),preDEL!AO287)</f>
        <v/>
      </c>
      <c r="AP287" s="83" t="str">
        <f>IF(preDEL!$AG287,IFERROR(0/0,""),preDEL!AP287)</f>
        <v/>
      </c>
      <c r="AQ287" s="83" t="str">
        <f>IF(preDEL!$AG287,IFERROR(0/0,""),preDEL!AQ287)</f>
        <v/>
      </c>
      <c r="AR287" s="83" t="str">
        <f>IF(preDEL!$AG287,IFERROR(0/0,""),preDEL!AR287)</f>
        <v/>
      </c>
      <c r="AS287" s="147"/>
    </row>
    <row r="288">
      <c r="A288" s="82" t="str">
        <f>IF(preDEL!$AG288,IFERROR(0/0,""),preDEL!A288)</f>
        <v>FLE388</v>
      </c>
      <c r="B288" s="172">
        <f>IF(preDEL!$AG288,IFERROR(0/0,""),preDEL!B288)</f>
        <v>44494</v>
      </c>
      <c r="C288" s="173">
        <f>IF(preDEL!$AG288,IFERROR(0/0,""),preDEL!C288)</f>
        <v>0.3956018519</v>
      </c>
      <c r="D288" s="82" t="str">
        <f>IF(preDEL!$AG288,IFERROR(0/0,""),preDEL!D288)</f>
        <v/>
      </c>
      <c r="E288" s="82" t="str">
        <f>IF(preDEL!$AG288,IFERROR(0/0,""),preDEL!E288)</f>
        <v/>
      </c>
      <c r="F288" s="83" t="str">
        <f>IF(preDEL!$AG288,IFERROR(0/0,""),preDEL!F288)</f>
        <v/>
      </c>
      <c r="G288" s="83" t="str">
        <f>IF(preDEL!$AG288,IFERROR(0/0,""),preDEL!G288)</f>
        <v/>
      </c>
      <c r="H288" s="83" t="str">
        <f>IF(preDEL!$AG288,IFERROR(0/0,""),preDEL!H288)</f>
        <v/>
      </c>
      <c r="I288" s="82" t="str">
        <f>IF(preDEL!$AG288,IFERROR(0/0,""),preDEL!I288)</f>
        <v/>
      </c>
      <c r="J288" s="82" t="str">
        <f>IF(preDEL!$AG288,IFERROR(0/0,""),preDEL!J288)</f>
        <v/>
      </c>
      <c r="K288" s="82" t="str">
        <f>IF(preDEL!$AG288,IFERROR(0/0,""),preDEL!K288)</f>
        <v>Negative</v>
      </c>
      <c r="L288" s="172">
        <f>IF(preDEL!$AG288,IFERROR(0/0,""),preDEL!L288)</f>
        <v>44494</v>
      </c>
      <c r="M288" s="173">
        <f>IF(preDEL!$AG288,IFERROR(0/0,""),preDEL!M288)</f>
        <v>0.4824189815</v>
      </c>
      <c r="N288" s="83" t="str">
        <f>IF(preDEL!$AG288,IFERROR(0/0,""),preDEL!N288)</f>
        <v/>
      </c>
      <c r="O288" s="83" t="str">
        <f>IF(preDEL!$AG288,IFERROR(0/0,""),preDEL!O288)</f>
        <v/>
      </c>
      <c r="P288" s="128" t="b">
        <f>IF(preDEL!$AG288,IFERROR(0/0,""),preDEL!P288)</f>
        <v>0</v>
      </c>
      <c r="Q288" s="128" t="str">
        <f>IF(preDEL!$AG288,IFERROR(0/0,""),preDEL!Q288)</f>
        <v>Result</v>
      </c>
      <c r="R288" s="116" t="b">
        <f>IF(preDEL!$AG288,IFERROR(0/0,""),preDEL!R288)</f>
        <v>1</v>
      </c>
      <c r="S288" s="116">
        <f>IF(preDEL!$AG288,IFERROR(0/0,""),preDEL!S288)</f>
        <v>1</v>
      </c>
      <c r="T288" s="128">
        <f>IF(preDEL!$AG288,IFERROR(0/0,""),preDEL!T288)</f>
        <v>0</v>
      </c>
      <c r="U288" s="83" t="str">
        <f>IF(preDEL!$AG288,IFERROR(0/0,""),preDEL!U288)</f>
        <v/>
      </c>
      <c r="V288" s="82" t="str">
        <f>IF(preDEL!$AG288,IFERROR(0/0,""),preDEL!V288)</f>
        <v/>
      </c>
      <c r="W288" s="83" t="str">
        <f>IF(preDEL!$AG288,IFERROR(0/0,""),preDEL!W288)</f>
        <v/>
      </c>
      <c r="X288" s="116" t="b">
        <f>IF(preDEL!$AG288,IFERROR(0/0,""),preDEL!X288)</f>
        <v>0</v>
      </c>
      <c r="Y288" s="128" t="b">
        <f>IF(preDEL!$AG288,IFERROR(0/0,""),preDEL!Y288)</f>
        <v>0</v>
      </c>
      <c r="Z288" s="82" t="str">
        <f>IF(preDEL!$AG288,IFERROR(0/0,""),preDEL!Z288)</f>
        <v/>
      </c>
      <c r="AA288" s="128" t="b">
        <f>IF(preDEL!$AG288,IFERROR(0/0,""),preDEL!AA288)</f>
        <v>0</v>
      </c>
      <c r="AB288" s="128" t="b">
        <f>IF(preDEL!$AG288,IFERROR(0/0,""),preDEL!AB288)</f>
        <v>0</v>
      </c>
      <c r="AC288" s="174">
        <f>IF(preDEL!$AG288,IFERROR(0/0,""),preDEL!AC288)</f>
        <v>690</v>
      </c>
      <c r="AD288" s="116" t="b">
        <f>IF(preDEL!$AG288,IFERROR(0/0,""),preDEL!AD288)</f>
        <v>1</v>
      </c>
      <c r="AE288" s="175" t="str">
        <f>IF(preDEL!$AG288,IFERROR(0/0,""),preDEL!AE288)</f>
        <v/>
      </c>
      <c r="AF288" s="128" t="b">
        <f>IF(preDEL!$AG288,IFERROR(0/0,""),preDEL!AF288)</f>
        <v>0</v>
      </c>
      <c r="AG288" s="128" t="b">
        <f>IF(preDEL!$AG288,IFERROR(0/0,""),preDEL!AG288)</f>
        <v>0</v>
      </c>
      <c r="AH288" s="116" t="str">
        <f>IF(preDEL!$AG288,IFERROR(0/0,""),preDEL!AH288)</f>
        <v/>
      </c>
      <c r="AI288" s="82" t="str">
        <f>IF(preDEL!$AG288,IFERROR(0/0,""),preDEL!AI288)</f>
        <v/>
      </c>
      <c r="AJ288" s="83" t="str">
        <f>IF(preDEL!$AG288,IFERROR(0/0,""),preDEL!AJ288)</f>
        <v/>
      </c>
      <c r="AK288" s="82" t="str">
        <f>IF(preDEL!$AG288,IFERROR(0/0,""),preDEL!AK288)</f>
        <v>Negative</v>
      </c>
      <c r="AL288" s="83" t="str">
        <f>IF(preDEL!$AG288,IFERROR(0/0,""),preDEL!AL288)</f>
        <v/>
      </c>
      <c r="AM288" s="83" t="str">
        <f>IF(preDEL!$AG288,IFERROR(0/0,""),preDEL!AM288)</f>
        <v>SpROSA145068</v>
      </c>
      <c r="AN288" s="83" t="str">
        <f>IF(preDEL!$AG288,IFERROR(0/0,""),preDEL!AN288)</f>
        <v>ROSA242714</v>
      </c>
      <c r="AO288" s="83" t="str">
        <f>IF(preDEL!$AG288,IFERROR(0/0,""),preDEL!AO288)</f>
        <v/>
      </c>
      <c r="AP288" s="83" t="str">
        <f>IF(preDEL!$AG288,IFERROR(0/0,""),preDEL!AP288)</f>
        <v/>
      </c>
      <c r="AQ288" s="83" t="str">
        <f>IF(preDEL!$AG288,IFERROR(0/0,""),preDEL!AQ288)</f>
        <v/>
      </c>
      <c r="AR288" s="83" t="str">
        <f>IF(preDEL!$AG288,IFERROR(0/0,""),preDEL!AR288)</f>
        <v/>
      </c>
      <c r="AS288" s="147"/>
    </row>
    <row r="289">
      <c r="A289" s="82" t="str">
        <f>IF(preDEL!$AG289,IFERROR(0/0,""),preDEL!A289)</f>
        <v>FLE431</v>
      </c>
      <c r="B289" s="172">
        <f>IF(preDEL!$AG289,IFERROR(0/0,""),preDEL!B289)</f>
        <v>44494</v>
      </c>
      <c r="C289" s="173">
        <f>IF(preDEL!$AG289,IFERROR(0/0,""),preDEL!C289)</f>
        <v>0.3956134259</v>
      </c>
      <c r="D289" s="82" t="str">
        <f>IF(preDEL!$AG289,IFERROR(0/0,""),preDEL!D289)</f>
        <v/>
      </c>
      <c r="E289" s="82" t="str">
        <f>IF(preDEL!$AG289,IFERROR(0/0,""),preDEL!E289)</f>
        <v/>
      </c>
      <c r="F289" s="83" t="str">
        <f>IF(preDEL!$AG289,IFERROR(0/0,""),preDEL!F289)</f>
        <v/>
      </c>
      <c r="G289" s="83" t="str">
        <f>IF(preDEL!$AG289,IFERROR(0/0,""),preDEL!G289)</f>
        <v/>
      </c>
      <c r="H289" s="83" t="str">
        <f>IF(preDEL!$AG289,IFERROR(0/0,""),preDEL!H289)</f>
        <v/>
      </c>
      <c r="I289" s="82" t="str">
        <f>IF(preDEL!$AG289,IFERROR(0/0,""),preDEL!I289)</f>
        <v/>
      </c>
      <c r="J289" s="82" t="str">
        <f>IF(preDEL!$AG289,IFERROR(0/0,""),preDEL!J289)</f>
        <v/>
      </c>
      <c r="K289" s="82" t="str">
        <f>IF(preDEL!$AG289,IFERROR(0/0,""),preDEL!K289)</f>
        <v>Negative</v>
      </c>
      <c r="L289" s="172">
        <f>IF(preDEL!$AG289,IFERROR(0/0,""),preDEL!L289)</f>
        <v>44494</v>
      </c>
      <c r="M289" s="173">
        <f>IF(preDEL!$AG289,IFERROR(0/0,""),preDEL!M289)</f>
        <v>0.4824189815</v>
      </c>
      <c r="N289" s="83" t="str">
        <f>IF(preDEL!$AG289,IFERROR(0/0,""),preDEL!N289)</f>
        <v/>
      </c>
      <c r="O289" s="83" t="str">
        <f>IF(preDEL!$AG289,IFERROR(0/0,""),preDEL!O289)</f>
        <v/>
      </c>
      <c r="P289" s="128" t="b">
        <f>IF(preDEL!$AG289,IFERROR(0/0,""),preDEL!P289)</f>
        <v>0</v>
      </c>
      <c r="Q289" s="128" t="str">
        <f>IF(preDEL!$AG289,IFERROR(0/0,""),preDEL!Q289)</f>
        <v>Result</v>
      </c>
      <c r="R289" s="116" t="b">
        <f>IF(preDEL!$AG289,IFERROR(0/0,""),preDEL!R289)</f>
        <v>1</v>
      </c>
      <c r="S289" s="116">
        <f>IF(preDEL!$AG289,IFERROR(0/0,""),preDEL!S289)</f>
        <v>1</v>
      </c>
      <c r="T289" s="128">
        <f>IF(preDEL!$AG289,IFERROR(0/0,""),preDEL!T289)</f>
        <v>0</v>
      </c>
      <c r="U289" s="83" t="str">
        <f>IF(preDEL!$AG289,IFERROR(0/0,""),preDEL!U289)</f>
        <v/>
      </c>
      <c r="V289" s="82" t="str">
        <f>IF(preDEL!$AG289,IFERROR(0/0,""),preDEL!V289)</f>
        <v/>
      </c>
      <c r="W289" s="83" t="str">
        <f>IF(preDEL!$AG289,IFERROR(0/0,""),preDEL!W289)</f>
        <v/>
      </c>
      <c r="X289" s="116" t="b">
        <f>IF(preDEL!$AG289,IFERROR(0/0,""),preDEL!X289)</f>
        <v>0</v>
      </c>
      <c r="Y289" s="128" t="b">
        <f>IF(preDEL!$AG289,IFERROR(0/0,""),preDEL!Y289)</f>
        <v>0</v>
      </c>
      <c r="Z289" s="82" t="str">
        <f>IF(preDEL!$AG289,IFERROR(0/0,""),preDEL!Z289)</f>
        <v/>
      </c>
      <c r="AA289" s="128" t="b">
        <f>IF(preDEL!$AG289,IFERROR(0/0,""),preDEL!AA289)</f>
        <v>0</v>
      </c>
      <c r="AB289" s="128" t="b">
        <f>IF(preDEL!$AG289,IFERROR(0/0,""),preDEL!AB289)</f>
        <v>0</v>
      </c>
      <c r="AC289" s="174">
        <f>IF(preDEL!$AG289,IFERROR(0/0,""),preDEL!AC289)</f>
        <v>689</v>
      </c>
      <c r="AD289" s="116" t="b">
        <f>IF(preDEL!$AG289,IFERROR(0/0,""),preDEL!AD289)</f>
        <v>1</v>
      </c>
      <c r="AE289" s="175" t="str">
        <f>IF(preDEL!$AG289,IFERROR(0/0,""),preDEL!AE289)</f>
        <v/>
      </c>
      <c r="AF289" s="128" t="b">
        <f>IF(preDEL!$AG289,IFERROR(0/0,""),preDEL!AF289)</f>
        <v>0</v>
      </c>
      <c r="AG289" s="128" t="b">
        <f>IF(preDEL!$AG289,IFERROR(0/0,""),preDEL!AG289)</f>
        <v>0</v>
      </c>
      <c r="AH289" s="116" t="str">
        <f>IF(preDEL!$AG289,IFERROR(0/0,""),preDEL!AH289)</f>
        <v/>
      </c>
      <c r="AI289" s="82" t="str">
        <f>IF(preDEL!$AG289,IFERROR(0/0,""),preDEL!AI289)</f>
        <v/>
      </c>
      <c r="AJ289" s="83" t="str">
        <f>IF(preDEL!$AG289,IFERROR(0/0,""),preDEL!AJ289)</f>
        <v/>
      </c>
      <c r="AK289" s="82" t="str">
        <f>IF(preDEL!$AG289,IFERROR(0/0,""),preDEL!AK289)</f>
        <v>Negative</v>
      </c>
      <c r="AL289" s="83" t="str">
        <f>IF(preDEL!$AG289,IFERROR(0/0,""),preDEL!AL289)</f>
        <v/>
      </c>
      <c r="AM289" s="83" t="str">
        <f>IF(preDEL!$AG289,IFERROR(0/0,""),preDEL!AM289)</f>
        <v>SpROSA573919</v>
      </c>
      <c r="AN289" s="83" t="str">
        <f>IF(preDEL!$AG289,IFERROR(0/0,""),preDEL!AN289)</f>
        <v>ROSA237876</v>
      </c>
      <c r="AO289" s="83" t="str">
        <f>IF(preDEL!$AG289,IFERROR(0/0,""),preDEL!AO289)</f>
        <v/>
      </c>
      <c r="AP289" s="83" t="str">
        <f>IF(preDEL!$AG289,IFERROR(0/0,""),preDEL!AP289)</f>
        <v/>
      </c>
      <c r="AQ289" s="83" t="str">
        <f>IF(preDEL!$AG289,IFERROR(0/0,""),preDEL!AQ289)</f>
        <v/>
      </c>
      <c r="AR289" s="83" t="str">
        <f>IF(preDEL!$AG289,IFERROR(0/0,""),preDEL!AR289)</f>
        <v/>
      </c>
      <c r="AS289" s="147"/>
    </row>
    <row r="290">
      <c r="A290" s="82" t="str">
        <f>IF(preDEL!$AG290,IFERROR(0/0,""),preDEL!A290)</f>
        <v>FLE439</v>
      </c>
      <c r="B290" s="172">
        <f>IF(preDEL!$AG290,IFERROR(0/0,""),preDEL!B290)</f>
        <v>44494</v>
      </c>
      <c r="C290" s="173">
        <f>IF(preDEL!$AG290,IFERROR(0/0,""),preDEL!C290)</f>
        <v>0.3967361111</v>
      </c>
      <c r="D290" s="82" t="str">
        <f>IF(preDEL!$AG290,IFERROR(0/0,""),preDEL!D290)</f>
        <v/>
      </c>
      <c r="E290" s="82" t="str">
        <f>IF(preDEL!$AG290,IFERROR(0/0,""),preDEL!E290)</f>
        <v/>
      </c>
      <c r="F290" s="83" t="str">
        <f>IF(preDEL!$AG290,IFERROR(0/0,""),preDEL!F290)</f>
        <v/>
      </c>
      <c r="G290" s="83" t="str">
        <f>IF(preDEL!$AG290,IFERROR(0/0,""),preDEL!G290)</f>
        <v/>
      </c>
      <c r="H290" s="83" t="str">
        <f>IF(preDEL!$AG290,IFERROR(0/0,""),preDEL!H290)</f>
        <v/>
      </c>
      <c r="I290" s="82" t="str">
        <f>IF(preDEL!$AG290,IFERROR(0/0,""),preDEL!I290)</f>
        <v/>
      </c>
      <c r="J290" s="82" t="str">
        <f>IF(preDEL!$AG290,IFERROR(0/0,""),preDEL!J290)</f>
        <v/>
      </c>
      <c r="K290" s="82" t="str">
        <f>IF(preDEL!$AG290,IFERROR(0/0,""),preDEL!K290)</f>
        <v>Negative</v>
      </c>
      <c r="L290" s="172">
        <f>IF(preDEL!$AG290,IFERROR(0/0,""),preDEL!L290)</f>
        <v>44494</v>
      </c>
      <c r="M290" s="173">
        <f>IF(preDEL!$AG290,IFERROR(0/0,""),preDEL!M290)</f>
        <v>0.4824189815</v>
      </c>
      <c r="N290" s="83" t="str">
        <f>IF(preDEL!$AG290,IFERROR(0/0,""),preDEL!N290)</f>
        <v/>
      </c>
      <c r="O290" s="83" t="str">
        <f>IF(preDEL!$AG290,IFERROR(0/0,""),preDEL!O290)</f>
        <v/>
      </c>
      <c r="P290" s="128" t="b">
        <f>IF(preDEL!$AG290,IFERROR(0/0,""),preDEL!P290)</f>
        <v>0</v>
      </c>
      <c r="Q290" s="128" t="str">
        <f>IF(preDEL!$AG290,IFERROR(0/0,""),preDEL!Q290)</f>
        <v>Result</v>
      </c>
      <c r="R290" s="116" t="b">
        <f>IF(preDEL!$AG290,IFERROR(0/0,""),preDEL!R290)</f>
        <v>1</v>
      </c>
      <c r="S290" s="116">
        <f>IF(preDEL!$AG290,IFERROR(0/0,""),preDEL!S290)</f>
        <v>1</v>
      </c>
      <c r="T290" s="128">
        <f>IF(preDEL!$AG290,IFERROR(0/0,""),preDEL!T290)</f>
        <v>0</v>
      </c>
      <c r="U290" s="83" t="str">
        <f>IF(preDEL!$AG290,IFERROR(0/0,""),preDEL!U290)</f>
        <v/>
      </c>
      <c r="V290" s="82" t="str">
        <f>IF(preDEL!$AG290,IFERROR(0/0,""),preDEL!V290)</f>
        <v/>
      </c>
      <c r="W290" s="83" t="str">
        <f>IF(preDEL!$AG290,IFERROR(0/0,""),preDEL!W290)</f>
        <v/>
      </c>
      <c r="X290" s="116" t="b">
        <f>IF(preDEL!$AG290,IFERROR(0/0,""),preDEL!X290)</f>
        <v>0</v>
      </c>
      <c r="Y290" s="128" t="b">
        <f>IF(preDEL!$AG290,IFERROR(0/0,""),preDEL!Y290)</f>
        <v>0</v>
      </c>
      <c r="Z290" s="82" t="str">
        <f>IF(preDEL!$AG290,IFERROR(0/0,""),preDEL!Z290)</f>
        <v/>
      </c>
      <c r="AA290" s="128" t="b">
        <f>IF(preDEL!$AG290,IFERROR(0/0,""),preDEL!AA290)</f>
        <v>0</v>
      </c>
      <c r="AB290" s="128" t="b">
        <f>IF(preDEL!$AG290,IFERROR(0/0,""),preDEL!AB290)</f>
        <v>0</v>
      </c>
      <c r="AC290" s="174">
        <f>IF(preDEL!$AG290,IFERROR(0/0,""),preDEL!AC290)</f>
        <v>688</v>
      </c>
      <c r="AD290" s="116" t="b">
        <f>IF(preDEL!$AG290,IFERROR(0/0,""),preDEL!AD290)</f>
        <v>1</v>
      </c>
      <c r="AE290" s="175" t="str">
        <f>IF(preDEL!$AG290,IFERROR(0/0,""),preDEL!AE290)</f>
        <v/>
      </c>
      <c r="AF290" s="128" t="b">
        <f>IF(preDEL!$AG290,IFERROR(0/0,""),preDEL!AF290)</f>
        <v>0</v>
      </c>
      <c r="AG290" s="128" t="b">
        <f>IF(preDEL!$AG290,IFERROR(0/0,""),preDEL!AG290)</f>
        <v>0</v>
      </c>
      <c r="AH290" s="116" t="str">
        <f>IF(preDEL!$AG290,IFERROR(0/0,""),preDEL!AH290)</f>
        <v/>
      </c>
      <c r="AI290" s="82" t="str">
        <f>IF(preDEL!$AG290,IFERROR(0/0,""),preDEL!AI290)</f>
        <v/>
      </c>
      <c r="AJ290" s="83" t="str">
        <f>IF(preDEL!$AG290,IFERROR(0/0,""),preDEL!AJ290)</f>
        <v/>
      </c>
      <c r="AK290" s="82" t="str">
        <f>IF(preDEL!$AG290,IFERROR(0/0,""),preDEL!AK290)</f>
        <v>Negative</v>
      </c>
      <c r="AL290" s="83" t="str">
        <f>IF(preDEL!$AG290,IFERROR(0/0,""),preDEL!AL290)</f>
        <v/>
      </c>
      <c r="AM290" s="83" t="str">
        <f>IF(preDEL!$AG290,IFERROR(0/0,""),preDEL!AM290)</f>
        <v>SpROSA573919</v>
      </c>
      <c r="AN290" s="83" t="str">
        <f>IF(preDEL!$AG290,IFERROR(0/0,""),preDEL!AN290)</f>
        <v>ROSA315783</v>
      </c>
      <c r="AO290" s="83" t="str">
        <f>IF(preDEL!$AG290,IFERROR(0/0,""),preDEL!AO290)</f>
        <v/>
      </c>
      <c r="AP290" s="83" t="str">
        <f>IF(preDEL!$AG290,IFERROR(0/0,""),preDEL!AP290)</f>
        <v/>
      </c>
      <c r="AQ290" s="83" t="str">
        <f>IF(preDEL!$AG290,IFERROR(0/0,""),preDEL!AQ290)</f>
        <v/>
      </c>
      <c r="AR290" s="83" t="str">
        <f>IF(preDEL!$AG290,IFERROR(0/0,""),preDEL!AR290)</f>
        <v/>
      </c>
      <c r="AS290" s="147"/>
    </row>
    <row r="291">
      <c r="A291" s="82" t="str">
        <f>IF(preDEL!$AG291,IFERROR(0/0,""),preDEL!A291)</f>
        <v>FLE483</v>
      </c>
      <c r="B291" s="172">
        <f>IF(preDEL!$AG291,IFERROR(0/0,""),preDEL!B291)</f>
        <v>44495</v>
      </c>
      <c r="C291" s="173">
        <f>IF(preDEL!$AG291,IFERROR(0/0,""),preDEL!C291)</f>
        <v>0.2402777778</v>
      </c>
      <c r="D291" s="82" t="str">
        <f>IF(preDEL!$AG291,IFERROR(0/0,""),preDEL!D291)</f>
        <v/>
      </c>
      <c r="E291" s="82" t="str">
        <f>IF(preDEL!$AG291,IFERROR(0/0,""),preDEL!E291)</f>
        <v/>
      </c>
      <c r="F291" s="83" t="str">
        <f>IF(preDEL!$AG291,IFERROR(0/0,""),preDEL!F291)</f>
        <v/>
      </c>
      <c r="G291" s="83" t="str">
        <f>IF(preDEL!$AG291,IFERROR(0/0,""),preDEL!G291)</f>
        <v/>
      </c>
      <c r="H291" s="83" t="str">
        <f>IF(preDEL!$AG291,IFERROR(0/0,""),preDEL!H291)</f>
        <v/>
      </c>
      <c r="I291" s="82" t="str">
        <f>IF(preDEL!$AG291,IFERROR(0/0,""),preDEL!I291)</f>
        <v/>
      </c>
      <c r="J291" s="82" t="str">
        <f>IF(preDEL!$AG291,IFERROR(0/0,""),preDEL!J291)</f>
        <v/>
      </c>
      <c r="K291" s="82" t="str">
        <f>IF(preDEL!$AG291,IFERROR(0/0,""),preDEL!K291)</f>
        <v>Null</v>
      </c>
      <c r="L291" s="172">
        <f>IF(preDEL!$AG291,IFERROR(0/0,""),preDEL!L291)</f>
        <v>44868</v>
      </c>
      <c r="M291" s="173">
        <f>IF(preDEL!$AG291,IFERROR(0/0,""),preDEL!M291)</f>
        <v>0.5355208333</v>
      </c>
      <c r="N291" s="83" t="str">
        <f>IF(preDEL!$AG291,IFERROR(0/0,""),preDEL!N291)</f>
        <v/>
      </c>
      <c r="O291" s="83" t="str">
        <f>IF(preDEL!$AG291,IFERROR(0/0,""),preDEL!O291)</f>
        <v/>
      </c>
      <c r="P291" s="128" t="b">
        <f>IF(preDEL!$AG291,IFERROR(0/0,""),preDEL!P291)</f>
        <v>0</v>
      </c>
      <c r="Q291" s="128" t="str">
        <f>IF(preDEL!$AG291,IFERROR(0/0,""),preDEL!Q291)</f>
        <v>Collected</v>
      </c>
      <c r="R291" s="116" t="b">
        <f>IF(preDEL!$AG291,IFERROR(0/0,""),preDEL!R291)</f>
        <v>1</v>
      </c>
      <c r="S291" s="116">
        <f>IF(preDEL!$AG291,IFERROR(0/0,""),preDEL!S291)</f>
        <v>1</v>
      </c>
      <c r="T291" s="128">
        <f>IF(preDEL!$AG291,IFERROR(0/0,""),preDEL!T291)</f>
        <v>0</v>
      </c>
      <c r="U291" s="83" t="str">
        <f>IF(preDEL!$AG291,IFERROR(0/0,""),preDEL!U291)</f>
        <v/>
      </c>
      <c r="V291" s="82" t="str">
        <f>IF(preDEL!$AG291,IFERROR(0/0,""),preDEL!V291)</f>
        <v/>
      </c>
      <c r="W291" s="83" t="str">
        <f>IF(preDEL!$AG291,IFERROR(0/0,""),preDEL!W291)</f>
        <v/>
      </c>
      <c r="X291" s="116" t="b">
        <f>IF(preDEL!$AG291,IFERROR(0/0,""),preDEL!X291)</f>
        <v>0</v>
      </c>
      <c r="Y291" s="128" t="b">
        <f>IF(preDEL!$AG291,IFERROR(0/0,""),preDEL!Y291)</f>
        <v>0</v>
      </c>
      <c r="Z291" s="82" t="str">
        <f>IF(preDEL!$AG291,IFERROR(0/0,""),preDEL!Z291)</f>
        <v/>
      </c>
      <c r="AA291" s="128" t="b">
        <f>IF(preDEL!$AG291,IFERROR(0/0,""),preDEL!AA291)</f>
        <v>0</v>
      </c>
      <c r="AB291" s="128" t="b">
        <f>IF(preDEL!$AG291,IFERROR(0/0,""),preDEL!AB291)</f>
        <v>0</v>
      </c>
      <c r="AC291" s="174">
        <f>IF(preDEL!$AG291,IFERROR(0/0,""),preDEL!AC291)</f>
        <v>687</v>
      </c>
      <c r="AD291" s="116" t="b">
        <f>IF(preDEL!$AG291,IFERROR(0/0,""),preDEL!AD291)</f>
        <v>1</v>
      </c>
      <c r="AE291" s="175" t="str">
        <f>IF(preDEL!$AG291,IFERROR(0/0,""),preDEL!AE291)</f>
        <v/>
      </c>
      <c r="AF291" s="128" t="b">
        <f>IF(preDEL!$AG291,IFERROR(0/0,""),preDEL!AF291)</f>
        <v>0</v>
      </c>
      <c r="AG291" s="128" t="b">
        <f>IF(preDEL!$AG291,IFERROR(0/0,""),preDEL!AG291)</f>
        <v>0</v>
      </c>
      <c r="AH291" s="116" t="str">
        <f>IF(preDEL!$AG291,IFERROR(0/0,""),preDEL!AH291)</f>
        <v/>
      </c>
      <c r="AI291" s="82" t="str">
        <f>IF(preDEL!$AG291,IFERROR(0/0,""),preDEL!AI291)</f>
        <v/>
      </c>
      <c r="AJ291" s="83">
        <f>IF(preDEL!$AG291,IFERROR(0/0,""),preDEL!AJ291)</f>
        <v>2.2</v>
      </c>
      <c r="AK291" s="82" t="str">
        <f>IF(preDEL!$AG291,IFERROR(0/0,""),preDEL!AK291)</f>
        <v>Negative</v>
      </c>
      <c r="AL291" s="83" t="str">
        <f>IF(preDEL!$AG291,IFERROR(0/0,""),preDEL!AL291)</f>
        <v/>
      </c>
      <c r="AM291" s="83" t="str">
        <f>IF(preDEL!$AG291,IFERROR(0/0,""),preDEL!AM291)</f>
        <v>SpROSA145068</v>
      </c>
      <c r="AN291" s="83" t="str">
        <f>IF(preDEL!$AG291,IFERROR(0/0,""),preDEL!AN291)</f>
        <v>ROSA929320</v>
      </c>
      <c r="AO291" s="83" t="str">
        <f>IF(preDEL!$AG291,IFERROR(0/0,""),preDEL!AO291)</f>
        <v/>
      </c>
      <c r="AP291" s="83" t="str">
        <f>IF(preDEL!$AG291,IFERROR(0/0,""),preDEL!AP291)</f>
        <v/>
      </c>
      <c r="AQ291" s="83" t="str">
        <f>IF(preDEL!$AG291,IFERROR(0/0,""),preDEL!AQ291)</f>
        <v/>
      </c>
      <c r="AR291" s="83" t="str">
        <f>IF(preDEL!$AG291,IFERROR(0/0,""),preDEL!AR291)</f>
        <v/>
      </c>
      <c r="AS291" s="147"/>
    </row>
    <row r="292">
      <c r="A292" s="82" t="str">
        <f>IF(preDEL!$AG292,IFERROR(0/0,""),preDEL!A292)</f>
        <v>FLE559</v>
      </c>
      <c r="B292" s="172">
        <f>IF(preDEL!$AG292,IFERROR(0/0,""),preDEL!B292)</f>
        <v>44495</v>
      </c>
      <c r="C292" s="173">
        <f>IF(preDEL!$AG292,IFERROR(0/0,""),preDEL!C292)</f>
        <v>0.263287037</v>
      </c>
      <c r="D292" s="82" t="str">
        <f>IF(preDEL!$AG292,IFERROR(0/0,""),preDEL!D292)</f>
        <v/>
      </c>
      <c r="E292" s="82" t="str">
        <f>IF(preDEL!$AG292,IFERROR(0/0,""),preDEL!E292)</f>
        <v/>
      </c>
      <c r="F292" s="83" t="str">
        <f>IF(preDEL!$AG292,IFERROR(0/0,""),preDEL!F292)</f>
        <v/>
      </c>
      <c r="G292" s="83" t="str">
        <f>IF(preDEL!$AG292,IFERROR(0/0,""),preDEL!G292)</f>
        <v/>
      </c>
      <c r="H292" s="83" t="str">
        <f>IF(preDEL!$AG292,IFERROR(0/0,""),preDEL!H292)</f>
        <v/>
      </c>
      <c r="I292" s="82" t="str">
        <f>IF(preDEL!$AG292,IFERROR(0/0,""),preDEL!I292)</f>
        <v/>
      </c>
      <c r="J292" s="82" t="str">
        <f>IF(preDEL!$AG292,IFERROR(0/0,""),preDEL!J292)</f>
        <v/>
      </c>
      <c r="K292" s="82" t="str">
        <f>IF(preDEL!$AG292,IFERROR(0/0,""),preDEL!K292)</f>
        <v>Negative</v>
      </c>
      <c r="L292" s="172">
        <f>IF(preDEL!$AG292,IFERROR(0/0,""),preDEL!L292)</f>
        <v>44495</v>
      </c>
      <c r="M292" s="173">
        <f>IF(preDEL!$AG292,IFERROR(0/0,""),preDEL!M292)</f>
        <v>0.4459953704</v>
      </c>
      <c r="N292" s="83" t="str">
        <f>IF(preDEL!$AG292,IFERROR(0/0,""),preDEL!N292)</f>
        <v/>
      </c>
      <c r="O292" s="83" t="str">
        <f>IF(preDEL!$AG292,IFERROR(0/0,""),preDEL!O292)</f>
        <v/>
      </c>
      <c r="P292" s="128" t="b">
        <f>IF(preDEL!$AG292,IFERROR(0/0,""),preDEL!P292)</f>
        <v>0</v>
      </c>
      <c r="Q292" s="128" t="str">
        <f>IF(preDEL!$AG292,IFERROR(0/0,""),preDEL!Q292)</f>
        <v>Result</v>
      </c>
      <c r="R292" s="116" t="b">
        <f>IF(preDEL!$AG292,IFERROR(0/0,""),preDEL!R292)</f>
        <v>1</v>
      </c>
      <c r="S292" s="116">
        <f>IF(preDEL!$AG292,IFERROR(0/0,""),preDEL!S292)</f>
        <v>1</v>
      </c>
      <c r="T292" s="128" t="str">
        <f>IF(preDEL!$AG292,IFERROR(0/0,""),preDEL!T292)</f>
        <v/>
      </c>
      <c r="U292" s="83" t="str">
        <f>IF(preDEL!$AG292,IFERROR(0/0,""),preDEL!U292)</f>
        <v/>
      </c>
      <c r="V292" s="82" t="str">
        <f>IF(preDEL!$AG292,IFERROR(0/0,""),preDEL!V292)</f>
        <v/>
      </c>
      <c r="W292" s="83" t="str">
        <f>IF(preDEL!$AG292,IFERROR(0/0,""),preDEL!W292)</f>
        <v/>
      </c>
      <c r="X292" s="116" t="b">
        <f>IF(preDEL!$AG292,IFERROR(0/0,""),preDEL!X292)</f>
        <v>0</v>
      </c>
      <c r="Y292" s="128" t="b">
        <f>IF(preDEL!$AG292,IFERROR(0/0,""),preDEL!Y292)</f>
        <v>0</v>
      </c>
      <c r="Z292" s="82" t="str">
        <f>IF(preDEL!$AG292,IFERROR(0/0,""),preDEL!Z292)</f>
        <v/>
      </c>
      <c r="AA292" s="128" t="b">
        <f>IF(preDEL!$AG292,IFERROR(0/0,""),preDEL!AA292)</f>
        <v>0</v>
      </c>
      <c r="AB292" s="128" t="b">
        <f>IF(preDEL!$AG292,IFERROR(0/0,""),preDEL!AB292)</f>
        <v>0</v>
      </c>
      <c r="AC292" s="174">
        <f>IF(preDEL!$AG292,IFERROR(0/0,""),preDEL!AC292)</f>
        <v>272</v>
      </c>
      <c r="AD292" s="116" t="b">
        <f>IF(preDEL!$AG292,IFERROR(0/0,""),preDEL!AD292)</f>
        <v>0</v>
      </c>
      <c r="AE292" s="175" t="str">
        <f>IF(preDEL!$AG292,IFERROR(0/0,""),preDEL!AE292)</f>
        <v/>
      </c>
      <c r="AF292" s="128" t="b">
        <f>IF(preDEL!$AG292,IFERROR(0/0,""),preDEL!AF292)</f>
        <v>0</v>
      </c>
      <c r="AG292" s="128" t="b">
        <f>IF(preDEL!$AG292,IFERROR(0/0,""),preDEL!AG292)</f>
        <v>0</v>
      </c>
      <c r="AH292" s="116" t="str">
        <f>IF(preDEL!$AG292,IFERROR(0/0,""),preDEL!AH292)</f>
        <v/>
      </c>
      <c r="AI292" s="82" t="str">
        <f>IF(preDEL!$AG292,IFERROR(0/0,""),preDEL!AI292)</f>
        <v/>
      </c>
      <c r="AJ292" s="83" t="str">
        <f>IF(preDEL!$AG292,IFERROR(0/0,""),preDEL!AJ292)</f>
        <v/>
      </c>
      <c r="AK292" s="82" t="str">
        <f>IF(preDEL!$AG292,IFERROR(0/0,""),preDEL!AK292)</f>
        <v>Negative</v>
      </c>
      <c r="AL292" s="83" t="str">
        <f>IF(preDEL!$AG292,IFERROR(0/0,""),preDEL!AL292)</f>
        <v/>
      </c>
      <c r="AM292" s="83" t="str">
        <f>IF(preDEL!$AG292,IFERROR(0/0,""),preDEL!AM292)</f>
        <v>SpROSA145068</v>
      </c>
      <c r="AN292" s="83" t="str">
        <f>IF(preDEL!$AG292,IFERROR(0/0,""),preDEL!AN292)</f>
        <v>ROSA669439</v>
      </c>
      <c r="AO292" s="83" t="str">
        <f>IF(preDEL!$AG292,IFERROR(0/0,""),preDEL!AO292)</f>
        <v/>
      </c>
      <c r="AP292" s="83" t="str">
        <f>IF(preDEL!$AG292,IFERROR(0/0,""),preDEL!AP292)</f>
        <v/>
      </c>
      <c r="AQ292" s="83" t="str">
        <f>IF(preDEL!$AG292,IFERROR(0/0,""),preDEL!AQ292)</f>
        <v/>
      </c>
      <c r="AR292" s="83" t="str">
        <f>IF(preDEL!$AG292,IFERROR(0/0,""),preDEL!AR292)</f>
        <v/>
      </c>
      <c r="AS292" s="147"/>
    </row>
    <row r="293">
      <c r="A293" s="82" t="str">
        <f>IF(preDEL!$AG293,IFERROR(0/0,""),preDEL!A293)</f>
        <v>FLE535</v>
      </c>
      <c r="B293" s="172">
        <f>IF(preDEL!$AG293,IFERROR(0/0,""),preDEL!B293)</f>
        <v>44495</v>
      </c>
      <c r="C293" s="173">
        <f>IF(preDEL!$AG293,IFERROR(0/0,""),preDEL!C293)</f>
        <v>0.263599537</v>
      </c>
      <c r="D293" s="82" t="str">
        <f>IF(preDEL!$AG293,IFERROR(0/0,""),preDEL!D293)</f>
        <v/>
      </c>
      <c r="E293" s="82" t="str">
        <f>IF(preDEL!$AG293,IFERROR(0/0,""),preDEL!E293)</f>
        <v/>
      </c>
      <c r="F293" s="83" t="str">
        <f>IF(preDEL!$AG293,IFERROR(0/0,""),preDEL!F293)</f>
        <v/>
      </c>
      <c r="G293" s="83" t="str">
        <f>IF(preDEL!$AG293,IFERROR(0/0,""),preDEL!G293)</f>
        <v/>
      </c>
      <c r="H293" s="83" t="str">
        <f>IF(preDEL!$AG293,IFERROR(0/0,""),preDEL!H293)</f>
        <v/>
      </c>
      <c r="I293" s="82" t="str">
        <f>IF(preDEL!$AG293,IFERROR(0/0,""),preDEL!I293)</f>
        <v/>
      </c>
      <c r="J293" s="82" t="str">
        <f>IF(preDEL!$AG293,IFERROR(0/0,""),preDEL!J293)</f>
        <v/>
      </c>
      <c r="K293" s="82" t="str">
        <f>IF(preDEL!$AG293,IFERROR(0/0,""),preDEL!K293)</f>
        <v>Negative</v>
      </c>
      <c r="L293" s="172">
        <f>IF(preDEL!$AG293,IFERROR(0/0,""),preDEL!L293)</f>
        <v>44495</v>
      </c>
      <c r="M293" s="173">
        <f>IF(preDEL!$AG293,IFERROR(0/0,""),preDEL!M293)</f>
        <v>0.4459953704</v>
      </c>
      <c r="N293" s="83" t="str">
        <f>IF(preDEL!$AG293,IFERROR(0/0,""),preDEL!N293)</f>
        <v/>
      </c>
      <c r="O293" s="83" t="str">
        <f>IF(preDEL!$AG293,IFERROR(0/0,""),preDEL!O293)</f>
        <v/>
      </c>
      <c r="P293" s="128" t="b">
        <f>IF(preDEL!$AG293,IFERROR(0/0,""),preDEL!P293)</f>
        <v>0</v>
      </c>
      <c r="Q293" s="128" t="str">
        <f>IF(preDEL!$AG293,IFERROR(0/0,""),preDEL!Q293)</f>
        <v>Result</v>
      </c>
      <c r="R293" s="116" t="b">
        <f>IF(preDEL!$AG293,IFERROR(0/0,""),preDEL!R293)</f>
        <v>1</v>
      </c>
      <c r="S293" s="116">
        <f>IF(preDEL!$AG293,IFERROR(0/0,""),preDEL!S293)</f>
        <v>1</v>
      </c>
      <c r="T293" s="128" t="str">
        <f>IF(preDEL!$AG293,IFERROR(0/0,""),preDEL!T293)</f>
        <v/>
      </c>
      <c r="U293" s="83" t="str">
        <f>IF(preDEL!$AG293,IFERROR(0/0,""),preDEL!U293)</f>
        <v/>
      </c>
      <c r="V293" s="82" t="str">
        <f>IF(preDEL!$AG293,IFERROR(0/0,""),preDEL!V293)</f>
        <v/>
      </c>
      <c r="W293" s="83" t="str">
        <f>IF(preDEL!$AG293,IFERROR(0/0,""),preDEL!W293)</f>
        <v/>
      </c>
      <c r="X293" s="116" t="b">
        <f>IF(preDEL!$AG293,IFERROR(0/0,""),preDEL!X293)</f>
        <v>0</v>
      </c>
      <c r="Y293" s="128" t="b">
        <f>IF(preDEL!$AG293,IFERROR(0/0,""),preDEL!Y293)</f>
        <v>0</v>
      </c>
      <c r="Z293" s="82" t="str">
        <f>IF(preDEL!$AG293,IFERROR(0/0,""),preDEL!Z293)</f>
        <v/>
      </c>
      <c r="AA293" s="128" t="b">
        <f>IF(preDEL!$AG293,IFERROR(0/0,""),preDEL!AA293)</f>
        <v>0</v>
      </c>
      <c r="AB293" s="128" t="b">
        <f>IF(preDEL!$AG293,IFERROR(0/0,""),preDEL!AB293)</f>
        <v>0</v>
      </c>
      <c r="AC293" s="174">
        <f>IF(preDEL!$AG293,IFERROR(0/0,""),preDEL!AC293)</f>
        <v>271</v>
      </c>
      <c r="AD293" s="116" t="b">
        <f>IF(preDEL!$AG293,IFERROR(0/0,""),preDEL!AD293)</f>
        <v>0</v>
      </c>
      <c r="AE293" s="175" t="str">
        <f>IF(preDEL!$AG293,IFERROR(0/0,""),preDEL!AE293)</f>
        <v/>
      </c>
      <c r="AF293" s="128" t="b">
        <f>IF(preDEL!$AG293,IFERROR(0/0,""),preDEL!AF293)</f>
        <v>0</v>
      </c>
      <c r="AG293" s="128" t="b">
        <f>IF(preDEL!$AG293,IFERROR(0/0,""),preDEL!AG293)</f>
        <v>0</v>
      </c>
      <c r="AH293" s="116" t="str">
        <f>IF(preDEL!$AG293,IFERROR(0/0,""),preDEL!AH293)</f>
        <v/>
      </c>
      <c r="AI293" s="82" t="str">
        <f>IF(preDEL!$AG293,IFERROR(0/0,""),preDEL!AI293)</f>
        <v/>
      </c>
      <c r="AJ293" s="83" t="str">
        <f>IF(preDEL!$AG293,IFERROR(0/0,""),preDEL!AJ293)</f>
        <v/>
      </c>
      <c r="AK293" s="82" t="str">
        <f>IF(preDEL!$AG293,IFERROR(0/0,""),preDEL!AK293)</f>
        <v>Negative</v>
      </c>
      <c r="AL293" s="83" t="str">
        <f>IF(preDEL!$AG293,IFERROR(0/0,""),preDEL!AL293)</f>
        <v/>
      </c>
      <c r="AM293" s="83" t="str">
        <f>IF(preDEL!$AG293,IFERROR(0/0,""),preDEL!AM293)</f>
        <v>SpROSA145068</v>
      </c>
      <c r="AN293" s="83" t="str">
        <f>IF(preDEL!$AG293,IFERROR(0/0,""),preDEL!AN293)</f>
        <v>ROSA638043</v>
      </c>
      <c r="AO293" s="83" t="str">
        <f>IF(preDEL!$AG293,IFERROR(0/0,""),preDEL!AO293)</f>
        <v/>
      </c>
      <c r="AP293" s="83" t="str">
        <f>IF(preDEL!$AG293,IFERROR(0/0,""),preDEL!AP293)</f>
        <v/>
      </c>
      <c r="AQ293" s="83" t="str">
        <f>IF(preDEL!$AG293,IFERROR(0/0,""),preDEL!AQ293)</f>
        <v/>
      </c>
      <c r="AR293" s="83" t="str">
        <f>IF(preDEL!$AG293,IFERROR(0/0,""),preDEL!AR293)</f>
        <v/>
      </c>
      <c r="AS293" s="147"/>
    </row>
    <row r="294">
      <c r="A294" s="82" t="str">
        <f>IF(preDEL!$AG294,IFERROR(0/0,""),preDEL!A294)</f>
        <v>FLE546</v>
      </c>
      <c r="B294" s="172">
        <f>IF(preDEL!$AG294,IFERROR(0/0,""),preDEL!B294)</f>
        <v>44495</v>
      </c>
      <c r="C294" s="173">
        <f>IF(preDEL!$AG294,IFERROR(0/0,""),preDEL!C294)</f>
        <v>0.2807060185</v>
      </c>
      <c r="D294" s="82" t="str">
        <f>IF(preDEL!$AG294,IFERROR(0/0,""),preDEL!D294)</f>
        <v/>
      </c>
      <c r="E294" s="82" t="str">
        <f>IF(preDEL!$AG294,IFERROR(0/0,""),preDEL!E294)</f>
        <v/>
      </c>
      <c r="F294" s="83" t="str">
        <f>IF(preDEL!$AG294,IFERROR(0/0,""),preDEL!F294)</f>
        <v/>
      </c>
      <c r="G294" s="83" t="str">
        <f>IF(preDEL!$AG294,IFERROR(0/0,""),preDEL!G294)</f>
        <v/>
      </c>
      <c r="H294" s="83" t="str">
        <f>IF(preDEL!$AG294,IFERROR(0/0,""),preDEL!H294)</f>
        <v/>
      </c>
      <c r="I294" s="82" t="str">
        <f>IF(preDEL!$AG294,IFERROR(0/0,""),preDEL!I294)</f>
        <v/>
      </c>
      <c r="J294" s="82" t="str">
        <f>IF(preDEL!$AG294,IFERROR(0/0,""),preDEL!J294)</f>
        <v/>
      </c>
      <c r="K294" s="82" t="str">
        <f>IF(preDEL!$AG294,IFERROR(0/0,""),preDEL!K294)</f>
        <v>Negative</v>
      </c>
      <c r="L294" s="172">
        <f>IF(preDEL!$AG294,IFERROR(0/0,""),preDEL!L294)</f>
        <v>44495</v>
      </c>
      <c r="M294" s="173">
        <f>IF(preDEL!$AG294,IFERROR(0/0,""),preDEL!M294)</f>
        <v>0.4459953704</v>
      </c>
      <c r="N294" s="83" t="str">
        <f>IF(preDEL!$AG294,IFERROR(0/0,""),preDEL!N294)</f>
        <v/>
      </c>
      <c r="O294" s="83" t="str">
        <f>IF(preDEL!$AG294,IFERROR(0/0,""),preDEL!O294)</f>
        <v/>
      </c>
      <c r="P294" s="128" t="b">
        <f>IF(preDEL!$AG294,IFERROR(0/0,""),preDEL!P294)</f>
        <v>0</v>
      </c>
      <c r="Q294" s="128" t="str">
        <f>IF(preDEL!$AG294,IFERROR(0/0,""),preDEL!Q294)</f>
        <v>Result</v>
      </c>
      <c r="R294" s="116" t="b">
        <f>IF(preDEL!$AG294,IFERROR(0/0,""),preDEL!R294)</f>
        <v>1</v>
      </c>
      <c r="S294" s="116">
        <f>IF(preDEL!$AG294,IFERROR(0/0,""),preDEL!S294)</f>
        <v>1</v>
      </c>
      <c r="T294" s="128" t="str">
        <f>IF(preDEL!$AG294,IFERROR(0/0,""),preDEL!T294)</f>
        <v/>
      </c>
      <c r="U294" s="83" t="str">
        <f>IF(preDEL!$AG294,IFERROR(0/0,""),preDEL!U294)</f>
        <v/>
      </c>
      <c r="V294" s="82" t="str">
        <f>IF(preDEL!$AG294,IFERROR(0/0,""),preDEL!V294)</f>
        <v/>
      </c>
      <c r="W294" s="83" t="str">
        <f>IF(preDEL!$AG294,IFERROR(0/0,""),preDEL!W294)</f>
        <v/>
      </c>
      <c r="X294" s="116" t="b">
        <f>IF(preDEL!$AG294,IFERROR(0/0,""),preDEL!X294)</f>
        <v>0</v>
      </c>
      <c r="Y294" s="128" t="b">
        <f>IF(preDEL!$AG294,IFERROR(0/0,""),preDEL!Y294)</f>
        <v>0</v>
      </c>
      <c r="Z294" s="82" t="str">
        <f>IF(preDEL!$AG294,IFERROR(0/0,""),preDEL!Z294)</f>
        <v/>
      </c>
      <c r="AA294" s="128" t="b">
        <f>IF(preDEL!$AG294,IFERROR(0/0,""),preDEL!AA294)</f>
        <v>0</v>
      </c>
      <c r="AB294" s="128" t="b">
        <f>IF(preDEL!$AG294,IFERROR(0/0,""),preDEL!AB294)</f>
        <v>0</v>
      </c>
      <c r="AC294" s="174">
        <f>IF(preDEL!$AG294,IFERROR(0/0,""),preDEL!AC294)</f>
        <v>270</v>
      </c>
      <c r="AD294" s="116" t="b">
        <f>IF(preDEL!$AG294,IFERROR(0/0,""),preDEL!AD294)</f>
        <v>0</v>
      </c>
      <c r="AE294" s="175" t="str">
        <f>IF(preDEL!$AG294,IFERROR(0/0,""),preDEL!AE294)</f>
        <v/>
      </c>
      <c r="AF294" s="128" t="b">
        <f>IF(preDEL!$AG294,IFERROR(0/0,""),preDEL!AF294)</f>
        <v>0</v>
      </c>
      <c r="AG294" s="128" t="b">
        <f>IF(preDEL!$AG294,IFERROR(0/0,""),preDEL!AG294)</f>
        <v>0</v>
      </c>
      <c r="AH294" s="116" t="str">
        <f>IF(preDEL!$AG294,IFERROR(0/0,""),preDEL!AH294)</f>
        <v/>
      </c>
      <c r="AI294" s="82" t="str">
        <f>IF(preDEL!$AG294,IFERROR(0/0,""),preDEL!AI294)</f>
        <v/>
      </c>
      <c r="AJ294" s="83" t="str">
        <f>IF(preDEL!$AG294,IFERROR(0/0,""),preDEL!AJ294)</f>
        <v/>
      </c>
      <c r="AK294" s="82" t="str">
        <f>IF(preDEL!$AG294,IFERROR(0/0,""),preDEL!AK294)</f>
        <v>Negative</v>
      </c>
      <c r="AL294" s="83" t="str">
        <f>IF(preDEL!$AG294,IFERROR(0/0,""),preDEL!AL294)</f>
        <v/>
      </c>
      <c r="AM294" s="83" t="str">
        <f>IF(preDEL!$AG294,IFERROR(0/0,""),preDEL!AM294)</f>
        <v>SpROSA145068</v>
      </c>
      <c r="AN294" s="83" t="str">
        <f>IF(preDEL!$AG294,IFERROR(0/0,""),preDEL!AN294)</f>
        <v>ROSA835283</v>
      </c>
      <c r="AO294" s="83" t="str">
        <f>IF(preDEL!$AG294,IFERROR(0/0,""),preDEL!AO294)</f>
        <v/>
      </c>
      <c r="AP294" s="83" t="str">
        <f>IF(preDEL!$AG294,IFERROR(0/0,""),preDEL!AP294)</f>
        <v/>
      </c>
      <c r="AQ294" s="83" t="str">
        <f>IF(preDEL!$AG294,IFERROR(0/0,""),preDEL!AQ294)</f>
        <v/>
      </c>
      <c r="AR294" s="83" t="str">
        <f>IF(preDEL!$AG294,IFERROR(0/0,""),preDEL!AR294)</f>
        <v/>
      </c>
      <c r="AS294" s="147"/>
    </row>
    <row r="295">
      <c r="A295" s="82" t="str">
        <f>IF(preDEL!$AG295,IFERROR(0/0,""),preDEL!A295)</f>
        <v>FLE524</v>
      </c>
      <c r="B295" s="172">
        <f>IF(preDEL!$AG295,IFERROR(0/0,""),preDEL!B295)</f>
        <v>44495</v>
      </c>
      <c r="C295" s="173">
        <f>IF(preDEL!$AG295,IFERROR(0/0,""),preDEL!C295)</f>
        <v>0.2898726852</v>
      </c>
      <c r="D295" s="82" t="str">
        <f>IF(preDEL!$AG295,IFERROR(0/0,""),preDEL!D295)</f>
        <v/>
      </c>
      <c r="E295" s="82" t="str">
        <f>IF(preDEL!$AG295,IFERROR(0/0,""),preDEL!E295)</f>
        <v/>
      </c>
      <c r="F295" s="83" t="str">
        <f>IF(preDEL!$AG295,IFERROR(0/0,""),preDEL!F295)</f>
        <v/>
      </c>
      <c r="G295" s="83" t="str">
        <f>IF(preDEL!$AG295,IFERROR(0/0,""),preDEL!G295)</f>
        <v/>
      </c>
      <c r="H295" s="83" t="str">
        <f>IF(preDEL!$AG295,IFERROR(0/0,""),preDEL!H295)</f>
        <v/>
      </c>
      <c r="I295" s="82" t="str">
        <f>IF(preDEL!$AG295,IFERROR(0/0,""),preDEL!I295)</f>
        <v/>
      </c>
      <c r="J295" s="82" t="str">
        <f>IF(preDEL!$AG295,IFERROR(0/0,""),preDEL!J295)</f>
        <v/>
      </c>
      <c r="K295" s="82" t="str">
        <f>IF(preDEL!$AG295,IFERROR(0/0,""),preDEL!K295)</f>
        <v>Negative</v>
      </c>
      <c r="L295" s="172">
        <f>IF(preDEL!$AG295,IFERROR(0/0,""),preDEL!L295)</f>
        <v>44495</v>
      </c>
      <c r="M295" s="173">
        <f>IF(preDEL!$AG295,IFERROR(0/0,""),preDEL!M295)</f>
        <v>0.4459953704</v>
      </c>
      <c r="N295" s="83" t="str">
        <f>IF(preDEL!$AG295,IFERROR(0/0,""),preDEL!N295)</f>
        <v/>
      </c>
      <c r="O295" s="83" t="str">
        <f>IF(preDEL!$AG295,IFERROR(0/0,""),preDEL!O295)</f>
        <v/>
      </c>
      <c r="P295" s="128" t="b">
        <f>IF(preDEL!$AG295,IFERROR(0/0,""),preDEL!P295)</f>
        <v>0</v>
      </c>
      <c r="Q295" s="128" t="str">
        <f>IF(preDEL!$AG295,IFERROR(0/0,""),preDEL!Q295)</f>
        <v>Result</v>
      </c>
      <c r="R295" s="116" t="b">
        <f>IF(preDEL!$AG295,IFERROR(0/0,""),preDEL!R295)</f>
        <v>1</v>
      </c>
      <c r="S295" s="116">
        <f>IF(preDEL!$AG295,IFERROR(0/0,""),preDEL!S295)</f>
        <v>1</v>
      </c>
      <c r="T295" s="128" t="str">
        <f>IF(preDEL!$AG295,IFERROR(0/0,""),preDEL!T295)</f>
        <v/>
      </c>
      <c r="U295" s="83" t="str">
        <f>IF(preDEL!$AG295,IFERROR(0/0,""),preDEL!U295)</f>
        <v/>
      </c>
      <c r="V295" s="82" t="str">
        <f>IF(preDEL!$AG295,IFERROR(0/0,""),preDEL!V295)</f>
        <v/>
      </c>
      <c r="W295" s="83" t="str">
        <f>IF(preDEL!$AG295,IFERROR(0/0,""),preDEL!W295)</f>
        <v/>
      </c>
      <c r="X295" s="116" t="b">
        <f>IF(preDEL!$AG295,IFERROR(0/0,""),preDEL!X295)</f>
        <v>0</v>
      </c>
      <c r="Y295" s="128" t="b">
        <f>IF(preDEL!$AG295,IFERROR(0/0,""),preDEL!Y295)</f>
        <v>0</v>
      </c>
      <c r="Z295" s="82" t="str">
        <f>IF(preDEL!$AG295,IFERROR(0/0,""),preDEL!Z295)</f>
        <v/>
      </c>
      <c r="AA295" s="128" t="b">
        <f>IF(preDEL!$AG295,IFERROR(0/0,""),preDEL!AA295)</f>
        <v>0</v>
      </c>
      <c r="AB295" s="128" t="b">
        <f>IF(preDEL!$AG295,IFERROR(0/0,""),preDEL!AB295)</f>
        <v>0</v>
      </c>
      <c r="AC295" s="174">
        <f>IF(preDEL!$AG295,IFERROR(0/0,""),preDEL!AC295)</f>
        <v>269</v>
      </c>
      <c r="AD295" s="116" t="b">
        <f>IF(preDEL!$AG295,IFERROR(0/0,""),preDEL!AD295)</f>
        <v>0</v>
      </c>
      <c r="AE295" s="175" t="str">
        <f>IF(preDEL!$AG295,IFERROR(0/0,""),preDEL!AE295)</f>
        <v/>
      </c>
      <c r="AF295" s="128" t="b">
        <f>IF(preDEL!$AG295,IFERROR(0/0,""),preDEL!AF295)</f>
        <v>0</v>
      </c>
      <c r="AG295" s="128" t="b">
        <f>IF(preDEL!$AG295,IFERROR(0/0,""),preDEL!AG295)</f>
        <v>0</v>
      </c>
      <c r="AH295" s="116" t="str">
        <f>IF(preDEL!$AG295,IFERROR(0/0,""),preDEL!AH295)</f>
        <v/>
      </c>
      <c r="AI295" s="82" t="str">
        <f>IF(preDEL!$AG295,IFERROR(0/0,""),preDEL!AI295)</f>
        <v/>
      </c>
      <c r="AJ295" s="83" t="str">
        <f>IF(preDEL!$AG295,IFERROR(0/0,""),preDEL!AJ295)</f>
        <v/>
      </c>
      <c r="AK295" s="82" t="str">
        <f>IF(preDEL!$AG295,IFERROR(0/0,""),preDEL!AK295)</f>
        <v>Negative</v>
      </c>
      <c r="AL295" s="83" t="str">
        <f>IF(preDEL!$AG295,IFERROR(0/0,""),preDEL!AL295)</f>
        <v/>
      </c>
      <c r="AM295" s="83" t="str">
        <f>IF(preDEL!$AG295,IFERROR(0/0,""),preDEL!AM295)</f>
        <v>SpROSA145068</v>
      </c>
      <c r="AN295" s="83" t="str">
        <f>IF(preDEL!$AG295,IFERROR(0/0,""),preDEL!AN295)</f>
        <v>ROSA133287</v>
      </c>
      <c r="AO295" s="83" t="str">
        <f>IF(preDEL!$AG295,IFERROR(0/0,""),preDEL!AO295)</f>
        <v/>
      </c>
      <c r="AP295" s="83" t="str">
        <f>IF(preDEL!$AG295,IFERROR(0/0,""),preDEL!AP295)</f>
        <v/>
      </c>
      <c r="AQ295" s="83" t="str">
        <f>IF(preDEL!$AG295,IFERROR(0/0,""),preDEL!AQ295)</f>
        <v/>
      </c>
      <c r="AR295" s="83" t="str">
        <f>IF(preDEL!$AG295,IFERROR(0/0,""),preDEL!AR295)</f>
        <v/>
      </c>
      <c r="AS295" s="147"/>
    </row>
    <row r="296">
      <c r="A296" s="82" t="str">
        <f>IF(preDEL!$AG296,IFERROR(0/0,""),preDEL!A296)</f>
        <v>FLE513</v>
      </c>
      <c r="B296" s="172">
        <f>IF(preDEL!$AG296,IFERROR(0/0,""),preDEL!B296)</f>
        <v>44495</v>
      </c>
      <c r="C296" s="173">
        <f>IF(preDEL!$AG296,IFERROR(0/0,""),preDEL!C296)</f>
        <v>0.3683912037</v>
      </c>
      <c r="D296" s="82" t="str">
        <f>IF(preDEL!$AG296,IFERROR(0/0,""),preDEL!D296)</f>
        <v/>
      </c>
      <c r="E296" s="82" t="str">
        <f>IF(preDEL!$AG296,IFERROR(0/0,""),preDEL!E296)</f>
        <v/>
      </c>
      <c r="F296" s="83" t="str">
        <f>IF(preDEL!$AG296,IFERROR(0/0,""),preDEL!F296)</f>
        <v/>
      </c>
      <c r="G296" s="83" t="str">
        <f>IF(preDEL!$AG296,IFERROR(0/0,""),preDEL!G296)</f>
        <v/>
      </c>
      <c r="H296" s="83" t="str">
        <f>IF(preDEL!$AG296,IFERROR(0/0,""),preDEL!H296)</f>
        <v/>
      </c>
      <c r="I296" s="82" t="str">
        <f>IF(preDEL!$AG296,IFERROR(0/0,""),preDEL!I296)</f>
        <v/>
      </c>
      <c r="J296" s="82" t="str">
        <f>IF(preDEL!$AG296,IFERROR(0/0,""),preDEL!J296)</f>
        <v/>
      </c>
      <c r="K296" s="82" t="str">
        <f>IF(preDEL!$AG296,IFERROR(0/0,""),preDEL!K296)</f>
        <v>Negative</v>
      </c>
      <c r="L296" s="172">
        <f>IF(preDEL!$AG296,IFERROR(0/0,""),preDEL!L296)</f>
        <v>44495</v>
      </c>
      <c r="M296" s="173">
        <f>IF(preDEL!$AG296,IFERROR(0/0,""),preDEL!M296)</f>
        <v>0.4459953704</v>
      </c>
      <c r="N296" s="83" t="str">
        <f>IF(preDEL!$AG296,IFERROR(0/0,""),preDEL!N296)</f>
        <v/>
      </c>
      <c r="O296" s="83" t="str">
        <f>IF(preDEL!$AG296,IFERROR(0/0,""),preDEL!O296)</f>
        <v/>
      </c>
      <c r="P296" s="128" t="b">
        <f>IF(preDEL!$AG296,IFERROR(0/0,""),preDEL!P296)</f>
        <v>0</v>
      </c>
      <c r="Q296" s="128" t="str">
        <f>IF(preDEL!$AG296,IFERROR(0/0,""),preDEL!Q296)</f>
        <v>Result</v>
      </c>
      <c r="R296" s="116" t="b">
        <f>IF(preDEL!$AG296,IFERROR(0/0,""),preDEL!R296)</f>
        <v>1</v>
      </c>
      <c r="S296" s="116">
        <f>IF(preDEL!$AG296,IFERROR(0/0,""),preDEL!S296)</f>
        <v>1</v>
      </c>
      <c r="T296" s="128" t="str">
        <f>IF(preDEL!$AG296,IFERROR(0/0,""),preDEL!T296)</f>
        <v/>
      </c>
      <c r="U296" s="83" t="str">
        <f>IF(preDEL!$AG296,IFERROR(0/0,""),preDEL!U296)</f>
        <v/>
      </c>
      <c r="V296" s="82" t="str">
        <f>IF(preDEL!$AG296,IFERROR(0/0,""),preDEL!V296)</f>
        <v/>
      </c>
      <c r="W296" s="83" t="str">
        <f>IF(preDEL!$AG296,IFERROR(0/0,""),preDEL!W296)</f>
        <v/>
      </c>
      <c r="X296" s="116" t="b">
        <f>IF(preDEL!$AG296,IFERROR(0/0,""),preDEL!X296)</f>
        <v>0</v>
      </c>
      <c r="Y296" s="128" t="b">
        <f>IF(preDEL!$AG296,IFERROR(0/0,""),preDEL!Y296)</f>
        <v>0</v>
      </c>
      <c r="Z296" s="82" t="str">
        <f>IF(preDEL!$AG296,IFERROR(0/0,""),preDEL!Z296)</f>
        <v/>
      </c>
      <c r="AA296" s="128" t="b">
        <f>IF(preDEL!$AG296,IFERROR(0/0,""),preDEL!AA296)</f>
        <v>0</v>
      </c>
      <c r="AB296" s="128" t="b">
        <f>IF(preDEL!$AG296,IFERROR(0/0,""),preDEL!AB296)</f>
        <v>0</v>
      </c>
      <c r="AC296" s="174">
        <f>IF(preDEL!$AG296,IFERROR(0/0,""),preDEL!AC296)</f>
        <v>268</v>
      </c>
      <c r="AD296" s="116" t="b">
        <f>IF(preDEL!$AG296,IFERROR(0/0,""),preDEL!AD296)</f>
        <v>0</v>
      </c>
      <c r="AE296" s="175" t="str">
        <f>IF(preDEL!$AG296,IFERROR(0/0,""),preDEL!AE296)</f>
        <v/>
      </c>
      <c r="AF296" s="128" t="b">
        <f>IF(preDEL!$AG296,IFERROR(0/0,""),preDEL!AF296)</f>
        <v>0</v>
      </c>
      <c r="AG296" s="128" t="b">
        <f>IF(preDEL!$AG296,IFERROR(0/0,""),preDEL!AG296)</f>
        <v>0</v>
      </c>
      <c r="AH296" s="116" t="str">
        <f>IF(preDEL!$AG296,IFERROR(0/0,""),preDEL!AH296)</f>
        <v/>
      </c>
      <c r="AI296" s="82" t="str">
        <f>IF(preDEL!$AG296,IFERROR(0/0,""),preDEL!AI296)</f>
        <v/>
      </c>
      <c r="AJ296" s="83" t="str">
        <f>IF(preDEL!$AG296,IFERROR(0/0,""),preDEL!AJ296)</f>
        <v/>
      </c>
      <c r="AK296" s="82" t="str">
        <f>IF(preDEL!$AG296,IFERROR(0/0,""),preDEL!AK296)</f>
        <v>Negative</v>
      </c>
      <c r="AL296" s="83" t="str">
        <f>IF(preDEL!$AG296,IFERROR(0/0,""),preDEL!AL296)</f>
        <v/>
      </c>
      <c r="AM296" s="83" t="str">
        <f>IF(preDEL!$AG296,IFERROR(0/0,""),preDEL!AM296)</f>
        <v>SpROSA145068</v>
      </c>
      <c r="AN296" s="83" t="str">
        <f>IF(preDEL!$AG296,IFERROR(0/0,""),preDEL!AN296)</f>
        <v>ROSA151533</v>
      </c>
      <c r="AO296" s="83" t="str">
        <f>IF(preDEL!$AG296,IFERROR(0/0,""),preDEL!AO296)</f>
        <v/>
      </c>
      <c r="AP296" s="83" t="str">
        <f>IF(preDEL!$AG296,IFERROR(0/0,""),preDEL!AP296)</f>
        <v/>
      </c>
      <c r="AQ296" s="83" t="str">
        <f>IF(preDEL!$AG296,IFERROR(0/0,""),preDEL!AQ296)</f>
        <v/>
      </c>
      <c r="AR296" s="83" t="str">
        <f>IF(preDEL!$AG296,IFERROR(0/0,""),preDEL!AR296)</f>
        <v/>
      </c>
      <c r="AS296" s="147"/>
    </row>
    <row r="297">
      <c r="A297" s="82" t="str">
        <f>IF(preDEL!$AG297,IFERROR(0/0,""),preDEL!A297)</f>
        <v>FLE539</v>
      </c>
      <c r="B297" s="172">
        <f>IF(preDEL!$AG297,IFERROR(0/0,""),preDEL!B297)</f>
        <v>44496</v>
      </c>
      <c r="C297" s="173">
        <f>IF(preDEL!$AG297,IFERROR(0/0,""),preDEL!C297)</f>
        <v>0.1255439815</v>
      </c>
      <c r="D297" s="82" t="str">
        <f>IF(preDEL!$AG297,IFERROR(0/0,""),preDEL!D297)</f>
        <v/>
      </c>
      <c r="E297" s="82" t="str">
        <f>IF(preDEL!$AG297,IFERROR(0/0,""),preDEL!E297)</f>
        <v/>
      </c>
      <c r="F297" s="83" t="str">
        <f>IF(preDEL!$AG297,IFERROR(0/0,""),preDEL!F297)</f>
        <v/>
      </c>
      <c r="G297" s="83" t="str">
        <f>IF(preDEL!$AG297,IFERROR(0/0,""),preDEL!G297)</f>
        <v/>
      </c>
      <c r="H297" s="83" t="str">
        <f>IF(preDEL!$AG297,IFERROR(0/0,""),preDEL!H297)</f>
        <v/>
      </c>
      <c r="I297" s="82" t="str">
        <f>IF(preDEL!$AG297,IFERROR(0/0,""),preDEL!I297)</f>
        <v/>
      </c>
      <c r="J297" s="82" t="str">
        <f>IF(preDEL!$AG297,IFERROR(0/0,""),preDEL!J297)</f>
        <v/>
      </c>
      <c r="K297" s="82" t="str">
        <f>IF(preDEL!$AG297,IFERROR(0/0,""),preDEL!K297)</f>
        <v>Null</v>
      </c>
      <c r="L297" s="172" t="str">
        <f>IF(preDEL!$AG297,IFERROR(0/0,""),preDEL!L297)</f>
        <v/>
      </c>
      <c r="M297" s="173" t="str">
        <f>IF(preDEL!$AG297,IFERROR(0/0,""),preDEL!M297)</f>
        <v/>
      </c>
      <c r="N297" s="83" t="str">
        <f>IF(preDEL!$AG297,IFERROR(0/0,""),preDEL!N297)</f>
        <v/>
      </c>
      <c r="O297" s="83" t="str">
        <f>IF(preDEL!$AG297,IFERROR(0/0,""),preDEL!O297)</f>
        <v/>
      </c>
      <c r="P297" s="128" t="b">
        <f>IF(preDEL!$AG297,IFERROR(0/0,""),preDEL!P297)</f>
        <v>0</v>
      </c>
      <c r="Q297" s="128" t="str">
        <f>IF(preDEL!$AG297,IFERROR(0/0,""),preDEL!Q297)</f>
        <v>Collected</v>
      </c>
      <c r="R297" s="116" t="b">
        <f>IF(preDEL!$AG297,IFERROR(0/0,""),preDEL!R297)</f>
        <v>1</v>
      </c>
      <c r="S297" s="116">
        <f>IF(preDEL!$AG297,IFERROR(0/0,""),preDEL!S297)</f>
        <v>1</v>
      </c>
      <c r="T297" s="128" t="str">
        <f>IF(preDEL!$AG297,IFERROR(0/0,""),preDEL!T297)</f>
        <v/>
      </c>
      <c r="U297" s="83" t="str">
        <f>IF(preDEL!$AG297,IFERROR(0/0,""),preDEL!U297)</f>
        <v/>
      </c>
      <c r="V297" s="82" t="str">
        <f>IF(preDEL!$AG297,IFERROR(0/0,""),preDEL!V297)</f>
        <v/>
      </c>
      <c r="W297" s="83" t="str">
        <f>IF(preDEL!$AG297,IFERROR(0/0,""),preDEL!W297)</f>
        <v/>
      </c>
      <c r="X297" s="116" t="b">
        <f>IF(preDEL!$AG297,IFERROR(0/0,""),preDEL!X297)</f>
        <v>0</v>
      </c>
      <c r="Y297" s="128" t="b">
        <f>IF(preDEL!$AG297,IFERROR(0/0,""),preDEL!Y297)</f>
        <v>0</v>
      </c>
      <c r="Z297" s="82" t="str">
        <f>IF(preDEL!$AG297,IFERROR(0/0,""),preDEL!Z297)</f>
        <v/>
      </c>
      <c r="AA297" s="128" t="b">
        <f>IF(preDEL!$AG297,IFERROR(0/0,""),preDEL!AA297)</f>
        <v>0</v>
      </c>
      <c r="AB297" s="128" t="b">
        <f>IF(preDEL!$AG297,IFERROR(0/0,""),preDEL!AB297)</f>
        <v>0</v>
      </c>
      <c r="AC297" s="174">
        <f>IF(preDEL!$AG297,IFERROR(0/0,""),preDEL!AC297)</f>
        <v>267</v>
      </c>
      <c r="AD297" s="116" t="b">
        <f>IF(preDEL!$AG297,IFERROR(0/0,""),preDEL!AD297)</f>
        <v>0</v>
      </c>
      <c r="AE297" s="175" t="str">
        <f>IF(preDEL!$AG297,IFERROR(0/0,""),preDEL!AE297)</f>
        <v/>
      </c>
      <c r="AF297" s="128" t="b">
        <f>IF(preDEL!$AG297,IFERROR(0/0,""),preDEL!AF297)</f>
        <v>0</v>
      </c>
      <c r="AG297" s="128" t="b">
        <f>IF(preDEL!$AG297,IFERROR(0/0,""),preDEL!AG297)</f>
        <v>0</v>
      </c>
      <c r="AH297" s="116" t="str">
        <f>IF(preDEL!$AG297,IFERROR(0/0,""),preDEL!AH297)</f>
        <v/>
      </c>
      <c r="AI297" s="82" t="str">
        <f>IF(preDEL!$AG297,IFERROR(0/0,""),preDEL!AI297)</f>
        <v/>
      </c>
      <c r="AJ297" s="83">
        <f>IF(preDEL!$AG297,IFERROR(0/0,""),preDEL!AJ297)</f>
        <v>2.2</v>
      </c>
      <c r="AK297" s="82" t="str">
        <f>IF(preDEL!$AG297,IFERROR(0/0,""),preDEL!AK297)</f>
        <v>Negative</v>
      </c>
      <c r="AL297" s="83" t="str">
        <f>IF(preDEL!$AG297,IFERROR(0/0,""),preDEL!AL297)</f>
        <v/>
      </c>
      <c r="AM297" s="83" t="str">
        <f>IF(preDEL!$AG297,IFERROR(0/0,""),preDEL!AM297)</f>
        <v>SpROSA145068</v>
      </c>
      <c r="AN297" s="83" t="str">
        <f>IF(preDEL!$AG297,IFERROR(0/0,""),preDEL!AN297)</f>
        <v>ROSA191656</v>
      </c>
      <c r="AO297" s="83" t="str">
        <f>IF(preDEL!$AG297,IFERROR(0/0,""),preDEL!AO297)</f>
        <v/>
      </c>
      <c r="AP297" s="83" t="str">
        <f>IF(preDEL!$AG297,IFERROR(0/0,""),preDEL!AP297)</f>
        <v/>
      </c>
      <c r="AQ297" s="83" t="str">
        <f>IF(preDEL!$AG297,IFERROR(0/0,""),preDEL!AQ297)</f>
        <v/>
      </c>
      <c r="AR297" s="83" t="str">
        <f>IF(preDEL!$AG297,IFERROR(0/0,""),preDEL!AR297)</f>
        <v/>
      </c>
      <c r="AS297" s="147"/>
    </row>
    <row r="298">
      <c r="A298" s="82" t="str">
        <f>IF(preDEL!$AG298,IFERROR(0/0,""),preDEL!A298)</f>
        <v>FLE552</v>
      </c>
      <c r="B298" s="172">
        <f>IF(preDEL!$AG298,IFERROR(0/0,""),preDEL!B298)</f>
        <v>44496</v>
      </c>
      <c r="C298" s="173">
        <f>IF(preDEL!$AG298,IFERROR(0/0,""),preDEL!C298)</f>
        <v>0.1259375</v>
      </c>
      <c r="D298" s="82" t="str">
        <f>IF(preDEL!$AG298,IFERROR(0/0,""),preDEL!D298)</f>
        <v/>
      </c>
      <c r="E298" s="82" t="str">
        <f>IF(preDEL!$AG298,IFERROR(0/0,""),preDEL!E298)</f>
        <v/>
      </c>
      <c r="F298" s="83" t="str">
        <f>IF(preDEL!$AG298,IFERROR(0/0,""),preDEL!F298)</f>
        <v/>
      </c>
      <c r="G298" s="83" t="str">
        <f>IF(preDEL!$AG298,IFERROR(0/0,""),preDEL!G298)</f>
        <v/>
      </c>
      <c r="H298" s="83" t="str">
        <f>IF(preDEL!$AG298,IFERROR(0/0,""),preDEL!H298)</f>
        <v/>
      </c>
      <c r="I298" s="82" t="str">
        <f>IF(preDEL!$AG298,IFERROR(0/0,""),preDEL!I298)</f>
        <v/>
      </c>
      <c r="J298" s="82" t="str">
        <f>IF(preDEL!$AG298,IFERROR(0/0,""),preDEL!J298)</f>
        <v/>
      </c>
      <c r="K298" s="82" t="str">
        <f>IF(preDEL!$AG298,IFERROR(0/0,""),preDEL!K298)</f>
        <v>Null</v>
      </c>
      <c r="L298" s="172" t="str">
        <f>IF(preDEL!$AG298,IFERROR(0/0,""),preDEL!L298)</f>
        <v/>
      </c>
      <c r="M298" s="173" t="str">
        <f>IF(preDEL!$AG298,IFERROR(0/0,""),preDEL!M298)</f>
        <v/>
      </c>
      <c r="N298" s="83" t="str">
        <f>IF(preDEL!$AG298,IFERROR(0/0,""),preDEL!N298)</f>
        <v/>
      </c>
      <c r="O298" s="83" t="str">
        <f>IF(preDEL!$AG298,IFERROR(0/0,""),preDEL!O298)</f>
        <v/>
      </c>
      <c r="P298" s="128" t="b">
        <f>IF(preDEL!$AG298,IFERROR(0/0,""),preDEL!P298)</f>
        <v>0</v>
      </c>
      <c r="Q298" s="128" t="str">
        <f>IF(preDEL!$AG298,IFERROR(0/0,""),preDEL!Q298)</f>
        <v>Collected</v>
      </c>
      <c r="R298" s="116" t="b">
        <f>IF(preDEL!$AG298,IFERROR(0/0,""),preDEL!R298)</f>
        <v>1</v>
      </c>
      <c r="S298" s="116">
        <f>IF(preDEL!$AG298,IFERROR(0/0,""),preDEL!S298)</f>
        <v>1</v>
      </c>
      <c r="T298" s="128" t="str">
        <f>IF(preDEL!$AG298,IFERROR(0/0,""),preDEL!T298)</f>
        <v/>
      </c>
      <c r="U298" s="83" t="str">
        <f>IF(preDEL!$AG298,IFERROR(0/0,""),preDEL!U298)</f>
        <v/>
      </c>
      <c r="V298" s="82" t="str">
        <f>IF(preDEL!$AG298,IFERROR(0/0,""),preDEL!V298)</f>
        <v/>
      </c>
      <c r="W298" s="83" t="str">
        <f>IF(preDEL!$AG298,IFERROR(0/0,""),preDEL!W298)</f>
        <v/>
      </c>
      <c r="X298" s="116" t="b">
        <f>IF(preDEL!$AG298,IFERROR(0/0,""),preDEL!X298)</f>
        <v>0</v>
      </c>
      <c r="Y298" s="128" t="b">
        <f>IF(preDEL!$AG298,IFERROR(0/0,""),preDEL!Y298)</f>
        <v>0</v>
      </c>
      <c r="Z298" s="82" t="str">
        <f>IF(preDEL!$AG298,IFERROR(0/0,""),preDEL!Z298)</f>
        <v/>
      </c>
      <c r="AA298" s="128" t="b">
        <f>IF(preDEL!$AG298,IFERROR(0/0,""),preDEL!AA298)</f>
        <v>0</v>
      </c>
      <c r="AB298" s="128" t="b">
        <f>IF(preDEL!$AG298,IFERROR(0/0,""),preDEL!AB298)</f>
        <v>0</v>
      </c>
      <c r="AC298" s="174">
        <f>IF(preDEL!$AG298,IFERROR(0/0,""),preDEL!AC298)</f>
        <v>266</v>
      </c>
      <c r="AD298" s="116" t="b">
        <f>IF(preDEL!$AG298,IFERROR(0/0,""),preDEL!AD298)</f>
        <v>0</v>
      </c>
      <c r="AE298" s="175" t="str">
        <f>IF(preDEL!$AG298,IFERROR(0/0,""),preDEL!AE298)</f>
        <v/>
      </c>
      <c r="AF298" s="128" t="b">
        <f>IF(preDEL!$AG298,IFERROR(0/0,""),preDEL!AF298)</f>
        <v>0</v>
      </c>
      <c r="AG298" s="128" t="b">
        <f>IF(preDEL!$AG298,IFERROR(0/0,""),preDEL!AG298)</f>
        <v>0</v>
      </c>
      <c r="AH298" s="116" t="str">
        <f>IF(preDEL!$AG298,IFERROR(0/0,""),preDEL!AH298)</f>
        <v/>
      </c>
      <c r="AI298" s="82" t="str">
        <f>IF(preDEL!$AG298,IFERROR(0/0,""),preDEL!AI298)</f>
        <v/>
      </c>
      <c r="AJ298" s="83">
        <f>IF(preDEL!$AG298,IFERROR(0/0,""),preDEL!AJ298)</f>
        <v>2.2</v>
      </c>
      <c r="AK298" s="82" t="str">
        <f>IF(preDEL!$AG298,IFERROR(0/0,""),preDEL!AK298)</f>
        <v>Negative</v>
      </c>
      <c r="AL298" s="83" t="str">
        <f>IF(preDEL!$AG298,IFERROR(0/0,""),preDEL!AL298)</f>
        <v/>
      </c>
      <c r="AM298" s="83" t="str">
        <f>IF(preDEL!$AG298,IFERROR(0/0,""),preDEL!AM298)</f>
        <v>SpROSA145068</v>
      </c>
      <c r="AN298" s="83" t="str">
        <f>IF(preDEL!$AG298,IFERROR(0/0,""),preDEL!AN298)</f>
        <v>ROSA750622</v>
      </c>
      <c r="AO298" s="83" t="str">
        <f>IF(preDEL!$AG298,IFERROR(0/0,""),preDEL!AO298)</f>
        <v/>
      </c>
      <c r="AP298" s="83" t="str">
        <f>IF(preDEL!$AG298,IFERROR(0/0,""),preDEL!AP298)</f>
        <v/>
      </c>
      <c r="AQ298" s="83" t="str">
        <f>IF(preDEL!$AG298,IFERROR(0/0,""),preDEL!AQ298)</f>
        <v/>
      </c>
      <c r="AR298" s="83" t="str">
        <f>IF(preDEL!$AG298,IFERROR(0/0,""),preDEL!AR298)</f>
        <v/>
      </c>
      <c r="AS298" s="147"/>
    </row>
    <row r="299">
      <c r="A299" s="82" t="str">
        <f>IF(preDEL!$AG299,IFERROR(0/0,""),preDEL!A299)</f>
        <v>FLE505</v>
      </c>
      <c r="B299" s="172">
        <f>IF(preDEL!$AG299,IFERROR(0/0,""),preDEL!B299)</f>
        <v>44496</v>
      </c>
      <c r="C299" s="173">
        <f>IF(preDEL!$AG299,IFERROR(0/0,""),preDEL!C299)</f>
        <v>0.1289351852</v>
      </c>
      <c r="D299" s="82" t="str">
        <f>IF(preDEL!$AG299,IFERROR(0/0,""),preDEL!D299)</f>
        <v/>
      </c>
      <c r="E299" s="82" t="str">
        <f>IF(preDEL!$AG299,IFERROR(0/0,""),preDEL!E299)</f>
        <v/>
      </c>
      <c r="F299" s="83" t="str">
        <f>IF(preDEL!$AG299,IFERROR(0/0,""),preDEL!F299)</f>
        <v/>
      </c>
      <c r="G299" s="83" t="str">
        <f>IF(preDEL!$AG299,IFERROR(0/0,""),preDEL!G299)</f>
        <v/>
      </c>
      <c r="H299" s="83" t="str">
        <f>IF(preDEL!$AG299,IFERROR(0/0,""),preDEL!H299)</f>
        <v/>
      </c>
      <c r="I299" s="82" t="str">
        <f>IF(preDEL!$AG299,IFERROR(0/0,""),preDEL!I299)</f>
        <v/>
      </c>
      <c r="J299" s="82" t="str">
        <f>IF(preDEL!$AG299,IFERROR(0/0,""),preDEL!J299)</f>
        <v/>
      </c>
      <c r="K299" s="82" t="str">
        <f>IF(preDEL!$AG299,IFERROR(0/0,""),preDEL!K299)</f>
        <v>Null</v>
      </c>
      <c r="L299" s="172" t="str">
        <f>IF(preDEL!$AG299,IFERROR(0/0,""),preDEL!L299)</f>
        <v/>
      </c>
      <c r="M299" s="173" t="str">
        <f>IF(preDEL!$AG299,IFERROR(0/0,""),preDEL!M299)</f>
        <v/>
      </c>
      <c r="N299" s="83" t="str">
        <f>IF(preDEL!$AG299,IFERROR(0/0,""),preDEL!N299)</f>
        <v/>
      </c>
      <c r="O299" s="83" t="str">
        <f>IF(preDEL!$AG299,IFERROR(0/0,""),preDEL!O299)</f>
        <v/>
      </c>
      <c r="P299" s="128" t="b">
        <f>IF(preDEL!$AG299,IFERROR(0/0,""),preDEL!P299)</f>
        <v>0</v>
      </c>
      <c r="Q299" s="128" t="str">
        <f>IF(preDEL!$AG299,IFERROR(0/0,""),preDEL!Q299)</f>
        <v>Collected</v>
      </c>
      <c r="R299" s="116" t="b">
        <f>IF(preDEL!$AG299,IFERROR(0/0,""),preDEL!R299)</f>
        <v>1</v>
      </c>
      <c r="S299" s="116">
        <f>IF(preDEL!$AG299,IFERROR(0/0,""),preDEL!S299)</f>
        <v>1</v>
      </c>
      <c r="T299" s="128" t="str">
        <f>IF(preDEL!$AG299,IFERROR(0/0,""),preDEL!T299)</f>
        <v/>
      </c>
      <c r="U299" s="83" t="str">
        <f>IF(preDEL!$AG299,IFERROR(0/0,""),preDEL!U299)</f>
        <v/>
      </c>
      <c r="V299" s="82" t="str">
        <f>IF(preDEL!$AG299,IFERROR(0/0,""),preDEL!V299)</f>
        <v/>
      </c>
      <c r="W299" s="83" t="str">
        <f>IF(preDEL!$AG299,IFERROR(0/0,""),preDEL!W299)</f>
        <v/>
      </c>
      <c r="X299" s="116" t="b">
        <f>IF(preDEL!$AG299,IFERROR(0/0,""),preDEL!X299)</f>
        <v>0</v>
      </c>
      <c r="Y299" s="128" t="b">
        <f>IF(preDEL!$AG299,IFERROR(0/0,""),preDEL!Y299)</f>
        <v>0</v>
      </c>
      <c r="Z299" s="82" t="str">
        <f>IF(preDEL!$AG299,IFERROR(0/0,""),preDEL!Z299)</f>
        <v/>
      </c>
      <c r="AA299" s="128" t="b">
        <f>IF(preDEL!$AG299,IFERROR(0/0,""),preDEL!AA299)</f>
        <v>0</v>
      </c>
      <c r="AB299" s="128" t="b">
        <f>IF(preDEL!$AG299,IFERROR(0/0,""),preDEL!AB299)</f>
        <v>0</v>
      </c>
      <c r="AC299" s="174">
        <f>IF(preDEL!$AG299,IFERROR(0/0,""),preDEL!AC299)</f>
        <v>265</v>
      </c>
      <c r="AD299" s="116" t="b">
        <f>IF(preDEL!$AG299,IFERROR(0/0,""),preDEL!AD299)</f>
        <v>0</v>
      </c>
      <c r="AE299" s="175" t="str">
        <f>IF(preDEL!$AG299,IFERROR(0/0,""),preDEL!AE299)</f>
        <v/>
      </c>
      <c r="AF299" s="128" t="b">
        <f>IF(preDEL!$AG299,IFERROR(0/0,""),preDEL!AF299)</f>
        <v>0</v>
      </c>
      <c r="AG299" s="128" t="b">
        <f>IF(preDEL!$AG299,IFERROR(0/0,""),preDEL!AG299)</f>
        <v>0</v>
      </c>
      <c r="AH299" s="116" t="str">
        <f>IF(preDEL!$AG299,IFERROR(0/0,""),preDEL!AH299)</f>
        <v/>
      </c>
      <c r="AI299" s="82" t="str">
        <f>IF(preDEL!$AG299,IFERROR(0/0,""),preDEL!AI299)</f>
        <v/>
      </c>
      <c r="AJ299" s="83">
        <f>IF(preDEL!$AG299,IFERROR(0/0,""),preDEL!AJ299)</f>
        <v>2.2</v>
      </c>
      <c r="AK299" s="82" t="str">
        <f>IF(preDEL!$AG299,IFERROR(0/0,""),preDEL!AK299)</f>
        <v>Negative</v>
      </c>
      <c r="AL299" s="83" t="str">
        <f>IF(preDEL!$AG299,IFERROR(0/0,""),preDEL!AL299)</f>
        <v/>
      </c>
      <c r="AM299" s="83" t="str">
        <f>IF(preDEL!$AG299,IFERROR(0/0,""),preDEL!AM299)</f>
        <v>SpROSA145068</v>
      </c>
      <c r="AN299" s="83" t="str">
        <f>IF(preDEL!$AG299,IFERROR(0/0,""),preDEL!AN299)</f>
        <v>ROSA406630</v>
      </c>
      <c r="AO299" s="83" t="str">
        <f>IF(preDEL!$AG299,IFERROR(0/0,""),preDEL!AO299)</f>
        <v/>
      </c>
      <c r="AP299" s="83" t="str">
        <f>IF(preDEL!$AG299,IFERROR(0/0,""),preDEL!AP299)</f>
        <v/>
      </c>
      <c r="AQ299" s="83" t="str">
        <f>IF(preDEL!$AG299,IFERROR(0/0,""),preDEL!AQ299)</f>
        <v/>
      </c>
      <c r="AR299" s="83" t="str">
        <f>IF(preDEL!$AG299,IFERROR(0/0,""),preDEL!AR299)</f>
        <v/>
      </c>
      <c r="AS299" s="147"/>
    </row>
    <row r="300">
      <c r="A300" s="82" t="str">
        <f>IF(preDEL!$AG300,IFERROR(0/0,""),preDEL!A300)</f>
        <v>FLE473</v>
      </c>
      <c r="B300" s="172">
        <f>IF(preDEL!$AG300,IFERROR(0/0,""),preDEL!B300)</f>
        <v>44496</v>
      </c>
      <c r="C300" s="173">
        <f>IF(preDEL!$AG300,IFERROR(0/0,""),preDEL!C300)</f>
        <v>0.1295138889</v>
      </c>
      <c r="D300" s="82" t="str">
        <f>IF(preDEL!$AG300,IFERROR(0/0,""),preDEL!D300)</f>
        <v/>
      </c>
      <c r="E300" s="82" t="str">
        <f>IF(preDEL!$AG300,IFERROR(0/0,""),preDEL!E300)</f>
        <v/>
      </c>
      <c r="F300" s="83" t="str">
        <f>IF(preDEL!$AG300,IFERROR(0/0,""),preDEL!F300)</f>
        <v/>
      </c>
      <c r="G300" s="83" t="str">
        <f>IF(preDEL!$AG300,IFERROR(0/0,""),preDEL!G300)</f>
        <v/>
      </c>
      <c r="H300" s="83" t="str">
        <f>IF(preDEL!$AG300,IFERROR(0/0,""),preDEL!H300)</f>
        <v/>
      </c>
      <c r="I300" s="82" t="str">
        <f>IF(preDEL!$AG300,IFERROR(0/0,""),preDEL!I300)</f>
        <v/>
      </c>
      <c r="J300" s="82" t="str">
        <f>IF(preDEL!$AG300,IFERROR(0/0,""),preDEL!J300)</f>
        <v/>
      </c>
      <c r="K300" s="82" t="str">
        <f>IF(preDEL!$AG300,IFERROR(0/0,""),preDEL!K300)</f>
        <v>Null</v>
      </c>
      <c r="L300" s="172" t="str">
        <f>IF(preDEL!$AG300,IFERROR(0/0,""),preDEL!L300)</f>
        <v/>
      </c>
      <c r="M300" s="173" t="str">
        <f>IF(preDEL!$AG300,IFERROR(0/0,""),preDEL!M300)</f>
        <v/>
      </c>
      <c r="N300" s="83" t="str">
        <f>IF(preDEL!$AG300,IFERROR(0/0,""),preDEL!N300)</f>
        <v/>
      </c>
      <c r="O300" s="83" t="str">
        <f>IF(preDEL!$AG300,IFERROR(0/0,""),preDEL!O300)</f>
        <v/>
      </c>
      <c r="P300" s="128" t="b">
        <f>IF(preDEL!$AG300,IFERROR(0/0,""),preDEL!P300)</f>
        <v>0</v>
      </c>
      <c r="Q300" s="128" t="str">
        <f>IF(preDEL!$AG300,IFERROR(0/0,""),preDEL!Q300)</f>
        <v>Collected</v>
      </c>
      <c r="R300" s="116" t="b">
        <f>IF(preDEL!$AG300,IFERROR(0/0,""),preDEL!R300)</f>
        <v>1</v>
      </c>
      <c r="S300" s="116">
        <f>IF(preDEL!$AG300,IFERROR(0/0,""),preDEL!S300)</f>
        <v>1</v>
      </c>
      <c r="T300" s="128" t="str">
        <f>IF(preDEL!$AG300,IFERROR(0/0,""),preDEL!T300)</f>
        <v/>
      </c>
      <c r="U300" s="83" t="str">
        <f>IF(preDEL!$AG300,IFERROR(0/0,""),preDEL!U300)</f>
        <v/>
      </c>
      <c r="V300" s="82" t="str">
        <f>IF(preDEL!$AG300,IFERROR(0/0,""),preDEL!V300)</f>
        <v/>
      </c>
      <c r="W300" s="83" t="str">
        <f>IF(preDEL!$AG300,IFERROR(0/0,""),preDEL!W300)</f>
        <v/>
      </c>
      <c r="X300" s="116" t="b">
        <f>IF(preDEL!$AG300,IFERROR(0/0,""),preDEL!X300)</f>
        <v>0</v>
      </c>
      <c r="Y300" s="128" t="b">
        <f>IF(preDEL!$AG300,IFERROR(0/0,""),preDEL!Y300)</f>
        <v>0</v>
      </c>
      <c r="Z300" s="82" t="str">
        <f>IF(preDEL!$AG300,IFERROR(0/0,""),preDEL!Z300)</f>
        <v/>
      </c>
      <c r="AA300" s="128" t="b">
        <f>IF(preDEL!$AG300,IFERROR(0/0,""),preDEL!AA300)</f>
        <v>0</v>
      </c>
      <c r="AB300" s="128" t="b">
        <f>IF(preDEL!$AG300,IFERROR(0/0,""),preDEL!AB300)</f>
        <v>0</v>
      </c>
      <c r="AC300" s="174">
        <f>IF(preDEL!$AG300,IFERROR(0/0,""),preDEL!AC300)</f>
        <v>264</v>
      </c>
      <c r="AD300" s="116" t="b">
        <f>IF(preDEL!$AG300,IFERROR(0/0,""),preDEL!AD300)</f>
        <v>0</v>
      </c>
      <c r="AE300" s="175" t="str">
        <f>IF(preDEL!$AG300,IFERROR(0/0,""),preDEL!AE300)</f>
        <v/>
      </c>
      <c r="AF300" s="128" t="b">
        <f>IF(preDEL!$AG300,IFERROR(0/0,""),preDEL!AF300)</f>
        <v>0</v>
      </c>
      <c r="AG300" s="128" t="b">
        <f>IF(preDEL!$AG300,IFERROR(0/0,""),preDEL!AG300)</f>
        <v>0</v>
      </c>
      <c r="AH300" s="116" t="str">
        <f>IF(preDEL!$AG300,IFERROR(0/0,""),preDEL!AH300)</f>
        <v/>
      </c>
      <c r="AI300" s="82" t="str">
        <f>IF(preDEL!$AG300,IFERROR(0/0,""),preDEL!AI300)</f>
        <v/>
      </c>
      <c r="AJ300" s="83">
        <f>IF(preDEL!$AG300,IFERROR(0/0,""),preDEL!AJ300)</f>
        <v>2.2</v>
      </c>
      <c r="AK300" s="82" t="str">
        <f>IF(preDEL!$AG300,IFERROR(0/0,""),preDEL!AK300)</f>
        <v>Negative</v>
      </c>
      <c r="AL300" s="83" t="str">
        <f>IF(preDEL!$AG300,IFERROR(0/0,""),preDEL!AL300)</f>
        <v/>
      </c>
      <c r="AM300" s="83" t="str">
        <f>IF(preDEL!$AG300,IFERROR(0/0,""),preDEL!AM300)</f>
        <v>SpROSA145068</v>
      </c>
      <c r="AN300" s="83" t="str">
        <f>IF(preDEL!$AG300,IFERROR(0/0,""),preDEL!AN300)</f>
        <v>ROSA970910</v>
      </c>
      <c r="AO300" s="83" t="str">
        <f>IF(preDEL!$AG300,IFERROR(0/0,""),preDEL!AO300)</f>
        <v/>
      </c>
      <c r="AP300" s="83" t="str">
        <f>IF(preDEL!$AG300,IFERROR(0/0,""),preDEL!AP300)</f>
        <v/>
      </c>
      <c r="AQ300" s="83" t="str">
        <f>IF(preDEL!$AG300,IFERROR(0/0,""),preDEL!AQ300)</f>
        <v/>
      </c>
      <c r="AR300" s="83" t="str">
        <f>IF(preDEL!$AG300,IFERROR(0/0,""),preDEL!AR300)</f>
        <v/>
      </c>
      <c r="AS300" s="147"/>
    </row>
    <row r="301">
      <c r="A301" s="82" t="str">
        <f>IF(preDEL!$AG301,IFERROR(0/0,""),preDEL!A301)</f>
        <v>FLE504</v>
      </c>
      <c r="B301" s="172">
        <f>IF(preDEL!$AG301,IFERROR(0/0,""),preDEL!B301)</f>
        <v>44496</v>
      </c>
      <c r="C301" s="173">
        <f>IF(preDEL!$AG301,IFERROR(0/0,""),preDEL!C301)</f>
        <v>0.1320717593</v>
      </c>
      <c r="D301" s="82" t="str">
        <f>IF(preDEL!$AG301,IFERROR(0/0,""),preDEL!D301)</f>
        <v/>
      </c>
      <c r="E301" s="82" t="str">
        <f>IF(preDEL!$AG301,IFERROR(0/0,""),preDEL!E301)</f>
        <v/>
      </c>
      <c r="F301" s="83" t="str">
        <f>IF(preDEL!$AG301,IFERROR(0/0,""),preDEL!F301)</f>
        <v/>
      </c>
      <c r="G301" s="83" t="str">
        <f>IF(preDEL!$AG301,IFERROR(0/0,""),preDEL!G301)</f>
        <v/>
      </c>
      <c r="H301" s="83" t="str">
        <f>IF(preDEL!$AG301,IFERROR(0/0,""),preDEL!H301)</f>
        <v/>
      </c>
      <c r="I301" s="82" t="str">
        <f>IF(preDEL!$AG301,IFERROR(0/0,""),preDEL!I301)</f>
        <v/>
      </c>
      <c r="J301" s="82" t="str">
        <f>IF(preDEL!$AG301,IFERROR(0/0,""),preDEL!J301)</f>
        <v/>
      </c>
      <c r="K301" s="82" t="str">
        <f>IF(preDEL!$AG301,IFERROR(0/0,""),preDEL!K301)</f>
        <v>Null</v>
      </c>
      <c r="L301" s="172" t="str">
        <f>IF(preDEL!$AG301,IFERROR(0/0,""),preDEL!L301)</f>
        <v/>
      </c>
      <c r="M301" s="173" t="str">
        <f>IF(preDEL!$AG301,IFERROR(0/0,""),preDEL!M301)</f>
        <v/>
      </c>
      <c r="N301" s="83" t="str">
        <f>IF(preDEL!$AG301,IFERROR(0/0,""),preDEL!N301)</f>
        <v/>
      </c>
      <c r="O301" s="83" t="str">
        <f>IF(preDEL!$AG301,IFERROR(0/0,""),preDEL!O301)</f>
        <v/>
      </c>
      <c r="P301" s="128" t="b">
        <f>IF(preDEL!$AG301,IFERROR(0/0,""),preDEL!P301)</f>
        <v>0</v>
      </c>
      <c r="Q301" s="128" t="str">
        <f>IF(preDEL!$AG301,IFERROR(0/0,""),preDEL!Q301)</f>
        <v>Collected</v>
      </c>
      <c r="R301" s="116" t="b">
        <f>IF(preDEL!$AG301,IFERROR(0/0,""),preDEL!R301)</f>
        <v>1</v>
      </c>
      <c r="S301" s="116">
        <f>IF(preDEL!$AG301,IFERROR(0/0,""),preDEL!S301)</f>
        <v>1</v>
      </c>
      <c r="T301" s="128" t="str">
        <f>IF(preDEL!$AG301,IFERROR(0/0,""),preDEL!T301)</f>
        <v/>
      </c>
      <c r="U301" s="83" t="str">
        <f>IF(preDEL!$AG301,IFERROR(0/0,""),preDEL!U301)</f>
        <v/>
      </c>
      <c r="V301" s="82" t="str">
        <f>IF(preDEL!$AG301,IFERROR(0/0,""),preDEL!V301)</f>
        <v/>
      </c>
      <c r="W301" s="83" t="str">
        <f>IF(preDEL!$AG301,IFERROR(0/0,""),preDEL!W301)</f>
        <v/>
      </c>
      <c r="X301" s="116" t="b">
        <f>IF(preDEL!$AG301,IFERROR(0/0,""),preDEL!X301)</f>
        <v>0</v>
      </c>
      <c r="Y301" s="128" t="b">
        <f>IF(preDEL!$AG301,IFERROR(0/0,""),preDEL!Y301)</f>
        <v>0</v>
      </c>
      <c r="Z301" s="82" t="str">
        <f>IF(preDEL!$AG301,IFERROR(0/0,""),preDEL!Z301)</f>
        <v/>
      </c>
      <c r="AA301" s="128" t="b">
        <f>IF(preDEL!$AG301,IFERROR(0/0,""),preDEL!AA301)</f>
        <v>0</v>
      </c>
      <c r="AB301" s="128" t="b">
        <f>IF(preDEL!$AG301,IFERROR(0/0,""),preDEL!AB301)</f>
        <v>0</v>
      </c>
      <c r="AC301" s="174">
        <f>IF(preDEL!$AG301,IFERROR(0/0,""),preDEL!AC301)</f>
        <v>263</v>
      </c>
      <c r="AD301" s="116" t="b">
        <f>IF(preDEL!$AG301,IFERROR(0/0,""),preDEL!AD301)</f>
        <v>0</v>
      </c>
      <c r="AE301" s="175" t="str">
        <f>IF(preDEL!$AG301,IFERROR(0/0,""),preDEL!AE301)</f>
        <v/>
      </c>
      <c r="AF301" s="128" t="b">
        <f>IF(preDEL!$AG301,IFERROR(0/0,""),preDEL!AF301)</f>
        <v>0</v>
      </c>
      <c r="AG301" s="128" t="b">
        <f>IF(preDEL!$AG301,IFERROR(0/0,""),preDEL!AG301)</f>
        <v>0</v>
      </c>
      <c r="AH301" s="116" t="str">
        <f>IF(preDEL!$AG301,IFERROR(0/0,""),preDEL!AH301)</f>
        <v/>
      </c>
      <c r="AI301" s="82" t="str">
        <f>IF(preDEL!$AG301,IFERROR(0/0,""),preDEL!AI301)</f>
        <v/>
      </c>
      <c r="AJ301" s="83">
        <f>IF(preDEL!$AG301,IFERROR(0/0,""),preDEL!AJ301)</f>
        <v>2.2</v>
      </c>
      <c r="AK301" s="82" t="str">
        <f>IF(preDEL!$AG301,IFERROR(0/0,""),preDEL!AK301)</f>
        <v>Negative</v>
      </c>
      <c r="AL301" s="83" t="str">
        <f>IF(preDEL!$AG301,IFERROR(0/0,""),preDEL!AL301)</f>
        <v/>
      </c>
      <c r="AM301" s="83" t="str">
        <f>IF(preDEL!$AG301,IFERROR(0/0,""),preDEL!AM301)</f>
        <v>SpROSA145068</v>
      </c>
      <c r="AN301" s="83" t="str">
        <f>IF(preDEL!$AG301,IFERROR(0/0,""),preDEL!AN301)</f>
        <v>ROSA907715</v>
      </c>
      <c r="AO301" s="83" t="str">
        <f>IF(preDEL!$AG301,IFERROR(0/0,""),preDEL!AO301)</f>
        <v/>
      </c>
      <c r="AP301" s="83" t="str">
        <f>IF(preDEL!$AG301,IFERROR(0/0,""),preDEL!AP301)</f>
        <v/>
      </c>
      <c r="AQ301" s="83" t="str">
        <f>IF(preDEL!$AG301,IFERROR(0/0,""),preDEL!AQ301)</f>
        <v/>
      </c>
      <c r="AR301" s="83" t="str">
        <f>IF(preDEL!$AG301,IFERROR(0/0,""),preDEL!AR301)</f>
        <v/>
      </c>
      <c r="AS301" s="147"/>
    </row>
    <row r="302">
      <c r="A302" s="82" t="str">
        <f>IF(preDEL!$AG302,IFERROR(0/0,""),preDEL!A302)</f>
        <v>FLE525</v>
      </c>
      <c r="B302" s="172">
        <f>IF(preDEL!$AG302,IFERROR(0/0,""),preDEL!B302)</f>
        <v>44496</v>
      </c>
      <c r="C302" s="173">
        <f>IF(preDEL!$AG302,IFERROR(0/0,""),preDEL!C302)</f>
        <v>0.1389236111</v>
      </c>
      <c r="D302" s="82" t="str">
        <f>IF(preDEL!$AG302,IFERROR(0/0,""),preDEL!D302)</f>
        <v/>
      </c>
      <c r="E302" s="82" t="str">
        <f>IF(preDEL!$AG302,IFERROR(0/0,""),preDEL!E302)</f>
        <v/>
      </c>
      <c r="F302" s="83" t="str">
        <f>IF(preDEL!$AG302,IFERROR(0/0,""),preDEL!F302)</f>
        <v/>
      </c>
      <c r="G302" s="83" t="str">
        <f>IF(preDEL!$AG302,IFERROR(0/0,""),preDEL!G302)</f>
        <v/>
      </c>
      <c r="H302" s="83" t="str">
        <f>IF(preDEL!$AG302,IFERROR(0/0,""),preDEL!H302)</f>
        <v/>
      </c>
      <c r="I302" s="82" t="str">
        <f>IF(preDEL!$AG302,IFERROR(0/0,""),preDEL!I302)</f>
        <v/>
      </c>
      <c r="J302" s="82" t="str">
        <f>IF(preDEL!$AG302,IFERROR(0/0,""),preDEL!J302)</f>
        <v/>
      </c>
      <c r="K302" s="82" t="str">
        <f>IF(preDEL!$AG302,IFERROR(0/0,""),preDEL!K302)</f>
        <v>Null</v>
      </c>
      <c r="L302" s="172" t="str">
        <f>IF(preDEL!$AG302,IFERROR(0/0,""),preDEL!L302)</f>
        <v/>
      </c>
      <c r="M302" s="173" t="str">
        <f>IF(preDEL!$AG302,IFERROR(0/0,""),preDEL!M302)</f>
        <v/>
      </c>
      <c r="N302" s="83" t="str">
        <f>IF(preDEL!$AG302,IFERROR(0/0,""),preDEL!N302)</f>
        <v/>
      </c>
      <c r="O302" s="83" t="str">
        <f>IF(preDEL!$AG302,IFERROR(0/0,""),preDEL!O302)</f>
        <v/>
      </c>
      <c r="P302" s="128" t="b">
        <f>IF(preDEL!$AG302,IFERROR(0/0,""),preDEL!P302)</f>
        <v>0</v>
      </c>
      <c r="Q302" s="128" t="str">
        <f>IF(preDEL!$AG302,IFERROR(0/0,""),preDEL!Q302)</f>
        <v>Collected</v>
      </c>
      <c r="R302" s="116" t="b">
        <f>IF(preDEL!$AG302,IFERROR(0/0,""),preDEL!R302)</f>
        <v>1</v>
      </c>
      <c r="S302" s="116">
        <f>IF(preDEL!$AG302,IFERROR(0/0,""),preDEL!S302)</f>
        <v>1</v>
      </c>
      <c r="T302" s="128" t="str">
        <f>IF(preDEL!$AG302,IFERROR(0/0,""),preDEL!T302)</f>
        <v/>
      </c>
      <c r="U302" s="83" t="str">
        <f>IF(preDEL!$AG302,IFERROR(0/0,""),preDEL!U302)</f>
        <v/>
      </c>
      <c r="V302" s="82" t="str">
        <f>IF(preDEL!$AG302,IFERROR(0/0,""),preDEL!V302)</f>
        <v/>
      </c>
      <c r="W302" s="83" t="str">
        <f>IF(preDEL!$AG302,IFERROR(0/0,""),preDEL!W302)</f>
        <v/>
      </c>
      <c r="X302" s="116" t="b">
        <f>IF(preDEL!$AG302,IFERROR(0/0,""),preDEL!X302)</f>
        <v>0</v>
      </c>
      <c r="Y302" s="128" t="b">
        <f>IF(preDEL!$AG302,IFERROR(0/0,""),preDEL!Y302)</f>
        <v>0</v>
      </c>
      <c r="Z302" s="82" t="str">
        <f>IF(preDEL!$AG302,IFERROR(0/0,""),preDEL!Z302)</f>
        <v/>
      </c>
      <c r="AA302" s="128" t="b">
        <f>IF(preDEL!$AG302,IFERROR(0/0,""),preDEL!AA302)</f>
        <v>0</v>
      </c>
      <c r="AB302" s="128" t="b">
        <f>IF(preDEL!$AG302,IFERROR(0/0,""),preDEL!AB302)</f>
        <v>0</v>
      </c>
      <c r="AC302" s="174">
        <f>IF(preDEL!$AG302,IFERROR(0/0,""),preDEL!AC302)</f>
        <v>262</v>
      </c>
      <c r="AD302" s="116" t="b">
        <f>IF(preDEL!$AG302,IFERROR(0/0,""),preDEL!AD302)</f>
        <v>0</v>
      </c>
      <c r="AE302" s="175" t="str">
        <f>IF(preDEL!$AG302,IFERROR(0/0,""),preDEL!AE302)</f>
        <v/>
      </c>
      <c r="AF302" s="128" t="b">
        <f>IF(preDEL!$AG302,IFERROR(0/0,""),preDEL!AF302)</f>
        <v>0</v>
      </c>
      <c r="AG302" s="128" t="b">
        <f>IF(preDEL!$AG302,IFERROR(0/0,""),preDEL!AG302)</f>
        <v>0</v>
      </c>
      <c r="AH302" s="116" t="str">
        <f>IF(preDEL!$AG302,IFERROR(0/0,""),preDEL!AH302)</f>
        <v/>
      </c>
      <c r="AI302" s="82" t="str">
        <f>IF(preDEL!$AG302,IFERROR(0/0,""),preDEL!AI302)</f>
        <v/>
      </c>
      <c r="AJ302" s="83">
        <f>IF(preDEL!$AG302,IFERROR(0/0,""),preDEL!AJ302)</f>
        <v>2.2</v>
      </c>
      <c r="AK302" s="82" t="str">
        <f>IF(preDEL!$AG302,IFERROR(0/0,""),preDEL!AK302)</f>
        <v>Negative</v>
      </c>
      <c r="AL302" s="83" t="str">
        <f>IF(preDEL!$AG302,IFERROR(0/0,""),preDEL!AL302)</f>
        <v/>
      </c>
      <c r="AM302" s="83" t="str">
        <f>IF(preDEL!$AG302,IFERROR(0/0,""),preDEL!AM302)</f>
        <v>SpROSA145068</v>
      </c>
      <c r="AN302" s="83" t="str">
        <f>IF(preDEL!$AG302,IFERROR(0/0,""),preDEL!AN302)</f>
        <v>ROSA154141</v>
      </c>
      <c r="AO302" s="83" t="str">
        <f>IF(preDEL!$AG302,IFERROR(0/0,""),preDEL!AO302)</f>
        <v/>
      </c>
      <c r="AP302" s="83" t="str">
        <f>IF(preDEL!$AG302,IFERROR(0/0,""),preDEL!AP302)</f>
        <v/>
      </c>
      <c r="AQ302" s="83" t="str">
        <f>IF(preDEL!$AG302,IFERROR(0/0,""),preDEL!AQ302)</f>
        <v/>
      </c>
      <c r="AR302" s="83" t="str">
        <f>IF(preDEL!$AG302,IFERROR(0/0,""),preDEL!AR302)</f>
        <v/>
      </c>
      <c r="AS302" s="147"/>
    </row>
    <row r="303">
      <c r="A303" s="82" t="str">
        <f>IF(preDEL!$AG303,IFERROR(0/0,""),preDEL!A303)</f>
        <v>FLE383</v>
      </c>
      <c r="B303" s="172">
        <f>IF(preDEL!$AG303,IFERROR(0/0,""),preDEL!B303)</f>
        <v>44496</v>
      </c>
      <c r="C303" s="173">
        <f>IF(preDEL!$AG303,IFERROR(0/0,""),preDEL!C303)</f>
        <v>0.1400694444</v>
      </c>
      <c r="D303" s="82" t="str">
        <f>IF(preDEL!$AG303,IFERROR(0/0,""),preDEL!D303)</f>
        <v/>
      </c>
      <c r="E303" s="82" t="str">
        <f>IF(preDEL!$AG303,IFERROR(0/0,""),preDEL!E303)</f>
        <v/>
      </c>
      <c r="F303" s="83" t="str">
        <f>IF(preDEL!$AG303,IFERROR(0/0,""),preDEL!F303)</f>
        <v/>
      </c>
      <c r="G303" s="83" t="str">
        <f>IF(preDEL!$AG303,IFERROR(0/0,""),preDEL!G303)</f>
        <v/>
      </c>
      <c r="H303" s="83" t="str">
        <f>IF(preDEL!$AG303,IFERROR(0/0,""),preDEL!H303)</f>
        <v/>
      </c>
      <c r="I303" s="82" t="str">
        <f>IF(preDEL!$AG303,IFERROR(0/0,""),preDEL!I303)</f>
        <v/>
      </c>
      <c r="J303" s="82" t="str">
        <f>IF(preDEL!$AG303,IFERROR(0/0,""),preDEL!J303)</f>
        <v/>
      </c>
      <c r="K303" s="82" t="str">
        <f>IF(preDEL!$AG303,IFERROR(0/0,""),preDEL!K303)</f>
        <v>Null</v>
      </c>
      <c r="L303" s="172" t="str">
        <f>IF(preDEL!$AG303,IFERROR(0/0,""),preDEL!L303)</f>
        <v/>
      </c>
      <c r="M303" s="173" t="str">
        <f>IF(preDEL!$AG303,IFERROR(0/0,""),preDEL!M303)</f>
        <v/>
      </c>
      <c r="N303" s="83" t="str">
        <f>IF(preDEL!$AG303,IFERROR(0/0,""),preDEL!N303)</f>
        <v/>
      </c>
      <c r="O303" s="83" t="str">
        <f>IF(preDEL!$AG303,IFERROR(0/0,""),preDEL!O303)</f>
        <v/>
      </c>
      <c r="P303" s="128" t="b">
        <f>IF(preDEL!$AG303,IFERROR(0/0,""),preDEL!P303)</f>
        <v>0</v>
      </c>
      <c r="Q303" s="128" t="str">
        <f>IF(preDEL!$AG303,IFERROR(0/0,""),preDEL!Q303)</f>
        <v>Collected</v>
      </c>
      <c r="R303" s="116" t="b">
        <f>IF(preDEL!$AG303,IFERROR(0/0,""),preDEL!R303)</f>
        <v>1</v>
      </c>
      <c r="S303" s="116">
        <f>IF(preDEL!$AG303,IFERROR(0/0,""),preDEL!S303)</f>
        <v>1</v>
      </c>
      <c r="T303" s="128" t="str">
        <f>IF(preDEL!$AG303,IFERROR(0/0,""),preDEL!T303)</f>
        <v/>
      </c>
      <c r="U303" s="83" t="str">
        <f>IF(preDEL!$AG303,IFERROR(0/0,""),preDEL!U303)</f>
        <v/>
      </c>
      <c r="V303" s="82" t="str">
        <f>IF(preDEL!$AG303,IFERROR(0/0,""),preDEL!V303)</f>
        <v/>
      </c>
      <c r="W303" s="83" t="str">
        <f>IF(preDEL!$AG303,IFERROR(0/0,""),preDEL!W303)</f>
        <v/>
      </c>
      <c r="X303" s="116" t="b">
        <f>IF(preDEL!$AG303,IFERROR(0/0,""),preDEL!X303)</f>
        <v>0</v>
      </c>
      <c r="Y303" s="128" t="b">
        <f>IF(preDEL!$AG303,IFERROR(0/0,""),preDEL!Y303)</f>
        <v>0</v>
      </c>
      <c r="Z303" s="82" t="str">
        <f>IF(preDEL!$AG303,IFERROR(0/0,""),preDEL!Z303)</f>
        <v/>
      </c>
      <c r="AA303" s="128" t="b">
        <f>IF(preDEL!$AG303,IFERROR(0/0,""),preDEL!AA303)</f>
        <v>0</v>
      </c>
      <c r="AB303" s="128" t="b">
        <f>IF(preDEL!$AG303,IFERROR(0/0,""),preDEL!AB303)</f>
        <v>0</v>
      </c>
      <c r="AC303" s="174">
        <f>IF(preDEL!$AG303,IFERROR(0/0,""),preDEL!AC303)</f>
        <v>261</v>
      </c>
      <c r="AD303" s="116" t="b">
        <f>IF(preDEL!$AG303,IFERROR(0/0,""),preDEL!AD303)</f>
        <v>0</v>
      </c>
      <c r="AE303" s="175" t="str">
        <f>IF(preDEL!$AG303,IFERROR(0/0,""),preDEL!AE303)</f>
        <v/>
      </c>
      <c r="AF303" s="128" t="b">
        <f>IF(preDEL!$AG303,IFERROR(0/0,""),preDEL!AF303)</f>
        <v>0</v>
      </c>
      <c r="AG303" s="128" t="b">
        <f>IF(preDEL!$AG303,IFERROR(0/0,""),preDEL!AG303)</f>
        <v>0</v>
      </c>
      <c r="AH303" s="116" t="str">
        <f>IF(preDEL!$AG303,IFERROR(0/0,""),preDEL!AH303)</f>
        <v/>
      </c>
      <c r="AI303" s="82" t="str">
        <f>IF(preDEL!$AG303,IFERROR(0/0,""),preDEL!AI303)</f>
        <v/>
      </c>
      <c r="AJ303" s="83">
        <f>IF(preDEL!$AG303,IFERROR(0/0,""),preDEL!AJ303)</f>
        <v>2.2</v>
      </c>
      <c r="AK303" s="82" t="str">
        <f>IF(preDEL!$AG303,IFERROR(0/0,""),preDEL!AK303)</f>
        <v>Negative</v>
      </c>
      <c r="AL303" s="83" t="str">
        <f>IF(preDEL!$AG303,IFERROR(0/0,""),preDEL!AL303)</f>
        <v/>
      </c>
      <c r="AM303" s="83" t="str">
        <f>IF(preDEL!$AG303,IFERROR(0/0,""),preDEL!AM303)</f>
        <v>SpROSA145068</v>
      </c>
      <c r="AN303" s="83" t="str">
        <f>IF(preDEL!$AG303,IFERROR(0/0,""),preDEL!AN303)</f>
        <v>ROSA535692</v>
      </c>
      <c r="AO303" s="83" t="str">
        <f>IF(preDEL!$AG303,IFERROR(0/0,""),preDEL!AO303)</f>
        <v/>
      </c>
      <c r="AP303" s="83" t="str">
        <f>IF(preDEL!$AG303,IFERROR(0/0,""),preDEL!AP303)</f>
        <v/>
      </c>
      <c r="AQ303" s="83" t="str">
        <f>IF(preDEL!$AG303,IFERROR(0/0,""),preDEL!AQ303)</f>
        <v/>
      </c>
      <c r="AR303" s="83" t="str">
        <f>IF(preDEL!$AG303,IFERROR(0/0,""),preDEL!AR303)</f>
        <v/>
      </c>
      <c r="AS303" s="147"/>
    </row>
    <row r="304">
      <c r="A304" s="82" t="str">
        <f>IF(preDEL!$AG304,IFERROR(0/0,""),preDEL!A304)</f>
        <v>FLE422</v>
      </c>
      <c r="B304" s="172">
        <f>IF(preDEL!$AG304,IFERROR(0/0,""),preDEL!B304)</f>
        <v>44496</v>
      </c>
      <c r="C304" s="173">
        <f>IF(preDEL!$AG304,IFERROR(0/0,""),preDEL!C304)</f>
        <v>0.1405902778</v>
      </c>
      <c r="D304" s="82" t="str">
        <f>IF(preDEL!$AG304,IFERROR(0/0,""),preDEL!D304)</f>
        <v/>
      </c>
      <c r="E304" s="82" t="str">
        <f>IF(preDEL!$AG304,IFERROR(0/0,""),preDEL!E304)</f>
        <v/>
      </c>
      <c r="F304" s="83" t="str">
        <f>IF(preDEL!$AG304,IFERROR(0/0,""),preDEL!F304)</f>
        <v/>
      </c>
      <c r="G304" s="83" t="str">
        <f>IF(preDEL!$AG304,IFERROR(0/0,""),preDEL!G304)</f>
        <v/>
      </c>
      <c r="H304" s="83" t="str">
        <f>IF(preDEL!$AG304,IFERROR(0/0,""),preDEL!H304)</f>
        <v/>
      </c>
      <c r="I304" s="82" t="str">
        <f>IF(preDEL!$AG304,IFERROR(0/0,""),preDEL!I304)</f>
        <v/>
      </c>
      <c r="J304" s="82" t="str">
        <f>IF(preDEL!$AG304,IFERROR(0/0,""),preDEL!J304)</f>
        <v/>
      </c>
      <c r="K304" s="82" t="str">
        <f>IF(preDEL!$AG304,IFERROR(0/0,""),preDEL!K304)</f>
        <v>Null</v>
      </c>
      <c r="L304" s="172" t="str">
        <f>IF(preDEL!$AG304,IFERROR(0/0,""),preDEL!L304)</f>
        <v/>
      </c>
      <c r="M304" s="173" t="str">
        <f>IF(preDEL!$AG304,IFERROR(0/0,""),preDEL!M304)</f>
        <v/>
      </c>
      <c r="N304" s="83" t="str">
        <f>IF(preDEL!$AG304,IFERROR(0/0,""),preDEL!N304)</f>
        <v/>
      </c>
      <c r="O304" s="83" t="str">
        <f>IF(preDEL!$AG304,IFERROR(0/0,""),preDEL!O304)</f>
        <v/>
      </c>
      <c r="P304" s="128" t="b">
        <f>IF(preDEL!$AG304,IFERROR(0/0,""),preDEL!P304)</f>
        <v>0</v>
      </c>
      <c r="Q304" s="128" t="str">
        <f>IF(preDEL!$AG304,IFERROR(0/0,""),preDEL!Q304)</f>
        <v>Collected</v>
      </c>
      <c r="R304" s="116" t="b">
        <f>IF(preDEL!$AG304,IFERROR(0/0,""),preDEL!R304)</f>
        <v>1</v>
      </c>
      <c r="S304" s="116">
        <f>IF(preDEL!$AG304,IFERROR(0/0,""),preDEL!S304)</f>
        <v>1</v>
      </c>
      <c r="T304" s="128" t="str">
        <f>IF(preDEL!$AG304,IFERROR(0/0,""),preDEL!T304)</f>
        <v/>
      </c>
      <c r="U304" s="83" t="str">
        <f>IF(preDEL!$AG304,IFERROR(0/0,""),preDEL!U304)</f>
        <v/>
      </c>
      <c r="V304" s="82" t="str">
        <f>IF(preDEL!$AG304,IFERROR(0/0,""),preDEL!V304)</f>
        <v/>
      </c>
      <c r="W304" s="83" t="str">
        <f>IF(preDEL!$AG304,IFERROR(0/0,""),preDEL!W304)</f>
        <v/>
      </c>
      <c r="X304" s="116" t="b">
        <f>IF(preDEL!$AG304,IFERROR(0/0,""),preDEL!X304)</f>
        <v>0</v>
      </c>
      <c r="Y304" s="128" t="b">
        <f>IF(preDEL!$AG304,IFERROR(0/0,""),preDEL!Y304)</f>
        <v>0</v>
      </c>
      <c r="Z304" s="82" t="str">
        <f>IF(preDEL!$AG304,IFERROR(0/0,""),preDEL!Z304)</f>
        <v/>
      </c>
      <c r="AA304" s="128" t="b">
        <f>IF(preDEL!$AG304,IFERROR(0/0,""),preDEL!AA304)</f>
        <v>0</v>
      </c>
      <c r="AB304" s="128" t="b">
        <f>IF(preDEL!$AG304,IFERROR(0/0,""),preDEL!AB304)</f>
        <v>0</v>
      </c>
      <c r="AC304" s="174">
        <f>IF(preDEL!$AG304,IFERROR(0/0,""),preDEL!AC304)</f>
        <v>260</v>
      </c>
      <c r="AD304" s="116" t="b">
        <f>IF(preDEL!$AG304,IFERROR(0/0,""),preDEL!AD304)</f>
        <v>0</v>
      </c>
      <c r="AE304" s="175" t="str">
        <f>IF(preDEL!$AG304,IFERROR(0/0,""),preDEL!AE304)</f>
        <v/>
      </c>
      <c r="AF304" s="128" t="b">
        <f>IF(preDEL!$AG304,IFERROR(0/0,""),preDEL!AF304)</f>
        <v>0</v>
      </c>
      <c r="AG304" s="128" t="b">
        <f>IF(preDEL!$AG304,IFERROR(0/0,""),preDEL!AG304)</f>
        <v>0</v>
      </c>
      <c r="AH304" s="116" t="str">
        <f>IF(preDEL!$AG304,IFERROR(0/0,""),preDEL!AH304)</f>
        <v/>
      </c>
      <c r="AI304" s="82" t="str">
        <f>IF(preDEL!$AG304,IFERROR(0/0,""),preDEL!AI304)</f>
        <v/>
      </c>
      <c r="AJ304" s="83">
        <f>IF(preDEL!$AG304,IFERROR(0/0,""),preDEL!AJ304)</f>
        <v>2.2</v>
      </c>
      <c r="AK304" s="82" t="str">
        <f>IF(preDEL!$AG304,IFERROR(0/0,""),preDEL!AK304)</f>
        <v>Negative</v>
      </c>
      <c r="AL304" s="83" t="str">
        <f>IF(preDEL!$AG304,IFERROR(0/0,""),preDEL!AL304)</f>
        <v/>
      </c>
      <c r="AM304" s="83" t="str">
        <f>IF(preDEL!$AG304,IFERROR(0/0,""),preDEL!AM304)</f>
        <v>SpROSA145068</v>
      </c>
      <c r="AN304" s="83" t="str">
        <f>IF(preDEL!$AG304,IFERROR(0/0,""),preDEL!AN304)</f>
        <v>ROSA532925</v>
      </c>
      <c r="AO304" s="83" t="str">
        <f>IF(preDEL!$AG304,IFERROR(0/0,""),preDEL!AO304)</f>
        <v/>
      </c>
      <c r="AP304" s="83" t="str">
        <f>IF(preDEL!$AG304,IFERROR(0/0,""),preDEL!AP304)</f>
        <v/>
      </c>
      <c r="AQ304" s="83" t="str">
        <f>IF(preDEL!$AG304,IFERROR(0/0,""),preDEL!AQ304)</f>
        <v/>
      </c>
      <c r="AR304" s="83" t="str">
        <f>IF(preDEL!$AG304,IFERROR(0/0,""),preDEL!AR304)</f>
        <v/>
      </c>
      <c r="AS304" s="147"/>
    </row>
    <row r="305">
      <c r="A305" s="82" t="str">
        <f>IF(preDEL!$AG305,IFERROR(0/0,""),preDEL!A305)</f>
        <v>FLE517</v>
      </c>
      <c r="B305" s="172">
        <f>IF(preDEL!$AG305,IFERROR(0/0,""),preDEL!B305)</f>
        <v>44496</v>
      </c>
      <c r="C305" s="173">
        <f>IF(preDEL!$AG305,IFERROR(0/0,""),preDEL!C305)</f>
        <v>0.1424884259</v>
      </c>
      <c r="D305" s="82" t="str">
        <f>IF(preDEL!$AG305,IFERROR(0/0,""),preDEL!D305)</f>
        <v/>
      </c>
      <c r="E305" s="82" t="str">
        <f>IF(preDEL!$AG305,IFERROR(0/0,""),preDEL!E305)</f>
        <v/>
      </c>
      <c r="F305" s="83" t="str">
        <f>IF(preDEL!$AG305,IFERROR(0/0,""),preDEL!F305)</f>
        <v/>
      </c>
      <c r="G305" s="83" t="str">
        <f>IF(preDEL!$AG305,IFERROR(0/0,""),preDEL!G305)</f>
        <v/>
      </c>
      <c r="H305" s="83" t="str">
        <f>IF(preDEL!$AG305,IFERROR(0/0,""),preDEL!H305)</f>
        <v/>
      </c>
      <c r="I305" s="82" t="str">
        <f>IF(preDEL!$AG305,IFERROR(0/0,""),preDEL!I305)</f>
        <v/>
      </c>
      <c r="J305" s="82" t="str">
        <f>IF(preDEL!$AG305,IFERROR(0/0,""),preDEL!J305)</f>
        <v/>
      </c>
      <c r="K305" s="82" t="str">
        <f>IF(preDEL!$AG305,IFERROR(0/0,""),preDEL!K305)</f>
        <v>Null</v>
      </c>
      <c r="L305" s="172" t="str">
        <f>IF(preDEL!$AG305,IFERROR(0/0,""),preDEL!L305)</f>
        <v/>
      </c>
      <c r="M305" s="173" t="str">
        <f>IF(preDEL!$AG305,IFERROR(0/0,""),preDEL!M305)</f>
        <v/>
      </c>
      <c r="N305" s="83" t="str">
        <f>IF(preDEL!$AG305,IFERROR(0/0,""),preDEL!N305)</f>
        <v/>
      </c>
      <c r="O305" s="83" t="str">
        <f>IF(preDEL!$AG305,IFERROR(0/0,""),preDEL!O305)</f>
        <v/>
      </c>
      <c r="P305" s="128" t="b">
        <f>IF(preDEL!$AG305,IFERROR(0/0,""),preDEL!P305)</f>
        <v>0</v>
      </c>
      <c r="Q305" s="128" t="str">
        <f>IF(preDEL!$AG305,IFERROR(0/0,""),preDEL!Q305)</f>
        <v>Collected</v>
      </c>
      <c r="R305" s="116" t="b">
        <f>IF(preDEL!$AG305,IFERROR(0/0,""),preDEL!R305)</f>
        <v>1</v>
      </c>
      <c r="S305" s="116">
        <f>IF(preDEL!$AG305,IFERROR(0/0,""),preDEL!S305)</f>
        <v>1</v>
      </c>
      <c r="T305" s="128" t="str">
        <f>IF(preDEL!$AG305,IFERROR(0/0,""),preDEL!T305)</f>
        <v/>
      </c>
      <c r="U305" s="83" t="str">
        <f>IF(preDEL!$AG305,IFERROR(0/0,""),preDEL!U305)</f>
        <v/>
      </c>
      <c r="V305" s="82" t="str">
        <f>IF(preDEL!$AG305,IFERROR(0/0,""),preDEL!V305)</f>
        <v/>
      </c>
      <c r="W305" s="83" t="str">
        <f>IF(preDEL!$AG305,IFERROR(0/0,""),preDEL!W305)</f>
        <v/>
      </c>
      <c r="X305" s="116" t="b">
        <f>IF(preDEL!$AG305,IFERROR(0/0,""),preDEL!X305)</f>
        <v>0</v>
      </c>
      <c r="Y305" s="128" t="b">
        <f>IF(preDEL!$AG305,IFERROR(0/0,""),preDEL!Y305)</f>
        <v>0</v>
      </c>
      <c r="Z305" s="82" t="str">
        <f>IF(preDEL!$AG305,IFERROR(0/0,""),preDEL!Z305)</f>
        <v/>
      </c>
      <c r="AA305" s="128" t="b">
        <f>IF(preDEL!$AG305,IFERROR(0/0,""),preDEL!AA305)</f>
        <v>0</v>
      </c>
      <c r="AB305" s="128" t="b">
        <f>IF(preDEL!$AG305,IFERROR(0/0,""),preDEL!AB305)</f>
        <v>0</v>
      </c>
      <c r="AC305" s="174">
        <f>IF(preDEL!$AG305,IFERROR(0/0,""),preDEL!AC305)</f>
        <v>259</v>
      </c>
      <c r="AD305" s="116" t="b">
        <f>IF(preDEL!$AG305,IFERROR(0/0,""),preDEL!AD305)</f>
        <v>0</v>
      </c>
      <c r="AE305" s="175" t="str">
        <f>IF(preDEL!$AG305,IFERROR(0/0,""),preDEL!AE305)</f>
        <v/>
      </c>
      <c r="AF305" s="128" t="b">
        <f>IF(preDEL!$AG305,IFERROR(0/0,""),preDEL!AF305)</f>
        <v>0</v>
      </c>
      <c r="AG305" s="128" t="b">
        <f>IF(preDEL!$AG305,IFERROR(0/0,""),preDEL!AG305)</f>
        <v>0</v>
      </c>
      <c r="AH305" s="116" t="str">
        <f>IF(preDEL!$AG305,IFERROR(0/0,""),preDEL!AH305)</f>
        <v/>
      </c>
      <c r="AI305" s="82" t="str">
        <f>IF(preDEL!$AG305,IFERROR(0/0,""),preDEL!AI305)</f>
        <v/>
      </c>
      <c r="AJ305" s="83">
        <f>IF(preDEL!$AG305,IFERROR(0/0,""),preDEL!AJ305)</f>
        <v>2.2</v>
      </c>
      <c r="AK305" s="82" t="str">
        <f>IF(preDEL!$AG305,IFERROR(0/0,""),preDEL!AK305)</f>
        <v>Negative</v>
      </c>
      <c r="AL305" s="83" t="str">
        <f>IF(preDEL!$AG305,IFERROR(0/0,""),preDEL!AL305)</f>
        <v/>
      </c>
      <c r="AM305" s="83" t="str">
        <f>IF(preDEL!$AG305,IFERROR(0/0,""),preDEL!AM305)</f>
        <v>SpROSA145068</v>
      </c>
      <c r="AN305" s="83" t="str">
        <f>IF(preDEL!$AG305,IFERROR(0/0,""),preDEL!AN305)</f>
        <v>ROSA216934</v>
      </c>
      <c r="AO305" s="83" t="str">
        <f>IF(preDEL!$AG305,IFERROR(0/0,""),preDEL!AO305)</f>
        <v/>
      </c>
      <c r="AP305" s="83" t="str">
        <f>IF(preDEL!$AG305,IFERROR(0/0,""),preDEL!AP305)</f>
        <v/>
      </c>
      <c r="AQ305" s="83" t="str">
        <f>IF(preDEL!$AG305,IFERROR(0/0,""),preDEL!AQ305)</f>
        <v/>
      </c>
      <c r="AR305" s="83" t="str">
        <f>IF(preDEL!$AG305,IFERROR(0/0,""),preDEL!AR305)</f>
        <v/>
      </c>
      <c r="AS305" s="147"/>
    </row>
    <row r="306">
      <c r="A306" s="82" t="str">
        <f>IF(preDEL!$AG306,IFERROR(0/0,""),preDEL!A306)</f>
        <v>FLE555</v>
      </c>
      <c r="B306" s="172">
        <f>IF(preDEL!$AG306,IFERROR(0/0,""),preDEL!B306)</f>
        <v>44496</v>
      </c>
      <c r="C306" s="173">
        <f>IF(preDEL!$AG306,IFERROR(0/0,""),preDEL!C306)</f>
        <v>0.1439467593</v>
      </c>
      <c r="D306" s="82" t="str">
        <f>IF(preDEL!$AG306,IFERROR(0/0,""),preDEL!D306)</f>
        <v/>
      </c>
      <c r="E306" s="82" t="str">
        <f>IF(preDEL!$AG306,IFERROR(0/0,""),preDEL!E306)</f>
        <v/>
      </c>
      <c r="F306" s="83" t="str">
        <f>IF(preDEL!$AG306,IFERROR(0/0,""),preDEL!F306)</f>
        <v/>
      </c>
      <c r="G306" s="83" t="str">
        <f>IF(preDEL!$AG306,IFERROR(0/0,""),preDEL!G306)</f>
        <v/>
      </c>
      <c r="H306" s="83" t="str">
        <f>IF(preDEL!$AG306,IFERROR(0/0,""),preDEL!H306)</f>
        <v/>
      </c>
      <c r="I306" s="82" t="str">
        <f>IF(preDEL!$AG306,IFERROR(0/0,""),preDEL!I306)</f>
        <v/>
      </c>
      <c r="J306" s="82" t="str">
        <f>IF(preDEL!$AG306,IFERROR(0/0,""),preDEL!J306)</f>
        <v/>
      </c>
      <c r="K306" s="82" t="str">
        <f>IF(preDEL!$AG306,IFERROR(0/0,""),preDEL!K306)</f>
        <v>Null</v>
      </c>
      <c r="L306" s="172" t="str">
        <f>IF(preDEL!$AG306,IFERROR(0/0,""),preDEL!L306)</f>
        <v/>
      </c>
      <c r="M306" s="173" t="str">
        <f>IF(preDEL!$AG306,IFERROR(0/0,""),preDEL!M306)</f>
        <v/>
      </c>
      <c r="N306" s="83" t="str">
        <f>IF(preDEL!$AG306,IFERROR(0/0,""),preDEL!N306)</f>
        <v/>
      </c>
      <c r="O306" s="83" t="str">
        <f>IF(preDEL!$AG306,IFERROR(0/0,""),preDEL!O306)</f>
        <v/>
      </c>
      <c r="P306" s="128" t="b">
        <f>IF(preDEL!$AG306,IFERROR(0/0,""),preDEL!P306)</f>
        <v>0</v>
      </c>
      <c r="Q306" s="128" t="str">
        <f>IF(preDEL!$AG306,IFERROR(0/0,""),preDEL!Q306)</f>
        <v>Collected</v>
      </c>
      <c r="R306" s="116" t="b">
        <f>IF(preDEL!$AG306,IFERROR(0/0,""),preDEL!R306)</f>
        <v>1</v>
      </c>
      <c r="S306" s="116">
        <f>IF(preDEL!$AG306,IFERROR(0/0,""),preDEL!S306)</f>
        <v>1</v>
      </c>
      <c r="T306" s="128" t="str">
        <f>IF(preDEL!$AG306,IFERROR(0/0,""),preDEL!T306)</f>
        <v/>
      </c>
      <c r="U306" s="83" t="str">
        <f>IF(preDEL!$AG306,IFERROR(0/0,""),preDEL!U306)</f>
        <v/>
      </c>
      <c r="V306" s="82" t="str">
        <f>IF(preDEL!$AG306,IFERROR(0/0,""),preDEL!V306)</f>
        <v/>
      </c>
      <c r="W306" s="83" t="str">
        <f>IF(preDEL!$AG306,IFERROR(0/0,""),preDEL!W306)</f>
        <v/>
      </c>
      <c r="X306" s="116" t="b">
        <f>IF(preDEL!$AG306,IFERROR(0/0,""),preDEL!X306)</f>
        <v>0</v>
      </c>
      <c r="Y306" s="128" t="b">
        <f>IF(preDEL!$AG306,IFERROR(0/0,""),preDEL!Y306)</f>
        <v>0</v>
      </c>
      <c r="Z306" s="82" t="str">
        <f>IF(preDEL!$AG306,IFERROR(0/0,""),preDEL!Z306)</f>
        <v/>
      </c>
      <c r="AA306" s="128" t="b">
        <f>IF(preDEL!$AG306,IFERROR(0/0,""),preDEL!AA306)</f>
        <v>0</v>
      </c>
      <c r="AB306" s="128" t="b">
        <f>IF(preDEL!$AG306,IFERROR(0/0,""),preDEL!AB306)</f>
        <v>0</v>
      </c>
      <c r="AC306" s="174">
        <f>IF(preDEL!$AG306,IFERROR(0/0,""),preDEL!AC306)</f>
        <v>258</v>
      </c>
      <c r="AD306" s="116" t="b">
        <f>IF(preDEL!$AG306,IFERROR(0/0,""),preDEL!AD306)</f>
        <v>0</v>
      </c>
      <c r="AE306" s="175" t="str">
        <f>IF(preDEL!$AG306,IFERROR(0/0,""),preDEL!AE306)</f>
        <v/>
      </c>
      <c r="AF306" s="128" t="b">
        <f>IF(preDEL!$AG306,IFERROR(0/0,""),preDEL!AF306)</f>
        <v>0</v>
      </c>
      <c r="AG306" s="128" t="b">
        <f>IF(preDEL!$AG306,IFERROR(0/0,""),preDEL!AG306)</f>
        <v>0</v>
      </c>
      <c r="AH306" s="116" t="str">
        <f>IF(preDEL!$AG306,IFERROR(0/0,""),preDEL!AH306)</f>
        <v/>
      </c>
      <c r="AI306" s="82" t="str">
        <f>IF(preDEL!$AG306,IFERROR(0/0,""),preDEL!AI306)</f>
        <v/>
      </c>
      <c r="AJ306" s="83">
        <f>IF(preDEL!$AG306,IFERROR(0/0,""),preDEL!AJ306)</f>
        <v>2.2</v>
      </c>
      <c r="AK306" s="82" t="str">
        <f>IF(preDEL!$AG306,IFERROR(0/0,""),preDEL!AK306)</f>
        <v>Negative</v>
      </c>
      <c r="AL306" s="83" t="str">
        <f>IF(preDEL!$AG306,IFERROR(0/0,""),preDEL!AL306)</f>
        <v/>
      </c>
      <c r="AM306" s="83" t="str">
        <f>IF(preDEL!$AG306,IFERROR(0/0,""),preDEL!AM306)</f>
        <v>SpROSA145068</v>
      </c>
      <c r="AN306" s="83" t="str">
        <f>IF(preDEL!$AG306,IFERROR(0/0,""),preDEL!AN306)</f>
        <v>ROSA216934</v>
      </c>
      <c r="AO306" s="83" t="str">
        <f>IF(preDEL!$AG306,IFERROR(0/0,""),preDEL!AO306)</f>
        <v/>
      </c>
      <c r="AP306" s="83" t="str">
        <f>IF(preDEL!$AG306,IFERROR(0/0,""),preDEL!AP306)</f>
        <v/>
      </c>
      <c r="AQ306" s="83" t="str">
        <f>IF(preDEL!$AG306,IFERROR(0/0,""),preDEL!AQ306)</f>
        <v/>
      </c>
      <c r="AR306" s="83" t="str">
        <f>IF(preDEL!$AG306,IFERROR(0/0,""),preDEL!AR306)</f>
        <v/>
      </c>
      <c r="AS306" s="147"/>
    </row>
    <row r="307">
      <c r="A307" s="82" t="str">
        <f>IF(preDEL!$AG307,IFERROR(0/0,""),preDEL!A307)</f>
        <v>FLE512</v>
      </c>
      <c r="B307" s="172">
        <f>IF(preDEL!$AG307,IFERROR(0/0,""),preDEL!B307)</f>
        <v>44496</v>
      </c>
      <c r="C307" s="173">
        <f>IF(preDEL!$AG307,IFERROR(0/0,""),preDEL!C307)</f>
        <v>0.3169907407</v>
      </c>
      <c r="D307" s="82" t="str">
        <f>IF(preDEL!$AG307,IFERROR(0/0,""),preDEL!D307)</f>
        <v/>
      </c>
      <c r="E307" s="82" t="str">
        <f>IF(preDEL!$AG307,IFERROR(0/0,""),preDEL!E307)</f>
        <v/>
      </c>
      <c r="F307" s="83" t="str">
        <f>IF(preDEL!$AG307,IFERROR(0/0,""),preDEL!F307)</f>
        <v/>
      </c>
      <c r="G307" s="83" t="str">
        <f>IF(preDEL!$AG307,IFERROR(0/0,""),preDEL!G307)</f>
        <v/>
      </c>
      <c r="H307" s="83" t="str">
        <f>IF(preDEL!$AG307,IFERROR(0/0,""),preDEL!H307)</f>
        <v/>
      </c>
      <c r="I307" s="82" t="str">
        <f>IF(preDEL!$AG307,IFERROR(0/0,""),preDEL!I307)</f>
        <v/>
      </c>
      <c r="J307" s="82" t="str">
        <f>IF(preDEL!$AG307,IFERROR(0/0,""),preDEL!J307)</f>
        <v/>
      </c>
      <c r="K307" s="82" t="str">
        <f>IF(preDEL!$AG307,IFERROR(0/0,""),preDEL!K307)</f>
        <v>Null</v>
      </c>
      <c r="L307" s="172" t="str">
        <f>IF(preDEL!$AG307,IFERROR(0/0,""),preDEL!L307)</f>
        <v/>
      </c>
      <c r="M307" s="173" t="str">
        <f>IF(preDEL!$AG307,IFERROR(0/0,""),preDEL!M307)</f>
        <v/>
      </c>
      <c r="N307" s="83" t="str">
        <f>IF(preDEL!$AG307,IFERROR(0/0,""),preDEL!N307)</f>
        <v/>
      </c>
      <c r="O307" s="83" t="str">
        <f>IF(preDEL!$AG307,IFERROR(0/0,""),preDEL!O307)</f>
        <v/>
      </c>
      <c r="P307" s="128" t="b">
        <f>IF(preDEL!$AG307,IFERROR(0/0,""),preDEL!P307)</f>
        <v>0</v>
      </c>
      <c r="Q307" s="128" t="str">
        <f>IF(preDEL!$AG307,IFERROR(0/0,""),preDEL!Q307)</f>
        <v>Collected</v>
      </c>
      <c r="R307" s="116" t="b">
        <f>IF(preDEL!$AG307,IFERROR(0/0,""),preDEL!R307)</f>
        <v>1</v>
      </c>
      <c r="S307" s="116">
        <f>IF(preDEL!$AG307,IFERROR(0/0,""),preDEL!S307)</f>
        <v>1</v>
      </c>
      <c r="T307" s="128" t="str">
        <f>IF(preDEL!$AG307,IFERROR(0/0,""),preDEL!T307)</f>
        <v/>
      </c>
      <c r="U307" s="83" t="str">
        <f>IF(preDEL!$AG307,IFERROR(0/0,""),preDEL!U307)</f>
        <v/>
      </c>
      <c r="V307" s="82" t="str">
        <f>IF(preDEL!$AG307,IFERROR(0/0,""),preDEL!V307)</f>
        <v/>
      </c>
      <c r="W307" s="83" t="str">
        <f>IF(preDEL!$AG307,IFERROR(0/0,""),preDEL!W307)</f>
        <v/>
      </c>
      <c r="X307" s="116" t="b">
        <f>IF(preDEL!$AG307,IFERROR(0/0,""),preDEL!X307)</f>
        <v>0</v>
      </c>
      <c r="Y307" s="128" t="b">
        <f>IF(preDEL!$AG307,IFERROR(0/0,""),preDEL!Y307)</f>
        <v>0</v>
      </c>
      <c r="Z307" s="82" t="str">
        <f>IF(preDEL!$AG307,IFERROR(0/0,""),preDEL!Z307)</f>
        <v/>
      </c>
      <c r="AA307" s="128" t="b">
        <f>IF(preDEL!$AG307,IFERROR(0/0,""),preDEL!AA307)</f>
        <v>0</v>
      </c>
      <c r="AB307" s="128" t="b">
        <f>IF(preDEL!$AG307,IFERROR(0/0,""),preDEL!AB307)</f>
        <v>0</v>
      </c>
      <c r="AC307" s="174">
        <f>IF(preDEL!$AG307,IFERROR(0/0,""),preDEL!AC307)</f>
        <v>257</v>
      </c>
      <c r="AD307" s="116" t="b">
        <f>IF(preDEL!$AG307,IFERROR(0/0,""),preDEL!AD307)</f>
        <v>0</v>
      </c>
      <c r="AE307" s="175" t="str">
        <f>IF(preDEL!$AG307,IFERROR(0/0,""),preDEL!AE307)</f>
        <v/>
      </c>
      <c r="AF307" s="128" t="b">
        <f>IF(preDEL!$AG307,IFERROR(0/0,""),preDEL!AF307)</f>
        <v>0</v>
      </c>
      <c r="AG307" s="128" t="b">
        <f>IF(preDEL!$AG307,IFERROR(0/0,""),preDEL!AG307)</f>
        <v>0</v>
      </c>
      <c r="AH307" s="116" t="str">
        <f>IF(preDEL!$AG307,IFERROR(0/0,""),preDEL!AH307)</f>
        <v/>
      </c>
      <c r="AI307" s="82" t="str">
        <f>IF(preDEL!$AG307,IFERROR(0/0,""),preDEL!AI307)</f>
        <v/>
      </c>
      <c r="AJ307" s="83">
        <f>IF(preDEL!$AG307,IFERROR(0/0,""),preDEL!AJ307)</f>
        <v>2.2</v>
      </c>
      <c r="AK307" s="82" t="str">
        <f>IF(preDEL!$AG307,IFERROR(0/0,""),preDEL!AK307)</f>
        <v>Negative</v>
      </c>
      <c r="AL307" s="83" t="str">
        <f>IF(preDEL!$AG307,IFERROR(0/0,""),preDEL!AL307)</f>
        <v/>
      </c>
      <c r="AM307" s="83" t="str">
        <f>IF(preDEL!$AG307,IFERROR(0/0,""),preDEL!AM307)</f>
        <v>SpROSA145068</v>
      </c>
      <c r="AN307" s="83" t="str">
        <f>IF(preDEL!$AG307,IFERROR(0/0,""),preDEL!AN307)</f>
        <v>ROSA124991</v>
      </c>
      <c r="AO307" s="83" t="str">
        <f>IF(preDEL!$AG307,IFERROR(0/0,""),preDEL!AO307)</f>
        <v/>
      </c>
      <c r="AP307" s="83" t="str">
        <f>IF(preDEL!$AG307,IFERROR(0/0,""),preDEL!AP307)</f>
        <v/>
      </c>
      <c r="AQ307" s="83" t="str">
        <f>IF(preDEL!$AG307,IFERROR(0/0,""),preDEL!AQ307)</f>
        <v/>
      </c>
      <c r="AR307" s="83" t="str">
        <f>IF(preDEL!$AG307,IFERROR(0/0,""),preDEL!AR307)</f>
        <v/>
      </c>
      <c r="AS307" s="147"/>
    </row>
    <row r="308">
      <c r="A308" s="82" t="str">
        <f>IF(preDEL!$AG308,IFERROR(0/0,""),preDEL!A308)</f>
        <v>FLE530</v>
      </c>
      <c r="B308" s="172">
        <f>IF(preDEL!$AG308,IFERROR(0/0,""),preDEL!B308)</f>
        <v>44497</v>
      </c>
      <c r="C308" s="173">
        <f>IF(preDEL!$AG308,IFERROR(0/0,""),preDEL!C308)</f>
        <v>0.2966782407</v>
      </c>
      <c r="D308" s="82" t="str">
        <f>IF(preDEL!$AG308,IFERROR(0/0,""),preDEL!D308)</f>
        <v/>
      </c>
      <c r="E308" s="82" t="str">
        <f>IF(preDEL!$AG308,IFERROR(0/0,""),preDEL!E308)</f>
        <v/>
      </c>
      <c r="F308" s="83" t="str">
        <f>IF(preDEL!$AG308,IFERROR(0/0,""),preDEL!F308)</f>
        <v/>
      </c>
      <c r="G308" s="83" t="str">
        <f>IF(preDEL!$AG308,IFERROR(0/0,""),preDEL!G308)</f>
        <v/>
      </c>
      <c r="H308" s="83" t="str">
        <f>IF(preDEL!$AG308,IFERROR(0/0,""),preDEL!H308)</f>
        <v/>
      </c>
      <c r="I308" s="82" t="str">
        <f>IF(preDEL!$AG308,IFERROR(0/0,""),preDEL!I308)</f>
        <v/>
      </c>
      <c r="J308" s="82" t="str">
        <f>IF(preDEL!$AG308,IFERROR(0/0,""),preDEL!J308)</f>
        <v/>
      </c>
      <c r="K308" s="82" t="str">
        <f>IF(preDEL!$AG308,IFERROR(0/0,""),preDEL!K308)</f>
        <v>Negative</v>
      </c>
      <c r="L308" s="172">
        <f>IF(preDEL!$AG308,IFERROR(0/0,""),preDEL!L308)</f>
        <v>44497</v>
      </c>
      <c r="M308" s="173">
        <f>IF(preDEL!$AG308,IFERROR(0/0,""),preDEL!M308)</f>
        <v>0.4262152778</v>
      </c>
      <c r="N308" s="83" t="str">
        <f>IF(preDEL!$AG308,IFERROR(0/0,""),preDEL!N308)</f>
        <v/>
      </c>
      <c r="O308" s="83" t="str">
        <f>IF(preDEL!$AG308,IFERROR(0/0,""),preDEL!O308)</f>
        <v/>
      </c>
      <c r="P308" s="128" t="b">
        <f>IF(preDEL!$AG308,IFERROR(0/0,""),preDEL!P308)</f>
        <v>0</v>
      </c>
      <c r="Q308" s="128" t="str">
        <f>IF(preDEL!$AG308,IFERROR(0/0,""),preDEL!Q308)</f>
        <v>Result</v>
      </c>
      <c r="R308" s="116" t="b">
        <f>IF(preDEL!$AG308,IFERROR(0/0,""),preDEL!R308)</f>
        <v>1</v>
      </c>
      <c r="S308" s="116">
        <f>IF(preDEL!$AG308,IFERROR(0/0,""),preDEL!S308)</f>
        <v>1</v>
      </c>
      <c r="T308" s="128">
        <f>IF(preDEL!$AG308,IFERROR(0/0,""),preDEL!T308)</f>
        <v>0</v>
      </c>
      <c r="U308" s="83" t="str">
        <f>IF(preDEL!$AG308,IFERROR(0/0,""),preDEL!U308)</f>
        <v/>
      </c>
      <c r="V308" s="82" t="str">
        <f>IF(preDEL!$AG308,IFERROR(0/0,""),preDEL!V308)</f>
        <v/>
      </c>
      <c r="W308" s="83" t="str">
        <f>IF(preDEL!$AG308,IFERROR(0/0,""),preDEL!W308)</f>
        <v/>
      </c>
      <c r="X308" s="116" t="b">
        <f>IF(preDEL!$AG308,IFERROR(0/0,""),preDEL!X308)</f>
        <v>0</v>
      </c>
      <c r="Y308" s="128" t="b">
        <f>IF(preDEL!$AG308,IFERROR(0/0,""),preDEL!Y308)</f>
        <v>0</v>
      </c>
      <c r="Z308" s="82" t="str">
        <f>IF(preDEL!$AG308,IFERROR(0/0,""),preDEL!Z308)</f>
        <v/>
      </c>
      <c r="AA308" s="128" t="b">
        <f>IF(preDEL!$AG308,IFERROR(0/0,""),preDEL!AA308)</f>
        <v>0</v>
      </c>
      <c r="AB308" s="128" t="b">
        <f>IF(preDEL!$AG308,IFERROR(0/0,""),preDEL!AB308)</f>
        <v>0</v>
      </c>
      <c r="AC308" s="174">
        <f>IF(preDEL!$AG308,IFERROR(0/0,""),preDEL!AC308)</f>
        <v>686</v>
      </c>
      <c r="AD308" s="116" t="b">
        <f>IF(preDEL!$AG308,IFERROR(0/0,""),preDEL!AD308)</f>
        <v>1</v>
      </c>
      <c r="AE308" s="175" t="str">
        <f>IF(preDEL!$AG308,IFERROR(0/0,""),preDEL!AE308)</f>
        <v/>
      </c>
      <c r="AF308" s="128" t="b">
        <f>IF(preDEL!$AG308,IFERROR(0/0,""),preDEL!AF308)</f>
        <v>0</v>
      </c>
      <c r="AG308" s="128" t="b">
        <f>IF(preDEL!$AG308,IFERROR(0/0,""),preDEL!AG308)</f>
        <v>0</v>
      </c>
      <c r="AH308" s="116" t="str">
        <f>IF(preDEL!$AG308,IFERROR(0/0,""),preDEL!AH308)</f>
        <v/>
      </c>
      <c r="AI308" s="82" t="str">
        <f>IF(preDEL!$AG308,IFERROR(0/0,""),preDEL!AI308)</f>
        <v/>
      </c>
      <c r="AJ308" s="83" t="str">
        <f>IF(preDEL!$AG308,IFERROR(0/0,""),preDEL!AJ308)</f>
        <v/>
      </c>
      <c r="AK308" s="82" t="str">
        <f>IF(preDEL!$AG308,IFERROR(0/0,""),preDEL!AK308)</f>
        <v>Negative</v>
      </c>
      <c r="AL308" s="83" t="str">
        <f>IF(preDEL!$AG308,IFERROR(0/0,""),preDEL!AL308)</f>
        <v/>
      </c>
      <c r="AM308" s="83" t="str">
        <f>IF(preDEL!$AG308,IFERROR(0/0,""),preDEL!AM308)</f>
        <v>SpROSA145068</v>
      </c>
      <c r="AN308" s="83" t="str">
        <f>IF(preDEL!$AG308,IFERROR(0/0,""),preDEL!AN308)</f>
        <v>ROSA431198</v>
      </c>
      <c r="AO308" s="83" t="str">
        <f>IF(preDEL!$AG308,IFERROR(0/0,""),preDEL!AO308)</f>
        <v/>
      </c>
      <c r="AP308" s="83" t="str">
        <f>IF(preDEL!$AG308,IFERROR(0/0,""),preDEL!AP308)</f>
        <v/>
      </c>
      <c r="AQ308" s="83" t="str">
        <f>IF(preDEL!$AG308,IFERROR(0/0,""),preDEL!AQ308)</f>
        <v/>
      </c>
      <c r="AR308" s="83" t="str">
        <f>IF(preDEL!$AG308,IFERROR(0/0,""),preDEL!AR308)</f>
        <v/>
      </c>
      <c r="AS308" s="147"/>
    </row>
    <row r="309">
      <c r="A309" s="82" t="str">
        <f>IF(preDEL!$AG309,IFERROR(0/0,""),preDEL!A309)</f>
        <v>FLE611</v>
      </c>
      <c r="B309" s="172">
        <f>IF(preDEL!$AG309,IFERROR(0/0,""),preDEL!B309)</f>
        <v>44497</v>
      </c>
      <c r="C309" s="173">
        <f>IF(preDEL!$AG309,IFERROR(0/0,""),preDEL!C309)</f>
        <v>0.2969212963</v>
      </c>
      <c r="D309" s="82" t="str">
        <f>IF(preDEL!$AG309,IFERROR(0/0,""),preDEL!D309)</f>
        <v/>
      </c>
      <c r="E309" s="82" t="str">
        <f>IF(preDEL!$AG309,IFERROR(0/0,""),preDEL!E309)</f>
        <v/>
      </c>
      <c r="F309" s="83" t="str">
        <f>IF(preDEL!$AG309,IFERROR(0/0,""),preDEL!F309)</f>
        <v/>
      </c>
      <c r="G309" s="83" t="str">
        <f>IF(preDEL!$AG309,IFERROR(0/0,""),preDEL!G309)</f>
        <v/>
      </c>
      <c r="H309" s="83" t="str">
        <f>IF(preDEL!$AG309,IFERROR(0/0,""),preDEL!H309)</f>
        <v/>
      </c>
      <c r="I309" s="82" t="str">
        <f>IF(preDEL!$AG309,IFERROR(0/0,""),preDEL!I309)</f>
        <v/>
      </c>
      <c r="J309" s="82" t="str">
        <f>IF(preDEL!$AG309,IFERROR(0/0,""),preDEL!J309)</f>
        <v/>
      </c>
      <c r="K309" s="82" t="str">
        <f>IF(preDEL!$AG309,IFERROR(0/0,""),preDEL!K309)</f>
        <v>Negative</v>
      </c>
      <c r="L309" s="172">
        <f>IF(preDEL!$AG309,IFERROR(0/0,""),preDEL!L309)</f>
        <v>44497</v>
      </c>
      <c r="M309" s="173">
        <f>IF(preDEL!$AG309,IFERROR(0/0,""),preDEL!M309)</f>
        <v>0.4262152778</v>
      </c>
      <c r="N309" s="83" t="str">
        <f>IF(preDEL!$AG309,IFERROR(0/0,""),preDEL!N309)</f>
        <v/>
      </c>
      <c r="O309" s="83" t="str">
        <f>IF(preDEL!$AG309,IFERROR(0/0,""),preDEL!O309)</f>
        <v/>
      </c>
      <c r="P309" s="128" t="b">
        <f>IF(preDEL!$AG309,IFERROR(0/0,""),preDEL!P309)</f>
        <v>0</v>
      </c>
      <c r="Q309" s="128" t="str">
        <f>IF(preDEL!$AG309,IFERROR(0/0,""),preDEL!Q309)</f>
        <v>Result</v>
      </c>
      <c r="R309" s="116" t="b">
        <f>IF(preDEL!$AG309,IFERROR(0/0,""),preDEL!R309)</f>
        <v>1</v>
      </c>
      <c r="S309" s="116">
        <f>IF(preDEL!$AG309,IFERROR(0/0,""),preDEL!S309)</f>
        <v>1</v>
      </c>
      <c r="T309" s="128">
        <f>IF(preDEL!$AG309,IFERROR(0/0,""),preDEL!T309)</f>
        <v>0</v>
      </c>
      <c r="U309" s="83" t="str">
        <f>IF(preDEL!$AG309,IFERROR(0/0,""),preDEL!U309)</f>
        <v/>
      </c>
      <c r="V309" s="82" t="str">
        <f>IF(preDEL!$AG309,IFERROR(0/0,""),preDEL!V309)</f>
        <v/>
      </c>
      <c r="W309" s="83" t="str">
        <f>IF(preDEL!$AG309,IFERROR(0/0,""),preDEL!W309)</f>
        <v/>
      </c>
      <c r="X309" s="116" t="b">
        <f>IF(preDEL!$AG309,IFERROR(0/0,""),preDEL!X309)</f>
        <v>0</v>
      </c>
      <c r="Y309" s="128" t="b">
        <f>IF(preDEL!$AG309,IFERROR(0/0,""),preDEL!Y309)</f>
        <v>0</v>
      </c>
      <c r="Z309" s="82" t="str">
        <f>IF(preDEL!$AG309,IFERROR(0/0,""),preDEL!Z309)</f>
        <v/>
      </c>
      <c r="AA309" s="128" t="b">
        <f>IF(preDEL!$AG309,IFERROR(0/0,""),preDEL!AA309)</f>
        <v>0</v>
      </c>
      <c r="AB309" s="128" t="b">
        <f>IF(preDEL!$AG309,IFERROR(0/0,""),preDEL!AB309)</f>
        <v>0</v>
      </c>
      <c r="AC309" s="174">
        <f>IF(preDEL!$AG309,IFERROR(0/0,""),preDEL!AC309)</f>
        <v>685</v>
      </c>
      <c r="AD309" s="116" t="b">
        <f>IF(preDEL!$AG309,IFERROR(0/0,""),preDEL!AD309)</f>
        <v>1</v>
      </c>
      <c r="AE309" s="175" t="str">
        <f>IF(preDEL!$AG309,IFERROR(0/0,""),preDEL!AE309)</f>
        <v/>
      </c>
      <c r="AF309" s="128" t="b">
        <f>IF(preDEL!$AG309,IFERROR(0/0,""),preDEL!AF309)</f>
        <v>0</v>
      </c>
      <c r="AG309" s="128" t="b">
        <f>IF(preDEL!$AG309,IFERROR(0/0,""),preDEL!AG309)</f>
        <v>0</v>
      </c>
      <c r="AH309" s="116" t="str">
        <f>IF(preDEL!$AG309,IFERROR(0/0,""),preDEL!AH309)</f>
        <v/>
      </c>
      <c r="AI309" s="82" t="str">
        <f>IF(preDEL!$AG309,IFERROR(0/0,""),preDEL!AI309)</f>
        <v/>
      </c>
      <c r="AJ309" s="83" t="str">
        <f>IF(preDEL!$AG309,IFERROR(0/0,""),preDEL!AJ309)</f>
        <v/>
      </c>
      <c r="AK309" s="82" t="str">
        <f>IF(preDEL!$AG309,IFERROR(0/0,""),preDEL!AK309)</f>
        <v>Negative</v>
      </c>
      <c r="AL309" s="83" t="str">
        <f>IF(preDEL!$AG309,IFERROR(0/0,""),preDEL!AL309)</f>
        <v/>
      </c>
      <c r="AM309" s="83" t="str">
        <f>IF(preDEL!$AG309,IFERROR(0/0,""),preDEL!AM309)</f>
        <v>SpROSA145068</v>
      </c>
      <c r="AN309" s="83" t="str">
        <f>IF(preDEL!$AG309,IFERROR(0/0,""),preDEL!AN309)</f>
        <v>ROSA437199</v>
      </c>
      <c r="AO309" s="83" t="str">
        <f>IF(preDEL!$AG309,IFERROR(0/0,""),preDEL!AO309)</f>
        <v/>
      </c>
      <c r="AP309" s="83" t="str">
        <f>IF(preDEL!$AG309,IFERROR(0/0,""),preDEL!AP309)</f>
        <v/>
      </c>
      <c r="AQ309" s="83" t="str">
        <f>IF(preDEL!$AG309,IFERROR(0/0,""),preDEL!AQ309)</f>
        <v/>
      </c>
      <c r="AR309" s="83" t="str">
        <f>IF(preDEL!$AG309,IFERROR(0/0,""),preDEL!AR309)</f>
        <v/>
      </c>
      <c r="AS309" s="147"/>
    </row>
    <row r="310">
      <c r="A310" s="82" t="str">
        <f>IF(preDEL!$AG310,IFERROR(0/0,""),preDEL!A310)</f>
        <v>FLE649</v>
      </c>
      <c r="B310" s="172">
        <f>IF(preDEL!$AG310,IFERROR(0/0,""),preDEL!B310)</f>
        <v>44497</v>
      </c>
      <c r="C310" s="173">
        <f>IF(preDEL!$AG310,IFERROR(0/0,""),preDEL!C310)</f>
        <v>0.3031712963</v>
      </c>
      <c r="D310" s="82" t="str">
        <f>IF(preDEL!$AG310,IFERROR(0/0,""),preDEL!D310)</f>
        <v/>
      </c>
      <c r="E310" s="82" t="str">
        <f>IF(preDEL!$AG310,IFERROR(0/0,""),preDEL!E310)</f>
        <v/>
      </c>
      <c r="F310" s="83" t="str">
        <f>IF(preDEL!$AG310,IFERROR(0/0,""),preDEL!F310)</f>
        <v/>
      </c>
      <c r="G310" s="83" t="str">
        <f>IF(preDEL!$AG310,IFERROR(0/0,""),preDEL!G310)</f>
        <v/>
      </c>
      <c r="H310" s="83" t="str">
        <f>IF(preDEL!$AG310,IFERROR(0/0,""),preDEL!H310)</f>
        <v/>
      </c>
      <c r="I310" s="82" t="str">
        <f>IF(preDEL!$AG310,IFERROR(0/0,""),preDEL!I310)</f>
        <v/>
      </c>
      <c r="J310" s="82" t="str">
        <f>IF(preDEL!$AG310,IFERROR(0/0,""),preDEL!J310)</f>
        <v/>
      </c>
      <c r="K310" s="82" t="str">
        <f>IF(preDEL!$AG310,IFERROR(0/0,""),preDEL!K310)</f>
        <v>Negative</v>
      </c>
      <c r="L310" s="172">
        <f>IF(preDEL!$AG310,IFERROR(0/0,""),preDEL!L310)</f>
        <v>44497</v>
      </c>
      <c r="M310" s="173">
        <f>IF(preDEL!$AG310,IFERROR(0/0,""),preDEL!M310)</f>
        <v>0.4262152778</v>
      </c>
      <c r="N310" s="83" t="str">
        <f>IF(preDEL!$AG310,IFERROR(0/0,""),preDEL!N310)</f>
        <v/>
      </c>
      <c r="O310" s="83" t="str">
        <f>IF(preDEL!$AG310,IFERROR(0/0,""),preDEL!O310)</f>
        <v/>
      </c>
      <c r="P310" s="128" t="b">
        <f>IF(preDEL!$AG310,IFERROR(0/0,""),preDEL!P310)</f>
        <v>0</v>
      </c>
      <c r="Q310" s="128" t="str">
        <f>IF(preDEL!$AG310,IFERROR(0/0,""),preDEL!Q310)</f>
        <v>Result</v>
      </c>
      <c r="R310" s="116" t="b">
        <f>IF(preDEL!$AG310,IFERROR(0/0,""),preDEL!R310)</f>
        <v>1</v>
      </c>
      <c r="S310" s="116">
        <f>IF(preDEL!$AG310,IFERROR(0/0,""),preDEL!S310)</f>
        <v>1</v>
      </c>
      <c r="T310" s="128" t="str">
        <f>IF(preDEL!$AG310,IFERROR(0/0,""),preDEL!T310)</f>
        <v/>
      </c>
      <c r="U310" s="83" t="str">
        <f>IF(preDEL!$AG310,IFERROR(0/0,""),preDEL!U310)</f>
        <v/>
      </c>
      <c r="V310" s="82" t="str">
        <f>IF(preDEL!$AG310,IFERROR(0/0,""),preDEL!V310)</f>
        <v/>
      </c>
      <c r="W310" s="83" t="str">
        <f>IF(preDEL!$AG310,IFERROR(0/0,""),preDEL!W310)</f>
        <v/>
      </c>
      <c r="X310" s="116" t="b">
        <f>IF(preDEL!$AG310,IFERROR(0/0,""),preDEL!X310)</f>
        <v>0</v>
      </c>
      <c r="Y310" s="128" t="b">
        <f>IF(preDEL!$AG310,IFERROR(0/0,""),preDEL!Y310)</f>
        <v>0</v>
      </c>
      <c r="Z310" s="82" t="str">
        <f>IF(preDEL!$AG310,IFERROR(0/0,""),preDEL!Z310)</f>
        <v/>
      </c>
      <c r="AA310" s="128" t="b">
        <f>IF(preDEL!$AG310,IFERROR(0/0,""),preDEL!AA310)</f>
        <v>0</v>
      </c>
      <c r="AB310" s="128" t="b">
        <f>IF(preDEL!$AG310,IFERROR(0/0,""),preDEL!AB310)</f>
        <v>0</v>
      </c>
      <c r="AC310" s="174">
        <f>IF(preDEL!$AG310,IFERROR(0/0,""),preDEL!AC310)</f>
        <v>256</v>
      </c>
      <c r="AD310" s="116" t="b">
        <f>IF(preDEL!$AG310,IFERROR(0/0,""),preDEL!AD310)</f>
        <v>0</v>
      </c>
      <c r="AE310" s="175" t="str">
        <f>IF(preDEL!$AG310,IFERROR(0/0,""),preDEL!AE310)</f>
        <v/>
      </c>
      <c r="AF310" s="128" t="b">
        <f>IF(preDEL!$AG310,IFERROR(0/0,""),preDEL!AF310)</f>
        <v>0</v>
      </c>
      <c r="AG310" s="128" t="b">
        <f>IF(preDEL!$AG310,IFERROR(0/0,""),preDEL!AG310)</f>
        <v>0</v>
      </c>
      <c r="AH310" s="116" t="str">
        <f>IF(preDEL!$AG310,IFERROR(0/0,""),preDEL!AH310)</f>
        <v/>
      </c>
      <c r="AI310" s="82" t="str">
        <f>IF(preDEL!$AG310,IFERROR(0/0,""),preDEL!AI310)</f>
        <v/>
      </c>
      <c r="AJ310" s="83" t="str">
        <f>IF(preDEL!$AG310,IFERROR(0/0,""),preDEL!AJ310)</f>
        <v/>
      </c>
      <c r="AK310" s="82" t="str">
        <f>IF(preDEL!$AG310,IFERROR(0/0,""),preDEL!AK310)</f>
        <v>Negative</v>
      </c>
      <c r="AL310" s="83" t="str">
        <f>IF(preDEL!$AG310,IFERROR(0/0,""),preDEL!AL310)</f>
        <v/>
      </c>
      <c r="AM310" s="83" t="str">
        <f>IF(preDEL!$AG310,IFERROR(0/0,""),preDEL!AM310)</f>
        <v>SpROSA145068</v>
      </c>
      <c r="AN310" s="83" t="str">
        <f>IF(preDEL!$AG310,IFERROR(0/0,""),preDEL!AN310)</f>
        <v>ROSA502157</v>
      </c>
      <c r="AO310" s="83" t="str">
        <f>IF(preDEL!$AG310,IFERROR(0/0,""),preDEL!AO310)</f>
        <v/>
      </c>
      <c r="AP310" s="83" t="str">
        <f>IF(preDEL!$AG310,IFERROR(0/0,""),preDEL!AP310)</f>
        <v/>
      </c>
      <c r="AQ310" s="83" t="str">
        <f>IF(preDEL!$AG310,IFERROR(0/0,""),preDEL!AQ310)</f>
        <v/>
      </c>
      <c r="AR310" s="83" t="str">
        <f>IF(preDEL!$AG310,IFERROR(0/0,""),preDEL!AR310)</f>
        <v/>
      </c>
      <c r="AS310" s="147"/>
    </row>
    <row r="311">
      <c r="A311" s="82" t="str">
        <f>IF(preDEL!$AG311,IFERROR(0/0,""),preDEL!A311)</f>
        <v>FLE467</v>
      </c>
      <c r="B311" s="172">
        <f>IF(preDEL!$AG311,IFERROR(0/0,""),preDEL!B311)</f>
        <v>44498</v>
      </c>
      <c r="C311" s="173">
        <f>IF(preDEL!$AG311,IFERROR(0/0,""),preDEL!C311)</f>
        <v>0.2869097222</v>
      </c>
      <c r="D311" s="82" t="str">
        <f>IF(preDEL!$AG311,IFERROR(0/0,""),preDEL!D311)</f>
        <v/>
      </c>
      <c r="E311" s="82" t="str">
        <f>IF(preDEL!$AG311,IFERROR(0/0,""),preDEL!E311)</f>
        <v/>
      </c>
      <c r="F311" s="83" t="str">
        <f>IF(preDEL!$AG311,IFERROR(0/0,""),preDEL!F311)</f>
        <v/>
      </c>
      <c r="G311" s="83" t="str">
        <f>IF(preDEL!$AG311,IFERROR(0/0,""),preDEL!G311)</f>
        <v/>
      </c>
      <c r="H311" s="83" t="str">
        <f>IF(preDEL!$AG311,IFERROR(0/0,""),preDEL!H311)</f>
        <v/>
      </c>
      <c r="I311" s="82" t="str">
        <f>IF(preDEL!$AG311,IFERROR(0/0,""),preDEL!I311)</f>
        <v/>
      </c>
      <c r="J311" s="82" t="str">
        <f>IF(preDEL!$AG311,IFERROR(0/0,""),preDEL!J311)</f>
        <v/>
      </c>
      <c r="K311" s="82" t="str">
        <f>IF(preDEL!$AG311,IFERROR(0/0,""),preDEL!K311)</f>
        <v>Negative</v>
      </c>
      <c r="L311" s="172">
        <f>IF(preDEL!$AG311,IFERROR(0/0,""),preDEL!L311)</f>
        <v>44498</v>
      </c>
      <c r="M311" s="173">
        <f>IF(preDEL!$AG311,IFERROR(0/0,""),preDEL!M311)</f>
        <v>0.4052777778</v>
      </c>
      <c r="N311" s="83" t="str">
        <f>IF(preDEL!$AG311,IFERROR(0/0,""),preDEL!N311)</f>
        <v/>
      </c>
      <c r="O311" s="83" t="str">
        <f>IF(preDEL!$AG311,IFERROR(0/0,""),preDEL!O311)</f>
        <v/>
      </c>
      <c r="P311" s="128" t="b">
        <f>IF(preDEL!$AG311,IFERROR(0/0,""),preDEL!P311)</f>
        <v>0</v>
      </c>
      <c r="Q311" s="128" t="str">
        <f>IF(preDEL!$AG311,IFERROR(0/0,""),preDEL!Q311)</f>
        <v>Result</v>
      </c>
      <c r="R311" s="116" t="b">
        <f>IF(preDEL!$AG311,IFERROR(0/0,""),preDEL!R311)</f>
        <v>1</v>
      </c>
      <c r="S311" s="116">
        <f>IF(preDEL!$AG311,IFERROR(0/0,""),preDEL!S311)</f>
        <v>1</v>
      </c>
      <c r="T311" s="128" t="str">
        <f>IF(preDEL!$AG311,IFERROR(0/0,""),preDEL!T311)</f>
        <v/>
      </c>
      <c r="U311" s="83" t="str">
        <f>IF(preDEL!$AG311,IFERROR(0/0,""),preDEL!U311)</f>
        <v/>
      </c>
      <c r="V311" s="82" t="str">
        <f>IF(preDEL!$AG311,IFERROR(0/0,""),preDEL!V311)</f>
        <v/>
      </c>
      <c r="W311" s="83" t="str">
        <f>IF(preDEL!$AG311,IFERROR(0/0,""),preDEL!W311)</f>
        <v/>
      </c>
      <c r="X311" s="116" t="b">
        <f>IF(preDEL!$AG311,IFERROR(0/0,""),preDEL!X311)</f>
        <v>0</v>
      </c>
      <c r="Y311" s="128" t="b">
        <f>IF(preDEL!$AG311,IFERROR(0/0,""),preDEL!Y311)</f>
        <v>0</v>
      </c>
      <c r="Z311" s="82" t="str">
        <f>IF(preDEL!$AG311,IFERROR(0/0,""),preDEL!Z311)</f>
        <v/>
      </c>
      <c r="AA311" s="128" t="b">
        <f>IF(preDEL!$AG311,IFERROR(0/0,""),preDEL!AA311)</f>
        <v>0</v>
      </c>
      <c r="AB311" s="128" t="b">
        <f>IF(preDEL!$AG311,IFERROR(0/0,""),preDEL!AB311)</f>
        <v>0</v>
      </c>
      <c r="AC311" s="174">
        <f>IF(preDEL!$AG311,IFERROR(0/0,""),preDEL!AC311)</f>
        <v>255</v>
      </c>
      <c r="AD311" s="116" t="b">
        <f>IF(preDEL!$AG311,IFERROR(0/0,""),preDEL!AD311)</f>
        <v>0</v>
      </c>
      <c r="AE311" s="175" t="str">
        <f>IF(preDEL!$AG311,IFERROR(0/0,""),preDEL!AE311)</f>
        <v/>
      </c>
      <c r="AF311" s="128" t="b">
        <f>IF(preDEL!$AG311,IFERROR(0/0,""),preDEL!AF311)</f>
        <v>0</v>
      </c>
      <c r="AG311" s="128" t="b">
        <f>IF(preDEL!$AG311,IFERROR(0/0,""),preDEL!AG311)</f>
        <v>0</v>
      </c>
      <c r="AH311" s="116" t="str">
        <f>IF(preDEL!$AG311,IFERROR(0/0,""),preDEL!AH311)</f>
        <v/>
      </c>
      <c r="AI311" s="82" t="str">
        <f>IF(preDEL!$AG311,IFERROR(0/0,""),preDEL!AI311)</f>
        <v/>
      </c>
      <c r="AJ311" s="83" t="str">
        <f>IF(preDEL!$AG311,IFERROR(0/0,""),preDEL!AJ311)</f>
        <v/>
      </c>
      <c r="AK311" s="82" t="str">
        <f>IF(preDEL!$AG311,IFERROR(0/0,""),preDEL!AK311)</f>
        <v>Negative</v>
      </c>
      <c r="AL311" s="83" t="str">
        <f>IF(preDEL!$AG311,IFERROR(0/0,""),preDEL!AL311)</f>
        <v/>
      </c>
      <c r="AM311" s="83" t="str">
        <f>IF(preDEL!$AG311,IFERROR(0/0,""),preDEL!AM311)</f>
        <v>SpROSA145068</v>
      </c>
      <c r="AN311" s="83" t="str">
        <f>IF(preDEL!$AG311,IFERROR(0/0,""),preDEL!AN311)</f>
        <v>ROSA191656</v>
      </c>
      <c r="AO311" s="83" t="str">
        <f>IF(preDEL!$AG311,IFERROR(0/0,""),preDEL!AO311)</f>
        <v/>
      </c>
      <c r="AP311" s="83" t="str">
        <f>IF(preDEL!$AG311,IFERROR(0/0,""),preDEL!AP311)</f>
        <v/>
      </c>
      <c r="AQ311" s="83" t="str">
        <f>IF(preDEL!$AG311,IFERROR(0/0,""),preDEL!AQ311)</f>
        <v/>
      </c>
      <c r="AR311" s="83" t="str">
        <f>IF(preDEL!$AG311,IFERROR(0/0,""),preDEL!AR311)</f>
        <v/>
      </c>
      <c r="AS311" s="147"/>
    </row>
    <row r="312">
      <c r="A312" s="82" t="str">
        <f>IF(preDEL!$AG312,IFERROR(0/0,""),preDEL!A312)</f>
        <v>FLE635</v>
      </c>
      <c r="B312" s="172">
        <f>IF(preDEL!$AG312,IFERROR(0/0,""),preDEL!B312)</f>
        <v>44498</v>
      </c>
      <c r="C312" s="173">
        <f>IF(preDEL!$AG312,IFERROR(0/0,""),preDEL!C312)</f>
        <v>0.2871180556</v>
      </c>
      <c r="D312" s="82" t="str">
        <f>IF(preDEL!$AG312,IFERROR(0/0,""),preDEL!D312)</f>
        <v/>
      </c>
      <c r="E312" s="82" t="str">
        <f>IF(preDEL!$AG312,IFERROR(0/0,""),preDEL!E312)</f>
        <v/>
      </c>
      <c r="F312" s="83" t="str">
        <f>IF(preDEL!$AG312,IFERROR(0/0,""),preDEL!F312)</f>
        <v/>
      </c>
      <c r="G312" s="83" t="str">
        <f>IF(preDEL!$AG312,IFERROR(0/0,""),preDEL!G312)</f>
        <v/>
      </c>
      <c r="H312" s="83" t="str">
        <f>IF(preDEL!$AG312,IFERROR(0/0,""),preDEL!H312)</f>
        <v/>
      </c>
      <c r="I312" s="82" t="str">
        <f>IF(preDEL!$AG312,IFERROR(0/0,""),preDEL!I312)</f>
        <v/>
      </c>
      <c r="J312" s="82" t="str">
        <f>IF(preDEL!$AG312,IFERROR(0/0,""),preDEL!J312)</f>
        <v/>
      </c>
      <c r="K312" s="82" t="str">
        <f>IF(preDEL!$AG312,IFERROR(0/0,""),preDEL!K312)</f>
        <v>Negative</v>
      </c>
      <c r="L312" s="172">
        <f>IF(preDEL!$AG312,IFERROR(0/0,""),preDEL!L312)</f>
        <v>44498</v>
      </c>
      <c r="M312" s="173">
        <f>IF(preDEL!$AG312,IFERROR(0/0,""),preDEL!M312)</f>
        <v>0.4052777778</v>
      </c>
      <c r="N312" s="83" t="str">
        <f>IF(preDEL!$AG312,IFERROR(0/0,""),preDEL!N312)</f>
        <v/>
      </c>
      <c r="O312" s="83" t="str">
        <f>IF(preDEL!$AG312,IFERROR(0/0,""),preDEL!O312)</f>
        <v/>
      </c>
      <c r="P312" s="128" t="b">
        <f>IF(preDEL!$AG312,IFERROR(0/0,""),preDEL!P312)</f>
        <v>0</v>
      </c>
      <c r="Q312" s="128" t="str">
        <f>IF(preDEL!$AG312,IFERROR(0/0,""),preDEL!Q312)</f>
        <v>Result</v>
      </c>
      <c r="R312" s="116" t="b">
        <f>IF(preDEL!$AG312,IFERROR(0/0,""),preDEL!R312)</f>
        <v>1</v>
      </c>
      <c r="S312" s="116">
        <f>IF(preDEL!$AG312,IFERROR(0/0,""),preDEL!S312)</f>
        <v>1</v>
      </c>
      <c r="T312" s="128">
        <f>IF(preDEL!$AG312,IFERROR(0/0,""),preDEL!T312)</f>
        <v>0</v>
      </c>
      <c r="U312" s="83" t="str">
        <f>IF(preDEL!$AG312,IFERROR(0/0,""),preDEL!U312)</f>
        <v/>
      </c>
      <c r="V312" s="82" t="str">
        <f>IF(preDEL!$AG312,IFERROR(0/0,""),preDEL!V312)</f>
        <v/>
      </c>
      <c r="W312" s="83" t="str">
        <f>IF(preDEL!$AG312,IFERROR(0/0,""),preDEL!W312)</f>
        <v/>
      </c>
      <c r="X312" s="116" t="b">
        <f>IF(preDEL!$AG312,IFERROR(0/0,""),preDEL!X312)</f>
        <v>0</v>
      </c>
      <c r="Y312" s="128" t="b">
        <f>IF(preDEL!$AG312,IFERROR(0/0,""),preDEL!Y312)</f>
        <v>0</v>
      </c>
      <c r="Z312" s="82" t="str">
        <f>IF(preDEL!$AG312,IFERROR(0/0,""),preDEL!Z312)</f>
        <v/>
      </c>
      <c r="AA312" s="128" t="b">
        <f>IF(preDEL!$AG312,IFERROR(0/0,""),preDEL!AA312)</f>
        <v>0</v>
      </c>
      <c r="AB312" s="128" t="b">
        <f>IF(preDEL!$AG312,IFERROR(0/0,""),preDEL!AB312)</f>
        <v>0</v>
      </c>
      <c r="AC312" s="174">
        <f>IF(preDEL!$AG312,IFERROR(0/0,""),preDEL!AC312)</f>
        <v>684</v>
      </c>
      <c r="AD312" s="116" t="b">
        <f>IF(preDEL!$AG312,IFERROR(0/0,""),preDEL!AD312)</f>
        <v>1</v>
      </c>
      <c r="AE312" s="175" t="str">
        <f>IF(preDEL!$AG312,IFERROR(0/0,""),preDEL!AE312)</f>
        <v/>
      </c>
      <c r="AF312" s="128" t="b">
        <f>IF(preDEL!$AG312,IFERROR(0/0,""),preDEL!AF312)</f>
        <v>0</v>
      </c>
      <c r="AG312" s="128" t="b">
        <f>IF(preDEL!$AG312,IFERROR(0/0,""),preDEL!AG312)</f>
        <v>0</v>
      </c>
      <c r="AH312" s="116" t="str">
        <f>IF(preDEL!$AG312,IFERROR(0/0,""),preDEL!AH312)</f>
        <v/>
      </c>
      <c r="AI312" s="82" t="str">
        <f>IF(preDEL!$AG312,IFERROR(0/0,""),preDEL!AI312)</f>
        <v/>
      </c>
      <c r="AJ312" s="83" t="str">
        <f>IF(preDEL!$AG312,IFERROR(0/0,""),preDEL!AJ312)</f>
        <v/>
      </c>
      <c r="AK312" s="82" t="str">
        <f>IF(preDEL!$AG312,IFERROR(0/0,""),preDEL!AK312)</f>
        <v>Negative</v>
      </c>
      <c r="AL312" s="83" t="str">
        <f>IF(preDEL!$AG312,IFERROR(0/0,""),preDEL!AL312)</f>
        <v/>
      </c>
      <c r="AM312" s="83" t="str">
        <f>IF(preDEL!$AG312,IFERROR(0/0,""),preDEL!AM312)</f>
        <v>SpROSA145068</v>
      </c>
      <c r="AN312" s="83" t="str">
        <f>IF(preDEL!$AG312,IFERROR(0/0,""),preDEL!AN312)</f>
        <v>ROSA195311</v>
      </c>
      <c r="AO312" s="83" t="str">
        <f>IF(preDEL!$AG312,IFERROR(0/0,""),preDEL!AO312)</f>
        <v/>
      </c>
      <c r="AP312" s="83" t="str">
        <f>IF(preDEL!$AG312,IFERROR(0/0,""),preDEL!AP312)</f>
        <v/>
      </c>
      <c r="AQ312" s="83" t="str">
        <f>IF(preDEL!$AG312,IFERROR(0/0,""),preDEL!AQ312)</f>
        <v/>
      </c>
      <c r="AR312" s="83" t="str">
        <f>IF(preDEL!$AG312,IFERROR(0/0,""),preDEL!AR312)</f>
        <v/>
      </c>
      <c r="AS312" s="147"/>
    </row>
    <row r="313">
      <c r="A313" s="82" t="str">
        <f>IF(preDEL!$AG313,IFERROR(0/0,""),preDEL!A313)</f>
        <v>FLE418</v>
      </c>
      <c r="B313" s="172">
        <f>IF(preDEL!$AG313,IFERROR(0/0,""),preDEL!B313)</f>
        <v>44498</v>
      </c>
      <c r="C313" s="173">
        <f>IF(preDEL!$AG313,IFERROR(0/0,""),preDEL!C313)</f>
        <v>0.2892476852</v>
      </c>
      <c r="D313" s="82" t="str">
        <f>IF(preDEL!$AG313,IFERROR(0/0,""),preDEL!D313)</f>
        <v/>
      </c>
      <c r="E313" s="82" t="str">
        <f>IF(preDEL!$AG313,IFERROR(0/0,""),preDEL!E313)</f>
        <v/>
      </c>
      <c r="F313" s="83" t="str">
        <f>IF(preDEL!$AG313,IFERROR(0/0,""),preDEL!F313)</f>
        <v/>
      </c>
      <c r="G313" s="83" t="str">
        <f>IF(preDEL!$AG313,IFERROR(0/0,""),preDEL!G313)</f>
        <v/>
      </c>
      <c r="H313" s="83" t="str">
        <f>IF(preDEL!$AG313,IFERROR(0/0,""),preDEL!H313)</f>
        <v/>
      </c>
      <c r="I313" s="82" t="str">
        <f>IF(preDEL!$AG313,IFERROR(0/0,""),preDEL!I313)</f>
        <v/>
      </c>
      <c r="J313" s="82" t="str">
        <f>IF(preDEL!$AG313,IFERROR(0/0,""),preDEL!J313)</f>
        <v/>
      </c>
      <c r="K313" s="82" t="str">
        <f>IF(preDEL!$AG313,IFERROR(0/0,""),preDEL!K313)</f>
        <v>Negative</v>
      </c>
      <c r="L313" s="172">
        <f>IF(preDEL!$AG313,IFERROR(0/0,""),preDEL!L313)</f>
        <v>44498</v>
      </c>
      <c r="M313" s="173">
        <f>IF(preDEL!$AG313,IFERROR(0/0,""),preDEL!M313)</f>
        <v>0.4052777778</v>
      </c>
      <c r="N313" s="83" t="str">
        <f>IF(preDEL!$AG313,IFERROR(0/0,""),preDEL!N313)</f>
        <v/>
      </c>
      <c r="O313" s="83" t="str">
        <f>IF(preDEL!$AG313,IFERROR(0/0,""),preDEL!O313)</f>
        <v/>
      </c>
      <c r="P313" s="128" t="b">
        <f>IF(preDEL!$AG313,IFERROR(0/0,""),preDEL!P313)</f>
        <v>0</v>
      </c>
      <c r="Q313" s="128" t="str">
        <f>IF(preDEL!$AG313,IFERROR(0/0,""),preDEL!Q313)</f>
        <v>Result</v>
      </c>
      <c r="R313" s="116" t="b">
        <f>IF(preDEL!$AG313,IFERROR(0/0,""),preDEL!R313)</f>
        <v>1</v>
      </c>
      <c r="S313" s="116">
        <f>IF(preDEL!$AG313,IFERROR(0/0,""),preDEL!S313)</f>
        <v>1</v>
      </c>
      <c r="T313" s="128">
        <f>IF(preDEL!$AG313,IFERROR(0/0,""),preDEL!T313)</f>
        <v>0</v>
      </c>
      <c r="U313" s="83" t="str">
        <f>IF(preDEL!$AG313,IFERROR(0/0,""),preDEL!U313)</f>
        <v/>
      </c>
      <c r="V313" s="82" t="str">
        <f>IF(preDEL!$AG313,IFERROR(0/0,""),preDEL!V313)</f>
        <v/>
      </c>
      <c r="W313" s="83" t="str">
        <f>IF(preDEL!$AG313,IFERROR(0/0,""),preDEL!W313)</f>
        <v/>
      </c>
      <c r="X313" s="116" t="b">
        <f>IF(preDEL!$AG313,IFERROR(0/0,""),preDEL!X313)</f>
        <v>0</v>
      </c>
      <c r="Y313" s="128" t="b">
        <f>IF(preDEL!$AG313,IFERROR(0/0,""),preDEL!Y313)</f>
        <v>0</v>
      </c>
      <c r="Z313" s="82" t="str">
        <f>IF(preDEL!$AG313,IFERROR(0/0,""),preDEL!Z313)</f>
        <v/>
      </c>
      <c r="AA313" s="128" t="b">
        <f>IF(preDEL!$AG313,IFERROR(0/0,""),preDEL!AA313)</f>
        <v>0</v>
      </c>
      <c r="AB313" s="128" t="b">
        <f>IF(preDEL!$AG313,IFERROR(0/0,""),preDEL!AB313)</f>
        <v>0</v>
      </c>
      <c r="AC313" s="174">
        <f>IF(preDEL!$AG313,IFERROR(0/0,""),preDEL!AC313)</f>
        <v>683</v>
      </c>
      <c r="AD313" s="116" t="b">
        <f>IF(preDEL!$AG313,IFERROR(0/0,""),preDEL!AD313)</f>
        <v>1</v>
      </c>
      <c r="AE313" s="175" t="str">
        <f>IF(preDEL!$AG313,IFERROR(0/0,""),preDEL!AE313)</f>
        <v/>
      </c>
      <c r="AF313" s="128" t="b">
        <f>IF(preDEL!$AG313,IFERROR(0/0,""),preDEL!AF313)</f>
        <v>0</v>
      </c>
      <c r="AG313" s="128" t="b">
        <f>IF(preDEL!$AG313,IFERROR(0/0,""),preDEL!AG313)</f>
        <v>0</v>
      </c>
      <c r="AH313" s="116" t="str">
        <f>IF(preDEL!$AG313,IFERROR(0/0,""),preDEL!AH313)</f>
        <v/>
      </c>
      <c r="AI313" s="82" t="str">
        <f>IF(preDEL!$AG313,IFERROR(0/0,""),preDEL!AI313)</f>
        <v/>
      </c>
      <c r="AJ313" s="83" t="str">
        <f>IF(preDEL!$AG313,IFERROR(0/0,""),preDEL!AJ313)</f>
        <v/>
      </c>
      <c r="AK313" s="82" t="str">
        <f>IF(preDEL!$AG313,IFERROR(0/0,""),preDEL!AK313)</f>
        <v>Negative</v>
      </c>
      <c r="AL313" s="83" t="str">
        <f>IF(preDEL!$AG313,IFERROR(0/0,""),preDEL!AL313)</f>
        <v/>
      </c>
      <c r="AM313" s="83" t="str">
        <f>IF(preDEL!$AG313,IFERROR(0/0,""),preDEL!AM313)</f>
        <v>SpROSA145068</v>
      </c>
      <c r="AN313" s="83" t="str">
        <f>IF(preDEL!$AG313,IFERROR(0/0,""),preDEL!AN313)</f>
        <v>ROSA877819</v>
      </c>
      <c r="AO313" s="83" t="str">
        <f>IF(preDEL!$AG313,IFERROR(0/0,""),preDEL!AO313)</f>
        <v/>
      </c>
      <c r="AP313" s="83" t="str">
        <f>IF(preDEL!$AG313,IFERROR(0/0,""),preDEL!AP313)</f>
        <v/>
      </c>
      <c r="AQ313" s="83" t="str">
        <f>IF(preDEL!$AG313,IFERROR(0/0,""),preDEL!AQ313)</f>
        <v/>
      </c>
      <c r="AR313" s="83" t="str">
        <f>IF(preDEL!$AG313,IFERROR(0/0,""),preDEL!AR313)</f>
        <v/>
      </c>
      <c r="AS313" s="147"/>
    </row>
    <row r="314">
      <c r="A314" s="82" t="str">
        <f>IF(preDEL!$AG314,IFERROR(0/0,""),preDEL!A314)</f>
        <v>FLE604</v>
      </c>
      <c r="B314" s="172">
        <f>IF(preDEL!$AG314,IFERROR(0/0,""),preDEL!B314)</f>
        <v>44498</v>
      </c>
      <c r="C314" s="173">
        <f>IF(preDEL!$AG314,IFERROR(0/0,""),preDEL!C314)</f>
        <v>0.2920717593</v>
      </c>
      <c r="D314" s="82" t="str">
        <f>IF(preDEL!$AG314,IFERROR(0/0,""),preDEL!D314)</f>
        <v/>
      </c>
      <c r="E314" s="82" t="str">
        <f>IF(preDEL!$AG314,IFERROR(0/0,""),preDEL!E314)</f>
        <v/>
      </c>
      <c r="F314" s="83" t="str">
        <f>IF(preDEL!$AG314,IFERROR(0/0,""),preDEL!F314)</f>
        <v/>
      </c>
      <c r="G314" s="83" t="str">
        <f>IF(preDEL!$AG314,IFERROR(0/0,""),preDEL!G314)</f>
        <v/>
      </c>
      <c r="H314" s="83" t="str">
        <f>IF(preDEL!$AG314,IFERROR(0/0,""),preDEL!H314)</f>
        <v/>
      </c>
      <c r="I314" s="82" t="str">
        <f>IF(preDEL!$AG314,IFERROR(0/0,""),preDEL!I314)</f>
        <v/>
      </c>
      <c r="J314" s="82" t="str">
        <f>IF(preDEL!$AG314,IFERROR(0/0,""),preDEL!J314)</f>
        <v/>
      </c>
      <c r="K314" s="82" t="str">
        <f>IF(preDEL!$AG314,IFERROR(0/0,""),preDEL!K314)</f>
        <v>Negative</v>
      </c>
      <c r="L314" s="172">
        <f>IF(preDEL!$AG314,IFERROR(0/0,""),preDEL!L314)</f>
        <v>44498</v>
      </c>
      <c r="M314" s="173">
        <f>IF(preDEL!$AG314,IFERROR(0/0,""),preDEL!M314)</f>
        <v>0.4052777778</v>
      </c>
      <c r="N314" s="83" t="str">
        <f>IF(preDEL!$AG314,IFERROR(0/0,""),preDEL!N314)</f>
        <v/>
      </c>
      <c r="O314" s="83" t="str">
        <f>IF(preDEL!$AG314,IFERROR(0/0,""),preDEL!O314)</f>
        <v/>
      </c>
      <c r="P314" s="128" t="b">
        <f>IF(preDEL!$AG314,IFERROR(0/0,""),preDEL!P314)</f>
        <v>0</v>
      </c>
      <c r="Q314" s="128" t="str">
        <f>IF(preDEL!$AG314,IFERROR(0/0,""),preDEL!Q314)</f>
        <v>Result</v>
      </c>
      <c r="R314" s="116" t="b">
        <f>IF(preDEL!$AG314,IFERROR(0/0,""),preDEL!R314)</f>
        <v>1</v>
      </c>
      <c r="S314" s="116">
        <f>IF(preDEL!$AG314,IFERROR(0/0,""),preDEL!S314)</f>
        <v>1</v>
      </c>
      <c r="T314" s="128" t="str">
        <f>IF(preDEL!$AG314,IFERROR(0/0,""),preDEL!T314)</f>
        <v/>
      </c>
      <c r="U314" s="83" t="str">
        <f>IF(preDEL!$AG314,IFERROR(0/0,""),preDEL!U314)</f>
        <v/>
      </c>
      <c r="V314" s="82" t="str">
        <f>IF(preDEL!$AG314,IFERROR(0/0,""),preDEL!V314)</f>
        <v/>
      </c>
      <c r="W314" s="83" t="str">
        <f>IF(preDEL!$AG314,IFERROR(0/0,""),preDEL!W314)</f>
        <v/>
      </c>
      <c r="X314" s="116" t="b">
        <f>IF(preDEL!$AG314,IFERROR(0/0,""),preDEL!X314)</f>
        <v>0</v>
      </c>
      <c r="Y314" s="128" t="b">
        <f>IF(preDEL!$AG314,IFERROR(0/0,""),preDEL!Y314)</f>
        <v>0</v>
      </c>
      <c r="Z314" s="82" t="str">
        <f>IF(preDEL!$AG314,IFERROR(0/0,""),preDEL!Z314)</f>
        <v/>
      </c>
      <c r="AA314" s="128" t="b">
        <f>IF(preDEL!$AG314,IFERROR(0/0,""),preDEL!AA314)</f>
        <v>0</v>
      </c>
      <c r="AB314" s="128" t="b">
        <f>IF(preDEL!$AG314,IFERROR(0/0,""),preDEL!AB314)</f>
        <v>0</v>
      </c>
      <c r="AC314" s="174">
        <f>IF(preDEL!$AG314,IFERROR(0/0,""),preDEL!AC314)</f>
        <v>254</v>
      </c>
      <c r="AD314" s="116" t="b">
        <f>IF(preDEL!$AG314,IFERROR(0/0,""),preDEL!AD314)</f>
        <v>0</v>
      </c>
      <c r="AE314" s="175" t="str">
        <f>IF(preDEL!$AG314,IFERROR(0/0,""),preDEL!AE314)</f>
        <v/>
      </c>
      <c r="AF314" s="128" t="b">
        <f>IF(preDEL!$AG314,IFERROR(0/0,""),preDEL!AF314)</f>
        <v>0</v>
      </c>
      <c r="AG314" s="128" t="b">
        <f>IF(preDEL!$AG314,IFERROR(0/0,""),preDEL!AG314)</f>
        <v>0</v>
      </c>
      <c r="AH314" s="116" t="str">
        <f>IF(preDEL!$AG314,IFERROR(0/0,""),preDEL!AH314)</f>
        <v/>
      </c>
      <c r="AI314" s="82" t="str">
        <f>IF(preDEL!$AG314,IFERROR(0/0,""),preDEL!AI314)</f>
        <v/>
      </c>
      <c r="AJ314" s="83" t="str">
        <f>IF(preDEL!$AG314,IFERROR(0/0,""),preDEL!AJ314)</f>
        <v/>
      </c>
      <c r="AK314" s="82" t="str">
        <f>IF(preDEL!$AG314,IFERROR(0/0,""),preDEL!AK314)</f>
        <v>Negative</v>
      </c>
      <c r="AL314" s="83" t="str">
        <f>IF(preDEL!$AG314,IFERROR(0/0,""),preDEL!AL314)</f>
        <v/>
      </c>
      <c r="AM314" s="83" t="str">
        <f>IF(preDEL!$AG314,IFERROR(0/0,""),preDEL!AM314)</f>
        <v>SpROSA145068</v>
      </c>
      <c r="AN314" s="83" t="str">
        <f>IF(preDEL!$AG314,IFERROR(0/0,""),preDEL!AN314)</f>
        <v>ROSA186882</v>
      </c>
      <c r="AO314" s="83" t="str">
        <f>IF(preDEL!$AG314,IFERROR(0/0,""),preDEL!AO314)</f>
        <v/>
      </c>
      <c r="AP314" s="83" t="str">
        <f>IF(preDEL!$AG314,IFERROR(0/0,""),preDEL!AP314)</f>
        <v/>
      </c>
      <c r="AQ314" s="83" t="str">
        <f>IF(preDEL!$AG314,IFERROR(0/0,""),preDEL!AQ314)</f>
        <v/>
      </c>
      <c r="AR314" s="83" t="str">
        <f>IF(preDEL!$AG314,IFERROR(0/0,""),preDEL!AR314)</f>
        <v/>
      </c>
      <c r="AS314" s="147"/>
    </row>
    <row r="315">
      <c r="A315" s="82" t="str">
        <f>IF(preDEL!$AG315,IFERROR(0/0,""),preDEL!A315)</f>
        <v>FLE594</v>
      </c>
      <c r="B315" s="172">
        <f>IF(preDEL!$AG315,IFERROR(0/0,""),preDEL!B315)</f>
        <v>44498</v>
      </c>
      <c r="C315" s="173">
        <f>IF(preDEL!$AG315,IFERROR(0/0,""),preDEL!C315)</f>
        <v>0.2934490741</v>
      </c>
      <c r="D315" s="82" t="str">
        <f>IF(preDEL!$AG315,IFERROR(0/0,""),preDEL!D315)</f>
        <v/>
      </c>
      <c r="E315" s="82" t="str">
        <f>IF(preDEL!$AG315,IFERROR(0/0,""),preDEL!E315)</f>
        <v/>
      </c>
      <c r="F315" s="83" t="str">
        <f>IF(preDEL!$AG315,IFERROR(0/0,""),preDEL!F315)</f>
        <v/>
      </c>
      <c r="G315" s="83" t="str">
        <f>IF(preDEL!$AG315,IFERROR(0/0,""),preDEL!G315)</f>
        <v/>
      </c>
      <c r="H315" s="83" t="str">
        <f>IF(preDEL!$AG315,IFERROR(0/0,""),preDEL!H315)</f>
        <v/>
      </c>
      <c r="I315" s="82" t="str">
        <f>IF(preDEL!$AG315,IFERROR(0/0,""),preDEL!I315)</f>
        <v/>
      </c>
      <c r="J315" s="82" t="str">
        <f>IF(preDEL!$AG315,IFERROR(0/0,""),preDEL!J315)</f>
        <v/>
      </c>
      <c r="K315" s="82" t="str">
        <f>IF(preDEL!$AG315,IFERROR(0/0,""),preDEL!K315)</f>
        <v>Negative</v>
      </c>
      <c r="L315" s="172">
        <f>IF(preDEL!$AG315,IFERROR(0/0,""),preDEL!L315)</f>
        <v>44498</v>
      </c>
      <c r="M315" s="173">
        <f>IF(preDEL!$AG315,IFERROR(0/0,""),preDEL!M315)</f>
        <v>0.4052777778</v>
      </c>
      <c r="N315" s="83" t="str">
        <f>IF(preDEL!$AG315,IFERROR(0/0,""),preDEL!N315)</f>
        <v/>
      </c>
      <c r="O315" s="83" t="str">
        <f>IF(preDEL!$AG315,IFERROR(0/0,""),preDEL!O315)</f>
        <v/>
      </c>
      <c r="P315" s="128" t="b">
        <f>IF(preDEL!$AG315,IFERROR(0/0,""),preDEL!P315)</f>
        <v>0</v>
      </c>
      <c r="Q315" s="128" t="str">
        <f>IF(preDEL!$AG315,IFERROR(0/0,""),preDEL!Q315)</f>
        <v>Result</v>
      </c>
      <c r="R315" s="116" t="b">
        <f>IF(preDEL!$AG315,IFERROR(0/0,""),preDEL!R315)</f>
        <v>1</v>
      </c>
      <c r="S315" s="116">
        <f>IF(preDEL!$AG315,IFERROR(0/0,""),preDEL!S315)</f>
        <v>1</v>
      </c>
      <c r="T315" s="128" t="str">
        <f>IF(preDEL!$AG315,IFERROR(0/0,""),preDEL!T315)</f>
        <v/>
      </c>
      <c r="U315" s="83" t="str">
        <f>IF(preDEL!$AG315,IFERROR(0/0,""),preDEL!U315)</f>
        <v/>
      </c>
      <c r="V315" s="82" t="str">
        <f>IF(preDEL!$AG315,IFERROR(0/0,""),preDEL!V315)</f>
        <v/>
      </c>
      <c r="W315" s="83" t="str">
        <f>IF(preDEL!$AG315,IFERROR(0/0,""),preDEL!W315)</f>
        <v/>
      </c>
      <c r="X315" s="116" t="b">
        <f>IF(preDEL!$AG315,IFERROR(0/0,""),preDEL!X315)</f>
        <v>0</v>
      </c>
      <c r="Y315" s="128" t="b">
        <f>IF(preDEL!$AG315,IFERROR(0/0,""),preDEL!Y315)</f>
        <v>0</v>
      </c>
      <c r="Z315" s="82" t="str">
        <f>IF(preDEL!$AG315,IFERROR(0/0,""),preDEL!Z315)</f>
        <v/>
      </c>
      <c r="AA315" s="128" t="b">
        <f>IF(preDEL!$AG315,IFERROR(0/0,""),preDEL!AA315)</f>
        <v>0</v>
      </c>
      <c r="AB315" s="128" t="b">
        <f>IF(preDEL!$AG315,IFERROR(0/0,""),preDEL!AB315)</f>
        <v>0</v>
      </c>
      <c r="AC315" s="174">
        <f>IF(preDEL!$AG315,IFERROR(0/0,""),preDEL!AC315)</f>
        <v>253</v>
      </c>
      <c r="AD315" s="116" t="b">
        <f>IF(preDEL!$AG315,IFERROR(0/0,""),preDEL!AD315)</f>
        <v>0</v>
      </c>
      <c r="AE315" s="175" t="str">
        <f>IF(preDEL!$AG315,IFERROR(0/0,""),preDEL!AE315)</f>
        <v/>
      </c>
      <c r="AF315" s="128" t="b">
        <f>IF(preDEL!$AG315,IFERROR(0/0,""),preDEL!AF315)</f>
        <v>0</v>
      </c>
      <c r="AG315" s="128" t="b">
        <f>IF(preDEL!$AG315,IFERROR(0/0,""),preDEL!AG315)</f>
        <v>0</v>
      </c>
      <c r="AH315" s="116" t="str">
        <f>IF(preDEL!$AG315,IFERROR(0/0,""),preDEL!AH315)</f>
        <v/>
      </c>
      <c r="AI315" s="82" t="str">
        <f>IF(preDEL!$AG315,IFERROR(0/0,""),preDEL!AI315)</f>
        <v/>
      </c>
      <c r="AJ315" s="83" t="str">
        <f>IF(preDEL!$AG315,IFERROR(0/0,""),preDEL!AJ315)</f>
        <v/>
      </c>
      <c r="AK315" s="82" t="str">
        <f>IF(preDEL!$AG315,IFERROR(0/0,""),preDEL!AK315)</f>
        <v>Negative</v>
      </c>
      <c r="AL315" s="83" t="str">
        <f>IF(preDEL!$AG315,IFERROR(0/0,""),preDEL!AL315)</f>
        <v/>
      </c>
      <c r="AM315" s="83" t="str">
        <f>IF(preDEL!$AG315,IFERROR(0/0,""),preDEL!AM315)</f>
        <v>SpROSA145068</v>
      </c>
      <c r="AN315" s="83" t="str">
        <f>IF(preDEL!$AG315,IFERROR(0/0,""),preDEL!AN315)</f>
        <v>ROSA124991</v>
      </c>
      <c r="AO315" s="83" t="str">
        <f>IF(preDEL!$AG315,IFERROR(0/0,""),preDEL!AO315)</f>
        <v/>
      </c>
      <c r="AP315" s="83" t="str">
        <f>IF(preDEL!$AG315,IFERROR(0/0,""),preDEL!AP315)</f>
        <v/>
      </c>
      <c r="AQ315" s="83" t="str">
        <f>IF(preDEL!$AG315,IFERROR(0/0,""),preDEL!AQ315)</f>
        <v/>
      </c>
      <c r="AR315" s="83" t="str">
        <f>IF(preDEL!$AG315,IFERROR(0/0,""),preDEL!AR315)</f>
        <v/>
      </c>
      <c r="AS315" s="147"/>
    </row>
    <row r="316">
      <c r="A316" s="82" t="str">
        <f>IF(preDEL!$AG316,IFERROR(0/0,""),preDEL!A316)</f>
        <v>FLE416</v>
      </c>
      <c r="B316" s="172">
        <f>IF(preDEL!$AG316,IFERROR(0/0,""),preDEL!B316)</f>
        <v>44498</v>
      </c>
      <c r="C316" s="173">
        <f>IF(preDEL!$AG316,IFERROR(0/0,""),preDEL!C316)</f>
        <v>0.2958912037</v>
      </c>
      <c r="D316" s="82" t="str">
        <f>IF(preDEL!$AG316,IFERROR(0/0,""),preDEL!D316)</f>
        <v/>
      </c>
      <c r="E316" s="82" t="str">
        <f>IF(preDEL!$AG316,IFERROR(0/0,""),preDEL!E316)</f>
        <v/>
      </c>
      <c r="F316" s="83" t="str">
        <f>IF(preDEL!$AG316,IFERROR(0/0,""),preDEL!F316)</f>
        <v/>
      </c>
      <c r="G316" s="83" t="str">
        <f>IF(preDEL!$AG316,IFERROR(0/0,""),preDEL!G316)</f>
        <v/>
      </c>
      <c r="H316" s="83" t="str">
        <f>IF(preDEL!$AG316,IFERROR(0/0,""),preDEL!H316)</f>
        <v/>
      </c>
      <c r="I316" s="82" t="str">
        <f>IF(preDEL!$AG316,IFERROR(0/0,""),preDEL!I316)</f>
        <v/>
      </c>
      <c r="J316" s="82" t="str">
        <f>IF(preDEL!$AG316,IFERROR(0/0,""),preDEL!J316)</f>
        <v/>
      </c>
      <c r="K316" s="82" t="str">
        <f>IF(preDEL!$AG316,IFERROR(0/0,""),preDEL!K316)</f>
        <v>Negative</v>
      </c>
      <c r="L316" s="172">
        <f>IF(preDEL!$AG316,IFERROR(0/0,""),preDEL!L316)</f>
        <v>44498</v>
      </c>
      <c r="M316" s="173">
        <f>IF(preDEL!$AG316,IFERROR(0/0,""),preDEL!M316)</f>
        <v>0.4052777778</v>
      </c>
      <c r="N316" s="83" t="str">
        <f>IF(preDEL!$AG316,IFERROR(0/0,""),preDEL!N316)</f>
        <v/>
      </c>
      <c r="O316" s="83" t="str">
        <f>IF(preDEL!$AG316,IFERROR(0/0,""),preDEL!O316)</f>
        <v/>
      </c>
      <c r="P316" s="128" t="b">
        <f>IF(preDEL!$AG316,IFERROR(0/0,""),preDEL!P316)</f>
        <v>0</v>
      </c>
      <c r="Q316" s="128" t="str">
        <f>IF(preDEL!$AG316,IFERROR(0/0,""),preDEL!Q316)</f>
        <v>Result</v>
      </c>
      <c r="R316" s="116" t="b">
        <f>IF(preDEL!$AG316,IFERROR(0/0,""),preDEL!R316)</f>
        <v>1</v>
      </c>
      <c r="S316" s="116">
        <f>IF(preDEL!$AG316,IFERROR(0/0,""),preDEL!S316)</f>
        <v>1</v>
      </c>
      <c r="T316" s="128" t="str">
        <f>IF(preDEL!$AG316,IFERROR(0/0,""),preDEL!T316)</f>
        <v/>
      </c>
      <c r="U316" s="83" t="str">
        <f>IF(preDEL!$AG316,IFERROR(0/0,""),preDEL!U316)</f>
        <v/>
      </c>
      <c r="V316" s="82" t="str">
        <f>IF(preDEL!$AG316,IFERROR(0/0,""),preDEL!V316)</f>
        <v/>
      </c>
      <c r="W316" s="83" t="str">
        <f>IF(preDEL!$AG316,IFERROR(0/0,""),preDEL!W316)</f>
        <v/>
      </c>
      <c r="X316" s="116" t="b">
        <f>IF(preDEL!$AG316,IFERROR(0/0,""),preDEL!X316)</f>
        <v>0</v>
      </c>
      <c r="Y316" s="128" t="b">
        <f>IF(preDEL!$AG316,IFERROR(0/0,""),preDEL!Y316)</f>
        <v>0</v>
      </c>
      <c r="Z316" s="82" t="str">
        <f>IF(preDEL!$AG316,IFERROR(0/0,""),preDEL!Z316)</f>
        <v/>
      </c>
      <c r="AA316" s="128" t="b">
        <f>IF(preDEL!$AG316,IFERROR(0/0,""),preDEL!AA316)</f>
        <v>0</v>
      </c>
      <c r="AB316" s="128" t="b">
        <f>IF(preDEL!$AG316,IFERROR(0/0,""),preDEL!AB316)</f>
        <v>0</v>
      </c>
      <c r="AC316" s="174">
        <f>IF(preDEL!$AG316,IFERROR(0/0,""),preDEL!AC316)</f>
        <v>252</v>
      </c>
      <c r="AD316" s="116" t="b">
        <f>IF(preDEL!$AG316,IFERROR(0/0,""),preDEL!AD316)</f>
        <v>0</v>
      </c>
      <c r="AE316" s="175" t="str">
        <f>IF(preDEL!$AG316,IFERROR(0/0,""),preDEL!AE316)</f>
        <v/>
      </c>
      <c r="AF316" s="128" t="b">
        <f>IF(preDEL!$AG316,IFERROR(0/0,""),preDEL!AF316)</f>
        <v>0</v>
      </c>
      <c r="AG316" s="128" t="b">
        <f>IF(preDEL!$AG316,IFERROR(0/0,""),preDEL!AG316)</f>
        <v>0</v>
      </c>
      <c r="AH316" s="116" t="str">
        <f>IF(preDEL!$AG316,IFERROR(0/0,""),preDEL!AH316)</f>
        <v/>
      </c>
      <c r="AI316" s="82" t="str">
        <f>IF(preDEL!$AG316,IFERROR(0/0,""),preDEL!AI316)</f>
        <v/>
      </c>
      <c r="AJ316" s="83" t="str">
        <f>IF(preDEL!$AG316,IFERROR(0/0,""),preDEL!AJ316)</f>
        <v/>
      </c>
      <c r="AK316" s="82" t="str">
        <f>IF(preDEL!$AG316,IFERROR(0/0,""),preDEL!AK316)</f>
        <v>Negative</v>
      </c>
      <c r="AL316" s="83" t="str">
        <f>IF(preDEL!$AG316,IFERROR(0/0,""),preDEL!AL316)</f>
        <v/>
      </c>
      <c r="AM316" s="83" t="str">
        <f>IF(preDEL!$AG316,IFERROR(0/0,""),preDEL!AM316)</f>
        <v>SpROSA145068</v>
      </c>
      <c r="AN316" s="83" t="str">
        <f>IF(preDEL!$AG316,IFERROR(0/0,""),preDEL!AN316)</f>
        <v>ROSA750622</v>
      </c>
      <c r="AO316" s="83" t="str">
        <f>IF(preDEL!$AG316,IFERROR(0/0,""),preDEL!AO316)</f>
        <v/>
      </c>
      <c r="AP316" s="83" t="str">
        <f>IF(preDEL!$AG316,IFERROR(0/0,""),preDEL!AP316)</f>
        <v/>
      </c>
      <c r="AQ316" s="83" t="str">
        <f>IF(preDEL!$AG316,IFERROR(0/0,""),preDEL!AQ316)</f>
        <v/>
      </c>
      <c r="AR316" s="83" t="str">
        <f>IF(preDEL!$AG316,IFERROR(0/0,""),preDEL!AR316)</f>
        <v/>
      </c>
      <c r="AS316" s="147"/>
    </row>
    <row r="317">
      <c r="A317" s="82" t="str">
        <f>IF(preDEL!$AG317,IFERROR(0/0,""),preDEL!A317)</f>
        <v>FLE465</v>
      </c>
      <c r="B317" s="172">
        <f>IF(preDEL!$AG317,IFERROR(0/0,""),preDEL!B317)</f>
        <v>44498</v>
      </c>
      <c r="C317" s="173">
        <f>IF(preDEL!$AG317,IFERROR(0/0,""),preDEL!C317)</f>
        <v>0.2981134259</v>
      </c>
      <c r="D317" s="82" t="str">
        <f>IF(preDEL!$AG317,IFERROR(0/0,""),preDEL!D317)</f>
        <v/>
      </c>
      <c r="E317" s="82" t="str">
        <f>IF(preDEL!$AG317,IFERROR(0/0,""),preDEL!E317)</f>
        <v/>
      </c>
      <c r="F317" s="83" t="str">
        <f>IF(preDEL!$AG317,IFERROR(0/0,""),preDEL!F317)</f>
        <v/>
      </c>
      <c r="G317" s="83" t="str">
        <f>IF(preDEL!$AG317,IFERROR(0/0,""),preDEL!G317)</f>
        <v/>
      </c>
      <c r="H317" s="83" t="str">
        <f>IF(preDEL!$AG317,IFERROR(0/0,""),preDEL!H317)</f>
        <v/>
      </c>
      <c r="I317" s="82" t="str">
        <f>IF(preDEL!$AG317,IFERROR(0/0,""),preDEL!I317)</f>
        <v/>
      </c>
      <c r="J317" s="82" t="str">
        <f>IF(preDEL!$AG317,IFERROR(0/0,""),preDEL!J317)</f>
        <v/>
      </c>
      <c r="K317" s="82" t="str">
        <f>IF(preDEL!$AG317,IFERROR(0/0,""),preDEL!K317)</f>
        <v>Negative</v>
      </c>
      <c r="L317" s="172">
        <f>IF(preDEL!$AG317,IFERROR(0/0,""),preDEL!L317)</f>
        <v>44498</v>
      </c>
      <c r="M317" s="173">
        <f>IF(preDEL!$AG317,IFERROR(0/0,""),preDEL!M317)</f>
        <v>0.4052777778</v>
      </c>
      <c r="N317" s="83" t="str">
        <f>IF(preDEL!$AG317,IFERROR(0/0,""),preDEL!N317)</f>
        <v/>
      </c>
      <c r="O317" s="83" t="str">
        <f>IF(preDEL!$AG317,IFERROR(0/0,""),preDEL!O317)</f>
        <v/>
      </c>
      <c r="P317" s="128" t="b">
        <f>IF(preDEL!$AG317,IFERROR(0/0,""),preDEL!P317)</f>
        <v>0</v>
      </c>
      <c r="Q317" s="128" t="str">
        <f>IF(preDEL!$AG317,IFERROR(0/0,""),preDEL!Q317)</f>
        <v>Result</v>
      </c>
      <c r="R317" s="116" t="b">
        <f>IF(preDEL!$AG317,IFERROR(0/0,""),preDEL!R317)</f>
        <v>1</v>
      </c>
      <c r="S317" s="116">
        <f>IF(preDEL!$AG317,IFERROR(0/0,""),preDEL!S317)</f>
        <v>1</v>
      </c>
      <c r="T317" s="128">
        <f>IF(preDEL!$AG317,IFERROR(0/0,""),preDEL!T317)</f>
        <v>0</v>
      </c>
      <c r="U317" s="83" t="str">
        <f>IF(preDEL!$AG317,IFERROR(0/0,""),preDEL!U317)</f>
        <v/>
      </c>
      <c r="V317" s="82" t="str">
        <f>IF(preDEL!$AG317,IFERROR(0/0,""),preDEL!V317)</f>
        <v/>
      </c>
      <c r="W317" s="83" t="str">
        <f>IF(preDEL!$AG317,IFERROR(0/0,""),preDEL!W317)</f>
        <v/>
      </c>
      <c r="X317" s="116" t="b">
        <f>IF(preDEL!$AG317,IFERROR(0/0,""),preDEL!X317)</f>
        <v>0</v>
      </c>
      <c r="Y317" s="128" t="b">
        <f>IF(preDEL!$AG317,IFERROR(0/0,""),preDEL!Y317)</f>
        <v>0</v>
      </c>
      <c r="Z317" s="82" t="str">
        <f>IF(preDEL!$AG317,IFERROR(0/0,""),preDEL!Z317)</f>
        <v/>
      </c>
      <c r="AA317" s="128" t="b">
        <f>IF(preDEL!$AG317,IFERROR(0/0,""),preDEL!AA317)</f>
        <v>0</v>
      </c>
      <c r="AB317" s="128" t="b">
        <f>IF(preDEL!$AG317,IFERROR(0/0,""),preDEL!AB317)</f>
        <v>0</v>
      </c>
      <c r="AC317" s="174">
        <f>IF(preDEL!$AG317,IFERROR(0/0,""),preDEL!AC317)</f>
        <v>682</v>
      </c>
      <c r="AD317" s="116" t="b">
        <f>IF(preDEL!$AG317,IFERROR(0/0,""),preDEL!AD317)</f>
        <v>1</v>
      </c>
      <c r="AE317" s="175" t="str">
        <f>IF(preDEL!$AG317,IFERROR(0/0,""),preDEL!AE317)</f>
        <v/>
      </c>
      <c r="AF317" s="128" t="b">
        <f>IF(preDEL!$AG317,IFERROR(0/0,""),preDEL!AF317)</f>
        <v>0</v>
      </c>
      <c r="AG317" s="128" t="b">
        <f>IF(preDEL!$AG317,IFERROR(0/0,""),preDEL!AG317)</f>
        <v>0</v>
      </c>
      <c r="AH317" s="116" t="str">
        <f>IF(preDEL!$AG317,IFERROR(0/0,""),preDEL!AH317)</f>
        <v/>
      </c>
      <c r="AI317" s="82" t="str">
        <f>IF(preDEL!$AG317,IFERROR(0/0,""),preDEL!AI317)</f>
        <v/>
      </c>
      <c r="AJ317" s="83" t="str">
        <f>IF(preDEL!$AG317,IFERROR(0/0,""),preDEL!AJ317)</f>
        <v/>
      </c>
      <c r="AK317" s="82" t="str">
        <f>IF(preDEL!$AG317,IFERROR(0/0,""),preDEL!AK317)</f>
        <v>Negative</v>
      </c>
      <c r="AL317" s="83" t="str">
        <f>IF(preDEL!$AG317,IFERROR(0/0,""),preDEL!AL317)</f>
        <v/>
      </c>
      <c r="AM317" s="83" t="str">
        <f>IF(preDEL!$AG317,IFERROR(0/0,""),preDEL!AM317)</f>
        <v>SpROSA145068</v>
      </c>
      <c r="AN317" s="83" t="str">
        <f>IF(preDEL!$AG317,IFERROR(0/0,""),preDEL!AN317)</f>
        <v>ROSA933377</v>
      </c>
      <c r="AO317" s="83" t="str">
        <f>IF(preDEL!$AG317,IFERROR(0/0,""),preDEL!AO317)</f>
        <v/>
      </c>
      <c r="AP317" s="83" t="str">
        <f>IF(preDEL!$AG317,IFERROR(0/0,""),preDEL!AP317)</f>
        <v/>
      </c>
      <c r="AQ317" s="83" t="str">
        <f>IF(preDEL!$AG317,IFERROR(0/0,""),preDEL!AQ317)</f>
        <v/>
      </c>
      <c r="AR317" s="83" t="str">
        <f>IF(preDEL!$AG317,IFERROR(0/0,""),preDEL!AR317)</f>
        <v/>
      </c>
      <c r="AS317" s="147"/>
    </row>
    <row r="318">
      <c r="A318" s="82" t="str">
        <f>IF(preDEL!$AG318,IFERROR(0/0,""),preDEL!A318)</f>
        <v>FLE423</v>
      </c>
      <c r="B318" s="172">
        <f>IF(preDEL!$AG318,IFERROR(0/0,""),preDEL!B318)</f>
        <v>44498</v>
      </c>
      <c r="C318" s="173">
        <f>IF(preDEL!$AG318,IFERROR(0/0,""),preDEL!C318)</f>
        <v>0.3145601852</v>
      </c>
      <c r="D318" s="82" t="str">
        <f>IF(preDEL!$AG318,IFERROR(0/0,""),preDEL!D318)</f>
        <v/>
      </c>
      <c r="E318" s="82" t="str">
        <f>IF(preDEL!$AG318,IFERROR(0/0,""),preDEL!E318)</f>
        <v/>
      </c>
      <c r="F318" s="83" t="str">
        <f>IF(preDEL!$AG318,IFERROR(0/0,""),preDEL!F318)</f>
        <v/>
      </c>
      <c r="G318" s="83" t="str">
        <f>IF(preDEL!$AG318,IFERROR(0/0,""),preDEL!G318)</f>
        <v/>
      </c>
      <c r="H318" s="83" t="str">
        <f>IF(preDEL!$AG318,IFERROR(0/0,""),preDEL!H318)</f>
        <v/>
      </c>
      <c r="I318" s="82" t="str">
        <f>IF(preDEL!$AG318,IFERROR(0/0,""),preDEL!I318)</f>
        <v/>
      </c>
      <c r="J318" s="82" t="str">
        <f>IF(preDEL!$AG318,IFERROR(0/0,""),preDEL!J318)</f>
        <v/>
      </c>
      <c r="K318" s="82" t="str">
        <f>IF(preDEL!$AG318,IFERROR(0/0,""),preDEL!K318)</f>
        <v>Negative</v>
      </c>
      <c r="L318" s="172">
        <f>IF(preDEL!$AG318,IFERROR(0/0,""),preDEL!L318)</f>
        <v>44498</v>
      </c>
      <c r="M318" s="173">
        <f>IF(preDEL!$AG318,IFERROR(0/0,""),preDEL!M318)</f>
        <v>0.4052777778</v>
      </c>
      <c r="N318" s="83" t="str">
        <f>IF(preDEL!$AG318,IFERROR(0/0,""),preDEL!N318)</f>
        <v/>
      </c>
      <c r="O318" s="83" t="str">
        <f>IF(preDEL!$AG318,IFERROR(0/0,""),preDEL!O318)</f>
        <v/>
      </c>
      <c r="P318" s="128" t="b">
        <f>IF(preDEL!$AG318,IFERROR(0/0,""),preDEL!P318)</f>
        <v>0</v>
      </c>
      <c r="Q318" s="128" t="str">
        <f>IF(preDEL!$AG318,IFERROR(0/0,""),preDEL!Q318)</f>
        <v>Result</v>
      </c>
      <c r="R318" s="116" t="b">
        <f>IF(preDEL!$AG318,IFERROR(0/0,""),preDEL!R318)</f>
        <v>1</v>
      </c>
      <c r="S318" s="116">
        <f>IF(preDEL!$AG318,IFERROR(0/0,""),preDEL!S318)</f>
        <v>1</v>
      </c>
      <c r="T318" s="128" t="str">
        <f>IF(preDEL!$AG318,IFERROR(0/0,""),preDEL!T318)</f>
        <v/>
      </c>
      <c r="U318" s="83" t="str">
        <f>IF(preDEL!$AG318,IFERROR(0/0,""),preDEL!U318)</f>
        <v/>
      </c>
      <c r="V318" s="82" t="str">
        <f>IF(preDEL!$AG318,IFERROR(0/0,""),preDEL!V318)</f>
        <v/>
      </c>
      <c r="W318" s="83" t="str">
        <f>IF(preDEL!$AG318,IFERROR(0/0,""),preDEL!W318)</f>
        <v/>
      </c>
      <c r="X318" s="116" t="b">
        <f>IF(preDEL!$AG318,IFERROR(0/0,""),preDEL!X318)</f>
        <v>0</v>
      </c>
      <c r="Y318" s="128" t="b">
        <f>IF(preDEL!$AG318,IFERROR(0/0,""),preDEL!Y318)</f>
        <v>0</v>
      </c>
      <c r="Z318" s="82" t="str">
        <f>IF(preDEL!$AG318,IFERROR(0/0,""),preDEL!Z318)</f>
        <v/>
      </c>
      <c r="AA318" s="128" t="b">
        <f>IF(preDEL!$AG318,IFERROR(0/0,""),preDEL!AA318)</f>
        <v>0</v>
      </c>
      <c r="AB318" s="128" t="b">
        <f>IF(preDEL!$AG318,IFERROR(0/0,""),preDEL!AB318)</f>
        <v>0</v>
      </c>
      <c r="AC318" s="174">
        <f>IF(preDEL!$AG318,IFERROR(0/0,""),preDEL!AC318)</f>
        <v>251</v>
      </c>
      <c r="AD318" s="116" t="b">
        <f>IF(preDEL!$AG318,IFERROR(0/0,""),preDEL!AD318)</f>
        <v>0</v>
      </c>
      <c r="AE318" s="175" t="str">
        <f>IF(preDEL!$AG318,IFERROR(0/0,""),preDEL!AE318)</f>
        <v/>
      </c>
      <c r="AF318" s="128" t="b">
        <f>IF(preDEL!$AG318,IFERROR(0/0,""),preDEL!AF318)</f>
        <v>0</v>
      </c>
      <c r="AG318" s="128" t="b">
        <f>IF(preDEL!$AG318,IFERROR(0/0,""),preDEL!AG318)</f>
        <v>0</v>
      </c>
      <c r="AH318" s="116" t="str">
        <f>IF(preDEL!$AG318,IFERROR(0/0,""),preDEL!AH318)</f>
        <v/>
      </c>
      <c r="AI318" s="82" t="str">
        <f>IF(preDEL!$AG318,IFERROR(0/0,""),preDEL!AI318)</f>
        <v/>
      </c>
      <c r="AJ318" s="83" t="str">
        <f>IF(preDEL!$AG318,IFERROR(0/0,""),preDEL!AJ318)</f>
        <v/>
      </c>
      <c r="AK318" s="82" t="str">
        <f>IF(preDEL!$AG318,IFERROR(0/0,""),preDEL!AK318)</f>
        <v>Negative</v>
      </c>
      <c r="AL318" s="83" t="str">
        <f>IF(preDEL!$AG318,IFERROR(0/0,""),preDEL!AL318)</f>
        <v/>
      </c>
      <c r="AM318" s="83" t="str">
        <f>IF(preDEL!$AG318,IFERROR(0/0,""),preDEL!AM318)</f>
        <v>SpROSA573919</v>
      </c>
      <c r="AN318" s="83" t="str">
        <f>IF(preDEL!$AG318,IFERROR(0/0,""),preDEL!AN318)</f>
        <v>ROSA363599</v>
      </c>
      <c r="AO318" s="83" t="str">
        <f>IF(preDEL!$AG318,IFERROR(0/0,""),preDEL!AO318)</f>
        <v/>
      </c>
      <c r="AP318" s="83" t="str">
        <f>IF(preDEL!$AG318,IFERROR(0/0,""),preDEL!AP318)</f>
        <v/>
      </c>
      <c r="AQ318" s="83" t="str">
        <f>IF(preDEL!$AG318,IFERROR(0/0,""),preDEL!AQ318)</f>
        <v/>
      </c>
      <c r="AR318" s="83" t="str">
        <f>IF(preDEL!$AG318,IFERROR(0/0,""),preDEL!AR318)</f>
        <v/>
      </c>
      <c r="AS318" s="147"/>
    </row>
    <row r="319">
      <c r="A319" s="82" t="str">
        <f>IF(preDEL!$AG319,IFERROR(0/0,""),preDEL!A319)</f>
        <v>FLE556</v>
      </c>
      <c r="B319" s="172">
        <f>IF(preDEL!$AG319,IFERROR(0/0,""),preDEL!B319)</f>
        <v>44498</v>
      </c>
      <c r="C319" s="173">
        <f>IF(preDEL!$AG319,IFERROR(0/0,""),preDEL!C319)</f>
        <v>0.3157407407</v>
      </c>
      <c r="D319" s="82" t="str">
        <f>IF(preDEL!$AG319,IFERROR(0/0,""),preDEL!D319)</f>
        <v/>
      </c>
      <c r="E319" s="82" t="str">
        <f>IF(preDEL!$AG319,IFERROR(0/0,""),preDEL!E319)</f>
        <v/>
      </c>
      <c r="F319" s="83" t="str">
        <f>IF(preDEL!$AG319,IFERROR(0/0,""),preDEL!F319)</f>
        <v/>
      </c>
      <c r="G319" s="83" t="str">
        <f>IF(preDEL!$AG319,IFERROR(0/0,""),preDEL!G319)</f>
        <v/>
      </c>
      <c r="H319" s="83" t="str">
        <f>IF(preDEL!$AG319,IFERROR(0/0,""),preDEL!H319)</f>
        <v/>
      </c>
      <c r="I319" s="82" t="str">
        <f>IF(preDEL!$AG319,IFERROR(0/0,""),preDEL!I319)</f>
        <v/>
      </c>
      <c r="J319" s="82" t="str">
        <f>IF(preDEL!$AG319,IFERROR(0/0,""),preDEL!J319)</f>
        <v/>
      </c>
      <c r="K319" s="82" t="str">
        <f>IF(preDEL!$AG319,IFERROR(0/0,""),preDEL!K319)</f>
        <v>Null</v>
      </c>
      <c r="L319" s="172" t="str">
        <f>IF(preDEL!$AG319,IFERROR(0/0,""),preDEL!L319)</f>
        <v/>
      </c>
      <c r="M319" s="173" t="str">
        <f>IF(preDEL!$AG319,IFERROR(0/0,""),preDEL!M319)</f>
        <v/>
      </c>
      <c r="N319" s="83" t="str">
        <f>IF(preDEL!$AG319,IFERROR(0/0,""),preDEL!N319)</f>
        <v/>
      </c>
      <c r="O319" s="83" t="str">
        <f>IF(preDEL!$AG319,IFERROR(0/0,""),preDEL!O319)</f>
        <v/>
      </c>
      <c r="P319" s="128" t="b">
        <f>IF(preDEL!$AG319,IFERROR(0/0,""),preDEL!P319)</f>
        <v>0</v>
      </c>
      <c r="Q319" s="128" t="str">
        <f>IF(preDEL!$AG319,IFERROR(0/0,""),preDEL!Q319)</f>
        <v>Collected</v>
      </c>
      <c r="R319" s="116" t="b">
        <f>IF(preDEL!$AG319,IFERROR(0/0,""),preDEL!R319)</f>
        <v>1</v>
      </c>
      <c r="S319" s="116">
        <f>IF(preDEL!$AG319,IFERROR(0/0,""),preDEL!S319)</f>
        <v>1</v>
      </c>
      <c r="T319" s="128" t="str">
        <f>IF(preDEL!$AG319,IFERROR(0/0,""),preDEL!T319)</f>
        <v/>
      </c>
      <c r="U319" s="83" t="str">
        <f>IF(preDEL!$AG319,IFERROR(0/0,""),preDEL!U319)</f>
        <v/>
      </c>
      <c r="V319" s="82" t="str">
        <f>IF(preDEL!$AG319,IFERROR(0/0,""),preDEL!V319)</f>
        <v/>
      </c>
      <c r="W319" s="83" t="str">
        <f>IF(preDEL!$AG319,IFERROR(0/0,""),preDEL!W319)</f>
        <v/>
      </c>
      <c r="X319" s="116" t="b">
        <f>IF(preDEL!$AG319,IFERROR(0/0,""),preDEL!X319)</f>
        <v>0</v>
      </c>
      <c r="Y319" s="128" t="b">
        <f>IF(preDEL!$AG319,IFERROR(0/0,""),preDEL!Y319)</f>
        <v>0</v>
      </c>
      <c r="Z319" s="82" t="str">
        <f>IF(preDEL!$AG319,IFERROR(0/0,""),preDEL!Z319)</f>
        <v/>
      </c>
      <c r="AA319" s="128" t="b">
        <f>IF(preDEL!$AG319,IFERROR(0/0,""),preDEL!AA319)</f>
        <v>0</v>
      </c>
      <c r="AB319" s="128" t="b">
        <f>IF(preDEL!$AG319,IFERROR(0/0,""),preDEL!AB319)</f>
        <v>0</v>
      </c>
      <c r="AC319" s="174">
        <f>IF(preDEL!$AG319,IFERROR(0/0,""),preDEL!AC319)</f>
        <v>250</v>
      </c>
      <c r="AD319" s="116" t="b">
        <f>IF(preDEL!$AG319,IFERROR(0/0,""),preDEL!AD319)</f>
        <v>0</v>
      </c>
      <c r="AE319" s="175" t="str">
        <f>IF(preDEL!$AG319,IFERROR(0/0,""),preDEL!AE319)</f>
        <v/>
      </c>
      <c r="AF319" s="128" t="b">
        <f>IF(preDEL!$AG319,IFERROR(0/0,""),preDEL!AF319)</f>
        <v>0</v>
      </c>
      <c r="AG319" s="128" t="b">
        <f>IF(preDEL!$AG319,IFERROR(0/0,""),preDEL!AG319)</f>
        <v>0</v>
      </c>
      <c r="AH319" s="116" t="str">
        <f>IF(preDEL!$AG319,IFERROR(0/0,""),preDEL!AH319)</f>
        <v/>
      </c>
      <c r="AI319" s="82" t="str">
        <f>IF(preDEL!$AG319,IFERROR(0/0,""),preDEL!AI319)</f>
        <v/>
      </c>
      <c r="AJ319" s="83">
        <f>IF(preDEL!$AG319,IFERROR(0/0,""),preDEL!AJ319)</f>
        <v>2.2</v>
      </c>
      <c r="AK319" s="82" t="str">
        <f>IF(preDEL!$AG319,IFERROR(0/0,""),preDEL!AK319)</f>
        <v>Negative</v>
      </c>
      <c r="AL319" s="83" t="str">
        <f>IF(preDEL!$AG319,IFERROR(0/0,""),preDEL!AL319)</f>
        <v/>
      </c>
      <c r="AM319" s="83" t="str">
        <f>IF(preDEL!$AG319,IFERROR(0/0,""),preDEL!AM319)</f>
        <v>SpROSA145068</v>
      </c>
      <c r="AN319" s="83" t="str">
        <f>IF(preDEL!$AG319,IFERROR(0/0,""),preDEL!AN319)</f>
        <v>ROSA361260</v>
      </c>
      <c r="AO319" s="83" t="str">
        <f>IF(preDEL!$AG319,IFERROR(0/0,""),preDEL!AO319)</f>
        <v/>
      </c>
      <c r="AP319" s="83" t="str">
        <f>IF(preDEL!$AG319,IFERROR(0/0,""),preDEL!AP319)</f>
        <v/>
      </c>
      <c r="AQ319" s="83" t="str">
        <f>IF(preDEL!$AG319,IFERROR(0/0,""),preDEL!AQ319)</f>
        <v/>
      </c>
      <c r="AR319" s="83" t="str">
        <f>IF(preDEL!$AG319,IFERROR(0/0,""),preDEL!AR319)</f>
        <v/>
      </c>
      <c r="AS319" s="147"/>
    </row>
    <row r="320">
      <c r="A320" s="82" t="str">
        <f>IF(preDEL!$AG320,IFERROR(0/0,""),preDEL!A320)</f>
        <v>FLE454</v>
      </c>
      <c r="B320" s="172">
        <f>IF(preDEL!$AG320,IFERROR(0/0,""),preDEL!B320)</f>
        <v>44501</v>
      </c>
      <c r="C320" s="173">
        <f>IF(preDEL!$AG320,IFERROR(0/0,""),preDEL!C320)</f>
        <v>0.3419675926</v>
      </c>
      <c r="D320" s="82" t="str">
        <f>IF(preDEL!$AG320,IFERROR(0/0,""),preDEL!D320)</f>
        <v/>
      </c>
      <c r="E320" s="82" t="str">
        <f>IF(preDEL!$AG320,IFERROR(0/0,""),preDEL!E320)</f>
        <v/>
      </c>
      <c r="F320" s="83" t="str">
        <f>IF(preDEL!$AG320,IFERROR(0/0,""),preDEL!F320)</f>
        <v/>
      </c>
      <c r="G320" s="83" t="str">
        <f>IF(preDEL!$AG320,IFERROR(0/0,""),preDEL!G320)</f>
        <v/>
      </c>
      <c r="H320" s="83" t="str">
        <f>IF(preDEL!$AG320,IFERROR(0/0,""),preDEL!H320)</f>
        <v/>
      </c>
      <c r="I320" s="82" t="str">
        <f>IF(preDEL!$AG320,IFERROR(0/0,""),preDEL!I320)</f>
        <v/>
      </c>
      <c r="J320" s="82" t="str">
        <f>IF(preDEL!$AG320,IFERROR(0/0,""),preDEL!J320)</f>
        <v/>
      </c>
      <c r="K320" s="82" t="str">
        <f>IF(preDEL!$AG320,IFERROR(0/0,""),preDEL!K320)</f>
        <v>Null</v>
      </c>
      <c r="L320" s="172" t="str">
        <f>IF(preDEL!$AG320,IFERROR(0/0,""),preDEL!L320)</f>
        <v/>
      </c>
      <c r="M320" s="173" t="str">
        <f>IF(preDEL!$AG320,IFERROR(0/0,""),preDEL!M320)</f>
        <v/>
      </c>
      <c r="N320" s="83" t="str">
        <f>IF(preDEL!$AG320,IFERROR(0/0,""),preDEL!N320)</f>
        <v/>
      </c>
      <c r="O320" s="83" t="str">
        <f>IF(preDEL!$AG320,IFERROR(0/0,""),preDEL!O320)</f>
        <v/>
      </c>
      <c r="P320" s="128" t="b">
        <f>IF(preDEL!$AG320,IFERROR(0/0,""),preDEL!P320)</f>
        <v>0</v>
      </c>
      <c r="Q320" s="128" t="str">
        <f>IF(preDEL!$AG320,IFERROR(0/0,""),preDEL!Q320)</f>
        <v>Collected</v>
      </c>
      <c r="R320" s="116" t="b">
        <f>IF(preDEL!$AG320,IFERROR(0/0,""),preDEL!R320)</f>
        <v>1</v>
      </c>
      <c r="S320" s="116">
        <f>IF(preDEL!$AG320,IFERROR(0/0,""),preDEL!S320)</f>
        <v>1</v>
      </c>
      <c r="T320" s="128" t="str">
        <f>IF(preDEL!$AG320,IFERROR(0/0,""),preDEL!T320)</f>
        <v/>
      </c>
      <c r="U320" s="83" t="str">
        <f>IF(preDEL!$AG320,IFERROR(0/0,""),preDEL!U320)</f>
        <v/>
      </c>
      <c r="V320" s="82" t="str">
        <f>IF(preDEL!$AG320,IFERROR(0/0,""),preDEL!V320)</f>
        <v/>
      </c>
      <c r="W320" s="83" t="str">
        <f>IF(preDEL!$AG320,IFERROR(0/0,""),preDEL!W320)</f>
        <v/>
      </c>
      <c r="X320" s="116" t="b">
        <f>IF(preDEL!$AG320,IFERROR(0/0,""),preDEL!X320)</f>
        <v>0</v>
      </c>
      <c r="Y320" s="128" t="b">
        <f>IF(preDEL!$AG320,IFERROR(0/0,""),preDEL!Y320)</f>
        <v>0</v>
      </c>
      <c r="Z320" s="82" t="str">
        <f>IF(preDEL!$AG320,IFERROR(0/0,""),preDEL!Z320)</f>
        <v/>
      </c>
      <c r="AA320" s="128" t="b">
        <f>IF(preDEL!$AG320,IFERROR(0/0,""),preDEL!AA320)</f>
        <v>0</v>
      </c>
      <c r="AB320" s="128" t="b">
        <f>IF(preDEL!$AG320,IFERROR(0/0,""),preDEL!AB320)</f>
        <v>0</v>
      </c>
      <c r="AC320" s="174">
        <f>IF(preDEL!$AG320,IFERROR(0/0,""),preDEL!AC320)</f>
        <v>249</v>
      </c>
      <c r="AD320" s="116" t="b">
        <f>IF(preDEL!$AG320,IFERROR(0/0,""),preDEL!AD320)</f>
        <v>0</v>
      </c>
      <c r="AE320" s="175" t="str">
        <f>IF(preDEL!$AG320,IFERROR(0/0,""),preDEL!AE320)</f>
        <v/>
      </c>
      <c r="AF320" s="128" t="b">
        <f>IF(preDEL!$AG320,IFERROR(0/0,""),preDEL!AF320)</f>
        <v>0</v>
      </c>
      <c r="AG320" s="128" t="b">
        <f>IF(preDEL!$AG320,IFERROR(0/0,""),preDEL!AG320)</f>
        <v>0</v>
      </c>
      <c r="AH320" s="116" t="str">
        <f>IF(preDEL!$AG320,IFERROR(0/0,""),preDEL!AH320)</f>
        <v/>
      </c>
      <c r="AI320" s="82" t="str">
        <f>IF(preDEL!$AG320,IFERROR(0/0,""),preDEL!AI320)</f>
        <v/>
      </c>
      <c r="AJ320" s="83">
        <f>IF(preDEL!$AG320,IFERROR(0/0,""),preDEL!AJ320)</f>
        <v>2.2</v>
      </c>
      <c r="AK320" s="82" t="str">
        <f>IF(preDEL!$AG320,IFERROR(0/0,""),preDEL!AK320)</f>
        <v>Negative</v>
      </c>
      <c r="AL320" s="83" t="str">
        <f>IF(preDEL!$AG320,IFERROR(0/0,""),preDEL!AL320)</f>
        <v/>
      </c>
      <c r="AM320" s="83" t="str">
        <f>IF(preDEL!$AG320,IFERROR(0/0,""),preDEL!AM320)</f>
        <v>SpROSA145068</v>
      </c>
      <c r="AN320" s="83" t="str">
        <f>IF(preDEL!$AG320,IFERROR(0/0,""),preDEL!AN320)</f>
        <v>ROSA363599</v>
      </c>
      <c r="AO320" s="83" t="str">
        <f>IF(preDEL!$AG320,IFERROR(0/0,""),preDEL!AO320)</f>
        <v/>
      </c>
      <c r="AP320" s="83" t="str">
        <f>IF(preDEL!$AG320,IFERROR(0/0,""),preDEL!AP320)</f>
        <v/>
      </c>
      <c r="AQ320" s="83" t="str">
        <f>IF(preDEL!$AG320,IFERROR(0/0,""),preDEL!AQ320)</f>
        <v/>
      </c>
      <c r="AR320" s="83" t="str">
        <f>IF(preDEL!$AG320,IFERROR(0/0,""),preDEL!AR320)</f>
        <v/>
      </c>
      <c r="AS320" s="147"/>
    </row>
    <row r="321">
      <c r="A321" s="82" t="str">
        <f>IF(preDEL!$AG321,IFERROR(0/0,""),preDEL!A321)</f>
        <v>FLE616</v>
      </c>
      <c r="B321" s="172">
        <f>IF(preDEL!$AG321,IFERROR(0/0,""),preDEL!B321)</f>
        <v>44501</v>
      </c>
      <c r="C321" s="173">
        <f>IF(preDEL!$AG321,IFERROR(0/0,""),preDEL!C321)</f>
        <v>0.3426736111</v>
      </c>
      <c r="D321" s="82" t="str">
        <f>IF(preDEL!$AG321,IFERROR(0/0,""),preDEL!D321)</f>
        <v/>
      </c>
      <c r="E321" s="82" t="str">
        <f>IF(preDEL!$AG321,IFERROR(0/0,""),preDEL!E321)</f>
        <v/>
      </c>
      <c r="F321" s="83" t="str">
        <f>IF(preDEL!$AG321,IFERROR(0/0,""),preDEL!F321)</f>
        <v/>
      </c>
      <c r="G321" s="83" t="str">
        <f>IF(preDEL!$AG321,IFERROR(0/0,""),preDEL!G321)</f>
        <v/>
      </c>
      <c r="H321" s="83" t="str">
        <f>IF(preDEL!$AG321,IFERROR(0/0,""),preDEL!H321)</f>
        <v/>
      </c>
      <c r="I321" s="82" t="str">
        <f>IF(preDEL!$AG321,IFERROR(0/0,""),preDEL!I321)</f>
        <v/>
      </c>
      <c r="J321" s="82" t="str">
        <f>IF(preDEL!$AG321,IFERROR(0/0,""),preDEL!J321)</f>
        <v/>
      </c>
      <c r="K321" s="82" t="str">
        <f>IF(preDEL!$AG321,IFERROR(0/0,""),preDEL!K321)</f>
        <v>Null</v>
      </c>
      <c r="L321" s="172" t="str">
        <f>IF(preDEL!$AG321,IFERROR(0/0,""),preDEL!L321)</f>
        <v/>
      </c>
      <c r="M321" s="173" t="str">
        <f>IF(preDEL!$AG321,IFERROR(0/0,""),preDEL!M321)</f>
        <v/>
      </c>
      <c r="N321" s="83" t="str">
        <f>IF(preDEL!$AG321,IFERROR(0/0,""),preDEL!N321)</f>
        <v/>
      </c>
      <c r="O321" s="83" t="str">
        <f>IF(preDEL!$AG321,IFERROR(0/0,""),preDEL!O321)</f>
        <v/>
      </c>
      <c r="P321" s="128" t="b">
        <f>IF(preDEL!$AG321,IFERROR(0/0,""),preDEL!P321)</f>
        <v>0</v>
      </c>
      <c r="Q321" s="128" t="str">
        <f>IF(preDEL!$AG321,IFERROR(0/0,""),preDEL!Q321)</f>
        <v>Collected</v>
      </c>
      <c r="R321" s="116" t="b">
        <f>IF(preDEL!$AG321,IFERROR(0/0,""),preDEL!R321)</f>
        <v>1</v>
      </c>
      <c r="S321" s="116">
        <f>IF(preDEL!$AG321,IFERROR(0/0,""),preDEL!S321)</f>
        <v>1</v>
      </c>
      <c r="T321" s="128" t="str">
        <f>IF(preDEL!$AG321,IFERROR(0/0,""),preDEL!T321)</f>
        <v/>
      </c>
      <c r="U321" s="83" t="str">
        <f>IF(preDEL!$AG321,IFERROR(0/0,""),preDEL!U321)</f>
        <v/>
      </c>
      <c r="V321" s="82" t="str">
        <f>IF(preDEL!$AG321,IFERROR(0/0,""),preDEL!V321)</f>
        <v/>
      </c>
      <c r="W321" s="83" t="str">
        <f>IF(preDEL!$AG321,IFERROR(0/0,""),preDEL!W321)</f>
        <v/>
      </c>
      <c r="X321" s="116" t="b">
        <f>IF(preDEL!$AG321,IFERROR(0/0,""),preDEL!X321)</f>
        <v>0</v>
      </c>
      <c r="Y321" s="128" t="b">
        <f>IF(preDEL!$AG321,IFERROR(0/0,""),preDEL!Y321)</f>
        <v>0</v>
      </c>
      <c r="Z321" s="82" t="str">
        <f>IF(preDEL!$AG321,IFERROR(0/0,""),preDEL!Z321)</f>
        <v/>
      </c>
      <c r="AA321" s="128" t="b">
        <f>IF(preDEL!$AG321,IFERROR(0/0,""),preDEL!AA321)</f>
        <v>0</v>
      </c>
      <c r="AB321" s="128" t="b">
        <f>IF(preDEL!$AG321,IFERROR(0/0,""),preDEL!AB321)</f>
        <v>0</v>
      </c>
      <c r="AC321" s="174">
        <f>IF(preDEL!$AG321,IFERROR(0/0,""),preDEL!AC321)</f>
        <v>248</v>
      </c>
      <c r="AD321" s="116" t="b">
        <f>IF(preDEL!$AG321,IFERROR(0/0,""),preDEL!AD321)</f>
        <v>0</v>
      </c>
      <c r="AE321" s="175" t="str">
        <f>IF(preDEL!$AG321,IFERROR(0/0,""),preDEL!AE321)</f>
        <v/>
      </c>
      <c r="AF321" s="128" t="b">
        <f>IF(preDEL!$AG321,IFERROR(0/0,""),preDEL!AF321)</f>
        <v>0</v>
      </c>
      <c r="AG321" s="128" t="b">
        <f>IF(preDEL!$AG321,IFERROR(0/0,""),preDEL!AG321)</f>
        <v>0</v>
      </c>
      <c r="AH321" s="116" t="str">
        <f>IF(preDEL!$AG321,IFERROR(0/0,""),preDEL!AH321)</f>
        <v/>
      </c>
      <c r="AI321" s="82" t="str">
        <f>IF(preDEL!$AG321,IFERROR(0/0,""),preDEL!AI321)</f>
        <v/>
      </c>
      <c r="AJ321" s="83">
        <f>IF(preDEL!$AG321,IFERROR(0/0,""),preDEL!AJ321)</f>
        <v>2.2</v>
      </c>
      <c r="AK321" s="82" t="str">
        <f>IF(preDEL!$AG321,IFERROR(0/0,""),preDEL!AK321)</f>
        <v>Negative</v>
      </c>
      <c r="AL321" s="83" t="str">
        <f>IF(preDEL!$AG321,IFERROR(0/0,""),preDEL!AL321)</f>
        <v/>
      </c>
      <c r="AM321" s="83" t="str">
        <f>IF(preDEL!$AG321,IFERROR(0/0,""),preDEL!AM321)</f>
        <v>SpROSA145068</v>
      </c>
      <c r="AN321" s="83" t="str">
        <f>IF(preDEL!$AG321,IFERROR(0/0,""),preDEL!AN321)</f>
        <v>ROSA970910</v>
      </c>
      <c r="AO321" s="83" t="str">
        <f>IF(preDEL!$AG321,IFERROR(0/0,""),preDEL!AO321)</f>
        <v/>
      </c>
      <c r="AP321" s="83" t="str">
        <f>IF(preDEL!$AG321,IFERROR(0/0,""),preDEL!AP321)</f>
        <v/>
      </c>
      <c r="AQ321" s="83" t="str">
        <f>IF(preDEL!$AG321,IFERROR(0/0,""),preDEL!AQ321)</f>
        <v/>
      </c>
      <c r="AR321" s="83" t="str">
        <f>IF(preDEL!$AG321,IFERROR(0/0,""),preDEL!AR321)</f>
        <v/>
      </c>
      <c r="AS321" s="147"/>
    </row>
    <row r="322">
      <c r="A322" s="82" t="str">
        <f>IF(preDEL!$AG322,IFERROR(0/0,""),preDEL!A322)</f>
        <v>FLE619</v>
      </c>
      <c r="B322" s="172">
        <f>IF(preDEL!$AG322,IFERROR(0/0,""),preDEL!B322)</f>
        <v>44501</v>
      </c>
      <c r="C322" s="173">
        <f>IF(preDEL!$AG322,IFERROR(0/0,""),preDEL!C322)</f>
        <v>0.3434722222</v>
      </c>
      <c r="D322" s="82" t="str">
        <f>IF(preDEL!$AG322,IFERROR(0/0,""),preDEL!D322)</f>
        <v/>
      </c>
      <c r="E322" s="82" t="str">
        <f>IF(preDEL!$AG322,IFERROR(0/0,""),preDEL!E322)</f>
        <v/>
      </c>
      <c r="F322" s="83" t="str">
        <f>IF(preDEL!$AG322,IFERROR(0/0,""),preDEL!F322)</f>
        <v/>
      </c>
      <c r="G322" s="83" t="str">
        <f>IF(preDEL!$AG322,IFERROR(0/0,""),preDEL!G322)</f>
        <v/>
      </c>
      <c r="H322" s="83" t="str">
        <f>IF(preDEL!$AG322,IFERROR(0/0,""),preDEL!H322)</f>
        <v/>
      </c>
      <c r="I322" s="82" t="str">
        <f>IF(preDEL!$AG322,IFERROR(0/0,""),preDEL!I322)</f>
        <v/>
      </c>
      <c r="J322" s="82" t="str">
        <f>IF(preDEL!$AG322,IFERROR(0/0,""),preDEL!J322)</f>
        <v/>
      </c>
      <c r="K322" s="82" t="str">
        <f>IF(preDEL!$AG322,IFERROR(0/0,""),preDEL!K322)</f>
        <v>Negative</v>
      </c>
      <c r="L322" s="172">
        <f>IF(preDEL!$AG322,IFERROR(0/0,""),preDEL!L322)</f>
        <v>44501</v>
      </c>
      <c r="M322" s="173">
        <f>IF(preDEL!$AG322,IFERROR(0/0,""),preDEL!M322)</f>
        <v>0.5211574074</v>
      </c>
      <c r="N322" s="83" t="str">
        <f>IF(preDEL!$AG322,IFERROR(0/0,""),preDEL!N322)</f>
        <v/>
      </c>
      <c r="O322" s="83" t="str">
        <f>IF(preDEL!$AG322,IFERROR(0/0,""),preDEL!O322)</f>
        <v/>
      </c>
      <c r="P322" s="128" t="b">
        <f>IF(preDEL!$AG322,IFERROR(0/0,""),preDEL!P322)</f>
        <v>0</v>
      </c>
      <c r="Q322" s="128" t="str">
        <f>IF(preDEL!$AG322,IFERROR(0/0,""),preDEL!Q322)</f>
        <v>Result</v>
      </c>
      <c r="R322" s="116" t="b">
        <f>IF(preDEL!$AG322,IFERROR(0/0,""),preDEL!R322)</f>
        <v>1</v>
      </c>
      <c r="S322" s="116">
        <f>IF(preDEL!$AG322,IFERROR(0/0,""),preDEL!S322)</f>
        <v>1</v>
      </c>
      <c r="T322" s="128">
        <f>IF(preDEL!$AG322,IFERROR(0/0,""),preDEL!T322)</f>
        <v>0</v>
      </c>
      <c r="U322" s="83" t="str">
        <f>IF(preDEL!$AG322,IFERROR(0/0,""),preDEL!U322)</f>
        <v/>
      </c>
      <c r="V322" s="82" t="str">
        <f>IF(preDEL!$AG322,IFERROR(0/0,""),preDEL!V322)</f>
        <v/>
      </c>
      <c r="W322" s="83" t="str">
        <f>IF(preDEL!$AG322,IFERROR(0/0,""),preDEL!W322)</f>
        <v/>
      </c>
      <c r="X322" s="116" t="b">
        <f>IF(preDEL!$AG322,IFERROR(0/0,""),preDEL!X322)</f>
        <v>0</v>
      </c>
      <c r="Y322" s="128" t="b">
        <f>IF(preDEL!$AG322,IFERROR(0/0,""),preDEL!Y322)</f>
        <v>0</v>
      </c>
      <c r="Z322" s="82" t="str">
        <f>IF(preDEL!$AG322,IFERROR(0/0,""),preDEL!Z322)</f>
        <v/>
      </c>
      <c r="AA322" s="128" t="b">
        <f>IF(preDEL!$AG322,IFERROR(0/0,""),preDEL!AA322)</f>
        <v>0</v>
      </c>
      <c r="AB322" s="128" t="b">
        <f>IF(preDEL!$AG322,IFERROR(0/0,""),preDEL!AB322)</f>
        <v>0</v>
      </c>
      <c r="AC322" s="174">
        <f>IF(preDEL!$AG322,IFERROR(0/0,""),preDEL!AC322)</f>
        <v>681</v>
      </c>
      <c r="AD322" s="116" t="b">
        <f>IF(preDEL!$AG322,IFERROR(0/0,""),preDEL!AD322)</f>
        <v>1</v>
      </c>
      <c r="AE322" s="175" t="str">
        <f>IF(preDEL!$AG322,IFERROR(0/0,""),preDEL!AE322)</f>
        <v/>
      </c>
      <c r="AF322" s="128" t="b">
        <f>IF(preDEL!$AG322,IFERROR(0/0,""),preDEL!AF322)</f>
        <v>0</v>
      </c>
      <c r="AG322" s="128" t="b">
        <f>IF(preDEL!$AG322,IFERROR(0/0,""),preDEL!AG322)</f>
        <v>0</v>
      </c>
      <c r="AH322" s="116" t="str">
        <f>IF(preDEL!$AG322,IFERROR(0/0,""),preDEL!AH322)</f>
        <v/>
      </c>
      <c r="AI322" s="82" t="str">
        <f>IF(preDEL!$AG322,IFERROR(0/0,""),preDEL!AI322)</f>
        <v/>
      </c>
      <c r="AJ322" s="83" t="str">
        <f>IF(preDEL!$AG322,IFERROR(0/0,""),preDEL!AJ322)</f>
        <v/>
      </c>
      <c r="AK322" s="82" t="str">
        <f>IF(preDEL!$AG322,IFERROR(0/0,""),preDEL!AK322)</f>
        <v>Negative</v>
      </c>
      <c r="AL322" s="83" t="str">
        <f>IF(preDEL!$AG322,IFERROR(0/0,""),preDEL!AL322)</f>
        <v/>
      </c>
      <c r="AM322" s="83" t="str">
        <f>IF(preDEL!$AG322,IFERROR(0/0,""),preDEL!AM322)</f>
        <v>SpROSA573919</v>
      </c>
      <c r="AN322" s="83" t="str">
        <f>IF(preDEL!$AG322,IFERROR(0/0,""),preDEL!AN322)</f>
        <v>ROSA767812</v>
      </c>
      <c r="AO322" s="83" t="str">
        <f>IF(preDEL!$AG322,IFERROR(0/0,""),preDEL!AO322)</f>
        <v/>
      </c>
      <c r="AP322" s="83" t="str">
        <f>IF(preDEL!$AG322,IFERROR(0/0,""),preDEL!AP322)</f>
        <v/>
      </c>
      <c r="AQ322" s="83" t="str">
        <f>IF(preDEL!$AG322,IFERROR(0/0,""),preDEL!AQ322)</f>
        <v/>
      </c>
      <c r="AR322" s="83" t="str">
        <f>IF(preDEL!$AG322,IFERROR(0/0,""),preDEL!AR322)</f>
        <v/>
      </c>
      <c r="AS322" s="147"/>
    </row>
    <row r="323">
      <c r="A323" s="82" t="str">
        <f>IF(preDEL!$AG323,IFERROR(0/0,""),preDEL!A323)</f>
        <v>FLE592</v>
      </c>
      <c r="B323" s="172">
        <f>IF(preDEL!$AG323,IFERROR(0/0,""),preDEL!B323)</f>
        <v>44501</v>
      </c>
      <c r="C323" s="173">
        <f>IF(preDEL!$AG323,IFERROR(0/0,""),preDEL!C323)</f>
        <v>0.3442824074</v>
      </c>
      <c r="D323" s="82" t="str">
        <f>IF(preDEL!$AG323,IFERROR(0/0,""),preDEL!D323)</f>
        <v/>
      </c>
      <c r="E323" s="82" t="str">
        <f>IF(preDEL!$AG323,IFERROR(0/0,""),preDEL!E323)</f>
        <v/>
      </c>
      <c r="F323" s="83" t="str">
        <f>IF(preDEL!$AG323,IFERROR(0/0,""),preDEL!F323)</f>
        <v/>
      </c>
      <c r="G323" s="83" t="str">
        <f>IF(preDEL!$AG323,IFERROR(0/0,""),preDEL!G323)</f>
        <v/>
      </c>
      <c r="H323" s="83" t="str">
        <f>IF(preDEL!$AG323,IFERROR(0/0,""),preDEL!H323)</f>
        <v/>
      </c>
      <c r="I323" s="82" t="str">
        <f>IF(preDEL!$AG323,IFERROR(0/0,""),preDEL!I323)</f>
        <v/>
      </c>
      <c r="J323" s="82" t="str">
        <f>IF(preDEL!$AG323,IFERROR(0/0,""),preDEL!J323)</f>
        <v/>
      </c>
      <c r="K323" s="82" t="str">
        <f>IF(preDEL!$AG323,IFERROR(0/0,""),preDEL!K323)</f>
        <v>Negative</v>
      </c>
      <c r="L323" s="172">
        <f>IF(preDEL!$AG323,IFERROR(0/0,""),preDEL!L323)</f>
        <v>44501</v>
      </c>
      <c r="M323" s="173">
        <f>IF(preDEL!$AG323,IFERROR(0/0,""),preDEL!M323)</f>
        <v>0.5211574074</v>
      </c>
      <c r="N323" s="83" t="str">
        <f>IF(preDEL!$AG323,IFERROR(0/0,""),preDEL!N323)</f>
        <v/>
      </c>
      <c r="O323" s="83" t="str">
        <f>IF(preDEL!$AG323,IFERROR(0/0,""),preDEL!O323)</f>
        <v/>
      </c>
      <c r="P323" s="128" t="b">
        <f>IF(preDEL!$AG323,IFERROR(0/0,""),preDEL!P323)</f>
        <v>0</v>
      </c>
      <c r="Q323" s="128" t="str">
        <f>IF(preDEL!$AG323,IFERROR(0/0,""),preDEL!Q323)</f>
        <v>Result</v>
      </c>
      <c r="R323" s="116" t="b">
        <f>IF(preDEL!$AG323,IFERROR(0/0,""),preDEL!R323)</f>
        <v>1</v>
      </c>
      <c r="S323" s="116">
        <f>IF(preDEL!$AG323,IFERROR(0/0,""),preDEL!S323)</f>
        <v>1</v>
      </c>
      <c r="T323" s="128" t="str">
        <f>IF(preDEL!$AG323,IFERROR(0/0,""),preDEL!T323)</f>
        <v/>
      </c>
      <c r="U323" s="83" t="str">
        <f>IF(preDEL!$AG323,IFERROR(0/0,""),preDEL!U323)</f>
        <v/>
      </c>
      <c r="V323" s="82" t="str">
        <f>IF(preDEL!$AG323,IFERROR(0/0,""),preDEL!V323)</f>
        <v/>
      </c>
      <c r="W323" s="83" t="str">
        <f>IF(preDEL!$AG323,IFERROR(0/0,""),preDEL!W323)</f>
        <v/>
      </c>
      <c r="X323" s="116" t="b">
        <f>IF(preDEL!$AG323,IFERROR(0/0,""),preDEL!X323)</f>
        <v>0</v>
      </c>
      <c r="Y323" s="128" t="b">
        <f>IF(preDEL!$AG323,IFERROR(0/0,""),preDEL!Y323)</f>
        <v>0</v>
      </c>
      <c r="Z323" s="82" t="str">
        <f>IF(preDEL!$AG323,IFERROR(0/0,""),preDEL!Z323)</f>
        <v/>
      </c>
      <c r="AA323" s="128" t="b">
        <f>IF(preDEL!$AG323,IFERROR(0/0,""),preDEL!AA323)</f>
        <v>0</v>
      </c>
      <c r="AB323" s="128" t="b">
        <f>IF(preDEL!$AG323,IFERROR(0/0,""),preDEL!AB323)</f>
        <v>0</v>
      </c>
      <c r="AC323" s="174">
        <f>IF(preDEL!$AG323,IFERROR(0/0,""),preDEL!AC323)</f>
        <v>247</v>
      </c>
      <c r="AD323" s="116" t="b">
        <f>IF(preDEL!$AG323,IFERROR(0/0,""),preDEL!AD323)</f>
        <v>0</v>
      </c>
      <c r="AE323" s="175" t="str">
        <f>IF(preDEL!$AG323,IFERROR(0/0,""),preDEL!AE323)</f>
        <v/>
      </c>
      <c r="AF323" s="128" t="b">
        <f>IF(preDEL!$AG323,IFERROR(0/0,""),preDEL!AF323)</f>
        <v>0</v>
      </c>
      <c r="AG323" s="128" t="b">
        <f>IF(preDEL!$AG323,IFERROR(0/0,""),preDEL!AG323)</f>
        <v>0</v>
      </c>
      <c r="AH323" s="116" t="str">
        <f>IF(preDEL!$AG323,IFERROR(0/0,""),preDEL!AH323)</f>
        <v/>
      </c>
      <c r="AI323" s="82" t="str">
        <f>IF(preDEL!$AG323,IFERROR(0/0,""),preDEL!AI323)</f>
        <v/>
      </c>
      <c r="AJ323" s="83" t="str">
        <f>IF(preDEL!$AG323,IFERROR(0/0,""),preDEL!AJ323)</f>
        <v/>
      </c>
      <c r="AK323" s="82" t="str">
        <f>IF(preDEL!$AG323,IFERROR(0/0,""),preDEL!AK323)</f>
        <v>Negative</v>
      </c>
      <c r="AL323" s="83" t="str">
        <f>IF(preDEL!$AG323,IFERROR(0/0,""),preDEL!AL323)</f>
        <v/>
      </c>
      <c r="AM323" s="83" t="str">
        <f>IF(preDEL!$AG323,IFERROR(0/0,""),preDEL!AM323)</f>
        <v>SpROSA145068</v>
      </c>
      <c r="AN323" s="83" t="str">
        <f>IF(preDEL!$AG323,IFERROR(0/0,""),preDEL!AN323)</f>
        <v>ROSA406630</v>
      </c>
      <c r="AO323" s="83" t="str">
        <f>IF(preDEL!$AG323,IFERROR(0/0,""),preDEL!AO323)</f>
        <v/>
      </c>
      <c r="AP323" s="83" t="str">
        <f>IF(preDEL!$AG323,IFERROR(0/0,""),preDEL!AP323)</f>
        <v/>
      </c>
      <c r="AQ323" s="83" t="str">
        <f>IF(preDEL!$AG323,IFERROR(0/0,""),preDEL!AQ323)</f>
        <v/>
      </c>
      <c r="AR323" s="83" t="str">
        <f>IF(preDEL!$AG323,IFERROR(0/0,""),preDEL!AR323)</f>
        <v/>
      </c>
      <c r="AS323" s="147"/>
    </row>
    <row r="324">
      <c r="A324" s="82" t="str">
        <f>IF(preDEL!$AG324,IFERROR(0/0,""),preDEL!A324)</f>
        <v>FLE617</v>
      </c>
      <c r="B324" s="172">
        <f>IF(preDEL!$AG324,IFERROR(0/0,""),preDEL!B324)</f>
        <v>44501</v>
      </c>
      <c r="C324" s="173">
        <f>IF(preDEL!$AG324,IFERROR(0/0,""),preDEL!C324)</f>
        <v>0.3446064815</v>
      </c>
      <c r="D324" s="82" t="str">
        <f>IF(preDEL!$AG324,IFERROR(0/0,""),preDEL!D324)</f>
        <v/>
      </c>
      <c r="E324" s="82" t="str">
        <f>IF(preDEL!$AG324,IFERROR(0/0,""),preDEL!E324)</f>
        <v/>
      </c>
      <c r="F324" s="83" t="str">
        <f>IF(preDEL!$AG324,IFERROR(0/0,""),preDEL!F324)</f>
        <v/>
      </c>
      <c r="G324" s="83" t="str">
        <f>IF(preDEL!$AG324,IFERROR(0/0,""),preDEL!G324)</f>
        <v/>
      </c>
      <c r="H324" s="83" t="str">
        <f>IF(preDEL!$AG324,IFERROR(0/0,""),preDEL!H324)</f>
        <v/>
      </c>
      <c r="I324" s="82" t="str">
        <f>IF(preDEL!$AG324,IFERROR(0/0,""),preDEL!I324)</f>
        <v/>
      </c>
      <c r="J324" s="82" t="str">
        <f>IF(preDEL!$AG324,IFERROR(0/0,""),preDEL!J324)</f>
        <v/>
      </c>
      <c r="K324" s="82" t="str">
        <f>IF(preDEL!$AG324,IFERROR(0/0,""),preDEL!K324)</f>
        <v>Negative</v>
      </c>
      <c r="L324" s="172">
        <f>IF(preDEL!$AG324,IFERROR(0/0,""),preDEL!L324)</f>
        <v>44501</v>
      </c>
      <c r="M324" s="173">
        <f>IF(preDEL!$AG324,IFERROR(0/0,""),preDEL!M324)</f>
        <v>0.5211574074</v>
      </c>
      <c r="N324" s="83" t="str">
        <f>IF(preDEL!$AG324,IFERROR(0/0,""),preDEL!N324)</f>
        <v/>
      </c>
      <c r="O324" s="83" t="str">
        <f>IF(preDEL!$AG324,IFERROR(0/0,""),preDEL!O324)</f>
        <v/>
      </c>
      <c r="P324" s="128" t="b">
        <f>IF(preDEL!$AG324,IFERROR(0/0,""),preDEL!P324)</f>
        <v>0</v>
      </c>
      <c r="Q324" s="128" t="str">
        <f>IF(preDEL!$AG324,IFERROR(0/0,""),preDEL!Q324)</f>
        <v>Result</v>
      </c>
      <c r="R324" s="116" t="b">
        <f>IF(preDEL!$AG324,IFERROR(0/0,""),preDEL!R324)</f>
        <v>1</v>
      </c>
      <c r="S324" s="116">
        <f>IF(preDEL!$AG324,IFERROR(0/0,""),preDEL!S324)</f>
        <v>1</v>
      </c>
      <c r="T324" s="128" t="str">
        <f>IF(preDEL!$AG324,IFERROR(0/0,""),preDEL!T324)</f>
        <v/>
      </c>
      <c r="U324" s="83" t="str">
        <f>IF(preDEL!$AG324,IFERROR(0/0,""),preDEL!U324)</f>
        <v/>
      </c>
      <c r="V324" s="82" t="str">
        <f>IF(preDEL!$AG324,IFERROR(0/0,""),preDEL!V324)</f>
        <v/>
      </c>
      <c r="W324" s="83" t="str">
        <f>IF(preDEL!$AG324,IFERROR(0/0,""),preDEL!W324)</f>
        <v/>
      </c>
      <c r="X324" s="116" t="b">
        <f>IF(preDEL!$AG324,IFERROR(0/0,""),preDEL!X324)</f>
        <v>0</v>
      </c>
      <c r="Y324" s="128" t="b">
        <f>IF(preDEL!$AG324,IFERROR(0/0,""),preDEL!Y324)</f>
        <v>0</v>
      </c>
      <c r="Z324" s="82" t="str">
        <f>IF(preDEL!$AG324,IFERROR(0/0,""),preDEL!Z324)</f>
        <v/>
      </c>
      <c r="AA324" s="128" t="b">
        <f>IF(preDEL!$AG324,IFERROR(0/0,""),preDEL!AA324)</f>
        <v>0</v>
      </c>
      <c r="AB324" s="128" t="b">
        <f>IF(preDEL!$AG324,IFERROR(0/0,""),preDEL!AB324)</f>
        <v>0</v>
      </c>
      <c r="AC324" s="174">
        <f>IF(preDEL!$AG324,IFERROR(0/0,""),preDEL!AC324)</f>
        <v>246</v>
      </c>
      <c r="AD324" s="116" t="b">
        <f>IF(preDEL!$AG324,IFERROR(0/0,""),preDEL!AD324)</f>
        <v>0</v>
      </c>
      <c r="AE324" s="175" t="str">
        <f>IF(preDEL!$AG324,IFERROR(0/0,""),preDEL!AE324)</f>
        <v/>
      </c>
      <c r="AF324" s="128" t="b">
        <f>IF(preDEL!$AG324,IFERROR(0/0,""),preDEL!AF324)</f>
        <v>0</v>
      </c>
      <c r="AG324" s="128" t="b">
        <f>IF(preDEL!$AG324,IFERROR(0/0,""),preDEL!AG324)</f>
        <v>0</v>
      </c>
      <c r="AH324" s="116" t="str">
        <f>IF(preDEL!$AG324,IFERROR(0/0,""),preDEL!AH324)</f>
        <v/>
      </c>
      <c r="AI324" s="82" t="str">
        <f>IF(preDEL!$AG324,IFERROR(0/0,""),preDEL!AI324)</f>
        <v/>
      </c>
      <c r="AJ324" s="83" t="str">
        <f>IF(preDEL!$AG324,IFERROR(0/0,""),preDEL!AJ324)</f>
        <v/>
      </c>
      <c r="AK324" s="82" t="str">
        <f>IF(preDEL!$AG324,IFERROR(0/0,""),preDEL!AK324)</f>
        <v>Negative</v>
      </c>
      <c r="AL324" s="83" t="str">
        <f>IF(preDEL!$AG324,IFERROR(0/0,""),preDEL!AL324)</f>
        <v/>
      </c>
      <c r="AM324" s="83" t="str">
        <f>IF(preDEL!$AG324,IFERROR(0/0,""),preDEL!AM324)</f>
        <v>SpROSA145068</v>
      </c>
      <c r="AN324" s="83" t="str">
        <f>IF(preDEL!$AG324,IFERROR(0/0,""),preDEL!AN324)</f>
        <v>ROSA186882</v>
      </c>
      <c r="AO324" s="83" t="str">
        <f>IF(preDEL!$AG324,IFERROR(0/0,""),preDEL!AO324)</f>
        <v/>
      </c>
      <c r="AP324" s="83" t="str">
        <f>IF(preDEL!$AG324,IFERROR(0/0,""),preDEL!AP324)</f>
        <v/>
      </c>
      <c r="AQ324" s="83" t="str">
        <f>IF(preDEL!$AG324,IFERROR(0/0,""),preDEL!AQ324)</f>
        <v/>
      </c>
      <c r="AR324" s="83" t="str">
        <f>IF(preDEL!$AG324,IFERROR(0/0,""),preDEL!AR324)</f>
        <v/>
      </c>
      <c r="AS324" s="147"/>
    </row>
    <row r="325">
      <c r="A325" s="82" t="str">
        <f>IF(preDEL!$AG325,IFERROR(0/0,""),preDEL!A325)</f>
        <v>FLE515</v>
      </c>
      <c r="B325" s="172">
        <f>IF(preDEL!$AG325,IFERROR(0/0,""),preDEL!B325)</f>
        <v>44501</v>
      </c>
      <c r="C325" s="173">
        <f>IF(preDEL!$AG325,IFERROR(0/0,""),preDEL!C325)</f>
        <v>0.3539930556</v>
      </c>
      <c r="D325" s="82" t="str">
        <f>IF(preDEL!$AG325,IFERROR(0/0,""),preDEL!D325)</f>
        <v/>
      </c>
      <c r="E325" s="82" t="str">
        <f>IF(preDEL!$AG325,IFERROR(0/0,""),preDEL!E325)</f>
        <v/>
      </c>
      <c r="F325" s="83" t="str">
        <f>IF(preDEL!$AG325,IFERROR(0/0,""),preDEL!F325)</f>
        <v/>
      </c>
      <c r="G325" s="83" t="str">
        <f>IF(preDEL!$AG325,IFERROR(0/0,""),preDEL!G325)</f>
        <v/>
      </c>
      <c r="H325" s="83" t="str">
        <f>IF(preDEL!$AG325,IFERROR(0/0,""),preDEL!H325)</f>
        <v/>
      </c>
      <c r="I325" s="82" t="str">
        <f>IF(preDEL!$AG325,IFERROR(0/0,""),preDEL!I325)</f>
        <v/>
      </c>
      <c r="J325" s="82" t="str">
        <f>IF(preDEL!$AG325,IFERROR(0/0,""),preDEL!J325)</f>
        <v/>
      </c>
      <c r="K325" s="82" t="str">
        <f>IF(preDEL!$AG325,IFERROR(0/0,""),preDEL!K325)</f>
        <v>Negative</v>
      </c>
      <c r="L325" s="172">
        <f>IF(preDEL!$AG325,IFERROR(0/0,""),preDEL!L325)</f>
        <v>44501</v>
      </c>
      <c r="M325" s="173">
        <f>IF(preDEL!$AG325,IFERROR(0/0,""),preDEL!M325)</f>
        <v>0.5211574074</v>
      </c>
      <c r="N325" s="83" t="str">
        <f>IF(preDEL!$AG325,IFERROR(0/0,""),preDEL!N325)</f>
        <v/>
      </c>
      <c r="O325" s="83" t="str">
        <f>IF(preDEL!$AG325,IFERROR(0/0,""),preDEL!O325)</f>
        <v/>
      </c>
      <c r="P325" s="128" t="b">
        <f>IF(preDEL!$AG325,IFERROR(0/0,""),preDEL!P325)</f>
        <v>0</v>
      </c>
      <c r="Q325" s="128" t="str">
        <f>IF(preDEL!$AG325,IFERROR(0/0,""),preDEL!Q325)</f>
        <v>Result</v>
      </c>
      <c r="R325" s="116" t="b">
        <f>IF(preDEL!$AG325,IFERROR(0/0,""),preDEL!R325)</f>
        <v>1</v>
      </c>
      <c r="S325" s="116">
        <f>IF(preDEL!$AG325,IFERROR(0/0,""),preDEL!S325)</f>
        <v>1</v>
      </c>
      <c r="T325" s="128" t="str">
        <f>IF(preDEL!$AG325,IFERROR(0/0,""),preDEL!T325)</f>
        <v/>
      </c>
      <c r="U325" s="83" t="str">
        <f>IF(preDEL!$AG325,IFERROR(0/0,""),preDEL!U325)</f>
        <v/>
      </c>
      <c r="V325" s="82" t="str">
        <f>IF(preDEL!$AG325,IFERROR(0/0,""),preDEL!V325)</f>
        <v/>
      </c>
      <c r="W325" s="83" t="str">
        <f>IF(preDEL!$AG325,IFERROR(0/0,""),preDEL!W325)</f>
        <v/>
      </c>
      <c r="X325" s="116" t="b">
        <f>IF(preDEL!$AG325,IFERROR(0/0,""),preDEL!X325)</f>
        <v>0</v>
      </c>
      <c r="Y325" s="128" t="b">
        <f>IF(preDEL!$AG325,IFERROR(0/0,""),preDEL!Y325)</f>
        <v>0</v>
      </c>
      <c r="Z325" s="82" t="str">
        <f>IF(preDEL!$AG325,IFERROR(0/0,""),preDEL!Z325)</f>
        <v/>
      </c>
      <c r="AA325" s="128" t="b">
        <f>IF(preDEL!$AG325,IFERROR(0/0,""),preDEL!AA325)</f>
        <v>0</v>
      </c>
      <c r="AB325" s="128" t="b">
        <f>IF(preDEL!$AG325,IFERROR(0/0,""),preDEL!AB325)</f>
        <v>0</v>
      </c>
      <c r="AC325" s="174">
        <f>IF(preDEL!$AG325,IFERROR(0/0,""),preDEL!AC325)</f>
        <v>245</v>
      </c>
      <c r="AD325" s="116" t="b">
        <f>IF(preDEL!$AG325,IFERROR(0/0,""),preDEL!AD325)</f>
        <v>0</v>
      </c>
      <c r="AE325" s="175" t="str">
        <f>IF(preDEL!$AG325,IFERROR(0/0,""),preDEL!AE325)</f>
        <v/>
      </c>
      <c r="AF325" s="128" t="b">
        <f>IF(preDEL!$AG325,IFERROR(0/0,""),preDEL!AF325)</f>
        <v>0</v>
      </c>
      <c r="AG325" s="128" t="b">
        <f>IF(preDEL!$AG325,IFERROR(0/0,""),preDEL!AG325)</f>
        <v>0</v>
      </c>
      <c r="AH325" s="116" t="str">
        <f>IF(preDEL!$AG325,IFERROR(0/0,""),preDEL!AH325)</f>
        <v/>
      </c>
      <c r="AI325" s="82" t="str">
        <f>IF(preDEL!$AG325,IFERROR(0/0,""),preDEL!AI325)</f>
        <v/>
      </c>
      <c r="AJ325" s="83" t="str">
        <f>IF(preDEL!$AG325,IFERROR(0/0,""),preDEL!AJ325)</f>
        <v/>
      </c>
      <c r="AK325" s="82" t="str">
        <f>IF(preDEL!$AG325,IFERROR(0/0,""),preDEL!AK325)</f>
        <v>Negative</v>
      </c>
      <c r="AL325" s="83" t="str">
        <f>IF(preDEL!$AG325,IFERROR(0/0,""),preDEL!AL325)</f>
        <v/>
      </c>
      <c r="AM325" s="83" t="str">
        <f>IF(preDEL!$AG325,IFERROR(0/0,""),preDEL!AM325)</f>
        <v>SpROSA145068</v>
      </c>
      <c r="AN325" s="83" t="str">
        <f>IF(preDEL!$AG325,IFERROR(0/0,""),preDEL!AN325)</f>
        <v>ROSA154141</v>
      </c>
      <c r="AO325" s="83" t="str">
        <f>IF(preDEL!$AG325,IFERROR(0/0,""),preDEL!AO325)</f>
        <v/>
      </c>
      <c r="AP325" s="83" t="str">
        <f>IF(preDEL!$AG325,IFERROR(0/0,""),preDEL!AP325)</f>
        <v/>
      </c>
      <c r="AQ325" s="83" t="str">
        <f>IF(preDEL!$AG325,IFERROR(0/0,""),preDEL!AQ325)</f>
        <v/>
      </c>
      <c r="AR325" s="83" t="str">
        <f>IF(preDEL!$AG325,IFERROR(0/0,""),preDEL!AR325)</f>
        <v/>
      </c>
      <c r="AS325" s="147"/>
    </row>
    <row r="326">
      <c r="A326" s="82" t="str">
        <f>IF(preDEL!$AG326,IFERROR(0/0,""),preDEL!A326)</f>
        <v>FLE615</v>
      </c>
      <c r="B326" s="172">
        <f>IF(preDEL!$AG326,IFERROR(0/0,""),preDEL!B326)</f>
        <v>44501</v>
      </c>
      <c r="C326" s="173">
        <f>IF(preDEL!$AG326,IFERROR(0/0,""),preDEL!C326)</f>
        <v>0.3549074074</v>
      </c>
      <c r="D326" s="82" t="str">
        <f>IF(preDEL!$AG326,IFERROR(0/0,""),preDEL!D326)</f>
        <v/>
      </c>
      <c r="E326" s="82" t="str">
        <f>IF(preDEL!$AG326,IFERROR(0/0,""),preDEL!E326)</f>
        <v/>
      </c>
      <c r="F326" s="83" t="str">
        <f>IF(preDEL!$AG326,IFERROR(0/0,""),preDEL!F326)</f>
        <v/>
      </c>
      <c r="G326" s="83" t="str">
        <f>IF(preDEL!$AG326,IFERROR(0/0,""),preDEL!G326)</f>
        <v/>
      </c>
      <c r="H326" s="83" t="str">
        <f>IF(preDEL!$AG326,IFERROR(0/0,""),preDEL!H326)</f>
        <v/>
      </c>
      <c r="I326" s="82" t="str">
        <f>IF(preDEL!$AG326,IFERROR(0/0,""),preDEL!I326)</f>
        <v/>
      </c>
      <c r="J326" s="82" t="str">
        <f>IF(preDEL!$AG326,IFERROR(0/0,""),preDEL!J326)</f>
        <v/>
      </c>
      <c r="K326" s="82" t="str">
        <f>IF(preDEL!$AG326,IFERROR(0/0,""),preDEL!K326)</f>
        <v>Negative</v>
      </c>
      <c r="L326" s="172">
        <f>IF(preDEL!$AG326,IFERROR(0/0,""),preDEL!L326)</f>
        <v>44501</v>
      </c>
      <c r="M326" s="173">
        <f>IF(preDEL!$AG326,IFERROR(0/0,""),preDEL!M326)</f>
        <v>0.5211574074</v>
      </c>
      <c r="N326" s="83" t="str">
        <f>IF(preDEL!$AG326,IFERROR(0/0,""),preDEL!N326)</f>
        <v/>
      </c>
      <c r="O326" s="83" t="str">
        <f>IF(preDEL!$AG326,IFERROR(0/0,""),preDEL!O326)</f>
        <v/>
      </c>
      <c r="P326" s="128" t="b">
        <f>IF(preDEL!$AG326,IFERROR(0/0,""),preDEL!P326)</f>
        <v>0</v>
      </c>
      <c r="Q326" s="128" t="str">
        <f>IF(preDEL!$AG326,IFERROR(0/0,""),preDEL!Q326)</f>
        <v>Result</v>
      </c>
      <c r="R326" s="116" t="b">
        <f>IF(preDEL!$AG326,IFERROR(0/0,""),preDEL!R326)</f>
        <v>1</v>
      </c>
      <c r="S326" s="116">
        <f>IF(preDEL!$AG326,IFERROR(0/0,""),preDEL!S326)</f>
        <v>1</v>
      </c>
      <c r="T326" s="128" t="str">
        <f>IF(preDEL!$AG326,IFERROR(0/0,""),preDEL!T326)</f>
        <v/>
      </c>
      <c r="U326" s="83" t="str">
        <f>IF(preDEL!$AG326,IFERROR(0/0,""),preDEL!U326)</f>
        <v/>
      </c>
      <c r="V326" s="82" t="str">
        <f>IF(preDEL!$AG326,IFERROR(0/0,""),preDEL!V326)</f>
        <v/>
      </c>
      <c r="W326" s="83" t="str">
        <f>IF(preDEL!$AG326,IFERROR(0/0,""),preDEL!W326)</f>
        <v/>
      </c>
      <c r="X326" s="116" t="b">
        <f>IF(preDEL!$AG326,IFERROR(0/0,""),preDEL!X326)</f>
        <v>0</v>
      </c>
      <c r="Y326" s="128" t="b">
        <f>IF(preDEL!$AG326,IFERROR(0/0,""),preDEL!Y326)</f>
        <v>0</v>
      </c>
      <c r="Z326" s="82" t="str">
        <f>IF(preDEL!$AG326,IFERROR(0/0,""),preDEL!Z326)</f>
        <v/>
      </c>
      <c r="AA326" s="128" t="b">
        <f>IF(preDEL!$AG326,IFERROR(0/0,""),preDEL!AA326)</f>
        <v>0</v>
      </c>
      <c r="AB326" s="128" t="b">
        <f>IF(preDEL!$AG326,IFERROR(0/0,""),preDEL!AB326)</f>
        <v>0</v>
      </c>
      <c r="AC326" s="174">
        <f>IF(preDEL!$AG326,IFERROR(0/0,""),preDEL!AC326)</f>
        <v>244</v>
      </c>
      <c r="AD326" s="116" t="b">
        <f>IF(preDEL!$AG326,IFERROR(0/0,""),preDEL!AD326)</f>
        <v>0</v>
      </c>
      <c r="AE326" s="175" t="str">
        <f>IF(preDEL!$AG326,IFERROR(0/0,""),preDEL!AE326)</f>
        <v/>
      </c>
      <c r="AF326" s="128" t="b">
        <f>IF(preDEL!$AG326,IFERROR(0/0,""),preDEL!AF326)</f>
        <v>0</v>
      </c>
      <c r="AG326" s="128" t="b">
        <f>IF(preDEL!$AG326,IFERROR(0/0,""),preDEL!AG326)</f>
        <v>0</v>
      </c>
      <c r="AH326" s="116" t="str">
        <f>IF(preDEL!$AG326,IFERROR(0/0,""),preDEL!AH326)</f>
        <v/>
      </c>
      <c r="AI326" s="82" t="str">
        <f>IF(preDEL!$AG326,IFERROR(0/0,""),preDEL!AI326)</f>
        <v/>
      </c>
      <c r="AJ326" s="83" t="str">
        <f>IF(preDEL!$AG326,IFERROR(0/0,""),preDEL!AJ326)</f>
        <v/>
      </c>
      <c r="AK326" s="82" t="str">
        <f>IF(preDEL!$AG326,IFERROR(0/0,""),preDEL!AK326)</f>
        <v>Negative</v>
      </c>
      <c r="AL326" s="83" t="str">
        <f>IF(preDEL!$AG326,IFERROR(0/0,""),preDEL!AL326)</f>
        <v/>
      </c>
      <c r="AM326" s="83" t="str">
        <f>IF(preDEL!$AG326,IFERROR(0/0,""),preDEL!AM326)</f>
        <v>SpROSA145068</v>
      </c>
      <c r="AN326" s="83" t="str">
        <f>IF(preDEL!$AG326,IFERROR(0/0,""),preDEL!AN326)</f>
        <v>ROSA750622</v>
      </c>
      <c r="AO326" s="83" t="str">
        <f>IF(preDEL!$AG326,IFERROR(0/0,""),preDEL!AO326)</f>
        <v/>
      </c>
      <c r="AP326" s="83" t="str">
        <f>IF(preDEL!$AG326,IFERROR(0/0,""),preDEL!AP326)</f>
        <v/>
      </c>
      <c r="AQ326" s="83" t="str">
        <f>IF(preDEL!$AG326,IFERROR(0/0,""),preDEL!AQ326)</f>
        <v/>
      </c>
      <c r="AR326" s="83" t="str">
        <f>IF(preDEL!$AG326,IFERROR(0/0,""),preDEL!AR326)</f>
        <v/>
      </c>
      <c r="AS326" s="147"/>
    </row>
    <row r="327">
      <c r="A327" s="82" t="str">
        <f>IF(preDEL!$AG327,IFERROR(0/0,""),preDEL!A327)</f>
        <v>FLE577</v>
      </c>
      <c r="B327" s="172">
        <f>IF(preDEL!$AG327,IFERROR(0/0,""),preDEL!B327)</f>
        <v>44501</v>
      </c>
      <c r="C327" s="173">
        <f>IF(preDEL!$AG327,IFERROR(0/0,""),preDEL!C327)</f>
        <v>0.3574189815</v>
      </c>
      <c r="D327" s="82" t="str">
        <f>IF(preDEL!$AG327,IFERROR(0/0,""),preDEL!D327)</f>
        <v/>
      </c>
      <c r="E327" s="82" t="str">
        <f>IF(preDEL!$AG327,IFERROR(0/0,""),preDEL!E327)</f>
        <v/>
      </c>
      <c r="F327" s="83" t="str">
        <f>IF(preDEL!$AG327,IFERROR(0/0,""),preDEL!F327)</f>
        <v/>
      </c>
      <c r="G327" s="83" t="str">
        <f>IF(preDEL!$AG327,IFERROR(0/0,""),preDEL!G327)</f>
        <v/>
      </c>
      <c r="H327" s="83" t="str">
        <f>IF(preDEL!$AG327,IFERROR(0/0,""),preDEL!H327)</f>
        <v/>
      </c>
      <c r="I327" s="82" t="str">
        <f>IF(preDEL!$AG327,IFERROR(0/0,""),preDEL!I327)</f>
        <v/>
      </c>
      <c r="J327" s="82" t="str">
        <f>IF(preDEL!$AG327,IFERROR(0/0,""),preDEL!J327)</f>
        <v/>
      </c>
      <c r="K327" s="82" t="str">
        <f>IF(preDEL!$AG327,IFERROR(0/0,""),preDEL!K327)</f>
        <v>Negative</v>
      </c>
      <c r="L327" s="172">
        <f>IF(preDEL!$AG327,IFERROR(0/0,""),preDEL!L327)</f>
        <v>44501</v>
      </c>
      <c r="M327" s="173">
        <f>IF(preDEL!$AG327,IFERROR(0/0,""),preDEL!M327)</f>
        <v>0.5211574074</v>
      </c>
      <c r="N327" s="83" t="str">
        <f>IF(preDEL!$AG327,IFERROR(0/0,""),preDEL!N327)</f>
        <v/>
      </c>
      <c r="O327" s="83" t="str">
        <f>IF(preDEL!$AG327,IFERROR(0/0,""),preDEL!O327)</f>
        <v/>
      </c>
      <c r="P327" s="128" t="b">
        <f>IF(preDEL!$AG327,IFERROR(0/0,""),preDEL!P327)</f>
        <v>0</v>
      </c>
      <c r="Q327" s="128" t="str">
        <f>IF(preDEL!$AG327,IFERROR(0/0,""),preDEL!Q327)</f>
        <v>Result</v>
      </c>
      <c r="R327" s="116" t="b">
        <f>IF(preDEL!$AG327,IFERROR(0/0,""),preDEL!R327)</f>
        <v>1</v>
      </c>
      <c r="S327" s="116">
        <f>IF(preDEL!$AG327,IFERROR(0/0,""),preDEL!S327)</f>
        <v>1</v>
      </c>
      <c r="T327" s="128" t="str">
        <f>IF(preDEL!$AG327,IFERROR(0/0,""),preDEL!T327)</f>
        <v/>
      </c>
      <c r="U327" s="83" t="str">
        <f>IF(preDEL!$AG327,IFERROR(0/0,""),preDEL!U327)</f>
        <v/>
      </c>
      <c r="V327" s="82" t="str">
        <f>IF(preDEL!$AG327,IFERROR(0/0,""),preDEL!V327)</f>
        <v/>
      </c>
      <c r="W327" s="83" t="str">
        <f>IF(preDEL!$AG327,IFERROR(0/0,""),preDEL!W327)</f>
        <v/>
      </c>
      <c r="X327" s="116" t="b">
        <f>IF(preDEL!$AG327,IFERROR(0/0,""),preDEL!X327)</f>
        <v>0</v>
      </c>
      <c r="Y327" s="128" t="b">
        <f>IF(preDEL!$AG327,IFERROR(0/0,""),preDEL!Y327)</f>
        <v>0</v>
      </c>
      <c r="Z327" s="82" t="str">
        <f>IF(preDEL!$AG327,IFERROR(0/0,""),preDEL!Z327)</f>
        <v/>
      </c>
      <c r="AA327" s="128" t="b">
        <f>IF(preDEL!$AG327,IFERROR(0/0,""),preDEL!AA327)</f>
        <v>0</v>
      </c>
      <c r="AB327" s="128" t="b">
        <f>IF(preDEL!$AG327,IFERROR(0/0,""),preDEL!AB327)</f>
        <v>0</v>
      </c>
      <c r="AC327" s="174">
        <f>IF(preDEL!$AG327,IFERROR(0/0,""),preDEL!AC327)</f>
        <v>243</v>
      </c>
      <c r="AD327" s="116" t="b">
        <f>IF(preDEL!$AG327,IFERROR(0/0,""),preDEL!AD327)</f>
        <v>0</v>
      </c>
      <c r="AE327" s="175" t="str">
        <f>IF(preDEL!$AG327,IFERROR(0/0,""),preDEL!AE327)</f>
        <v/>
      </c>
      <c r="AF327" s="128" t="b">
        <f>IF(preDEL!$AG327,IFERROR(0/0,""),preDEL!AF327)</f>
        <v>0</v>
      </c>
      <c r="AG327" s="128" t="b">
        <f>IF(preDEL!$AG327,IFERROR(0/0,""),preDEL!AG327)</f>
        <v>0</v>
      </c>
      <c r="AH327" s="116" t="str">
        <f>IF(preDEL!$AG327,IFERROR(0/0,""),preDEL!AH327)</f>
        <v/>
      </c>
      <c r="AI327" s="82" t="str">
        <f>IF(preDEL!$AG327,IFERROR(0/0,""),preDEL!AI327)</f>
        <v/>
      </c>
      <c r="AJ327" s="83" t="str">
        <f>IF(preDEL!$AG327,IFERROR(0/0,""),preDEL!AJ327)</f>
        <v/>
      </c>
      <c r="AK327" s="82" t="str">
        <f>IF(preDEL!$AG327,IFERROR(0/0,""),preDEL!AK327)</f>
        <v>Negative</v>
      </c>
      <c r="AL327" s="83" t="str">
        <f>IF(preDEL!$AG327,IFERROR(0/0,""),preDEL!AL327)</f>
        <v/>
      </c>
      <c r="AM327" s="83" t="str">
        <f>IF(preDEL!$AG327,IFERROR(0/0,""),preDEL!AM327)</f>
        <v>SpROSA145068</v>
      </c>
      <c r="AN327" s="83" t="str">
        <f>IF(preDEL!$AG327,IFERROR(0/0,""),preDEL!AN327)</f>
        <v>ROSA136445</v>
      </c>
      <c r="AO327" s="83" t="str">
        <f>IF(preDEL!$AG327,IFERROR(0/0,""),preDEL!AO327)</f>
        <v/>
      </c>
      <c r="AP327" s="83" t="str">
        <f>IF(preDEL!$AG327,IFERROR(0/0,""),preDEL!AP327)</f>
        <v/>
      </c>
      <c r="AQ327" s="83" t="str">
        <f>IF(preDEL!$AG327,IFERROR(0/0,""),preDEL!AQ327)</f>
        <v/>
      </c>
      <c r="AR327" s="83" t="str">
        <f>IF(preDEL!$AG327,IFERROR(0/0,""),preDEL!AR327)</f>
        <v/>
      </c>
      <c r="AS327" s="147"/>
    </row>
    <row r="328">
      <c r="A328" s="82" t="str">
        <f>IF(preDEL!$AG328,IFERROR(0/0,""),preDEL!A328)</f>
        <v>FLE589</v>
      </c>
      <c r="B328" s="172">
        <f>IF(preDEL!$AG328,IFERROR(0/0,""),preDEL!B328)</f>
        <v>44501</v>
      </c>
      <c r="C328" s="173">
        <f>IF(preDEL!$AG328,IFERROR(0/0,""),preDEL!C328)</f>
        <v>0.361875</v>
      </c>
      <c r="D328" s="82" t="str">
        <f>IF(preDEL!$AG328,IFERROR(0/0,""),preDEL!D328)</f>
        <v/>
      </c>
      <c r="E328" s="82" t="str">
        <f>IF(preDEL!$AG328,IFERROR(0/0,""),preDEL!E328)</f>
        <v/>
      </c>
      <c r="F328" s="83" t="str">
        <f>IF(preDEL!$AG328,IFERROR(0/0,""),preDEL!F328)</f>
        <v/>
      </c>
      <c r="G328" s="83" t="str">
        <f>IF(preDEL!$AG328,IFERROR(0/0,""),preDEL!G328)</f>
        <v/>
      </c>
      <c r="H328" s="83" t="str">
        <f>IF(preDEL!$AG328,IFERROR(0/0,""),preDEL!H328)</f>
        <v/>
      </c>
      <c r="I328" s="82" t="str">
        <f>IF(preDEL!$AG328,IFERROR(0/0,""),preDEL!I328)</f>
        <v/>
      </c>
      <c r="J328" s="82" t="str">
        <f>IF(preDEL!$AG328,IFERROR(0/0,""),preDEL!J328)</f>
        <v/>
      </c>
      <c r="K328" s="82" t="str">
        <f>IF(preDEL!$AG328,IFERROR(0/0,""),preDEL!K328)</f>
        <v>Negative</v>
      </c>
      <c r="L328" s="172">
        <f>IF(preDEL!$AG328,IFERROR(0/0,""),preDEL!L328)</f>
        <v>44501</v>
      </c>
      <c r="M328" s="173">
        <f>IF(preDEL!$AG328,IFERROR(0/0,""),preDEL!M328)</f>
        <v>0.5211574074</v>
      </c>
      <c r="N328" s="83" t="str">
        <f>IF(preDEL!$AG328,IFERROR(0/0,""),preDEL!N328)</f>
        <v/>
      </c>
      <c r="O328" s="83" t="str">
        <f>IF(preDEL!$AG328,IFERROR(0/0,""),preDEL!O328)</f>
        <v/>
      </c>
      <c r="P328" s="128" t="b">
        <f>IF(preDEL!$AG328,IFERROR(0/0,""),preDEL!P328)</f>
        <v>0</v>
      </c>
      <c r="Q328" s="128" t="str">
        <f>IF(preDEL!$AG328,IFERROR(0/0,""),preDEL!Q328)</f>
        <v>Result</v>
      </c>
      <c r="R328" s="116" t="b">
        <f>IF(preDEL!$AG328,IFERROR(0/0,""),preDEL!R328)</f>
        <v>1</v>
      </c>
      <c r="S328" s="116">
        <f>IF(preDEL!$AG328,IFERROR(0/0,""),preDEL!S328)</f>
        <v>1</v>
      </c>
      <c r="T328" s="128">
        <f>IF(preDEL!$AG328,IFERROR(0/0,""),preDEL!T328)</f>
        <v>0</v>
      </c>
      <c r="U328" s="83" t="str">
        <f>IF(preDEL!$AG328,IFERROR(0/0,""),preDEL!U328)</f>
        <v/>
      </c>
      <c r="V328" s="82" t="str">
        <f>IF(preDEL!$AG328,IFERROR(0/0,""),preDEL!V328)</f>
        <v/>
      </c>
      <c r="W328" s="83" t="str">
        <f>IF(preDEL!$AG328,IFERROR(0/0,""),preDEL!W328)</f>
        <v/>
      </c>
      <c r="X328" s="116" t="b">
        <f>IF(preDEL!$AG328,IFERROR(0/0,""),preDEL!X328)</f>
        <v>0</v>
      </c>
      <c r="Y328" s="128" t="b">
        <f>IF(preDEL!$AG328,IFERROR(0/0,""),preDEL!Y328)</f>
        <v>0</v>
      </c>
      <c r="Z328" s="82" t="str">
        <f>IF(preDEL!$AG328,IFERROR(0/0,""),preDEL!Z328)</f>
        <v/>
      </c>
      <c r="AA328" s="128" t="b">
        <f>IF(preDEL!$AG328,IFERROR(0/0,""),preDEL!AA328)</f>
        <v>0</v>
      </c>
      <c r="AB328" s="128" t="b">
        <f>IF(preDEL!$AG328,IFERROR(0/0,""),preDEL!AB328)</f>
        <v>0</v>
      </c>
      <c r="AC328" s="174">
        <f>IF(preDEL!$AG328,IFERROR(0/0,""),preDEL!AC328)</f>
        <v>680</v>
      </c>
      <c r="AD328" s="116" t="b">
        <f>IF(preDEL!$AG328,IFERROR(0/0,""),preDEL!AD328)</f>
        <v>1</v>
      </c>
      <c r="AE328" s="175" t="str">
        <f>IF(preDEL!$AG328,IFERROR(0/0,""),preDEL!AE328)</f>
        <v/>
      </c>
      <c r="AF328" s="128" t="b">
        <f>IF(preDEL!$AG328,IFERROR(0/0,""),preDEL!AF328)</f>
        <v>0</v>
      </c>
      <c r="AG328" s="128" t="b">
        <f>IF(preDEL!$AG328,IFERROR(0/0,""),preDEL!AG328)</f>
        <v>0</v>
      </c>
      <c r="AH328" s="116" t="str">
        <f>IF(preDEL!$AG328,IFERROR(0/0,""),preDEL!AH328)</f>
        <v/>
      </c>
      <c r="AI328" s="82" t="str">
        <f>IF(preDEL!$AG328,IFERROR(0/0,""),preDEL!AI328)</f>
        <v/>
      </c>
      <c r="AJ328" s="83" t="str">
        <f>IF(preDEL!$AG328,IFERROR(0/0,""),preDEL!AJ328)</f>
        <v/>
      </c>
      <c r="AK328" s="82" t="str">
        <f>IF(preDEL!$AG328,IFERROR(0/0,""),preDEL!AK328)</f>
        <v>Negative</v>
      </c>
      <c r="AL328" s="83" t="str">
        <f>IF(preDEL!$AG328,IFERROR(0/0,""),preDEL!AL328)</f>
        <v/>
      </c>
      <c r="AM328" s="83" t="str">
        <f>IF(preDEL!$AG328,IFERROR(0/0,""),preDEL!AM328)</f>
        <v>SpROSA145068</v>
      </c>
      <c r="AN328" s="83" t="str">
        <f>IF(preDEL!$AG328,IFERROR(0/0,""),preDEL!AN328)</f>
        <v>ROSA431198</v>
      </c>
      <c r="AO328" s="83" t="str">
        <f>IF(preDEL!$AG328,IFERROR(0/0,""),preDEL!AO328)</f>
        <v/>
      </c>
      <c r="AP328" s="83" t="str">
        <f>IF(preDEL!$AG328,IFERROR(0/0,""),preDEL!AP328)</f>
        <v/>
      </c>
      <c r="AQ328" s="83" t="str">
        <f>IF(preDEL!$AG328,IFERROR(0/0,""),preDEL!AQ328)</f>
        <v/>
      </c>
      <c r="AR328" s="83" t="str">
        <f>IF(preDEL!$AG328,IFERROR(0/0,""),preDEL!AR328)</f>
        <v/>
      </c>
      <c r="AS328" s="147"/>
    </row>
    <row r="329">
      <c r="A329" s="82" t="str">
        <f>IF(preDEL!$AG329,IFERROR(0/0,""),preDEL!A329)</f>
        <v>FLE598</v>
      </c>
      <c r="B329" s="172">
        <f>IF(preDEL!$AG329,IFERROR(0/0,""),preDEL!B329)</f>
        <v>44501</v>
      </c>
      <c r="C329" s="173">
        <f>IF(preDEL!$AG329,IFERROR(0/0,""),preDEL!C329)</f>
        <v>0.3650347222</v>
      </c>
      <c r="D329" s="82" t="str">
        <f>IF(preDEL!$AG329,IFERROR(0/0,""),preDEL!D329)</f>
        <v/>
      </c>
      <c r="E329" s="82" t="str">
        <f>IF(preDEL!$AG329,IFERROR(0/0,""),preDEL!E329)</f>
        <v/>
      </c>
      <c r="F329" s="83" t="str">
        <f>IF(preDEL!$AG329,IFERROR(0/0,""),preDEL!F329)</f>
        <v/>
      </c>
      <c r="G329" s="83" t="str">
        <f>IF(preDEL!$AG329,IFERROR(0/0,""),preDEL!G329)</f>
        <v/>
      </c>
      <c r="H329" s="83" t="str">
        <f>IF(preDEL!$AG329,IFERROR(0/0,""),preDEL!H329)</f>
        <v/>
      </c>
      <c r="I329" s="82" t="str">
        <f>IF(preDEL!$AG329,IFERROR(0/0,""),preDEL!I329)</f>
        <v/>
      </c>
      <c r="J329" s="82" t="str">
        <f>IF(preDEL!$AG329,IFERROR(0/0,""),preDEL!J329)</f>
        <v/>
      </c>
      <c r="K329" s="82" t="str">
        <f>IF(preDEL!$AG329,IFERROR(0/0,""),preDEL!K329)</f>
        <v>Negative</v>
      </c>
      <c r="L329" s="172">
        <f>IF(preDEL!$AG329,IFERROR(0/0,""),preDEL!L329)</f>
        <v>44501</v>
      </c>
      <c r="M329" s="173">
        <f>IF(preDEL!$AG329,IFERROR(0/0,""),preDEL!M329)</f>
        <v>0.5211574074</v>
      </c>
      <c r="N329" s="83" t="str">
        <f>IF(preDEL!$AG329,IFERROR(0/0,""),preDEL!N329)</f>
        <v/>
      </c>
      <c r="O329" s="83" t="str">
        <f>IF(preDEL!$AG329,IFERROR(0/0,""),preDEL!O329)</f>
        <v/>
      </c>
      <c r="P329" s="128" t="b">
        <f>IF(preDEL!$AG329,IFERROR(0/0,""),preDEL!P329)</f>
        <v>0</v>
      </c>
      <c r="Q329" s="128" t="str">
        <f>IF(preDEL!$AG329,IFERROR(0/0,""),preDEL!Q329)</f>
        <v>Result</v>
      </c>
      <c r="R329" s="116" t="b">
        <f>IF(preDEL!$AG329,IFERROR(0/0,""),preDEL!R329)</f>
        <v>1</v>
      </c>
      <c r="S329" s="116">
        <f>IF(preDEL!$AG329,IFERROR(0/0,""),preDEL!S329)</f>
        <v>1</v>
      </c>
      <c r="T329" s="128">
        <f>IF(preDEL!$AG329,IFERROR(0/0,""),preDEL!T329)</f>
        <v>0</v>
      </c>
      <c r="U329" s="83" t="str">
        <f>IF(preDEL!$AG329,IFERROR(0/0,""),preDEL!U329)</f>
        <v/>
      </c>
      <c r="V329" s="82" t="str">
        <f>IF(preDEL!$AG329,IFERROR(0/0,""),preDEL!V329)</f>
        <v/>
      </c>
      <c r="W329" s="83" t="str">
        <f>IF(preDEL!$AG329,IFERROR(0/0,""),preDEL!W329)</f>
        <v/>
      </c>
      <c r="X329" s="116" t="b">
        <f>IF(preDEL!$AG329,IFERROR(0/0,""),preDEL!X329)</f>
        <v>0</v>
      </c>
      <c r="Y329" s="128" t="b">
        <f>IF(preDEL!$AG329,IFERROR(0/0,""),preDEL!Y329)</f>
        <v>0</v>
      </c>
      <c r="Z329" s="82" t="str">
        <f>IF(preDEL!$AG329,IFERROR(0/0,""),preDEL!Z329)</f>
        <v/>
      </c>
      <c r="AA329" s="128" t="b">
        <f>IF(preDEL!$AG329,IFERROR(0/0,""),preDEL!AA329)</f>
        <v>0</v>
      </c>
      <c r="AB329" s="128" t="b">
        <f>IF(preDEL!$AG329,IFERROR(0/0,""),preDEL!AB329)</f>
        <v>0</v>
      </c>
      <c r="AC329" s="174">
        <f>IF(preDEL!$AG329,IFERROR(0/0,""),preDEL!AC329)</f>
        <v>679</v>
      </c>
      <c r="AD329" s="116" t="b">
        <f>IF(preDEL!$AG329,IFERROR(0/0,""),preDEL!AD329)</f>
        <v>1</v>
      </c>
      <c r="AE329" s="175" t="str">
        <f>IF(preDEL!$AG329,IFERROR(0/0,""),preDEL!AE329)</f>
        <v/>
      </c>
      <c r="AF329" s="128" t="b">
        <f>IF(preDEL!$AG329,IFERROR(0/0,""),preDEL!AF329)</f>
        <v>0</v>
      </c>
      <c r="AG329" s="128" t="b">
        <f>IF(preDEL!$AG329,IFERROR(0/0,""),preDEL!AG329)</f>
        <v>0</v>
      </c>
      <c r="AH329" s="116" t="str">
        <f>IF(preDEL!$AG329,IFERROR(0/0,""),preDEL!AH329)</f>
        <v/>
      </c>
      <c r="AI329" s="82" t="str">
        <f>IF(preDEL!$AG329,IFERROR(0/0,""),preDEL!AI329)</f>
        <v/>
      </c>
      <c r="AJ329" s="83" t="str">
        <f>IF(preDEL!$AG329,IFERROR(0/0,""),preDEL!AJ329)</f>
        <v/>
      </c>
      <c r="AK329" s="82" t="str">
        <f>IF(preDEL!$AG329,IFERROR(0/0,""),preDEL!AK329)</f>
        <v>Negative</v>
      </c>
      <c r="AL329" s="83" t="str">
        <f>IF(preDEL!$AG329,IFERROR(0/0,""),preDEL!AL329)</f>
        <v/>
      </c>
      <c r="AM329" s="83" t="str">
        <f>IF(preDEL!$AG329,IFERROR(0/0,""),preDEL!AM329)</f>
        <v>SpROSA145068</v>
      </c>
      <c r="AN329" s="83" t="str">
        <f>IF(preDEL!$AG329,IFERROR(0/0,""),preDEL!AN329)</f>
        <v>ROSA877819</v>
      </c>
      <c r="AO329" s="83" t="str">
        <f>IF(preDEL!$AG329,IFERROR(0/0,""),preDEL!AO329)</f>
        <v/>
      </c>
      <c r="AP329" s="83" t="str">
        <f>IF(preDEL!$AG329,IFERROR(0/0,""),preDEL!AP329)</f>
        <v/>
      </c>
      <c r="AQ329" s="83" t="str">
        <f>IF(preDEL!$AG329,IFERROR(0/0,""),preDEL!AQ329)</f>
        <v/>
      </c>
      <c r="AR329" s="83" t="str">
        <f>IF(preDEL!$AG329,IFERROR(0/0,""),preDEL!AR329)</f>
        <v/>
      </c>
      <c r="AS329" s="147"/>
    </row>
    <row r="330">
      <c r="A330" s="82" t="str">
        <f>IF(preDEL!$AG330,IFERROR(0/0,""),preDEL!A330)</f>
        <v>FLE414</v>
      </c>
      <c r="B330" s="172">
        <f>IF(preDEL!$AG330,IFERROR(0/0,""),preDEL!B330)</f>
        <v>44501</v>
      </c>
      <c r="C330" s="173">
        <f>IF(preDEL!$AG330,IFERROR(0/0,""),preDEL!C330)</f>
        <v>0.4173148148</v>
      </c>
      <c r="D330" s="82" t="str">
        <f>IF(preDEL!$AG330,IFERROR(0/0,""),preDEL!D330)</f>
        <v/>
      </c>
      <c r="E330" s="82" t="str">
        <f>IF(preDEL!$AG330,IFERROR(0/0,""),preDEL!E330)</f>
        <v/>
      </c>
      <c r="F330" s="83" t="str">
        <f>IF(preDEL!$AG330,IFERROR(0/0,""),preDEL!F330)</f>
        <v/>
      </c>
      <c r="G330" s="83" t="str">
        <f>IF(preDEL!$AG330,IFERROR(0/0,""),preDEL!G330)</f>
        <v/>
      </c>
      <c r="H330" s="83" t="str">
        <f>IF(preDEL!$AG330,IFERROR(0/0,""),preDEL!H330)</f>
        <v/>
      </c>
      <c r="I330" s="82" t="str">
        <f>IF(preDEL!$AG330,IFERROR(0/0,""),preDEL!I330)</f>
        <v/>
      </c>
      <c r="J330" s="82" t="str">
        <f>IF(preDEL!$AG330,IFERROR(0/0,""),preDEL!J330)</f>
        <v/>
      </c>
      <c r="K330" s="82" t="str">
        <f>IF(preDEL!$AG330,IFERROR(0/0,""),preDEL!K330)</f>
        <v>Negative</v>
      </c>
      <c r="L330" s="172">
        <f>IF(preDEL!$AG330,IFERROR(0/0,""),preDEL!L330)</f>
        <v>44501</v>
      </c>
      <c r="M330" s="173">
        <f>IF(preDEL!$AG330,IFERROR(0/0,""),preDEL!M330)</f>
        <v>0.5211574074</v>
      </c>
      <c r="N330" s="83" t="str">
        <f>IF(preDEL!$AG330,IFERROR(0/0,""),preDEL!N330)</f>
        <v/>
      </c>
      <c r="O330" s="83" t="str">
        <f>IF(preDEL!$AG330,IFERROR(0/0,""),preDEL!O330)</f>
        <v/>
      </c>
      <c r="P330" s="128" t="b">
        <f>IF(preDEL!$AG330,IFERROR(0/0,""),preDEL!P330)</f>
        <v>0</v>
      </c>
      <c r="Q330" s="128" t="str">
        <f>IF(preDEL!$AG330,IFERROR(0/0,""),preDEL!Q330)</f>
        <v>Result</v>
      </c>
      <c r="R330" s="116" t="b">
        <f>IF(preDEL!$AG330,IFERROR(0/0,""),preDEL!R330)</f>
        <v>1</v>
      </c>
      <c r="S330" s="116">
        <f>IF(preDEL!$AG330,IFERROR(0/0,""),preDEL!S330)</f>
        <v>1</v>
      </c>
      <c r="T330" s="128">
        <f>IF(preDEL!$AG330,IFERROR(0/0,""),preDEL!T330)</f>
        <v>0</v>
      </c>
      <c r="U330" s="83" t="str">
        <f>IF(preDEL!$AG330,IFERROR(0/0,""),preDEL!U330)</f>
        <v/>
      </c>
      <c r="V330" s="82" t="str">
        <f>IF(preDEL!$AG330,IFERROR(0/0,""),preDEL!V330)</f>
        <v/>
      </c>
      <c r="W330" s="83" t="str">
        <f>IF(preDEL!$AG330,IFERROR(0/0,""),preDEL!W330)</f>
        <v/>
      </c>
      <c r="X330" s="116" t="b">
        <f>IF(preDEL!$AG330,IFERROR(0/0,""),preDEL!X330)</f>
        <v>0</v>
      </c>
      <c r="Y330" s="128" t="b">
        <f>IF(preDEL!$AG330,IFERROR(0/0,""),preDEL!Y330)</f>
        <v>0</v>
      </c>
      <c r="Z330" s="82" t="str">
        <f>IF(preDEL!$AG330,IFERROR(0/0,""),preDEL!Z330)</f>
        <v/>
      </c>
      <c r="AA330" s="128" t="b">
        <f>IF(preDEL!$AG330,IFERROR(0/0,""),preDEL!AA330)</f>
        <v>0</v>
      </c>
      <c r="AB330" s="128" t="b">
        <f>IF(preDEL!$AG330,IFERROR(0/0,""),preDEL!AB330)</f>
        <v>0</v>
      </c>
      <c r="AC330" s="174">
        <f>IF(preDEL!$AG330,IFERROR(0/0,""),preDEL!AC330)</f>
        <v>678</v>
      </c>
      <c r="AD330" s="116" t="b">
        <f>IF(preDEL!$AG330,IFERROR(0/0,""),preDEL!AD330)</f>
        <v>1</v>
      </c>
      <c r="AE330" s="175" t="str">
        <f>IF(preDEL!$AG330,IFERROR(0/0,""),preDEL!AE330)</f>
        <v/>
      </c>
      <c r="AF330" s="128" t="b">
        <f>IF(preDEL!$AG330,IFERROR(0/0,""),preDEL!AF330)</f>
        <v>0</v>
      </c>
      <c r="AG330" s="128" t="b">
        <f>IF(preDEL!$AG330,IFERROR(0/0,""),preDEL!AG330)</f>
        <v>0</v>
      </c>
      <c r="AH330" s="116" t="str">
        <f>IF(preDEL!$AG330,IFERROR(0/0,""),preDEL!AH330)</f>
        <v/>
      </c>
      <c r="AI330" s="82" t="str">
        <f>IF(preDEL!$AG330,IFERROR(0/0,""),preDEL!AI330)</f>
        <v/>
      </c>
      <c r="AJ330" s="83" t="str">
        <f>IF(preDEL!$AG330,IFERROR(0/0,""),preDEL!AJ330)</f>
        <v/>
      </c>
      <c r="AK330" s="82" t="str">
        <f>IF(preDEL!$AG330,IFERROR(0/0,""),preDEL!AK330)</f>
        <v>Negative</v>
      </c>
      <c r="AL330" s="83" t="str">
        <f>IF(preDEL!$AG330,IFERROR(0/0,""),preDEL!AL330)</f>
        <v/>
      </c>
      <c r="AM330" s="83" t="str">
        <f>IF(preDEL!$AG330,IFERROR(0/0,""),preDEL!AM330)</f>
        <v>SpROSA573919</v>
      </c>
      <c r="AN330" s="83" t="str">
        <f>IF(preDEL!$AG330,IFERROR(0/0,""),preDEL!AN330)</f>
        <v>ROSA130448</v>
      </c>
      <c r="AO330" s="83" t="str">
        <f>IF(preDEL!$AG330,IFERROR(0/0,""),preDEL!AO330)</f>
        <v/>
      </c>
      <c r="AP330" s="83" t="str">
        <f>IF(preDEL!$AG330,IFERROR(0/0,""),preDEL!AP330)</f>
        <v/>
      </c>
      <c r="AQ330" s="83" t="str">
        <f>IF(preDEL!$AG330,IFERROR(0/0,""),preDEL!AQ330)</f>
        <v/>
      </c>
      <c r="AR330" s="83" t="str">
        <f>IF(preDEL!$AG330,IFERROR(0/0,""),preDEL!AR330)</f>
        <v/>
      </c>
      <c r="AS330" s="147"/>
    </row>
    <row r="331">
      <c r="A331" s="82" t="str">
        <f>IF(preDEL!$AG331,IFERROR(0/0,""),preDEL!A331)</f>
        <v>FLE434</v>
      </c>
      <c r="B331" s="172">
        <f>IF(preDEL!$AG331,IFERROR(0/0,""),preDEL!B331)</f>
        <v>44501</v>
      </c>
      <c r="C331" s="173">
        <f>IF(preDEL!$AG331,IFERROR(0/0,""),preDEL!C331)</f>
        <v>0.4185069444</v>
      </c>
      <c r="D331" s="82" t="str">
        <f>IF(preDEL!$AG331,IFERROR(0/0,""),preDEL!D331)</f>
        <v/>
      </c>
      <c r="E331" s="82" t="str">
        <f>IF(preDEL!$AG331,IFERROR(0/0,""),preDEL!E331)</f>
        <v/>
      </c>
      <c r="F331" s="83" t="str">
        <f>IF(preDEL!$AG331,IFERROR(0/0,""),preDEL!F331)</f>
        <v/>
      </c>
      <c r="G331" s="83" t="str">
        <f>IF(preDEL!$AG331,IFERROR(0/0,""),preDEL!G331)</f>
        <v/>
      </c>
      <c r="H331" s="83" t="str">
        <f>IF(preDEL!$AG331,IFERROR(0/0,""),preDEL!H331)</f>
        <v/>
      </c>
      <c r="I331" s="82" t="str">
        <f>IF(preDEL!$AG331,IFERROR(0/0,""),preDEL!I331)</f>
        <v/>
      </c>
      <c r="J331" s="82" t="str">
        <f>IF(preDEL!$AG331,IFERROR(0/0,""),preDEL!J331)</f>
        <v/>
      </c>
      <c r="K331" s="82" t="str">
        <f>IF(preDEL!$AG331,IFERROR(0/0,""),preDEL!K331)</f>
        <v>Negative</v>
      </c>
      <c r="L331" s="172">
        <f>IF(preDEL!$AG331,IFERROR(0/0,""),preDEL!L331)</f>
        <v>44501</v>
      </c>
      <c r="M331" s="173">
        <f>IF(preDEL!$AG331,IFERROR(0/0,""),preDEL!M331)</f>
        <v>0.5211574074</v>
      </c>
      <c r="N331" s="83" t="str">
        <f>IF(preDEL!$AG331,IFERROR(0/0,""),preDEL!N331)</f>
        <v/>
      </c>
      <c r="O331" s="83" t="str">
        <f>IF(preDEL!$AG331,IFERROR(0/0,""),preDEL!O331)</f>
        <v/>
      </c>
      <c r="P331" s="128" t="b">
        <f>IF(preDEL!$AG331,IFERROR(0/0,""),preDEL!P331)</f>
        <v>0</v>
      </c>
      <c r="Q331" s="128" t="str">
        <f>IF(preDEL!$AG331,IFERROR(0/0,""),preDEL!Q331)</f>
        <v>Result</v>
      </c>
      <c r="R331" s="116" t="b">
        <f>IF(preDEL!$AG331,IFERROR(0/0,""),preDEL!R331)</f>
        <v>1</v>
      </c>
      <c r="S331" s="116">
        <f>IF(preDEL!$AG331,IFERROR(0/0,""),preDEL!S331)</f>
        <v>1</v>
      </c>
      <c r="T331" s="128" t="str">
        <f>IF(preDEL!$AG331,IFERROR(0/0,""),preDEL!T331)</f>
        <v/>
      </c>
      <c r="U331" s="83" t="str">
        <f>IF(preDEL!$AG331,IFERROR(0/0,""),preDEL!U331)</f>
        <v/>
      </c>
      <c r="V331" s="82" t="str">
        <f>IF(preDEL!$AG331,IFERROR(0/0,""),preDEL!V331)</f>
        <v/>
      </c>
      <c r="W331" s="83" t="str">
        <f>IF(preDEL!$AG331,IFERROR(0/0,""),preDEL!W331)</f>
        <v/>
      </c>
      <c r="X331" s="116" t="b">
        <f>IF(preDEL!$AG331,IFERROR(0/0,""),preDEL!X331)</f>
        <v>0</v>
      </c>
      <c r="Y331" s="128" t="b">
        <f>IF(preDEL!$AG331,IFERROR(0/0,""),preDEL!Y331)</f>
        <v>0</v>
      </c>
      <c r="Z331" s="82" t="str">
        <f>IF(preDEL!$AG331,IFERROR(0/0,""),preDEL!Z331)</f>
        <v/>
      </c>
      <c r="AA331" s="128" t="b">
        <f>IF(preDEL!$AG331,IFERROR(0/0,""),preDEL!AA331)</f>
        <v>0</v>
      </c>
      <c r="AB331" s="128" t="b">
        <f>IF(preDEL!$AG331,IFERROR(0/0,""),preDEL!AB331)</f>
        <v>0</v>
      </c>
      <c r="AC331" s="174">
        <f>IF(preDEL!$AG331,IFERROR(0/0,""),preDEL!AC331)</f>
        <v>242</v>
      </c>
      <c r="AD331" s="116" t="b">
        <f>IF(preDEL!$AG331,IFERROR(0/0,""),preDEL!AD331)</f>
        <v>0</v>
      </c>
      <c r="AE331" s="175" t="str">
        <f>IF(preDEL!$AG331,IFERROR(0/0,""),preDEL!AE331)</f>
        <v/>
      </c>
      <c r="AF331" s="128" t="b">
        <f>IF(preDEL!$AG331,IFERROR(0/0,""),preDEL!AF331)</f>
        <v>0</v>
      </c>
      <c r="AG331" s="128" t="b">
        <f>IF(preDEL!$AG331,IFERROR(0/0,""),preDEL!AG331)</f>
        <v>0</v>
      </c>
      <c r="AH331" s="116" t="str">
        <f>IF(preDEL!$AG331,IFERROR(0/0,""),preDEL!AH331)</f>
        <v/>
      </c>
      <c r="AI331" s="82" t="str">
        <f>IF(preDEL!$AG331,IFERROR(0/0,""),preDEL!AI331)</f>
        <v/>
      </c>
      <c r="AJ331" s="83" t="str">
        <f>IF(preDEL!$AG331,IFERROR(0/0,""),preDEL!AJ331)</f>
        <v/>
      </c>
      <c r="AK331" s="82" t="str">
        <f>IF(preDEL!$AG331,IFERROR(0/0,""),preDEL!AK331)</f>
        <v>Negative</v>
      </c>
      <c r="AL331" s="83" t="str">
        <f>IF(preDEL!$AG331,IFERROR(0/0,""),preDEL!AL331)</f>
        <v/>
      </c>
      <c r="AM331" s="83" t="str">
        <f>IF(preDEL!$AG331,IFERROR(0/0,""),preDEL!AM331)</f>
        <v>SpROSA573919</v>
      </c>
      <c r="AN331" s="83" t="str">
        <f>IF(preDEL!$AG331,IFERROR(0/0,""),preDEL!AN331)</f>
        <v>ROSA535692</v>
      </c>
      <c r="AO331" s="83" t="str">
        <f>IF(preDEL!$AG331,IFERROR(0/0,""),preDEL!AO331)</f>
        <v/>
      </c>
      <c r="AP331" s="83" t="str">
        <f>IF(preDEL!$AG331,IFERROR(0/0,""),preDEL!AP331)</f>
        <v/>
      </c>
      <c r="AQ331" s="83" t="str">
        <f>IF(preDEL!$AG331,IFERROR(0/0,""),preDEL!AQ331)</f>
        <v/>
      </c>
      <c r="AR331" s="83" t="str">
        <f>IF(preDEL!$AG331,IFERROR(0/0,""),preDEL!AR331)</f>
        <v/>
      </c>
      <c r="AS331" s="147"/>
    </row>
    <row r="332">
      <c r="A332" s="82" t="str">
        <f>IF(preDEL!$AG332,IFERROR(0/0,""),preDEL!A332)</f>
        <v>FLE534</v>
      </c>
      <c r="B332" s="172">
        <f>IF(preDEL!$AG332,IFERROR(0/0,""),preDEL!B332)</f>
        <v>44501</v>
      </c>
      <c r="C332" s="173">
        <f>IF(preDEL!$AG332,IFERROR(0/0,""),preDEL!C332)</f>
        <v>0.4189236111</v>
      </c>
      <c r="D332" s="82" t="str">
        <f>IF(preDEL!$AG332,IFERROR(0/0,""),preDEL!D332)</f>
        <v/>
      </c>
      <c r="E332" s="82" t="str">
        <f>IF(preDEL!$AG332,IFERROR(0/0,""),preDEL!E332)</f>
        <v/>
      </c>
      <c r="F332" s="83" t="str">
        <f>IF(preDEL!$AG332,IFERROR(0/0,""),preDEL!F332)</f>
        <v/>
      </c>
      <c r="G332" s="83" t="str">
        <f>IF(preDEL!$AG332,IFERROR(0/0,""),preDEL!G332)</f>
        <v/>
      </c>
      <c r="H332" s="83" t="str">
        <f>IF(preDEL!$AG332,IFERROR(0/0,""),preDEL!H332)</f>
        <v/>
      </c>
      <c r="I332" s="82" t="str">
        <f>IF(preDEL!$AG332,IFERROR(0/0,""),preDEL!I332)</f>
        <v/>
      </c>
      <c r="J332" s="82" t="str">
        <f>IF(preDEL!$AG332,IFERROR(0/0,""),preDEL!J332)</f>
        <v/>
      </c>
      <c r="K332" s="82" t="str">
        <f>IF(preDEL!$AG332,IFERROR(0/0,""),preDEL!K332)</f>
        <v>Negative</v>
      </c>
      <c r="L332" s="172">
        <f>IF(preDEL!$AG332,IFERROR(0/0,""),preDEL!L332)</f>
        <v>44501</v>
      </c>
      <c r="M332" s="173">
        <f>IF(preDEL!$AG332,IFERROR(0/0,""),preDEL!M332)</f>
        <v>0.5211574074</v>
      </c>
      <c r="N332" s="83" t="str">
        <f>IF(preDEL!$AG332,IFERROR(0/0,""),preDEL!N332)</f>
        <v/>
      </c>
      <c r="O332" s="83" t="str">
        <f>IF(preDEL!$AG332,IFERROR(0/0,""),preDEL!O332)</f>
        <v/>
      </c>
      <c r="P332" s="128" t="b">
        <f>IF(preDEL!$AG332,IFERROR(0/0,""),preDEL!P332)</f>
        <v>0</v>
      </c>
      <c r="Q332" s="128" t="str">
        <f>IF(preDEL!$AG332,IFERROR(0/0,""),preDEL!Q332)</f>
        <v>Result</v>
      </c>
      <c r="R332" s="116" t="b">
        <f>IF(preDEL!$AG332,IFERROR(0/0,""),preDEL!R332)</f>
        <v>1</v>
      </c>
      <c r="S332" s="116">
        <f>IF(preDEL!$AG332,IFERROR(0/0,""),preDEL!S332)</f>
        <v>1</v>
      </c>
      <c r="T332" s="128" t="str">
        <f>IF(preDEL!$AG332,IFERROR(0/0,""),preDEL!T332)</f>
        <v/>
      </c>
      <c r="U332" s="83" t="str">
        <f>IF(preDEL!$AG332,IFERROR(0/0,""),preDEL!U332)</f>
        <v/>
      </c>
      <c r="V332" s="82" t="str">
        <f>IF(preDEL!$AG332,IFERROR(0/0,""),preDEL!V332)</f>
        <v/>
      </c>
      <c r="W332" s="83" t="str">
        <f>IF(preDEL!$AG332,IFERROR(0/0,""),preDEL!W332)</f>
        <v/>
      </c>
      <c r="X332" s="116" t="b">
        <f>IF(preDEL!$AG332,IFERROR(0/0,""),preDEL!X332)</f>
        <v>0</v>
      </c>
      <c r="Y332" s="128" t="b">
        <f>IF(preDEL!$AG332,IFERROR(0/0,""),preDEL!Y332)</f>
        <v>0</v>
      </c>
      <c r="Z332" s="82" t="str">
        <f>IF(preDEL!$AG332,IFERROR(0/0,""),preDEL!Z332)</f>
        <v/>
      </c>
      <c r="AA332" s="128" t="b">
        <f>IF(preDEL!$AG332,IFERROR(0/0,""),preDEL!AA332)</f>
        <v>0</v>
      </c>
      <c r="AB332" s="128" t="b">
        <f>IF(preDEL!$AG332,IFERROR(0/0,""),preDEL!AB332)</f>
        <v>0</v>
      </c>
      <c r="AC332" s="174">
        <f>IF(preDEL!$AG332,IFERROR(0/0,""),preDEL!AC332)</f>
        <v>241</v>
      </c>
      <c r="AD332" s="116" t="b">
        <f>IF(preDEL!$AG332,IFERROR(0/0,""),preDEL!AD332)</f>
        <v>0</v>
      </c>
      <c r="AE332" s="175" t="str">
        <f>IF(preDEL!$AG332,IFERROR(0/0,""),preDEL!AE332)</f>
        <v/>
      </c>
      <c r="AF332" s="128" t="b">
        <f>IF(preDEL!$AG332,IFERROR(0/0,""),preDEL!AF332)</f>
        <v>0</v>
      </c>
      <c r="AG332" s="128" t="b">
        <f>IF(preDEL!$AG332,IFERROR(0/0,""),preDEL!AG332)</f>
        <v>0</v>
      </c>
      <c r="AH332" s="116" t="str">
        <f>IF(preDEL!$AG332,IFERROR(0/0,""),preDEL!AH332)</f>
        <v/>
      </c>
      <c r="AI332" s="82" t="str">
        <f>IF(preDEL!$AG332,IFERROR(0/0,""),preDEL!AI332)</f>
        <v/>
      </c>
      <c r="AJ332" s="83" t="str">
        <f>IF(preDEL!$AG332,IFERROR(0/0,""),preDEL!AJ332)</f>
        <v/>
      </c>
      <c r="AK332" s="82" t="str">
        <f>IF(preDEL!$AG332,IFERROR(0/0,""),preDEL!AK332)</f>
        <v>Negative</v>
      </c>
      <c r="AL332" s="83" t="str">
        <f>IF(preDEL!$AG332,IFERROR(0/0,""),preDEL!AL332)</f>
        <v/>
      </c>
      <c r="AM332" s="83" t="str">
        <f>IF(preDEL!$AG332,IFERROR(0/0,""),preDEL!AM332)</f>
        <v>SpROSA573919</v>
      </c>
      <c r="AN332" s="83" t="str">
        <f>IF(preDEL!$AG332,IFERROR(0/0,""),preDEL!AN332)</f>
        <v>ROSA361260</v>
      </c>
      <c r="AO332" s="83" t="str">
        <f>IF(preDEL!$AG332,IFERROR(0/0,""),preDEL!AO332)</f>
        <v/>
      </c>
      <c r="AP332" s="83" t="str">
        <f>IF(preDEL!$AG332,IFERROR(0/0,""),preDEL!AP332)</f>
        <v/>
      </c>
      <c r="AQ332" s="83" t="str">
        <f>IF(preDEL!$AG332,IFERROR(0/0,""),preDEL!AQ332)</f>
        <v/>
      </c>
      <c r="AR332" s="83" t="str">
        <f>IF(preDEL!$AG332,IFERROR(0/0,""),preDEL!AR332)</f>
        <v/>
      </c>
      <c r="AS332" s="147"/>
    </row>
    <row r="333">
      <c r="A333" s="82" t="str">
        <f>IF(preDEL!$AG333,IFERROR(0/0,""),preDEL!A333)</f>
        <v>FLE387</v>
      </c>
      <c r="B333" s="172">
        <f>IF(preDEL!$AG333,IFERROR(0/0,""),preDEL!B333)</f>
        <v>44501</v>
      </c>
      <c r="C333" s="173">
        <f>IF(preDEL!$AG333,IFERROR(0/0,""),preDEL!C333)</f>
        <v>0.4218981481</v>
      </c>
      <c r="D333" s="82" t="str">
        <f>IF(preDEL!$AG333,IFERROR(0/0,""),preDEL!D333)</f>
        <v/>
      </c>
      <c r="E333" s="82" t="str">
        <f>IF(preDEL!$AG333,IFERROR(0/0,""),preDEL!E333)</f>
        <v/>
      </c>
      <c r="F333" s="83" t="str">
        <f>IF(preDEL!$AG333,IFERROR(0/0,""),preDEL!F333)</f>
        <v/>
      </c>
      <c r="G333" s="83" t="str">
        <f>IF(preDEL!$AG333,IFERROR(0/0,""),preDEL!G333)</f>
        <v/>
      </c>
      <c r="H333" s="83" t="str">
        <f>IF(preDEL!$AG333,IFERROR(0/0,""),preDEL!H333)</f>
        <v/>
      </c>
      <c r="I333" s="82" t="str">
        <f>IF(preDEL!$AG333,IFERROR(0/0,""),preDEL!I333)</f>
        <v/>
      </c>
      <c r="J333" s="82" t="str">
        <f>IF(preDEL!$AG333,IFERROR(0/0,""),preDEL!J333)</f>
        <v/>
      </c>
      <c r="K333" s="82" t="str">
        <f>IF(preDEL!$AG333,IFERROR(0/0,""),preDEL!K333)</f>
        <v>Negative</v>
      </c>
      <c r="L333" s="172">
        <f>IF(preDEL!$AG333,IFERROR(0/0,""),preDEL!L333)</f>
        <v>44501</v>
      </c>
      <c r="M333" s="173">
        <f>IF(preDEL!$AG333,IFERROR(0/0,""),preDEL!M333)</f>
        <v>0.5211574074</v>
      </c>
      <c r="N333" s="83" t="str">
        <f>IF(preDEL!$AG333,IFERROR(0/0,""),preDEL!N333)</f>
        <v/>
      </c>
      <c r="O333" s="83" t="str">
        <f>IF(preDEL!$AG333,IFERROR(0/0,""),preDEL!O333)</f>
        <v/>
      </c>
      <c r="P333" s="128" t="b">
        <f>IF(preDEL!$AG333,IFERROR(0/0,""),preDEL!P333)</f>
        <v>0</v>
      </c>
      <c r="Q333" s="128" t="str">
        <f>IF(preDEL!$AG333,IFERROR(0/0,""),preDEL!Q333)</f>
        <v>Result</v>
      </c>
      <c r="R333" s="116" t="b">
        <f>IF(preDEL!$AG333,IFERROR(0/0,""),preDEL!R333)</f>
        <v>1</v>
      </c>
      <c r="S333" s="116">
        <f>IF(preDEL!$AG333,IFERROR(0/0,""),preDEL!S333)</f>
        <v>1</v>
      </c>
      <c r="T333" s="128">
        <f>IF(preDEL!$AG333,IFERROR(0/0,""),preDEL!T333)</f>
        <v>0</v>
      </c>
      <c r="U333" s="83" t="str">
        <f>IF(preDEL!$AG333,IFERROR(0/0,""),preDEL!U333)</f>
        <v/>
      </c>
      <c r="V333" s="82" t="str">
        <f>IF(preDEL!$AG333,IFERROR(0/0,""),preDEL!V333)</f>
        <v/>
      </c>
      <c r="W333" s="83" t="str">
        <f>IF(preDEL!$AG333,IFERROR(0/0,""),preDEL!W333)</f>
        <v/>
      </c>
      <c r="X333" s="116" t="b">
        <f>IF(preDEL!$AG333,IFERROR(0/0,""),preDEL!X333)</f>
        <v>0</v>
      </c>
      <c r="Y333" s="128" t="b">
        <f>IF(preDEL!$AG333,IFERROR(0/0,""),preDEL!Y333)</f>
        <v>0</v>
      </c>
      <c r="Z333" s="82" t="str">
        <f>IF(preDEL!$AG333,IFERROR(0/0,""),preDEL!Z333)</f>
        <v/>
      </c>
      <c r="AA333" s="128" t="b">
        <f>IF(preDEL!$AG333,IFERROR(0/0,""),preDEL!AA333)</f>
        <v>0</v>
      </c>
      <c r="AB333" s="128" t="b">
        <f>IF(preDEL!$AG333,IFERROR(0/0,""),preDEL!AB333)</f>
        <v>0</v>
      </c>
      <c r="AC333" s="174">
        <f>IF(preDEL!$AG333,IFERROR(0/0,""),preDEL!AC333)</f>
        <v>677</v>
      </c>
      <c r="AD333" s="116" t="b">
        <f>IF(preDEL!$AG333,IFERROR(0/0,""),preDEL!AD333)</f>
        <v>1</v>
      </c>
      <c r="AE333" s="175">
        <f>IF(preDEL!$AG333,IFERROR(0/0,""),preDEL!AE333)</f>
        <v>142.9333333</v>
      </c>
      <c r="AF333" s="128" t="b">
        <f>IF(preDEL!$AG333,IFERROR(0/0,""),preDEL!AF333)</f>
        <v>0</v>
      </c>
      <c r="AG333" s="128" t="b">
        <f>IF(preDEL!$AG333,IFERROR(0/0,""),preDEL!AG333)</f>
        <v>0</v>
      </c>
      <c r="AH333" s="116" t="str">
        <f>IF(preDEL!$AG333,IFERROR(0/0,""),preDEL!AH333)</f>
        <v/>
      </c>
      <c r="AI333" s="82">
        <f>IF(preDEL!$AG333,IFERROR(0/0,""),preDEL!AI333)</f>
        <v>6</v>
      </c>
      <c r="AJ333" s="83" t="str">
        <f>IF(preDEL!$AG333,IFERROR(0/0,""),preDEL!AJ333)</f>
        <v/>
      </c>
      <c r="AK333" s="82" t="str">
        <f>IF(preDEL!$AG333,IFERROR(0/0,""),preDEL!AK333)</f>
        <v>Negative</v>
      </c>
      <c r="AL333" s="83" t="str">
        <f>IF(preDEL!$AG333,IFERROR(0/0,""),preDEL!AL333)</f>
        <v/>
      </c>
      <c r="AM333" s="83" t="str">
        <f>IF(preDEL!$AG333,IFERROR(0/0,""),preDEL!AM333)</f>
        <v>SpROSA573919</v>
      </c>
      <c r="AN333" s="83" t="str">
        <f>IF(preDEL!$AG333,IFERROR(0/0,""),preDEL!AN333)</f>
        <v>ROSA264128</v>
      </c>
      <c r="AO333" s="83" t="str">
        <f>IF(preDEL!$AG333,IFERROR(0/0,""),preDEL!AO333)</f>
        <v/>
      </c>
      <c r="AP333" s="83" t="str">
        <f>IF(preDEL!$AG333,IFERROR(0/0,""),preDEL!AP333)</f>
        <v/>
      </c>
      <c r="AQ333" s="83" t="str">
        <f>IF(preDEL!$AG333,IFERROR(0/0,""),preDEL!AQ333)</f>
        <v/>
      </c>
      <c r="AR333" s="83" t="str">
        <f>IF(preDEL!$AG333,IFERROR(0/0,""),preDEL!AR333)</f>
        <v/>
      </c>
      <c r="AS333" s="147"/>
    </row>
    <row r="334">
      <c r="A334" s="82" t="str">
        <f>IF(preDEL!$AG334,IFERROR(0/0,""),preDEL!A334)</f>
        <v>FLE519</v>
      </c>
      <c r="B334" s="172">
        <f>IF(preDEL!$AG334,IFERROR(0/0,""),preDEL!B334)</f>
        <v>44501</v>
      </c>
      <c r="C334" s="173">
        <f>IF(preDEL!$AG334,IFERROR(0/0,""),preDEL!C334)</f>
        <v>0.4241087963</v>
      </c>
      <c r="D334" s="82" t="str">
        <f>IF(preDEL!$AG334,IFERROR(0/0,""),preDEL!D334)</f>
        <v/>
      </c>
      <c r="E334" s="82" t="str">
        <f>IF(preDEL!$AG334,IFERROR(0/0,""),preDEL!E334)</f>
        <v/>
      </c>
      <c r="F334" s="83" t="str">
        <f>IF(preDEL!$AG334,IFERROR(0/0,""),preDEL!F334)</f>
        <v/>
      </c>
      <c r="G334" s="83" t="str">
        <f>IF(preDEL!$AG334,IFERROR(0/0,""),preDEL!G334)</f>
        <v/>
      </c>
      <c r="H334" s="83" t="str">
        <f>IF(preDEL!$AG334,IFERROR(0/0,""),preDEL!H334)</f>
        <v/>
      </c>
      <c r="I334" s="82" t="str">
        <f>IF(preDEL!$AG334,IFERROR(0/0,""),preDEL!I334)</f>
        <v/>
      </c>
      <c r="J334" s="82" t="str">
        <f>IF(preDEL!$AG334,IFERROR(0/0,""),preDEL!J334)</f>
        <v/>
      </c>
      <c r="K334" s="82" t="str">
        <f>IF(preDEL!$AG334,IFERROR(0/0,""),preDEL!K334)</f>
        <v>Negative</v>
      </c>
      <c r="L334" s="172">
        <f>IF(preDEL!$AG334,IFERROR(0/0,""),preDEL!L334)</f>
        <v>44501</v>
      </c>
      <c r="M334" s="173">
        <f>IF(preDEL!$AG334,IFERROR(0/0,""),preDEL!M334)</f>
        <v>0.5211574074</v>
      </c>
      <c r="N334" s="83" t="str">
        <f>IF(preDEL!$AG334,IFERROR(0/0,""),preDEL!N334)</f>
        <v/>
      </c>
      <c r="O334" s="83" t="str">
        <f>IF(preDEL!$AG334,IFERROR(0/0,""),preDEL!O334)</f>
        <v/>
      </c>
      <c r="P334" s="128" t="b">
        <f>IF(preDEL!$AG334,IFERROR(0/0,""),preDEL!P334)</f>
        <v>0</v>
      </c>
      <c r="Q334" s="128" t="str">
        <f>IF(preDEL!$AG334,IFERROR(0/0,""),preDEL!Q334)</f>
        <v>Result</v>
      </c>
      <c r="R334" s="116" t="b">
        <f>IF(preDEL!$AG334,IFERROR(0/0,""),preDEL!R334)</f>
        <v>1</v>
      </c>
      <c r="S334" s="116">
        <f>IF(preDEL!$AG334,IFERROR(0/0,""),preDEL!S334)</f>
        <v>1</v>
      </c>
      <c r="T334" s="128" t="str">
        <f>IF(preDEL!$AG334,IFERROR(0/0,""),preDEL!T334)</f>
        <v/>
      </c>
      <c r="U334" s="83" t="str">
        <f>IF(preDEL!$AG334,IFERROR(0/0,""),preDEL!U334)</f>
        <v/>
      </c>
      <c r="V334" s="82" t="str">
        <f>IF(preDEL!$AG334,IFERROR(0/0,""),preDEL!V334)</f>
        <v/>
      </c>
      <c r="W334" s="83" t="str">
        <f>IF(preDEL!$AG334,IFERROR(0/0,""),preDEL!W334)</f>
        <v/>
      </c>
      <c r="X334" s="116" t="b">
        <f>IF(preDEL!$AG334,IFERROR(0/0,""),preDEL!X334)</f>
        <v>0</v>
      </c>
      <c r="Y334" s="128" t="b">
        <f>IF(preDEL!$AG334,IFERROR(0/0,""),preDEL!Y334)</f>
        <v>0</v>
      </c>
      <c r="Z334" s="82" t="str">
        <f>IF(preDEL!$AG334,IFERROR(0/0,""),preDEL!Z334)</f>
        <v/>
      </c>
      <c r="AA334" s="128" t="b">
        <f>IF(preDEL!$AG334,IFERROR(0/0,""),preDEL!AA334)</f>
        <v>0</v>
      </c>
      <c r="AB334" s="128" t="b">
        <f>IF(preDEL!$AG334,IFERROR(0/0,""),preDEL!AB334)</f>
        <v>0</v>
      </c>
      <c r="AC334" s="174">
        <f>IF(preDEL!$AG334,IFERROR(0/0,""),preDEL!AC334)</f>
        <v>240</v>
      </c>
      <c r="AD334" s="116" t="b">
        <f>IF(preDEL!$AG334,IFERROR(0/0,""),preDEL!AD334)</f>
        <v>0</v>
      </c>
      <c r="AE334" s="175" t="str">
        <f>IF(preDEL!$AG334,IFERROR(0/0,""),preDEL!AE334)</f>
        <v/>
      </c>
      <c r="AF334" s="128" t="b">
        <f>IF(preDEL!$AG334,IFERROR(0/0,""),preDEL!AF334)</f>
        <v>0</v>
      </c>
      <c r="AG334" s="128" t="b">
        <f>IF(preDEL!$AG334,IFERROR(0/0,""),preDEL!AG334)</f>
        <v>0</v>
      </c>
      <c r="AH334" s="116" t="str">
        <f>IF(preDEL!$AG334,IFERROR(0/0,""),preDEL!AH334)</f>
        <v/>
      </c>
      <c r="AI334" s="82" t="str">
        <f>IF(preDEL!$AG334,IFERROR(0/0,""),preDEL!AI334)</f>
        <v/>
      </c>
      <c r="AJ334" s="83" t="str">
        <f>IF(preDEL!$AG334,IFERROR(0/0,""),preDEL!AJ334)</f>
        <v/>
      </c>
      <c r="AK334" s="82" t="str">
        <f>IF(preDEL!$AG334,IFERROR(0/0,""),preDEL!AK334)</f>
        <v>Negative</v>
      </c>
      <c r="AL334" s="83" t="str">
        <f>IF(preDEL!$AG334,IFERROR(0/0,""),preDEL!AL334)</f>
        <v/>
      </c>
      <c r="AM334" s="83" t="str">
        <f>IF(preDEL!$AG334,IFERROR(0/0,""),preDEL!AM334)</f>
        <v>SpROSA145068</v>
      </c>
      <c r="AN334" s="83" t="str">
        <f>IF(preDEL!$AG334,IFERROR(0/0,""),preDEL!AN334)</f>
        <v>ROSA851553</v>
      </c>
      <c r="AO334" s="83" t="str">
        <f>IF(preDEL!$AG334,IFERROR(0/0,""),preDEL!AO334)</f>
        <v/>
      </c>
      <c r="AP334" s="83" t="str">
        <f>IF(preDEL!$AG334,IFERROR(0/0,""),preDEL!AP334)</f>
        <v/>
      </c>
      <c r="AQ334" s="83" t="str">
        <f>IF(preDEL!$AG334,IFERROR(0/0,""),preDEL!AQ334)</f>
        <v/>
      </c>
      <c r="AR334" s="83" t="str">
        <f>IF(preDEL!$AG334,IFERROR(0/0,""),preDEL!AR334)</f>
        <v/>
      </c>
      <c r="AS334" s="147"/>
    </row>
    <row r="335">
      <c r="A335" s="82" t="str">
        <f>IF(preDEL!$AG335,IFERROR(0/0,""),preDEL!A335)</f>
        <v>FLE538</v>
      </c>
      <c r="B335" s="172">
        <f>IF(preDEL!$AG335,IFERROR(0/0,""),preDEL!B335)</f>
        <v>44501</v>
      </c>
      <c r="C335" s="173">
        <f>IF(preDEL!$AG335,IFERROR(0/0,""),preDEL!C335)</f>
        <v>0.4257986111</v>
      </c>
      <c r="D335" s="82" t="str">
        <f>IF(preDEL!$AG335,IFERROR(0/0,""),preDEL!D335)</f>
        <v/>
      </c>
      <c r="E335" s="82" t="str">
        <f>IF(preDEL!$AG335,IFERROR(0/0,""),preDEL!E335)</f>
        <v/>
      </c>
      <c r="F335" s="83" t="str">
        <f>IF(preDEL!$AG335,IFERROR(0/0,""),preDEL!F335)</f>
        <v/>
      </c>
      <c r="G335" s="83" t="str">
        <f>IF(preDEL!$AG335,IFERROR(0/0,""),preDEL!G335)</f>
        <v/>
      </c>
      <c r="H335" s="83" t="str">
        <f>IF(preDEL!$AG335,IFERROR(0/0,""),preDEL!H335)</f>
        <v/>
      </c>
      <c r="I335" s="82" t="str">
        <f>IF(preDEL!$AG335,IFERROR(0/0,""),preDEL!I335)</f>
        <v/>
      </c>
      <c r="J335" s="82" t="str">
        <f>IF(preDEL!$AG335,IFERROR(0/0,""),preDEL!J335)</f>
        <v/>
      </c>
      <c r="K335" s="82" t="str">
        <f>IF(preDEL!$AG335,IFERROR(0/0,""),preDEL!K335)</f>
        <v>Negative</v>
      </c>
      <c r="L335" s="172">
        <f>IF(preDEL!$AG335,IFERROR(0/0,""),preDEL!L335)</f>
        <v>44501</v>
      </c>
      <c r="M335" s="173">
        <f>IF(preDEL!$AG335,IFERROR(0/0,""),preDEL!M335)</f>
        <v>0.5211574074</v>
      </c>
      <c r="N335" s="83" t="str">
        <f>IF(preDEL!$AG335,IFERROR(0/0,""),preDEL!N335)</f>
        <v/>
      </c>
      <c r="O335" s="83" t="str">
        <f>IF(preDEL!$AG335,IFERROR(0/0,""),preDEL!O335)</f>
        <v/>
      </c>
      <c r="P335" s="128" t="b">
        <f>IF(preDEL!$AG335,IFERROR(0/0,""),preDEL!P335)</f>
        <v>0</v>
      </c>
      <c r="Q335" s="128" t="str">
        <f>IF(preDEL!$AG335,IFERROR(0/0,""),preDEL!Q335)</f>
        <v>Result</v>
      </c>
      <c r="R335" s="116" t="b">
        <f>IF(preDEL!$AG335,IFERROR(0/0,""),preDEL!R335)</f>
        <v>1</v>
      </c>
      <c r="S335" s="116">
        <f>IF(preDEL!$AG335,IFERROR(0/0,""),preDEL!S335)</f>
        <v>1</v>
      </c>
      <c r="T335" s="128">
        <f>IF(preDEL!$AG335,IFERROR(0/0,""),preDEL!T335)</f>
        <v>0</v>
      </c>
      <c r="U335" s="83" t="str">
        <f>IF(preDEL!$AG335,IFERROR(0/0,""),preDEL!U335)</f>
        <v/>
      </c>
      <c r="V335" s="82" t="str">
        <f>IF(preDEL!$AG335,IFERROR(0/0,""),preDEL!V335)</f>
        <v/>
      </c>
      <c r="W335" s="83" t="str">
        <f>IF(preDEL!$AG335,IFERROR(0/0,""),preDEL!W335)</f>
        <v/>
      </c>
      <c r="X335" s="116" t="b">
        <f>IF(preDEL!$AG335,IFERROR(0/0,""),preDEL!X335)</f>
        <v>0</v>
      </c>
      <c r="Y335" s="128" t="b">
        <f>IF(preDEL!$AG335,IFERROR(0/0,""),preDEL!Y335)</f>
        <v>0</v>
      </c>
      <c r="Z335" s="82" t="str">
        <f>IF(preDEL!$AG335,IFERROR(0/0,""),preDEL!Z335)</f>
        <v/>
      </c>
      <c r="AA335" s="128" t="b">
        <f>IF(preDEL!$AG335,IFERROR(0/0,""),preDEL!AA335)</f>
        <v>0</v>
      </c>
      <c r="AB335" s="128" t="b">
        <f>IF(preDEL!$AG335,IFERROR(0/0,""),preDEL!AB335)</f>
        <v>0</v>
      </c>
      <c r="AC335" s="174">
        <f>IF(preDEL!$AG335,IFERROR(0/0,""),preDEL!AC335)</f>
        <v>676</v>
      </c>
      <c r="AD335" s="116" t="b">
        <f>IF(preDEL!$AG335,IFERROR(0/0,""),preDEL!AD335)</f>
        <v>1</v>
      </c>
      <c r="AE335" s="175" t="str">
        <f>IF(preDEL!$AG335,IFERROR(0/0,""),preDEL!AE335)</f>
        <v/>
      </c>
      <c r="AF335" s="128" t="b">
        <f>IF(preDEL!$AG335,IFERROR(0/0,""),preDEL!AF335)</f>
        <v>0</v>
      </c>
      <c r="AG335" s="128" t="b">
        <f>IF(preDEL!$AG335,IFERROR(0/0,""),preDEL!AG335)</f>
        <v>0</v>
      </c>
      <c r="AH335" s="116" t="str">
        <f>IF(preDEL!$AG335,IFERROR(0/0,""),preDEL!AH335)</f>
        <v/>
      </c>
      <c r="AI335" s="82" t="str">
        <f>IF(preDEL!$AG335,IFERROR(0/0,""),preDEL!AI335)</f>
        <v/>
      </c>
      <c r="AJ335" s="83" t="str">
        <f>IF(preDEL!$AG335,IFERROR(0/0,""),preDEL!AJ335)</f>
        <v/>
      </c>
      <c r="AK335" s="82" t="str">
        <f>IF(preDEL!$AG335,IFERROR(0/0,""),preDEL!AK335)</f>
        <v>Negative</v>
      </c>
      <c r="AL335" s="83" t="str">
        <f>IF(preDEL!$AG335,IFERROR(0/0,""),preDEL!AL335)</f>
        <v/>
      </c>
      <c r="AM335" s="83" t="str">
        <f>IF(preDEL!$AG335,IFERROR(0/0,""),preDEL!AM335)</f>
        <v>SpROSA145068</v>
      </c>
      <c r="AN335" s="83" t="str">
        <f>IF(preDEL!$AG335,IFERROR(0/0,""),preDEL!AN335)</f>
        <v>ROSA865241</v>
      </c>
      <c r="AO335" s="83" t="str">
        <f>IF(preDEL!$AG335,IFERROR(0/0,""),preDEL!AO335)</f>
        <v/>
      </c>
      <c r="AP335" s="83" t="str">
        <f>IF(preDEL!$AG335,IFERROR(0/0,""),preDEL!AP335)</f>
        <v/>
      </c>
      <c r="AQ335" s="83" t="str">
        <f>IF(preDEL!$AG335,IFERROR(0/0,""),preDEL!AQ335)</f>
        <v/>
      </c>
      <c r="AR335" s="83" t="str">
        <f>IF(preDEL!$AG335,IFERROR(0/0,""),preDEL!AR335)</f>
        <v/>
      </c>
      <c r="AS335" s="147"/>
    </row>
    <row r="336">
      <c r="A336" s="82" t="str">
        <f>IF(preDEL!$AG336,IFERROR(0/0,""),preDEL!A336)</f>
        <v>FLE426</v>
      </c>
      <c r="B336" s="172">
        <f>IF(preDEL!$AG336,IFERROR(0/0,""),preDEL!B336)</f>
        <v>44501</v>
      </c>
      <c r="C336" s="173">
        <f>IF(preDEL!$AG336,IFERROR(0/0,""),preDEL!C336)</f>
        <v>0.4263425926</v>
      </c>
      <c r="D336" s="82" t="str">
        <f>IF(preDEL!$AG336,IFERROR(0/0,""),preDEL!D336)</f>
        <v/>
      </c>
      <c r="E336" s="82" t="str">
        <f>IF(preDEL!$AG336,IFERROR(0/0,""),preDEL!E336)</f>
        <v/>
      </c>
      <c r="F336" s="83" t="str">
        <f>IF(preDEL!$AG336,IFERROR(0/0,""),preDEL!F336)</f>
        <v/>
      </c>
      <c r="G336" s="83" t="str">
        <f>IF(preDEL!$AG336,IFERROR(0/0,""),preDEL!G336)</f>
        <v/>
      </c>
      <c r="H336" s="83" t="str">
        <f>IF(preDEL!$AG336,IFERROR(0/0,""),preDEL!H336)</f>
        <v/>
      </c>
      <c r="I336" s="82" t="str">
        <f>IF(preDEL!$AG336,IFERROR(0/0,""),preDEL!I336)</f>
        <v/>
      </c>
      <c r="J336" s="82" t="str">
        <f>IF(preDEL!$AG336,IFERROR(0/0,""),preDEL!J336)</f>
        <v/>
      </c>
      <c r="K336" s="82" t="str">
        <f>IF(preDEL!$AG336,IFERROR(0/0,""),preDEL!K336)</f>
        <v>Negative</v>
      </c>
      <c r="L336" s="172">
        <f>IF(preDEL!$AG336,IFERROR(0/0,""),preDEL!L336)</f>
        <v>44501</v>
      </c>
      <c r="M336" s="173">
        <f>IF(preDEL!$AG336,IFERROR(0/0,""),preDEL!M336)</f>
        <v>0.5211574074</v>
      </c>
      <c r="N336" s="83" t="str">
        <f>IF(preDEL!$AG336,IFERROR(0/0,""),preDEL!N336)</f>
        <v/>
      </c>
      <c r="O336" s="83" t="str">
        <f>IF(preDEL!$AG336,IFERROR(0/0,""),preDEL!O336)</f>
        <v/>
      </c>
      <c r="P336" s="128" t="b">
        <f>IF(preDEL!$AG336,IFERROR(0/0,""),preDEL!P336)</f>
        <v>0</v>
      </c>
      <c r="Q336" s="128" t="str">
        <f>IF(preDEL!$AG336,IFERROR(0/0,""),preDEL!Q336)</f>
        <v>Result</v>
      </c>
      <c r="R336" s="116" t="b">
        <f>IF(preDEL!$AG336,IFERROR(0/0,""),preDEL!R336)</f>
        <v>1</v>
      </c>
      <c r="S336" s="116">
        <f>IF(preDEL!$AG336,IFERROR(0/0,""),preDEL!S336)</f>
        <v>1</v>
      </c>
      <c r="T336" s="128" t="str">
        <f>IF(preDEL!$AG336,IFERROR(0/0,""),preDEL!T336)</f>
        <v/>
      </c>
      <c r="U336" s="83" t="str">
        <f>IF(preDEL!$AG336,IFERROR(0/0,""),preDEL!U336)</f>
        <v/>
      </c>
      <c r="V336" s="82" t="str">
        <f>IF(preDEL!$AG336,IFERROR(0/0,""),preDEL!V336)</f>
        <v/>
      </c>
      <c r="W336" s="83" t="str">
        <f>IF(preDEL!$AG336,IFERROR(0/0,""),preDEL!W336)</f>
        <v/>
      </c>
      <c r="X336" s="116" t="b">
        <f>IF(preDEL!$AG336,IFERROR(0/0,""),preDEL!X336)</f>
        <v>0</v>
      </c>
      <c r="Y336" s="128" t="b">
        <f>IF(preDEL!$AG336,IFERROR(0/0,""),preDEL!Y336)</f>
        <v>0</v>
      </c>
      <c r="Z336" s="82" t="str">
        <f>IF(preDEL!$AG336,IFERROR(0/0,""),preDEL!Z336)</f>
        <v/>
      </c>
      <c r="AA336" s="128" t="b">
        <f>IF(preDEL!$AG336,IFERROR(0/0,""),preDEL!AA336)</f>
        <v>0</v>
      </c>
      <c r="AB336" s="128" t="b">
        <f>IF(preDEL!$AG336,IFERROR(0/0,""),preDEL!AB336)</f>
        <v>0</v>
      </c>
      <c r="AC336" s="174">
        <f>IF(preDEL!$AG336,IFERROR(0/0,""),preDEL!AC336)</f>
        <v>239</v>
      </c>
      <c r="AD336" s="116" t="b">
        <f>IF(preDEL!$AG336,IFERROR(0/0,""),preDEL!AD336)</f>
        <v>0</v>
      </c>
      <c r="AE336" s="175" t="str">
        <f>IF(preDEL!$AG336,IFERROR(0/0,""),preDEL!AE336)</f>
        <v/>
      </c>
      <c r="AF336" s="128" t="b">
        <f>IF(preDEL!$AG336,IFERROR(0/0,""),preDEL!AF336)</f>
        <v>0</v>
      </c>
      <c r="AG336" s="128" t="b">
        <f>IF(preDEL!$AG336,IFERROR(0/0,""),preDEL!AG336)</f>
        <v>0</v>
      </c>
      <c r="AH336" s="116" t="str">
        <f>IF(preDEL!$AG336,IFERROR(0/0,""),preDEL!AH336)</f>
        <v/>
      </c>
      <c r="AI336" s="82" t="str">
        <f>IF(preDEL!$AG336,IFERROR(0/0,""),preDEL!AI336)</f>
        <v/>
      </c>
      <c r="AJ336" s="83" t="str">
        <f>IF(preDEL!$AG336,IFERROR(0/0,""),preDEL!AJ336)</f>
        <v/>
      </c>
      <c r="AK336" s="82" t="str">
        <f>IF(preDEL!$AG336,IFERROR(0/0,""),preDEL!AK336)</f>
        <v>Negative</v>
      </c>
      <c r="AL336" s="83" t="str">
        <f>IF(preDEL!$AG336,IFERROR(0/0,""),preDEL!AL336)</f>
        <v/>
      </c>
      <c r="AM336" s="83" t="str">
        <f>IF(preDEL!$AG336,IFERROR(0/0,""),preDEL!AM336)</f>
        <v>SpROSA145068</v>
      </c>
      <c r="AN336" s="83" t="str">
        <f>IF(preDEL!$AG336,IFERROR(0/0,""),preDEL!AN336)</f>
        <v>ROSA191656</v>
      </c>
      <c r="AO336" s="83" t="str">
        <f>IF(preDEL!$AG336,IFERROR(0/0,""),preDEL!AO336)</f>
        <v/>
      </c>
      <c r="AP336" s="83" t="str">
        <f>IF(preDEL!$AG336,IFERROR(0/0,""),preDEL!AP336)</f>
        <v/>
      </c>
      <c r="AQ336" s="83" t="str">
        <f>IF(preDEL!$AG336,IFERROR(0/0,""),preDEL!AQ336)</f>
        <v/>
      </c>
      <c r="AR336" s="83" t="str">
        <f>IF(preDEL!$AG336,IFERROR(0/0,""),preDEL!AR336)</f>
        <v/>
      </c>
      <c r="AS336" s="147"/>
    </row>
    <row r="337">
      <c r="A337" s="82" t="str">
        <f>IF(preDEL!$AG337,IFERROR(0/0,""),preDEL!A337)</f>
        <v>FLE389</v>
      </c>
      <c r="B337" s="172">
        <f>IF(preDEL!$AG337,IFERROR(0/0,""),preDEL!B337)</f>
        <v>44501</v>
      </c>
      <c r="C337" s="173">
        <f>IF(preDEL!$AG337,IFERROR(0/0,""),preDEL!C337)</f>
        <v>0.6401736111</v>
      </c>
      <c r="D337" s="82" t="str">
        <f>IF(preDEL!$AG337,IFERROR(0/0,""),preDEL!D337)</f>
        <v/>
      </c>
      <c r="E337" s="82" t="str">
        <f>IF(preDEL!$AG337,IFERROR(0/0,""),preDEL!E337)</f>
        <v/>
      </c>
      <c r="F337" s="83" t="str">
        <f>IF(preDEL!$AG337,IFERROR(0/0,""),preDEL!F337)</f>
        <v/>
      </c>
      <c r="G337" s="83" t="str">
        <f>IF(preDEL!$AG337,IFERROR(0/0,""),preDEL!G337)</f>
        <v/>
      </c>
      <c r="H337" s="83" t="str">
        <f>IF(preDEL!$AG337,IFERROR(0/0,""),preDEL!H337)</f>
        <v/>
      </c>
      <c r="I337" s="82" t="str">
        <f>IF(preDEL!$AG337,IFERROR(0/0,""),preDEL!I337)</f>
        <v/>
      </c>
      <c r="J337" s="82" t="str">
        <f>IF(preDEL!$AG337,IFERROR(0/0,""),preDEL!J337)</f>
        <v/>
      </c>
      <c r="K337" s="82" t="str">
        <f>IF(preDEL!$AG337,IFERROR(0/0,""),preDEL!K337)</f>
        <v>Negative</v>
      </c>
      <c r="L337" s="172">
        <f>IF(preDEL!$AG337,IFERROR(0/0,""),preDEL!L337)</f>
        <v>44503</v>
      </c>
      <c r="M337" s="173">
        <f>IF(preDEL!$AG337,IFERROR(0/0,""),preDEL!M337)</f>
        <v>0.5576041667</v>
      </c>
      <c r="N337" s="83" t="str">
        <f>IF(preDEL!$AG337,IFERROR(0/0,""),preDEL!N337)</f>
        <v/>
      </c>
      <c r="O337" s="83" t="str">
        <f>IF(preDEL!$AG337,IFERROR(0/0,""),preDEL!O337)</f>
        <v/>
      </c>
      <c r="P337" s="128" t="b">
        <f>IF(preDEL!$AG337,IFERROR(0/0,""),preDEL!P337)</f>
        <v>0</v>
      </c>
      <c r="Q337" s="128" t="str">
        <f>IF(preDEL!$AG337,IFERROR(0/0,""),preDEL!Q337)</f>
        <v>Result</v>
      </c>
      <c r="R337" s="116" t="b">
        <f>IF(preDEL!$AG337,IFERROR(0/0,""),preDEL!R337)</f>
        <v>1</v>
      </c>
      <c r="S337" s="116">
        <f>IF(preDEL!$AG337,IFERROR(0/0,""),preDEL!S337)</f>
        <v>1</v>
      </c>
      <c r="T337" s="128">
        <f>IF(preDEL!$AG337,IFERROR(0/0,""),preDEL!T337)</f>
        <v>0</v>
      </c>
      <c r="U337" s="83" t="str">
        <f>IF(preDEL!$AG337,IFERROR(0/0,""),preDEL!U337)</f>
        <v/>
      </c>
      <c r="V337" s="82" t="str">
        <f>IF(preDEL!$AG337,IFERROR(0/0,""),preDEL!V337)</f>
        <v/>
      </c>
      <c r="W337" s="83" t="str">
        <f>IF(preDEL!$AG337,IFERROR(0/0,""),preDEL!W337)</f>
        <v/>
      </c>
      <c r="X337" s="116" t="b">
        <f>IF(preDEL!$AG337,IFERROR(0/0,""),preDEL!X337)</f>
        <v>0</v>
      </c>
      <c r="Y337" s="128" t="b">
        <f>IF(preDEL!$AG337,IFERROR(0/0,""),preDEL!Y337)</f>
        <v>0</v>
      </c>
      <c r="Z337" s="82" t="str">
        <f>IF(preDEL!$AG337,IFERROR(0/0,""),preDEL!Z337)</f>
        <v/>
      </c>
      <c r="AA337" s="128" t="b">
        <f>IF(preDEL!$AG337,IFERROR(0/0,""),preDEL!AA337)</f>
        <v>0</v>
      </c>
      <c r="AB337" s="128" t="b">
        <f>IF(preDEL!$AG337,IFERROR(0/0,""),preDEL!AB337)</f>
        <v>0</v>
      </c>
      <c r="AC337" s="174">
        <f>IF(preDEL!$AG337,IFERROR(0/0,""),preDEL!AC337)</f>
        <v>675</v>
      </c>
      <c r="AD337" s="116" t="b">
        <f>IF(preDEL!$AG337,IFERROR(0/0,""),preDEL!AD337)</f>
        <v>1</v>
      </c>
      <c r="AE337" s="175" t="str">
        <f>IF(preDEL!$AG337,IFERROR(0/0,""),preDEL!AE337)</f>
        <v/>
      </c>
      <c r="AF337" s="128" t="b">
        <f>IF(preDEL!$AG337,IFERROR(0/0,""),preDEL!AF337)</f>
        <v>0</v>
      </c>
      <c r="AG337" s="128" t="b">
        <f>IF(preDEL!$AG337,IFERROR(0/0,""),preDEL!AG337)</f>
        <v>0</v>
      </c>
      <c r="AH337" s="116" t="str">
        <f>IF(preDEL!$AG337,IFERROR(0/0,""),preDEL!AH337)</f>
        <v/>
      </c>
      <c r="AI337" s="82" t="str">
        <f>IF(preDEL!$AG337,IFERROR(0/0,""),preDEL!AI337)</f>
        <v/>
      </c>
      <c r="AJ337" s="83" t="str">
        <f>IF(preDEL!$AG337,IFERROR(0/0,""),preDEL!AJ337)</f>
        <v/>
      </c>
      <c r="AK337" s="82" t="str">
        <f>IF(preDEL!$AG337,IFERROR(0/0,""),preDEL!AK337)</f>
        <v>Negative</v>
      </c>
      <c r="AL337" s="83" t="str">
        <f>IF(preDEL!$AG337,IFERROR(0/0,""),preDEL!AL337)</f>
        <v/>
      </c>
      <c r="AM337" s="83" t="str">
        <f>IF(preDEL!$AG337,IFERROR(0/0,""),preDEL!AM337)</f>
        <v>SpROSA145068</v>
      </c>
      <c r="AN337" s="83" t="str">
        <f>IF(preDEL!$AG337,IFERROR(0/0,""),preDEL!AN337)</f>
        <v>ROSA438898</v>
      </c>
      <c r="AO337" s="83" t="str">
        <f>IF(preDEL!$AG337,IFERROR(0/0,""),preDEL!AO337)</f>
        <v/>
      </c>
      <c r="AP337" s="83" t="str">
        <f>IF(preDEL!$AG337,IFERROR(0/0,""),preDEL!AP337)</f>
        <v/>
      </c>
      <c r="AQ337" s="83" t="str">
        <f>IF(preDEL!$AG337,IFERROR(0/0,""),preDEL!AQ337)</f>
        <v/>
      </c>
      <c r="AR337" s="83" t="str">
        <f>IF(preDEL!$AG337,IFERROR(0/0,""),preDEL!AR337)</f>
        <v/>
      </c>
      <c r="AS337" s="147"/>
    </row>
    <row r="338">
      <c r="A338" s="82" t="str">
        <f>IF(preDEL!$AG338,IFERROR(0/0,""),preDEL!A338)</f>
        <v>FLE558</v>
      </c>
      <c r="B338" s="172">
        <f>IF(preDEL!$AG338,IFERROR(0/0,""),preDEL!B338)</f>
        <v>44501</v>
      </c>
      <c r="C338" s="173">
        <f>IF(preDEL!$AG338,IFERROR(0/0,""),preDEL!C338)</f>
        <v>0.6403587963</v>
      </c>
      <c r="D338" s="82" t="str">
        <f>IF(preDEL!$AG338,IFERROR(0/0,""),preDEL!D338)</f>
        <v/>
      </c>
      <c r="E338" s="82" t="str">
        <f>IF(preDEL!$AG338,IFERROR(0/0,""),preDEL!E338)</f>
        <v/>
      </c>
      <c r="F338" s="83" t="str">
        <f>IF(preDEL!$AG338,IFERROR(0/0,""),preDEL!F338)</f>
        <v/>
      </c>
      <c r="G338" s="83" t="str">
        <f>IF(preDEL!$AG338,IFERROR(0/0,""),preDEL!G338)</f>
        <v/>
      </c>
      <c r="H338" s="83" t="str">
        <f>IF(preDEL!$AG338,IFERROR(0/0,""),preDEL!H338)</f>
        <v/>
      </c>
      <c r="I338" s="82" t="str">
        <f>IF(preDEL!$AG338,IFERROR(0/0,""),preDEL!I338)</f>
        <v/>
      </c>
      <c r="J338" s="82" t="str">
        <f>IF(preDEL!$AG338,IFERROR(0/0,""),preDEL!J338)</f>
        <v/>
      </c>
      <c r="K338" s="82" t="str">
        <f>IF(preDEL!$AG338,IFERROR(0/0,""),preDEL!K338)</f>
        <v>Negative</v>
      </c>
      <c r="L338" s="172">
        <f>IF(preDEL!$AG338,IFERROR(0/0,""),preDEL!L338)</f>
        <v>44503</v>
      </c>
      <c r="M338" s="173">
        <f>IF(preDEL!$AG338,IFERROR(0/0,""),preDEL!M338)</f>
        <v>0.5576157407</v>
      </c>
      <c r="N338" s="83" t="str">
        <f>IF(preDEL!$AG338,IFERROR(0/0,""),preDEL!N338)</f>
        <v/>
      </c>
      <c r="O338" s="83" t="str">
        <f>IF(preDEL!$AG338,IFERROR(0/0,""),preDEL!O338)</f>
        <v/>
      </c>
      <c r="P338" s="128" t="b">
        <f>IF(preDEL!$AG338,IFERROR(0/0,""),preDEL!P338)</f>
        <v>0</v>
      </c>
      <c r="Q338" s="128" t="str">
        <f>IF(preDEL!$AG338,IFERROR(0/0,""),preDEL!Q338)</f>
        <v>Result</v>
      </c>
      <c r="R338" s="116" t="b">
        <f>IF(preDEL!$AG338,IFERROR(0/0,""),preDEL!R338)</f>
        <v>1</v>
      </c>
      <c r="S338" s="116">
        <f>IF(preDEL!$AG338,IFERROR(0/0,""),preDEL!S338)</f>
        <v>1</v>
      </c>
      <c r="T338" s="128">
        <f>IF(preDEL!$AG338,IFERROR(0/0,""),preDEL!T338)</f>
        <v>0</v>
      </c>
      <c r="U338" s="83" t="str">
        <f>IF(preDEL!$AG338,IFERROR(0/0,""),preDEL!U338)</f>
        <v/>
      </c>
      <c r="V338" s="82" t="str">
        <f>IF(preDEL!$AG338,IFERROR(0/0,""),preDEL!V338)</f>
        <v/>
      </c>
      <c r="W338" s="83" t="str">
        <f>IF(preDEL!$AG338,IFERROR(0/0,""),preDEL!W338)</f>
        <v/>
      </c>
      <c r="X338" s="116" t="b">
        <f>IF(preDEL!$AG338,IFERROR(0/0,""),preDEL!X338)</f>
        <v>0</v>
      </c>
      <c r="Y338" s="128" t="b">
        <f>IF(preDEL!$AG338,IFERROR(0/0,""),preDEL!Y338)</f>
        <v>0</v>
      </c>
      <c r="Z338" s="82" t="str">
        <f>IF(preDEL!$AG338,IFERROR(0/0,""),preDEL!Z338)</f>
        <v/>
      </c>
      <c r="AA338" s="128" t="b">
        <f>IF(preDEL!$AG338,IFERROR(0/0,""),preDEL!AA338)</f>
        <v>0</v>
      </c>
      <c r="AB338" s="128" t="b">
        <f>IF(preDEL!$AG338,IFERROR(0/0,""),preDEL!AB338)</f>
        <v>0</v>
      </c>
      <c r="AC338" s="174">
        <f>IF(preDEL!$AG338,IFERROR(0/0,""),preDEL!AC338)</f>
        <v>674</v>
      </c>
      <c r="AD338" s="116" t="b">
        <f>IF(preDEL!$AG338,IFERROR(0/0,""),preDEL!AD338)</f>
        <v>1</v>
      </c>
      <c r="AE338" s="175" t="str">
        <f>IF(preDEL!$AG338,IFERROR(0/0,""),preDEL!AE338)</f>
        <v/>
      </c>
      <c r="AF338" s="128" t="b">
        <f>IF(preDEL!$AG338,IFERROR(0/0,""),preDEL!AF338)</f>
        <v>0</v>
      </c>
      <c r="AG338" s="128" t="b">
        <f>IF(preDEL!$AG338,IFERROR(0/0,""),preDEL!AG338)</f>
        <v>0</v>
      </c>
      <c r="AH338" s="116" t="str">
        <f>IF(preDEL!$AG338,IFERROR(0/0,""),preDEL!AH338)</f>
        <v/>
      </c>
      <c r="AI338" s="82" t="str">
        <f>IF(preDEL!$AG338,IFERROR(0/0,""),preDEL!AI338)</f>
        <v/>
      </c>
      <c r="AJ338" s="83" t="str">
        <f>IF(preDEL!$AG338,IFERROR(0/0,""),preDEL!AJ338)</f>
        <v/>
      </c>
      <c r="AK338" s="82" t="str">
        <f>IF(preDEL!$AG338,IFERROR(0/0,""),preDEL!AK338)</f>
        <v>Negative</v>
      </c>
      <c r="AL338" s="83" t="str">
        <f>IF(preDEL!$AG338,IFERROR(0/0,""),preDEL!AL338)</f>
        <v/>
      </c>
      <c r="AM338" s="83" t="str">
        <f>IF(preDEL!$AG338,IFERROR(0/0,""),preDEL!AM338)</f>
        <v>SpROSA145068</v>
      </c>
      <c r="AN338" s="83" t="str">
        <f>IF(preDEL!$AG338,IFERROR(0/0,""),preDEL!AN338)</f>
        <v>ROSA237876</v>
      </c>
      <c r="AO338" s="83" t="str">
        <f>IF(preDEL!$AG338,IFERROR(0/0,""),preDEL!AO338)</f>
        <v/>
      </c>
      <c r="AP338" s="83" t="str">
        <f>IF(preDEL!$AG338,IFERROR(0/0,""),preDEL!AP338)</f>
        <v/>
      </c>
      <c r="AQ338" s="83" t="str">
        <f>IF(preDEL!$AG338,IFERROR(0/0,""),preDEL!AQ338)</f>
        <v/>
      </c>
      <c r="AR338" s="83" t="str">
        <f>IF(preDEL!$AG338,IFERROR(0/0,""),preDEL!AR338)</f>
        <v/>
      </c>
      <c r="AS338" s="147"/>
    </row>
    <row r="339">
      <c r="A339" s="82" t="str">
        <f>IF(preDEL!$AG339,IFERROR(0/0,""),preDEL!A339)</f>
        <v>FLE492</v>
      </c>
      <c r="B339" s="172">
        <f>IF(preDEL!$AG339,IFERROR(0/0,""),preDEL!B339)</f>
        <v>44501</v>
      </c>
      <c r="C339" s="173">
        <f>IF(preDEL!$AG339,IFERROR(0/0,""),preDEL!C339)</f>
        <v>0.6405902778</v>
      </c>
      <c r="D339" s="82" t="str">
        <f>IF(preDEL!$AG339,IFERROR(0/0,""),preDEL!D339)</f>
        <v/>
      </c>
      <c r="E339" s="82" t="str">
        <f>IF(preDEL!$AG339,IFERROR(0/0,""),preDEL!E339)</f>
        <v/>
      </c>
      <c r="F339" s="83" t="str">
        <f>IF(preDEL!$AG339,IFERROR(0/0,""),preDEL!F339)</f>
        <v/>
      </c>
      <c r="G339" s="83" t="str">
        <f>IF(preDEL!$AG339,IFERROR(0/0,""),preDEL!G339)</f>
        <v/>
      </c>
      <c r="H339" s="83" t="str">
        <f>IF(preDEL!$AG339,IFERROR(0/0,""),preDEL!H339)</f>
        <v/>
      </c>
      <c r="I339" s="82" t="str">
        <f>IF(preDEL!$AG339,IFERROR(0/0,""),preDEL!I339)</f>
        <v/>
      </c>
      <c r="J339" s="82" t="str">
        <f>IF(preDEL!$AG339,IFERROR(0/0,""),preDEL!J339)</f>
        <v/>
      </c>
      <c r="K339" s="82" t="str">
        <f>IF(preDEL!$AG339,IFERROR(0/0,""),preDEL!K339)</f>
        <v>Negative</v>
      </c>
      <c r="L339" s="172">
        <f>IF(preDEL!$AG339,IFERROR(0/0,""),preDEL!L339)</f>
        <v>44503</v>
      </c>
      <c r="M339" s="173">
        <f>IF(preDEL!$AG339,IFERROR(0/0,""),preDEL!M339)</f>
        <v>0.5576157407</v>
      </c>
      <c r="N339" s="83" t="str">
        <f>IF(preDEL!$AG339,IFERROR(0/0,""),preDEL!N339)</f>
        <v/>
      </c>
      <c r="O339" s="83" t="str">
        <f>IF(preDEL!$AG339,IFERROR(0/0,""),preDEL!O339)</f>
        <v/>
      </c>
      <c r="P339" s="128" t="b">
        <f>IF(preDEL!$AG339,IFERROR(0/0,""),preDEL!P339)</f>
        <v>0</v>
      </c>
      <c r="Q339" s="128" t="str">
        <f>IF(preDEL!$AG339,IFERROR(0/0,""),preDEL!Q339)</f>
        <v>Result</v>
      </c>
      <c r="R339" s="116" t="b">
        <f>IF(preDEL!$AG339,IFERROR(0/0,""),preDEL!R339)</f>
        <v>1</v>
      </c>
      <c r="S339" s="116">
        <f>IF(preDEL!$AG339,IFERROR(0/0,""),preDEL!S339)</f>
        <v>1</v>
      </c>
      <c r="T339" s="128">
        <f>IF(preDEL!$AG339,IFERROR(0/0,""),preDEL!T339)</f>
        <v>0</v>
      </c>
      <c r="U339" s="83" t="str">
        <f>IF(preDEL!$AG339,IFERROR(0/0,""),preDEL!U339)</f>
        <v/>
      </c>
      <c r="V339" s="82" t="str">
        <f>IF(preDEL!$AG339,IFERROR(0/0,""),preDEL!V339)</f>
        <v/>
      </c>
      <c r="W339" s="83" t="str">
        <f>IF(preDEL!$AG339,IFERROR(0/0,""),preDEL!W339)</f>
        <v/>
      </c>
      <c r="X339" s="116" t="b">
        <f>IF(preDEL!$AG339,IFERROR(0/0,""),preDEL!X339)</f>
        <v>0</v>
      </c>
      <c r="Y339" s="128" t="b">
        <f>IF(preDEL!$AG339,IFERROR(0/0,""),preDEL!Y339)</f>
        <v>0</v>
      </c>
      <c r="Z339" s="82" t="str">
        <f>IF(preDEL!$AG339,IFERROR(0/0,""),preDEL!Z339)</f>
        <v/>
      </c>
      <c r="AA339" s="128" t="b">
        <f>IF(preDEL!$AG339,IFERROR(0/0,""),preDEL!AA339)</f>
        <v>0</v>
      </c>
      <c r="AB339" s="128" t="b">
        <f>IF(preDEL!$AG339,IFERROR(0/0,""),preDEL!AB339)</f>
        <v>0</v>
      </c>
      <c r="AC339" s="174">
        <f>IF(preDEL!$AG339,IFERROR(0/0,""),preDEL!AC339)</f>
        <v>673</v>
      </c>
      <c r="AD339" s="116" t="b">
        <f>IF(preDEL!$AG339,IFERROR(0/0,""),preDEL!AD339)</f>
        <v>1</v>
      </c>
      <c r="AE339" s="175" t="str">
        <f>IF(preDEL!$AG339,IFERROR(0/0,""),preDEL!AE339)</f>
        <v/>
      </c>
      <c r="AF339" s="128" t="b">
        <f>IF(preDEL!$AG339,IFERROR(0/0,""),preDEL!AF339)</f>
        <v>0</v>
      </c>
      <c r="AG339" s="128" t="b">
        <f>IF(preDEL!$AG339,IFERROR(0/0,""),preDEL!AG339)</f>
        <v>0</v>
      </c>
      <c r="AH339" s="116" t="str">
        <f>IF(preDEL!$AG339,IFERROR(0/0,""),preDEL!AH339)</f>
        <v/>
      </c>
      <c r="AI339" s="82" t="str">
        <f>IF(preDEL!$AG339,IFERROR(0/0,""),preDEL!AI339)</f>
        <v/>
      </c>
      <c r="AJ339" s="83" t="str">
        <f>IF(preDEL!$AG339,IFERROR(0/0,""),preDEL!AJ339)</f>
        <v/>
      </c>
      <c r="AK339" s="82" t="str">
        <f>IF(preDEL!$AG339,IFERROR(0/0,""),preDEL!AK339)</f>
        <v>Negative</v>
      </c>
      <c r="AL339" s="83" t="str">
        <f>IF(preDEL!$AG339,IFERROR(0/0,""),preDEL!AL339)</f>
        <v/>
      </c>
      <c r="AM339" s="83" t="str">
        <f>IF(preDEL!$AG339,IFERROR(0/0,""),preDEL!AM339)</f>
        <v>SpROSA145068</v>
      </c>
      <c r="AN339" s="83" t="str">
        <f>IF(preDEL!$AG339,IFERROR(0/0,""),preDEL!AN339)</f>
        <v>ROSA242714</v>
      </c>
      <c r="AO339" s="83" t="str">
        <f>IF(preDEL!$AG339,IFERROR(0/0,""),preDEL!AO339)</f>
        <v/>
      </c>
      <c r="AP339" s="83" t="str">
        <f>IF(preDEL!$AG339,IFERROR(0/0,""),preDEL!AP339)</f>
        <v/>
      </c>
      <c r="AQ339" s="83" t="str">
        <f>IF(preDEL!$AG339,IFERROR(0/0,""),preDEL!AQ339)</f>
        <v/>
      </c>
      <c r="AR339" s="83" t="str">
        <f>IF(preDEL!$AG339,IFERROR(0/0,""),preDEL!AR339)</f>
        <v/>
      </c>
      <c r="AS339" s="147"/>
    </row>
    <row r="340">
      <c r="A340" s="82" t="str">
        <f>IF(preDEL!$AG340,IFERROR(0/0,""),preDEL!A340)</f>
        <v>FLE437</v>
      </c>
      <c r="B340" s="172">
        <f>IF(preDEL!$AG340,IFERROR(0/0,""),preDEL!B340)</f>
        <v>44502</v>
      </c>
      <c r="C340" s="173">
        <f>IF(preDEL!$AG340,IFERROR(0/0,""),preDEL!C340)</f>
        <v>0.268125</v>
      </c>
      <c r="D340" s="82" t="str">
        <f>IF(preDEL!$AG340,IFERROR(0/0,""),preDEL!D340)</f>
        <v/>
      </c>
      <c r="E340" s="82" t="str">
        <f>IF(preDEL!$AG340,IFERROR(0/0,""),preDEL!E340)</f>
        <v/>
      </c>
      <c r="F340" s="83" t="str">
        <f>IF(preDEL!$AG340,IFERROR(0/0,""),preDEL!F340)</f>
        <v/>
      </c>
      <c r="G340" s="83" t="str">
        <f>IF(preDEL!$AG340,IFERROR(0/0,""),preDEL!G340)</f>
        <v/>
      </c>
      <c r="H340" s="83" t="str">
        <f>IF(preDEL!$AG340,IFERROR(0/0,""),preDEL!H340)</f>
        <v/>
      </c>
      <c r="I340" s="82" t="str">
        <f>IF(preDEL!$AG340,IFERROR(0/0,""),preDEL!I340)</f>
        <v/>
      </c>
      <c r="J340" s="82" t="str">
        <f>IF(preDEL!$AG340,IFERROR(0/0,""),preDEL!J340)</f>
        <v/>
      </c>
      <c r="K340" s="82" t="str">
        <f>IF(preDEL!$AG340,IFERROR(0/0,""),preDEL!K340)</f>
        <v>Negative</v>
      </c>
      <c r="L340" s="172">
        <f>IF(preDEL!$AG340,IFERROR(0/0,""),preDEL!L340)</f>
        <v>44503</v>
      </c>
      <c r="M340" s="173">
        <f>IF(preDEL!$AG340,IFERROR(0/0,""),preDEL!M340)</f>
        <v>0.5576157407</v>
      </c>
      <c r="N340" s="83" t="str">
        <f>IF(preDEL!$AG340,IFERROR(0/0,""),preDEL!N340)</f>
        <v/>
      </c>
      <c r="O340" s="83" t="str">
        <f>IF(preDEL!$AG340,IFERROR(0/0,""),preDEL!O340)</f>
        <v/>
      </c>
      <c r="P340" s="128" t="b">
        <f>IF(preDEL!$AG340,IFERROR(0/0,""),preDEL!P340)</f>
        <v>0</v>
      </c>
      <c r="Q340" s="128" t="str">
        <f>IF(preDEL!$AG340,IFERROR(0/0,""),preDEL!Q340)</f>
        <v>Result</v>
      </c>
      <c r="R340" s="116" t="b">
        <f>IF(preDEL!$AG340,IFERROR(0/0,""),preDEL!R340)</f>
        <v>1</v>
      </c>
      <c r="S340" s="116">
        <f>IF(preDEL!$AG340,IFERROR(0/0,""),preDEL!S340)</f>
        <v>1</v>
      </c>
      <c r="T340" s="128">
        <f>IF(preDEL!$AG340,IFERROR(0/0,""),preDEL!T340)</f>
        <v>0</v>
      </c>
      <c r="U340" s="83" t="str">
        <f>IF(preDEL!$AG340,IFERROR(0/0,""),preDEL!U340)</f>
        <v/>
      </c>
      <c r="V340" s="82" t="str">
        <f>IF(preDEL!$AG340,IFERROR(0/0,""),preDEL!V340)</f>
        <v/>
      </c>
      <c r="W340" s="83" t="str">
        <f>IF(preDEL!$AG340,IFERROR(0/0,""),preDEL!W340)</f>
        <v/>
      </c>
      <c r="X340" s="116" t="b">
        <f>IF(preDEL!$AG340,IFERROR(0/0,""),preDEL!X340)</f>
        <v>0</v>
      </c>
      <c r="Y340" s="128" t="b">
        <f>IF(preDEL!$AG340,IFERROR(0/0,""),preDEL!Y340)</f>
        <v>0</v>
      </c>
      <c r="Z340" s="82" t="str">
        <f>IF(preDEL!$AG340,IFERROR(0/0,""),preDEL!Z340)</f>
        <v/>
      </c>
      <c r="AA340" s="128" t="b">
        <f>IF(preDEL!$AG340,IFERROR(0/0,""),preDEL!AA340)</f>
        <v>0</v>
      </c>
      <c r="AB340" s="128" t="b">
        <f>IF(preDEL!$AG340,IFERROR(0/0,""),preDEL!AB340)</f>
        <v>0</v>
      </c>
      <c r="AC340" s="174">
        <f>IF(preDEL!$AG340,IFERROR(0/0,""),preDEL!AC340)</f>
        <v>672</v>
      </c>
      <c r="AD340" s="116" t="b">
        <f>IF(preDEL!$AG340,IFERROR(0/0,""),preDEL!AD340)</f>
        <v>1</v>
      </c>
      <c r="AE340" s="175" t="str">
        <f>IF(preDEL!$AG340,IFERROR(0/0,""),preDEL!AE340)</f>
        <v/>
      </c>
      <c r="AF340" s="128" t="b">
        <f>IF(preDEL!$AG340,IFERROR(0/0,""),preDEL!AF340)</f>
        <v>0</v>
      </c>
      <c r="AG340" s="128" t="b">
        <f>IF(preDEL!$AG340,IFERROR(0/0,""),preDEL!AG340)</f>
        <v>0</v>
      </c>
      <c r="AH340" s="116" t="str">
        <f>IF(preDEL!$AG340,IFERROR(0/0,""),preDEL!AH340)</f>
        <v/>
      </c>
      <c r="AI340" s="82" t="str">
        <f>IF(preDEL!$AG340,IFERROR(0/0,""),preDEL!AI340)</f>
        <v/>
      </c>
      <c r="AJ340" s="83" t="str">
        <f>IF(preDEL!$AG340,IFERROR(0/0,""),preDEL!AJ340)</f>
        <v/>
      </c>
      <c r="AK340" s="82" t="str">
        <f>IF(preDEL!$AG340,IFERROR(0/0,""),preDEL!AK340)</f>
        <v>Negative</v>
      </c>
      <c r="AL340" s="83" t="str">
        <f>IF(preDEL!$AG340,IFERROR(0/0,""),preDEL!AL340)</f>
        <v/>
      </c>
      <c r="AM340" s="83" t="str">
        <f>IF(preDEL!$AG340,IFERROR(0/0,""),preDEL!AM340)</f>
        <v>SpROSA145068</v>
      </c>
      <c r="AN340" s="83" t="str">
        <f>IF(preDEL!$AG340,IFERROR(0/0,""),preDEL!AN340)</f>
        <v>ROSA195311</v>
      </c>
      <c r="AO340" s="83" t="str">
        <f>IF(preDEL!$AG340,IFERROR(0/0,""),preDEL!AO340)</f>
        <v/>
      </c>
      <c r="AP340" s="83" t="str">
        <f>IF(preDEL!$AG340,IFERROR(0/0,""),preDEL!AP340)</f>
        <v/>
      </c>
      <c r="AQ340" s="83" t="str">
        <f>IF(preDEL!$AG340,IFERROR(0/0,""),preDEL!AQ340)</f>
        <v/>
      </c>
      <c r="AR340" s="83" t="str">
        <f>IF(preDEL!$AG340,IFERROR(0/0,""),preDEL!AR340)</f>
        <v/>
      </c>
      <c r="AS340" s="147"/>
    </row>
    <row r="341">
      <c r="A341" s="82" t="str">
        <f>IF(preDEL!$AG341,IFERROR(0/0,""),preDEL!A341)</f>
        <v>FLE501</v>
      </c>
      <c r="B341" s="172">
        <f>IF(preDEL!$AG341,IFERROR(0/0,""),preDEL!B341)</f>
        <v>44502</v>
      </c>
      <c r="C341" s="173">
        <f>IF(preDEL!$AG341,IFERROR(0/0,""),preDEL!C341)</f>
        <v>0.5234259259</v>
      </c>
      <c r="D341" s="82" t="str">
        <f>IF(preDEL!$AG341,IFERROR(0/0,""),preDEL!D341)</f>
        <v/>
      </c>
      <c r="E341" s="82" t="str">
        <f>IF(preDEL!$AG341,IFERROR(0/0,""),preDEL!E341)</f>
        <v/>
      </c>
      <c r="F341" s="83" t="str">
        <f>IF(preDEL!$AG341,IFERROR(0/0,""),preDEL!F341)</f>
        <v/>
      </c>
      <c r="G341" s="83" t="str">
        <f>IF(preDEL!$AG341,IFERROR(0/0,""),preDEL!G341)</f>
        <v/>
      </c>
      <c r="H341" s="83" t="str">
        <f>IF(preDEL!$AG341,IFERROR(0/0,""),preDEL!H341)</f>
        <v/>
      </c>
      <c r="I341" s="82" t="str">
        <f>IF(preDEL!$AG341,IFERROR(0/0,""),preDEL!I341)</f>
        <v/>
      </c>
      <c r="J341" s="82" t="str">
        <f>IF(preDEL!$AG341,IFERROR(0/0,""),preDEL!J341)</f>
        <v/>
      </c>
      <c r="K341" s="82" t="str">
        <f>IF(preDEL!$AG341,IFERROR(0/0,""),preDEL!K341)</f>
        <v>Negative</v>
      </c>
      <c r="L341" s="172">
        <f>IF(preDEL!$AG341,IFERROR(0/0,""),preDEL!L341)</f>
        <v>44503</v>
      </c>
      <c r="M341" s="173">
        <f>IF(preDEL!$AG341,IFERROR(0/0,""),preDEL!M341)</f>
        <v>0.5576157407</v>
      </c>
      <c r="N341" s="83" t="str">
        <f>IF(preDEL!$AG341,IFERROR(0/0,""),preDEL!N341)</f>
        <v/>
      </c>
      <c r="O341" s="83" t="str">
        <f>IF(preDEL!$AG341,IFERROR(0/0,""),preDEL!O341)</f>
        <v/>
      </c>
      <c r="P341" s="128" t="b">
        <f>IF(preDEL!$AG341,IFERROR(0/0,""),preDEL!P341)</f>
        <v>0</v>
      </c>
      <c r="Q341" s="128" t="str">
        <f>IF(preDEL!$AG341,IFERROR(0/0,""),preDEL!Q341)</f>
        <v>Result</v>
      </c>
      <c r="R341" s="116" t="b">
        <f>IF(preDEL!$AG341,IFERROR(0/0,""),preDEL!R341)</f>
        <v>1</v>
      </c>
      <c r="S341" s="116">
        <f>IF(preDEL!$AG341,IFERROR(0/0,""),preDEL!S341)</f>
        <v>1</v>
      </c>
      <c r="T341" s="128" t="str">
        <f>IF(preDEL!$AG341,IFERROR(0/0,""),preDEL!T341)</f>
        <v/>
      </c>
      <c r="U341" s="83" t="str">
        <f>IF(preDEL!$AG341,IFERROR(0/0,""),preDEL!U341)</f>
        <v/>
      </c>
      <c r="V341" s="82" t="str">
        <f>IF(preDEL!$AG341,IFERROR(0/0,""),preDEL!V341)</f>
        <v/>
      </c>
      <c r="W341" s="83" t="str">
        <f>IF(preDEL!$AG341,IFERROR(0/0,""),preDEL!W341)</f>
        <v/>
      </c>
      <c r="X341" s="116" t="b">
        <f>IF(preDEL!$AG341,IFERROR(0/0,""),preDEL!X341)</f>
        <v>0</v>
      </c>
      <c r="Y341" s="128" t="b">
        <f>IF(preDEL!$AG341,IFERROR(0/0,""),preDEL!Y341)</f>
        <v>0</v>
      </c>
      <c r="Z341" s="82" t="str">
        <f>IF(preDEL!$AG341,IFERROR(0/0,""),preDEL!Z341)</f>
        <v/>
      </c>
      <c r="AA341" s="128" t="b">
        <f>IF(preDEL!$AG341,IFERROR(0/0,""),preDEL!AA341)</f>
        <v>0</v>
      </c>
      <c r="AB341" s="128" t="b">
        <f>IF(preDEL!$AG341,IFERROR(0/0,""),preDEL!AB341)</f>
        <v>0</v>
      </c>
      <c r="AC341" s="174">
        <f>IF(preDEL!$AG341,IFERROR(0/0,""),preDEL!AC341)</f>
        <v>238</v>
      </c>
      <c r="AD341" s="116" t="b">
        <f>IF(preDEL!$AG341,IFERROR(0/0,""),preDEL!AD341)</f>
        <v>0</v>
      </c>
      <c r="AE341" s="175" t="str">
        <f>IF(preDEL!$AG341,IFERROR(0/0,""),preDEL!AE341)</f>
        <v/>
      </c>
      <c r="AF341" s="128" t="b">
        <f>IF(preDEL!$AG341,IFERROR(0/0,""),preDEL!AF341)</f>
        <v>0</v>
      </c>
      <c r="AG341" s="128" t="b">
        <f>IF(preDEL!$AG341,IFERROR(0/0,""),preDEL!AG341)</f>
        <v>0</v>
      </c>
      <c r="AH341" s="116" t="str">
        <f>IF(preDEL!$AG341,IFERROR(0/0,""),preDEL!AH341)</f>
        <v/>
      </c>
      <c r="AI341" s="82" t="str">
        <f>IF(preDEL!$AG341,IFERROR(0/0,""),preDEL!AI341)</f>
        <v/>
      </c>
      <c r="AJ341" s="83" t="str">
        <f>IF(preDEL!$AG341,IFERROR(0/0,""),preDEL!AJ341)</f>
        <v/>
      </c>
      <c r="AK341" s="82" t="str">
        <f>IF(preDEL!$AG341,IFERROR(0/0,""),preDEL!AK341)</f>
        <v>Negative</v>
      </c>
      <c r="AL341" s="83" t="str">
        <f>IF(preDEL!$AG341,IFERROR(0/0,""),preDEL!AL341)</f>
        <v/>
      </c>
      <c r="AM341" s="83" t="str">
        <f>IF(preDEL!$AG341,IFERROR(0/0,""),preDEL!AM341)</f>
        <v>SpROSA145068</v>
      </c>
      <c r="AN341" s="83" t="str">
        <f>IF(preDEL!$AG341,IFERROR(0/0,""),preDEL!AN341)</f>
        <v>ROSA597670</v>
      </c>
      <c r="AO341" s="83" t="str">
        <f>IF(preDEL!$AG341,IFERROR(0/0,""),preDEL!AO341)</f>
        <v/>
      </c>
      <c r="AP341" s="83" t="str">
        <f>IF(preDEL!$AG341,IFERROR(0/0,""),preDEL!AP341)</f>
        <v/>
      </c>
      <c r="AQ341" s="83" t="str">
        <f>IF(preDEL!$AG341,IFERROR(0/0,""),preDEL!AQ341)</f>
        <v/>
      </c>
      <c r="AR341" s="83" t="str">
        <f>IF(preDEL!$AG341,IFERROR(0/0,""),preDEL!AR341)</f>
        <v/>
      </c>
      <c r="AS341" s="147"/>
    </row>
    <row r="342">
      <c r="A342" s="82" t="str">
        <f>IF(preDEL!$AG342,IFERROR(0/0,""),preDEL!A342)</f>
        <v>FLE527</v>
      </c>
      <c r="B342" s="172">
        <f>IF(preDEL!$AG342,IFERROR(0/0,""),preDEL!B342)</f>
        <v>44502</v>
      </c>
      <c r="C342" s="173">
        <f>IF(preDEL!$AG342,IFERROR(0/0,""),preDEL!C342)</f>
        <v>0.5234490741</v>
      </c>
      <c r="D342" s="82" t="str">
        <f>IF(preDEL!$AG342,IFERROR(0/0,""),preDEL!D342)</f>
        <v/>
      </c>
      <c r="E342" s="82" t="str">
        <f>IF(preDEL!$AG342,IFERROR(0/0,""),preDEL!E342)</f>
        <v/>
      </c>
      <c r="F342" s="83" t="str">
        <f>IF(preDEL!$AG342,IFERROR(0/0,""),preDEL!F342)</f>
        <v/>
      </c>
      <c r="G342" s="83" t="str">
        <f>IF(preDEL!$AG342,IFERROR(0/0,""),preDEL!G342)</f>
        <v/>
      </c>
      <c r="H342" s="83" t="str">
        <f>IF(preDEL!$AG342,IFERROR(0/0,""),preDEL!H342)</f>
        <v/>
      </c>
      <c r="I342" s="82" t="str">
        <f>IF(preDEL!$AG342,IFERROR(0/0,""),preDEL!I342)</f>
        <v/>
      </c>
      <c r="J342" s="82" t="str">
        <f>IF(preDEL!$AG342,IFERROR(0/0,""),preDEL!J342)</f>
        <v/>
      </c>
      <c r="K342" s="82" t="str">
        <f>IF(preDEL!$AG342,IFERROR(0/0,""),preDEL!K342)</f>
        <v>Negative</v>
      </c>
      <c r="L342" s="172">
        <f>IF(preDEL!$AG342,IFERROR(0/0,""),preDEL!L342)</f>
        <v>44503</v>
      </c>
      <c r="M342" s="173">
        <f>IF(preDEL!$AG342,IFERROR(0/0,""),preDEL!M342)</f>
        <v>0.5576157407</v>
      </c>
      <c r="N342" s="83" t="str">
        <f>IF(preDEL!$AG342,IFERROR(0/0,""),preDEL!N342)</f>
        <v/>
      </c>
      <c r="O342" s="83" t="str">
        <f>IF(preDEL!$AG342,IFERROR(0/0,""),preDEL!O342)</f>
        <v/>
      </c>
      <c r="P342" s="128" t="b">
        <f>IF(preDEL!$AG342,IFERROR(0/0,""),preDEL!P342)</f>
        <v>0</v>
      </c>
      <c r="Q342" s="128" t="str">
        <f>IF(preDEL!$AG342,IFERROR(0/0,""),preDEL!Q342)</f>
        <v>Result</v>
      </c>
      <c r="R342" s="116" t="b">
        <f>IF(preDEL!$AG342,IFERROR(0/0,""),preDEL!R342)</f>
        <v>1</v>
      </c>
      <c r="S342" s="116">
        <f>IF(preDEL!$AG342,IFERROR(0/0,""),preDEL!S342)</f>
        <v>1</v>
      </c>
      <c r="T342" s="128">
        <f>IF(preDEL!$AG342,IFERROR(0/0,""),preDEL!T342)</f>
        <v>0</v>
      </c>
      <c r="U342" s="83" t="str">
        <f>IF(preDEL!$AG342,IFERROR(0/0,""),preDEL!U342)</f>
        <v/>
      </c>
      <c r="V342" s="82" t="str">
        <f>IF(preDEL!$AG342,IFERROR(0/0,""),preDEL!V342)</f>
        <v/>
      </c>
      <c r="W342" s="83" t="str">
        <f>IF(preDEL!$AG342,IFERROR(0/0,""),preDEL!W342)</f>
        <v/>
      </c>
      <c r="X342" s="116" t="b">
        <f>IF(preDEL!$AG342,IFERROR(0/0,""),preDEL!X342)</f>
        <v>0</v>
      </c>
      <c r="Y342" s="128" t="b">
        <f>IF(preDEL!$AG342,IFERROR(0/0,""),preDEL!Y342)</f>
        <v>0</v>
      </c>
      <c r="Z342" s="82" t="str">
        <f>IF(preDEL!$AG342,IFERROR(0/0,""),preDEL!Z342)</f>
        <v/>
      </c>
      <c r="AA342" s="128" t="b">
        <f>IF(preDEL!$AG342,IFERROR(0/0,""),preDEL!AA342)</f>
        <v>0</v>
      </c>
      <c r="AB342" s="128" t="b">
        <f>IF(preDEL!$AG342,IFERROR(0/0,""),preDEL!AB342)</f>
        <v>0</v>
      </c>
      <c r="AC342" s="174">
        <f>IF(preDEL!$AG342,IFERROR(0/0,""),preDEL!AC342)</f>
        <v>671</v>
      </c>
      <c r="AD342" s="116" t="b">
        <f>IF(preDEL!$AG342,IFERROR(0/0,""),preDEL!AD342)</f>
        <v>1</v>
      </c>
      <c r="AE342" s="175" t="str">
        <f>IF(preDEL!$AG342,IFERROR(0/0,""),preDEL!AE342)</f>
        <v/>
      </c>
      <c r="AF342" s="128" t="b">
        <f>IF(preDEL!$AG342,IFERROR(0/0,""),preDEL!AF342)</f>
        <v>0</v>
      </c>
      <c r="AG342" s="128" t="b">
        <f>IF(preDEL!$AG342,IFERROR(0/0,""),preDEL!AG342)</f>
        <v>0</v>
      </c>
      <c r="AH342" s="116" t="str">
        <f>IF(preDEL!$AG342,IFERROR(0/0,""),preDEL!AH342)</f>
        <v/>
      </c>
      <c r="AI342" s="82" t="str">
        <f>IF(preDEL!$AG342,IFERROR(0/0,""),preDEL!AI342)</f>
        <v/>
      </c>
      <c r="AJ342" s="83" t="str">
        <f>IF(preDEL!$AG342,IFERROR(0/0,""),preDEL!AJ342)</f>
        <v/>
      </c>
      <c r="AK342" s="82" t="str">
        <f>IF(preDEL!$AG342,IFERROR(0/0,""),preDEL!AK342)</f>
        <v>Negative</v>
      </c>
      <c r="AL342" s="83" t="str">
        <f>IF(preDEL!$AG342,IFERROR(0/0,""),preDEL!AL342)</f>
        <v/>
      </c>
      <c r="AM342" s="83" t="str">
        <f>IF(preDEL!$AG342,IFERROR(0/0,""),preDEL!AM342)</f>
        <v>SpROSA573919</v>
      </c>
      <c r="AN342" s="83" t="str">
        <f>IF(preDEL!$AG342,IFERROR(0/0,""),preDEL!AN342)</f>
        <v>ROSA253520</v>
      </c>
      <c r="AO342" s="83" t="str">
        <f>IF(preDEL!$AG342,IFERROR(0/0,""),preDEL!AO342)</f>
        <v/>
      </c>
      <c r="AP342" s="83" t="str">
        <f>IF(preDEL!$AG342,IFERROR(0/0,""),preDEL!AP342)</f>
        <v/>
      </c>
      <c r="AQ342" s="83" t="str">
        <f>IF(preDEL!$AG342,IFERROR(0/0,""),preDEL!AQ342)</f>
        <v/>
      </c>
      <c r="AR342" s="83" t="str">
        <f>IF(preDEL!$AG342,IFERROR(0/0,""),preDEL!AR342)</f>
        <v/>
      </c>
      <c r="AS342" s="147"/>
    </row>
    <row r="343">
      <c r="A343" s="82" t="str">
        <f>IF(preDEL!$AG343,IFERROR(0/0,""),preDEL!A343)</f>
        <v>FLE413</v>
      </c>
      <c r="B343" s="172">
        <f>IF(preDEL!$AG343,IFERROR(0/0,""),preDEL!B343)</f>
        <v>44502</v>
      </c>
      <c r="C343" s="173">
        <f>IF(preDEL!$AG343,IFERROR(0/0,""),preDEL!C343)</f>
        <v>0.5240393519</v>
      </c>
      <c r="D343" s="82" t="str">
        <f>IF(preDEL!$AG343,IFERROR(0/0,""),preDEL!D343)</f>
        <v/>
      </c>
      <c r="E343" s="82" t="str">
        <f>IF(preDEL!$AG343,IFERROR(0/0,""),preDEL!E343)</f>
        <v/>
      </c>
      <c r="F343" s="83" t="str">
        <f>IF(preDEL!$AG343,IFERROR(0/0,""),preDEL!F343)</f>
        <v/>
      </c>
      <c r="G343" s="83" t="str">
        <f>IF(preDEL!$AG343,IFERROR(0/0,""),preDEL!G343)</f>
        <v/>
      </c>
      <c r="H343" s="83" t="str">
        <f>IF(preDEL!$AG343,IFERROR(0/0,""),preDEL!H343)</f>
        <v/>
      </c>
      <c r="I343" s="82" t="str">
        <f>IF(preDEL!$AG343,IFERROR(0/0,""),preDEL!I343)</f>
        <v/>
      </c>
      <c r="J343" s="82" t="str">
        <f>IF(preDEL!$AG343,IFERROR(0/0,""),preDEL!J343)</f>
        <v/>
      </c>
      <c r="K343" s="82" t="str">
        <f>IF(preDEL!$AG343,IFERROR(0/0,""),preDEL!K343)</f>
        <v>Negative</v>
      </c>
      <c r="L343" s="172">
        <f>IF(preDEL!$AG343,IFERROR(0/0,""),preDEL!L343)</f>
        <v>44503</v>
      </c>
      <c r="M343" s="173">
        <f>IF(preDEL!$AG343,IFERROR(0/0,""),preDEL!M343)</f>
        <v>0.5576157407</v>
      </c>
      <c r="N343" s="83" t="str">
        <f>IF(preDEL!$AG343,IFERROR(0/0,""),preDEL!N343)</f>
        <v/>
      </c>
      <c r="O343" s="83" t="str">
        <f>IF(preDEL!$AG343,IFERROR(0/0,""),preDEL!O343)</f>
        <v/>
      </c>
      <c r="P343" s="128" t="b">
        <f>IF(preDEL!$AG343,IFERROR(0/0,""),preDEL!P343)</f>
        <v>0</v>
      </c>
      <c r="Q343" s="128" t="str">
        <f>IF(preDEL!$AG343,IFERROR(0/0,""),preDEL!Q343)</f>
        <v>Result</v>
      </c>
      <c r="R343" s="116" t="b">
        <f>IF(preDEL!$AG343,IFERROR(0/0,""),preDEL!R343)</f>
        <v>1</v>
      </c>
      <c r="S343" s="116">
        <f>IF(preDEL!$AG343,IFERROR(0/0,""),preDEL!S343)</f>
        <v>1</v>
      </c>
      <c r="T343" s="128">
        <f>IF(preDEL!$AG343,IFERROR(0/0,""),preDEL!T343)</f>
        <v>0</v>
      </c>
      <c r="U343" s="83" t="str">
        <f>IF(preDEL!$AG343,IFERROR(0/0,""),preDEL!U343)</f>
        <v/>
      </c>
      <c r="V343" s="82" t="str">
        <f>IF(preDEL!$AG343,IFERROR(0/0,""),preDEL!V343)</f>
        <v/>
      </c>
      <c r="W343" s="83" t="str">
        <f>IF(preDEL!$AG343,IFERROR(0/0,""),preDEL!W343)</f>
        <v/>
      </c>
      <c r="X343" s="116" t="b">
        <f>IF(preDEL!$AG343,IFERROR(0/0,""),preDEL!X343)</f>
        <v>0</v>
      </c>
      <c r="Y343" s="128" t="b">
        <f>IF(preDEL!$AG343,IFERROR(0/0,""),preDEL!Y343)</f>
        <v>0</v>
      </c>
      <c r="Z343" s="82" t="str">
        <f>IF(preDEL!$AG343,IFERROR(0/0,""),preDEL!Z343)</f>
        <v/>
      </c>
      <c r="AA343" s="128" t="b">
        <f>IF(preDEL!$AG343,IFERROR(0/0,""),preDEL!AA343)</f>
        <v>0</v>
      </c>
      <c r="AB343" s="128" t="b">
        <f>IF(preDEL!$AG343,IFERROR(0/0,""),preDEL!AB343)</f>
        <v>0</v>
      </c>
      <c r="AC343" s="174">
        <f>IF(preDEL!$AG343,IFERROR(0/0,""),preDEL!AC343)</f>
        <v>670</v>
      </c>
      <c r="AD343" s="116" t="b">
        <f>IF(preDEL!$AG343,IFERROR(0/0,""),preDEL!AD343)</f>
        <v>1</v>
      </c>
      <c r="AE343" s="175" t="str">
        <f>IF(preDEL!$AG343,IFERROR(0/0,""),preDEL!AE343)</f>
        <v/>
      </c>
      <c r="AF343" s="128" t="b">
        <f>IF(preDEL!$AG343,IFERROR(0/0,""),preDEL!AF343)</f>
        <v>0</v>
      </c>
      <c r="AG343" s="128" t="b">
        <f>IF(preDEL!$AG343,IFERROR(0/0,""),preDEL!AG343)</f>
        <v>0</v>
      </c>
      <c r="AH343" s="116" t="str">
        <f>IF(preDEL!$AG343,IFERROR(0/0,""),preDEL!AH343)</f>
        <v/>
      </c>
      <c r="AI343" s="82" t="str">
        <f>IF(preDEL!$AG343,IFERROR(0/0,""),preDEL!AI343)</f>
        <v/>
      </c>
      <c r="AJ343" s="83" t="str">
        <f>IF(preDEL!$AG343,IFERROR(0/0,""),preDEL!AJ343)</f>
        <v/>
      </c>
      <c r="AK343" s="82" t="str">
        <f>IF(preDEL!$AG343,IFERROR(0/0,""),preDEL!AK343)</f>
        <v>Negative</v>
      </c>
      <c r="AL343" s="83" t="str">
        <f>IF(preDEL!$AG343,IFERROR(0/0,""),preDEL!AL343)</f>
        <v/>
      </c>
      <c r="AM343" s="83" t="str">
        <f>IF(preDEL!$AG343,IFERROR(0/0,""),preDEL!AM343)</f>
        <v>SpROSA573919</v>
      </c>
      <c r="AN343" s="83" t="str">
        <f>IF(preDEL!$AG343,IFERROR(0/0,""),preDEL!AN343)</f>
        <v>ROSA202012</v>
      </c>
      <c r="AO343" s="83" t="str">
        <f>IF(preDEL!$AG343,IFERROR(0/0,""),preDEL!AO343)</f>
        <v/>
      </c>
      <c r="AP343" s="83" t="str">
        <f>IF(preDEL!$AG343,IFERROR(0/0,""),preDEL!AP343)</f>
        <v/>
      </c>
      <c r="AQ343" s="83" t="str">
        <f>IF(preDEL!$AG343,IFERROR(0/0,""),preDEL!AQ343)</f>
        <v/>
      </c>
      <c r="AR343" s="83" t="str">
        <f>IF(preDEL!$AG343,IFERROR(0/0,""),preDEL!AR343)</f>
        <v/>
      </c>
      <c r="AS343" s="147"/>
    </row>
    <row r="344">
      <c r="A344" s="82" t="str">
        <f>IF(preDEL!$AG344,IFERROR(0/0,""),preDEL!A344)</f>
        <v>FLE508</v>
      </c>
      <c r="B344" s="172">
        <f>IF(preDEL!$AG344,IFERROR(0/0,""),preDEL!B344)</f>
        <v>44502</v>
      </c>
      <c r="C344" s="173">
        <f>IF(preDEL!$AG344,IFERROR(0/0,""),preDEL!C344)</f>
        <v>0.5248148148</v>
      </c>
      <c r="D344" s="82" t="str">
        <f>IF(preDEL!$AG344,IFERROR(0/0,""),preDEL!D344)</f>
        <v/>
      </c>
      <c r="E344" s="82" t="str">
        <f>IF(preDEL!$AG344,IFERROR(0/0,""),preDEL!E344)</f>
        <v/>
      </c>
      <c r="F344" s="83" t="str">
        <f>IF(preDEL!$AG344,IFERROR(0/0,""),preDEL!F344)</f>
        <v/>
      </c>
      <c r="G344" s="83" t="str">
        <f>IF(preDEL!$AG344,IFERROR(0/0,""),preDEL!G344)</f>
        <v/>
      </c>
      <c r="H344" s="83" t="str">
        <f>IF(preDEL!$AG344,IFERROR(0/0,""),preDEL!H344)</f>
        <v/>
      </c>
      <c r="I344" s="82" t="str">
        <f>IF(preDEL!$AG344,IFERROR(0/0,""),preDEL!I344)</f>
        <v/>
      </c>
      <c r="J344" s="82" t="str">
        <f>IF(preDEL!$AG344,IFERROR(0/0,""),preDEL!J344)</f>
        <v/>
      </c>
      <c r="K344" s="82" t="str">
        <f>IF(preDEL!$AG344,IFERROR(0/0,""),preDEL!K344)</f>
        <v>Negative</v>
      </c>
      <c r="L344" s="172">
        <f>IF(preDEL!$AG344,IFERROR(0/0,""),preDEL!L344)</f>
        <v>44503</v>
      </c>
      <c r="M344" s="173">
        <f>IF(preDEL!$AG344,IFERROR(0/0,""),preDEL!M344)</f>
        <v>0.5576157407</v>
      </c>
      <c r="N344" s="83" t="str">
        <f>IF(preDEL!$AG344,IFERROR(0/0,""),preDEL!N344)</f>
        <v/>
      </c>
      <c r="O344" s="83" t="str">
        <f>IF(preDEL!$AG344,IFERROR(0/0,""),preDEL!O344)</f>
        <v/>
      </c>
      <c r="P344" s="128" t="b">
        <f>IF(preDEL!$AG344,IFERROR(0/0,""),preDEL!P344)</f>
        <v>0</v>
      </c>
      <c r="Q344" s="128" t="str">
        <f>IF(preDEL!$AG344,IFERROR(0/0,""),preDEL!Q344)</f>
        <v>Result</v>
      </c>
      <c r="R344" s="116" t="b">
        <f>IF(preDEL!$AG344,IFERROR(0/0,""),preDEL!R344)</f>
        <v>1</v>
      </c>
      <c r="S344" s="116">
        <f>IF(preDEL!$AG344,IFERROR(0/0,""),preDEL!S344)</f>
        <v>1</v>
      </c>
      <c r="T344" s="128">
        <f>IF(preDEL!$AG344,IFERROR(0/0,""),preDEL!T344)</f>
        <v>0</v>
      </c>
      <c r="U344" s="83" t="str">
        <f>IF(preDEL!$AG344,IFERROR(0/0,""),preDEL!U344)</f>
        <v/>
      </c>
      <c r="V344" s="82" t="str">
        <f>IF(preDEL!$AG344,IFERROR(0/0,""),preDEL!V344)</f>
        <v/>
      </c>
      <c r="W344" s="83" t="str">
        <f>IF(preDEL!$AG344,IFERROR(0/0,""),preDEL!W344)</f>
        <v/>
      </c>
      <c r="X344" s="116" t="b">
        <f>IF(preDEL!$AG344,IFERROR(0/0,""),preDEL!X344)</f>
        <v>0</v>
      </c>
      <c r="Y344" s="128" t="b">
        <f>IF(preDEL!$AG344,IFERROR(0/0,""),preDEL!Y344)</f>
        <v>0</v>
      </c>
      <c r="Z344" s="82" t="str">
        <f>IF(preDEL!$AG344,IFERROR(0/0,""),preDEL!Z344)</f>
        <v/>
      </c>
      <c r="AA344" s="128" t="b">
        <f>IF(preDEL!$AG344,IFERROR(0/0,""),preDEL!AA344)</f>
        <v>0</v>
      </c>
      <c r="AB344" s="128" t="b">
        <f>IF(preDEL!$AG344,IFERROR(0/0,""),preDEL!AB344)</f>
        <v>0</v>
      </c>
      <c r="AC344" s="174">
        <f>IF(preDEL!$AG344,IFERROR(0/0,""),preDEL!AC344)</f>
        <v>669</v>
      </c>
      <c r="AD344" s="116" t="b">
        <f>IF(preDEL!$AG344,IFERROR(0/0,""),preDEL!AD344)</f>
        <v>1</v>
      </c>
      <c r="AE344" s="175" t="str">
        <f>IF(preDEL!$AG344,IFERROR(0/0,""),preDEL!AE344)</f>
        <v/>
      </c>
      <c r="AF344" s="128" t="b">
        <f>IF(preDEL!$AG344,IFERROR(0/0,""),preDEL!AF344)</f>
        <v>0</v>
      </c>
      <c r="AG344" s="128" t="b">
        <f>IF(preDEL!$AG344,IFERROR(0/0,""),preDEL!AG344)</f>
        <v>0</v>
      </c>
      <c r="AH344" s="116" t="str">
        <f>IF(preDEL!$AG344,IFERROR(0/0,""),preDEL!AH344)</f>
        <v/>
      </c>
      <c r="AI344" s="82">
        <f>IF(preDEL!$AG344,IFERROR(0/0,""),preDEL!AI344)</f>
        <v>6</v>
      </c>
      <c r="AJ344" s="83" t="str">
        <f>IF(preDEL!$AG344,IFERROR(0/0,""),preDEL!AJ344)</f>
        <v/>
      </c>
      <c r="AK344" s="82" t="str">
        <f>IF(preDEL!$AG344,IFERROR(0/0,""),preDEL!AK344)</f>
        <v>Negative</v>
      </c>
      <c r="AL344" s="83" t="str">
        <f>IF(preDEL!$AG344,IFERROR(0/0,""),preDEL!AL344)</f>
        <v/>
      </c>
      <c r="AM344" s="83" t="str">
        <f>IF(preDEL!$AG344,IFERROR(0/0,""),preDEL!AM344)</f>
        <v>SpROSA145068</v>
      </c>
      <c r="AN344" s="83" t="str">
        <f>IF(preDEL!$AG344,IFERROR(0/0,""),preDEL!AN344)</f>
        <v>ROSA403081</v>
      </c>
      <c r="AO344" s="83" t="str">
        <f>IF(preDEL!$AG344,IFERROR(0/0,""),preDEL!AO344)</f>
        <v/>
      </c>
      <c r="AP344" s="83" t="str">
        <f>IF(preDEL!$AG344,IFERROR(0/0,""),preDEL!AP344)</f>
        <v/>
      </c>
      <c r="AQ344" s="83" t="str">
        <f>IF(preDEL!$AG344,IFERROR(0/0,""),preDEL!AQ344)</f>
        <v/>
      </c>
      <c r="AR344" s="83" t="str">
        <f>IF(preDEL!$AG344,IFERROR(0/0,""),preDEL!AR344)</f>
        <v/>
      </c>
      <c r="AS344" s="147"/>
    </row>
    <row r="345">
      <c r="A345" s="82" t="str">
        <f>IF(preDEL!$AG345,IFERROR(0/0,""),preDEL!A345)</f>
        <v>FLE537</v>
      </c>
      <c r="B345" s="172">
        <f>IF(preDEL!$AG345,IFERROR(0/0,""),preDEL!B345)</f>
        <v>44502</v>
      </c>
      <c r="C345" s="173">
        <f>IF(preDEL!$AG345,IFERROR(0/0,""),preDEL!C345)</f>
        <v>0.5675810185</v>
      </c>
      <c r="D345" s="82" t="str">
        <f>IF(preDEL!$AG345,IFERROR(0/0,""),preDEL!D345)</f>
        <v/>
      </c>
      <c r="E345" s="82" t="str">
        <f>IF(preDEL!$AG345,IFERROR(0/0,""),preDEL!E345)</f>
        <v/>
      </c>
      <c r="F345" s="83" t="str">
        <f>IF(preDEL!$AG345,IFERROR(0/0,""),preDEL!F345)</f>
        <v/>
      </c>
      <c r="G345" s="83" t="str">
        <f>IF(preDEL!$AG345,IFERROR(0/0,""),preDEL!G345)</f>
        <v/>
      </c>
      <c r="H345" s="83" t="str">
        <f>IF(preDEL!$AG345,IFERROR(0/0,""),preDEL!H345)</f>
        <v/>
      </c>
      <c r="I345" s="82" t="str">
        <f>IF(preDEL!$AG345,IFERROR(0/0,""),preDEL!I345)</f>
        <v/>
      </c>
      <c r="J345" s="82" t="str">
        <f>IF(preDEL!$AG345,IFERROR(0/0,""),preDEL!J345)</f>
        <v/>
      </c>
      <c r="K345" s="82" t="str">
        <f>IF(preDEL!$AG345,IFERROR(0/0,""),preDEL!K345)</f>
        <v>Negative</v>
      </c>
      <c r="L345" s="172">
        <f>IF(preDEL!$AG345,IFERROR(0/0,""),preDEL!L345)</f>
        <v>44503</v>
      </c>
      <c r="M345" s="173">
        <f>IF(preDEL!$AG345,IFERROR(0/0,""),preDEL!M345)</f>
        <v>0.5576157407</v>
      </c>
      <c r="N345" s="83" t="str">
        <f>IF(preDEL!$AG345,IFERROR(0/0,""),preDEL!N345)</f>
        <v/>
      </c>
      <c r="O345" s="83" t="str">
        <f>IF(preDEL!$AG345,IFERROR(0/0,""),preDEL!O345)</f>
        <v/>
      </c>
      <c r="P345" s="128" t="b">
        <f>IF(preDEL!$AG345,IFERROR(0/0,""),preDEL!P345)</f>
        <v>0</v>
      </c>
      <c r="Q345" s="128" t="str">
        <f>IF(preDEL!$AG345,IFERROR(0/0,""),preDEL!Q345)</f>
        <v>Result</v>
      </c>
      <c r="R345" s="116" t="b">
        <f>IF(preDEL!$AG345,IFERROR(0/0,""),preDEL!R345)</f>
        <v>1</v>
      </c>
      <c r="S345" s="116">
        <f>IF(preDEL!$AG345,IFERROR(0/0,""),preDEL!S345)</f>
        <v>1</v>
      </c>
      <c r="T345" s="128">
        <f>IF(preDEL!$AG345,IFERROR(0/0,""),preDEL!T345)</f>
        <v>0</v>
      </c>
      <c r="U345" s="83" t="str">
        <f>IF(preDEL!$AG345,IFERROR(0/0,""),preDEL!U345)</f>
        <v/>
      </c>
      <c r="V345" s="82" t="str">
        <f>IF(preDEL!$AG345,IFERROR(0/0,""),preDEL!V345)</f>
        <v/>
      </c>
      <c r="W345" s="83" t="str">
        <f>IF(preDEL!$AG345,IFERROR(0/0,""),preDEL!W345)</f>
        <v/>
      </c>
      <c r="X345" s="116" t="b">
        <f>IF(preDEL!$AG345,IFERROR(0/0,""),preDEL!X345)</f>
        <v>0</v>
      </c>
      <c r="Y345" s="128" t="b">
        <f>IF(preDEL!$AG345,IFERROR(0/0,""),preDEL!Y345)</f>
        <v>0</v>
      </c>
      <c r="Z345" s="82" t="str">
        <f>IF(preDEL!$AG345,IFERROR(0/0,""),preDEL!Z345)</f>
        <v/>
      </c>
      <c r="AA345" s="128" t="b">
        <f>IF(preDEL!$AG345,IFERROR(0/0,""),preDEL!AA345)</f>
        <v>0</v>
      </c>
      <c r="AB345" s="128" t="b">
        <f>IF(preDEL!$AG345,IFERROR(0/0,""),preDEL!AB345)</f>
        <v>0</v>
      </c>
      <c r="AC345" s="174">
        <f>IF(preDEL!$AG345,IFERROR(0/0,""),preDEL!AC345)</f>
        <v>668</v>
      </c>
      <c r="AD345" s="116" t="b">
        <f>IF(preDEL!$AG345,IFERROR(0/0,""),preDEL!AD345)</f>
        <v>1</v>
      </c>
      <c r="AE345" s="175" t="str">
        <f>IF(preDEL!$AG345,IFERROR(0/0,""),preDEL!AE345)</f>
        <v/>
      </c>
      <c r="AF345" s="128" t="b">
        <f>IF(preDEL!$AG345,IFERROR(0/0,""),preDEL!AF345)</f>
        <v>0</v>
      </c>
      <c r="AG345" s="128" t="b">
        <f>IF(preDEL!$AG345,IFERROR(0/0,""),preDEL!AG345)</f>
        <v>0</v>
      </c>
      <c r="AH345" s="116" t="str">
        <f>IF(preDEL!$AG345,IFERROR(0/0,""),preDEL!AH345)</f>
        <v/>
      </c>
      <c r="AI345" s="82" t="str">
        <f>IF(preDEL!$AG345,IFERROR(0/0,""),preDEL!AI345)</f>
        <v/>
      </c>
      <c r="AJ345" s="83" t="str">
        <f>IF(preDEL!$AG345,IFERROR(0/0,""),preDEL!AJ345)</f>
        <v/>
      </c>
      <c r="AK345" s="82" t="str">
        <f>IF(preDEL!$AG345,IFERROR(0/0,""),preDEL!AK345)</f>
        <v>Negative</v>
      </c>
      <c r="AL345" s="83" t="str">
        <f>IF(preDEL!$AG345,IFERROR(0/0,""),preDEL!AL345)</f>
        <v/>
      </c>
      <c r="AM345" s="83" t="str">
        <f>IF(preDEL!$AG345,IFERROR(0/0,""),preDEL!AM345)</f>
        <v>SpROSA145068</v>
      </c>
      <c r="AN345" s="83" t="str">
        <f>IF(preDEL!$AG345,IFERROR(0/0,""),preDEL!AN345)</f>
        <v>ROSA152847</v>
      </c>
      <c r="AO345" s="83" t="str">
        <f>IF(preDEL!$AG345,IFERROR(0/0,""),preDEL!AO345)</f>
        <v/>
      </c>
      <c r="AP345" s="83" t="str">
        <f>IF(preDEL!$AG345,IFERROR(0/0,""),preDEL!AP345)</f>
        <v/>
      </c>
      <c r="AQ345" s="83" t="str">
        <f>IF(preDEL!$AG345,IFERROR(0/0,""),preDEL!AQ345)</f>
        <v/>
      </c>
      <c r="AR345" s="83" t="str">
        <f>IF(preDEL!$AG345,IFERROR(0/0,""),preDEL!AR345)</f>
        <v/>
      </c>
      <c r="AS345" s="147"/>
    </row>
    <row r="346">
      <c r="A346" s="82" t="str">
        <f>IF(preDEL!$AG346,IFERROR(0/0,""),preDEL!A346)</f>
        <v>FLE491</v>
      </c>
      <c r="B346" s="172">
        <f>IF(preDEL!$AG346,IFERROR(0/0,""),preDEL!B346)</f>
        <v>44503</v>
      </c>
      <c r="C346" s="173">
        <f>IF(preDEL!$AG346,IFERROR(0/0,""),preDEL!C346)</f>
        <v>0.1646759259</v>
      </c>
      <c r="D346" s="82" t="str">
        <f>IF(preDEL!$AG346,IFERROR(0/0,""),preDEL!D346)</f>
        <v/>
      </c>
      <c r="E346" s="82" t="str">
        <f>IF(preDEL!$AG346,IFERROR(0/0,""),preDEL!E346)</f>
        <v/>
      </c>
      <c r="F346" s="83" t="str">
        <f>IF(preDEL!$AG346,IFERROR(0/0,""),preDEL!F346)</f>
        <v/>
      </c>
      <c r="G346" s="83" t="str">
        <f>IF(preDEL!$AG346,IFERROR(0/0,""),preDEL!G346)</f>
        <v/>
      </c>
      <c r="H346" s="83" t="str">
        <f>IF(preDEL!$AG346,IFERROR(0/0,""),preDEL!H346)</f>
        <v/>
      </c>
      <c r="I346" s="82" t="str">
        <f>IF(preDEL!$AG346,IFERROR(0/0,""),preDEL!I346)</f>
        <v/>
      </c>
      <c r="J346" s="82" t="str">
        <f>IF(preDEL!$AG346,IFERROR(0/0,""),preDEL!J346)</f>
        <v/>
      </c>
      <c r="K346" s="82" t="str">
        <f>IF(preDEL!$AG346,IFERROR(0/0,""),preDEL!K346)</f>
        <v>Negative</v>
      </c>
      <c r="L346" s="172">
        <f>IF(preDEL!$AG346,IFERROR(0/0,""),preDEL!L346)</f>
        <v>44503</v>
      </c>
      <c r="M346" s="173">
        <f>IF(preDEL!$AG346,IFERROR(0/0,""),preDEL!M346)</f>
        <v>0.5576157407</v>
      </c>
      <c r="N346" s="83" t="str">
        <f>IF(preDEL!$AG346,IFERROR(0/0,""),preDEL!N346)</f>
        <v/>
      </c>
      <c r="O346" s="83" t="str">
        <f>IF(preDEL!$AG346,IFERROR(0/0,""),preDEL!O346)</f>
        <v/>
      </c>
      <c r="P346" s="128" t="b">
        <f>IF(preDEL!$AG346,IFERROR(0/0,""),preDEL!P346)</f>
        <v>0</v>
      </c>
      <c r="Q346" s="128" t="str">
        <f>IF(preDEL!$AG346,IFERROR(0/0,""),preDEL!Q346)</f>
        <v>Result</v>
      </c>
      <c r="R346" s="116" t="b">
        <f>IF(preDEL!$AG346,IFERROR(0/0,""),preDEL!R346)</f>
        <v>1</v>
      </c>
      <c r="S346" s="116">
        <f>IF(preDEL!$AG346,IFERROR(0/0,""),preDEL!S346)</f>
        <v>1</v>
      </c>
      <c r="T346" s="128" t="str">
        <f>IF(preDEL!$AG346,IFERROR(0/0,""),preDEL!T346)</f>
        <v/>
      </c>
      <c r="U346" s="83" t="str">
        <f>IF(preDEL!$AG346,IFERROR(0/0,""),preDEL!U346)</f>
        <v/>
      </c>
      <c r="V346" s="82" t="str">
        <f>IF(preDEL!$AG346,IFERROR(0/0,""),preDEL!V346)</f>
        <v/>
      </c>
      <c r="W346" s="83" t="str">
        <f>IF(preDEL!$AG346,IFERROR(0/0,""),preDEL!W346)</f>
        <v/>
      </c>
      <c r="X346" s="116" t="b">
        <f>IF(preDEL!$AG346,IFERROR(0/0,""),preDEL!X346)</f>
        <v>0</v>
      </c>
      <c r="Y346" s="128" t="b">
        <f>IF(preDEL!$AG346,IFERROR(0/0,""),preDEL!Y346)</f>
        <v>0</v>
      </c>
      <c r="Z346" s="82" t="str">
        <f>IF(preDEL!$AG346,IFERROR(0/0,""),preDEL!Z346)</f>
        <v/>
      </c>
      <c r="AA346" s="128" t="b">
        <f>IF(preDEL!$AG346,IFERROR(0/0,""),preDEL!AA346)</f>
        <v>0</v>
      </c>
      <c r="AB346" s="128" t="b">
        <f>IF(preDEL!$AG346,IFERROR(0/0,""),preDEL!AB346)</f>
        <v>0</v>
      </c>
      <c r="AC346" s="174">
        <f>IF(preDEL!$AG346,IFERROR(0/0,""),preDEL!AC346)</f>
        <v>237</v>
      </c>
      <c r="AD346" s="116" t="b">
        <f>IF(preDEL!$AG346,IFERROR(0/0,""),preDEL!AD346)</f>
        <v>0</v>
      </c>
      <c r="AE346" s="175" t="str">
        <f>IF(preDEL!$AG346,IFERROR(0/0,""),preDEL!AE346)</f>
        <v/>
      </c>
      <c r="AF346" s="128" t="b">
        <f>IF(preDEL!$AG346,IFERROR(0/0,""),preDEL!AF346)</f>
        <v>0</v>
      </c>
      <c r="AG346" s="128" t="b">
        <f>IF(preDEL!$AG346,IFERROR(0/0,""),preDEL!AG346)</f>
        <v>0</v>
      </c>
      <c r="AH346" s="116" t="str">
        <f>IF(preDEL!$AG346,IFERROR(0/0,""),preDEL!AH346)</f>
        <v/>
      </c>
      <c r="AI346" s="82" t="str">
        <f>IF(preDEL!$AG346,IFERROR(0/0,""),preDEL!AI346)</f>
        <v/>
      </c>
      <c r="AJ346" s="83" t="str">
        <f>IF(preDEL!$AG346,IFERROR(0/0,""),preDEL!AJ346)</f>
        <v/>
      </c>
      <c r="AK346" s="82" t="str">
        <f>IF(preDEL!$AG346,IFERROR(0/0,""),preDEL!AK346)</f>
        <v>Negative</v>
      </c>
      <c r="AL346" s="83" t="str">
        <f>IF(preDEL!$AG346,IFERROR(0/0,""),preDEL!AL346)</f>
        <v/>
      </c>
      <c r="AM346" s="83" t="str">
        <f>IF(preDEL!$AG346,IFERROR(0/0,""),preDEL!AM346)</f>
        <v>SpROSA145068</v>
      </c>
      <c r="AN346" s="83" t="str">
        <f>IF(preDEL!$AG346,IFERROR(0/0,""),preDEL!AN346)</f>
        <v>ROSA406630</v>
      </c>
      <c r="AO346" s="83" t="str">
        <f>IF(preDEL!$AG346,IFERROR(0/0,""),preDEL!AO346)</f>
        <v/>
      </c>
      <c r="AP346" s="83" t="str">
        <f>IF(preDEL!$AG346,IFERROR(0/0,""),preDEL!AP346)</f>
        <v/>
      </c>
      <c r="AQ346" s="83" t="str">
        <f>IF(preDEL!$AG346,IFERROR(0/0,""),preDEL!AQ346)</f>
        <v/>
      </c>
      <c r="AR346" s="83" t="str">
        <f>IF(preDEL!$AG346,IFERROR(0/0,""),preDEL!AR346)</f>
        <v/>
      </c>
      <c r="AS346" s="147"/>
    </row>
    <row r="347">
      <c r="A347" s="82" t="str">
        <f>IF(preDEL!$AG347,IFERROR(0/0,""),preDEL!A347)</f>
        <v>FLE523</v>
      </c>
      <c r="B347" s="172">
        <f>IF(preDEL!$AG347,IFERROR(0/0,""),preDEL!B347)</f>
        <v>44503</v>
      </c>
      <c r="C347" s="173">
        <f>IF(preDEL!$AG347,IFERROR(0/0,""),preDEL!C347)</f>
        <v>0.1649652778</v>
      </c>
      <c r="D347" s="82" t="str">
        <f>IF(preDEL!$AG347,IFERROR(0/0,""),preDEL!D347)</f>
        <v/>
      </c>
      <c r="E347" s="82" t="str">
        <f>IF(preDEL!$AG347,IFERROR(0/0,""),preDEL!E347)</f>
        <v/>
      </c>
      <c r="F347" s="83" t="str">
        <f>IF(preDEL!$AG347,IFERROR(0/0,""),preDEL!F347)</f>
        <v/>
      </c>
      <c r="G347" s="83" t="str">
        <f>IF(preDEL!$AG347,IFERROR(0/0,""),preDEL!G347)</f>
        <v/>
      </c>
      <c r="H347" s="83" t="str">
        <f>IF(preDEL!$AG347,IFERROR(0/0,""),preDEL!H347)</f>
        <v/>
      </c>
      <c r="I347" s="82" t="str">
        <f>IF(preDEL!$AG347,IFERROR(0/0,""),preDEL!I347)</f>
        <v/>
      </c>
      <c r="J347" s="82" t="str">
        <f>IF(preDEL!$AG347,IFERROR(0/0,""),preDEL!J347)</f>
        <v/>
      </c>
      <c r="K347" s="82" t="str">
        <f>IF(preDEL!$AG347,IFERROR(0/0,""),preDEL!K347)</f>
        <v>Negative</v>
      </c>
      <c r="L347" s="172">
        <f>IF(preDEL!$AG347,IFERROR(0/0,""),preDEL!L347)</f>
        <v>44503</v>
      </c>
      <c r="M347" s="173">
        <f>IF(preDEL!$AG347,IFERROR(0/0,""),preDEL!M347)</f>
        <v>0.5576157407</v>
      </c>
      <c r="N347" s="83" t="str">
        <f>IF(preDEL!$AG347,IFERROR(0/0,""),preDEL!N347)</f>
        <v/>
      </c>
      <c r="O347" s="83" t="str">
        <f>IF(preDEL!$AG347,IFERROR(0/0,""),preDEL!O347)</f>
        <v/>
      </c>
      <c r="P347" s="128" t="b">
        <f>IF(preDEL!$AG347,IFERROR(0/0,""),preDEL!P347)</f>
        <v>0</v>
      </c>
      <c r="Q347" s="128" t="str">
        <f>IF(preDEL!$AG347,IFERROR(0/0,""),preDEL!Q347)</f>
        <v>Result</v>
      </c>
      <c r="R347" s="116" t="b">
        <f>IF(preDEL!$AG347,IFERROR(0/0,""),preDEL!R347)</f>
        <v>1</v>
      </c>
      <c r="S347" s="116">
        <f>IF(preDEL!$AG347,IFERROR(0/0,""),preDEL!S347)</f>
        <v>1</v>
      </c>
      <c r="T347" s="128" t="str">
        <f>IF(preDEL!$AG347,IFERROR(0/0,""),preDEL!T347)</f>
        <v/>
      </c>
      <c r="U347" s="83" t="str">
        <f>IF(preDEL!$AG347,IFERROR(0/0,""),preDEL!U347)</f>
        <v/>
      </c>
      <c r="V347" s="82" t="str">
        <f>IF(preDEL!$AG347,IFERROR(0/0,""),preDEL!V347)</f>
        <v/>
      </c>
      <c r="W347" s="83" t="str">
        <f>IF(preDEL!$AG347,IFERROR(0/0,""),preDEL!W347)</f>
        <v/>
      </c>
      <c r="X347" s="116" t="b">
        <f>IF(preDEL!$AG347,IFERROR(0/0,""),preDEL!X347)</f>
        <v>0</v>
      </c>
      <c r="Y347" s="128" t="b">
        <f>IF(preDEL!$AG347,IFERROR(0/0,""),preDEL!Y347)</f>
        <v>0</v>
      </c>
      <c r="Z347" s="82" t="str">
        <f>IF(preDEL!$AG347,IFERROR(0/0,""),preDEL!Z347)</f>
        <v/>
      </c>
      <c r="AA347" s="128" t="b">
        <f>IF(preDEL!$AG347,IFERROR(0/0,""),preDEL!AA347)</f>
        <v>0</v>
      </c>
      <c r="AB347" s="128" t="b">
        <f>IF(preDEL!$AG347,IFERROR(0/0,""),preDEL!AB347)</f>
        <v>0</v>
      </c>
      <c r="AC347" s="174">
        <f>IF(preDEL!$AG347,IFERROR(0/0,""),preDEL!AC347)</f>
        <v>236</v>
      </c>
      <c r="AD347" s="116" t="b">
        <f>IF(preDEL!$AG347,IFERROR(0/0,""),preDEL!AD347)</f>
        <v>0</v>
      </c>
      <c r="AE347" s="175" t="str">
        <f>IF(preDEL!$AG347,IFERROR(0/0,""),preDEL!AE347)</f>
        <v/>
      </c>
      <c r="AF347" s="128" t="b">
        <f>IF(preDEL!$AG347,IFERROR(0/0,""),preDEL!AF347)</f>
        <v>0</v>
      </c>
      <c r="AG347" s="128" t="b">
        <f>IF(preDEL!$AG347,IFERROR(0/0,""),preDEL!AG347)</f>
        <v>0</v>
      </c>
      <c r="AH347" s="116" t="str">
        <f>IF(preDEL!$AG347,IFERROR(0/0,""),preDEL!AH347)</f>
        <v/>
      </c>
      <c r="AI347" s="82" t="str">
        <f>IF(preDEL!$AG347,IFERROR(0/0,""),preDEL!AI347)</f>
        <v/>
      </c>
      <c r="AJ347" s="83" t="str">
        <f>IF(preDEL!$AG347,IFERROR(0/0,""),preDEL!AJ347)</f>
        <v/>
      </c>
      <c r="AK347" s="82" t="str">
        <f>IF(preDEL!$AG347,IFERROR(0/0,""),preDEL!AK347)</f>
        <v>Negative</v>
      </c>
      <c r="AL347" s="83" t="str">
        <f>IF(preDEL!$AG347,IFERROR(0/0,""),preDEL!AL347)</f>
        <v/>
      </c>
      <c r="AM347" s="83" t="str">
        <f>IF(preDEL!$AG347,IFERROR(0/0,""),preDEL!AM347)</f>
        <v>SpROSA145068</v>
      </c>
      <c r="AN347" s="83" t="str">
        <f>IF(preDEL!$AG347,IFERROR(0/0,""),preDEL!AN347)</f>
        <v>ROSA186882</v>
      </c>
      <c r="AO347" s="83" t="str">
        <f>IF(preDEL!$AG347,IFERROR(0/0,""),preDEL!AO347)</f>
        <v/>
      </c>
      <c r="AP347" s="83" t="str">
        <f>IF(preDEL!$AG347,IFERROR(0/0,""),preDEL!AP347)</f>
        <v/>
      </c>
      <c r="AQ347" s="83" t="str">
        <f>IF(preDEL!$AG347,IFERROR(0/0,""),preDEL!AQ347)</f>
        <v/>
      </c>
      <c r="AR347" s="83" t="str">
        <f>IF(preDEL!$AG347,IFERROR(0/0,""),preDEL!AR347)</f>
        <v/>
      </c>
      <c r="AS347" s="147"/>
    </row>
    <row r="348">
      <c r="A348" s="82" t="str">
        <f>IF(preDEL!$AG348,IFERROR(0/0,""),preDEL!A348)</f>
        <v>FLE425</v>
      </c>
      <c r="B348" s="172">
        <f>IF(preDEL!$AG348,IFERROR(0/0,""),preDEL!B348)</f>
        <v>44503</v>
      </c>
      <c r="C348" s="173">
        <f>IF(preDEL!$AG348,IFERROR(0/0,""),preDEL!C348)</f>
        <v>0.1653472222</v>
      </c>
      <c r="D348" s="82" t="str">
        <f>IF(preDEL!$AG348,IFERROR(0/0,""),preDEL!D348)</f>
        <v/>
      </c>
      <c r="E348" s="82" t="str">
        <f>IF(preDEL!$AG348,IFERROR(0/0,""),preDEL!E348)</f>
        <v/>
      </c>
      <c r="F348" s="83" t="str">
        <f>IF(preDEL!$AG348,IFERROR(0/0,""),preDEL!F348)</f>
        <v/>
      </c>
      <c r="G348" s="83" t="str">
        <f>IF(preDEL!$AG348,IFERROR(0/0,""),preDEL!G348)</f>
        <v/>
      </c>
      <c r="H348" s="83" t="str">
        <f>IF(preDEL!$AG348,IFERROR(0/0,""),preDEL!H348)</f>
        <v/>
      </c>
      <c r="I348" s="82" t="str">
        <f>IF(preDEL!$AG348,IFERROR(0/0,""),preDEL!I348)</f>
        <v/>
      </c>
      <c r="J348" s="82" t="str">
        <f>IF(preDEL!$AG348,IFERROR(0/0,""),preDEL!J348)</f>
        <v/>
      </c>
      <c r="K348" s="82" t="str">
        <f>IF(preDEL!$AG348,IFERROR(0/0,""),preDEL!K348)</f>
        <v>Negative</v>
      </c>
      <c r="L348" s="172">
        <f>IF(preDEL!$AG348,IFERROR(0/0,""),preDEL!L348)</f>
        <v>44503</v>
      </c>
      <c r="M348" s="173">
        <f>IF(preDEL!$AG348,IFERROR(0/0,""),preDEL!M348)</f>
        <v>0.5576157407</v>
      </c>
      <c r="N348" s="83" t="str">
        <f>IF(preDEL!$AG348,IFERROR(0/0,""),preDEL!N348)</f>
        <v/>
      </c>
      <c r="O348" s="83" t="str">
        <f>IF(preDEL!$AG348,IFERROR(0/0,""),preDEL!O348)</f>
        <v/>
      </c>
      <c r="P348" s="128" t="b">
        <f>IF(preDEL!$AG348,IFERROR(0/0,""),preDEL!P348)</f>
        <v>0</v>
      </c>
      <c r="Q348" s="128" t="str">
        <f>IF(preDEL!$AG348,IFERROR(0/0,""),preDEL!Q348)</f>
        <v>Result</v>
      </c>
      <c r="R348" s="116" t="b">
        <f>IF(preDEL!$AG348,IFERROR(0/0,""),preDEL!R348)</f>
        <v>1</v>
      </c>
      <c r="S348" s="116">
        <f>IF(preDEL!$AG348,IFERROR(0/0,""),preDEL!S348)</f>
        <v>1</v>
      </c>
      <c r="T348" s="128">
        <f>IF(preDEL!$AG348,IFERROR(0/0,""),preDEL!T348)</f>
        <v>0</v>
      </c>
      <c r="U348" s="83" t="str">
        <f>IF(preDEL!$AG348,IFERROR(0/0,""),preDEL!U348)</f>
        <v/>
      </c>
      <c r="V348" s="82" t="str">
        <f>IF(preDEL!$AG348,IFERROR(0/0,""),preDEL!V348)</f>
        <v/>
      </c>
      <c r="W348" s="83" t="str">
        <f>IF(preDEL!$AG348,IFERROR(0/0,""),preDEL!W348)</f>
        <v/>
      </c>
      <c r="X348" s="116" t="b">
        <f>IF(preDEL!$AG348,IFERROR(0/0,""),preDEL!X348)</f>
        <v>0</v>
      </c>
      <c r="Y348" s="128" t="b">
        <f>IF(preDEL!$AG348,IFERROR(0/0,""),preDEL!Y348)</f>
        <v>0</v>
      </c>
      <c r="Z348" s="82" t="str">
        <f>IF(preDEL!$AG348,IFERROR(0/0,""),preDEL!Z348)</f>
        <v/>
      </c>
      <c r="AA348" s="128" t="b">
        <f>IF(preDEL!$AG348,IFERROR(0/0,""),preDEL!AA348)</f>
        <v>0</v>
      </c>
      <c r="AB348" s="128" t="b">
        <f>IF(preDEL!$AG348,IFERROR(0/0,""),preDEL!AB348)</f>
        <v>0</v>
      </c>
      <c r="AC348" s="174">
        <f>IF(preDEL!$AG348,IFERROR(0/0,""),preDEL!AC348)</f>
        <v>667</v>
      </c>
      <c r="AD348" s="116" t="b">
        <f>IF(preDEL!$AG348,IFERROR(0/0,""),preDEL!AD348)</f>
        <v>1</v>
      </c>
      <c r="AE348" s="175" t="str">
        <f>IF(preDEL!$AG348,IFERROR(0/0,""),preDEL!AE348)</f>
        <v/>
      </c>
      <c r="AF348" s="128" t="b">
        <f>IF(preDEL!$AG348,IFERROR(0/0,""),preDEL!AF348)</f>
        <v>0</v>
      </c>
      <c r="AG348" s="128" t="b">
        <f>IF(preDEL!$AG348,IFERROR(0/0,""),preDEL!AG348)</f>
        <v>0</v>
      </c>
      <c r="AH348" s="116" t="str">
        <f>IF(preDEL!$AG348,IFERROR(0/0,""),preDEL!AH348)</f>
        <v/>
      </c>
      <c r="AI348" s="82" t="str">
        <f>IF(preDEL!$AG348,IFERROR(0/0,""),preDEL!AI348)</f>
        <v/>
      </c>
      <c r="AJ348" s="83" t="str">
        <f>IF(preDEL!$AG348,IFERROR(0/0,""),preDEL!AJ348)</f>
        <v/>
      </c>
      <c r="AK348" s="82" t="str">
        <f>IF(preDEL!$AG348,IFERROR(0/0,""),preDEL!AK348)</f>
        <v>Negative</v>
      </c>
      <c r="AL348" s="83" t="str">
        <f>IF(preDEL!$AG348,IFERROR(0/0,""),preDEL!AL348)</f>
        <v/>
      </c>
      <c r="AM348" s="83" t="str">
        <f>IF(preDEL!$AG348,IFERROR(0/0,""),preDEL!AM348)</f>
        <v>SpROSA145068</v>
      </c>
      <c r="AN348" s="83" t="str">
        <f>IF(preDEL!$AG348,IFERROR(0/0,""),preDEL!AN348)</f>
        <v>ROSA195311</v>
      </c>
      <c r="AO348" s="83" t="str">
        <f>IF(preDEL!$AG348,IFERROR(0/0,""),preDEL!AO348)</f>
        <v/>
      </c>
      <c r="AP348" s="83" t="str">
        <f>IF(preDEL!$AG348,IFERROR(0/0,""),preDEL!AP348)</f>
        <v/>
      </c>
      <c r="AQ348" s="83" t="str">
        <f>IF(preDEL!$AG348,IFERROR(0/0,""),preDEL!AQ348)</f>
        <v/>
      </c>
      <c r="AR348" s="83" t="str">
        <f>IF(preDEL!$AG348,IFERROR(0/0,""),preDEL!AR348)</f>
        <v/>
      </c>
      <c r="AS348" s="147"/>
    </row>
    <row r="349">
      <c r="A349" s="82" t="str">
        <f>IF(preDEL!$AG349,IFERROR(0/0,""),preDEL!A349)</f>
        <v>FLE421</v>
      </c>
      <c r="B349" s="172">
        <f>IF(preDEL!$AG349,IFERROR(0/0,""),preDEL!B349)</f>
        <v>44503</v>
      </c>
      <c r="C349" s="173">
        <f>IF(preDEL!$AG349,IFERROR(0/0,""),preDEL!C349)</f>
        <v>0.1666435185</v>
      </c>
      <c r="D349" s="82" t="str">
        <f>IF(preDEL!$AG349,IFERROR(0/0,""),preDEL!D349)</f>
        <v/>
      </c>
      <c r="E349" s="82" t="str">
        <f>IF(preDEL!$AG349,IFERROR(0/0,""),preDEL!E349)</f>
        <v/>
      </c>
      <c r="F349" s="83" t="str">
        <f>IF(preDEL!$AG349,IFERROR(0/0,""),preDEL!F349)</f>
        <v/>
      </c>
      <c r="G349" s="83" t="str">
        <f>IF(preDEL!$AG349,IFERROR(0/0,""),preDEL!G349)</f>
        <v/>
      </c>
      <c r="H349" s="83" t="str">
        <f>IF(preDEL!$AG349,IFERROR(0/0,""),preDEL!H349)</f>
        <v/>
      </c>
      <c r="I349" s="82" t="str">
        <f>IF(preDEL!$AG349,IFERROR(0/0,""),preDEL!I349)</f>
        <v/>
      </c>
      <c r="J349" s="82" t="str">
        <f>IF(preDEL!$AG349,IFERROR(0/0,""),preDEL!J349)</f>
        <v/>
      </c>
      <c r="K349" s="82" t="str">
        <f>IF(preDEL!$AG349,IFERROR(0/0,""),preDEL!K349)</f>
        <v>Negative</v>
      </c>
      <c r="L349" s="172">
        <f>IF(preDEL!$AG349,IFERROR(0/0,""),preDEL!L349)</f>
        <v>44503</v>
      </c>
      <c r="M349" s="173">
        <f>IF(preDEL!$AG349,IFERROR(0/0,""),preDEL!M349)</f>
        <v>0.5576157407</v>
      </c>
      <c r="N349" s="83" t="str">
        <f>IF(preDEL!$AG349,IFERROR(0/0,""),preDEL!N349)</f>
        <v/>
      </c>
      <c r="O349" s="83" t="str">
        <f>IF(preDEL!$AG349,IFERROR(0/0,""),preDEL!O349)</f>
        <v/>
      </c>
      <c r="P349" s="128" t="b">
        <f>IF(preDEL!$AG349,IFERROR(0/0,""),preDEL!P349)</f>
        <v>0</v>
      </c>
      <c r="Q349" s="128" t="str">
        <f>IF(preDEL!$AG349,IFERROR(0/0,""),preDEL!Q349)</f>
        <v>Result</v>
      </c>
      <c r="R349" s="116" t="b">
        <f>IF(preDEL!$AG349,IFERROR(0/0,""),preDEL!R349)</f>
        <v>1</v>
      </c>
      <c r="S349" s="116">
        <f>IF(preDEL!$AG349,IFERROR(0/0,""),preDEL!S349)</f>
        <v>1</v>
      </c>
      <c r="T349" s="128" t="str">
        <f>IF(preDEL!$AG349,IFERROR(0/0,""),preDEL!T349)</f>
        <v/>
      </c>
      <c r="U349" s="83" t="str">
        <f>IF(preDEL!$AG349,IFERROR(0/0,""),preDEL!U349)</f>
        <v/>
      </c>
      <c r="V349" s="82" t="str">
        <f>IF(preDEL!$AG349,IFERROR(0/0,""),preDEL!V349)</f>
        <v/>
      </c>
      <c r="W349" s="83" t="str">
        <f>IF(preDEL!$AG349,IFERROR(0/0,""),preDEL!W349)</f>
        <v/>
      </c>
      <c r="X349" s="116" t="b">
        <f>IF(preDEL!$AG349,IFERROR(0/0,""),preDEL!X349)</f>
        <v>0</v>
      </c>
      <c r="Y349" s="128" t="b">
        <f>IF(preDEL!$AG349,IFERROR(0/0,""),preDEL!Y349)</f>
        <v>0</v>
      </c>
      <c r="Z349" s="82" t="str">
        <f>IF(preDEL!$AG349,IFERROR(0/0,""),preDEL!Z349)</f>
        <v/>
      </c>
      <c r="AA349" s="128" t="b">
        <f>IF(preDEL!$AG349,IFERROR(0/0,""),preDEL!AA349)</f>
        <v>0</v>
      </c>
      <c r="AB349" s="128" t="b">
        <f>IF(preDEL!$AG349,IFERROR(0/0,""),preDEL!AB349)</f>
        <v>0</v>
      </c>
      <c r="AC349" s="174">
        <f>IF(preDEL!$AG349,IFERROR(0/0,""),preDEL!AC349)</f>
        <v>235</v>
      </c>
      <c r="AD349" s="116" t="b">
        <f>IF(preDEL!$AG349,IFERROR(0/0,""),preDEL!AD349)</f>
        <v>0</v>
      </c>
      <c r="AE349" s="175" t="str">
        <f>IF(preDEL!$AG349,IFERROR(0/0,""),preDEL!AE349)</f>
        <v/>
      </c>
      <c r="AF349" s="128" t="b">
        <f>IF(preDEL!$AG349,IFERROR(0/0,""),preDEL!AF349)</f>
        <v>0</v>
      </c>
      <c r="AG349" s="128" t="b">
        <f>IF(preDEL!$AG349,IFERROR(0/0,""),preDEL!AG349)</f>
        <v>0</v>
      </c>
      <c r="AH349" s="116" t="str">
        <f>IF(preDEL!$AG349,IFERROR(0/0,""),preDEL!AH349)</f>
        <v/>
      </c>
      <c r="AI349" s="82" t="str">
        <f>IF(preDEL!$AG349,IFERROR(0/0,""),preDEL!AI349)</f>
        <v/>
      </c>
      <c r="AJ349" s="83" t="str">
        <f>IF(preDEL!$AG349,IFERROR(0/0,""),preDEL!AJ349)</f>
        <v/>
      </c>
      <c r="AK349" s="82" t="str">
        <f>IF(preDEL!$AG349,IFERROR(0/0,""),preDEL!AK349)</f>
        <v>Negative</v>
      </c>
      <c r="AL349" s="83" t="str">
        <f>IF(preDEL!$AG349,IFERROR(0/0,""),preDEL!AL349)</f>
        <v/>
      </c>
      <c r="AM349" s="83" t="str">
        <f>IF(preDEL!$AG349,IFERROR(0/0,""),preDEL!AM349)</f>
        <v>SpROSA145068</v>
      </c>
      <c r="AN349" s="83" t="str">
        <f>IF(preDEL!$AG349,IFERROR(0/0,""),preDEL!AN349)</f>
        <v>ROSA124991</v>
      </c>
      <c r="AO349" s="83" t="str">
        <f>IF(preDEL!$AG349,IFERROR(0/0,""),preDEL!AO349)</f>
        <v/>
      </c>
      <c r="AP349" s="83" t="str">
        <f>IF(preDEL!$AG349,IFERROR(0/0,""),preDEL!AP349)</f>
        <v/>
      </c>
      <c r="AQ349" s="83" t="str">
        <f>IF(preDEL!$AG349,IFERROR(0/0,""),preDEL!AQ349)</f>
        <v/>
      </c>
      <c r="AR349" s="83" t="str">
        <f>IF(preDEL!$AG349,IFERROR(0/0,""),preDEL!AR349)</f>
        <v/>
      </c>
      <c r="AS349" s="147"/>
    </row>
    <row r="350">
      <c r="A350" s="82" t="str">
        <f>IF(preDEL!$AG350,IFERROR(0/0,""),preDEL!A350)</f>
        <v>FLE553</v>
      </c>
      <c r="B350" s="172">
        <f>IF(preDEL!$AG350,IFERROR(0/0,""),preDEL!B350)</f>
        <v>44503</v>
      </c>
      <c r="C350" s="173">
        <f>IF(preDEL!$AG350,IFERROR(0/0,""),preDEL!C350)</f>
        <v>0.1684722222</v>
      </c>
      <c r="D350" s="82" t="str">
        <f>IF(preDEL!$AG350,IFERROR(0/0,""),preDEL!D350)</f>
        <v/>
      </c>
      <c r="E350" s="82" t="str">
        <f>IF(preDEL!$AG350,IFERROR(0/0,""),preDEL!E350)</f>
        <v/>
      </c>
      <c r="F350" s="83" t="str">
        <f>IF(preDEL!$AG350,IFERROR(0/0,""),preDEL!F350)</f>
        <v/>
      </c>
      <c r="G350" s="83" t="str">
        <f>IF(preDEL!$AG350,IFERROR(0/0,""),preDEL!G350)</f>
        <v/>
      </c>
      <c r="H350" s="83" t="str">
        <f>IF(preDEL!$AG350,IFERROR(0/0,""),preDEL!H350)</f>
        <v/>
      </c>
      <c r="I350" s="82" t="str">
        <f>IF(preDEL!$AG350,IFERROR(0/0,""),preDEL!I350)</f>
        <v/>
      </c>
      <c r="J350" s="82" t="str">
        <f>IF(preDEL!$AG350,IFERROR(0/0,""),preDEL!J350)</f>
        <v/>
      </c>
      <c r="K350" s="82" t="str">
        <f>IF(preDEL!$AG350,IFERROR(0/0,""),preDEL!K350)</f>
        <v>Negative</v>
      </c>
      <c r="L350" s="172">
        <f>IF(preDEL!$AG350,IFERROR(0/0,""),preDEL!L350)</f>
        <v>44503</v>
      </c>
      <c r="M350" s="173">
        <f>IF(preDEL!$AG350,IFERROR(0/0,""),preDEL!M350)</f>
        <v>0.5576157407</v>
      </c>
      <c r="N350" s="83" t="str">
        <f>IF(preDEL!$AG350,IFERROR(0/0,""),preDEL!N350)</f>
        <v/>
      </c>
      <c r="O350" s="83" t="str">
        <f>IF(preDEL!$AG350,IFERROR(0/0,""),preDEL!O350)</f>
        <v/>
      </c>
      <c r="P350" s="128" t="b">
        <f>IF(preDEL!$AG350,IFERROR(0/0,""),preDEL!P350)</f>
        <v>0</v>
      </c>
      <c r="Q350" s="128" t="str">
        <f>IF(preDEL!$AG350,IFERROR(0/0,""),preDEL!Q350)</f>
        <v>Result</v>
      </c>
      <c r="R350" s="116" t="b">
        <f>IF(preDEL!$AG350,IFERROR(0/0,""),preDEL!R350)</f>
        <v>1</v>
      </c>
      <c r="S350" s="116">
        <f>IF(preDEL!$AG350,IFERROR(0/0,""),preDEL!S350)</f>
        <v>1</v>
      </c>
      <c r="T350" s="128">
        <f>IF(preDEL!$AG350,IFERROR(0/0,""),preDEL!T350)</f>
        <v>0</v>
      </c>
      <c r="U350" s="83" t="str">
        <f>IF(preDEL!$AG350,IFERROR(0/0,""),preDEL!U350)</f>
        <v/>
      </c>
      <c r="V350" s="82" t="str">
        <f>IF(preDEL!$AG350,IFERROR(0/0,""),preDEL!V350)</f>
        <v/>
      </c>
      <c r="W350" s="83" t="str">
        <f>IF(preDEL!$AG350,IFERROR(0/0,""),preDEL!W350)</f>
        <v/>
      </c>
      <c r="X350" s="116" t="b">
        <f>IF(preDEL!$AG350,IFERROR(0/0,""),preDEL!X350)</f>
        <v>0</v>
      </c>
      <c r="Y350" s="128" t="b">
        <f>IF(preDEL!$AG350,IFERROR(0/0,""),preDEL!Y350)</f>
        <v>0</v>
      </c>
      <c r="Z350" s="82" t="str">
        <f>IF(preDEL!$AG350,IFERROR(0/0,""),preDEL!Z350)</f>
        <v/>
      </c>
      <c r="AA350" s="128" t="b">
        <f>IF(preDEL!$AG350,IFERROR(0/0,""),preDEL!AA350)</f>
        <v>0</v>
      </c>
      <c r="AB350" s="128" t="b">
        <f>IF(preDEL!$AG350,IFERROR(0/0,""),preDEL!AB350)</f>
        <v>0</v>
      </c>
      <c r="AC350" s="174">
        <f>IF(preDEL!$AG350,IFERROR(0/0,""),preDEL!AC350)</f>
        <v>666</v>
      </c>
      <c r="AD350" s="116" t="b">
        <f>IF(preDEL!$AG350,IFERROR(0/0,""),preDEL!AD350)</f>
        <v>1</v>
      </c>
      <c r="AE350" s="175" t="str">
        <f>IF(preDEL!$AG350,IFERROR(0/0,""),preDEL!AE350)</f>
        <v/>
      </c>
      <c r="AF350" s="128" t="b">
        <f>IF(preDEL!$AG350,IFERROR(0/0,""),preDEL!AF350)</f>
        <v>0</v>
      </c>
      <c r="AG350" s="128" t="b">
        <f>IF(preDEL!$AG350,IFERROR(0/0,""),preDEL!AG350)</f>
        <v>0</v>
      </c>
      <c r="AH350" s="116" t="str">
        <f>IF(preDEL!$AG350,IFERROR(0/0,""),preDEL!AH350)</f>
        <v/>
      </c>
      <c r="AI350" s="82" t="str">
        <f>IF(preDEL!$AG350,IFERROR(0/0,""),preDEL!AI350)</f>
        <v/>
      </c>
      <c r="AJ350" s="83" t="str">
        <f>IF(preDEL!$AG350,IFERROR(0/0,""),preDEL!AJ350)</f>
        <v/>
      </c>
      <c r="AK350" s="82" t="str">
        <f>IF(preDEL!$AG350,IFERROR(0/0,""),preDEL!AK350)</f>
        <v>Negative</v>
      </c>
      <c r="AL350" s="83" t="str">
        <f>IF(preDEL!$AG350,IFERROR(0/0,""),preDEL!AL350)</f>
        <v/>
      </c>
      <c r="AM350" s="83" t="str">
        <f>IF(preDEL!$AG350,IFERROR(0/0,""),preDEL!AM350)</f>
        <v>SpROSA145068</v>
      </c>
      <c r="AN350" s="83" t="str">
        <f>IF(preDEL!$AG350,IFERROR(0/0,""),preDEL!AN350)</f>
        <v>ROSA877819</v>
      </c>
      <c r="AO350" s="83" t="str">
        <f>IF(preDEL!$AG350,IFERROR(0/0,""),preDEL!AO350)</f>
        <v/>
      </c>
      <c r="AP350" s="83" t="str">
        <f>IF(preDEL!$AG350,IFERROR(0/0,""),preDEL!AP350)</f>
        <v/>
      </c>
      <c r="AQ350" s="83" t="str">
        <f>IF(preDEL!$AG350,IFERROR(0/0,""),preDEL!AQ350)</f>
        <v/>
      </c>
      <c r="AR350" s="83" t="str">
        <f>IF(preDEL!$AG350,IFERROR(0/0,""),preDEL!AR350)</f>
        <v/>
      </c>
      <c r="AS350" s="147"/>
    </row>
    <row r="351">
      <c r="A351" s="82" t="str">
        <f>IF(preDEL!$AG351,IFERROR(0/0,""),preDEL!A351)</f>
        <v>FLE620</v>
      </c>
      <c r="B351" s="172">
        <f>IF(preDEL!$AG351,IFERROR(0/0,""),preDEL!B351)</f>
        <v>44503</v>
      </c>
      <c r="C351" s="173">
        <f>IF(preDEL!$AG351,IFERROR(0/0,""),preDEL!C351)</f>
        <v>0.1694560185</v>
      </c>
      <c r="D351" s="82" t="str">
        <f>IF(preDEL!$AG351,IFERROR(0/0,""),preDEL!D351)</f>
        <v/>
      </c>
      <c r="E351" s="82" t="str">
        <f>IF(preDEL!$AG351,IFERROR(0/0,""),preDEL!E351)</f>
        <v/>
      </c>
      <c r="F351" s="83" t="str">
        <f>IF(preDEL!$AG351,IFERROR(0/0,""),preDEL!F351)</f>
        <v/>
      </c>
      <c r="G351" s="83" t="str">
        <f>IF(preDEL!$AG351,IFERROR(0/0,""),preDEL!G351)</f>
        <v/>
      </c>
      <c r="H351" s="83" t="str">
        <f>IF(preDEL!$AG351,IFERROR(0/0,""),preDEL!H351)</f>
        <v/>
      </c>
      <c r="I351" s="82" t="str">
        <f>IF(preDEL!$AG351,IFERROR(0/0,""),preDEL!I351)</f>
        <v/>
      </c>
      <c r="J351" s="82" t="str">
        <f>IF(preDEL!$AG351,IFERROR(0/0,""),preDEL!J351)</f>
        <v/>
      </c>
      <c r="K351" s="82" t="str">
        <f>IF(preDEL!$AG351,IFERROR(0/0,""),preDEL!K351)</f>
        <v>Negative</v>
      </c>
      <c r="L351" s="172">
        <f>IF(preDEL!$AG351,IFERROR(0/0,""),preDEL!L351)</f>
        <v>44503</v>
      </c>
      <c r="M351" s="173">
        <f>IF(preDEL!$AG351,IFERROR(0/0,""),preDEL!M351)</f>
        <v>0.5576157407</v>
      </c>
      <c r="N351" s="83" t="str">
        <f>IF(preDEL!$AG351,IFERROR(0/0,""),preDEL!N351)</f>
        <v/>
      </c>
      <c r="O351" s="83" t="str">
        <f>IF(preDEL!$AG351,IFERROR(0/0,""),preDEL!O351)</f>
        <v/>
      </c>
      <c r="P351" s="128" t="b">
        <f>IF(preDEL!$AG351,IFERROR(0/0,""),preDEL!P351)</f>
        <v>0</v>
      </c>
      <c r="Q351" s="128" t="str">
        <f>IF(preDEL!$AG351,IFERROR(0/0,""),preDEL!Q351)</f>
        <v>Result</v>
      </c>
      <c r="R351" s="116" t="b">
        <f>IF(preDEL!$AG351,IFERROR(0/0,""),preDEL!R351)</f>
        <v>1</v>
      </c>
      <c r="S351" s="116">
        <f>IF(preDEL!$AG351,IFERROR(0/0,""),preDEL!S351)</f>
        <v>1</v>
      </c>
      <c r="T351" s="128" t="str">
        <f>IF(preDEL!$AG351,IFERROR(0/0,""),preDEL!T351)</f>
        <v/>
      </c>
      <c r="U351" s="83" t="str">
        <f>IF(preDEL!$AG351,IFERROR(0/0,""),preDEL!U351)</f>
        <v/>
      </c>
      <c r="V351" s="82" t="str">
        <f>IF(preDEL!$AG351,IFERROR(0/0,""),preDEL!V351)</f>
        <v/>
      </c>
      <c r="W351" s="83" t="str">
        <f>IF(preDEL!$AG351,IFERROR(0/0,""),preDEL!W351)</f>
        <v/>
      </c>
      <c r="X351" s="116" t="b">
        <f>IF(preDEL!$AG351,IFERROR(0/0,""),preDEL!X351)</f>
        <v>0</v>
      </c>
      <c r="Y351" s="128" t="b">
        <f>IF(preDEL!$AG351,IFERROR(0/0,""),preDEL!Y351)</f>
        <v>0</v>
      </c>
      <c r="Z351" s="82" t="str">
        <f>IF(preDEL!$AG351,IFERROR(0/0,""),preDEL!Z351)</f>
        <v/>
      </c>
      <c r="AA351" s="128" t="b">
        <f>IF(preDEL!$AG351,IFERROR(0/0,""),preDEL!AA351)</f>
        <v>0</v>
      </c>
      <c r="AB351" s="128" t="b">
        <f>IF(preDEL!$AG351,IFERROR(0/0,""),preDEL!AB351)</f>
        <v>0</v>
      </c>
      <c r="AC351" s="174">
        <f>IF(preDEL!$AG351,IFERROR(0/0,""),preDEL!AC351)</f>
        <v>234</v>
      </c>
      <c r="AD351" s="116" t="b">
        <f>IF(preDEL!$AG351,IFERROR(0/0,""),preDEL!AD351)</f>
        <v>0</v>
      </c>
      <c r="AE351" s="175" t="str">
        <f>IF(preDEL!$AG351,IFERROR(0/0,""),preDEL!AE351)</f>
        <v/>
      </c>
      <c r="AF351" s="128" t="b">
        <f>IF(preDEL!$AG351,IFERROR(0/0,""),preDEL!AF351)</f>
        <v>0</v>
      </c>
      <c r="AG351" s="128" t="b">
        <f>IF(preDEL!$AG351,IFERROR(0/0,""),preDEL!AG351)</f>
        <v>0</v>
      </c>
      <c r="AH351" s="116" t="str">
        <f>IF(preDEL!$AG351,IFERROR(0/0,""),preDEL!AH351)</f>
        <v/>
      </c>
      <c r="AI351" s="82" t="str">
        <f>IF(preDEL!$AG351,IFERROR(0/0,""),preDEL!AI351)</f>
        <v/>
      </c>
      <c r="AJ351" s="83" t="str">
        <f>IF(preDEL!$AG351,IFERROR(0/0,""),preDEL!AJ351)</f>
        <v/>
      </c>
      <c r="AK351" s="82" t="str">
        <f>IF(preDEL!$AG351,IFERROR(0/0,""),preDEL!AK351)</f>
        <v>Negative</v>
      </c>
      <c r="AL351" s="83" t="str">
        <f>IF(preDEL!$AG351,IFERROR(0/0,""),preDEL!AL351)</f>
        <v/>
      </c>
      <c r="AM351" s="83" t="str">
        <f>IF(preDEL!$AG351,IFERROR(0/0,""),preDEL!AM351)</f>
        <v>SpROSA145068</v>
      </c>
      <c r="AN351" s="83" t="str">
        <f>IF(preDEL!$AG351,IFERROR(0/0,""),preDEL!AN351)</f>
        <v>ROSA970910</v>
      </c>
      <c r="AO351" s="83" t="str">
        <f>IF(preDEL!$AG351,IFERROR(0/0,""),preDEL!AO351)</f>
        <v/>
      </c>
      <c r="AP351" s="83" t="str">
        <f>IF(preDEL!$AG351,IFERROR(0/0,""),preDEL!AP351)</f>
        <v/>
      </c>
      <c r="AQ351" s="83" t="str">
        <f>IF(preDEL!$AG351,IFERROR(0/0,""),preDEL!AQ351)</f>
        <v/>
      </c>
      <c r="AR351" s="83" t="str">
        <f>IF(preDEL!$AG351,IFERROR(0/0,""),preDEL!AR351)</f>
        <v/>
      </c>
      <c r="AS351" s="147"/>
    </row>
    <row r="352">
      <c r="A352" s="82" t="str">
        <f>IF(preDEL!$AG352,IFERROR(0/0,""),preDEL!A352)</f>
        <v>FLE509</v>
      </c>
      <c r="B352" s="172">
        <f>IF(preDEL!$AG352,IFERROR(0/0,""),preDEL!B352)</f>
        <v>44503</v>
      </c>
      <c r="C352" s="173">
        <f>IF(preDEL!$AG352,IFERROR(0/0,""),preDEL!C352)</f>
        <v>0.1701157407</v>
      </c>
      <c r="D352" s="82" t="str">
        <f>IF(preDEL!$AG352,IFERROR(0/0,""),preDEL!D352)</f>
        <v/>
      </c>
      <c r="E352" s="82" t="str">
        <f>IF(preDEL!$AG352,IFERROR(0/0,""),preDEL!E352)</f>
        <v/>
      </c>
      <c r="F352" s="83" t="str">
        <f>IF(preDEL!$AG352,IFERROR(0/0,""),preDEL!F352)</f>
        <v/>
      </c>
      <c r="G352" s="83" t="str">
        <f>IF(preDEL!$AG352,IFERROR(0/0,""),preDEL!G352)</f>
        <v/>
      </c>
      <c r="H352" s="83" t="str">
        <f>IF(preDEL!$AG352,IFERROR(0/0,""),preDEL!H352)</f>
        <v/>
      </c>
      <c r="I352" s="82" t="str">
        <f>IF(preDEL!$AG352,IFERROR(0/0,""),preDEL!I352)</f>
        <v/>
      </c>
      <c r="J352" s="82" t="str">
        <f>IF(preDEL!$AG352,IFERROR(0/0,""),preDEL!J352)</f>
        <v/>
      </c>
      <c r="K352" s="82" t="str">
        <f>IF(preDEL!$AG352,IFERROR(0/0,""),preDEL!K352)</f>
        <v>Negative</v>
      </c>
      <c r="L352" s="172">
        <f>IF(preDEL!$AG352,IFERROR(0/0,""),preDEL!L352)</f>
        <v>44503</v>
      </c>
      <c r="M352" s="173">
        <f>IF(preDEL!$AG352,IFERROR(0/0,""),preDEL!M352)</f>
        <v>0.5576157407</v>
      </c>
      <c r="N352" s="83" t="str">
        <f>IF(preDEL!$AG352,IFERROR(0/0,""),preDEL!N352)</f>
        <v/>
      </c>
      <c r="O352" s="83" t="str">
        <f>IF(preDEL!$AG352,IFERROR(0/0,""),preDEL!O352)</f>
        <v/>
      </c>
      <c r="P352" s="128" t="b">
        <f>IF(preDEL!$AG352,IFERROR(0/0,""),preDEL!P352)</f>
        <v>0</v>
      </c>
      <c r="Q352" s="128" t="str">
        <f>IF(preDEL!$AG352,IFERROR(0/0,""),preDEL!Q352)</f>
        <v>Result</v>
      </c>
      <c r="R352" s="116" t="b">
        <f>IF(preDEL!$AG352,IFERROR(0/0,""),preDEL!R352)</f>
        <v>1</v>
      </c>
      <c r="S352" s="116">
        <f>IF(preDEL!$AG352,IFERROR(0/0,""),preDEL!S352)</f>
        <v>1</v>
      </c>
      <c r="T352" s="128">
        <f>IF(preDEL!$AG352,IFERROR(0/0,""),preDEL!T352)</f>
        <v>0</v>
      </c>
      <c r="U352" s="83" t="str">
        <f>IF(preDEL!$AG352,IFERROR(0/0,""),preDEL!U352)</f>
        <v/>
      </c>
      <c r="V352" s="82" t="str">
        <f>IF(preDEL!$AG352,IFERROR(0/0,""),preDEL!V352)</f>
        <v/>
      </c>
      <c r="W352" s="83" t="str">
        <f>IF(preDEL!$AG352,IFERROR(0/0,""),preDEL!W352)</f>
        <v/>
      </c>
      <c r="X352" s="116" t="b">
        <f>IF(preDEL!$AG352,IFERROR(0/0,""),preDEL!X352)</f>
        <v>0</v>
      </c>
      <c r="Y352" s="128" t="b">
        <f>IF(preDEL!$AG352,IFERROR(0/0,""),preDEL!Y352)</f>
        <v>0</v>
      </c>
      <c r="Z352" s="82" t="str">
        <f>IF(preDEL!$AG352,IFERROR(0/0,""),preDEL!Z352)</f>
        <v/>
      </c>
      <c r="AA352" s="128" t="b">
        <f>IF(preDEL!$AG352,IFERROR(0/0,""),preDEL!AA352)</f>
        <v>0</v>
      </c>
      <c r="AB352" s="128" t="b">
        <f>IF(preDEL!$AG352,IFERROR(0/0,""),preDEL!AB352)</f>
        <v>0</v>
      </c>
      <c r="AC352" s="174">
        <f>IF(preDEL!$AG352,IFERROR(0/0,""),preDEL!AC352)</f>
        <v>665</v>
      </c>
      <c r="AD352" s="116" t="b">
        <f>IF(preDEL!$AG352,IFERROR(0/0,""),preDEL!AD352)</f>
        <v>1</v>
      </c>
      <c r="AE352" s="175">
        <f>IF(preDEL!$AG352,IFERROR(0/0,""),preDEL!AE352)</f>
        <v>558</v>
      </c>
      <c r="AF352" s="128" t="b">
        <f>IF(preDEL!$AG352,IFERROR(0/0,""),preDEL!AF352)</f>
        <v>0</v>
      </c>
      <c r="AG352" s="128" t="b">
        <f>IF(preDEL!$AG352,IFERROR(0/0,""),preDEL!AG352)</f>
        <v>0</v>
      </c>
      <c r="AH352" s="116" t="str">
        <f>IF(preDEL!$AG352,IFERROR(0/0,""),preDEL!AH352)</f>
        <v/>
      </c>
      <c r="AI352" s="82" t="str">
        <f>IF(preDEL!$AG352,IFERROR(0/0,""),preDEL!AI352)</f>
        <v/>
      </c>
      <c r="AJ352" s="83" t="str">
        <f>IF(preDEL!$AG352,IFERROR(0/0,""),preDEL!AJ352)</f>
        <v/>
      </c>
      <c r="AK352" s="82" t="str">
        <f>IF(preDEL!$AG352,IFERROR(0/0,""),preDEL!AK352)</f>
        <v>Negative</v>
      </c>
      <c r="AL352" s="83" t="str">
        <f>IF(preDEL!$AG352,IFERROR(0/0,""),preDEL!AL352)</f>
        <v/>
      </c>
      <c r="AM352" s="83" t="str">
        <f>IF(preDEL!$AG352,IFERROR(0/0,""),preDEL!AM352)</f>
        <v>SpROSA573919</v>
      </c>
      <c r="AN352" s="83" t="str">
        <f>IF(preDEL!$AG352,IFERROR(0/0,""),preDEL!AN352)</f>
        <v>ROSA264128</v>
      </c>
      <c r="AO352" s="83" t="str">
        <f>IF(preDEL!$AG352,IFERROR(0/0,""),preDEL!AO352)</f>
        <v/>
      </c>
      <c r="AP352" s="83" t="str">
        <f>IF(preDEL!$AG352,IFERROR(0/0,""),preDEL!AP352)</f>
        <v/>
      </c>
      <c r="AQ352" s="83" t="str">
        <f>IF(preDEL!$AG352,IFERROR(0/0,""),preDEL!AQ352)</f>
        <v/>
      </c>
      <c r="AR352" s="83" t="str">
        <f>IF(preDEL!$AG352,IFERROR(0/0,""),preDEL!AR352)</f>
        <v/>
      </c>
      <c r="AS352" s="147"/>
    </row>
    <row r="353">
      <c r="A353" s="82" t="str">
        <f>IF(preDEL!$AG353,IFERROR(0/0,""),preDEL!A353)</f>
        <v>FLE520</v>
      </c>
      <c r="B353" s="172">
        <f>IF(preDEL!$AG353,IFERROR(0/0,""),preDEL!B353)</f>
        <v>44503</v>
      </c>
      <c r="C353" s="173">
        <f>IF(preDEL!$AG353,IFERROR(0/0,""),preDEL!C353)</f>
        <v>0.1703472222</v>
      </c>
      <c r="D353" s="82" t="str">
        <f>IF(preDEL!$AG353,IFERROR(0/0,""),preDEL!D353)</f>
        <v/>
      </c>
      <c r="E353" s="82" t="str">
        <f>IF(preDEL!$AG353,IFERROR(0/0,""),preDEL!E353)</f>
        <v/>
      </c>
      <c r="F353" s="83" t="str">
        <f>IF(preDEL!$AG353,IFERROR(0/0,""),preDEL!F353)</f>
        <v/>
      </c>
      <c r="G353" s="83" t="str">
        <f>IF(preDEL!$AG353,IFERROR(0/0,""),preDEL!G353)</f>
        <v/>
      </c>
      <c r="H353" s="83" t="str">
        <f>IF(preDEL!$AG353,IFERROR(0/0,""),preDEL!H353)</f>
        <v/>
      </c>
      <c r="I353" s="82" t="str">
        <f>IF(preDEL!$AG353,IFERROR(0/0,""),preDEL!I353)</f>
        <v/>
      </c>
      <c r="J353" s="82" t="str">
        <f>IF(preDEL!$AG353,IFERROR(0/0,""),preDEL!J353)</f>
        <v/>
      </c>
      <c r="K353" s="82" t="str">
        <f>IF(preDEL!$AG353,IFERROR(0/0,""),preDEL!K353)</f>
        <v>Negative</v>
      </c>
      <c r="L353" s="172">
        <f>IF(preDEL!$AG353,IFERROR(0/0,""),preDEL!L353)</f>
        <v>44503</v>
      </c>
      <c r="M353" s="173">
        <f>IF(preDEL!$AG353,IFERROR(0/0,""),preDEL!M353)</f>
        <v>0.5576157407</v>
      </c>
      <c r="N353" s="83" t="str">
        <f>IF(preDEL!$AG353,IFERROR(0/0,""),preDEL!N353)</f>
        <v/>
      </c>
      <c r="O353" s="83" t="str">
        <f>IF(preDEL!$AG353,IFERROR(0/0,""),preDEL!O353)</f>
        <v/>
      </c>
      <c r="P353" s="128" t="b">
        <f>IF(preDEL!$AG353,IFERROR(0/0,""),preDEL!P353)</f>
        <v>0</v>
      </c>
      <c r="Q353" s="128" t="str">
        <f>IF(preDEL!$AG353,IFERROR(0/0,""),preDEL!Q353)</f>
        <v>Result</v>
      </c>
      <c r="R353" s="116" t="b">
        <f>IF(preDEL!$AG353,IFERROR(0/0,""),preDEL!R353)</f>
        <v>1</v>
      </c>
      <c r="S353" s="116">
        <f>IF(preDEL!$AG353,IFERROR(0/0,""),preDEL!S353)</f>
        <v>1</v>
      </c>
      <c r="T353" s="128" t="str">
        <f>IF(preDEL!$AG353,IFERROR(0/0,""),preDEL!T353)</f>
        <v/>
      </c>
      <c r="U353" s="83" t="str">
        <f>IF(preDEL!$AG353,IFERROR(0/0,""),preDEL!U353)</f>
        <v/>
      </c>
      <c r="V353" s="82" t="str">
        <f>IF(preDEL!$AG353,IFERROR(0/0,""),preDEL!V353)</f>
        <v/>
      </c>
      <c r="W353" s="83" t="str">
        <f>IF(preDEL!$AG353,IFERROR(0/0,""),preDEL!W353)</f>
        <v/>
      </c>
      <c r="X353" s="116" t="b">
        <f>IF(preDEL!$AG353,IFERROR(0/0,""),preDEL!X353)</f>
        <v>0</v>
      </c>
      <c r="Y353" s="128" t="b">
        <f>IF(preDEL!$AG353,IFERROR(0/0,""),preDEL!Y353)</f>
        <v>0</v>
      </c>
      <c r="Z353" s="82" t="str">
        <f>IF(preDEL!$AG353,IFERROR(0/0,""),preDEL!Z353)</f>
        <v/>
      </c>
      <c r="AA353" s="128" t="b">
        <f>IF(preDEL!$AG353,IFERROR(0/0,""),preDEL!AA353)</f>
        <v>0</v>
      </c>
      <c r="AB353" s="128" t="b">
        <f>IF(preDEL!$AG353,IFERROR(0/0,""),preDEL!AB353)</f>
        <v>0</v>
      </c>
      <c r="AC353" s="174">
        <f>IF(preDEL!$AG353,IFERROR(0/0,""),preDEL!AC353)</f>
        <v>233</v>
      </c>
      <c r="AD353" s="116" t="b">
        <f>IF(preDEL!$AG353,IFERROR(0/0,""),preDEL!AD353)</f>
        <v>0</v>
      </c>
      <c r="AE353" s="175" t="str">
        <f>IF(preDEL!$AG353,IFERROR(0/0,""),preDEL!AE353)</f>
        <v/>
      </c>
      <c r="AF353" s="128" t="b">
        <f>IF(preDEL!$AG353,IFERROR(0/0,""),preDEL!AF353)</f>
        <v>0</v>
      </c>
      <c r="AG353" s="128" t="b">
        <f>IF(preDEL!$AG353,IFERROR(0/0,""),preDEL!AG353)</f>
        <v>0</v>
      </c>
      <c r="AH353" s="116" t="str">
        <f>IF(preDEL!$AG353,IFERROR(0/0,""),preDEL!AH353)</f>
        <v/>
      </c>
      <c r="AI353" s="82" t="str">
        <f>IF(preDEL!$AG353,IFERROR(0/0,""),preDEL!AI353)</f>
        <v/>
      </c>
      <c r="AJ353" s="83" t="str">
        <f>IF(preDEL!$AG353,IFERROR(0/0,""),preDEL!AJ353)</f>
        <v/>
      </c>
      <c r="AK353" s="82" t="str">
        <f>IF(preDEL!$AG353,IFERROR(0/0,""),preDEL!AK353)</f>
        <v>Negative</v>
      </c>
      <c r="AL353" s="83" t="str">
        <f>IF(preDEL!$AG353,IFERROR(0/0,""),preDEL!AL353)</f>
        <v/>
      </c>
      <c r="AM353" s="83" t="str">
        <f>IF(preDEL!$AG353,IFERROR(0/0,""),preDEL!AM353)</f>
        <v>SpROSA145068</v>
      </c>
      <c r="AN353" s="83" t="str">
        <f>IF(preDEL!$AG353,IFERROR(0/0,""),preDEL!AN353)</f>
        <v>ROSA363599</v>
      </c>
      <c r="AO353" s="83" t="str">
        <f>IF(preDEL!$AG353,IFERROR(0/0,""),preDEL!AO353)</f>
        <v/>
      </c>
      <c r="AP353" s="83" t="str">
        <f>IF(preDEL!$AG353,IFERROR(0/0,""),preDEL!AP353)</f>
        <v/>
      </c>
      <c r="AQ353" s="83" t="str">
        <f>IF(preDEL!$AG353,IFERROR(0/0,""),preDEL!AQ353)</f>
        <v/>
      </c>
      <c r="AR353" s="83" t="str">
        <f>IF(preDEL!$AG353,IFERROR(0/0,""),preDEL!AR353)</f>
        <v/>
      </c>
      <c r="AS353" s="147"/>
    </row>
    <row r="354">
      <c r="A354" s="82" t="str">
        <f>IF(preDEL!$AG354,IFERROR(0/0,""),preDEL!A354)</f>
        <v>FLE529</v>
      </c>
      <c r="B354" s="172">
        <f>IF(preDEL!$AG354,IFERROR(0/0,""),preDEL!B354)</f>
        <v>44503</v>
      </c>
      <c r="C354" s="173">
        <f>IF(preDEL!$AG354,IFERROR(0/0,""),preDEL!C354)</f>
        <v>0.1727777778</v>
      </c>
      <c r="D354" s="82" t="str">
        <f>IF(preDEL!$AG354,IFERROR(0/0,""),preDEL!D354)</f>
        <v/>
      </c>
      <c r="E354" s="82" t="str">
        <f>IF(preDEL!$AG354,IFERROR(0/0,""),preDEL!E354)</f>
        <v/>
      </c>
      <c r="F354" s="83" t="str">
        <f>IF(preDEL!$AG354,IFERROR(0/0,""),preDEL!F354)</f>
        <v/>
      </c>
      <c r="G354" s="83" t="str">
        <f>IF(preDEL!$AG354,IFERROR(0/0,""),preDEL!G354)</f>
        <v/>
      </c>
      <c r="H354" s="83" t="str">
        <f>IF(preDEL!$AG354,IFERROR(0/0,""),preDEL!H354)</f>
        <v/>
      </c>
      <c r="I354" s="82" t="str">
        <f>IF(preDEL!$AG354,IFERROR(0/0,""),preDEL!I354)</f>
        <v/>
      </c>
      <c r="J354" s="82" t="str">
        <f>IF(preDEL!$AG354,IFERROR(0/0,""),preDEL!J354)</f>
        <v/>
      </c>
      <c r="K354" s="82" t="str">
        <f>IF(preDEL!$AG354,IFERROR(0/0,""),preDEL!K354)</f>
        <v>Null</v>
      </c>
      <c r="L354" s="172" t="str">
        <f>IF(preDEL!$AG354,IFERROR(0/0,""),preDEL!L354)</f>
        <v/>
      </c>
      <c r="M354" s="173" t="str">
        <f>IF(preDEL!$AG354,IFERROR(0/0,""),preDEL!M354)</f>
        <v/>
      </c>
      <c r="N354" s="83" t="str">
        <f>IF(preDEL!$AG354,IFERROR(0/0,""),preDEL!N354)</f>
        <v/>
      </c>
      <c r="O354" s="83" t="str">
        <f>IF(preDEL!$AG354,IFERROR(0/0,""),preDEL!O354)</f>
        <v/>
      </c>
      <c r="P354" s="128" t="b">
        <f>IF(preDEL!$AG354,IFERROR(0/0,""),preDEL!P354)</f>
        <v>0</v>
      </c>
      <c r="Q354" s="128" t="str">
        <f>IF(preDEL!$AG354,IFERROR(0/0,""),preDEL!Q354)</f>
        <v>Collected</v>
      </c>
      <c r="R354" s="116" t="b">
        <f>IF(preDEL!$AG354,IFERROR(0/0,""),preDEL!R354)</f>
        <v>1</v>
      </c>
      <c r="S354" s="116">
        <f>IF(preDEL!$AG354,IFERROR(0/0,""),preDEL!S354)</f>
        <v>1</v>
      </c>
      <c r="T354" s="128" t="str">
        <f>IF(preDEL!$AG354,IFERROR(0/0,""),preDEL!T354)</f>
        <v/>
      </c>
      <c r="U354" s="83" t="str">
        <f>IF(preDEL!$AG354,IFERROR(0/0,""),preDEL!U354)</f>
        <v/>
      </c>
      <c r="V354" s="82" t="str">
        <f>IF(preDEL!$AG354,IFERROR(0/0,""),preDEL!V354)</f>
        <v/>
      </c>
      <c r="W354" s="83" t="str">
        <f>IF(preDEL!$AG354,IFERROR(0/0,""),preDEL!W354)</f>
        <v/>
      </c>
      <c r="X354" s="116" t="b">
        <f>IF(preDEL!$AG354,IFERROR(0/0,""),preDEL!X354)</f>
        <v>0</v>
      </c>
      <c r="Y354" s="128" t="b">
        <f>IF(preDEL!$AG354,IFERROR(0/0,""),preDEL!Y354)</f>
        <v>0</v>
      </c>
      <c r="Z354" s="82" t="str">
        <f>IF(preDEL!$AG354,IFERROR(0/0,""),preDEL!Z354)</f>
        <v/>
      </c>
      <c r="AA354" s="128" t="b">
        <f>IF(preDEL!$AG354,IFERROR(0/0,""),preDEL!AA354)</f>
        <v>0</v>
      </c>
      <c r="AB354" s="128" t="b">
        <f>IF(preDEL!$AG354,IFERROR(0/0,""),preDEL!AB354)</f>
        <v>0</v>
      </c>
      <c r="AC354" s="174">
        <f>IF(preDEL!$AG354,IFERROR(0/0,""),preDEL!AC354)</f>
        <v>232</v>
      </c>
      <c r="AD354" s="116" t="b">
        <f>IF(preDEL!$AG354,IFERROR(0/0,""),preDEL!AD354)</f>
        <v>0</v>
      </c>
      <c r="AE354" s="175" t="str">
        <f>IF(preDEL!$AG354,IFERROR(0/0,""),preDEL!AE354)</f>
        <v/>
      </c>
      <c r="AF354" s="128" t="b">
        <f>IF(preDEL!$AG354,IFERROR(0/0,""),preDEL!AF354)</f>
        <v>0</v>
      </c>
      <c r="AG354" s="128" t="b">
        <f>IF(preDEL!$AG354,IFERROR(0/0,""),preDEL!AG354)</f>
        <v>0</v>
      </c>
      <c r="AH354" s="116" t="str">
        <f>IF(preDEL!$AG354,IFERROR(0/0,""),preDEL!AH354)</f>
        <v/>
      </c>
      <c r="AI354" s="82" t="str">
        <f>IF(preDEL!$AG354,IFERROR(0/0,""),preDEL!AI354)</f>
        <v/>
      </c>
      <c r="AJ354" s="83">
        <f>IF(preDEL!$AG354,IFERROR(0/0,""),preDEL!AJ354)</f>
        <v>2.2</v>
      </c>
      <c r="AK354" s="82" t="str">
        <f>IF(preDEL!$AG354,IFERROR(0/0,""),preDEL!AK354)</f>
        <v>Negative</v>
      </c>
      <c r="AL354" s="83" t="str">
        <f>IF(preDEL!$AG354,IFERROR(0/0,""),preDEL!AL354)</f>
        <v/>
      </c>
      <c r="AM354" s="83" t="str">
        <f>IF(preDEL!$AG354,IFERROR(0/0,""),preDEL!AM354)</f>
        <v>SpROSA145068</v>
      </c>
      <c r="AN354" s="83" t="str">
        <f>IF(preDEL!$AG354,IFERROR(0/0,""),preDEL!AN354)</f>
        <v>ROSA361260</v>
      </c>
      <c r="AO354" s="83" t="str">
        <f>IF(preDEL!$AG354,IFERROR(0/0,""),preDEL!AO354)</f>
        <v/>
      </c>
      <c r="AP354" s="83" t="str">
        <f>IF(preDEL!$AG354,IFERROR(0/0,""),preDEL!AP354)</f>
        <v/>
      </c>
      <c r="AQ354" s="83" t="str">
        <f>IF(preDEL!$AG354,IFERROR(0/0,""),preDEL!AQ354)</f>
        <v/>
      </c>
      <c r="AR354" s="83" t="str">
        <f>IF(preDEL!$AG354,IFERROR(0/0,""),preDEL!AR354)</f>
        <v/>
      </c>
      <c r="AS354" s="147"/>
    </row>
    <row r="355">
      <c r="A355" s="82" t="str">
        <f>IF(preDEL!$AG355,IFERROR(0/0,""),preDEL!A355)</f>
        <v>FLE551</v>
      </c>
      <c r="B355" s="172">
        <f>IF(preDEL!$AG355,IFERROR(0/0,""),preDEL!B355)</f>
        <v>44503</v>
      </c>
      <c r="C355" s="173">
        <f>IF(preDEL!$AG355,IFERROR(0/0,""),preDEL!C355)</f>
        <v>0.1738657407</v>
      </c>
      <c r="D355" s="82" t="str">
        <f>IF(preDEL!$AG355,IFERROR(0/0,""),preDEL!D355)</f>
        <v/>
      </c>
      <c r="E355" s="82" t="str">
        <f>IF(preDEL!$AG355,IFERROR(0/0,""),preDEL!E355)</f>
        <v/>
      </c>
      <c r="F355" s="83" t="str">
        <f>IF(preDEL!$AG355,IFERROR(0/0,""),preDEL!F355)</f>
        <v/>
      </c>
      <c r="G355" s="83" t="str">
        <f>IF(preDEL!$AG355,IFERROR(0/0,""),preDEL!G355)</f>
        <v/>
      </c>
      <c r="H355" s="83" t="str">
        <f>IF(preDEL!$AG355,IFERROR(0/0,""),preDEL!H355)</f>
        <v/>
      </c>
      <c r="I355" s="82" t="str">
        <f>IF(preDEL!$AG355,IFERROR(0/0,""),preDEL!I355)</f>
        <v/>
      </c>
      <c r="J355" s="82" t="str">
        <f>IF(preDEL!$AG355,IFERROR(0/0,""),preDEL!J355)</f>
        <v/>
      </c>
      <c r="K355" s="82" t="str">
        <f>IF(preDEL!$AG355,IFERROR(0/0,""),preDEL!K355)</f>
        <v>Null</v>
      </c>
      <c r="L355" s="172">
        <f>IF(preDEL!$AG355,IFERROR(0/0,""),preDEL!L355)</f>
        <v>44868</v>
      </c>
      <c r="M355" s="173">
        <f>IF(preDEL!$AG355,IFERROR(0/0,""),preDEL!M355)</f>
        <v>0.5355208333</v>
      </c>
      <c r="N355" s="83" t="str">
        <f>IF(preDEL!$AG355,IFERROR(0/0,""),preDEL!N355)</f>
        <v/>
      </c>
      <c r="O355" s="83" t="str">
        <f>IF(preDEL!$AG355,IFERROR(0/0,""),preDEL!O355)</f>
        <v/>
      </c>
      <c r="P355" s="128" t="b">
        <f>IF(preDEL!$AG355,IFERROR(0/0,""),preDEL!P355)</f>
        <v>0</v>
      </c>
      <c r="Q355" s="128" t="str">
        <f>IF(preDEL!$AG355,IFERROR(0/0,""),preDEL!Q355)</f>
        <v>Collected</v>
      </c>
      <c r="R355" s="116" t="b">
        <f>IF(preDEL!$AG355,IFERROR(0/0,""),preDEL!R355)</f>
        <v>1</v>
      </c>
      <c r="S355" s="116">
        <f>IF(preDEL!$AG355,IFERROR(0/0,""),preDEL!S355)</f>
        <v>1</v>
      </c>
      <c r="T355" s="128">
        <f>IF(preDEL!$AG355,IFERROR(0/0,""),preDEL!T355)</f>
        <v>0</v>
      </c>
      <c r="U355" s="83" t="str">
        <f>IF(preDEL!$AG355,IFERROR(0/0,""),preDEL!U355)</f>
        <v/>
      </c>
      <c r="V355" s="82" t="str">
        <f>IF(preDEL!$AG355,IFERROR(0/0,""),preDEL!V355)</f>
        <v/>
      </c>
      <c r="W355" s="83" t="str">
        <f>IF(preDEL!$AG355,IFERROR(0/0,""),preDEL!W355)</f>
        <v/>
      </c>
      <c r="X355" s="116" t="b">
        <f>IF(preDEL!$AG355,IFERROR(0/0,""),preDEL!X355)</f>
        <v>0</v>
      </c>
      <c r="Y355" s="128" t="b">
        <f>IF(preDEL!$AG355,IFERROR(0/0,""),preDEL!Y355)</f>
        <v>0</v>
      </c>
      <c r="Z355" s="82" t="str">
        <f>IF(preDEL!$AG355,IFERROR(0/0,""),preDEL!Z355)</f>
        <v/>
      </c>
      <c r="AA355" s="128" t="b">
        <f>IF(preDEL!$AG355,IFERROR(0/0,""),preDEL!AA355)</f>
        <v>0</v>
      </c>
      <c r="AB355" s="128" t="b">
        <f>IF(preDEL!$AG355,IFERROR(0/0,""),preDEL!AB355)</f>
        <v>0</v>
      </c>
      <c r="AC355" s="174">
        <f>IF(preDEL!$AG355,IFERROR(0/0,""),preDEL!AC355)</f>
        <v>664</v>
      </c>
      <c r="AD355" s="116" t="b">
        <f>IF(preDEL!$AG355,IFERROR(0/0,""),preDEL!AD355)</f>
        <v>1</v>
      </c>
      <c r="AE355" s="175" t="str">
        <f>IF(preDEL!$AG355,IFERROR(0/0,""),preDEL!AE355)</f>
        <v/>
      </c>
      <c r="AF355" s="128" t="b">
        <f>IF(preDEL!$AG355,IFERROR(0/0,""),preDEL!AF355)</f>
        <v>0</v>
      </c>
      <c r="AG355" s="128" t="b">
        <f>IF(preDEL!$AG355,IFERROR(0/0,""),preDEL!AG355)</f>
        <v>0</v>
      </c>
      <c r="AH355" s="116" t="str">
        <f>IF(preDEL!$AG355,IFERROR(0/0,""),preDEL!AH355)</f>
        <v/>
      </c>
      <c r="AI355" s="82" t="str">
        <f>IF(preDEL!$AG355,IFERROR(0/0,""),preDEL!AI355)</f>
        <v/>
      </c>
      <c r="AJ355" s="83">
        <f>IF(preDEL!$AG355,IFERROR(0/0,""),preDEL!AJ355)</f>
        <v>2.2</v>
      </c>
      <c r="AK355" s="82" t="str">
        <f>IF(preDEL!$AG355,IFERROR(0/0,""),preDEL!AK355)</f>
        <v>Negative</v>
      </c>
      <c r="AL355" s="83" t="str">
        <f>IF(preDEL!$AG355,IFERROR(0/0,""),preDEL!AL355)</f>
        <v/>
      </c>
      <c r="AM355" s="83" t="str">
        <f>IF(preDEL!$AG355,IFERROR(0/0,""),preDEL!AM355)</f>
        <v>SpROSA145068</v>
      </c>
      <c r="AN355" s="83" t="str">
        <f>IF(preDEL!$AG355,IFERROR(0/0,""),preDEL!AN355)</f>
        <v>ROSA284355</v>
      </c>
      <c r="AO355" s="83" t="str">
        <f>IF(preDEL!$AG355,IFERROR(0/0,""),preDEL!AO355)</f>
        <v/>
      </c>
      <c r="AP355" s="83" t="str">
        <f>IF(preDEL!$AG355,IFERROR(0/0,""),preDEL!AP355)</f>
        <v/>
      </c>
      <c r="AQ355" s="83" t="str">
        <f>IF(preDEL!$AG355,IFERROR(0/0,""),preDEL!AQ355)</f>
        <v/>
      </c>
      <c r="AR355" s="83" t="str">
        <f>IF(preDEL!$AG355,IFERROR(0/0,""),preDEL!AR355)</f>
        <v/>
      </c>
      <c r="AS355" s="147"/>
    </row>
    <row r="356">
      <c r="A356" s="82" t="str">
        <f>IF(preDEL!$AG356,IFERROR(0/0,""),preDEL!A356)</f>
        <v>FLE511</v>
      </c>
      <c r="B356" s="172">
        <f>IF(preDEL!$AG356,IFERROR(0/0,""),preDEL!B356)</f>
        <v>44503</v>
      </c>
      <c r="C356" s="173">
        <f>IF(preDEL!$AG356,IFERROR(0/0,""),preDEL!C356)</f>
        <v>0.1747453704</v>
      </c>
      <c r="D356" s="82" t="str">
        <f>IF(preDEL!$AG356,IFERROR(0/0,""),preDEL!D356)</f>
        <v/>
      </c>
      <c r="E356" s="82" t="str">
        <f>IF(preDEL!$AG356,IFERROR(0/0,""),preDEL!E356)</f>
        <v/>
      </c>
      <c r="F356" s="83" t="str">
        <f>IF(preDEL!$AG356,IFERROR(0/0,""),preDEL!F356)</f>
        <v/>
      </c>
      <c r="G356" s="83" t="str">
        <f>IF(preDEL!$AG356,IFERROR(0/0,""),preDEL!G356)</f>
        <v/>
      </c>
      <c r="H356" s="83" t="str">
        <f>IF(preDEL!$AG356,IFERROR(0/0,""),preDEL!H356)</f>
        <v/>
      </c>
      <c r="I356" s="82" t="str">
        <f>IF(preDEL!$AG356,IFERROR(0/0,""),preDEL!I356)</f>
        <v/>
      </c>
      <c r="J356" s="82" t="str">
        <f>IF(preDEL!$AG356,IFERROR(0/0,""),preDEL!J356)</f>
        <v/>
      </c>
      <c r="K356" s="82" t="str">
        <f>IF(preDEL!$AG356,IFERROR(0/0,""),preDEL!K356)</f>
        <v>Null</v>
      </c>
      <c r="L356" s="172" t="str">
        <f>IF(preDEL!$AG356,IFERROR(0/0,""),preDEL!L356)</f>
        <v/>
      </c>
      <c r="M356" s="173" t="str">
        <f>IF(preDEL!$AG356,IFERROR(0/0,""),preDEL!M356)</f>
        <v/>
      </c>
      <c r="N356" s="83" t="str">
        <f>IF(preDEL!$AG356,IFERROR(0/0,""),preDEL!N356)</f>
        <v/>
      </c>
      <c r="O356" s="83" t="str">
        <f>IF(preDEL!$AG356,IFERROR(0/0,""),preDEL!O356)</f>
        <v/>
      </c>
      <c r="P356" s="128" t="b">
        <f>IF(preDEL!$AG356,IFERROR(0/0,""),preDEL!P356)</f>
        <v>0</v>
      </c>
      <c r="Q356" s="128" t="str">
        <f>IF(preDEL!$AG356,IFERROR(0/0,""),preDEL!Q356)</f>
        <v>Collected</v>
      </c>
      <c r="R356" s="116" t="b">
        <f>IF(preDEL!$AG356,IFERROR(0/0,""),preDEL!R356)</f>
        <v>1</v>
      </c>
      <c r="S356" s="116">
        <f>IF(preDEL!$AG356,IFERROR(0/0,""),preDEL!S356)</f>
        <v>1</v>
      </c>
      <c r="T356" s="128" t="str">
        <f>IF(preDEL!$AG356,IFERROR(0/0,""),preDEL!T356)</f>
        <v/>
      </c>
      <c r="U356" s="83" t="str">
        <f>IF(preDEL!$AG356,IFERROR(0/0,""),preDEL!U356)</f>
        <v/>
      </c>
      <c r="V356" s="82" t="str">
        <f>IF(preDEL!$AG356,IFERROR(0/0,""),preDEL!V356)</f>
        <v/>
      </c>
      <c r="W356" s="83" t="str">
        <f>IF(preDEL!$AG356,IFERROR(0/0,""),preDEL!W356)</f>
        <v/>
      </c>
      <c r="X356" s="116" t="b">
        <f>IF(preDEL!$AG356,IFERROR(0/0,""),preDEL!X356)</f>
        <v>0</v>
      </c>
      <c r="Y356" s="128" t="b">
        <f>IF(preDEL!$AG356,IFERROR(0/0,""),preDEL!Y356)</f>
        <v>0</v>
      </c>
      <c r="Z356" s="82" t="str">
        <f>IF(preDEL!$AG356,IFERROR(0/0,""),preDEL!Z356)</f>
        <v/>
      </c>
      <c r="AA356" s="128" t="b">
        <f>IF(preDEL!$AG356,IFERROR(0/0,""),preDEL!AA356)</f>
        <v>0</v>
      </c>
      <c r="AB356" s="128" t="b">
        <f>IF(preDEL!$AG356,IFERROR(0/0,""),preDEL!AB356)</f>
        <v>0</v>
      </c>
      <c r="AC356" s="174">
        <f>IF(preDEL!$AG356,IFERROR(0/0,""),preDEL!AC356)</f>
        <v>231</v>
      </c>
      <c r="AD356" s="116" t="b">
        <f>IF(preDEL!$AG356,IFERROR(0/0,""),preDEL!AD356)</f>
        <v>0</v>
      </c>
      <c r="AE356" s="175" t="str">
        <f>IF(preDEL!$AG356,IFERROR(0/0,""),preDEL!AE356)</f>
        <v/>
      </c>
      <c r="AF356" s="128" t="b">
        <f>IF(preDEL!$AG356,IFERROR(0/0,""),preDEL!AF356)</f>
        <v>0</v>
      </c>
      <c r="AG356" s="128" t="b">
        <f>IF(preDEL!$AG356,IFERROR(0/0,""),preDEL!AG356)</f>
        <v>0</v>
      </c>
      <c r="AH356" s="116" t="str">
        <f>IF(preDEL!$AG356,IFERROR(0/0,""),preDEL!AH356)</f>
        <v/>
      </c>
      <c r="AI356" s="82" t="str">
        <f>IF(preDEL!$AG356,IFERROR(0/0,""),preDEL!AI356)</f>
        <v/>
      </c>
      <c r="AJ356" s="83">
        <f>IF(preDEL!$AG356,IFERROR(0/0,""),preDEL!AJ356)</f>
        <v>2.2</v>
      </c>
      <c r="AK356" s="82" t="str">
        <f>IF(preDEL!$AG356,IFERROR(0/0,""),preDEL!AK356)</f>
        <v>Negative</v>
      </c>
      <c r="AL356" s="83" t="str">
        <f>IF(preDEL!$AG356,IFERROR(0/0,""),preDEL!AL356)</f>
        <v/>
      </c>
      <c r="AM356" s="83" t="str">
        <f>IF(preDEL!$AG356,IFERROR(0/0,""),preDEL!AM356)</f>
        <v>SpROSA145068</v>
      </c>
      <c r="AN356" s="83" t="str">
        <f>IF(preDEL!$AG356,IFERROR(0/0,""),preDEL!AN356)</f>
        <v>ROSA750622</v>
      </c>
      <c r="AO356" s="83" t="str">
        <f>IF(preDEL!$AG356,IFERROR(0/0,""),preDEL!AO356)</f>
        <v/>
      </c>
      <c r="AP356" s="83" t="str">
        <f>IF(preDEL!$AG356,IFERROR(0/0,""),preDEL!AP356)</f>
        <v/>
      </c>
      <c r="AQ356" s="83" t="str">
        <f>IF(preDEL!$AG356,IFERROR(0/0,""),preDEL!AQ356)</f>
        <v/>
      </c>
      <c r="AR356" s="83" t="str">
        <f>IF(preDEL!$AG356,IFERROR(0/0,""),preDEL!AR356)</f>
        <v/>
      </c>
      <c r="AS356" s="147"/>
    </row>
    <row r="357">
      <c r="A357" s="82" t="str">
        <f>IF(preDEL!$AG357,IFERROR(0/0,""),preDEL!A357)</f>
        <v>FLE427</v>
      </c>
      <c r="B357" s="172">
        <f>IF(preDEL!$AG357,IFERROR(0/0,""),preDEL!B357)</f>
        <v>44503</v>
      </c>
      <c r="C357" s="173">
        <f>IF(preDEL!$AG357,IFERROR(0/0,""),preDEL!C357)</f>
        <v>0.1768171296</v>
      </c>
      <c r="D357" s="82" t="str">
        <f>IF(preDEL!$AG357,IFERROR(0/0,""),preDEL!D357)</f>
        <v/>
      </c>
      <c r="E357" s="82" t="str">
        <f>IF(preDEL!$AG357,IFERROR(0/0,""),preDEL!E357)</f>
        <v/>
      </c>
      <c r="F357" s="83" t="str">
        <f>IF(preDEL!$AG357,IFERROR(0/0,""),preDEL!F357)</f>
        <v/>
      </c>
      <c r="G357" s="83" t="str">
        <f>IF(preDEL!$AG357,IFERROR(0/0,""),preDEL!G357)</f>
        <v/>
      </c>
      <c r="H357" s="83" t="str">
        <f>IF(preDEL!$AG357,IFERROR(0/0,""),preDEL!H357)</f>
        <v/>
      </c>
      <c r="I357" s="82" t="str">
        <f>IF(preDEL!$AG357,IFERROR(0/0,""),preDEL!I357)</f>
        <v/>
      </c>
      <c r="J357" s="82" t="str">
        <f>IF(preDEL!$AG357,IFERROR(0/0,""),preDEL!J357)</f>
        <v/>
      </c>
      <c r="K357" s="82" t="str">
        <f>IF(preDEL!$AG357,IFERROR(0/0,""),preDEL!K357)</f>
        <v>Negative</v>
      </c>
      <c r="L357" s="172">
        <f>IF(preDEL!$AG357,IFERROR(0/0,""),preDEL!L357)</f>
        <v>44503</v>
      </c>
      <c r="M357" s="173">
        <f>IF(preDEL!$AG357,IFERROR(0/0,""),preDEL!M357)</f>
        <v>0.5576157407</v>
      </c>
      <c r="N357" s="83" t="str">
        <f>IF(preDEL!$AG357,IFERROR(0/0,""),preDEL!N357)</f>
        <v/>
      </c>
      <c r="O357" s="83" t="str">
        <f>IF(preDEL!$AG357,IFERROR(0/0,""),preDEL!O357)</f>
        <v/>
      </c>
      <c r="P357" s="128" t="b">
        <f>IF(preDEL!$AG357,IFERROR(0/0,""),preDEL!P357)</f>
        <v>0</v>
      </c>
      <c r="Q357" s="128" t="str">
        <f>IF(preDEL!$AG357,IFERROR(0/0,""),preDEL!Q357)</f>
        <v>Result</v>
      </c>
      <c r="R357" s="116" t="b">
        <f>IF(preDEL!$AG357,IFERROR(0/0,""),preDEL!R357)</f>
        <v>1</v>
      </c>
      <c r="S357" s="116">
        <f>IF(preDEL!$AG357,IFERROR(0/0,""),preDEL!S357)</f>
        <v>1</v>
      </c>
      <c r="T357" s="128" t="str">
        <f>IF(preDEL!$AG357,IFERROR(0/0,""),preDEL!T357)</f>
        <v/>
      </c>
      <c r="U357" s="83" t="str">
        <f>IF(preDEL!$AG357,IFERROR(0/0,""),preDEL!U357)</f>
        <v/>
      </c>
      <c r="V357" s="82" t="str">
        <f>IF(preDEL!$AG357,IFERROR(0/0,""),preDEL!V357)</f>
        <v/>
      </c>
      <c r="W357" s="83" t="str">
        <f>IF(preDEL!$AG357,IFERROR(0/0,""),preDEL!W357)</f>
        <v/>
      </c>
      <c r="X357" s="116" t="b">
        <f>IF(preDEL!$AG357,IFERROR(0/0,""),preDEL!X357)</f>
        <v>0</v>
      </c>
      <c r="Y357" s="128" t="b">
        <f>IF(preDEL!$AG357,IFERROR(0/0,""),preDEL!Y357)</f>
        <v>0</v>
      </c>
      <c r="Z357" s="82" t="str">
        <f>IF(preDEL!$AG357,IFERROR(0/0,""),preDEL!Z357)</f>
        <v/>
      </c>
      <c r="AA357" s="128" t="b">
        <f>IF(preDEL!$AG357,IFERROR(0/0,""),preDEL!AA357)</f>
        <v>0</v>
      </c>
      <c r="AB357" s="128" t="b">
        <f>IF(preDEL!$AG357,IFERROR(0/0,""),preDEL!AB357)</f>
        <v>0</v>
      </c>
      <c r="AC357" s="174">
        <f>IF(preDEL!$AG357,IFERROR(0/0,""),preDEL!AC357)</f>
        <v>230</v>
      </c>
      <c r="AD357" s="116" t="b">
        <f>IF(preDEL!$AG357,IFERROR(0/0,""),preDEL!AD357)</f>
        <v>0</v>
      </c>
      <c r="AE357" s="175" t="str">
        <f>IF(preDEL!$AG357,IFERROR(0/0,""),preDEL!AE357)</f>
        <v/>
      </c>
      <c r="AF357" s="128" t="b">
        <f>IF(preDEL!$AG357,IFERROR(0/0,""),preDEL!AF357)</f>
        <v>0</v>
      </c>
      <c r="AG357" s="128" t="b">
        <f>IF(preDEL!$AG357,IFERROR(0/0,""),preDEL!AG357)</f>
        <v>0</v>
      </c>
      <c r="AH357" s="116" t="str">
        <f>IF(preDEL!$AG357,IFERROR(0/0,""),preDEL!AH357)</f>
        <v/>
      </c>
      <c r="AI357" s="82" t="str">
        <f>IF(preDEL!$AG357,IFERROR(0/0,""),preDEL!AI357)</f>
        <v/>
      </c>
      <c r="AJ357" s="83" t="str">
        <f>IF(preDEL!$AG357,IFERROR(0/0,""),preDEL!AJ357)</f>
        <v/>
      </c>
      <c r="AK357" s="82" t="str">
        <f>IF(preDEL!$AG357,IFERROR(0/0,""),preDEL!AK357)</f>
        <v>Negative</v>
      </c>
      <c r="AL357" s="83" t="str">
        <f>IF(preDEL!$AG357,IFERROR(0/0,""),preDEL!AL357)</f>
        <v/>
      </c>
      <c r="AM357" s="83" t="str">
        <f>IF(preDEL!$AG357,IFERROR(0/0,""),preDEL!AM357)</f>
        <v>SpROSA573919</v>
      </c>
      <c r="AN357" s="83" t="str">
        <f>IF(preDEL!$AG357,IFERROR(0/0,""),preDEL!AN357)</f>
        <v>ROSA907715</v>
      </c>
      <c r="AO357" s="83" t="str">
        <f>IF(preDEL!$AG357,IFERROR(0/0,""),preDEL!AO357)</f>
        <v/>
      </c>
      <c r="AP357" s="83" t="str">
        <f>IF(preDEL!$AG357,IFERROR(0/0,""),preDEL!AP357)</f>
        <v/>
      </c>
      <c r="AQ357" s="83" t="str">
        <f>IF(preDEL!$AG357,IFERROR(0/0,""),preDEL!AQ357)</f>
        <v/>
      </c>
      <c r="AR357" s="83" t="str">
        <f>IF(preDEL!$AG357,IFERROR(0/0,""),preDEL!AR357)</f>
        <v/>
      </c>
      <c r="AS357" s="147"/>
    </row>
    <row r="358">
      <c r="A358" s="82" t="str">
        <f>IF(preDEL!$AG358,IFERROR(0/0,""),preDEL!A358)</f>
        <v>FLE432</v>
      </c>
      <c r="B358" s="172">
        <f>IF(preDEL!$AG358,IFERROR(0/0,""),preDEL!B358)</f>
        <v>44503</v>
      </c>
      <c r="C358" s="173">
        <f>IF(preDEL!$AG358,IFERROR(0/0,""),preDEL!C358)</f>
        <v>0.1775231481</v>
      </c>
      <c r="D358" s="82" t="str">
        <f>IF(preDEL!$AG358,IFERROR(0/0,""),preDEL!D358)</f>
        <v/>
      </c>
      <c r="E358" s="82" t="str">
        <f>IF(preDEL!$AG358,IFERROR(0/0,""),preDEL!E358)</f>
        <v/>
      </c>
      <c r="F358" s="83" t="str">
        <f>IF(preDEL!$AG358,IFERROR(0/0,""),preDEL!F358)</f>
        <v/>
      </c>
      <c r="G358" s="83" t="str">
        <f>IF(preDEL!$AG358,IFERROR(0/0,""),preDEL!G358)</f>
        <v/>
      </c>
      <c r="H358" s="83" t="str">
        <f>IF(preDEL!$AG358,IFERROR(0/0,""),preDEL!H358)</f>
        <v/>
      </c>
      <c r="I358" s="82" t="str">
        <f>IF(preDEL!$AG358,IFERROR(0/0,""),preDEL!I358)</f>
        <v/>
      </c>
      <c r="J358" s="82" t="str">
        <f>IF(preDEL!$AG358,IFERROR(0/0,""),preDEL!J358)</f>
        <v/>
      </c>
      <c r="K358" s="82" t="str">
        <f>IF(preDEL!$AG358,IFERROR(0/0,""),preDEL!K358)</f>
        <v>Negative</v>
      </c>
      <c r="L358" s="172">
        <f>IF(preDEL!$AG358,IFERROR(0/0,""),preDEL!L358)</f>
        <v>44503</v>
      </c>
      <c r="M358" s="173">
        <f>IF(preDEL!$AG358,IFERROR(0/0,""),preDEL!M358)</f>
        <v>0.5576157407</v>
      </c>
      <c r="N358" s="83" t="str">
        <f>IF(preDEL!$AG358,IFERROR(0/0,""),preDEL!N358)</f>
        <v/>
      </c>
      <c r="O358" s="83" t="str">
        <f>IF(preDEL!$AG358,IFERROR(0/0,""),preDEL!O358)</f>
        <v/>
      </c>
      <c r="P358" s="128" t="b">
        <f>IF(preDEL!$AG358,IFERROR(0/0,""),preDEL!P358)</f>
        <v>0</v>
      </c>
      <c r="Q358" s="128" t="str">
        <f>IF(preDEL!$AG358,IFERROR(0/0,""),preDEL!Q358)</f>
        <v>Result</v>
      </c>
      <c r="R358" s="116" t="b">
        <f>IF(preDEL!$AG358,IFERROR(0/0,""),preDEL!R358)</f>
        <v>1</v>
      </c>
      <c r="S358" s="116">
        <f>IF(preDEL!$AG358,IFERROR(0/0,""),preDEL!S358)</f>
        <v>1</v>
      </c>
      <c r="T358" s="128">
        <f>IF(preDEL!$AG358,IFERROR(0/0,""),preDEL!T358)</f>
        <v>0</v>
      </c>
      <c r="U358" s="83" t="str">
        <f>IF(preDEL!$AG358,IFERROR(0/0,""),preDEL!U358)</f>
        <v/>
      </c>
      <c r="V358" s="82" t="str">
        <f>IF(preDEL!$AG358,IFERROR(0/0,""),preDEL!V358)</f>
        <v/>
      </c>
      <c r="W358" s="83" t="str">
        <f>IF(preDEL!$AG358,IFERROR(0/0,""),preDEL!W358)</f>
        <v/>
      </c>
      <c r="X358" s="116" t="b">
        <f>IF(preDEL!$AG358,IFERROR(0/0,""),preDEL!X358)</f>
        <v>0</v>
      </c>
      <c r="Y358" s="128" t="b">
        <f>IF(preDEL!$AG358,IFERROR(0/0,""),preDEL!Y358)</f>
        <v>0</v>
      </c>
      <c r="Z358" s="82" t="str">
        <f>IF(preDEL!$AG358,IFERROR(0/0,""),preDEL!Z358)</f>
        <v/>
      </c>
      <c r="AA358" s="128" t="b">
        <f>IF(preDEL!$AG358,IFERROR(0/0,""),preDEL!AA358)</f>
        <v>0</v>
      </c>
      <c r="AB358" s="128" t="b">
        <f>IF(preDEL!$AG358,IFERROR(0/0,""),preDEL!AB358)</f>
        <v>0</v>
      </c>
      <c r="AC358" s="174">
        <f>IF(preDEL!$AG358,IFERROR(0/0,""),preDEL!AC358)</f>
        <v>663</v>
      </c>
      <c r="AD358" s="116" t="b">
        <f>IF(preDEL!$AG358,IFERROR(0/0,""),preDEL!AD358)</f>
        <v>1</v>
      </c>
      <c r="AE358" s="175" t="str">
        <f>IF(preDEL!$AG358,IFERROR(0/0,""),preDEL!AE358)</f>
        <v/>
      </c>
      <c r="AF358" s="128" t="b">
        <f>IF(preDEL!$AG358,IFERROR(0/0,""),preDEL!AF358)</f>
        <v>0</v>
      </c>
      <c r="AG358" s="128" t="b">
        <f>IF(preDEL!$AG358,IFERROR(0/0,""),preDEL!AG358)</f>
        <v>0</v>
      </c>
      <c r="AH358" s="116" t="str">
        <f>IF(preDEL!$AG358,IFERROR(0/0,""),preDEL!AH358)</f>
        <v/>
      </c>
      <c r="AI358" s="82" t="str">
        <f>IF(preDEL!$AG358,IFERROR(0/0,""),preDEL!AI358)</f>
        <v/>
      </c>
      <c r="AJ358" s="83" t="str">
        <f>IF(preDEL!$AG358,IFERROR(0/0,""),preDEL!AJ358)</f>
        <v/>
      </c>
      <c r="AK358" s="82" t="str">
        <f>IF(preDEL!$AG358,IFERROR(0/0,""),preDEL!AK358)</f>
        <v>Negative</v>
      </c>
      <c r="AL358" s="83" t="str">
        <f>IF(preDEL!$AG358,IFERROR(0/0,""),preDEL!AL358)</f>
        <v/>
      </c>
      <c r="AM358" s="83" t="str">
        <f>IF(preDEL!$AG358,IFERROR(0/0,""),preDEL!AM358)</f>
        <v>SpROSA573919</v>
      </c>
      <c r="AN358" s="83" t="str">
        <f>IF(preDEL!$AG358,IFERROR(0/0,""),preDEL!AN358)</f>
        <v>ROSA797583</v>
      </c>
      <c r="AO358" s="83" t="str">
        <f>IF(preDEL!$AG358,IFERROR(0/0,""),preDEL!AO358)</f>
        <v/>
      </c>
      <c r="AP358" s="83" t="str">
        <f>IF(preDEL!$AG358,IFERROR(0/0,""),preDEL!AP358)</f>
        <v/>
      </c>
      <c r="AQ358" s="83" t="str">
        <f>IF(preDEL!$AG358,IFERROR(0/0,""),preDEL!AQ358)</f>
        <v/>
      </c>
      <c r="AR358" s="83" t="str">
        <f>IF(preDEL!$AG358,IFERROR(0/0,""),preDEL!AR358)</f>
        <v/>
      </c>
      <c r="AS358" s="147"/>
    </row>
    <row r="359">
      <c r="A359" s="82" t="str">
        <f>IF(preDEL!$AG359,IFERROR(0/0,""),preDEL!A359)</f>
        <v>PA9477</v>
      </c>
      <c r="B359" s="172">
        <f>IF(preDEL!$AG359,IFERROR(0/0,""),preDEL!B359)</f>
        <v>44503</v>
      </c>
      <c r="C359" s="173">
        <f>IF(preDEL!$AG359,IFERROR(0/0,""),preDEL!C359)</f>
        <v>0.1799537037</v>
      </c>
      <c r="D359" s="82" t="str">
        <f>IF(preDEL!$AG359,IFERROR(0/0,""),preDEL!D359)</f>
        <v/>
      </c>
      <c r="E359" s="82" t="str">
        <f>IF(preDEL!$AG359,IFERROR(0/0,""),preDEL!E359)</f>
        <v/>
      </c>
      <c r="F359" s="83" t="str">
        <f>IF(preDEL!$AG359,IFERROR(0/0,""),preDEL!F359)</f>
        <v/>
      </c>
      <c r="G359" s="83" t="str">
        <f>IF(preDEL!$AG359,IFERROR(0/0,""),preDEL!G359)</f>
        <v/>
      </c>
      <c r="H359" s="83" t="str">
        <f>IF(preDEL!$AG359,IFERROR(0/0,""),preDEL!H359)</f>
        <v/>
      </c>
      <c r="I359" s="82" t="str">
        <f>IF(preDEL!$AG359,IFERROR(0/0,""),preDEL!I359)</f>
        <v/>
      </c>
      <c r="J359" s="82" t="str">
        <f>IF(preDEL!$AG359,IFERROR(0/0,""),preDEL!J359)</f>
        <v/>
      </c>
      <c r="K359" s="82" t="str">
        <f>IF(preDEL!$AG359,IFERROR(0/0,""),preDEL!K359)</f>
        <v>Negative</v>
      </c>
      <c r="L359" s="172">
        <f>IF(preDEL!$AG359,IFERROR(0/0,""),preDEL!L359)</f>
        <v>44503</v>
      </c>
      <c r="M359" s="173">
        <f>IF(preDEL!$AG359,IFERROR(0/0,""),preDEL!M359)</f>
        <v>0.5576157407</v>
      </c>
      <c r="N359" s="83" t="str">
        <f>IF(preDEL!$AG359,IFERROR(0/0,""),preDEL!N359)</f>
        <v/>
      </c>
      <c r="O359" s="83" t="str">
        <f>IF(preDEL!$AG359,IFERROR(0/0,""),preDEL!O359)</f>
        <v/>
      </c>
      <c r="P359" s="128" t="b">
        <f>IF(preDEL!$AG359,IFERROR(0/0,""),preDEL!P359)</f>
        <v>0</v>
      </c>
      <c r="Q359" s="128" t="str">
        <f>IF(preDEL!$AG359,IFERROR(0/0,""),preDEL!Q359)</f>
        <v>Result</v>
      </c>
      <c r="R359" s="116" t="b">
        <f>IF(preDEL!$AG359,IFERROR(0/0,""),preDEL!R359)</f>
        <v>1</v>
      </c>
      <c r="S359" s="116">
        <f>IF(preDEL!$AG359,IFERROR(0/0,""),preDEL!S359)</f>
        <v>1</v>
      </c>
      <c r="T359" s="128" t="str">
        <f>IF(preDEL!$AG359,IFERROR(0/0,""),preDEL!T359)</f>
        <v/>
      </c>
      <c r="U359" s="83" t="str">
        <f>IF(preDEL!$AG359,IFERROR(0/0,""),preDEL!U359)</f>
        <v/>
      </c>
      <c r="V359" s="82" t="str">
        <f>IF(preDEL!$AG359,IFERROR(0/0,""),preDEL!V359)</f>
        <v/>
      </c>
      <c r="W359" s="83" t="str">
        <f>IF(preDEL!$AG359,IFERROR(0/0,""),preDEL!W359)</f>
        <v/>
      </c>
      <c r="X359" s="116" t="b">
        <f>IF(preDEL!$AG359,IFERROR(0/0,""),preDEL!X359)</f>
        <v>0</v>
      </c>
      <c r="Y359" s="128" t="b">
        <f>IF(preDEL!$AG359,IFERROR(0/0,""),preDEL!Y359)</f>
        <v>0</v>
      </c>
      <c r="Z359" s="82" t="str">
        <f>IF(preDEL!$AG359,IFERROR(0/0,""),preDEL!Z359)</f>
        <v/>
      </c>
      <c r="AA359" s="128" t="b">
        <f>IF(preDEL!$AG359,IFERROR(0/0,""),preDEL!AA359)</f>
        <v>0</v>
      </c>
      <c r="AB359" s="128" t="b">
        <f>IF(preDEL!$AG359,IFERROR(0/0,""),preDEL!AB359)</f>
        <v>0</v>
      </c>
      <c r="AC359" s="174">
        <f>IF(preDEL!$AG359,IFERROR(0/0,""),preDEL!AC359)</f>
        <v>229</v>
      </c>
      <c r="AD359" s="116" t="b">
        <f>IF(preDEL!$AG359,IFERROR(0/0,""),preDEL!AD359)</f>
        <v>0</v>
      </c>
      <c r="AE359" s="175" t="str">
        <f>IF(preDEL!$AG359,IFERROR(0/0,""),preDEL!AE359)</f>
        <v/>
      </c>
      <c r="AF359" s="128" t="b">
        <f>IF(preDEL!$AG359,IFERROR(0/0,""),preDEL!AF359)</f>
        <v>0</v>
      </c>
      <c r="AG359" s="128" t="b">
        <f>IF(preDEL!$AG359,IFERROR(0/0,""),preDEL!AG359)</f>
        <v>0</v>
      </c>
      <c r="AH359" s="116" t="str">
        <f>IF(preDEL!$AG359,IFERROR(0/0,""),preDEL!AH359)</f>
        <v/>
      </c>
      <c r="AI359" s="82" t="str">
        <f>IF(preDEL!$AG359,IFERROR(0/0,""),preDEL!AI359)</f>
        <v/>
      </c>
      <c r="AJ359" s="83" t="str">
        <f>IF(preDEL!$AG359,IFERROR(0/0,""),preDEL!AJ359)</f>
        <v/>
      </c>
      <c r="AK359" s="82" t="str">
        <f>IF(preDEL!$AG359,IFERROR(0/0,""),preDEL!AK359)</f>
        <v>Negative</v>
      </c>
      <c r="AL359" s="83" t="str">
        <f>IF(preDEL!$AG359,IFERROR(0/0,""),preDEL!AL359)</f>
        <v/>
      </c>
      <c r="AM359" s="83" t="str">
        <f>IF(preDEL!$AG359,IFERROR(0/0,""),preDEL!AM359)</f>
        <v>SpROSA145068</v>
      </c>
      <c r="AN359" s="83" t="str">
        <f>IF(preDEL!$AG359,IFERROR(0/0,""),preDEL!AN359)</f>
        <v>ROSA750622</v>
      </c>
      <c r="AO359" s="83" t="str">
        <f>IF(preDEL!$AG359,IFERROR(0/0,""),preDEL!AO359)</f>
        <v/>
      </c>
      <c r="AP359" s="83" t="str">
        <f>IF(preDEL!$AG359,IFERROR(0/0,""),preDEL!AP359)</f>
        <v/>
      </c>
      <c r="AQ359" s="83" t="str">
        <f>IF(preDEL!$AG359,IFERROR(0/0,""),preDEL!AQ359)</f>
        <v/>
      </c>
      <c r="AR359" s="83" t="str">
        <f>IF(preDEL!$AG359,IFERROR(0/0,""),preDEL!AR359)</f>
        <v/>
      </c>
      <c r="AS359" s="147"/>
    </row>
    <row r="360">
      <c r="A360" s="82" t="str">
        <f>IF(preDEL!$AG360,IFERROR(0/0,""),preDEL!A360)</f>
        <v>FLE436</v>
      </c>
      <c r="B360" s="172">
        <f>IF(preDEL!$AG360,IFERROR(0/0,""),preDEL!B360)</f>
        <v>44503</v>
      </c>
      <c r="C360" s="173">
        <f>IF(preDEL!$AG360,IFERROR(0/0,""),preDEL!C360)</f>
        <v>0.182037037</v>
      </c>
      <c r="D360" s="82" t="str">
        <f>IF(preDEL!$AG360,IFERROR(0/0,""),preDEL!D360)</f>
        <v/>
      </c>
      <c r="E360" s="82" t="str">
        <f>IF(preDEL!$AG360,IFERROR(0/0,""),preDEL!E360)</f>
        <v/>
      </c>
      <c r="F360" s="83" t="str">
        <f>IF(preDEL!$AG360,IFERROR(0/0,""),preDEL!F360)</f>
        <v/>
      </c>
      <c r="G360" s="83" t="str">
        <f>IF(preDEL!$AG360,IFERROR(0/0,""),preDEL!G360)</f>
        <v/>
      </c>
      <c r="H360" s="83" t="str">
        <f>IF(preDEL!$AG360,IFERROR(0/0,""),preDEL!H360)</f>
        <v/>
      </c>
      <c r="I360" s="82" t="str">
        <f>IF(preDEL!$AG360,IFERROR(0/0,""),preDEL!I360)</f>
        <v/>
      </c>
      <c r="J360" s="82" t="str">
        <f>IF(preDEL!$AG360,IFERROR(0/0,""),preDEL!J360)</f>
        <v/>
      </c>
      <c r="K360" s="82" t="str">
        <f>IF(preDEL!$AG360,IFERROR(0/0,""),preDEL!K360)</f>
        <v>Negative</v>
      </c>
      <c r="L360" s="172">
        <f>IF(preDEL!$AG360,IFERROR(0/0,""),preDEL!L360)</f>
        <v>44503</v>
      </c>
      <c r="M360" s="173">
        <f>IF(preDEL!$AG360,IFERROR(0/0,""),preDEL!M360)</f>
        <v>0.5576157407</v>
      </c>
      <c r="N360" s="83" t="str">
        <f>IF(preDEL!$AG360,IFERROR(0/0,""),preDEL!N360)</f>
        <v/>
      </c>
      <c r="O360" s="83" t="str">
        <f>IF(preDEL!$AG360,IFERROR(0/0,""),preDEL!O360)</f>
        <v/>
      </c>
      <c r="P360" s="128" t="b">
        <f>IF(preDEL!$AG360,IFERROR(0/0,""),preDEL!P360)</f>
        <v>0</v>
      </c>
      <c r="Q360" s="128" t="str">
        <f>IF(preDEL!$AG360,IFERROR(0/0,""),preDEL!Q360)</f>
        <v>Result</v>
      </c>
      <c r="R360" s="116" t="b">
        <f>IF(preDEL!$AG360,IFERROR(0/0,""),preDEL!R360)</f>
        <v>1</v>
      </c>
      <c r="S360" s="116">
        <f>IF(preDEL!$AG360,IFERROR(0/0,""),preDEL!S360)</f>
        <v>1</v>
      </c>
      <c r="T360" s="128">
        <f>IF(preDEL!$AG360,IFERROR(0/0,""),preDEL!T360)</f>
        <v>0</v>
      </c>
      <c r="U360" s="83" t="str">
        <f>IF(preDEL!$AG360,IFERROR(0/0,""),preDEL!U360)</f>
        <v/>
      </c>
      <c r="V360" s="82" t="str">
        <f>IF(preDEL!$AG360,IFERROR(0/0,""),preDEL!V360)</f>
        <v/>
      </c>
      <c r="W360" s="83" t="str">
        <f>IF(preDEL!$AG360,IFERROR(0/0,""),preDEL!W360)</f>
        <v/>
      </c>
      <c r="X360" s="116" t="b">
        <f>IF(preDEL!$AG360,IFERROR(0/0,""),preDEL!X360)</f>
        <v>0</v>
      </c>
      <c r="Y360" s="128" t="b">
        <f>IF(preDEL!$AG360,IFERROR(0/0,""),preDEL!Y360)</f>
        <v>0</v>
      </c>
      <c r="Z360" s="82" t="str">
        <f>IF(preDEL!$AG360,IFERROR(0/0,""),preDEL!Z360)</f>
        <v/>
      </c>
      <c r="AA360" s="128" t="b">
        <f>IF(preDEL!$AG360,IFERROR(0/0,""),preDEL!AA360)</f>
        <v>0</v>
      </c>
      <c r="AB360" s="128" t="b">
        <f>IF(preDEL!$AG360,IFERROR(0/0,""),preDEL!AB360)</f>
        <v>0</v>
      </c>
      <c r="AC360" s="174">
        <f>IF(preDEL!$AG360,IFERROR(0/0,""),preDEL!AC360)</f>
        <v>662</v>
      </c>
      <c r="AD360" s="116" t="b">
        <f>IF(preDEL!$AG360,IFERROR(0/0,""),preDEL!AD360)</f>
        <v>1</v>
      </c>
      <c r="AE360" s="175" t="str">
        <f>IF(preDEL!$AG360,IFERROR(0/0,""),preDEL!AE360)</f>
        <v/>
      </c>
      <c r="AF360" s="128" t="b">
        <f>IF(preDEL!$AG360,IFERROR(0/0,""),preDEL!AF360)</f>
        <v>0</v>
      </c>
      <c r="AG360" s="128" t="b">
        <f>IF(preDEL!$AG360,IFERROR(0/0,""),preDEL!AG360)</f>
        <v>0</v>
      </c>
      <c r="AH360" s="116" t="str">
        <f>IF(preDEL!$AG360,IFERROR(0/0,""),preDEL!AH360)</f>
        <v/>
      </c>
      <c r="AI360" s="82" t="str">
        <f>IF(preDEL!$AG360,IFERROR(0/0,""),preDEL!AI360)</f>
        <v/>
      </c>
      <c r="AJ360" s="83" t="str">
        <f>IF(preDEL!$AG360,IFERROR(0/0,""),preDEL!AJ360)</f>
        <v/>
      </c>
      <c r="AK360" s="82" t="str">
        <f>IF(preDEL!$AG360,IFERROR(0/0,""),preDEL!AK360)</f>
        <v>Negative</v>
      </c>
      <c r="AL360" s="83" t="str">
        <f>IF(preDEL!$AG360,IFERROR(0/0,""),preDEL!AL360)</f>
        <v/>
      </c>
      <c r="AM360" s="83" t="str">
        <f>IF(preDEL!$AG360,IFERROR(0/0,""),preDEL!AM360)</f>
        <v>SpROSA573919</v>
      </c>
      <c r="AN360" s="83" t="str">
        <f>IF(preDEL!$AG360,IFERROR(0/0,""),preDEL!AN360)</f>
        <v>ROSA431198</v>
      </c>
      <c r="AO360" s="83" t="str">
        <f>IF(preDEL!$AG360,IFERROR(0/0,""),preDEL!AO360)</f>
        <v/>
      </c>
      <c r="AP360" s="83" t="str">
        <f>IF(preDEL!$AG360,IFERROR(0/0,""),preDEL!AP360)</f>
        <v/>
      </c>
      <c r="AQ360" s="83" t="str">
        <f>IF(preDEL!$AG360,IFERROR(0/0,""),preDEL!AQ360)</f>
        <v/>
      </c>
      <c r="AR360" s="83" t="str">
        <f>IF(preDEL!$AG360,IFERROR(0/0,""),preDEL!AR360)</f>
        <v/>
      </c>
      <c r="AS360" s="147"/>
    </row>
    <row r="361">
      <c r="A361" s="82" t="str">
        <f>IF(preDEL!$AG361,IFERROR(0/0,""),preDEL!A361)</f>
        <v>FLE411</v>
      </c>
      <c r="B361" s="172">
        <f>IF(preDEL!$AG361,IFERROR(0/0,""),preDEL!B361)</f>
        <v>44503</v>
      </c>
      <c r="C361" s="173">
        <f>IF(preDEL!$AG361,IFERROR(0/0,""),preDEL!C361)</f>
        <v>0.2479050926</v>
      </c>
      <c r="D361" s="82" t="str">
        <f>IF(preDEL!$AG361,IFERROR(0/0,""),preDEL!D361)</f>
        <v/>
      </c>
      <c r="E361" s="82" t="str">
        <f>IF(preDEL!$AG361,IFERROR(0/0,""),preDEL!E361)</f>
        <v/>
      </c>
      <c r="F361" s="83" t="str">
        <f>IF(preDEL!$AG361,IFERROR(0/0,""),preDEL!F361)</f>
        <v/>
      </c>
      <c r="G361" s="83" t="str">
        <f>IF(preDEL!$AG361,IFERROR(0/0,""),preDEL!G361)</f>
        <v/>
      </c>
      <c r="H361" s="83" t="str">
        <f>IF(preDEL!$AG361,IFERROR(0/0,""),preDEL!H361)</f>
        <v/>
      </c>
      <c r="I361" s="82" t="str">
        <f>IF(preDEL!$AG361,IFERROR(0/0,""),preDEL!I361)</f>
        <v/>
      </c>
      <c r="J361" s="82" t="str">
        <f>IF(preDEL!$AG361,IFERROR(0/0,""),preDEL!J361)</f>
        <v/>
      </c>
      <c r="K361" s="82" t="str">
        <f>IF(preDEL!$AG361,IFERROR(0/0,""),preDEL!K361)</f>
        <v>Negative</v>
      </c>
      <c r="L361" s="172">
        <f>IF(preDEL!$AG361,IFERROR(0/0,""),preDEL!L361)</f>
        <v>44503</v>
      </c>
      <c r="M361" s="173">
        <f>IF(preDEL!$AG361,IFERROR(0/0,""),preDEL!M361)</f>
        <v>0.5576157407</v>
      </c>
      <c r="N361" s="83" t="str">
        <f>IF(preDEL!$AG361,IFERROR(0/0,""),preDEL!N361)</f>
        <v/>
      </c>
      <c r="O361" s="83" t="str">
        <f>IF(preDEL!$AG361,IFERROR(0/0,""),preDEL!O361)</f>
        <v/>
      </c>
      <c r="P361" s="128" t="b">
        <f>IF(preDEL!$AG361,IFERROR(0/0,""),preDEL!P361)</f>
        <v>0</v>
      </c>
      <c r="Q361" s="128" t="str">
        <f>IF(preDEL!$AG361,IFERROR(0/0,""),preDEL!Q361)</f>
        <v>Result</v>
      </c>
      <c r="R361" s="116" t="b">
        <f>IF(preDEL!$AG361,IFERROR(0/0,""),preDEL!R361)</f>
        <v>1</v>
      </c>
      <c r="S361" s="116">
        <f>IF(preDEL!$AG361,IFERROR(0/0,""),preDEL!S361)</f>
        <v>1</v>
      </c>
      <c r="T361" s="128" t="str">
        <f>IF(preDEL!$AG361,IFERROR(0/0,""),preDEL!T361)</f>
        <v/>
      </c>
      <c r="U361" s="83" t="str">
        <f>IF(preDEL!$AG361,IFERROR(0/0,""),preDEL!U361)</f>
        <v/>
      </c>
      <c r="V361" s="82" t="str">
        <f>IF(preDEL!$AG361,IFERROR(0/0,""),preDEL!V361)</f>
        <v/>
      </c>
      <c r="W361" s="83" t="str">
        <f>IF(preDEL!$AG361,IFERROR(0/0,""),preDEL!W361)</f>
        <v/>
      </c>
      <c r="X361" s="116" t="b">
        <f>IF(preDEL!$AG361,IFERROR(0/0,""),preDEL!X361)</f>
        <v>0</v>
      </c>
      <c r="Y361" s="128" t="b">
        <f>IF(preDEL!$AG361,IFERROR(0/0,""),preDEL!Y361)</f>
        <v>0</v>
      </c>
      <c r="Z361" s="82" t="str">
        <f>IF(preDEL!$AG361,IFERROR(0/0,""),preDEL!Z361)</f>
        <v/>
      </c>
      <c r="AA361" s="128" t="b">
        <f>IF(preDEL!$AG361,IFERROR(0/0,""),preDEL!AA361)</f>
        <v>0</v>
      </c>
      <c r="AB361" s="128" t="b">
        <f>IF(preDEL!$AG361,IFERROR(0/0,""),preDEL!AB361)</f>
        <v>0</v>
      </c>
      <c r="AC361" s="174">
        <f>IF(preDEL!$AG361,IFERROR(0/0,""),preDEL!AC361)</f>
        <v>228</v>
      </c>
      <c r="AD361" s="116" t="b">
        <f>IF(preDEL!$AG361,IFERROR(0/0,""),preDEL!AD361)</f>
        <v>0</v>
      </c>
      <c r="AE361" s="175" t="str">
        <f>IF(preDEL!$AG361,IFERROR(0/0,""),preDEL!AE361)</f>
        <v/>
      </c>
      <c r="AF361" s="128" t="b">
        <f>IF(preDEL!$AG361,IFERROR(0/0,""),preDEL!AF361)</f>
        <v>0</v>
      </c>
      <c r="AG361" s="128" t="b">
        <f>IF(preDEL!$AG361,IFERROR(0/0,""),preDEL!AG361)</f>
        <v>0</v>
      </c>
      <c r="AH361" s="116" t="str">
        <f>IF(preDEL!$AG361,IFERROR(0/0,""),preDEL!AH361)</f>
        <v/>
      </c>
      <c r="AI361" s="82" t="str">
        <f>IF(preDEL!$AG361,IFERROR(0/0,""),preDEL!AI361)</f>
        <v/>
      </c>
      <c r="AJ361" s="83" t="str">
        <f>IF(preDEL!$AG361,IFERROR(0/0,""),preDEL!AJ361)</f>
        <v/>
      </c>
      <c r="AK361" s="82" t="str">
        <f>IF(preDEL!$AG361,IFERROR(0/0,""),preDEL!AK361)</f>
        <v>Negative</v>
      </c>
      <c r="AL361" s="83" t="str">
        <f>IF(preDEL!$AG361,IFERROR(0/0,""),preDEL!AL361)</f>
        <v/>
      </c>
      <c r="AM361" s="83" t="str">
        <f>IF(preDEL!$AG361,IFERROR(0/0,""),preDEL!AM361)</f>
        <v>SpROSA145068</v>
      </c>
      <c r="AN361" s="83" t="str">
        <f>IF(preDEL!$AG361,IFERROR(0/0,""),preDEL!AN361)</f>
        <v>ROSA136445</v>
      </c>
      <c r="AO361" s="83" t="str">
        <f>IF(preDEL!$AG361,IFERROR(0/0,""),preDEL!AO361)</f>
        <v/>
      </c>
      <c r="AP361" s="83" t="str">
        <f>IF(preDEL!$AG361,IFERROR(0/0,""),preDEL!AP361)</f>
        <v/>
      </c>
      <c r="AQ361" s="83" t="str">
        <f>IF(preDEL!$AG361,IFERROR(0/0,""),preDEL!AQ361)</f>
        <v/>
      </c>
      <c r="AR361" s="83" t="str">
        <f>IF(preDEL!$AG361,IFERROR(0/0,""),preDEL!AR361)</f>
        <v/>
      </c>
      <c r="AS361" s="147"/>
    </row>
    <row r="362">
      <c r="A362" s="82" t="str">
        <f>IF(preDEL!$AG362,IFERROR(0/0,""),preDEL!A362)</f>
        <v>FLE554</v>
      </c>
      <c r="B362" s="172">
        <f>IF(preDEL!$AG362,IFERROR(0/0,""),preDEL!B362)</f>
        <v>44503</v>
      </c>
      <c r="C362" s="173">
        <f>IF(preDEL!$AG362,IFERROR(0/0,""),preDEL!C362)</f>
        <v>0.2639583333</v>
      </c>
      <c r="D362" s="82" t="str">
        <f>IF(preDEL!$AG362,IFERROR(0/0,""),preDEL!D362)</f>
        <v/>
      </c>
      <c r="E362" s="82" t="str">
        <f>IF(preDEL!$AG362,IFERROR(0/0,""),preDEL!E362)</f>
        <v/>
      </c>
      <c r="F362" s="83" t="str">
        <f>IF(preDEL!$AG362,IFERROR(0/0,""),preDEL!F362)</f>
        <v/>
      </c>
      <c r="G362" s="83" t="str">
        <f>IF(preDEL!$AG362,IFERROR(0/0,""),preDEL!G362)</f>
        <v/>
      </c>
      <c r="H362" s="83" t="str">
        <f>IF(preDEL!$AG362,IFERROR(0/0,""),preDEL!H362)</f>
        <v/>
      </c>
      <c r="I362" s="82" t="str">
        <f>IF(preDEL!$AG362,IFERROR(0/0,""),preDEL!I362)</f>
        <v/>
      </c>
      <c r="J362" s="82" t="str">
        <f>IF(preDEL!$AG362,IFERROR(0/0,""),preDEL!J362)</f>
        <v/>
      </c>
      <c r="K362" s="82" t="str">
        <f>IF(preDEL!$AG362,IFERROR(0/0,""),preDEL!K362)</f>
        <v>Negative</v>
      </c>
      <c r="L362" s="172">
        <f>IF(preDEL!$AG362,IFERROR(0/0,""),preDEL!L362)</f>
        <v>44503</v>
      </c>
      <c r="M362" s="173">
        <f>IF(preDEL!$AG362,IFERROR(0/0,""),preDEL!M362)</f>
        <v>0.5576157407</v>
      </c>
      <c r="N362" s="83" t="str">
        <f>IF(preDEL!$AG362,IFERROR(0/0,""),preDEL!N362)</f>
        <v/>
      </c>
      <c r="O362" s="83" t="str">
        <f>IF(preDEL!$AG362,IFERROR(0/0,""),preDEL!O362)</f>
        <v/>
      </c>
      <c r="P362" s="128" t="b">
        <f>IF(preDEL!$AG362,IFERROR(0/0,""),preDEL!P362)</f>
        <v>0</v>
      </c>
      <c r="Q362" s="128" t="str">
        <f>IF(preDEL!$AG362,IFERROR(0/0,""),preDEL!Q362)</f>
        <v>Result</v>
      </c>
      <c r="R362" s="116" t="b">
        <f>IF(preDEL!$AG362,IFERROR(0/0,""),preDEL!R362)</f>
        <v>1</v>
      </c>
      <c r="S362" s="116">
        <f>IF(preDEL!$AG362,IFERROR(0/0,""),preDEL!S362)</f>
        <v>1</v>
      </c>
      <c r="T362" s="128" t="str">
        <f>IF(preDEL!$AG362,IFERROR(0/0,""),preDEL!T362)</f>
        <v/>
      </c>
      <c r="U362" s="83" t="str">
        <f>IF(preDEL!$AG362,IFERROR(0/0,""),preDEL!U362)</f>
        <v/>
      </c>
      <c r="V362" s="82" t="str">
        <f>IF(preDEL!$AG362,IFERROR(0/0,""),preDEL!V362)</f>
        <v/>
      </c>
      <c r="W362" s="83" t="str">
        <f>IF(preDEL!$AG362,IFERROR(0/0,""),preDEL!W362)</f>
        <v/>
      </c>
      <c r="X362" s="116" t="b">
        <f>IF(preDEL!$AG362,IFERROR(0/0,""),preDEL!X362)</f>
        <v>0</v>
      </c>
      <c r="Y362" s="128" t="b">
        <f>IF(preDEL!$AG362,IFERROR(0/0,""),preDEL!Y362)</f>
        <v>0</v>
      </c>
      <c r="Z362" s="82" t="str">
        <f>IF(preDEL!$AG362,IFERROR(0/0,""),preDEL!Z362)</f>
        <v/>
      </c>
      <c r="AA362" s="128" t="b">
        <f>IF(preDEL!$AG362,IFERROR(0/0,""),preDEL!AA362)</f>
        <v>0</v>
      </c>
      <c r="AB362" s="128" t="b">
        <f>IF(preDEL!$AG362,IFERROR(0/0,""),preDEL!AB362)</f>
        <v>0</v>
      </c>
      <c r="AC362" s="174">
        <f>IF(preDEL!$AG362,IFERROR(0/0,""),preDEL!AC362)</f>
        <v>227</v>
      </c>
      <c r="AD362" s="116" t="b">
        <f>IF(preDEL!$AG362,IFERROR(0/0,""),preDEL!AD362)</f>
        <v>0</v>
      </c>
      <c r="AE362" s="175" t="str">
        <f>IF(preDEL!$AG362,IFERROR(0/0,""),preDEL!AE362)</f>
        <v/>
      </c>
      <c r="AF362" s="128" t="b">
        <f>IF(preDEL!$AG362,IFERROR(0/0,""),preDEL!AF362)</f>
        <v>0</v>
      </c>
      <c r="AG362" s="128" t="b">
        <f>IF(preDEL!$AG362,IFERROR(0/0,""),preDEL!AG362)</f>
        <v>0</v>
      </c>
      <c r="AH362" s="116" t="str">
        <f>IF(preDEL!$AG362,IFERROR(0/0,""),preDEL!AH362)</f>
        <v/>
      </c>
      <c r="AI362" s="82" t="str">
        <f>IF(preDEL!$AG362,IFERROR(0/0,""),preDEL!AI362)</f>
        <v/>
      </c>
      <c r="AJ362" s="83" t="str">
        <f>IF(preDEL!$AG362,IFERROR(0/0,""),preDEL!AJ362)</f>
        <v/>
      </c>
      <c r="AK362" s="82" t="str">
        <f>IF(preDEL!$AG362,IFERROR(0/0,""),preDEL!AK362)</f>
        <v>Negative</v>
      </c>
      <c r="AL362" s="83" t="str">
        <f>IF(preDEL!$AG362,IFERROR(0/0,""),preDEL!AL362)</f>
        <v/>
      </c>
      <c r="AM362" s="83" t="str">
        <f>IF(preDEL!$AG362,IFERROR(0/0,""),preDEL!AM362)</f>
        <v>SpROSA145068</v>
      </c>
      <c r="AN362" s="83" t="str">
        <f>IF(preDEL!$AG362,IFERROR(0/0,""),preDEL!AN362)</f>
        <v>ROSA851553</v>
      </c>
      <c r="AO362" s="83" t="str">
        <f>IF(preDEL!$AG362,IFERROR(0/0,""),preDEL!AO362)</f>
        <v/>
      </c>
      <c r="AP362" s="83" t="str">
        <f>IF(preDEL!$AG362,IFERROR(0/0,""),preDEL!AP362)</f>
        <v/>
      </c>
      <c r="AQ362" s="83" t="str">
        <f>IF(preDEL!$AG362,IFERROR(0/0,""),preDEL!AQ362)</f>
        <v/>
      </c>
      <c r="AR362" s="83" t="str">
        <f>IF(preDEL!$AG362,IFERROR(0/0,""),preDEL!AR362)</f>
        <v/>
      </c>
      <c r="AS362" s="147"/>
    </row>
    <row r="363">
      <c r="A363" s="82" t="str">
        <f>IF(preDEL!$AG363,IFERROR(0/0,""),preDEL!A363)</f>
        <v>FLE543</v>
      </c>
      <c r="B363" s="172">
        <f>IF(preDEL!$AG363,IFERROR(0/0,""),preDEL!B363)</f>
        <v>44503</v>
      </c>
      <c r="C363" s="173">
        <f>IF(preDEL!$AG363,IFERROR(0/0,""),preDEL!C363)</f>
        <v>0.2657060185</v>
      </c>
      <c r="D363" s="82" t="str">
        <f>IF(preDEL!$AG363,IFERROR(0/0,""),preDEL!D363)</f>
        <v/>
      </c>
      <c r="E363" s="82" t="str">
        <f>IF(preDEL!$AG363,IFERROR(0/0,""),preDEL!E363)</f>
        <v/>
      </c>
      <c r="F363" s="83" t="str">
        <f>IF(preDEL!$AG363,IFERROR(0/0,""),preDEL!F363)</f>
        <v/>
      </c>
      <c r="G363" s="83" t="str">
        <f>IF(preDEL!$AG363,IFERROR(0/0,""),preDEL!G363)</f>
        <v/>
      </c>
      <c r="H363" s="83" t="str">
        <f>IF(preDEL!$AG363,IFERROR(0/0,""),preDEL!H363)</f>
        <v/>
      </c>
      <c r="I363" s="82" t="str">
        <f>IF(preDEL!$AG363,IFERROR(0/0,""),preDEL!I363)</f>
        <v/>
      </c>
      <c r="J363" s="82" t="str">
        <f>IF(preDEL!$AG363,IFERROR(0/0,""),preDEL!J363)</f>
        <v/>
      </c>
      <c r="K363" s="82" t="str">
        <f>IF(preDEL!$AG363,IFERROR(0/0,""),preDEL!K363)</f>
        <v>Negative</v>
      </c>
      <c r="L363" s="172">
        <f>IF(preDEL!$AG363,IFERROR(0/0,""),preDEL!L363)</f>
        <v>44503</v>
      </c>
      <c r="M363" s="173">
        <f>IF(preDEL!$AG363,IFERROR(0/0,""),preDEL!M363)</f>
        <v>0.5576157407</v>
      </c>
      <c r="N363" s="83" t="str">
        <f>IF(preDEL!$AG363,IFERROR(0/0,""),preDEL!N363)</f>
        <v/>
      </c>
      <c r="O363" s="83" t="str">
        <f>IF(preDEL!$AG363,IFERROR(0/0,""),preDEL!O363)</f>
        <v/>
      </c>
      <c r="P363" s="128" t="b">
        <f>IF(preDEL!$AG363,IFERROR(0/0,""),preDEL!P363)</f>
        <v>0</v>
      </c>
      <c r="Q363" s="128" t="str">
        <f>IF(preDEL!$AG363,IFERROR(0/0,""),preDEL!Q363)</f>
        <v>Result</v>
      </c>
      <c r="R363" s="116" t="b">
        <f>IF(preDEL!$AG363,IFERROR(0/0,""),preDEL!R363)</f>
        <v>1</v>
      </c>
      <c r="S363" s="116">
        <f>IF(preDEL!$AG363,IFERROR(0/0,""),preDEL!S363)</f>
        <v>1</v>
      </c>
      <c r="T363" s="128">
        <f>IF(preDEL!$AG363,IFERROR(0/0,""),preDEL!T363)</f>
        <v>0</v>
      </c>
      <c r="U363" s="83" t="str">
        <f>IF(preDEL!$AG363,IFERROR(0/0,""),preDEL!U363)</f>
        <v/>
      </c>
      <c r="V363" s="82" t="str">
        <f>IF(preDEL!$AG363,IFERROR(0/0,""),preDEL!V363)</f>
        <v/>
      </c>
      <c r="W363" s="83" t="str">
        <f>IF(preDEL!$AG363,IFERROR(0/0,""),preDEL!W363)</f>
        <v/>
      </c>
      <c r="X363" s="116" t="b">
        <f>IF(preDEL!$AG363,IFERROR(0/0,""),preDEL!X363)</f>
        <v>0</v>
      </c>
      <c r="Y363" s="128" t="b">
        <f>IF(preDEL!$AG363,IFERROR(0/0,""),preDEL!Y363)</f>
        <v>0</v>
      </c>
      <c r="Z363" s="82" t="str">
        <f>IF(preDEL!$AG363,IFERROR(0/0,""),preDEL!Z363)</f>
        <v/>
      </c>
      <c r="AA363" s="128" t="b">
        <f>IF(preDEL!$AG363,IFERROR(0/0,""),preDEL!AA363)</f>
        <v>0</v>
      </c>
      <c r="AB363" s="128" t="b">
        <f>IF(preDEL!$AG363,IFERROR(0/0,""),preDEL!AB363)</f>
        <v>0</v>
      </c>
      <c r="AC363" s="174">
        <f>IF(preDEL!$AG363,IFERROR(0/0,""),preDEL!AC363)</f>
        <v>661</v>
      </c>
      <c r="AD363" s="116" t="b">
        <f>IF(preDEL!$AG363,IFERROR(0/0,""),preDEL!AD363)</f>
        <v>1</v>
      </c>
      <c r="AE363" s="175" t="str">
        <f>IF(preDEL!$AG363,IFERROR(0/0,""),preDEL!AE363)</f>
        <v/>
      </c>
      <c r="AF363" s="128" t="b">
        <f>IF(preDEL!$AG363,IFERROR(0/0,""),preDEL!AF363)</f>
        <v>0</v>
      </c>
      <c r="AG363" s="128" t="b">
        <f>IF(preDEL!$AG363,IFERROR(0/0,""),preDEL!AG363)</f>
        <v>0</v>
      </c>
      <c r="AH363" s="116" t="str">
        <f>IF(preDEL!$AG363,IFERROR(0/0,""),preDEL!AH363)</f>
        <v/>
      </c>
      <c r="AI363" s="82" t="str">
        <f>IF(preDEL!$AG363,IFERROR(0/0,""),preDEL!AI363)</f>
        <v/>
      </c>
      <c r="AJ363" s="83" t="str">
        <f>IF(preDEL!$AG363,IFERROR(0/0,""),preDEL!AJ363)</f>
        <v/>
      </c>
      <c r="AK363" s="82" t="str">
        <f>IF(preDEL!$AG363,IFERROR(0/0,""),preDEL!AK363)</f>
        <v>Negative</v>
      </c>
      <c r="AL363" s="83" t="str">
        <f>IF(preDEL!$AG363,IFERROR(0/0,""),preDEL!AL363)</f>
        <v/>
      </c>
      <c r="AM363" s="83" t="str">
        <f>IF(preDEL!$AG363,IFERROR(0/0,""),preDEL!AM363)</f>
        <v>SpROSA145068</v>
      </c>
      <c r="AN363" s="83" t="str">
        <f>IF(preDEL!$AG363,IFERROR(0/0,""),preDEL!AN363)</f>
        <v>ROSA410886</v>
      </c>
      <c r="AO363" s="83" t="str">
        <f>IF(preDEL!$AG363,IFERROR(0/0,""),preDEL!AO363)</f>
        <v/>
      </c>
      <c r="AP363" s="83" t="str">
        <f>IF(preDEL!$AG363,IFERROR(0/0,""),preDEL!AP363)</f>
        <v/>
      </c>
      <c r="AQ363" s="83" t="str">
        <f>IF(preDEL!$AG363,IFERROR(0/0,""),preDEL!AQ363)</f>
        <v/>
      </c>
      <c r="AR363" s="83" t="str">
        <f>IF(preDEL!$AG363,IFERROR(0/0,""),preDEL!AR363)</f>
        <v/>
      </c>
      <c r="AS363" s="147"/>
    </row>
    <row r="364">
      <c r="A364" s="82" t="str">
        <f>IF(preDEL!$AG364,IFERROR(0/0,""),preDEL!A364)</f>
        <v>FLE557</v>
      </c>
      <c r="B364" s="172">
        <f>IF(preDEL!$AG364,IFERROR(0/0,""),preDEL!B364)</f>
        <v>44503</v>
      </c>
      <c r="C364" s="173">
        <f>IF(preDEL!$AG364,IFERROR(0/0,""),preDEL!C364)</f>
        <v>0.2666898148</v>
      </c>
      <c r="D364" s="82" t="str">
        <f>IF(preDEL!$AG364,IFERROR(0/0,""),preDEL!D364)</f>
        <v/>
      </c>
      <c r="E364" s="82" t="str">
        <f>IF(preDEL!$AG364,IFERROR(0/0,""),preDEL!E364)</f>
        <v/>
      </c>
      <c r="F364" s="83" t="str">
        <f>IF(preDEL!$AG364,IFERROR(0/0,""),preDEL!F364)</f>
        <v/>
      </c>
      <c r="G364" s="83" t="str">
        <f>IF(preDEL!$AG364,IFERROR(0/0,""),preDEL!G364)</f>
        <v/>
      </c>
      <c r="H364" s="83" t="str">
        <f>IF(preDEL!$AG364,IFERROR(0/0,""),preDEL!H364)</f>
        <v/>
      </c>
      <c r="I364" s="82" t="str">
        <f>IF(preDEL!$AG364,IFERROR(0/0,""),preDEL!I364)</f>
        <v/>
      </c>
      <c r="J364" s="82" t="str">
        <f>IF(preDEL!$AG364,IFERROR(0/0,""),preDEL!J364)</f>
        <v/>
      </c>
      <c r="K364" s="82" t="str">
        <f>IF(preDEL!$AG364,IFERROR(0/0,""),preDEL!K364)</f>
        <v>Negative</v>
      </c>
      <c r="L364" s="172">
        <f>IF(preDEL!$AG364,IFERROR(0/0,""),preDEL!L364)</f>
        <v>44503</v>
      </c>
      <c r="M364" s="173">
        <f>IF(preDEL!$AG364,IFERROR(0/0,""),preDEL!M364)</f>
        <v>0.5576388889</v>
      </c>
      <c r="N364" s="83" t="str">
        <f>IF(preDEL!$AG364,IFERROR(0/0,""),preDEL!N364)</f>
        <v/>
      </c>
      <c r="O364" s="83" t="str">
        <f>IF(preDEL!$AG364,IFERROR(0/0,""),preDEL!O364)</f>
        <v/>
      </c>
      <c r="P364" s="128" t="b">
        <f>IF(preDEL!$AG364,IFERROR(0/0,""),preDEL!P364)</f>
        <v>0</v>
      </c>
      <c r="Q364" s="128" t="str">
        <f>IF(preDEL!$AG364,IFERROR(0/0,""),preDEL!Q364)</f>
        <v>Result</v>
      </c>
      <c r="R364" s="116" t="b">
        <f>IF(preDEL!$AG364,IFERROR(0/0,""),preDEL!R364)</f>
        <v>1</v>
      </c>
      <c r="S364" s="116">
        <f>IF(preDEL!$AG364,IFERROR(0/0,""),preDEL!S364)</f>
        <v>1</v>
      </c>
      <c r="T364" s="128" t="str">
        <f>IF(preDEL!$AG364,IFERROR(0/0,""),preDEL!T364)</f>
        <v/>
      </c>
      <c r="U364" s="83" t="str">
        <f>IF(preDEL!$AG364,IFERROR(0/0,""),preDEL!U364)</f>
        <v/>
      </c>
      <c r="V364" s="82" t="str">
        <f>IF(preDEL!$AG364,IFERROR(0/0,""),preDEL!V364)</f>
        <v/>
      </c>
      <c r="W364" s="83" t="str">
        <f>IF(preDEL!$AG364,IFERROR(0/0,""),preDEL!W364)</f>
        <v/>
      </c>
      <c r="X364" s="116" t="b">
        <f>IF(preDEL!$AG364,IFERROR(0/0,""),preDEL!X364)</f>
        <v>0</v>
      </c>
      <c r="Y364" s="128" t="b">
        <f>IF(preDEL!$AG364,IFERROR(0/0,""),preDEL!Y364)</f>
        <v>0</v>
      </c>
      <c r="Z364" s="82" t="str">
        <f>IF(preDEL!$AG364,IFERROR(0/0,""),preDEL!Z364)</f>
        <v/>
      </c>
      <c r="AA364" s="128" t="b">
        <f>IF(preDEL!$AG364,IFERROR(0/0,""),preDEL!AA364)</f>
        <v>0</v>
      </c>
      <c r="AB364" s="128" t="b">
        <f>IF(preDEL!$AG364,IFERROR(0/0,""),preDEL!AB364)</f>
        <v>0</v>
      </c>
      <c r="AC364" s="174">
        <f>IF(preDEL!$AG364,IFERROR(0/0,""),preDEL!AC364)</f>
        <v>226</v>
      </c>
      <c r="AD364" s="116" t="b">
        <f>IF(preDEL!$AG364,IFERROR(0/0,""),preDEL!AD364)</f>
        <v>0</v>
      </c>
      <c r="AE364" s="175" t="str">
        <f>IF(preDEL!$AG364,IFERROR(0/0,""),preDEL!AE364)</f>
        <v/>
      </c>
      <c r="AF364" s="128" t="b">
        <f>IF(preDEL!$AG364,IFERROR(0/0,""),preDEL!AF364)</f>
        <v>0</v>
      </c>
      <c r="AG364" s="128" t="b">
        <f>IF(preDEL!$AG364,IFERROR(0/0,""),preDEL!AG364)</f>
        <v>0</v>
      </c>
      <c r="AH364" s="116" t="str">
        <f>IF(preDEL!$AG364,IFERROR(0/0,""),preDEL!AH364)</f>
        <v/>
      </c>
      <c r="AI364" s="82" t="str">
        <f>IF(preDEL!$AG364,IFERROR(0/0,""),preDEL!AI364)</f>
        <v/>
      </c>
      <c r="AJ364" s="83" t="str">
        <f>IF(preDEL!$AG364,IFERROR(0/0,""),preDEL!AJ364)</f>
        <v/>
      </c>
      <c r="AK364" s="82" t="str">
        <f>IF(preDEL!$AG364,IFERROR(0/0,""),preDEL!AK364)</f>
        <v>Negative</v>
      </c>
      <c r="AL364" s="83" t="str">
        <f>IF(preDEL!$AG364,IFERROR(0/0,""),preDEL!AL364)</f>
        <v/>
      </c>
      <c r="AM364" s="83" t="str">
        <f>IF(preDEL!$AG364,IFERROR(0/0,""),preDEL!AM364)</f>
        <v>SpROSA145068</v>
      </c>
      <c r="AN364" s="83" t="str">
        <f>IF(preDEL!$AG364,IFERROR(0/0,""),preDEL!AN364)</f>
        <v>ROSA535692</v>
      </c>
      <c r="AO364" s="83" t="str">
        <f>IF(preDEL!$AG364,IFERROR(0/0,""),preDEL!AO364)</f>
        <v/>
      </c>
      <c r="AP364" s="83" t="str">
        <f>IF(preDEL!$AG364,IFERROR(0/0,""),preDEL!AP364)</f>
        <v/>
      </c>
      <c r="AQ364" s="83" t="str">
        <f>IF(preDEL!$AG364,IFERROR(0/0,""),preDEL!AQ364)</f>
        <v/>
      </c>
      <c r="AR364" s="83" t="str">
        <f>IF(preDEL!$AG364,IFERROR(0/0,""),preDEL!AR364)</f>
        <v/>
      </c>
      <c r="AS364" s="147"/>
    </row>
    <row r="365">
      <c r="A365" s="82" t="str">
        <f>IF(preDEL!$AG365,IFERROR(0/0,""),preDEL!A365)</f>
        <v>FLE521</v>
      </c>
      <c r="B365" s="172">
        <f>IF(preDEL!$AG365,IFERROR(0/0,""),preDEL!B365)</f>
        <v>44503</v>
      </c>
      <c r="C365" s="173">
        <f>IF(preDEL!$AG365,IFERROR(0/0,""),preDEL!C365)</f>
        <v>0.2690277778</v>
      </c>
      <c r="D365" s="82" t="str">
        <f>IF(preDEL!$AG365,IFERROR(0/0,""),preDEL!D365)</f>
        <v/>
      </c>
      <c r="E365" s="82" t="str">
        <f>IF(preDEL!$AG365,IFERROR(0/0,""),preDEL!E365)</f>
        <v/>
      </c>
      <c r="F365" s="83" t="str">
        <f>IF(preDEL!$AG365,IFERROR(0/0,""),preDEL!F365)</f>
        <v/>
      </c>
      <c r="G365" s="83" t="str">
        <f>IF(preDEL!$AG365,IFERROR(0/0,""),preDEL!G365)</f>
        <v/>
      </c>
      <c r="H365" s="83" t="str">
        <f>IF(preDEL!$AG365,IFERROR(0/0,""),preDEL!H365)</f>
        <v/>
      </c>
      <c r="I365" s="82" t="str">
        <f>IF(preDEL!$AG365,IFERROR(0/0,""),preDEL!I365)</f>
        <v/>
      </c>
      <c r="J365" s="82" t="str">
        <f>IF(preDEL!$AG365,IFERROR(0/0,""),preDEL!J365)</f>
        <v/>
      </c>
      <c r="K365" s="82" t="str">
        <f>IF(preDEL!$AG365,IFERROR(0/0,""),preDEL!K365)</f>
        <v>Negative</v>
      </c>
      <c r="L365" s="172">
        <f>IF(preDEL!$AG365,IFERROR(0/0,""),preDEL!L365)</f>
        <v>44503</v>
      </c>
      <c r="M365" s="173">
        <f>IF(preDEL!$AG365,IFERROR(0/0,""),preDEL!M365)</f>
        <v>0.5576388889</v>
      </c>
      <c r="N365" s="83" t="str">
        <f>IF(preDEL!$AG365,IFERROR(0/0,""),preDEL!N365)</f>
        <v/>
      </c>
      <c r="O365" s="83" t="str">
        <f>IF(preDEL!$AG365,IFERROR(0/0,""),preDEL!O365)</f>
        <v/>
      </c>
      <c r="P365" s="128" t="b">
        <f>IF(preDEL!$AG365,IFERROR(0/0,""),preDEL!P365)</f>
        <v>0</v>
      </c>
      <c r="Q365" s="128" t="str">
        <f>IF(preDEL!$AG365,IFERROR(0/0,""),preDEL!Q365)</f>
        <v>Result</v>
      </c>
      <c r="R365" s="116" t="b">
        <f>IF(preDEL!$AG365,IFERROR(0/0,""),preDEL!R365)</f>
        <v>1</v>
      </c>
      <c r="S365" s="116">
        <f>IF(preDEL!$AG365,IFERROR(0/0,""),preDEL!S365)</f>
        <v>1</v>
      </c>
      <c r="T365" s="128" t="str">
        <f>IF(preDEL!$AG365,IFERROR(0/0,""),preDEL!T365)</f>
        <v/>
      </c>
      <c r="U365" s="83" t="str">
        <f>IF(preDEL!$AG365,IFERROR(0/0,""),preDEL!U365)</f>
        <v/>
      </c>
      <c r="V365" s="82" t="str">
        <f>IF(preDEL!$AG365,IFERROR(0/0,""),preDEL!V365)</f>
        <v/>
      </c>
      <c r="W365" s="83" t="str">
        <f>IF(preDEL!$AG365,IFERROR(0/0,""),preDEL!W365)</f>
        <v/>
      </c>
      <c r="X365" s="116" t="b">
        <f>IF(preDEL!$AG365,IFERROR(0/0,""),preDEL!X365)</f>
        <v>0</v>
      </c>
      <c r="Y365" s="128" t="b">
        <f>IF(preDEL!$AG365,IFERROR(0/0,""),preDEL!Y365)</f>
        <v>0</v>
      </c>
      <c r="Z365" s="82" t="str">
        <f>IF(preDEL!$AG365,IFERROR(0/0,""),preDEL!Z365)</f>
        <v/>
      </c>
      <c r="AA365" s="128" t="b">
        <f>IF(preDEL!$AG365,IFERROR(0/0,""),preDEL!AA365)</f>
        <v>0</v>
      </c>
      <c r="AB365" s="128" t="b">
        <f>IF(preDEL!$AG365,IFERROR(0/0,""),preDEL!AB365)</f>
        <v>0</v>
      </c>
      <c r="AC365" s="174">
        <f>IF(preDEL!$AG365,IFERROR(0/0,""),preDEL!AC365)</f>
        <v>225</v>
      </c>
      <c r="AD365" s="116" t="b">
        <f>IF(preDEL!$AG365,IFERROR(0/0,""),preDEL!AD365)</f>
        <v>0</v>
      </c>
      <c r="AE365" s="175" t="str">
        <f>IF(preDEL!$AG365,IFERROR(0/0,""),preDEL!AE365)</f>
        <v/>
      </c>
      <c r="AF365" s="128" t="b">
        <f>IF(preDEL!$AG365,IFERROR(0/0,""),preDEL!AF365)</f>
        <v>0</v>
      </c>
      <c r="AG365" s="128" t="b">
        <f>IF(preDEL!$AG365,IFERROR(0/0,""),preDEL!AG365)</f>
        <v>0</v>
      </c>
      <c r="AH365" s="116" t="str">
        <f>IF(preDEL!$AG365,IFERROR(0/0,""),preDEL!AH365)</f>
        <v/>
      </c>
      <c r="AI365" s="82" t="str">
        <f>IF(preDEL!$AG365,IFERROR(0/0,""),preDEL!AI365)</f>
        <v/>
      </c>
      <c r="AJ365" s="83" t="str">
        <f>IF(preDEL!$AG365,IFERROR(0/0,""),preDEL!AJ365)</f>
        <v/>
      </c>
      <c r="AK365" s="82" t="str">
        <f>IF(preDEL!$AG365,IFERROR(0/0,""),preDEL!AK365)</f>
        <v>Negative</v>
      </c>
      <c r="AL365" s="83" t="str">
        <f>IF(preDEL!$AG365,IFERROR(0/0,""),preDEL!AL365)</f>
        <v/>
      </c>
      <c r="AM365" s="83" t="str">
        <f>IF(preDEL!$AG365,IFERROR(0/0,""),preDEL!AM365)</f>
        <v>SpROSA145068</v>
      </c>
      <c r="AN365" s="83" t="str">
        <f>IF(preDEL!$AG365,IFERROR(0/0,""),preDEL!AN365)</f>
        <v>ROSA669439</v>
      </c>
      <c r="AO365" s="83" t="str">
        <f>IF(preDEL!$AG365,IFERROR(0/0,""),preDEL!AO365)</f>
        <v/>
      </c>
      <c r="AP365" s="83" t="str">
        <f>IF(preDEL!$AG365,IFERROR(0/0,""),preDEL!AP365)</f>
        <v/>
      </c>
      <c r="AQ365" s="83" t="str">
        <f>IF(preDEL!$AG365,IFERROR(0/0,""),preDEL!AQ365)</f>
        <v/>
      </c>
      <c r="AR365" s="83" t="str">
        <f>IF(preDEL!$AG365,IFERROR(0/0,""),preDEL!AR365)</f>
        <v/>
      </c>
      <c r="AS365" s="147"/>
    </row>
    <row r="366">
      <c r="A366" s="82" t="str">
        <f>IF(preDEL!$AG366,IFERROR(0/0,""),preDEL!A366)</f>
        <v>FLE582</v>
      </c>
      <c r="B366" s="172">
        <f>IF(preDEL!$AG366,IFERROR(0/0,""),preDEL!B366)</f>
        <v>44505</v>
      </c>
      <c r="C366" s="173">
        <f>IF(preDEL!$AG366,IFERROR(0/0,""),preDEL!C366)</f>
        <v>0.2002199074</v>
      </c>
      <c r="D366" s="82" t="str">
        <f>IF(preDEL!$AG366,IFERROR(0/0,""),preDEL!D366)</f>
        <v/>
      </c>
      <c r="E366" s="82" t="str">
        <f>IF(preDEL!$AG366,IFERROR(0/0,""),preDEL!E366)</f>
        <v/>
      </c>
      <c r="F366" s="83" t="str">
        <f>IF(preDEL!$AG366,IFERROR(0/0,""),preDEL!F366)</f>
        <v/>
      </c>
      <c r="G366" s="83" t="str">
        <f>IF(preDEL!$AG366,IFERROR(0/0,""),preDEL!G366)</f>
        <v/>
      </c>
      <c r="H366" s="83" t="str">
        <f>IF(preDEL!$AG366,IFERROR(0/0,""),preDEL!H366)</f>
        <v/>
      </c>
      <c r="I366" s="82" t="str">
        <f>IF(preDEL!$AG366,IFERROR(0/0,""),preDEL!I366)</f>
        <v/>
      </c>
      <c r="J366" s="82" t="str">
        <f>IF(preDEL!$AG366,IFERROR(0/0,""),preDEL!J366)</f>
        <v/>
      </c>
      <c r="K366" s="82" t="str">
        <f>IF(preDEL!$AG366,IFERROR(0/0,""),preDEL!K366)</f>
        <v>Negative</v>
      </c>
      <c r="L366" s="172">
        <f>IF(preDEL!$AG366,IFERROR(0/0,""),preDEL!L366)</f>
        <v>44505</v>
      </c>
      <c r="M366" s="173">
        <f>IF(preDEL!$AG366,IFERROR(0/0,""),preDEL!M366)</f>
        <v>0.50375</v>
      </c>
      <c r="N366" s="83" t="str">
        <f>IF(preDEL!$AG366,IFERROR(0/0,""),preDEL!N366)</f>
        <v/>
      </c>
      <c r="O366" s="83" t="str">
        <f>IF(preDEL!$AG366,IFERROR(0/0,""),preDEL!O366)</f>
        <v/>
      </c>
      <c r="P366" s="128" t="b">
        <f>IF(preDEL!$AG366,IFERROR(0/0,""),preDEL!P366)</f>
        <v>0</v>
      </c>
      <c r="Q366" s="128" t="str">
        <f>IF(preDEL!$AG366,IFERROR(0/0,""),preDEL!Q366)</f>
        <v>Result</v>
      </c>
      <c r="R366" s="116" t="b">
        <f>IF(preDEL!$AG366,IFERROR(0/0,""),preDEL!R366)</f>
        <v>1</v>
      </c>
      <c r="S366" s="116">
        <f>IF(preDEL!$AG366,IFERROR(0/0,""),preDEL!S366)</f>
        <v>1</v>
      </c>
      <c r="T366" s="128" t="str">
        <f>IF(preDEL!$AG366,IFERROR(0/0,""),preDEL!T366)</f>
        <v/>
      </c>
      <c r="U366" s="83" t="str">
        <f>IF(preDEL!$AG366,IFERROR(0/0,""),preDEL!U366)</f>
        <v/>
      </c>
      <c r="V366" s="82" t="str">
        <f>IF(preDEL!$AG366,IFERROR(0/0,""),preDEL!V366)</f>
        <v/>
      </c>
      <c r="W366" s="83" t="str">
        <f>IF(preDEL!$AG366,IFERROR(0/0,""),preDEL!W366)</f>
        <v/>
      </c>
      <c r="X366" s="116" t="b">
        <f>IF(preDEL!$AG366,IFERROR(0/0,""),preDEL!X366)</f>
        <v>0</v>
      </c>
      <c r="Y366" s="128" t="b">
        <f>IF(preDEL!$AG366,IFERROR(0/0,""),preDEL!Y366)</f>
        <v>0</v>
      </c>
      <c r="Z366" s="82" t="str">
        <f>IF(preDEL!$AG366,IFERROR(0/0,""),preDEL!Z366)</f>
        <v/>
      </c>
      <c r="AA366" s="128" t="b">
        <f>IF(preDEL!$AG366,IFERROR(0/0,""),preDEL!AA366)</f>
        <v>0</v>
      </c>
      <c r="AB366" s="128" t="b">
        <f>IF(preDEL!$AG366,IFERROR(0/0,""),preDEL!AB366)</f>
        <v>0</v>
      </c>
      <c r="AC366" s="174">
        <f>IF(preDEL!$AG366,IFERROR(0/0,""),preDEL!AC366)</f>
        <v>224</v>
      </c>
      <c r="AD366" s="116" t="b">
        <f>IF(preDEL!$AG366,IFERROR(0/0,""),preDEL!AD366)</f>
        <v>0</v>
      </c>
      <c r="AE366" s="175" t="str">
        <f>IF(preDEL!$AG366,IFERROR(0/0,""),preDEL!AE366)</f>
        <v/>
      </c>
      <c r="AF366" s="128" t="b">
        <f>IF(preDEL!$AG366,IFERROR(0/0,""),preDEL!AF366)</f>
        <v>0</v>
      </c>
      <c r="AG366" s="128" t="b">
        <f>IF(preDEL!$AG366,IFERROR(0/0,""),preDEL!AG366)</f>
        <v>0</v>
      </c>
      <c r="AH366" s="116" t="str">
        <f>IF(preDEL!$AG366,IFERROR(0/0,""),preDEL!AH366)</f>
        <v/>
      </c>
      <c r="AI366" s="82" t="str">
        <f>IF(preDEL!$AG366,IFERROR(0/0,""),preDEL!AI366)</f>
        <v/>
      </c>
      <c r="AJ366" s="83" t="str">
        <f>IF(preDEL!$AG366,IFERROR(0/0,""),preDEL!AJ366)</f>
        <v/>
      </c>
      <c r="AK366" s="82" t="str">
        <f>IF(preDEL!$AG366,IFERROR(0/0,""),preDEL!AK366)</f>
        <v>Negative</v>
      </c>
      <c r="AL366" s="83" t="str">
        <f>IF(preDEL!$AG366,IFERROR(0/0,""),preDEL!AL366)</f>
        <v/>
      </c>
      <c r="AM366" s="83" t="str">
        <f>IF(preDEL!$AG366,IFERROR(0/0,""),preDEL!AM366)</f>
        <v>SpROSA145068</v>
      </c>
      <c r="AN366" s="83" t="str">
        <f>IF(preDEL!$AG366,IFERROR(0/0,""),preDEL!AN366)</f>
        <v>ROSA154141</v>
      </c>
      <c r="AO366" s="83" t="str">
        <f>IF(preDEL!$AG366,IFERROR(0/0,""),preDEL!AO366)</f>
        <v/>
      </c>
      <c r="AP366" s="83" t="str">
        <f>IF(preDEL!$AG366,IFERROR(0/0,""),preDEL!AP366)</f>
        <v/>
      </c>
      <c r="AQ366" s="83" t="str">
        <f>IF(preDEL!$AG366,IFERROR(0/0,""),preDEL!AQ366)</f>
        <v/>
      </c>
      <c r="AR366" s="83" t="str">
        <f>IF(preDEL!$AG366,IFERROR(0/0,""),preDEL!AR366)</f>
        <v/>
      </c>
      <c r="AS366" s="147"/>
    </row>
    <row r="367">
      <c r="A367" s="82" t="str">
        <f>IF(preDEL!$AG367,IFERROR(0/0,""),preDEL!A367)</f>
        <v>FLE452</v>
      </c>
      <c r="B367" s="172">
        <f>IF(preDEL!$AG367,IFERROR(0/0,""),preDEL!B367)</f>
        <v>44505</v>
      </c>
      <c r="C367" s="173">
        <f>IF(preDEL!$AG367,IFERROR(0/0,""),preDEL!C367)</f>
        <v>0.2004398148</v>
      </c>
      <c r="D367" s="82" t="str">
        <f>IF(preDEL!$AG367,IFERROR(0/0,""),preDEL!D367)</f>
        <v/>
      </c>
      <c r="E367" s="82" t="str">
        <f>IF(preDEL!$AG367,IFERROR(0/0,""),preDEL!E367)</f>
        <v/>
      </c>
      <c r="F367" s="83" t="str">
        <f>IF(preDEL!$AG367,IFERROR(0/0,""),preDEL!F367)</f>
        <v/>
      </c>
      <c r="G367" s="83" t="str">
        <f>IF(preDEL!$AG367,IFERROR(0/0,""),preDEL!G367)</f>
        <v/>
      </c>
      <c r="H367" s="83" t="str">
        <f>IF(preDEL!$AG367,IFERROR(0/0,""),preDEL!H367)</f>
        <v/>
      </c>
      <c r="I367" s="82" t="str">
        <f>IF(preDEL!$AG367,IFERROR(0/0,""),preDEL!I367)</f>
        <v/>
      </c>
      <c r="J367" s="82" t="str">
        <f>IF(preDEL!$AG367,IFERROR(0/0,""),preDEL!J367)</f>
        <v/>
      </c>
      <c r="K367" s="82" t="str">
        <f>IF(preDEL!$AG367,IFERROR(0/0,""),preDEL!K367)</f>
        <v>Negative</v>
      </c>
      <c r="L367" s="172">
        <f>IF(preDEL!$AG367,IFERROR(0/0,""),preDEL!L367)</f>
        <v>44505</v>
      </c>
      <c r="M367" s="173">
        <f>IF(preDEL!$AG367,IFERROR(0/0,""),preDEL!M367)</f>
        <v>0.50375</v>
      </c>
      <c r="N367" s="83" t="str">
        <f>IF(preDEL!$AG367,IFERROR(0/0,""),preDEL!N367)</f>
        <v/>
      </c>
      <c r="O367" s="83" t="str">
        <f>IF(preDEL!$AG367,IFERROR(0/0,""),preDEL!O367)</f>
        <v/>
      </c>
      <c r="P367" s="128" t="b">
        <f>IF(preDEL!$AG367,IFERROR(0/0,""),preDEL!P367)</f>
        <v>0</v>
      </c>
      <c r="Q367" s="128" t="str">
        <f>IF(preDEL!$AG367,IFERROR(0/0,""),preDEL!Q367)</f>
        <v>Result</v>
      </c>
      <c r="R367" s="116" t="b">
        <f>IF(preDEL!$AG367,IFERROR(0/0,""),preDEL!R367)</f>
        <v>1</v>
      </c>
      <c r="S367" s="116">
        <f>IF(preDEL!$AG367,IFERROR(0/0,""),preDEL!S367)</f>
        <v>1</v>
      </c>
      <c r="T367" s="128" t="str">
        <f>IF(preDEL!$AG367,IFERROR(0/0,""),preDEL!T367)</f>
        <v/>
      </c>
      <c r="U367" s="83" t="str">
        <f>IF(preDEL!$AG367,IFERROR(0/0,""),preDEL!U367)</f>
        <v/>
      </c>
      <c r="V367" s="82" t="str">
        <f>IF(preDEL!$AG367,IFERROR(0/0,""),preDEL!V367)</f>
        <v/>
      </c>
      <c r="W367" s="83" t="str">
        <f>IF(preDEL!$AG367,IFERROR(0/0,""),preDEL!W367)</f>
        <v/>
      </c>
      <c r="X367" s="116" t="b">
        <f>IF(preDEL!$AG367,IFERROR(0/0,""),preDEL!X367)</f>
        <v>0</v>
      </c>
      <c r="Y367" s="128" t="b">
        <f>IF(preDEL!$AG367,IFERROR(0/0,""),preDEL!Y367)</f>
        <v>0</v>
      </c>
      <c r="Z367" s="82" t="str">
        <f>IF(preDEL!$AG367,IFERROR(0/0,""),preDEL!Z367)</f>
        <v/>
      </c>
      <c r="AA367" s="128" t="b">
        <f>IF(preDEL!$AG367,IFERROR(0/0,""),preDEL!AA367)</f>
        <v>0</v>
      </c>
      <c r="AB367" s="128" t="b">
        <f>IF(preDEL!$AG367,IFERROR(0/0,""),preDEL!AB367)</f>
        <v>0</v>
      </c>
      <c r="AC367" s="174">
        <f>IF(preDEL!$AG367,IFERROR(0/0,""),preDEL!AC367)</f>
        <v>223</v>
      </c>
      <c r="AD367" s="116" t="b">
        <f>IF(preDEL!$AG367,IFERROR(0/0,""),preDEL!AD367)</f>
        <v>0</v>
      </c>
      <c r="AE367" s="175" t="str">
        <f>IF(preDEL!$AG367,IFERROR(0/0,""),preDEL!AE367)</f>
        <v/>
      </c>
      <c r="AF367" s="128" t="b">
        <f>IF(preDEL!$AG367,IFERROR(0/0,""),preDEL!AF367)</f>
        <v>0</v>
      </c>
      <c r="AG367" s="128" t="b">
        <f>IF(preDEL!$AG367,IFERROR(0/0,""),preDEL!AG367)</f>
        <v>0</v>
      </c>
      <c r="AH367" s="116" t="str">
        <f>IF(preDEL!$AG367,IFERROR(0/0,""),preDEL!AH367)</f>
        <v/>
      </c>
      <c r="AI367" s="82" t="str">
        <f>IF(preDEL!$AG367,IFERROR(0/0,""),preDEL!AI367)</f>
        <v/>
      </c>
      <c r="AJ367" s="83" t="str">
        <f>IF(preDEL!$AG367,IFERROR(0/0,""),preDEL!AJ367)</f>
        <v/>
      </c>
      <c r="AK367" s="82" t="str">
        <f>IF(preDEL!$AG367,IFERROR(0/0,""),preDEL!AK367)</f>
        <v>Negative</v>
      </c>
      <c r="AL367" s="83" t="str">
        <f>IF(preDEL!$AG367,IFERROR(0/0,""),preDEL!AL367)</f>
        <v/>
      </c>
      <c r="AM367" s="83" t="str">
        <f>IF(preDEL!$AG367,IFERROR(0/0,""),preDEL!AM367)</f>
        <v>SpROSA145068</v>
      </c>
      <c r="AN367" s="83" t="str">
        <f>IF(preDEL!$AG367,IFERROR(0/0,""),preDEL!AN367)</f>
        <v>ROSA191656</v>
      </c>
      <c r="AO367" s="83" t="str">
        <f>IF(preDEL!$AG367,IFERROR(0/0,""),preDEL!AO367)</f>
        <v/>
      </c>
      <c r="AP367" s="83" t="str">
        <f>IF(preDEL!$AG367,IFERROR(0/0,""),preDEL!AP367)</f>
        <v/>
      </c>
      <c r="AQ367" s="83" t="str">
        <f>IF(preDEL!$AG367,IFERROR(0/0,""),preDEL!AQ367)</f>
        <v/>
      </c>
      <c r="AR367" s="83" t="str">
        <f>IF(preDEL!$AG367,IFERROR(0/0,""),preDEL!AR367)</f>
        <v/>
      </c>
      <c r="AS367" s="147"/>
    </row>
    <row r="368">
      <c r="A368" s="82" t="str">
        <f>IF(preDEL!$AG368,IFERROR(0/0,""),preDEL!A368)</f>
        <v>FLE639</v>
      </c>
      <c r="B368" s="172">
        <f>IF(preDEL!$AG368,IFERROR(0/0,""),preDEL!B368)</f>
        <v>44505</v>
      </c>
      <c r="C368" s="173">
        <f>IF(preDEL!$AG368,IFERROR(0/0,""),preDEL!C368)</f>
        <v>0.2015277778</v>
      </c>
      <c r="D368" s="82" t="str">
        <f>IF(preDEL!$AG368,IFERROR(0/0,""),preDEL!D368)</f>
        <v/>
      </c>
      <c r="E368" s="82" t="str">
        <f>IF(preDEL!$AG368,IFERROR(0/0,""),preDEL!E368)</f>
        <v/>
      </c>
      <c r="F368" s="83" t="str">
        <f>IF(preDEL!$AG368,IFERROR(0/0,""),preDEL!F368)</f>
        <v/>
      </c>
      <c r="G368" s="83" t="str">
        <f>IF(preDEL!$AG368,IFERROR(0/0,""),preDEL!G368)</f>
        <v/>
      </c>
      <c r="H368" s="83" t="str">
        <f>IF(preDEL!$AG368,IFERROR(0/0,""),preDEL!H368)</f>
        <v/>
      </c>
      <c r="I368" s="82" t="str">
        <f>IF(preDEL!$AG368,IFERROR(0/0,""),preDEL!I368)</f>
        <v/>
      </c>
      <c r="J368" s="82" t="str">
        <f>IF(preDEL!$AG368,IFERROR(0/0,""),preDEL!J368)</f>
        <v/>
      </c>
      <c r="K368" s="82" t="str">
        <f>IF(preDEL!$AG368,IFERROR(0/0,""),preDEL!K368)</f>
        <v>Negative</v>
      </c>
      <c r="L368" s="172">
        <f>IF(preDEL!$AG368,IFERROR(0/0,""),preDEL!L368)</f>
        <v>44505</v>
      </c>
      <c r="M368" s="173">
        <f>IF(preDEL!$AG368,IFERROR(0/0,""),preDEL!M368)</f>
        <v>0.50375</v>
      </c>
      <c r="N368" s="83" t="str">
        <f>IF(preDEL!$AG368,IFERROR(0/0,""),preDEL!N368)</f>
        <v/>
      </c>
      <c r="O368" s="83" t="str">
        <f>IF(preDEL!$AG368,IFERROR(0/0,""),preDEL!O368)</f>
        <v/>
      </c>
      <c r="P368" s="128" t="b">
        <f>IF(preDEL!$AG368,IFERROR(0/0,""),preDEL!P368)</f>
        <v>0</v>
      </c>
      <c r="Q368" s="128" t="str">
        <f>IF(preDEL!$AG368,IFERROR(0/0,""),preDEL!Q368)</f>
        <v>Result</v>
      </c>
      <c r="R368" s="116" t="b">
        <f>IF(preDEL!$AG368,IFERROR(0/0,""),preDEL!R368)</f>
        <v>1</v>
      </c>
      <c r="S368" s="116">
        <f>IF(preDEL!$AG368,IFERROR(0/0,""),preDEL!S368)</f>
        <v>1</v>
      </c>
      <c r="T368" s="128" t="str">
        <f>IF(preDEL!$AG368,IFERROR(0/0,""),preDEL!T368)</f>
        <v/>
      </c>
      <c r="U368" s="83" t="str">
        <f>IF(preDEL!$AG368,IFERROR(0/0,""),preDEL!U368)</f>
        <v/>
      </c>
      <c r="V368" s="82" t="str">
        <f>IF(preDEL!$AG368,IFERROR(0/0,""),preDEL!V368)</f>
        <v/>
      </c>
      <c r="W368" s="83" t="str">
        <f>IF(preDEL!$AG368,IFERROR(0/0,""),preDEL!W368)</f>
        <v/>
      </c>
      <c r="X368" s="116" t="b">
        <f>IF(preDEL!$AG368,IFERROR(0/0,""),preDEL!X368)</f>
        <v>0</v>
      </c>
      <c r="Y368" s="128" t="b">
        <f>IF(preDEL!$AG368,IFERROR(0/0,""),preDEL!Y368)</f>
        <v>0</v>
      </c>
      <c r="Z368" s="82" t="str">
        <f>IF(preDEL!$AG368,IFERROR(0/0,""),preDEL!Z368)</f>
        <v/>
      </c>
      <c r="AA368" s="128" t="b">
        <f>IF(preDEL!$AG368,IFERROR(0/0,""),preDEL!AA368)</f>
        <v>0</v>
      </c>
      <c r="AB368" s="128" t="b">
        <f>IF(preDEL!$AG368,IFERROR(0/0,""),preDEL!AB368)</f>
        <v>0</v>
      </c>
      <c r="AC368" s="174">
        <f>IF(preDEL!$AG368,IFERROR(0/0,""),preDEL!AC368)</f>
        <v>222</v>
      </c>
      <c r="AD368" s="116" t="b">
        <f>IF(preDEL!$AG368,IFERROR(0/0,""),preDEL!AD368)</f>
        <v>0</v>
      </c>
      <c r="AE368" s="175" t="str">
        <f>IF(preDEL!$AG368,IFERROR(0/0,""),preDEL!AE368)</f>
        <v/>
      </c>
      <c r="AF368" s="128" t="b">
        <f>IF(preDEL!$AG368,IFERROR(0/0,""),preDEL!AF368)</f>
        <v>0</v>
      </c>
      <c r="AG368" s="128" t="b">
        <f>IF(preDEL!$AG368,IFERROR(0/0,""),preDEL!AG368)</f>
        <v>0</v>
      </c>
      <c r="AH368" s="116" t="str">
        <f>IF(preDEL!$AG368,IFERROR(0/0,""),preDEL!AH368)</f>
        <v/>
      </c>
      <c r="AI368" s="82" t="str">
        <f>IF(preDEL!$AG368,IFERROR(0/0,""),preDEL!AI368)</f>
        <v/>
      </c>
      <c r="AJ368" s="83" t="str">
        <f>IF(preDEL!$AG368,IFERROR(0/0,""),preDEL!AJ368)</f>
        <v/>
      </c>
      <c r="AK368" s="82" t="str">
        <f>IF(preDEL!$AG368,IFERROR(0/0,""),preDEL!AK368)</f>
        <v>Negative</v>
      </c>
      <c r="AL368" s="83" t="str">
        <f>IF(preDEL!$AG368,IFERROR(0/0,""),preDEL!AL368)</f>
        <v/>
      </c>
      <c r="AM368" s="83" t="str">
        <f>IF(preDEL!$AG368,IFERROR(0/0,""),preDEL!AM368)</f>
        <v>SpROSA145068</v>
      </c>
      <c r="AN368" s="83" t="str">
        <f>IF(preDEL!$AG368,IFERROR(0/0,""),preDEL!AN368)</f>
        <v>ROSA970910</v>
      </c>
      <c r="AO368" s="83" t="str">
        <f>IF(preDEL!$AG368,IFERROR(0/0,""),preDEL!AO368)</f>
        <v/>
      </c>
      <c r="AP368" s="83" t="str">
        <f>IF(preDEL!$AG368,IFERROR(0/0,""),preDEL!AP368)</f>
        <v/>
      </c>
      <c r="AQ368" s="83" t="str">
        <f>IF(preDEL!$AG368,IFERROR(0/0,""),preDEL!AQ368)</f>
        <v/>
      </c>
      <c r="AR368" s="83" t="str">
        <f>IF(preDEL!$AG368,IFERROR(0/0,""),preDEL!AR368)</f>
        <v/>
      </c>
      <c r="AS368" s="147"/>
    </row>
    <row r="369">
      <c r="A369" s="82" t="str">
        <f>IF(preDEL!$AG369,IFERROR(0/0,""),preDEL!A369)</f>
        <v>FLE614</v>
      </c>
      <c r="B369" s="172">
        <f>IF(preDEL!$AG369,IFERROR(0/0,""),preDEL!B369)</f>
        <v>44505</v>
      </c>
      <c r="C369" s="173">
        <f>IF(preDEL!$AG369,IFERROR(0/0,""),preDEL!C369)</f>
        <v>0.2057060185</v>
      </c>
      <c r="D369" s="82" t="str">
        <f>IF(preDEL!$AG369,IFERROR(0/0,""),preDEL!D369)</f>
        <v/>
      </c>
      <c r="E369" s="82" t="str">
        <f>IF(preDEL!$AG369,IFERROR(0/0,""),preDEL!E369)</f>
        <v/>
      </c>
      <c r="F369" s="83" t="str">
        <f>IF(preDEL!$AG369,IFERROR(0/0,""),preDEL!F369)</f>
        <v/>
      </c>
      <c r="G369" s="83" t="str">
        <f>IF(preDEL!$AG369,IFERROR(0/0,""),preDEL!G369)</f>
        <v/>
      </c>
      <c r="H369" s="83" t="str">
        <f>IF(preDEL!$AG369,IFERROR(0/0,""),preDEL!H369)</f>
        <v/>
      </c>
      <c r="I369" s="82" t="str">
        <f>IF(preDEL!$AG369,IFERROR(0/0,""),preDEL!I369)</f>
        <v/>
      </c>
      <c r="J369" s="82" t="str">
        <f>IF(preDEL!$AG369,IFERROR(0/0,""),preDEL!J369)</f>
        <v/>
      </c>
      <c r="K369" s="82" t="str">
        <f>IF(preDEL!$AG369,IFERROR(0/0,""),preDEL!K369)</f>
        <v>Negative</v>
      </c>
      <c r="L369" s="172">
        <f>IF(preDEL!$AG369,IFERROR(0/0,""),preDEL!L369)</f>
        <v>44505</v>
      </c>
      <c r="M369" s="173">
        <f>IF(preDEL!$AG369,IFERROR(0/0,""),preDEL!M369)</f>
        <v>0.50375</v>
      </c>
      <c r="N369" s="83" t="str">
        <f>IF(preDEL!$AG369,IFERROR(0/0,""),preDEL!N369)</f>
        <v/>
      </c>
      <c r="O369" s="83" t="str">
        <f>IF(preDEL!$AG369,IFERROR(0/0,""),preDEL!O369)</f>
        <v/>
      </c>
      <c r="P369" s="128" t="b">
        <f>IF(preDEL!$AG369,IFERROR(0/0,""),preDEL!P369)</f>
        <v>0</v>
      </c>
      <c r="Q369" s="128" t="str">
        <f>IF(preDEL!$AG369,IFERROR(0/0,""),preDEL!Q369)</f>
        <v>Result</v>
      </c>
      <c r="R369" s="116" t="b">
        <f>IF(preDEL!$AG369,IFERROR(0/0,""),preDEL!R369)</f>
        <v>1</v>
      </c>
      <c r="S369" s="116">
        <f>IF(preDEL!$AG369,IFERROR(0/0,""),preDEL!S369)</f>
        <v>1</v>
      </c>
      <c r="T369" s="128" t="str">
        <f>IF(preDEL!$AG369,IFERROR(0/0,""),preDEL!T369)</f>
        <v/>
      </c>
      <c r="U369" s="83" t="str">
        <f>IF(preDEL!$AG369,IFERROR(0/0,""),preDEL!U369)</f>
        <v/>
      </c>
      <c r="V369" s="82" t="str">
        <f>IF(preDEL!$AG369,IFERROR(0/0,""),preDEL!V369)</f>
        <v/>
      </c>
      <c r="W369" s="83" t="str">
        <f>IF(preDEL!$AG369,IFERROR(0/0,""),preDEL!W369)</f>
        <v/>
      </c>
      <c r="X369" s="116" t="b">
        <f>IF(preDEL!$AG369,IFERROR(0/0,""),preDEL!X369)</f>
        <v>0</v>
      </c>
      <c r="Y369" s="128" t="b">
        <f>IF(preDEL!$AG369,IFERROR(0/0,""),preDEL!Y369)</f>
        <v>0</v>
      </c>
      <c r="Z369" s="82" t="str">
        <f>IF(preDEL!$AG369,IFERROR(0/0,""),preDEL!Z369)</f>
        <v/>
      </c>
      <c r="AA369" s="128" t="b">
        <f>IF(preDEL!$AG369,IFERROR(0/0,""),preDEL!AA369)</f>
        <v>0</v>
      </c>
      <c r="AB369" s="128" t="b">
        <f>IF(preDEL!$AG369,IFERROR(0/0,""),preDEL!AB369)</f>
        <v>0</v>
      </c>
      <c r="AC369" s="174">
        <f>IF(preDEL!$AG369,IFERROR(0/0,""),preDEL!AC369)</f>
        <v>221</v>
      </c>
      <c r="AD369" s="116" t="b">
        <f>IF(preDEL!$AG369,IFERROR(0/0,""),preDEL!AD369)</f>
        <v>0</v>
      </c>
      <c r="AE369" s="175" t="str">
        <f>IF(preDEL!$AG369,IFERROR(0/0,""),preDEL!AE369)</f>
        <v/>
      </c>
      <c r="AF369" s="128" t="b">
        <f>IF(preDEL!$AG369,IFERROR(0/0,""),preDEL!AF369)</f>
        <v>0</v>
      </c>
      <c r="AG369" s="128" t="b">
        <f>IF(preDEL!$AG369,IFERROR(0/0,""),preDEL!AG369)</f>
        <v>0</v>
      </c>
      <c r="AH369" s="116" t="str">
        <f>IF(preDEL!$AG369,IFERROR(0/0,""),preDEL!AH369)</f>
        <v/>
      </c>
      <c r="AI369" s="82" t="str">
        <f>IF(preDEL!$AG369,IFERROR(0/0,""),preDEL!AI369)</f>
        <v/>
      </c>
      <c r="AJ369" s="83" t="str">
        <f>IF(preDEL!$AG369,IFERROR(0/0,""),preDEL!AJ369)</f>
        <v/>
      </c>
      <c r="AK369" s="82" t="str">
        <f>IF(preDEL!$AG369,IFERROR(0/0,""),preDEL!AK369)</f>
        <v>Negative</v>
      </c>
      <c r="AL369" s="83" t="str">
        <f>IF(preDEL!$AG369,IFERROR(0/0,""),preDEL!AL369)</f>
        <v/>
      </c>
      <c r="AM369" s="83" t="str">
        <f>IF(preDEL!$AG369,IFERROR(0/0,""),preDEL!AM369)</f>
        <v>SpROSA145068</v>
      </c>
      <c r="AN369" s="83" t="str">
        <f>IF(preDEL!$AG369,IFERROR(0/0,""),preDEL!AN369)</f>
        <v>ROSA750622</v>
      </c>
      <c r="AO369" s="83" t="str">
        <f>IF(preDEL!$AG369,IFERROR(0/0,""),preDEL!AO369)</f>
        <v/>
      </c>
      <c r="AP369" s="83" t="str">
        <f>IF(preDEL!$AG369,IFERROR(0/0,""),preDEL!AP369)</f>
        <v/>
      </c>
      <c r="AQ369" s="83" t="str">
        <f>IF(preDEL!$AG369,IFERROR(0/0,""),preDEL!AQ369)</f>
        <v/>
      </c>
      <c r="AR369" s="83" t="str">
        <f>IF(preDEL!$AG369,IFERROR(0/0,""),preDEL!AR369)</f>
        <v/>
      </c>
      <c r="AS369" s="147"/>
    </row>
    <row r="370">
      <c r="A370" s="82" t="str">
        <f>IF(preDEL!$AG370,IFERROR(0/0,""),preDEL!A370)</f>
        <v>FLE419</v>
      </c>
      <c r="B370" s="172">
        <f>IF(preDEL!$AG370,IFERROR(0/0,""),preDEL!B370)</f>
        <v>44505</v>
      </c>
      <c r="C370" s="173">
        <f>IF(preDEL!$AG370,IFERROR(0/0,""),preDEL!C370)</f>
        <v>0.2060300926</v>
      </c>
      <c r="D370" s="82" t="str">
        <f>IF(preDEL!$AG370,IFERROR(0/0,""),preDEL!D370)</f>
        <v/>
      </c>
      <c r="E370" s="82" t="str">
        <f>IF(preDEL!$AG370,IFERROR(0/0,""),preDEL!E370)</f>
        <v/>
      </c>
      <c r="F370" s="83" t="str">
        <f>IF(preDEL!$AG370,IFERROR(0/0,""),preDEL!F370)</f>
        <v/>
      </c>
      <c r="G370" s="83" t="str">
        <f>IF(preDEL!$AG370,IFERROR(0/0,""),preDEL!G370)</f>
        <v/>
      </c>
      <c r="H370" s="83" t="str">
        <f>IF(preDEL!$AG370,IFERROR(0/0,""),preDEL!H370)</f>
        <v/>
      </c>
      <c r="I370" s="82" t="str">
        <f>IF(preDEL!$AG370,IFERROR(0/0,""),preDEL!I370)</f>
        <v/>
      </c>
      <c r="J370" s="82" t="str">
        <f>IF(preDEL!$AG370,IFERROR(0/0,""),preDEL!J370)</f>
        <v/>
      </c>
      <c r="K370" s="82" t="str">
        <f>IF(preDEL!$AG370,IFERROR(0/0,""),preDEL!K370)</f>
        <v>Negative</v>
      </c>
      <c r="L370" s="172">
        <f>IF(preDEL!$AG370,IFERROR(0/0,""),preDEL!L370)</f>
        <v>44505</v>
      </c>
      <c r="M370" s="173">
        <f>IF(preDEL!$AG370,IFERROR(0/0,""),preDEL!M370)</f>
        <v>0.50375</v>
      </c>
      <c r="N370" s="83" t="str">
        <f>IF(preDEL!$AG370,IFERROR(0/0,""),preDEL!N370)</f>
        <v/>
      </c>
      <c r="O370" s="83" t="str">
        <f>IF(preDEL!$AG370,IFERROR(0/0,""),preDEL!O370)</f>
        <v/>
      </c>
      <c r="P370" s="128" t="b">
        <f>IF(preDEL!$AG370,IFERROR(0/0,""),preDEL!P370)</f>
        <v>0</v>
      </c>
      <c r="Q370" s="128" t="str">
        <f>IF(preDEL!$AG370,IFERROR(0/0,""),preDEL!Q370)</f>
        <v>Result</v>
      </c>
      <c r="R370" s="116" t="b">
        <f>IF(preDEL!$AG370,IFERROR(0/0,""),preDEL!R370)</f>
        <v>1</v>
      </c>
      <c r="S370" s="116">
        <f>IF(preDEL!$AG370,IFERROR(0/0,""),preDEL!S370)</f>
        <v>1</v>
      </c>
      <c r="T370" s="128" t="str">
        <f>IF(preDEL!$AG370,IFERROR(0/0,""),preDEL!T370)</f>
        <v/>
      </c>
      <c r="U370" s="83" t="str">
        <f>IF(preDEL!$AG370,IFERROR(0/0,""),preDEL!U370)</f>
        <v/>
      </c>
      <c r="V370" s="82" t="str">
        <f>IF(preDEL!$AG370,IFERROR(0/0,""),preDEL!V370)</f>
        <v/>
      </c>
      <c r="W370" s="83" t="str">
        <f>IF(preDEL!$AG370,IFERROR(0/0,""),preDEL!W370)</f>
        <v/>
      </c>
      <c r="X370" s="116" t="b">
        <f>IF(preDEL!$AG370,IFERROR(0/0,""),preDEL!X370)</f>
        <v>0</v>
      </c>
      <c r="Y370" s="128" t="b">
        <f>IF(preDEL!$AG370,IFERROR(0/0,""),preDEL!Y370)</f>
        <v>0</v>
      </c>
      <c r="Z370" s="82" t="str">
        <f>IF(preDEL!$AG370,IFERROR(0/0,""),preDEL!Z370)</f>
        <v/>
      </c>
      <c r="AA370" s="128" t="b">
        <f>IF(preDEL!$AG370,IFERROR(0/0,""),preDEL!AA370)</f>
        <v>0</v>
      </c>
      <c r="AB370" s="128" t="b">
        <f>IF(preDEL!$AG370,IFERROR(0/0,""),preDEL!AB370)</f>
        <v>0</v>
      </c>
      <c r="AC370" s="174">
        <f>IF(preDEL!$AG370,IFERROR(0/0,""),preDEL!AC370)</f>
        <v>220</v>
      </c>
      <c r="AD370" s="116" t="b">
        <f>IF(preDEL!$AG370,IFERROR(0/0,""),preDEL!AD370)</f>
        <v>0</v>
      </c>
      <c r="AE370" s="175" t="str">
        <f>IF(preDEL!$AG370,IFERROR(0/0,""),preDEL!AE370)</f>
        <v/>
      </c>
      <c r="AF370" s="128" t="b">
        <f>IF(preDEL!$AG370,IFERROR(0/0,""),preDEL!AF370)</f>
        <v>0</v>
      </c>
      <c r="AG370" s="128" t="b">
        <f>IF(preDEL!$AG370,IFERROR(0/0,""),preDEL!AG370)</f>
        <v>0</v>
      </c>
      <c r="AH370" s="116" t="str">
        <f>IF(preDEL!$AG370,IFERROR(0/0,""),preDEL!AH370)</f>
        <v/>
      </c>
      <c r="AI370" s="82" t="str">
        <f>IF(preDEL!$AG370,IFERROR(0/0,""),preDEL!AI370)</f>
        <v/>
      </c>
      <c r="AJ370" s="83" t="str">
        <f>IF(preDEL!$AG370,IFERROR(0/0,""),preDEL!AJ370)</f>
        <v/>
      </c>
      <c r="AK370" s="82" t="str">
        <f>IF(preDEL!$AG370,IFERROR(0/0,""),preDEL!AK370)</f>
        <v>Negative</v>
      </c>
      <c r="AL370" s="83" t="str">
        <f>IF(preDEL!$AG370,IFERROR(0/0,""),preDEL!AL370)</f>
        <v/>
      </c>
      <c r="AM370" s="83" t="str">
        <f>IF(preDEL!$AG370,IFERROR(0/0,""),preDEL!AM370)</f>
        <v>SpROSA145068</v>
      </c>
      <c r="AN370" s="83" t="str">
        <f>IF(preDEL!$AG370,IFERROR(0/0,""),preDEL!AN370)</f>
        <v>ROSA124991</v>
      </c>
      <c r="AO370" s="83" t="str">
        <f>IF(preDEL!$AG370,IFERROR(0/0,""),preDEL!AO370)</f>
        <v/>
      </c>
      <c r="AP370" s="83" t="str">
        <f>IF(preDEL!$AG370,IFERROR(0/0,""),preDEL!AP370)</f>
        <v/>
      </c>
      <c r="AQ370" s="83" t="str">
        <f>IF(preDEL!$AG370,IFERROR(0/0,""),preDEL!AQ370)</f>
        <v/>
      </c>
      <c r="AR370" s="83" t="str">
        <f>IF(preDEL!$AG370,IFERROR(0/0,""),preDEL!AR370)</f>
        <v/>
      </c>
      <c r="AS370" s="147"/>
    </row>
    <row r="371">
      <c r="A371" s="82" t="str">
        <f>IF(preDEL!$AG371,IFERROR(0/0,""),preDEL!A371)</f>
        <v>FLE629</v>
      </c>
      <c r="B371" s="172">
        <f>IF(preDEL!$AG371,IFERROR(0/0,""),preDEL!B371)</f>
        <v>44505</v>
      </c>
      <c r="C371" s="173">
        <f>IF(preDEL!$AG371,IFERROR(0/0,""),preDEL!C371)</f>
        <v>0.2062152778</v>
      </c>
      <c r="D371" s="82" t="str">
        <f>IF(preDEL!$AG371,IFERROR(0/0,""),preDEL!D371)</f>
        <v/>
      </c>
      <c r="E371" s="82" t="str">
        <f>IF(preDEL!$AG371,IFERROR(0/0,""),preDEL!E371)</f>
        <v/>
      </c>
      <c r="F371" s="83" t="str">
        <f>IF(preDEL!$AG371,IFERROR(0/0,""),preDEL!F371)</f>
        <v/>
      </c>
      <c r="G371" s="83" t="str">
        <f>IF(preDEL!$AG371,IFERROR(0/0,""),preDEL!G371)</f>
        <v/>
      </c>
      <c r="H371" s="83" t="str">
        <f>IF(preDEL!$AG371,IFERROR(0/0,""),preDEL!H371)</f>
        <v/>
      </c>
      <c r="I371" s="82" t="str">
        <f>IF(preDEL!$AG371,IFERROR(0/0,""),preDEL!I371)</f>
        <v/>
      </c>
      <c r="J371" s="82" t="str">
        <f>IF(preDEL!$AG371,IFERROR(0/0,""),preDEL!J371)</f>
        <v/>
      </c>
      <c r="K371" s="82" t="str">
        <f>IF(preDEL!$AG371,IFERROR(0/0,""),preDEL!K371)</f>
        <v>Negative</v>
      </c>
      <c r="L371" s="172">
        <f>IF(preDEL!$AG371,IFERROR(0/0,""),preDEL!L371)</f>
        <v>44505</v>
      </c>
      <c r="M371" s="173">
        <f>IF(preDEL!$AG371,IFERROR(0/0,""),preDEL!M371)</f>
        <v>0.50375</v>
      </c>
      <c r="N371" s="83" t="str">
        <f>IF(preDEL!$AG371,IFERROR(0/0,""),preDEL!N371)</f>
        <v/>
      </c>
      <c r="O371" s="83" t="str">
        <f>IF(preDEL!$AG371,IFERROR(0/0,""),preDEL!O371)</f>
        <v/>
      </c>
      <c r="P371" s="128" t="b">
        <f>IF(preDEL!$AG371,IFERROR(0/0,""),preDEL!P371)</f>
        <v>0</v>
      </c>
      <c r="Q371" s="128" t="str">
        <f>IF(preDEL!$AG371,IFERROR(0/0,""),preDEL!Q371)</f>
        <v>Result</v>
      </c>
      <c r="R371" s="116" t="b">
        <f>IF(preDEL!$AG371,IFERROR(0/0,""),preDEL!R371)</f>
        <v>1</v>
      </c>
      <c r="S371" s="116">
        <f>IF(preDEL!$AG371,IFERROR(0/0,""),preDEL!S371)</f>
        <v>1</v>
      </c>
      <c r="T371" s="128">
        <f>IF(preDEL!$AG371,IFERROR(0/0,""),preDEL!T371)</f>
        <v>0</v>
      </c>
      <c r="U371" s="83" t="str">
        <f>IF(preDEL!$AG371,IFERROR(0/0,""),preDEL!U371)</f>
        <v/>
      </c>
      <c r="V371" s="82" t="str">
        <f>IF(preDEL!$AG371,IFERROR(0/0,""),preDEL!V371)</f>
        <v/>
      </c>
      <c r="W371" s="83" t="str">
        <f>IF(preDEL!$AG371,IFERROR(0/0,""),preDEL!W371)</f>
        <v/>
      </c>
      <c r="X371" s="116" t="b">
        <f>IF(preDEL!$AG371,IFERROR(0/0,""),preDEL!X371)</f>
        <v>0</v>
      </c>
      <c r="Y371" s="128" t="b">
        <f>IF(preDEL!$AG371,IFERROR(0/0,""),preDEL!Y371)</f>
        <v>0</v>
      </c>
      <c r="Z371" s="82" t="str">
        <f>IF(preDEL!$AG371,IFERROR(0/0,""),preDEL!Z371)</f>
        <v/>
      </c>
      <c r="AA371" s="128" t="b">
        <f>IF(preDEL!$AG371,IFERROR(0/0,""),preDEL!AA371)</f>
        <v>0</v>
      </c>
      <c r="AB371" s="128" t="b">
        <f>IF(preDEL!$AG371,IFERROR(0/0,""),preDEL!AB371)</f>
        <v>0</v>
      </c>
      <c r="AC371" s="174">
        <f>IF(preDEL!$AG371,IFERROR(0/0,""),preDEL!AC371)</f>
        <v>660</v>
      </c>
      <c r="AD371" s="116" t="b">
        <f>IF(preDEL!$AG371,IFERROR(0/0,""),preDEL!AD371)</f>
        <v>1</v>
      </c>
      <c r="AE371" s="175" t="str">
        <f>IF(preDEL!$AG371,IFERROR(0/0,""),preDEL!AE371)</f>
        <v/>
      </c>
      <c r="AF371" s="128" t="b">
        <f>IF(preDEL!$AG371,IFERROR(0/0,""),preDEL!AF371)</f>
        <v>0</v>
      </c>
      <c r="AG371" s="128" t="b">
        <f>IF(preDEL!$AG371,IFERROR(0/0,""),preDEL!AG371)</f>
        <v>0</v>
      </c>
      <c r="AH371" s="116" t="str">
        <f>IF(preDEL!$AG371,IFERROR(0/0,""),preDEL!AH371)</f>
        <v/>
      </c>
      <c r="AI371" s="82" t="str">
        <f>IF(preDEL!$AG371,IFERROR(0/0,""),preDEL!AI371)</f>
        <v/>
      </c>
      <c r="AJ371" s="83" t="str">
        <f>IF(preDEL!$AG371,IFERROR(0/0,""),preDEL!AJ371)</f>
        <v/>
      </c>
      <c r="AK371" s="82" t="str">
        <f>IF(preDEL!$AG371,IFERROR(0/0,""),preDEL!AK371)</f>
        <v>Negative</v>
      </c>
      <c r="AL371" s="83" t="str">
        <f>IF(preDEL!$AG371,IFERROR(0/0,""),preDEL!AL371)</f>
        <v/>
      </c>
      <c r="AM371" s="83" t="str">
        <f>IF(preDEL!$AG371,IFERROR(0/0,""),preDEL!AM371)</f>
        <v>SpROSA145068</v>
      </c>
      <c r="AN371" s="83" t="str">
        <f>IF(preDEL!$AG371,IFERROR(0/0,""),preDEL!AN371)</f>
        <v>ROSA130448</v>
      </c>
      <c r="AO371" s="83" t="str">
        <f>IF(preDEL!$AG371,IFERROR(0/0,""),preDEL!AO371)</f>
        <v/>
      </c>
      <c r="AP371" s="83" t="str">
        <f>IF(preDEL!$AG371,IFERROR(0/0,""),preDEL!AP371)</f>
        <v/>
      </c>
      <c r="AQ371" s="83" t="str">
        <f>IF(preDEL!$AG371,IFERROR(0/0,""),preDEL!AQ371)</f>
        <v/>
      </c>
      <c r="AR371" s="83" t="str">
        <f>IF(preDEL!$AG371,IFERROR(0/0,""),preDEL!AR371)</f>
        <v/>
      </c>
      <c r="AS371" s="147"/>
    </row>
    <row r="372">
      <c r="A372" s="82" t="str">
        <f>IF(preDEL!$AG372,IFERROR(0/0,""),preDEL!A372)</f>
        <v>FLE612</v>
      </c>
      <c r="B372" s="172">
        <f>IF(preDEL!$AG372,IFERROR(0/0,""),preDEL!B372)</f>
        <v>44505</v>
      </c>
      <c r="C372" s="173">
        <f>IF(preDEL!$AG372,IFERROR(0/0,""),preDEL!C372)</f>
        <v>0.2080092593</v>
      </c>
      <c r="D372" s="82" t="str">
        <f>IF(preDEL!$AG372,IFERROR(0/0,""),preDEL!D372)</f>
        <v/>
      </c>
      <c r="E372" s="82" t="str">
        <f>IF(preDEL!$AG372,IFERROR(0/0,""),preDEL!E372)</f>
        <v/>
      </c>
      <c r="F372" s="83" t="str">
        <f>IF(preDEL!$AG372,IFERROR(0/0,""),preDEL!F372)</f>
        <v/>
      </c>
      <c r="G372" s="83" t="str">
        <f>IF(preDEL!$AG372,IFERROR(0/0,""),preDEL!G372)</f>
        <v/>
      </c>
      <c r="H372" s="83" t="str">
        <f>IF(preDEL!$AG372,IFERROR(0/0,""),preDEL!H372)</f>
        <v/>
      </c>
      <c r="I372" s="82" t="str">
        <f>IF(preDEL!$AG372,IFERROR(0/0,""),preDEL!I372)</f>
        <v/>
      </c>
      <c r="J372" s="82" t="str">
        <f>IF(preDEL!$AG372,IFERROR(0/0,""),preDEL!J372)</f>
        <v/>
      </c>
      <c r="K372" s="82" t="str">
        <f>IF(preDEL!$AG372,IFERROR(0/0,""),preDEL!K372)</f>
        <v>Negative</v>
      </c>
      <c r="L372" s="172">
        <f>IF(preDEL!$AG372,IFERROR(0/0,""),preDEL!L372)</f>
        <v>44505</v>
      </c>
      <c r="M372" s="173">
        <f>IF(preDEL!$AG372,IFERROR(0/0,""),preDEL!M372)</f>
        <v>0.50375</v>
      </c>
      <c r="N372" s="83" t="str">
        <f>IF(preDEL!$AG372,IFERROR(0/0,""),preDEL!N372)</f>
        <v/>
      </c>
      <c r="O372" s="83" t="str">
        <f>IF(preDEL!$AG372,IFERROR(0/0,""),preDEL!O372)</f>
        <v/>
      </c>
      <c r="P372" s="128" t="b">
        <f>IF(preDEL!$AG372,IFERROR(0/0,""),preDEL!P372)</f>
        <v>0</v>
      </c>
      <c r="Q372" s="128" t="str">
        <f>IF(preDEL!$AG372,IFERROR(0/0,""),preDEL!Q372)</f>
        <v>Result</v>
      </c>
      <c r="R372" s="116" t="b">
        <f>IF(preDEL!$AG372,IFERROR(0/0,""),preDEL!R372)</f>
        <v>1</v>
      </c>
      <c r="S372" s="116">
        <f>IF(preDEL!$AG372,IFERROR(0/0,""),preDEL!S372)</f>
        <v>1</v>
      </c>
      <c r="T372" s="128" t="str">
        <f>IF(preDEL!$AG372,IFERROR(0/0,""),preDEL!T372)</f>
        <v/>
      </c>
      <c r="U372" s="83" t="str">
        <f>IF(preDEL!$AG372,IFERROR(0/0,""),preDEL!U372)</f>
        <v/>
      </c>
      <c r="V372" s="82" t="str">
        <f>IF(preDEL!$AG372,IFERROR(0/0,""),preDEL!V372)</f>
        <v/>
      </c>
      <c r="W372" s="83" t="str">
        <f>IF(preDEL!$AG372,IFERROR(0/0,""),preDEL!W372)</f>
        <v/>
      </c>
      <c r="X372" s="116" t="b">
        <f>IF(preDEL!$AG372,IFERROR(0/0,""),preDEL!X372)</f>
        <v>0</v>
      </c>
      <c r="Y372" s="128" t="b">
        <f>IF(preDEL!$AG372,IFERROR(0/0,""),preDEL!Y372)</f>
        <v>0</v>
      </c>
      <c r="Z372" s="82" t="str">
        <f>IF(preDEL!$AG372,IFERROR(0/0,""),preDEL!Z372)</f>
        <v/>
      </c>
      <c r="AA372" s="128" t="b">
        <f>IF(preDEL!$AG372,IFERROR(0/0,""),preDEL!AA372)</f>
        <v>0</v>
      </c>
      <c r="AB372" s="128" t="b">
        <f>IF(preDEL!$AG372,IFERROR(0/0,""),preDEL!AB372)</f>
        <v>0</v>
      </c>
      <c r="AC372" s="174">
        <f>IF(preDEL!$AG372,IFERROR(0/0,""),preDEL!AC372)</f>
        <v>219</v>
      </c>
      <c r="AD372" s="116" t="b">
        <f>IF(preDEL!$AG372,IFERROR(0/0,""),preDEL!AD372)</f>
        <v>0</v>
      </c>
      <c r="AE372" s="175" t="str">
        <f>IF(preDEL!$AG372,IFERROR(0/0,""),preDEL!AE372)</f>
        <v/>
      </c>
      <c r="AF372" s="128" t="b">
        <f>IF(preDEL!$AG372,IFERROR(0/0,""),preDEL!AF372)</f>
        <v>0</v>
      </c>
      <c r="AG372" s="128" t="b">
        <f>IF(preDEL!$AG372,IFERROR(0/0,""),preDEL!AG372)</f>
        <v>0</v>
      </c>
      <c r="AH372" s="116" t="str">
        <f>IF(preDEL!$AG372,IFERROR(0/0,""),preDEL!AH372)</f>
        <v/>
      </c>
      <c r="AI372" s="82" t="str">
        <f>IF(preDEL!$AG372,IFERROR(0/0,""),preDEL!AI372)</f>
        <v/>
      </c>
      <c r="AJ372" s="83" t="str">
        <f>IF(preDEL!$AG372,IFERROR(0/0,""),preDEL!AJ372)</f>
        <v/>
      </c>
      <c r="AK372" s="82" t="str">
        <f>IF(preDEL!$AG372,IFERROR(0/0,""),preDEL!AK372)</f>
        <v>Negative</v>
      </c>
      <c r="AL372" s="83" t="str">
        <f>IF(preDEL!$AG372,IFERROR(0/0,""),preDEL!AL372)</f>
        <v/>
      </c>
      <c r="AM372" s="83" t="str">
        <f>IF(preDEL!$AG372,IFERROR(0/0,""),preDEL!AM372)</f>
        <v>SpROSA145068</v>
      </c>
      <c r="AN372" s="83" t="str">
        <f>IF(preDEL!$AG372,IFERROR(0/0,""),preDEL!AN372)</f>
        <v>ROSA186882</v>
      </c>
      <c r="AO372" s="83" t="str">
        <f>IF(preDEL!$AG372,IFERROR(0/0,""),preDEL!AO372)</f>
        <v/>
      </c>
      <c r="AP372" s="83" t="str">
        <f>IF(preDEL!$AG372,IFERROR(0/0,""),preDEL!AP372)</f>
        <v/>
      </c>
      <c r="AQ372" s="83" t="str">
        <f>IF(preDEL!$AG372,IFERROR(0/0,""),preDEL!AQ372)</f>
        <v/>
      </c>
      <c r="AR372" s="83" t="str">
        <f>IF(preDEL!$AG372,IFERROR(0/0,""),preDEL!AR372)</f>
        <v/>
      </c>
      <c r="AS372" s="147"/>
    </row>
    <row r="373">
      <c r="A373" s="82" t="str">
        <f>IF(preDEL!$AG373,IFERROR(0/0,""),preDEL!A373)</f>
        <v>FLE450</v>
      </c>
      <c r="B373" s="172">
        <f>IF(preDEL!$AG373,IFERROR(0/0,""),preDEL!B373)</f>
        <v>44505</v>
      </c>
      <c r="C373" s="173">
        <f>IF(preDEL!$AG373,IFERROR(0/0,""),preDEL!C373)</f>
        <v>0.2700578704</v>
      </c>
      <c r="D373" s="82" t="str">
        <f>IF(preDEL!$AG373,IFERROR(0/0,""),preDEL!D373)</f>
        <v/>
      </c>
      <c r="E373" s="82" t="str">
        <f>IF(preDEL!$AG373,IFERROR(0/0,""),preDEL!E373)</f>
        <v/>
      </c>
      <c r="F373" s="83" t="str">
        <f>IF(preDEL!$AG373,IFERROR(0/0,""),preDEL!F373)</f>
        <v/>
      </c>
      <c r="G373" s="83" t="str">
        <f>IF(preDEL!$AG373,IFERROR(0/0,""),preDEL!G373)</f>
        <v/>
      </c>
      <c r="H373" s="83" t="str">
        <f>IF(preDEL!$AG373,IFERROR(0/0,""),preDEL!H373)</f>
        <v/>
      </c>
      <c r="I373" s="82" t="str">
        <f>IF(preDEL!$AG373,IFERROR(0/0,""),preDEL!I373)</f>
        <v/>
      </c>
      <c r="J373" s="82" t="str">
        <f>IF(preDEL!$AG373,IFERROR(0/0,""),preDEL!J373)</f>
        <v/>
      </c>
      <c r="K373" s="82" t="str">
        <f>IF(preDEL!$AG373,IFERROR(0/0,""),preDEL!K373)</f>
        <v>Negative</v>
      </c>
      <c r="L373" s="172">
        <f>IF(preDEL!$AG373,IFERROR(0/0,""),preDEL!L373)</f>
        <v>44505</v>
      </c>
      <c r="M373" s="173">
        <f>IF(preDEL!$AG373,IFERROR(0/0,""),preDEL!M373)</f>
        <v>0.50375</v>
      </c>
      <c r="N373" s="83" t="str">
        <f>IF(preDEL!$AG373,IFERROR(0/0,""),preDEL!N373)</f>
        <v/>
      </c>
      <c r="O373" s="83" t="str">
        <f>IF(preDEL!$AG373,IFERROR(0/0,""),preDEL!O373)</f>
        <v/>
      </c>
      <c r="P373" s="128" t="b">
        <f>IF(preDEL!$AG373,IFERROR(0/0,""),preDEL!P373)</f>
        <v>0</v>
      </c>
      <c r="Q373" s="128" t="str">
        <f>IF(preDEL!$AG373,IFERROR(0/0,""),preDEL!Q373)</f>
        <v>Result</v>
      </c>
      <c r="R373" s="116" t="b">
        <f>IF(preDEL!$AG373,IFERROR(0/0,""),preDEL!R373)</f>
        <v>1</v>
      </c>
      <c r="S373" s="116">
        <f>IF(preDEL!$AG373,IFERROR(0/0,""),preDEL!S373)</f>
        <v>1</v>
      </c>
      <c r="T373" s="128" t="str">
        <f>IF(preDEL!$AG373,IFERROR(0/0,""),preDEL!T373)</f>
        <v/>
      </c>
      <c r="U373" s="83" t="str">
        <f>IF(preDEL!$AG373,IFERROR(0/0,""),preDEL!U373)</f>
        <v/>
      </c>
      <c r="V373" s="82" t="str">
        <f>IF(preDEL!$AG373,IFERROR(0/0,""),preDEL!V373)</f>
        <v/>
      </c>
      <c r="W373" s="83" t="str">
        <f>IF(preDEL!$AG373,IFERROR(0/0,""),preDEL!W373)</f>
        <v/>
      </c>
      <c r="X373" s="116" t="b">
        <f>IF(preDEL!$AG373,IFERROR(0/0,""),preDEL!X373)</f>
        <v>0</v>
      </c>
      <c r="Y373" s="128" t="b">
        <f>IF(preDEL!$AG373,IFERROR(0/0,""),preDEL!Y373)</f>
        <v>0</v>
      </c>
      <c r="Z373" s="82" t="str">
        <f>IF(preDEL!$AG373,IFERROR(0/0,""),preDEL!Z373)</f>
        <v/>
      </c>
      <c r="AA373" s="128" t="b">
        <f>IF(preDEL!$AG373,IFERROR(0/0,""),preDEL!AA373)</f>
        <v>0</v>
      </c>
      <c r="AB373" s="128" t="b">
        <f>IF(preDEL!$AG373,IFERROR(0/0,""),preDEL!AB373)</f>
        <v>0</v>
      </c>
      <c r="AC373" s="174">
        <f>IF(preDEL!$AG373,IFERROR(0/0,""),preDEL!AC373)</f>
        <v>218</v>
      </c>
      <c r="AD373" s="116" t="b">
        <f>IF(preDEL!$AG373,IFERROR(0/0,""),preDEL!AD373)</f>
        <v>0</v>
      </c>
      <c r="AE373" s="175" t="str">
        <f>IF(preDEL!$AG373,IFERROR(0/0,""),preDEL!AE373)</f>
        <v/>
      </c>
      <c r="AF373" s="128" t="b">
        <f>IF(preDEL!$AG373,IFERROR(0/0,""),preDEL!AF373)</f>
        <v>0</v>
      </c>
      <c r="AG373" s="128" t="b">
        <f>IF(preDEL!$AG373,IFERROR(0/0,""),preDEL!AG373)</f>
        <v>0</v>
      </c>
      <c r="AH373" s="116" t="str">
        <f>IF(preDEL!$AG373,IFERROR(0/0,""),preDEL!AH373)</f>
        <v/>
      </c>
      <c r="AI373" s="82" t="str">
        <f>IF(preDEL!$AG373,IFERROR(0/0,""),preDEL!AI373)</f>
        <v/>
      </c>
      <c r="AJ373" s="83" t="str">
        <f>IF(preDEL!$AG373,IFERROR(0/0,""),preDEL!AJ373)</f>
        <v/>
      </c>
      <c r="AK373" s="82" t="str">
        <f>IF(preDEL!$AG373,IFERROR(0/0,""),preDEL!AK373)</f>
        <v>Negative</v>
      </c>
      <c r="AL373" s="83" t="str">
        <f>IF(preDEL!$AG373,IFERROR(0/0,""),preDEL!AL373)</f>
        <v/>
      </c>
      <c r="AM373" s="83" t="str">
        <f>IF(preDEL!$AG373,IFERROR(0/0,""),preDEL!AM373)</f>
        <v>SpROSA145068</v>
      </c>
      <c r="AN373" s="83" t="str">
        <f>IF(preDEL!$AG373,IFERROR(0/0,""),preDEL!AN373)</f>
        <v>ROSA907715</v>
      </c>
      <c r="AO373" s="83" t="str">
        <f>IF(preDEL!$AG373,IFERROR(0/0,""),preDEL!AO373)</f>
        <v/>
      </c>
      <c r="AP373" s="83" t="str">
        <f>IF(preDEL!$AG373,IFERROR(0/0,""),preDEL!AP373)</f>
        <v/>
      </c>
      <c r="AQ373" s="83" t="str">
        <f>IF(preDEL!$AG373,IFERROR(0/0,""),preDEL!AQ373)</f>
        <v/>
      </c>
      <c r="AR373" s="83" t="str">
        <f>IF(preDEL!$AG373,IFERROR(0/0,""),preDEL!AR373)</f>
        <v/>
      </c>
      <c r="AS373" s="147"/>
    </row>
    <row r="374">
      <c r="A374" s="82" t="str">
        <f>IF(preDEL!$AG374,IFERROR(0/0,""),preDEL!A374)</f>
        <v>FLE640</v>
      </c>
      <c r="B374" s="172">
        <f>IF(preDEL!$AG374,IFERROR(0/0,""),preDEL!B374)</f>
        <v>44505</v>
      </c>
      <c r="C374" s="173">
        <f>IF(preDEL!$AG374,IFERROR(0/0,""),preDEL!C374)</f>
        <v>0.2704398148</v>
      </c>
      <c r="D374" s="82" t="str">
        <f>IF(preDEL!$AG374,IFERROR(0/0,""),preDEL!D374)</f>
        <v/>
      </c>
      <c r="E374" s="82" t="str">
        <f>IF(preDEL!$AG374,IFERROR(0/0,""),preDEL!E374)</f>
        <v/>
      </c>
      <c r="F374" s="83" t="str">
        <f>IF(preDEL!$AG374,IFERROR(0/0,""),preDEL!F374)</f>
        <v/>
      </c>
      <c r="G374" s="83" t="str">
        <f>IF(preDEL!$AG374,IFERROR(0/0,""),preDEL!G374)</f>
        <v/>
      </c>
      <c r="H374" s="83" t="str">
        <f>IF(preDEL!$AG374,IFERROR(0/0,""),preDEL!H374)</f>
        <v/>
      </c>
      <c r="I374" s="82" t="str">
        <f>IF(preDEL!$AG374,IFERROR(0/0,""),preDEL!I374)</f>
        <v/>
      </c>
      <c r="J374" s="82" t="str">
        <f>IF(preDEL!$AG374,IFERROR(0/0,""),preDEL!J374)</f>
        <v/>
      </c>
      <c r="K374" s="82" t="str">
        <f>IF(preDEL!$AG374,IFERROR(0/0,""),preDEL!K374)</f>
        <v>Negative</v>
      </c>
      <c r="L374" s="172">
        <f>IF(preDEL!$AG374,IFERROR(0/0,""),preDEL!L374)</f>
        <v>44505</v>
      </c>
      <c r="M374" s="173">
        <f>IF(preDEL!$AG374,IFERROR(0/0,""),preDEL!M374)</f>
        <v>0.50375</v>
      </c>
      <c r="N374" s="83" t="str">
        <f>IF(preDEL!$AG374,IFERROR(0/0,""),preDEL!N374)</f>
        <v/>
      </c>
      <c r="O374" s="83" t="str">
        <f>IF(preDEL!$AG374,IFERROR(0/0,""),preDEL!O374)</f>
        <v/>
      </c>
      <c r="P374" s="128" t="b">
        <f>IF(preDEL!$AG374,IFERROR(0/0,""),preDEL!P374)</f>
        <v>0</v>
      </c>
      <c r="Q374" s="128" t="str">
        <f>IF(preDEL!$AG374,IFERROR(0/0,""),preDEL!Q374)</f>
        <v>Result</v>
      </c>
      <c r="R374" s="116" t="b">
        <f>IF(preDEL!$AG374,IFERROR(0/0,""),preDEL!R374)</f>
        <v>1</v>
      </c>
      <c r="S374" s="116">
        <f>IF(preDEL!$AG374,IFERROR(0/0,""),preDEL!S374)</f>
        <v>1</v>
      </c>
      <c r="T374" s="128" t="str">
        <f>IF(preDEL!$AG374,IFERROR(0/0,""),preDEL!T374)</f>
        <v/>
      </c>
      <c r="U374" s="83" t="str">
        <f>IF(preDEL!$AG374,IFERROR(0/0,""),preDEL!U374)</f>
        <v/>
      </c>
      <c r="V374" s="82" t="str">
        <f>IF(preDEL!$AG374,IFERROR(0/0,""),preDEL!V374)</f>
        <v/>
      </c>
      <c r="W374" s="83" t="str">
        <f>IF(preDEL!$AG374,IFERROR(0/0,""),preDEL!W374)</f>
        <v/>
      </c>
      <c r="X374" s="116" t="b">
        <f>IF(preDEL!$AG374,IFERROR(0/0,""),preDEL!X374)</f>
        <v>0</v>
      </c>
      <c r="Y374" s="128" t="b">
        <f>IF(preDEL!$AG374,IFERROR(0/0,""),preDEL!Y374)</f>
        <v>0</v>
      </c>
      <c r="Z374" s="82" t="str">
        <f>IF(preDEL!$AG374,IFERROR(0/0,""),preDEL!Z374)</f>
        <v/>
      </c>
      <c r="AA374" s="128" t="b">
        <f>IF(preDEL!$AG374,IFERROR(0/0,""),preDEL!AA374)</f>
        <v>0</v>
      </c>
      <c r="AB374" s="128" t="b">
        <f>IF(preDEL!$AG374,IFERROR(0/0,""),preDEL!AB374)</f>
        <v>0</v>
      </c>
      <c r="AC374" s="174">
        <f>IF(preDEL!$AG374,IFERROR(0/0,""),preDEL!AC374)</f>
        <v>217</v>
      </c>
      <c r="AD374" s="116" t="b">
        <f>IF(preDEL!$AG374,IFERROR(0/0,""),preDEL!AD374)</f>
        <v>0</v>
      </c>
      <c r="AE374" s="175" t="str">
        <f>IF(preDEL!$AG374,IFERROR(0/0,""),preDEL!AE374)</f>
        <v/>
      </c>
      <c r="AF374" s="128" t="b">
        <f>IF(preDEL!$AG374,IFERROR(0/0,""),preDEL!AF374)</f>
        <v>0</v>
      </c>
      <c r="AG374" s="128" t="b">
        <f>IF(preDEL!$AG374,IFERROR(0/0,""),preDEL!AG374)</f>
        <v>0</v>
      </c>
      <c r="AH374" s="116" t="str">
        <f>IF(preDEL!$AG374,IFERROR(0/0,""),preDEL!AH374)</f>
        <v/>
      </c>
      <c r="AI374" s="82" t="str">
        <f>IF(preDEL!$AG374,IFERROR(0/0,""),preDEL!AI374)</f>
        <v/>
      </c>
      <c r="AJ374" s="83" t="str">
        <f>IF(preDEL!$AG374,IFERROR(0/0,""),preDEL!AJ374)</f>
        <v/>
      </c>
      <c r="AK374" s="82" t="str">
        <f>IF(preDEL!$AG374,IFERROR(0/0,""),preDEL!AK374)</f>
        <v>Negative</v>
      </c>
      <c r="AL374" s="83" t="str">
        <f>IF(preDEL!$AG374,IFERROR(0/0,""),preDEL!AL374)</f>
        <v/>
      </c>
      <c r="AM374" s="83" t="str">
        <f>IF(preDEL!$AG374,IFERROR(0/0,""),preDEL!AM374)</f>
        <v>SpROSA145068</v>
      </c>
      <c r="AN374" s="83" t="str">
        <f>IF(preDEL!$AG374,IFERROR(0/0,""),preDEL!AN374)</f>
        <v>ROSA535692</v>
      </c>
      <c r="AO374" s="83" t="str">
        <f>IF(preDEL!$AG374,IFERROR(0/0,""),preDEL!AO374)</f>
        <v/>
      </c>
      <c r="AP374" s="83" t="str">
        <f>IF(preDEL!$AG374,IFERROR(0/0,""),preDEL!AP374)</f>
        <v/>
      </c>
      <c r="AQ374" s="83" t="str">
        <f>IF(preDEL!$AG374,IFERROR(0/0,""),preDEL!AQ374)</f>
        <v/>
      </c>
      <c r="AR374" s="83" t="str">
        <f>IF(preDEL!$AG374,IFERROR(0/0,""),preDEL!AR374)</f>
        <v/>
      </c>
      <c r="AS374" s="147"/>
    </row>
    <row r="375">
      <c r="A375" s="82" t="str">
        <f>IF(preDEL!$AG375,IFERROR(0/0,""),preDEL!A375)</f>
        <v>FLE579</v>
      </c>
      <c r="B375" s="172">
        <f>IF(preDEL!$AG375,IFERROR(0/0,""),preDEL!B375)</f>
        <v>44505</v>
      </c>
      <c r="C375" s="173">
        <f>IF(preDEL!$AG375,IFERROR(0/0,""),preDEL!C375)</f>
        <v>0.2712847222</v>
      </c>
      <c r="D375" s="82" t="str">
        <f>IF(preDEL!$AG375,IFERROR(0/0,""),preDEL!D375)</f>
        <v/>
      </c>
      <c r="E375" s="82" t="str">
        <f>IF(preDEL!$AG375,IFERROR(0/0,""),preDEL!E375)</f>
        <v/>
      </c>
      <c r="F375" s="83" t="str">
        <f>IF(preDEL!$AG375,IFERROR(0/0,""),preDEL!F375)</f>
        <v/>
      </c>
      <c r="G375" s="83" t="str">
        <f>IF(preDEL!$AG375,IFERROR(0/0,""),preDEL!G375)</f>
        <v/>
      </c>
      <c r="H375" s="83" t="str">
        <f>IF(preDEL!$AG375,IFERROR(0/0,""),preDEL!H375)</f>
        <v/>
      </c>
      <c r="I375" s="82" t="str">
        <f>IF(preDEL!$AG375,IFERROR(0/0,""),preDEL!I375)</f>
        <v/>
      </c>
      <c r="J375" s="82" t="str">
        <f>IF(preDEL!$AG375,IFERROR(0/0,""),preDEL!J375)</f>
        <v/>
      </c>
      <c r="K375" s="82" t="str">
        <f>IF(preDEL!$AG375,IFERROR(0/0,""),preDEL!K375)</f>
        <v>Negative</v>
      </c>
      <c r="L375" s="172">
        <f>IF(preDEL!$AG375,IFERROR(0/0,""),preDEL!L375)</f>
        <v>44505</v>
      </c>
      <c r="M375" s="173">
        <f>IF(preDEL!$AG375,IFERROR(0/0,""),preDEL!M375)</f>
        <v>0.50375</v>
      </c>
      <c r="N375" s="83" t="str">
        <f>IF(preDEL!$AG375,IFERROR(0/0,""),preDEL!N375)</f>
        <v/>
      </c>
      <c r="O375" s="83" t="str">
        <f>IF(preDEL!$AG375,IFERROR(0/0,""),preDEL!O375)</f>
        <v/>
      </c>
      <c r="P375" s="128" t="b">
        <f>IF(preDEL!$AG375,IFERROR(0/0,""),preDEL!P375)</f>
        <v>0</v>
      </c>
      <c r="Q375" s="128" t="str">
        <f>IF(preDEL!$AG375,IFERROR(0/0,""),preDEL!Q375)</f>
        <v>Result</v>
      </c>
      <c r="R375" s="116" t="b">
        <f>IF(preDEL!$AG375,IFERROR(0/0,""),preDEL!R375)</f>
        <v>1</v>
      </c>
      <c r="S375" s="116">
        <f>IF(preDEL!$AG375,IFERROR(0/0,""),preDEL!S375)</f>
        <v>1</v>
      </c>
      <c r="T375" s="128" t="str">
        <f>IF(preDEL!$AG375,IFERROR(0/0,""),preDEL!T375)</f>
        <v/>
      </c>
      <c r="U375" s="83" t="str">
        <f>IF(preDEL!$AG375,IFERROR(0/0,""),preDEL!U375)</f>
        <v/>
      </c>
      <c r="V375" s="82" t="str">
        <f>IF(preDEL!$AG375,IFERROR(0/0,""),preDEL!V375)</f>
        <v/>
      </c>
      <c r="W375" s="83" t="str">
        <f>IF(preDEL!$AG375,IFERROR(0/0,""),preDEL!W375)</f>
        <v/>
      </c>
      <c r="X375" s="116" t="b">
        <f>IF(preDEL!$AG375,IFERROR(0/0,""),preDEL!X375)</f>
        <v>0</v>
      </c>
      <c r="Y375" s="128" t="b">
        <f>IF(preDEL!$AG375,IFERROR(0/0,""),preDEL!Y375)</f>
        <v>0</v>
      </c>
      <c r="Z375" s="82" t="str">
        <f>IF(preDEL!$AG375,IFERROR(0/0,""),preDEL!Z375)</f>
        <v/>
      </c>
      <c r="AA375" s="128" t="b">
        <f>IF(preDEL!$AG375,IFERROR(0/0,""),preDEL!AA375)</f>
        <v>0</v>
      </c>
      <c r="AB375" s="128" t="b">
        <f>IF(preDEL!$AG375,IFERROR(0/0,""),preDEL!AB375)</f>
        <v>0</v>
      </c>
      <c r="AC375" s="174">
        <f>IF(preDEL!$AG375,IFERROR(0/0,""),preDEL!AC375)</f>
        <v>216</v>
      </c>
      <c r="AD375" s="116" t="b">
        <f>IF(preDEL!$AG375,IFERROR(0/0,""),preDEL!AD375)</f>
        <v>0</v>
      </c>
      <c r="AE375" s="175" t="str">
        <f>IF(preDEL!$AG375,IFERROR(0/0,""),preDEL!AE375)</f>
        <v/>
      </c>
      <c r="AF375" s="128" t="b">
        <f>IF(preDEL!$AG375,IFERROR(0/0,""),preDEL!AF375)</f>
        <v>0</v>
      </c>
      <c r="AG375" s="128" t="b">
        <f>IF(preDEL!$AG375,IFERROR(0/0,""),preDEL!AG375)</f>
        <v>0</v>
      </c>
      <c r="AH375" s="116" t="str">
        <f>IF(preDEL!$AG375,IFERROR(0/0,""),preDEL!AH375)</f>
        <v/>
      </c>
      <c r="AI375" s="82" t="str">
        <f>IF(preDEL!$AG375,IFERROR(0/0,""),preDEL!AI375)</f>
        <v/>
      </c>
      <c r="AJ375" s="83" t="str">
        <f>IF(preDEL!$AG375,IFERROR(0/0,""),preDEL!AJ375)</f>
        <v/>
      </c>
      <c r="AK375" s="82" t="str">
        <f>IF(preDEL!$AG375,IFERROR(0/0,""),preDEL!AK375)</f>
        <v>Negative</v>
      </c>
      <c r="AL375" s="83" t="str">
        <f>IF(preDEL!$AG375,IFERROR(0/0,""),preDEL!AL375)</f>
        <v/>
      </c>
      <c r="AM375" s="83" t="str">
        <f>IF(preDEL!$AG375,IFERROR(0/0,""),preDEL!AM375)</f>
        <v>SpROSA573919</v>
      </c>
      <c r="AN375" s="83" t="str">
        <f>IF(preDEL!$AG375,IFERROR(0/0,""),preDEL!AN375)</f>
        <v>ROSA136445</v>
      </c>
      <c r="AO375" s="83" t="str">
        <f>IF(preDEL!$AG375,IFERROR(0/0,""),preDEL!AO375)</f>
        <v/>
      </c>
      <c r="AP375" s="83" t="str">
        <f>IF(preDEL!$AG375,IFERROR(0/0,""),preDEL!AP375)</f>
        <v/>
      </c>
      <c r="AQ375" s="83" t="str">
        <f>IF(preDEL!$AG375,IFERROR(0/0,""),preDEL!AQ375)</f>
        <v/>
      </c>
      <c r="AR375" s="83" t="str">
        <f>IF(preDEL!$AG375,IFERROR(0/0,""),preDEL!AR375)</f>
        <v/>
      </c>
      <c r="AS375" s="147"/>
    </row>
    <row r="376">
      <c r="A376" s="82" t="str">
        <f>IF(preDEL!$AG376,IFERROR(0/0,""),preDEL!A376)</f>
        <v>FLE643</v>
      </c>
      <c r="B376" s="172">
        <f>IF(preDEL!$AG376,IFERROR(0/0,""),preDEL!B376)</f>
        <v>44505</v>
      </c>
      <c r="C376" s="173">
        <f>IF(preDEL!$AG376,IFERROR(0/0,""),preDEL!C376)</f>
        <v>0.2714351852</v>
      </c>
      <c r="D376" s="82" t="str">
        <f>IF(preDEL!$AG376,IFERROR(0/0,""),preDEL!D376)</f>
        <v/>
      </c>
      <c r="E376" s="82" t="str">
        <f>IF(preDEL!$AG376,IFERROR(0/0,""),preDEL!E376)</f>
        <v/>
      </c>
      <c r="F376" s="83" t="str">
        <f>IF(preDEL!$AG376,IFERROR(0/0,""),preDEL!F376)</f>
        <v/>
      </c>
      <c r="G376" s="83" t="str">
        <f>IF(preDEL!$AG376,IFERROR(0/0,""),preDEL!G376)</f>
        <v/>
      </c>
      <c r="H376" s="83" t="str">
        <f>IF(preDEL!$AG376,IFERROR(0/0,""),preDEL!H376)</f>
        <v/>
      </c>
      <c r="I376" s="82" t="str">
        <f>IF(preDEL!$AG376,IFERROR(0/0,""),preDEL!I376)</f>
        <v/>
      </c>
      <c r="J376" s="82" t="str">
        <f>IF(preDEL!$AG376,IFERROR(0/0,""),preDEL!J376)</f>
        <v/>
      </c>
      <c r="K376" s="82" t="str">
        <f>IF(preDEL!$AG376,IFERROR(0/0,""),preDEL!K376)</f>
        <v>Negative</v>
      </c>
      <c r="L376" s="172">
        <f>IF(preDEL!$AG376,IFERROR(0/0,""),preDEL!L376)</f>
        <v>44505</v>
      </c>
      <c r="M376" s="173">
        <f>IF(preDEL!$AG376,IFERROR(0/0,""),preDEL!M376)</f>
        <v>0.50375</v>
      </c>
      <c r="N376" s="83" t="str">
        <f>IF(preDEL!$AG376,IFERROR(0/0,""),preDEL!N376)</f>
        <v/>
      </c>
      <c r="O376" s="83" t="str">
        <f>IF(preDEL!$AG376,IFERROR(0/0,""),preDEL!O376)</f>
        <v/>
      </c>
      <c r="P376" s="128" t="b">
        <f>IF(preDEL!$AG376,IFERROR(0/0,""),preDEL!P376)</f>
        <v>0</v>
      </c>
      <c r="Q376" s="128" t="str">
        <f>IF(preDEL!$AG376,IFERROR(0/0,""),preDEL!Q376)</f>
        <v>Result</v>
      </c>
      <c r="R376" s="116" t="b">
        <f>IF(preDEL!$AG376,IFERROR(0/0,""),preDEL!R376)</f>
        <v>1</v>
      </c>
      <c r="S376" s="116">
        <f>IF(preDEL!$AG376,IFERROR(0/0,""),preDEL!S376)</f>
        <v>1</v>
      </c>
      <c r="T376" s="128">
        <f>IF(preDEL!$AG376,IFERROR(0/0,""),preDEL!T376)</f>
        <v>0</v>
      </c>
      <c r="U376" s="83" t="str">
        <f>IF(preDEL!$AG376,IFERROR(0/0,""),preDEL!U376)</f>
        <v/>
      </c>
      <c r="V376" s="82" t="str">
        <f>IF(preDEL!$AG376,IFERROR(0/0,""),preDEL!V376)</f>
        <v/>
      </c>
      <c r="W376" s="83" t="str">
        <f>IF(preDEL!$AG376,IFERROR(0/0,""),preDEL!W376)</f>
        <v/>
      </c>
      <c r="X376" s="116" t="b">
        <f>IF(preDEL!$AG376,IFERROR(0/0,""),preDEL!X376)</f>
        <v>0</v>
      </c>
      <c r="Y376" s="128" t="b">
        <f>IF(preDEL!$AG376,IFERROR(0/0,""),preDEL!Y376)</f>
        <v>0</v>
      </c>
      <c r="Z376" s="82" t="str">
        <f>IF(preDEL!$AG376,IFERROR(0/0,""),preDEL!Z376)</f>
        <v/>
      </c>
      <c r="AA376" s="128" t="b">
        <f>IF(preDEL!$AG376,IFERROR(0/0,""),preDEL!AA376)</f>
        <v>0</v>
      </c>
      <c r="AB376" s="128" t="b">
        <f>IF(preDEL!$AG376,IFERROR(0/0,""),preDEL!AB376)</f>
        <v>0</v>
      </c>
      <c r="AC376" s="174">
        <f>IF(preDEL!$AG376,IFERROR(0/0,""),preDEL!AC376)</f>
        <v>659</v>
      </c>
      <c r="AD376" s="116" t="b">
        <f>IF(preDEL!$AG376,IFERROR(0/0,""),preDEL!AD376)</f>
        <v>1</v>
      </c>
      <c r="AE376" s="175" t="str">
        <f>IF(preDEL!$AG376,IFERROR(0/0,""),preDEL!AE376)</f>
        <v/>
      </c>
      <c r="AF376" s="128" t="b">
        <f>IF(preDEL!$AG376,IFERROR(0/0,""),preDEL!AF376)</f>
        <v>0</v>
      </c>
      <c r="AG376" s="128" t="b">
        <f>IF(preDEL!$AG376,IFERROR(0/0,""),preDEL!AG376)</f>
        <v>0</v>
      </c>
      <c r="AH376" s="116" t="str">
        <f>IF(preDEL!$AG376,IFERROR(0/0,""),preDEL!AH376)</f>
        <v/>
      </c>
      <c r="AI376" s="82" t="str">
        <f>IF(preDEL!$AG376,IFERROR(0/0,""),preDEL!AI376)</f>
        <v/>
      </c>
      <c r="AJ376" s="83" t="str">
        <f>IF(preDEL!$AG376,IFERROR(0/0,""),preDEL!AJ376)</f>
        <v/>
      </c>
      <c r="AK376" s="82" t="str">
        <f>IF(preDEL!$AG376,IFERROR(0/0,""),preDEL!AK376)</f>
        <v>Negative</v>
      </c>
      <c r="AL376" s="83" t="str">
        <f>IF(preDEL!$AG376,IFERROR(0/0,""),preDEL!AL376)</f>
        <v/>
      </c>
      <c r="AM376" s="83" t="str">
        <f>IF(preDEL!$AG376,IFERROR(0/0,""),preDEL!AM376)</f>
        <v>SpROSA145068</v>
      </c>
      <c r="AN376" s="83" t="str">
        <f>IF(preDEL!$AG376,IFERROR(0/0,""),preDEL!AN376)</f>
        <v>ROSA431198</v>
      </c>
      <c r="AO376" s="83" t="str">
        <f>IF(preDEL!$AG376,IFERROR(0/0,""),preDEL!AO376)</f>
        <v/>
      </c>
      <c r="AP376" s="83" t="str">
        <f>IF(preDEL!$AG376,IFERROR(0/0,""),preDEL!AP376)</f>
        <v/>
      </c>
      <c r="AQ376" s="83" t="str">
        <f>IF(preDEL!$AG376,IFERROR(0/0,""),preDEL!AQ376)</f>
        <v/>
      </c>
      <c r="AR376" s="83" t="str">
        <f>IF(preDEL!$AG376,IFERROR(0/0,""),preDEL!AR376)</f>
        <v/>
      </c>
      <c r="AS376" s="147"/>
    </row>
    <row r="377">
      <c r="A377" s="82" t="str">
        <f>IF(preDEL!$AG377,IFERROR(0/0,""),preDEL!A377)</f>
        <v>FLE636</v>
      </c>
      <c r="B377" s="172">
        <f>IF(preDEL!$AG377,IFERROR(0/0,""),preDEL!B377)</f>
        <v>44505</v>
      </c>
      <c r="C377" s="173">
        <f>IF(preDEL!$AG377,IFERROR(0/0,""),preDEL!C377)</f>
        <v>0.2716782407</v>
      </c>
      <c r="D377" s="82" t="str">
        <f>IF(preDEL!$AG377,IFERROR(0/0,""),preDEL!D377)</f>
        <v/>
      </c>
      <c r="E377" s="82" t="str">
        <f>IF(preDEL!$AG377,IFERROR(0/0,""),preDEL!E377)</f>
        <v/>
      </c>
      <c r="F377" s="83" t="str">
        <f>IF(preDEL!$AG377,IFERROR(0/0,""),preDEL!F377)</f>
        <v/>
      </c>
      <c r="G377" s="83" t="str">
        <f>IF(preDEL!$AG377,IFERROR(0/0,""),preDEL!G377)</f>
        <v/>
      </c>
      <c r="H377" s="83" t="str">
        <f>IF(preDEL!$AG377,IFERROR(0/0,""),preDEL!H377)</f>
        <v/>
      </c>
      <c r="I377" s="82" t="str">
        <f>IF(preDEL!$AG377,IFERROR(0/0,""),preDEL!I377)</f>
        <v/>
      </c>
      <c r="J377" s="82" t="str">
        <f>IF(preDEL!$AG377,IFERROR(0/0,""),preDEL!J377)</f>
        <v/>
      </c>
      <c r="K377" s="82" t="str">
        <f>IF(preDEL!$AG377,IFERROR(0/0,""),preDEL!K377)</f>
        <v>Negative</v>
      </c>
      <c r="L377" s="172">
        <f>IF(preDEL!$AG377,IFERROR(0/0,""),preDEL!L377)</f>
        <v>44505</v>
      </c>
      <c r="M377" s="173">
        <f>IF(preDEL!$AG377,IFERROR(0/0,""),preDEL!M377)</f>
        <v>0.50375</v>
      </c>
      <c r="N377" s="83" t="str">
        <f>IF(preDEL!$AG377,IFERROR(0/0,""),preDEL!N377)</f>
        <v/>
      </c>
      <c r="O377" s="83" t="str">
        <f>IF(preDEL!$AG377,IFERROR(0/0,""),preDEL!O377)</f>
        <v/>
      </c>
      <c r="P377" s="128" t="b">
        <f>IF(preDEL!$AG377,IFERROR(0/0,""),preDEL!P377)</f>
        <v>0</v>
      </c>
      <c r="Q377" s="128" t="str">
        <f>IF(preDEL!$AG377,IFERROR(0/0,""),preDEL!Q377)</f>
        <v>Result</v>
      </c>
      <c r="R377" s="116" t="b">
        <f>IF(preDEL!$AG377,IFERROR(0/0,""),preDEL!R377)</f>
        <v>1</v>
      </c>
      <c r="S377" s="116">
        <f>IF(preDEL!$AG377,IFERROR(0/0,""),preDEL!S377)</f>
        <v>1</v>
      </c>
      <c r="T377" s="128">
        <f>IF(preDEL!$AG377,IFERROR(0/0,""),preDEL!T377)</f>
        <v>0</v>
      </c>
      <c r="U377" s="83" t="str">
        <f>IF(preDEL!$AG377,IFERROR(0/0,""),preDEL!U377)</f>
        <v/>
      </c>
      <c r="V377" s="82" t="str">
        <f>IF(preDEL!$AG377,IFERROR(0/0,""),preDEL!V377)</f>
        <v/>
      </c>
      <c r="W377" s="83" t="str">
        <f>IF(preDEL!$AG377,IFERROR(0/0,""),preDEL!W377)</f>
        <v/>
      </c>
      <c r="X377" s="116" t="b">
        <f>IF(preDEL!$AG377,IFERROR(0/0,""),preDEL!X377)</f>
        <v>0</v>
      </c>
      <c r="Y377" s="128" t="b">
        <f>IF(preDEL!$AG377,IFERROR(0/0,""),preDEL!Y377)</f>
        <v>0</v>
      </c>
      <c r="Z377" s="82" t="str">
        <f>IF(preDEL!$AG377,IFERROR(0/0,""),preDEL!Z377)</f>
        <v/>
      </c>
      <c r="AA377" s="128" t="b">
        <f>IF(preDEL!$AG377,IFERROR(0/0,""),preDEL!AA377)</f>
        <v>0</v>
      </c>
      <c r="AB377" s="128" t="b">
        <f>IF(preDEL!$AG377,IFERROR(0/0,""),preDEL!AB377)</f>
        <v>0</v>
      </c>
      <c r="AC377" s="174">
        <f>IF(preDEL!$AG377,IFERROR(0/0,""),preDEL!AC377)</f>
        <v>658</v>
      </c>
      <c r="AD377" s="116" t="b">
        <f>IF(preDEL!$AG377,IFERROR(0/0,""),preDEL!AD377)</f>
        <v>1</v>
      </c>
      <c r="AE377" s="175" t="str">
        <f>IF(preDEL!$AG377,IFERROR(0/0,""),preDEL!AE377)</f>
        <v/>
      </c>
      <c r="AF377" s="128" t="b">
        <f>IF(preDEL!$AG377,IFERROR(0/0,""),preDEL!AF377)</f>
        <v>0</v>
      </c>
      <c r="AG377" s="128" t="b">
        <f>IF(preDEL!$AG377,IFERROR(0/0,""),preDEL!AG377)</f>
        <v>0</v>
      </c>
      <c r="AH377" s="116" t="str">
        <f>IF(preDEL!$AG377,IFERROR(0/0,""),preDEL!AH377)</f>
        <v/>
      </c>
      <c r="AI377" s="82" t="str">
        <f>IF(preDEL!$AG377,IFERROR(0/0,""),preDEL!AI377)</f>
        <v/>
      </c>
      <c r="AJ377" s="83" t="str">
        <f>IF(preDEL!$AG377,IFERROR(0/0,""),preDEL!AJ377)</f>
        <v/>
      </c>
      <c r="AK377" s="82" t="str">
        <f>IF(preDEL!$AG377,IFERROR(0/0,""),preDEL!AK377)</f>
        <v>Negative</v>
      </c>
      <c r="AL377" s="83" t="str">
        <f>IF(preDEL!$AG377,IFERROR(0/0,""),preDEL!AL377)</f>
        <v/>
      </c>
      <c r="AM377" s="83" t="str">
        <f>IF(preDEL!$AG377,IFERROR(0/0,""),preDEL!AM377)</f>
        <v>SpROSA145068</v>
      </c>
      <c r="AN377" s="83" t="str">
        <f>IF(preDEL!$AG377,IFERROR(0/0,""),preDEL!AN377)</f>
        <v>ROSA767812</v>
      </c>
      <c r="AO377" s="83" t="str">
        <f>IF(preDEL!$AG377,IFERROR(0/0,""),preDEL!AO377)</f>
        <v/>
      </c>
      <c r="AP377" s="83" t="str">
        <f>IF(preDEL!$AG377,IFERROR(0/0,""),preDEL!AP377)</f>
        <v/>
      </c>
      <c r="AQ377" s="83" t="str">
        <f>IF(preDEL!$AG377,IFERROR(0/0,""),preDEL!AQ377)</f>
        <v/>
      </c>
      <c r="AR377" s="83" t="str">
        <f>IF(preDEL!$AG377,IFERROR(0/0,""),preDEL!AR377)</f>
        <v/>
      </c>
      <c r="AS377" s="147"/>
    </row>
    <row r="378">
      <c r="A378" s="82" t="str">
        <f>IF(preDEL!$AG378,IFERROR(0/0,""),preDEL!A378)</f>
        <v>FLE464</v>
      </c>
      <c r="B378" s="172">
        <f>IF(preDEL!$AG378,IFERROR(0/0,""),preDEL!B378)</f>
        <v>44505</v>
      </c>
      <c r="C378" s="173">
        <f>IF(preDEL!$AG378,IFERROR(0/0,""),preDEL!C378)</f>
        <v>0.2720601852</v>
      </c>
      <c r="D378" s="82" t="str">
        <f>IF(preDEL!$AG378,IFERROR(0/0,""),preDEL!D378)</f>
        <v/>
      </c>
      <c r="E378" s="82" t="str">
        <f>IF(preDEL!$AG378,IFERROR(0/0,""),preDEL!E378)</f>
        <v/>
      </c>
      <c r="F378" s="83" t="str">
        <f>IF(preDEL!$AG378,IFERROR(0/0,""),preDEL!F378)</f>
        <v/>
      </c>
      <c r="G378" s="83" t="str">
        <f>IF(preDEL!$AG378,IFERROR(0/0,""),preDEL!G378)</f>
        <v/>
      </c>
      <c r="H378" s="83" t="str">
        <f>IF(preDEL!$AG378,IFERROR(0/0,""),preDEL!H378)</f>
        <v/>
      </c>
      <c r="I378" s="82" t="str">
        <f>IF(preDEL!$AG378,IFERROR(0/0,""),preDEL!I378)</f>
        <v/>
      </c>
      <c r="J378" s="82" t="str">
        <f>IF(preDEL!$AG378,IFERROR(0/0,""),preDEL!J378)</f>
        <v/>
      </c>
      <c r="K378" s="82" t="str">
        <f>IF(preDEL!$AG378,IFERROR(0/0,""),preDEL!K378)</f>
        <v>Negative</v>
      </c>
      <c r="L378" s="172">
        <f>IF(preDEL!$AG378,IFERROR(0/0,""),preDEL!L378)</f>
        <v>44505</v>
      </c>
      <c r="M378" s="173">
        <f>IF(preDEL!$AG378,IFERROR(0/0,""),preDEL!M378)</f>
        <v>0.50375</v>
      </c>
      <c r="N378" s="83" t="str">
        <f>IF(preDEL!$AG378,IFERROR(0/0,""),preDEL!N378)</f>
        <v/>
      </c>
      <c r="O378" s="83" t="str">
        <f>IF(preDEL!$AG378,IFERROR(0/0,""),preDEL!O378)</f>
        <v/>
      </c>
      <c r="P378" s="128" t="b">
        <f>IF(preDEL!$AG378,IFERROR(0/0,""),preDEL!P378)</f>
        <v>0</v>
      </c>
      <c r="Q378" s="128" t="str">
        <f>IF(preDEL!$AG378,IFERROR(0/0,""),preDEL!Q378)</f>
        <v>Result</v>
      </c>
      <c r="R378" s="116" t="b">
        <f>IF(preDEL!$AG378,IFERROR(0/0,""),preDEL!R378)</f>
        <v>1</v>
      </c>
      <c r="S378" s="116">
        <f>IF(preDEL!$AG378,IFERROR(0/0,""),preDEL!S378)</f>
        <v>1</v>
      </c>
      <c r="T378" s="128" t="str">
        <f>IF(preDEL!$AG378,IFERROR(0/0,""),preDEL!T378)</f>
        <v/>
      </c>
      <c r="U378" s="83" t="str">
        <f>IF(preDEL!$AG378,IFERROR(0/0,""),preDEL!U378)</f>
        <v/>
      </c>
      <c r="V378" s="82" t="str">
        <f>IF(preDEL!$AG378,IFERROR(0/0,""),preDEL!V378)</f>
        <v/>
      </c>
      <c r="W378" s="83" t="str">
        <f>IF(preDEL!$AG378,IFERROR(0/0,""),preDEL!W378)</f>
        <v/>
      </c>
      <c r="X378" s="116" t="b">
        <f>IF(preDEL!$AG378,IFERROR(0/0,""),preDEL!X378)</f>
        <v>0</v>
      </c>
      <c r="Y378" s="128" t="b">
        <f>IF(preDEL!$AG378,IFERROR(0/0,""),preDEL!Y378)</f>
        <v>0</v>
      </c>
      <c r="Z378" s="82" t="str">
        <f>IF(preDEL!$AG378,IFERROR(0/0,""),preDEL!Z378)</f>
        <v/>
      </c>
      <c r="AA378" s="128" t="b">
        <f>IF(preDEL!$AG378,IFERROR(0/0,""),preDEL!AA378)</f>
        <v>0</v>
      </c>
      <c r="AB378" s="128" t="b">
        <f>IF(preDEL!$AG378,IFERROR(0/0,""),preDEL!AB378)</f>
        <v>0</v>
      </c>
      <c r="AC378" s="174">
        <f>IF(preDEL!$AG378,IFERROR(0/0,""),preDEL!AC378)</f>
        <v>215</v>
      </c>
      <c r="AD378" s="116" t="b">
        <f>IF(preDEL!$AG378,IFERROR(0/0,""),preDEL!AD378)</f>
        <v>0</v>
      </c>
      <c r="AE378" s="175" t="str">
        <f>IF(preDEL!$AG378,IFERROR(0/0,""),preDEL!AE378)</f>
        <v/>
      </c>
      <c r="AF378" s="128" t="b">
        <f>IF(preDEL!$AG378,IFERROR(0/0,""),preDEL!AF378)</f>
        <v>0</v>
      </c>
      <c r="AG378" s="128" t="b">
        <f>IF(preDEL!$AG378,IFERROR(0/0,""),preDEL!AG378)</f>
        <v>0</v>
      </c>
      <c r="AH378" s="116" t="str">
        <f>IF(preDEL!$AG378,IFERROR(0/0,""),preDEL!AH378)</f>
        <v/>
      </c>
      <c r="AI378" s="82" t="str">
        <f>IF(preDEL!$AG378,IFERROR(0/0,""),preDEL!AI378)</f>
        <v/>
      </c>
      <c r="AJ378" s="83" t="str">
        <f>IF(preDEL!$AG378,IFERROR(0/0,""),preDEL!AJ378)</f>
        <v/>
      </c>
      <c r="AK378" s="82" t="str">
        <f>IF(preDEL!$AG378,IFERROR(0/0,""),preDEL!AK378)</f>
        <v>Negative</v>
      </c>
      <c r="AL378" s="83" t="str">
        <f>IF(preDEL!$AG378,IFERROR(0/0,""),preDEL!AL378)</f>
        <v/>
      </c>
      <c r="AM378" s="83" t="str">
        <f>IF(preDEL!$AG378,IFERROR(0/0,""),preDEL!AM378)</f>
        <v>SpROSA145068</v>
      </c>
      <c r="AN378" s="83" t="str">
        <f>IF(preDEL!$AG378,IFERROR(0/0,""),preDEL!AN378)</f>
        <v>ROSA851553</v>
      </c>
      <c r="AO378" s="83" t="str">
        <f>IF(preDEL!$AG378,IFERROR(0/0,""),preDEL!AO378)</f>
        <v/>
      </c>
      <c r="AP378" s="83" t="str">
        <f>IF(preDEL!$AG378,IFERROR(0/0,""),preDEL!AP378)</f>
        <v/>
      </c>
      <c r="AQ378" s="83" t="str">
        <f>IF(preDEL!$AG378,IFERROR(0/0,""),preDEL!AQ378)</f>
        <v/>
      </c>
      <c r="AR378" s="83" t="str">
        <f>IF(preDEL!$AG378,IFERROR(0/0,""),preDEL!AR378)</f>
        <v/>
      </c>
      <c r="AS378" s="147"/>
    </row>
    <row r="379">
      <c r="A379" s="82" t="str">
        <f>IF(preDEL!$AG379,IFERROR(0/0,""),preDEL!A379)</f>
        <v>FLE586</v>
      </c>
      <c r="B379" s="172">
        <f>IF(preDEL!$AG379,IFERROR(0/0,""),preDEL!B379)</f>
        <v>44505</v>
      </c>
      <c r="C379" s="173">
        <f>IF(preDEL!$AG379,IFERROR(0/0,""),preDEL!C379)</f>
        <v>0.2728703704</v>
      </c>
      <c r="D379" s="82" t="str">
        <f>IF(preDEL!$AG379,IFERROR(0/0,""),preDEL!D379)</f>
        <v/>
      </c>
      <c r="E379" s="82" t="str">
        <f>IF(preDEL!$AG379,IFERROR(0/0,""),preDEL!E379)</f>
        <v/>
      </c>
      <c r="F379" s="83" t="str">
        <f>IF(preDEL!$AG379,IFERROR(0/0,""),preDEL!F379)</f>
        <v/>
      </c>
      <c r="G379" s="83" t="str">
        <f>IF(preDEL!$AG379,IFERROR(0/0,""),preDEL!G379)</f>
        <v/>
      </c>
      <c r="H379" s="83" t="str">
        <f>IF(preDEL!$AG379,IFERROR(0/0,""),preDEL!H379)</f>
        <v/>
      </c>
      <c r="I379" s="82" t="str">
        <f>IF(preDEL!$AG379,IFERROR(0/0,""),preDEL!I379)</f>
        <v/>
      </c>
      <c r="J379" s="82" t="str">
        <f>IF(preDEL!$AG379,IFERROR(0/0,""),preDEL!J379)</f>
        <v/>
      </c>
      <c r="K379" s="82" t="str">
        <f>IF(preDEL!$AG379,IFERROR(0/0,""),preDEL!K379)</f>
        <v>Negative</v>
      </c>
      <c r="L379" s="172">
        <f>IF(preDEL!$AG379,IFERROR(0/0,""),preDEL!L379)</f>
        <v>44505</v>
      </c>
      <c r="M379" s="173">
        <f>IF(preDEL!$AG379,IFERROR(0/0,""),preDEL!M379)</f>
        <v>0.50375</v>
      </c>
      <c r="N379" s="83" t="str">
        <f>IF(preDEL!$AG379,IFERROR(0/0,""),preDEL!N379)</f>
        <v/>
      </c>
      <c r="O379" s="83" t="str">
        <f>IF(preDEL!$AG379,IFERROR(0/0,""),preDEL!O379)</f>
        <v/>
      </c>
      <c r="P379" s="128" t="b">
        <f>IF(preDEL!$AG379,IFERROR(0/0,""),preDEL!P379)</f>
        <v>0</v>
      </c>
      <c r="Q379" s="128" t="str">
        <f>IF(preDEL!$AG379,IFERROR(0/0,""),preDEL!Q379)</f>
        <v>Result</v>
      </c>
      <c r="R379" s="116" t="b">
        <f>IF(preDEL!$AG379,IFERROR(0/0,""),preDEL!R379)</f>
        <v>1</v>
      </c>
      <c r="S379" s="116">
        <f>IF(preDEL!$AG379,IFERROR(0/0,""),preDEL!S379)</f>
        <v>1</v>
      </c>
      <c r="T379" s="128">
        <f>IF(preDEL!$AG379,IFERROR(0/0,""),preDEL!T379)</f>
        <v>0</v>
      </c>
      <c r="U379" s="83" t="str">
        <f>IF(preDEL!$AG379,IFERROR(0/0,""),preDEL!U379)</f>
        <v/>
      </c>
      <c r="V379" s="82" t="str">
        <f>IF(preDEL!$AG379,IFERROR(0/0,""),preDEL!V379)</f>
        <v/>
      </c>
      <c r="W379" s="83" t="str">
        <f>IF(preDEL!$AG379,IFERROR(0/0,""),preDEL!W379)</f>
        <v/>
      </c>
      <c r="X379" s="116" t="b">
        <f>IF(preDEL!$AG379,IFERROR(0/0,""),preDEL!X379)</f>
        <v>0</v>
      </c>
      <c r="Y379" s="128" t="b">
        <f>IF(preDEL!$AG379,IFERROR(0/0,""),preDEL!Y379)</f>
        <v>0</v>
      </c>
      <c r="Z379" s="82" t="str">
        <f>IF(preDEL!$AG379,IFERROR(0/0,""),preDEL!Z379)</f>
        <v/>
      </c>
      <c r="AA379" s="128" t="b">
        <f>IF(preDEL!$AG379,IFERROR(0/0,""),preDEL!AA379)</f>
        <v>0</v>
      </c>
      <c r="AB379" s="128" t="b">
        <f>IF(preDEL!$AG379,IFERROR(0/0,""),preDEL!AB379)</f>
        <v>0</v>
      </c>
      <c r="AC379" s="174">
        <f>IF(preDEL!$AG379,IFERROR(0/0,""),preDEL!AC379)</f>
        <v>657</v>
      </c>
      <c r="AD379" s="116" t="b">
        <f>IF(preDEL!$AG379,IFERROR(0/0,""),preDEL!AD379)</f>
        <v>1</v>
      </c>
      <c r="AE379" s="175" t="str">
        <f>IF(preDEL!$AG379,IFERROR(0/0,""),preDEL!AE379)</f>
        <v/>
      </c>
      <c r="AF379" s="128" t="b">
        <f>IF(preDEL!$AG379,IFERROR(0/0,""),preDEL!AF379)</f>
        <v>0</v>
      </c>
      <c r="AG379" s="128" t="b">
        <f>IF(preDEL!$AG379,IFERROR(0/0,""),preDEL!AG379)</f>
        <v>0</v>
      </c>
      <c r="AH379" s="116" t="str">
        <f>IF(preDEL!$AG379,IFERROR(0/0,""),preDEL!AH379)</f>
        <v/>
      </c>
      <c r="AI379" s="82" t="str">
        <f>IF(preDEL!$AG379,IFERROR(0/0,""),preDEL!AI379)</f>
        <v/>
      </c>
      <c r="AJ379" s="83" t="str">
        <f>IF(preDEL!$AG379,IFERROR(0/0,""),preDEL!AJ379)</f>
        <v/>
      </c>
      <c r="AK379" s="82" t="str">
        <f>IF(preDEL!$AG379,IFERROR(0/0,""),preDEL!AK379)</f>
        <v>Negative</v>
      </c>
      <c r="AL379" s="83" t="str">
        <f>IF(preDEL!$AG379,IFERROR(0/0,""),preDEL!AL379)</f>
        <v/>
      </c>
      <c r="AM379" s="83" t="str">
        <f>IF(preDEL!$AG379,IFERROR(0/0,""),preDEL!AM379)</f>
        <v>SpROSA145068</v>
      </c>
      <c r="AN379" s="83" t="str">
        <f>IF(preDEL!$AG379,IFERROR(0/0,""),preDEL!AN379)</f>
        <v>ROSA877819</v>
      </c>
      <c r="AO379" s="83" t="str">
        <f>IF(preDEL!$AG379,IFERROR(0/0,""),preDEL!AO379)</f>
        <v/>
      </c>
      <c r="AP379" s="83" t="str">
        <f>IF(preDEL!$AG379,IFERROR(0/0,""),preDEL!AP379)</f>
        <v/>
      </c>
      <c r="AQ379" s="83" t="str">
        <f>IF(preDEL!$AG379,IFERROR(0/0,""),preDEL!AQ379)</f>
        <v/>
      </c>
      <c r="AR379" s="83" t="str">
        <f>IF(preDEL!$AG379,IFERROR(0/0,""),preDEL!AR379)</f>
        <v/>
      </c>
      <c r="AS379" s="147"/>
    </row>
    <row r="380">
      <c r="A380" s="82" t="str">
        <f>IF(preDEL!$AG380,IFERROR(0/0,""),preDEL!A380)</f>
        <v>FLE609</v>
      </c>
      <c r="B380" s="172">
        <f>IF(preDEL!$AG380,IFERROR(0/0,""),preDEL!B380)</f>
        <v>44505</v>
      </c>
      <c r="C380" s="173">
        <f>IF(preDEL!$AG380,IFERROR(0/0,""),preDEL!C380)</f>
        <v>0.2733796296</v>
      </c>
      <c r="D380" s="82" t="str">
        <f>IF(preDEL!$AG380,IFERROR(0/0,""),preDEL!D380)</f>
        <v/>
      </c>
      <c r="E380" s="82" t="str">
        <f>IF(preDEL!$AG380,IFERROR(0/0,""),preDEL!E380)</f>
        <v/>
      </c>
      <c r="F380" s="83" t="str">
        <f>IF(preDEL!$AG380,IFERROR(0/0,""),preDEL!F380)</f>
        <v/>
      </c>
      <c r="G380" s="83" t="str">
        <f>IF(preDEL!$AG380,IFERROR(0/0,""),preDEL!G380)</f>
        <v/>
      </c>
      <c r="H380" s="83" t="str">
        <f>IF(preDEL!$AG380,IFERROR(0/0,""),preDEL!H380)</f>
        <v/>
      </c>
      <c r="I380" s="82" t="str">
        <f>IF(preDEL!$AG380,IFERROR(0/0,""),preDEL!I380)</f>
        <v/>
      </c>
      <c r="J380" s="82" t="str">
        <f>IF(preDEL!$AG380,IFERROR(0/0,""),preDEL!J380)</f>
        <v/>
      </c>
      <c r="K380" s="82" t="str">
        <f>IF(preDEL!$AG380,IFERROR(0/0,""),preDEL!K380)</f>
        <v>Negative</v>
      </c>
      <c r="L380" s="172">
        <f>IF(preDEL!$AG380,IFERROR(0/0,""),preDEL!L380)</f>
        <v>44505</v>
      </c>
      <c r="M380" s="173">
        <f>IF(preDEL!$AG380,IFERROR(0/0,""),preDEL!M380)</f>
        <v>0.50375</v>
      </c>
      <c r="N380" s="83" t="str">
        <f>IF(preDEL!$AG380,IFERROR(0/0,""),preDEL!N380)</f>
        <v/>
      </c>
      <c r="O380" s="83" t="str">
        <f>IF(preDEL!$AG380,IFERROR(0/0,""),preDEL!O380)</f>
        <v/>
      </c>
      <c r="P380" s="128" t="b">
        <f>IF(preDEL!$AG380,IFERROR(0/0,""),preDEL!P380)</f>
        <v>1</v>
      </c>
      <c r="Q380" s="128" t="str">
        <f>IF(preDEL!$AG380,IFERROR(0/0,""),preDEL!Q380)</f>
        <v>ER - REPS IN APT</v>
      </c>
      <c r="R380" s="116" t="b">
        <f>IF(preDEL!$AG380,IFERROR(0/0,""),preDEL!R380)</f>
        <v>1</v>
      </c>
      <c r="S380" s="116">
        <f>IF(preDEL!$AG380,IFERROR(0/0,""),preDEL!S380)</f>
        <v>2</v>
      </c>
      <c r="T380" s="128" t="str">
        <f>IF(preDEL!$AG380,IFERROR(0/0,""),preDEL!T380)</f>
        <v/>
      </c>
      <c r="U380" s="83" t="str">
        <f>IF(preDEL!$AG380,IFERROR(0/0,""),preDEL!U380)</f>
        <v/>
      </c>
      <c r="V380" s="82" t="str">
        <f>IF(preDEL!$AG380,IFERROR(0/0,""),preDEL!V380)</f>
        <v/>
      </c>
      <c r="W380" s="83" t="str">
        <f>IF(preDEL!$AG380,IFERROR(0/0,""),preDEL!W380)</f>
        <v/>
      </c>
      <c r="X380" s="116" t="b">
        <f>IF(preDEL!$AG380,IFERROR(0/0,""),preDEL!X380)</f>
        <v>0</v>
      </c>
      <c r="Y380" s="128" t="b">
        <f>IF(preDEL!$AG380,IFERROR(0/0,""),preDEL!Y380)</f>
        <v>0</v>
      </c>
      <c r="Z380" s="82" t="str">
        <f>IF(preDEL!$AG380,IFERROR(0/0,""),preDEL!Z380)</f>
        <v/>
      </c>
      <c r="AA380" s="128" t="b">
        <f>IF(preDEL!$AG380,IFERROR(0/0,""),preDEL!AA380)</f>
        <v>0</v>
      </c>
      <c r="AB380" s="128" t="b">
        <f>IF(preDEL!$AG380,IFERROR(0/0,""),preDEL!AB380)</f>
        <v>0</v>
      </c>
      <c r="AC380" s="174">
        <f>IF(preDEL!$AG380,IFERROR(0/0,""),preDEL!AC380)</f>
        <v>214</v>
      </c>
      <c r="AD380" s="116" t="b">
        <f>IF(preDEL!$AG380,IFERROR(0/0,""),preDEL!AD380)</f>
        <v>0</v>
      </c>
      <c r="AE380" s="175" t="str">
        <f>IF(preDEL!$AG380,IFERROR(0/0,""),preDEL!AE380)</f>
        <v/>
      </c>
      <c r="AF380" s="128" t="b">
        <f>IF(preDEL!$AG380,IFERROR(0/0,""),preDEL!AF380)</f>
        <v>0</v>
      </c>
      <c r="AG380" s="128" t="b">
        <f>IF(preDEL!$AG380,IFERROR(0/0,""),preDEL!AG380)</f>
        <v>0</v>
      </c>
      <c r="AH380" s="116" t="str">
        <f>IF(preDEL!$AG380,IFERROR(0/0,""),preDEL!AH380)</f>
        <v/>
      </c>
      <c r="AI380" s="82" t="str">
        <f>IF(preDEL!$AG380,IFERROR(0/0,""),preDEL!AI380)</f>
        <v/>
      </c>
      <c r="AJ380" s="83" t="str">
        <f>IF(preDEL!$AG380,IFERROR(0/0,""),preDEL!AJ380)</f>
        <v/>
      </c>
      <c r="AK380" s="82" t="str">
        <f>IF(preDEL!$AG380,IFERROR(0/0,""),preDEL!AK380)</f>
        <v>Negative</v>
      </c>
      <c r="AL380" s="83" t="str">
        <f>IF(preDEL!$AG380,IFERROR(0/0,""),preDEL!AL380)</f>
        <v/>
      </c>
      <c r="AM380" s="83" t="str">
        <f>IF(preDEL!$AG380,IFERROR(0/0,""),preDEL!AM380)</f>
        <v>SpROSA573919</v>
      </c>
      <c r="AN380" s="83" t="str">
        <f>IF(preDEL!$AG380,IFERROR(0/0,""),preDEL!AN380)</f>
        <v>ROSA363599</v>
      </c>
      <c r="AO380" s="83" t="str">
        <f>IF(preDEL!$AG380,IFERROR(0/0,""),preDEL!AO380)</f>
        <v/>
      </c>
      <c r="AP380" s="83" t="str">
        <f>IF(preDEL!$AG380,IFERROR(0/0,""),preDEL!AP380)</f>
        <v/>
      </c>
      <c r="AQ380" s="83" t="str">
        <f>IF(preDEL!$AG380,IFERROR(0/0,""),preDEL!AQ380)</f>
        <v/>
      </c>
      <c r="AR380" s="83" t="str">
        <f>IF(preDEL!$AG380,IFERROR(0/0,""),preDEL!AR380)</f>
        <v/>
      </c>
      <c r="AS380" s="147"/>
    </row>
    <row r="381">
      <c r="A381" s="82" t="str">
        <f>IF(preDEL!$AG381,IFERROR(0/0,""),preDEL!A381)</f>
        <v>FLE610</v>
      </c>
      <c r="B381" s="172">
        <f>IF(preDEL!$AG381,IFERROR(0/0,""),preDEL!B381)</f>
        <v>44505</v>
      </c>
      <c r="C381" s="173">
        <f>IF(preDEL!$AG381,IFERROR(0/0,""),preDEL!C381)</f>
        <v>0.2736458333</v>
      </c>
      <c r="D381" s="82" t="str">
        <f>IF(preDEL!$AG381,IFERROR(0/0,""),preDEL!D381)</f>
        <v/>
      </c>
      <c r="E381" s="82" t="str">
        <f>IF(preDEL!$AG381,IFERROR(0/0,""),preDEL!E381)</f>
        <v/>
      </c>
      <c r="F381" s="83" t="str">
        <f>IF(preDEL!$AG381,IFERROR(0/0,""),preDEL!F381)</f>
        <v/>
      </c>
      <c r="G381" s="83" t="str">
        <f>IF(preDEL!$AG381,IFERROR(0/0,""),preDEL!G381)</f>
        <v/>
      </c>
      <c r="H381" s="83" t="str">
        <f>IF(preDEL!$AG381,IFERROR(0/0,""),preDEL!H381)</f>
        <v/>
      </c>
      <c r="I381" s="82" t="str">
        <f>IF(preDEL!$AG381,IFERROR(0/0,""),preDEL!I381)</f>
        <v/>
      </c>
      <c r="J381" s="82" t="str">
        <f>IF(preDEL!$AG381,IFERROR(0/0,""),preDEL!J381)</f>
        <v/>
      </c>
      <c r="K381" s="82" t="str">
        <f>IF(preDEL!$AG381,IFERROR(0/0,""),preDEL!K381)</f>
        <v>Negative</v>
      </c>
      <c r="L381" s="172">
        <f>IF(preDEL!$AG381,IFERROR(0/0,""),preDEL!L381)</f>
        <v>44505</v>
      </c>
      <c r="M381" s="173">
        <f>IF(preDEL!$AG381,IFERROR(0/0,""),preDEL!M381)</f>
        <v>0.50375</v>
      </c>
      <c r="N381" s="83" t="str">
        <f>IF(preDEL!$AG381,IFERROR(0/0,""),preDEL!N381)</f>
        <v/>
      </c>
      <c r="O381" s="83" t="str">
        <f>IF(preDEL!$AG381,IFERROR(0/0,""),preDEL!O381)</f>
        <v/>
      </c>
      <c r="P381" s="128" t="b">
        <f>IF(preDEL!$AG381,IFERROR(0/0,""),preDEL!P381)</f>
        <v>0</v>
      </c>
      <c r="Q381" s="128" t="str">
        <f>IF(preDEL!$AG381,IFERROR(0/0,""),preDEL!Q381)</f>
        <v>Result</v>
      </c>
      <c r="R381" s="116" t="b">
        <f>IF(preDEL!$AG381,IFERROR(0/0,""),preDEL!R381)</f>
        <v>1</v>
      </c>
      <c r="S381" s="116">
        <f>IF(preDEL!$AG381,IFERROR(0/0,""),preDEL!S381)</f>
        <v>1</v>
      </c>
      <c r="T381" s="128" t="str">
        <f>IF(preDEL!$AG381,IFERROR(0/0,""),preDEL!T381)</f>
        <v/>
      </c>
      <c r="U381" s="83" t="str">
        <f>IF(preDEL!$AG381,IFERROR(0/0,""),preDEL!U381)</f>
        <v/>
      </c>
      <c r="V381" s="82" t="str">
        <f>IF(preDEL!$AG381,IFERROR(0/0,""),preDEL!V381)</f>
        <v/>
      </c>
      <c r="W381" s="83" t="str">
        <f>IF(preDEL!$AG381,IFERROR(0/0,""),preDEL!W381)</f>
        <v/>
      </c>
      <c r="X381" s="116" t="b">
        <f>IF(preDEL!$AG381,IFERROR(0/0,""),preDEL!X381)</f>
        <v>0</v>
      </c>
      <c r="Y381" s="128" t="b">
        <f>IF(preDEL!$AG381,IFERROR(0/0,""),preDEL!Y381)</f>
        <v>0</v>
      </c>
      <c r="Z381" s="82" t="str">
        <f>IF(preDEL!$AG381,IFERROR(0/0,""),preDEL!Z381)</f>
        <v/>
      </c>
      <c r="AA381" s="128" t="b">
        <f>IF(preDEL!$AG381,IFERROR(0/0,""),preDEL!AA381)</f>
        <v>0</v>
      </c>
      <c r="AB381" s="128" t="b">
        <f>IF(preDEL!$AG381,IFERROR(0/0,""),preDEL!AB381)</f>
        <v>0</v>
      </c>
      <c r="AC381" s="174">
        <f>IF(preDEL!$AG381,IFERROR(0/0,""),preDEL!AC381)</f>
        <v>213</v>
      </c>
      <c r="AD381" s="116" t="b">
        <f>IF(preDEL!$AG381,IFERROR(0/0,""),preDEL!AD381)</f>
        <v>0</v>
      </c>
      <c r="AE381" s="175" t="str">
        <f>IF(preDEL!$AG381,IFERROR(0/0,""),preDEL!AE381)</f>
        <v/>
      </c>
      <c r="AF381" s="128" t="b">
        <f>IF(preDEL!$AG381,IFERROR(0/0,""),preDEL!AF381)</f>
        <v>0</v>
      </c>
      <c r="AG381" s="128" t="b">
        <f>IF(preDEL!$AG381,IFERROR(0/0,""),preDEL!AG381)</f>
        <v>0</v>
      </c>
      <c r="AH381" s="116" t="str">
        <f>IF(preDEL!$AG381,IFERROR(0/0,""),preDEL!AH381)</f>
        <v/>
      </c>
      <c r="AI381" s="82" t="str">
        <f>IF(preDEL!$AG381,IFERROR(0/0,""),preDEL!AI381)</f>
        <v/>
      </c>
      <c r="AJ381" s="83" t="str">
        <f>IF(preDEL!$AG381,IFERROR(0/0,""),preDEL!AJ381)</f>
        <v/>
      </c>
      <c r="AK381" s="82" t="str">
        <f>IF(preDEL!$AG381,IFERROR(0/0,""),preDEL!AK381)</f>
        <v>Negative</v>
      </c>
      <c r="AL381" s="83" t="str">
        <f>IF(preDEL!$AG381,IFERROR(0/0,""),preDEL!AL381)</f>
        <v/>
      </c>
      <c r="AM381" s="83" t="str">
        <f>IF(preDEL!$AG381,IFERROR(0/0,""),preDEL!AM381)</f>
        <v>SpROSA145068</v>
      </c>
      <c r="AN381" s="83" t="str">
        <f>IF(preDEL!$AG381,IFERROR(0/0,""),preDEL!AN381)</f>
        <v>ROSA970910</v>
      </c>
      <c r="AO381" s="83" t="str">
        <f>IF(preDEL!$AG381,IFERROR(0/0,""),preDEL!AO381)</f>
        <v/>
      </c>
      <c r="AP381" s="83" t="str">
        <f>IF(preDEL!$AG381,IFERROR(0/0,""),preDEL!AP381)</f>
        <v/>
      </c>
      <c r="AQ381" s="83" t="str">
        <f>IF(preDEL!$AG381,IFERROR(0/0,""),preDEL!AQ381)</f>
        <v/>
      </c>
      <c r="AR381" s="83" t="str">
        <f>IF(preDEL!$AG381,IFERROR(0/0,""),preDEL!AR381)</f>
        <v/>
      </c>
      <c r="AS381" s="147"/>
    </row>
    <row r="382">
      <c r="A382" s="82" t="str">
        <f>IF(preDEL!$AG382,IFERROR(0/0,""),preDEL!A382)</f>
        <v/>
      </c>
      <c r="B382" s="172" t="str">
        <f>IF(preDEL!$AG382,IFERROR(0/0,""),preDEL!B382)</f>
        <v/>
      </c>
      <c r="C382" s="173" t="str">
        <f>IF(preDEL!$AG382,IFERROR(0/0,""),preDEL!C382)</f>
        <v/>
      </c>
      <c r="D382" s="82" t="str">
        <f>IF(preDEL!$AG382,IFERROR(0/0,""),preDEL!D382)</f>
        <v/>
      </c>
      <c r="E382" s="82" t="str">
        <f>IF(preDEL!$AG382,IFERROR(0/0,""),preDEL!E382)</f>
        <v/>
      </c>
      <c r="F382" s="83" t="str">
        <f>IF(preDEL!$AG382,IFERROR(0/0,""),preDEL!F382)</f>
        <v/>
      </c>
      <c r="G382" s="83" t="str">
        <f>IF(preDEL!$AG382,IFERROR(0/0,""),preDEL!G382)</f>
        <v/>
      </c>
      <c r="H382" s="83" t="str">
        <f>IF(preDEL!$AG382,IFERROR(0/0,""),preDEL!H382)</f>
        <v/>
      </c>
      <c r="I382" s="82" t="str">
        <f>IF(preDEL!$AG382,IFERROR(0/0,""),preDEL!I382)</f>
        <v/>
      </c>
      <c r="J382" s="82" t="str">
        <f>IF(preDEL!$AG382,IFERROR(0/0,""),preDEL!J382)</f>
        <v/>
      </c>
      <c r="K382" s="82" t="str">
        <f>IF(preDEL!$AG382,IFERROR(0/0,""),preDEL!K382)</f>
        <v/>
      </c>
      <c r="L382" s="172" t="str">
        <f>IF(preDEL!$AG382,IFERROR(0/0,""),preDEL!L382)</f>
        <v/>
      </c>
      <c r="M382" s="173" t="str">
        <f>IF(preDEL!$AG382,IFERROR(0/0,""),preDEL!M382)</f>
        <v/>
      </c>
      <c r="N382" s="83" t="str">
        <f>IF(preDEL!$AG382,IFERROR(0/0,""),preDEL!N382)</f>
        <v/>
      </c>
      <c r="O382" s="83" t="str">
        <f>IF(preDEL!$AG382,IFERROR(0/0,""),preDEL!O382)</f>
        <v/>
      </c>
      <c r="P382" s="128" t="str">
        <f>IF(preDEL!$AG382,IFERROR(0/0,""),preDEL!P382)</f>
        <v/>
      </c>
      <c r="Q382" s="128" t="str">
        <f>IF(preDEL!$AG382,IFERROR(0/0,""),preDEL!Q382)</f>
        <v/>
      </c>
      <c r="R382" s="116" t="str">
        <f>IF(preDEL!$AG382,IFERROR(0/0,""),preDEL!R382)</f>
        <v/>
      </c>
      <c r="S382" s="116" t="str">
        <f>IF(preDEL!$AG382,IFERROR(0/0,""),preDEL!S382)</f>
        <v/>
      </c>
      <c r="T382" s="128" t="str">
        <f>IF(preDEL!$AG382,IFERROR(0/0,""),preDEL!T382)</f>
        <v/>
      </c>
      <c r="U382" s="83" t="str">
        <f>IF(preDEL!$AG382,IFERROR(0/0,""),preDEL!U382)</f>
        <v/>
      </c>
      <c r="V382" s="82" t="str">
        <f>IF(preDEL!$AG382,IFERROR(0/0,""),preDEL!V382)</f>
        <v/>
      </c>
      <c r="W382" s="83" t="str">
        <f>IF(preDEL!$AG382,IFERROR(0/0,""),preDEL!W382)</f>
        <v/>
      </c>
      <c r="X382" s="116" t="str">
        <f>IF(preDEL!$AG382,IFERROR(0/0,""),preDEL!X382)</f>
        <v/>
      </c>
      <c r="Y382" s="128" t="str">
        <f>IF(preDEL!$AG382,IFERROR(0/0,""),preDEL!Y382)</f>
        <v/>
      </c>
      <c r="Z382" s="82" t="str">
        <f>IF(preDEL!$AG382,IFERROR(0/0,""),preDEL!Z382)</f>
        <v/>
      </c>
      <c r="AA382" s="128" t="str">
        <f>IF(preDEL!$AG382,IFERROR(0/0,""),preDEL!AA382)</f>
        <v/>
      </c>
      <c r="AB382" s="128" t="str">
        <f>IF(preDEL!$AG382,IFERROR(0/0,""),preDEL!AB382)</f>
        <v/>
      </c>
      <c r="AC382" s="174" t="str">
        <f>IF(preDEL!$AG382,IFERROR(0/0,""),preDEL!AC382)</f>
        <v/>
      </c>
      <c r="AD382" s="116" t="str">
        <f>IF(preDEL!$AG382,IFERROR(0/0,""),preDEL!AD382)</f>
        <v/>
      </c>
      <c r="AE382" s="175" t="str">
        <f>IF(preDEL!$AG382,IFERROR(0/0,""),preDEL!AE382)</f>
        <v/>
      </c>
      <c r="AF382" s="128" t="str">
        <f>IF(preDEL!$AG382,IFERROR(0/0,""),preDEL!AF382)</f>
        <v/>
      </c>
      <c r="AG382" s="128" t="str">
        <f>IF(preDEL!$AG382,IFERROR(0/0,""),preDEL!AG382)</f>
        <v/>
      </c>
      <c r="AH382" s="116" t="str">
        <f>IF(preDEL!$AG382,IFERROR(0/0,""),preDEL!AH382)</f>
        <v/>
      </c>
      <c r="AI382" s="82" t="str">
        <f>IF(preDEL!$AG382,IFERROR(0/0,""),preDEL!AI382)</f>
        <v/>
      </c>
      <c r="AJ382" s="83" t="str">
        <f>IF(preDEL!$AG382,IFERROR(0/0,""),preDEL!AJ382)</f>
        <v/>
      </c>
      <c r="AK382" s="82" t="str">
        <f>IF(preDEL!$AG382,IFERROR(0/0,""),preDEL!AK382)</f>
        <v/>
      </c>
      <c r="AL382" s="83" t="str">
        <f>IF(preDEL!$AG382,IFERROR(0/0,""),preDEL!AL382)</f>
        <v/>
      </c>
      <c r="AM382" s="83" t="str">
        <f>IF(preDEL!$AG382,IFERROR(0/0,""),preDEL!AM382)</f>
        <v/>
      </c>
      <c r="AN382" s="83" t="str">
        <f>IF(preDEL!$AG382,IFERROR(0/0,""),preDEL!AN382)</f>
        <v/>
      </c>
      <c r="AO382" s="83" t="str">
        <f>IF(preDEL!$AG382,IFERROR(0/0,""),preDEL!AO382)</f>
        <v/>
      </c>
      <c r="AP382" s="83" t="str">
        <f>IF(preDEL!$AG382,IFERROR(0/0,""),preDEL!AP382)</f>
        <v/>
      </c>
      <c r="AQ382" s="83" t="str">
        <f>IF(preDEL!$AG382,IFERROR(0/0,""),preDEL!AQ382)</f>
        <v/>
      </c>
      <c r="AR382" s="83" t="str">
        <f>IF(preDEL!$AG382,IFERROR(0/0,""),preDEL!AR382)</f>
        <v/>
      </c>
      <c r="AS382" s="147"/>
    </row>
    <row r="383">
      <c r="A383" s="82" t="str">
        <f>IF(preDEL!$AG383,IFERROR(0/0,""),preDEL!A383)</f>
        <v/>
      </c>
      <c r="B383" s="172" t="str">
        <f>IF(preDEL!$AG383,IFERROR(0/0,""),preDEL!B383)</f>
        <v/>
      </c>
      <c r="C383" s="173" t="str">
        <f>IF(preDEL!$AG383,IFERROR(0/0,""),preDEL!C383)</f>
        <v/>
      </c>
      <c r="D383" s="82" t="str">
        <f>IF(preDEL!$AG383,IFERROR(0/0,""),preDEL!D383)</f>
        <v/>
      </c>
      <c r="E383" s="82" t="str">
        <f>IF(preDEL!$AG383,IFERROR(0/0,""),preDEL!E383)</f>
        <v/>
      </c>
      <c r="F383" s="83" t="str">
        <f>IF(preDEL!$AG383,IFERROR(0/0,""),preDEL!F383)</f>
        <v/>
      </c>
      <c r="G383" s="83" t="str">
        <f>IF(preDEL!$AG383,IFERROR(0/0,""),preDEL!G383)</f>
        <v/>
      </c>
      <c r="H383" s="83" t="str">
        <f>IF(preDEL!$AG383,IFERROR(0/0,""),preDEL!H383)</f>
        <v/>
      </c>
      <c r="I383" s="82" t="str">
        <f>IF(preDEL!$AG383,IFERROR(0/0,""),preDEL!I383)</f>
        <v/>
      </c>
      <c r="J383" s="82" t="str">
        <f>IF(preDEL!$AG383,IFERROR(0/0,""),preDEL!J383)</f>
        <v/>
      </c>
      <c r="K383" s="82" t="str">
        <f>IF(preDEL!$AG383,IFERROR(0/0,""),preDEL!K383)</f>
        <v/>
      </c>
      <c r="L383" s="172" t="str">
        <f>IF(preDEL!$AG383,IFERROR(0/0,""),preDEL!L383)</f>
        <v/>
      </c>
      <c r="M383" s="173" t="str">
        <f>IF(preDEL!$AG383,IFERROR(0/0,""),preDEL!M383)</f>
        <v/>
      </c>
      <c r="N383" s="83" t="str">
        <f>IF(preDEL!$AG383,IFERROR(0/0,""),preDEL!N383)</f>
        <v/>
      </c>
      <c r="O383" s="83" t="str">
        <f>IF(preDEL!$AG383,IFERROR(0/0,""),preDEL!O383)</f>
        <v/>
      </c>
      <c r="P383" s="128" t="str">
        <f>IF(preDEL!$AG383,IFERROR(0/0,""),preDEL!P383)</f>
        <v/>
      </c>
      <c r="Q383" s="128" t="str">
        <f>IF(preDEL!$AG383,IFERROR(0/0,""),preDEL!Q383)</f>
        <v/>
      </c>
      <c r="R383" s="116" t="str">
        <f>IF(preDEL!$AG383,IFERROR(0/0,""),preDEL!R383)</f>
        <v/>
      </c>
      <c r="S383" s="116" t="str">
        <f>IF(preDEL!$AG383,IFERROR(0/0,""),preDEL!S383)</f>
        <v/>
      </c>
      <c r="T383" s="128" t="str">
        <f>IF(preDEL!$AG383,IFERROR(0/0,""),preDEL!T383)</f>
        <v/>
      </c>
      <c r="U383" s="83" t="str">
        <f>IF(preDEL!$AG383,IFERROR(0/0,""),preDEL!U383)</f>
        <v/>
      </c>
      <c r="V383" s="82" t="str">
        <f>IF(preDEL!$AG383,IFERROR(0/0,""),preDEL!V383)</f>
        <v/>
      </c>
      <c r="W383" s="83" t="str">
        <f>IF(preDEL!$AG383,IFERROR(0/0,""),preDEL!W383)</f>
        <v/>
      </c>
      <c r="X383" s="116" t="str">
        <f>IF(preDEL!$AG383,IFERROR(0/0,""),preDEL!X383)</f>
        <v/>
      </c>
      <c r="Y383" s="128" t="str">
        <f>IF(preDEL!$AG383,IFERROR(0/0,""),preDEL!Y383)</f>
        <v/>
      </c>
      <c r="Z383" s="82" t="str">
        <f>IF(preDEL!$AG383,IFERROR(0/0,""),preDEL!Z383)</f>
        <v/>
      </c>
      <c r="AA383" s="128" t="str">
        <f>IF(preDEL!$AG383,IFERROR(0/0,""),preDEL!AA383)</f>
        <v/>
      </c>
      <c r="AB383" s="128" t="str">
        <f>IF(preDEL!$AG383,IFERROR(0/0,""),preDEL!AB383)</f>
        <v/>
      </c>
      <c r="AC383" s="174" t="str">
        <f>IF(preDEL!$AG383,IFERROR(0/0,""),preDEL!AC383)</f>
        <v/>
      </c>
      <c r="AD383" s="116" t="str">
        <f>IF(preDEL!$AG383,IFERROR(0/0,""),preDEL!AD383)</f>
        <v/>
      </c>
      <c r="AE383" s="175" t="str">
        <f>IF(preDEL!$AG383,IFERROR(0/0,""),preDEL!AE383)</f>
        <v/>
      </c>
      <c r="AF383" s="128" t="str">
        <f>IF(preDEL!$AG383,IFERROR(0/0,""),preDEL!AF383)</f>
        <v/>
      </c>
      <c r="AG383" s="128" t="str">
        <f>IF(preDEL!$AG383,IFERROR(0/0,""),preDEL!AG383)</f>
        <v/>
      </c>
      <c r="AH383" s="116" t="str">
        <f>IF(preDEL!$AG383,IFERROR(0/0,""),preDEL!AH383)</f>
        <v/>
      </c>
      <c r="AI383" s="82" t="str">
        <f>IF(preDEL!$AG383,IFERROR(0/0,""),preDEL!AI383)</f>
        <v/>
      </c>
      <c r="AJ383" s="83" t="str">
        <f>IF(preDEL!$AG383,IFERROR(0/0,""),preDEL!AJ383)</f>
        <v/>
      </c>
      <c r="AK383" s="82" t="str">
        <f>IF(preDEL!$AG383,IFERROR(0/0,""),preDEL!AK383)</f>
        <v/>
      </c>
      <c r="AL383" s="83" t="str">
        <f>IF(preDEL!$AG383,IFERROR(0/0,""),preDEL!AL383)</f>
        <v/>
      </c>
      <c r="AM383" s="83" t="str">
        <f>IF(preDEL!$AG383,IFERROR(0/0,""),preDEL!AM383)</f>
        <v/>
      </c>
      <c r="AN383" s="83" t="str">
        <f>IF(preDEL!$AG383,IFERROR(0/0,""),preDEL!AN383)</f>
        <v/>
      </c>
      <c r="AO383" s="83" t="str">
        <f>IF(preDEL!$AG383,IFERROR(0/0,""),preDEL!AO383)</f>
        <v/>
      </c>
      <c r="AP383" s="83" t="str">
        <f>IF(preDEL!$AG383,IFERROR(0/0,""),preDEL!AP383)</f>
        <v/>
      </c>
      <c r="AQ383" s="83" t="str">
        <f>IF(preDEL!$AG383,IFERROR(0/0,""),preDEL!AQ383)</f>
        <v/>
      </c>
      <c r="AR383" s="83" t="str">
        <f>IF(preDEL!$AG383,IFERROR(0/0,""),preDEL!AR383)</f>
        <v/>
      </c>
      <c r="AS383" s="147"/>
    </row>
    <row r="384">
      <c r="A384" s="82" t="str">
        <f>IF(preDEL!$AG384,IFERROR(0/0,""),preDEL!A384)</f>
        <v>FLE466</v>
      </c>
      <c r="B384" s="172">
        <f>IF(preDEL!$AG384,IFERROR(0/0,""),preDEL!B384)</f>
        <v>44505</v>
      </c>
      <c r="C384" s="173">
        <f>IF(preDEL!$AG384,IFERROR(0/0,""),preDEL!C384)</f>
        <v>0.2848726852</v>
      </c>
      <c r="D384" s="82" t="str">
        <f>IF(preDEL!$AG384,IFERROR(0/0,""),preDEL!D384)</f>
        <v/>
      </c>
      <c r="E384" s="82" t="str">
        <f>IF(preDEL!$AG384,IFERROR(0/0,""),preDEL!E384)</f>
        <v/>
      </c>
      <c r="F384" s="83" t="str">
        <f>IF(preDEL!$AG384,IFERROR(0/0,""),preDEL!F384)</f>
        <v/>
      </c>
      <c r="G384" s="83" t="str">
        <f>IF(preDEL!$AG384,IFERROR(0/0,""),preDEL!G384)</f>
        <v/>
      </c>
      <c r="H384" s="83" t="str">
        <f>IF(preDEL!$AG384,IFERROR(0/0,""),preDEL!H384)</f>
        <v/>
      </c>
      <c r="I384" s="82" t="str">
        <f>IF(preDEL!$AG384,IFERROR(0/0,""),preDEL!I384)</f>
        <v/>
      </c>
      <c r="J384" s="82" t="str">
        <f>IF(preDEL!$AG384,IFERROR(0/0,""),preDEL!J384)</f>
        <v/>
      </c>
      <c r="K384" s="82" t="str">
        <f>IF(preDEL!$AG384,IFERROR(0/0,""),preDEL!K384)</f>
        <v>Negative</v>
      </c>
      <c r="L384" s="172">
        <f>IF(preDEL!$AG384,IFERROR(0/0,""),preDEL!L384)</f>
        <v>44505</v>
      </c>
      <c r="M384" s="173">
        <f>IF(preDEL!$AG384,IFERROR(0/0,""),preDEL!M384)</f>
        <v>0.50375</v>
      </c>
      <c r="N384" s="83" t="str">
        <f>IF(preDEL!$AG384,IFERROR(0/0,""),preDEL!N384)</f>
        <v/>
      </c>
      <c r="O384" s="83" t="str">
        <f>IF(preDEL!$AG384,IFERROR(0/0,""),preDEL!O384)</f>
        <v/>
      </c>
      <c r="P384" s="128" t="b">
        <f>IF(preDEL!$AG384,IFERROR(0/0,""),preDEL!P384)</f>
        <v>1</v>
      </c>
      <c r="Q384" s="128" t="str">
        <f>IF(preDEL!$AG384,IFERROR(0/0,""),preDEL!Q384)</f>
        <v>ER - REPS IN APT</v>
      </c>
      <c r="R384" s="116" t="b">
        <f>IF(preDEL!$AG384,IFERROR(0/0,""),preDEL!R384)</f>
        <v>0</v>
      </c>
      <c r="S384" s="116">
        <f>IF(preDEL!$AG384,IFERROR(0/0,""),preDEL!S384)</f>
        <v>2</v>
      </c>
      <c r="T384" s="128" t="str">
        <f>IF(preDEL!$AG384,IFERROR(0/0,""),preDEL!T384)</f>
        <v/>
      </c>
      <c r="U384" s="83" t="str">
        <f>IF(preDEL!$AG384,IFERROR(0/0,""),preDEL!U384)</f>
        <v/>
      </c>
      <c r="V384" s="82" t="str">
        <f>IF(preDEL!$AG384,IFERROR(0/0,""),preDEL!V384)</f>
        <v/>
      </c>
      <c r="W384" s="83" t="str">
        <f>IF(preDEL!$AG384,IFERROR(0/0,""),preDEL!W384)</f>
        <v/>
      </c>
      <c r="X384" s="116" t="b">
        <f>IF(preDEL!$AG384,IFERROR(0/0,""),preDEL!X384)</f>
        <v>0</v>
      </c>
      <c r="Y384" s="128" t="b">
        <f>IF(preDEL!$AG384,IFERROR(0/0,""),preDEL!Y384)</f>
        <v>0</v>
      </c>
      <c r="Z384" s="82" t="str">
        <f>IF(preDEL!$AG384,IFERROR(0/0,""),preDEL!Z384)</f>
        <v/>
      </c>
      <c r="AA384" s="128" t="b">
        <f>IF(preDEL!$AG384,IFERROR(0/0,""),preDEL!AA384)</f>
        <v>0</v>
      </c>
      <c r="AB384" s="128" t="b">
        <f>IF(preDEL!$AG384,IFERROR(0/0,""),preDEL!AB384)</f>
        <v>0</v>
      </c>
      <c r="AC384" s="174">
        <f>IF(preDEL!$AG384,IFERROR(0/0,""),preDEL!AC384)</f>
        <v>210</v>
      </c>
      <c r="AD384" s="116" t="b">
        <f>IF(preDEL!$AG384,IFERROR(0/0,""),preDEL!AD384)</f>
        <v>0</v>
      </c>
      <c r="AE384" s="175" t="str">
        <f>IF(preDEL!$AG384,IFERROR(0/0,""),preDEL!AE384)</f>
        <v/>
      </c>
      <c r="AF384" s="128" t="b">
        <f>IF(preDEL!$AG384,IFERROR(0/0,""),preDEL!AF384)</f>
        <v>0</v>
      </c>
      <c r="AG384" s="128" t="b">
        <f>IF(preDEL!$AG384,IFERROR(0/0,""),preDEL!AG384)</f>
        <v>0</v>
      </c>
      <c r="AH384" s="116" t="str">
        <f>IF(preDEL!$AG384,IFERROR(0/0,""),preDEL!AH384)</f>
        <v/>
      </c>
      <c r="AI384" s="82" t="str">
        <f>IF(preDEL!$AG384,IFERROR(0/0,""),preDEL!AI384)</f>
        <v/>
      </c>
      <c r="AJ384" s="83" t="str">
        <f>IF(preDEL!$AG384,IFERROR(0/0,""),preDEL!AJ384)</f>
        <v/>
      </c>
      <c r="AK384" s="82" t="str">
        <f>IF(preDEL!$AG384,IFERROR(0/0,""),preDEL!AK384)</f>
        <v>Negative</v>
      </c>
      <c r="AL384" s="83" t="str">
        <f>IF(preDEL!$AG384,IFERROR(0/0,""),preDEL!AL384)</f>
        <v/>
      </c>
      <c r="AM384" s="83" t="str">
        <f>IF(preDEL!$AG384,IFERROR(0/0,""),preDEL!AM384)</f>
        <v>SpROSA145068</v>
      </c>
      <c r="AN384" s="83" t="str">
        <f>IF(preDEL!$AG384,IFERROR(0/0,""),preDEL!AN384)</f>
        <v>ROSA133287</v>
      </c>
      <c r="AO384" s="83" t="str">
        <f>IF(preDEL!$AG384,IFERROR(0/0,""),preDEL!AO384)</f>
        <v/>
      </c>
      <c r="AP384" s="83" t="str">
        <f>IF(preDEL!$AG384,IFERROR(0/0,""),preDEL!AP384)</f>
        <v/>
      </c>
      <c r="AQ384" s="83" t="str">
        <f>IF(preDEL!$AG384,IFERROR(0/0,""),preDEL!AQ384)</f>
        <v/>
      </c>
      <c r="AR384" s="83" t="str">
        <f>IF(preDEL!$AG384,IFERROR(0/0,""),preDEL!AR384)</f>
        <v/>
      </c>
      <c r="AS384" s="147"/>
    </row>
    <row r="385">
      <c r="A385" s="82" t="str">
        <f>IF(preDEL!$AG385,IFERROR(0/0,""),preDEL!A385)</f>
        <v>FLE429</v>
      </c>
      <c r="B385" s="172">
        <f>IF(preDEL!$AG385,IFERROR(0/0,""),preDEL!B385)</f>
        <v>44505</v>
      </c>
      <c r="C385" s="173">
        <f>IF(preDEL!$AG385,IFERROR(0/0,""),preDEL!C385)</f>
        <v>0.2984027778</v>
      </c>
      <c r="D385" s="82" t="str">
        <f>IF(preDEL!$AG385,IFERROR(0/0,""),preDEL!D385)</f>
        <v/>
      </c>
      <c r="E385" s="82" t="str">
        <f>IF(preDEL!$AG385,IFERROR(0/0,""),preDEL!E385)</f>
        <v/>
      </c>
      <c r="F385" s="83" t="str">
        <f>IF(preDEL!$AG385,IFERROR(0/0,""),preDEL!F385)</f>
        <v/>
      </c>
      <c r="G385" s="83" t="str">
        <f>IF(preDEL!$AG385,IFERROR(0/0,""),preDEL!G385)</f>
        <v/>
      </c>
      <c r="H385" s="83" t="str">
        <f>IF(preDEL!$AG385,IFERROR(0/0,""),preDEL!H385)</f>
        <v/>
      </c>
      <c r="I385" s="82" t="str">
        <f>IF(preDEL!$AG385,IFERROR(0/0,""),preDEL!I385)</f>
        <v/>
      </c>
      <c r="J385" s="82" t="str">
        <f>IF(preDEL!$AG385,IFERROR(0/0,""),preDEL!J385)</f>
        <v/>
      </c>
      <c r="K385" s="82" t="str">
        <f>IF(preDEL!$AG385,IFERROR(0/0,""),preDEL!K385)</f>
        <v>Negative</v>
      </c>
      <c r="L385" s="172">
        <f>IF(preDEL!$AG385,IFERROR(0/0,""),preDEL!L385)</f>
        <v>44505</v>
      </c>
      <c r="M385" s="173">
        <f>IF(preDEL!$AG385,IFERROR(0/0,""),preDEL!M385)</f>
        <v>0.50375</v>
      </c>
      <c r="N385" s="83" t="str">
        <f>IF(preDEL!$AG385,IFERROR(0/0,""),preDEL!N385)</f>
        <v/>
      </c>
      <c r="O385" s="83" t="str">
        <f>IF(preDEL!$AG385,IFERROR(0/0,""),preDEL!O385)</f>
        <v/>
      </c>
      <c r="P385" s="128" t="b">
        <f>IF(preDEL!$AG385,IFERROR(0/0,""),preDEL!P385)</f>
        <v>0</v>
      </c>
      <c r="Q385" s="128" t="str">
        <f>IF(preDEL!$AG385,IFERROR(0/0,""),preDEL!Q385)</f>
        <v>Result</v>
      </c>
      <c r="R385" s="116" t="b">
        <f>IF(preDEL!$AG385,IFERROR(0/0,""),preDEL!R385)</f>
        <v>1</v>
      </c>
      <c r="S385" s="116">
        <f>IF(preDEL!$AG385,IFERROR(0/0,""),preDEL!S385)</f>
        <v>1</v>
      </c>
      <c r="T385" s="128" t="str">
        <f>IF(preDEL!$AG385,IFERROR(0/0,""),preDEL!T385)</f>
        <v/>
      </c>
      <c r="U385" s="83" t="str">
        <f>IF(preDEL!$AG385,IFERROR(0/0,""),preDEL!U385)</f>
        <v/>
      </c>
      <c r="V385" s="82" t="str">
        <f>IF(preDEL!$AG385,IFERROR(0/0,""),preDEL!V385)</f>
        <v/>
      </c>
      <c r="W385" s="83" t="str">
        <f>IF(preDEL!$AG385,IFERROR(0/0,""),preDEL!W385)</f>
        <v/>
      </c>
      <c r="X385" s="116" t="b">
        <f>IF(preDEL!$AG385,IFERROR(0/0,""),preDEL!X385)</f>
        <v>0</v>
      </c>
      <c r="Y385" s="128" t="b">
        <f>IF(preDEL!$AG385,IFERROR(0/0,""),preDEL!Y385)</f>
        <v>0</v>
      </c>
      <c r="Z385" s="82" t="str">
        <f>IF(preDEL!$AG385,IFERROR(0/0,""),preDEL!Z385)</f>
        <v/>
      </c>
      <c r="AA385" s="128" t="b">
        <f>IF(preDEL!$AG385,IFERROR(0/0,""),preDEL!AA385)</f>
        <v>0</v>
      </c>
      <c r="AB385" s="128" t="b">
        <f>IF(preDEL!$AG385,IFERROR(0/0,""),preDEL!AB385)</f>
        <v>0</v>
      </c>
      <c r="AC385" s="174">
        <f>IF(preDEL!$AG385,IFERROR(0/0,""),preDEL!AC385)</f>
        <v>209</v>
      </c>
      <c r="AD385" s="116" t="b">
        <f>IF(preDEL!$AG385,IFERROR(0/0,""),preDEL!AD385)</f>
        <v>0</v>
      </c>
      <c r="AE385" s="175" t="str">
        <f>IF(preDEL!$AG385,IFERROR(0/0,""),preDEL!AE385)</f>
        <v/>
      </c>
      <c r="AF385" s="128" t="b">
        <f>IF(preDEL!$AG385,IFERROR(0/0,""),preDEL!AF385)</f>
        <v>0</v>
      </c>
      <c r="AG385" s="128" t="b">
        <f>IF(preDEL!$AG385,IFERROR(0/0,""),preDEL!AG385)</f>
        <v>0</v>
      </c>
      <c r="AH385" s="116" t="str">
        <f>IF(preDEL!$AG385,IFERROR(0/0,""),preDEL!AH385)</f>
        <v/>
      </c>
      <c r="AI385" s="82" t="str">
        <f>IF(preDEL!$AG385,IFERROR(0/0,""),preDEL!AI385)</f>
        <v/>
      </c>
      <c r="AJ385" s="83" t="str">
        <f>IF(preDEL!$AG385,IFERROR(0/0,""),preDEL!AJ385)</f>
        <v/>
      </c>
      <c r="AK385" s="82" t="str">
        <f>IF(preDEL!$AG385,IFERROR(0/0,""),preDEL!AK385)</f>
        <v>Negative</v>
      </c>
      <c r="AL385" s="83" t="str">
        <f>IF(preDEL!$AG385,IFERROR(0/0,""),preDEL!AL385)</f>
        <v/>
      </c>
      <c r="AM385" s="83" t="str">
        <f>IF(preDEL!$AG385,IFERROR(0/0,""),preDEL!AM385)</f>
        <v>SpROSA145068</v>
      </c>
      <c r="AN385" s="83" t="str">
        <f>IF(preDEL!$AG385,IFERROR(0/0,""),preDEL!AN385)</f>
        <v>ROSA835283</v>
      </c>
      <c r="AO385" s="83" t="str">
        <f>IF(preDEL!$AG385,IFERROR(0/0,""),preDEL!AO385)</f>
        <v/>
      </c>
      <c r="AP385" s="83" t="str">
        <f>IF(preDEL!$AG385,IFERROR(0/0,""),preDEL!AP385)</f>
        <v/>
      </c>
      <c r="AQ385" s="83" t="str">
        <f>IF(preDEL!$AG385,IFERROR(0/0,""),preDEL!AQ385)</f>
        <v/>
      </c>
      <c r="AR385" s="83" t="str">
        <f>IF(preDEL!$AG385,IFERROR(0/0,""),preDEL!AR385)</f>
        <v/>
      </c>
      <c r="AS385" s="147"/>
    </row>
    <row r="386">
      <c r="A386" s="82" t="str">
        <f>IF(preDEL!$AG386,IFERROR(0/0,""),preDEL!A386)</f>
        <v>FLE516</v>
      </c>
      <c r="B386" s="172">
        <f>IF(preDEL!$AG386,IFERROR(0/0,""),preDEL!B386)</f>
        <v>44505</v>
      </c>
      <c r="C386" s="173">
        <f>IF(preDEL!$AG386,IFERROR(0/0,""),preDEL!C386)</f>
        <v>0.3008101852</v>
      </c>
      <c r="D386" s="82" t="str">
        <f>IF(preDEL!$AG386,IFERROR(0/0,""),preDEL!D386)</f>
        <v/>
      </c>
      <c r="E386" s="82" t="str">
        <f>IF(preDEL!$AG386,IFERROR(0/0,""),preDEL!E386)</f>
        <v/>
      </c>
      <c r="F386" s="83" t="str">
        <f>IF(preDEL!$AG386,IFERROR(0/0,""),preDEL!F386)</f>
        <v/>
      </c>
      <c r="G386" s="83" t="str">
        <f>IF(preDEL!$AG386,IFERROR(0/0,""),preDEL!G386)</f>
        <v/>
      </c>
      <c r="H386" s="83" t="str">
        <f>IF(preDEL!$AG386,IFERROR(0/0,""),preDEL!H386)</f>
        <v/>
      </c>
      <c r="I386" s="82" t="str">
        <f>IF(preDEL!$AG386,IFERROR(0/0,""),preDEL!I386)</f>
        <v/>
      </c>
      <c r="J386" s="82" t="str">
        <f>IF(preDEL!$AG386,IFERROR(0/0,""),preDEL!J386)</f>
        <v/>
      </c>
      <c r="K386" s="82" t="str">
        <f>IF(preDEL!$AG386,IFERROR(0/0,""),preDEL!K386)</f>
        <v>Negative</v>
      </c>
      <c r="L386" s="172">
        <f>IF(preDEL!$AG386,IFERROR(0/0,""),preDEL!L386)</f>
        <v>44505</v>
      </c>
      <c r="M386" s="173">
        <f>IF(preDEL!$AG386,IFERROR(0/0,""),preDEL!M386)</f>
        <v>0.50375</v>
      </c>
      <c r="N386" s="83" t="str">
        <f>IF(preDEL!$AG386,IFERROR(0/0,""),preDEL!N386)</f>
        <v/>
      </c>
      <c r="O386" s="83" t="str">
        <f>IF(preDEL!$AG386,IFERROR(0/0,""),preDEL!O386)</f>
        <v/>
      </c>
      <c r="P386" s="128" t="b">
        <f>IF(preDEL!$AG386,IFERROR(0/0,""),preDEL!P386)</f>
        <v>0</v>
      </c>
      <c r="Q386" s="128" t="str">
        <f>IF(preDEL!$AG386,IFERROR(0/0,""),preDEL!Q386)</f>
        <v>Result</v>
      </c>
      <c r="R386" s="116" t="b">
        <f>IF(preDEL!$AG386,IFERROR(0/0,""),preDEL!R386)</f>
        <v>1</v>
      </c>
      <c r="S386" s="116">
        <f>IF(preDEL!$AG386,IFERROR(0/0,""),preDEL!S386)</f>
        <v>1</v>
      </c>
      <c r="T386" s="128">
        <f>IF(preDEL!$AG386,IFERROR(0/0,""),preDEL!T386)</f>
        <v>0</v>
      </c>
      <c r="U386" s="83" t="str">
        <f>IF(preDEL!$AG386,IFERROR(0/0,""),preDEL!U386)</f>
        <v/>
      </c>
      <c r="V386" s="82" t="str">
        <f>IF(preDEL!$AG386,IFERROR(0/0,""),preDEL!V386)</f>
        <v/>
      </c>
      <c r="W386" s="83" t="str">
        <f>IF(preDEL!$AG386,IFERROR(0/0,""),preDEL!W386)</f>
        <v/>
      </c>
      <c r="X386" s="116" t="b">
        <f>IF(preDEL!$AG386,IFERROR(0/0,""),preDEL!X386)</f>
        <v>0</v>
      </c>
      <c r="Y386" s="128" t="b">
        <f>IF(preDEL!$AG386,IFERROR(0/0,""),preDEL!Y386)</f>
        <v>0</v>
      </c>
      <c r="Z386" s="82" t="str">
        <f>IF(preDEL!$AG386,IFERROR(0/0,""),preDEL!Z386)</f>
        <v/>
      </c>
      <c r="AA386" s="128" t="b">
        <f>IF(preDEL!$AG386,IFERROR(0/0,""),preDEL!AA386)</f>
        <v>0</v>
      </c>
      <c r="AB386" s="128" t="b">
        <f>IF(preDEL!$AG386,IFERROR(0/0,""),preDEL!AB386)</f>
        <v>0</v>
      </c>
      <c r="AC386" s="174">
        <f>IF(preDEL!$AG386,IFERROR(0/0,""),preDEL!AC386)</f>
        <v>656</v>
      </c>
      <c r="AD386" s="116" t="b">
        <f>IF(preDEL!$AG386,IFERROR(0/0,""),preDEL!AD386)</f>
        <v>1</v>
      </c>
      <c r="AE386" s="175">
        <f>IF(preDEL!$AG386,IFERROR(0/0,""),preDEL!AE386)</f>
        <v>292.2333333</v>
      </c>
      <c r="AF386" s="128" t="b">
        <f>IF(preDEL!$AG386,IFERROR(0/0,""),preDEL!AF386)</f>
        <v>0</v>
      </c>
      <c r="AG386" s="128" t="b">
        <f>IF(preDEL!$AG386,IFERROR(0/0,""),preDEL!AG386)</f>
        <v>0</v>
      </c>
      <c r="AH386" s="116" t="str">
        <f>IF(preDEL!$AG386,IFERROR(0/0,""),preDEL!AH386)</f>
        <v/>
      </c>
      <c r="AI386" s="82" t="str">
        <f>IF(preDEL!$AG386,IFERROR(0/0,""),preDEL!AI386)</f>
        <v/>
      </c>
      <c r="AJ386" s="83" t="str">
        <f>IF(preDEL!$AG386,IFERROR(0/0,""),preDEL!AJ386)</f>
        <v/>
      </c>
      <c r="AK386" s="82" t="str">
        <f>IF(preDEL!$AG386,IFERROR(0/0,""),preDEL!AK386)</f>
        <v>Negative</v>
      </c>
      <c r="AL386" s="83" t="str">
        <f>IF(preDEL!$AG386,IFERROR(0/0,""),preDEL!AL386)</f>
        <v/>
      </c>
      <c r="AM386" s="83" t="str">
        <f>IF(preDEL!$AG386,IFERROR(0/0,""),preDEL!AM386)</f>
        <v>SpROSA145068</v>
      </c>
      <c r="AN386" s="83" t="str">
        <f>IF(preDEL!$AG386,IFERROR(0/0,""),preDEL!AN386)</f>
        <v>ROSA264128</v>
      </c>
      <c r="AO386" s="83" t="str">
        <f>IF(preDEL!$AG386,IFERROR(0/0,""),preDEL!AO386)</f>
        <v/>
      </c>
      <c r="AP386" s="83" t="str">
        <f>IF(preDEL!$AG386,IFERROR(0/0,""),preDEL!AP386)</f>
        <v/>
      </c>
      <c r="AQ386" s="83" t="str">
        <f>IF(preDEL!$AG386,IFERROR(0/0,""),preDEL!AQ386)</f>
        <v/>
      </c>
      <c r="AR386" s="83" t="str">
        <f>IF(preDEL!$AG386,IFERROR(0/0,""),preDEL!AR386)</f>
        <v/>
      </c>
      <c r="AS386" s="147"/>
    </row>
    <row r="387">
      <c r="A387" s="82" t="str">
        <f>IF(preDEL!$AG387,IFERROR(0/0,""),preDEL!A387)</f>
        <v>FLE507</v>
      </c>
      <c r="B387" s="172">
        <f>IF(preDEL!$AG387,IFERROR(0/0,""),preDEL!B387)</f>
        <v>44505</v>
      </c>
      <c r="C387" s="173">
        <f>IF(preDEL!$AG387,IFERROR(0/0,""),preDEL!C387)</f>
        <v>0.3025694444</v>
      </c>
      <c r="D387" s="82" t="str">
        <f>IF(preDEL!$AG387,IFERROR(0/0,""),preDEL!D387)</f>
        <v/>
      </c>
      <c r="E387" s="82" t="str">
        <f>IF(preDEL!$AG387,IFERROR(0/0,""),preDEL!E387)</f>
        <v/>
      </c>
      <c r="F387" s="83" t="str">
        <f>IF(preDEL!$AG387,IFERROR(0/0,""),preDEL!F387)</f>
        <v/>
      </c>
      <c r="G387" s="83" t="str">
        <f>IF(preDEL!$AG387,IFERROR(0/0,""),preDEL!G387)</f>
        <v/>
      </c>
      <c r="H387" s="83" t="str">
        <f>IF(preDEL!$AG387,IFERROR(0/0,""),preDEL!H387)</f>
        <v/>
      </c>
      <c r="I387" s="82" t="str">
        <f>IF(preDEL!$AG387,IFERROR(0/0,""),preDEL!I387)</f>
        <v/>
      </c>
      <c r="J387" s="82" t="str">
        <f>IF(preDEL!$AG387,IFERROR(0/0,""),preDEL!J387)</f>
        <v/>
      </c>
      <c r="K387" s="82" t="str">
        <f>IF(preDEL!$AG387,IFERROR(0/0,""),preDEL!K387)</f>
        <v>Negative</v>
      </c>
      <c r="L387" s="172">
        <f>IF(preDEL!$AG387,IFERROR(0/0,""),preDEL!L387)</f>
        <v>44505</v>
      </c>
      <c r="M387" s="173">
        <f>IF(preDEL!$AG387,IFERROR(0/0,""),preDEL!M387)</f>
        <v>0.50375</v>
      </c>
      <c r="N387" s="83" t="str">
        <f>IF(preDEL!$AG387,IFERROR(0/0,""),preDEL!N387)</f>
        <v/>
      </c>
      <c r="O387" s="83" t="str">
        <f>IF(preDEL!$AG387,IFERROR(0/0,""),preDEL!O387)</f>
        <v/>
      </c>
      <c r="P387" s="128" t="b">
        <f>IF(preDEL!$AG387,IFERROR(0/0,""),preDEL!P387)</f>
        <v>0</v>
      </c>
      <c r="Q387" s="128" t="str">
        <f>IF(preDEL!$AG387,IFERROR(0/0,""),preDEL!Q387)</f>
        <v>Result</v>
      </c>
      <c r="R387" s="116" t="b">
        <f>IF(preDEL!$AG387,IFERROR(0/0,""),preDEL!R387)</f>
        <v>1</v>
      </c>
      <c r="S387" s="116">
        <f>IF(preDEL!$AG387,IFERROR(0/0,""),preDEL!S387)</f>
        <v>1</v>
      </c>
      <c r="T387" s="128" t="str">
        <f>IF(preDEL!$AG387,IFERROR(0/0,""),preDEL!T387)</f>
        <v/>
      </c>
      <c r="U387" s="83" t="str">
        <f>IF(preDEL!$AG387,IFERROR(0/0,""),preDEL!U387)</f>
        <v/>
      </c>
      <c r="V387" s="82" t="str">
        <f>IF(preDEL!$AG387,IFERROR(0/0,""),preDEL!V387)</f>
        <v/>
      </c>
      <c r="W387" s="83" t="str">
        <f>IF(preDEL!$AG387,IFERROR(0/0,""),preDEL!W387)</f>
        <v/>
      </c>
      <c r="X387" s="116" t="b">
        <f>IF(preDEL!$AG387,IFERROR(0/0,""),preDEL!X387)</f>
        <v>0</v>
      </c>
      <c r="Y387" s="128" t="b">
        <f>IF(preDEL!$AG387,IFERROR(0/0,""),preDEL!Y387)</f>
        <v>0</v>
      </c>
      <c r="Z387" s="82" t="str">
        <f>IF(preDEL!$AG387,IFERROR(0/0,""),preDEL!Z387)</f>
        <v/>
      </c>
      <c r="AA387" s="128" t="b">
        <f>IF(preDEL!$AG387,IFERROR(0/0,""),preDEL!AA387)</f>
        <v>0</v>
      </c>
      <c r="AB387" s="128" t="b">
        <f>IF(preDEL!$AG387,IFERROR(0/0,""),preDEL!AB387)</f>
        <v>0</v>
      </c>
      <c r="AC387" s="174">
        <f>IF(preDEL!$AG387,IFERROR(0/0,""),preDEL!AC387)</f>
        <v>208</v>
      </c>
      <c r="AD387" s="116" t="b">
        <f>IF(preDEL!$AG387,IFERROR(0/0,""),preDEL!AD387)</f>
        <v>0</v>
      </c>
      <c r="AE387" s="175" t="str">
        <f>IF(preDEL!$AG387,IFERROR(0/0,""),preDEL!AE387)</f>
        <v/>
      </c>
      <c r="AF387" s="128" t="b">
        <f>IF(preDEL!$AG387,IFERROR(0/0,""),preDEL!AF387)</f>
        <v>0</v>
      </c>
      <c r="AG387" s="128" t="b">
        <f>IF(preDEL!$AG387,IFERROR(0/0,""),preDEL!AG387)</f>
        <v>0</v>
      </c>
      <c r="AH387" s="116" t="str">
        <f>IF(preDEL!$AG387,IFERROR(0/0,""),preDEL!AH387)</f>
        <v/>
      </c>
      <c r="AI387" s="82" t="str">
        <f>IF(preDEL!$AG387,IFERROR(0/0,""),preDEL!AI387)</f>
        <v/>
      </c>
      <c r="AJ387" s="83" t="str">
        <f>IF(preDEL!$AG387,IFERROR(0/0,""),preDEL!AJ387)</f>
        <v/>
      </c>
      <c r="AK387" s="82" t="str">
        <f>IF(preDEL!$AG387,IFERROR(0/0,""),preDEL!AK387)</f>
        <v>Negative</v>
      </c>
      <c r="AL387" s="83" t="str">
        <f>IF(preDEL!$AG387,IFERROR(0/0,""),preDEL!AL387)</f>
        <v/>
      </c>
      <c r="AM387" s="83" t="str">
        <f>IF(preDEL!$AG387,IFERROR(0/0,""),preDEL!AM387)</f>
        <v>SpROSA145068</v>
      </c>
      <c r="AN387" s="83" t="str">
        <f>IF(preDEL!$AG387,IFERROR(0/0,""),preDEL!AN387)</f>
        <v>ROSA669439</v>
      </c>
      <c r="AO387" s="83" t="str">
        <f>IF(preDEL!$AG387,IFERROR(0/0,""),preDEL!AO387)</f>
        <v/>
      </c>
      <c r="AP387" s="83" t="str">
        <f>IF(preDEL!$AG387,IFERROR(0/0,""),preDEL!AP387)</f>
        <v/>
      </c>
      <c r="AQ387" s="83" t="str">
        <f>IF(preDEL!$AG387,IFERROR(0/0,""),preDEL!AQ387)</f>
        <v/>
      </c>
      <c r="AR387" s="83" t="str">
        <f>IF(preDEL!$AG387,IFERROR(0/0,""),preDEL!AR387)</f>
        <v/>
      </c>
      <c r="AS387" s="147"/>
    </row>
    <row r="388">
      <c r="A388" s="82" t="str">
        <f>IF(preDEL!$AG388,IFERROR(0/0,""),preDEL!A388)</f>
        <v>FLE540</v>
      </c>
      <c r="B388" s="172">
        <f>IF(preDEL!$AG388,IFERROR(0/0,""),preDEL!B388)</f>
        <v>44505</v>
      </c>
      <c r="C388" s="173">
        <f>IF(preDEL!$AG388,IFERROR(0/0,""),preDEL!C388)</f>
        <v>0.3033796296</v>
      </c>
      <c r="D388" s="82" t="str">
        <f>IF(preDEL!$AG388,IFERROR(0/0,""),preDEL!D388)</f>
        <v/>
      </c>
      <c r="E388" s="82" t="str">
        <f>IF(preDEL!$AG388,IFERROR(0/0,""),preDEL!E388)</f>
        <v/>
      </c>
      <c r="F388" s="83" t="str">
        <f>IF(preDEL!$AG388,IFERROR(0/0,""),preDEL!F388)</f>
        <v/>
      </c>
      <c r="G388" s="83" t="str">
        <f>IF(preDEL!$AG388,IFERROR(0/0,""),preDEL!G388)</f>
        <v/>
      </c>
      <c r="H388" s="83" t="str">
        <f>IF(preDEL!$AG388,IFERROR(0/0,""),preDEL!H388)</f>
        <v/>
      </c>
      <c r="I388" s="82" t="str">
        <f>IF(preDEL!$AG388,IFERROR(0/0,""),preDEL!I388)</f>
        <v/>
      </c>
      <c r="J388" s="82" t="str">
        <f>IF(preDEL!$AG388,IFERROR(0/0,""),preDEL!J388)</f>
        <v/>
      </c>
      <c r="K388" s="82" t="str">
        <f>IF(preDEL!$AG388,IFERROR(0/0,""),preDEL!K388)</f>
        <v>Negative</v>
      </c>
      <c r="L388" s="172">
        <f>IF(preDEL!$AG388,IFERROR(0/0,""),preDEL!L388)</f>
        <v>44505</v>
      </c>
      <c r="M388" s="173">
        <f>IF(preDEL!$AG388,IFERROR(0/0,""),preDEL!M388)</f>
        <v>0.50375</v>
      </c>
      <c r="N388" s="83" t="str">
        <f>IF(preDEL!$AG388,IFERROR(0/0,""),preDEL!N388)</f>
        <v/>
      </c>
      <c r="O388" s="83" t="str">
        <f>IF(preDEL!$AG388,IFERROR(0/0,""),preDEL!O388)</f>
        <v/>
      </c>
      <c r="P388" s="128" t="b">
        <f>IF(preDEL!$AG388,IFERROR(0/0,""),preDEL!P388)</f>
        <v>0</v>
      </c>
      <c r="Q388" s="128" t="str">
        <f>IF(preDEL!$AG388,IFERROR(0/0,""),preDEL!Q388)</f>
        <v>Result</v>
      </c>
      <c r="R388" s="116" t="b">
        <f>IF(preDEL!$AG388,IFERROR(0/0,""),preDEL!R388)</f>
        <v>1</v>
      </c>
      <c r="S388" s="116">
        <f>IF(preDEL!$AG388,IFERROR(0/0,""),preDEL!S388)</f>
        <v>1</v>
      </c>
      <c r="T388" s="128" t="str">
        <f>IF(preDEL!$AG388,IFERROR(0/0,""),preDEL!T388)</f>
        <v/>
      </c>
      <c r="U388" s="83" t="str">
        <f>IF(preDEL!$AG388,IFERROR(0/0,""),preDEL!U388)</f>
        <v/>
      </c>
      <c r="V388" s="82" t="str">
        <f>IF(preDEL!$AG388,IFERROR(0/0,""),preDEL!V388)</f>
        <v/>
      </c>
      <c r="W388" s="83" t="str">
        <f>IF(preDEL!$AG388,IFERROR(0/0,""),preDEL!W388)</f>
        <v/>
      </c>
      <c r="X388" s="116" t="b">
        <f>IF(preDEL!$AG388,IFERROR(0/0,""),preDEL!X388)</f>
        <v>0</v>
      </c>
      <c r="Y388" s="128" t="b">
        <f>IF(preDEL!$AG388,IFERROR(0/0,""),preDEL!Y388)</f>
        <v>0</v>
      </c>
      <c r="Z388" s="82" t="str">
        <f>IF(preDEL!$AG388,IFERROR(0/0,""),preDEL!Z388)</f>
        <v/>
      </c>
      <c r="AA388" s="128" t="b">
        <f>IF(preDEL!$AG388,IFERROR(0/0,""),preDEL!AA388)</f>
        <v>0</v>
      </c>
      <c r="AB388" s="128" t="b">
        <f>IF(preDEL!$AG388,IFERROR(0/0,""),preDEL!AB388)</f>
        <v>0</v>
      </c>
      <c r="AC388" s="174">
        <f>IF(preDEL!$AG388,IFERROR(0/0,""),preDEL!AC388)</f>
        <v>207</v>
      </c>
      <c r="AD388" s="116" t="b">
        <f>IF(preDEL!$AG388,IFERROR(0/0,""),preDEL!AD388)</f>
        <v>0</v>
      </c>
      <c r="AE388" s="175" t="str">
        <f>IF(preDEL!$AG388,IFERROR(0/0,""),preDEL!AE388)</f>
        <v/>
      </c>
      <c r="AF388" s="128" t="b">
        <f>IF(preDEL!$AG388,IFERROR(0/0,""),preDEL!AF388)</f>
        <v>0</v>
      </c>
      <c r="AG388" s="128" t="b">
        <f>IF(preDEL!$AG388,IFERROR(0/0,""),preDEL!AG388)</f>
        <v>0</v>
      </c>
      <c r="AH388" s="116" t="str">
        <f>IF(preDEL!$AG388,IFERROR(0/0,""),preDEL!AH388)</f>
        <v/>
      </c>
      <c r="AI388" s="82" t="str">
        <f>IF(preDEL!$AG388,IFERROR(0/0,""),preDEL!AI388)</f>
        <v/>
      </c>
      <c r="AJ388" s="83" t="str">
        <f>IF(preDEL!$AG388,IFERROR(0/0,""),preDEL!AJ388)</f>
        <v/>
      </c>
      <c r="AK388" s="82" t="str">
        <f>IF(preDEL!$AG388,IFERROR(0/0,""),preDEL!AK388)</f>
        <v>Negative</v>
      </c>
      <c r="AL388" s="83" t="str">
        <f>IF(preDEL!$AG388,IFERROR(0/0,""),preDEL!AL388)</f>
        <v/>
      </c>
      <c r="AM388" s="83" t="str">
        <f>IF(preDEL!$AG388,IFERROR(0/0,""),preDEL!AM388)</f>
        <v>SpROSA145068</v>
      </c>
      <c r="AN388" s="83" t="str">
        <f>IF(preDEL!$AG388,IFERROR(0/0,""),preDEL!AN388)</f>
        <v>ROSA718413</v>
      </c>
      <c r="AO388" s="83" t="str">
        <f>IF(preDEL!$AG388,IFERROR(0/0,""),preDEL!AO388)</f>
        <v/>
      </c>
      <c r="AP388" s="83" t="str">
        <f>IF(preDEL!$AG388,IFERROR(0/0,""),preDEL!AP388)</f>
        <v/>
      </c>
      <c r="AQ388" s="83" t="str">
        <f>IF(preDEL!$AG388,IFERROR(0/0,""),preDEL!AQ388)</f>
        <v/>
      </c>
      <c r="AR388" s="83" t="str">
        <f>IF(preDEL!$AG388,IFERROR(0/0,""),preDEL!AR388)</f>
        <v/>
      </c>
      <c r="AS388" s="147"/>
    </row>
    <row r="389">
      <c r="A389" s="82" t="str">
        <f>IF(preDEL!$AG389,IFERROR(0/0,""),preDEL!A389)</f>
        <v>FLE550</v>
      </c>
      <c r="B389" s="172">
        <f>IF(preDEL!$AG389,IFERROR(0/0,""),preDEL!B389)</f>
        <v>44505</v>
      </c>
      <c r="C389" s="173">
        <f>IF(preDEL!$AG389,IFERROR(0/0,""),preDEL!C389)</f>
        <v>0.3038888889</v>
      </c>
      <c r="D389" s="82" t="str">
        <f>IF(preDEL!$AG389,IFERROR(0/0,""),preDEL!D389)</f>
        <v/>
      </c>
      <c r="E389" s="82" t="str">
        <f>IF(preDEL!$AG389,IFERROR(0/0,""),preDEL!E389)</f>
        <v/>
      </c>
      <c r="F389" s="83" t="str">
        <f>IF(preDEL!$AG389,IFERROR(0/0,""),preDEL!F389)</f>
        <v/>
      </c>
      <c r="G389" s="83" t="str">
        <f>IF(preDEL!$AG389,IFERROR(0/0,""),preDEL!G389)</f>
        <v/>
      </c>
      <c r="H389" s="83" t="str">
        <f>IF(preDEL!$AG389,IFERROR(0/0,""),preDEL!H389)</f>
        <v/>
      </c>
      <c r="I389" s="82" t="str">
        <f>IF(preDEL!$AG389,IFERROR(0/0,""),preDEL!I389)</f>
        <v/>
      </c>
      <c r="J389" s="82" t="str">
        <f>IF(preDEL!$AG389,IFERROR(0/0,""),preDEL!J389)</f>
        <v/>
      </c>
      <c r="K389" s="82" t="str">
        <f>IF(preDEL!$AG389,IFERROR(0/0,""),preDEL!K389)</f>
        <v>Negative</v>
      </c>
      <c r="L389" s="172">
        <f>IF(preDEL!$AG389,IFERROR(0/0,""),preDEL!L389)</f>
        <v>44505</v>
      </c>
      <c r="M389" s="173">
        <f>IF(preDEL!$AG389,IFERROR(0/0,""),preDEL!M389)</f>
        <v>0.50375</v>
      </c>
      <c r="N389" s="83" t="str">
        <f>IF(preDEL!$AG389,IFERROR(0/0,""),preDEL!N389)</f>
        <v/>
      </c>
      <c r="O389" s="83" t="str">
        <f>IF(preDEL!$AG389,IFERROR(0/0,""),preDEL!O389)</f>
        <v/>
      </c>
      <c r="P389" s="128" t="b">
        <f>IF(preDEL!$AG389,IFERROR(0/0,""),preDEL!P389)</f>
        <v>0</v>
      </c>
      <c r="Q389" s="128" t="str">
        <f>IF(preDEL!$AG389,IFERROR(0/0,""),preDEL!Q389)</f>
        <v>Result</v>
      </c>
      <c r="R389" s="116" t="b">
        <f>IF(preDEL!$AG389,IFERROR(0/0,""),preDEL!R389)</f>
        <v>1</v>
      </c>
      <c r="S389" s="116">
        <f>IF(preDEL!$AG389,IFERROR(0/0,""),preDEL!S389)</f>
        <v>1</v>
      </c>
      <c r="T389" s="128" t="str">
        <f>IF(preDEL!$AG389,IFERROR(0/0,""),preDEL!T389)</f>
        <v/>
      </c>
      <c r="U389" s="83" t="str">
        <f>IF(preDEL!$AG389,IFERROR(0/0,""),preDEL!U389)</f>
        <v/>
      </c>
      <c r="V389" s="82" t="str">
        <f>IF(preDEL!$AG389,IFERROR(0/0,""),preDEL!V389)</f>
        <v/>
      </c>
      <c r="W389" s="83" t="str">
        <f>IF(preDEL!$AG389,IFERROR(0/0,""),preDEL!W389)</f>
        <v/>
      </c>
      <c r="X389" s="116" t="b">
        <f>IF(preDEL!$AG389,IFERROR(0/0,""),preDEL!X389)</f>
        <v>0</v>
      </c>
      <c r="Y389" s="128" t="b">
        <f>IF(preDEL!$AG389,IFERROR(0/0,""),preDEL!Y389)</f>
        <v>0</v>
      </c>
      <c r="Z389" s="82" t="str">
        <f>IF(preDEL!$AG389,IFERROR(0/0,""),preDEL!Z389)</f>
        <v/>
      </c>
      <c r="AA389" s="128" t="b">
        <f>IF(preDEL!$AG389,IFERROR(0/0,""),preDEL!AA389)</f>
        <v>0</v>
      </c>
      <c r="AB389" s="128" t="b">
        <f>IF(preDEL!$AG389,IFERROR(0/0,""),preDEL!AB389)</f>
        <v>0</v>
      </c>
      <c r="AC389" s="174">
        <f>IF(preDEL!$AG389,IFERROR(0/0,""),preDEL!AC389)</f>
        <v>206</v>
      </c>
      <c r="AD389" s="116" t="b">
        <f>IF(preDEL!$AG389,IFERROR(0/0,""),preDEL!AD389)</f>
        <v>0</v>
      </c>
      <c r="AE389" s="175" t="str">
        <f>IF(preDEL!$AG389,IFERROR(0/0,""),preDEL!AE389)</f>
        <v/>
      </c>
      <c r="AF389" s="128" t="b">
        <f>IF(preDEL!$AG389,IFERROR(0/0,""),preDEL!AF389)</f>
        <v>0</v>
      </c>
      <c r="AG389" s="128" t="b">
        <f>IF(preDEL!$AG389,IFERROR(0/0,""),preDEL!AG389)</f>
        <v>0</v>
      </c>
      <c r="AH389" s="116" t="str">
        <f>IF(preDEL!$AG389,IFERROR(0/0,""),preDEL!AH389)</f>
        <v/>
      </c>
      <c r="AI389" s="82" t="str">
        <f>IF(preDEL!$AG389,IFERROR(0/0,""),preDEL!AI389)</f>
        <v/>
      </c>
      <c r="AJ389" s="83" t="str">
        <f>IF(preDEL!$AG389,IFERROR(0/0,""),preDEL!AJ389)</f>
        <v/>
      </c>
      <c r="AK389" s="82" t="str">
        <f>IF(preDEL!$AG389,IFERROR(0/0,""),preDEL!AK389)</f>
        <v>Negative</v>
      </c>
      <c r="AL389" s="83" t="str">
        <f>IF(preDEL!$AG389,IFERROR(0/0,""),preDEL!AL389)</f>
        <v/>
      </c>
      <c r="AM389" s="83" t="str">
        <f>IF(preDEL!$AG389,IFERROR(0/0,""),preDEL!AM389)</f>
        <v>SpROSA145068</v>
      </c>
      <c r="AN389" s="83" t="str">
        <f>IF(preDEL!$AG389,IFERROR(0/0,""),preDEL!AN389)</f>
        <v>ROSA406630</v>
      </c>
      <c r="AO389" s="83" t="str">
        <f>IF(preDEL!$AG389,IFERROR(0/0,""),preDEL!AO389)</f>
        <v/>
      </c>
      <c r="AP389" s="83" t="str">
        <f>IF(preDEL!$AG389,IFERROR(0/0,""),preDEL!AP389)</f>
        <v/>
      </c>
      <c r="AQ389" s="83" t="str">
        <f>IF(preDEL!$AG389,IFERROR(0/0,""),preDEL!AQ389)</f>
        <v/>
      </c>
      <c r="AR389" s="83" t="str">
        <f>IF(preDEL!$AG389,IFERROR(0/0,""),preDEL!AR389)</f>
        <v/>
      </c>
      <c r="AS389" s="147"/>
    </row>
    <row r="390">
      <c r="A390" s="82" t="str">
        <f>IF(preDEL!$AG390,IFERROR(0/0,""),preDEL!A390)</f>
        <v>FLB4080</v>
      </c>
      <c r="B390" s="172">
        <f>IF(preDEL!$AG390,IFERROR(0/0,""),preDEL!B390)</f>
        <v>44508</v>
      </c>
      <c r="C390" s="173">
        <f>IF(preDEL!$AG390,IFERROR(0/0,""),preDEL!C390)</f>
        <v>0.2950694444</v>
      </c>
      <c r="D390" s="82" t="str">
        <f>IF(preDEL!$AG390,IFERROR(0/0,""),preDEL!D390)</f>
        <v/>
      </c>
      <c r="E390" s="82" t="str">
        <f>IF(preDEL!$AG390,IFERROR(0/0,""),preDEL!E390)</f>
        <v/>
      </c>
      <c r="F390" s="83" t="str">
        <f>IF(preDEL!$AG390,IFERROR(0/0,""),preDEL!F390)</f>
        <v/>
      </c>
      <c r="G390" s="83" t="str">
        <f>IF(preDEL!$AG390,IFERROR(0/0,""),preDEL!G390)</f>
        <v/>
      </c>
      <c r="H390" s="83" t="str">
        <f>IF(preDEL!$AG390,IFERROR(0/0,""),preDEL!H390)</f>
        <v/>
      </c>
      <c r="I390" s="82" t="str">
        <f>IF(preDEL!$AG390,IFERROR(0/0,""),preDEL!I390)</f>
        <v/>
      </c>
      <c r="J390" s="82" t="str">
        <f>IF(preDEL!$AG390,IFERROR(0/0,""),preDEL!J390)</f>
        <v/>
      </c>
      <c r="K390" s="82" t="str">
        <f>IF(preDEL!$AG390,IFERROR(0/0,""),preDEL!K390)</f>
        <v>Negative</v>
      </c>
      <c r="L390" s="172">
        <f>IF(preDEL!$AG390,IFERROR(0/0,""),preDEL!L390)</f>
        <v>44508</v>
      </c>
      <c r="M390" s="173">
        <f>IF(preDEL!$AG390,IFERROR(0/0,""),preDEL!M390)</f>
        <v>0.4126736111</v>
      </c>
      <c r="N390" s="83" t="str">
        <f>IF(preDEL!$AG390,IFERROR(0/0,""),preDEL!N390)</f>
        <v/>
      </c>
      <c r="O390" s="83" t="str">
        <f>IF(preDEL!$AG390,IFERROR(0/0,""),preDEL!O390)</f>
        <v/>
      </c>
      <c r="P390" s="128" t="b">
        <f>IF(preDEL!$AG390,IFERROR(0/0,""),preDEL!P390)</f>
        <v>0</v>
      </c>
      <c r="Q390" s="128" t="str">
        <f>IF(preDEL!$AG390,IFERROR(0/0,""),preDEL!Q390)</f>
        <v>Result</v>
      </c>
      <c r="R390" s="116" t="b">
        <f>IF(preDEL!$AG390,IFERROR(0/0,""),preDEL!R390)</f>
        <v>1</v>
      </c>
      <c r="S390" s="116">
        <f>IF(preDEL!$AG390,IFERROR(0/0,""),preDEL!S390)</f>
        <v>1</v>
      </c>
      <c r="T390" s="128">
        <f>IF(preDEL!$AG390,IFERROR(0/0,""),preDEL!T390)</f>
        <v>0</v>
      </c>
      <c r="U390" s="83" t="str">
        <f>IF(preDEL!$AG390,IFERROR(0/0,""),preDEL!U390)</f>
        <v/>
      </c>
      <c r="V390" s="82" t="str">
        <f>IF(preDEL!$AG390,IFERROR(0/0,""),preDEL!V390)</f>
        <v/>
      </c>
      <c r="W390" s="83" t="str">
        <f>IF(preDEL!$AG390,IFERROR(0/0,""),preDEL!W390)</f>
        <v/>
      </c>
      <c r="X390" s="116" t="b">
        <f>IF(preDEL!$AG390,IFERROR(0/0,""),preDEL!X390)</f>
        <v>0</v>
      </c>
      <c r="Y390" s="128" t="b">
        <f>IF(preDEL!$AG390,IFERROR(0/0,""),preDEL!Y390)</f>
        <v>0</v>
      </c>
      <c r="Z390" s="82" t="str">
        <f>IF(preDEL!$AG390,IFERROR(0/0,""),preDEL!Z390)</f>
        <v/>
      </c>
      <c r="AA390" s="128" t="b">
        <f>IF(preDEL!$AG390,IFERROR(0/0,""),preDEL!AA390)</f>
        <v>0</v>
      </c>
      <c r="AB390" s="128" t="b">
        <f>IF(preDEL!$AG390,IFERROR(0/0,""),preDEL!AB390)</f>
        <v>0</v>
      </c>
      <c r="AC390" s="174">
        <f>IF(preDEL!$AG390,IFERROR(0/0,""),preDEL!AC390)</f>
        <v>655</v>
      </c>
      <c r="AD390" s="116" t="b">
        <f>IF(preDEL!$AG390,IFERROR(0/0,""),preDEL!AD390)</f>
        <v>1</v>
      </c>
      <c r="AE390" s="175" t="str">
        <f>IF(preDEL!$AG390,IFERROR(0/0,""),preDEL!AE390)</f>
        <v/>
      </c>
      <c r="AF390" s="128" t="b">
        <f>IF(preDEL!$AG390,IFERROR(0/0,""),preDEL!AF390)</f>
        <v>0</v>
      </c>
      <c r="AG390" s="128" t="b">
        <f>IF(preDEL!$AG390,IFERROR(0/0,""),preDEL!AG390)</f>
        <v>0</v>
      </c>
      <c r="AH390" s="116" t="str">
        <f>IF(preDEL!$AG390,IFERROR(0/0,""),preDEL!AH390)</f>
        <v/>
      </c>
      <c r="AI390" s="82" t="str">
        <f>IF(preDEL!$AG390,IFERROR(0/0,""),preDEL!AI390)</f>
        <v/>
      </c>
      <c r="AJ390" s="83" t="str">
        <f>IF(preDEL!$AG390,IFERROR(0/0,""),preDEL!AJ390)</f>
        <v/>
      </c>
      <c r="AK390" s="82" t="str">
        <f>IF(preDEL!$AG390,IFERROR(0/0,""),preDEL!AK390)</f>
        <v>Negative</v>
      </c>
      <c r="AL390" s="83" t="str">
        <f>IF(preDEL!$AG390,IFERROR(0/0,""),preDEL!AL390)</f>
        <v/>
      </c>
      <c r="AM390" s="83" t="str">
        <f>IF(preDEL!$AG390,IFERROR(0/0,""),preDEL!AM390)</f>
        <v>SpROSA145068</v>
      </c>
      <c r="AN390" s="83" t="str">
        <f>IF(preDEL!$AG390,IFERROR(0/0,""),preDEL!AN390)</f>
        <v>ROSA797583</v>
      </c>
      <c r="AO390" s="83" t="str">
        <f>IF(preDEL!$AG390,IFERROR(0/0,""),preDEL!AO390)</f>
        <v/>
      </c>
      <c r="AP390" s="83" t="str">
        <f>IF(preDEL!$AG390,IFERROR(0/0,""),preDEL!AP390)</f>
        <v/>
      </c>
      <c r="AQ390" s="83" t="str">
        <f>IF(preDEL!$AG390,IFERROR(0/0,""),preDEL!AQ390)</f>
        <v/>
      </c>
      <c r="AR390" s="83" t="str">
        <f>IF(preDEL!$AG390,IFERROR(0/0,""),preDEL!AR390)</f>
        <v/>
      </c>
      <c r="AS390" s="147"/>
    </row>
    <row r="391">
      <c r="A391" s="82" t="str">
        <f>IF(preDEL!$AG391,IFERROR(0/0,""),preDEL!A391)</f>
        <v>FLB4077</v>
      </c>
      <c r="B391" s="172">
        <f>IF(preDEL!$AG391,IFERROR(0/0,""),preDEL!B391)</f>
        <v>44508</v>
      </c>
      <c r="C391" s="173">
        <f>IF(preDEL!$AG391,IFERROR(0/0,""),preDEL!C391)</f>
        <v>0.2953009259</v>
      </c>
      <c r="D391" s="82" t="str">
        <f>IF(preDEL!$AG391,IFERROR(0/0,""),preDEL!D391)</f>
        <v/>
      </c>
      <c r="E391" s="82" t="str">
        <f>IF(preDEL!$AG391,IFERROR(0/0,""),preDEL!E391)</f>
        <v/>
      </c>
      <c r="F391" s="83" t="str">
        <f>IF(preDEL!$AG391,IFERROR(0/0,""),preDEL!F391)</f>
        <v/>
      </c>
      <c r="G391" s="83" t="str">
        <f>IF(preDEL!$AG391,IFERROR(0/0,""),preDEL!G391)</f>
        <v/>
      </c>
      <c r="H391" s="83" t="str">
        <f>IF(preDEL!$AG391,IFERROR(0/0,""),preDEL!H391)</f>
        <v/>
      </c>
      <c r="I391" s="82" t="str">
        <f>IF(preDEL!$AG391,IFERROR(0/0,""),preDEL!I391)</f>
        <v/>
      </c>
      <c r="J391" s="82" t="str">
        <f>IF(preDEL!$AG391,IFERROR(0/0,""),preDEL!J391)</f>
        <v/>
      </c>
      <c r="K391" s="82" t="str">
        <f>IF(preDEL!$AG391,IFERROR(0/0,""),preDEL!K391)</f>
        <v>Negative</v>
      </c>
      <c r="L391" s="172">
        <f>IF(preDEL!$AG391,IFERROR(0/0,""),preDEL!L391)</f>
        <v>44508</v>
      </c>
      <c r="M391" s="173">
        <f>IF(preDEL!$AG391,IFERROR(0/0,""),preDEL!M391)</f>
        <v>0.4126736111</v>
      </c>
      <c r="N391" s="83" t="str">
        <f>IF(preDEL!$AG391,IFERROR(0/0,""),preDEL!N391)</f>
        <v/>
      </c>
      <c r="O391" s="83" t="str">
        <f>IF(preDEL!$AG391,IFERROR(0/0,""),preDEL!O391)</f>
        <v/>
      </c>
      <c r="P391" s="128" t="b">
        <f>IF(preDEL!$AG391,IFERROR(0/0,""),preDEL!P391)</f>
        <v>0</v>
      </c>
      <c r="Q391" s="128" t="str">
        <f>IF(preDEL!$AG391,IFERROR(0/0,""),preDEL!Q391)</f>
        <v>Result</v>
      </c>
      <c r="R391" s="116" t="b">
        <f>IF(preDEL!$AG391,IFERROR(0/0,""),preDEL!R391)</f>
        <v>1</v>
      </c>
      <c r="S391" s="116">
        <f>IF(preDEL!$AG391,IFERROR(0/0,""),preDEL!S391)</f>
        <v>1</v>
      </c>
      <c r="T391" s="128" t="str">
        <f>IF(preDEL!$AG391,IFERROR(0/0,""),preDEL!T391)</f>
        <v/>
      </c>
      <c r="U391" s="83" t="str">
        <f>IF(preDEL!$AG391,IFERROR(0/0,""),preDEL!U391)</f>
        <v/>
      </c>
      <c r="V391" s="82" t="str">
        <f>IF(preDEL!$AG391,IFERROR(0/0,""),preDEL!V391)</f>
        <v/>
      </c>
      <c r="W391" s="83" t="str">
        <f>IF(preDEL!$AG391,IFERROR(0/0,""),preDEL!W391)</f>
        <v/>
      </c>
      <c r="X391" s="116" t="b">
        <f>IF(preDEL!$AG391,IFERROR(0/0,""),preDEL!X391)</f>
        <v>0</v>
      </c>
      <c r="Y391" s="128" t="b">
        <f>IF(preDEL!$AG391,IFERROR(0/0,""),preDEL!Y391)</f>
        <v>0</v>
      </c>
      <c r="Z391" s="82" t="str">
        <f>IF(preDEL!$AG391,IFERROR(0/0,""),preDEL!Z391)</f>
        <v/>
      </c>
      <c r="AA391" s="128" t="b">
        <f>IF(preDEL!$AG391,IFERROR(0/0,""),preDEL!AA391)</f>
        <v>0</v>
      </c>
      <c r="AB391" s="128" t="b">
        <f>IF(preDEL!$AG391,IFERROR(0/0,""),preDEL!AB391)</f>
        <v>0</v>
      </c>
      <c r="AC391" s="174">
        <f>IF(preDEL!$AG391,IFERROR(0/0,""),preDEL!AC391)</f>
        <v>205</v>
      </c>
      <c r="AD391" s="116" t="b">
        <f>IF(preDEL!$AG391,IFERROR(0/0,""),preDEL!AD391)</f>
        <v>0</v>
      </c>
      <c r="AE391" s="175" t="str">
        <f>IF(preDEL!$AG391,IFERROR(0/0,""),preDEL!AE391)</f>
        <v/>
      </c>
      <c r="AF391" s="128" t="b">
        <f>IF(preDEL!$AG391,IFERROR(0/0,""),preDEL!AF391)</f>
        <v>0</v>
      </c>
      <c r="AG391" s="128" t="b">
        <f>IF(preDEL!$AG391,IFERROR(0/0,""),preDEL!AG391)</f>
        <v>0</v>
      </c>
      <c r="AH391" s="116" t="str">
        <f>IF(preDEL!$AG391,IFERROR(0/0,""),preDEL!AH391)</f>
        <v/>
      </c>
      <c r="AI391" s="82" t="str">
        <f>IF(preDEL!$AG391,IFERROR(0/0,""),preDEL!AI391)</f>
        <v/>
      </c>
      <c r="AJ391" s="83" t="str">
        <f>IF(preDEL!$AG391,IFERROR(0/0,""),preDEL!AJ391)</f>
        <v/>
      </c>
      <c r="AK391" s="82" t="str">
        <f>IF(preDEL!$AG391,IFERROR(0/0,""),preDEL!AK391)</f>
        <v>Negative</v>
      </c>
      <c r="AL391" s="83" t="str">
        <f>IF(preDEL!$AG391,IFERROR(0/0,""),preDEL!AL391)</f>
        <v/>
      </c>
      <c r="AM391" s="83" t="str">
        <f>IF(preDEL!$AG391,IFERROR(0/0,""),preDEL!AM391)</f>
        <v>SpROSA145068</v>
      </c>
      <c r="AN391" s="83" t="str">
        <f>IF(preDEL!$AG391,IFERROR(0/0,""),preDEL!AN391)</f>
        <v>ROSA970910</v>
      </c>
      <c r="AO391" s="83" t="str">
        <f>IF(preDEL!$AG391,IFERROR(0/0,""),preDEL!AO391)</f>
        <v/>
      </c>
      <c r="AP391" s="83" t="str">
        <f>IF(preDEL!$AG391,IFERROR(0/0,""),preDEL!AP391)</f>
        <v/>
      </c>
      <c r="AQ391" s="83" t="str">
        <f>IF(preDEL!$AG391,IFERROR(0/0,""),preDEL!AQ391)</f>
        <v/>
      </c>
      <c r="AR391" s="83" t="str">
        <f>IF(preDEL!$AG391,IFERROR(0/0,""),preDEL!AR391)</f>
        <v/>
      </c>
      <c r="AS391" s="147"/>
    </row>
    <row r="392">
      <c r="A392" s="82" t="str">
        <f>IF(preDEL!$AG392,IFERROR(0/0,""),preDEL!A392)</f>
        <v>FLB4062</v>
      </c>
      <c r="B392" s="172">
        <f>IF(preDEL!$AG392,IFERROR(0/0,""),preDEL!B392)</f>
        <v>44508</v>
      </c>
      <c r="C392" s="173">
        <f>IF(preDEL!$AG392,IFERROR(0/0,""),preDEL!C392)</f>
        <v>0.2967592593</v>
      </c>
      <c r="D392" s="82" t="str">
        <f>IF(preDEL!$AG392,IFERROR(0/0,""),preDEL!D392)</f>
        <v/>
      </c>
      <c r="E392" s="82" t="str">
        <f>IF(preDEL!$AG392,IFERROR(0/0,""),preDEL!E392)</f>
        <v/>
      </c>
      <c r="F392" s="83" t="str">
        <f>IF(preDEL!$AG392,IFERROR(0/0,""),preDEL!F392)</f>
        <v/>
      </c>
      <c r="G392" s="83" t="str">
        <f>IF(preDEL!$AG392,IFERROR(0/0,""),preDEL!G392)</f>
        <v/>
      </c>
      <c r="H392" s="83" t="str">
        <f>IF(preDEL!$AG392,IFERROR(0/0,""),preDEL!H392)</f>
        <v/>
      </c>
      <c r="I392" s="82" t="str">
        <f>IF(preDEL!$AG392,IFERROR(0/0,""),preDEL!I392)</f>
        <v/>
      </c>
      <c r="J392" s="82" t="str">
        <f>IF(preDEL!$AG392,IFERROR(0/0,""),preDEL!J392)</f>
        <v/>
      </c>
      <c r="K392" s="82" t="str">
        <f>IF(preDEL!$AG392,IFERROR(0/0,""),preDEL!K392)</f>
        <v>Negative</v>
      </c>
      <c r="L392" s="172">
        <f>IF(preDEL!$AG392,IFERROR(0/0,""),preDEL!L392)</f>
        <v>44508</v>
      </c>
      <c r="M392" s="173">
        <f>IF(preDEL!$AG392,IFERROR(0/0,""),preDEL!M392)</f>
        <v>0.4126736111</v>
      </c>
      <c r="N392" s="83" t="str">
        <f>IF(preDEL!$AG392,IFERROR(0/0,""),preDEL!N392)</f>
        <v/>
      </c>
      <c r="O392" s="83" t="str">
        <f>IF(preDEL!$AG392,IFERROR(0/0,""),preDEL!O392)</f>
        <v/>
      </c>
      <c r="P392" s="128" t="b">
        <f>IF(preDEL!$AG392,IFERROR(0/0,""),preDEL!P392)</f>
        <v>0</v>
      </c>
      <c r="Q392" s="128" t="str">
        <f>IF(preDEL!$AG392,IFERROR(0/0,""),preDEL!Q392)</f>
        <v>Result</v>
      </c>
      <c r="R392" s="116" t="b">
        <f>IF(preDEL!$AG392,IFERROR(0/0,""),preDEL!R392)</f>
        <v>1</v>
      </c>
      <c r="S392" s="116">
        <f>IF(preDEL!$AG392,IFERROR(0/0,""),preDEL!S392)</f>
        <v>1</v>
      </c>
      <c r="T392" s="128">
        <f>IF(preDEL!$AG392,IFERROR(0/0,""),preDEL!T392)</f>
        <v>0</v>
      </c>
      <c r="U392" s="83" t="str">
        <f>IF(preDEL!$AG392,IFERROR(0/0,""),preDEL!U392)</f>
        <v/>
      </c>
      <c r="V392" s="82" t="str">
        <f>IF(preDEL!$AG392,IFERROR(0/0,""),preDEL!V392)</f>
        <v/>
      </c>
      <c r="W392" s="83" t="str">
        <f>IF(preDEL!$AG392,IFERROR(0/0,""),preDEL!W392)</f>
        <v/>
      </c>
      <c r="X392" s="116" t="b">
        <f>IF(preDEL!$AG392,IFERROR(0/0,""),preDEL!X392)</f>
        <v>0</v>
      </c>
      <c r="Y392" s="128" t="b">
        <f>IF(preDEL!$AG392,IFERROR(0/0,""),preDEL!Y392)</f>
        <v>0</v>
      </c>
      <c r="Z392" s="82" t="str">
        <f>IF(preDEL!$AG392,IFERROR(0/0,""),preDEL!Z392)</f>
        <v/>
      </c>
      <c r="AA392" s="128" t="b">
        <f>IF(preDEL!$AG392,IFERROR(0/0,""),preDEL!AA392)</f>
        <v>0</v>
      </c>
      <c r="AB392" s="128" t="b">
        <f>IF(preDEL!$AG392,IFERROR(0/0,""),preDEL!AB392)</f>
        <v>0</v>
      </c>
      <c r="AC392" s="174">
        <f>IF(preDEL!$AG392,IFERROR(0/0,""),preDEL!AC392)</f>
        <v>654</v>
      </c>
      <c r="AD392" s="116" t="b">
        <f>IF(preDEL!$AG392,IFERROR(0/0,""),preDEL!AD392)</f>
        <v>1</v>
      </c>
      <c r="AE392" s="175" t="str">
        <f>IF(preDEL!$AG392,IFERROR(0/0,""),preDEL!AE392)</f>
        <v/>
      </c>
      <c r="AF392" s="128" t="b">
        <f>IF(preDEL!$AG392,IFERROR(0/0,""),preDEL!AF392)</f>
        <v>0</v>
      </c>
      <c r="AG392" s="128" t="b">
        <f>IF(preDEL!$AG392,IFERROR(0/0,""),preDEL!AG392)</f>
        <v>0</v>
      </c>
      <c r="AH392" s="116" t="str">
        <f>IF(preDEL!$AG392,IFERROR(0/0,""),preDEL!AH392)</f>
        <v/>
      </c>
      <c r="AI392" s="82" t="str">
        <f>IF(preDEL!$AG392,IFERROR(0/0,""),preDEL!AI392)</f>
        <v/>
      </c>
      <c r="AJ392" s="83" t="str">
        <f>IF(preDEL!$AG392,IFERROR(0/0,""),preDEL!AJ392)</f>
        <v/>
      </c>
      <c r="AK392" s="82" t="str">
        <f>IF(preDEL!$AG392,IFERROR(0/0,""),preDEL!AK392)</f>
        <v>Negative</v>
      </c>
      <c r="AL392" s="83" t="str">
        <f>IF(preDEL!$AG392,IFERROR(0/0,""),preDEL!AL392)</f>
        <v/>
      </c>
      <c r="AM392" s="83" t="str">
        <f>IF(preDEL!$AG392,IFERROR(0/0,""),preDEL!AM392)</f>
        <v>SpROSA145068</v>
      </c>
      <c r="AN392" s="83" t="str">
        <f>IF(preDEL!$AG392,IFERROR(0/0,""),preDEL!AN392)</f>
        <v>ROSA130448</v>
      </c>
      <c r="AO392" s="83" t="str">
        <f>IF(preDEL!$AG392,IFERROR(0/0,""),preDEL!AO392)</f>
        <v/>
      </c>
      <c r="AP392" s="83" t="str">
        <f>IF(preDEL!$AG392,IFERROR(0/0,""),preDEL!AP392)</f>
        <v/>
      </c>
      <c r="AQ392" s="83" t="str">
        <f>IF(preDEL!$AG392,IFERROR(0/0,""),preDEL!AQ392)</f>
        <v/>
      </c>
      <c r="AR392" s="83" t="str">
        <f>IF(preDEL!$AG392,IFERROR(0/0,""),preDEL!AR392)</f>
        <v/>
      </c>
      <c r="AS392" s="147"/>
    </row>
    <row r="393">
      <c r="A393" s="82" t="str">
        <f>IF(preDEL!$AG393,IFERROR(0/0,""),preDEL!A393)</f>
        <v>FLB4049</v>
      </c>
      <c r="B393" s="172">
        <f>IF(preDEL!$AG393,IFERROR(0/0,""),preDEL!B393)</f>
        <v>44508</v>
      </c>
      <c r="C393" s="173">
        <f>IF(preDEL!$AG393,IFERROR(0/0,""),preDEL!C393)</f>
        <v>0.297037037</v>
      </c>
      <c r="D393" s="82" t="str">
        <f>IF(preDEL!$AG393,IFERROR(0/0,""),preDEL!D393)</f>
        <v/>
      </c>
      <c r="E393" s="82" t="str">
        <f>IF(preDEL!$AG393,IFERROR(0/0,""),preDEL!E393)</f>
        <v/>
      </c>
      <c r="F393" s="83" t="str">
        <f>IF(preDEL!$AG393,IFERROR(0/0,""),preDEL!F393)</f>
        <v/>
      </c>
      <c r="G393" s="83" t="str">
        <f>IF(preDEL!$AG393,IFERROR(0/0,""),preDEL!G393)</f>
        <v/>
      </c>
      <c r="H393" s="83" t="str">
        <f>IF(preDEL!$AG393,IFERROR(0/0,""),preDEL!H393)</f>
        <v/>
      </c>
      <c r="I393" s="82" t="str">
        <f>IF(preDEL!$AG393,IFERROR(0/0,""),preDEL!I393)</f>
        <v/>
      </c>
      <c r="J393" s="82" t="str">
        <f>IF(preDEL!$AG393,IFERROR(0/0,""),preDEL!J393)</f>
        <v/>
      </c>
      <c r="K393" s="82" t="str">
        <f>IF(preDEL!$AG393,IFERROR(0/0,""),preDEL!K393)</f>
        <v>Negative</v>
      </c>
      <c r="L393" s="172">
        <f>IF(preDEL!$AG393,IFERROR(0/0,""),preDEL!L393)</f>
        <v>44508</v>
      </c>
      <c r="M393" s="173">
        <f>IF(preDEL!$AG393,IFERROR(0/0,""),preDEL!M393)</f>
        <v>0.4126736111</v>
      </c>
      <c r="N393" s="83" t="str">
        <f>IF(preDEL!$AG393,IFERROR(0/0,""),preDEL!N393)</f>
        <v/>
      </c>
      <c r="O393" s="83" t="str">
        <f>IF(preDEL!$AG393,IFERROR(0/0,""),preDEL!O393)</f>
        <v/>
      </c>
      <c r="P393" s="128" t="b">
        <f>IF(preDEL!$AG393,IFERROR(0/0,""),preDEL!P393)</f>
        <v>0</v>
      </c>
      <c r="Q393" s="128" t="str">
        <f>IF(preDEL!$AG393,IFERROR(0/0,""),preDEL!Q393)</f>
        <v>Result</v>
      </c>
      <c r="R393" s="116" t="b">
        <f>IF(preDEL!$AG393,IFERROR(0/0,""),preDEL!R393)</f>
        <v>1</v>
      </c>
      <c r="S393" s="116">
        <f>IF(preDEL!$AG393,IFERROR(0/0,""),preDEL!S393)</f>
        <v>1</v>
      </c>
      <c r="T393" s="128" t="str">
        <f>IF(preDEL!$AG393,IFERROR(0/0,""),preDEL!T393)</f>
        <v/>
      </c>
      <c r="U393" s="83" t="str">
        <f>IF(preDEL!$AG393,IFERROR(0/0,""),preDEL!U393)</f>
        <v/>
      </c>
      <c r="V393" s="82" t="str">
        <f>IF(preDEL!$AG393,IFERROR(0/0,""),preDEL!V393)</f>
        <v/>
      </c>
      <c r="W393" s="83" t="str">
        <f>IF(preDEL!$AG393,IFERROR(0/0,""),preDEL!W393)</f>
        <v/>
      </c>
      <c r="X393" s="116" t="b">
        <f>IF(preDEL!$AG393,IFERROR(0/0,""),preDEL!X393)</f>
        <v>0</v>
      </c>
      <c r="Y393" s="128" t="b">
        <f>IF(preDEL!$AG393,IFERROR(0/0,""),preDEL!Y393)</f>
        <v>0</v>
      </c>
      <c r="Z393" s="82" t="str">
        <f>IF(preDEL!$AG393,IFERROR(0/0,""),preDEL!Z393)</f>
        <v/>
      </c>
      <c r="AA393" s="128" t="b">
        <f>IF(preDEL!$AG393,IFERROR(0/0,""),preDEL!AA393)</f>
        <v>0</v>
      </c>
      <c r="AB393" s="128" t="b">
        <f>IF(preDEL!$AG393,IFERROR(0/0,""),preDEL!AB393)</f>
        <v>0</v>
      </c>
      <c r="AC393" s="174">
        <f>IF(preDEL!$AG393,IFERROR(0/0,""),preDEL!AC393)</f>
        <v>204</v>
      </c>
      <c r="AD393" s="116" t="b">
        <f>IF(preDEL!$AG393,IFERROR(0/0,""),preDEL!AD393)</f>
        <v>0</v>
      </c>
      <c r="AE393" s="175" t="str">
        <f>IF(preDEL!$AG393,IFERROR(0/0,""),preDEL!AE393)</f>
        <v/>
      </c>
      <c r="AF393" s="128" t="b">
        <f>IF(preDEL!$AG393,IFERROR(0/0,""),preDEL!AF393)</f>
        <v>0</v>
      </c>
      <c r="AG393" s="128" t="b">
        <f>IF(preDEL!$AG393,IFERROR(0/0,""),preDEL!AG393)</f>
        <v>0</v>
      </c>
      <c r="AH393" s="116" t="str">
        <f>IF(preDEL!$AG393,IFERROR(0/0,""),preDEL!AH393)</f>
        <v/>
      </c>
      <c r="AI393" s="82" t="str">
        <f>IF(preDEL!$AG393,IFERROR(0/0,""),preDEL!AI393)</f>
        <v/>
      </c>
      <c r="AJ393" s="83" t="str">
        <f>IF(preDEL!$AG393,IFERROR(0/0,""),preDEL!AJ393)</f>
        <v/>
      </c>
      <c r="AK393" s="82" t="str">
        <f>IF(preDEL!$AG393,IFERROR(0/0,""),preDEL!AK393)</f>
        <v>Negative</v>
      </c>
      <c r="AL393" s="83" t="str">
        <f>IF(preDEL!$AG393,IFERROR(0/0,""),preDEL!AL393)</f>
        <v/>
      </c>
      <c r="AM393" s="83" t="str">
        <f>IF(preDEL!$AG393,IFERROR(0/0,""),preDEL!AM393)</f>
        <v>SpROSA145068</v>
      </c>
      <c r="AN393" s="83" t="str">
        <f>IF(preDEL!$AG393,IFERROR(0/0,""),preDEL!AN393)</f>
        <v>ROSA406630</v>
      </c>
      <c r="AO393" s="83" t="str">
        <f>IF(preDEL!$AG393,IFERROR(0/0,""),preDEL!AO393)</f>
        <v/>
      </c>
      <c r="AP393" s="83" t="str">
        <f>IF(preDEL!$AG393,IFERROR(0/0,""),preDEL!AP393)</f>
        <v/>
      </c>
      <c r="AQ393" s="83" t="str">
        <f>IF(preDEL!$AG393,IFERROR(0/0,""),preDEL!AQ393)</f>
        <v/>
      </c>
      <c r="AR393" s="83" t="str">
        <f>IF(preDEL!$AG393,IFERROR(0/0,""),preDEL!AR393)</f>
        <v/>
      </c>
      <c r="AS393" s="147"/>
    </row>
    <row r="394">
      <c r="A394" s="82" t="str">
        <f>IF(preDEL!$AG394,IFERROR(0/0,""),preDEL!A394)</f>
        <v>FLB3866</v>
      </c>
      <c r="B394" s="172">
        <f>IF(preDEL!$AG394,IFERROR(0/0,""),preDEL!B394)</f>
        <v>44508</v>
      </c>
      <c r="C394" s="173">
        <f>IF(preDEL!$AG394,IFERROR(0/0,""),preDEL!C394)</f>
        <v>0.3162731481</v>
      </c>
      <c r="D394" s="82" t="str">
        <f>IF(preDEL!$AG394,IFERROR(0/0,""),preDEL!D394)</f>
        <v/>
      </c>
      <c r="E394" s="82" t="str">
        <f>IF(preDEL!$AG394,IFERROR(0/0,""),preDEL!E394)</f>
        <v/>
      </c>
      <c r="F394" s="83" t="str">
        <f>IF(preDEL!$AG394,IFERROR(0/0,""),preDEL!F394)</f>
        <v/>
      </c>
      <c r="G394" s="83" t="str">
        <f>IF(preDEL!$AG394,IFERROR(0/0,""),preDEL!G394)</f>
        <v/>
      </c>
      <c r="H394" s="83" t="str">
        <f>IF(preDEL!$AG394,IFERROR(0/0,""),preDEL!H394)</f>
        <v/>
      </c>
      <c r="I394" s="82" t="str">
        <f>IF(preDEL!$AG394,IFERROR(0/0,""),preDEL!I394)</f>
        <v/>
      </c>
      <c r="J394" s="82" t="str">
        <f>IF(preDEL!$AG394,IFERROR(0/0,""),preDEL!J394)</f>
        <v/>
      </c>
      <c r="K394" s="82" t="str">
        <f>IF(preDEL!$AG394,IFERROR(0/0,""),preDEL!K394)</f>
        <v>Negative</v>
      </c>
      <c r="L394" s="172">
        <f>IF(preDEL!$AG394,IFERROR(0/0,""),preDEL!L394)</f>
        <v>44508</v>
      </c>
      <c r="M394" s="173">
        <f>IF(preDEL!$AG394,IFERROR(0/0,""),preDEL!M394)</f>
        <v>0.4126736111</v>
      </c>
      <c r="N394" s="83" t="str">
        <f>IF(preDEL!$AG394,IFERROR(0/0,""),preDEL!N394)</f>
        <v/>
      </c>
      <c r="O394" s="83" t="str">
        <f>IF(preDEL!$AG394,IFERROR(0/0,""),preDEL!O394)</f>
        <v/>
      </c>
      <c r="P394" s="128" t="b">
        <f>IF(preDEL!$AG394,IFERROR(0/0,""),preDEL!P394)</f>
        <v>0</v>
      </c>
      <c r="Q394" s="128" t="str">
        <f>IF(preDEL!$AG394,IFERROR(0/0,""),preDEL!Q394)</f>
        <v>Result</v>
      </c>
      <c r="R394" s="116" t="b">
        <f>IF(preDEL!$AG394,IFERROR(0/0,""),preDEL!R394)</f>
        <v>1</v>
      </c>
      <c r="S394" s="116">
        <f>IF(preDEL!$AG394,IFERROR(0/0,""),preDEL!S394)</f>
        <v>1</v>
      </c>
      <c r="T394" s="128">
        <f>IF(preDEL!$AG394,IFERROR(0/0,""),preDEL!T394)</f>
        <v>0</v>
      </c>
      <c r="U394" s="83" t="str">
        <f>IF(preDEL!$AG394,IFERROR(0/0,""),preDEL!U394)</f>
        <v/>
      </c>
      <c r="V394" s="82" t="str">
        <f>IF(preDEL!$AG394,IFERROR(0/0,""),preDEL!V394)</f>
        <v/>
      </c>
      <c r="W394" s="83" t="str">
        <f>IF(preDEL!$AG394,IFERROR(0/0,""),preDEL!W394)</f>
        <v/>
      </c>
      <c r="X394" s="116" t="b">
        <f>IF(preDEL!$AG394,IFERROR(0/0,""),preDEL!X394)</f>
        <v>0</v>
      </c>
      <c r="Y394" s="128" t="b">
        <f>IF(preDEL!$AG394,IFERROR(0/0,""),preDEL!Y394)</f>
        <v>0</v>
      </c>
      <c r="Z394" s="82" t="str">
        <f>IF(preDEL!$AG394,IFERROR(0/0,""),preDEL!Z394)</f>
        <v/>
      </c>
      <c r="AA394" s="128" t="b">
        <f>IF(preDEL!$AG394,IFERROR(0/0,""),preDEL!AA394)</f>
        <v>0</v>
      </c>
      <c r="AB394" s="128" t="b">
        <f>IF(preDEL!$AG394,IFERROR(0/0,""),preDEL!AB394)</f>
        <v>0</v>
      </c>
      <c r="AC394" s="174">
        <f>IF(preDEL!$AG394,IFERROR(0/0,""),preDEL!AC394)</f>
        <v>653</v>
      </c>
      <c r="AD394" s="116" t="b">
        <f>IF(preDEL!$AG394,IFERROR(0/0,""),preDEL!AD394)</f>
        <v>1</v>
      </c>
      <c r="AE394" s="175" t="str">
        <f>IF(preDEL!$AG394,IFERROR(0/0,""),preDEL!AE394)</f>
        <v/>
      </c>
      <c r="AF394" s="128" t="b">
        <f>IF(preDEL!$AG394,IFERROR(0/0,""),preDEL!AF394)</f>
        <v>0</v>
      </c>
      <c r="AG394" s="128" t="b">
        <f>IF(preDEL!$AG394,IFERROR(0/0,""),preDEL!AG394)</f>
        <v>0</v>
      </c>
      <c r="AH394" s="116" t="str">
        <f>IF(preDEL!$AG394,IFERROR(0/0,""),preDEL!AH394)</f>
        <v/>
      </c>
      <c r="AI394" s="82" t="str">
        <f>IF(preDEL!$AG394,IFERROR(0/0,""),preDEL!AI394)</f>
        <v/>
      </c>
      <c r="AJ394" s="83" t="str">
        <f>IF(preDEL!$AG394,IFERROR(0/0,""),preDEL!AJ394)</f>
        <v/>
      </c>
      <c r="AK394" s="82" t="str">
        <f>IF(preDEL!$AG394,IFERROR(0/0,""),preDEL!AK394)</f>
        <v>Negative</v>
      </c>
      <c r="AL394" s="83" t="str">
        <f>IF(preDEL!$AG394,IFERROR(0/0,""),preDEL!AL394)</f>
        <v/>
      </c>
      <c r="AM394" s="83" t="str">
        <f>IF(preDEL!$AG394,IFERROR(0/0,""),preDEL!AM394)</f>
        <v>SpROSA145068</v>
      </c>
      <c r="AN394" s="83" t="str">
        <f>IF(preDEL!$AG394,IFERROR(0/0,""),preDEL!AN394)</f>
        <v>ROSA425033</v>
      </c>
      <c r="AO394" s="83" t="str">
        <f>IF(preDEL!$AG394,IFERROR(0/0,""),preDEL!AO394)</f>
        <v/>
      </c>
      <c r="AP394" s="83" t="str">
        <f>IF(preDEL!$AG394,IFERROR(0/0,""),preDEL!AP394)</f>
        <v/>
      </c>
      <c r="AQ394" s="83" t="str">
        <f>IF(preDEL!$AG394,IFERROR(0/0,""),preDEL!AQ394)</f>
        <v/>
      </c>
      <c r="AR394" s="83" t="str">
        <f>IF(preDEL!$AG394,IFERROR(0/0,""),preDEL!AR394)</f>
        <v/>
      </c>
      <c r="AS394" s="147"/>
    </row>
    <row r="395">
      <c r="A395" s="82" t="str">
        <f>IF(preDEL!$AG395,IFERROR(0/0,""),preDEL!A395)</f>
        <v>FLB2377</v>
      </c>
      <c r="B395" s="172">
        <f>IF(preDEL!$AG395,IFERROR(0/0,""),preDEL!B395)</f>
        <v>44508</v>
      </c>
      <c r="C395" s="173">
        <f>IF(preDEL!$AG395,IFERROR(0/0,""),preDEL!C395)</f>
        <v>0.3169328704</v>
      </c>
      <c r="D395" s="82" t="str">
        <f>IF(preDEL!$AG395,IFERROR(0/0,""),preDEL!D395)</f>
        <v/>
      </c>
      <c r="E395" s="82" t="str">
        <f>IF(preDEL!$AG395,IFERROR(0/0,""),preDEL!E395)</f>
        <v/>
      </c>
      <c r="F395" s="83" t="str">
        <f>IF(preDEL!$AG395,IFERROR(0/0,""),preDEL!F395)</f>
        <v/>
      </c>
      <c r="G395" s="83" t="str">
        <f>IF(preDEL!$AG395,IFERROR(0/0,""),preDEL!G395)</f>
        <v/>
      </c>
      <c r="H395" s="83" t="str">
        <f>IF(preDEL!$AG395,IFERROR(0/0,""),preDEL!H395)</f>
        <v/>
      </c>
      <c r="I395" s="82" t="str">
        <f>IF(preDEL!$AG395,IFERROR(0/0,""),preDEL!I395)</f>
        <v/>
      </c>
      <c r="J395" s="82" t="str">
        <f>IF(preDEL!$AG395,IFERROR(0/0,""),preDEL!J395)</f>
        <v/>
      </c>
      <c r="K395" s="82" t="str">
        <f>IF(preDEL!$AG395,IFERROR(0/0,""),preDEL!K395)</f>
        <v>Negative</v>
      </c>
      <c r="L395" s="172">
        <f>IF(preDEL!$AG395,IFERROR(0/0,""),preDEL!L395)</f>
        <v>44508</v>
      </c>
      <c r="M395" s="173">
        <f>IF(preDEL!$AG395,IFERROR(0/0,""),preDEL!M395)</f>
        <v>0.4126736111</v>
      </c>
      <c r="N395" s="83" t="str">
        <f>IF(preDEL!$AG395,IFERROR(0/0,""),preDEL!N395)</f>
        <v/>
      </c>
      <c r="O395" s="83" t="str">
        <f>IF(preDEL!$AG395,IFERROR(0/0,""),preDEL!O395)</f>
        <v/>
      </c>
      <c r="P395" s="128" t="b">
        <f>IF(preDEL!$AG395,IFERROR(0/0,""),preDEL!P395)</f>
        <v>0</v>
      </c>
      <c r="Q395" s="128" t="str">
        <f>IF(preDEL!$AG395,IFERROR(0/0,""),preDEL!Q395)</f>
        <v>Result</v>
      </c>
      <c r="R395" s="116" t="b">
        <f>IF(preDEL!$AG395,IFERROR(0/0,""),preDEL!R395)</f>
        <v>1</v>
      </c>
      <c r="S395" s="116">
        <f>IF(preDEL!$AG395,IFERROR(0/0,""),preDEL!S395)</f>
        <v>1</v>
      </c>
      <c r="T395" s="128" t="str">
        <f>IF(preDEL!$AG395,IFERROR(0/0,""),preDEL!T395)</f>
        <v/>
      </c>
      <c r="U395" s="83" t="str">
        <f>IF(preDEL!$AG395,IFERROR(0/0,""),preDEL!U395)</f>
        <v/>
      </c>
      <c r="V395" s="82" t="str">
        <f>IF(preDEL!$AG395,IFERROR(0/0,""),preDEL!V395)</f>
        <v/>
      </c>
      <c r="W395" s="83" t="str">
        <f>IF(preDEL!$AG395,IFERROR(0/0,""),preDEL!W395)</f>
        <v/>
      </c>
      <c r="X395" s="116" t="b">
        <f>IF(preDEL!$AG395,IFERROR(0/0,""),preDEL!X395)</f>
        <v>0</v>
      </c>
      <c r="Y395" s="128" t="b">
        <f>IF(preDEL!$AG395,IFERROR(0/0,""),preDEL!Y395)</f>
        <v>0</v>
      </c>
      <c r="Z395" s="82" t="str">
        <f>IF(preDEL!$AG395,IFERROR(0/0,""),preDEL!Z395)</f>
        <v/>
      </c>
      <c r="AA395" s="128" t="b">
        <f>IF(preDEL!$AG395,IFERROR(0/0,""),preDEL!AA395)</f>
        <v>0</v>
      </c>
      <c r="AB395" s="128" t="b">
        <f>IF(preDEL!$AG395,IFERROR(0/0,""),preDEL!AB395)</f>
        <v>0</v>
      </c>
      <c r="AC395" s="174">
        <f>IF(preDEL!$AG395,IFERROR(0/0,""),preDEL!AC395)</f>
        <v>203</v>
      </c>
      <c r="AD395" s="116" t="b">
        <f>IF(preDEL!$AG395,IFERROR(0/0,""),preDEL!AD395)</f>
        <v>0</v>
      </c>
      <c r="AE395" s="175" t="str">
        <f>IF(preDEL!$AG395,IFERROR(0/0,""),preDEL!AE395)</f>
        <v/>
      </c>
      <c r="AF395" s="128" t="b">
        <f>IF(preDEL!$AG395,IFERROR(0/0,""),preDEL!AF395)</f>
        <v>0</v>
      </c>
      <c r="AG395" s="128" t="b">
        <f>IF(preDEL!$AG395,IFERROR(0/0,""),preDEL!AG395)</f>
        <v>0</v>
      </c>
      <c r="AH395" s="116" t="str">
        <f>IF(preDEL!$AG395,IFERROR(0/0,""),preDEL!AH395)</f>
        <v/>
      </c>
      <c r="AI395" s="82" t="str">
        <f>IF(preDEL!$AG395,IFERROR(0/0,""),preDEL!AI395)</f>
        <v/>
      </c>
      <c r="AJ395" s="83" t="str">
        <f>IF(preDEL!$AG395,IFERROR(0/0,""),preDEL!AJ395)</f>
        <v/>
      </c>
      <c r="AK395" s="82" t="str">
        <f>IF(preDEL!$AG395,IFERROR(0/0,""),preDEL!AK395)</f>
        <v>Negative</v>
      </c>
      <c r="AL395" s="83" t="str">
        <f>IF(preDEL!$AG395,IFERROR(0/0,""),preDEL!AL395)</f>
        <v/>
      </c>
      <c r="AM395" s="83" t="str">
        <f>IF(preDEL!$AG395,IFERROR(0/0,""),preDEL!AM395)</f>
        <v>SpROSA145068</v>
      </c>
      <c r="AN395" s="83" t="str">
        <f>IF(preDEL!$AG395,IFERROR(0/0,""),preDEL!AN395)</f>
        <v>ROSA535692</v>
      </c>
      <c r="AO395" s="83" t="str">
        <f>IF(preDEL!$AG395,IFERROR(0/0,""),preDEL!AO395)</f>
        <v/>
      </c>
      <c r="AP395" s="83" t="str">
        <f>IF(preDEL!$AG395,IFERROR(0/0,""),preDEL!AP395)</f>
        <v/>
      </c>
      <c r="AQ395" s="83" t="str">
        <f>IF(preDEL!$AG395,IFERROR(0/0,""),preDEL!AQ395)</f>
        <v/>
      </c>
      <c r="AR395" s="83" t="str">
        <f>IF(preDEL!$AG395,IFERROR(0/0,""),preDEL!AR395)</f>
        <v/>
      </c>
      <c r="AS395" s="147"/>
    </row>
    <row r="396">
      <c r="A396" s="82" t="str">
        <f>IF(preDEL!$AG396,IFERROR(0/0,""),preDEL!A396)</f>
        <v>FLB4003</v>
      </c>
      <c r="B396" s="172">
        <f>IF(preDEL!$AG396,IFERROR(0/0,""),preDEL!B396)</f>
        <v>44508</v>
      </c>
      <c r="C396" s="173">
        <f>IF(preDEL!$AG396,IFERROR(0/0,""),preDEL!C396)</f>
        <v>0.3172222222</v>
      </c>
      <c r="D396" s="82" t="str">
        <f>IF(preDEL!$AG396,IFERROR(0/0,""),preDEL!D396)</f>
        <v/>
      </c>
      <c r="E396" s="82" t="str">
        <f>IF(preDEL!$AG396,IFERROR(0/0,""),preDEL!E396)</f>
        <v/>
      </c>
      <c r="F396" s="83" t="str">
        <f>IF(preDEL!$AG396,IFERROR(0/0,""),preDEL!F396)</f>
        <v/>
      </c>
      <c r="G396" s="83" t="str">
        <f>IF(preDEL!$AG396,IFERROR(0/0,""),preDEL!G396)</f>
        <v/>
      </c>
      <c r="H396" s="83" t="str">
        <f>IF(preDEL!$AG396,IFERROR(0/0,""),preDEL!H396)</f>
        <v/>
      </c>
      <c r="I396" s="82" t="str">
        <f>IF(preDEL!$AG396,IFERROR(0/0,""),preDEL!I396)</f>
        <v/>
      </c>
      <c r="J396" s="82" t="str">
        <f>IF(preDEL!$AG396,IFERROR(0/0,""),preDEL!J396)</f>
        <v/>
      </c>
      <c r="K396" s="82" t="str">
        <f>IF(preDEL!$AG396,IFERROR(0/0,""),preDEL!K396)</f>
        <v>Negative</v>
      </c>
      <c r="L396" s="172">
        <f>IF(preDEL!$AG396,IFERROR(0/0,""),preDEL!L396)</f>
        <v>44508</v>
      </c>
      <c r="M396" s="173">
        <f>IF(preDEL!$AG396,IFERROR(0/0,""),preDEL!M396)</f>
        <v>0.4126736111</v>
      </c>
      <c r="N396" s="83" t="str">
        <f>IF(preDEL!$AG396,IFERROR(0/0,""),preDEL!N396)</f>
        <v/>
      </c>
      <c r="O396" s="83" t="str">
        <f>IF(preDEL!$AG396,IFERROR(0/0,""),preDEL!O396)</f>
        <v/>
      </c>
      <c r="P396" s="128" t="b">
        <f>IF(preDEL!$AG396,IFERROR(0/0,""),preDEL!P396)</f>
        <v>0</v>
      </c>
      <c r="Q396" s="128" t="str">
        <f>IF(preDEL!$AG396,IFERROR(0/0,""),preDEL!Q396)</f>
        <v>Result</v>
      </c>
      <c r="R396" s="116" t="b">
        <f>IF(preDEL!$AG396,IFERROR(0/0,""),preDEL!R396)</f>
        <v>1</v>
      </c>
      <c r="S396" s="116">
        <f>IF(preDEL!$AG396,IFERROR(0/0,""),preDEL!S396)</f>
        <v>1</v>
      </c>
      <c r="T396" s="128">
        <f>IF(preDEL!$AG396,IFERROR(0/0,""),preDEL!T396)</f>
        <v>0</v>
      </c>
      <c r="U396" s="83" t="str">
        <f>IF(preDEL!$AG396,IFERROR(0/0,""),preDEL!U396)</f>
        <v/>
      </c>
      <c r="V396" s="82" t="str">
        <f>IF(preDEL!$AG396,IFERROR(0/0,""),preDEL!V396)</f>
        <v/>
      </c>
      <c r="W396" s="83" t="str">
        <f>IF(preDEL!$AG396,IFERROR(0/0,""),preDEL!W396)</f>
        <v/>
      </c>
      <c r="X396" s="116" t="b">
        <f>IF(preDEL!$AG396,IFERROR(0/0,""),preDEL!X396)</f>
        <v>0</v>
      </c>
      <c r="Y396" s="128" t="b">
        <f>IF(preDEL!$AG396,IFERROR(0/0,""),preDEL!Y396)</f>
        <v>0</v>
      </c>
      <c r="Z396" s="82" t="str">
        <f>IF(preDEL!$AG396,IFERROR(0/0,""),preDEL!Z396)</f>
        <v/>
      </c>
      <c r="AA396" s="128" t="b">
        <f>IF(preDEL!$AG396,IFERROR(0/0,""),preDEL!AA396)</f>
        <v>0</v>
      </c>
      <c r="AB396" s="128" t="b">
        <f>IF(preDEL!$AG396,IFERROR(0/0,""),preDEL!AB396)</f>
        <v>0</v>
      </c>
      <c r="AC396" s="174">
        <f>IF(preDEL!$AG396,IFERROR(0/0,""),preDEL!AC396)</f>
        <v>652</v>
      </c>
      <c r="AD396" s="116" t="b">
        <f>IF(preDEL!$AG396,IFERROR(0/0,""),preDEL!AD396)</f>
        <v>1</v>
      </c>
      <c r="AE396" s="175" t="str">
        <f>IF(preDEL!$AG396,IFERROR(0/0,""),preDEL!AE396)</f>
        <v/>
      </c>
      <c r="AF396" s="128" t="b">
        <f>IF(preDEL!$AG396,IFERROR(0/0,""),preDEL!AF396)</f>
        <v>0</v>
      </c>
      <c r="AG396" s="128" t="b">
        <f>IF(preDEL!$AG396,IFERROR(0/0,""),preDEL!AG396)</f>
        <v>0</v>
      </c>
      <c r="AH396" s="116" t="str">
        <f>IF(preDEL!$AG396,IFERROR(0/0,""),preDEL!AH396)</f>
        <v/>
      </c>
      <c r="AI396" s="82" t="str">
        <f>IF(preDEL!$AG396,IFERROR(0/0,""),preDEL!AI396)</f>
        <v/>
      </c>
      <c r="AJ396" s="83" t="str">
        <f>IF(preDEL!$AG396,IFERROR(0/0,""),preDEL!AJ396)</f>
        <v/>
      </c>
      <c r="AK396" s="82" t="str">
        <f>IF(preDEL!$AG396,IFERROR(0/0,""),preDEL!AK396)</f>
        <v>Negative</v>
      </c>
      <c r="AL396" s="83" t="str">
        <f>IF(preDEL!$AG396,IFERROR(0/0,""),preDEL!AL396)</f>
        <v/>
      </c>
      <c r="AM396" s="83" t="str">
        <f>IF(preDEL!$AG396,IFERROR(0/0,""),preDEL!AM396)</f>
        <v>SpROSA145068</v>
      </c>
      <c r="AN396" s="83" t="str">
        <f>IF(preDEL!$AG396,IFERROR(0/0,""),preDEL!AN396)</f>
        <v>ROSA136478</v>
      </c>
      <c r="AO396" s="83" t="str">
        <f>IF(preDEL!$AG396,IFERROR(0/0,""),preDEL!AO396)</f>
        <v/>
      </c>
      <c r="AP396" s="83" t="str">
        <f>IF(preDEL!$AG396,IFERROR(0/0,""),preDEL!AP396)</f>
        <v/>
      </c>
      <c r="AQ396" s="83" t="str">
        <f>IF(preDEL!$AG396,IFERROR(0/0,""),preDEL!AQ396)</f>
        <v/>
      </c>
      <c r="AR396" s="83" t="str">
        <f>IF(preDEL!$AG396,IFERROR(0/0,""),preDEL!AR396)</f>
        <v/>
      </c>
      <c r="AS396" s="147"/>
    </row>
    <row r="397">
      <c r="A397" s="82" t="str">
        <f>IF(preDEL!$AG397,IFERROR(0/0,""),preDEL!A397)</f>
        <v>FLB4073</v>
      </c>
      <c r="B397" s="172">
        <f>IF(preDEL!$AG397,IFERROR(0/0,""),preDEL!B397)</f>
        <v>44508</v>
      </c>
      <c r="C397" s="173">
        <f>IF(preDEL!$AG397,IFERROR(0/0,""),preDEL!C397)</f>
        <v>0.3182175926</v>
      </c>
      <c r="D397" s="82" t="str">
        <f>IF(preDEL!$AG397,IFERROR(0/0,""),preDEL!D397)</f>
        <v/>
      </c>
      <c r="E397" s="82" t="str">
        <f>IF(preDEL!$AG397,IFERROR(0/0,""),preDEL!E397)</f>
        <v/>
      </c>
      <c r="F397" s="83" t="str">
        <f>IF(preDEL!$AG397,IFERROR(0/0,""),preDEL!F397)</f>
        <v/>
      </c>
      <c r="G397" s="83" t="str">
        <f>IF(preDEL!$AG397,IFERROR(0/0,""),preDEL!G397)</f>
        <v/>
      </c>
      <c r="H397" s="83" t="str">
        <f>IF(preDEL!$AG397,IFERROR(0/0,""),preDEL!H397)</f>
        <v/>
      </c>
      <c r="I397" s="82" t="str">
        <f>IF(preDEL!$AG397,IFERROR(0/0,""),preDEL!I397)</f>
        <v/>
      </c>
      <c r="J397" s="82" t="str">
        <f>IF(preDEL!$AG397,IFERROR(0/0,""),preDEL!J397)</f>
        <v/>
      </c>
      <c r="K397" s="82" t="str">
        <f>IF(preDEL!$AG397,IFERROR(0/0,""),preDEL!K397)</f>
        <v>Negative</v>
      </c>
      <c r="L397" s="172">
        <f>IF(preDEL!$AG397,IFERROR(0/0,""),preDEL!L397)</f>
        <v>44508</v>
      </c>
      <c r="M397" s="173">
        <f>IF(preDEL!$AG397,IFERROR(0/0,""),preDEL!M397)</f>
        <v>0.4126736111</v>
      </c>
      <c r="N397" s="83" t="str">
        <f>IF(preDEL!$AG397,IFERROR(0/0,""),preDEL!N397)</f>
        <v/>
      </c>
      <c r="O397" s="83" t="str">
        <f>IF(preDEL!$AG397,IFERROR(0/0,""),preDEL!O397)</f>
        <v/>
      </c>
      <c r="P397" s="128" t="b">
        <f>IF(preDEL!$AG397,IFERROR(0/0,""),preDEL!P397)</f>
        <v>0</v>
      </c>
      <c r="Q397" s="128" t="str">
        <f>IF(preDEL!$AG397,IFERROR(0/0,""),preDEL!Q397)</f>
        <v>Result</v>
      </c>
      <c r="R397" s="116" t="b">
        <f>IF(preDEL!$AG397,IFERROR(0/0,""),preDEL!R397)</f>
        <v>1</v>
      </c>
      <c r="S397" s="116">
        <f>IF(preDEL!$AG397,IFERROR(0/0,""),preDEL!S397)</f>
        <v>1</v>
      </c>
      <c r="T397" s="128">
        <f>IF(preDEL!$AG397,IFERROR(0/0,""),preDEL!T397)</f>
        <v>0</v>
      </c>
      <c r="U397" s="83" t="str">
        <f>IF(preDEL!$AG397,IFERROR(0/0,""),preDEL!U397)</f>
        <v/>
      </c>
      <c r="V397" s="82" t="str">
        <f>IF(preDEL!$AG397,IFERROR(0/0,""),preDEL!V397)</f>
        <v/>
      </c>
      <c r="W397" s="83" t="str">
        <f>IF(preDEL!$AG397,IFERROR(0/0,""),preDEL!W397)</f>
        <v/>
      </c>
      <c r="X397" s="116" t="b">
        <f>IF(preDEL!$AG397,IFERROR(0/0,""),preDEL!X397)</f>
        <v>0</v>
      </c>
      <c r="Y397" s="128" t="b">
        <f>IF(preDEL!$AG397,IFERROR(0/0,""),preDEL!Y397)</f>
        <v>0</v>
      </c>
      <c r="Z397" s="82" t="str">
        <f>IF(preDEL!$AG397,IFERROR(0/0,""),preDEL!Z397)</f>
        <v/>
      </c>
      <c r="AA397" s="128" t="b">
        <f>IF(preDEL!$AG397,IFERROR(0/0,""),preDEL!AA397)</f>
        <v>0</v>
      </c>
      <c r="AB397" s="128" t="b">
        <f>IF(preDEL!$AG397,IFERROR(0/0,""),preDEL!AB397)</f>
        <v>0</v>
      </c>
      <c r="AC397" s="174">
        <f>IF(preDEL!$AG397,IFERROR(0/0,""),preDEL!AC397)</f>
        <v>651</v>
      </c>
      <c r="AD397" s="116" t="b">
        <f>IF(preDEL!$AG397,IFERROR(0/0,""),preDEL!AD397)</f>
        <v>1</v>
      </c>
      <c r="AE397" s="175" t="str">
        <f>IF(preDEL!$AG397,IFERROR(0/0,""),preDEL!AE397)</f>
        <v/>
      </c>
      <c r="AF397" s="128" t="b">
        <f>IF(preDEL!$AG397,IFERROR(0/0,""),preDEL!AF397)</f>
        <v>0</v>
      </c>
      <c r="AG397" s="128" t="b">
        <f>IF(preDEL!$AG397,IFERROR(0/0,""),preDEL!AG397)</f>
        <v>0</v>
      </c>
      <c r="AH397" s="116" t="str">
        <f>IF(preDEL!$AG397,IFERROR(0/0,""),preDEL!AH397)</f>
        <v/>
      </c>
      <c r="AI397" s="82" t="str">
        <f>IF(preDEL!$AG397,IFERROR(0/0,""),preDEL!AI397)</f>
        <v/>
      </c>
      <c r="AJ397" s="83" t="str">
        <f>IF(preDEL!$AG397,IFERROR(0/0,""),preDEL!AJ397)</f>
        <v/>
      </c>
      <c r="AK397" s="82" t="str">
        <f>IF(preDEL!$AG397,IFERROR(0/0,""),preDEL!AK397)</f>
        <v>Negative</v>
      </c>
      <c r="AL397" s="83" t="str">
        <f>IF(preDEL!$AG397,IFERROR(0/0,""),preDEL!AL397)</f>
        <v/>
      </c>
      <c r="AM397" s="83" t="str">
        <f>IF(preDEL!$AG397,IFERROR(0/0,""),preDEL!AM397)</f>
        <v>SpROSA145068</v>
      </c>
      <c r="AN397" s="83" t="str">
        <f>IF(preDEL!$AG397,IFERROR(0/0,""),preDEL!AN397)</f>
        <v>ROSA767812</v>
      </c>
      <c r="AO397" s="83" t="str">
        <f>IF(preDEL!$AG397,IFERROR(0/0,""),preDEL!AO397)</f>
        <v/>
      </c>
      <c r="AP397" s="83" t="str">
        <f>IF(preDEL!$AG397,IFERROR(0/0,""),preDEL!AP397)</f>
        <v/>
      </c>
      <c r="AQ397" s="83" t="str">
        <f>IF(preDEL!$AG397,IFERROR(0/0,""),preDEL!AQ397)</f>
        <v/>
      </c>
      <c r="AR397" s="83" t="str">
        <f>IF(preDEL!$AG397,IFERROR(0/0,""),preDEL!AR397)</f>
        <v/>
      </c>
      <c r="AS397" s="147"/>
    </row>
    <row r="398">
      <c r="A398" s="82" t="str">
        <f>IF(preDEL!$AG398,IFERROR(0/0,""),preDEL!A398)</f>
        <v>FLB4074</v>
      </c>
      <c r="B398" s="172">
        <f>IF(preDEL!$AG398,IFERROR(0/0,""),preDEL!B398)</f>
        <v>44508</v>
      </c>
      <c r="C398" s="173">
        <f>IF(preDEL!$AG398,IFERROR(0/0,""),preDEL!C398)</f>
        <v>0.318599537</v>
      </c>
      <c r="D398" s="82" t="str">
        <f>IF(preDEL!$AG398,IFERROR(0/0,""),preDEL!D398)</f>
        <v/>
      </c>
      <c r="E398" s="82" t="str">
        <f>IF(preDEL!$AG398,IFERROR(0/0,""),preDEL!E398)</f>
        <v/>
      </c>
      <c r="F398" s="83" t="str">
        <f>IF(preDEL!$AG398,IFERROR(0/0,""),preDEL!F398)</f>
        <v/>
      </c>
      <c r="G398" s="83" t="str">
        <f>IF(preDEL!$AG398,IFERROR(0/0,""),preDEL!G398)</f>
        <v/>
      </c>
      <c r="H398" s="83" t="str">
        <f>IF(preDEL!$AG398,IFERROR(0/0,""),preDEL!H398)</f>
        <v/>
      </c>
      <c r="I398" s="82" t="str">
        <f>IF(preDEL!$AG398,IFERROR(0/0,""),preDEL!I398)</f>
        <v/>
      </c>
      <c r="J398" s="82" t="str">
        <f>IF(preDEL!$AG398,IFERROR(0/0,""),preDEL!J398)</f>
        <v/>
      </c>
      <c r="K398" s="82" t="str">
        <f>IF(preDEL!$AG398,IFERROR(0/0,""),preDEL!K398)</f>
        <v>Negative</v>
      </c>
      <c r="L398" s="172">
        <f>IF(preDEL!$AG398,IFERROR(0/0,""),preDEL!L398)</f>
        <v>44508</v>
      </c>
      <c r="M398" s="173">
        <f>IF(preDEL!$AG398,IFERROR(0/0,""),preDEL!M398)</f>
        <v>0.4126736111</v>
      </c>
      <c r="N398" s="83" t="str">
        <f>IF(preDEL!$AG398,IFERROR(0/0,""),preDEL!N398)</f>
        <v/>
      </c>
      <c r="O398" s="83" t="str">
        <f>IF(preDEL!$AG398,IFERROR(0/0,""),preDEL!O398)</f>
        <v/>
      </c>
      <c r="P398" s="128" t="b">
        <f>IF(preDEL!$AG398,IFERROR(0/0,""),preDEL!P398)</f>
        <v>0</v>
      </c>
      <c r="Q398" s="128" t="str">
        <f>IF(preDEL!$AG398,IFERROR(0/0,""),preDEL!Q398)</f>
        <v>Result</v>
      </c>
      <c r="R398" s="116" t="b">
        <f>IF(preDEL!$AG398,IFERROR(0/0,""),preDEL!R398)</f>
        <v>1</v>
      </c>
      <c r="S398" s="116">
        <f>IF(preDEL!$AG398,IFERROR(0/0,""),preDEL!S398)</f>
        <v>1</v>
      </c>
      <c r="T398" s="128">
        <f>IF(preDEL!$AG398,IFERROR(0/0,""),preDEL!T398)</f>
        <v>0</v>
      </c>
      <c r="U398" s="83" t="str">
        <f>IF(preDEL!$AG398,IFERROR(0/0,""),preDEL!U398)</f>
        <v/>
      </c>
      <c r="V398" s="82" t="str">
        <f>IF(preDEL!$AG398,IFERROR(0/0,""),preDEL!V398)</f>
        <v/>
      </c>
      <c r="W398" s="83" t="str">
        <f>IF(preDEL!$AG398,IFERROR(0/0,""),preDEL!W398)</f>
        <v/>
      </c>
      <c r="X398" s="116" t="b">
        <f>IF(preDEL!$AG398,IFERROR(0/0,""),preDEL!X398)</f>
        <v>0</v>
      </c>
      <c r="Y398" s="128" t="b">
        <f>IF(preDEL!$AG398,IFERROR(0/0,""),preDEL!Y398)</f>
        <v>0</v>
      </c>
      <c r="Z398" s="82" t="str">
        <f>IF(preDEL!$AG398,IFERROR(0/0,""),preDEL!Z398)</f>
        <v/>
      </c>
      <c r="AA398" s="128" t="b">
        <f>IF(preDEL!$AG398,IFERROR(0/0,""),preDEL!AA398)</f>
        <v>0</v>
      </c>
      <c r="AB398" s="128" t="b">
        <f>IF(preDEL!$AG398,IFERROR(0/0,""),preDEL!AB398)</f>
        <v>0</v>
      </c>
      <c r="AC398" s="174">
        <f>IF(preDEL!$AG398,IFERROR(0/0,""),preDEL!AC398)</f>
        <v>650</v>
      </c>
      <c r="AD398" s="116" t="b">
        <f>IF(preDEL!$AG398,IFERROR(0/0,""),preDEL!AD398)</f>
        <v>1</v>
      </c>
      <c r="AE398" s="175" t="str">
        <f>IF(preDEL!$AG398,IFERROR(0/0,""),preDEL!AE398)</f>
        <v/>
      </c>
      <c r="AF398" s="128" t="b">
        <f>IF(preDEL!$AG398,IFERROR(0/0,""),preDEL!AF398)</f>
        <v>0</v>
      </c>
      <c r="AG398" s="128" t="b">
        <f>IF(preDEL!$AG398,IFERROR(0/0,""),preDEL!AG398)</f>
        <v>0</v>
      </c>
      <c r="AH398" s="116" t="str">
        <f>IF(preDEL!$AG398,IFERROR(0/0,""),preDEL!AH398)</f>
        <v/>
      </c>
      <c r="AI398" s="82" t="str">
        <f>IF(preDEL!$AG398,IFERROR(0/0,""),preDEL!AI398)</f>
        <v/>
      </c>
      <c r="AJ398" s="83" t="str">
        <f>IF(preDEL!$AG398,IFERROR(0/0,""),preDEL!AJ398)</f>
        <v/>
      </c>
      <c r="AK398" s="82" t="str">
        <f>IF(preDEL!$AG398,IFERROR(0/0,""),preDEL!AK398)</f>
        <v>Negative</v>
      </c>
      <c r="AL398" s="83" t="str">
        <f>IF(preDEL!$AG398,IFERROR(0/0,""),preDEL!AL398)</f>
        <v/>
      </c>
      <c r="AM398" s="83" t="str">
        <f>IF(preDEL!$AG398,IFERROR(0/0,""),preDEL!AM398)</f>
        <v>SpROSA145068</v>
      </c>
      <c r="AN398" s="83" t="str">
        <f>IF(preDEL!$AG398,IFERROR(0/0,""),preDEL!AN398)</f>
        <v>ROSA312007</v>
      </c>
      <c r="AO398" s="83" t="str">
        <f>IF(preDEL!$AG398,IFERROR(0/0,""),preDEL!AO398)</f>
        <v/>
      </c>
      <c r="AP398" s="83" t="str">
        <f>IF(preDEL!$AG398,IFERROR(0/0,""),preDEL!AP398)</f>
        <v/>
      </c>
      <c r="AQ398" s="83" t="str">
        <f>IF(preDEL!$AG398,IFERROR(0/0,""),preDEL!AQ398)</f>
        <v/>
      </c>
      <c r="AR398" s="83" t="str">
        <f>IF(preDEL!$AG398,IFERROR(0/0,""),preDEL!AR398)</f>
        <v/>
      </c>
      <c r="AS398" s="147"/>
    </row>
    <row r="399">
      <c r="A399" s="82" t="str">
        <f>IF(preDEL!$AG399,IFERROR(0/0,""),preDEL!A399)</f>
        <v>FLB4042</v>
      </c>
      <c r="B399" s="172">
        <f>IF(preDEL!$AG399,IFERROR(0/0,""),preDEL!B399)</f>
        <v>44508</v>
      </c>
      <c r="C399" s="173">
        <f>IF(preDEL!$AG399,IFERROR(0/0,""),preDEL!C399)</f>
        <v>0.3267824074</v>
      </c>
      <c r="D399" s="82" t="str">
        <f>IF(preDEL!$AG399,IFERROR(0/0,""),preDEL!D399)</f>
        <v/>
      </c>
      <c r="E399" s="82" t="str">
        <f>IF(preDEL!$AG399,IFERROR(0/0,""),preDEL!E399)</f>
        <v/>
      </c>
      <c r="F399" s="83" t="str">
        <f>IF(preDEL!$AG399,IFERROR(0/0,""),preDEL!F399)</f>
        <v/>
      </c>
      <c r="G399" s="83" t="str">
        <f>IF(preDEL!$AG399,IFERROR(0/0,""),preDEL!G399)</f>
        <v/>
      </c>
      <c r="H399" s="83" t="str">
        <f>IF(preDEL!$AG399,IFERROR(0/0,""),preDEL!H399)</f>
        <v/>
      </c>
      <c r="I399" s="82" t="str">
        <f>IF(preDEL!$AG399,IFERROR(0/0,""),preDEL!I399)</f>
        <v/>
      </c>
      <c r="J399" s="82" t="str">
        <f>IF(preDEL!$AG399,IFERROR(0/0,""),preDEL!J399)</f>
        <v/>
      </c>
      <c r="K399" s="82" t="str">
        <f>IF(preDEL!$AG399,IFERROR(0/0,""),preDEL!K399)</f>
        <v>Negative</v>
      </c>
      <c r="L399" s="172">
        <f>IF(preDEL!$AG399,IFERROR(0/0,""),preDEL!L399)</f>
        <v>44508</v>
      </c>
      <c r="M399" s="173">
        <f>IF(preDEL!$AG399,IFERROR(0/0,""),preDEL!M399)</f>
        <v>0.4126736111</v>
      </c>
      <c r="N399" s="83" t="str">
        <f>IF(preDEL!$AG399,IFERROR(0/0,""),preDEL!N399)</f>
        <v/>
      </c>
      <c r="O399" s="83" t="str">
        <f>IF(preDEL!$AG399,IFERROR(0/0,""),preDEL!O399)</f>
        <v/>
      </c>
      <c r="P399" s="128" t="b">
        <f>IF(preDEL!$AG399,IFERROR(0/0,""),preDEL!P399)</f>
        <v>0</v>
      </c>
      <c r="Q399" s="128" t="str">
        <f>IF(preDEL!$AG399,IFERROR(0/0,""),preDEL!Q399)</f>
        <v>Result</v>
      </c>
      <c r="R399" s="116" t="b">
        <f>IF(preDEL!$AG399,IFERROR(0/0,""),preDEL!R399)</f>
        <v>1</v>
      </c>
      <c r="S399" s="116">
        <f>IF(preDEL!$AG399,IFERROR(0/0,""),preDEL!S399)</f>
        <v>1</v>
      </c>
      <c r="T399" s="128" t="str">
        <f>IF(preDEL!$AG399,IFERROR(0/0,""),preDEL!T399)</f>
        <v/>
      </c>
      <c r="U399" s="83" t="str">
        <f>IF(preDEL!$AG399,IFERROR(0/0,""),preDEL!U399)</f>
        <v/>
      </c>
      <c r="V399" s="82" t="str">
        <f>IF(preDEL!$AG399,IFERROR(0/0,""),preDEL!V399)</f>
        <v/>
      </c>
      <c r="W399" s="83" t="str">
        <f>IF(preDEL!$AG399,IFERROR(0/0,""),preDEL!W399)</f>
        <v/>
      </c>
      <c r="X399" s="116" t="b">
        <f>IF(preDEL!$AG399,IFERROR(0/0,""),preDEL!X399)</f>
        <v>0</v>
      </c>
      <c r="Y399" s="128" t="b">
        <f>IF(preDEL!$AG399,IFERROR(0/0,""),preDEL!Y399)</f>
        <v>0</v>
      </c>
      <c r="Z399" s="82" t="str">
        <f>IF(preDEL!$AG399,IFERROR(0/0,""),preDEL!Z399)</f>
        <v/>
      </c>
      <c r="AA399" s="128" t="b">
        <f>IF(preDEL!$AG399,IFERROR(0/0,""),preDEL!AA399)</f>
        <v>0</v>
      </c>
      <c r="AB399" s="128" t="b">
        <f>IF(preDEL!$AG399,IFERROR(0/0,""),preDEL!AB399)</f>
        <v>0</v>
      </c>
      <c r="AC399" s="174">
        <f>IF(preDEL!$AG399,IFERROR(0/0,""),preDEL!AC399)</f>
        <v>202</v>
      </c>
      <c r="AD399" s="116" t="b">
        <f>IF(preDEL!$AG399,IFERROR(0/0,""),preDEL!AD399)</f>
        <v>0</v>
      </c>
      <c r="AE399" s="175" t="str">
        <f>IF(preDEL!$AG399,IFERROR(0/0,""),preDEL!AE399)</f>
        <v/>
      </c>
      <c r="AF399" s="128" t="b">
        <f>IF(preDEL!$AG399,IFERROR(0/0,""),preDEL!AF399)</f>
        <v>0</v>
      </c>
      <c r="AG399" s="128" t="b">
        <f>IF(preDEL!$AG399,IFERROR(0/0,""),preDEL!AG399)</f>
        <v>0</v>
      </c>
      <c r="AH399" s="116" t="str">
        <f>IF(preDEL!$AG399,IFERROR(0/0,""),preDEL!AH399)</f>
        <v/>
      </c>
      <c r="AI399" s="82" t="str">
        <f>IF(preDEL!$AG399,IFERROR(0/0,""),preDEL!AI399)</f>
        <v/>
      </c>
      <c r="AJ399" s="83" t="str">
        <f>IF(preDEL!$AG399,IFERROR(0/0,""),preDEL!AJ399)</f>
        <v/>
      </c>
      <c r="AK399" s="82" t="str">
        <f>IF(preDEL!$AG399,IFERROR(0/0,""),preDEL!AK399)</f>
        <v>Negative</v>
      </c>
      <c r="AL399" s="83" t="str">
        <f>IF(preDEL!$AG399,IFERROR(0/0,""),preDEL!AL399)</f>
        <v/>
      </c>
      <c r="AM399" s="83" t="str">
        <f>IF(preDEL!$AG399,IFERROR(0/0,""),preDEL!AM399)</f>
        <v>SpROSA145068</v>
      </c>
      <c r="AN399" s="83" t="str">
        <f>IF(preDEL!$AG399,IFERROR(0/0,""),preDEL!AN399)</f>
        <v>ROSA124991</v>
      </c>
      <c r="AO399" s="83" t="str">
        <f>IF(preDEL!$AG399,IFERROR(0/0,""),preDEL!AO399)</f>
        <v/>
      </c>
      <c r="AP399" s="83" t="str">
        <f>IF(preDEL!$AG399,IFERROR(0/0,""),preDEL!AP399)</f>
        <v/>
      </c>
      <c r="AQ399" s="83" t="str">
        <f>IF(preDEL!$AG399,IFERROR(0/0,""),preDEL!AQ399)</f>
        <v/>
      </c>
      <c r="AR399" s="83" t="str">
        <f>IF(preDEL!$AG399,IFERROR(0/0,""),preDEL!AR399)</f>
        <v/>
      </c>
      <c r="AS399" s="147"/>
    </row>
    <row r="400">
      <c r="A400" s="82" t="str">
        <f>IF(preDEL!$AG400,IFERROR(0/0,""),preDEL!A400)</f>
        <v>FLB3856</v>
      </c>
      <c r="B400" s="172">
        <f>IF(preDEL!$AG400,IFERROR(0/0,""),preDEL!B400)</f>
        <v>44509</v>
      </c>
      <c r="C400" s="173">
        <f>IF(preDEL!$AG400,IFERROR(0/0,""),preDEL!C400)</f>
        <v>0.1902893519</v>
      </c>
      <c r="D400" s="82" t="str">
        <f>IF(preDEL!$AG400,IFERROR(0/0,""),preDEL!D400)</f>
        <v/>
      </c>
      <c r="E400" s="82" t="str">
        <f>IF(preDEL!$AG400,IFERROR(0/0,""),preDEL!E400)</f>
        <v/>
      </c>
      <c r="F400" s="83" t="str">
        <f>IF(preDEL!$AG400,IFERROR(0/0,""),preDEL!F400)</f>
        <v/>
      </c>
      <c r="G400" s="83" t="str">
        <f>IF(preDEL!$AG400,IFERROR(0/0,""),preDEL!G400)</f>
        <v/>
      </c>
      <c r="H400" s="83" t="str">
        <f>IF(preDEL!$AG400,IFERROR(0/0,""),preDEL!H400)</f>
        <v/>
      </c>
      <c r="I400" s="82" t="str">
        <f>IF(preDEL!$AG400,IFERROR(0/0,""),preDEL!I400)</f>
        <v/>
      </c>
      <c r="J400" s="82" t="str">
        <f>IF(preDEL!$AG400,IFERROR(0/0,""),preDEL!J400)</f>
        <v/>
      </c>
      <c r="K400" s="82" t="str">
        <f>IF(preDEL!$AG400,IFERROR(0/0,""),preDEL!K400)</f>
        <v>Null</v>
      </c>
      <c r="L400" s="172" t="str">
        <f>IF(preDEL!$AG400,IFERROR(0/0,""),preDEL!L400)</f>
        <v/>
      </c>
      <c r="M400" s="173" t="str">
        <f>IF(preDEL!$AG400,IFERROR(0/0,""),preDEL!M400)</f>
        <v/>
      </c>
      <c r="N400" s="83" t="str">
        <f>IF(preDEL!$AG400,IFERROR(0/0,""),preDEL!N400)</f>
        <v/>
      </c>
      <c r="O400" s="83" t="str">
        <f>IF(preDEL!$AG400,IFERROR(0/0,""),preDEL!O400)</f>
        <v/>
      </c>
      <c r="P400" s="128" t="b">
        <f>IF(preDEL!$AG400,IFERROR(0/0,""),preDEL!P400)</f>
        <v>0</v>
      </c>
      <c r="Q400" s="128" t="str">
        <f>IF(preDEL!$AG400,IFERROR(0/0,""),preDEL!Q400)</f>
        <v>Collected</v>
      </c>
      <c r="R400" s="116" t="b">
        <f>IF(preDEL!$AG400,IFERROR(0/0,""),preDEL!R400)</f>
        <v>1</v>
      </c>
      <c r="S400" s="116">
        <f>IF(preDEL!$AG400,IFERROR(0/0,""),preDEL!S400)</f>
        <v>1</v>
      </c>
      <c r="T400" s="128" t="str">
        <f>IF(preDEL!$AG400,IFERROR(0/0,""),preDEL!T400)</f>
        <v/>
      </c>
      <c r="U400" s="83" t="str">
        <f>IF(preDEL!$AG400,IFERROR(0/0,""),preDEL!U400)</f>
        <v/>
      </c>
      <c r="V400" s="82" t="str">
        <f>IF(preDEL!$AG400,IFERROR(0/0,""),preDEL!V400)</f>
        <v/>
      </c>
      <c r="W400" s="83" t="str">
        <f>IF(preDEL!$AG400,IFERROR(0/0,""),preDEL!W400)</f>
        <v/>
      </c>
      <c r="X400" s="116" t="b">
        <f>IF(preDEL!$AG400,IFERROR(0/0,""),preDEL!X400)</f>
        <v>0</v>
      </c>
      <c r="Y400" s="128" t="b">
        <f>IF(preDEL!$AG400,IFERROR(0/0,""),preDEL!Y400)</f>
        <v>0</v>
      </c>
      <c r="Z400" s="82" t="str">
        <f>IF(preDEL!$AG400,IFERROR(0/0,""),preDEL!Z400)</f>
        <v/>
      </c>
      <c r="AA400" s="128" t="b">
        <f>IF(preDEL!$AG400,IFERROR(0/0,""),preDEL!AA400)</f>
        <v>0</v>
      </c>
      <c r="AB400" s="128" t="b">
        <f>IF(preDEL!$AG400,IFERROR(0/0,""),preDEL!AB400)</f>
        <v>0</v>
      </c>
      <c r="AC400" s="174">
        <f>IF(preDEL!$AG400,IFERROR(0/0,""),preDEL!AC400)</f>
        <v>201</v>
      </c>
      <c r="AD400" s="116" t="b">
        <f>IF(preDEL!$AG400,IFERROR(0/0,""),preDEL!AD400)</f>
        <v>0</v>
      </c>
      <c r="AE400" s="175" t="str">
        <f>IF(preDEL!$AG400,IFERROR(0/0,""),preDEL!AE400)</f>
        <v/>
      </c>
      <c r="AF400" s="128" t="b">
        <f>IF(preDEL!$AG400,IFERROR(0/0,""),preDEL!AF400)</f>
        <v>0</v>
      </c>
      <c r="AG400" s="128" t="b">
        <f>IF(preDEL!$AG400,IFERROR(0/0,""),preDEL!AG400)</f>
        <v>0</v>
      </c>
      <c r="AH400" s="116" t="str">
        <f>IF(preDEL!$AG400,IFERROR(0/0,""),preDEL!AH400)</f>
        <v/>
      </c>
      <c r="AI400" s="82" t="str">
        <f>IF(preDEL!$AG400,IFERROR(0/0,""),preDEL!AI400)</f>
        <v/>
      </c>
      <c r="AJ400" s="83">
        <f>IF(preDEL!$AG400,IFERROR(0/0,""),preDEL!AJ400)</f>
        <v>2.2</v>
      </c>
      <c r="AK400" s="82" t="str">
        <f>IF(preDEL!$AG400,IFERROR(0/0,""),preDEL!AK400)</f>
        <v>Negative</v>
      </c>
      <c r="AL400" s="83" t="str">
        <f>IF(preDEL!$AG400,IFERROR(0/0,""),preDEL!AL400)</f>
        <v/>
      </c>
      <c r="AM400" s="83" t="str">
        <f>IF(preDEL!$AG400,IFERROR(0/0,""),preDEL!AM400)</f>
        <v>SpROSA145068</v>
      </c>
      <c r="AN400" s="83" t="str">
        <f>IF(preDEL!$AG400,IFERROR(0/0,""),preDEL!AN400)</f>
        <v>ROSA750622</v>
      </c>
      <c r="AO400" s="83" t="str">
        <f>IF(preDEL!$AG400,IFERROR(0/0,""),preDEL!AO400)</f>
        <v/>
      </c>
      <c r="AP400" s="83" t="str">
        <f>IF(preDEL!$AG400,IFERROR(0/0,""),preDEL!AP400)</f>
        <v/>
      </c>
      <c r="AQ400" s="83" t="str">
        <f>IF(preDEL!$AG400,IFERROR(0/0,""),preDEL!AQ400)</f>
        <v/>
      </c>
      <c r="AR400" s="83" t="str">
        <f>IF(preDEL!$AG400,IFERROR(0/0,""),preDEL!AR400)</f>
        <v/>
      </c>
      <c r="AS400" s="147"/>
    </row>
    <row r="401">
      <c r="A401" s="82" t="str">
        <f>IF(preDEL!$AG401,IFERROR(0/0,""),preDEL!A401)</f>
        <v>FLB3863</v>
      </c>
      <c r="B401" s="172">
        <f>IF(preDEL!$AG401,IFERROR(0/0,""),preDEL!B401)</f>
        <v>44509</v>
      </c>
      <c r="C401" s="173">
        <f>IF(preDEL!$AG401,IFERROR(0/0,""),preDEL!C401)</f>
        <v>0.190462963</v>
      </c>
      <c r="D401" s="82" t="str">
        <f>IF(preDEL!$AG401,IFERROR(0/0,""),preDEL!D401)</f>
        <v/>
      </c>
      <c r="E401" s="82" t="str">
        <f>IF(preDEL!$AG401,IFERROR(0/0,""),preDEL!E401)</f>
        <v/>
      </c>
      <c r="F401" s="83" t="str">
        <f>IF(preDEL!$AG401,IFERROR(0/0,""),preDEL!F401)</f>
        <v/>
      </c>
      <c r="G401" s="83" t="str">
        <f>IF(preDEL!$AG401,IFERROR(0/0,""),preDEL!G401)</f>
        <v/>
      </c>
      <c r="H401" s="83" t="str">
        <f>IF(preDEL!$AG401,IFERROR(0/0,""),preDEL!H401)</f>
        <v/>
      </c>
      <c r="I401" s="82" t="str">
        <f>IF(preDEL!$AG401,IFERROR(0/0,""),preDEL!I401)</f>
        <v/>
      </c>
      <c r="J401" s="82" t="str">
        <f>IF(preDEL!$AG401,IFERROR(0/0,""),preDEL!J401)</f>
        <v/>
      </c>
      <c r="K401" s="82" t="str">
        <f>IF(preDEL!$AG401,IFERROR(0/0,""),preDEL!K401)</f>
        <v>Negative</v>
      </c>
      <c r="L401" s="172">
        <f>IF(preDEL!$AG401,IFERROR(0/0,""),preDEL!L401)</f>
        <v>44509</v>
      </c>
      <c r="M401" s="173">
        <f>IF(preDEL!$AG401,IFERROR(0/0,""),preDEL!M401)</f>
        <v>0.4559375</v>
      </c>
      <c r="N401" s="83" t="str">
        <f>IF(preDEL!$AG401,IFERROR(0/0,""),preDEL!N401)</f>
        <v/>
      </c>
      <c r="O401" s="83" t="str">
        <f>IF(preDEL!$AG401,IFERROR(0/0,""),preDEL!O401)</f>
        <v/>
      </c>
      <c r="P401" s="128" t="b">
        <f>IF(preDEL!$AG401,IFERROR(0/0,""),preDEL!P401)</f>
        <v>0</v>
      </c>
      <c r="Q401" s="128" t="str">
        <f>IF(preDEL!$AG401,IFERROR(0/0,""),preDEL!Q401)</f>
        <v>Result</v>
      </c>
      <c r="R401" s="116" t="b">
        <f>IF(preDEL!$AG401,IFERROR(0/0,""),preDEL!R401)</f>
        <v>1</v>
      </c>
      <c r="S401" s="116">
        <f>IF(preDEL!$AG401,IFERROR(0/0,""),preDEL!S401)</f>
        <v>1</v>
      </c>
      <c r="T401" s="128" t="str">
        <f>IF(preDEL!$AG401,IFERROR(0/0,""),preDEL!T401)</f>
        <v/>
      </c>
      <c r="U401" s="83" t="str">
        <f>IF(preDEL!$AG401,IFERROR(0/0,""),preDEL!U401)</f>
        <v/>
      </c>
      <c r="V401" s="82" t="str">
        <f>IF(preDEL!$AG401,IFERROR(0/0,""),preDEL!V401)</f>
        <v/>
      </c>
      <c r="W401" s="83" t="str">
        <f>IF(preDEL!$AG401,IFERROR(0/0,""),preDEL!W401)</f>
        <v/>
      </c>
      <c r="X401" s="116" t="b">
        <f>IF(preDEL!$AG401,IFERROR(0/0,""),preDEL!X401)</f>
        <v>0</v>
      </c>
      <c r="Y401" s="128" t="b">
        <f>IF(preDEL!$AG401,IFERROR(0/0,""),preDEL!Y401)</f>
        <v>0</v>
      </c>
      <c r="Z401" s="82" t="str">
        <f>IF(preDEL!$AG401,IFERROR(0/0,""),preDEL!Z401)</f>
        <v/>
      </c>
      <c r="AA401" s="128" t="b">
        <f>IF(preDEL!$AG401,IFERROR(0/0,""),preDEL!AA401)</f>
        <v>0</v>
      </c>
      <c r="AB401" s="128" t="b">
        <f>IF(preDEL!$AG401,IFERROR(0/0,""),preDEL!AB401)</f>
        <v>0</v>
      </c>
      <c r="AC401" s="174">
        <f>IF(preDEL!$AG401,IFERROR(0/0,""),preDEL!AC401)</f>
        <v>200</v>
      </c>
      <c r="AD401" s="116" t="b">
        <f>IF(preDEL!$AG401,IFERROR(0/0,""),preDEL!AD401)</f>
        <v>0</v>
      </c>
      <c r="AE401" s="175" t="str">
        <f>IF(preDEL!$AG401,IFERROR(0/0,""),preDEL!AE401)</f>
        <v/>
      </c>
      <c r="AF401" s="128" t="b">
        <f>IF(preDEL!$AG401,IFERROR(0/0,""),preDEL!AF401)</f>
        <v>0</v>
      </c>
      <c r="AG401" s="128" t="b">
        <f>IF(preDEL!$AG401,IFERROR(0/0,""),preDEL!AG401)</f>
        <v>0</v>
      </c>
      <c r="AH401" s="116" t="str">
        <f>IF(preDEL!$AG401,IFERROR(0/0,""),preDEL!AH401)</f>
        <v/>
      </c>
      <c r="AI401" s="82" t="str">
        <f>IF(preDEL!$AG401,IFERROR(0/0,""),preDEL!AI401)</f>
        <v/>
      </c>
      <c r="AJ401" s="83" t="str">
        <f>IF(preDEL!$AG401,IFERROR(0/0,""),preDEL!AJ401)</f>
        <v/>
      </c>
      <c r="AK401" s="82" t="str">
        <f>IF(preDEL!$AG401,IFERROR(0/0,""),preDEL!AK401)</f>
        <v>Negative</v>
      </c>
      <c r="AL401" s="83" t="str">
        <f>IF(preDEL!$AG401,IFERROR(0/0,""),preDEL!AL401)</f>
        <v/>
      </c>
      <c r="AM401" s="83" t="str">
        <f>IF(preDEL!$AG401,IFERROR(0/0,""),preDEL!AM401)</f>
        <v>SpROSA573919</v>
      </c>
      <c r="AN401" s="83" t="str">
        <f>IF(preDEL!$AG401,IFERROR(0/0,""),preDEL!AN401)</f>
        <v>ROSA191656</v>
      </c>
      <c r="AO401" s="83" t="str">
        <f>IF(preDEL!$AG401,IFERROR(0/0,""),preDEL!AO401)</f>
        <v/>
      </c>
      <c r="AP401" s="83" t="str">
        <f>IF(preDEL!$AG401,IFERROR(0/0,""),preDEL!AP401)</f>
        <v/>
      </c>
      <c r="AQ401" s="83" t="str">
        <f>IF(preDEL!$AG401,IFERROR(0/0,""),preDEL!AQ401)</f>
        <v/>
      </c>
      <c r="AR401" s="83" t="str">
        <f>IF(preDEL!$AG401,IFERROR(0/0,""),preDEL!AR401)</f>
        <v/>
      </c>
      <c r="AS401" s="147"/>
    </row>
    <row r="402">
      <c r="A402" s="82" t="str">
        <f>IF(preDEL!$AG402,IFERROR(0/0,""),preDEL!A402)</f>
        <v>FLB4386</v>
      </c>
      <c r="B402" s="172">
        <f>IF(preDEL!$AG402,IFERROR(0/0,""),preDEL!B402)</f>
        <v>44509</v>
      </c>
      <c r="C402" s="173">
        <f>IF(preDEL!$AG402,IFERROR(0/0,""),preDEL!C402)</f>
        <v>0.192025463</v>
      </c>
      <c r="D402" s="82" t="str">
        <f>IF(preDEL!$AG402,IFERROR(0/0,""),preDEL!D402)</f>
        <v/>
      </c>
      <c r="E402" s="82" t="str">
        <f>IF(preDEL!$AG402,IFERROR(0/0,""),preDEL!E402)</f>
        <v/>
      </c>
      <c r="F402" s="83" t="str">
        <f>IF(preDEL!$AG402,IFERROR(0/0,""),preDEL!F402)</f>
        <v/>
      </c>
      <c r="G402" s="83" t="str">
        <f>IF(preDEL!$AG402,IFERROR(0/0,""),preDEL!G402)</f>
        <v/>
      </c>
      <c r="H402" s="83" t="str">
        <f>IF(preDEL!$AG402,IFERROR(0/0,""),preDEL!H402)</f>
        <v/>
      </c>
      <c r="I402" s="82" t="str">
        <f>IF(preDEL!$AG402,IFERROR(0/0,""),preDEL!I402)</f>
        <v/>
      </c>
      <c r="J402" s="82" t="str">
        <f>IF(preDEL!$AG402,IFERROR(0/0,""),preDEL!J402)</f>
        <v/>
      </c>
      <c r="K402" s="82" t="str">
        <f>IF(preDEL!$AG402,IFERROR(0/0,""),preDEL!K402)</f>
        <v>Negative</v>
      </c>
      <c r="L402" s="172">
        <f>IF(preDEL!$AG402,IFERROR(0/0,""),preDEL!L402)</f>
        <v>44509</v>
      </c>
      <c r="M402" s="173">
        <f>IF(preDEL!$AG402,IFERROR(0/0,""),preDEL!M402)</f>
        <v>0.4559375</v>
      </c>
      <c r="N402" s="83" t="str">
        <f>IF(preDEL!$AG402,IFERROR(0/0,""),preDEL!N402)</f>
        <v/>
      </c>
      <c r="O402" s="83" t="str">
        <f>IF(preDEL!$AG402,IFERROR(0/0,""),preDEL!O402)</f>
        <v/>
      </c>
      <c r="P402" s="128" t="b">
        <f>IF(preDEL!$AG402,IFERROR(0/0,""),preDEL!P402)</f>
        <v>0</v>
      </c>
      <c r="Q402" s="128" t="str">
        <f>IF(preDEL!$AG402,IFERROR(0/0,""),preDEL!Q402)</f>
        <v>Result</v>
      </c>
      <c r="R402" s="116" t="b">
        <f>IF(preDEL!$AG402,IFERROR(0/0,""),preDEL!R402)</f>
        <v>1</v>
      </c>
      <c r="S402" s="116">
        <f>IF(preDEL!$AG402,IFERROR(0/0,""),preDEL!S402)</f>
        <v>1</v>
      </c>
      <c r="T402" s="128" t="str">
        <f>IF(preDEL!$AG402,IFERROR(0/0,""),preDEL!T402)</f>
        <v/>
      </c>
      <c r="U402" s="83" t="str">
        <f>IF(preDEL!$AG402,IFERROR(0/0,""),preDEL!U402)</f>
        <v/>
      </c>
      <c r="V402" s="82" t="str">
        <f>IF(preDEL!$AG402,IFERROR(0/0,""),preDEL!V402)</f>
        <v/>
      </c>
      <c r="W402" s="83" t="str">
        <f>IF(preDEL!$AG402,IFERROR(0/0,""),preDEL!W402)</f>
        <v/>
      </c>
      <c r="X402" s="116" t="b">
        <f>IF(preDEL!$AG402,IFERROR(0/0,""),preDEL!X402)</f>
        <v>0</v>
      </c>
      <c r="Y402" s="128" t="b">
        <f>IF(preDEL!$AG402,IFERROR(0/0,""),preDEL!Y402)</f>
        <v>0</v>
      </c>
      <c r="Z402" s="82" t="str">
        <f>IF(preDEL!$AG402,IFERROR(0/0,""),preDEL!Z402)</f>
        <v/>
      </c>
      <c r="AA402" s="128" t="b">
        <f>IF(preDEL!$AG402,IFERROR(0/0,""),preDEL!AA402)</f>
        <v>0</v>
      </c>
      <c r="AB402" s="128" t="b">
        <f>IF(preDEL!$AG402,IFERROR(0/0,""),preDEL!AB402)</f>
        <v>0</v>
      </c>
      <c r="AC402" s="174">
        <f>IF(preDEL!$AG402,IFERROR(0/0,""),preDEL!AC402)</f>
        <v>199</v>
      </c>
      <c r="AD402" s="116" t="b">
        <f>IF(preDEL!$AG402,IFERROR(0/0,""),preDEL!AD402)</f>
        <v>0</v>
      </c>
      <c r="AE402" s="175" t="str">
        <f>IF(preDEL!$AG402,IFERROR(0/0,""),preDEL!AE402)</f>
        <v/>
      </c>
      <c r="AF402" s="128" t="b">
        <f>IF(preDEL!$AG402,IFERROR(0/0,""),preDEL!AF402)</f>
        <v>0</v>
      </c>
      <c r="AG402" s="128" t="b">
        <f>IF(preDEL!$AG402,IFERROR(0/0,""),preDEL!AG402)</f>
        <v>0</v>
      </c>
      <c r="AH402" s="116" t="str">
        <f>IF(preDEL!$AG402,IFERROR(0/0,""),preDEL!AH402)</f>
        <v/>
      </c>
      <c r="AI402" s="82" t="str">
        <f>IF(preDEL!$AG402,IFERROR(0/0,""),preDEL!AI402)</f>
        <v/>
      </c>
      <c r="AJ402" s="83" t="str">
        <f>IF(preDEL!$AG402,IFERROR(0/0,""),preDEL!AJ402)</f>
        <v/>
      </c>
      <c r="AK402" s="82" t="str">
        <f>IF(preDEL!$AG402,IFERROR(0/0,""),preDEL!AK402)</f>
        <v>Negative</v>
      </c>
      <c r="AL402" s="83" t="str">
        <f>IF(preDEL!$AG402,IFERROR(0/0,""),preDEL!AL402)</f>
        <v/>
      </c>
      <c r="AM402" s="83" t="str">
        <f>IF(preDEL!$AG402,IFERROR(0/0,""),preDEL!AM402)</f>
        <v>SpROSA573919</v>
      </c>
      <c r="AN402" s="83" t="str">
        <f>IF(preDEL!$AG402,IFERROR(0/0,""),preDEL!AN402)</f>
        <v>ROSA363599</v>
      </c>
      <c r="AO402" s="83" t="str">
        <f>IF(preDEL!$AG402,IFERROR(0/0,""),preDEL!AO402)</f>
        <v/>
      </c>
      <c r="AP402" s="83" t="str">
        <f>IF(preDEL!$AG402,IFERROR(0/0,""),preDEL!AP402)</f>
        <v/>
      </c>
      <c r="AQ402" s="83" t="str">
        <f>IF(preDEL!$AG402,IFERROR(0/0,""),preDEL!AQ402)</f>
        <v/>
      </c>
      <c r="AR402" s="83" t="str">
        <f>IF(preDEL!$AG402,IFERROR(0/0,""),preDEL!AR402)</f>
        <v/>
      </c>
      <c r="AS402" s="147"/>
    </row>
    <row r="403">
      <c r="A403" s="82" t="str">
        <f>IF(preDEL!$AG403,IFERROR(0/0,""),preDEL!A403)</f>
        <v>FLB3853</v>
      </c>
      <c r="B403" s="172">
        <f>IF(preDEL!$AG403,IFERROR(0/0,""),preDEL!B403)</f>
        <v>44509</v>
      </c>
      <c r="C403" s="173">
        <f>IF(preDEL!$AG403,IFERROR(0/0,""),preDEL!C403)</f>
        <v>0.2202430556</v>
      </c>
      <c r="D403" s="82" t="str">
        <f>IF(preDEL!$AG403,IFERROR(0/0,""),preDEL!D403)</f>
        <v/>
      </c>
      <c r="E403" s="82" t="str">
        <f>IF(preDEL!$AG403,IFERROR(0/0,""),preDEL!E403)</f>
        <v/>
      </c>
      <c r="F403" s="83" t="str">
        <f>IF(preDEL!$AG403,IFERROR(0/0,""),preDEL!F403)</f>
        <v/>
      </c>
      <c r="G403" s="83" t="str">
        <f>IF(preDEL!$AG403,IFERROR(0/0,""),preDEL!G403)</f>
        <v/>
      </c>
      <c r="H403" s="83" t="str">
        <f>IF(preDEL!$AG403,IFERROR(0/0,""),preDEL!H403)</f>
        <v/>
      </c>
      <c r="I403" s="82" t="str">
        <f>IF(preDEL!$AG403,IFERROR(0/0,""),preDEL!I403)</f>
        <v/>
      </c>
      <c r="J403" s="82" t="str">
        <f>IF(preDEL!$AG403,IFERROR(0/0,""),preDEL!J403)</f>
        <v/>
      </c>
      <c r="K403" s="82" t="str">
        <f>IF(preDEL!$AG403,IFERROR(0/0,""),preDEL!K403)</f>
        <v>Negative</v>
      </c>
      <c r="L403" s="172">
        <f>IF(preDEL!$AG403,IFERROR(0/0,""),preDEL!L403)</f>
        <v>44509</v>
      </c>
      <c r="M403" s="173">
        <f>IF(preDEL!$AG403,IFERROR(0/0,""),preDEL!M403)</f>
        <v>0.4559375</v>
      </c>
      <c r="N403" s="83" t="str">
        <f>IF(preDEL!$AG403,IFERROR(0/0,""),preDEL!N403)</f>
        <v/>
      </c>
      <c r="O403" s="83" t="str">
        <f>IF(preDEL!$AG403,IFERROR(0/0,""),preDEL!O403)</f>
        <v/>
      </c>
      <c r="P403" s="128" t="b">
        <f>IF(preDEL!$AG403,IFERROR(0/0,""),preDEL!P403)</f>
        <v>0</v>
      </c>
      <c r="Q403" s="128" t="str">
        <f>IF(preDEL!$AG403,IFERROR(0/0,""),preDEL!Q403)</f>
        <v>Result</v>
      </c>
      <c r="R403" s="116" t="b">
        <f>IF(preDEL!$AG403,IFERROR(0/0,""),preDEL!R403)</f>
        <v>1</v>
      </c>
      <c r="S403" s="116">
        <f>IF(preDEL!$AG403,IFERROR(0/0,""),preDEL!S403)</f>
        <v>1</v>
      </c>
      <c r="T403" s="128" t="str">
        <f>IF(preDEL!$AG403,IFERROR(0/0,""),preDEL!T403)</f>
        <v/>
      </c>
      <c r="U403" s="83" t="str">
        <f>IF(preDEL!$AG403,IFERROR(0/0,""),preDEL!U403)</f>
        <v/>
      </c>
      <c r="V403" s="82" t="str">
        <f>IF(preDEL!$AG403,IFERROR(0/0,""),preDEL!V403)</f>
        <v/>
      </c>
      <c r="W403" s="83" t="str">
        <f>IF(preDEL!$AG403,IFERROR(0/0,""),preDEL!W403)</f>
        <v/>
      </c>
      <c r="X403" s="116" t="b">
        <f>IF(preDEL!$AG403,IFERROR(0/0,""),preDEL!X403)</f>
        <v>0</v>
      </c>
      <c r="Y403" s="128" t="b">
        <f>IF(preDEL!$AG403,IFERROR(0/0,""),preDEL!Y403)</f>
        <v>0</v>
      </c>
      <c r="Z403" s="82" t="str">
        <f>IF(preDEL!$AG403,IFERROR(0/0,""),preDEL!Z403)</f>
        <v/>
      </c>
      <c r="AA403" s="128" t="b">
        <f>IF(preDEL!$AG403,IFERROR(0/0,""),preDEL!AA403)</f>
        <v>0</v>
      </c>
      <c r="AB403" s="128" t="b">
        <f>IF(preDEL!$AG403,IFERROR(0/0,""),preDEL!AB403)</f>
        <v>0</v>
      </c>
      <c r="AC403" s="174">
        <f>IF(preDEL!$AG403,IFERROR(0/0,""),preDEL!AC403)</f>
        <v>198</v>
      </c>
      <c r="AD403" s="116" t="b">
        <f>IF(preDEL!$AG403,IFERROR(0/0,""),preDEL!AD403)</f>
        <v>0</v>
      </c>
      <c r="AE403" s="175" t="str">
        <f>IF(preDEL!$AG403,IFERROR(0/0,""),preDEL!AE403)</f>
        <v/>
      </c>
      <c r="AF403" s="128" t="b">
        <f>IF(preDEL!$AG403,IFERROR(0/0,""),preDEL!AF403)</f>
        <v>0</v>
      </c>
      <c r="AG403" s="128" t="b">
        <f>IF(preDEL!$AG403,IFERROR(0/0,""),preDEL!AG403)</f>
        <v>0</v>
      </c>
      <c r="AH403" s="116" t="str">
        <f>IF(preDEL!$AG403,IFERROR(0/0,""),preDEL!AH403)</f>
        <v/>
      </c>
      <c r="AI403" s="82" t="str">
        <f>IF(preDEL!$AG403,IFERROR(0/0,""),preDEL!AI403)</f>
        <v/>
      </c>
      <c r="AJ403" s="83" t="str">
        <f>IF(preDEL!$AG403,IFERROR(0/0,""),preDEL!AJ403)</f>
        <v/>
      </c>
      <c r="AK403" s="82" t="str">
        <f>IF(preDEL!$AG403,IFERROR(0/0,""),preDEL!AK403)</f>
        <v>Negative</v>
      </c>
      <c r="AL403" s="83" t="str">
        <f>IF(preDEL!$AG403,IFERROR(0/0,""),preDEL!AL403)</f>
        <v/>
      </c>
      <c r="AM403" s="83" t="str">
        <f>IF(preDEL!$AG403,IFERROR(0/0,""),preDEL!AM403)</f>
        <v>SpROSA573919</v>
      </c>
      <c r="AN403" s="83" t="str">
        <f>IF(preDEL!$AG403,IFERROR(0/0,""),preDEL!AN403)</f>
        <v>ROSA186882</v>
      </c>
      <c r="AO403" s="83" t="str">
        <f>IF(preDEL!$AG403,IFERROR(0/0,""),preDEL!AO403)</f>
        <v/>
      </c>
      <c r="AP403" s="83" t="str">
        <f>IF(preDEL!$AG403,IFERROR(0/0,""),preDEL!AP403)</f>
        <v/>
      </c>
      <c r="AQ403" s="83" t="str">
        <f>IF(preDEL!$AG403,IFERROR(0/0,""),preDEL!AQ403)</f>
        <v/>
      </c>
      <c r="AR403" s="83" t="str">
        <f>IF(preDEL!$AG403,IFERROR(0/0,""),preDEL!AR403)</f>
        <v/>
      </c>
      <c r="AS403" s="147"/>
    </row>
    <row r="404">
      <c r="A404" s="82" t="str">
        <f>IF(preDEL!$AG404,IFERROR(0/0,""),preDEL!A404)</f>
        <v>FLB3549</v>
      </c>
      <c r="B404" s="172">
        <f>IF(preDEL!$AG404,IFERROR(0/0,""),preDEL!B404)</f>
        <v>44509</v>
      </c>
      <c r="C404" s="173">
        <f>IF(preDEL!$AG404,IFERROR(0/0,""),preDEL!C404)</f>
        <v>0.2222569444</v>
      </c>
      <c r="D404" s="82" t="str">
        <f>IF(preDEL!$AG404,IFERROR(0/0,""),preDEL!D404)</f>
        <v/>
      </c>
      <c r="E404" s="82" t="str">
        <f>IF(preDEL!$AG404,IFERROR(0/0,""),preDEL!E404)</f>
        <v/>
      </c>
      <c r="F404" s="83" t="str">
        <f>IF(preDEL!$AG404,IFERROR(0/0,""),preDEL!F404)</f>
        <v/>
      </c>
      <c r="G404" s="83" t="str">
        <f>IF(preDEL!$AG404,IFERROR(0/0,""),preDEL!G404)</f>
        <v/>
      </c>
      <c r="H404" s="83" t="str">
        <f>IF(preDEL!$AG404,IFERROR(0/0,""),preDEL!H404)</f>
        <v/>
      </c>
      <c r="I404" s="82" t="str">
        <f>IF(preDEL!$AG404,IFERROR(0/0,""),preDEL!I404)</f>
        <v/>
      </c>
      <c r="J404" s="82" t="str">
        <f>IF(preDEL!$AG404,IFERROR(0/0,""),preDEL!J404)</f>
        <v/>
      </c>
      <c r="K404" s="82" t="str">
        <f>IF(preDEL!$AG404,IFERROR(0/0,""),preDEL!K404)</f>
        <v>Negative</v>
      </c>
      <c r="L404" s="172">
        <f>IF(preDEL!$AG404,IFERROR(0/0,""),preDEL!L404)</f>
        <v>44509</v>
      </c>
      <c r="M404" s="173">
        <f>IF(preDEL!$AG404,IFERROR(0/0,""),preDEL!M404)</f>
        <v>0.4559375</v>
      </c>
      <c r="N404" s="83" t="str">
        <f>IF(preDEL!$AG404,IFERROR(0/0,""),preDEL!N404)</f>
        <v/>
      </c>
      <c r="O404" s="83" t="str">
        <f>IF(preDEL!$AG404,IFERROR(0/0,""),preDEL!O404)</f>
        <v/>
      </c>
      <c r="P404" s="128" t="b">
        <f>IF(preDEL!$AG404,IFERROR(0/0,""),preDEL!P404)</f>
        <v>0</v>
      </c>
      <c r="Q404" s="128" t="str">
        <f>IF(preDEL!$AG404,IFERROR(0/0,""),preDEL!Q404)</f>
        <v>Result</v>
      </c>
      <c r="R404" s="116" t="b">
        <f>IF(preDEL!$AG404,IFERROR(0/0,""),preDEL!R404)</f>
        <v>1</v>
      </c>
      <c r="S404" s="116">
        <f>IF(preDEL!$AG404,IFERROR(0/0,""),preDEL!S404)</f>
        <v>1</v>
      </c>
      <c r="T404" s="128">
        <f>IF(preDEL!$AG404,IFERROR(0/0,""),preDEL!T404)</f>
        <v>0</v>
      </c>
      <c r="U404" s="83" t="str">
        <f>IF(preDEL!$AG404,IFERROR(0/0,""),preDEL!U404)</f>
        <v/>
      </c>
      <c r="V404" s="82" t="str">
        <f>IF(preDEL!$AG404,IFERROR(0/0,""),preDEL!V404)</f>
        <v/>
      </c>
      <c r="W404" s="83" t="str">
        <f>IF(preDEL!$AG404,IFERROR(0/0,""),preDEL!W404)</f>
        <v/>
      </c>
      <c r="X404" s="116" t="b">
        <f>IF(preDEL!$AG404,IFERROR(0/0,""),preDEL!X404)</f>
        <v>0</v>
      </c>
      <c r="Y404" s="128" t="b">
        <f>IF(preDEL!$AG404,IFERROR(0/0,""),preDEL!Y404)</f>
        <v>0</v>
      </c>
      <c r="Z404" s="82" t="str">
        <f>IF(preDEL!$AG404,IFERROR(0/0,""),preDEL!Z404)</f>
        <v/>
      </c>
      <c r="AA404" s="128" t="b">
        <f>IF(preDEL!$AG404,IFERROR(0/0,""),preDEL!AA404)</f>
        <v>0</v>
      </c>
      <c r="AB404" s="128" t="b">
        <f>IF(preDEL!$AG404,IFERROR(0/0,""),preDEL!AB404)</f>
        <v>0</v>
      </c>
      <c r="AC404" s="174">
        <f>IF(preDEL!$AG404,IFERROR(0/0,""),preDEL!AC404)</f>
        <v>649</v>
      </c>
      <c r="AD404" s="116" t="b">
        <f>IF(preDEL!$AG404,IFERROR(0/0,""),preDEL!AD404)</f>
        <v>1</v>
      </c>
      <c r="AE404" s="175" t="str">
        <f>IF(preDEL!$AG404,IFERROR(0/0,""),preDEL!AE404)</f>
        <v/>
      </c>
      <c r="AF404" s="128" t="b">
        <f>IF(preDEL!$AG404,IFERROR(0/0,""),preDEL!AF404)</f>
        <v>0</v>
      </c>
      <c r="AG404" s="128" t="b">
        <f>IF(preDEL!$AG404,IFERROR(0/0,""),preDEL!AG404)</f>
        <v>0</v>
      </c>
      <c r="AH404" s="116" t="str">
        <f>IF(preDEL!$AG404,IFERROR(0/0,""),preDEL!AH404)</f>
        <v/>
      </c>
      <c r="AI404" s="82" t="str">
        <f>IF(preDEL!$AG404,IFERROR(0/0,""),preDEL!AI404)</f>
        <v/>
      </c>
      <c r="AJ404" s="83" t="str">
        <f>IF(preDEL!$AG404,IFERROR(0/0,""),preDEL!AJ404)</f>
        <v/>
      </c>
      <c r="AK404" s="82" t="str">
        <f>IF(preDEL!$AG404,IFERROR(0/0,""),preDEL!AK404)</f>
        <v>Negative</v>
      </c>
      <c r="AL404" s="83" t="str">
        <f>IF(preDEL!$AG404,IFERROR(0/0,""),preDEL!AL404)</f>
        <v/>
      </c>
      <c r="AM404" s="83" t="str">
        <f>IF(preDEL!$AG404,IFERROR(0/0,""),preDEL!AM404)</f>
        <v>SpROSA573919</v>
      </c>
      <c r="AN404" s="83" t="str">
        <f>IF(preDEL!$AG404,IFERROR(0/0,""),preDEL!AN404)</f>
        <v>ROSA929643</v>
      </c>
      <c r="AO404" s="83" t="str">
        <f>IF(preDEL!$AG404,IFERROR(0/0,""),preDEL!AO404)</f>
        <v/>
      </c>
      <c r="AP404" s="83" t="str">
        <f>IF(preDEL!$AG404,IFERROR(0/0,""),preDEL!AP404)</f>
        <v/>
      </c>
      <c r="AQ404" s="83" t="str">
        <f>IF(preDEL!$AG404,IFERROR(0/0,""),preDEL!AQ404)</f>
        <v/>
      </c>
      <c r="AR404" s="83" t="str">
        <f>IF(preDEL!$AG404,IFERROR(0/0,""),preDEL!AR404)</f>
        <v/>
      </c>
      <c r="AS404" s="147"/>
    </row>
    <row r="405">
      <c r="A405" s="82" t="str">
        <f>IF(preDEL!$AG405,IFERROR(0/0,""),preDEL!A405)</f>
        <v>FLB3850</v>
      </c>
      <c r="B405" s="172">
        <f>IF(preDEL!$AG405,IFERROR(0/0,""),preDEL!B405)</f>
        <v>44509</v>
      </c>
      <c r="C405" s="173">
        <f>IF(preDEL!$AG405,IFERROR(0/0,""),preDEL!C405)</f>
        <v>0.2257523148</v>
      </c>
      <c r="D405" s="82" t="str">
        <f>IF(preDEL!$AG405,IFERROR(0/0,""),preDEL!D405)</f>
        <v/>
      </c>
      <c r="E405" s="82" t="str">
        <f>IF(preDEL!$AG405,IFERROR(0/0,""),preDEL!E405)</f>
        <v/>
      </c>
      <c r="F405" s="83" t="str">
        <f>IF(preDEL!$AG405,IFERROR(0/0,""),preDEL!F405)</f>
        <v/>
      </c>
      <c r="G405" s="83" t="str">
        <f>IF(preDEL!$AG405,IFERROR(0/0,""),preDEL!G405)</f>
        <v/>
      </c>
      <c r="H405" s="83" t="str">
        <f>IF(preDEL!$AG405,IFERROR(0/0,""),preDEL!H405)</f>
        <v/>
      </c>
      <c r="I405" s="82" t="str">
        <f>IF(preDEL!$AG405,IFERROR(0/0,""),preDEL!I405)</f>
        <v/>
      </c>
      <c r="J405" s="82" t="str">
        <f>IF(preDEL!$AG405,IFERROR(0/0,""),preDEL!J405)</f>
        <v/>
      </c>
      <c r="K405" s="82" t="str">
        <f>IF(preDEL!$AG405,IFERROR(0/0,""),preDEL!K405)</f>
        <v>Negative</v>
      </c>
      <c r="L405" s="172">
        <f>IF(preDEL!$AG405,IFERROR(0/0,""),preDEL!L405)</f>
        <v>44509</v>
      </c>
      <c r="M405" s="173">
        <f>IF(preDEL!$AG405,IFERROR(0/0,""),preDEL!M405)</f>
        <v>0.4559375</v>
      </c>
      <c r="N405" s="83" t="str">
        <f>IF(preDEL!$AG405,IFERROR(0/0,""),preDEL!N405)</f>
        <v/>
      </c>
      <c r="O405" s="83" t="str">
        <f>IF(preDEL!$AG405,IFERROR(0/0,""),preDEL!O405)</f>
        <v/>
      </c>
      <c r="P405" s="128" t="b">
        <f>IF(preDEL!$AG405,IFERROR(0/0,""),preDEL!P405)</f>
        <v>0</v>
      </c>
      <c r="Q405" s="128" t="str">
        <f>IF(preDEL!$AG405,IFERROR(0/0,""),preDEL!Q405)</f>
        <v>Result</v>
      </c>
      <c r="R405" s="116" t="b">
        <f>IF(preDEL!$AG405,IFERROR(0/0,""),preDEL!R405)</f>
        <v>1</v>
      </c>
      <c r="S405" s="116">
        <f>IF(preDEL!$AG405,IFERROR(0/0,""),preDEL!S405)</f>
        <v>1</v>
      </c>
      <c r="T405" s="128">
        <f>IF(preDEL!$AG405,IFERROR(0/0,""),preDEL!T405)</f>
        <v>0</v>
      </c>
      <c r="U405" s="83" t="str">
        <f>IF(preDEL!$AG405,IFERROR(0/0,""),preDEL!U405)</f>
        <v/>
      </c>
      <c r="V405" s="82" t="str">
        <f>IF(preDEL!$AG405,IFERROR(0/0,""),preDEL!V405)</f>
        <v/>
      </c>
      <c r="W405" s="83" t="str">
        <f>IF(preDEL!$AG405,IFERROR(0/0,""),preDEL!W405)</f>
        <v/>
      </c>
      <c r="X405" s="116" t="b">
        <f>IF(preDEL!$AG405,IFERROR(0/0,""),preDEL!X405)</f>
        <v>0</v>
      </c>
      <c r="Y405" s="128" t="b">
        <f>IF(preDEL!$AG405,IFERROR(0/0,""),preDEL!Y405)</f>
        <v>0</v>
      </c>
      <c r="Z405" s="82" t="str">
        <f>IF(preDEL!$AG405,IFERROR(0/0,""),preDEL!Z405)</f>
        <v/>
      </c>
      <c r="AA405" s="128" t="b">
        <f>IF(preDEL!$AG405,IFERROR(0/0,""),preDEL!AA405)</f>
        <v>0</v>
      </c>
      <c r="AB405" s="128" t="b">
        <f>IF(preDEL!$AG405,IFERROR(0/0,""),preDEL!AB405)</f>
        <v>0</v>
      </c>
      <c r="AC405" s="174">
        <f>IF(preDEL!$AG405,IFERROR(0/0,""),preDEL!AC405)</f>
        <v>648</v>
      </c>
      <c r="AD405" s="116" t="b">
        <f>IF(preDEL!$AG405,IFERROR(0/0,""),preDEL!AD405)</f>
        <v>1</v>
      </c>
      <c r="AE405" s="175" t="str">
        <f>IF(preDEL!$AG405,IFERROR(0/0,""),preDEL!AE405)</f>
        <v/>
      </c>
      <c r="AF405" s="128" t="b">
        <f>IF(preDEL!$AG405,IFERROR(0/0,""),preDEL!AF405)</f>
        <v>0</v>
      </c>
      <c r="AG405" s="128" t="b">
        <f>IF(preDEL!$AG405,IFERROR(0/0,""),preDEL!AG405)</f>
        <v>0</v>
      </c>
      <c r="AH405" s="116" t="str">
        <f>IF(preDEL!$AG405,IFERROR(0/0,""),preDEL!AH405)</f>
        <v/>
      </c>
      <c r="AI405" s="82" t="str">
        <f>IF(preDEL!$AG405,IFERROR(0/0,""),preDEL!AI405)</f>
        <v/>
      </c>
      <c r="AJ405" s="83" t="str">
        <f>IF(preDEL!$AG405,IFERROR(0/0,""),preDEL!AJ405)</f>
        <v/>
      </c>
      <c r="AK405" s="82" t="str">
        <f>IF(preDEL!$AG405,IFERROR(0/0,""),preDEL!AK405)</f>
        <v>Negative</v>
      </c>
      <c r="AL405" s="83" t="str">
        <f>IF(preDEL!$AG405,IFERROR(0/0,""),preDEL!AL405)</f>
        <v/>
      </c>
      <c r="AM405" s="83" t="str">
        <f>IF(preDEL!$AG405,IFERROR(0/0,""),preDEL!AM405)</f>
        <v>SpROSA573919</v>
      </c>
      <c r="AN405" s="83" t="str">
        <f>IF(preDEL!$AG405,IFERROR(0/0,""),preDEL!AN405)</f>
        <v>ROSA195311</v>
      </c>
      <c r="AO405" s="83" t="str">
        <f>IF(preDEL!$AG405,IFERROR(0/0,""),preDEL!AO405)</f>
        <v/>
      </c>
      <c r="AP405" s="83" t="str">
        <f>IF(preDEL!$AG405,IFERROR(0/0,""),preDEL!AP405)</f>
        <v/>
      </c>
      <c r="AQ405" s="83" t="str">
        <f>IF(preDEL!$AG405,IFERROR(0/0,""),preDEL!AQ405)</f>
        <v/>
      </c>
      <c r="AR405" s="83" t="str">
        <f>IF(preDEL!$AG405,IFERROR(0/0,""),preDEL!AR405)</f>
        <v/>
      </c>
      <c r="AS405" s="147"/>
    </row>
    <row r="406">
      <c r="A406" s="82" t="str">
        <f>IF(preDEL!$AG406,IFERROR(0/0,""),preDEL!A406)</f>
        <v>FLB4400</v>
      </c>
      <c r="B406" s="172">
        <f>IF(preDEL!$AG406,IFERROR(0/0,""),preDEL!B406)</f>
        <v>44509</v>
      </c>
      <c r="C406" s="173">
        <f>IF(preDEL!$AG406,IFERROR(0/0,""),preDEL!C406)</f>
        <v>0.2262615741</v>
      </c>
      <c r="D406" s="82" t="str">
        <f>IF(preDEL!$AG406,IFERROR(0/0,""),preDEL!D406)</f>
        <v/>
      </c>
      <c r="E406" s="82" t="str">
        <f>IF(preDEL!$AG406,IFERROR(0/0,""),preDEL!E406)</f>
        <v/>
      </c>
      <c r="F406" s="83" t="str">
        <f>IF(preDEL!$AG406,IFERROR(0/0,""),preDEL!F406)</f>
        <v/>
      </c>
      <c r="G406" s="83" t="str">
        <f>IF(preDEL!$AG406,IFERROR(0/0,""),preDEL!G406)</f>
        <v/>
      </c>
      <c r="H406" s="83" t="str">
        <f>IF(preDEL!$AG406,IFERROR(0/0,""),preDEL!H406)</f>
        <v/>
      </c>
      <c r="I406" s="82" t="str">
        <f>IF(preDEL!$AG406,IFERROR(0/0,""),preDEL!I406)</f>
        <v/>
      </c>
      <c r="J406" s="82" t="str">
        <f>IF(preDEL!$AG406,IFERROR(0/0,""),preDEL!J406)</f>
        <v/>
      </c>
      <c r="K406" s="82" t="str">
        <f>IF(preDEL!$AG406,IFERROR(0/0,""),preDEL!K406)</f>
        <v>Negative</v>
      </c>
      <c r="L406" s="172">
        <f>IF(preDEL!$AG406,IFERROR(0/0,""),preDEL!L406)</f>
        <v>44509</v>
      </c>
      <c r="M406" s="173">
        <f>IF(preDEL!$AG406,IFERROR(0/0,""),preDEL!M406)</f>
        <v>0.4559375</v>
      </c>
      <c r="N406" s="83" t="str">
        <f>IF(preDEL!$AG406,IFERROR(0/0,""),preDEL!N406)</f>
        <v/>
      </c>
      <c r="O406" s="83" t="str">
        <f>IF(preDEL!$AG406,IFERROR(0/0,""),preDEL!O406)</f>
        <v/>
      </c>
      <c r="P406" s="128" t="b">
        <f>IF(preDEL!$AG406,IFERROR(0/0,""),preDEL!P406)</f>
        <v>0</v>
      </c>
      <c r="Q406" s="128" t="str">
        <f>IF(preDEL!$AG406,IFERROR(0/0,""),preDEL!Q406)</f>
        <v>Result</v>
      </c>
      <c r="R406" s="116" t="b">
        <f>IF(preDEL!$AG406,IFERROR(0/0,""),preDEL!R406)</f>
        <v>1</v>
      </c>
      <c r="S406" s="116">
        <f>IF(preDEL!$AG406,IFERROR(0/0,""),preDEL!S406)</f>
        <v>1</v>
      </c>
      <c r="T406" s="128">
        <f>IF(preDEL!$AG406,IFERROR(0/0,""),preDEL!T406)</f>
        <v>0</v>
      </c>
      <c r="U406" s="83" t="str">
        <f>IF(preDEL!$AG406,IFERROR(0/0,""),preDEL!U406)</f>
        <v/>
      </c>
      <c r="V406" s="82" t="str">
        <f>IF(preDEL!$AG406,IFERROR(0/0,""),preDEL!V406)</f>
        <v/>
      </c>
      <c r="W406" s="83" t="str">
        <f>IF(preDEL!$AG406,IFERROR(0/0,""),preDEL!W406)</f>
        <v/>
      </c>
      <c r="X406" s="116" t="b">
        <f>IF(preDEL!$AG406,IFERROR(0/0,""),preDEL!X406)</f>
        <v>0</v>
      </c>
      <c r="Y406" s="128" t="b">
        <f>IF(preDEL!$AG406,IFERROR(0/0,""),preDEL!Y406)</f>
        <v>0</v>
      </c>
      <c r="Z406" s="82" t="str">
        <f>IF(preDEL!$AG406,IFERROR(0/0,""),preDEL!Z406)</f>
        <v/>
      </c>
      <c r="AA406" s="128" t="b">
        <f>IF(preDEL!$AG406,IFERROR(0/0,""),preDEL!AA406)</f>
        <v>0</v>
      </c>
      <c r="AB406" s="128" t="b">
        <f>IF(preDEL!$AG406,IFERROR(0/0,""),preDEL!AB406)</f>
        <v>0</v>
      </c>
      <c r="AC406" s="174">
        <f>IF(preDEL!$AG406,IFERROR(0/0,""),preDEL!AC406)</f>
        <v>647</v>
      </c>
      <c r="AD406" s="116" t="b">
        <f>IF(preDEL!$AG406,IFERROR(0/0,""),preDEL!AD406)</f>
        <v>1</v>
      </c>
      <c r="AE406" s="175" t="str">
        <f>IF(preDEL!$AG406,IFERROR(0/0,""),preDEL!AE406)</f>
        <v/>
      </c>
      <c r="AF406" s="128" t="b">
        <f>IF(preDEL!$AG406,IFERROR(0/0,""),preDEL!AF406)</f>
        <v>0</v>
      </c>
      <c r="AG406" s="128" t="b">
        <f>IF(preDEL!$AG406,IFERROR(0/0,""),preDEL!AG406)</f>
        <v>0</v>
      </c>
      <c r="AH406" s="116" t="str">
        <f>IF(preDEL!$AG406,IFERROR(0/0,""),preDEL!AH406)</f>
        <v/>
      </c>
      <c r="AI406" s="82" t="str">
        <f>IF(preDEL!$AG406,IFERROR(0/0,""),preDEL!AI406)</f>
        <v/>
      </c>
      <c r="AJ406" s="83" t="str">
        <f>IF(preDEL!$AG406,IFERROR(0/0,""),preDEL!AJ406)</f>
        <v/>
      </c>
      <c r="AK406" s="82" t="str">
        <f>IF(preDEL!$AG406,IFERROR(0/0,""),preDEL!AK406)</f>
        <v>Negative</v>
      </c>
      <c r="AL406" s="83" t="str">
        <f>IF(preDEL!$AG406,IFERROR(0/0,""),preDEL!AL406)</f>
        <v/>
      </c>
      <c r="AM406" s="83" t="str">
        <f>IF(preDEL!$AG406,IFERROR(0/0,""),preDEL!AM406)</f>
        <v>SpROSA573919</v>
      </c>
      <c r="AN406" s="83" t="str">
        <f>IF(preDEL!$AG406,IFERROR(0/0,""),preDEL!AN406)</f>
        <v>ROSA933377</v>
      </c>
      <c r="AO406" s="83" t="str">
        <f>IF(preDEL!$AG406,IFERROR(0/0,""),preDEL!AO406)</f>
        <v/>
      </c>
      <c r="AP406" s="83" t="str">
        <f>IF(preDEL!$AG406,IFERROR(0/0,""),preDEL!AP406)</f>
        <v/>
      </c>
      <c r="AQ406" s="83" t="str">
        <f>IF(preDEL!$AG406,IFERROR(0/0,""),preDEL!AQ406)</f>
        <v/>
      </c>
      <c r="AR406" s="83" t="str">
        <f>IF(preDEL!$AG406,IFERROR(0/0,""),preDEL!AR406)</f>
        <v/>
      </c>
      <c r="AS406" s="147"/>
    </row>
    <row r="407">
      <c r="A407" s="82" t="str">
        <f>IF(preDEL!$AG407,IFERROR(0/0,""),preDEL!A407)</f>
        <v>FLB3845</v>
      </c>
      <c r="B407" s="172">
        <f>IF(preDEL!$AG407,IFERROR(0/0,""),preDEL!B407)</f>
        <v>44509</v>
      </c>
      <c r="C407" s="173">
        <f>IF(preDEL!$AG407,IFERROR(0/0,""),preDEL!C407)</f>
        <v>0.2404050926</v>
      </c>
      <c r="D407" s="82" t="str">
        <f>IF(preDEL!$AG407,IFERROR(0/0,""),preDEL!D407)</f>
        <v/>
      </c>
      <c r="E407" s="82" t="str">
        <f>IF(preDEL!$AG407,IFERROR(0/0,""),preDEL!E407)</f>
        <v/>
      </c>
      <c r="F407" s="83" t="str">
        <f>IF(preDEL!$AG407,IFERROR(0/0,""),preDEL!F407)</f>
        <v/>
      </c>
      <c r="G407" s="83" t="str">
        <f>IF(preDEL!$AG407,IFERROR(0/0,""),preDEL!G407)</f>
        <v/>
      </c>
      <c r="H407" s="83" t="str">
        <f>IF(preDEL!$AG407,IFERROR(0/0,""),preDEL!H407)</f>
        <v/>
      </c>
      <c r="I407" s="82" t="str">
        <f>IF(preDEL!$AG407,IFERROR(0/0,""),preDEL!I407)</f>
        <v/>
      </c>
      <c r="J407" s="82" t="str">
        <f>IF(preDEL!$AG407,IFERROR(0/0,""),preDEL!J407)</f>
        <v/>
      </c>
      <c r="K407" s="82" t="str">
        <f>IF(preDEL!$AG407,IFERROR(0/0,""),preDEL!K407)</f>
        <v>Negative</v>
      </c>
      <c r="L407" s="172">
        <f>IF(preDEL!$AG407,IFERROR(0/0,""),preDEL!L407)</f>
        <v>44509</v>
      </c>
      <c r="M407" s="173">
        <f>IF(preDEL!$AG407,IFERROR(0/0,""),preDEL!M407)</f>
        <v>0.4559375</v>
      </c>
      <c r="N407" s="83" t="str">
        <f>IF(preDEL!$AG407,IFERROR(0/0,""),preDEL!N407)</f>
        <v/>
      </c>
      <c r="O407" s="83" t="str">
        <f>IF(preDEL!$AG407,IFERROR(0/0,""),preDEL!O407)</f>
        <v/>
      </c>
      <c r="P407" s="128" t="b">
        <f>IF(preDEL!$AG407,IFERROR(0/0,""),preDEL!P407)</f>
        <v>0</v>
      </c>
      <c r="Q407" s="128" t="str">
        <f>IF(preDEL!$AG407,IFERROR(0/0,""),preDEL!Q407)</f>
        <v>Result</v>
      </c>
      <c r="R407" s="116" t="b">
        <f>IF(preDEL!$AG407,IFERROR(0/0,""),preDEL!R407)</f>
        <v>1</v>
      </c>
      <c r="S407" s="116">
        <f>IF(preDEL!$AG407,IFERROR(0/0,""),preDEL!S407)</f>
        <v>1</v>
      </c>
      <c r="T407" s="128">
        <f>IF(preDEL!$AG407,IFERROR(0/0,""),preDEL!T407)</f>
        <v>0</v>
      </c>
      <c r="U407" s="83" t="str">
        <f>IF(preDEL!$AG407,IFERROR(0/0,""),preDEL!U407)</f>
        <v/>
      </c>
      <c r="V407" s="82" t="str">
        <f>IF(preDEL!$AG407,IFERROR(0/0,""),preDEL!V407)</f>
        <v/>
      </c>
      <c r="W407" s="83" t="str">
        <f>IF(preDEL!$AG407,IFERROR(0/0,""),preDEL!W407)</f>
        <v/>
      </c>
      <c r="X407" s="116" t="b">
        <f>IF(preDEL!$AG407,IFERROR(0/0,""),preDEL!X407)</f>
        <v>0</v>
      </c>
      <c r="Y407" s="128" t="b">
        <f>IF(preDEL!$AG407,IFERROR(0/0,""),preDEL!Y407)</f>
        <v>0</v>
      </c>
      <c r="Z407" s="82" t="str">
        <f>IF(preDEL!$AG407,IFERROR(0/0,""),preDEL!Z407)</f>
        <v/>
      </c>
      <c r="AA407" s="128" t="b">
        <f>IF(preDEL!$AG407,IFERROR(0/0,""),preDEL!AA407)</f>
        <v>0</v>
      </c>
      <c r="AB407" s="128" t="b">
        <f>IF(preDEL!$AG407,IFERROR(0/0,""),preDEL!AB407)</f>
        <v>0</v>
      </c>
      <c r="AC407" s="174">
        <f>IF(preDEL!$AG407,IFERROR(0/0,""),preDEL!AC407)</f>
        <v>646</v>
      </c>
      <c r="AD407" s="116" t="b">
        <f>IF(preDEL!$AG407,IFERROR(0/0,""),preDEL!AD407)</f>
        <v>1</v>
      </c>
      <c r="AE407" s="175" t="str">
        <f>IF(preDEL!$AG407,IFERROR(0/0,""),preDEL!AE407)</f>
        <v/>
      </c>
      <c r="AF407" s="128" t="b">
        <f>IF(preDEL!$AG407,IFERROR(0/0,""),preDEL!AF407)</f>
        <v>0</v>
      </c>
      <c r="AG407" s="128" t="b">
        <f>IF(preDEL!$AG407,IFERROR(0/0,""),preDEL!AG407)</f>
        <v>0</v>
      </c>
      <c r="AH407" s="116" t="str">
        <f>IF(preDEL!$AG407,IFERROR(0/0,""),preDEL!AH407)</f>
        <v/>
      </c>
      <c r="AI407" s="82" t="str">
        <f>IF(preDEL!$AG407,IFERROR(0/0,""),preDEL!AI407)</f>
        <v/>
      </c>
      <c r="AJ407" s="83" t="str">
        <f>IF(preDEL!$AG407,IFERROR(0/0,""),preDEL!AJ407)</f>
        <v/>
      </c>
      <c r="AK407" s="82" t="str">
        <f>IF(preDEL!$AG407,IFERROR(0/0,""),preDEL!AK407)</f>
        <v>Negative</v>
      </c>
      <c r="AL407" s="83" t="str">
        <f>IF(preDEL!$AG407,IFERROR(0/0,""),preDEL!AL407)</f>
        <v/>
      </c>
      <c r="AM407" s="83" t="str">
        <f>IF(preDEL!$AG407,IFERROR(0/0,""),preDEL!AM407)</f>
        <v>SpROSA145068</v>
      </c>
      <c r="AN407" s="83" t="str">
        <f>IF(preDEL!$AG407,IFERROR(0/0,""),preDEL!AN407)</f>
        <v>ROSA100212</v>
      </c>
      <c r="AO407" s="83" t="str">
        <f>IF(preDEL!$AG407,IFERROR(0/0,""),preDEL!AO407)</f>
        <v/>
      </c>
      <c r="AP407" s="83" t="str">
        <f>IF(preDEL!$AG407,IFERROR(0/0,""),preDEL!AP407)</f>
        <v/>
      </c>
      <c r="AQ407" s="83" t="str">
        <f>IF(preDEL!$AG407,IFERROR(0/0,""),preDEL!AQ407)</f>
        <v/>
      </c>
      <c r="AR407" s="83" t="str">
        <f>IF(preDEL!$AG407,IFERROR(0/0,""),preDEL!AR407)</f>
        <v/>
      </c>
      <c r="AS407" s="147"/>
    </row>
    <row r="408">
      <c r="A408" s="82" t="str">
        <f>IF(preDEL!$AG408,IFERROR(0/0,""),preDEL!A408)</f>
        <v>FLB3841</v>
      </c>
      <c r="B408" s="172">
        <f>IF(preDEL!$AG408,IFERROR(0/0,""),preDEL!B408)</f>
        <v>44509</v>
      </c>
      <c r="C408" s="173">
        <f>IF(preDEL!$AG408,IFERROR(0/0,""),preDEL!C408)</f>
        <v>0.2410416667</v>
      </c>
      <c r="D408" s="82" t="str">
        <f>IF(preDEL!$AG408,IFERROR(0/0,""),preDEL!D408)</f>
        <v/>
      </c>
      <c r="E408" s="82" t="str">
        <f>IF(preDEL!$AG408,IFERROR(0/0,""),preDEL!E408)</f>
        <v/>
      </c>
      <c r="F408" s="83" t="str">
        <f>IF(preDEL!$AG408,IFERROR(0/0,""),preDEL!F408)</f>
        <v/>
      </c>
      <c r="G408" s="83" t="str">
        <f>IF(preDEL!$AG408,IFERROR(0/0,""),preDEL!G408)</f>
        <v/>
      </c>
      <c r="H408" s="83" t="str">
        <f>IF(preDEL!$AG408,IFERROR(0/0,""),preDEL!H408)</f>
        <v/>
      </c>
      <c r="I408" s="82" t="str">
        <f>IF(preDEL!$AG408,IFERROR(0/0,""),preDEL!I408)</f>
        <v/>
      </c>
      <c r="J408" s="82" t="str">
        <f>IF(preDEL!$AG408,IFERROR(0/0,""),preDEL!J408)</f>
        <v/>
      </c>
      <c r="K408" s="82" t="str">
        <f>IF(preDEL!$AG408,IFERROR(0/0,""),preDEL!K408)</f>
        <v>Negative</v>
      </c>
      <c r="L408" s="172">
        <f>IF(preDEL!$AG408,IFERROR(0/0,""),preDEL!L408)</f>
        <v>44509</v>
      </c>
      <c r="M408" s="173">
        <f>IF(preDEL!$AG408,IFERROR(0/0,""),preDEL!M408)</f>
        <v>0.4559375</v>
      </c>
      <c r="N408" s="83" t="str">
        <f>IF(preDEL!$AG408,IFERROR(0/0,""),preDEL!N408)</f>
        <v/>
      </c>
      <c r="O408" s="83" t="str">
        <f>IF(preDEL!$AG408,IFERROR(0/0,""),preDEL!O408)</f>
        <v/>
      </c>
      <c r="P408" s="128" t="b">
        <f>IF(preDEL!$AG408,IFERROR(0/0,""),preDEL!P408)</f>
        <v>0</v>
      </c>
      <c r="Q408" s="128" t="str">
        <f>IF(preDEL!$AG408,IFERROR(0/0,""),preDEL!Q408)</f>
        <v>Result</v>
      </c>
      <c r="R408" s="116" t="b">
        <f>IF(preDEL!$AG408,IFERROR(0/0,""),preDEL!R408)</f>
        <v>1</v>
      </c>
      <c r="S408" s="116">
        <f>IF(preDEL!$AG408,IFERROR(0/0,""),preDEL!S408)</f>
        <v>1</v>
      </c>
      <c r="T408" s="128">
        <f>IF(preDEL!$AG408,IFERROR(0/0,""),preDEL!T408)</f>
        <v>0</v>
      </c>
      <c r="U408" s="83" t="str">
        <f>IF(preDEL!$AG408,IFERROR(0/0,""),preDEL!U408)</f>
        <v/>
      </c>
      <c r="V408" s="82" t="str">
        <f>IF(preDEL!$AG408,IFERROR(0/0,""),preDEL!V408)</f>
        <v/>
      </c>
      <c r="W408" s="83" t="str">
        <f>IF(preDEL!$AG408,IFERROR(0/0,""),preDEL!W408)</f>
        <v/>
      </c>
      <c r="X408" s="116" t="b">
        <f>IF(preDEL!$AG408,IFERROR(0/0,""),preDEL!X408)</f>
        <v>0</v>
      </c>
      <c r="Y408" s="128" t="b">
        <f>IF(preDEL!$AG408,IFERROR(0/0,""),preDEL!Y408)</f>
        <v>0</v>
      </c>
      <c r="Z408" s="82" t="str">
        <f>IF(preDEL!$AG408,IFERROR(0/0,""),preDEL!Z408)</f>
        <v/>
      </c>
      <c r="AA408" s="128" t="b">
        <f>IF(preDEL!$AG408,IFERROR(0/0,""),preDEL!AA408)</f>
        <v>0</v>
      </c>
      <c r="AB408" s="128" t="b">
        <f>IF(preDEL!$AG408,IFERROR(0/0,""),preDEL!AB408)</f>
        <v>0</v>
      </c>
      <c r="AC408" s="174">
        <f>IF(preDEL!$AG408,IFERROR(0/0,""),preDEL!AC408)</f>
        <v>645</v>
      </c>
      <c r="AD408" s="116" t="b">
        <f>IF(preDEL!$AG408,IFERROR(0/0,""),preDEL!AD408)</f>
        <v>1</v>
      </c>
      <c r="AE408" s="175" t="str">
        <f>IF(preDEL!$AG408,IFERROR(0/0,""),preDEL!AE408)</f>
        <v/>
      </c>
      <c r="AF408" s="128" t="b">
        <f>IF(preDEL!$AG408,IFERROR(0/0,""),preDEL!AF408)</f>
        <v>0</v>
      </c>
      <c r="AG408" s="128" t="b">
        <f>IF(preDEL!$AG408,IFERROR(0/0,""),preDEL!AG408)</f>
        <v>0</v>
      </c>
      <c r="AH408" s="116" t="str">
        <f>IF(preDEL!$AG408,IFERROR(0/0,""),preDEL!AH408)</f>
        <v/>
      </c>
      <c r="AI408" s="82" t="str">
        <f>IF(preDEL!$AG408,IFERROR(0/0,""),preDEL!AI408)</f>
        <v/>
      </c>
      <c r="AJ408" s="83" t="str">
        <f>IF(preDEL!$AG408,IFERROR(0/0,""),preDEL!AJ408)</f>
        <v/>
      </c>
      <c r="AK408" s="82" t="str">
        <f>IF(preDEL!$AG408,IFERROR(0/0,""),preDEL!AK408)</f>
        <v>Negative</v>
      </c>
      <c r="AL408" s="83" t="str">
        <f>IF(preDEL!$AG408,IFERROR(0/0,""),preDEL!AL408)</f>
        <v/>
      </c>
      <c r="AM408" s="83" t="str">
        <f>IF(preDEL!$AG408,IFERROR(0/0,""),preDEL!AM408)</f>
        <v>SpROSA145068</v>
      </c>
      <c r="AN408" s="83" t="str">
        <f>IF(preDEL!$AG408,IFERROR(0/0,""),preDEL!AN408)</f>
        <v>ROSA438898</v>
      </c>
      <c r="AO408" s="83" t="str">
        <f>IF(preDEL!$AG408,IFERROR(0/0,""),preDEL!AO408)</f>
        <v/>
      </c>
      <c r="AP408" s="83" t="str">
        <f>IF(preDEL!$AG408,IFERROR(0/0,""),preDEL!AP408)</f>
        <v/>
      </c>
      <c r="AQ408" s="83" t="str">
        <f>IF(preDEL!$AG408,IFERROR(0/0,""),preDEL!AQ408)</f>
        <v/>
      </c>
      <c r="AR408" s="83" t="str">
        <f>IF(preDEL!$AG408,IFERROR(0/0,""),preDEL!AR408)</f>
        <v/>
      </c>
      <c r="AS408" s="147"/>
    </row>
    <row r="409">
      <c r="A409" s="82" t="str">
        <f>IF(preDEL!$AG409,IFERROR(0/0,""),preDEL!A409)</f>
        <v>FLB3550</v>
      </c>
      <c r="B409" s="172">
        <f>IF(preDEL!$AG409,IFERROR(0/0,""),preDEL!B409)</f>
        <v>44509</v>
      </c>
      <c r="C409" s="173">
        <f>IF(preDEL!$AG409,IFERROR(0/0,""),preDEL!C409)</f>
        <v>0.2413310185</v>
      </c>
      <c r="D409" s="82" t="str">
        <f>IF(preDEL!$AG409,IFERROR(0/0,""),preDEL!D409)</f>
        <v/>
      </c>
      <c r="E409" s="82" t="str">
        <f>IF(preDEL!$AG409,IFERROR(0/0,""),preDEL!E409)</f>
        <v/>
      </c>
      <c r="F409" s="83" t="str">
        <f>IF(preDEL!$AG409,IFERROR(0/0,""),preDEL!F409)</f>
        <v/>
      </c>
      <c r="G409" s="83" t="str">
        <f>IF(preDEL!$AG409,IFERROR(0/0,""),preDEL!G409)</f>
        <v/>
      </c>
      <c r="H409" s="83" t="str">
        <f>IF(preDEL!$AG409,IFERROR(0/0,""),preDEL!H409)</f>
        <v/>
      </c>
      <c r="I409" s="82" t="str">
        <f>IF(preDEL!$AG409,IFERROR(0/0,""),preDEL!I409)</f>
        <v/>
      </c>
      <c r="J409" s="82" t="str">
        <f>IF(preDEL!$AG409,IFERROR(0/0,""),preDEL!J409)</f>
        <v/>
      </c>
      <c r="K409" s="82" t="str">
        <f>IF(preDEL!$AG409,IFERROR(0/0,""),preDEL!K409)</f>
        <v>Negative</v>
      </c>
      <c r="L409" s="172">
        <f>IF(preDEL!$AG409,IFERROR(0/0,""),preDEL!L409)</f>
        <v>44509</v>
      </c>
      <c r="M409" s="173">
        <f>IF(preDEL!$AG409,IFERROR(0/0,""),preDEL!M409)</f>
        <v>0.4559375</v>
      </c>
      <c r="N409" s="83" t="str">
        <f>IF(preDEL!$AG409,IFERROR(0/0,""),preDEL!N409)</f>
        <v/>
      </c>
      <c r="O409" s="83" t="str">
        <f>IF(preDEL!$AG409,IFERROR(0/0,""),preDEL!O409)</f>
        <v/>
      </c>
      <c r="P409" s="128" t="b">
        <f>IF(preDEL!$AG409,IFERROR(0/0,""),preDEL!P409)</f>
        <v>0</v>
      </c>
      <c r="Q409" s="128" t="str">
        <f>IF(preDEL!$AG409,IFERROR(0/0,""),preDEL!Q409)</f>
        <v>Result</v>
      </c>
      <c r="R409" s="116" t="b">
        <f>IF(preDEL!$AG409,IFERROR(0/0,""),preDEL!R409)</f>
        <v>1</v>
      </c>
      <c r="S409" s="116">
        <f>IF(preDEL!$AG409,IFERROR(0/0,""),preDEL!S409)</f>
        <v>1</v>
      </c>
      <c r="T409" s="128" t="str">
        <f>IF(preDEL!$AG409,IFERROR(0/0,""),preDEL!T409)</f>
        <v/>
      </c>
      <c r="U409" s="83" t="str">
        <f>IF(preDEL!$AG409,IFERROR(0/0,""),preDEL!U409)</f>
        <v/>
      </c>
      <c r="V409" s="82" t="str">
        <f>IF(preDEL!$AG409,IFERROR(0/0,""),preDEL!V409)</f>
        <v/>
      </c>
      <c r="W409" s="83" t="str">
        <f>IF(preDEL!$AG409,IFERROR(0/0,""),preDEL!W409)</f>
        <v/>
      </c>
      <c r="X409" s="116" t="b">
        <f>IF(preDEL!$AG409,IFERROR(0/0,""),preDEL!X409)</f>
        <v>0</v>
      </c>
      <c r="Y409" s="128" t="b">
        <f>IF(preDEL!$AG409,IFERROR(0/0,""),preDEL!Y409)</f>
        <v>0</v>
      </c>
      <c r="Z409" s="82" t="str">
        <f>IF(preDEL!$AG409,IFERROR(0/0,""),preDEL!Z409)</f>
        <v/>
      </c>
      <c r="AA409" s="128" t="b">
        <f>IF(preDEL!$AG409,IFERROR(0/0,""),preDEL!AA409)</f>
        <v>0</v>
      </c>
      <c r="AB409" s="128" t="b">
        <f>IF(preDEL!$AG409,IFERROR(0/0,""),preDEL!AB409)</f>
        <v>0</v>
      </c>
      <c r="AC409" s="174">
        <f>IF(preDEL!$AG409,IFERROR(0/0,""),preDEL!AC409)</f>
        <v>197</v>
      </c>
      <c r="AD409" s="116" t="b">
        <f>IF(preDEL!$AG409,IFERROR(0/0,""),preDEL!AD409)</f>
        <v>0</v>
      </c>
      <c r="AE409" s="175" t="str">
        <f>IF(preDEL!$AG409,IFERROR(0/0,""),preDEL!AE409)</f>
        <v/>
      </c>
      <c r="AF409" s="128" t="b">
        <f>IF(preDEL!$AG409,IFERROR(0/0,""),preDEL!AF409)</f>
        <v>0</v>
      </c>
      <c r="AG409" s="128" t="b">
        <f>IF(preDEL!$AG409,IFERROR(0/0,""),preDEL!AG409)</f>
        <v>0</v>
      </c>
      <c r="AH409" s="116" t="str">
        <f>IF(preDEL!$AG409,IFERROR(0/0,""),preDEL!AH409)</f>
        <v/>
      </c>
      <c r="AI409" s="82" t="str">
        <f>IF(preDEL!$AG409,IFERROR(0/0,""),preDEL!AI409)</f>
        <v/>
      </c>
      <c r="AJ409" s="83" t="str">
        <f>IF(preDEL!$AG409,IFERROR(0/0,""),preDEL!AJ409)</f>
        <v/>
      </c>
      <c r="AK409" s="82" t="str">
        <f>IF(preDEL!$AG409,IFERROR(0/0,""),preDEL!AK409)</f>
        <v>Negative</v>
      </c>
      <c r="AL409" s="83" t="str">
        <f>IF(preDEL!$AG409,IFERROR(0/0,""),preDEL!AL409)</f>
        <v/>
      </c>
      <c r="AM409" s="83" t="str">
        <f>IF(preDEL!$AG409,IFERROR(0/0,""),preDEL!AM409)</f>
        <v>SpROSA145068</v>
      </c>
      <c r="AN409" s="83" t="str">
        <f>IF(preDEL!$AG409,IFERROR(0/0,""),preDEL!AN409)</f>
        <v>ROSA893930</v>
      </c>
      <c r="AO409" s="83" t="str">
        <f>IF(preDEL!$AG409,IFERROR(0/0,""),preDEL!AO409)</f>
        <v/>
      </c>
      <c r="AP409" s="83" t="str">
        <f>IF(preDEL!$AG409,IFERROR(0/0,""),preDEL!AP409)</f>
        <v/>
      </c>
      <c r="AQ409" s="83" t="str">
        <f>IF(preDEL!$AG409,IFERROR(0/0,""),preDEL!AQ409)</f>
        <v/>
      </c>
      <c r="AR409" s="83" t="str">
        <f>IF(preDEL!$AG409,IFERROR(0/0,""),preDEL!AR409)</f>
        <v/>
      </c>
      <c r="AS409" s="147"/>
    </row>
    <row r="410">
      <c r="A410" s="82" t="str">
        <f>IF(preDEL!$AG410,IFERROR(0/0,""),preDEL!A410)</f>
        <v>FLB4390</v>
      </c>
      <c r="B410" s="172">
        <f>IF(preDEL!$AG410,IFERROR(0/0,""),preDEL!B410)</f>
        <v>44509</v>
      </c>
      <c r="C410" s="173">
        <f>IF(preDEL!$AG410,IFERROR(0/0,""),preDEL!C410)</f>
        <v>0.242974537</v>
      </c>
      <c r="D410" s="82" t="str">
        <f>IF(preDEL!$AG410,IFERROR(0/0,""),preDEL!D410)</f>
        <v/>
      </c>
      <c r="E410" s="82" t="str">
        <f>IF(preDEL!$AG410,IFERROR(0/0,""),preDEL!E410)</f>
        <v/>
      </c>
      <c r="F410" s="83" t="str">
        <f>IF(preDEL!$AG410,IFERROR(0/0,""),preDEL!F410)</f>
        <v/>
      </c>
      <c r="G410" s="83" t="str">
        <f>IF(preDEL!$AG410,IFERROR(0/0,""),preDEL!G410)</f>
        <v/>
      </c>
      <c r="H410" s="83" t="str">
        <f>IF(preDEL!$AG410,IFERROR(0/0,""),preDEL!H410)</f>
        <v/>
      </c>
      <c r="I410" s="82" t="str">
        <f>IF(preDEL!$AG410,IFERROR(0/0,""),preDEL!I410)</f>
        <v/>
      </c>
      <c r="J410" s="82" t="str">
        <f>IF(preDEL!$AG410,IFERROR(0/0,""),preDEL!J410)</f>
        <v/>
      </c>
      <c r="K410" s="82" t="str">
        <f>IF(preDEL!$AG410,IFERROR(0/0,""),preDEL!K410)</f>
        <v>Negative</v>
      </c>
      <c r="L410" s="172">
        <f>IF(preDEL!$AG410,IFERROR(0/0,""),preDEL!L410)</f>
        <v>44509</v>
      </c>
      <c r="M410" s="173">
        <f>IF(preDEL!$AG410,IFERROR(0/0,""),preDEL!M410)</f>
        <v>0.4559375</v>
      </c>
      <c r="N410" s="83" t="str">
        <f>IF(preDEL!$AG410,IFERROR(0/0,""),preDEL!N410)</f>
        <v/>
      </c>
      <c r="O410" s="83" t="str">
        <f>IF(preDEL!$AG410,IFERROR(0/0,""),preDEL!O410)</f>
        <v/>
      </c>
      <c r="P410" s="128" t="b">
        <f>IF(preDEL!$AG410,IFERROR(0/0,""),preDEL!P410)</f>
        <v>0</v>
      </c>
      <c r="Q410" s="128" t="str">
        <f>IF(preDEL!$AG410,IFERROR(0/0,""),preDEL!Q410)</f>
        <v>Result</v>
      </c>
      <c r="R410" s="116" t="b">
        <f>IF(preDEL!$AG410,IFERROR(0/0,""),preDEL!R410)</f>
        <v>1</v>
      </c>
      <c r="S410" s="116">
        <f>IF(preDEL!$AG410,IFERROR(0/0,""),preDEL!S410)</f>
        <v>1</v>
      </c>
      <c r="T410" s="128" t="str">
        <f>IF(preDEL!$AG410,IFERROR(0/0,""),preDEL!T410)</f>
        <v/>
      </c>
      <c r="U410" s="83" t="str">
        <f>IF(preDEL!$AG410,IFERROR(0/0,""),preDEL!U410)</f>
        <v/>
      </c>
      <c r="V410" s="82" t="str">
        <f>IF(preDEL!$AG410,IFERROR(0/0,""),preDEL!V410)</f>
        <v/>
      </c>
      <c r="W410" s="83" t="str">
        <f>IF(preDEL!$AG410,IFERROR(0/0,""),preDEL!W410)</f>
        <v/>
      </c>
      <c r="X410" s="116" t="b">
        <f>IF(preDEL!$AG410,IFERROR(0/0,""),preDEL!X410)</f>
        <v>0</v>
      </c>
      <c r="Y410" s="128" t="b">
        <f>IF(preDEL!$AG410,IFERROR(0/0,""),preDEL!Y410)</f>
        <v>0</v>
      </c>
      <c r="Z410" s="82" t="str">
        <f>IF(preDEL!$AG410,IFERROR(0/0,""),preDEL!Z410)</f>
        <v/>
      </c>
      <c r="AA410" s="128" t="b">
        <f>IF(preDEL!$AG410,IFERROR(0/0,""),preDEL!AA410)</f>
        <v>0</v>
      </c>
      <c r="AB410" s="128" t="b">
        <f>IF(preDEL!$AG410,IFERROR(0/0,""),preDEL!AB410)</f>
        <v>0</v>
      </c>
      <c r="AC410" s="174">
        <f>IF(preDEL!$AG410,IFERROR(0/0,""),preDEL!AC410)</f>
        <v>196</v>
      </c>
      <c r="AD410" s="116" t="b">
        <f>IF(preDEL!$AG410,IFERROR(0/0,""),preDEL!AD410)</f>
        <v>0</v>
      </c>
      <c r="AE410" s="175" t="str">
        <f>IF(preDEL!$AG410,IFERROR(0/0,""),preDEL!AE410)</f>
        <v/>
      </c>
      <c r="AF410" s="128" t="b">
        <f>IF(preDEL!$AG410,IFERROR(0/0,""),preDEL!AF410)</f>
        <v>0</v>
      </c>
      <c r="AG410" s="128" t="b">
        <f>IF(preDEL!$AG410,IFERROR(0/0,""),preDEL!AG410)</f>
        <v>0</v>
      </c>
      <c r="AH410" s="116" t="str">
        <f>IF(preDEL!$AG410,IFERROR(0/0,""),preDEL!AH410)</f>
        <v/>
      </c>
      <c r="AI410" s="82" t="str">
        <f>IF(preDEL!$AG410,IFERROR(0/0,""),preDEL!AI410)</f>
        <v/>
      </c>
      <c r="AJ410" s="83" t="str">
        <f>IF(preDEL!$AG410,IFERROR(0/0,""),preDEL!AJ410)</f>
        <v/>
      </c>
      <c r="AK410" s="82" t="str">
        <f>IF(preDEL!$AG410,IFERROR(0/0,""),preDEL!AK410)</f>
        <v>Negative</v>
      </c>
      <c r="AL410" s="83" t="str">
        <f>IF(preDEL!$AG410,IFERROR(0/0,""),preDEL!AL410)</f>
        <v/>
      </c>
      <c r="AM410" s="83" t="str">
        <f>IF(preDEL!$AG410,IFERROR(0/0,""),preDEL!AM410)</f>
        <v>SpROSA145068</v>
      </c>
      <c r="AN410" s="83" t="str">
        <f>IF(preDEL!$AG410,IFERROR(0/0,""),preDEL!AN410)</f>
        <v>ROSA907715</v>
      </c>
      <c r="AO410" s="83" t="str">
        <f>IF(preDEL!$AG410,IFERROR(0/0,""),preDEL!AO410)</f>
        <v/>
      </c>
      <c r="AP410" s="83" t="str">
        <f>IF(preDEL!$AG410,IFERROR(0/0,""),preDEL!AP410)</f>
        <v/>
      </c>
      <c r="AQ410" s="83" t="str">
        <f>IF(preDEL!$AG410,IFERROR(0/0,""),preDEL!AQ410)</f>
        <v/>
      </c>
      <c r="AR410" s="83" t="str">
        <f>IF(preDEL!$AG410,IFERROR(0/0,""),preDEL!AR410)</f>
        <v/>
      </c>
      <c r="AS410" s="147"/>
    </row>
    <row r="411">
      <c r="A411" s="82" t="str">
        <f>IF(preDEL!$AG411,IFERROR(0/0,""),preDEL!A411)</f>
        <v>FLB4393</v>
      </c>
      <c r="B411" s="172">
        <f>IF(preDEL!$AG411,IFERROR(0/0,""),preDEL!B411)</f>
        <v>44509</v>
      </c>
      <c r="C411" s="173">
        <f>IF(preDEL!$AG411,IFERROR(0/0,""),preDEL!C411)</f>
        <v>0.2492824074</v>
      </c>
      <c r="D411" s="82" t="str">
        <f>IF(preDEL!$AG411,IFERROR(0/0,""),preDEL!D411)</f>
        <v/>
      </c>
      <c r="E411" s="82" t="str">
        <f>IF(preDEL!$AG411,IFERROR(0/0,""),preDEL!E411)</f>
        <v/>
      </c>
      <c r="F411" s="83" t="str">
        <f>IF(preDEL!$AG411,IFERROR(0/0,""),preDEL!F411)</f>
        <v/>
      </c>
      <c r="G411" s="83" t="str">
        <f>IF(preDEL!$AG411,IFERROR(0/0,""),preDEL!G411)</f>
        <v/>
      </c>
      <c r="H411" s="83" t="str">
        <f>IF(preDEL!$AG411,IFERROR(0/0,""),preDEL!H411)</f>
        <v/>
      </c>
      <c r="I411" s="82" t="str">
        <f>IF(preDEL!$AG411,IFERROR(0/0,""),preDEL!I411)</f>
        <v/>
      </c>
      <c r="J411" s="82" t="str">
        <f>IF(preDEL!$AG411,IFERROR(0/0,""),preDEL!J411)</f>
        <v/>
      </c>
      <c r="K411" s="82" t="str">
        <f>IF(preDEL!$AG411,IFERROR(0/0,""),preDEL!K411)</f>
        <v>Negative</v>
      </c>
      <c r="L411" s="172">
        <f>IF(preDEL!$AG411,IFERROR(0/0,""),preDEL!L411)</f>
        <v>44509</v>
      </c>
      <c r="M411" s="173">
        <f>IF(preDEL!$AG411,IFERROR(0/0,""),preDEL!M411)</f>
        <v>0.4559375</v>
      </c>
      <c r="N411" s="83" t="str">
        <f>IF(preDEL!$AG411,IFERROR(0/0,""),preDEL!N411)</f>
        <v/>
      </c>
      <c r="O411" s="83" t="str">
        <f>IF(preDEL!$AG411,IFERROR(0/0,""),preDEL!O411)</f>
        <v/>
      </c>
      <c r="P411" s="128" t="b">
        <f>IF(preDEL!$AG411,IFERROR(0/0,""),preDEL!P411)</f>
        <v>0</v>
      </c>
      <c r="Q411" s="128" t="str">
        <f>IF(preDEL!$AG411,IFERROR(0/0,""),preDEL!Q411)</f>
        <v>Result</v>
      </c>
      <c r="R411" s="116" t="b">
        <f>IF(preDEL!$AG411,IFERROR(0/0,""),preDEL!R411)</f>
        <v>1</v>
      </c>
      <c r="S411" s="116">
        <f>IF(preDEL!$AG411,IFERROR(0/0,""),preDEL!S411)</f>
        <v>1</v>
      </c>
      <c r="T411" s="128">
        <f>IF(preDEL!$AG411,IFERROR(0/0,""),preDEL!T411)</f>
        <v>0</v>
      </c>
      <c r="U411" s="83" t="str">
        <f>IF(preDEL!$AG411,IFERROR(0/0,""),preDEL!U411)</f>
        <v/>
      </c>
      <c r="V411" s="82" t="str">
        <f>IF(preDEL!$AG411,IFERROR(0/0,""),preDEL!V411)</f>
        <v/>
      </c>
      <c r="W411" s="83" t="str">
        <f>IF(preDEL!$AG411,IFERROR(0/0,""),preDEL!W411)</f>
        <v/>
      </c>
      <c r="X411" s="116" t="b">
        <f>IF(preDEL!$AG411,IFERROR(0/0,""),preDEL!X411)</f>
        <v>0</v>
      </c>
      <c r="Y411" s="128" t="b">
        <f>IF(preDEL!$AG411,IFERROR(0/0,""),preDEL!Y411)</f>
        <v>0</v>
      </c>
      <c r="Z411" s="82" t="str">
        <f>IF(preDEL!$AG411,IFERROR(0/0,""),preDEL!Z411)</f>
        <v/>
      </c>
      <c r="AA411" s="128" t="b">
        <f>IF(preDEL!$AG411,IFERROR(0/0,""),preDEL!AA411)</f>
        <v>0</v>
      </c>
      <c r="AB411" s="128" t="b">
        <f>IF(preDEL!$AG411,IFERROR(0/0,""),preDEL!AB411)</f>
        <v>0</v>
      </c>
      <c r="AC411" s="174">
        <f>IF(preDEL!$AG411,IFERROR(0/0,""),preDEL!AC411)</f>
        <v>644</v>
      </c>
      <c r="AD411" s="116" t="b">
        <f>IF(preDEL!$AG411,IFERROR(0/0,""),preDEL!AD411)</f>
        <v>1</v>
      </c>
      <c r="AE411" s="175" t="str">
        <f>IF(preDEL!$AG411,IFERROR(0/0,""),preDEL!AE411)</f>
        <v/>
      </c>
      <c r="AF411" s="128" t="b">
        <f>IF(preDEL!$AG411,IFERROR(0/0,""),preDEL!AF411)</f>
        <v>0</v>
      </c>
      <c r="AG411" s="128" t="b">
        <f>IF(preDEL!$AG411,IFERROR(0/0,""),preDEL!AG411)</f>
        <v>0</v>
      </c>
      <c r="AH411" s="116" t="str">
        <f>IF(preDEL!$AG411,IFERROR(0/0,""),preDEL!AH411)</f>
        <v/>
      </c>
      <c r="AI411" s="82" t="str">
        <f>IF(preDEL!$AG411,IFERROR(0/0,""),preDEL!AI411)</f>
        <v/>
      </c>
      <c r="AJ411" s="83" t="str">
        <f>IF(preDEL!$AG411,IFERROR(0/0,""),preDEL!AJ411)</f>
        <v/>
      </c>
      <c r="AK411" s="82" t="str">
        <f>IF(preDEL!$AG411,IFERROR(0/0,""),preDEL!AK411)</f>
        <v>Negative</v>
      </c>
      <c r="AL411" s="83" t="str">
        <f>IF(preDEL!$AG411,IFERROR(0/0,""),preDEL!AL411)</f>
        <v/>
      </c>
      <c r="AM411" s="83" t="str">
        <f>IF(preDEL!$AG411,IFERROR(0/0,""),preDEL!AM411)</f>
        <v>SpROSA145068</v>
      </c>
      <c r="AN411" s="83" t="str">
        <f>IF(preDEL!$AG411,IFERROR(0/0,""),preDEL!AN411)</f>
        <v>ROSA315783</v>
      </c>
      <c r="AO411" s="83" t="str">
        <f>IF(preDEL!$AG411,IFERROR(0/0,""),preDEL!AO411)</f>
        <v/>
      </c>
      <c r="AP411" s="83" t="str">
        <f>IF(preDEL!$AG411,IFERROR(0/0,""),preDEL!AP411)</f>
        <v/>
      </c>
      <c r="AQ411" s="83" t="str">
        <f>IF(preDEL!$AG411,IFERROR(0/0,""),preDEL!AQ411)</f>
        <v/>
      </c>
      <c r="AR411" s="83" t="str">
        <f>IF(preDEL!$AG411,IFERROR(0/0,""),preDEL!AR411)</f>
        <v/>
      </c>
      <c r="AS411" s="147"/>
    </row>
    <row r="412">
      <c r="A412" s="82" t="str">
        <f>IF(preDEL!$AG412,IFERROR(0/0,""),preDEL!A412)</f>
        <v>FLB3728</v>
      </c>
      <c r="B412" s="172">
        <f>IF(preDEL!$AG412,IFERROR(0/0,""),preDEL!B412)</f>
        <v>44509</v>
      </c>
      <c r="C412" s="173">
        <f>IF(preDEL!$AG412,IFERROR(0/0,""),preDEL!C412)</f>
        <v>0.2495138889</v>
      </c>
      <c r="D412" s="82" t="str">
        <f>IF(preDEL!$AG412,IFERROR(0/0,""),preDEL!D412)</f>
        <v/>
      </c>
      <c r="E412" s="82" t="str">
        <f>IF(preDEL!$AG412,IFERROR(0/0,""),preDEL!E412)</f>
        <v/>
      </c>
      <c r="F412" s="83" t="str">
        <f>IF(preDEL!$AG412,IFERROR(0/0,""),preDEL!F412)</f>
        <v/>
      </c>
      <c r="G412" s="83" t="str">
        <f>IF(preDEL!$AG412,IFERROR(0/0,""),preDEL!G412)</f>
        <v/>
      </c>
      <c r="H412" s="83" t="str">
        <f>IF(preDEL!$AG412,IFERROR(0/0,""),preDEL!H412)</f>
        <v/>
      </c>
      <c r="I412" s="82" t="str">
        <f>IF(preDEL!$AG412,IFERROR(0/0,""),preDEL!I412)</f>
        <v/>
      </c>
      <c r="J412" s="82" t="str">
        <f>IF(preDEL!$AG412,IFERROR(0/0,""),preDEL!J412)</f>
        <v/>
      </c>
      <c r="K412" s="82" t="str">
        <f>IF(preDEL!$AG412,IFERROR(0/0,""),preDEL!K412)</f>
        <v>Negative</v>
      </c>
      <c r="L412" s="172">
        <f>IF(preDEL!$AG412,IFERROR(0/0,""),preDEL!L412)</f>
        <v>44509</v>
      </c>
      <c r="M412" s="173">
        <f>IF(preDEL!$AG412,IFERROR(0/0,""),preDEL!M412)</f>
        <v>0.4559375</v>
      </c>
      <c r="N412" s="83" t="str">
        <f>IF(preDEL!$AG412,IFERROR(0/0,""),preDEL!N412)</f>
        <v/>
      </c>
      <c r="O412" s="83" t="str">
        <f>IF(preDEL!$AG412,IFERROR(0/0,""),preDEL!O412)</f>
        <v/>
      </c>
      <c r="P412" s="128" t="b">
        <f>IF(preDEL!$AG412,IFERROR(0/0,""),preDEL!P412)</f>
        <v>0</v>
      </c>
      <c r="Q412" s="128" t="str">
        <f>IF(preDEL!$AG412,IFERROR(0/0,""),preDEL!Q412)</f>
        <v>Result</v>
      </c>
      <c r="R412" s="116" t="b">
        <f>IF(preDEL!$AG412,IFERROR(0/0,""),preDEL!R412)</f>
        <v>1</v>
      </c>
      <c r="S412" s="116">
        <f>IF(preDEL!$AG412,IFERROR(0/0,""),preDEL!S412)</f>
        <v>1</v>
      </c>
      <c r="T412" s="128">
        <f>IF(preDEL!$AG412,IFERROR(0/0,""),preDEL!T412)</f>
        <v>0</v>
      </c>
      <c r="U412" s="83" t="str">
        <f>IF(preDEL!$AG412,IFERROR(0/0,""),preDEL!U412)</f>
        <v/>
      </c>
      <c r="V412" s="82" t="str">
        <f>IF(preDEL!$AG412,IFERROR(0/0,""),preDEL!V412)</f>
        <v/>
      </c>
      <c r="W412" s="83" t="str">
        <f>IF(preDEL!$AG412,IFERROR(0/0,""),preDEL!W412)</f>
        <v/>
      </c>
      <c r="X412" s="116" t="b">
        <f>IF(preDEL!$AG412,IFERROR(0/0,""),preDEL!X412)</f>
        <v>0</v>
      </c>
      <c r="Y412" s="128" t="b">
        <f>IF(preDEL!$AG412,IFERROR(0/0,""),preDEL!Y412)</f>
        <v>0</v>
      </c>
      <c r="Z412" s="82" t="str">
        <f>IF(preDEL!$AG412,IFERROR(0/0,""),preDEL!Z412)</f>
        <v/>
      </c>
      <c r="AA412" s="128" t="b">
        <f>IF(preDEL!$AG412,IFERROR(0/0,""),preDEL!AA412)</f>
        <v>0</v>
      </c>
      <c r="AB412" s="128" t="b">
        <f>IF(preDEL!$AG412,IFERROR(0/0,""),preDEL!AB412)</f>
        <v>0</v>
      </c>
      <c r="AC412" s="174">
        <f>IF(preDEL!$AG412,IFERROR(0/0,""),preDEL!AC412)</f>
        <v>643</v>
      </c>
      <c r="AD412" s="116" t="b">
        <f>IF(preDEL!$AG412,IFERROR(0/0,""),preDEL!AD412)</f>
        <v>1</v>
      </c>
      <c r="AE412" s="175" t="str">
        <f>IF(preDEL!$AG412,IFERROR(0/0,""),preDEL!AE412)</f>
        <v/>
      </c>
      <c r="AF412" s="128" t="b">
        <f>IF(preDEL!$AG412,IFERROR(0/0,""),preDEL!AF412)</f>
        <v>0</v>
      </c>
      <c r="AG412" s="128" t="b">
        <f>IF(preDEL!$AG412,IFERROR(0/0,""),preDEL!AG412)</f>
        <v>0</v>
      </c>
      <c r="AH412" s="116" t="str">
        <f>IF(preDEL!$AG412,IFERROR(0/0,""),preDEL!AH412)</f>
        <v/>
      </c>
      <c r="AI412" s="82" t="str">
        <f>IF(preDEL!$AG412,IFERROR(0/0,""),preDEL!AI412)</f>
        <v/>
      </c>
      <c r="AJ412" s="83" t="str">
        <f>IF(preDEL!$AG412,IFERROR(0/0,""),preDEL!AJ412)</f>
        <v/>
      </c>
      <c r="AK412" s="82" t="str">
        <f>IF(preDEL!$AG412,IFERROR(0/0,""),preDEL!AK412)</f>
        <v>Negative</v>
      </c>
      <c r="AL412" s="83" t="str">
        <f>IF(preDEL!$AG412,IFERROR(0/0,""),preDEL!AL412)</f>
        <v/>
      </c>
      <c r="AM412" s="83" t="str">
        <f>IF(preDEL!$AG412,IFERROR(0/0,""),preDEL!AM412)</f>
        <v>SpROSA145068</v>
      </c>
      <c r="AN412" s="83" t="str">
        <f>IF(preDEL!$AG412,IFERROR(0/0,""),preDEL!AN412)</f>
        <v>ROSA767812</v>
      </c>
      <c r="AO412" s="83" t="str">
        <f>IF(preDEL!$AG412,IFERROR(0/0,""),preDEL!AO412)</f>
        <v/>
      </c>
      <c r="AP412" s="83" t="str">
        <f>IF(preDEL!$AG412,IFERROR(0/0,""),preDEL!AP412)</f>
        <v/>
      </c>
      <c r="AQ412" s="83" t="str">
        <f>IF(preDEL!$AG412,IFERROR(0/0,""),preDEL!AQ412)</f>
        <v/>
      </c>
      <c r="AR412" s="83" t="str">
        <f>IF(preDEL!$AG412,IFERROR(0/0,""),preDEL!AR412)</f>
        <v/>
      </c>
      <c r="AS412" s="147"/>
    </row>
    <row r="413">
      <c r="A413" s="82" t="str">
        <f>IF(preDEL!$AG413,IFERROR(0/0,""),preDEL!A413)</f>
        <v>FLB3842</v>
      </c>
      <c r="B413" s="172">
        <f>IF(preDEL!$AG413,IFERROR(0/0,""),preDEL!B413)</f>
        <v>44509</v>
      </c>
      <c r="C413" s="173">
        <f>IF(preDEL!$AG413,IFERROR(0/0,""),preDEL!C413)</f>
        <v>0.2514351852</v>
      </c>
      <c r="D413" s="82" t="str">
        <f>IF(preDEL!$AG413,IFERROR(0/0,""),preDEL!D413)</f>
        <v/>
      </c>
      <c r="E413" s="82" t="str">
        <f>IF(preDEL!$AG413,IFERROR(0/0,""),preDEL!E413)</f>
        <v/>
      </c>
      <c r="F413" s="83" t="str">
        <f>IF(preDEL!$AG413,IFERROR(0/0,""),preDEL!F413)</f>
        <v/>
      </c>
      <c r="G413" s="83" t="str">
        <f>IF(preDEL!$AG413,IFERROR(0/0,""),preDEL!G413)</f>
        <v/>
      </c>
      <c r="H413" s="83" t="str">
        <f>IF(preDEL!$AG413,IFERROR(0/0,""),preDEL!H413)</f>
        <v/>
      </c>
      <c r="I413" s="82" t="str">
        <f>IF(preDEL!$AG413,IFERROR(0/0,""),preDEL!I413)</f>
        <v/>
      </c>
      <c r="J413" s="82" t="str">
        <f>IF(preDEL!$AG413,IFERROR(0/0,""),preDEL!J413)</f>
        <v/>
      </c>
      <c r="K413" s="82" t="str">
        <f>IF(preDEL!$AG413,IFERROR(0/0,""),preDEL!K413)</f>
        <v>Negative</v>
      </c>
      <c r="L413" s="172">
        <f>IF(preDEL!$AG413,IFERROR(0/0,""),preDEL!L413)</f>
        <v>44509</v>
      </c>
      <c r="M413" s="173">
        <f>IF(preDEL!$AG413,IFERROR(0/0,""),preDEL!M413)</f>
        <v>0.4559375</v>
      </c>
      <c r="N413" s="83" t="str">
        <f>IF(preDEL!$AG413,IFERROR(0/0,""),preDEL!N413)</f>
        <v/>
      </c>
      <c r="O413" s="83" t="str">
        <f>IF(preDEL!$AG413,IFERROR(0/0,""),preDEL!O413)</f>
        <v/>
      </c>
      <c r="P413" s="128" t="b">
        <f>IF(preDEL!$AG413,IFERROR(0/0,""),preDEL!P413)</f>
        <v>0</v>
      </c>
      <c r="Q413" s="128" t="str">
        <f>IF(preDEL!$AG413,IFERROR(0/0,""),preDEL!Q413)</f>
        <v>Result</v>
      </c>
      <c r="R413" s="116" t="b">
        <f>IF(preDEL!$AG413,IFERROR(0/0,""),preDEL!R413)</f>
        <v>1</v>
      </c>
      <c r="S413" s="116">
        <f>IF(preDEL!$AG413,IFERROR(0/0,""),preDEL!S413)</f>
        <v>1</v>
      </c>
      <c r="T413" s="128" t="str">
        <f>IF(preDEL!$AG413,IFERROR(0/0,""),preDEL!T413)</f>
        <v/>
      </c>
      <c r="U413" s="83" t="str">
        <f>IF(preDEL!$AG413,IFERROR(0/0,""),preDEL!U413)</f>
        <v/>
      </c>
      <c r="V413" s="82" t="str">
        <f>IF(preDEL!$AG413,IFERROR(0/0,""),preDEL!V413)</f>
        <v/>
      </c>
      <c r="W413" s="83" t="str">
        <f>IF(preDEL!$AG413,IFERROR(0/0,""),preDEL!W413)</f>
        <v/>
      </c>
      <c r="X413" s="116" t="b">
        <f>IF(preDEL!$AG413,IFERROR(0/0,""),preDEL!X413)</f>
        <v>0</v>
      </c>
      <c r="Y413" s="128" t="b">
        <f>IF(preDEL!$AG413,IFERROR(0/0,""),preDEL!Y413)</f>
        <v>0</v>
      </c>
      <c r="Z413" s="82" t="str">
        <f>IF(preDEL!$AG413,IFERROR(0/0,""),preDEL!Z413)</f>
        <v/>
      </c>
      <c r="AA413" s="128" t="b">
        <f>IF(preDEL!$AG413,IFERROR(0/0,""),preDEL!AA413)</f>
        <v>0</v>
      </c>
      <c r="AB413" s="128" t="b">
        <f>IF(preDEL!$AG413,IFERROR(0/0,""),preDEL!AB413)</f>
        <v>0</v>
      </c>
      <c r="AC413" s="174">
        <f>IF(preDEL!$AG413,IFERROR(0/0,""),preDEL!AC413)</f>
        <v>195</v>
      </c>
      <c r="AD413" s="116" t="b">
        <f>IF(preDEL!$AG413,IFERROR(0/0,""),preDEL!AD413)</f>
        <v>0</v>
      </c>
      <c r="AE413" s="175" t="str">
        <f>IF(preDEL!$AG413,IFERROR(0/0,""),preDEL!AE413)</f>
        <v/>
      </c>
      <c r="AF413" s="128" t="b">
        <f>IF(preDEL!$AG413,IFERROR(0/0,""),preDEL!AF413)</f>
        <v>0</v>
      </c>
      <c r="AG413" s="128" t="b">
        <f>IF(preDEL!$AG413,IFERROR(0/0,""),preDEL!AG413)</f>
        <v>0</v>
      </c>
      <c r="AH413" s="116" t="str">
        <f>IF(preDEL!$AG413,IFERROR(0/0,""),preDEL!AH413)</f>
        <v/>
      </c>
      <c r="AI413" s="82" t="str">
        <f>IF(preDEL!$AG413,IFERROR(0/0,""),preDEL!AI413)</f>
        <v/>
      </c>
      <c r="AJ413" s="83" t="str">
        <f>IF(preDEL!$AG413,IFERROR(0/0,""),preDEL!AJ413)</f>
        <v/>
      </c>
      <c r="AK413" s="82" t="str">
        <f>IF(preDEL!$AG413,IFERROR(0/0,""),preDEL!AK413)</f>
        <v>Negative</v>
      </c>
      <c r="AL413" s="83" t="str">
        <f>IF(preDEL!$AG413,IFERROR(0/0,""),preDEL!AL413)</f>
        <v/>
      </c>
      <c r="AM413" s="83" t="str">
        <f>IF(preDEL!$AG413,IFERROR(0/0,""),preDEL!AM413)</f>
        <v>SpROSA145068</v>
      </c>
      <c r="AN413" s="83" t="str">
        <f>IF(preDEL!$AG413,IFERROR(0/0,""),preDEL!AN413)</f>
        <v>ROSA136445</v>
      </c>
      <c r="AO413" s="83" t="str">
        <f>IF(preDEL!$AG413,IFERROR(0/0,""),preDEL!AO413)</f>
        <v/>
      </c>
      <c r="AP413" s="83" t="str">
        <f>IF(preDEL!$AG413,IFERROR(0/0,""),preDEL!AP413)</f>
        <v/>
      </c>
      <c r="AQ413" s="83" t="str">
        <f>IF(preDEL!$AG413,IFERROR(0/0,""),preDEL!AQ413)</f>
        <v/>
      </c>
      <c r="AR413" s="83" t="str">
        <f>IF(preDEL!$AG413,IFERROR(0/0,""),preDEL!AR413)</f>
        <v/>
      </c>
      <c r="AS413" s="147"/>
    </row>
    <row r="414">
      <c r="A414" s="82" t="str">
        <f>IF(preDEL!$AG414,IFERROR(0/0,""),preDEL!A414)</f>
        <v>FLB4399</v>
      </c>
      <c r="B414" s="172">
        <f>IF(preDEL!$AG414,IFERROR(0/0,""),preDEL!B414)</f>
        <v>44509</v>
      </c>
      <c r="C414" s="173">
        <f>IF(preDEL!$AG414,IFERROR(0/0,""),preDEL!C414)</f>
        <v>0.2542592593</v>
      </c>
      <c r="D414" s="82" t="str">
        <f>IF(preDEL!$AG414,IFERROR(0/0,""),preDEL!D414)</f>
        <v/>
      </c>
      <c r="E414" s="82" t="str">
        <f>IF(preDEL!$AG414,IFERROR(0/0,""),preDEL!E414)</f>
        <v/>
      </c>
      <c r="F414" s="83" t="str">
        <f>IF(preDEL!$AG414,IFERROR(0/0,""),preDEL!F414)</f>
        <v/>
      </c>
      <c r="G414" s="83" t="str">
        <f>IF(preDEL!$AG414,IFERROR(0/0,""),preDEL!G414)</f>
        <v/>
      </c>
      <c r="H414" s="83" t="str">
        <f>IF(preDEL!$AG414,IFERROR(0/0,""),preDEL!H414)</f>
        <v/>
      </c>
      <c r="I414" s="82" t="str">
        <f>IF(preDEL!$AG414,IFERROR(0/0,""),preDEL!I414)</f>
        <v/>
      </c>
      <c r="J414" s="82" t="str">
        <f>IF(preDEL!$AG414,IFERROR(0/0,""),preDEL!J414)</f>
        <v/>
      </c>
      <c r="K414" s="82" t="str">
        <f>IF(preDEL!$AG414,IFERROR(0/0,""),preDEL!K414)</f>
        <v>Negative</v>
      </c>
      <c r="L414" s="172">
        <f>IF(preDEL!$AG414,IFERROR(0/0,""),preDEL!L414)</f>
        <v>44509</v>
      </c>
      <c r="M414" s="173">
        <f>IF(preDEL!$AG414,IFERROR(0/0,""),preDEL!M414)</f>
        <v>0.4559375</v>
      </c>
      <c r="N414" s="83" t="str">
        <f>IF(preDEL!$AG414,IFERROR(0/0,""),preDEL!N414)</f>
        <v/>
      </c>
      <c r="O414" s="83" t="str">
        <f>IF(preDEL!$AG414,IFERROR(0/0,""),preDEL!O414)</f>
        <v/>
      </c>
      <c r="P414" s="128" t="b">
        <f>IF(preDEL!$AG414,IFERROR(0/0,""),preDEL!P414)</f>
        <v>0</v>
      </c>
      <c r="Q414" s="128" t="str">
        <f>IF(preDEL!$AG414,IFERROR(0/0,""),preDEL!Q414)</f>
        <v>Result</v>
      </c>
      <c r="R414" s="116" t="b">
        <f>IF(preDEL!$AG414,IFERROR(0/0,""),preDEL!R414)</f>
        <v>1</v>
      </c>
      <c r="S414" s="116">
        <f>IF(preDEL!$AG414,IFERROR(0/0,""),preDEL!S414)</f>
        <v>1</v>
      </c>
      <c r="T414" s="128" t="str">
        <f>IF(preDEL!$AG414,IFERROR(0/0,""),preDEL!T414)</f>
        <v/>
      </c>
      <c r="U414" s="83" t="str">
        <f>IF(preDEL!$AG414,IFERROR(0/0,""),preDEL!U414)</f>
        <v/>
      </c>
      <c r="V414" s="82" t="str">
        <f>IF(preDEL!$AG414,IFERROR(0/0,""),preDEL!V414)</f>
        <v/>
      </c>
      <c r="W414" s="83" t="str">
        <f>IF(preDEL!$AG414,IFERROR(0/0,""),preDEL!W414)</f>
        <v/>
      </c>
      <c r="X414" s="116" t="b">
        <f>IF(preDEL!$AG414,IFERROR(0/0,""),preDEL!X414)</f>
        <v>0</v>
      </c>
      <c r="Y414" s="128" t="b">
        <f>IF(preDEL!$AG414,IFERROR(0/0,""),preDEL!Y414)</f>
        <v>0</v>
      </c>
      <c r="Z414" s="82" t="str">
        <f>IF(preDEL!$AG414,IFERROR(0/0,""),preDEL!Z414)</f>
        <v/>
      </c>
      <c r="AA414" s="128" t="b">
        <f>IF(preDEL!$AG414,IFERROR(0/0,""),preDEL!AA414)</f>
        <v>0</v>
      </c>
      <c r="AB414" s="128" t="b">
        <f>IF(preDEL!$AG414,IFERROR(0/0,""),preDEL!AB414)</f>
        <v>0</v>
      </c>
      <c r="AC414" s="174">
        <f>IF(preDEL!$AG414,IFERROR(0/0,""),preDEL!AC414)</f>
        <v>194</v>
      </c>
      <c r="AD414" s="116" t="b">
        <f>IF(preDEL!$AG414,IFERROR(0/0,""),preDEL!AD414)</f>
        <v>0</v>
      </c>
      <c r="AE414" s="175" t="str">
        <f>IF(preDEL!$AG414,IFERROR(0/0,""),preDEL!AE414)</f>
        <v/>
      </c>
      <c r="AF414" s="128" t="b">
        <f>IF(preDEL!$AG414,IFERROR(0/0,""),preDEL!AF414)</f>
        <v>0</v>
      </c>
      <c r="AG414" s="128" t="b">
        <f>IF(preDEL!$AG414,IFERROR(0/0,""),preDEL!AG414)</f>
        <v>0</v>
      </c>
      <c r="AH414" s="116" t="str">
        <f>IF(preDEL!$AG414,IFERROR(0/0,""),preDEL!AH414)</f>
        <v/>
      </c>
      <c r="AI414" s="82" t="str">
        <f>IF(preDEL!$AG414,IFERROR(0/0,""),preDEL!AI414)</f>
        <v/>
      </c>
      <c r="AJ414" s="83" t="str">
        <f>IF(preDEL!$AG414,IFERROR(0/0,""),preDEL!AJ414)</f>
        <v/>
      </c>
      <c r="AK414" s="82" t="str">
        <f>IF(preDEL!$AG414,IFERROR(0/0,""),preDEL!AK414)</f>
        <v>Negative</v>
      </c>
      <c r="AL414" s="83" t="str">
        <f>IF(preDEL!$AG414,IFERROR(0/0,""),preDEL!AL414)</f>
        <v/>
      </c>
      <c r="AM414" s="83" t="str">
        <f>IF(preDEL!$AG414,IFERROR(0/0,""),preDEL!AM414)</f>
        <v>SpROSA573919</v>
      </c>
      <c r="AN414" s="83" t="str">
        <f>IF(preDEL!$AG414,IFERROR(0/0,""),preDEL!AN414)</f>
        <v>ROSA835283</v>
      </c>
      <c r="AO414" s="83" t="str">
        <f>IF(preDEL!$AG414,IFERROR(0/0,""),preDEL!AO414)</f>
        <v/>
      </c>
      <c r="AP414" s="83" t="str">
        <f>IF(preDEL!$AG414,IFERROR(0/0,""),preDEL!AP414)</f>
        <v/>
      </c>
      <c r="AQ414" s="83" t="str">
        <f>IF(preDEL!$AG414,IFERROR(0/0,""),preDEL!AQ414)</f>
        <v/>
      </c>
      <c r="AR414" s="83" t="str">
        <f>IF(preDEL!$AG414,IFERROR(0/0,""),preDEL!AR414)</f>
        <v/>
      </c>
      <c r="AS414" s="147"/>
    </row>
    <row r="415">
      <c r="A415" s="82" t="str">
        <f>IF(preDEL!$AG415,IFERROR(0/0,""),preDEL!A415)</f>
        <v>FLB3861</v>
      </c>
      <c r="B415" s="172">
        <f>IF(preDEL!$AG415,IFERROR(0/0,""),preDEL!B415)</f>
        <v>44509</v>
      </c>
      <c r="C415" s="173">
        <f>IF(preDEL!$AG415,IFERROR(0/0,""),preDEL!C415)</f>
        <v>0.2546643519</v>
      </c>
      <c r="D415" s="82" t="str">
        <f>IF(preDEL!$AG415,IFERROR(0/0,""),preDEL!D415)</f>
        <v/>
      </c>
      <c r="E415" s="82" t="str">
        <f>IF(preDEL!$AG415,IFERROR(0/0,""),preDEL!E415)</f>
        <v/>
      </c>
      <c r="F415" s="83" t="str">
        <f>IF(preDEL!$AG415,IFERROR(0/0,""),preDEL!F415)</f>
        <v/>
      </c>
      <c r="G415" s="83" t="str">
        <f>IF(preDEL!$AG415,IFERROR(0/0,""),preDEL!G415)</f>
        <v/>
      </c>
      <c r="H415" s="83" t="str">
        <f>IF(preDEL!$AG415,IFERROR(0/0,""),preDEL!H415)</f>
        <v/>
      </c>
      <c r="I415" s="82" t="str">
        <f>IF(preDEL!$AG415,IFERROR(0/0,""),preDEL!I415)</f>
        <v/>
      </c>
      <c r="J415" s="82" t="str">
        <f>IF(preDEL!$AG415,IFERROR(0/0,""),preDEL!J415)</f>
        <v/>
      </c>
      <c r="K415" s="82" t="str">
        <f>IF(preDEL!$AG415,IFERROR(0/0,""),preDEL!K415)</f>
        <v>Negative</v>
      </c>
      <c r="L415" s="172">
        <f>IF(preDEL!$AG415,IFERROR(0/0,""),preDEL!L415)</f>
        <v>44509</v>
      </c>
      <c r="M415" s="173">
        <f>IF(preDEL!$AG415,IFERROR(0/0,""),preDEL!M415)</f>
        <v>0.4559375</v>
      </c>
      <c r="N415" s="83" t="str">
        <f>IF(preDEL!$AG415,IFERROR(0/0,""),preDEL!N415)</f>
        <v/>
      </c>
      <c r="O415" s="83" t="str">
        <f>IF(preDEL!$AG415,IFERROR(0/0,""),preDEL!O415)</f>
        <v/>
      </c>
      <c r="P415" s="128" t="b">
        <f>IF(preDEL!$AG415,IFERROR(0/0,""),preDEL!P415)</f>
        <v>0</v>
      </c>
      <c r="Q415" s="128" t="str">
        <f>IF(preDEL!$AG415,IFERROR(0/0,""),preDEL!Q415)</f>
        <v>Result</v>
      </c>
      <c r="R415" s="116" t="b">
        <f>IF(preDEL!$AG415,IFERROR(0/0,""),preDEL!R415)</f>
        <v>1</v>
      </c>
      <c r="S415" s="116">
        <f>IF(preDEL!$AG415,IFERROR(0/0,""),preDEL!S415)</f>
        <v>1</v>
      </c>
      <c r="T415" s="128">
        <f>IF(preDEL!$AG415,IFERROR(0/0,""),preDEL!T415)</f>
        <v>0</v>
      </c>
      <c r="U415" s="83" t="str">
        <f>IF(preDEL!$AG415,IFERROR(0/0,""),preDEL!U415)</f>
        <v/>
      </c>
      <c r="V415" s="82" t="str">
        <f>IF(preDEL!$AG415,IFERROR(0/0,""),preDEL!V415)</f>
        <v/>
      </c>
      <c r="W415" s="83" t="str">
        <f>IF(preDEL!$AG415,IFERROR(0/0,""),preDEL!W415)</f>
        <v/>
      </c>
      <c r="X415" s="116" t="b">
        <f>IF(preDEL!$AG415,IFERROR(0/0,""),preDEL!X415)</f>
        <v>0</v>
      </c>
      <c r="Y415" s="128" t="b">
        <f>IF(preDEL!$AG415,IFERROR(0/0,""),preDEL!Y415)</f>
        <v>0</v>
      </c>
      <c r="Z415" s="82" t="str">
        <f>IF(preDEL!$AG415,IFERROR(0/0,""),preDEL!Z415)</f>
        <v/>
      </c>
      <c r="AA415" s="128" t="b">
        <f>IF(preDEL!$AG415,IFERROR(0/0,""),preDEL!AA415)</f>
        <v>0</v>
      </c>
      <c r="AB415" s="128" t="b">
        <f>IF(preDEL!$AG415,IFERROR(0/0,""),preDEL!AB415)</f>
        <v>0</v>
      </c>
      <c r="AC415" s="174">
        <f>IF(preDEL!$AG415,IFERROR(0/0,""),preDEL!AC415)</f>
        <v>642</v>
      </c>
      <c r="AD415" s="116" t="b">
        <f>IF(preDEL!$AG415,IFERROR(0/0,""),preDEL!AD415)</f>
        <v>1</v>
      </c>
      <c r="AE415" s="175" t="str">
        <f>IF(preDEL!$AG415,IFERROR(0/0,""),preDEL!AE415)</f>
        <v/>
      </c>
      <c r="AF415" s="128" t="b">
        <f>IF(preDEL!$AG415,IFERROR(0/0,""),preDEL!AF415)</f>
        <v>0</v>
      </c>
      <c r="AG415" s="128" t="b">
        <f>IF(preDEL!$AG415,IFERROR(0/0,""),preDEL!AG415)</f>
        <v>0</v>
      </c>
      <c r="AH415" s="116" t="str">
        <f>IF(preDEL!$AG415,IFERROR(0/0,""),preDEL!AH415)</f>
        <v/>
      </c>
      <c r="AI415" s="82" t="str">
        <f>IF(preDEL!$AG415,IFERROR(0/0,""),preDEL!AI415)</f>
        <v/>
      </c>
      <c r="AJ415" s="83" t="str">
        <f>IF(preDEL!$AG415,IFERROR(0/0,""),preDEL!AJ415)</f>
        <v/>
      </c>
      <c r="AK415" s="82" t="str">
        <f>IF(preDEL!$AG415,IFERROR(0/0,""),preDEL!AK415)</f>
        <v>Negative</v>
      </c>
      <c r="AL415" s="83" t="str">
        <f>IF(preDEL!$AG415,IFERROR(0/0,""),preDEL!AL415)</f>
        <v/>
      </c>
      <c r="AM415" s="83" t="str">
        <f>IF(preDEL!$AG415,IFERROR(0/0,""),preDEL!AM415)</f>
        <v>SpROSA573919</v>
      </c>
      <c r="AN415" s="83" t="str">
        <f>IF(preDEL!$AG415,IFERROR(0/0,""),preDEL!AN415)</f>
        <v>ROSA811945</v>
      </c>
      <c r="AO415" s="83" t="str">
        <f>IF(preDEL!$AG415,IFERROR(0/0,""),preDEL!AO415)</f>
        <v/>
      </c>
      <c r="AP415" s="83" t="str">
        <f>IF(preDEL!$AG415,IFERROR(0/0,""),preDEL!AP415)</f>
        <v/>
      </c>
      <c r="AQ415" s="83" t="str">
        <f>IF(preDEL!$AG415,IFERROR(0/0,""),preDEL!AQ415)</f>
        <v/>
      </c>
      <c r="AR415" s="83" t="str">
        <f>IF(preDEL!$AG415,IFERROR(0/0,""),preDEL!AR415)</f>
        <v/>
      </c>
      <c r="AS415" s="147"/>
    </row>
    <row r="416">
      <c r="A416" s="82" t="str">
        <f>IF(preDEL!$AG416,IFERROR(0/0,""),preDEL!A416)</f>
        <v>FLB3851</v>
      </c>
      <c r="B416" s="172">
        <f>IF(preDEL!$AG416,IFERROR(0/0,""),preDEL!B416)</f>
        <v>44509</v>
      </c>
      <c r="C416" s="173">
        <f>IF(preDEL!$AG416,IFERROR(0/0,""),preDEL!C416)</f>
        <v>0.2557407407</v>
      </c>
      <c r="D416" s="82" t="str">
        <f>IF(preDEL!$AG416,IFERROR(0/0,""),preDEL!D416)</f>
        <v/>
      </c>
      <c r="E416" s="82" t="str">
        <f>IF(preDEL!$AG416,IFERROR(0/0,""),preDEL!E416)</f>
        <v/>
      </c>
      <c r="F416" s="83" t="str">
        <f>IF(preDEL!$AG416,IFERROR(0/0,""),preDEL!F416)</f>
        <v/>
      </c>
      <c r="G416" s="83" t="str">
        <f>IF(preDEL!$AG416,IFERROR(0/0,""),preDEL!G416)</f>
        <v/>
      </c>
      <c r="H416" s="83" t="str">
        <f>IF(preDEL!$AG416,IFERROR(0/0,""),preDEL!H416)</f>
        <v/>
      </c>
      <c r="I416" s="82" t="str">
        <f>IF(preDEL!$AG416,IFERROR(0/0,""),preDEL!I416)</f>
        <v/>
      </c>
      <c r="J416" s="82" t="str">
        <f>IF(preDEL!$AG416,IFERROR(0/0,""),preDEL!J416)</f>
        <v/>
      </c>
      <c r="K416" s="82" t="str">
        <f>IF(preDEL!$AG416,IFERROR(0/0,""),preDEL!K416)</f>
        <v>Negative</v>
      </c>
      <c r="L416" s="172">
        <f>IF(preDEL!$AG416,IFERROR(0/0,""),preDEL!L416)</f>
        <v>44509</v>
      </c>
      <c r="M416" s="173">
        <f>IF(preDEL!$AG416,IFERROR(0/0,""),preDEL!M416)</f>
        <v>0.4559375</v>
      </c>
      <c r="N416" s="83" t="str">
        <f>IF(preDEL!$AG416,IFERROR(0/0,""),preDEL!N416)</f>
        <v/>
      </c>
      <c r="O416" s="83" t="str">
        <f>IF(preDEL!$AG416,IFERROR(0/0,""),preDEL!O416)</f>
        <v/>
      </c>
      <c r="P416" s="128" t="b">
        <f>IF(preDEL!$AG416,IFERROR(0/0,""),preDEL!P416)</f>
        <v>0</v>
      </c>
      <c r="Q416" s="128" t="str">
        <f>IF(preDEL!$AG416,IFERROR(0/0,""),preDEL!Q416)</f>
        <v>Result</v>
      </c>
      <c r="R416" s="116" t="b">
        <f>IF(preDEL!$AG416,IFERROR(0/0,""),preDEL!R416)</f>
        <v>1</v>
      </c>
      <c r="S416" s="116">
        <f>IF(preDEL!$AG416,IFERROR(0/0,""),preDEL!S416)</f>
        <v>1</v>
      </c>
      <c r="T416" s="128">
        <f>IF(preDEL!$AG416,IFERROR(0/0,""),preDEL!T416)</f>
        <v>0</v>
      </c>
      <c r="U416" s="83" t="str">
        <f>IF(preDEL!$AG416,IFERROR(0/0,""),preDEL!U416)</f>
        <v/>
      </c>
      <c r="V416" s="82" t="str">
        <f>IF(preDEL!$AG416,IFERROR(0/0,""),preDEL!V416)</f>
        <v/>
      </c>
      <c r="W416" s="83" t="str">
        <f>IF(preDEL!$AG416,IFERROR(0/0,""),preDEL!W416)</f>
        <v/>
      </c>
      <c r="X416" s="116" t="b">
        <f>IF(preDEL!$AG416,IFERROR(0/0,""),preDEL!X416)</f>
        <v>0</v>
      </c>
      <c r="Y416" s="128" t="b">
        <f>IF(preDEL!$AG416,IFERROR(0/0,""),preDEL!Y416)</f>
        <v>0</v>
      </c>
      <c r="Z416" s="82" t="str">
        <f>IF(preDEL!$AG416,IFERROR(0/0,""),preDEL!Z416)</f>
        <v/>
      </c>
      <c r="AA416" s="128" t="b">
        <f>IF(preDEL!$AG416,IFERROR(0/0,""),preDEL!AA416)</f>
        <v>0</v>
      </c>
      <c r="AB416" s="128" t="b">
        <f>IF(preDEL!$AG416,IFERROR(0/0,""),preDEL!AB416)</f>
        <v>0</v>
      </c>
      <c r="AC416" s="174">
        <f>IF(preDEL!$AG416,IFERROR(0/0,""),preDEL!AC416)</f>
        <v>641</v>
      </c>
      <c r="AD416" s="116" t="b">
        <f>IF(preDEL!$AG416,IFERROR(0/0,""),preDEL!AD416)</f>
        <v>1</v>
      </c>
      <c r="AE416" s="175" t="str">
        <f>IF(preDEL!$AG416,IFERROR(0/0,""),preDEL!AE416)</f>
        <v/>
      </c>
      <c r="AF416" s="128" t="b">
        <f>IF(preDEL!$AG416,IFERROR(0/0,""),preDEL!AF416)</f>
        <v>0</v>
      </c>
      <c r="AG416" s="128" t="b">
        <f>IF(preDEL!$AG416,IFERROR(0/0,""),preDEL!AG416)</f>
        <v>0</v>
      </c>
      <c r="AH416" s="116" t="str">
        <f>IF(preDEL!$AG416,IFERROR(0/0,""),preDEL!AH416)</f>
        <v/>
      </c>
      <c r="AI416" s="82" t="str">
        <f>IF(preDEL!$AG416,IFERROR(0/0,""),preDEL!AI416)</f>
        <v/>
      </c>
      <c r="AJ416" s="83" t="str">
        <f>IF(preDEL!$AG416,IFERROR(0/0,""),preDEL!AJ416)</f>
        <v/>
      </c>
      <c r="AK416" s="82" t="str">
        <f>IF(preDEL!$AG416,IFERROR(0/0,""),preDEL!AK416)</f>
        <v>Negative</v>
      </c>
      <c r="AL416" s="83" t="str">
        <f>IF(preDEL!$AG416,IFERROR(0/0,""),preDEL!AL416)</f>
        <v/>
      </c>
      <c r="AM416" s="83" t="str">
        <f>IF(preDEL!$AG416,IFERROR(0/0,""),preDEL!AM416)</f>
        <v>SpROSA573919</v>
      </c>
      <c r="AN416" s="83" t="str">
        <f>IF(preDEL!$AG416,IFERROR(0/0,""),preDEL!AN416)</f>
        <v>ROSA253520</v>
      </c>
      <c r="AO416" s="83" t="str">
        <f>IF(preDEL!$AG416,IFERROR(0/0,""),preDEL!AO416)</f>
        <v/>
      </c>
      <c r="AP416" s="83" t="str">
        <f>IF(preDEL!$AG416,IFERROR(0/0,""),preDEL!AP416)</f>
        <v/>
      </c>
      <c r="AQ416" s="83" t="str">
        <f>IF(preDEL!$AG416,IFERROR(0/0,""),preDEL!AQ416)</f>
        <v/>
      </c>
      <c r="AR416" s="83" t="str">
        <f>IF(preDEL!$AG416,IFERROR(0/0,""),preDEL!AR416)</f>
        <v/>
      </c>
      <c r="AS416" s="147"/>
    </row>
    <row r="417">
      <c r="A417" s="82" t="str">
        <f>IF(preDEL!$AG417,IFERROR(0/0,""),preDEL!A417)</f>
        <v>FLB3724</v>
      </c>
      <c r="B417" s="172">
        <f>IF(preDEL!$AG417,IFERROR(0/0,""),preDEL!B417)</f>
        <v>44509</v>
      </c>
      <c r="C417" s="173">
        <f>IF(preDEL!$AG417,IFERROR(0/0,""),preDEL!C417)</f>
        <v>0.2577430556</v>
      </c>
      <c r="D417" s="82" t="str">
        <f>IF(preDEL!$AG417,IFERROR(0/0,""),preDEL!D417)</f>
        <v/>
      </c>
      <c r="E417" s="82" t="str">
        <f>IF(preDEL!$AG417,IFERROR(0/0,""),preDEL!E417)</f>
        <v/>
      </c>
      <c r="F417" s="83" t="str">
        <f>IF(preDEL!$AG417,IFERROR(0/0,""),preDEL!F417)</f>
        <v/>
      </c>
      <c r="G417" s="83" t="str">
        <f>IF(preDEL!$AG417,IFERROR(0/0,""),preDEL!G417)</f>
        <v/>
      </c>
      <c r="H417" s="83" t="str">
        <f>IF(preDEL!$AG417,IFERROR(0/0,""),preDEL!H417)</f>
        <v/>
      </c>
      <c r="I417" s="82" t="str">
        <f>IF(preDEL!$AG417,IFERROR(0/0,""),preDEL!I417)</f>
        <v/>
      </c>
      <c r="J417" s="82" t="str">
        <f>IF(preDEL!$AG417,IFERROR(0/0,""),preDEL!J417)</f>
        <v/>
      </c>
      <c r="K417" s="82" t="str">
        <f>IF(preDEL!$AG417,IFERROR(0/0,""),preDEL!K417)</f>
        <v>Negative</v>
      </c>
      <c r="L417" s="172">
        <f>IF(preDEL!$AG417,IFERROR(0/0,""),preDEL!L417)</f>
        <v>44509</v>
      </c>
      <c r="M417" s="173">
        <f>IF(preDEL!$AG417,IFERROR(0/0,""),preDEL!M417)</f>
        <v>0.4559375</v>
      </c>
      <c r="N417" s="83" t="str">
        <f>IF(preDEL!$AG417,IFERROR(0/0,""),preDEL!N417)</f>
        <v/>
      </c>
      <c r="O417" s="83" t="str">
        <f>IF(preDEL!$AG417,IFERROR(0/0,""),preDEL!O417)</f>
        <v/>
      </c>
      <c r="P417" s="128" t="b">
        <f>IF(preDEL!$AG417,IFERROR(0/0,""),preDEL!P417)</f>
        <v>0</v>
      </c>
      <c r="Q417" s="128" t="str">
        <f>IF(preDEL!$AG417,IFERROR(0/0,""),preDEL!Q417)</f>
        <v>Result</v>
      </c>
      <c r="R417" s="116" t="b">
        <f>IF(preDEL!$AG417,IFERROR(0/0,""),preDEL!R417)</f>
        <v>1</v>
      </c>
      <c r="S417" s="116">
        <f>IF(preDEL!$AG417,IFERROR(0/0,""),preDEL!S417)</f>
        <v>1</v>
      </c>
      <c r="T417" s="128" t="str">
        <f>IF(preDEL!$AG417,IFERROR(0/0,""),preDEL!T417)</f>
        <v/>
      </c>
      <c r="U417" s="83" t="str">
        <f>IF(preDEL!$AG417,IFERROR(0/0,""),preDEL!U417)</f>
        <v/>
      </c>
      <c r="V417" s="82" t="str">
        <f>IF(preDEL!$AG417,IFERROR(0/0,""),preDEL!V417)</f>
        <v/>
      </c>
      <c r="W417" s="83" t="str">
        <f>IF(preDEL!$AG417,IFERROR(0/0,""),preDEL!W417)</f>
        <v/>
      </c>
      <c r="X417" s="116" t="b">
        <f>IF(preDEL!$AG417,IFERROR(0/0,""),preDEL!X417)</f>
        <v>0</v>
      </c>
      <c r="Y417" s="128" t="b">
        <f>IF(preDEL!$AG417,IFERROR(0/0,""),preDEL!Y417)</f>
        <v>0</v>
      </c>
      <c r="Z417" s="82" t="str">
        <f>IF(preDEL!$AG417,IFERROR(0/0,""),preDEL!Z417)</f>
        <v/>
      </c>
      <c r="AA417" s="128" t="b">
        <f>IF(preDEL!$AG417,IFERROR(0/0,""),preDEL!AA417)</f>
        <v>0</v>
      </c>
      <c r="AB417" s="128" t="b">
        <f>IF(preDEL!$AG417,IFERROR(0/0,""),preDEL!AB417)</f>
        <v>0</v>
      </c>
      <c r="AC417" s="174">
        <f>IF(preDEL!$AG417,IFERROR(0/0,""),preDEL!AC417)</f>
        <v>193</v>
      </c>
      <c r="AD417" s="116" t="b">
        <f>IF(preDEL!$AG417,IFERROR(0/0,""),preDEL!AD417)</f>
        <v>0</v>
      </c>
      <c r="AE417" s="175" t="str">
        <f>IF(preDEL!$AG417,IFERROR(0/0,""),preDEL!AE417)</f>
        <v/>
      </c>
      <c r="AF417" s="128" t="b">
        <f>IF(preDEL!$AG417,IFERROR(0/0,""),preDEL!AF417)</f>
        <v>0</v>
      </c>
      <c r="AG417" s="128" t="b">
        <f>IF(preDEL!$AG417,IFERROR(0/0,""),preDEL!AG417)</f>
        <v>0</v>
      </c>
      <c r="AH417" s="116" t="str">
        <f>IF(preDEL!$AG417,IFERROR(0/0,""),preDEL!AH417)</f>
        <v/>
      </c>
      <c r="AI417" s="82" t="str">
        <f>IF(preDEL!$AG417,IFERROR(0/0,""),preDEL!AI417)</f>
        <v/>
      </c>
      <c r="AJ417" s="83" t="str">
        <f>IF(preDEL!$AG417,IFERROR(0/0,""),preDEL!AJ417)</f>
        <v/>
      </c>
      <c r="AK417" s="82" t="str">
        <f>IF(preDEL!$AG417,IFERROR(0/0,""),preDEL!AK417)</f>
        <v>Negative</v>
      </c>
      <c r="AL417" s="83" t="str">
        <f>IF(preDEL!$AG417,IFERROR(0/0,""),preDEL!AL417)</f>
        <v/>
      </c>
      <c r="AM417" s="83" t="str">
        <f>IF(preDEL!$AG417,IFERROR(0/0,""),preDEL!AM417)</f>
        <v>SpROSA145068</v>
      </c>
      <c r="AN417" s="83" t="str">
        <f>IF(preDEL!$AG417,IFERROR(0/0,""),preDEL!AN417)</f>
        <v>ROSA718413</v>
      </c>
      <c r="AO417" s="83" t="str">
        <f>IF(preDEL!$AG417,IFERROR(0/0,""),preDEL!AO417)</f>
        <v/>
      </c>
      <c r="AP417" s="83" t="str">
        <f>IF(preDEL!$AG417,IFERROR(0/0,""),preDEL!AP417)</f>
        <v/>
      </c>
      <c r="AQ417" s="83" t="str">
        <f>IF(preDEL!$AG417,IFERROR(0/0,""),preDEL!AQ417)</f>
        <v/>
      </c>
      <c r="AR417" s="83" t="str">
        <f>IF(preDEL!$AG417,IFERROR(0/0,""),preDEL!AR417)</f>
        <v/>
      </c>
      <c r="AS417" s="147"/>
    </row>
    <row r="418">
      <c r="A418" s="82" t="str">
        <f>IF(preDEL!$AG418,IFERROR(0/0,""),preDEL!A418)</f>
        <v>FLB3548</v>
      </c>
      <c r="B418" s="172">
        <f>IF(preDEL!$AG418,IFERROR(0/0,""),preDEL!B418)</f>
        <v>44509</v>
      </c>
      <c r="C418" s="173">
        <f>IF(preDEL!$AG418,IFERROR(0/0,""),preDEL!C418)</f>
        <v>0.2591319444</v>
      </c>
      <c r="D418" s="82" t="str">
        <f>IF(preDEL!$AG418,IFERROR(0/0,""),preDEL!D418)</f>
        <v/>
      </c>
      <c r="E418" s="82" t="str">
        <f>IF(preDEL!$AG418,IFERROR(0/0,""),preDEL!E418)</f>
        <v/>
      </c>
      <c r="F418" s="83" t="str">
        <f>IF(preDEL!$AG418,IFERROR(0/0,""),preDEL!F418)</f>
        <v/>
      </c>
      <c r="G418" s="83" t="str">
        <f>IF(preDEL!$AG418,IFERROR(0/0,""),preDEL!G418)</f>
        <v/>
      </c>
      <c r="H418" s="83" t="str">
        <f>IF(preDEL!$AG418,IFERROR(0/0,""),preDEL!H418)</f>
        <v/>
      </c>
      <c r="I418" s="82" t="str">
        <f>IF(preDEL!$AG418,IFERROR(0/0,""),preDEL!I418)</f>
        <v/>
      </c>
      <c r="J418" s="82" t="str">
        <f>IF(preDEL!$AG418,IFERROR(0/0,""),preDEL!J418)</f>
        <v/>
      </c>
      <c r="K418" s="82" t="str">
        <f>IF(preDEL!$AG418,IFERROR(0/0,""),preDEL!K418)</f>
        <v>Negative</v>
      </c>
      <c r="L418" s="172">
        <f>IF(preDEL!$AG418,IFERROR(0/0,""),preDEL!L418)</f>
        <v>44509</v>
      </c>
      <c r="M418" s="173">
        <f>IF(preDEL!$AG418,IFERROR(0/0,""),preDEL!M418)</f>
        <v>0.4559375</v>
      </c>
      <c r="N418" s="83" t="str">
        <f>IF(preDEL!$AG418,IFERROR(0/0,""),preDEL!N418)</f>
        <v/>
      </c>
      <c r="O418" s="83" t="str">
        <f>IF(preDEL!$AG418,IFERROR(0/0,""),preDEL!O418)</f>
        <v/>
      </c>
      <c r="P418" s="128" t="b">
        <f>IF(preDEL!$AG418,IFERROR(0/0,""),preDEL!P418)</f>
        <v>0</v>
      </c>
      <c r="Q418" s="128" t="str">
        <f>IF(preDEL!$AG418,IFERROR(0/0,""),preDEL!Q418)</f>
        <v>Result</v>
      </c>
      <c r="R418" s="116" t="b">
        <f>IF(preDEL!$AG418,IFERROR(0/0,""),preDEL!R418)</f>
        <v>1</v>
      </c>
      <c r="S418" s="116">
        <f>IF(preDEL!$AG418,IFERROR(0/0,""),preDEL!S418)</f>
        <v>1</v>
      </c>
      <c r="T418" s="128" t="str">
        <f>IF(preDEL!$AG418,IFERROR(0/0,""),preDEL!T418)</f>
        <v/>
      </c>
      <c r="U418" s="83" t="str">
        <f>IF(preDEL!$AG418,IFERROR(0/0,""),preDEL!U418)</f>
        <v/>
      </c>
      <c r="V418" s="82" t="str">
        <f>IF(preDEL!$AG418,IFERROR(0/0,""),preDEL!V418)</f>
        <v/>
      </c>
      <c r="W418" s="83" t="str">
        <f>IF(preDEL!$AG418,IFERROR(0/0,""),preDEL!W418)</f>
        <v/>
      </c>
      <c r="X418" s="116" t="b">
        <f>IF(preDEL!$AG418,IFERROR(0/0,""),preDEL!X418)</f>
        <v>0</v>
      </c>
      <c r="Y418" s="128" t="b">
        <f>IF(preDEL!$AG418,IFERROR(0/0,""),preDEL!Y418)</f>
        <v>0</v>
      </c>
      <c r="Z418" s="82" t="str">
        <f>IF(preDEL!$AG418,IFERROR(0/0,""),preDEL!Z418)</f>
        <v/>
      </c>
      <c r="AA418" s="128" t="b">
        <f>IF(preDEL!$AG418,IFERROR(0/0,""),preDEL!AA418)</f>
        <v>0</v>
      </c>
      <c r="AB418" s="128" t="b">
        <f>IF(preDEL!$AG418,IFERROR(0/0,""),preDEL!AB418)</f>
        <v>0</v>
      </c>
      <c r="AC418" s="174">
        <f>IF(preDEL!$AG418,IFERROR(0/0,""),preDEL!AC418)</f>
        <v>192</v>
      </c>
      <c r="AD418" s="116" t="b">
        <f>IF(preDEL!$AG418,IFERROR(0/0,""),preDEL!AD418)</f>
        <v>0</v>
      </c>
      <c r="AE418" s="175" t="str">
        <f>IF(preDEL!$AG418,IFERROR(0/0,""),preDEL!AE418)</f>
        <v/>
      </c>
      <c r="AF418" s="128" t="b">
        <f>IF(preDEL!$AG418,IFERROR(0/0,""),preDEL!AF418)</f>
        <v>0</v>
      </c>
      <c r="AG418" s="128" t="b">
        <f>IF(preDEL!$AG418,IFERROR(0/0,""),preDEL!AG418)</f>
        <v>0</v>
      </c>
      <c r="AH418" s="116" t="str">
        <f>IF(preDEL!$AG418,IFERROR(0/0,""),preDEL!AH418)</f>
        <v/>
      </c>
      <c r="AI418" s="82" t="str">
        <f>IF(preDEL!$AG418,IFERROR(0/0,""),preDEL!AI418)</f>
        <v/>
      </c>
      <c r="AJ418" s="83" t="str">
        <f>IF(preDEL!$AG418,IFERROR(0/0,""),preDEL!AJ418)</f>
        <v/>
      </c>
      <c r="AK418" s="82" t="str">
        <f>IF(preDEL!$AG418,IFERROR(0/0,""),preDEL!AK418)</f>
        <v>Negative</v>
      </c>
      <c r="AL418" s="83" t="str">
        <f>IF(preDEL!$AG418,IFERROR(0/0,""),preDEL!AL418)</f>
        <v/>
      </c>
      <c r="AM418" s="83" t="str">
        <f>IF(preDEL!$AG418,IFERROR(0/0,""),preDEL!AM418)</f>
        <v>SpROSA145068</v>
      </c>
      <c r="AN418" s="83" t="str">
        <f>IF(preDEL!$AG418,IFERROR(0/0,""),preDEL!AN418)</f>
        <v>ROSA502157</v>
      </c>
      <c r="AO418" s="83" t="str">
        <f>IF(preDEL!$AG418,IFERROR(0/0,""),preDEL!AO418)</f>
        <v/>
      </c>
      <c r="AP418" s="83" t="str">
        <f>IF(preDEL!$AG418,IFERROR(0/0,""),preDEL!AP418)</f>
        <v/>
      </c>
      <c r="AQ418" s="83" t="str">
        <f>IF(preDEL!$AG418,IFERROR(0/0,""),preDEL!AQ418)</f>
        <v/>
      </c>
      <c r="AR418" s="83" t="str">
        <f>IF(preDEL!$AG418,IFERROR(0/0,""),preDEL!AR418)</f>
        <v/>
      </c>
      <c r="AS418" s="147"/>
    </row>
    <row r="419">
      <c r="A419" s="82" t="str">
        <f>IF(preDEL!$AG419,IFERROR(0/0,""),preDEL!A419)</f>
        <v>FLB4388</v>
      </c>
      <c r="B419" s="172">
        <f>IF(preDEL!$AG419,IFERROR(0/0,""),preDEL!B419)</f>
        <v>44509</v>
      </c>
      <c r="C419" s="173">
        <f>IF(preDEL!$AG419,IFERROR(0/0,""),preDEL!C419)</f>
        <v>0.264212963</v>
      </c>
      <c r="D419" s="82" t="str">
        <f>IF(preDEL!$AG419,IFERROR(0/0,""),preDEL!D419)</f>
        <v/>
      </c>
      <c r="E419" s="82" t="str">
        <f>IF(preDEL!$AG419,IFERROR(0/0,""),preDEL!E419)</f>
        <v/>
      </c>
      <c r="F419" s="83" t="str">
        <f>IF(preDEL!$AG419,IFERROR(0/0,""),preDEL!F419)</f>
        <v/>
      </c>
      <c r="G419" s="83" t="str">
        <f>IF(preDEL!$AG419,IFERROR(0/0,""),preDEL!G419)</f>
        <v/>
      </c>
      <c r="H419" s="83" t="str">
        <f>IF(preDEL!$AG419,IFERROR(0/0,""),preDEL!H419)</f>
        <v/>
      </c>
      <c r="I419" s="82" t="str">
        <f>IF(preDEL!$AG419,IFERROR(0/0,""),preDEL!I419)</f>
        <v/>
      </c>
      <c r="J419" s="82" t="str">
        <f>IF(preDEL!$AG419,IFERROR(0/0,""),preDEL!J419)</f>
        <v/>
      </c>
      <c r="K419" s="82" t="str">
        <f>IF(preDEL!$AG419,IFERROR(0/0,""),preDEL!K419)</f>
        <v>Negative</v>
      </c>
      <c r="L419" s="172">
        <f>IF(preDEL!$AG419,IFERROR(0/0,""),preDEL!L419)</f>
        <v>44509</v>
      </c>
      <c r="M419" s="173">
        <f>IF(preDEL!$AG419,IFERROR(0/0,""),preDEL!M419)</f>
        <v>0.4559375</v>
      </c>
      <c r="N419" s="83" t="str">
        <f>IF(preDEL!$AG419,IFERROR(0/0,""),preDEL!N419)</f>
        <v/>
      </c>
      <c r="O419" s="83" t="str">
        <f>IF(preDEL!$AG419,IFERROR(0/0,""),preDEL!O419)</f>
        <v/>
      </c>
      <c r="P419" s="128" t="b">
        <f>IF(preDEL!$AG419,IFERROR(0/0,""),preDEL!P419)</f>
        <v>0</v>
      </c>
      <c r="Q419" s="128" t="str">
        <f>IF(preDEL!$AG419,IFERROR(0/0,""),preDEL!Q419)</f>
        <v>Result</v>
      </c>
      <c r="R419" s="116" t="b">
        <f>IF(preDEL!$AG419,IFERROR(0/0,""),preDEL!R419)</f>
        <v>1</v>
      </c>
      <c r="S419" s="116">
        <f>IF(preDEL!$AG419,IFERROR(0/0,""),preDEL!S419)</f>
        <v>1</v>
      </c>
      <c r="T419" s="128">
        <f>IF(preDEL!$AG419,IFERROR(0/0,""),preDEL!T419)</f>
        <v>0</v>
      </c>
      <c r="U419" s="83" t="str">
        <f>IF(preDEL!$AG419,IFERROR(0/0,""),preDEL!U419)</f>
        <v/>
      </c>
      <c r="V419" s="82" t="str">
        <f>IF(preDEL!$AG419,IFERROR(0/0,""),preDEL!V419)</f>
        <v/>
      </c>
      <c r="W419" s="83" t="str">
        <f>IF(preDEL!$AG419,IFERROR(0/0,""),preDEL!W419)</f>
        <v/>
      </c>
      <c r="X419" s="116" t="b">
        <f>IF(preDEL!$AG419,IFERROR(0/0,""),preDEL!X419)</f>
        <v>0</v>
      </c>
      <c r="Y419" s="128" t="b">
        <f>IF(preDEL!$AG419,IFERROR(0/0,""),preDEL!Y419)</f>
        <v>0</v>
      </c>
      <c r="Z419" s="82" t="str">
        <f>IF(preDEL!$AG419,IFERROR(0/0,""),preDEL!Z419)</f>
        <v/>
      </c>
      <c r="AA419" s="128" t="b">
        <f>IF(preDEL!$AG419,IFERROR(0/0,""),preDEL!AA419)</f>
        <v>0</v>
      </c>
      <c r="AB419" s="128" t="b">
        <f>IF(preDEL!$AG419,IFERROR(0/0,""),preDEL!AB419)</f>
        <v>0</v>
      </c>
      <c r="AC419" s="174">
        <f>IF(preDEL!$AG419,IFERROR(0/0,""),preDEL!AC419)</f>
        <v>640</v>
      </c>
      <c r="AD419" s="116" t="b">
        <f>IF(preDEL!$AG419,IFERROR(0/0,""),preDEL!AD419)</f>
        <v>1</v>
      </c>
      <c r="AE419" s="175" t="str">
        <f>IF(preDEL!$AG419,IFERROR(0/0,""),preDEL!AE419)</f>
        <v/>
      </c>
      <c r="AF419" s="128" t="b">
        <f>IF(preDEL!$AG419,IFERROR(0/0,""),preDEL!AF419)</f>
        <v>0</v>
      </c>
      <c r="AG419" s="128" t="b">
        <f>IF(preDEL!$AG419,IFERROR(0/0,""),preDEL!AG419)</f>
        <v>0</v>
      </c>
      <c r="AH419" s="116" t="str">
        <f>IF(preDEL!$AG419,IFERROR(0/0,""),preDEL!AH419)</f>
        <v/>
      </c>
      <c r="AI419" s="82" t="str">
        <f>IF(preDEL!$AG419,IFERROR(0/0,""),preDEL!AI419)</f>
        <v/>
      </c>
      <c r="AJ419" s="83" t="str">
        <f>IF(preDEL!$AG419,IFERROR(0/0,""),preDEL!AJ419)</f>
        <v/>
      </c>
      <c r="AK419" s="82" t="str">
        <f>IF(preDEL!$AG419,IFERROR(0/0,""),preDEL!AK419)</f>
        <v>Negative</v>
      </c>
      <c r="AL419" s="83" t="str">
        <f>IF(preDEL!$AG419,IFERROR(0/0,""),preDEL!AL419)</f>
        <v/>
      </c>
      <c r="AM419" s="83" t="str">
        <f>IF(preDEL!$AG419,IFERROR(0/0,""),preDEL!AM419)</f>
        <v>SpROSA573919</v>
      </c>
      <c r="AN419" s="83" t="str">
        <f>IF(preDEL!$AG419,IFERROR(0/0,""),preDEL!AN419)</f>
        <v>ROSA202012</v>
      </c>
      <c r="AO419" s="83" t="str">
        <f>IF(preDEL!$AG419,IFERROR(0/0,""),preDEL!AO419)</f>
        <v/>
      </c>
      <c r="AP419" s="83" t="str">
        <f>IF(preDEL!$AG419,IFERROR(0/0,""),preDEL!AP419)</f>
        <v/>
      </c>
      <c r="AQ419" s="83" t="str">
        <f>IF(preDEL!$AG419,IFERROR(0/0,""),preDEL!AQ419)</f>
        <v/>
      </c>
      <c r="AR419" s="83" t="str">
        <f>IF(preDEL!$AG419,IFERROR(0/0,""),preDEL!AR419)</f>
        <v/>
      </c>
      <c r="AS419" s="147"/>
    </row>
    <row r="420">
      <c r="A420" s="82" t="str">
        <f>IF(preDEL!$AG420,IFERROR(0/0,""),preDEL!A420)</f>
        <v>FLB3847</v>
      </c>
      <c r="B420" s="172">
        <f>IF(preDEL!$AG420,IFERROR(0/0,""),preDEL!B420)</f>
        <v>44509</v>
      </c>
      <c r="C420" s="173">
        <f>IF(preDEL!$AG420,IFERROR(0/0,""),preDEL!C420)</f>
        <v>0.2719791667</v>
      </c>
      <c r="D420" s="82" t="str">
        <f>IF(preDEL!$AG420,IFERROR(0/0,""),preDEL!D420)</f>
        <v/>
      </c>
      <c r="E420" s="82" t="str">
        <f>IF(preDEL!$AG420,IFERROR(0/0,""),preDEL!E420)</f>
        <v/>
      </c>
      <c r="F420" s="83" t="str">
        <f>IF(preDEL!$AG420,IFERROR(0/0,""),preDEL!F420)</f>
        <v/>
      </c>
      <c r="G420" s="83" t="str">
        <f>IF(preDEL!$AG420,IFERROR(0/0,""),preDEL!G420)</f>
        <v/>
      </c>
      <c r="H420" s="83" t="str">
        <f>IF(preDEL!$AG420,IFERROR(0/0,""),preDEL!H420)</f>
        <v/>
      </c>
      <c r="I420" s="82" t="str">
        <f>IF(preDEL!$AG420,IFERROR(0/0,""),preDEL!I420)</f>
        <v/>
      </c>
      <c r="J420" s="82" t="str">
        <f>IF(preDEL!$AG420,IFERROR(0/0,""),preDEL!J420)</f>
        <v/>
      </c>
      <c r="K420" s="82" t="str">
        <f>IF(preDEL!$AG420,IFERROR(0/0,""),preDEL!K420)</f>
        <v>Negative</v>
      </c>
      <c r="L420" s="172">
        <f>IF(preDEL!$AG420,IFERROR(0/0,""),preDEL!L420)</f>
        <v>44509</v>
      </c>
      <c r="M420" s="173">
        <f>IF(preDEL!$AG420,IFERROR(0/0,""),preDEL!M420)</f>
        <v>0.4559375</v>
      </c>
      <c r="N420" s="83" t="str">
        <f>IF(preDEL!$AG420,IFERROR(0/0,""),preDEL!N420)</f>
        <v/>
      </c>
      <c r="O420" s="83" t="str">
        <f>IF(preDEL!$AG420,IFERROR(0/0,""),preDEL!O420)</f>
        <v/>
      </c>
      <c r="P420" s="128" t="b">
        <f>IF(preDEL!$AG420,IFERROR(0/0,""),preDEL!P420)</f>
        <v>0</v>
      </c>
      <c r="Q420" s="128" t="str">
        <f>IF(preDEL!$AG420,IFERROR(0/0,""),preDEL!Q420)</f>
        <v>Result</v>
      </c>
      <c r="R420" s="116" t="b">
        <f>IF(preDEL!$AG420,IFERROR(0/0,""),preDEL!R420)</f>
        <v>1</v>
      </c>
      <c r="S420" s="116">
        <f>IF(preDEL!$AG420,IFERROR(0/0,""),preDEL!S420)</f>
        <v>1</v>
      </c>
      <c r="T420" s="128" t="str">
        <f>IF(preDEL!$AG420,IFERROR(0/0,""),preDEL!T420)</f>
        <v/>
      </c>
      <c r="U420" s="83" t="str">
        <f>IF(preDEL!$AG420,IFERROR(0/0,""),preDEL!U420)</f>
        <v/>
      </c>
      <c r="V420" s="82" t="str">
        <f>IF(preDEL!$AG420,IFERROR(0/0,""),preDEL!V420)</f>
        <v/>
      </c>
      <c r="W420" s="83" t="str">
        <f>IF(preDEL!$AG420,IFERROR(0/0,""),preDEL!W420)</f>
        <v/>
      </c>
      <c r="X420" s="116" t="b">
        <f>IF(preDEL!$AG420,IFERROR(0/0,""),preDEL!X420)</f>
        <v>0</v>
      </c>
      <c r="Y420" s="128" t="b">
        <f>IF(preDEL!$AG420,IFERROR(0/0,""),preDEL!Y420)</f>
        <v>0</v>
      </c>
      <c r="Z420" s="82" t="str">
        <f>IF(preDEL!$AG420,IFERROR(0/0,""),preDEL!Z420)</f>
        <v/>
      </c>
      <c r="AA420" s="128" t="b">
        <f>IF(preDEL!$AG420,IFERROR(0/0,""),preDEL!AA420)</f>
        <v>0</v>
      </c>
      <c r="AB420" s="128" t="b">
        <f>IF(preDEL!$AG420,IFERROR(0/0,""),preDEL!AB420)</f>
        <v>0</v>
      </c>
      <c r="AC420" s="174">
        <f>IF(preDEL!$AG420,IFERROR(0/0,""),preDEL!AC420)</f>
        <v>191</v>
      </c>
      <c r="AD420" s="116" t="b">
        <f>IF(preDEL!$AG420,IFERROR(0/0,""),preDEL!AD420)</f>
        <v>0</v>
      </c>
      <c r="AE420" s="175" t="str">
        <f>IF(preDEL!$AG420,IFERROR(0/0,""),preDEL!AE420)</f>
        <v/>
      </c>
      <c r="AF420" s="128" t="b">
        <f>IF(preDEL!$AG420,IFERROR(0/0,""),preDEL!AF420)</f>
        <v>0</v>
      </c>
      <c r="AG420" s="128" t="b">
        <f>IF(preDEL!$AG420,IFERROR(0/0,""),preDEL!AG420)</f>
        <v>0</v>
      </c>
      <c r="AH420" s="116" t="str">
        <f>IF(preDEL!$AG420,IFERROR(0/0,""),preDEL!AH420)</f>
        <v/>
      </c>
      <c r="AI420" s="82" t="str">
        <f>IF(preDEL!$AG420,IFERROR(0/0,""),preDEL!AI420)</f>
        <v/>
      </c>
      <c r="AJ420" s="83" t="str">
        <f>IF(preDEL!$AG420,IFERROR(0/0,""),preDEL!AJ420)</f>
        <v/>
      </c>
      <c r="AK420" s="82" t="str">
        <f>IF(preDEL!$AG420,IFERROR(0/0,""),preDEL!AK420)</f>
        <v>Negative</v>
      </c>
      <c r="AL420" s="83" t="str">
        <f>IF(preDEL!$AG420,IFERROR(0/0,""),preDEL!AL420)</f>
        <v/>
      </c>
      <c r="AM420" s="83" t="str">
        <f>IF(preDEL!$AG420,IFERROR(0/0,""),preDEL!AM420)</f>
        <v>SpROSA573919</v>
      </c>
      <c r="AN420" s="83" t="str">
        <f>IF(preDEL!$AG420,IFERROR(0/0,""),preDEL!AN420)</f>
        <v>ROSA851553</v>
      </c>
      <c r="AO420" s="83" t="str">
        <f>IF(preDEL!$AG420,IFERROR(0/0,""),preDEL!AO420)</f>
        <v/>
      </c>
      <c r="AP420" s="83" t="str">
        <f>IF(preDEL!$AG420,IFERROR(0/0,""),preDEL!AP420)</f>
        <v/>
      </c>
      <c r="AQ420" s="83" t="str">
        <f>IF(preDEL!$AG420,IFERROR(0/0,""),preDEL!AQ420)</f>
        <v/>
      </c>
      <c r="AR420" s="83" t="str">
        <f>IF(preDEL!$AG420,IFERROR(0/0,""),preDEL!AR420)</f>
        <v/>
      </c>
      <c r="AS420" s="147"/>
    </row>
    <row r="421">
      <c r="A421" s="82" t="str">
        <f>IF(preDEL!$AG421,IFERROR(0/0,""),preDEL!A421)</f>
        <v>FLB3849</v>
      </c>
      <c r="B421" s="172">
        <f>IF(preDEL!$AG421,IFERROR(0/0,""),preDEL!B421)</f>
        <v>44509</v>
      </c>
      <c r="C421" s="173">
        <f>IF(preDEL!$AG421,IFERROR(0/0,""),preDEL!C421)</f>
        <v>0.303587963</v>
      </c>
      <c r="D421" s="82" t="str">
        <f>IF(preDEL!$AG421,IFERROR(0/0,""),preDEL!D421)</f>
        <v/>
      </c>
      <c r="E421" s="82" t="str">
        <f>IF(preDEL!$AG421,IFERROR(0/0,""),preDEL!E421)</f>
        <v/>
      </c>
      <c r="F421" s="83" t="str">
        <f>IF(preDEL!$AG421,IFERROR(0/0,""),preDEL!F421)</f>
        <v/>
      </c>
      <c r="G421" s="83" t="str">
        <f>IF(preDEL!$AG421,IFERROR(0/0,""),preDEL!G421)</f>
        <v/>
      </c>
      <c r="H421" s="83" t="str">
        <f>IF(preDEL!$AG421,IFERROR(0/0,""),preDEL!H421)</f>
        <v/>
      </c>
      <c r="I421" s="82" t="str">
        <f>IF(preDEL!$AG421,IFERROR(0/0,""),preDEL!I421)</f>
        <v/>
      </c>
      <c r="J421" s="82" t="str">
        <f>IF(preDEL!$AG421,IFERROR(0/0,""),preDEL!J421)</f>
        <v/>
      </c>
      <c r="K421" s="82" t="str">
        <f>IF(preDEL!$AG421,IFERROR(0/0,""),preDEL!K421)</f>
        <v>Negative</v>
      </c>
      <c r="L421" s="172">
        <f>IF(preDEL!$AG421,IFERROR(0/0,""),preDEL!L421)</f>
        <v>44509</v>
      </c>
      <c r="M421" s="173">
        <f>IF(preDEL!$AG421,IFERROR(0/0,""),preDEL!M421)</f>
        <v>0.4559375</v>
      </c>
      <c r="N421" s="83" t="str">
        <f>IF(preDEL!$AG421,IFERROR(0/0,""),preDEL!N421)</f>
        <v/>
      </c>
      <c r="O421" s="83" t="str">
        <f>IF(preDEL!$AG421,IFERROR(0/0,""),preDEL!O421)</f>
        <v/>
      </c>
      <c r="P421" s="128" t="b">
        <f>IF(preDEL!$AG421,IFERROR(0/0,""),preDEL!P421)</f>
        <v>0</v>
      </c>
      <c r="Q421" s="128" t="str">
        <f>IF(preDEL!$AG421,IFERROR(0/0,""),preDEL!Q421)</f>
        <v>Result</v>
      </c>
      <c r="R421" s="116" t="b">
        <f>IF(preDEL!$AG421,IFERROR(0/0,""),preDEL!R421)</f>
        <v>1</v>
      </c>
      <c r="S421" s="116">
        <f>IF(preDEL!$AG421,IFERROR(0/0,""),preDEL!S421)</f>
        <v>1</v>
      </c>
      <c r="T421" s="128" t="str">
        <f>IF(preDEL!$AG421,IFERROR(0/0,""),preDEL!T421)</f>
        <v/>
      </c>
      <c r="U421" s="83" t="str">
        <f>IF(preDEL!$AG421,IFERROR(0/0,""),preDEL!U421)</f>
        <v/>
      </c>
      <c r="V421" s="82" t="str">
        <f>IF(preDEL!$AG421,IFERROR(0/0,""),preDEL!V421)</f>
        <v/>
      </c>
      <c r="W421" s="83" t="str">
        <f>IF(preDEL!$AG421,IFERROR(0/0,""),preDEL!W421)</f>
        <v/>
      </c>
      <c r="X421" s="116" t="b">
        <f>IF(preDEL!$AG421,IFERROR(0/0,""),preDEL!X421)</f>
        <v>0</v>
      </c>
      <c r="Y421" s="128" t="b">
        <f>IF(preDEL!$AG421,IFERROR(0/0,""),preDEL!Y421)</f>
        <v>0</v>
      </c>
      <c r="Z421" s="82" t="str">
        <f>IF(preDEL!$AG421,IFERROR(0/0,""),preDEL!Z421)</f>
        <v/>
      </c>
      <c r="AA421" s="128" t="b">
        <f>IF(preDEL!$AG421,IFERROR(0/0,""),preDEL!AA421)</f>
        <v>0</v>
      </c>
      <c r="AB421" s="128" t="b">
        <f>IF(preDEL!$AG421,IFERROR(0/0,""),preDEL!AB421)</f>
        <v>0</v>
      </c>
      <c r="AC421" s="174">
        <f>IF(preDEL!$AG421,IFERROR(0/0,""),preDEL!AC421)</f>
        <v>190</v>
      </c>
      <c r="AD421" s="116" t="b">
        <f>IF(preDEL!$AG421,IFERROR(0/0,""),preDEL!AD421)</f>
        <v>0</v>
      </c>
      <c r="AE421" s="175" t="str">
        <f>IF(preDEL!$AG421,IFERROR(0/0,""),preDEL!AE421)</f>
        <v/>
      </c>
      <c r="AF421" s="128" t="b">
        <f>IF(preDEL!$AG421,IFERROR(0/0,""),preDEL!AF421)</f>
        <v>0</v>
      </c>
      <c r="AG421" s="128" t="b">
        <f>IF(preDEL!$AG421,IFERROR(0/0,""),preDEL!AG421)</f>
        <v>0</v>
      </c>
      <c r="AH421" s="116" t="str">
        <f>IF(preDEL!$AG421,IFERROR(0/0,""),preDEL!AH421)</f>
        <v/>
      </c>
      <c r="AI421" s="82" t="str">
        <f>IF(preDEL!$AG421,IFERROR(0/0,""),preDEL!AI421)</f>
        <v/>
      </c>
      <c r="AJ421" s="83" t="str">
        <f>IF(preDEL!$AG421,IFERROR(0/0,""),preDEL!AJ421)</f>
        <v/>
      </c>
      <c r="AK421" s="82" t="str">
        <f>IF(preDEL!$AG421,IFERROR(0/0,""),preDEL!AK421)</f>
        <v>Negative</v>
      </c>
      <c r="AL421" s="83" t="str">
        <f>IF(preDEL!$AG421,IFERROR(0/0,""),preDEL!AL421)</f>
        <v/>
      </c>
      <c r="AM421" s="83" t="str">
        <f>IF(preDEL!$AG421,IFERROR(0/0,""),preDEL!AM421)</f>
        <v>SpROSA145068</v>
      </c>
      <c r="AN421" s="83" t="str">
        <f>IF(preDEL!$AG421,IFERROR(0/0,""),preDEL!AN421)</f>
        <v>ROSA154141</v>
      </c>
      <c r="AO421" s="83" t="str">
        <f>IF(preDEL!$AG421,IFERROR(0/0,""),preDEL!AO421)</f>
        <v/>
      </c>
      <c r="AP421" s="83" t="str">
        <f>IF(preDEL!$AG421,IFERROR(0/0,""),preDEL!AP421)</f>
        <v/>
      </c>
      <c r="AQ421" s="83" t="str">
        <f>IF(preDEL!$AG421,IFERROR(0/0,""),preDEL!AQ421)</f>
        <v/>
      </c>
      <c r="AR421" s="83" t="str">
        <f>IF(preDEL!$AG421,IFERROR(0/0,""),preDEL!AR421)</f>
        <v/>
      </c>
      <c r="AS421" s="147"/>
    </row>
    <row r="422">
      <c r="A422" s="82" t="str">
        <f>IF(preDEL!$AG422,IFERROR(0/0,""),preDEL!A422)</f>
        <v>FLB3742</v>
      </c>
      <c r="B422" s="172">
        <f>IF(preDEL!$AG422,IFERROR(0/0,""),preDEL!B422)</f>
        <v>44509</v>
      </c>
      <c r="C422" s="173">
        <f>IF(preDEL!$AG422,IFERROR(0/0,""),preDEL!C422)</f>
        <v>0.3045833333</v>
      </c>
      <c r="D422" s="82" t="str">
        <f>IF(preDEL!$AG422,IFERROR(0/0,""),preDEL!D422)</f>
        <v/>
      </c>
      <c r="E422" s="82" t="str">
        <f>IF(preDEL!$AG422,IFERROR(0/0,""),preDEL!E422)</f>
        <v/>
      </c>
      <c r="F422" s="83" t="str">
        <f>IF(preDEL!$AG422,IFERROR(0/0,""),preDEL!F422)</f>
        <v/>
      </c>
      <c r="G422" s="83" t="str">
        <f>IF(preDEL!$AG422,IFERROR(0/0,""),preDEL!G422)</f>
        <v/>
      </c>
      <c r="H422" s="83" t="str">
        <f>IF(preDEL!$AG422,IFERROR(0/0,""),preDEL!H422)</f>
        <v/>
      </c>
      <c r="I422" s="82" t="str">
        <f>IF(preDEL!$AG422,IFERROR(0/0,""),preDEL!I422)</f>
        <v/>
      </c>
      <c r="J422" s="82" t="str">
        <f>IF(preDEL!$AG422,IFERROR(0/0,""),preDEL!J422)</f>
        <v/>
      </c>
      <c r="K422" s="82" t="str">
        <f>IF(preDEL!$AG422,IFERROR(0/0,""),preDEL!K422)</f>
        <v>Negative</v>
      </c>
      <c r="L422" s="172">
        <f>IF(preDEL!$AG422,IFERROR(0/0,""),preDEL!L422)</f>
        <v>44509</v>
      </c>
      <c r="M422" s="173">
        <f>IF(preDEL!$AG422,IFERROR(0/0,""),preDEL!M422)</f>
        <v>0.4559490741</v>
      </c>
      <c r="N422" s="83" t="str">
        <f>IF(preDEL!$AG422,IFERROR(0/0,""),preDEL!N422)</f>
        <v/>
      </c>
      <c r="O422" s="83" t="str">
        <f>IF(preDEL!$AG422,IFERROR(0/0,""),preDEL!O422)</f>
        <v/>
      </c>
      <c r="P422" s="128" t="b">
        <f>IF(preDEL!$AG422,IFERROR(0/0,""),preDEL!P422)</f>
        <v>0</v>
      </c>
      <c r="Q422" s="128" t="str">
        <f>IF(preDEL!$AG422,IFERROR(0/0,""),preDEL!Q422)</f>
        <v>Result</v>
      </c>
      <c r="R422" s="116" t="b">
        <f>IF(preDEL!$AG422,IFERROR(0/0,""),preDEL!R422)</f>
        <v>1</v>
      </c>
      <c r="S422" s="116">
        <f>IF(preDEL!$AG422,IFERROR(0/0,""),preDEL!S422)</f>
        <v>1</v>
      </c>
      <c r="T422" s="128">
        <f>IF(preDEL!$AG422,IFERROR(0/0,""),preDEL!T422)</f>
        <v>0</v>
      </c>
      <c r="U422" s="83" t="str">
        <f>IF(preDEL!$AG422,IFERROR(0/0,""),preDEL!U422)</f>
        <v/>
      </c>
      <c r="V422" s="82" t="str">
        <f>IF(preDEL!$AG422,IFERROR(0/0,""),preDEL!V422)</f>
        <v/>
      </c>
      <c r="W422" s="83" t="str">
        <f>IF(preDEL!$AG422,IFERROR(0/0,""),preDEL!W422)</f>
        <v/>
      </c>
      <c r="X422" s="116" t="b">
        <f>IF(preDEL!$AG422,IFERROR(0/0,""),preDEL!X422)</f>
        <v>0</v>
      </c>
      <c r="Y422" s="128" t="b">
        <f>IF(preDEL!$AG422,IFERROR(0/0,""),preDEL!Y422)</f>
        <v>0</v>
      </c>
      <c r="Z422" s="82" t="str">
        <f>IF(preDEL!$AG422,IFERROR(0/0,""),preDEL!Z422)</f>
        <v/>
      </c>
      <c r="AA422" s="128" t="b">
        <f>IF(preDEL!$AG422,IFERROR(0/0,""),preDEL!AA422)</f>
        <v>0</v>
      </c>
      <c r="AB422" s="128" t="b">
        <f>IF(preDEL!$AG422,IFERROR(0/0,""),preDEL!AB422)</f>
        <v>0</v>
      </c>
      <c r="AC422" s="174">
        <f>IF(preDEL!$AG422,IFERROR(0/0,""),preDEL!AC422)</f>
        <v>639</v>
      </c>
      <c r="AD422" s="116" t="b">
        <f>IF(preDEL!$AG422,IFERROR(0/0,""),preDEL!AD422)</f>
        <v>1</v>
      </c>
      <c r="AE422" s="175" t="str">
        <f>IF(preDEL!$AG422,IFERROR(0/0,""),preDEL!AE422)</f>
        <v/>
      </c>
      <c r="AF422" s="128" t="b">
        <f>IF(preDEL!$AG422,IFERROR(0/0,""),preDEL!AF422)</f>
        <v>0</v>
      </c>
      <c r="AG422" s="128" t="b">
        <f>IF(preDEL!$AG422,IFERROR(0/0,""),preDEL!AG422)</f>
        <v>0</v>
      </c>
      <c r="AH422" s="116" t="str">
        <f>IF(preDEL!$AG422,IFERROR(0/0,""),preDEL!AH422)</f>
        <v/>
      </c>
      <c r="AI422" s="82" t="str">
        <f>IF(preDEL!$AG422,IFERROR(0/0,""),preDEL!AI422)</f>
        <v/>
      </c>
      <c r="AJ422" s="83" t="str">
        <f>IF(preDEL!$AG422,IFERROR(0/0,""),preDEL!AJ422)</f>
        <v/>
      </c>
      <c r="AK422" s="82" t="str">
        <f>IF(preDEL!$AG422,IFERROR(0/0,""),preDEL!AK422)</f>
        <v>Negative</v>
      </c>
      <c r="AL422" s="83" t="str">
        <f>IF(preDEL!$AG422,IFERROR(0/0,""),preDEL!AL422)</f>
        <v/>
      </c>
      <c r="AM422" s="83" t="str">
        <f>IF(preDEL!$AG422,IFERROR(0/0,""),preDEL!AM422)</f>
        <v>SpROSA145068</v>
      </c>
      <c r="AN422" s="83" t="str">
        <f>IF(preDEL!$AG422,IFERROR(0/0,""),preDEL!AN422)</f>
        <v>ROSA534262</v>
      </c>
      <c r="AO422" s="83" t="str">
        <f>IF(preDEL!$AG422,IFERROR(0/0,""),preDEL!AO422)</f>
        <v/>
      </c>
      <c r="AP422" s="83" t="str">
        <f>IF(preDEL!$AG422,IFERROR(0/0,""),preDEL!AP422)</f>
        <v/>
      </c>
      <c r="AQ422" s="83" t="str">
        <f>IF(preDEL!$AG422,IFERROR(0/0,""),preDEL!AQ422)</f>
        <v/>
      </c>
      <c r="AR422" s="83" t="str">
        <f>IF(preDEL!$AG422,IFERROR(0/0,""),preDEL!AR422)</f>
        <v/>
      </c>
      <c r="AS422" s="147"/>
    </row>
    <row r="423">
      <c r="A423" s="82" t="str">
        <f>IF(preDEL!$AG423,IFERROR(0/0,""),preDEL!A423)</f>
        <v>FLB4383</v>
      </c>
      <c r="B423" s="172">
        <f>IF(preDEL!$AG423,IFERROR(0/0,""),preDEL!B423)</f>
        <v>44509</v>
      </c>
      <c r="C423" s="173">
        <f>IF(preDEL!$AG423,IFERROR(0/0,""),preDEL!C423)</f>
        <v>0.3136111111</v>
      </c>
      <c r="D423" s="82" t="str">
        <f>IF(preDEL!$AG423,IFERROR(0/0,""),preDEL!D423)</f>
        <v/>
      </c>
      <c r="E423" s="82" t="str">
        <f>IF(preDEL!$AG423,IFERROR(0/0,""),preDEL!E423)</f>
        <v/>
      </c>
      <c r="F423" s="83" t="str">
        <f>IF(preDEL!$AG423,IFERROR(0/0,""),preDEL!F423)</f>
        <v/>
      </c>
      <c r="G423" s="83" t="str">
        <f>IF(preDEL!$AG423,IFERROR(0/0,""),preDEL!G423)</f>
        <v/>
      </c>
      <c r="H423" s="83" t="str">
        <f>IF(preDEL!$AG423,IFERROR(0/0,""),preDEL!H423)</f>
        <v/>
      </c>
      <c r="I423" s="82" t="str">
        <f>IF(preDEL!$AG423,IFERROR(0/0,""),preDEL!I423)</f>
        <v/>
      </c>
      <c r="J423" s="82" t="str">
        <f>IF(preDEL!$AG423,IFERROR(0/0,""),preDEL!J423)</f>
        <v/>
      </c>
      <c r="K423" s="82" t="str">
        <f>IF(preDEL!$AG423,IFERROR(0/0,""),preDEL!K423)</f>
        <v>Negative</v>
      </c>
      <c r="L423" s="172">
        <f>IF(preDEL!$AG423,IFERROR(0/0,""),preDEL!L423)</f>
        <v>44509</v>
      </c>
      <c r="M423" s="173">
        <f>IF(preDEL!$AG423,IFERROR(0/0,""),preDEL!M423)</f>
        <v>0.4559490741</v>
      </c>
      <c r="N423" s="83" t="str">
        <f>IF(preDEL!$AG423,IFERROR(0/0,""),preDEL!N423)</f>
        <v/>
      </c>
      <c r="O423" s="83" t="str">
        <f>IF(preDEL!$AG423,IFERROR(0/0,""),preDEL!O423)</f>
        <v/>
      </c>
      <c r="P423" s="128" t="b">
        <f>IF(preDEL!$AG423,IFERROR(0/0,""),preDEL!P423)</f>
        <v>0</v>
      </c>
      <c r="Q423" s="128" t="str">
        <f>IF(preDEL!$AG423,IFERROR(0/0,""),preDEL!Q423)</f>
        <v>Result</v>
      </c>
      <c r="R423" s="116" t="b">
        <f>IF(preDEL!$AG423,IFERROR(0/0,""),preDEL!R423)</f>
        <v>1</v>
      </c>
      <c r="S423" s="116">
        <f>IF(preDEL!$AG423,IFERROR(0/0,""),preDEL!S423)</f>
        <v>1</v>
      </c>
      <c r="T423" s="128" t="str">
        <f>IF(preDEL!$AG423,IFERROR(0/0,""),preDEL!T423)</f>
        <v/>
      </c>
      <c r="U423" s="83" t="str">
        <f>IF(preDEL!$AG423,IFERROR(0/0,""),preDEL!U423)</f>
        <v/>
      </c>
      <c r="V423" s="82" t="str">
        <f>IF(preDEL!$AG423,IFERROR(0/0,""),preDEL!V423)</f>
        <v/>
      </c>
      <c r="W423" s="83" t="str">
        <f>IF(preDEL!$AG423,IFERROR(0/0,""),preDEL!W423)</f>
        <v/>
      </c>
      <c r="X423" s="116" t="b">
        <f>IF(preDEL!$AG423,IFERROR(0/0,""),preDEL!X423)</f>
        <v>0</v>
      </c>
      <c r="Y423" s="128" t="b">
        <f>IF(preDEL!$AG423,IFERROR(0/0,""),preDEL!Y423)</f>
        <v>0</v>
      </c>
      <c r="Z423" s="82" t="str">
        <f>IF(preDEL!$AG423,IFERROR(0/0,""),preDEL!Z423)</f>
        <v/>
      </c>
      <c r="AA423" s="128" t="b">
        <f>IF(preDEL!$AG423,IFERROR(0/0,""),preDEL!AA423)</f>
        <v>0</v>
      </c>
      <c r="AB423" s="128" t="b">
        <f>IF(preDEL!$AG423,IFERROR(0/0,""),preDEL!AB423)</f>
        <v>0</v>
      </c>
      <c r="AC423" s="174">
        <f>IF(preDEL!$AG423,IFERROR(0/0,""),preDEL!AC423)</f>
        <v>189</v>
      </c>
      <c r="AD423" s="116" t="b">
        <f>IF(preDEL!$AG423,IFERROR(0/0,""),preDEL!AD423)</f>
        <v>0</v>
      </c>
      <c r="AE423" s="175" t="str">
        <f>IF(preDEL!$AG423,IFERROR(0/0,""),preDEL!AE423)</f>
        <v/>
      </c>
      <c r="AF423" s="128" t="b">
        <f>IF(preDEL!$AG423,IFERROR(0/0,""),preDEL!AF423)</f>
        <v>0</v>
      </c>
      <c r="AG423" s="128" t="b">
        <f>IF(preDEL!$AG423,IFERROR(0/0,""),preDEL!AG423)</f>
        <v>0</v>
      </c>
      <c r="AH423" s="116" t="str">
        <f>IF(preDEL!$AG423,IFERROR(0/0,""),preDEL!AH423)</f>
        <v/>
      </c>
      <c r="AI423" s="82" t="str">
        <f>IF(preDEL!$AG423,IFERROR(0/0,""),preDEL!AI423)</f>
        <v/>
      </c>
      <c r="AJ423" s="83" t="str">
        <f>IF(preDEL!$AG423,IFERROR(0/0,""),preDEL!AJ423)</f>
        <v/>
      </c>
      <c r="AK423" s="82" t="str">
        <f>IF(preDEL!$AG423,IFERROR(0/0,""),preDEL!AK423)</f>
        <v>Negative</v>
      </c>
      <c r="AL423" s="83" t="str">
        <f>IF(preDEL!$AG423,IFERROR(0/0,""),preDEL!AL423)</f>
        <v/>
      </c>
      <c r="AM423" s="83" t="str">
        <f>IF(preDEL!$AG423,IFERROR(0/0,""),preDEL!AM423)</f>
        <v>SpROSA145068</v>
      </c>
      <c r="AN423" s="83" t="str">
        <f>IF(preDEL!$AG423,IFERROR(0/0,""),preDEL!AN423)</f>
        <v>ROSA133287</v>
      </c>
      <c r="AO423" s="83" t="str">
        <f>IF(preDEL!$AG423,IFERROR(0/0,""),preDEL!AO423)</f>
        <v/>
      </c>
      <c r="AP423" s="83" t="str">
        <f>IF(preDEL!$AG423,IFERROR(0/0,""),preDEL!AP423)</f>
        <v/>
      </c>
      <c r="AQ423" s="83" t="str">
        <f>IF(preDEL!$AG423,IFERROR(0/0,""),preDEL!AQ423)</f>
        <v/>
      </c>
      <c r="AR423" s="83" t="str">
        <f>IF(preDEL!$AG423,IFERROR(0/0,""),preDEL!AR423)</f>
        <v/>
      </c>
      <c r="AS423" s="147"/>
    </row>
    <row r="424">
      <c r="A424" s="82" t="str">
        <f>IF(preDEL!$AG424,IFERROR(0/0,""),preDEL!A424)</f>
        <v>FLB3545</v>
      </c>
      <c r="B424" s="172">
        <f>IF(preDEL!$AG424,IFERROR(0/0,""),preDEL!B424)</f>
        <v>44510</v>
      </c>
      <c r="C424" s="173">
        <f>IF(preDEL!$AG424,IFERROR(0/0,""),preDEL!C424)</f>
        <v>0.2745833333</v>
      </c>
      <c r="D424" s="82" t="str">
        <f>IF(preDEL!$AG424,IFERROR(0/0,""),preDEL!D424)</f>
        <v/>
      </c>
      <c r="E424" s="82" t="str">
        <f>IF(preDEL!$AG424,IFERROR(0/0,""),preDEL!E424)</f>
        <v/>
      </c>
      <c r="F424" s="83" t="str">
        <f>IF(preDEL!$AG424,IFERROR(0/0,""),preDEL!F424)</f>
        <v/>
      </c>
      <c r="G424" s="83" t="str">
        <f>IF(preDEL!$AG424,IFERROR(0/0,""),preDEL!G424)</f>
        <v/>
      </c>
      <c r="H424" s="83" t="str">
        <f>IF(preDEL!$AG424,IFERROR(0/0,""),preDEL!H424)</f>
        <v/>
      </c>
      <c r="I424" s="82" t="str">
        <f>IF(preDEL!$AG424,IFERROR(0/0,""),preDEL!I424)</f>
        <v/>
      </c>
      <c r="J424" s="82" t="str">
        <f>IF(preDEL!$AG424,IFERROR(0/0,""),preDEL!J424)</f>
        <v/>
      </c>
      <c r="K424" s="82" t="str">
        <f>IF(preDEL!$AG424,IFERROR(0/0,""),preDEL!K424)</f>
        <v>Negative</v>
      </c>
      <c r="L424" s="172">
        <f>IF(preDEL!$AG424,IFERROR(0/0,""),preDEL!L424)</f>
        <v>44512</v>
      </c>
      <c r="M424" s="173">
        <f>IF(preDEL!$AG424,IFERROR(0/0,""),preDEL!M424)</f>
        <v>0.5153819444</v>
      </c>
      <c r="N424" s="83" t="str">
        <f>IF(preDEL!$AG424,IFERROR(0/0,""),preDEL!N424)</f>
        <v/>
      </c>
      <c r="O424" s="83" t="str">
        <f>IF(preDEL!$AG424,IFERROR(0/0,""),preDEL!O424)</f>
        <v/>
      </c>
      <c r="P424" s="128" t="b">
        <f>IF(preDEL!$AG424,IFERROR(0/0,""),preDEL!P424)</f>
        <v>0</v>
      </c>
      <c r="Q424" s="128" t="str">
        <f>IF(preDEL!$AG424,IFERROR(0/0,""),preDEL!Q424)</f>
        <v>Result</v>
      </c>
      <c r="R424" s="116" t="b">
        <f>IF(preDEL!$AG424,IFERROR(0/0,""),preDEL!R424)</f>
        <v>1</v>
      </c>
      <c r="S424" s="116">
        <f>IF(preDEL!$AG424,IFERROR(0/0,""),preDEL!S424)</f>
        <v>1</v>
      </c>
      <c r="T424" s="128" t="str">
        <f>IF(preDEL!$AG424,IFERROR(0/0,""),preDEL!T424)</f>
        <v/>
      </c>
      <c r="U424" s="83" t="str">
        <f>IF(preDEL!$AG424,IFERROR(0/0,""),preDEL!U424)</f>
        <v/>
      </c>
      <c r="V424" s="82" t="str">
        <f>IF(preDEL!$AG424,IFERROR(0/0,""),preDEL!V424)</f>
        <v/>
      </c>
      <c r="W424" s="83" t="str">
        <f>IF(preDEL!$AG424,IFERROR(0/0,""),preDEL!W424)</f>
        <v/>
      </c>
      <c r="X424" s="116" t="b">
        <f>IF(preDEL!$AG424,IFERROR(0/0,""),preDEL!X424)</f>
        <v>0</v>
      </c>
      <c r="Y424" s="128" t="b">
        <f>IF(preDEL!$AG424,IFERROR(0/0,""),preDEL!Y424)</f>
        <v>0</v>
      </c>
      <c r="Z424" s="82" t="str">
        <f>IF(preDEL!$AG424,IFERROR(0/0,""),preDEL!Z424)</f>
        <v/>
      </c>
      <c r="AA424" s="128" t="b">
        <f>IF(preDEL!$AG424,IFERROR(0/0,""),preDEL!AA424)</f>
        <v>0</v>
      </c>
      <c r="AB424" s="128" t="b">
        <f>IF(preDEL!$AG424,IFERROR(0/0,""),preDEL!AB424)</f>
        <v>0</v>
      </c>
      <c r="AC424" s="174">
        <f>IF(preDEL!$AG424,IFERROR(0/0,""),preDEL!AC424)</f>
        <v>188</v>
      </c>
      <c r="AD424" s="116" t="b">
        <f>IF(preDEL!$AG424,IFERROR(0/0,""),preDEL!AD424)</f>
        <v>0</v>
      </c>
      <c r="AE424" s="175" t="str">
        <f>IF(preDEL!$AG424,IFERROR(0/0,""),preDEL!AE424)</f>
        <v/>
      </c>
      <c r="AF424" s="128" t="b">
        <f>IF(preDEL!$AG424,IFERROR(0/0,""),preDEL!AF424)</f>
        <v>0</v>
      </c>
      <c r="AG424" s="128" t="b">
        <f>IF(preDEL!$AG424,IFERROR(0/0,""),preDEL!AG424)</f>
        <v>0</v>
      </c>
      <c r="AH424" s="116" t="str">
        <f>IF(preDEL!$AG424,IFERROR(0/0,""),preDEL!AH424)</f>
        <v/>
      </c>
      <c r="AI424" s="82" t="str">
        <f>IF(preDEL!$AG424,IFERROR(0/0,""),preDEL!AI424)</f>
        <v/>
      </c>
      <c r="AJ424" s="83" t="str">
        <f>IF(preDEL!$AG424,IFERROR(0/0,""),preDEL!AJ424)</f>
        <v/>
      </c>
      <c r="AK424" s="82" t="str">
        <f>IF(preDEL!$AG424,IFERROR(0/0,""),preDEL!AK424)</f>
        <v>Negative</v>
      </c>
      <c r="AL424" s="83" t="str">
        <f>IF(preDEL!$AG424,IFERROR(0/0,""),preDEL!AL424)</f>
        <v/>
      </c>
      <c r="AM424" s="83" t="str">
        <f>IF(preDEL!$AG424,IFERROR(0/0,""),preDEL!AM424)</f>
        <v>SpROSA145068</v>
      </c>
      <c r="AN424" s="83" t="str">
        <f>IF(preDEL!$AG424,IFERROR(0/0,""),preDEL!AN424)</f>
        <v>ROSA970910</v>
      </c>
      <c r="AO424" s="83" t="str">
        <f>IF(preDEL!$AG424,IFERROR(0/0,""),preDEL!AO424)</f>
        <v/>
      </c>
      <c r="AP424" s="83" t="str">
        <f>IF(preDEL!$AG424,IFERROR(0/0,""),preDEL!AP424)</f>
        <v/>
      </c>
      <c r="AQ424" s="83" t="str">
        <f>IF(preDEL!$AG424,IFERROR(0/0,""),preDEL!AQ424)</f>
        <v/>
      </c>
      <c r="AR424" s="83" t="str">
        <f>IF(preDEL!$AG424,IFERROR(0/0,""),preDEL!AR424)</f>
        <v/>
      </c>
      <c r="AS424" s="147"/>
    </row>
    <row r="425">
      <c r="A425" s="82" t="str">
        <f>IF(preDEL!$AG425,IFERROR(0/0,""),preDEL!A425)</f>
        <v>FLB4401</v>
      </c>
      <c r="B425" s="172">
        <f>IF(preDEL!$AG425,IFERROR(0/0,""),preDEL!B425)</f>
        <v>44510</v>
      </c>
      <c r="C425" s="173">
        <f>IF(preDEL!$AG425,IFERROR(0/0,""),preDEL!C425)</f>
        <v>0.2747685185</v>
      </c>
      <c r="D425" s="82" t="str">
        <f>IF(preDEL!$AG425,IFERROR(0/0,""),preDEL!D425)</f>
        <v/>
      </c>
      <c r="E425" s="82" t="str">
        <f>IF(preDEL!$AG425,IFERROR(0/0,""),preDEL!E425)</f>
        <v/>
      </c>
      <c r="F425" s="83" t="str">
        <f>IF(preDEL!$AG425,IFERROR(0/0,""),preDEL!F425)</f>
        <v/>
      </c>
      <c r="G425" s="83" t="str">
        <f>IF(preDEL!$AG425,IFERROR(0/0,""),preDEL!G425)</f>
        <v/>
      </c>
      <c r="H425" s="83" t="str">
        <f>IF(preDEL!$AG425,IFERROR(0/0,""),preDEL!H425)</f>
        <v/>
      </c>
      <c r="I425" s="82" t="str">
        <f>IF(preDEL!$AG425,IFERROR(0/0,""),preDEL!I425)</f>
        <v/>
      </c>
      <c r="J425" s="82" t="str">
        <f>IF(preDEL!$AG425,IFERROR(0/0,""),preDEL!J425)</f>
        <v/>
      </c>
      <c r="K425" s="82" t="str">
        <f>IF(preDEL!$AG425,IFERROR(0/0,""),preDEL!K425)</f>
        <v>Negative</v>
      </c>
      <c r="L425" s="172">
        <f>IF(preDEL!$AG425,IFERROR(0/0,""),preDEL!L425)</f>
        <v>44512</v>
      </c>
      <c r="M425" s="173">
        <f>IF(preDEL!$AG425,IFERROR(0/0,""),preDEL!M425)</f>
        <v>0.5153819444</v>
      </c>
      <c r="N425" s="83" t="str">
        <f>IF(preDEL!$AG425,IFERROR(0/0,""),preDEL!N425)</f>
        <v/>
      </c>
      <c r="O425" s="83" t="str">
        <f>IF(preDEL!$AG425,IFERROR(0/0,""),preDEL!O425)</f>
        <v/>
      </c>
      <c r="P425" s="128" t="b">
        <f>IF(preDEL!$AG425,IFERROR(0/0,""),preDEL!P425)</f>
        <v>0</v>
      </c>
      <c r="Q425" s="128" t="str">
        <f>IF(preDEL!$AG425,IFERROR(0/0,""),preDEL!Q425)</f>
        <v>Result</v>
      </c>
      <c r="R425" s="116" t="b">
        <f>IF(preDEL!$AG425,IFERROR(0/0,""),preDEL!R425)</f>
        <v>1</v>
      </c>
      <c r="S425" s="116">
        <f>IF(preDEL!$AG425,IFERROR(0/0,""),preDEL!S425)</f>
        <v>1</v>
      </c>
      <c r="T425" s="128">
        <f>IF(preDEL!$AG425,IFERROR(0/0,""),preDEL!T425)</f>
        <v>0</v>
      </c>
      <c r="U425" s="83" t="str">
        <f>IF(preDEL!$AG425,IFERROR(0/0,""),preDEL!U425)</f>
        <v/>
      </c>
      <c r="V425" s="82" t="str">
        <f>IF(preDEL!$AG425,IFERROR(0/0,""),preDEL!V425)</f>
        <v/>
      </c>
      <c r="W425" s="83" t="str">
        <f>IF(preDEL!$AG425,IFERROR(0/0,""),preDEL!W425)</f>
        <v/>
      </c>
      <c r="X425" s="116" t="b">
        <f>IF(preDEL!$AG425,IFERROR(0/0,""),preDEL!X425)</f>
        <v>0</v>
      </c>
      <c r="Y425" s="128" t="b">
        <f>IF(preDEL!$AG425,IFERROR(0/0,""),preDEL!Y425)</f>
        <v>0</v>
      </c>
      <c r="Z425" s="82" t="str">
        <f>IF(preDEL!$AG425,IFERROR(0/0,""),preDEL!Z425)</f>
        <v/>
      </c>
      <c r="AA425" s="128" t="b">
        <f>IF(preDEL!$AG425,IFERROR(0/0,""),preDEL!AA425)</f>
        <v>0</v>
      </c>
      <c r="AB425" s="128" t="b">
        <f>IF(preDEL!$AG425,IFERROR(0/0,""),preDEL!AB425)</f>
        <v>0</v>
      </c>
      <c r="AC425" s="174">
        <f>IF(preDEL!$AG425,IFERROR(0/0,""),preDEL!AC425)</f>
        <v>638</v>
      </c>
      <c r="AD425" s="116" t="b">
        <f>IF(preDEL!$AG425,IFERROR(0/0,""),preDEL!AD425)</f>
        <v>1</v>
      </c>
      <c r="AE425" s="175" t="str">
        <f>IF(preDEL!$AG425,IFERROR(0/0,""),preDEL!AE425)</f>
        <v/>
      </c>
      <c r="AF425" s="128" t="b">
        <f>IF(preDEL!$AG425,IFERROR(0/0,""),preDEL!AF425)</f>
        <v>0</v>
      </c>
      <c r="AG425" s="128" t="b">
        <f>IF(preDEL!$AG425,IFERROR(0/0,""),preDEL!AG425)</f>
        <v>0</v>
      </c>
      <c r="AH425" s="116" t="str">
        <f>IF(preDEL!$AG425,IFERROR(0/0,""),preDEL!AH425)</f>
        <v/>
      </c>
      <c r="AI425" s="82" t="str">
        <f>IF(preDEL!$AG425,IFERROR(0/0,""),preDEL!AI425)</f>
        <v/>
      </c>
      <c r="AJ425" s="83" t="str">
        <f>IF(preDEL!$AG425,IFERROR(0/0,""),preDEL!AJ425)</f>
        <v/>
      </c>
      <c r="AK425" s="82" t="str">
        <f>IF(preDEL!$AG425,IFERROR(0/0,""),preDEL!AK425)</f>
        <v>Negative</v>
      </c>
      <c r="AL425" s="83" t="str">
        <f>IF(preDEL!$AG425,IFERROR(0/0,""),preDEL!AL425)</f>
        <v/>
      </c>
      <c r="AM425" s="83" t="str">
        <f>IF(preDEL!$AG425,IFERROR(0/0,""),preDEL!AM425)</f>
        <v>SpROSA145068</v>
      </c>
      <c r="AN425" s="83" t="str">
        <f>IF(preDEL!$AG425,IFERROR(0/0,""),preDEL!AN425)</f>
        <v>ROSA130448</v>
      </c>
      <c r="AO425" s="83" t="str">
        <f>IF(preDEL!$AG425,IFERROR(0/0,""),preDEL!AO425)</f>
        <v/>
      </c>
      <c r="AP425" s="83" t="str">
        <f>IF(preDEL!$AG425,IFERROR(0/0,""),preDEL!AP425)</f>
        <v/>
      </c>
      <c r="AQ425" s="83" t="str">
        <f>IF(preDEL!$AG425,IFERROR(0/0,""),preDEL!AQ425)</f>
        <v/>
      </c>
      <c r="AR425" s="83" t="str">
        <f>IF(preDEL!$AG425,IFERROR(0/0,""),preDEL!AR425)</f>
        <v/>
      </c>
      <c r="AS425" s="147"/>
    </row>
    <row r="426">
      <c r="A426" s="82" t="str">
        <f>IF(preDEL!$AG426,IFERROR(0/0,""),preDEL!A426)</f>
        <v>FLB3732</v>
      </c>
      <c r="B426" s="172">
        <f>IF(preDEL!$AG426,IFERROR(0/0,""),preDEL!B426)</f>
        <v>44510</v>
      </c>
      <c r="C426" s="173">
        <f>IF(preDEL!$AG426,IFERROR(0/0,""),preDEL!C426)</f>
        <v>0.285150463</v>
      </c>
      <c r="D426" s="82" t="str">
        <f>IF(preDEL!$AG426,IFERROR(0/0,""),preDEL!D426)</f>
        <v/>
      </c>
      <c r="E426" s="82" t="str">
        <f>IF(preDEL!$AG426,IFERROR(0/0,""),preDEL!E426)</f>
        <v/>
      </c>
      <c r="F426" s="83" t="str">
        <f>IF(preDEL!$AG426,IFERROR(0/0,""),preDEL!F426)</f>
        <v/>
      </c>
      <c r="G426" s="83" t="str">
        <f>IF(preDEL!$AG426,IFERROR(0/0,""),preDEL!G426)</f>
        <v/>
      </c>
      <c r="H426" s="83" t="str">
        <f>IF(preDEL!$AG426,IFERROR(0/0,""),preDEL!H426)</f>
        <v/>
      </c>
      <c r="I426" s="82" t="str">
        <f>IF(preDEL!$AG426,IFERROR(0/0,""),preDEL!I426)</f>
        <v/>
      </c>
      <c r="J426" s="82" t="str">
        <f>IF(preDEL!$AG426,IFERROR(0/0,""),preDEL!J426)</f>
        <v/>
      </c>
      <c r="K426" s="82" t="str">
        <f>IF(preDEL!$AG426,IFERROR(0/0,""),preDEL!K426)</f>
        <v>Negative</v>
      </c>
      <c r="L426" s="172">
        <f>IF(preDEL!$AG426,IFERROR(0/0,""),preDEL!L426)</f>
        <v>44512</v>
      </c>
      <c r="M426" s="173">
        <f>IF(preDEL!$AG426,IFERROR(0/0,""),preDEL!M426)</f>
        <v>0.5153819444</v>
      </c>
      <c r="N426" s="83" t="str">
        <f>IF(preDEL!$AG426,IFERROR(0/0,""),preDEL!N426)</f>
        <v/>
      </c>
      <c r="O426" s="83" t="str">
        <f>IF(preDEL!$AG426,IFERROR(0/0,""),preDEL!O426)</f>
        <v/>
      </c>
      <c r="P426" s="128" t="b">
        <f>IF(preDEL!$AG426,IFERROR(0/0,""),preDEL!P426)</f>
        <v>0</v>
      </c>
      <c r="Q426" s="128" t="str">
        <f>IF(preDEL!$AG426,IFERROR(0/0,""),preDEL!Q426)</f>
        <v>Result</v>
      </c>
      <c r="R426" s="116" t="b">
        <f>IF(preDEL!$AG426,IFERROR(0/0,""),preDEL!R426)</f>
        <v>1</v>
      </c>
      <c r="S426" s="116">
        <f>IF(preDEL!$AG426,IFERROR(0/0,""),preDEL!S426)</f>
        <v>1</v>
      </c>
      <c r="T426" s="128">
        <f>IF(preDEL!$AG426,IFERROR(0/0,""),preDEL!T426)</f>
        <v>0</v>
      </c>
      <c r="U426" s="83" t="str">
        <f>IF(preDEL!$AG426,IFERROR(0/0,""),preDEL!U426)</f>
        <v/>
      </c>
      <c r="V426" s="82" t="str">
        <f>IF(preDEL!$AG426,IFERROR(0/0,""),preDEL!V426)</f>
        <v/>
      </c>
      <c r="W426" s="83" t="str">
        <f>IF(preDEL!$AG426,IFERROR(0/0,""),preDEL!W426)</f>
        <v/>
      </c>
      <c r="X426" s="116" t="b">
        <f>IF(preDEL!$AG426,IFERROR(0/0,""),preDEL!X426)</f>
        <v>0</v>
      </c>
      <c r="Y426" s="128" t="b">
        <f>IF(preDEL!$AG426,IFERROR(0/0,""),preDEL!Y426)</f>
        <v>0</v>
      </c>
      <c r="Z426" s="82" t="str">
        <f>IF(preDEL!$AG426,IFERROR(0/0,""),preDEL!Z426)</f>
        <v/>
      </c>
      <c r="AA426" s="128" t="b">
        <f>IF(preDEL!$AG426,IFERROR(0/0,""),preDEL!AA426)</f>
        <v>0</v>
      </c>
      <c r="AB426" s="128" t="b">
        <f>IF(preDEL!$AG426,IFERROR(0/0,""),preDEL!AB426)</f>
        <v>0</v>
      </c>
      <c r="AC426" s="174">
        <f>IF(preDEL!$AG426,IFERROR(0/0,""),preDEL!AC426)</f>
        <v>637</v>
      </c>
      <c r="AD426" s="116" t="b">
        <f>IF(preDEL!$AG426,IFERROR(0/0,""),preDEL!AD426)</f>
        <v>1</v>
      </c>
      <c r="AE426" s="175" t="str">
        <f>IF(preDEL!$AG426,IFERROR(0/0,""),preDEL!AE426)</f>
        <v/>
      </c>
      <c r="AF426" s="128" t="b">
        <f>IF(preDEL!$AG426,IFERROR(0/0,""),preDEL!AF426)</f>
        <v>0</v>
      </c>
      <c r="AG426" s="128" t="b">
        <f>IF(preDEL!$AG426,IFERROR(0/0,""),preDEL!AG426)</f>
        <v>0</v>
      </c>
      <c r="AH426" s="116" t="str">
        <f>IF(preDEL!$AG426,IFERROR(0/0,""),preDEL!AH426)</f>
        <v/>
      </c>
      <c r="AI426" s="82" t="str">
        <f>IF(preDEL!$AG426,IFERROR(0/0,""),preDEL!AI426)</f>
        <v/>
      </c>
      <c r="AJ426" s="83" t="str">
        <f>IF(preDEL!$AG426,IFERROR(0/0,""),preDEL!AJ426)</f>
        <v/>
      </c>
      <c r="AK426" s="82" t="str">
        <f>IF(preDEL!$AG426,IFERROR(0/0,""),preDEL!AK426)</f>
        <v>Negative</v>
      </c>
      <c r="AL426" s="83" t="str">
        <f>IF(preDEL!$AG426,IFERROR(0/0,""),preDEL!AL426)</f>
        <v/>
      </c>
      <c r="AM426" s="83" t="str">
        <f>IF(preDEL!$AG426,IFERROR(0/0,""),preDEL!AM426)</f>
        <v>SpROSA573919</v>
      </c>
      <c r="AN426" s="83" t="str">
        <f>IF(preDEL!$AG426,IFERROR(0/0,""),preDEL!AN426)</f>
        <v>ROSA877819</v>
      </c>
      <c r="AO426" s="83" t="str">
        <f>IF(preDEL!$AG426,IFERROR(0/0,""),preDEL!AO426)</f>
        <v/>
      </c>
      <c r="AP426" s="83" t="str">
        <f>IF(preDEL!$AG426,IFERROR(0/0,""),preDEL!AP426)</f>
        <v/>
      </c>
      <c r="AQ426" s="83" t="str">
        <f>IF(preDEL!$AG426,IFERROR(0/0,""),preDEL!AQ426)</f>
        <v/>
      </c>
      <c r="AR426" s="83" t="str">
        <f>IF(preDEL!$AG426,IFERROR(0/0,""),preDEL!AR426)</f>
        <v/>
      </c>
      <c r="AS426" s="147"/>
    </row>
    <row r="427">
      <c r="A427" s="82" t="str">
        <f>IF(preDEL!$AG427,IFERROR(0/0,""),preDEL!A427)</f>
        <v>FLB3745</v>
      </c>
      <c r="B427" s="172">
        <f>IF(preDEL!$AG427,IFERROR(0/0,""),preDEL!B427)</f>
        <v>44510</v>
      </c>
      <c r="C427" s="173">
        <f>IF(preDEL!$AG427,IFERROR(0/0,""),preDEL!C427)</f>
        <v>0.3118171296</v>
      </c>
      <c r="D427" s="82" t="str">
        <f>IF(preDEL!$AG427,IFERROR(0/0,""),preDEL!D427)</f>
        <v/>
      </c>
      <c r="E427" s="82" t="str">
        <f>IF(preDEL!$AG427,IFERROR(0/0,""),preDEL!E427)</f>
        <v/>
      </c>
      <c r="F427" s="83" t="str">
        <f>IF(preDEL!$AG427,IFERROR(0/0,""),preDEL!F427)</f>
        <v/>
      </c>
      <c r="G427" s="83" t="str">
        <f>IF(preDEL!$AG427,IFERROR(0/0,""),preDEL!G427)</f>
        <v/>
      </c>
      <c r="H427" s="83" t="str">
        <f>IF(preDEL!$AG427,IFERROR(0/0,""),preDEL!H427)</f>
        <v/>
      </c>
      <c r="I427" s="82" t="str">
        <f>IF(preDEL!$AG427,IFERROR(0/0,""),preDEL!I427)</f>
        <v/>
      </c>
      <c r="J427" s="82" t="str">
        <f>IF(preDEL!$AG427,IFERROR(0/0,""),preDEL!J427)</f>
        <v/>
      </c>
      <c r="K427" s="82" t="str">
        <f>IF(preDEL!$AG427,IFERROR(0/0,""),preDEL!K427)</f>
        <v>Negative</v>
      </c>
      <c r="L427" s="172">
        <f>IF(preDEL!$AG427,IFERROR(0/0,""),preDEL!L427)</f>
        <v>44512</v>
      </c>
      <c r="M427" s="173">
        <f>IF(preDEL!$AG427,IFERROR(0/0,""),preDEL!M427)</f>
        <v>0.5153819444</v>
      </c>
      <c r="N427" s="83" t="str">
        <f>IF(preDEL!$AG427,IFERROR(0/0,""),preDEL!N427)</f>
        <v/>
      </c>
      <c r="O427" s="83" t="str">
        <f>IF(preDEL!$AG427,IFERROR(0/0,""),preDEL!O427)</f>
        <v/>
      </c>
      <c r="P427" s="128" t="b">
        <f>IF(preDEL!$AG427,IFERROR(0/0,""),preDEL!P427)</f>
        <v>0</v>
      </c>
      <c r="Q427" s="128" t="str">
        <f>IF(preDEL!$AG427,IFERROR(0/0,""),preDEL!Q427)</f>
        <v>Result</v>
      </c>
      <c r="R427" s="116" t="b">
        <f>IF(preDEL!$AG427,IFERROR(0/0,""),preDEL!R427)</f>
        <v>1</v>
      </c>
      <c r="S427" s="116">
        <f>IF(preDEL!$AG427,IFERROR(0/0,""),preDEL!S427)</f>
        <v>1</v>
      </c>
      <c r="T427" s="128">
        <f>IF(preDEL!$AG427,IFERROR(0/0,""),preDEL!T427)</f>
        <v>0</v>
      </c>
      <c r="U427" s="83" t="str">
        <f>IF(preDEL!$AG427,IFERROR(0/0,""),preDEL!U427)</f>
        <v/>
      </c>
      <c r="V427" s="82" t="str">
        <f>IF(preDEL!$AG427,IFERROR(0/0,""),preDEL!V427)</f>
        <v/>
      </c>
      <c r="W427" s="83" t="str">
        <f>IF(preDEL!$AG427,IFERROR(0/0,""),preDEL!W427)</f>
        <v/>
      </c>
      <c r="X427" s="116" t="b">
        <f>IF(preDEL!$AG427,IFERROR(0/0,""),preDEL!X427)</f>
        <v>0</v>
      </c>
      <c r="Y427" s="128" t="b">
        <f>IF(preDEL!$AG427,IFERROR(0/0,""),preDEL!Y427)</f>
        <v>0</v>
      </c>
      <c r="Z427" s="82" t="str">
        <f>IF(preDEL!$AG427,IFERROR(0/0,""),preDEL!Z427)</f>
        <v/>
      </c>
      <c r="AA427" s="128" t="b">
        <f>IF(preDEL!$AG427,IFERROR(0/0,""),preDEL!AA427)</f>
        <v>0</v>
      </c>
      <c r="AB427" s="128" t="b">
        <f>IF(preDEL!$AG427,IFERROR(0/0,""),preDEL!AB427)</f>
        <v>0</v>
      </c>
      <c r="AC427" s="174">
        <f>IF(preDEL!$AG427,IFERROR(0/0,""),preDEL!AC427)</f>
        <v>636</v>
      </c>
      <c r="AD427" s="116" t="b">
        <f>IF(preDEL!$AG427,IFERROR(0/0,""),preDEL!AD427)</f>
        <v>1</v>
      </c>
      <c r="AE427" s="175" t="str">
        <f>IF(preDEL!$AG427,IFERROR(0/0,""),preDEL!AE427)</f>
        <v/>
      </c>
      <c r="AF427" s="128" t="b">
        <f>IF(preDEL!$AG427,IFERROR(0/0,""),preDEL!AF427)</f>
        <v>0</v>
      </c>
      <c r="AG427" s="128" t="b">
        <f>IF(preDEL!$AG427,IFERROR(0/0,""),preDEL!AG427)</f>
        <v>0</v>
      </c>
      <c r="AH427" s="116" t="str">
        <f>IF(preDEL!$AG427,IFERROR(0/0,""),preDEL!AH427)</f>
        <v/>
      </c>
      <c r="AI427" s="82" t="str">
        <f>IF(preDEL!$AG427,IFERROR(0/0,""),preDEL!AI427)</f>
        <v/>
      </c>
      <c r="AJ427" s="83" t="str">
        <f>IF(preDEL!$AG427,IFERROR(0/0,""),preDEL!AJ427)</f>
        <v/>
      </c>
      <c r="AK427" s="82" t="str">
        <f>IF(preDEL!$AG427,IFERROR(0/0,""),preDEL!AK427)</f>
        <v>Negative</v>
      </c>
      <c r="AL427" s="83" t="str">
        <f>IF(preDEL!$AG427,IFERROR(0/0,""),preDEL!AL427)</f>
        <v/>
      </c>
      <c r="AM427" s="83" t="str">
        <f>IF(preDEL!$AG427,IFERROR(0/0,""),preDEL!AM427)</f>
        <v>SpROSA573919</v>
      </c>
      <c r="AN427" s="83" t="str">
        <f>IF(preDEL!$AG427,IFERROR(0/0,""),preDEL!AN427)</f>
        <v>ROSA797583</v>
      </c>
      <c r="AO427" s="83" t="str">
        <f>IF(preDEL!$AG427,IFERROR(0/0,""),preDEL!AO427)</f>
        <v/>
      </c>
      <c r="AP427" s="83" t="str">
        <f>IF(preDEL!$AG427,IFERROR(0/0,""),preDEL!AP427)</f>
        <v/>
      </c>
      <c r="AQ427" s="83" t="str">
        <f>IF(preDEL!$AG427,IFERROR(0/0,""),preDEL!AQ427)</f>
        <v/>
      </c>
      <c r="AR427" s="83" t="str">
        <f>IF(preDEL!$AG427,IFERROR(0/0,""),preDEL!AR427)</f>
        <v/>
      </c>
      <c r="AS427" s="147"/>
    </row>
    <row r="428">
      <c r="A428" s="82" t="str">
        <f>IF(preDEL!$AG428,IFERROR(0/0,""),preDEL!A428)</f>
        <v>FLB4093</v>
      </c>
      <c r="B428" s="172">
        <f>IF(preDEL!$AG428,IFERROR(0/0,""),preDEL!B428)</f>
        <v>44511</v>
      </c>
      <c r="C428" s="173">
        <f>IF(preDEL!$AG428,IFERROR(0/0,""),preDEL!C428)</f>
        <v>0.2952083333</v>
      </c>
      <c r="D428" s="82" t="str">
        <f>IF(preDEL!$AG428,IFERROR(0/0,""),preDEL!D428)</f>
        <v/>
      </c>
      <c r="E428" s="82" t="str">
        <f>IF(preDEL!$AG428,IFERROR(0/0,""),preDEL!E428)</f>
        <v/>
      </c>
      <c r="F428" s="83" t="str">
        <f>IF(preDEL!$AG428,IFERROR(0/0,""),preDEL!F428)</f>
        <v/>
      </c>
      <c r="G428" s="83" t="str">
        <f>IF(preDEL!$AG428,IFERROR(0/0,""),preDEL!G428)</f>
        <v/>
      </c>
      <c r="H428" s="83" t="str">
        <f>IF(preDEL!$AG428,IFERROR(0/0,""),preDEL!H428)</f>
        <v/>
      </c>
      <c r="I428" s="82" t="str">
        <f>IF(preDEL!$AG428,IFERROR(0/0,""),preDEL!I428)</f>
        <v/>
      </c>
      <c r="J428" s="82" t="str">
        <f>IF(preDEL!$AG428,IFERROR(0/0,""),preDEL!J428)</f>
        <v/>
      </c>
      <c r="K428" s="82" t="str">
        <f>IF(preDEL!$AG428,IFERROR(0/0,""),preDEL!K428)</f>
        <v>Negative</v>
      </c>
      <c r="L428" s="172">
        <f>IF(preDEL!$AG428,IFERROR(0/0,""),preDEL!L428)</f>
        <v>44512</v>
      </c>
      <c r="M428" s="173">
        <f>IF(preDEL!$AG428,IFERROR(0/0,""),preDEL!M428)</f>
        <v>0.5153819444</v>
      </c>
      <c r="N428" s="83" t="str">
        <f>IF(preDEL!$AG428,IFERROR(0/0,""),preDEL!N428)</f>
        <v/>
      </c>
      <c r="O428" s="83" t="str">
        <f>IF(preDEL!$AG428,IFERROR(0/0,""),preDEL!O428)</f>
        <v/>
      </c>
      <c r="P428" s="128" t="b">
        <f>IF(preDEL!$AG428,IFERROR(0/0,""),preDEL!P428)</f>
        <v>0</v>
      </c>
      <c r="Q428" s="128" t="str">
        <f>IF(preDEL!$AG428,IFERROR(0/0,""),preDEL!Q428)</f>
        <v>Result</v>
      </c>
      <c r="R428" s="116" t="b">
        <f>IF(preDEL!$AG428,IFERROR(0/0,""),preDEL!R428)</f>
        <v>1</v>
      </c>
      <c r="S428" s="116">
        <f>IF(preDEL!$AG428,IFERROR(0/0,""),preDEL!S428)</f>
        <v>1</v>
      </c>
      <c r="T428" s="128">
        <f>IF(preDEL!$AG428,IFERROR(0/0,""),preDEL!T428)</f>
        <v>0</v>
      </c>
      <c r="U428" s="83" t="str">
        <f>IF(preDEL!$AG428,IFERROR(0/0,""),preDEL!U428)</f>
        <v/>
      </c>
      <c r="V428" s="82" t="str">
        <f>IF(preDEL!$AG428,IFERROR(0/0,""),preDEL!V428)</f>
        <v/>
      </c>
      <c r="W428" s="83" t="str">
        <f>IF(preDEL!$AG428,IFERROR(0/0,""),preDEL!W428)</f>
        <v/>
      </c>
      <c r="X428" s="116" t="b">
        <f>IF(preDEL!$AG428,IFERROR(0/0,""),preDEL!X428)</f>
        <v>0</v>
      </c>
      <c r="Y428" s="128" t="b">
        <f>IF(preDEL!$AG428,IFERROR(0/0,""),preDEL!Y428)</f>
        <v>0</v>
      </c>
      <c r="Z428" s="82" t="str">
        <f>IF(preDEL!$AG428,IFERROR(0/0,""),preDEL!Z428)</f>
        <v/>
      </c>
      <c r="AA428" s="128" t="b">
        <f>IF(preDEL!$AG428,IFERROR(0/0,""),preDEL!AA428)</f>
        <v>0</v>
      </c>
      <c r="AB428" s="128" t="b">
        <f>IF(preDEL!$AG428,IFERROR(0/0,""),preDEL!AB428)</f>
        <v>0</v>
      </c>
      <c r="AC428" s="174">
        <f>IF(preDEL!$AG428,IFERROR(0/0,""),preDEL!AC428)</f>
        <v>635</v>
      </c>
      <c r="AD428" s="116" t="b">
        <f>IF(preDEL!$AG428,IFERROR(0/0,""),preDEL!AD428)</f>
        <v>1</v>
      </c>
      <c r="AE428" s="175" t="str">
        <f>IF(preDEL!$AG428,IFERROR(0/0,""),preDEL!AE428)</f>
        <v/>
      </c>
      <c r="AF428" s="128" t="b">
        <f>IF(preDEL!$AG428,IFERROR(0/0,""),preDEL!AF428)</f>
        <v>0</v>
      </c>
      <c r="AG428" s="128" t="b">
        <f>IF(preDEL!$AG428,IFERROR(0/0,""),preDEL!AG428)</f>
        <v>0</v>
      </c>
      <c r="AH428" s="116" t="str">
        <f>IF(preDEL!$AG428,IFERROR(0/0,""),preDEL!AH428)</f>
        <v/>
      </c>
      <c r="AI428" s="82" t="str">
        <f>IF(preDEL!$AG428,IFERROR(0/0,""),preDEL!AI428)</f>
        <v/>
      </c>
      <c r="AJ428" s="83" t="str">
        <f>IF(preDEL!$AG428,IFERROR(0/0,""),preDEL!AJ428)</f>
        <v/>
      </c>
      <c r="AK428" s="82" t="str">
        <f>IF(preDEL!$AG428,IFERROR(0/0,""),preDEL!AK428)</f>
        <v>Negative</v>
      </c>
      <c r="AL428" s="83" t="str">
        <f>IF(preDEL!$AG428,IFERROR(0/0,""),preDEL!AL428)</f>
        <v/>
      </c>
      <c r="AM428" s="83" t="str">
        <f>IF(preDEL!$AG428,IFERROR(0/0,""),preDEL!AM428)</f>
        <v>SpROSA145068</v>
      </c>
      <c r="AN428" s="83" t="str">
        <f>IF(preDEL!$AG428,IFERROR(0/0,""),preDEL!AN428)</f>
        <v>ROSA534262</v>
      </c>
      <c r="AO428" s="83" t="str">
        <f>IF(preDEL!$AG428,IFERROR(0/0,""),preDEL!AO428)</f>
        <v/>
      </c>
      <c r="AP428" s="83" t="str">
        <f>IF(preDEL!$AG428,IFERROR(0/0,""),preDEL!AP428)</f>
        <v/>
      </c>
      <c r="AQ428" s="83" t="str">
        <f>IF(preDEL!$AG428,IFERROR(0/0,""),preDEL!AQ428)</f>
        <v/>
      </c>
      <c r="AR428" s="83" t="str">
        <f>IF(preDEL!$AG428,IFERROR(0/0,""),preDEL!AR428)</f>
        <v/>
      </c>
      <c r="AS428" s="147"/>
    </row>
    <row r="429">
      <c r="A429" s="82" t="str">
        <f>IF(preDEL!$AG429,IFERROR(0/0,""),preDEL!A429)</f>
        <v>FLB3963</v>
      </c>
      <c r="B429" s="172">
        <f>IF(preDEL!$AG429,IFERROR(0/0,""),preDEL!B429)</f>
        <v>44511</v>
      </c>
      <c r="C429" s="173">
        <f>IF(preDEL!$AG429,IFERROR(0/0,""),preDEL!C429)</f>
        <v>0.3061805556</v>
      </c>
      <c r="D429" s="82" t="str">
        <f>IF(preDEL!$AG429,IFERROR(0/0,""),preDEL!D429)</f>
        <v/>
      </c>
      <c r="E429" s="82" t="str">
        <f>IF(preDEL!$AG429,IFERROR(0/0,""),preDEL!E429)</f>
        <v/>
      </c>
      <c r="F429" s="83" t="str">
        <f>IF(preDEL!$AG429,IFERROR(0/0,""),preDEL!F429)</f>
        <v/>
      </c>
      <c r="G429" s="83" t="str">
        <f>IF(preDEL!$AG429,IFERROR(0/0,""),preDEL!G429)</f>
        <v/>
      </c>
      <c r="H429" s="83" t="str">
        <f>IF(preDEL!$AG429,IFERROR(0/0,""),preDEL!H429)</f>
        <v/>
      </c>
      <c r="I429" s="82" t="str">
        <f>IF(preDEL!$AG429,IFERROR(0/0,""),preDEL!I429)</f>
        <v/>
      </c>
      <c r="J429" s="82" t="str">
        <f>IF(preDEL!$AG429,IFERROR(0/0,""),preDEL!J429)</f>
        <v/>
      </c>
      <c r="K429" s="82" t="str">
        <f>IF(preDEL!$AG429,IFERROR(0/0,""),preDEL!K429)</f>
        <v>Negative</v>
      </c>
      <c r="L429" s="172">
        <f>IF(preDEL!$AG429,IFERROR(0/0,""),preDEL!L429)</f>
        <v>44512</v>
      </c>
      <c r="M429" s="173">
        <f>IF(preDEL!$AG429,IFERROR(0/0,""),preDEL!M429)</f>
        <v>0.5153819444</v>
      </c>
      <c r="N429" s="83" t="str">
        <f>IF(preDEL!$AG429,IFERROR(0/0,""),preDEL!N429)</f>
        <v/>
      </c>
      <c r="O429" s="83" t="str">
        <f>IF(preDEL!$AG429,IFERROR(0/0,""),preDEL!O429)</f>
        <v/>
      </c>
      <c r="P429" s="128" t="b">
        <f>IF(preDEL!$AG429,IFERROR(0/0,""),preDEL!P429)</f>
        <v>0</v>
      </c>
      <c r="Q429" s="128" t="str">
        <f>IF(preDEL!$AG429,IFERROR(0/0,""),preDEL!Q429)</f>
        <v>Result</v>
      </c>
      <c r="R429" s="116" t="b">
        <f>IF(preDEL!$AG429,IFERROR(0/0,""),preDEL!R429)</f>
        <v>1</v>
      </c>
      <c r="S429" s="116">
        <f>IF(preDEL!$AG429,IFERROR(0/0,""),preDEL!S429)</f>
        <v>1</v>
      </c>
      <c r="T429" s="128">
        <f>IF(preDEL!$AG429,IFERROR(0/0,""),preDEL!T429)</f>
        <v>0</v>
      </c>
      <c r="U429" s="83" t="str">
        <f>IF(preDEL!$AG429,IFERROR(0/0,""),preDEL!U429)</f>
        <v/>
      </c>
      <c r="V429" s="82" t="str">
        <f>IF(preDEL!$AG429,IFERROR(0/0,""),preDEL!V429)</f>
        <v/>
      </c>
      <c r="W429" s="83" t="str">
        <f>IF(preDEL!$AG429,IFERROR(0/0,""),preDEL!W429)</f>
        <v/>
      </c>
      <c r="X429" s="116" t="b">
        <f>IF(preDEL!$AG429,IFERROR(0/0,""),preDEL!X429)</f>
        <v>0</v>
      </c>
      <c r="Y429" s="128" t="b">
        <f>IF(preDEL!$AG429,IFERROR(0/0,""),preDEL!Y429)</f>
        <v>0</v>
      </c>
      <c r="Z429" s="82" t="str">
        <f>IF(preDEL!$AG429,IFERROR(0/0,""),preDEL!Z429)</f>
        <v/>
      </c>
      <c r="AA429" s="128" t="b">
        <f>IF(preDEL!$AG429,IFERROR(0/0,""),preDEL!AA429)</f>
        <v>0</v>
      </c>
      <c r="AB429" s="128" t="b">
        <f>IF(preDEL!$AG429,IFERROR(0/0,""),preDEL!AB429)</f>
        <v>0</v>
      </c>
      <c r="AC429" s="174">
        <f>IF(preDEL!$AG429,IFERROR(0/0,""),preDEL!AC429)</f>
        <v>634</v>
      </c>
      <c r="AD429" s="116" t="b">
        <f>IF(preDEL!$AG429,IFERROR(0/0,""),preDEL!AD429)</f>
        <v>1</v>
      </c>
      <c r="AE429" s="175" t="str">
        <f>IF(preDEL!$AG429,IFERROR(0/0,""),preDEL!AE429)</f>
        <v/>
      </c>
      <c r="AF429" s="128" t="b">
        <f>IF(preDEL!$AG429,IFERROR(0/0,""),preDEL!AF429)</f>
        <v>0</v>
      </c>
      <c r="AG429" s="128" t="b">
        <f>IF(preDEL!$AG429,IFERROR(0/0,""),preDEL!AG429)</f>
        <v>0</v>
      </c>
      <c r="AH429" s="116" t="str">
        <f>IF(preDEL!$AG429,IFERROR(0/0,""),preDEL!AH429)</f>
        <v/>
      </c>
      <c r="AI429" s="82" t="str">
        <f>IF(preDEL!$AG429,IFERROR(0/0,""),preDEL!AI429)</f>
        <v/>
      </c>
      <c r="AJ429" s="83" t="str">
        <f>IF(preDEL!$AG429,IFERROR(0/0,""),preDEL!AJ429)</f>
        <v/>
      </c>
      <c r="AK429" s="82" t="str">
        <f>IF(preDEL!$AG429,IFERROR(0/0,""),preDEL!AK429)</f>
        <v>Negative</v>
      </c>
      <c r="AL429" s="83" t="str">
        <f>IF(preDEL!$AG429,IFERROR(0/0,""),preDEL!AL429)</f>
        <v/>
      </c>
      <c r="AM429" s="83" t="str">
        <f>IF(preDEL!$AG429,IFERROR(0/0,""),preDEL!AM429)</f>
        <v>SpROSA145068</v>
      </c>
      <c r="AN429" s="83" t="str">
        <f>IF(preDEL!$AG429,IFERROR(0/0,""),preDEL!AN429)</f>
        <v>ROSA929643</v>
      </c>
      <c r="AO429" s="83" t="str">
        <f>IF(preDEL!$AG429,IFERROR(0/0,""),preDEL!AO429)</f>
        <v/>
      </c>
      <c r="AP429" s="83" t="str">
        <f>IF(preDEL!$AG429,IFERROR(0/0,""),preDEL!AP429)</f>
        <v/>
      </c>
      <c r="AQ429" s="83" t="str">
        <f>IF(preDEL!$AG429,IFERROR(0/0,""),preDEL!AQ429)</f>
        <v/>
      </c>
      <c r="AR429" s="83" t="str">
        <f>IF(preDEL!$AG429,IFERROR(0/0,""),preDEL!AR429)</f>
        <v/>
      </c>
      <c r="AS429" s="147"/>
    </row>
    <row r="430">
      <c r="A430" s="82" t="str">
        <f>IF(preDEL!$AG430,IFERROR(0/0,""),preDEL!A430)</f>
        <v>FLB3733</v>
      </c>
      <c r="B430" s="172">
        <f>IF(preDEL!$AG430,IFERROR(0/0,""),preDEL!B430)</f>
        <v>44511</v>
      </c>
      <c r="C430" s="173">
        <f>IF(preDEL!$AG430,IFERROR(0/0,""),preDEL!C430)</f>
        <v>0.3063541667</v>
      </c>
      <c r="D430" s="82" t="str">
        <f>IF(preDEL!$AG430,IFERROR(0/0,""),preDEL!D430)</f>
        <v/>
      </c>
      <c r="E430" s="82" t="str">
        <f>IF(preDEL!$AG430,IFERROR(0/0,""),preDEL!E430)</f>
        <v/>
      </c>
      <c r="F430" s="83" t="str">
        <f>IF(preDEL!$AG430,IFERROR(0/0,""),preDEL!F430)</f>
        <v/>
      </c>
      <c r="G430" s="83" t="str">
        <f>IF(preDEL!$AG430,IFERROR(0/0,""),preDEL!G430)</f>
        <v/>
      </c>
      <c r="H430" s="83" t="str">
        <f>IF(preDEL!$AG430,IFERROR(0/0,""),preDEL!H430)</f>
        <v/>
      </c>
      <c r="I430" s="82" t="str">
        <f>IF(preDEL!$AG430,IFERROR(0/0,""),preDEL!I430)</f>
        <v/>
      </c>
      <c r="J430" s="82" t="str">
        <f>IF(preDEL!$AG430,IFERROR(0/0,""),preDEL!J430)</f>
        <v/>
      </c>
      <c r="K430" s="82" t="str">
        <f>IF(preDEL!$AG430,IFERROR(0/0,""),preDEL!K430)</f>
        <v>Negative</v>
      </c>
      <c r="L430" s="172">
        <f>IF(preDEL!$AG430,IFERROR(0/0,""),preDEL!L430)</f>
        <v>44512</v>
      </c>
      <c r="M430" s="173">
        <f>IF(preDEL!$AG430,IFERROR(0/0,""),preDEL!M430)</f>
        <v>0.5153819444</v>
      </c>
      <c r="N430" s="83" t="str">
        <f>IF(preDEL!$AG430,IFERROR(0/0,""),preDEL!N430)</f>
        <v/>
      </c>
      <c r="O430" s="83" t="str">
        <f>IF(preDEL!$AG430,IFERROR(0/0,""),preDEL!O430)</f>
        <v/>
      </c>
      <c r="P430" s="128" t="b">
        <f>IF(preDEL!$AG430,IFERROR(0/0,""),preDEL!P430)</f>
        <v>0</v>
      </c>
      <c r="Q430" s="128" t="str">
        <f>IF(preDEL!$AG430,IFERROR(0/0,""),preDEL!Q430)</f>
        <v>Result</v>
      </c>
      <c r="R430" s="116" t="b">
        <f>IF(preDEL!$AG430,IFERROR(0/0,""),preDEL!R430)</f>
        <v>1</v>
      </c>
      <c r="S430" s="116">
        <f>IF(preDEL!$AG430,IFERROR(0/0,""),preDEL!S430)</f>
        <v>1</v>
      </c>
      <c r="T430" s="128" t="str">
        <f>IF(preDEL!$AG430,IFERROR(0/0,""),preDEL!T430)</f>
        <v/>
      </c>
      <c r="U430" s="83" t="str">
        <f>IF(preDEL!$AG430,IFERROR(0/0,""),preDEL!U430)</f>
        <v/>
      </c>
      <c r="V430" s="82" t="str">
        <f>IF(preDEL!$AG430,IFERROR(0/0,""),preDEL!V430)</f>
        <v/>
      </c>
      <c r="W430" s="83" t="str">
        <f>IF(preDEL!$AG430,IFERROR(0/0,""),preDEL!W430)</f>
        <v/>
      </c>
      <c r="X430" s="116" t="b">
        <f>IF(preDEL!$AG430,IFERROR(0/0,""),preDEL!X430)</f>
        <v>0</v>
      </c>
      <c r="Y430" s="128" t="b">
        <f>IF(preDEL!$AG430,IFERROR(0/0,""),preDEL!Y430)</f>
        <v>0</v>
      </c>
      <c r="Z430" s="82" t="str">
        <f>IF(preDEL!$AG430,IFERROR(0/0,""),preDEL!Z430)</f>
        <v/>
      </c>
      <c r="AA430" s="128" t="b">
        <f>IF(preDEL!$AG430,IFERROR(0/0,""),preDEL!AA430)</f>
        <v>0</v>
      </c>
      <c r="AB430" s="128" t="b">
        <f>IF(preDEL!$AG430,IFERROR(0/0,""),preDEL!AB430)</f>
        <v>0</v>
      </c>
      <c r="AC430" s="174">
        <f>IF(preDEL!$AG430,IFERROR(0/0,""),preDEL!AC430)</f>
        <v>187</v>
      </c>
      <c r="AD430" s="116" t="b">
        <f>IF(preDEL!$AG430,IFERROR(0/0,""),preDEL!AD430)</f>
        <v>0</v>
      </c>
      <c r="AE430" s="175" t="str">
        <f>IF(preDEL!$AG430,IFERROR(0/0,""),preDEL!AE430)</f>
        <v/>
      </c>
      <c r="AF430" s="128" t="b">
        <f>IF(preDEL!$AG430,IFERROR(0/0,""),preDEL!AF430)</f>
        <v>0</v>
      </c>
      <c r="AG430" s="128" t="b">
        <f>IF(preDEL!$AG430,IFERROR(0/0,""),preDEL!AG430)</f>
        <v>0</v>
      </c>
      <c r="AH430" s="116" t="str">
        <f>IF(preDEL!$AG430,IFERROR(0/0,""),preDEL!AH430)</f>
        <v/>
      </c>
      <c r="AI430" s="82" t="str">
        <f>IF(preDEL!$AG430,IFERROR(0/0,""),preDEL!AI430)</f>
        <v/>
      </c>
      <c r="AJ430" s="83" t="str">
        <f>IF(preDEL!$AG430,IFERROR(0/0,""),preDEL!AJ430)</f>
        <v/>
      </c>
      <c r="AK430" s="82" t="str">
        <f>IF(preDEL!$AG430,IFERROR(0/0,""),preDEL!AK430)</f>
        <v>Negative</v>
      </c>
      <c r="AL430" s="83" t="str">
        <f>IF(preDEL!$AG430,IFERROR(0/0,""),preDEL!AL430)</f>
        <v/>
      </c>
      <c r="AM430" s="83" t="str">
        <f>IF(preDEL!$AG430,IFERROR(0/0,""),preDEL!AM430)</f>
        <v>SpROSA145068</v>
      </c>
      <c r="AN430" s="83" t="str">
        <f>IF(preDEL!$AG430,IFERROR(0/0,""),preDEL!AN430)</f>
        <v>ROSA186882</v>
      </c>
      <c r="AO430" s="83" t="str">
        <f>IF(preDEL!$AG430,IFERROR(0/0,""),preDEL!AO430)</f>
        <v/>
      </c>
      <c r="AP430" s="83" t="str">
        <f>IF(preDEL!$AG430,IFERROR(0/0,""),preDEL!AP430)</f>
        <v/>
      </c>
      <c r="AQ430" s="83" t="str">
        <f>IF(preDEL!$AG430,IFERROR(0/0,""),preDEL!AQ430)</f>
        <v/>
      </c>
      <c r="AR430" s="83" t="str">
        <f>IF(preDEL!$AG430,IFERROR(0/0,""),preDEL!AR430)</f>
        <v/>
      </c>
      <c r="AS430" s="147"/>
    </row>
    <row r="431">
      <c r="A431" s="82" t="str">
        <f>IF(preDEL!$AG431,IFERROR(0/0,""),preDEL!A431)</f>
        <v>FLB4097</v>
      </c>
      <c r="B431" s="172">
        <f>IF(preDEL!$AG431,IFERROR(0/0,""),preDEL!B431)</f>
        <v>44511</v>
      </c>
      <c r="C431" s="173">
        <f>IF(preDEL!$AG431,IFERROR(0/0,""),preDEL!C431)</f>
        <v>0.3134490741</v>
      </c>
      <c r="D431" s="82" t="str">
        <f>IF(preDEL!$AG431,IFERROR(0/0,""),preDEL!D431)</f>
        <v/>
      </c>
      <c r="E431" s="82" t="str">
        <f>IF(preDEL!$AG431,IFERROR(0/0,""),preDEL!E431)</f>
        <v/>
      </c>
      <c r="F431" s="83" t="str">
        <f>IF(preDEL!$AG431,IFERROR(0/0,""),preDEL!F431)</f>
        <v/>
      </c>
      <c r="G431" s="83" t="str">
        <f>IF(preDEL!$AG431,IFERROR(0/0,""),preDEL!G431)</f>
        <v/>
      </c>
      <c r="H431" s="83" t="str">
        <f>IF(preDEL!$AG431,IFERROR(0/0,""),preDEL!H431)</f>
        <v/>
      </c>
      <c r="I431" s="82" t="str">
        <f>IF(preDEL!$AG431,IFERROR(0/0,""),preDEL!I431)</f>
        <v/>
      </c>
      <c r="J431" s="82" t="str">
        <f>IF(preDEL!$AG431,IFERROR(0/0,""),preDEL!J431)</f>
        <v/>
      </c>
      <c r="K431" s="82" t="str">
        <f>IF(preDEL!$AG431,IFERROR(0/0,""),preDEL!K431)</f>
        <v>Negative</v>
      </c>
      <c r="L431" s="172">
        <f>IF(preDEL!$AG431,IFERROR(0/0,""),preDEL!L431)</f>
        <v>44512</v>
      </c>
      <c r="M431" s="173">
        <f>IF(preDEL!$AG431,IFERROR(0/0,""),preDEL!M431)</f>
        <v>0.5153819444</v>
      </c>
      <c r="N431" s="83" t="str">
        <f>IF(preDEL!$AG431,IFERROR(0/0,""),preDEL!N431)</f>
        <v/>
      </c>
      <c r="O431" s="83" t="str">
        <f>IF(preDEL!$AG431,IFERROR(0/0,""),preDEL!O431)</f>
        <v/>
      </c>
      <c r="P431" s="128" t="b">
        <f>IF(preDEL!$AG431,IFERROR(0/0,""),preDEL!P431)</f>
        <v>0</v>
      </c>
      <c r="Q431" s="128" t="str">
        <f>IF(preDEL!$AG431,IFERROR(0/0,""),preDEL!Q431)</f>
        <v>Result</v>
      </c>
      <c r="R431" s="116" t="b">
        <f>IF(preDEL!$AG431,IFERROR(0/0,""),preDEL!R431)</f>
        <v>1</v>
      </c>
      <c r="S431" s="116">
        <f>IF(preDEL!$AG431,IFERROR(0/0,""),preDEL!S431)</f>
        <v>1</v>
      </c>
      <c r="T431" s="128">
        <f>IF(preDEL!$AG431,IFERROR(0/0,""),preDEL!T431)</f>
        <v>0</v>
      </c>
      <c r="U431" s="83" t="str">
        <f>IF(preDEL!$AG431,IFERROR(0/0,""),preDEL!U431)</f>
        <v/>
      </c>
      <c r="V431" s="82" t="str">
        <f>IF(preDEL!$AG431,IFERROR(0/0,""),preDEL!V431)</f>
        <v/>
      </c>
      <c r="W431" s="83" t="str">
        <f>IF(preDEL!$AG431,IFERROR(0/0,""),preDEL!W431)</f>
        <v/>
      </c>
      <c r="X431" s="116" t="b">
        <f>IF(preDEL!$AG431,IFERROR(0/0,""),preDEL!X431)</f>
        <v>0</v>
      </c>
      <c r="Y431" s="128" t="b">
        <f>IF(preDEL!$AG431,IFERROR(0/0,""),preDEL!Y431)</f>
        <v>0</v>
      </c>
      <c r="Z431" s="82" t="str">
        <f>IF(preDEL!$AG431,IFERROR(0/0,""),preDEL!Z431)</f>
        <v/>
      </c>
      <c r="AA431" s="128" t="b">
        <f>IF(preDEL!$AG431,IFERROR(0/0,""),preDEL!AA431)</f>
        <v>0</v>
      </c>
      <c r="AB431" s="128" t="b">
        <f>IF(preDEL!$AG431,IFERROR(0/0,""),preDEL!AB431)</f>
        <v>0</v>
      </c>
      <c r="AC431" s="174">
        <f>IF(preDEL!$AG431,IFERROR(0/0,""),preDEL!AC431)</f>
        <v>633</v>
      </c>
      <c r="AD431" s="116" t="b">
        <f>IF(preDEL!$AG431,IFERROR(0/0,""),preDEL!AD431)</f>
        <v>1</v>
      </c>
      <c r="AE431" s="175" t="str">
        <f>IF(preDEL!$AG431,IFERROR(0/0,""),preDEL!AE431)</f>
        <v/>
      </c>
      <c r="AF431" s="128" t="b">
        <f>IF(preDEL!$AG431,IFERROR(0/0,""),preDEL!AF431)</f>
        <v>0</v>
      </c>
      <c r="AG431" s="128" t="b">
        <f>IF(preDEL!$AG431,IFERROR(0/0,""),preDEL!AG431)</f>
        <v>0</v>
      </c>
      <c r="AH431" s="116" t="str">
        <f>IF(preDEL!$AG431,IFERROR(0/0,""),preDEL!AH431)</f>
        <v/>
      </c>
      <c r="AI431" s="82" t="str">
        <f>IF(preDEL!$AG431,IFERROR(0/0,""),preDEL!AI431)</f>
        <v/>
      </c>
      <c r="AJ431" s="83" t="str">
        <f>IF(preDEL!$AG431,IFERROR(0/0,""),preDEL!AJ431)</f>
        <v/>
      </c>
      <c r="AK431" s="82" t="str">
        <f>IF(preDEL!$AG431,IFERROR(0/0,""),preDEL!AK431)</f>
        <v>Negative</v>
      </c>
      <c r="AL431" s="83" t="str">
        <f>IF(preDEL!$AG431,IFERROR(0/0,""),preDEL!AL431)</f>
        <v/>
      </c>
      <c r="AM431" s="83" t="str">
        <f>IF(preDEL!$AG431,IFERROR(0/0,""),preDEL!AM431)</f>
        <v>SpROSA145068</v>
      </c>
      <c r="AN431" s="83" t="str">
        <f>IF(preDEL!$AG431,IFERROR(0/0,""),preDEL!AN431)</f>
        <v>ROSA578868</v>
      </c>
      <c r="AO431" s="83" t="str">
        <f>IF(preDEL!$AG431,IFERROR(0/0,""),preDEL!AO431)</f>
        <v/>
      </c>
      <c r="AP431" s="83" t="str">
        <f>IF(preDEL!$AG431,IFERROR(0/0,""),preDEL!AP431)</f>
        <v/>
      </c>
      <c r="AQ431" s="83" t="str">
        <f>IF(preDEL!$AG431,IFERROR(0/0,""),preDEL!AQ431)</f>
        <v/>
      </c>
      <c r="AR431" s="83" t="str">
        <f>IF(preDEL!$AG431,IFERROR(0/0,""),preDEL!AR431)</f>
        <v/>
      </c>
      <c r="AS431" s="147"/>
    </row>
    <row r="432">
      <c r="A432" s="82" t="str">
        <f>IF(preDEL!$AG432,IFERROR(0/0,""),preDEL!A432)</f>
        <v>FLB3987</v>
      </c>
      <c r="B432" s="172">
        <f>IF(preDEL!$AG432,IFERROR(0/0,""),preDEL!B432)</f>
        <v>44511</v>
      </c>
      <c r="C432" s="173">
        <f>IF(preDEL!$AG432,IFERROR(0/0,""),preDEL!C432)</f>
        <v>0.3840509259</v>
      </c>
      <c r="D432" s="82" t="str">
        <f>IF(preDEL!$AG432,IFERROR(0/0,""),preDEL!D432)</f>
        <v/>
      </c>
      <c r="E432" s="82" t="str">
        <f>IF(preDEL!$AG432,IFERROR(0/0,""),preDEL!E432)</f>
        <v/>
      </c>
      <c r="F432" s="83" t="str">
        <f>IF(preDEL!$AG432,IFERROR(0/0,""),preDEL!F432)</f>
        <v/>
      </c>
      <c r="G432" s="83" t="str">
        <f>IF(preDEL!$AG432,IFERROR(0/0,""),preDEL!G432)</f>
        <v/>
      </c>
      <c r="H432" s="83" t="str">
        <f>IF(preDEL!$AG432,IFERROR(0/0,""),preDEL!H432)</f>
        <v/>
      </c>
      <c r="I432" s="82" t="str">
        <f>IF(preDEL!$AG432,IFERROR(0/0,""),preDEL!I432)</f>
        <v/>
      </c>
      <c r="J432" s="82" t="str">
        <f>IF(preDEL!$AG432,IFERROR(0/0,""),preDEL!J432)</f>
        <v/>
      </c>
      <c r="K432" s="82" t="str">
        <f>IF(preDEL!$AG432,IFERROR(0/0,""),preDEL!K432)</f>
        <v>Negative</v>
      </c>
      <c r="L432" s="172">
        <f>IF(preDEL!$AG432,IFERROR(0/0,""),preDEL!L432)</f>
        <v>44512</v>
      </c>
      <c r="M432" s="173">
        <f>IF(preDEL!$AG432,IFERROR(0/0,""),preDEL!M432)</f>
        <v>0.5153819444</v>
      </c>
      <c r="N432" s="83" t="str">
        <f>IF(preDEL!$AG432,IFERROR(0/0,""),preDEL!N432)</f>
        <v/>
      </c>
      <c r="O432" s="83" t="str">
        <f>IF(preDEL!$AG432,IFERROR(0/0,""),preDEL!O432)</f>
        <v/>
      </c>
      <c r="P432" s="128" t="b">
        <f>IF(preDEL!$AG432,IFERROR(0/0,""),preDEL!P432)</f>
        <v>1</v>
      </c>
      <c r="Q432" s="128" t="str">
        <f>IF(preDEL!$AG432,IFERROR(0/0,""),preDEL!Q432)</f>
        <v>ER - REPS IN APT</v>
      </c>
      <c r="R432" s="116" t="b">
        <f>IF(preDEL!$AG432,IFERROR(0/0,""),preDEL!R432)</f>
        <v>1</v>
      </c>
      <c r="S432" s="116">
        <f>IF(preDEL!$AG432,IFERROR(0/0,""),preDEL!S432)</f>
        <v>2</v>
      </c>
      <c r="T432" s="128" t="str">
        <f>IF(preDEL!$AG432,IFERROR(0/0,""),preDEL!T432)</f>
        <v/>
      </c>
      <c r="U432" s="83" t="str">
        <f>IF(preDEL!$AG432,IFERROR(0/0,""),preDEL!U432)</f>
        <v/>
      </c>
      <c r="V432" s="82" t="str">
        <f>IF(preDEL!$AG432,IFERROR(0/0,""),preDEL!V432)</f>
        <v/>
      </c>
      <c r="W432" s="83" t="str">
        <f>IF(preDEL!$AG432,IFERROR(0/0,""),preDEL!W432)</f>
        <v/>
      </c>
      <c r="X432" s="116" t="b">
        <f>IF(preDEL!$AG432,IFERROR(0/0,""),preDEL!X432)</f>
        <v>0</v>
      </c>
      <c r="Y432" s="128" t="b">
        <f>IF(preDEL!$AG432,IFERROR(0/0,""),preDEL!Y432)</f>
        <v>0</v>
      </c>
      <c r="Z432" s="82" t="str">
        <f>IF(preDEL!$AG432,IFERROR(0/0,""),preDEL!Z432)</f>
        <v/>
      </c>
      <c r="AA432" s="128" t="b">
        <f>IF(preDEL!$AG432,IFERROR(0/0,""),preDEL!AA432)</f>
        <v>0</v>
      </c>
      <c r="AB432" s="128" t="b">
        <f>IF(preDEL!$AG432,IFERROR(0/0,""),preDEL!AB432)</f>
        <v>0</v>
      </c>
      <c r="AC432" s="174">
        <f>IF(preDEL!$AG432,IFERROR(0/0,""),preDEL!AC432)</f>
        <v>186</v>
      </c>
      <c r="AD432" s="116" t="b">
        <f>IF(preDEL!$AG432,IFERROR(0/0,""),preDEL!AD432)</f>
        <v>0</v>
      </c>
      <c r="AE432" s="175" t="str">
        <f>IF(preDEL!$AG432,IFERROR(0/0,""),preDEL!AE432)</f>
        <v/>
      </c>
      <c r="AF432" s="128" t="b">
        <f>IF(preDEL!$AG432,IFERROR(0/0,""),preDEL!AF432)</f>
        <v>0</v>
      </c>
      <c r="AG432" s="128" t="b">
        <f>IF(preDEL!$AG432,IFERROR(0/0,""),preDEL!AG432)</f>
        <v>0</v>
      </c>
      <c r="AH432" s="116" t="str">
        <f>IF(preDEL!$AG432,IFERROR(0/0,""),preDEL!AH432)</f>
        <v/>
      </c>
      <c r="AI432" s="82" t="str">
        <f>IF(preDEL!$AG432,IFERROR(0/0,""),preDEL!AI432)</f>
        <v/>
      </c>
      <c r="AJ432" s="83" t="str">
        <f>IF(preDEL!$AG432,IFERROR(0/0,""),preDEL!AJ432)</f>
        <v/>
      </c>
      <c r="AK432" s="82" t="str">
        <f>IF(preDEL!$AG432,IFERROR(0/0,""),preDEL!AK432)</f>
        <v>Negative</v>
      </c>
      <c r="AL432" s="83" t="str">
        <f>IF(preDEL!$AG432,IFERROR(0/0,""),preDEL!AL432)</f>
        <v/>
      </c>
      <c r="AM432" s="83" t="str">
        <f>IF(preDEL!$AG432,IFERROR(0/0,""),preDEL!AM432)</f>
        <v>SpROSA145068</v>
      </c>
      <c r="AN432" s="83" t="str">
        <f>IF(preDEL!$AG432,IFERROR(0/0,""),preDEL!AN432)</f>
        <v>ROSA124991</v>
      </c>
      <c r="AO432" s="83" t="str">
        <f>IF(preDEL!$AG432,IFERROR(0/0,""),preDEL!AO432)</f>
        <v/>
      </c>
      <c r="AP432" s="83" t="str">
        <f>IF(preDEL!$AG432,IFERROR(0/0,""),preDEL!AP432)</f>
        <v/>
      </c>
      <c r="AQ432" s="83" t="str">
        <f>IF(preDEL!$AG432,IFERROR(0/0,""),preDEL!AQ432)</f>
        <v/>
      </c>
      <c r="AR432" s="83" t="str">
        <f>IF(preDEL!$AG432,IFERROR(0/0,""),preDEL!AR432)</f>
        <v/>
      </c>
      <c r="AS432" s="147"/>
    </row>
    <row r="433">
      <c r="A433" s="82" t="str">
        <f>IF(preDEL!$AG433,IFERROR(0/0,""),preDEL!A433)</f>
        <v>FLB3747</v>
      </c>
      <c r="B433" s="172">
        <f>IF(preDEL!$AG433,IFERROR(0/0,""),preDEL!B433)</f>
        <v>44511</v>
      </c>
      <c r="C433" s="173">
        <f>IF(preDEL!$AG433,IFERROR(0/0,""),preDEL!C433)</f>
        <v>0.4273611111</v>
      </c>
      <c r="D433" s="82" t="str">
        <f>IF(preDEL!$AG433,IFERROR(0/0,""),preDEL!D433)</f>
        <v/>
      </c>
      <c r="E433" s="82" t="str">
        <f>IF(preDEL!$AG433,IFERROR(0/0,""),preDEL!E433)</f>
        <v/>
      </c>
      <c r="F433" s="83" t="str">
        <f>IF(preDEL!$AG433,IFERROR(0/0,""),preDEL!F433)</f>
        <v/>
      </c>
      <c r="G433" s="83" t="str">
        <f>IF(preDEL!$AG433,IFERROR(0/0,""),preDEL!G433)</f>
        <v/>
      </c>
      <c r="H433" s="83" t="str">
        <f>IF(preDEL!$AG433,IFERROR(0/0,""),preDEL!H433)</f>
        <v/>
      </c>
      <c r="I433" s="82" t="str">
        <f>IF(preDEL!$AG433,IFERROR(0/0,""),preDEL!I433)</f>
        <v/>
      </c>
      <c r="J433" s="82" t="str">
        <f>IF(preDEL!$AG433,IFERROR(0/0,""),preDEL!J433)</f>
        <v/>
      </c>
      <c r="K433" s="82" t="str">
        <f>IF(preDEL!$AG433,IFERROR(0/0,""),preDEL!K433)</f>
        <v>Negative</v>
      </c>
      <c r="L433" s="172">
        <f>IF(preDEL!$AG433,IFERROR(0/0,""),preDEL!L433)</f>
        <v>44512</v>
      </c>
      <c r="M433" s="173">
        <f>IF(preDEL!$AG433,IFERROR(0/0,""),preDEL!M433)</f>
        <v>0.5153819444</v>
      </c>
      <c r="N433" s="83" t="str">
        <f>IF(preDEL!$AG433,IFERROR(0/0,""),preDEL!N433)</f>
        <v/>
      </c>
      <c r="O433" s="83" t="str">
        <f>IF(preDEL!$AG433,IFERROR(0/0,""),preDEL!O433)</f>
        <v/>
      </c>
      <c r="P433" s="128" t="b">
        <f>IF(preDEL!$AG433,IFERROR(0/0,""),preDEL!P433)</f>
        <v>0</v>
      </c>
      <c r="Q433" s="128" t="str">
        <f>IF(preDEL!$AG433,IFERROR(0/0,""),preDEL!Q433)</f>
        <v>Result</v>
      </c>
      <c r="R433" s="116" t="b">
        <f>IF(preDEL!$AG433,IFERROR(0/0,""),preDEL!R433)</f>
        <v>1</v>
      </c>
      <c r="S433" s="116">
        <f>IF(preDEL!$AG433,IFERROR(0/0,""),preDEL!S433)</f>
        <v>1</v>
      </c>
      <c r="T433" s="128">
        <f>IF(preDEL!$AG433,IFERROR(0/0,""),preDEL!T433)</f>
        <v>0</v>
      </c>
      <c r="U433" s="83" t="str">
        <f>IF(preDEL!$AG433,IFERROR(0/0,""),preDEL!U433)</f>
        <v/>
      </c>
      <c r="V433" s="82" t="str">
        <f>IF(preDEL!$AG433,IFERROR(0/0,""),preDEL!V433)</f>
        <v/>
      </c>
      <c r="W433" s="83" t="str">
        <f>IF(preDEL!$AG433,IFERROR(0/0,""),preDEL!W433)</f>
        <v/>
      </c>
      <c r="X433" s="116" t="b">
        <f>IF(preDEL!$AG433,IFERROR(0/0,""),preDEL!X433)</f>
        <v>0</v>
      </c>
      <c r="Y433" s="128" t="b">
        <f>IF(preDEL!$AG433,IFERROR(0/0,""),preDEL!Y433)</f>
        <v>0</v>
      </c>
      <c r="Z433" s="82" t="str">
        <f>IF(preDEL!$AG433,IFERROR(0/0,""),preDEL!Z433)</f>
        <v/>
      </c>
      <c r="AA433" s="128" t="b">
        <f>IF(preDEL!$AG433,IFERROR(0/0,""),preDEL!AA433)</f>
        <v>0</v>
      </c>
      <c r="AB433" s="128" t="b">
        <f>IF(preDEL!$AG433,IFERROR(0/0,""),preDEL!AB433)</f>
        <v>0</v>
      </c>
      <c r="AC433" s="174">
        <f>IF(preDEL!$AG433,IFERROR(0/0,""),preDEL!AC433)</f>
        <v>632</v>
      </c>
      <c r="AD433" s="116" t="b">
        <f>IF(preDEL!$AG433,IFERROR(0/0,""),preDEL!AD433)</f>
        <v>1</v>
      </c>
      <c r="AE433" s="175" t="str">
        <f>IF(preDEL!$AG433,IFERROR(0/0,""),preDEL!AE433)</f>
        <v/>
      </c>
      <c r="AF433" s="128" t="b">
        <f>IF(preDEL!$AG433,IFERROR(0/0,""),preDEL!AF433)</f>
        <v>0</v>
      </c>
      <c r="AG433" s="128" t="b">
        <f>IF(preDEL!$AG433,IFERROR(0/0,""),preDEL!AG433)</f>
        <v>0</v>
      </c>
      <c r="AH433" s="116" t="str">
        <f>IF(preDEL!$AG433,IFERROR(0/0,""),preDEL!AH433)</f>
        <v/>
      </c>
      <c r="AI433" s="82" t="str">
        <f>IF(preDEL!$AG433,IFERROR(0/0,""),preDEL!AI433)</f>
        <v/>
      </c>
      <c r="AJ433" s="83" t="str">
        <f>IF(preDEL!$AG433,IFERROR(0/0,""),preDEL!AJ433)</f>
        <v/>
      </c>
      <c r="AK433" s="82" t="str">
        <f>IF(preDEL!$AG433,IFERROR(0/0,""),preDEL!AK433)</f>
        <v>Negative</v>
      </c>
      <c r="AL433" s="83" t="str">
        <f>IF(preDEL!$AG433,IFERROR(0/0,""),preDEL!AL433)</f>
        <v/>
      </c>
      <c r="AM433" s="83" t="str">
        <f>IF(preDEL!$AG433,IFERROR(0/0,""),preDEL!AM433)</f>
        <v>SpROSA573919</v>
      </c>
      <c r="AN433" s="83" t="str">
        <f>IF(preDEL!$AG433,IFERROR(0/0,""),preDEL!AN433)</f>
        <v>ROSA300488</v>
      </c>
      <c r="AO433" s="83" t="str">
        <f>IF(preDEL!$AG433,IFERROR(0/0,""),preDEL!AO433)</f>
        <v/>
      </c>
      <c r="AP433" s="83" t="str">
        <f>IF(preDEL!$AG433,IFERROR(0/0,""),preDEL!AP433)</f>
        <v/>
      </c>
      <c r="AQ433" s="83" t="str">
        <f>IF(preDEL!$AG433,IFERROR(0/0,""),preDEL!AQ433)</f>
        <v/>
      </c>
      <c r="AR433" s="83" t="str">
        <f>IF(preDEL!$AG433,IFERROR(0/0,""),preDEL!AR433)</f>
        <v/>
      </c>
      <c r="AS433" s="147"/>
    </row>
    <row r="434">
      <c r="A434" s="82" t="str">
        <f>IF(preDEL!$AG434,IFERROR(0/0,""),preDEL!A434)</f>
        <v>FLB3725</v>
      </c>
      <c r="B434" s="172">
        <f>IF(preDEL!$AG434,IFERROR(0/0,""),preDEL!B434)</f>
        <v>44511</v>
      </c>
      <c r="C434" s="173">
        <f>IF(preDEL!$AG434,IFERROR(0/0,""),preDEL!C434)</f>
        <v>0.4278240741</v>
      </c>
      <c r="D434" s="82" t="str">
        <f>IF(preDEL!$AG434,IFERROR(0/0,""),preDEL!D434)</f>
        <v/>
      </c>
      <c r="E434" s="82" t="str">
        <f>IF(preDEL!$AG434,IFERROR(0/0,""),preDEL!E434)</f>
        <v/>
      </c>
      <c r="F434" s="83" t="str">
        <f>IF(preDEL!$AG434,IFERROR(0/0,""),preDEL!F434)</f>
        <v/>
      </c>
      <c r="G434" s="83" t="str">
        <f>IF(preDEL!$AG434,IFERROR(0/0,""),preDEL!G434)</f>
        <v/>
      </c>
      <c r="H434" s="83" t="str">
        <f>IF(preDEL!$AG434,IFERROR(0/0,""),preDEL!H434)</f>
        <v/>
      </c>
      <c r="I434" s="82" t="str">
        <f>IF(preDEL!$AG434,IFERROR(0/0,""),preDEL!I434)</f>
        <v/>
      </c>
      <c r="J434" s="82" t="str">
        <f>IF(preDEL!$AG434,IFERROR(0/0,""),preDEL!J434)</f>
        <v/>
      </c>
      <c r="K434" s="82" t="str">
        <f>IF(preDEL!$AG434,IFERROR(0/0,""),preDEL!K434)</f>
        <v>Negative</v>
      </c>
      <c r="L434" s="172">
        <f>IF(preDEL!$AG434,IFERROR(0/0,""),preDEL!L434)</f>
        <v>44512</v>
      </c>
      <c r="M434" s="173">
        <f>IF(preDEL!$AG434,IFERROR(0/0,""),preDEL!M434)</f>
        <v>0.5153819444</v>
      </c>
      <c r="N434" s="83" t="str">
        <f>IF(preDEL!$AG434,IFERROR(0/0,""),preDEL!N434)</f>
        <v/>
      </c>
      <c r="O434" s="83" t="str">
        <f>IF(preDEL!$AG434,IFERROR(0/0,""),preDEL!O434)</f>
        <v/>
      </c>
      <c r="P434" s="128" t="b">
        <f>IF(preDEL!$AG434,IFERROR(0/0,""),preDEL!P434)</f>
        <v>0</v>
      </c>
      <c r="Q434" s="128" t="str">
        <f>IF(preDEL!$AG434,IFERROR(0/0,""),preDEL!Q434)</f>
        <v>Result</v>
      </c>
      <c r="R434" s="116" t="b">
        <f>IF(preDEL!$AG434,IFERROR(0/0,""),preDEL!R434)</f>
        <v>1</v>
      </c>
      <c r="S434" s="116">
        <f>IF(preDEL!$AG434,IFERROR(0/0,""),preDEL!S434)</f>
        <v>1</v>
      </c>
      <c r="T434" s="128" t="str">
        <f>IF(preDEL!$AG434,IFERROR(0/0,""),preDEL!T434)</f>
        <v/>
      </c>
      <c r="U434" s="83" t="str">
        <f>IF(preDEL!$AG434,IFERROR(0/0,""),preDEL!U434)</f>
        <v/>
      </c>
      <c r="V434" s="82" t="str">
        <f>IF(preDEL!$AG434,IFERROR(0/0,""),preDEL!V434)</f>
        <v/>
      </c>
      <c r="W434" s="83" t="str">
        <f>IF(preDEL!$AG434,IFERROR(0/0,""),preDEL!W434)</f>
        <v/>
      </c>
      <c r="X434" s="116" t="b">
        <f>IF(preDEL!$AG434,IFERROR(0/0,""),preDEL!X434)</f>
        <v>0</v>
      </c>
      <c r="Y434" s="128" t="b">
        <f>IF(preDEL!$AG434,IFERROR(0/0,""),preDEL!Y434)</f>
        <v>0</v>
      </c>
      <c r="Z434" s="82" t="str">
        <f>IF(preDEL!$AG434,IFERROR(0/0,""),preDEL!Z434)</f>
        <v/>
      </c>
      <c r="AA434" s="128" t="b">
        <f>IF(preDEL!$AG434,IFERROR(0/0,""),preDEL!AA434)</f>
        <v>0</v>
      </c>
      <c r="AB434" s="128" t="b">
        <f>IF(preDEL!$AG434,IFERROR(0/0,""),preDEL!AB434)</f>
        <v>0</v>
      </c>
      <c r="AC434" s="174">
        <f>IF(preDEL!$AG434,IFERROR(0/0,""),preDEL!AC434)</f>
        <v>185</v>
      </c>
      <c r="AD434" s="116" t="b">
        <f>IF(preDEL!$AG434,IFERROR(0/0,""),preDEL!AD434)</f>
        <v>0</v>
      </c>
      <c r="AE434" s="175" t="str">
        <f>IF(preDEL!$AG434,IFERROR(0/0,""),preDEL!AE434)</f>
        <v/>
      </c>
      <c r="AF434" s="128" t="b">
        <f>IF(preDEL!$AG434,IFERROR(0/0,""),preDEL!AF434)</f>
        <v>0</v>
      </c>
      <c r="AG434" s="128" t="b">
        <f>IF(preDEL!$AG434,IFERROR(0/0,""),preDEL!AG434)</f>
        <v>0</v>
      </c>
      <c r="AH434" s="116" t="str">
        <f>IF(preDEL!$AG434,IFERROR(0/0,""),preDEL!AH434)</f>
        <v/>
      </c>
      <c r="AI434" s="82" t="str">
        <f>IF(preDEL!$AG434,IFERROR(0/0,""),preDEL!AI434)</f>
        <v/>
      </c>
      <c r="AJ434" s="83" t="str">
        <f>IF(preDEL!$AG434,IFERROR(0/0,""),preDEL!AJ434)</f>
        <v/>
      </c>
      <c r="AK434" s="82" t="str">
        <f>IF(preDEL!$AG434,IFERROR(0/0,""),preDEL!AK434)</f>
        <v>Negative</v>
      </c>
      <c r="AL434" s="83" t="str">
        <f>IF(preDEL!$AG434,IFERROR(0/0,""),preDEL!AL434)</f>
        <v/>
      </c>
      <c r="AM434" s="83" t="str">
        <f>IF(preDEL!$AG434,IFERROR(0/0,""),preDEL!AM434)</f>
        <v>SpROSA573919</v>
      </c>
      <c r="AN434" s="83" t="str">
        <f>IF(preDEL!$AG434,IFERROR(0/0,""),preDEL!AN434)</f>
        <v>ROSA907715</v>
      </c>
      <c r="AO434" s="83" t="str">
        <f>IF(preDEL!$AG434,IFERROR(0/0,""),preDEL!AO434)</f>
        <v/>
      </c>
      <c r="AP434" s="83" t="str">
        <f>IF(preDEL!$AG434,IFERROR(0/0,""),preDEL!AP434)</f>
        <v/>
      </c>
      <c r="AQ434" s="83" t="str">
        <f>IF(preDEL!$AG434,IFERROR(0/0,""),preDEL!AQ434)</f>
        <v/>
      </c>
      <c r="AR434" s="83" t="str">
        <f>IF(preDEL!$AG434,IFERROR(0/0,""),preDEL!AR434)</f>
        <v/>
      </c>
      <c r="AS434" s="147"/>
    </row>
    <row r="435">
      <c r="A435" s="82" t="str">
        <f>IF(preDEL!$AG435,IFERROR(0/0,""),preDEL!A435)</f>
        <v>FLB4410</v>
      </c>
      <c r="B435" s="172">
        <f>IF(preDEL!$AG435,IFERROR(0/0,""),preDEL!B435)</f>
        <v>44511</v>
      </c>
      <c r="C435" s="173">
        <f>IF(preDEL!$AG435,IFERROR(0/0,""),preDEL!C435)</f>
        <v>0.4283680556</v>
      </c>
      <c r="D435" s="82" t="str">
        <f>IF(preDEL!$AG435,IFERROR(0/0,""),preDEL!D435)</f>
        <v/>
      </c>
      <c r="E435" s="82" t="str">
        <f>IF(preDEL!$AG435,IFERROR(0/0,""),preDEL!E435)</f>
        <v/>
      </c>
      <c r="F435" s="83" t="str">
        <f>IF(preDEL!$AG435,IFERROR(0/0,""),preDEL!F435)</f>
        <v/>
      </c>
      <c r="G435" s="83" t="str">
        <f>IF(preDEL!$AG435,IFERROR(0/0,""),preDEL!G435)</f>
        <v/>
      </c>
      <c r="H435" s="83" t="str">
        <f>IF(preDEL!$AG435,IFERROR(0/0,""),preDEL!H435)</f>
        <v/>
      </c>
      <c r="I435" s="82" t="str">
        <f>IF(preDEL!$AG435,IFERROR(0/0,""),preDEL!I435)</f>
        <v/>
      </c>
      <c r="J435" s="82" t="str">
        <f>IF(preDEL!$AG435,IFERROR(0/0,""),preDEL!J435)</f>
        <v/>
      </c>
      <c r="K435" s="82" t="str">
        <f>IF(preDEL!$AG435,IFERROR(0/0,""),preDEL!K435)</f>
        <v>Null</v>
      </c>
      <c r="L435" s="172" t="str">
        <f>IF(preDEL!$AG435,IFERROR(0/0,""),preDEL!L435)</f>
        <v/>
      </c>
      <c r="M435" s="173" t="str">
        <f>IF(preDEL!$AG435,IFERROR(0/0,""),preDEL!M435)</f>
        <v/>
      </c>
      <c r="N435" s="83" t="str">
        <f>IF(preDEL!$AG435,IFERROR(0/0,""),preDEL!N435)</f>
        <v/>
      </c>
      <c r="O435" s="83" t="str">
        <f>IF(preDEL!$AG435,IFERROR(0/0,""),preDEL!O435)</f>
        <v/>
      </c>
      <c r="P435" s="128" t="b">
        <f>IF(preDEL!$AG435,IFERROR(0/0,""),preDEL!P435)</f>
        <v>0</v>
      </c>
      <c r="Q435" s="128" t="str">
        <f>IF(preDEL!$AG435,IFERROR(0/0,""),preDEL!Q435)</f>
        <v>Collected</v>
      </c>
      <c r="R435" s="116" t="b">
        <f>IF(preDEL!$AG435,IFERROR(0/0,""),preDEL!R435)</f>
        <v>1</v>
      </c>
      <c r="S435" s="116">
        <f>IF(preDEL!$AG435,IFERROR(0/0,""),preDEL!S435)</f>
        <v>1</v>
      </c>
      <c r="T435" s="128" t="str">
        <f>IF(preDEL!$AG435,IFERROR(0/0,""),preDEL!T435)</f>
        <v/>
      </c>
      <c r="U435" s="83" t="str">
        <f>IF(preDEL!$AG435,IFERROR(0/0,""),preDEL!U435)</f>
        <v/>
      </c>
      <c r="V435" s="82" t="str">
        <f>IF(preDEL!$AG435,IFERROR(0/0,""),preDEL!V435)</f>
        <v/>
      </c>
      <c r="W435" s="83" t="str">
        <f>IF(preDEL!$AG435,IFERROR(0/0,""),preDEL!W435)</f>
        <v/>
      </c>
      <c r="X435" s="116" t="b">
        <f>IF(preDEL!$AG435,IFERROR(0/0,""),preDEL!X435)</f>
        <v>0</v>
      </c>
      <c r="Y435" s="128" t="b">
        <f>IF(preDEL!$AG435,IFERROR(0/0,""),preDEL!Y435)</f>
        <v>0</v>
      </c>
      <c r="Z435" s="82" t="str">
        <f>IF(preDEL!$AG435,IFERROR(0/0,""),preDEL!Z435)</f>
        <v/>
      </c>
      <c r="AA435" s="128" t="b">
        <f>IF(preDEL!$AG435,IFERROR(0/0,""),preDEL!AA435)</f>
        <v>0</v>
      </c>
      <c r="AB435" s="128" t="b">
        <f>IF(preDEL!$AG435,IFERROR(0/0,""),preDEL!AB435)</f>
        <v>0</v>
      </c>
      <c r="AC435" s="174">
        <f>IF(preDEL!$AG435,IFERROR(0/0,""),preDEL!AC435)</f>
        <v>184</v>
      </c>
      <c r="AD435" s="116" t="b">
        <f>IF(preDEL!$AG435,IFERROR(0/0,""),preDEL!AD435)</f>
        <v>0</v>
      </c>
      <c r="AE435" s="175" t="str">
        <f>IF(preDEL!$AG435,IFERROR(0/0,""),preDEL!AE435)</f>
        <v/>
      </c>
      <c r="AF435" s="128" t="b">
        <f>IF(preDEL!$AG435,IFERROR(0/0,""),preDEL!AF435)</f>
        <v>0</v>
      </c>
      <c r="AG435" s="128" t="b">
        <f>IF(preDEL!$AG435,IFERROR(0/0,""),preDEL!AG435)</f>
        <v>0</v>
      </c>
      <c r="AH435" s="116" t="str">
        <f>IF(preDEL!$AG435,IFERROR(0/0,""),preDEL!AH435)</f>
        <v/>
      </c>
      <c r="AI435" s="82" t="str">
        <f>IF(preDEL!$AG435,IFERROR(0/0,""),preDEL!AI435)</f>
        <v/>
      </c>
      <c r="AJ435" s="83">
        <f>IF(preDEL!$AG435,IFERROR(0/0,""),preDEL!AJ435)</f>
        <v>2.2</v>
      </c>
      <c r="AK435" s="82" t="str">
        <f>IF(preDEL!$AG435,IFERROR(0/0,""),preDEL!AK435)</f>
        <v>Negative</v>
      </c>
      <c r="AL435" s="83" t="str">
        <f>IF(preDEL!$AG435,IFERROR(0/0,""),preDEL!AL435)</f>
        <v/>
      </c>
      <c r="AM435" s="83" t="str">
        <f>IF(preDEL!$AG435,IFERROR(0/0,""),preDEL!AM435)</f>
        <v>SpROSA573919</v>
      </c>
      <c r="AN435" s="83" t="str">
        <f>IF(preDEL!$AG435,IFERROR(0/0,""),preDEL!AN435)</f>
        <v>ROSA750622</v>
      </c>
      <c r="AO435" s="83" t="str">
        <f>IF(preDEL!$AG435,IFERROR(0/0,""),preDEL!AO435)</f>
        <v/>
      </c>
      <c r="AP435" s="83" t="str">
        <f>IF(preDEL!$AG435,IFERROR(0/0,""),preDEL!AP435)</f>
        <v/>
      </c>
      <c r="AQ435" s="83" t="str">
        <f>IF(preDEL!$AG435,IFERROR(0/0,""),preDEL!AQ435)</f>
        <v/>
      </c>
      <c r="AR435" s="83" t="str">
        <f>IF(preDEL!$AG435,IFERROR(0/0,""),preDEL!AR435)</f>
        <v/>
      </c>
      <c r="AS435" s="147"/>
    </row>
    <row r="436">
      <c r="A436" s="82" t="str">
        <f>IF(preDEL!$AG436,IFERROR(0/0,""),preDEL!A436)</f>
        <v>FLB3729</v>
      </c>
      <c r="B436" s="172">
        <f>IF(preDEL!$AG436,IFERROR(0/0,""),preDEL!B436)</f>
        <v>44511</v>
      </c>
      <c r="C436" s="173">
        <f>IF(preDEL!$AG436,IFERROR(0/0,""),preDEL!C436)</f>
        <v>0.4291666667</v>
      </c>
      <c r="D436" s="82" t="str">
        <f>IF(preDEL!$AG436,IFERROR(0/0,""),preDEL!D436)</f>
        <v/>
      </c>
      <c r="E436" s="82" t="str">
        <f>IF(preDEL!$AG436,IFERROR(0/0,""),preDEL!E436)</f>
        <v/>
      </c>
      <c r="F436" s="83" t="str">
        <f>IF(preDEL!$AG436,IFERROR(0/0,""),preDEL!F436)</f>
        <v/>
      </c>
      <c r="G436" s="83" t="str">
        <f>IF(preDEL!$AG436,IFERROR(0/0,""),preDEL!G436)</f>
        <v/>
      </c>
      <c r="H436" s="83" t="str">
        <f>IF(preDEL!$AG436,IFERROR(0/0,""),preDEL!H436)</f>
        <v/>
      </c>
      <c r="I436" s="82" t="str">
        <f>IF(preDEL!$AG436,IFERROR(0/0,""),preDEL!I436)</f>
        <v/>
      </c>
      <c r="J436" s="82" t="str">
        <f>IF(preDEL!$AG436,IFERROR(0/0,""),preDEL!J436)</f>
        <v/>
      </c>
      <c r="K436" s="82" t="str">
        <f>IF(preDEL!$AG436,IFERROR(0/0,""),preDEL!K436)</f>
        <v>Negative</v>
      </c>
      <c r="L436" s="172">
        <f>IF(preDEL!$AG436,IFERROR(0/0,""),preDEL!L436)</f>
        <v>44512</v>
      </c>
      <c r="M436" s="173">
        <f>IF(preDEL!$AG436,IFERROR(0/0,""),preDEL!M436)</f>
        <v>0.5153935185</v>
      </c>
      <c r="N436" s="83" t="str">
        <f>IF(preDEL!$AG436,IFERROR(0/0,""),preDEL!N436)</f>
        <v/>
      </c>
      <c r="O436" s="83" t="str">
        <f>IF(preDEL!$AG436,IFERROR(0/0,""),preDEL!O436)</f>
        <v/>
      </c>
      <c r="P436" s="128" t="b">
        <f>IF(preDEL!$AG436,IFERROR(0/0,""),preDEL!P436)</f>
        <v>0</v>
      </c>
      <c r="Q436" s="128" t="str">
        <f>IF(preDEL!$AG436,IFERROR(0/0,""),preDEL!Q436)</f>
        <v>Result</v>
      </c>
      <c r="R436" s="116" t="b">
        <f>IF(preDEL!$AG436,IFERROR(0/0,""),preDEL!R436)</f>
        <v>1</v>
      </c>
      <c r="S436" s="116">
        <f>IF(preDEL!$AG436,IFERROR(0/0,""),preDEL!S436)</f>
        <v>1</v>
      </c>
      <c r="T436" s="128" t="str">
        <f>IF(preDEL!$AG436,IFERROR(0/0,""),preDEL!T436)</f>
        <v/>
      </c>
      <c r="U436" s="83" t="str">
        <f>IF(preDEL!$AG436,IFERROR(0/0,""),preDEL!U436)</f>
        <v/>
      </c>
      <c r="V436" s="82" t="str">
        <f>IF(preDEL!$AG436,IFERROR(0/0,""),preDEL!V436)</f>
        <v/>
      </c>
      <c r="W436" s="83" t="str">
        <f>IF(preDEL!$AG436,IFERROR(0/0,""),preDEL!W436)</f>
        <v/>
      </c>
      <c r="X436" s="116" t="b">
        <f>IF(preDEL!$AG436,IFERROR(0/0,""),preDEL!X436)</f>
        <v>0</v>
      </c>
      <c r="Y436" s="128" t="b">
        <f>IF(preDEL!$AG436,IFERROR(0/0,""),preDEL!Y436)</f>
        <v>0</v>
      </c>
      <c r="Z436" s="82" t="str">
        <f>IF(preDEL!$AG436,IFERROR(0/0,""),preDEL!Z436)</f>
        <v/>
      </c>
      <c r="AA436" s="128" t="b">
        <f>IF(preDEL!$AG436,IFERROR(0/0,""),preDEL!AA436)</f>
        <v>0</v>
      </c>
      <c r="AB436" s="128" t="b">
        <f>IF(preDEL!$AG436,IFERROR(0/0,""),preDEL!AB436)</f>
        <v>0</v>
      </c>
      <c r="AC436" s="174">
        <f>IF(preDEL!$AG436,IFERROR(0/0,""),preDEL!AC436)</f>
        <v>183</v>
      </c>
      <c r="AD436" s="116" t="b">
        <f>IF(preDEL!$AG436,IFERROR(0/0,""),preDEL!AD436)</f>
        <v>0</v>
      </c>
      <c r="AE436" s="175" t="str">
        <f>IF(preDEL!$AG436,IFERROR(0/0,""),preDEL!AE436)</f>
        <v/>
      </c>
      <c r="AF436" s="128" t="b">
        <f>IF(preDEL!$AG436,IFERROR(0/0,""),preDEL!AF436)</f>
        <v>0</v>
      </c>
      <c r="AG436" s="128" t="b">
        <f>IF(preDEL!$AG436,IFERROR(0/0,""),preDEL!AG436)</f>
        <v>0</v>
      </c>
      <c r="AH436" s="116" t="str">
        <f>IF(preDEL!$AG436,IFERROR(0/0,""),preDEL!AH436)</f>
        <v/>
      </c>
      <c r="AI436" s="82" t="str">
        <f>IF(preDEL!$AG436,IFERROR(0/0,""),preDEL!AI436)</f>
        <v/>
      </c>
      <c r="AJ436" s="83" t="str">
        <f>IF(preDEL!$AG436,IFERROR(0/0,""),preDEL!AJ436)</f>
        <v/>
      </c>
      <c r="AK436" s="82" t="str">
        <f>IF(preDEL!$AG436,IFERROR(0/0,""),preDEL!AK436)</f>
        <v>Negative</v>
      </c>
      <c r="AL436" s="83" t="str">
        <f>IF(preDEL!$AG436,IFERROR(0/0,""),preDEL!AL436)</f>
        <v/>
      </c>
      <c r="AM436" s="83" t="str">
        <f>IF(preDEL!$AG436,IFERROR(0/0,""),preDEL!AM436)</f>
        <v>SpROSA573919</v>
      </c>
      <c r="AN436" s="83" t="str">
        <f>IF(preDEL!$AG436,IFERROR(0/0,""),preDEL!AN436)</f>
        <v>ROSA535692</v>
      </c>
      <c r="AO436" s="83" t="str">
        <f>IF(preDEL!$AG436,IFERROR(0/0,""),preDEL!AO436)</f>
        <v/>
      </c>
      <c r="AP436" s="83" t="str">
        <f>IF(preDEL!$AG436,IFERROR(0/0,""),preDEL!AP436)</f>
        <v/>
      </c>
      <c r="AQ436" s="83" t="str">
        <f>IF(preDEL!$AG436,IFERROR(0/0,""),preDEL!AQ436)</f>
        <v/>
      </c>
      <c r="AR436" s="83" t="str">
        <f>IF(preDEL!$AG436,IFERROR(0/0,""),preDEL!AR436)</f>
        <v/>
      </c>
      <c r="AS436" s="147"/>
    </row>
    <row r="437">
      <c r="A437" s="82" t="str">
        <f>IF(preDEL!$AG437,IFERROR(0/0,""),preDEL!A437)</f>
        <v>FLB3726</v>
      </c>
      <c r="B437" s="172">
        <f>IF(preDEL!$AG437,IFERROR(0/0,""),preDEL!B437)</f>
        <v>44511</v>
      </c>
      <c r="C437" s="173">
        <f>IF(preDEL!$AG437,IFERROR(0/0,""),preDEL!C437)</f>
        <v>0.4296643519</v>
      </c>
      <c r="D437" s="82" t="str">
        <f>IF(preDEL!$AG437,IFERROR(0/0,""),preDEL!D437)</f>
        <v/>
      </c>
      <c r="E437" s="82" t="str">
        <f>IF(preDEL!$AG437,IFERROR(0/0,""),preDEL!E437)</f>
        <v/>
      </c>
      <c r="F437" s="83" t="str">
        <f>IF(preDEL!$AG437,IFERROR(0/0,""),preDEL!F437)</f>
        <v/>
      </c>
      <c r="G437" s="83" t="str">
        <f>IF(preDEL!$AG437,IFERROR(0/0,""),preDEL!G437)</f>
        <v/>
      </c>
      <c r="H437" s="83" t="str">
        <f>IF(preDEL!$AG437,IFERROR(0/0,""),preDEL!H437)</f>
        <v/>
      </c>
      <c r="I437" s="82" t="str">
        <f>IF(preDEL!$AG437,IFERROR(0/0,""),preDEL!I437)</f>
        <v/>
      </c>
      <c r="J437" s="82" t="str">
        <f>IF(preDEL!$AG437,IFERROR(0/0,""),preDEL!J437)</f>
        <v/>
      </c>
      <c r="K437" s="82" t="str">
        <f>IF(preDEL!$AG437,IFERROR(0/0,""),preDEL!K437)</f>
        <v>Negative</v>
      </c>
      <c r="L437" s="172">
        <f>IF(preDEL!$AG437,IFERROR(0/0,""),preDEL!L437)</f>
        <v>44512</v>
      </c>
      <c r="M437" s="173">
        <f>IF(preDEL!$AG437,IFERROR(0/0,""),preDEL!M437)</f>
        <v>0.5153935185</v>
      </c>
      <c r="N437" s="83" t="str">
        <f>IF(preDEL!$AG437,IFERROR(0/0,""),preDEL!N437)</f>
        <v/>
      </c>
      <c r="O437" s="83" t="str">
        <f>IF(preDEL!$AG437,IFERROR(0/0,""),preDEL!O437)</f>
        <v/>
      </c>
      <c r="P437" s="128" t="b">
        <f>IF(preDEL!$AG437,IFERROR(0/0,""),preDEL!P437)</f>
        <v>0</v>
      </c>
      <c r="Q437" s="128" t="str">
        <f>IF(preDEL!$AG437,IFERROR(0/0,""),preDEL!Q437)</f>
        <v>Result</v>
      </c>
      <c r="R437" s="116" t="b">
        <f>IF(preDEL!$AG437,IFERROR(0/0,""),preDEL!R437)</f>
        <v>1</v>
      </c>
      <c r="S437" s="116">
        <f>IF(preDEL!$AG437,IFERROR(0/0,""),preDEL!S437)</f>
        <v>1</v>
      </c>
      <c r="T437" s="128" t="str">
        <f>IF(preDEL!$AG437,IFERROR(0/0,""),preDEL!T437)</f>
        <v/>
      </c>
      <c r="U437" s="83" t="str">
        <f>IF(preDEL!$AG437,IFERROR(0/0,""),preDEL!U437)</f>
        <v/>
      </c>
      <c r="V437" s="82" t="str">
        <f>IF(preDEL!$AG437,IFERROR(0/0,""),preDEL!V437)</f>
        <v/>
      </c>
      <c r="W437" s="83" t="str">
        <f>IF(preDEL!$AG437,IFERROR(0/0,""),preDEL!W437)</f>
        <v/>
      </c>
      <c r="X437" s="116" t="b">
        <f>IF(preDEL!$AG437,IFERROR(0/0,""),preDEL!X437)</f>
        <v>0</v>
      </c>
      <c r="Y437" s="128" t="b">
        <f>IF(preDEL!$AG437,IFERROR(0/0,""),preDEL!Y437)</f>
        <v>0</v>
      </c>
      <c r="Z437" s="82" t="str">
        <f>IF(preDEL!$AG437,IFERROR(0/0,""),preDEL!Z437)</f>
        <v/>
      </c>
      <c r="AA437" s="128" t="b">
        <f>IF(preDEL!$AG437,IFERROR(0/0,""),preDEL!AA437)</f>
        <v>0</v>
      </c>
      <c r="AB437" s="128" t="b">
        <f>IF(preDEL!$AG437,IFERROR(0/0,""),preDEL!AB437)</f>
        <v>0</v>
      </c>
      <c r="AC437" s="174">
        <f>IF(preDEL!$AG437,IFERROR(0/0,""),preDEL!AC437)</f>
        <v>182</v>
      </c>
      <c r="AD437" s="116" t="b">
        <f>IF(preDEL!$AG437,IFERROR(0/0,""),preDEL!AD437)</f>
        <v>0</v>
      </c>
      <c r="AE437" s="175" t="str">
        <f>IF(preDEL!$AG437,IFERROR(0/0,""),preDEL!AE437)</f>
        <v/>
      </c>
      <c r="AF437" s="128" t="b">
        <f>IF(preDEL!$AG437,IFERROR(0/0,""),preDEL!AF437)</f>
        <v>0</v>
      </c>
      <c r="AG437" s="128" t="b">
        <f>IF(preDEL!$AG437,IFERROR(0/0,""),preDEL!AG437)</f>
        <v>0</v>
      </c>
      <c r="AH437" s="116" t="str">
        <f>IF(preDEL!$AG437,IFERROR(0/0,""),preDEL!AH437)</f>
        <v/>
      </c>
      <c r="AI437" s="82" t="str">
        <f>IF(preDEL!$AG437,IFERROR(0/0,""),preDEL!AI437)</f>
        <v/>
      </c>
      <c r="AJ437" s="83" t="str">
        <f>IF(preDEL!$AG437,IFERROR(0/0,""),preDEL!AJ437)</f>
        <v/>
      </c>
      <c r="AK437" s="82" t="str">
        <f>IF(preDEL!$AG437,IFERROR(0/0,""),preDEL!AK437)</f>
        <v>Negative</v>
      </c>
      <c r="AL437" s="83" t="str">
        <f>IF(preDEL!$AG437,IFERROR(0/0,""),preDEL!AL437)</f>
        <v/>
      </c>
      <c r="AM437" s="83" t="str">
        <f>IF(preDEL!$AG437,IFERROR(0/0,""),preDEL!AM437)</f>
        <v>SpROSA573919</v>
      </c>
      <c r="AN437" s="83" t="str">
        <f>IF(preDEL!$AG437,IFERROR(0/0,""),preDEL!AN437)</f>
        <v>ROSA154141</v>
      </c>
      <c r="AO437" s="83" t="str">
        <f>IF(preDEL!$AG437,IFERROR(0/0,""),preDEL!AO437)</f>
        <v/>
      </c>
      <c r="AP437" s="83" t="str">
        <f>IF(preDEL!$AG437,IFERROR(0/0,""),preDEL!AP437)</f>
        <v/>
      </c>
      <c r="AQ437" s="83" t="str">
        <f>IF(preDEL!$AG437,IFERROR(0/0,""),preDEL!AQ437)</f>
        <v/>
      </c>
      <c r="AR437" s="83" t="str">
        <f>IF(preDEL!$AG437,IFERROR(0/0,""),preDEL!AR437)</f>
        <v/>
      </c>
      <c r="AS437" s="147"/>
    </row>
    <row r="438">
      <c r="A438" s="82" t="str">
        <f>IF(preDEL!$AG438,IFERROR(0/0,""),preDEL!A438)</f>
        <v>FLB3748</v>
      </c>
      <c r="B438" s="172">
        <f>IF(preDEL!$AG438,IFERROR(0/0,""),preDEL!B438)</f>
        <v>44511</v>
      </c>
      <c r="C438" s="173">
        <f>IF(preDEL!$AG438,IFERROR(0/0,""),preDEL!C438)</f>
        <v>0.4302430556</v>
      </c>
      <c r="D438" s="82" t="str">
        <f>IF(preDEL!$AG438,IFERROR(0/0,""),preDEL!D438)</f>
        <v/>
      </c>
      <c r="E438" s="82" t="str">
        <f>IF(preDEL!$AG438,IFERROR(0/0,""),preDEL!E438)</f>
        <v/>
      </c>
      <c r="F438" s="83" t="str">
        <f>IF(preDEL!$AG438,IFERROR(0/0,""),preDEL!F438)</f>
        <v/>
      </c>
      <c r="G438" s="83" t="str">
        <f>IF(preDEL!$AG438,IFERROR(0/0,""),preDEL!G438)</f>
        <v/>
      </c>
      <c r="H438" s="83" t="str">
        <f>IF(preDEL!$AG438,IFERROR(0/0,""),preDEL!H438)</f>
        <v/>
      </c>
      <c r="I438" s="82" t="str">
        <f>IF(preDEL!$AG438,IFERROR(0/0,""),preDEL!I438)</f>
        <v/>
      </c>
      <c r="J438" s="82" t="str">
        <f>IF(preDEL!$AG438,IFERROR(0/0,""),preDEL!J438)</f>
        <v/>
      </c>
      <c r="K438" s="82" t="str">
        <f>IF(preDEL!$AG438,IFERROR(0/0,""),preDEL!K438)</f>
        <v>Negative</v>
      </c>
      <c r="L438" s="172">
        <f>IF(preDEL!$AG438,IFERROR(0/0,""),preDEL!L438)</f>
        <v>44512</v>
      </c>
      <c r="M438" s="173">
        <f>IF(preDEL!$AG438,IFERROR(0/0,""),preDEL!M438)</f>
        <v>0.5153935185</v>
      </c>
      <c r="N438" s="83" t="str">
        <f>IF(preDEL!$AG438,IFERROR(0/0,""),preDEL!N438)</f>
        <v/>
      </c>
      <c r="O438" s="83" t="str">
        <f>IF(preDEL!$AG438,IFERROR(0/0,""),preDEL!O438)</f>
        <v/>
      </c>
      <c r="P438" s="128" t="b">
        <f>IF(preDEL!$AG438,IFERROR(0/0,""),preDEL!P438)</f>
        <v>0</v>
      </c>
      <c r="Q438" s="128" t="str">
        <f>IF(preDEL!$AG438,IFERROR(0/0,""),preDEL!Q438)</f>
        <v>Result</v>
      </c>
      <c r="R438" s="116" t="b">
        <f>IF(preDEL!$AG438,IFERROR(0/0,""),preDEL!R438)</f>
        <v>1</v>
      </c>
      <c r="S438" s="116">
        <f>IF(preDEL!$AG438,IFERROR(0/0,""),preDEL!S438)</f>
        <v>1</v>
      </c>
      <c r="T438" s="128" t="str">
        <f>IF(preDEL!$AG438,IFERROR(0/0,""),preDEL!T438)</f>
        <v/>
      </c>
      <c r="U438" s="83" t="str">
        <f>IF(preDEL!$AG438,IFERROR(0/0,""),preDEL!U438)</f>
        <v/>
      </c>
      <c r="V438" s="82" t="str">
        <f>IF(preDEL!$AG438,IFERROR(0/0,""),preDEL!V438)</f>
        <v/>
      </c>
      <c r="W438" s="83" t="str">
        <f>IF(preDEL!$AG438,IFERROR(0/0,""),preDEL!W438)</f>
        <v/>
      </c>
      <c r="X438" s="116" t="b">
        <f>IF(preDEL!$AG438,IFERROR(0/0,""),preDEL!X438)</f>
        <v>0</v>
      </c>
      <c r="Y438" s="128" t="b">
        <f>IF(preDEL!$AG438,IFERROR(0/0,""),preDEL!Y438)</f>
        <v>0</v>
      </c>
      <c r="Z438" s="82" t="str">
        <f>IF(preDEL!$AG438,IFERROR(0/0,""),preDEL!Z438)</f>
        <v/>
      </c>
      <c r="AA438" s="128" t="b">
        <f>IF(preDEL!$AG438,IFERROR(0/0,""),preDEL!AA438)</f>
        <v>0</v>
      </c>
      <c r="AB438" s="128" t="b">
        <f>IF(preDEL!$AG438,IFERROR(0/0,""),preDEL!AB438)</f>
        <v>0</v>
      </c>
      <c r="AC438" s="174">
        <f>IF(preDEL!$AG438,IFERROR(0/0,""),preDEL!AC438)</f>
        <v>181</v>
      </c>
      <c r="AD438" s="116" t="b">
        <f>IF(preDEL!$AG438,IFERROR(0/0,""),preDEL!AD438)</f>
        <v>0</v>
      </c>
      <c r="AE438" s="175" t="str">
        <f>IF(preDEL!$AG438,IFERROR(0/0,""),preDEL!AE438)</f>
        <v/>
      </c>
      <c r="AF438" s="128" t="b">
        <f>IF(preDEL!$AG438,IFERROR(0/0,""),preDEL!AF438)</f>
        <v>0</v>
      </c>
      <c r="AG438" s="128" t="b">
        <f>IF(preDEL!$AG438,IFERROR(0/0,""),preDEL!AG438)</f>
        <v>0</v>
      </c>
      <c r="AH438" s="116" t="str">
        <f>IF(preDEL!$AG438,IFERROR(0/0,""),preDEL!AH438)</f>
        <v/>
      </c>
      <c r="AI438" s="82" t="str">
        <f>IF(preDEL!$AG438,IFERROR(0/0,""),preDEL!AI438)</f>
        <v/>
      </c>
      <c r="AJ438" s="83" t="str">
        <f>IF(preDEL!$AG438,IFERROR(0/0,""),preDEL!AJ438)</f>
        <v/>
      </c>
      <c r="AK438" s="82" t="str">
        <f>IF(preDEL!$AG438,IFERROR(0/0,""),preDEL!AK438)</f>
        <v>Negative</v>
      </c>
      <c r="AL438" s="83" t="str">
        <f>IF(preDEL!$AG438,IFERROR(0/0,""),preDEL!AL438)</f>
        <v/>
      </c>
      <c r="AM438" s="83" t="str">
        <f>IF(preDEL!$AG438,IFERROR(0/0,""),preDEL!AM438)</f>
        <v>SpROSA573919</v>
      </c>
      <c r="AN438" s="83" t="str">
        <f>IF(preDEL!$AG438,IFERROR(0/0,""),preDEL!AN438)</f>
        <v>ROSA851553</v>
      </c>
      <c r="AO438" s="83" t="str">
        <f>IF(preDEL!$AG438,IFERROR(0/0,""),preDEL!AO438)</f>
        <v/>
      </c>
      <c r="AP438" s="83" t="str">
        <f>IF(preDEL!$AG438,IFERROR(0/0,""),preDEL!AP438)</f>
        <v/>
      </c>
      <c r="AQ438" s="83" t="str">
        <f>IF(preDEL!$AG438,IFERROR(0/0,""),preDEL!AQ438)</f>
        <v/>
      </c>
      <c r="AR438" s="83" t="str">
        <f>IF(preDEL!$AG438,IFERROR(0/0,""),preDEL!AR438)</f>
        <v/>
      </c>
      <c r="AS438" s="147"/>
    </row>
    <row r="439">
      <c r="A439" s="82" t="str">
        <f>IF(preDEL!$AG439,IFERROR(0/0,""),preDEL!A439)</f>
        <v>FLB4404</v>
      </c>
      <c r="B439" s="172">
        <f>IF(preDEL!$AG439,IFERROR(0/0,""),preDEL!B439)</f>
        <v>44511</v>
      </c>
      <c r="C439" s="173">
        <f>IF(preDEL!$AG439,IFERROR(0/0,""),preDEL!C439)</f>
        <v>0.4334490741</v>
      </c>
      <c r="D439" s="82" t="str">
        <f>IF(preDEL!$AG439,IFERROR(0/0,""),preDEL!D439)</f>
        <v/>
      </c>
      <c r="E439" s="82" t="str">
        <f>IF(preDEL!$AG439,IFERROR(0/0,""),preDEL!E439)</f>
        <v/>
      </c>
      <c r="F439" s="83" t="str">
        <f>IF(preDEL!$AG439,IFERROR(0/0,""),preDEL!F439)</f>
        <v/>
      </c>
      <c r="G439" s="83" t="str">
        <f>IF(preDEL!$AG439,IFERROR(0/0,""),preDEL!G439)</f>
        <v/>
      </c>
      <c r="H439" s="83" t="str">
        <f>IF(preDEL!$AG439,IFERROR(0/0,""),preDEL!H439)</f>
        <v/>
      </c>
      <c r="I439" s="82" t="str">
        <f>IF(preDEL!$AG439,IFERROR(0/0,""),preDEL!I439)</f>
        <v/>
      </c>
      <c r="J439" s="82" t="str">
        <f>IF(preDEL!$AG439,IFERROR(0/0,""),preDEL!J439)</f>
        <v/>
      </c>
      <c r="K439" s="82" t="str">
        <f>IF(preDEL!$AG439,IFERROR(0/0,""),preDEL!K439)</f>
        <v>Negative</v>
      </c>
      <c r="L439" s="172">
        <f>IF(preDEL!$AG439,IFERROR(0/0,""),preDEL!L439)</f>
        <v>44512</v>
      </c>
      <c r="M439" s="173">
        <f>IF(preDEL!$AG439,IFERROR(0/0,""),preDEL!M439)</f>
        <v>0.5153935185</v>
      </c>
      <c r="N439" s="83" t="str">
        <f>IF(preDEL!$AG439,IFERROR(0/0,""),preDEL!N439)</f>
        <v/>
      </c>
      <c r="O439" s="83" t="str">
        <f>IF(preDEL!$AG439,IFERROR(0/0,""),preDEL!O439)</f>
        <v/>
      </c>
      <c r="P439" s="128" t="b">
        <f>IF(preDEL!$AG439,IFERROR(0/0,""),preDEL!P439)</f>
        <v>0</v>
      </c>
      <c r="Q439" s="128" t="str">
        <f>IF(preDEL!$AG439,IFERROR(0/0,""),preDEL!Q439)</f>
        <v>Result</v>
      </c>
      <c r="R439" s="116" t="b">
        <f>IF(preDEL!$AG439,IFERROR(0/0,""),preDEL!R439)</f>
        <v>1</v>
      </c>
      <c r="S439" s="116">
        <f>IF(preDEL!$AG439,IFERROR(0/0,""),preDEL!S439)</f>
        <v>1</v>
      </c>
      <c r="T439" s="128" t="str">
        <f>IF(preDEL!$AG439,IFERROR(0/0,""),preDEL!T439)</f>
        <v/>
      </c>
      <c r="U439" s="83" t="str">
        <f>IF(preDEL!$AG439,IFERROR(0/0,""),preDEL!U439)</f>
        <v/>
      </c>
      <c r="V439" s="82" t="str">
        <f>IF(preDEL!$AG439,IFERROR(0/0,""),preDEL!V439)</f>
        <v/>
      </c>
      <c r="W439" s="83" t="str">
        <f>IF(preDEL!$AG439,IFERROR(0/0,""),preDEL!W439)</f>
        <v/>
      </c>
      <c r="X439" s="116" t="b">
        <f>IF(preDEL!$AG439,IFERROR(0/0,""),preDEL!X439)</f>
        <v>0</v>
      </c>
      <c r="Y439" s="128" t="b">
        <f>IF(preDEL!$AG439,IFERROR(0/0,""),preDEL!Y439)</f>
        <v>0</v>
      </c>
      <c r="Z439" s="82" t="str">
        <f>IF(preDEL!$AG439,IFERROR(0/0,""),preDEL!Z439)</f>
        <v/>
      </c>
      <c r="AA439" s="128" t="b">
        <f>IF(preDEL!$AG439,IFERROR(0/0,""),preDEL!AA439)</f>
        <v>0</v>
      </c>
      <c r="AB439" s="128" t="b">
        <f>IF(preDEL!$AG439,IFERROR(0/0,""),preDEL!AB439)</f>
        <v>0</v>
      </c>
      <c r="AC439" s="174">
        <f>IF(preDEL!$AG439,IFERROR(0/0,""),preDEL!AC439)</f>
        <v>180</v>
      </c>
      <c r="AD439" s="116" t="b">
        <f>IF(preDEL!$AG439,IFERROR(0/0,""),preDEL!AD439)</f>
        <v>0</v>
      </c>
      <c r="AE439" s="175" t="str">
        <f>IF(preDEL!$AG439,IFERROR(0/0,""),preDEL!AE439)</f>
        <v/>
      </c>
      <c r="AF439" s="128" t="b">
        <f>IF(preDEL!$AG439,IFERROR(0/0,""),preDEL!AF439)</f>
        <v>0</v>
      </c>
      <c r="AG439" s="128" t="b">
        <f>IF(preDEL!$AG439,IFERROR(0/0,""),preDEL!AG439)</f>
        <v>0</v>
      </c>
      <c r="AH439" s="116" t="str">
        <f>IF(preDEL!$AG439,IFERROR(0/0,""),preDEL!AH439)</f>
        <v/>
      </c>
      <c r="AI439" s="82" t="str">
        <f>IF(preDEL!$AG439,IFERROR(0/0,""),preDEL!AI439)</f>
        <v/>
      </c>
      <c r="AJ439" s="83" t="str">
        <f>IF(preDEL!$AG439,IFERROR(0/0,""),preDEL!AJ439)</f>
        <v/>
      </c>
      <c r="AK439" s="82" t="str">
        <f>IF(preDEL!$AG439,IFERROR(0/0,""),preDEL!AK439)</f>
        <v>Negative</v>
      </c>
      <c r="AL439" s="83" t="str">
        <f>IF(preDEL!$AG439,IFERROR(0/0,""),preDEL!AL439)</f>
        <v/>
      </c>
      <c r="AM439" s="83" t="str">
        <f>IF(preDEL!$AG439,IFERROR(0/0,""),preDEL!AM439)</f>
        <v>SpROSA573919</v>
      </c>
      <c r="AN439" s="83" t="str">
        <f>IF(preDEL!$AG439,IFERROR(0/0,""),preDEL!AN439)</f>
        <v>ROSA363599</v>
      </c>
      <c r="AO439" s="83" t="str">
        <f>IF(preDEL!$AG439,IFERROR(0/0,""),preDEL!AO439)</f>
        <v/>
      </c>
      <c r="AP439" s="83" t="str">
        <f>IF(preDEL!$AG439,IFERROR(0/0,""),preDEL!AP439)</f>
        <v/>
      </c>
      <c r="AQ439" s="83" t="str">
        <f>IF(preDEL!$AG439,IFERROR(0/0,""),preDEL!AQ439)</f>
        <v/>
      </c>
      <c r="AR439" s="83" t="str">
        <f>IF(preDEL!$AG439,IFERROR(0/0,""),preDEL!AR439)</f>
        <v/>
      </c>
      <c r="AS439" s="147"/>
    </row>
    <row r="440">
      <c r="A440" s="82" t="str">
        <f>IF(preDEL!$AG440,IFERROR(0/0,""),preDEL!A440)</f>
        <v/>
      </c>
      <c r="B440" s="172" t="str">
        <f>IF(preDEL!$AG440,IFERROR(0/0,""),preDEL!B440)</f>
        <v/>
      </c>
      <c r="C440" s="173" t="str">
        <f>IF(preDEL!$AG440,IFERROR(0/0,""),preDEL!C440)</f>
        <v/>
      </c>
      <c r="D440" s="82" t="str">
        <f>IF(preDEL!$AG440,IFERROR(0/0,""),preDEL!D440)</f>
        <v/>
      </c>
      <c r="E440" s="82" t="str">
        <f>IF(preDEL!$AG440,IFERROR(0/0,""),preDEL!E440)</f>
        <v/>
      </c>
      <c r="F440" s="83" t="str">
        <f>IF(preDEL!$AG440,IFERROR(0/0,""),preDEL!F440)</f>
        <v/>
      </c>
      <c r="G440" s="83" t="str">
        <f>IF(preDEL!$AG440,IFERROR(0/0,""),preDEL!G440)</f>
        <v/>
      </c>
      <c r="H440" s="83" t="str">
        <f>IF(preDEL!$AG440,IFERROR(0/0,""),preDEL!H440)</f>
        <v/>
      </c>
      <c r="I440" s="82" t="str">
        <f>IF(preDEL!$AG440,IFERROR(0/0,""),preDEL!I440)</f>
        <v/>
      </c>
      <c r="J440" s="82" t="str">
        <f>IF(preDEL!$AG440,IFERROR(0/0,""),preDEL!J440)</f>
        <v/>
      </c>
      <c r="K440" s="82" t="str">
        <f>IF(preDEL!$AG440,IFERROR(0/0,""),preDEL!K440)</f>
        <v/>
      </c>
      <c r="L440" s="172" t="str">
        <f>IF(preDEL!$AG440,IFERROR(0/0,""),preDEL!L440)</f>
        <v/>
      </c>
      <c r="M440" s="173" t="str">
        <f>IF(preDEL!$AG440,IFERROR(0/0,""),preDEL!M440)</f>
        <v/>
      </c>
      <c r="N440" s="83" t="str">
        <f>IF(preDEL!$AG440,IFERROR(0/0,""),preDEL!N440)</f>
        <v/>
      </c>
      <c r="O440" s="83" t="str">
        <f>IF(preDEL!$AG440,IFERROR(0/0,""),preDEL!O440)</f>
        <v/>
      </c>
      <c r="P440" s="128" t="str">
        <f>IF(preDEL!$AG440,IFERROR(0/0,""),preDEL!P440)</f>
        <v/>
      </c>
      <c r="Q440" s="128" t="str">
        <f>IF(preDEL!$AG440,IFERROR(0/0,""),preDEL!Q440)</f>
        <v/>
      </c>
      <c r="R440" s="116" t="str">
        <f>IF(preDEL!$AG440,IFERROR(0/0,""),preDEL!R440)</f>
        <v/>
      </c>
      <c r="S440" s="116" t="str">
        <f>IF(preDEL!$AG440,IFERROR(0/0,""),preDEL!S440)</f>
        <v/>
      </c>
      <c r="T440" s="128" t="str">
        <f>IF(preDEL!$AG440,IFERROR(0/0,""),preDEL!T440)</f>
        <v/>
      </c>
      <c r="U440" s="83" t="str">
        <f>IF(preDEL!$AG440,IFERROR(0/0,""),preDEL!U440)</f>
        <v/>
      </c>
      <c r="V440" s="82" t="str">
        <f>IF(preDEL!$AG440,IFERROR(0/0,""),preDEL!V440)</f>
        <v/>
      </c>
      <c r="W440" s="83" t="str">
        <f>IF(preDEL!$AG440,IFERROR(0/0,""),preDEL!W440)</f>
        <v/>
      </c>
      <c r="X440" s="116" t="str">
        <f>IF(preDEL!$AG440,IFERROR(0/0,""),preDEL!X440)</f>
        <v/>
      </c>
      <c r="Y440" s="128" t="str">
        <f>IF(preDEL!$AG440,IFERROR(0/0,""),preDEL!Y440)</f>
        <v/>
      </c>
      <c r="Z440" s="82" t="str">
        <f>IF(preDEL!$AG440,IFERROR(0/0,""),preDEL!Z440)</f>
        <v/>
      </c>
      <c r="AA440" s="128" t="str">
        <f>IF(preDEL!$AG440,IFERROR(0/0,""),preDEL!AA440)</f>
        <v/>
      </c>
      <c r="AB440" s="128" t="str">
        <f>IF(preDEL!$AG440,IFERROR(0/0,""),preDEL!AB440)</f>
        <v/>
      </c>
      <c r="AC440" s="174" t="str">
        <f>IF(preDEL!$AG440,IFERROR(0/0,""),preDEL!AC440)</f>
        <v/>
      </c>
      <c r="AD440" s="116" t="str">
        <f>IF(preDEL!$AG440,IFERROR(0/0,""),preDEL!AD440)</f>
        <v/>
      </c>
      <c r="AE440" s="175" t="str">
        <f>IF(preDEL!$AG440,IFERROR(0/0,""),preDEL!AE440)</f>
        <v/>
      </c>
      <c r="AF440" s="128" t="str">
        <f>IF(preDEL!$AG440,IFERROR(0/0,""),preDEL!AF440)</f>
        <v/>
      </c>
      <c r="AG440" s="128" t="str">
        <f>IF(preDEL!$AG440,IFERROR(0/0,""),preDEL!AG440)</f>
        <v/>
      </c>
      <c r="AH440" s="116" t="str">
        <f>IF(preDEL!$AG440,IFERROR(0/0,""),preDEL!AH440)</f>
        <v/>
      </c>
      <c r="AI440" s="82" t="str">
        <f>IF(preDEL!$AG440,IFERROR(0/0,""),preDEL!AI440)</f>
        <v/>
      </c>
      <c r="AJ440" s="83" t="str">
        <f>IF(preDEL!$AG440,IFERROR(0/0,""),preDEL!AJ440)</f>
        <v/>
      </c>
      <c r="AK440" s="82" t="str">
        <f>IF(preDEL!$AG440,IFERROR(0/0,""),preDEL!AK440)</f>
        <v/>
      </c>
      <c r="AL440" s="83" t="str">
        <f>IF(preDEL!$AG440,IFERROR(0/0,""),preDEL!AL440)</f>
        <v/>
      </c>
      <c r="AM440" s="83" t="str">
        <f>IF(preDEL!$AG440,IFERROR(0/0,""),preDEL!AM440)</f>
        <v/>
      </c>
      <c r="AN440" s="83" t="str">
        <f>IF(preDEL!$AG440,IFERROR(0/0,""),preDEL!AN440)</f>
        <v/>
      </c>
      <c r="AO440" s="83" t="str">
        <f>IF(preDEL!$AG440,IFERROR(0/0,""),preDEL!AO440)</f>
        <v/>
      </c>
      <c r="AP440" s="83" t="str">
        <f>IF(preDEL!$AG440,IFERROR(0/0,""),preDEL!AP440)</f>
        <v/>
      </c>
      <c r="AQ440" s="83" t="str">
        <f>IF(preDEL!$AG440,IFERROR(0/0,""),preDEL!AQ440)</f>
        <v/>
      </c>
      <c r="AR440" s="83" t="str">
        <f>IF(preDEL!$AG440,IFERROR(0/0,""),preDEL!AR440)</f>
        <v/>
      </c>
      <c r="AS440" s="147"/>
    </row>
    <row r="441">
      <c r="A441" s="82" t="str">
        <f>IF(preDEL!$AG441,IFERROR(0/0,""),preDEL!A441)</f>
        <v>FLB4408</v>
      </c>
      <c r="B441" s="172">
        <f>IF(preDEL!$AG441,IFERROR(0/0,""),preDEL!B441)</f>
        <v>44511</v>
      </c>
      <c r="C441" s="173">
        <f>IF(preDEL!$AG441,IFERROR(0/0,""),preDEL!C441)</f>
        <v>0.4336574074</v>
      </c>
      <c r="D441" s="82" t="str">
        <f>IF(preDEL!$AG441,IFERROR(0/0,""),preDEL!D441)</f>
        <v/>
      </c>
      <c r="E441" s="82" t="str">
        <f>IF(preDEL!$AG441,IFERROR(0/0,""),preDEL!E441)</f>
        <v/>
      </c>
      <c r="F441" s="83" t="str">
        <f>IF(preDEL!$AG441,IFERROR(0/0,""),preDEL!F441)</f>
        <v/>
      </c>
      <c r="G441" s="83" t="str">
        <f>IF(preDEL!$AG441,IFERROR(0/0,""),preDEL!G441)</f>
        <v/>
      </c>
      <c r="H441" s="83" t="str">
        <f>IF(preDEL!$AG441,IFERROR(0/0,""),preDEL!H441)</f>
        <v/>
      </c>
      <c r="I441" s="82" t="str">
        <f>IF(preDEL!$AG441,IFERROR(0/0,""),preDEL!I441)</f>
        <v/>
      </c>
      <c r="J441" s="82" t="str">
        <f>IF(preDEL!$AG441,IFERROR(0/0,""),preDEL!J441)</f>
        <v/>
      </c>
      <c r="K441" s="82" t="str">
        <f>IF(preDEL!$AG441,IFERROR(0/0,""),preDEL!K441)</f>
        <v>Negative</v>
      </c>
      <c r="L441" s="172">
        <f>IF(preDEL!$AG441,IFERROR(0/0,""),preDEL!L441)</f>
        <v>44512</v>
      </c>
      <c r="M441" s="173">
        <f>IF(preDEL!$AG441,IFERROR(0/0,""),preDEL!M441)</f>
        <v>0.5153935185</v>
      </c>
      <c r="N441" s="83" t="str">
        <f>IF(preDEL!$AG441,IFERROR(0/0,""),preDEL!N441)</f>
        <v/>
      </c>
      <c r="O441" s="83" t="str">
        <f>IF(preDEL!$AG441,IFERROR(0/0,""),preDEL!O441)</f>
        <v/>
      </c>
      <c r="P441" s="128" t="b">
        <f>IF(preDEL!$AG441,IFERROR(0/0,""),preDEL!P441)</f>
        <v>0</v>
      </c>
      <c r="Q441" s="128" t="str">
        <f>IF(preDEL!$AG441,IFERROR(0/0,""),preDEL!Q441)</f>
        <v>Result</v>
      </c>
      <c r="R441" s="116" t="b">
        <f>IF(preDEL!$AG441,IFERROR(0/0,""),preDEL!R441)</f>
        <v>1</v>
      </c>
      <c r="S441" s="116">
        <f>IF(preDEL!$AG441,IFERROR(0/0,""),preDEL!S441)</f>
        <v>1</v>
      </c>
      <c r="T441" s="128" t="str">
        <f>IF(preDEL!$AG441,IFERROR(0/0,""),preDEL!T441)</f>
        <v/>
      </c>
      <c r="U441" s="83" t="str">
        <f>IF(preDEL!$AG441,IFERROR(0/0,""),preDEL!U441)</f>
        <v/>
      </c>
      <c r="V441" s="82" t="str">
        <f>IF(preDEL!$AG441,IFERROR(0/0,""),preDEL!V441)</f>
        <v/>
      </c>
      <c r="W441" s="83" t="str">
        <f>IF(preDEL!$AG441,IFERROR(0/0,""),preDEL!W441)</f>
        <v/>
      </c>
      <c r="X441" s="116" t="b">
        <f>IF(preDEL!$AG441,IFERROR(0/0,""),preDEL!X441)</f>
        <v>0</v>
      </c>
      <c r="Y441" s="128" t="b">
        <f>IF(preDEL!$AG441,IFERROR(0/0,""),preDEL!Y441)</f>
        <v>0</v>
      </c>
      <c r="Z441" s="82" t="str">
        <f>IF(preDEL!$AG441,IFERROR(0/0,""),preDEL!Z441)</f>
        <v/>
      </c>
      <c r="AA441" s="128" t="b">
        <f>IF(preDEL!$AG441,IFERROR(0/0,""),preDEL!AA441)</f>
        <v>0</v>
      </c>
      <c r="AB441" s="128" t="b">
        <f>IF(preDEL!$AG441,IFERROR(0/0,""),preDEL!AB441)</f>
        <v>0</v>
      </c>
      <c r="AC441" s="174">
        <f>IF(preDEL!$AG441,IFERROR(0/0,""),preDEL!AC441)</f>
        <v>178</v>
      </c>
      <c r="AD441" s="116" t="b">
        <f>IF(preDEL!$AG441,IFERROR(0/0,""),preDEL!AD441)</f>
        <v>0</v>
      </c>
      <c r="AE441" s="175" t="str">
        <f>IF(preDEL!$AG441,IFERROR(0/0,""),preDEL!AE441)</f>
        <v/>
      </c>
      <c r="AF441" s="128" t="b">
        <f>IF(preDEL!$AG441,IFERROR(0/0,""),preDEL!AF441)</f>
        <v>0</v>
      </c>
      <c r="AG441" s="128" t="b">
        <f>IF(preDEL!$AG441,IFERROR(0/0,""),preDEL!AG441)</f>
        <v>0</v>
      </c>
      <c r="AH441" s="116" t="str">
        <f>IF(preDEL!$AG441,IFERROR(0/0,""),preDEL!AH441)</f>
        <v/>
      </c>
      <c r="AI441" s="82" t="str">
        <f>IF(preDEL!$AG441,IFERROR(0/0,""),preDEL!AI441)</f>
        <v/>
      </c>
      <c r="AJ441" s="83" t="str">
        <f>IF(preDEL!$AG441,IFERROR(0/0,""),preDEL!AJ441)</f>
        <v/>
      </c>
      <c r="AK441" s="82" t="str">
        <f>IF(preDEL!$AG441,IFERROR(0/0,""),preDEL!AK441)</f>
        <v>Negative</v>
      </c>
      <c r="AL441" s="83" t="str">
        <f>IF(preDEL!$AG441,IFERROR(0/0,""),preDEL!AL441)</f>
        <v/>
      </c>
      <c r="AM441" s="83" t="str">
        <f>IF(preDEL!$AG441,IFERROR(0/0,""),preDEL!AM441)</f>
        <v>SpROSA145068</v>
      </c>
      <c r="AN441" s="83" t="str">
        <f>IF(preDEL!$AG441,IFERROR(0/0,""),preDEL!AN441)</f>
        <v>ROSA970910</v>
      </c>
      <c r="AO441" s="83" t="str">
        <f>IF(preDEL!$AG441,IFERROR(0/0,""),preDEL!AO441)</f>
        <v/>
      </c>
      <c r="AP441" s="83" t="str">
        <f>IF(preDEL!$AG441,IFERROR(0/0,""),preDEL!AP441)</f>
        <v/>
      </c>
      <c r="AQ441" s="83" t="str">
        <f>IF(preDEL!$AG441,IFERROR(0/0,""),preDEL!AQ441)</f>
        <v/>
      </c>
      <c r="AR441" s="83" t="str">
        <f>IF(preDEL!$AG441,IFERROR(0/0,""),preDEL!AR441)</f>
        <v/>
      </c>
      <c r="AS441" s="147"/>
    </row>
    <row r="442">
      <c r="A442" s="82" t="str">
        <f>IF(preDEL!$AG442,IFERROR(0/0,""),preDEL!A442)</f>
        <v>FLB3855</v>
      </c>
      <c r="B442" s="172">
        <f>IF(preDEL!$AG442,IFERROR(0/0,""),preDEL!B442)</f>
        <v>44511</v>
      </c>
      <c r="C442" s="173">
        <f>IF(preDEL!$AG442,IFERROR(0/0,""),preDEL!C442)</f>
        <v>0.4345486111</v>
      </c>
      <c r="D442" s="82" t="str">
        <f>IF(preDEL!$AG442,IFERROR(0/0,""),preDEL!D442)</f>
        <v/>
      </c>
      <c r="E442" s="82" t="str">
        <f>IF(preDEL!$AG442,IFERROR(0/0,""),preDEL!E442)</f>
        <v/>
      </c>
      <c r="F442" s="83" t="str">
        <f>IF(preDEL!$AG442,IFERROR(0/0,""),preDEL!F442)</f>
        <v/>
      </c>
      <c r="G442" s="83" t="str">
        <f>IF(preDEL!$AG442,IFERROR(0/0,""),preDEL!G442)</f>
        <v/>
      </c>
      <c r="H442" s="83" t="str">
        <f>IF(preDEL!$AG442,IFERROR(0/0,""),preDEL!H442)</f>
        <v/>
      </c>
      <c r="I442" s="82" t="str">
        <f>IF(preDEL!$AG442,IFERROR(0/0,""),preDEL!I442)</f>
        <v/>
      </c>
      <c r="J442" s="82" t="str">
        <f>IF(preDEL!$AG442,IFERROR(0/0,""),preDEL!J442)</f>
        <v/>
      </c>
      <c r="K442" s="82" t="str">
        <f>IF(preDEL!$AG442,IFERROR(0/0,""),preDEL!K442)</f>
        <v>Negative</v>
      </c>
      <c r="L442" s="172">
        <f>IF(preDEL!$AG442,IFERROR(0/0,""),preDEL!L442)</f>
        <v>44512</v>
      </c>
      <c r="M442" s="173">
        <f>IF(preDEL!$AG442,IFERROR(0/0,""),preDEL!M442)</f>
        <v>0.5153935185</v>
      </c>
      <c r="N442" s="83" t="str">
        <f>IF(preDEL!$AG442,IFERROR(0/0,""),preDEL!N442)</f>
        <v/>
      </c>
      <c r="O442" s="83" t="str">
        <f>IF(preDEL!$AG442,IFERROR(0/0,""),preDEL!O442)</f>
        <v/>
      </c>
      <c r="P442" s="128" t="b">
        <f>IF(preDEL!$AG442,IFERROR(0/0,""),preDEL!P442)</f>
        <v>0</v>
      </c>
      <c r="Q442" s="128" t="str">
        <f>IF(preDEL!$AG442,IFERROR(0/0,""),preDEL!Q442)</f>
        <v>Result</v>
      </c>
      <c r="R442" s="116" t="b">
        <f>IF(preDEL!$AG442,IFERROR(0/0,""),preDEL!R442)</f>
        <v>1</v>
      </c>
      <c r="S442" s="116">
        <f>IF(preDEL!$AG442,IFERROR(0/0,""),preDEL!S442)</f>
        <v>1</v>
      </c>
      <c r="T442" s="128">
        <f>IF(preDEL!$AG442,IFERROR(0/0,""),preDEL!T442)</f>
        <v>0</v>
      </c>
      <c r="U442" s="83" t="str">
        <f>IF(preDEL!$AG442,IFERROR(0/0,""),preDEL!U442)</f>
        <v/>
      </c>
      <c r="V442" s="82" t="str">
        <f>IF(preDEL!$AG442,IFERROR(0/0,""),preDEL!V442)</f>
        <v/>
      </c>
      <c r="W442" s="83" t="str">
        <f>IF(preDEL!$AG442,IFERROR(0/0,""),preDEL!W442)</f>
        <v/>
      </c>
      <c r="X442" s="116" t="b">
        <f>IF(preDEL!$AG442,IFERROR(0/0,""),preDEL!X442)</f>
        <v>0</v>
      </c>
      <c r="Y442" s="128" t="b">
        <f>IF(preDEL!$AG442,IFERROR(0/0,""),preDEL!Y442)</f>
        <v>0</v>
      </c>
      <c r="Z442" s="82" t="str">
        <f>IF(preDEL!$AG442,IFERROR(0/0,""),preDEL!Z442)</f>
        <v/>
      </c>
      <c r="AA442" s="128" t="b">
        <f>IF(preDEL!$AG442,IFERROR(0/0,""),preDEL!AA442)</f>
        <v>0</v>
      </c>
      <c r="AB442" s="128" t="b">
        <f>IF(preDEL!$AG442,IFERROR(0/0,""),preDEL!AB442)</f>
        <v>0</v>
      </c>
      <c r="AC442" s="174">
        <f>IF(preDEL!$AG442,IFERROR(0/0,""),preDEL!AC442)</f>
        <v>631</v>
      </c>
      <c r="AD442" s="116" t="b">
        <f>IF(preDEL!$AG442,IFERROR(0/0,""),preDEL!AD442)</f>
        <v>1</v>
      </c>
      <c r="AE442" s="175" t="str">
        <f>IF(preDEL!$AG442,IFERROR(0/0,""),preDEL!AE442)</f>
        <v/>
      </c>
      <c r="AF442" s="128" t="b">
        <f>IF(preDEL!$AG442,IFERROR(0/0,""),preDEL!AF442)</f>
        <v>0</v>
      </c>
      <c r="AG442" s="128" t="b">
        <f>IF(preDEL!$AG442,IFERROR(0/0,""),preDEL!AG442)</f>
        <v>0</v>
      </c>
      <c r="AH442" s="116" t="str">
        <f>IF(preDEL!$AG442,IFERROR(0/0,""),preDEL!AH442)</f>
        <v/>
      </c>
      <c r="AI442" s="82" t="str">
        <f>IF(preDEL!$AG442,IFERROR(0/0,""),preDEL!AI442)</f>
        <v/>
      </c>
      <c r="AJ442" s="83" t="str">
        <f>IF(preDEL!$AG442,IFERROR(0/0,""),preDEL!AJ442)</f>
        <v/>
      </c>
      <c r="AK442" s="82" t="str">
        <f>IF(preDEL!$AG442,IFERROR(0/0,""),preDEL!AK442)</f>
        <v>Negative</v>
      </c>
      <c r="AL442" s="83" t="str">
        <f>IF(preDEL!$AG442,IFERROR(0/0,""),preDEL!AL442)</f>
        <v/>
      </c>
      <c r="AM442" s="83" t="str">
        <f>IF(preDEL!$AG442,IFERROR(0/0,""),preDEL!AM442)</f>
        <v>SpROSA573919</v>
      </c>
      <c r="AN442" s="83" t="str">
        <f>IF(preDEL!$AG442,IFERROR(0/0,""),preDEL!AN442)</f>
        <v>ROSA438898</v>
      </c>
      <c r="AO442" s="83" t="str">
        <f>IF(preDEL!$AG442,IFERROR(0/0,""),preDEL!AO442)</f>
        <v/>
      </c>
      <c r="AP442" s="83" t="str">
        <f>IF(preDEL!$AG442,IFERROR(0/0,""),preDEL!AP442)</f>
        <v/>
      </c>
      <c r="AQ442" s="83" t="str">
        <f>IF(preDEL!$AG442,IFERROR(0/0,""),preDEL!AQ442)</f>
        <v/>
      </c>
      <c r="AR442" s="83" t="str">
        <f>IF(preDEL!$AG442,IFERROR(0/0,""),preDEL!AR442)</f>
        <v/>
      </c>
      <c r="AS442" s="147"/>
    </row>
    <row r="443">
      <c r="A443" s="82" t="str">
        <f>IF(preDEL!$AG443,IFERROR(0/0,""),preDEL!A443)</f>
        <v>FLB3737</v>
      </c>
      <c r="B443" s="172">
        <f>IF(preDEL!$AG443,IFERROR(0/0,""),preDEL!B443)</f>
        <v>44511</v>
      </c>
      <c r="C443" s="173">
        <f>IF(preDEL!$AG443,IFERROR(0/0,""),preDEL!C443)</f>
        <v>0.4356134259</v>
      </c>
      <c r="D443" s="82" t="str">
        <f>IF(preDEL!$AG443,IFERROR(0/0,""),preDEL!D443)</f>
        <v/>
      </c>
      <c r="E443" s="82" t="str">
        <f>IF(preDEL!$AG443,IFERROR(0/0,""),preDEL!E443)</f>
        <v/>
      </c>
      <c r="F443" s="83" t="str">
        <f>IF(preDEL!$AG443,IFERROR(0/0,""),preDEL!F443)</f>
        <v/>
      </c>
      <c r="G443" s="83" t="str">
        <f>IF(preDEL!$AG443,IFERROR(0/0,""),preDEL!G443)</f>
        <v/>
      </c>
      <c r="H443" s="83" t="str">
        <f>IF(preDEL!$AG443,IFERROR(0/0,""),preDEL!H443)</f>
        <v/>
      </c>
      <c r="I443" s="82" t="str">
        <f>IF(preDEL!$AG443,IFERROR(0/0,""),preDEL!I443)</f>
        <v/>
      </c>
      <c r="J443" s="82" t="str">
        <f>IF(preDEL!$AG443,IFERROR(0/0,""),preDEL!J443)</f>
        <v/>
      </c>
      <c r="K443" s="82" t="str">
        <f>IF(preDEL!$AG443,IFERROR(0/0,""),preDEL!K443)</f>
        <v>Negative</v>
      </c>
      <c r="L443" s="172">
        <f>IF(preDEL!$AG443,IFERROR(0/0,""),preDEL!L443)</f>
        <v>44512</v>
      </c>
      <c r="M443" s="173">
        <f>IF(preDEL!$AG443,IFERROR(0/0,""),preDEL!M443)</f>
        <v>0.5153935185</v>
      </c>
      <c r="N443" s="83" t="str">
        <f>IF(preDEL!$AG443,IFERROR(0/0,""),preDEL!N443)</f>
        <v/>
      </c>
      <c r="O443" s="83" t="str">
        <f>IF(preDEL!$AG443,IFERROR(0/0,""),preDEL!O443)</f>
        <v/>
      </c>
      <c r="P443" s="128" t="b">
        <f>IF(preDEL!$AG443,IFERROR(0/0,""),preDEL!P443)</f>
        <v>0</v>
      </c>
      <c r="Q443" s="128" t="str">
        <f>IF(preDEL!$AG443,IFERROR(0/0,""),preDEL!Q443)</f>
        <v>Result</v>
      </c>
      <c r="R443" s="116" t="b">
        <f>IF(preDEL!$AG443,IFERROR(0/0,""),preDEL!R443)</f>
        <v>1</v>
      </c>
      <c r="S443" s="116">
        <f>IF(preDEL!$AG443,IFERROR(0/0,""),preDEL!S443)</f>
        <v>1</v>
      </c>
      <c r="T443" s="128">
        <f>IF(preDEL!$AG443,IFERROR(0/0,""),preDEL!T443)</f>
        <v>0</v>
      </c>
      <c r="U443" s="83" t="str">
        <f>IF(preDEL!$AG443,IFERROR(0/0,""),preDEL!U443)</f>
        <v/>
      </c>
      <c r="V443" s="82" t="str">
        <f>IF(preDEL!$AG443,IFERROR(0/0,""),preDEL!V443)</f>
        <v/>
      </c>
      <c r="W443" s="83" t="str">
        <f>IF(preDEL!$AG443,IFERROR(0/0,""),preDEL!W443)</f>
        <v/>
      </c>
      <c r="X443" s="116" t="b">
        <f>IF(preDEL!$AG443,IFERROR(0/0,""),preDEL!X443)</f>
        <v>0</v>
      </c>
      <c r="Y443" s="128" t="b">
        <f>IF(preDEL!$AG443,IFERROR(0/0,""),preDEL!Y443)</f>
        <v>0</v>
      </c>
      <c r="Z443" s="82" t="str">
        <f>IF(preDEL!$AG443,IFERROR(0/0,""),preDEL!Z443)</f>
        <v/>
      </c>
      <c r="AA443" s="128" t="b">
        <f>IF(preDEL!$AG443,IFERROR(0/0,""),preDEL!AA443)</f>
        <v>0</v>
      </c>
      <c r="AB443" s="128" t="b">
        <f>IF(preDEL!$AG443,IFERROR(0/0,""),preDEL!AB443)</f>
        <v>0</v>
      </c>
      <c r="AC443" s="174">
        <f>IF(preDEL!$AG443,IFERROR(0/0,""),preDEL!AC443)</f>
        <v>630</v>
      </c>
      <c r="AD443" s="116" t="b">
        <f>IF(preDEL!$AG443,IFERROR(0/0,""),preDEL!AD443)</f>
        <v>1</v>
      </c>
      <c r="AE443" s="175" t="str">
        <f>IF(preDEL!$AG443,IFERROR(0/0,""),preDEL!AE443)</f>
        <v/>
      </c>
      <c r="AF443" s="128" t="b">
        <f>IF(preDEL!$AG443,IFERROR(0/0,""),preDEL!AF443)</f>
        <v>0</v>
      </c>
      <c r="AG443" s="128" t="b">
        <f>IF(preDEL!$AG443,IFERROR(0/0,""),preDEL!AG443)</f>
        <v>0</v>
      </c>
      <c r="AH443" s="116" t="str">
        <f>IF(preDEL!$AG443,IFERROR(0/0,""),preDEL!AH443)</f>
        <v/>
      </c>
      <c r="AI443" s="82" t="str">
        <f>IF(preDEL!$AG443,IFERROR(0/0,""),preDEL!AI443)</f>
        <v/>
      </c>
      <c r="AJ443" s="83" t="str">
        <f>IF(preDEL!$AG443,IFERROR(0/0,""),preDEL!AJ443)</f>
        <v/>
      </c>
      <c r="AK443" s="82" t="str">
        <f>IF(preDEL!$AG443,IFERROR(0/0,""),preDEL!AK443)</f>
        <v>Negative</v>
      </c>
      <c r="AL443" s="83" t="str">
        <f>IF(preDEL!$AG443,IFERROR(0/0,""),preDEL!AL443)</f>
        <v/>
      </c>
      <c r="AM443" s="83" t="str">
        <f>IF(preDEL!$AG443,IFERROR(0/0,""),preDEL!AM443)</f>
        <v>SpROSA145068</v>
      </c>
      <c r="AN443" s="83" t="str">
        <f>IF(preDEL!$AG443,IFERROR(0/0,""),preDEL!AN443)</f>
        <v>ROSA237876</v>
      </c>
      <c r="AO443" s="83" t="str">
        <f>IF(preDEL!$AG443,IFERROR(0/0,""),preDEL!AO443)</f>
        <v/>
      </c>
      <c r="AP443" s="83" t="str">
        <f>IF(preDEL!$AG443,IFERROR(0/0,""),preDEL!AP443)</f>
        <v/>
      </c>
      <c r="AQ443" s="83" t="str">
        <f>IF(preDEL!$AG443,IFERROR(0/0,""),preDEL!AQ443)</f>
        <v/>
      </c>
      <c r="AR443" s="83" t="str">
        <f>IF(preDEL!$AG443,IFERROR(0/0,""),preDEL!AR443)</f>
        <v/>
      </c>
      <c r="AS443" s="147"/>
    </row>
    <row r="444">
      <c r="A444" s="82" t="str">
        <f>IF(preDEL!$AG444,IFERROR(0/0,""),preDEL!A444)</f>
        <v>FLB3749</v>
      </c>
      <c r="B444" s="172">
        <f>IF(preDEL!$AG444,IFERROR(0/0,""),preDEL!B444)</f>
        <v>44511</v>
      </c>
      <c r="C444" s="173">
        <f>IF(preDEL!$AG444,IFERROR(0/0,""),preDEL!C444)</f>
        <v>0.4356712963</v>
      </c>
      <c r="D444" s="82" t="str">
        <f>IF(preDEL!$AG444,IFERROR(0/0,""),preDEL!D444)</f>
        <v/>
      </c>
      <c r="E444" s="82" t="str">
        <f>IF(preDEL!$AG444,IFERROR(0/0,""),preDEL!E444)</f>
        <v/>
      </c>
      <c r="F444" s="83" t="str">
        <f>IF(preDEL!$AG444,IFERROR(0/0,""),preDEL!F444)</f>
        <v/>
      </c>
      <c r="G444" s="83" t="str">
        <f>IF(preDEL!$AG444,IFERROR(0/0,""),preDEL!G444)</f>
        <v/>
      </c>
      <c r="H444" s="83" t="str">
        <f>IF(preDEL!$AG444,IFERROR(0/0,""),preDEL!H444)</f>
        <v/>
      </c>
      <c r="I444" s="82" t="str">
        <f>IF(preDEL!$AG444,IFERROR(0/0,""),preDEL!I444)</f>
        <v/>
      </c>
      <c r="J444" s="82" t="str">
        <f>IF(preDEL!$AG444,IFERROR(0/0,""),preDEL!J444)</f>
        <v/>
      </c>
      <c r="K444" s="82" t="str">
        <f>IF(preDEL!$AG444,IFERROR(0/0,""),preDEL!K444)</f>
        <v>Negative</v>
      </c>
      <c r="L444" s="172">
        <f>IF(preDEL!$AG444,IFERROR(0/0,""),preDEL!L444)</f>
        <v>44512</v>
      </c>
      <c r="M444" s="173">
        <f>IF(preDEL!$AG444,IFERROR(0/0,""),preDEL!M444)</f>
        <v>0.5153935185</v>
      </c>
      <c r="N444" s="83" t="str">
        <f>IF(preDEL!$AG444,IFERROR(0/0,""),preDEL!N444)</f>
        <v/>
      </c>
      <c r="O444" s="83" t="str">
        <f>IF(preDEL!$AG444,IFERROR(0/0,""),preDEL!O444)</f>
        <v/>
      </c>
      <c r="P444" s="128" t="b">
        <f>IF(preDEL!$AG444,IFERROR(0/0,""),preDEL!P444)</f>
        <v>0</v>
      </c>
      <c r="Q444" s="128" t="str">
        <f>IF(preDEL!$AG444,IFERROR(0/0,""),preDEL!Q444)</f>
        <v>Result</v>
      </c>
      <c r="R444" s="116" t="b">
        <f>IF(preDEL!$AG444,IFERROR(0/0,""),preDEL!R444)</f>
        <v>1</v>
      </c>
      <c r="S444" s="116">
        <f>IF(preDEL!$AG444,IFERROR(0/0,""),preDEL!S444)</f>
        <v>1</v>
      </c>
      <c r="T444" s="128">
        <f>IF(preDEL!$AG444,IFERROR(0/0,""),preDEL!T444)</f>
        <v>0</v>
      </c>
      <c r="U444" s="83" t="str">
        <f>IF(preDEL!$AG444,IFERROR(0/0,""),preDEL!U444)</f>
        <v/>
      </c>
      <c r="V444" s="82" t="str">
        <f>IF(preDEL!$AG444,IFERROR(0/0,""),preDEL!V444)</f>
        <v/>
      </c>
      <c r="W444" s="83" t="str">
        <f>IF(preDEL!$AG444,IFERROR(0/0,""),preDEL!W444)</f>
        <v/>
      </c>
      <c r="X444" s="116" t="b">
        <f>IF(preDEL!$AG444,IFERROR(0/0,""),preDEL!X444)</f>
        <v>0</v>
      </c>
      <c r="Y444" s="128" t="b">
        <f>IF(preDEL!$AG444,IFERROR(0/0,""),preDEL!Y444)</f>
        <v>0</v>
      </c>
      <c r="Z444" s="82" t="str">
        <f>IF(preDEL!$AG444,IFERROR(0/0,""),preDEL!Z444)</f>
        <v/>
      </c>
      <c r="AA444" s="128" t="b">
        <f>IF(preDEL!$AG444,IFERROR(0/0,""),preDEL!AA444)</f>
        <v>0</v>
      </c>
      <c r="AB444" s="128" t="b">
        <f>IF(preDEL!$AG444,IFERROR(0/0,""),preDEL!AB444)</f>
        <v>0</v>
      </c>
      <c r="AC444" s="174">
        <f>IF(preDEL!$AG444,IFERROR(0/0,""),preDEL!AC444)</f>
        <v>629</v>
      </c>
      <c r="AD444" s="116" t="b">
        <f>IF(preDEL!$AG444,IFERROR(0/0,""),preDEL!AD444)</f>
        <v>1</v>
      </c>
      <c r="AE444" s="175" t="str">
        <f>IF(preDEL!$AG444,IFERROR(0/0,""),preDEL!AE444)</f>
        <v/>
      </c>
      <c r="AF444" s="128" t="b">
        <f>IF(preDEL!$AG444,IFERROR(0/0,""),preDEL!AF444)</f>
        <v>0</v>
      </c>
      <c r="AG444" s="128" t="b">
        <f>IF(preDEL!$AG444,IFERROR(0/0,""),preDEL!AG444)</f>
        <v>0</v>
      </c>
      <c r="AH444" s="116" t="str">
        <f>IF(preDEL!$AG444,IFERROR(0/0,""),preDEL!AH444)</f>
        <v/>
      </c>
      <c r="AI444" s="82" t="str">
        <f>IF(preDEL!$AG444,IFERROR(0/0,""),preDEL!AI444)</f>
        <v/>
      </c>
      <c r="AJ444" s="83" t="str">
        <f>IF(preDEL!$AG444,IFERROR(0/0,""),preDEL!AJ444)</f>
        <v/>
      </c>
      <c r="AK444" s="82" t="str">
        <f>IF(preDEL!$AG444,IFERROR(0/0,""),preDEL!AK444)</f>
        <v>Negative</v>
      </c>
      <c r="AL444" s="83" t="str">
        <f>IF(preDEL!$AG444,IFERROR(0/0,""),preDEL!AL444)</f>
        <v/>
      </c>
      <c r="AM444" s="83" t="str">
        <f>IF(preDEL!$AG444,IFERROR(0/0,""),preDEL!AM444)</f>
        <v>SpROSA573919</v>
      </c>
      <c r="AN444" s="83" t="str">
        <f>IF(preDEL!$AG444,IFERROR(0/0,""),preDEL!AN444)</f>
        <v>ROSA100212</v>
      </c>
      <c r="AO444" s="83" t="str">
        <f>IF(preDEL!$AG444,IFERROR(0/0,""),preDEL!AO444)</f>
        <v/>
      </c>
      <c r="AP444" s="83" t="str">
        <f>IF(preDEL!$AG444,IFERROR(0/0,""),preDEL!AP444)</f>
        <v/>
      </c>
      <c r="AQ444" s="83" t="str">
        <f>IF(preDEL!$AG444,IFERROR(0/0,""),preDEL!AQ444)</f>
        <v/>
      </c>
      <c r="AR444" s="83" t="str">
        <f>IF(preDEL!$AG444,IFERROR(0/0,""),preDEL!AR444)</f>
        <v/>
      </c>
      <c r="AS444" s="147"/>
    </row>
    <row r="445">
      <c r="A445" s="82" t="str">
        <f>IF(preDEL!$AG445,IFERROR(0/0,""),preDEL!A445)</f>
        <v>FLB3740</v>
      </c>
      <c r="B445" s="172">
        <f>IF(preDEL!$AG445,IFERROR(0/0,""),preDEL!B445)</f>
        <v>44511</v>
      </c>
      <c r="C445" s="173">
        <f>IF(preDEL!$AG445,IFERROR(0/0,""),preDEL!C445)</f>
        <v>0.4361805556</v>
      </c>
      <c r="D445" s="82" t="str">
        <f>IF(preDEL!$AG445,IFERROR(0/0,""),preDEL!D445)</f>
        <v/>
      </c>
      <c r="E445" s="82" t="str">
        <f>IF(preDEL!$AG445,IFERROR(0/0,""),preDEL!E445)</f>
        <v/>
      </c>
      <c r="F445" s="83" t="str">
        <f>IF(preDEL!$AG445,IFERROR(0/0,""),preDEL!F445)</f>
        <v/>
      </c>
      <c r="G445" s="83" t="str">
        <f>IF(preDEL!$AG445,IFERROR(0/0,""),preDEL!G445)</f>
        <v/>
      </c>
      <c r="H445" s="83" t="str">
        <f>IF(preDEL!$AG445,IFERROR(0/0,""),preDEL!H445)</f>
        <v/>
      </c>
      <c r="I445" s="82" t="str">
        <f>IF(preDEL!$AG445,IFERROR(0/0,""),preDEL!I445)</f>
        <v/>
      </c>
      <c r="J445" s="82" t="str">
        <f>IF(preDEL!$AG445,IFERROR(0/0,""),preDEL!J445)</f>
        <v/>
      </c>
      <c r="K445" s="82" t="str">
        <f>IF(preDEL!$AG445,IFERROR(0/0,""),preDEL!K445)</f>
        <v>Negative</v>
      </c>
      <c r="L445" s="172">
        <f>IF(preDEL!$AG445,IFERROR(0/0,""),preDEL!L445)</f>
        <v>44512</v>
      </c>
      <c r="M445" s="173">
        <f>IF(preDEL!$AG445,IFERROR(0/0,""),preDEL!M445)</f>
        <v>0.5153935185</v>
      </c>
      <c r="N445" s="83" t="str">
        <f>IF(preDEL!$AG445,IFERROR(0/0,""),preDEL!N445)</f>
        <v/>
      </c>
      <c r="O445" s="83" t="str">
        <f>IF(preDEL!$AG445,IFERROR(0/0,""),preDEL!O445)</f>
        <v/>
      </c>
      <c r="P445" s="128" t="b">
        <f>IF(preDEL!$AG445,IFERROR(0/0,""),preDEL!P445)</f>
        <v>0</v>
      </c>
      <c r="Q445" s="128" t="str">
        <f>IF(preDEL!$AG445,IFERROR(0/0,""),preDEL!Q445)</f>
        <v>Result</v>
      </c>
      <c r="R445" s="116" t="b">
        <f>IF(preDEL!$AG445,IFERROR(0/0,""),preDEL!R445)</f>
        <v>1</v>
      </c>
      <c r="S445" s="116">
        <f>IF(preDEL!$AG445,IFERROR(0/0,""),preDEL!S445)</f>
        <v>1</v>
      </c>
      <c r="T445" s="128">
        <f>IF(preDEL!$AG445,IFERROR(0/0,""),preDEL!T445)</f>
        <v>0</v>
      </c>
      <c r="U445" s="83" t="str">
        <f>IF(preDEL!$AG445,IFERROR(0/0,""),preDEL!U445)</f>
        <v/>
      </c>
      <c r="V445" s="82" t="str">
        <f>IF(preDEL!$AG445,IFERROR(0/0,""),preDEL!V445)</f>
        <v/>
      </c>
      <c r="W445" s="83" t="str">
        <f>IF(preDEL!$AG445,IFERROR(0/0,""),preDEL!W445)</f>
        <v/>
      </c>
      <c r="X445" s="116" t="b">
        <f>IF(preDEL!$AG445,IFERROR(0/0,""),preDEL!X445)</f>
        <v>0</v>
      </c>
      <c r="Y445" s="128" t="b">
        <f>IF(preDEL!$AG445,IFERROR(0/0,""),preDEL!Y445)</f>
        <v>0</v>
      </c>
      <c r="Z445" s="82" t="str">
        <f>IF(preDEL!$AG445,IFERROR(0/0,""),preDEL!Z445)</f>
        <v/>
      </c>
      <c r="AA445" s="128" t="b">
        <f>IF(preDEL!$AG445,IFERROR(0/0,""),preDEL!AA445)</f>
        <v>0</v>
      </c>
      <c r="AB445" s="128" t="b">
        <f>IF(preDEL!$AG445,IFERROR(0/0,""),preDEL!AB445)</f>
        <v>0</v>
      </c>
      <c r="AC445" s="174">
        <f>IF(preDEL!$AG445,IFERROR(0/0,""),preDEL!AC445)</f>
        <v>628</v>
      </c>
      <c r="AD445" s="116" t="b">
        <f>IF(preDEL!$AG445,IFERROR(0/0,""),preDEL!AD445)</f>
        <v>1</v>
      </c>
      <c r="AE445" s="175" t="str">
        <f>IF(preDEL!$AG445,IFERROR(0/0,""),preDEL!AE445)</f>
        <v/>
      </c>
      <c r="AF445" s="128" t="b">
        <f>IF(preDEL!$AG445,IFERROR(0/0,""),preDEL!AF445)</f>
        <v>0</v>
      </c>
      <c r="AG445" s="128" t="b">
        <f>IF(preDEL!$AG445,IFERROR(0/0,""),preDEL!AG445)</f>
        <v>0</v>
      </c>
      <c r="AH445" s="116" t="str">
        <f>IF(preDEL!$AG445,IFERROR(0/0,""),preDEL!AH445)</f>
        <v/>
      </c>
      <c r="AI445" s="82" t="str">
        <f>IF(preDEL!$AG445,IFERROR(0/0,""),preDEL!AI445)</f>
        <v/>
      </c>
      <c r="AJ445" s="83" t="str">
        <f>IF(preDEL!$AG445,IFERROR(0/0,""),preDEL!AJ445)</f>
        <v/>
      </c>
      <c r="AK445" s="82" t="str">
        <f>IF(preDEL!$AG445,IFERROR(0/0,""),preDEL!AK445)</f>
        <v>Negative</v>
      </c>
      <c r="AL445" s="83" t="str">
        <f>IF(preDEL!$AG445,IFERROR(0/0,""),preDEL!AL445)</f>
        <v/>
      </c>
      <c r="AM445" s="83" t="str">
        <f>IF(preDEL!$AG445,IFERROR(0/0,""),preDEL!AM445)</f>
        <v>SpROSA573919</v>
      </c>
      <c r="AN445" s="83" t="str">
        <f>IF(preDEL!$AG445,IFERROR(0/0,""),preDEL!AN445)</f>
        <v>ROSA315783</v>
      </c>
      <c r="AO445" s="83" t="str">
        <f>IF(preDEL!$AG445,IFERROR(0/0,""),preDEL!AO445)</f>
        <v/>
      </c>
      <c r="AP445" s="83" t="str">
        <f>IF(preDEL!$AG445,IFERROR(0/0,""),preDEL!AP445)</f>
        <v/>
      </c>
      <c r="AQ445" s="83" t="str">
        <f>IF(preDEL!$AG445,IFERROR(0/0,""),preDEL!AQ445)</f>
        <v/>
      </c>
      <c r="AR445" s="83" t="str">
        <f>IF(preDEL!$AG445,IFERROR(0/0,""),preDEL!AR445)</f>
        <v/>
      </c>
      <c r="AS445" s="147"/>
    </row>
    <row r="446">
      <c r="A446" s="82" t="str">
        <f>IF(preDEL!$AG446,IFERROR(0/0,""),preDEL!A446)</f>
        <v>FLB3739</v>
      </c>
      <c r="B446" s="172">
        <f>IF(preDEL!$AG446,IFERROR(0/0,""),preDEL!B446)</f>
        <v>44511</v>
      </c>
      <c r="C446" s="173">
        <f>IF(preDEL!$AG446,IFERROR(0/0,""),preDEL!C446)</f>
        <v>0.4362847222</v>
      </c>
      <c r="D446" s="82" t="str">
        <f>IF(preDEL!$AG446,IFERROR(0/0,""),preDEL!D446)</f>
        <v/>
      </c>
      <c r="E446" s="82" t="str">
        <f>IF(preDEL!$AG446,IFERROR(0/0,""),preDEL!E446)</f>
        <v/>
      </c>
      <c r="F446" s="83" t="str">
        <f>IF(preDEL!$AG446,IFERROR(0/0,""),preDEL!F446)</f>
        <v/>
      </c>
      <c r="G446" s="83" t="str">
        <f>IF(preDEL!$AG446,IFERROR(0/0,""),preDEL!G446)</f>
        <v/>
      </c>
      <c r="H446" s="83" t="str">
        <f>IF(preDEL!$AG446,IFERROR(0/0,""),preDEL!H446)</f>
        <v/>
      </c>
      <c r="I446" s="82" t="str">
        <f>IF(preDEL!$AG446,IFERROR(0/0,""),preDEL!I446)</f>
        <v/>
      </c>
      <c r="J446" s="82" t="str">
        <f>IF(preDEL!$AG446,IFERROR(0/0,""),preDEL!J446)</f>
        <v/>
      </c>
      <c r="K446" s="82" t="str">
        <f>IF(preDEL!$AG446,IFERROR(0/0,""),preDEL!K446)</f>
        <v>Null</v>
      </c>
      <c r="L446" s="172" t="str">
        <f>IF(preDEL!$AG446,IFERROR(0/0,""),preDEL!L446)</f>
        <v/>
      </c>
      <c r="M446" s="173" t="str">
        <f>IF(preDEL!$AG446,IFERROR(0/0,""),preDEL!M446)</f>
        <v/>
      </c>
      <c r="N446" s="83" t="str">
        <f>IF(preDEL!$AG446,IFERROR(0/0,""),preDEL!N446)</f>
        <v/>
      </c>
      <c r="O446" s="83" t="str">
        <f>IF(preDEL!$AG446,IFERROR(0/0,""),preDEL!O446)</f>
        <v/>
      </c>
      <c r="P446" s="128" t="b">
        <f>IF(preDEL!$AG446,IFERROR(0/0,""),preDEL!P446)</f>
        <v>0</v>
      </c>
      <c r="Q446" s="128" t="str">
        <f>IF(preDEL!$AG446,IFERROR(0/0,""),preDEL!Q446)</f>
        <v>Collected</v>
      </c>
      <c r="R446" s="116" t="b">
        <f>IF(preDEL!$AG446,IFERROR(0/0,""),preDEL!R446)</f>
        <v>1</v>
      </c>
      <c r="S446" s="116">
        <f>IF(preDEL!$AG446,IFERROR(0/0,""),preDEL!S446)</f>
        <v>1</v>
      </c>
      <c r="T446" s="128" t="str">
        <f>IF(preDEL!$AG446,IFERROR(0/0,""),preDEL!T446)</f>
        <v/>
      </c>
      <c r="U446" s="83" t="str">
        <f>IF(preDEL!$AG446,IFERROR(0/0,""),preDEL!U446)</f>
        <v/>
      </c>
      <c r="V446" s="82" t="str">
        <f>IF(preDEL!$AG446,IFERROR(0/0,""),preDEL!V446)</f>
        <v/>
      </c>
      <c r="W446" s="83" t="str">
        <f>IF(preDEL!$AG446,IFERROR(0/0,""),preDEL!W446)</f>
        <v/>
      </c>
      <c r="X446" s="116" t="b">
        <f>IF(preDEL!$AG446,IFERROR(0/0,""),preDEL!X446)</f>
        <v>0</v>
      </c>
      <c r="Y446" s="128" t="b">
        <f>IF(preDEL!$AG446,IFERROR(0/0,""),preDEL!Y446)</f>
        <v>0</v>
      </c>
      <c r="Z446" s="82" t="str">
        <f>IF(preDEL!$AG446,IFERROR(0/0,""),preDEL!Z446)</f>
        <v/>
      </c>
      <c r="AA446" s="128" t="b">
        <f>IF(preDEL!$AG446,IFERROR(0/0,""),preDEL!AA446)</f>
        <v>0</v>
      </c>
      <c r="AB446" s="128" t="b">
        <f>IF(preDEL!$AG446,IFERROR(0/0,""),preDEL!AB446)</f>
        <v>0</v>
      </c>
      <c r="AC446" s="174">
        <f>IF(preDEL!$AG446,IFERROR(0/0,""),preDEL!AC446)</f>
        <v>177</v>
      </c>
      <c r="AD446" s="116" t="b">
        <f>IF(preDEL!$AG446,IFERROR(0/0,""),preDEL!AD446)</f>
        <v>0</v>
      </c>
      <c r="AE446" s="175" t="str">
        <f>IF(preDEL!$AG446,IFERROR(0/0,""),preDEL!AE446)</f>
        <v/>
      </c>
      <c r="AF446" s="128" t="b">
        <f>IF(preDEL!$AG446,IFERROR(0/0,""),preDEL!AF446)</f>
        <v>0</v>
      </c>
      <c r="AG446" s="128" t="b">
        <f>IF(preDEL!$AG446,IFERROR(0/0,""),preDEL!AG446)</f>
        <v>0</v>
      </c>
      <c r="AH446" s="116" t="str">
        <f>IF(preDEL!$AG446,IFERROR(0/0,""),preDEL!AH446)</f>
        <v/>
      </c>
      <c r="AI446" s="82" t="str">
        <f>IF(preDEL!$AG446,IFERROR(0/0,""),preDEL!AI446)</f>
        <v/>
      </c>
      <c r="AJ446" s="83">
        <f>IF(preDEL!$AG446,IFERROR(0/0,""),preDEL!AJ446)</f>
        <v>2.2</v>
      </c>
      <c r="AK446" s="82" t="str">
        <f>IF(preDEL!$AG446,IFERROR(0/0,""),preDEL!AK446)</f>
        <v>Negative</v>
      </c>
      <c r="AL446" s="83" t="str">
        <f>IF(preDEL!$AG446,IFERROR(0/0,""),preDEL!AL446)</f>
        <v/>
      </c>
      <c r="AM446" s="83" t="str">
        <f>IF(preDEL!$AG446,IFERROR(0/0,""),preDEL!AM446)</f>
        <v>SpROSA145068</v>
      </c>
      <c r="AN446" s="83" t="str">
        <f>IF(preDEL!$AG446,IFERROR(0/0,""),preDEL!AN446)</f>
        <v>ROSA718413</v>
      </c>
      <c r="AO446" s="83" t="str">
        <f>IF(preDEL!$AG446,IFERROR(0/0,""),preDEL!AO446)</f>
        <v/>
      </c>
      <c r="AP446" s="83" t="str">
        <f>IF(preDEL!$AG446,IFERROR(0/0,""),preDEL!AP446)</f>
        <v/>
      </c>
      <c r="AQ446" s="83" t="str">
        <f>IF(preDEL!$AG446,IFERROR(0/0,""),preDEL!AQ446)</f>
        <v/>
      </c>
      <c r="AR446" s="83" t="str">
        <f>IF(preDEL!$AG446,IFERROR(0/0,""),preDEL!AR446)</f>
        <v/>
      </c>
      <c r="AS446" s="147"/>
    </row>
    <row r="447">
      <c r="A447" s="82" t="str">
        <f>IF(preDEL!$AG447,IFERROR(0/0,""),preDEL!A447)</f>
        <v>FLB4396</v>
      </c>
      <c r="B447" s="172">
        <f>IF(preDEL!$AG447,IFERROR(0/0,""),preDEL!B447)</f>
        <v>44511</v>
      </c>
      <c r="C447" s="173">
        <f>IF(preDEL!$AG447,IFERROR(0/0,""),preDEL!C447)</f>
        <v>0.4392708333</v>
      </c>
      <c r="D447" s="82" t="str">
        <f>IF(preDEL!$AG447,IFERROR(0/0,""),preDEL!D447)</f>
        <v/>
      </c>
      <c r="E447" s="82" t="str">
        <f>IF(preDEL!$AG447,IFERROR(0/0,""),preDEL!E447)</f>
        <v/>
      </c>
      <c r="F447" s="83" t="str">
        <f>IF(preDEL!$AG447,IFERROR(0/0,""),preDEL!F447)</f>
        <v/>
      </c>
      <c r="G447" s="83" t="str">
        <f>IF(preDEL!$AG447,IFERROR(0/0,""),preDEL!G447)</f>
        <v/>
      </c>
      <c r="H447" s="83" t="str">
        <f>IF(preDEL!$AG447,IFERROR(0/0,""),preDEL!H447)</f>
        <v/>
      </c>
      <c r="I447" s="82" t="str">
        <f>IF(preDEL!$AG447,IFERROR(0/0,""),preDEL!I447)</f>
        <v/>
      </c>
      <c r="J447" s="82" t="str">
        <f>IF(preDEL!$AG447,IFERROR(0/0,""),preDEL!J447)</f>
        <v/>
      </c>
      <c r="K447" s="82" t="str">
        <f>IF(preDEL!$AG447,IFERROR(0/0,""),preDEL!K447)</f>
        <v>Negative</v>
      </c>
      <c r="L447" s="172">
        <f>IF(preDEL!$AG447,IFERROR(0/0,""),preDEL!L447)</f>
        <v>44512</v>
      </c>
      <c r="M447" s="173">
        <f>IF(preDEL!$AG447,IFERROR(0/0,""),preDEL!M447)</f>
        <v>0.5153935185</v>
      </c>
      <c r="N447" s="83" t="str">
        <f>IF(preDEL!$AG447,IFERROR(0/0,""),preDEL!N447)</f>
        <v/>
      </c>
      <c r="O447" s="83" t="str">
        <f>IF(preDEL!$AG447,IFERROR(0/0,""),preDEL!O447)</f>
        <v/>
      </c>
      <c r="P447" s="128" t="b">
        <f>IF(preDEL!$AG447,IFERROR(0/0,""),preDEL!P447)</f>
        <v>0</v>
      </c>
      <c r="Q447" s="128" t="str">
        <f>IF(preDEL!$AG447,IFERROR(0/0,""),preDEL!Q447)</f>
        <v>Result</v>
      </c>
      <c r="R447" s="116" t="b">
        <f>IF(preDEL!$AG447,IFERROR(0/0,""),preDEL!R447)</f>
        <v>1</v>
      </c>
      <c r="S447" s="116">
        <f>IF(preDEL!$AG447,IFERROR(0/0,""),preDEL!S447)</f>
        <v>1</v>
      </c>
      <c r="T447" s="128">
        <f>IF(preDEL!$AG447,IFERROR(0/0,""),preDEL!T447)</f>
        <v>0</v>
      </c>
      <c r="U447" s="83" t="str">
        <f>IF(preDEL!$AG447,IFERROR(0/0,""),preDEL!U447)</f>
        <v/>
      </c>
      <c r="V447" s="82" t="str">
        <f>IF(preDEL!$AG447,IFERROR(0/0,""),preDEL!V447)</f>
        <v/>
      </c>
      <c r="W447" s="83" t="str">
        <f>IF(preDEL!$AG447,IFERROR(0/0,""),preDEL!W447)</f>
        <v/>
      </c>
      <c r="X447" s="116" t="b">
        <f>IF(preDEL!$AG447,IFERROR(0/0,""),preDEL!X447)</f>
        <v>0</v>
      </c>
      <c r="Y447" s="128" t="b">
        <f>IF(preDEL!$AG447,IFERROR(0/0,""),preDEL!Y447)</f>
        <v>0</v>
      </c>
      <c r="Z447" s="82" t="str">
        <f>IF(preDEL!$AG447,IFERROR(0/0,""),preDEL!Z447)</f>
        <v/>
      </c>
      <c r="AA447" s="128" t="b">
        <f>IF(preDEL!$AG447,IFERROR(0/0,""),preDEL!AA447)</f>
        <v>0</v>
      </c>
      <c r="AB447" s="128" t="b">
        <f>IF(preDEL!$AG447,IFERROR(0/0,""),preDEL!AB447)</f>
        <v>0</v>
      </c>
      <c r="AC447" s="174">
        <f>IF(preDEL!$AG447,IFERROR(0/0,""),preDEL!AC447)</f>
        <v>627</v>
      </c>
      <c r="AD447" s="116" t="b">
        <f>IF(preDEL!$AG447,IFERROR(0/0,""),preDEL!AD447)</f>
        <v>1</v>
      </c>
      <c r="AE447" s="175" t="str">
        <f>IF(preDEL!$AG447,IFERROR(0/0,""),preDEL!AE447)</f>
        <v/>
      </c>
      <c r="AF447" s="128" t="b">
        <f>IF(preDEL!$AG447,IFERROR(0/0,""),preDEL!AF447)</f>
        <v>0</v>
      </c>
      <c r="AG447" s="128" t="b">
        <f>IF(preDEL!$AG447,IFERROR(0/0,""),preDEL!AG447)</f>
        <v>0</v>
      </c>
      <c r="AH447" s="116" t="str">
        <f>IF(preDEL!$AG447,IFERROR(0/0,""),preDEL!AH447)</f>
        <v/>
      </c>
      <c r="AI447" s="82" t="str">
        <f>IF(preDEL!$AG447,IFERROR(0/0,""),preDEL!AI447)</f>
        <v/>
      </c>
      <c r="AJ447" s="83" t="str">
        <f>IF(preDEL!$AG447,IFERROR(0/0,""),preDEL!AJ447)</f>
        <v/>
      </c>
      <c r="AK447" s="82" t="str">
        <f>IF(preDEL!$AG447,IFERROR(0/0,""),preDEL!AK447)</f>
        <v>Negative</v>
      </c>
      <c r="AL447" s="83" t="str">
        <f>IF(preDEL!$AG447,IFERROR(0/0,""),preDEL!AL447)</f>
        <v/>
      </c>
      <c r="AM447" s="83" t="str">
        <f>IF(preDEL!$AG447,IFERROR(0/0,""),preDEL!AM447)</f>
        <v>SpROSA573919</v>
      </c>
      <c r="AN447" s="83" t="str">
        <f>IF(preDEL!$AG447,IFERROR(0/0,""),preDEL!AN447)</f>
        <v>ROSA774802</v>
      </c>
      <c r="AO447" s="83" t="str">
        <f>IF(preDEL!$AG447,IFERROR(0/0,""),preDEL!AO447)</f>
        <v/>
      </c>
      <c r="AP447" s="83" t="str">
        <f>IF(preDEL!$AG447,IFERROR(0/0,""),preDEL!AP447)</f>
        <v/>
      </c>
      <c r="AQ447" s="83" t="str">
        <f>IF(preDEL!$AG447,IFERROR(0/0,""),preDEL!AQ447)</f>
        <v/>
      </c>
      <c r="AR447" s="83" t="str">
        <f>IF(preDEL!$AG447,IFERROR(0/0,""),preDEL!AR447)</f>
        <v/>
      </c>
      <c r="AS447" s="147"/>
    </row>
    <row r="448">
      <c r="A448" s="82" t="str">
        <f>IF(preDEL!$AG448,IFERROR(0/0,""),preDEL!A448)</f>
        <v>FLB3735</v>
      </c>
      <c r="B448" s="172">
        <f>IF(preDEL!$AG448,IFERROR(0/0,""),preDEL!B448)</f>
        <v>44511</v>
      </c>
      <c r="C448" s="173">
        <f>IF(preDEL!$AG448,IFERROR(0/0,""),preDEL!C448)</f>
        <v>0.4394097222</v>
      </c>
      <c r="D448" s="82" t="str">
        <f>IF(preDEL!$AG448,IFERROR(0/0,""),preDEL!D448)</f>
        <v/>
      </c>
      <c r="E448" s="82" t="str">
        <f>IF(preDEL!$AG448,IFERROR(0/0,""),preDEL!E448)</f>
        <v/>
      </c>
      <c r="F448" s="83" t="str">
        <f>IF(preDEL!$AG448,IFERROR(0/0,""),preDEL!F448)</f>
        <v/>
      </c>
      <c r="G448" s="83" t="str">
        <f>IF(preDEL!$AG448,IFERROR(0/0,""),preDEL!G448)</f>
        <v/>
      </c>
      <c r="H448" s="83" t="str">
        <f>IF(preDEL!$AG448,IFERROR(0/0,""),preDEL!H448)</f>
        <v/>
      </c>
      <c r="I448" s="82" t="str">
        <f>IF(preDEL!$AG448,IFERROR(0/0,""),preDEL!I448)</f>
        <v/>
      </c>
      <c r="J448" s="82" t="str">
        <f>IF(preDEL!$AG448,IFERROR(0/0,""),preDEL!J448)</f>
        <v/>
      </c>
      <c r="K448" s="82" t="str">
        <f>IF(preDEL!$AG448,IFERROR(0/0,""),preDEL!K448)</f>
        <v>Null</v>
      </c>
      <c r="L448" s="172">
        <f>IF(preDEL!$AG448,IFERROR(0/0,""),preDEL!L448)</f>
        <v>44868</v>
      </c>
      <c r="M448" s="173">
        <f>IF(preDEL!$AG448,IFERROR(0/0,""),preDEL!M448)</f>
        <v>0.5355208333</v>
      </c>
      <c r="N448" s="83" t="str">
        <f>IF(preDEL!$AG448,IFERROR(0/0,""),preDEL!N448)</f>
        <v/>
      </c>
      <c r="O448" s="83" t="str">
        <f>IF(preDEL!$AG448,IFERROR(0/0,""),preDEL!O448)</f>
        <v/>
      </c>
      <c r="P448" s="128" t="b">
        <f>IF(preDEL!$AG448,IFERROR(0/0,""),preDEL!P448)</f>
        <v>0</v>
      </c>
      <c r="Q448" s="128" t="str">
        <f>IF(preDEL!$AG448,IFERROR(0/0,""),preDEL!Q448)</f>
        <v>Collected</v>
      </c>
      <c r="R448" s="116" t="b">
        <f>IF(preDEL!$AG448,IFERROR(0/0,""),preDEL!R448)</f>
        <v>1</v>
      </c>
      <c r="S448" s="116">
        <f>IF(preDEL!$AG448,IFERROR(0/0,""),preDEL!S448)</f>
        <v>1</v>
      </c>
      <c r="T448" s="128">
        <f>IF(preDEL!$AG448,IFERROR(0/0,""),preDEL!T448)</f>
        <v>0</v>
      </c>
      <c r="U448" s="83" t="str">
        <f>IF(preDEL!$AG448,IFERROR(0/0,""),preDEL!U448)</f>
        <v/>
      </c>
      <c r="V448" s="82" t="str">
        <f>IF(preDEL!$AG448,IFERROR(0/0,""),preDEL!V448)</f>
        <v/>
      </c>
      <c r="W448" s="83" t="str">
        <f>IF(preDEL!$AG448,IFERROR(0/0,""),preDEL!W448)</f>
        <v/>
      </c>
      <c r="X448" s="116" t="b">
        <f>IF(preDEL!$AG448,IFERROR(0/0,""),preDEL!X448)</f>
        <v>0</v>
      </c>
      <c r="Y448" s="128" t="b">
        <f>IF(preDEL!$AG448,IFERROR(0/0,""),preDEL!Y448)</f>
        <v>0</v>
      </c>
      <c r="Z448" s="82" t="str">
        <f>IF(preDEL!$AG448,IFERROR(0/0,""),preDEL!Z448)</f>
        <v/>
      </c>
      <c r="AA448" s="128" t="b">
        <f>IF(preDEL!$AG448,IFERROR(0/0,""),preDEL!AA448)</f>
        <v>0</v>
      </c>
      <c r="AB448" s="128" t="b">
        <f>IF(preDEL!$AG448,IFERROR(0/0,""),preDEL!AB448)</f>
        <v>0</v>
      </c>
      <c r="AC448" s="174">
        <f>IF(preDEL!$AG448,IFERROR(0/0,""),preDEL!AC448)</f>
        <v>626</v>
      </c>
      <c r="AD448" s="116" t="b">
        <f>IF(preDEL!$AG448,IFERROR(0/0,""),preDEL!AD448)</f>
        <v>1</v>
      </c>
      <c r="AE448" s="175" t="str">
        <f>IF(preDEL!$AG448,IFERROR(0/0,""),preDEL!AE448)</f>
        <v/>
      </c>
      <c r="AF448" s="128" t="b">
        <f>IF(preDEL!$AG448,IFERROR(0/0,""),preDEL!AF448)</f>
        <v>0</v>
      </c>
      <c r="AG448" s="128" t="b">
        <f>IF(preDEL!$AG448,IFERROR(0/0,""),preDEL!AG448)</f>
        <v>0</v>
      </c>
      <c r="AH448" s="116" t="str">
        <f>IF(preDEL!$AG448,IFERROR(0/0,""),preDEL!AH448)</f>
        <v/>
      </c>
      <c r="AI448" s="82" t="str">
        <f>IF(preDEL!$AG448,IFERROR(0/0,""),preDEL!AI448)</f>
        <v/>
      </c>
      <c r="AJ448" s="83">
        <f>IF(preDEL!$AG448,IFERROR(0/0,""),preDEL!AJ448)</f>
        <v>2.2</v>
      </c>
      <c r="AK448" s="82" t="str">
        <f>IF(preDEL!$AG448,IFERROR(0/0,""),preDEL!AK448)</f>
        <v>Negative</v>
      </c>
      <c r="AL448" s="83" t="str">
        <f>IF(preDEL!$AG448,IFERROR(0/0,""),preDEL!AL448)</f>
        <v/>
      </c>
      <c r="AM448" s="83" t="str">
        <f>IF(preDEL!$AG448,IFERROR(0/0,""),preDEL!AM448)</f>
        <v>SpROSA145068</v>
      </c>
      <c r="AN448" s="83" t="str">
        <f>IF(preDEL!$AG448,IFERROR(0/0,""),preDEL!AN448)</f>
        <v>ROSA242714</v>
      </c>
      <c r="AO448" s="83" t="str">
        <f>IF(preDEL!$AG448,IFERROR(0/0,""),preDEL!AO448)</f>
        <v/>
      </c>
      <c r="AP448" s="83" t="str">
        <f>IF(preDEL!$AG448,IFERROR(0/0,""),preDEL!AP448)</f>
        <v/>
      </c>
      <c r="AQ448" s="83" t="str">
        <f>IF(preDEL!$AG448,IFERROR(0/0,""),preDEL!AQ448)</f>
        <v/>
      </c>
      <c r="AR448" s="83" t="str">
        <f>IF(preDEL!$AG448,IFERROR(0/0,""),preDEL!AR448)</f>
        <v/>
      </c>
      <c r="AS448" s="147"/>
    </row>
    <row r="449">
      <c r="A449" s="82" t="str">
        <f>IF(preDEL!$AG449,IFERROR(0/0,""),preDEL!A449)</f>
        <v>FLB4397</v>
      </c>
      <c r="B449" s="172">
        <f>IF(preDEL!$AG449,IFERROR(0/0,""),preDEL!B449)</f>
        <v>44511</v>
      </c>
      <c r="C449" s="173">
        <f>IF(preDEL!$AG449,IFERROR(0/0,""),preDEL!C449)</f>
        <v>0.4497685185</v>
      </c>
      <c r="D449" s="82" t="str">
        <f>IF(preDEL!$AG449,IFERROR(0/0,""),preDEL!D449)</f>
        <v/>
      </c>
      <c r="E449" s="82" t="str">
        <f>IF(preDEL!$AG449,IFERROR(0/0,""),preDEL!E449)</f>
        <v/>
      </c>
      <c r="F449" s="83" t="str">
        <f>IF(preDEL!$AG449,IFERROR(0/0,""),preDEL!F449)</f>
        <v/>
      </c>
      <c r="G449" s="83" t="str">
        <f>IF(preDEL!$AG449,IFERROR(0/0,""),preDEL!G449)</f>
        <v/>
      </c>
      <c r="H449" s="83" t="str">
        <f>IF(preDEL!$AG449,IFERROR(0/0,""),preDEL!H449)</f>
        <v/>
      </c>
      <c r="I449" s="82" t="str">
        <f>IF(preDEL!$AG449,IFERROR(0/0,""),preDEL!I449)</f>
        <v/>
      </c>
      <c r="J449" s="82" t="str">
        <f>IF(preDEL!$AG449,IFERROR(0/0,""),preDEL!J449)</f>
        <v/>
      </c>
      <c r="K449" s="82" t="str">
        <f>IF(preDEL!$AG449,IFERROR(0/0,""),preDEL!K449)</f>
        <v>Negative</v>
      </c>
      <c r="L449" s="172">
        <f>IF(preDEL!$AG449,IFERROR(0/0,""),preDEL!L449)</f>
        <v>44512</v>
      </c>
      <c r="M449" s="173">
        <f>IF(preDEL!$AG449,IFERROR(0/0,""),preDEL!M449)</f>
        <v>0.5153935185</v>
      </c>
      <c r="N449" s="83" t="str">
        <f>IF(preDEL!$AG449,IFERROR(0/0,""),preDEL!N449)</f>
        <v/>
      </c>
      <c r="O449" s="83" t="str">
        <f>IF(preDEL!$AG449,IFERROR(0/0,""),preDEL!O449)</f>
        <v/>
      </c>
      <c r="P449" s="128" t="b">
        <f>IF(preDEL!$AG449,IFERROR(0/0,""),preDEL!P449)</f>
        <v>0</v>
      </c>
      <c r="Q449" s="128" t="str">
        <f>IF(preDEL!$AG449,IFERROR(0/0,""),preDEL!Q449)</f>
        <v>Result</v>
      </c>
      <c r="R449" s="116" t="b">
        <f>IF(preDEL!$AG449,IFERROR(0/0,""),preDEL!R449)</f>
        <v>1</v>
      </c>
      <c r="S449" s="116">
        <f>IF(preDEL!$AG449,IFERROR(0/0,""),preDEL!S449)</f>
        <v>1</v>
      </c>
      <c r="T449" s="128">
        <f>IF(preDEL!$AG449,IFERROR(0/0,""),preDEL!T449)</f>
        <v>0</v>
      </c>
      <c r="U449" s="83" t="str">
        <f>IF(preDEL!$AG449,IFERROR(0/0,""),preDEL!U449)</f>
        <v/>
      </c>
      <c r="V449" s="82" t="str">
        <f>IF(preDEL!$AG449,IFERROR(0/0,""),preDEL!V449)</f>
        <v/>
      </c>
      <c r="W449" s="83" t="str">
        <f>IF(preDEL!$AG449,IFERROR(0/0,""),preDEL!W449)</f>
        <v/>
      </c>
      <c r="X449" s="116" t="b">
        <f>IF(preDEL!$AG449,IFERROR(0/0,""),preDEL!X449)</f>
        <v>0</v>
      </c>
      <c r="Y449" s="128" t="b">
        <f>IF(preDEL!$AG449,IFERROR(0/0,""),preDEL!Y449)</f>
        <v>0</v>
      </c>
      <c r="Z449" s="82" t="str">
        <f>IF(preDEL!$AG449,IFERROR(0/0,""),preDEL!Z449)</f>
        <v/>
      </c>
      <c r="AA449" s="128" t="b">
        <f>IF(preDEL!$AG449,IFERROR(0/0,""),preDEL!AA449)</f>
        <v>0</v>
      </c>
      <c r="AB449" s="128" t="b">
        <f>IF(preDEL!$AG449,IFERROR(0/0,""),preDEL!AB449)</f>
        <v>0</v>
      </c>
      <c r="AC449" s="174">
        <f>IF(preDEL!$AG449,IFERROR(0/0,""),preDEL!AC449)</f>
        <v>625</v>
      </c>
      <c r="AD449" s="116" t="b">
        <f>IF(preDEL!$AG449,IFERROR(0/0,""),preDEL!AD449)</f>
        <v>1</v>
      </c>
      <c r="AE449" s="175" t="str">
        <f>IF(preDEL!$AG449,IFERROR(0/0,""),preDEL!AE449)</f>
        <v/>
      </c>
      <c r="AF449" s="128" t="b">
        <f>IF(preDEL!$AG449,IFERROR(0/0,""),preDEL!AF449)</f>
        <v>0</v>
      </c>
      <c r="AG449" s="128" t="b">
        <f>IF(preDEL!$AG449,IFERROR(0/0,""),preDEL!AG449)</f>
        <v>0</v>
      </c>
      <c r="AH449" s="116" t="str">
        <f>IF(preDEL!$AG449,IFERROR(0/0,""),preDEL!AH449)</f>
        <v/>
      </c>
      <c r="AI449" s="82" t="str">
        <f>IF(preDEL!$AG449,IFERROR(0/0,""),preDEL!AI449)</f>
        <v/>
      </c>
      <c r="AJ449" s="83" t="str">
        <f>IF(preDEL!$AG449,IFERROR(0/0,""),preDEL!AJ449)</f>
        <v/>
      </c>
      <c r="AK449" s="82" t="str">
        <f>IF(preDEL!$AG449,IFERROR(0/0,""),preDEL!AK449)</f>
        <v>Negative</v>
      </c>
      <c r="AL449" s="83" t="str">
        <f>IF(preDEL!$AG449,IFERROR(0/0,""),preDEL!AL449)</f>
        <v/>
      </c>
      <c r="AM449" s="83" t="str">
        <f>IF(preDEL!$AG449,IFERROR(0/0,""),preDEL!AM449)</f>
        <v>SpROSA573919</v>
      </c>
      <c r="AN449" s="83" t="str">
        <f>IF(preDEL!$AG449,IFERROR(0/0,""),preDEL!AN449)</f>
        <v>ROSA334304</v>
      </c>
      <c r="AO449" s="83" t="str">
        <f>IF(preDEL!$AG449,IFERROR(0/0,""),preDEL!AO449)</f>
        <v/>
      </c>
      <c r="AP449" s="83" t="str">
        <f>IF(preDEL!$AG449,IFERROR(0/0,""),preDEL!AP449)</f>
        <v/>
      </c>
      <c r="AQ449" s="83" t="str">
        <f>IF(preDEL!$AG449,IFERROR(0/0,""),preDEL!AQ449)</f>
        <v/>
      </c>
      <c r="AR449" s="83" t="str">
        <f>IF(preDEL!$AG449,IFERROR(0/0,""),preDEL!AR449)</f>
        <v/>
      </c>
      <c r="AS449" s="147"/>
    </row>
    <row r="450">
      <c r="A450" s="82" t="str">
        <f>IF(preDEL!$AG450,IFERROR(0/0,""),preDEL!A450)</f>
        <v>FLB3546</v>
      </c>
      <c r="B450" s="172">
        <f>IF(preDEL!$AG450,IFERROR(0/0,""),preDEL!B450)</f>
        <v>44511</v>
      </c>
      <c r="C450" s="173">
        <f>IF(preDEL!$AG450,IFERROR(0/0,""),preDEL!C450)</f>
        <v>0.4508564815</v>
      </c>
      <c r="D450" s="82" t="str">
        <f>IF(preDEL!$AG450,IFERROR(0/0,""),preDEL!D450)</f>
        <v/>
      </c>
      <c r="E450" s="82" t="str">
        <f>IF(preDEL!$AG450,IFERROR(0/0,""),preDEL!E450)</f>
        <v/>
      </c>
      <c r="F450" s="83" t="str">
        <f>IF(preDEL!$AG450,IFERROR(0/0,""),preDEL!F450)</f>
        <v/>
      </c>
      <c r="G450" s="83" t="str">
        <f>IF(preDEL!$AG450,IFERROR(0/0,""),preDEL!G450)</f>
        <v/>
      </c>
      <c r="H450" s="83" t="str">
        <f>IF(preDEL!$AG450,IFERROR(0/0,""),preDEL!H450)</f>
        <v/>
      </c>
      <c r="I450" s="82" t="str">
        <f>IF(preDEL!$AG450,IFERROR(0/0,""),preDEL!I450)</f>
        <v/>
      </c>
      <c r="J450" s="82" t="str">
        <f>IF(preDEL!$AG450,IFERROR(0/0,""),preDEL!J450)</f>
        <v/>
      </c>
      <c r="K450" s="82" t="str">
        <f>IF(preDEL!$AG450,IFERROR(0/0,""),preDEL!K450)</f>
        <v>Negative</v>
      </c>
      <c r="L450" s="172">
        <f>IF(preDEL!$AG450,IFERROR(0/0,""),preDEL!L450)</f>
        <v>44512</v>
      </c>
      <c r="M450" s="173">
        <f>IF(preDEL!$AG450,IFERROR(0/0,""),preDEL!M450)</f>
        <v>0.5153935185</v>
      </c>
      <c r="N450" s="83" t="str">
        <f>IF(preDEL!$AG450,IFERROR(0/0,""),preDEL!N450)</f>
        <v/>
      </c>
      <c r="O450" s="83" t="str">
        <f>IF(preDEL!$AG450,IFERROR(0/0,""),preDEL!O450)</f>
        <v/>
      </c>
      <c r="P450" s="128" t="b">
        <f>IF(preDEL!$AG450,IFERROR(0/0,""),preDEL!P450)</f>
        <v>0</v>
      </c>
      <c r="Q450" s="128" t="str">
        <f>IF(preDEL!$AG450,IFERROR(0/0,""),preDEL!Q450)</f>
        <v>Result</v>
      </c>
      <c r="R450" s="116" t="b">
        <f>IF(preDEL!$AG450,IFERROR(0/0,""),preDEL!R450)</f>
        <v>1</v>
      </c>
      <c r="S450" s="116">
        <f>IF(preDEL!$AG450,IFERROR(0/0,""),preDEL!S450)</f>
        <v>1</v>
      </c>
      <c r="T450" s="128" t="str">
        <f>IF(preDEL!$AG450,IFERROR(0/0,""),preDEL!T450)</f>
        <v/>
      </c>
      <c r="U450" s="83" t="str">
        <f>IF(preDEL!$AG450,IFERROR(0/0,""),preDEL!U450)</f>
        <v/>
      </c>
      <c r="V450" s="82" t="str">
        <f>IF(preDEL!$AG450,IFERROR(0/0,""),preDEL!V450)</f>
        <v/>
      </c>
      <c r="W450" s="83" t="str">
        <f>IF(preDEL!$AG450,IFERROR(0/0,""),preDEL!W450)</f>
        <v/>
      </c>
      <c r="X450" s="116" t="b">
        <f>IF(preDEL!$AG450,IFERROR(0/0,""),preDEL!X450)</f>
        <v>0</v>
      </c>
      <c r="Y450" s="128" t="b">
        <f>IF(preDEL!$AG450,IFERROR(0/0,""),preDEL!Y450)</f>
        <v>0</v>
      </c>
      <c r="Z450" s="82" t="str">
        <f>IF(preDEL!$AG450,IFERROR(0/0,""),preDEL!Z450)</f>
        <v/>
      </c>
      <c r="AA450" s="128" t="b">
        <f>IF(preDEL!$AG450,IFERROR(0/0,""),preDEL!AA450)</f>
        <v>0</v>
      </c>
      <c r="AB450" s="128" t="b">
        <f>IF(preDEL!$AG450,IFERROR(0/0,""),preDEL!AB450)</f>
        <v>0</v>
      </c>
      <c r="AC450" s="174">
        <f>IF(preDEL!$AG450,IFERROR(0/0,""),preDEL!AC450)</f>
        <v>176</v>
      </c>
      <c r="AD450" s="116" t="b">
        <f>IF(preDEL!$AG450,IFERROR(0/0,""),preDEL!AD450)</f>
        <v>0</v>
      </c>
      <c r="AE450" s="175" t="str">
        <f>IF(preDEL!$AG450,IFERROR(0/0,""),preDEL!AE450)</f>
        <v/>
      </c>
      <c r="AF450" s="128" t="b">
        <f>IF(preDEL!$AG450,IFERROR(0/0,""),preDEL!AF450)</f>
        <v>0</v>
      </c>
      <c r="AG450" s="128" t="b">
        <f>IF(preDEL!$AG450,IFERROR(0/0,""),preDEL!AG450)</f>
        <v>0</v>
      </c>
      <c r="AH450" s="116" t="str">
        <f>IF(preDEL!$AG450,IFERROR(0/0,""),preDEL!AH450)</f>
        <v/>
      </c>
      <c r="AI450" s="82" t="str">
        <f>IF(preDEL!$AG450,IFERROR(0/0,""),preDEL!AI450)</f>
        <v/>
      </c>
      <c r="AJ450" s="83" t="str">
        <f>IF(preDEL!$AG450,IFERROR(0/0,""),preDEL!AJ450)</f>
        <v/>
      </c>
      <c r="AK450" s="82" t="str">
        <f>IF(preDEL!$AG450,IFERROR(0/0,""),preDEL!AK450)</f>
        <v>Negative</v>
      </c>
      <c r="AL450" s="83" t="str">
        <f>IF(preDEL!$AG450,IFERROR(0/0,""),preDEL!AL450)</f>
        <v/>
      </c>
      <c r="AM450" s="83" t="str">
        <f>IF(preDEL!$AG450,IFERROR(0/0,""),preDEL!AM450)</f>
        <v>SpROSA145068</v>
      </c>
      <c r="AN450" s="83" t="str">
        <f>IF(preDEL!$AG450,IFERROR(0/0,""),preDEL!AN450)</f>
        <v>ROSA835283</v>
      </c>
      <c r="AO450" s="83" t="str">
        <f>IF(preDEL!$AG450,IFERROR(0/0,""),preDEL!AO450)</f>
        <v/>
      </c>
      <c r="AP450" s="83" t="str">
        <f>IF(preDEL!$AG450,IFERROR(0/0,""),preDEL!AP450)</f>
        <v/>
      </c>
      <c r="AQ450" s="83" t="str">
        <f>IF(preDEL!$AG450,IFERROR(0/0,""),preDEL!AQ450)</f>
        <v/>
      </c>
      <c r="AR450" s="83" t="str">
        <f>IF(preDEL!$AG450,IFERROR(0/0,""),preDEL!AR450)</f>
        <v/>
      </c>
      <c r="AS450" s="147"/>
    </row>
    <row r="451">
      <c r="A451" s="82" t="str">
        <f>IF(preDEL!$AG451,IFERROR(0/0,""),preDEL!A451)</f>
        <v>FLB3844</v>
      </c>
      <c r="B451" s="172">
        <f>IF(preDEL!$AG451,IFERROR(0/0,""),preDEL!B451)</f>
        <v>44511</v>
      </c>
      <c r="C451" s="173">
        <f>IF(preDEL!$AG451,IFERROR(0/0,""),preDEL!C451)</f>
        <v>0.4653587963</v>
      </c>
      <c r="D451" s="82" t="str">
        <f>IF(preDEL!$AG451,IFERROR(0/0,""),preDEL!D451)</f>
        <v/>
      </c>
      <c r="E451" s="82" t="str">
        <f>IF(preDEL!$AG451,IFERROR(0/0,""),preDEL!E451)</f>
        <v/>
      </c>
      <c r="F451" s="83" t="str">
        <f>IF(preDEL!$AG451,IFERROR(0/0,""),preDEL!F451)</f>
        <v/>
      </c>
      <c r="G451" s="83" t="str">
        <f>IF(preDEL!$AG451,IFERROR(0/0,""),preDEL!G451)</f>
        <v/>
      </c>
      <c r="H451" s="83" t="str">
        <f>IF(preDEL!$AG451,IFERROR(0/0,""),preDEL!H451)</f>
        <v/>
      </c>
      <c r="I451" s="82" t="str">
        <f>IF(preDEL!$AG451,IFERROR(0/0,""),preDEL!I451)</f>
        <v/>
      </c>
      <c r="J451" s="82" t="str">
        <f>IF(preDEL!$AG451,IFERROR(0/0,""),preDEL!J451)</f>
        <v/>
      </c>
      <c r="K451" s="82" t="str">
        <f>IF(preDEL!$AG451,IFERROR(0/0,""),preDEL!K451)</f>
        <v>Negative</v>
      </c>
      <c r="L451" s="172">
        <f>IF(preDEL!$AG451,IFERROR(0/0,""),preDEL!L451)</f>
        <v>44512</v>
      </c>
      <c r="M451" s="173">
        <f>IF(preDEL!$AG451,IFERROR(0/0,""),preDEL!M451)</f>
        <v>0.5153935185</v>
      </c>
      <c r="N451" s="83" t="str">
        <f>IF(preDEL!$AG451,IFERROR(0/0,""),preDEL!N451)</f>
        <v/>
      </c>
      <c r="O451" s="83" t="str">
        <f>IF(preDEL!$AG451,IFERROR(0/0,""),preDEL!O451)</f>
        <v/>
      </c>
      <c r="P451" s="128" t="b">
        <f>IF(preDEL!$AG451,IFERROR(0/0,""),preDEL!P451)</f>
        <v>0</v>
      </c>
      <c r="Q451" s="128" t="str">
        <f>IF(preDEL!$AG451,IFERROR(0/0,""),preDEL!Q451)</f>
        <v>Result</v>
      </c>
      <c r="R451" s="116" t="b">
        <f>IF(preDEL!$AG451,IFERROR(0/0,""),preDEL!R451)</f>
        <v>1</v>
      </c>
      <c r="S451" s="116">
        <f>IF(preDEL!$AG451,IFERROR(0/0,""),preDEL!S451)</f>
        <v>1</v>
      </c>
      <c r="T451" s="128" t="str">
        <f>IF(preDEL!$AG451,IFERROR(0/0,""),preDEL!T451)</f>
        <v/>
      </c>
      <c r="U451" s="83" t="str">
        <f>IF(preDEL!$AG451,IFERROR(0/0,""),preDEL!U451)</f>
        <v/>
      </c>
      <c r="V451" s="82" t="str">
        <f>IF(preDEL!$AG451,IFERROR(0/0,""),preDEL!V451)</f>
        <v/>
      </c>
      <c r="W451" s="83" t="str">
        <f>IF(preDEL!$AG451,IFERROR(0/0,""),preDEL!W451)</f>
        <v/>
      </c>
      <c r="X451" s="116" t="b">
        <f>IF(preDEL!$AG451,IFERROR(0/0,""),preDEL!X451)</f>
        <v>0</v>
      </c>
      <c r="Y451" s="128" t="b">
        <f>IF(preDEL!$AG451,IFERROR(0/0,""),preDEL!Y451)</f>
        <v>0</v>
      </c>
      <c r="Z451" s="82" t="str">
        <f>IF(preDEL!$AG451,IFERROR(0/0,""),preDEL!Z451)</f>
        <v/>
      </c>
      <c r="AA451" s="128" t="b">
        <f>IF(preDEL!$AG451,IFERROR(0/0,""),preDEL!AA451)</f>
        <v>0</v>
      </c>
      <c r="AB451" s="128" t="b">
        <f>IF(preDEL!$AG451,IFERROR(0/0,""),preDEL!AB451)</f>
        <v>0</v>
      </c>
      <c r="AC451" s="174">
        <f>IF(preDEL!$AG451,IFERROR(0/0,""),preDEL!AC451)</f>
        <v>175</v>
      </c>
      <c r="AD451" s="116" t="b">
        <f>IF(preDEL!$AG451,IFERROR(0/0,""),preDEL!AD451)</f>
        <v>0</v>
      </c>
      <c r="AE451" s="175" t="str">
        <f>IF(preDEL!$AG451,IFERROR(0/0,""),preDEL!AE451)</f>
        <v/>
      </c>
      <c r="AF451" s="128" t="b">
        <f>IF(preDEL!$AG451,IFERROR(0/0,""),preDEL!AF451)</f>
        <v>0</v>
      </c>
      <c r="AG451" s="128" t="b">
        <f>IF(preDEL!$AG451,IFERROR(0/0,""),preDEL!AG451)</f>
        <v>0</v>
      </c>
      <c r="AH451" s="116" t="str">
        <f>IF(preDEL!$AG451,IFERROR(0/0,""),preDEL!AH451)</f>
        <v/>
      </c>
      <c r="AI451" s="82" t="str">
        <f>IF(preDEL!$AG451,IFERROR(0/0,""),preDEL!AI451)</f>
        <v/>
      </c>
      <c r="AJ451" s="83" t="str">
        <f>IF(preDEL!$AG451,IFERROR(0/0,""),preDEL!AJ451)</f>
        <v/>
      </c>
      <c r="AK451" s="82" t="str">
        <f>IF(preDEL!$AG451,IFERROR(0/0,""),preDEL!AK451)</f>
        <v>Negative</v>
      </c>
      <c r="AL451" s="83" t="str">
        <f>IF(preDEL!$AG451,IFERROR(0/0,""),preDEL!AL451)</f>
        <v/>
      </c>
      <c r="AM451" s="83" t="str">
        <f>IF(preDEL!$AG451,IFERROR(0/0,""),preDEL!AM451)</f>
        <v>SpROSA145068</v>
      </c>
      <c r="AN451" s="83" t="str">
        <f>IF(preDEL!$AG451,IFERROR(0/0,""),preDEL!AN451)</f>
        <v>ROSA750622</v>
      </c>
      <c r="AO451" s="83" t="str">
        <f>IF(preDEL!$AG451,IFERROR(0/0,""),preDEL!AO451)</f>
        <v/>
      </c>
      <c r="AP451" s="83" t="str">
        <f>IF(preDEL!$AG451,IFERROR(0/0,""),preDEL!AP451)</f>
        <v/>
      </c>
      <c r="AQ451" s="83" t="str">
        <f>IF(preDEL!$AG451,IFERROR(0/0,""),preDEL!AQ451)</f>
        <v/>
      </c>
      <c r="AR451" s="83" t="str">
        <f>IF(preDEL!$AG451,IFERROR(0/0,""),preDEL!AR451)</f>
        <v/>
      </c>
      <c r="AS451" s="147"/>
    </row>
    <row r="452">
      <c r="A452" s="82" t="str">
        <f>IF(preDEL!$AG452,IFERROR(0/0,""),preDEL!A452)</f>
        <v>FLB3544</v>
      </c>
      <c r="B452" s="172">
        <f>IF(preDEL!$AG452,IFERROR(0/0,""),preDEL!B452)</f>
        <v>44511</v>
      </c>
      <c r="C452" s="173">
        <f>IF(preDEL!$AG452,IFERROR(0/0,""),preDEL!C452)</f>
        <v>0.4656597222</v>
      </c>
      <c r="D452" s="82" t="str">
        <f>IF(preDEL!$AG452,IFERROR(0/0,""),preDEL!D452)</f>
        <v/>
      </c>
      <c r="E452" s="82" t="str">
        <f>IF(preDEL!$AG452,IFERROR(0/0,""),preDEL!E452)</f>
        <v/>
      </c>
      <c r="F452" s="83" t="str">
        <f>IF(preDEL!$AG452,IFERROR(0/0,""),preDEL!F452)</f>
        <v/>
      </c>
      <c r="G452" s="83" t="str">
        <f>IF(preDEL!$AG452,IFERROR(0/0,""),preDEL!G452)</f>
        <v/>
      </c>
      <c r="H452" s="83" t="str">
        <f>IF(preDEL!$AG452,IFERROR(0/0,""),preDEL!H452)</f>
        <v/>
      </c>
      <c r="I452" s="82" t="str">
        <f>IF(preDEL!$AG452,IFERROR(0/0,""),preDEL!I452)</f>
        <v/>
      </c>
      <c r="J452" s="82" t="str">
        <f>IF(preDEL!$AG452,IFERROR(0/0,""),preDEL!J452)</f>
        <v/>
      </c>
      <c r="K452" s="82" t="str">
        <f>IF(preDEL!$AG452,IFERROR(0/0,""),preDEL!K452)</f>
        <v>Negative</v>
      </c>
      <c r="L452" s="172">
        <f>IF(preDEL!$AG452,IFERROR(0/0,""),preDEL!L452)</f>
        <v>44512</v>
      </c>
      <c r="M452" s="173">
        <f>IF(preDEL!$AG452,IFERROR(0/0,""),preDEL!M452)</f>
        <v>0.5153935185</v>
      </c>
      <c r="N452" s="83" t="str">
        <f>IF(preDEL!$AG452,IFERROR(0/0,""),preDEL!N452)</f>
        <v/>
      </c>
      <c r="O452" s="83" t="str">
        <f>IF(preDEL!$AG452,IFERROR(0/0,""),preDEL!O452)</f>
        <v/>
      </c>
      <c r="P452" s="128" t="b">
        <f>IF(preDEL!$AG452,IFERROR(0/0,""),preDEL!P452)</f>
        <v>0</v>
      </c>
      <c r="Q452" s="128" t="str">
        <f>IF(preDEL!$AG452,IFERROR(0/0,""),preDEL!Q452)</f>
        <v>Result</v>
      </c>
      <c r="R452" s="116" t="b">
        <f>IF(preDEL!$AG452,IFERROR(0/0,""),preDEL!R452)</f>
        <v>1</v>
      </c>
      <c r="S452" s="116">
        <f>IF(preDEL!$AG452,IFERROR(0/0,""),preDEL!S452)</f>
        <v>1</v>
      </c>
      <c r="T452" s="128">
        <f>IF(preDEL!$AG452,IFERROR(0/0,""),preDEL!T452)</f>
        <v>0</v>
      </c>
      <c r="U452" s="83" t="str">
        <f>IF(preDEL!$AG452,IFERROR(0/0,""),preDEL!U452)</f>
        <v/>
      </c>
      <c r="V452" s="82" t="str">
        <f>IF(preDEL!$AG452,IFERROR(0/0,""),preDEL!V452)</f>
        <v/>
      </c>
      <c r="W452" s="83" t="str">
        <f>IF(preDEL!$AG452,IFERROR(0/0,""),preDEL!W452)</f>
        <v/>
      </c>
      <c r="X452" s="116" t="b">
        <f>IF(preDEL!$AG452,IFERROR(0/0,""),preDEL!X452)</f>
        <v>0</v>
      </c>
      <c r="Y452" s="128" t="b">
        <f>IF(preDEL!$AG452,IFERROR(0/0,""),preDEL!Y452)</f>
        <v>0</v>
      </c>
      <c r="Z452" s="82" t="str">
        <f>IF(preDEL!$AG452,IFERROR(0/0,""),preDEL!Z452)</f>
        <v/>
      </c>
      <c r="AA452" s="128" t="b">
        <f>IF(preDEL!$AG452,IFERROR(0/0,""),preDEL!AA452)</f>
        <v>0</v>
      </c>
      <c r="AB452" s="128" t="b">
        <f>IF(preDEL!$AG452,IFERROR(0/0,""),preDEL!AB452)</f>
        <v>0</v>
      </c>
      <c r="AC452" s="174">
        <f>IF(preDEL!$AG452,IFERROR(0/0,""),preDEL!AC452)</f>
        <v>174</v>
      </c>
      <c r="AD452" s="116" t="b">
        <f>IF(preDEL!$AG452,IFERROR(0/0,""),preDEL!AD452)</f>
        <v>0</v>
      </c>
      <c r="AE452" s="175" t="str">
        <f>IF(preDEL!$AG452,IFERROR(0/0,""),preDEL!AE452)</f>
        <v/>
      </c>
      <c r="AF452" s="128" t="b">
        <f>IF(preDEL!$AG452,IFERROR(0/0,""),preDEL!AF452)</f>
        <v>0</v>
      </c>
      <c r="AG452" s="128" t="b">
        <f>IF(preDEL!$AG452,IFERROR(0/0,""),preDEL!AG452)</f>
        <v>0</v>
      </c>
      <c r="AH452" s="116" t="str">
        <f>IF(preDEL!$AG452,IFERROR(0/0,""),preDEL!AH452)</f>
        <v/>
      </c>
      <c r="AI452" s="82" t="str">
        <f>IF(preDEL!$AG452,IFERROR(0/0,""),preDEL!AI452)</f>
        <v/>
      </c>
      <c r="AJ452" s="83" t="str">
        <f>IF(preDEL!$AG452,IFERROR(0/0,""),preDEL!AJ452)</f>
        <v/>
      </c>
      <c r="AK452" s="82" t="str">
        <f>IF(preDEL!$AG452,IFERROR(0/0,""),preDEL!AK452)</f>
        <v>Negative</v>
      </c>
      <c r="AL452" s="83" t="str">
        <f>IF(preDEL!$AG452,IFERROR(0/0,""),preDEL!AL452)</f>
        <v>Original Participant was XXX - assume that note overrides (orig partic. elsewhere in same run)</v>
      </c>
      <c r="AM452" s="83" t="str">
        <f>IF(preDEL!$AG452,IFERROR(0/0,""),preDEL!AM452)</f>
        <v>SpROSA145068</v>
      </c>
      <c r="AN452" s="83" t="str">
        <f>IF(preDEL!$AG452,IFERROR(0/0,""),preDEL!AN452)</f>
        <v>ROSA579570</v>
      </c>
      <c r="AO452" s="83" t="str">
        <f>IF(preDEL!$AG452,IFERROR(0/0,""),preDEL!AO452)</f>
        <v/>
      </c>
      <c r="AP452" s="83" t="str">
        <f>IF(preDEL!$AG452,IFERROR(0/0,""),preDEL!AP452)</f>
        <v/>
      </c>
      <c r="AQ452" s="83" t="str">
        <f>IF(preDEL!$AG452,IFERROR(0/0,""),preDEL!AQ452)</f>
        <v/>
      </c>
      <c r="AR452" s="83" t="str">
        <f>IF(preDEL!$AG452,IFERROR(0/0,""),preDEL!AR452)</f>
        <v/>
      </c>
      <c r="AS452" s="147"/>
    </row>
    <row r="453">
      <c r="A453" s="82" t="str">
        <f>IF(preDEL!$AG453,IFERROR(0/0,""),preDEL!A453)</f>
        <v>FLB4405</v>
      </c>
      <c r="B453" s="172">
        <f>IF(preDEL!$AG453,IFERROR(0/0,""),preDEL!B453)</f>
        <v>44511</v>
      </c>
      <c r="C453" s="173">
        <f>IF(preDEL!$AG453,IFERROR(0/0,""),preDEL!C453)</f>
        <v>0.4675578704</v>
      </c>
      <c r="D453" s="82" t="str">
        <f>IF(preDEL!$AG453,IFERROR(0/0,""),preDEL!D453)</f>
        <v/>
      </c>
      <c r="E453" s="82" t="str">
        <f>IF(preDEL!$AG453,IFERROR(0/0,""),preDEL!E453)</f>
        <v/>
      </c>
      <c r="F453" s="83" t="str">
        <f>IF(preDEL!$AG453,IFERROR(0/0,""),preDEL!F453)</f>
        <v/>
      </c>
      <c r="G453" s="83" t="str">
        <f>IF(preDEL!$AG453,IFERROR(0/0,""),preDEL!G453)</f>
        <v/>
      </c>
      <c r="H453" s="83" t="str">
        <f>IF(preDEL!$AG453,IFERROR(0/0,""),preDEL!H453)</f>
        <v/>
      </c>
      <c r="I453" s="82" t="str">
        <f>IF(preDEL!$AG453,IFERROR(0/0,""),preDEL!I453)</f>
        <v/>
      </c>
      <c r="J453" s="82" t="str">
        <f>IF(preDEL!$AG453,IFERROR(0/0,""),preDEL!J453)</f>
        <v/>
      </c>
      <c r="K453" s="82" t="str">
        <f>IF(preDEL!$AG453,IFERROR(0/0,""),preDEL!K453)</f>
        <v>Negative</v>
      </c>
      <c r="L453" s="172">
        <f>IF(preDEL!$AG453,IFERROR(0/0,""),preDEL!L453)</f>
        <v>44512</v>
      </c>
      <c r="M453" s="173">
        <f>IF(preDEL!$AG453,IFERROR(0/0,""),preDEL!M453)</f>
        <v>0.5153935185</v>
      </c>
      <c r="N453" s="83" t="str">
        <f>IF(preDEL!$AG453,IFERROR(0/0,""),preDEL!N453)</f>
        <v/>
      </c>
      <c r="O453" s="83" t="str">
        <f>IF(preDEL!$AG453,IFERROR(0/0,""),preDEL!O453)</f>
        <v/>
      </c>
      <c r="P453" s="128" t="b">
        <f>IF(preDEL!$AG453,IFERROR(0/0,""),preDEL!P453)</f>
        <v>0</v>
      </c>
      <c r="Q453" s="128" t="str">
        <f>IF(preDEL!$AG453,IFERROR(0/0,""),preDEL!Q453)</f>
        <v>Result</v>
      </c>
      <c r="R453" s="116" t="b">
        <f>IF(preDEL!$AG453,IFERROR(0/0,""),preDEL!R453)</f>
        <v>1</v>
      </c>
      <c r="S453" s="116">
        <f>IF(preDEL!$AG453,IFERROR(0/0,""),preDEL!S453)</f>
        <v>1</v>
      </c>
      <c r="T453" s="128">
        <f>IF(preDEL!$AG453,IFERROR(0/0,""),preDEL!T453)</f>
        <v>0</v>
      </c>
      <c r="U453" s="83" t="str">
        <f>IF(preDEL!$AG453,IFERROR(0/0,""),preDEL!U453)</f>
        <v/>
      </c>
      <c r="V453" s="82" t="str">
        <f>IF(preDEL!$AG453,IFERROR(0/0,""),preDEL!V453)</f>
        <v/>
      </c>
      <c r="W453" s="83" t="str">
        <f>IF(preDEL!$AG453,IFERROR(0/0,""),preDEL!W453)</f>
        <v/>
      </c>
      <c r="X453" s="116" t="b">
        <f>IF(preDEL!$AG453,IFERROR(0/0,""),preDEL!X453)</f>
        <v>0</v>
      </c>
      <c r="Y453" s="128" t="b">
        <f>IF(preDEL!$AG453,IFERROR(0/0,""),preDEL!Y453)</f>
        <v>0</v>
      </c>
      <c r="Z453" s="82" t="str">
        <f>IF(preDEL!$AG453,IFERROR(0/0,""),preDEL!Z453)</f>
        <v/>
      </c>
      <c r="AA453" s="128" t="b">
        <f>IF(preDEL!$AG453,IFERROR(0/0,""),preDEL!AA453)</f>
        <v>0</v>
      </c>
      <c r="AB453" s="128" t="b">
        <f>IF(preDEL!$AG453,IFERROR(0/0,""),preDEL!AB453)</f>
        <v>0</v>
      </c>
      <c r="AC453" s="174">
        <f>IF(preDEL!$AG453,IFERROR(0/0,""),preDEL!AC453)</f>
        <v>624</v>
      </c>
      <c r="AD453" s="116" t="b">
        <f>IF(preDEL!$AG453,IFERROR(0/0,""),preDEL!AD453)</f>
        <v>1</v>
      </c>
      <c r="AE453" s="175" t="str">
        <f>IF(preDEL!$AG453,IFERROR(0/0,""),preDEL!AE453)</f>
        <v/>
      </c>
      <c r="AF453" s="128" t="b">
        <f>IF(preDEL!$AG453,IFERROR(0/0,""),preDEL!AF453)</f>
        <v>0</v>
      </c>
      <c r="AG453" s="128" t="b">
        <f>IF(preDEL!$AG453,IFERROR(0/0,""),preDEL!AG453)</f>
        <v>0</v>
      </c>
      <c r="AH453" s="116" t="str">
        <f>IF(preDEL!$AG453,IFERROR(0/0,""),preDEL!AH453)</f>
        <v/>
      </c>
      <c r="AI453" s="82" t="str">
        <f>IF(preDEL!$AG453,IFERROR(0/0,""),preDEL!AI453)</f>
        <v/>
      </c>
      <c r="AJ453" s="83" t="str">
        <f>IF(preDEL!$AG453,IFERROR(0/0,""),preDEL!AJ453)</f>
        <v/>
      </c>
      <c r="AK453" s="82" t="str">
        <f>IF(preDEL!$AG453,IFERROR(0/0,""),preDEL!AK453)</f>
        <v>Negative</v>
      </c>
      <c r="AL453" s="83" t="str">
        <f>IF(preDEL!$AG453,IFERROR(0/0,""),preDEL!AL453)</f>
        <v/>
      </c>
      <c r="AM453" s="83" t="str">
        <f>IF(preDEL!$AG453,IFERROR(0/0,""),preDEL!AM453)</f>
        <v>SpROSA145068</v>
      </c>
      <c r="AN453" s="83" t="str">
        <f>IF(preDEL!$AG453,IFERROR(0/0,""),preDEL!AN453)</f>
        <v>ROSA460640</v>
      </c>
      <c r="AO453" s="83" t="str">
        <f>IF(preDEL!$AG453,IFERROR(0/0,""),preDEL!AO453)</f>
        <v/>
      </c>
      <c r="AP453" s="83" t="str">
        <f>IF(preDEL!$AG453,IFERROR(0/0,""),preDEL!AP453)</f>
        <v/>
      </c>
      <c r="AQ453" s="83" t="str">
        <f>IF(preDEL!$AG453,IFERROR(0/0,""),preDEL!AQ453)</f>
        <v/>
      </c>
      <c r="AR453" s="83" t="str">
        <f>IF(preDEL!$AG453,IFERROR(0/0,""),preDEL!AR453)</f>
        <v/>
      </c>
      <c r="AS453" s="147"/>
    </row>
    <row r="454">
      <c r="A454" s="82" t="str">
        <f>IF(preDEL!$AG454,IFERROR(0/0,""),preDEL!A454)</f>
        <v>FLB3857</v>
      </c>
      <c r="B454" s="172">
        <f>IF(preDEL!$AG454,IFERROR(0/0,""),preDEL!B454)</f>
        <v>44512</v>
      </c>
      <c r="C454" s="173">
        <f>IF(preDEL!$AG454,IFERROR(0/0,""),preDEL!C454)</f>
        <v>0.3003356481</v>
      </c>
      <c r="D454" s="82" t="str">
        <f>IF(preDEL!$AG454,IFERROR(0/0,""),preDEL!D454)</f>
        <v/>
      </c>
      <c r="E454" s="82" t="str">
        <f>IF(preDEL!$AG454,IFERROR(0/0,""),preDEL!E454)</f>
        <v/>
      </c>
      <c r="F454" s="83" t="str">
        <f>IF(preDEL!$AG454,IFERROR(0/0,""),preDEL!F454)</f>
        <v/>
      </c>
      <c r="G454" s="83" t="str">
        <f>IF(preDEL!$AG454,IFERROR(0/0,""),preDEL!G454)</f>
        <v/>
      </c>
      <c r="H454" s="83" t="str">
        <f>IF(preDEL!$AG454,IFERROR(0/0,""),preDEL!H454)</f>
        <v/>
      </c>
      <c r="I454" s="82" t="str">
        <f>IF(preDEL!$AG454,IFERROR(0/0,""),preDEL!I454)</f>
        <v/>
      </c>
      <c r="J454" s="82" t="str">
        <f>IF(preDEL!$AG454,IFERROR(0/0,""),preDEL!J454)</f>
        <v/>
      </c>
      <c r="K454" s="82" t="str">
        <f>IF(preDEL!$AG454,IFERROR(0/0,""),preDEL!K454)</f>
        <v>Negative</v>
      </c>
      <c r="L454" s="172">
        <f>IF(preDEL!$AG454,IFERROR(0/0,""),preDEL!L454)</f>
        <v>44512</v>
      </c>
      <c r="M454" s="173">
        <f>IF(preDEL!$AG454,IFERROR(0/0,""),preDEL!M454)</f>
        <v>0.5153935185</v>
      </c>
      <c r="N454" s="83" t="str">
        <f>IF(preDEL!$AG454,IFERROR(0/0,""),preDEL!N454)</f>
        <v/>
      </c>
      <c r="O454" s="83" t="str">
        <f>IF(preDEL!$AG454,IFERROR(0/0,""),preDEL!O454)</f>
        <v/>
      </c>
      <c r="P454" s="128" t="b">
        <f>IF(preDEL!$AG454,IFERROR(0/0,""),preDEL!P454)</f>
        <v>0</v>
      </c>
      <c r="Q454" s="128" t="str">
        <f>IF(preDEL!$AG454,IFERROR(0/0,""),preDEL!Q454)</f>
        <v>Result</v>
      </c>
      <c r="R454" s="116" t="b">
        <f>IF(preDEL!$AG454,IFERROR(0/0,""),preDEL!R454)</f>
        <v>1</v>
      </c>
      <c r="S454" s="116">
        <f>IF(preDEL!$AG454,IFERROR(0/0,""),preDEL!S454)</f>
        <v>1</v>
      </c>
      <c r="T454" s="128">
        <f>IF(preDEL!$AG454,IFERROR(0/0,""),preDEL!T454)</f>
        <v>0</v>
      </c>
      <c r="U454" s="83" t="str">
        <f>IF(preDEL!$AG454,IFERROR(0/0,""),preDEL!U454)</f>
        <v/>
      </c>
      <c r="V454" s="82" t="str">
        <f>IF(preDEL!$AG454,IFERROR(0/0,""),preDEL!V454)</f>
        <v/>
      </c>
      <c r="W454" s="83" t="str">
        <f>IF(preDEL!$AG454,IFERROR(0/0,""),preDEL!W454)</f>
        <v/>
      </c>
      <c r="X454" s="116" t="b">
        <f>IF(preDEL!$AG454,IFERROR(0/0,""),preDEL!X454)</f>
        <v>0</v>
      </c>
      <c r="Y454" s="128" t="b">
        <f>IF(preDEL!$AG454,IFERROR(0/0,""),preDEL!Y454)</f>
        <v>0</v>
      </c>
      <c r="Z454" s="82" t="str">
        <f>IF(preDEL!$AG454,IFERROR(0/0,""),preDEL!Z454)</f>
        <v/>
      </c>
      <c r="AA454" s="128" t="b">
        <f>IF(preDEL!$AG454,IFERROR(0/0,""),preDEL!AA454)</f>
        <v>0</v>
      </c>
      <c r="AB454" s="128" t="b">
        <f>IF(preDEL!$AG454,IFERROR(0/0,""),preDEL!AB454)</f>
        <v>0</v>
      </c>
      <c r="AC454" s="174">
        <f>IF(preDEL!$AG454,IFERROR(0/0,""),preDEL!AC454)</f>
        <v>623</v>
      </c>
      <c r="AD454" s="116" t="b">
        <f>IF(preDEL!$AG454,IFERROR(0/0,""),preDEL!AD454)</f>
        <v>1</v>
      </c>
      <c r="AE454" s="175" t="str">
        <f>IF(preDEL!$AG454,IFERROR(0/0,""),preDEL!AE454)</f>
        <v/>
      </c>
      <c r="AF454" s="128" t="b">
        <f>IF(preDEL!$AG454,IFERROR(0/0,""),preDEL!AF454)</f>
        <v>0</v>
      </c>
      <c r="AG454" s="128" t="b">
        <f>IF(preDEL!$AG454,IFERROR(0/0,""),preDEL!AG454)</f>
        <v>0</v>
      </c>
      <c r="AH454" s="116" t="str">
        <f>IF(preDEL!$AG454,IFERROR(0/0,""),preDEL!AH454)</f>
        <v/>
      </c>
      <c r="AI454" s="82" t="str">
        <f>IF(preDEL!$AG454,IFERROR(0/0,""),preDEL!AI454)</f>
        <v/>
      </c>
      <c r="AJ454" s="83" t="str">
        <f>IF(preDEL!$AG454,IFERROR(0/0,""),preDEL!AJ454)</f>
        <v/>
      </c>
      <c r="AK454" s="82" t="str">
        <f>IF(preDEL!$AG454,IFERROR(0/0,""),preDEL!AK454)</f>
        <v>Negative</v>
      </c>
      <c r="AL454" s="83" t="str">
        <f>IF(preDEL!$AG454,IFERROR(0/0,""),preDEL!AL454)</f>
        <v/>
      </c>
      <c r="AM454" s="83" t="str">
        <f>IF(preDEL!$AG454,IFERROR(0/0,""),preDEL!AM454)</f>
        <v>SpROSA145068</v>
      </c>
      <c r="AN454" s="83" t="str">
        <f>IF(preDEL!$AG454,IFERROR(0/0,""),preDEL!AN454)</f>
        <v>ROSA212432</v>
      </c>
      <c r="AO454" s="83" t="str">
        <f>IF(preDEL!$AG454,IFERROR(0/0,""),preDEL!AO454)</f>
        <v/>
      </c>
      <c r="AP454" s="83" t="str">
        <f>IF(preDEL!$AG454,IFERROR(0/0,""),preDEL!AP454)</f>
        <v/>
      </c>
      <c r="AQ454" s="83" t="str">
        <f>IF(preDEL!$AG454,IFERROR(0/0,""),preDEL!AQ454)</f>
        <v/>
      </c>
      <c r="AR454" s="83" t="str">
        <f>IF(preDEL!$AG454,IFERROR(0/0,""),preDEL!AR454)</f>
        <v/>
      </c>
      <c r="AS454" s="147"/>
    </row>
    <row r="455">
      <c r="A455" s="82" t="str">
        <f>IF(preDEL!$AG455,IFERROR(0/0,""),preDEL!A455)</f>
        <v>FLB3937</v>
      </c>
      <c r="B455" s="172">
        <f>IF(preDEL!$AG455,IFERROR(0/0,""),preDEL!B455)</f>
        <v>44515</v>
      </c>
      <c r="C455" s="173">
        <f>IF(preDEL!$AG455,IFERROR(0/0,""),preDEL!C455)</f>
        <v>0.1225578704</v>
      </c>
      <c r="D455" s="82" t="str">
        <f>IF(preDEL!$AG455,IFERROR(0/0,""),preDEL!D455)</f>
        <v/>
      </c>
      <c r="E455" s="82" t="str">
        <f>IF(preDEL!$AG455,IFERROR(0/0,""),preDEL!E455)</f>
        <v/>
      </c>
      <c r="F455" s="83" t="str">
        <f>IF(preDEL!$AG455,IFERROR(0/0,""),preDEL!F455)</f>
        <v/>
      </c>
      <c r="G455" s="83" t="str">
        <f>IF(preDEL!$AG455,IFERROR(0/0,""),preDEL!G455)</f>
        <v/>
      </c>
      <c r="H455" s="83" t="str">
        <f>IF(preDEL!$AG455,IFERROR(0/0,""),preDEL!H455)</f>
        <v/>
      </c>
      <c r="I455" s="82" t="str">
        <f>IF(preDEL!$AG455,IFERROR(0/0,""),preDEL!I455)</f>
        <v/>
      </c>
      <c r="J455" s="82" t="str">
        <f>IF(preDEL!$AG455,IFERROR(0/0,""),preDEL!J455)</f>
        <v/>
      </c>
      <c r="K455" s="82" t="str">
        <f>IF(preDEL!$AG455,IFERROR(0/0,""),preDEL!K455)</f>
        <v>Negative</v>
      </c>
      <c r="L455" s="172">
        <f>IF(preDEL!$AG455,IFERROR(0/0,""),preDEL!L455)</f>
        <v>44515</v>
      </c>
      <c r="M455" s="173">
        <f>IF(preDEL!$AG455,IFERROR(0/0,""),preDEL!M455)</f>
        <v>0.3946643519</v>
      </c>
      <c r="N455" s="83" t="str">
        <f>IF(preDEL!$AG455,IFERROR(0/0,""),preDEL!N455)</f>
        <v/>
      </c>
      <c r="O455" s="83" t="str">
        <f>IF(preDEL!$AG455,IFERROR(0/0,""),preDEL!O455)</f>
        <v/>
      </c>
      <c r="P455" s="128" t="b">
        <f>IF(preDEL!$AG455,IFERROR(0/0,""),preDEL!P455)</f>
        <v>0</v>
      </c>
      <c r="Q455" s="128" t="str">
        <f>IF(preDEL!$AG455,IFERROR(0/0,""),preDEL!Q455)</f>
        <v>Result</v>
      </c>
      <c r="R455" s="116" t="b">
        <f>IF(preDEL!$AG455,IFERROR(0/0,""),preDEL!R455)</f>
        <v>1</v>
      </c>
      <c r="S455" s="116">
        <f>IF(preDEL!$AG455,IFERROR(0/0,""),preDEL!S455)</f>
        <v>1</v>
      </c>
      <c r="T455" s="128">
        <f>IF(preDEL!$AG455,IFERROR(0/0,""),preDEL!T455)</f>
        <v>0</v>
      </c>
      <c r="U455" s="83" t="str">
        <f>IF(preDEL!$AG455,IFERROR(0/0,""),preDEL!U455)</f>
        <v/>
      </c>
      <c r="V455" s="82" t="str">
        <f>IF(preDEL!$AG455,IFERROR(0/0,""),preDEL!V455)</f>
        <v/>
      </c>
      <c r="W455" s="83" t="str">
        <f>IF(preDEL!$AG455,IFERROR(0/0,""),preDEL!W455)</f>
        <v/>
      </c>
      <c r="X455" s="116" t="b">
        <f>IF(preDEL!$AG455,IFERROR(0/0,""),preDEL!X455)</f>
        <v>0</v>
      </c>
      <c r="Y455" s="128" t="b">
        <f>IF(preDEL!$AG455,IFERROR(0/0,""),preDEL!Y455)</f>
        <v>0</v>
      </c>
      <c r="Z455" s="82" t="str">
        <f>IF(preDEL!$AG455,IFERROR(0/0,""),preDEL!Z455)</f>
        <v/>
      </c>
      <c r="AA455" s="128" t="b">
        <f>IF(preDEL!$AG455,IFERROR(0/0,""),preDEL!AA455)</f>
        <v>0</v>
      </c>
      <c r="AB455" s="128" t="b">
        <f>IF(preDEL!$AG455,IFERROR(0/0,""),preDEL!AB455)</f>
        <v>0</v>
      </c>
      <c r="AC455" s="174">
        <f>IF(preDEL!$AG455,IFERROR(0/0,""),preDEL!AC455)</f>
        <v>622</v>
      </c>
      <c r="AD455" s="116" t="b">
        <f>IF(preDEL!$AG455,IFERROR(0/0,""),preDEL!AD455)</f>
        <v>1</v>
      </c>
      <c r="AE455" s="175" t="str">
        <f>IF(preDEL!$AG455,IFERROR(0/0,""),preDEL!AE455)</f>
        <v/>
      </c>
      <c r="AF455" s="128" t="b">
        <f>IF(preDEL!$AG455,IFERROR(0/0,""),preDEL!AF455)</f>
        <v>0</v>
      </c>
      <c r="AG455" s="128" t="b">
        <f>IF(preDEL!$AG455,IFERROR(0/0,""),preDEL!AG455)</f>
        <v>0</v>
      </c>
      <c r="AH455" s="116" t="str">
        <f>IF(preDEL!$AG455,IFERROR(0/0,""),preDEL!AH455)</f>
        <v/>
      </c>
      <c r="AI455" s="82" t="str">
        <f>IF(preDEL!$AG455,IFERROR(0/0,""),preDEL!AI455)</f>
        <v/>
      </c>
      <c r="AJ455" s="83" t="str">
        <f>IF(preDEL!$AG455,IFERROR(0/0,""),preDEL!AJ455)</f>
        <v/>
      </c>
      <c r="AK455" s="82" t="str">
        <f>IF(preDEL!$AG455,IFERROR(0/0,""),preDEL!AK455)</f>
        <v>Negative</v>
      </c>
      <c r="AL455" s="83" t="str">
        <f>IF(preDEL!$AG455,IFERROR(0/0,""),preDEL!AL455)</f>
        <v/>
      </c>
      <c r="AM455" s="83" t="str">
        <f>IF(preDEL!$AG455,IFERROR(0/0,""),preDEL!AM455)</f>
        <v>SpROSA573919</v>
      </c>
      <c r="AN455" s="83" t="str">
        <f>IF(preDEL!$AG455,IFERROR(0/0,""),preDEL!AN455)</f>
        <v>ROSA300488</v>
      </c>
      <c r="AO455" s="83" t="str">
        <f>IF(preDEL!$AG455,IFERROR(0/0,""),preDEL!AO455)</f>
        <v/>
      </c>
      <c r="AP455" s="83" t="str">
        <f>IF(preDEL!$AG455,IFERROR(0/0,""),preDEL!AP455)</f>
        <v/>
      </c>
      <c r="AQ455" s="83" t="str">
        <f>IF(preDEL!$AG455,IFERROR(0/0,""),preDEL!AQ455)</f>
        <v/>
      </c>
      <c r="AR455" s="83" t="str">
        <f>IF(preDEL!$AG455,IFERROR(0/0,""),preDEL!AR455)</f>
        <v/>
      </c>
      <c r="AS455" s="147"/>
    </row>
    <row r="456">
      <c r="A456" s="82" t="str">
        <f>IF(preDEL!$AG456,IFERROR(0/0,""),preDEL!A456)</f>
        <v>FLB4092</v>
      </c>
      <c r="B456" s="172">
        <f>IF(preDEL!$AG456,IFERROR(0/0,""),preDEL!B456)</f>
        <v>44515</v>
      </c>
      <c r="C456" s="173">
        <f>IF(preDEL!$AG456,IFERROR(0/0,""),preDEL!C456)</f>
        <v>0.1230439815</v>
      </c>
      <c r="D456" s="82" t="str">
        <f>IF(preDEL!$AG456,IFERROR(0/0,""),preDEL!D456)</f>
        <v/>
      </c>
      <c r="E456" s="82" t="str">
        <f>IF(preDEL!$AG456,IFERROR(0/0,""),preDEL!E456)</f>
        <v/>
      </c>
      <c r="F456" s="83" t="str">
        <f>IF(preDEL!$AG456,IFERROR(0/0,""),preDEL!F456)</f>
        <v/>
      </c>
      <c r="G456" s="83" t="str">
        <f>IF(preDEL!$AG456,IFERROR(0/0,""),preDEL!G456)</f>
        <v/>
      </c>
      <c r="H456" s="83" t="str">
        <f>IF(preDEL!$AG456,IFERROR(0/0,""),preDEL!H456)</f>
        <v/>
      </c>
      <c r="I456" s="82" t="str">
        <f>IF(preDEL!$AG456,IFERROR(0/0,""),preDEL!I456)</f>
        <v/>
      </c>
      <c r="J456" s="82" t="str">
        <f>IF(preDEL!$AG456,IFERROR(0/0,""),preDEL!J456)</f>
        <v/>
      </c>
      <c r="K456" s="82" t="str">
        <f>IF(preDEL!$AG456,IFERROR(0/0,""),preDEL!K456)</f>
        <v>Negative</v>
      </c>
      <c r="L456" s="172">
        <f>IF(preDEL!$AG456,IFERROR(0/0,""),preDEL!L456)</f>
        <v>44515</v>
      </c>
      <c r="M456" s="173">
        <f>IF(preDEL!$AG456,IFERROR(0/0,""),preDEL!M456)</f>
        <v>0.3946643519</v>
      </c>
      <c r="N456" s="83" t="str">
        <f>IF(preDEL!$AG456,IFERROR(0/0,""),preDEL!N456)</f>
        <v/>
      </c>
      <c r="O456" s="83" t="str">
        <f>IF(preDEL!$AG456,IFERROR(0/0,""),preDEL!O456)</f>
        <v/>
      </c>
      <c r="P456" s="128" t="b">
        <f>IF(preDEL!$AG456,IFERROR(0/0,""),preDEL!P456)</f>
        <v>0</v>
      </c>
      <c r="Q456" s="128" t="str">
        <f>IF(preDEL!$AG456,IFERROR(0/0,""),preDEL!Q456)</f>
        <v>Result</v>
      </c>
      <c r="R456" s="116" t="b">
        <f>IF(preDEL!$AG456,IFERROR(0/0,""),preDEL!R456)</f>
        <v>1</v>
      </c>
      <c r="S456" s="116">
        <f>IF(preDEL!$AG456,IFERROR(0/0,""),preDEL!S456)</f>
        <v>1</v>
      </c>
      <c r="T456" s="128">
        <f>IF(preDEL!$AG456,IFERROR(0/0,""),preDEL!T456)</f>
        <v>0</v>
      </c>
      <c r="U456" s="83" t="str">
        <f>IF(preDEL!$AG456,IFERROR(0/0,""),preDEL!U456)</f>
        <v/>
      </c>
      <c r="V456" s="82" t="str">
        <f>IF(preDEL!$AG456,IFERROR(0/0,""),preDEL!V456)</f>
        <v/>
      </c>
      <c r="W456" s="83" t="str">
        <f>IF(preDEL!$AG456,IFERROR(0/0,""),preDEL!W456)</f>
        <v/>
      </c>
      <c r="X456" s="116" t="b">
        <f>IF(preDEL!$AG456,IFERROR(0/0,""),preDEL!X456)</f>
        <v>0</v>
      </c>
      <c r="Y456" s="128" t="b">
        <f>IF(preDEL!$AG456,IFERROR(0/0,""),preDEL!Y456)</f>
        <v>0</v>
      </c>
      <c r="Z456" s="82" t="str">
        <f>IF(preDEL!$AG456,IFERROR(0/0,""),preDEL!Z456)</f>
        <v/>
      </c>
      <c r="AA456" s="128" t="b">
        <f>IF(preDEL!$AG456,IFERROR(0/0,""),preDEL!AA456)</f>
        <v>0</v>
      </c>
      <c r="AB456" s="128" t="b">
        <f>IF(preDEL!$AG456,IFERROR(0/0,""),preDEL!AB456)</f>
        <v>0</v>
      </c>
      <c r="AC456" s="174">
        <f>IF(preDEL!$AG456,IFERROR(0/0,""),preDEL!AC456)</f>
        <v>621</v>
      </c>
      <c r="AD456" s="116" t="b">
        <f>IF(preDEL!$AG456,IFERROR(0/0,""),preDEL!AD456)</f>
        <v>1</v>
      </c>
      <c r="AE456" s="175" t="str">
        <f>IF(preDEL!$AG456,IFERROR(0/0,""),preDEL!AE456)</f>
        <v/>
      </c>
      <c r="AF456" s="128" t="b">
        <f>IF(preDEL!$AG456,IFERROR(0/0,""),preDEL!AF456)</f>
        <v>0</v>
      </c>
      <c r="AG456" s="128" t="b">
        <f>IF(preDEL!$AG456,IFERROR(0/0,""),preDEL!AG456)</f>
        <v>0</v>
      </c>
      <c r="AH456" s="116" t="str">
        <f>IF(preDEL!$AG456,IFERROR(0/0,""),preDEL!AH456)</f>
        <v/>
      </c>
      <c r="AI456" s="82" t="str">
        <f>IF(preDEL!$AG456,IFERROR(0/0,""),preDEL!AI456)</f>
        <v/>
      </c>
      <c r="AJ456" s="83" t="str">
        <f>IF(preDEL!$AG456,IFERROR(0/0,""),preDEL!AJ456)</f>
        <v/>
      </c>
      <c r="AK456" s="82" t="str">
        <f>IF(preDEL!$AG456,IFERROR(0/0,""),preDEL!AK456)</f>
        <v>Negative</v>
      </c>
      <c r="AL456" s="83" t="str">
        <f>IF(preDEL!$AG456,IFERROR(0/0,""),preDEL!AL456)</f>
        <v/>
      </c>
      <c r="AM456" s="83" t="str">
        <f>IF(preDEL!$AG456,IFERROR(0/0,""),preDEL!AM456)</f>
        <v>SpROSA573919</v>
      </c>
      <c r="AN456" s="83" t="str">
        <f>IF(preDEL!$AG456,IFERROR(0/0,""),preDEL!AN456)</f>
        <v>ROSA797583</v>
      </c>
      <c r="AO456" s="83" t="str">
        <f>IF(preDEL!$AG456,IFERROR(0/0,""),preDEL!AO456)</f>
        <v/>
      </c>
      <c r="AP456" s="83" t="str">
        <f>IF(preDEL!$AG456,IFERROR(0/0,""),preDEL!AP456)</f>
        <v/>
      </c>
      <c r="AQ456" s="83" t="str">
        <f>IF(preDEL!$AG456,IFERROR(0/0,""),preDEL!AQ456)</f>
        <v/>
      </c>
      <c r="AR456" s="83" t="str">
        <f>IF(preDEL!$AG456,IFERROR(0/0,""),preDEL!AR456)</f>
        <v/>
      </c>
      <c r="AS456" s="147"/>
    </row>
    <row r="457">
      <c r="A457" s="82" t="str">
        <f>IF(preDEL!$AG457,IFERROR(0/0,""),preDEL!A457)</f>
        <v>FLB3972</v>
      </c>
      <c r="B457" s="172">
        <f>IF(preDEL!$AG457,IFERROR(0/0,""),preDEL!B457)</f>
        <v>44515</v>
      </c>
      <c r="C457" s="173">
        <f>IF(preDEL!$AG457,IFERROR(0/0,""),preDEL!C457)</f>
        <v>0.1234143519</v>
      </c>
      <c r="D457" s="82" t="str">
        <f>IF(preDEL!$AG457,IFERROR(0/0,""),preDEL!D457)</f>
        <v/>
      </c>
      <c r="E457" s="82" t="str">
        <f>IF(preDEL!$AG457,IFERROR(0/0,""),preDEL!E457)</f>
        <v/>
      </c>
      <c r="F457" s="83" t="str">
        <f>IF(preDEL!$AG457,IFERROR(0/0,""),preDEL!F457)</f>
        <v/>
      </c>
      <c r="G457" s="83" t="str">
        <f>IF(preDEL!$AG457,IFERROR(0/0,""),preDEL!G457)</f>
        <v/>
      </c>
      <c r="H457" s="83" t="str">
        <f>IF(preDEL!$AG457,IFERROR(0/0,""),preDEL!H457)</f>
        <v/>
      </c>
      <c r="I457" s="82" t="str">
        <f>IF(preDEL!$AG457,IFERROR(0/0,""),preDEL!I457)</f>
        <v/>
      </c>
      <c r="J457" s="82" t="str">
        <f>IF(preDEL!$AG457,IFERROR(0/0,""),preDEL!J457)</f>
        <v/>
      </c>
      <c r="K457" s="82" t="str">
        <f>IF(preDEL!$AG457,IFERROR(0/0,""),preDEL!K457)</f>
        <v>Negative</v>
      </c>
      <c r="L457" s="172">
        <f>IF(preDEL!$AG457,IFERROR(0/0,""),preDEL!L457)</f>
        <v>44515</v>
      </c>
      <c r="M457" s="173">
        <f>IF(preDEL!$AG457,IFERROR(0/0,""),preDEL!M457)</f>
        <v>0.3946643519</v>
      </c>
      <c r="N457" s="83" t="str">
        <f>IF(preDEL!$AG457,IFERROR(0/0,""),preDEL!N457)</f>
        <v/>
      </c>
      <c r="O457" s="83" t="str">
        <f>IF(preDEL!$AG457,IFERROR(0/0,""),preDEL!O457)</f>
        <v/>
      </c>
      <c r="P457" s="128" t="b">
        <f>IF(preDEL!$AG457,IFERROR(0/0,""),preDEL!P457)</f>
        <v>0</v>
      </c>
      <c r="Q457" s="128" t="str">
        <f>IF(preDEL!$AG457,IFERROR(0/0,""),preDEL!Q457)</f>
        <v>Result</v>
      </c>
      <c r="R457" s="116" t="b">
        <f>IF(preDEL!$AG457,IFERROR(0/0,""),preDEL!R457)</f>
        <v>1</v>
      </c>
      <c r="S457" s="116">
        <f>IF(preDEL!$AG457,IFERROR(0/0,""),preDEL!S457)</f>
        <v>1</v>
      </c>
      <c r="T457" s="128" t="str">
        <f>IF(preDEL!$AG457,IFERROR(0/0,""),preDEL!T457)</f>
        <v/>
      </c>
      <c r="U457" s="83" t="str">
        <f>IF(preDEL!$AG457,IFERROR(0/0,""),preDEL!U457)</f>
        <v/>
      </c>
      <c r="V457" s="82" t="str">
        <f>IF(preDEL!$AG457,IFERROR(0/0,""),preDEL!V457)</f>
        <v/>
      </c>
      <c r="W457" s="83" t="str">
        <f>IF(preDEL!$AG457,IFERROR(0/0,""),preDEL!W457)</f>
        <v/>
      </c>
      <c r="X457" s="116" t="b">
        <f>IF(preDEL!$AG457,IFERROR(0/0,""),preDEL!X457)</f>
        <v>0</v>
      </c>
      <c r="Y457" s="128" t="b">
        <f>IF(preDEL!$AG457,IFERROR(0/0,""),preDEL!Y457)</f>
        <v>0</v>
      </c>
      <c r="Z457" s="82" t="str">
        <f>IF(preDEL!$AG457,IFERROR(0/0,""),preDEL!Z457)</f>
        <v/>
      </c>
      <c r="AA457" s="128" t="b">
        <f>IF(preDEL!$AG457,IFERROR(0/0,""),preDEL!AA457)</f>
        <v>0</v>
      </c>
      <c r="AB457" s="128" t="b">
        <f>IF(preDEL!$AG457,IFERROR(0/0,""),preDEL!AB457)</f>
        <v>0</v>
      </c>
      <c r="AC457" s="174">
        <f>IF(preDEL!$AG457,IFERROR(0/0,""),preDEL!AC457)</f>
        <v>173</v>
      </c>
      <c r="AD457" s="116" t="b">
        <f>IF(preDEL!$AG457,IFERROR(0/0,""),preDEL!AD457)</f>
        <v>0</v>
      </c>
      <c r="AE457" s="175" t="str">
        <f>IF(preDEL!$AG457,IFERROR(0/0,""),preDEL!AE457)</f>
        <v/>
      </c>
      <c r="AF457" s="128" t="b">
        <f>IF(preDEL!$AG457,IFERROR(0/0,""),preDEL!AF457)</f>
        <v>0</v>
      </c>
      <c r="AG457" s="128" t="b">
        <f>IF(preDEL!$AG457,IFERROR(0/0,""),preDEL!AG457)</f>
        <v>0</v>
      </c>
      <c r="AH457" s="116" t="str">
        <f>IF(preDEL!$AG457,IFERROR(0/0,""),preDEL!AH457)</f>
        <v/>
      </c>
      <c r="AI457" s="82" t="str">
        <f>IF(preDEL!$AG457,IFERROR(0/0,""),preDEL!AI457)</f>
        <v/>
      </c>
      <c r="AJ457" s="83" t="str">
        <f>IF(preDEL!$AG457,IFERROR(0/0,""),preDEL!AJ457)</f>
        <v/>
      </c>
      <c r="AK457" s="82" t="str">
        <f>IF(preDEL!$AG457,IFERROR(0/0,""),preDEL!AK457)</f>
        <v>Negative</v>
      </c>
      <c r="AL457" s="83" t="str">
        <f>IF(preDEL!$AG457,IFERROR(0/0,""),preDEL!AL457)</f>
        <v/>
      </c>
      <c r="AM457" s="83" t="str">
        <f>IF(preDEL!$AG457,IFERROR(0/0,""),preDEL!AM457)</f>
        <v>SpROSA145068</v>
      </c>
      <c r="AN457" s="83" t="str">
        <f>IF(preDEL!$AG457,IFERROR(0/0,""),preDEL!AN457)</f>
        <v>ROSA186882</v>
      </c>
      <c r="AO457" s="83" t="str">
        <f>IF(preDEL!$AG457,IFERROR(0/0,""),preDEL!AO457)</f>
        <v/>
      </c>
      <c r="AP457" s="83" t="str">
        <f>IF(preDEL!$AG457,IFERROR(0/0,""),preDEL!AP457)</f>
        <v/>
      </c>
      <c r="AQ457" s="83" t="str">
        <f>IF(preDEL!$AG457,IFERROR(0/0,""),preDEL!AQ457)</f>
        <v/>
      </c>
      <c r="AR457" s="83" t="str">
        <f>IF(preDEL!$AG457,IFERROR(0/0,""),preDEL!AR457)</f>
        <v/>
      </c>
      <c r="AS457" s="147"/>
    </row>
    <row r="458">
      <c r="A458" s="82" t="str">
        <f>IF(preDEL!$AG458,IFERROR(0/0,""),preDEL!A458)</f>
        <v>FLB3945</v>
      </c>
      <c r="B458" s="172">
        <f>IF(preDEL!$AG458,IFERROR(0/0,""),preDEL!B458)</f>
        <v>44515</v>
      </c>
      <c r="C458" s="173">
        <f>IF(preDEL!$AG458,IFERROR(0/0,""),preDEL!C458)</f>
        <v>0.1236921296</v>
      </c>
      <c r="D458" s="82" t="str">
        <f>IF(preDEL!$AG458,IFERROR(0/0,""),preDEL!D458)</f>
        <v/>
      </c>
      <c r="E458" s="82" t="str">
        <f>IF(preDEL!$AG458,IFERROR(0/0,""),preDEL!E458)</f>
        <v/>
      </c>
      <c r="F458" s="83" t="str">
        <f>IF(preDEL!$AG458,IFERROR(0/0,""),preDEL!F458)</f>
        <v/>
      </c>
      <c r="G458" s="83" t="str">
        <f>IF(preDEL!$AG458,IFERROR(0/0,""),preDEL!G458)</f>
        <v/>
      </c>
      <c r="H458" s="83" t="str">
        <f>IF(preDEL!$AG458,IFERROR(0/0,""),preDEL!H458)</f>
        <v/>
      </c>
      <c r="I458" s="82" t="str">
        <f>IF(preDEL!$AG458,IFERROR(0/0,""),preDEL!I458)</f>
        <v/>
      </c>
      <c r="J458" s="82" t="str">
        <f>IF(preDEL!$AG458,IFERROR(0/0,""),preDEL!J458)</f>
        <v/>
      </c>
      <c r="K458" s="82" t="str">
        <f>IF(preDEL!$AG458,IFERROR(0/0,""),preDEL!K458)</f>
        <v>Negative</v>
      </c>
      <c r="L458" s="172">
        <f>IF(preDEL!$AG458,IFERROR(0/0,""),preDEL!L458)</f>
        <v>44515</v>
      </c>
      <c r="M458" s="173">
        <f>IF(preDEL!$AG458,IFERROR(0/0,""),preDEL!M458)</f>
        <v>0.3946643519</v>
      </c>
      <c r="N458" s="83" t="str">
        <f>IF(preDEL!$AG458,IFERROR(0/0,""),preDEL!N458)</f>
        <v/>
      </c>
      <c r="O458" s="83" t="str">
        <f>IF(preDEL!$AG458,IFERROR(0/0,""),preDEL!O458)</f>
        <v/>
      </c>
      <c r="P458" s="128" t="b">
        <f>IF(preDEL!$AG458,IFERROR(0/0,""),preDEL!P458)</f>
        <v>0</v>
      </c>
      <c r="Q458" s="128" t="str">
        <f>IF(preDEL!$AG458,IFERROR(0/0,""),preDEL!Q458)</f>
        <v>Result</v>
      </c>
      <c r="R458" s="116" t="b">
        <f>IF(preDEL!$AG458,IFERROR(0/0,""),preDEL!R458)</f>
        <v>1</v>
      </c>
      <c r="S458" s="116">
        <f>IF(preDEL!$AG458,IFERROR(0/0,""),preDEL!S458)</f>
        <v>1</v>
      </c>
      <c r="T458" s="128" t="str">
        <f>IF(preDEL!$AG458,IFERROR(0/0,""),preDEL!T458)</f>
        <v/>
      </c>
      <c r="U458" s="83" t="str">
        <f>IF(preDEL!$AG458,IFERROR(0/0,""),preDEL!U458)</f>
        <v/>
      </c>
      <c r="V458" s="82" t="str">
        <f>IF(preDEL!$AG458,IFERROR(0/0,""),preDEL!V458)</f>
        <v/>
      </c>
      <c r="W458" s="83" t="str">
        <f>IF(preDEL!$AG458,IFERROR(0/0,""),preDEL!W458)</f>
        <v/>
      </c>
      <c r="X458" s="116" t="b">
        <f>IF(preDEL!$AG458,IFERROR(0/0,""),preDEL!X458)</f>
        <v>0</v>
      </c>
      <c r="Y458" s="128" t="b">
        <f>IF(preDEL!$AG458,IFERROR(0/0,""),preDEL!Y458)</f>
        <v>0</v>
      </c>
      <c r="Z458" s="82" t="str">
        <f>IF(preDEL!$AG458,IFERROR(0/0,""),preDEL!Z458)</f>
        <v/>
      </c>
      <c r="AA458" s="128" t="b">
        <f>IF(preDEL!$AG458,IFERROR(0/0,""),preDEL!AA458)</f>
        <v>0</v>
      </c>
      <c r="AB458" s="128" t="b">
        <f>IF(preDEL!$AG458,IFERROR(0/0,""),preDEL!AB458)</f>
        <v>0</v>
      </c>
      <c r="AC458" s="174">
        <f>IF(preDEL!$AG458,IFERROR(0/0,""),preDEL!AC458)</f>
        <v>172</v>
      </c>
      <c r="AD458" s="116" t="b">
        <f>IF(preDEL!$AG458,IFERROR(0/0,""),preDEL!AD458)</f>
        <v>0</v>
      </c>
      <c r="AE458" s="175" t="str">
        <f>IF(preDEL!$AG458,IFERROR(0/0,""),preDEL!AE458)</f>
        <v/>
      </c>
      <c r="AF458" s="128" t="b">
        <f>IF(preDEL!$AG458,IFERROR(0/0,""),preDEL!AF458)</f>
        <v>0</v>
      </c>
      <c r="AG458" s="128" t="b">
        <f>IF(preDEL!$AG458,IFERROR(0/0,""),preDEL!AG458)</f>
        <v>0</v>
      </c>
      <c r="AH458" s="116" t="str">
        <f>IF(preDEL!$AG458,IFERROR(0/0,""),preDEL!AH458)</f>
        <v/>
      </c>
      <c r="AI458" s="82" t="str">
        <f>IF(preDEL!$AG458,IFERROR(0/0,""),preDEL!AI458)</f>
        <v/>
      </c>
      <c r="AJ458" s="83" t="str">
        <f>IF(preDEL!$AG458,IFERROR(0/0,""),preDEL!AJ458)</f>
        <v/>
      </c>
      <c r="AK458" s="82" t="str">
        <f>IF(preDEL!$AG458,IFERROR(0/0,""),preDEL!AK458)</f>
        <v>Negative</v>
      </c>
      <c r="AL458" s="83" t="str">
        <f>IF(preDEL!$AG458,IFERROR(0/0,""),preDEL!AL458)</f>
        <v/>
      </c>
      <c r="AM458" s="83" t="str">
        <f>IF(preDEL!$AG458,IFERROR(0/0,""),preDEL!AM458)</f>
        <v>SpROSA145068</v>
      </c>
      <c r="AN458" s="83" t="str">
        <f>IF(preDEL!$AG458,IFERROR(0/0,""),preDEL!AN458)</f>
        <v>ROSA970910</v>
      </c>
      <c r="AO458" s="83" t="str">
        <f>IF(preDEL!$AG458,IFERROR(0/0,""),preDEL!AO458)</f>
        <v/>
      </c>
      <c r="AP458" s="83" t="str">
        <f>IF(preDEL!$AG458,IFERROR(0/0,""),preDEL!AP458)</f>
        <v/>
      </c>
      <c r="AQ458" s="83" t="str">
        <f>IF(preDEL!$AG458,IFERROR(0/0,""),preDEL!AQ458)</f>
        <v/>
      </c>
      <c r="AR458" s="83" t="str">
        <f>IF(preDEL!$AG458,IFERROR(0/0,""),preDEL!AR458)</f>
        <v/>
      </c>
      <c r="AS458" s="147"/>
    </row>
    <row r="459">
      <c r="A459" s="82" t="str">
        <f>IF(preDEL!$AG459,IFERROR(0/0,""),preDEL!A459)</f>
        <v>FLB3953</v>
      </c>
      <c r="B459" s="172">
        <f>IF(preDEL!$AG459,IFERROR(0/0,""),preDEL!B459)</f>
        <v>44515</v>
      </c>
      <c r="C459" s="173">
        <f>IF(preDEL!$AG459,IFERROR(0/0,""),preDEL!C459)</f>
        <v>0.1238773148</v>
      </c>
      <c r="D459" s="82" t="str">
        <f>IF(preDEL!$AG459,IFERROR(0/0,""),preDEL!D459)</f>
        <v/>
      </c>
      <c r="E459" s="82" t="str">
        <f>IF(preDEL!$AG459,IFERROR(0/0,""),preDEL!E459)</f>
        <v/>
      </c>
      <c r="F459" s="83" t="str">
        <f>IF(preDEL!$AG459,IFERROR(0/0,""),preDEL!F459)</f>
        <v/>
      </c>
      <c r="G459" s="83" t="str">
        <f>IF(preDEL!$AG459,IFERROR(0/0,""),preDEL!G459)</f>
        <v/>
      </c>
      <c r="H459" s="83" t="str">
        <f>IF(preDEL!$AG459,IFERROR(0/0,""),preDEL!H459)</f>
        <v/>
      </c>
      <c r="I459" s="82" t="str">
        <f>IF(preDEL!$AG459,IFERROR(0/0,""),preDEL!I459)</f>
        <v/>
      </c>
      <c r="J459" s="82" t="str">
        <f>IF(preDEL!$AG459,IFERROR(0/0,""),preDEL!J459)</f>
        <v/>
      </c>
      <c r="K459" s="82" t="str">
        <f>IF(preDEL!$AG459,IFERROR(0/0,""),preDEL!K459)</f>
        <v>Negative</v>
      </c>
      <c r="L459" s="172">
        <f>IF(preDEL!$AG459,IFERROR(0/0,""),preDEL!L459)</f>
        <v>44515</v>
      </c>
      <c r="M459" s="173">
        <f>IF(preDEL!$AG459,IFERROR(0/0,""),preDEL!M459)</f>
        <v>0.3946643519</v>
      </c>
      <c r="N459" s="83" t="str">
        <f>IF(preDEL!$AG459,IFERROR(0/0,""),preDEL!N459)</f>
        <v/>
      </c>
      <c r="O459" s="83" t="str">
        <f>IF(preDEL!$AG459,IFERROR(0/0,""),preDEL!O459)</f>
        <v/>
      </c>
      <c r="P459" s="128" t="b">
        <f>IF(preDEL!$AG459,IFERROR(0/0,""),preDEL!P459)</f>
        <v>0</v>
      </c>
      <c r="Q459" s="128" t="str">
        <f>IF(preDEL!$AG459,IFERROR(0/0,""),preDEL!Q459)</f>
        <v>Result</v>
      </c>
      <c r="R459" s="116" t="b">
        <f>IF(preDEL!$AG459,IFERROR(0/0,""),preDEL!R459)</f>
        <v>1</v>
      </c>
      <c r="S459" s="116">
        <f>IF(preDEL!$AG459,IFERROR(0/0,""),preDEL!S459)</f>
        <v>1</v>
      </c>
      <c r="T459" s="128">
        <f>IF(preDEL!$AG459,IFERROR(0/0,""),preDEL!T459)</f>
        <v>0</v>
      </c>
      <c r="U459" s="83" t="str">
        <f>IF(preDEL!$AG459,IFERROR(0/0,""),preDEL!U459)</f>
        <v/>
      </c>
      <c r="V459" s="82" t="str">
        <f>IF(preDEL!$AG459,IFERROR(0/0,""),preDEL!V459)</f>
        <v/>
      </c>
      <c r="W459" s="83" t="str">
        <f>IF(preDEL!$AG459,IFERROR(0/0,""),preDEL!W459)</f>
        <v/>
      </c>
      <c r="X459" s="116" t="b">
        <f>IF(preDEL!$AG459,IFERROR(0/0,""),preDEL!X459)</f>
        <v>0</v>
      </c>
      <c r="Y459" s="128" t="b">
        <f>IF(preDEL!$AG459,IFERROR(0/0,""),preDEL!Y459)</f>
        <v>0</v>
      </c>
      <c r="Z459" s="82" t="str">
        <f>IF(preDEL!$AG459,IFERROR(0/0,""),preDEL!Z459)</f>
        <v/>
      </c>
      <c r="AA459" s="128" t="b">
        <f>IF(preDEL!$AG459,IFERROR(0/0,""),preDEL!AA459)</f>
        <v>0</v>
      </c>
      <c r="AB459" s="128" t="b">
        <f>IF(preDEL!$AG459,IFERROR(0/0,""),preDEL!AB459)</f>
        <v>0</v>
      </c>
      <c r="AC459" s="174">
        <f>IF(preDEL!$AG459,IFERROR(0/0,""),preDEL!AC459)</f>
        <v>620</v>
      </c>
      <c r="AD459" s="116" t="b">
        <f>IF(preDEL!$AG459,IFERROR(0/0,""),preDEL!AD459)</f>
        <v>1</v>
      </c>
      <c r="AE459" s="175" t="str">
        <f>IF(preDEL!$AG459,IFERROR(0/0,""),preDEL!AE459)</f>
        <v/>
      </c>
      <c r="AF459" s="128" t="b">
        <f>IF(preDEL!$AG459,IFERROR(0/0,""),preDEL!AF459)</f>
        <v>0</v>
      </c>
      <c r="AG459" s="128" t="b">
        <f>IF(preDEL!$AG459,IFERROR(0/0,""),preDEL!AG459)</f>
        <v>0</v>
      </c>
      <c r="AH459" s="116" t="str">
        <f>IF(preDEL!$AG459,IFERROR(0/0,""),preDEL!AH459)</f>
        <v/>
      </c>
      <c r="AI459" s="82" t="str">
        <f>IF(preDEL!$AG459,IFERROR(0/0,""),preDEL!AI459)</f>
        <v/>
      </c>
      <c r="AJ459" s="83" t="str">
        <f>IF(preDEL!$AG459,IFERROR(0/0,""),preDEL!AJ459)</f>
        <v/>
      </c>
      <c r="AK459" s="82" t="str">
        <f>IF(preDEL!$AG459,IFERROR(0/0,""),preDEL!AK459)</f>
        <v>Negative</v>
      </c>
      <c r="AL459" s="83" t="str">
        <f>IF(preDEL!$AG459,IFERROR(0/0,""),preDEL!AL459)</f>
        <v/>
      </c>
      <c r="AM459" s="83" t="str">
        <f>IF(preDEL!$AG459,IFERROR(0/0,""),preDEL!AM459)</f>
        <v>SpROSA573919</v>
      </c>
      <c r="AN459" s="83" t="str">
        <f>IF(preDEL!$AG459,IFERROR(0/0,""),preDEL!AN459)</f>
        <v>ROSA579570</v>
      </c>
      <c r="AO459" s="83" t="str">
        <f>IF(preDEL!$AG459,IFERROR(0/0,""),preDEL!AO459)</f>
        <v/>
      </c>
      <c r="AP459" s="83" t="str">
        <f>IF(preDEL!$AG459,IFERROR(0/0,""),preDEL!AP459)</f>
        <v/>
      </c>
      <c r="AQ459" s="83" t="str">
        <f>IF(preDEL!$AG459,IFERROR(0/0,""),preDEL!AQ459)</f>
        <v/>
      </c>
      <c r="AR459" s="83" t="str">
        <f>IF(preDEL!$AG459,IFERROR(0/0,""),preDEL!AR459)</f>
        <v/>
      </c>
      <c r="AS459" s="147"/>
    </row>
    <row r="460">
      <c r="A460" s="82" t="str">
        <f>IF(preDEL!$AG460,IFERROR(0/0,""),preDEL!A460)</f>
        <v>FLB2733</v>
      </c>
      <c r="B460" s="172">
        <f>IF(preDEL!$AG460,IFERROR(0/0,""),preDEL!B460)</f>
        <v>44515</v>
      </c>
      <c r="C460" s="173">
        <f>IF(preDEL!$AG460,IFERROR(0/0,""),preDEL!C460)</f>
        <v>0.1242939815</v>
      </c>
      <c r="D460" s="82" t="str">
        <f>IF(preDEL!$AG460,IFERROR(0/0,""),preDEL!D460)</f>
        <v/>
      </c>
      <c r="E460" s="82" t="str">
        <f>IF(preDEL!$AG460,IFERROR(0/0,""),preDEL!E460)</f>
        <v/>
      </c>
      <c r="F460" s="83" t="str">
        <f>IF(preDEL!$AG460,IFERROR(0/0,""),preDEL!F460)</f>
        <v/>
      </c>
      <c r="G460" s="83" t="str">
        <f>IF(preDEL!$AG460,IFERROR(0/0,""),preDEL!G460)</f>
        <v/>
      </c>
      <c r="H460" s="83" t="str">
        <f>IF(preDEL!$AG460,IFERROR(0/0,""),preDEL!H460)</f>
        <v/>
      </c>
      <c r="I460" s="82" t="str">
        <f>IF(preDEL!$AG460,IFERROR(0/0,""),preDEL!I460)</f>
        <v/>
      </c>
      <c r="J460" s="82" t="str">
        <f>IF(preDEL!$AG460,IFERROR(0/0,""),preDEL!J460)</f>
        <v/>
      </c>
      <c r="K460" s="82" t="str">
        <f>IF(preDEL!$AG460,IFERROR(0/0,""),preDEL!K460)</f>
        <v>Null</v>
      </c>
      <c r="L460" s="172">
        <f>IF(preDEL!$AG460,IFERROR(0/0,""),preDEL!L460)</f>
        <v>44868</v>
      </c>
      <c r="M460" s="173">
        <f>IF(preDEL!$AG460,IFERROR(0/0,""),preDEL!M460)</f>
        <v>0.5355208333</v>
      </c>
      <c r="N460" s="83" t="str">
        <f>IF(preDEL!$AG460,IFERROR(0/0,""),preDEL!N460)</f>
        <v/>
      </c>
      <c r="O460" s="83" t="str">
        <f>IF(preDEL!$AG460,IFERROR(0/0,""),preDEL!O460)</f>
        <v/>
      </c>
      <c r="P460" s="128" t="b">
        <f>IF(preDEL!$AG460,IFERROR(0/0,""),preDEL!P460)</f>
        <v>0</v>
      </c>
      <c r="Q460" s="128" t="str">
        <f>IF(preDEL!$AG460,IFERROR(0/0,""),preDEL!Q460)</f>
        <v>Collected</v>
      </c>
      <c r="R460" s="116" t="b">
        <f>IF(preDEL!$AG460,IFERROR(0/0,""),preDEL!R460)</f>
        <v>1</v>
      </c>
      <c r="S460" s="116">
        <f>IF(preDEL!$AG460,IFERROR(0/0,""),preDEL!S460)</f>
        <v>1</v>
      </c>
      <c r="T460" s="128">
        <f>IF(preDEL!$AG460,IFERROR(0/0,""),preDEL!T460)</f>
        <v>0</v>
      </c>
      <c r="U460" s="83" t="str">
        <f>IF(preDEL!$AG460,IFERROR(0/0,""),preDEL!U460)</f>
        <v/>
      </c>
      <c r="V460" s="82" t="str">
        <f>IF(preDEL!$AG460,IFERROR(0/0,""),preDEL!V460)</f>
        <v/>
      </c>
      <c r="W460" s="83" t="str">
        <f>IF(preDEL!$AG460,IFERROR(0/0,""),preDEL!W460)</f>
        <v/>
      </c>
      <c r="X460" s="116" t="b">
        <f>IF(preDEL!$AG460,IFERROR(0/0,""),preDEL!X460)</f>
        <v>0</v>
      </c>
      <c r="Y460" s="128" t="b">
        <f>IF(preDEL!$AG460,IFERROR(0/0,""),preDEL!Y460)</f>
        <v>0</v>
      </c>
      <c r="Z460" s="82" t="str">
        <f>IF(preDEL!$AG460,IFERROR(0/0,""),preDEL!Z460)</f>
        <v/>
      </c>
      <c r="AA460" s="128" t="b">
        <f>IF(preDEL!$AG460,IFERROR(0/0,""),preDEL!AA460)</f>
        <v>0</v>
      </c>
      <c r="AB460" s="128" t="b">
        <f>IF(preDEL!$AG460,IFERROR(0/0,""),preDEL!AB460)</f>
        <v>0</v>
      </c>
      <c r="AC460" s="174">
        <f>IF(preDEL!$AG460,IFERROR(0/0,""),preDEL!AC460)</f>
        <v>619</v>
      </c>
      <c r="AD460" s="116" t="b">
        <f>IF(preDEL!$AG460,IFERROR(0/0,""),preDEL!AD460)</f>
        <v>1</v>
      </c>
      <c r="AE460" s="175" t="str">
        <f>IF(preDEL!$AG460,IFERROR(0/0,""),preDEL!AE460)</f>
        <v/>
      </c>
      <c r="AF460" s="128" t="b">
        <f>IF(preDEL!$AG460,IFERROR(0/0,""),preDEL!AF460)</f>
        <v>0</v>
      </c>
      <c r="AG460" s="128" t="b">
        <f>IF(preDEL!$AG460,IFERROR(0/0,""),preDEL!AG460)</f>
        <v>0</v>
      </c>
      <c r="AH460" s="116" t="str">
        <f>IF(preDEL!$AG460,IFERROR(0/0,""),preDEL!AH460)</f>
        <v/>
      </c>
      <c r="AI460" s="82">
        <f>IF(preDEL!$AG460,IFERROR(0/0,""),preDEL!AI460)</f>
        <v>6</v>
      </c>
      <c r="AJ460" s="83">
        <f>IF(preDEL!$AG460,IFERROR(0/0,""),preDEL!AJ460)</f>
        <v>2.2</v>
      </c>
      <c r="AK460" s="82" t="str">
        <f>IF(preDEL!$AG460,IFERROR(0/0,""),preDEL!AK460)</f>
        <v>Negative</v>
      </c>
      <c r="AL460" s="83" t="str">
        <f>IF(preDEL!$AG460,IFERROR(0/0,""),preDEL!AL460)</f>
        <v/>
      </c>
      <c r="AM460" s="83" t="str">
        <f>IF(preDEL!$AG460,IFERROR(0/0,""),preDEL!AM460)</f>
        <v>SpROSA573919</v>
      </c>
      <c r="AN460" s="83" t="str">
        <f>IF(preDEL!$AG460,IFERROR(0/0,""),preDEL!AN460)</f>
        <v>ROSA186882</v>
      </c>
      <c r="AO460" s="83" t="str">
        <f>IF(preDEL!$AG460,IFERROR(0/0,""),preDEL!AO460)</f>
        <v/>
      </c>
      <c r="AP460" s="83" t="str">
        <f>IF(preDEL!$AG460,IFERROR(0/0,""),preDEL!AP460)</f>
        <v/>
      </c>
      <c r="AQ460" s="83" t="str">
        <f>IF(preDEL!$AG460,IFERROR(0/0,""),preDEL!AQ460)</f>
        <v/>
      </c>
      <c r="AR460" s="83" t="str">
        <f>IF(preDEL!$AG460,IFERROR(0/0,""),preDEL!AR460)</f>
        <v/>
      </c>
      <c r="AS460" s="147"/>
    </row>
    <row r="461">
      <c r="A461" s="82" t="str">
        <f>IF(preDEL!$AG461,IFERROR(0/0,""),preDEL!A461)</f>
        <v>FLB3959</v>
      </c>
      <c r="B461" s="172">
        <f>IF(preDEL!$AG461,IFERROR(0/0,""),preDEL!B461)</f>
        <v>44515</v>
      </c>
      <c r="C461" s="173">
        <f>IF(preDEL!$AG461,IFERROR(0/0,""),preDEL!C461)</f>
        <v>0.1272916667</v>
      </c>
      <c r="D461" s="82" t="str">
        <f>IF(preDEL!$AG461,IFERROR(0/0,""),preDEL!D461)</f>
        <v/>
      </c>
      <c r="E461" s="82" t="str">
        <f>IF(preDEL!$AG461,IFERROR(0/0,""),preDEL!E461)</f>
        <v/>
      </c>
      <c r="F461" s="83" t="str">
        <f>IF(preDEL!$AG461,IFERROR(0/0,""),preDEL!F461)</f>
        <v/>
      </c>
      <c r="G461" s="83" t="str">
        <f>IF(preDEL!$AG461,IFERROR(0/0,""),preDEL!G461)</f>
        <v/>
      </c>
      <c r="H461" s="83" t="str">
        <f>IF(preDEL!$AG461,IFERROR(0/0,""),preDEL!H461)</f>
        <v/>
      </c>
      <c r="I461" s="82" t="str">
        <f>IF(preDEL!$AG461,IFERROR(0/0,""),preDEL!I461)</f>
        <v/>
      </c>
      <c r="J461" s="82" t="str">
        <f>IF(preDEL!$AG461,IFERROR(0/0,""),preDEL!J461)</f>
        <v/>
      </c>
      <c r="K461" s="82" t="str">
        <f>IF(preDEL!$AG461,IFERROR(0/0,""),preDEL!K461)</f>
        <v>Negative</v>
      </c>
      <c r="L461" s="172">
        <f>IF(preDEL!$AG461,IFERROR(0/0,""),preDEL!L461)</f>
        <v>44515</v>
      </c>
      <c r="M461" s="173">
        <f>IF(preDEL!$AG461,IFERROR(0/0,""),preDEL!M461)</f>
        <v>0.3946643519</v>
      </c>
      <c r="N461" s="83" t="str">
        <f>IF(preDEL!$AG461,IFERROR(0/0,""),preDEL!N461)</f>
        <v/>
      </c>
      <c r="O461" s="83" t="str">
        <f>IF(preDEL!$AG461,IFERROR(0/0,""),preDEL!O461)</f>
        <v/>
      </c>
      <c r="P461" s="128" t="b">
        <f>IF(preDEL!$AG461,IFERROR(0/0,""),preDEL!P461)</f>
        <v>0</v>
      </c>
      <c r="Q461" s="128" t="str">
        <f>IF(preDEL!$AG461,IFERROR(0/0,""),preDEL!Q461)</f>
        <v>Result</v>
      </c>
      <c r="R461" s="116" t="b">
        <f>IF(preDEL!$AG461,IFERROR(0/0,""),preDEL!R461)</f>
        <v>1</v>
      </c>
      <c r="S461" s="116">
        <f>IF(preDEL!$AG461,IFERROR(0/0,""),preDEL!S461)</f>
        <v>1</v>
      </c>
      <c r="T461" s="128" t="str">
        <f>IF(preDEL!$AG461,IFERROR(0/0,""),preDEL!T461)</f>
        <v/>
      </c>
      <c r="U461" s="83" t="str">
        <f>IF(preDEL!$AG461,IFERROR(0/0,""),preDEL!U461)</f>
        <v/>
      </c>
      <c r="V461" s="82" t="str">
        <f>IF(preDEL!$AG461,IFERROR(0/0,""),preDEL!V461)</f>
        <v/>
      </c>
      <c r="W461" s="83" t="str">
        <f>IF(preDEL!$AG461,IFERROR(0/0,""),preDEL!W461)</f>
        <v/>
      </c>
      <c r="X461" s="116" t="b">
        <f>IF(preDEL!$AG461,IFERROR(0/0,""),preDEL!X461)</f>
        <v>0</v>
      </c>
      <c r="Y461" s="128" t="b">
        <f>IF(preDEL!$AG461,IFERROR(0/0,""),preDEL!Y461)</f>
        <v>0</v>
      </c>
      <c r="Z461" s="82" t="str">
        <f>IF(preDEL!$AG461,IFERROR(0/0,""),preDEL!Z461)</f>
        <v/>
      </c>
      <c r="AA461" s="128" t="b">
        <f>IF(preDEL!$AG461,IFERROR(0/0,""),preDEL!AA461)</f>
        <v>0</v>
      </c>
      <c r="AB461" s="128" t="b">
        <f>IF(preDEL!$AG461,IFERROR(0/0,""),preDEL!AB461)</f>
        <v>0</v>
      </c>
      <c r="AC461" s="174">
        <f>IF(preDEL!$AG461,IFERROR(0/0,""),preDEL!AC461)</f>
        <v>171</v>
      </c>
      <c r="AD461" s="116" t="b">
        <f>IF(preDEL!$AG461,IFERROR(0/0,""),preDEL!AD461)</f>
        <v>0</v>
      </c>
      <c r="AE461" s="175" t="str">
        <f>IF(preDEL!$AG461,IFERROR(0/0,""),preDEL!AE461)</f>
        <v/>
      </c>
      <c r="AF461" s="128" t="b">
        <f>IF(preDEL!$AG461,IFERROR(0/0,""),preDEL!AF461)</f>
        <v>0</v>
      </c>
      <c r="AG461" s="128" t="b">
        <f>IF(preDEL!$AG461,IFERROR(0/0,""),preDEL!AG461)</f>
        <v>0</v>
      </c>
      <c r="AH461" s="116" t="str">
        <f>IF(preDEL!$AG461,IFERROR(0/0,""),preDEL!AH461)</f>
        <v/>
      </c>
      <c r="AI461" s="82" t="str">
        <f>IF(preDEL!$AG461,IFERROR(0/0,""),preDEL!AI461)</f>
        <v/>
      </c>
      <c r="AJ461" s="83" t="str">
        <f>IF(preDEL!$AG461,IFERROR(0/0,""),preDEL!AJ461)</f>
        <v/>
      </c>
      <c r="AK461" s="82" t="str">
        <f>IF(preDEL!$AG461,IFERROR(0/0,""),preDEL!AK461)</f>
        <v>Negative</v>
      </c>
      <c r="AL461" s="83" t="str">
        <f>IF(preDEL!$AG461,IFERROR(0/0,""),preDEL!AL461)</f>
        <v/>
      </c>
      <c r="AM461" s="83" t="str">
        <f>IF(preDEL!$AG461,IFERROR(0/0,""),preDEL!AM461)</f>
        <v>SpROSA573919</v>
      </c>
      <c r="AN461" s="83" t="str">
        <f>IF(preDEL!$AG461,IFERROR(0/0,""),preDEL!AN461)</f>
        <v>ROSA124991</v>
      </c>
      <c r="AO461" s="83" t="str">
        <f>IF(preDEL!$AG461,IFERROR(0/0,""),preDEL!AO461)</f>
        <v/>
      </c>
      <c r="AP461" s="83" t="str">
        <f>IF(preDEL!$AG461,IFERROR(0/0,""),preDEL!AP461)</f>
        <v/>
      </c>
      <c r="AQ461" s="83" t="str">
        <f>IF(preDEL!$AG461,IFERROR(0/0,""),preDEL!AQ461)</f>
        <v/>
      </c>
      <c r="AR461" s="83" t="str">
        <f>IF(preDEL!$AG461,IFERROR(0/0,""),preDEL!AR461)</f>
        <v/>
      </c>
      <c r="AS461" s="147"/>
    </row>
    <row r="462">
      <c r="A462" s="82" t="str">
        <f>IF(preDEL!$AG462,IFERROR(0/0,""),preDEL!A462)</f>
        <v>FLB3965</v>
      </c>
      <c r="B462" s="172">
        <f>IF(preDEL!$AG462,IFERROR(0/0,""),preDEL!B462)</f>
        <v>44515</v>
      </c>
      <c r="C462" s="173">
        <f>IF(preDEL!$AG462,IFERROR(0/0,""),preDEL!C462)</f>
        <v>0.1290972222</v>
      </c>
      <c r="D462" s="82" t="str">
        <f>IF(preDEL!$AG462,IFERROR(0/0,""),preDEL!D462)</f>
        <v/>
      </c>
      <c r="E462" s="82" t="str">
        <f>IF(preDEL!$AG462,IFERROR(0/0,""),preDEL!E462)</f>
        <v/>
      </c>
      <c r="F462" s="83" t="str">
        <f>IF(preDEL!$AG462,IFERROR(0/0,""),preDEL!F462)</f>
        <v/>
      </c>
      <c r="G462" s="83" t="str">
        <f>IF(preDEL!$AG462,IFERROR(0/0,""),preDEL!G462)</f>
        <v/>
      </c>
      <c r="H462" s="83" t="str">
        <f>IF(preDEL!$AG462,IFERROR(0/0,""),preDEL!H462)</f>
        <v/>
      </c>
      <c r="I462" s="82" t="str">
        <f>IF(preDEL!$AG462,IFERROR(0/0,""),preDEL!I462)</f>
        <v/>
      </c>
      <c r="J462" s="82" t="str">
        <f>IF(preDEL!$AG462,IFERROR(0/0,""),preDEL!J462)</f>
        <v/>
      </c>
      <c r="K462" s="82" t="str">
        <f>IF(preDEL!$AG462,IFERROR(0/0,""),preDEL!K462)</f>
        <v>Negative</v>
      </c>
      <c r="L462" s="172">
        <f>IF(preDEL!$AG462,IFERROR(0/0,""),preDEL!L462)</f>
        <v>44515</v>
      </c>
      <c r="M462" s="173">
        <f>IF(preDEL!$AG462,IFERROR(0/0,""),preDEL!M462)</f>
        <v>0.3946643519</v>
      </c>
      <c r="N462" s="83" t="str">
        <f>IF(preDEL!$AG462,IFERROR(0/0,""),preDEL!N462)</f>
        <v/>
      </c>
      <c r="O462" s="83" t="str">
        <f>IF(preDEL!$AG462,IFERROR(0/0,""),preDEL!O462)</f>
        <v/>
      </c>
      <c r="P462" s="128" t="b">
        <f>IF(preDEL!$AG462,IFERROR(0/0,""),preDEL!P462)</f>
        <v>0</v>
      </c>
      <c r="Q462" s="128" t="str">
        <f>IF(preDEL!$AG462,IFERROR(0/0,""),preDEL!Q462)</f>
        <v>Result</v>
      </c>
      <c r="R462" s="116" t="b">
        <f>IF(preDEL!$AG462,IFERROR(0/0,""),preDEL!R462)</f>
        <v>1</v>
      </c>
      <c r="S462" s="116">
        <f>IF(preDEL!$AG462,IFERROR(0/0,""),preDEL!S462)</f>
        <v>1</v>
      </c>
      <c r="T462" s="128" t="str">
        <f>IF(preDEL!$AG462,IFERROR(0/0,""),preDEL!T462)</f>
        <v/>
      </c>
      <c r="U462" s="83" t="str">
        <f>IF(preDEL!$AG462,IFERROR(0/0,""),preDEL!U462)</f>
        <v/>
      </c>
      <c r="V462" s="82" t="str">
        <f>IF(preDEL!$AG462,IFERROR(0/0,""),preDEL!V462)</f>
        <v/>
      </c>
      <c r="W462" s="83" t="str">
        <f>IF(preDEL!$AG462,IFERROR(0/0,""),preDEL!W462)</f>
        <v/>
      </c>
      <c r="X462" s="116" t="b">
        <f>IF(preDEL!$AG462,IFERROR(0/0,""),preDEL!X462)</f>
        <v>0</v>
      </c>
      <c r="Y462" s="128" t="b">
        <f>IF(preDEL!$AG462,IFERROR(0/0,""),preDEL!Y462)</f>
        <v>0</v>
      </c>
      <c r="Z462" s="82" t="str">
        <f>IF(preDEL!$AG462,IFERROR(0/0,""),preDEL!Z462)</f>
        <v/>
      </c>
      <c r="AA462" s="128" t="b">
        <f>IF(preDEL!$AG462,IFERROR(0/0,""),preDEL!AA462)</f>
        <v>0</v>
      </c>
      <c r="AB462" s="128" t="b">
        <f>IF(preDEL!$AG462,IFERROR(0/0,""),preDEL!AB462)</f>
        <v>0</v>
      </c>
      <c r="AC462" s="174">
        <f>IF(preDEL!$AG462,IFERROR(0/0,""),preDEL!AC462)</f>
        <v>170</v>
      </c>
      <c r="AD462" s="116" t="b">
        <f>IF(preDEL!$AG462,IFERROR(0/0,""),preDEL!AD462)</f>
        <v>0</v>
      </c>
      <c r="AE462" s="175" t="str">
        <f>IF(preDEL!$AG462,IFERROR(0/0,""),preDEL!AE462)</f>
        <v/>
      </c>
      <c r="AF462" s="128" t="b">
        <f>IF(preDEL!$AG462,IFERROR(0/0,""),preDEL!AF462)</f>
        <v>0</v>
      </c>
      <c r="AG462" s="128" t="b">
        <f>IF(preDEL!$AG462,IFERROR(0/0,""),preDEL!AG462)</f>
        <v>0</v>
      </c>
      <c r="AH462" s="116" t="str">
        <f>IF(preDEL!$AG462,IFERROR(0/0,""),preDEL!AH462)</f>
        <v/>
      </c>
      <c r="AI462" s="82" t="str">
        <f>IF(preDEL!$AG462,IFERROR(0/0,""),preDEL!AI462)</f>
        <v/>
      </c>
      <c r="AJ462" s="83" t="str">
        <f>IF(preDEL!$AG462,IFERROR(0/0,""),preDEL!AJ462)</f>
        <v/>
      </c>
      <c r="AK462" s="82" t="str">
        <f>IF(preDEL!$AG462,IFERROR(0/0,""),preDEL!AK462)</f>
        <v>Negative</v>
      </c>
      <c r="AL462" s="83" t="str">
        <f>IF(preDEL!$AG462,IFERROR(0/0,""),preDEL!AL462)</f>
        <v/>
      </c>
      <c r="AM462" s="83" t="str">
        <f>IF(preDEL!$AG462,IFERROR(0/0,""),preDEL!AM462)</f>
        <v>SpROSA145068</v>
      </c>
      <c r="AN462" s="83" t="str">
        <f>IF(preDEL!$AG462,IFERROR(0/0,""),preDEL!AN462)</f>
        <v>ROSA216934</v>
      </c>
      <c r="AO462" s="83" t="str">
        <f>IF(preDEL!$AG462,IFERROR(0/0,""),preDEL!AO462)</f>
        <v/>
      </c>
      <c r="AP462" s="83" t="str">
        <f>IF(preDEL!$AG462,IFERROR(0/0,""),preDEL!AP462)</f>
        <v/>
      </c>
      <c r="AQ462" s="83" t="str">
        <f>IF(preDEL!$AG462,IFERROR(0/0,""),preDEL!AQ462)</f>
        <v/>
      </c>
      <c r="AR462" s="83" t="str">
        <f>IF(preDEL!$AG462,IFERROR(0/0,""),preDEL!AR462)</f>
        <v/>
      </c>
      <c r="AS462" s="147"/>
    </row>
    <row r="463">
      <c r="A463" s="82" t="str">
        <f>IF(preDEL!$AG463,IFERROR(0/0,""),preDEL!A463)</f>
        <v>FLB4088</v>
      </c>
      <c r="B463" s="172">
        <f>IF(preDEL!$AG463,IFERROR(0/0,""),preDEL!B463)</f>
        <v>44515</v>
      </c>
      <c r="C463" s="173">
        <f>IF(preDEL!$AG463,IFERROR(0/0,""),preDEL!C463)</f>
        <v>0.1297453704</v>
      </c>
      <c r="D463" s="82" t="str">
        <f>IF(preDEL!$AG463,IFERROR(0/0,""),preDEL!D463)</f>
        <v/>
      </c>
      <c r="E463" s="82" t="str">
        <f>IF(preDEL!$AG463,IFERROR(0/0,""),preDEL!E463)</f>
        <v/>
      </c>
      <c r="F463" s="83" t="str">
        <f>IF(preDEL!$AG463,IFERROR(0/0,""),preDEL!F463)</f>
        <v/>
      </c>
      <c r="G463" s="83" t="str">
        <f>IF(preDEL!$AG463,IFERROR(0/0,""),preDEL!G463)</f>
        <v/>
      </c>
      <c r="H463" s="83" t="str">
        <f>IF(preDEL!$AG463,IFERROR(0/0,""),preDEL!H463)</f>
        <v/>
      </c>
      <c r="I463" s="82" t="str">
        <f>IF(preDEL!$AG463,IFERROR(0/0,""),preDEL!I463)</f>
        <v/>
      </c>
      <c r="J463" s="82" t="str">
        <f>IF(preDEL!$AG463,IFERROR(0/0,""),preDEL!J463)</f>
        <v/>
      </c>
      <c r="K463" s="82" t="str">
        <f>IF(preDEL!$AG463,IFERROR(0/0,""),preDEL!K463)</f>
        <v>Negative</v>
      </c>
      <c r="L463" s="172">
        <f>IF(preDEL!$AG463,IFERROR(0/0,""),preDEL!L463)</f>
        <v>44515</v>
      </c>
      <c r="M463" s="173">
        <f>IF(preDEL!$AG463,IFERROR(0/0,""),preDEL!M463)</f>
        <v>0.3946643519</v>
      </c>
      <c r="N463" s="83" t="str">
        <f>IF(preDEL!$AG463,IFERROR(0/0,""),preDEL!N463)</f>
        <v/>
      </c>
      <c r="O463" s="83" t="str">
        <f>IF(preDEL!$AG463,IFERROR(0/0,""),preDEL!O463)</f>
        <v/>
      </c>
      <c r="P463" s="128" t="b">
        <f>IF(preDEL!$AG463,IFERROR(0/0,""),preDEL!P463)</f>
        <v>0</v>
      </c>
      <c r="Q463" s="128" t="str">
        <f>IF(preDEL!$AG463,IFERROR(0/0,""),preDEL!Q463)</f>
        <v>Result</v>
      </c>
      <c r="R463" s="116" t="b">
        <f>IF(preDEL!$AG463,IFERROR(0/0,""),preDEL!R463)</f>
        <v>1</v>
      </c>
      <c r="S463" s="116">
        <f>IF(preDEL!$AG463,IFERROR(0/0,""),preDEL!S463)</f>
        <v>1</v>
      </c>
      <c r="T463" s="128" t="str">
        <f>IF(preDEL!$AG463,IFERROR(0/0,""),preDEL!T463)</f>
        <v/>
      </c>
      <c r="U463" s="83" t="str">
        <f>IF(preDEL!$AG463,IFERROR(0/0,""),preDEL!U463)</f>
        <v/>
      </c>
      <c r="V463" s="82" t="str">
        <f>IF(preDEL!$AG463,IFERROR(0/0,""),preDEL!V463)</f>
        <v/>
      </c>
      <c r="W463" s="83" t="str">
        <f>IF(preDEL!$AG463,IFERROR(0/0,""),preDEL!W463)</f>
        <v/>
      </c>
      <c r="X463" s="116" t="b">
        <f>IF(preDEL!$AG463,IFERROR(0/0,""),preDEL!X463)</f>
        <v>0</v>
      </c>
      <c r="Y463" s="128" t="b">
        <f>IF(preDEL!$AG463,IFERROR(0/0,""),preDEL!Y463)</f>
        <v>0</v>
      </c>
      <c r="Z463" s="82" t="str">
        <f>IF(preDEL!$AG463,IFERROR(0/0,""),preDEL!Z463)</f>
        <v/>
      </c>
      <c r="AA463" s="128" t="b">
        <f>IF(preDEL!$AG463,IFERROR(0/0,""),preDEL!AA463)</f>
        <v>0</v>
      </c>
      <c r="AB463" s="128" t="b">
        <f>IF(preDEL!$AG463,IFERROR(0/0,""),preDEL!AB463)</f>
        <v>0</v>
      </c>
      <c r="AC463" s="174">
        <f>IF(preDEL!$AG463,IFERROR(0/0,""),preDEL!AC463)</f>
        <v>169</v>
      </c>
      <c r="AD463" s="116" t="b">
        <f>IF(preDEL!$AG463,IFERROR(0/0,""),preDEL!AD463)</f>
        <v>0</v>
      </c>
      <c r="AE463" s="175" t="str">
        <f>IF(preDEL!$AG463,IFERROR(0/0,""),preDEL!AE463)</f>
        <v/>
      </c>
      <c r="AF463" s="128" t="b">
        <f>IF(preDEL!$AG463,IFERROR(0/0,""),preDEL!AF463)</f>
        <v>0</v>
      </c>
      <c r="AG463" s="128" t="b">
        <f>IF(preDEL!$AG463,IFERROR(0/0,""),preDEL!AG463)</f>
        <v>0</v>
      </c>
      <c r="AH463" s="116" t="str">
        <f>IF(preDEL!$AG463,IFERROR(0/0,""),preDEL!AH463)</f>
        <v/>
      </c>
      <c r="AI463" s="82" t="str">
        <f>IF(preDEL!$AG463,IFERROR(0/0,""),preDEL!AI463)</f>
        <v/>
      </c>
      <c r="AJ463" s="83" t="str">
        <f>IF(preDEL!$AG463,IFERROR(0/0,""),preDEL!AJ463)</f>
        <v/>
      </c>
      <c r="AK463" s="82" t="str">
        <f>IF(preDEL!$AG463,IFERROR(0/0,""),preDEL!AK463)</f>
        <v>Negative</v>
      </c>
      <c r="AL463" s="83" t="str">
        <f>IF(preDEL!$AG463,IFERROR(0/0,""),preDEL!AL463)</f>
        <v/>
      </c>
      <c r="AM463" s="83" t="str">
        <f>IF(preDEL!$AG463,IFERROR(0/0,""),preDEL!AM463)</f>
        <v>SpROSA573919</v>
      </c>
      <c r="AN463" s="83" t="str">
        <f>IF(preDEL!$AG463,IFERROR(0/0,""),preDEL!AN463)</f>
        <v>ROSA154141</v>
      </c>
      <c r="AO463" s="83" t="str">
        <f>IF(preDEL!$AG463,IFERROR(0/0,""),preDEL!AO463)</f>
        <v/>
      </c>
      <c r="AP463" s="83" t="str">
        <f>IF(preDEL!$AG463,IFERROR(0/0,""),preDEL!AP463)</f>
        <v/>
      </c>
      <c r="AQ463" s="83" t="str">
        <f>IF(preDEL!$AG463,IFERROR(0/0,""),preDEL!AQ463)</f>
        <v/>
      </c>
      <c r="AR463" s="83" t="str">
        <f>IF(preDEL!$AG463,IFERROR(0/0,""),preDEL!AR463)</f>
        <v/>
      </c>
      <c r="AS463" s="147"/>
    </row>
    <row r="464">
      <c r="A464" s="82" t="str">
        <f>IF(preDEL!$AG464,IFERROR(0/0,""),preDEL!A464)</f>
        <v>FLB3967</v>
      </c>
      <c r="B464" s="172">
        <f>IF(preDEL!$AG464,IFERROR(0/0,""),preDEL!B464)</f>
        <v>44515</v>
      </c>
      <c r="C464" s="173">
        <f>IF(preDEL!$AG464,IFERROR(0/0,""),preDEL!C464)</f>
        <v>0.1305324074</v>
      </c>
      <c r="D464" s="82" t="str">
        <f>IF(preDEL!$AG464,IFERROR(0/0,""),preDEL!D464)</f>
        <v/>
      </c>
      <c r="E464" s="82" t="str">
        <f>IF(preDEL!$AG464,IFERROR(0/0,""),preDEL!E464)</f>
        <v/>
      </c>
      <c r="F464" s="83" t="str">
        <f>IF(preDEL!$AG464,IFERROR(0/0,""),preDEL!F464)</f>
        <v/>
      </c>
      <c r="G464" s="83" t="str">
        <f>IF(preDEL!$AG464,IFERROR(0/0,""),preDEL!G464)</f>
        <v/>
      </c>
      <c r="H464" s="83" t="str">
        <f>IF(preDEL!$AG464,IFERROR(0/0,""),preDEL!H464)</f>
        <v/>
      </c>
      <c r="I464" s="82" t="str">
        <f>IF(preDEL!$AG464,IFERROR(0/0,""),preDEL!I464)</f>
        <v/>
      </c>
      <c r="J464" s="82" t="str">
        <f>IF(preDEL!$AG464,IFERROR(0/0,""),preDEL!J464)</f>
        <v/>
      </c>
      <c r="K464" s="82" t="str">
        <f>IF(preDEL!$AG464,IFERROR(0/0,""),preDEL!K464)</f>
        <v>Negative</v>
      </c>
      <c r="L464" s="172">
        <f>IF(preDEL!$AG464,IFERROR(0/0,""),preDEL!L464)</f>
        <v>44515</v>
      </c>
      <c r="M464" s="173">
        <f>IF(preDEL!$AG464,IFERROR(0/0,""),preDEL!M464)</f>
        <v>0.3946643519</v>
      </c>
      <c r="N464" s="83" t="str">
        <f>IF(preDEL!$AG464,IFERROR(0/0,""),preDEL!N464)</f>
        <v/>
      </c>
      <c r="O464" s="83" t="str">
        <f>IF(preDEL!$AG464,IFERROR(0/0,""),preDEL!O464)</f>
        <v/>
      </c>
      <c r="P464" s="128" t="b">
        <f>IF(preDEL!$AG464,IFERROR(0/0,""),preDEL!P464)</f>
        <v>0</v>
      </c>
      <c r="Q464" s="128" t="str">
        <f>IF(preDEL!$AG464,IFERROR(0/0,""),preDEL!Q464)</f>
        <v>Result</v>
      </c>
      <c r="R464" s="116" t="b">
        <f>IF(preDEL!$AG464,IFERROR(0/0,""),preDEL!R464)</f>
        <v>1</v>
      </c>
      <c r="S464" s="116">
        <f>IF(preDEL!$AG464,IFERROR(0/0,""),preDEL!S464)</f>
        <v>1</v>
      </c>
      <c r="T464" s="128">
        <f>IF(preDEL!$AG464,IFERROR(0/0,""),preDEL!T464)</f>
        <v>0</v>
      </c>
      <c r="U464" s="83" t="str">
        <f>IF(preDEL!$AG464,IFERROR(0/0,""),preDEL!U464)</f>
        <v/>
      </c>
      <c r="V464" s="82" t="str">
        <f>IF(preDEL!$AG464,IFERROR(0/0,""),preDEL!V464)</f>
        <v/>
      </c>
      <c r="W464" s="83" t="str">
        <f>IF(preDEL!$AG464,IFERROR(0/0,""),preDEL!W464)</f>
        <v/>
      </c>
      <c r="X464" s="116" t="b">
        <f>IF(preDEL!$AG464,IFERROR(0/0,""),preDEL!X464)</f>
        <v>0</v>
      </c>
      <c r="Y464" s="128" t="b">
        <f>IF(preDEL!$AG464,IFERROR(0/0,""),preDEL!Y464)</f>
        <v>0</v>
      </c>
      <c r="Z464" s="82" t="str">
        <f>IF(preDEL!$AG464,IFERROR(0/0,""),preDEL!Z464)</f>
        <v/>
      </c>
      <c r="AA464" s="128" t="b">
        <f>IF(preDEL!$AG464,IFERROR(0/0,""),preDEL!AA464)</f>
        <v>0</v>
      </c>
      <c r="AB464" s="128" t="b">
        <f>IF(preDEL!$AG464,IFERROR(0/0,""),preDEL!AB464)</f>
        <v>0</v>
      </c>
      <c r="AC464" s="174">
        <f>IF(preDEL!$AG464,IFERROR(0/0,""),preDEL!AC464)</f>
        <v>618</v>
      </c>
      <c r="AD464" s="116" t="b">
        <f>IF(preDEL!$AG464,IFERROR(0/0,""),preDEL!AD464)</f>
        <v>1</v>
      </c>
      <c r="AE464" s="175" t="str">
        <f>IF(preDEL!$AG464,IFERROR(0/0,""),preDEL!AE464)</f>
        <v/>
      </c>
      <c r="AF464" s="128" t="b">
        <f>IF(preDEL!$AG464,IFERROR(0/0,""),preDEL!AF464)</f>
        <v>0</v>
      </c>
      <c r="AG464" s="128" t="b">
        <f>IF(preDEL!$AG464,IFERROR(0/0,""),preDEL!AG464)</f>
        <v>0</v>
      </c>
      <c r="AH464" s="116" t="str">
        <f>IF(preDEL!$AG464,IFERROR(0/0,""),preDEL!AH464)</f>
        <v/>
      </c>
      <c r="AI464" s="82" t="str">
        <f>IF(preDEL!$AG464,IFERROR(0/0,""),preDEL!AI464)</f>
        <v/>
      </c>
      <c r="AJ464" s="83" t="str">
        <f>IF(preDEL!$AG464,IFERROR(0/0,""),preDEL!AJ464)</f>
        <v/>
      </c>
      <c r="AK464" s="82" t="str">
        <f>IF(preDEL!$AG464,IFERROR(0/0,""),preDEL!AK464)</f>
        <v>Negative</v>
      </c>
      <c r="AL464" s="83" t="str">
        <f>IF(preDEL!$AG464,IFERROR(0/0,""),preDEL!AL464)</f>
        <v/>
      </c>
      <c r="AM464" s="83" t="str">
        <f>IF(preDEL!$AG464,IFERROR(0/0,""),preDEL!AM464)</f>
        <v>SpROSA573919</v>
      </c>
      <c r="AN464" s="83" t="str">
        <f>IF(preDEL!$AG464,IFERROR(0/0,""),preDEL!AN464)</f>
        <v>ROSA130448</v>
      </c>
      <c r="AO464" s="83" t="str">
        <f>IF(preDEL!$AG464,IFERROR(0/0,""),preDEL!AO464)</f>
        <v/>
      </c>
      <c r="AP464" s="83" t="str">
        <f>IF(preDEL!$AG464,IFERROR(0/0,""),preDEL!AP464)</f>
        <v/>
      </c>
      <c r="AQ464" s="83" t="str">
        <f>IF(preDEL!$AG464,IFERROR(0/0,""),preDEL!AQ464)</f>
        <v/>
      </c>
      <c r="AR464" s="83" t="str">
        <f>IF(preDEL!$AG464,IFERROR(0/0,""),preDEL!AR464)</f>
        <v/>
      </c>
      <c r="AS464" s="147"/>
    </row>
    <row r="465">
      <c r="A465" s="82" t="str">
        <f>IF(preDEL!$AG465,IFERROR(0/0,""),preDEL!A465)</f>
        <v>FLB4091</v>
      </c>
      <c r="B465" s="172">
        <f>IF(preDEL!$AG465,IFERROR(0/0,""),preDEL!B465)</f>
        <v>44515</v>
      </c>
      <c r="C465" s="173">
        <f>IF(preDEL!$AG465,IFERROR(0/0,""),preDEL!C465)</f>
        <v>0.1334953704</v>
      </c>
      <c r="D465" s="82" t="str">
        <f>IF(preDEL!$AG465,IFERROR(0/0,""),preDEL!D465)</f>
        <v/>
      </c>
      <c r="E465" s="82" t="str">
        <f>IF(preDEL!$AG465,IFERROR(0/0,""),preDEL!E465)</f>
        <v/>
      </c>
      <c r="F465" s="83" t="str">
        <f>IF(preDEL!$AG465,IFERROR(0/0,""),preDEL!F465)</f>
        <v/>
      </c>
      <c r="G465" s="83" t="str">
        <f>IF(preDEL!$AG465,IFERROR(0/0,""),preDEL!G465)</f>
        <v/>
      </c>
      <c r="H465" s="83" t="str">
        <f>IF(preDEL!$AG465,IFERROR(0/0,""),preDEL!H465)</f>
        <v/>
      </c>
      <c r="I465" s="82" t="str">
        <f>IF(preDEL!$AG465,IFERROR(0/0,""),preDEL!I465)</f>
        <v/>
      </c>
      <c r="J465" s="82" t="str">
        <f>IF(preDEL!$AG465,IFERROR(0/0,""),preDEL!J465)</f>
        <v/>
      </c>
      <c r="K465" s="82" t="str">
        <f>IF(preDEL!$AG465,IFERROR(0/0,""),preDEL!K465)</f>
        <v>Negative</v>
      </c>
      <c r="L465" s="172">
        <f>IF(preDEL!$AG465,IFERROR(0/0,""),preDEL!L465)</f>
        <v>44515</v>
      </c>
      <c r="M465" s="173">
        <f>IF(preDEL!$AG465,IFERROR(0/0,""),preDEL!M465)</f>
        <v>0.3946643519</v>
      </c>
      <c r="N465" s="83" t="str">
        <f>IF(preDEL!$AG465,IFERROR(0/0,""),preDEL!N465)</f>
        <v/>
      </c>
      <c r="O465" s="83" t="str">
        <f>IF(preDEL!$AG465,IFERROR(0/0,""),preDEL!O465)</f>
        <v/>
      </c>
      <c r="P465" s="128" t="b">
        <f>IF(preDEL!$AG465,IFERROR(0/0,""),preDEL!P465)</f>
        <v>0</v>
      </c>
      <c r="Q465" s="128" t="str">
        <f>IF(preDEL!$AG465,IFERROR(0/0,""),preDEL!Q465)</f>
        <v>Result</v>
      </c>
      <c r="R465" s="116" t="b">
        <f>IF(preDEL!$AG465,IFERROR(0/0,""),preDEL!R465)</f>
        <v>1</v>
      </c>
      <c r="S465" s="116">
        <f>IF(preDEL!$AG465,IFERROR(0/0,""),preDEL!S465)</f>
        <v>1</v>
      </c>
      <c r="T465" s="128" t="str">
        <f>IF(preDEL!$AG465,IFERROR(0/0,""),preDEL!T465)</f>
        <v/>
      </c>
      <c r="U465" s="83" t="str">
        <f>IF(preDEL!$AG465,IFERROR(0/0,""),preDEL!U465)</f>
        <v/>
      </c>
      <c r="V465" s="82" t="str">
        <f>IF(preDEL!$AG465,IFERROR(0/0,""),preDEL!V465)</f>
        <v/>
      </c>
      <c r="W465" s="83" t="str">
        <f>IF(preDEL!$AG465,IFERROR(0/0,""),preDEL!W465)</f>
        <v/>
      </c>
      <c r="X465" s="116" t="b">
        <f>IF(preDEL!$AG465,IFERROR(0/0,""),preDEL!X465)</f>
        <v>0</v>
      </c>
      <c r="Y465" s="128" t="b">
        <f>IF(preDEL!$AG465,IFERROR(0/0,""),preDEL!Y465)</f>
        <v>0</v>
      </c>
      <c r="Z465" s="82" t="str">
        <f>IF(preDEL!$AG465,IFERROR(0/0,""),preDEL!Z465)</f>
        <v/>
      </c>
      <c r="AA465" s="128" t="b">
        <f>IF(preDEL!$AG465,IFERROR(0/0,""),preDEL!AA465)</f>
        <v>0</v>
      </c>
      <c r="AB465" s="128" t="b">
        <f>IF(preDEL!$AG465,IFERROR(0/0,""),preDEL!AB465)</f>
        <v>0</v>
      </c>
      <c r="AC465" s="174">
        <f>IF(preDEL!$AG465,IFERROR(0/0,""),preDEL!AC465)</f>
        <v>168</v>
      </c>
      <c r="AD465" s="116" t="b">
        <f>IF(preDEL!$AG465,IFERROR(0/0,""),preDEL!AD465)</f>
        <v>0</v>
      </c>
      <c r="AE465" s="175" t="str">
        <f>IF(preDEL!$AG465,IFERROR(0/0,""),preDEL!AE465)</f>
        <v/>
      </c>
      <c r="AF465" s="128" t="b">
        <f>IF(preDEL!$AG465,IFERROR(0/0,""),preDEL!AF465)</f>
        <v>0</v>
      </c>
      <c r="AG465" s="128" t="b">
        <f>IF(preDEL!$AG465,IFERROR(0/0,""),preDEL!AG465)</f>
        <v>0</v>
      </c>
      <c r="AH465" s="116" t="str">
        <f>IF(preDEL!$AG465,IFERROR(0/0,""),preDEL!AH465)</f>
        <v/>
      </c>
      <c r="AI465" s="82" t="str">
        <f>IF(preDEL!$AG465,IFERROR(0/0,""),preDEL!AI465)</f>
        <v/>
      </c>
      <c r="AJ465" s="83" t="str">
        <f>IF(preDEL!$AG465,IFERROR(0/0,""),preDEL!AJ465)</f>
        <v/>
      </c>
      <c r="AK465" s="82" t="str">
        <f>IF(preDEL!$AG465,IFERROR(0/0,""),preDEL!AK465)</f>
        <v>Negative</v>
      </c>
      <c r="AL465" s="83" t="str">
        <f>IF(preDEL!$AG465,IFERROR(0/0,""),preDEL!AL465)</f>
        <v/>
      </c>
      <c r="AM465" s="83" t="str">
        <f>IF(preDEL!$AG465,IFERROR(0/0,""),preDEL!AM465)</f>
        <v>SpROSA573919</v>
      </c>
      <c r="AN465" s="83" t="str">
        <f>IF(preDEL!$AG465,IFERROR(0/0,""),preDEL!AN465)</f>
        <v>ROSA191656</v>
      </c>
      <c r="AO465" s="83" t="str">
        <f>IF(preDEL!$AG465,IFERROR(0/0,""),preDEL!AO465)</f>
        <v/>
      </c>
      <c r="AP465" s="83" t="str">
        <f>IF(preDEL!$AG465,IFERROR(0/0,""),preDEL!AP465)</f>
        <v/>
      </c>
      <c r="AQ465" s="83" t="str">
        <f>IF(preDEL!$AG465,IFERROR(0/0,""),preDEL!AQ465)</f>
        <v/>
      </c>
      <c r="AR465" s="83" t="str">
        <f>IF(preDEL!$AG465,IFERROR(0/0,""),preDEL!AR465)</f>
        <v/>
      </c>
      <c r="AS465" s="147"/>
    </row>
    <row r="466">
      <c r="A466" s="82" t="str">
        <f>IF(preDEL!$AG466,IFERROR(0/0,""),preDEL!A466)</f>
        <v>FLB3935</v>
      </c>
      <c r="B466" s="172">
        <f>IF(preDEL!$AG466,IFERROR(0/0,""),preDEL!B466)</f>
        <v>44515</v>
      </c>
      <c r="C466" s="173">
        <f>IF(preDEL!$AG466,IFERROR(0/0,""),preDEL!C466)</f>
        <v>0.1805092593</v>
      </c>
      <c r="D466" s="82" t="str">
        <f>IF(preDEL!$AG466,IFERROR(0/0,""),preDEL!D466)</f>
        <v/>
      </c>
      <c r="E466" s="82" t="str">
        <f>IF(preDEL!$AG466,IFERROR(0/0,""),preDEL!E466)</f>
        <v/>
      </c>
      <c r="F466" s="83" t="str">
        <f>IF(preDEL!$AG466,IFERROR(0/0,""),preDEL!F466)</f>
        <v/>
      </c>
      <c r="G466" s="83" t="str">
        <f>IF(preDEL!$AG466,IFERROR(0/0,""),preDEL!G466)</f>
        <v/>
      </c>
      <c r="H466" s="83" t="str">
        <f>IF(preDEL!$AG466,IFERROR(0/0,""),preDEL!H466)</f>
        <v/>
      </c>
      <c r="I466" s="82" t="str">
        <f>IF(preDEL!$AG466,IFERROR(0/0,""),preDEL!I466)</f>
        <v/>
      </c>
      <c r="J466" s="82" t="str">
        <f>IF(preDEL!$AG466,IFERROR(0/0,""),preDEL!J466)</f>
        <v/>
      </c>
      <c r="K466" s="82" t="str">
        <f>IF(preDEL!$AG466,IFERROR(0/0,""),preDEL!K466)</f>
        <v>Negative</v>
      </c>
      <c r="L466" s="172">
        <f>IF(preDEL!$AG466,IFERROR(0/0,""),preDEL!L466)</f>
        <v>44515</v>
      </c>
      <c r="M466" s="173">
        <f>IF(preDEL!$AG466,IFERROR(0/0,""),preDEL!M466)</f>
        <v>0.3946643519</v>
      </c>
      <c r="N466" s="83" t="str">
        <f>IF(preDEL!$AG466,IFERROR(0/0,""),preDEL!N466)</f>
        <v/>
      </c>
      <c r="O466" s="83" t="str">
        <f>IF(preDEL!$AG466,IFERROR(0/0,""),preDEL!O466)</f>
        <v/>
      </c>
      <c r="P466" s="128" t="b">
        <f>IF(preDEL!$AG466,IFERROR(0/0,""),preDEL!P466)</f>
        <v>0</v>
      </c>
      <c r="Q466" s="128" t="str">
        <f>IF(preDEL!$AG466,IFERROR(0/0,""),preDEL!Q466)</f>
        <v>Result</v>
      </c>
      <c r="R466" s="116" t="b">
        <f>IF(preDEL!$AG466,IFERROR(0/0,""),preDEL!R466)</f>
        <v>1</v>
      </c>
      <c r="S466" s="116">
        <f>IF(preDEL!$AG466,IFERROR(0/0,""),preDEL!S466)</f>
        <v>1</v>
      </c>
      <c r="T466" s="128">
        <f>IF(preDEL!$AG466,IFERROR(0/0,""),preDEL!T466)</f>
        <v>0</v>
      </c>
      <c r="U466" s="83" t="str">
        <f>IF(preDEL!$AG466,IFERROR(0/0,""),preDEL!U466)</f>
        <v/>
      </c>
      <c r="V466" s="82" t="str">
        <f>IF(preDEL!$AG466,IFERROR(0/0,""),preDEL!V466)</f>
        <v/>
      </c>
      <c r="W466" s="83" t="str">
        <f>IF(preDEL!$AG466,IFERROR(0/0,""),preDEL!W466)</f>
        <v/>
      </c>
      <c r="X466" s="116" t="b">
        <f>IF(preDEL!$AG466,IFERROR(0/0,""),preDEL!X466)</f>
        <v>0</v>
      </c>
      <c r="Y466" s="128" t="b">
        <f>IF(preDEL!$AG466,IFERROR(0/0,""),preDEL!Y466)</f>
        <v>0</v>
      </c>
      <c r="Z466" s="82" t="str">
        <f>IF(preDEL!$AG466,IFERROR(0/0,""),preDEL!Z466)</f>
        <v/>
      </c>
      <c r="AA466" s="128" t="b">
        <f>IF(preDEL!$AG466,IFERROR(0/0,""),preDEL!AA466)</f>
        <v>0</v>
      </c>
      <c r="AB466" s="128" t="b">
        <f>IF(preDEL!$AG466,IFERROR(0/0,""),preDEL!AB466)</f>
        <v>0</v>
      </c>
      <c r="AC466" s="174">
        <f>IF(preDEL!$AG466,IFERROR(0/0,""),preDEL!AC466)</f>
        <v>617</v>
      </c>
      <c r="AD466" s="116" t="b">
        <f>IF(preDEL!$AG466,IFERROR(0/0,""),preDEL!AD466)</f>
        <v>1</v>
      </c>
      <c r="AE466" s="175" t="str">
        <f>IF(preDEL!$AG466,IFERROR(0/0,""),preDEL!AE466)</f>
        <v/>
      </c>
      <c r="AF466" s="128" t="b">
        <f>IF(preDEL!$AG466,IFERROR(0/0,""),preDEL!AF466)</f>
        <v>0</v>
      </c>
      <c r="AG466" s="128" t="b">
        <f>IF(preDEL!$AG466,IFERROR(0/0,""),preDEL!AG466)</f>
        <v>0</v>
      </c>
      <c r="AH466" s="116" t="str">
        <f>IF(preDEL!$AG466,IFERROR(0/0,""),preDEL!AH466)</f>
        <v/>
      </c>
      <c r="AI466" s="82" t="str">
        <f>IF(preDEL!$AG466,IFERROR(0/0,""),preDEL!AI466)</f>
        <v/>
      </c>
      <c r="AJ466" s="83" t="str">
        <f>IF(preDEL!$AG466,IFERROR(0/0,""),preDEL!AJ466)</f>
        <v/>
      </c>
      <c r="AK466" s="82" t="str">
        <f>IF(preDEL!$AG466,IFERROR(0/0,""),preDEL!AK466)</f>
        <v>Negative</v>
      </c>
      <c r="AL466" s="83" t="str">
        <f>IF(preDEL!$AG466,IFERROR(0/0,""),preDEL!AL466)</f>
        <v/>
      </c>
      <c r="AM466" s="83" t="str">
        <f>IF(preDEL!$AG466,IFERROR(0/0,""),preDEL!AM466)</f>
        <v>SpROSA145068</v>
      </c>
      <c r="AN466" s="83" t="str">
        <f>IF(preDEL!$AG466,IFERROR(0/0,""),preDEL!AN466)</f>
        <v>ROSA100212</v>
      </c>
      <c r="AO466" s="83" t="str">
        <f>IF(preDEL!$AG466,IFERROR(0/0,""),preDEL!AO466)</f>
        <v/>
      </c>
      <c r="AP466" s="83" t="str">
        <f>IF(preDEL!$AG466,IFERROR(0/0,""),preDEL!AP466)</f>
        <v/>
      </c>
      <c r="AQ466" s="83" t="str">
        <f>IF(preDEL!$AG466,IFERROR(0/0,""),preDEL!AQ466)</f>
        <v/>
      </c>
      <c r="AR466" s="83" t="str">
        <f>IF(preDEL!$AG466,IFERROR(0/0,""),preDEL!AR466)</f>
        <v/>
      </c>
      <c r="AS466" s="147"/>
    </row>
    <row r="467">
      <c r="A467" s="82" t="str">
        <f>IF(preDEL!$AG467,IFERROR(0/0,""),preDEL!A467)</f>
        <v>FLB3939</v>
      </c>
      <c r="B467" s="172">
        <f>IF(preDEL!$AG467,IFERROR(0/0,""),preDEL!B467)</f>
        <v>44515</v>
      </c>
      <c r="C467" s="173">
        <f>IF(preDEL!$AG467,IFERROR(0/0,""),preDEL!C467)</f>
        <v>0.1807523148</v>
      </c>
      <c r="D467" s="82" t="str">
        <f>IF(preDEL!$AG467,IFERROR(0/0,""),preDEL!D467)</f>
        <v/>
      </c>
      <c r="E467" s="82" t="str">
        <f>IF(preDEL!$AG467,IFERROR(0/0,""),preDEL!E467)</f>
        <v/>
      </c>
      <c r="F467" s="83" t="str">
        <f>IF(preDEL!$AG467,IFERROR(0/0,""),preDEL!F467)</f>
        <v/>
      </c>
      <c r="G467" s="83" t="str">
        <f>IF(preDEL!$AG467,IFERROR(0/0,""),preDEL!G467)</f>
        <v/>
      </c>
      <c r="H467" s="83" t="str">
        <f>IF(preDEL!$AG467,IFERROR(0/0,""),preDEL!H467)</f>
        <v/>
      </c>
      <c r="I467" s="82" t="str">
        <f>IF(preDEL!$AG467,IFERROR(0/0,""),preDEL!I467)</f>
        <v/>
      </c>
      <c r="J467" s="82" t="str">
        <f>IF(preDEL!$AG467,IFERROR(0/0,""),preDEL!J467)</f>
        <v/>
      </c>
      <c r="K467" s="82" t="str">
        <f>IF(preDEL!$AG467,IFERROR(0/0,""),preDEL!K467)</f>
        <v>Negative</v>
      </c>
      <c r="L467" s="172">
        <f>IF(preDEL!$AG467,IFERROR(0/0,""),preDEL!L467)</f>
        <v>44515</v>
      </c>
      <c r="M467" s="173">
        <f>IF(preDEL!$AG467,IFERROR(0/0,""),preDEL!M467)</f>
        <v>0.3946643519</v>
      </c>
      <c r="N467" s="83" t="str">
        <f>IF(preDEL!$AG467,IFERROR(0/0,""),preDEL!N467)</f>
        <v/>
      </c>
      <c r="O467" s="83" t="str">
        <f>IF(preDEL!$AG467,IFERROR(0/0,""),preDEL!O467)</f>
        <v/>
      </c>
      <c r="P467" s="128" t="b">
        <f>IF(preDEL!$AG467,IFERROR(0/0,""),preDEL!P467)</f>
        <v>0</v>
      </c>
      <c r="Q467" s="128" t="str">
        <f>IF(preDEL!$AG467,IFERROR(0/0,""),preDEL!Q467)</f>
        <v>Result</v>
      </c>
      <c r="R467" s="116" t="b">
        <f>IF(preDEL!$AG467,IFERROR(0/0,""),preDEL!R467)</f>
        <v>1</v>
      </c>
      <c r="S467" s="116">
        <f>IF(preDEL!$AG467,IFERROR(0/0,""),preDEL!S467)</f>
        <v>1</v>
      </c>
      <c r="T467" s="128">
        <f>IF(preDEL!$AG467,IFERROR(0/0,""),preDEL!T467)</f>
        <v>0</v>
      </c>
      <c r="U467" s="83" t="str">
        <f>IF(preDEL!$AG467,IFERROR(0/0,""),preDEL!U467)</f>
        <v/>
      </c>
      <c r="V467" s="82" t="str">
        <f>IF(preDEL!$AG467,IFERROR(0/0,""),preDEL!V467)</f>
        <v/>
      </c>
      <c r="W467" s="83" t="str">
        <f>IF(preDEL!$AG467,IFERROR(0/0,""),preDEL!W467)</f>
        <v/>
      </c>
      <c r="X467" s="116" t="b">
        <f>IF(preDEL!$AG467,IFERROR(0/0,""),preDEL!X467)</f>
        <v>0</v>
      </c>
      <c r="Y467" s="128" t="b">
        <f>IF(preDEL!$AG467,IFERROR(0/0,""),preDEL!Y467)</f>
        <v>0</v>
      </c>
      <c r="Z467" s="82" t="str">
        <f>IF(preDEL!$AG467,IFERROR(0/0,""),preDEL!Z467)</f>
        <v/>
      </c>
      <c r="AA467" s="128" t="b">
        <f>IF(preDEL!$AG467,IFERROR(0/0,""),preDEL!AA467)</f>
        <v>0</v>
      </c>
      <c r="AB467" s="128" t="b">
        <f>IF(preDEL!$AG467,IFERROR(0/0,""),preDEL!AB467)</f>
        <v>0</v>
      </c>
      <c r="AC467" s="174">
        <f>IF(preDEL!$AG467,IFERROR(0/0,""),preDEL!AC467)</f>
        <v>616</v>
      </c>
      <c r="AD467" s="116" t="b">
        <f>IF(preDEL!$AG467,IFERROR(0/0,""),preDEL!AD467)</f>
        <v>1</v>
      </c>
      <c r="AE467" s="175" t="str">
        <f>IF(preDEL!$AG467,IFERROR(0/0,""),preDEL!AE467)</f>
        <v/>
      </c>
      <c r="AF467" s="128" t="b">
        <f>IF(preDEL!$AG467,IFERROR(0/0,""),preDEL!AF467)</f>
        <v>0</v>
      </c>
      <c r="AG467" s="128" t="b">
        <f>IF(preDEL!$AG467,IFERROR(0/0,""),preDEL!AG467)</f>
        <v>0</v>
      </c>
      <c r="AH467" s="116" t="str">
        <f>IF(preDEL!$AG467,IFERROR(0/0,""),preDEL!AH467)</f>
        <v/>
      </c>
      <c r="AI467" s="82" t="str">
        <f>IF(preDEL!$AG467,IFERROR(0/0,""),preDEL!AI467)</f>
        <v/>
      </c>
      <c r="AJ467" s="83" t="str">
        <f>IF(preDEL!$AG467,IFERROR(0/0,""),preDEL!AJ467)</f>
        <v/>
      </c>
      <c r="AK467" s="82" t="str">
        <f>IF(preDEL!$AG467,IFERROR(0/0,""),preDEL!AK467)</f>
        <v>Negative</v>
      </c>
      <c r="AL467" s="83" t="str">
        <f>IF(preDEL!$AG467,IFERROR(0/0,""),preDEL!AL467)</f>
        <v/>
      </c>
      <c r="AM467" s="83" t="str">
        <f>IF(preDEL!$AG467,IFERROR(0/0,""),preDEL!AM467)</f>
        <v>SpROSA145068</v>
      </c>
      <c r="AN467" s="83" t="str">
        <f>IF(preDEL!$AG467,IFERROR(0/0,""),preDEL!AN467)</f>
        <v>ROSA315783</v>
      </c>
      <c r="AO467" s="83" t="str">
        <f>IF(preDEL!$AG467,IFERROR(0/0,""),preDEL!AO467)</f>
        <v/>
      </c>
      <c r="AP467" s="83" t="str">
        <f>IF(preDEL!$AG467,IFERROR(0/0,""),preDEL!AP467)</f>
        <v/>
      </c>
      <c r="AQ467" s="83" t="str">
        <f>IF(preDEL!$AG467,IFERROR(0/0,""),preDEL!AQ467)</f>
        <v/>
      </c>
      <c r="AR467" s="83" t="str">
        <f>IF(preDEL!$AG467,IFERROR(0/0,""),preDEL!AR467)</f>
        <v/>
      </c>
      <c r="AS467" s="147"/>
    </row>
    <row r="468">
      <c r="A468" s="82" t="str">
        <f>IF(preDEL!$AG468,IFERROR(0/0,""),preDEL!A468)</f>
        <v>FLB3936</v>
      </c>
      <c r="B468" s="172">
        <f>IF(preDEL!$AG468,IFERROR(0/0,""),preDEL!B468)</f>
        <v>44515</v>
      </c>
      <c r="C468" s="173">
        <f>IF(preDEL!$AG468,IFERROR(0/0,""),preDEL!C468)</f>
        <v>0.1809953704</v>
      </c>
      <c r="D468" s="82" t="str">
        <f>IF(preDEL!$AG468,IFERROR(0/0,""),preDEL!D468)</f>
        <v/>
      </c>
      <c r="E468" s="82" t="str">
        <f>IF(preDEL!$AG468,IFERROR(0/0,""),preDEL!E468)</f>
        <v/>
      </c>
      <c r="F468" s="83" t="str">
        <f>IF(preDEL!$AG468,IFERROR(0/0,""),preDEL!F468)</f>
        <v/>
      </c>
      <c r="G468" s="83" t="str">
        <f>IF(preDEL!$AG468,IFERROR(0/0,""),preDEL!G468)</f>
        <v/>
      </c>
      <c r="H468" s="83" t="str">
        <f>IF(preDEL!$AG468,IFERROR(0/0,""),preDEL!H468)</f>
        <v/>
      </c>
      <c r="I468" s="82" t="str">
        <f>IF(preDEL!$AG468,IFERROR(0/0,""),preDEL!I468)</f>
        <v/>
      </c>
      <c r="J468" s="82" t="str">
        <f>IF(preDEL!$AG468,IFERROR(0/0,""),preDEL!J468)</f>
        <v/>
      </c>
      <c r="K468" s="82" t="str">
        <f>IF(preDEL!$AG468,IFERROR(0/0,""),preDEL!K468)</f>
        <v>Negative</v>
      </c>
      <c r="L468" s="172">
        <f>IF(preDEL!$AG468,IFERROR(0/0,""),preDEL!L468)</f>
        <v>44515</v>
      </c>
      <c r="M468" s="173">
        <f>IF(preDEL!$AG468,IFERROR(0/0,""),preDEL!M468)</f>
        <v>0.3946643519</v>
      </c>
      <c r="N468" s="83" t="str">
        <f>IF(preDEL!$AG468,IFERROR(0/0,""),preDEL!N468)</f>
        <v/>
      </c>
      <c r="O468" s="83" t="str">
        <f>IF(preDEL!$AG468,IFERROR(0/0,""),preDEL!O468)</f>
        <v/>
      </c>
      <c r="P468" s="128" t="b">
        <f>IF(preDEL!$AG468,IFERROR(0/0,""),preDEL!P468)</f>
        <v>0</v>
      </c>
      <c r="Q468" s="128" t="str">
        <f>IF(preDEL!$AG468,IFERROR(0/0,""),preDEL!Q468)</f>
        <v>Result</v>
      </c>
      <c r="R468" s="116" t="b">
        <f>IF(preDEL!$AG468,IFERROR(0/0,""),preDEL!R468)</f>
        <v>1</v>
      </c>
      <c r="S468" s="116">
        <f>IF(preDEL!$AG468,IFERROR(0/0,""),preDEL!S468)</f>
        <v>1</v>
      </c>
      <c r="T468" s="128">
        <f>IF(preDEL!$AG468,IFERROR(0/0,""),preDEL!T468)</f>
        <v>0</v>
      </c>
      <c r="U468" s="83" t="str">
        <f>IF(preDEL!$AG468,IFERROR(0/0,""),preDEL!U468)</f>
        <v/>
      </c>
      <c r="V468" s="82" t="str">
        <f>IF(preDEL!$AG468,IFERROR(0/0,""),preDEL!V468)</f>
        <v/>
      </c>
      <c r="W468" s="83" t="str">
        <f>IF(preDEL!$AG468,IFERROR(0/0,""),preDEL!W468)</f>
        <v/>
      </c>
      <c r="X468" s="116" t="b">
        <f>IF(preDEL!$AG468,IFERROR(0/0,""),preDEL!X468)</f>
        <v>0</v>
      </c>
      <c r="Y468" s="128" t="b">
        <f>IF(preDEL!$AG468,IFERROR(0/0,""),preDEL!Y468)</f>
        <v>0</v>
      </c>
      <c r="Z468" s="82" t="str">
        <f>IF(preDEL!$AG468,IFERROR(0/0,""),preDEL!Z468)</f>
        <v/>
      </c>
      <c r="AA468" s="128" t="b">
        <f>IF(preDEL!$AG468,IFERROR(0/0,""),preDEL!AA468)</f>
        <v>0</v>
      </c>
      <c r="AB468" s="128" t="b">
        <f>IF(preDEL!$AG468,IFERROR(0/0,""),preDEL!AB468)</f>
        <v>0</v>
      </c>
      <c r="AC468" s="174">
        <f>IF(preDEL!$AG468,IFERROR(0/0,""),preDEL!AC468)</f>
        <v>615</v>
      </c>
      <c r="AD468" s="116" t="b">
        <f>IF(preDEL!$AG468,IFERROR(0/0,""),preDEL!AD468)</f>
        <v>1</v>
      </c>
      <c r="AE468" s="175" t="str">
        <f>IF(preDEL!$AG468,IFERROR(0/0,""),preDEL!AE468)</f>
        <v/>
      </c>
      <c r="AF468" s="128" t="b">
        <f>IF(preDEL!$AG468,IFERROR(0/0,""),preDEL!AF468)</f>
        <v>0</v>
      </c>
      <c r="AG468" s="128" t="b">
        <f>IF(preDEL!$AG468,IFERROR(0/0,""),preDEL!AG468)</f>
        <v>0</v>
      </c>
      <c r="AH468" s="116" t="str">
        <f>IF(preDEL!$AG468,IFERROR(0/0,""),preDEL!AH468)</f>
        <v/>
      </c>
      <c r="AI468" s="82" t="str">
        <f>IF(preDEL!$AG468,IFERROR(0/0,""),preDEL!AI468)</f>
        <v/>
      </c>
      <c r="AJ468" s="83" t="str">
        <f>IF(preDEL!$AG468,IFERROR(0/0,""),preDEL!AJ468)</f>
        <v/>
      </c>
      <c r="AK468" s="82" t="str">
        <f>IF(preDEL!$AG468,IFERROR(0/0,""),preDEL!AK468)</f>
        <v>Negative</v>
      </c>
      <c r="AL468" s="83" t="str">
        <f>IF(preDEL!$AG468,IFERROR(0/0,""),preDEL!AL468)</f>
        <v/>
      </c>
      <c r="AM468" s="83" t="str">
        <f>IF(preDEL!$AG468,IFERROR(0/0,""),preDEL!AM468)</f>
        <v>SpROSA145068</v>
      </c>
      <c r="AN468" s="83" t="str">
        <f>IF(preDEL!$AG468,IFERROR(0/0,""),preDEL!AN468)</f>
        <v>ROSA334304</v>
      </c>
      <c r="AO468" s="83" t="str">
        <f>IF(preDEL!$AG468,IFERROR(0/0,""),preDEL!AO468)</f>
        <v/>
      </c>
      <c r="AP468" s="83" t="str">
        <f>IF(preDEL!$AG468,IFERROR(0/0,""),preDEL!AP468)</f>
        <v/>
      </c>
      <c r="AQ468" s="83" t="str">
        <f>IF(preDEL!$AG468,IFERROR(0/0,""),preDEL!AQ468)</f>
        <v/>
      </c>
      <c r="AR468" s="83" t="str">
        <f>IF(preDEL!$AG468,IFERROR(0/0,""),preDEL!AR468)</f>
        <v/>
      </c>
      <c r="AS468" s="147"/>
    </row>
    <row r="469">
      <c r="A469" s="82" t="str">
        <f>IF(preDEL!$AG469,IFERROR(0/0,""),preDEL!A469)</f>
        <v>FLB4104</v>
      </c>
      <c r="B469" s="172">
        <f>IF(preDEL!$AG469,IFERROR(0/0,""),preDEL!B469)</f>
        <v>44515</v>
      </c>
      <c r="C469" s="173">
        <f>IF(preDEL!$AG469,IFERROR(0/0,""),preDEL!C469)</f>
        <v>0.1831134259</v>
      </c>
      <c r="D469" s="82" t="str">
        <f>IF(preDEL!$AG469,IFERROR(0/0,""),preDEL!D469)</f>
        <v/>
      </c>
      <c r="E469" s="82" t="str">
        <f>IF(preDEL!$AG469,IFERROR(0/0,""),preDEL!E469)</f>
        <v/>
      </c>
      <c r="F469" s="83" t="str">
        <f>IF(preDEL!$AG469,IFERROR(0/0,""),preDEL!F469)</f>
        <v/>
      </c>
      <c r="G469" s="83" t="str">
        <f>IF(preDEL!$AG469,IFERROR(0/0,""),preDEL!G469)</f>
        <v/>
      </c>
      <c r="H469" s="83" t="str">
        <f>IF(preDEL!$AG469,IFERROR(0/0,""),preDEL!H469)</f>
        <v/>
      </c>
      <c r="I469" s="82" t="str">
        <f>IF(preDEL!$AG469,IFERROR(0/0,""),preDEL!I469)</f>
        <v/>
      </c>
      <c r="J469" s="82" t="str">
        <f>IF(preDEL!$AG469,IFERROR(0/0,""),preDEL!J469)</f>
        <v/>
      </c>
      <c r="K469" s="82" t="str">
        <f>IF(preDEL!$AG469,IFERROR(0/0,""),preDEL!K469)</f>
        <v>Negative</v>
      </c>
      <c r="L469" s="172">
        <f>IF(preDEL!$AG469,IFERROR(0/0,""),preDEL!L469)</f>
        <v>44515</v>
      </c>
      <c r="M469" s="173">
        <f>IF(preDEL!$AG469,IFERROR(0/0,""),preDEL!M469)</f>
        <v>0.3946643519</v>
      </c>
      <c r="N469" s="83" t="str">
        <f>IF(preDEL!$AG469,IFERROR(0/0,""),preDEL!N469)</f>
        <v/>
      </c>
      <c r="O469" s="83" t="str">
        <f>IF(preDEL!$AG469,IFERROR(0/0,""),preDEL!O469)</f>
        <v/>
      </c>
      <c r="P469" s="128" t="b">
        <f>IF(preDEL!$AG469,IFERROR(0/0,""),preDEL!P469)</f>
        <v>0</v>
      </c>
      <c r="Q469" s="128" t="str">
        <f>IF(preDEL!$AG469,IFERROR(0/0,""),preDEL!Q469)</f>
        <v>Result</v>
      </c>
      <c r="R469" s="116" t="b">
        <f>IF(preDEL!$AG469,IFERROR(0/0,""),preDEL!R469)</f>
        <v>1</v>
      </c>
      <c r="S469" s="116">
        <f>IF(preDEL!$AG469,IFERROR(0/0,""),preDEL!S469)</f>
        <v>1</v>
      </c>
      <c r="T469" s="128" t="str">
        <f>IF(preDEL!$AG469,IFERROR(0/0,""),preDEL!T469)</f>
        <v/>
      </c>
      <c r="U469" s="83" t="str">
        <f>IF(preDEL!$AG469,IFERROR(0/0,""),preDEL!U469)</f>
        <v/>
      </c>
      <c r="V469" s="82" t="str">
        <f>IF(preDEL!$AG469,IFERROR(0/0,""),preDEL!V469)</f>
        <v/>
      </c>
      <c r="W469" s="83" t="str">
        <f>IF(preDEL!$AG469,IFERROR(0/0,""),preDEL!W469)</f>
        <v/>
      </c>
      <c r="X469" s="116" t="b">
        <f>IF(preDEL!$AG469,IFERROR(0/0,""),preDEL!X469)</f>
        <v>0</v>
      </c>
      <c r="Y469" s="128" t="b">
        <f>IF(preDEL!$AG469,IFERROR(0/0,""),preDEL!Y469)</f>
        <v>0</v>
      </c>
      <c r="Z469" s="82" t="str">
        <f>IF(preDEL!$AG469,IFERROR(0/0,""),preDEL!Z469)</f>
        <v/>
      </c>
      <c r="AA469" s="128" t="b">
        <f>IF(preDEL!$AG469,IFERROR(0/0,""),preDEL!AA469)</f>
        <v>0</v>
      </c>
      <c r="AB469" s="128" t="b">
        <f>IF(preDEL!$AG469,IFERROR(0/0,""),preDEL!AB469)</f>
        <v>0</v>
      </c>
      <c r="AC469" s="174">
        <f>IF(preDEL!$AG469,IFERROR(0/0,""),preDEL!AC469)</f>
        <v>167</v>
      </c>
      <c r="AD469" s="116" t="b">
        <f>IF(preDEL!$AG469,IFERROR(0/0,""),preDEL!AD469)</f>
        <v>0</v>
      </c>
      <c r="AE469" s="175" t="str">
        <f>IF(preDEL!$AG469,IFERROR(0/0,""),preDEL!AE469)</f>
        <v/>
      </c>
      <c r="AF469" s="128" t="b">
        <f>IF(preDEL!$AG469,IFERROR(0/0,""),preDEL!AF469)</f>
        <v>0</v>
      </c>
      <c r="AG469" s="128" t="b">
        <f>IF(preDEL!$AG469,IFERROR(0/0,""),preDEL!AG469)</f>
        <v>0</v>
      </c>
      <c r="AH469" s="116" t="str">
        <f>IF(preDEL!$AG469,IFERROR(0/0,""),preDEL!AH469)</f>
        <v/>
      </c>
      <c r="AI469" s="82" t="str">
        <f>IF(preDEL!$AG469,IFERROR(0/0,""),preDEL!AI469)</f>
        <v/>
      </c>
      <c r="AJ469" s="83" t="str">
        <f>IF(preDEL!$AG469,IFERROR(0/0,""),preDEL!AJ469)</f>
        <v/>
      </c>
      <c r="AK469" s="82" t="str">
        <f>IF(preDEL!$AG469,IFERROR(0/0,""),preDEL!AK469)</f>
        <v>Negative</v>
      </c>
      <c r="AL469" s="83" t="str">
        <f>IF(preDEL!$AG469,IFERROR(0/0,""),preDEL!AL469)</f>
        <v/>
      </c>
      <c r="AM469" s="83" t="str">
        <f>IF(preDEL!$AG469,IFERROR(0/0,""),preDEL!AM469)</f>
        <v>SpROSA145068</v>
      </c>
      <c r="AN469" s="83" t="str">
        <f>IF(preDEL!$AG469,IFERROR(0/0,""),preDEL!AN469)</f>
        <v>ROSA907715</v>
      </c>
      <c r="AO469" s="83" t="str">
        <f>IF(preDEL!$AG469,IFERROR(0/0,""),preDEL!AO469)</f>
        <v/>
      </c>
      <c r="AP469" s="83" t="str">
        <f>IF(preDEL!$AG469,IFERROR(0/0,""),preDEL!AP469)</f>
        <v/>
      </c>
      <c r="AQ469" s="83" t="str">
        <f>IF(preDEL!$AG469,IFERROR(0/0,""),preDEL!AQ469)</f>
        <v/>
      </c>
      <c r="AR469" s="83" t="str">
        <f>IF(preDEL!$AG469,IFERROR(0/0,""),preDEL!AR469)</f>
        <v/>
      </c>
      <c r="AS469" s="147"/>
    </row>
    <row r="470">
      <c r="A470" s="82" t="str">
        <f>IF(preDEL!$AG470,IFERROR(0/0,""),preDEL!A470)</f>
        <v>FLB4096</v>
      </c>
      <c r="B470" s="172">
        <f>IF(preDEL!$AG470,IFERROR(0/0,""),preDEL!B470)</f>
        <v>44515</v>
      </c>
      <c r="C470" s="173">
        <f>IF(preDEL!$AG470,IFERROR(0/0,""),preDEL!C470)</f>
        <v>0.1833680556</v>
      </c>
      <c r="D470" s="82" t="str">
        <f>IF(preDEL!$AG470,IFERROR(0/0,""),preDEL!D470)</f>
        <v/>
      </c>
      <c r="E470" s="82" t="str">
        <f>IF(preDEL!$AG470,IFERROR(0/0,""),preDEL!E470)</f>
        <v/>
      </c>
      <c r="F470" s="83" t="str">
        <f>IF(preDEL!$AG470,IFERROR(0/0,""),preDEL!F470)</f>
        <v/>
      </c>
      <c r="G470" s="83" t="str">
        <f>IF(preDEL!$AG470,IFERROR(0/0,""),preDEL!G470)</f>
        <v/>
      </c>
      <c r="H470" s="83" t="str">
        <f>IF(preDEL!$AG470,IFERROR(0/0,""),preDEL!H470)</f>
        <v/>
      </c>
      <c r="I470" s="82" t="str">
        <f>IF(preDEL!$AG470,IFERROR(0/0,""),preDEL!I470)</f>
        <v/>
      </c>
      <c r="J470" s="82" t="str">
        <f>IF(preDEL!$AG470,IFERROR(0/0,""),preDEL!J470)</f>
        <v/>
      </c>
      <c r="K470" s="82" t="str">
        <f>IF(preDEL!$AG470,IFERROR(0/0,""),preDEL!K470)</f>
        <v>Negative</v>
      </c>
      <c r="L470" s="172">
        <f>IF(preDEL!$AG470,IFERROR(0/0,""),preDEL!L470)</f>
        <v>44515</v>
      </c>
      <c r="M470" s="173">
        <f>IF(preDEL!$AG470,IFERROR(0/0,""),preDEL!M470)</f>
        <v>0.3946643519</v>
      </c>
      <c r="N470" s="83" t="str">
        <f>IF(preDEL!$AG470,IFERROR(0/0,""),preDEL!N470)</f>
        <v/>
      </c>
      <c r="O470" s="83" t="str">
        <f>IF(preDEL!$AG470,IFERROR(0/0,""),preDEL!O470)</f>
        <v/>
      </c>
      <c r="P470" s="128" t="b">
        <f>IF(preDEL!$AG470,IFERROR(0/0,""),preDEL!P470)</f>
        <v>0</v>
      </c>
      <c r="Q470" s="128" t="str">
        <f>IF(preDEL!$AG470,IFERROR(0/0,""),preDEL!Q470)</f>
        <v>Result</v>
      </c>
      <c r="R470" s="116" t="b">
        <f>IF(preDEL!$AG470,IFERROR(0/0,""),preDEL!R470)</f>
        <v>1</v>
      </c>
      <c r="S470" s="116">
        <f>IF(preDEL!$AG470,IFERROR(0/0,""),preDEL!S470)</f>
        <v>1</v>
      </c>
      <c r="T470" s="128">
        <f>IF(preDEL!$AG470,IFERROR(0/0,""),preDEL!T470)</f>
        <v>0</v>
      </c>
      <c r="U470" s="83" t="str">
        <f>IF(preDEL!$AG470,IFERROR(0/0,""),preDEL!U470)</f>
        <v/>
      </c>
      <c r="V470" s="82" t="str">
        <f>IF(preDEL!$AG470,IFERROR(0/0,""),preDEL!V470)</f>
        <v/>
      </c>
      <c r="W470" s="83" t="str">
        <f>IF(preDEL!$AG470,IFERROR(0/0,""),preDEL!W470)</f>
        <v/>
      </c>
      <c r="X470" s="116" t="b">
        <f>IF(preDEL!$AG470,IFERROR(0/0,""),preDEL!X470)</f>
        <v>0</v>
      </c>
      <c r="Y470" s="128" t="b">
        <f>IF(preDEL!$AG470,IFERROR(0/0,""),preDEL!Y470)</f>
        <v>0</v>
      </c>
      <c r="Z470" s="82" t="str">
        <f>IF(preDEL!$AG470,IFERROR(0/0,""),preDEL!Z470)</f>
        <v/>
      </c>
      <c r="AA470" s="128" t="b">
        <f>IF(preDEL!$AG470,IFERROR(0/0,""),preDEL!AA470)</f>
        <v>0</v>
      </c>
      <c r="AB470" s="128" t="b">
        <f>IF(preDEL!$AG470,IFERROR(0/0,""),preDEL!AB470)</f>
        <v>0</v>
      </c>
      <c r="AC470" s="174">
        <f>IF(preDEL!$AG470,IFERROR(0/0,""),preDEL!AC470)</f>
        <v>614</v>
      </c>
      <c r="AD470" s="116" t="b">
        <f>IF(preDEL!$AG470,IFERROR(0/0,""),preDEL!AD470)</f>
        <v>1</v>
      </c>
      <c r="AE470" s="175" t="str">
        <f>IF(preDEL!$AG470,IFERROR(0/0,""),preDEL!AE470)</f>
        <v/>
      </c>
      <c r="AF470" s="128" t="b">
        <f>IF(preDEL!$AG470,IFERROR(0/0,""),preDEL!AF470)</f>
        <v>0</v>
      </c>
      <c r="AG470" s="128" t="b">
        <f>IF(preDEL!$AG470,IFERROR(0/0,""),preDEL!AG470)</f>
        <v>0</v>
      </c>
      <c r="AH470" s="116" t="str">
        <f>IF(preDEL!$AG470,IFERROR(0/0,""),preDEL!AH470)</f>
        <v/>
      </c>
      <c r="AI470" s="82" t="str">
        <f>IF(preDEL!$AG470,IFERROR(0/0,""),preDEL!AI470)</f>
        <v/>
      </c>
      <c r="AJ470" s="83" t="str">
        <f>IF(preDEL!$AG470,IFERROR(0/0,""),preDEL!AJ470)</f>
        <v/>
      </c>
      <c r="AK470" s="82" t="str">
        <f>IF(preDEL!$AG470,IFERROR(0/0,""),preDEL!AK470)</f>
        <v>Negative</v>
      </c>
      <c r="AL470" s="83" t="str">
        <f>IF(preDEL!$AG470,IFERROR(0/0,""),preDEL!AL470)</f>
        <v/>
      </c>
      <c r="AM470" s="83" t="str">
        <f>IF(preDEL!$AG470,IFERROR(0/0,""),preDEL!AM470)</f>
        <v>SpROSA145068</v>
      </c>
      <c r="AN470" s="83" t="str">
        <f>IF(preDEL!$AG470,IFERROR(0/0,""),preDEL!AN470)</f>
        <v>ROSA352714</v>
      </c>
      <c r="AO470" s="83" t="str">
        <f>IF(preDEL!$AG470,IFERROR(0/0,""),preDEL!AO470)</f>
        <v/>
      </c>
      <c r="AP470" s="83" t="str">
        <f>IF(preDEL!$AG470,IFERROR(0/0,""),preDEL!AP470)</f>
        <v/>
      </c>
      <c r="AQ470" s="83" t="str">
        <f>IF(preDEL!$AG470,IFERROR(0/0,""),preDEL!AQ470)</f>
        <v/>
      </c>
      <c r="AR470" s="83" t="str">
        <f>IF(preDEL!$AG470,IFERROR(0/0,""),preDEL!AR470)</f>
        <v/>
      </c>
      <c r="AS470" s="147"/>
    </row>
    <row r="471">
      <c r="A471" s="82" t="str">
        <f>IF(preDEL!$AG471,IFERROR(0/0,""),preDEL!A471)</f>
        <v>FLB4106</v>
      </c>
      <c r="B471" s="172">
        <f>IF(preDEL!$AG471,IFERROR(0/0,""),preDEL!B471)</f>
        <v>44515</v>
      </c>
      <c r="C471" s="173">
        <f>IF(preDEL!$AG471,IFERROR(0/0,""),preDEL!C471)</f>
        <v>0.1836111111</v>
      </c>
      <c r="D471" s="82" t="str">
        <f>IF(preDEL!$AG471,IFERROR(0/0,""),preDEL!D471)</f>
        <v/>
      </c>
      <c r="E471" s="82" t="str">
        <f>IF(preDEL!$AG471,IFERROR(0/0,""),preDEL!E471)</f>
        <v/>
      </c>
      <c r="F471" s="83" t="str">
        <f>IF(preDEL!$AG471,IFERROR(0/0,""),preDEL!F471)</f>
        <v/>
      </c>
      <c r="G471" s="83" t="str">
        <f>IF(preDEL!$AG471,IFERROR(0/0,""),preDEL!G471)</f>
        <v/>
      </c>
      <c r="H471" s="83" t="str">
        <f>IF(preDEL!$AG471,IFERROR(0/0,""),preDEL!H471)</f>
        <v/>
      </c>
      <c r="I471" s="82" t="str">
        <f>IF(preDEL!$AG471,IFERROR(0/0,""),preDEL!I471)</f>
        <v/>
      </c>
      <c r="J471" s="82" t="str">
        <f>IF(preDEL!$AG471,IFERROR(0/0,""),preDEL!J471)</f>
        <v/>
      </c>
      <c r="K471" s="82" t="str">
        <f>IF(preDEL!$AG471,IFERROR(0/0,""),preDEL!K471)</f>
        <v>Negative</v>
      </c>
      <c r="L471" s="172">
        <f>IF(preDEL!$AG471,IFERROR(0/0,""),preDEL!L471)</f>
        <v>44515</v>
      </c>
      <c r="M471" s="173">
        <f>IF(preDEL!$AG471,IFERROR(0/0,""),preDEL!M471)</f>
        <v>0.3946643519</v>
      </c>
      <c r="N471" s="83" t="str">
        <f>IF(preDEL!$AG471,IFERROR(0/0,""),preDEL!N471)</f>
        <v/>
      </c>
      <c r="O471" s="83" t="str">
        <f>IF(preDEL!$AG471,IFERROR(0/0,""),preDEL!O471)</f>
        <v/>
      </c>
      <c r="P471" s="128" t="b">
        <f>IF(preDEL!$AG471,IFERROR(0/0,""),preDEL!P471)</f>
        <v>0</v>
      </c>
      <c r="Q471" s="128" t="str">
        <f>IF(preDEL!$AG471,IFERROR(0/0,""),preDEL!Q471)</f>
        <v>Result</v>
      </c>
      <c r="R471" s="116" t="b">
        <f>IF(preDEL!$AG471,IFERROR(0/0,""),preDEL!R471)</f>
        <v>1</v>
      </c>
      <c r="S471" s="116">
        <f>IF(preDEL!$AG471,IFERROR(0/0,""),preDEL!S471)</f>
        <v>1</v>
      </c>
      <c r="T471" s="128">
        <f>IF(preDEL!$AG471,IFERROR(0/0,""),preDEL!T471)</f>
        <v>0</v>
      </c>
      <c r="U471" s="83" t="str">
        <f>IF(preDEL!$AG471,IFERROR(0/0,""),preDEL!U471)</f>
        <v/>
      </c>
      <c r="V471" s="82" t="str">
        <f>IF(preDEL!$AG471,IFERROR(0/0,""),preDEL!V471)</f>
        <v/>
      </c>
      <c r="W471" s="83" t="str">
        <f>IF(preDEL!$AG471,IFERROR(0/0,""),preDEL!W471)</f>
        <v/>
      </c>
      <c r="X471" s="116" t="b">
        <f>IF(preDEL!$AG471,IFERROR(0/0,""),preDEL!X471)</f>
        <v>0</v>
      </c>
      <c r="Y471" s="128" t="b">
        <f>IF(preDEL!$AG471,IFERROR(0/0,""),preDEL!Y471)</f>
        <v>0</v>
      </c>
      <c r="Z471" s="82" t="str">
        <f>IF(preDEL!$AG471,IFERROR(0/0,""),preDEL!Z471)</f>
        <v/>
      </c>
      <c r="AA471" s="128" t="b">
        <f>IF(preDEL!$AG471,IFERROR(0/0,""),preDEL!AA471)</f>
        <v>0</v>
      </c>
      <c r="AB471" s="128" t="b">
        <f>IF(preDEL!$AG471,IFERROR(0/0,""),preDEL!AB471)</f>
        <v>0</v>
      </c>
      <c r="AC471" s="174">
        <f>IF(preDEL!$AG471,IFERROR(0/0,""),preDEL!AC471)</f>
        <v>613</v>
      </c>
      <c r="AD471" s="116" t="b">
        <f>IF(preDEL!$AG471,IFERROR(0/0,""),preDEL!AD471)</f>
        <v>1</v>
      </c>
      <c r="AE471" s="175" t="str">
        <f>IF(preDEL!$AG471,IFERROR(0/0,""),preDEL!AE471)</f>
        <v/>
      </c>
      <c r="AF471" s="128" t="b">
        <f>IF(preDEL!$AG471,IFERROR(0/0,""),preDEL!AF471)</f>
        <v>0</v>
      </c>
      <c r="AG471" s="128" t="b">
        <f>IF(preDEL!$AG471,IFERROR(0/0,""),preDEL!AG471)</f>
        <v>0</v>
      </c>
      <c r="AH471" s="116" t="str">
        <f>IF(preDEL!$AG471,IFERROR(0/0,""),preDEL!AH471)</f>
        <v/>
      </c>
      <c r="AI471" s="82" t="str">
        <f>IF(preDEL!$AG471,IFERROR(0/0,""),preDEL!AI471)</f>
        <v/>
      </c>
      <c r="AJ471" s="83" t="str">
        <f>IF(preDEL!$AG471,IFERROR(0/0,""),preDEL!AJ471)</f>
        <v/>
      </c>
      <c r="AK471" s="82" t="str">
        <f>IF(preDEL!$AG471,IFERROR(0/0,""),preDEL!AK471)</f>
        <v>Negative</v>
      </c>
      <c r="AL471" s="83" t="str">
        <f>IF(preDEL!$AG471,IFERROR(0/0,""),preDEL!AL471)</f>
        <v/>
      </c>
      <c r="AM471" s="83" t="str">
        <f>IF(preDEL!$AG471,IFERROR(0/0,""),preDEL!AM471)</f>
        <v>SpROSA145068</v>
      </c>
      <c r="AN471" s="83" t="str">
        <f>IF(preDEL!$AG471,IFERROR(0/0,""),preDEL!AN471)</f>
        <v>ROSA370377</v>
      </c>
      <c r="AO471" s="83" t="str">
        <f>IF(preDEL!$AG471,IFERROR(0/0,""),preDEL!AO471)</f>
        <v/>
      </c>
      <c r="AP471" s="83" t="str">
        <f>IF(preDEL!$AG471,IFERROR(0/0,""),preDEL!AP471)</f>
        <v/>
      </c>
      <c r="AQ471" s="83" t="str">
        <f>IF(preDEL!$AG471,IFERROR(0/0,""),preDEL!AQ471)</f>
        <v/>
      </c>
      <c r="AR471" s="83" t="str">
        <f>IF(preDEL!$AG471,IFERROR(0/0,""),preDEL!AR471)</f>
        <v/>
      </c>
      <c r="AS471" s="147"/>
    </row>
    <row r="472">
      <c r="A472" s="82" t="str">
        <f>IF(preDEL!$AG472,IFERROR(0/0,""),preDEL!A472)</f>
        <v>FLB3978</v>
      </c>
      <c r="B472" s="172">
        <f>IF(preDEL!$AG472,IFERROR(0/0,""),preDEL!B472)</f>
        <v>44515</v>
      </c>
      <c r="C472" s="173">
        <f>IF(preDEL!$AG472,IFERROR(0/0,""),preDEL!C472)</f>
        <v>0.1850694444</v>
      </c>
      <c r="D472" s="82" t="str">
        <f>IF(preDEL!$AG472,IFERROR(0/0,""),preDEL!D472)</f>
        <v/>
      </c>
      <c r="E472" s="82" t="str">
        <f>IF(preDEL!$AG472,IFERROR(0/0,""),preDEL!E472)</f>
        <v/>
      </c>
      <c r="F472" s="83" t="str">
        <f>IF(preDEL!$AG472,IFERROR(0/0,""),preDEL!F472)</f>
        <v/>
      </c>
      <c r="G472" s="83" t="str">
        <f>IF(preDEL!$AG472,IFERROR(0/0,""),preDEL!G472)</f>
        <v/>
      </c>
      <c r="H472" s="83" t="str">
        <f>IF(preDEL!$AG472,IFERROR(0/0,""),preDEL!H472)</f>
        <v/>
      </c>
      <c r="I472" s="82" t="str">
        <f>IF(preDEL!$AG472,IFERROR(0/0,""),preDEL!I472)</f>
        <v/>
      </c>
      <c r="J472" s="82" t="str">
        <f>IF(preDEL!$AG472,IFERROR(0/0,""),preDEL!J472)</f>
        <v/>
      </c>
      <c r="K472" s="82" t="str">
        <f>IF(preDEL!$AG472,IFERROR(0/0,""),preDEL!K472)</f>
        <v>Negative</v>
      </c>
      <c r="L472" s="172">
        <f>IF(preDEL!$AG472,IFERROR(0/0,""),preDEL!L472)</f>
        <v>44515</v>
      </c>
      <c r="M472" s="173">
        <f>IF(preDEL!$AG472,IFERROR(0/0,""),preDEL!M472)</f>
        <v>0.3946643519</v>
      </c>
      <c r="N472" s="83" t="str">
        <f>IF(preDEL!$AG472,IFERROR(0/0,""),preDEL!N472)</f>
        <v/>
      </c>
      <c r="O472" s="83" t="str">
        <f>IF(preDEL!$AG472,IFERROR(0/0,""),preDEL!O472)</f>
        <v/>
      </c>
      <c r="P472" s="128" t="b">
        <f>IF(preDEL!$AG472,IFERROR(0/0,""),preDEL!P472)</f>
        <v>0</v>
      </c>
      <c r="Q472" s="128" t="str">
        <f>IF(preDEL!$AG472,IFERROR(0/0,""),preDEL!Q472)</f>
        <v>Result</v>
      </c>
      <c r="R472" s="116" t="b">
        <f>IF(preDEL!$AG472,IFERROR(0/0,""),preDEL!R472)</f>
        <v>1</v>
      </c>
      <c r="S472" s="116">
        <f>IF(preDEL!$AG472,IFERROR(0/0,""),preDEL!S472)</f>
        <v>1</v>
      </c>
      <c r="T472" s="128" t="str">
        <f>IF(preDEL!$AG472,IFERROR(0/0,""),preDEL!T472)</f>
        <v/>
      </c>
      <c r="U472" s="83" t="str">
        <f>IF(preDEL!$AG472,IFERROR(0/0,""),preDEL!U472)</f>
        <v/>
      </c>
      <c r="V472" s="82" t="str">
        <f>IF(preDEL!$AG472,IFERROR(0/0,""),preDEL!V472)</f>
        <v/>
      </c>
      <c r="W472" s="83" t="str">
        <f>IF(preDEL!$AG472,IFERROR(0/0,""),preDEL!W472)</f>
        <v/>
      </c>
      <c r="X472" s="116" t="b">
        <f>IF(preDEL!$AG472,IFERROR(0/0,""),preDEL!X472)</f>
        <v>0</v>
      </c>
      <c r="Y472" s="128" t="b">
        <f>IF(preDEL!$AG472,IFERROR(0/0,""),preDEL!Y472)</f>
        <v>0</v>
      </c>
      <c r="Z472" s="82" t="str">
        <f>IF(preDEL!$AG472,IFERROR(0/0,""),preDEL!Z472)</f>
        <v/>
      </c>
      <c r="AA472" s="128" t="b">
        <f>IF(preDEL!$AG472,IFERROR(0/0,""),preDEL!AA472)</f>
        <v>0</v>
      </c>
      <c r="AB472" s="128" t="b">
        <f>IF(preDEL!$AG472,IFERROR(0/0,""),preDEL!AB472)</f>
        <v>0</v>
      </c>
      <c r="AC472" s="174">
        <f>IF(preDEL!$AG472,IFERROR(0/0,""),preDEL!AC472)</f>
        <v>166</v>
      </c>
      <c r="AD472" s="116" t="b">
        <f>IF(preDEL!$AG472,IFERROR(0/0,""),preDEL!AD472)</f>
        <v>0</v>
      </c>
      <c r="AE472" s="175" t="str">
        <f>IF(preDEL!$AG472,IFERROR(0/0,""),preDEL!AE472)</f>
        <v/>
      </c>
      <c r="AF472" s="128" t="b">
        <f>IF(preDEL!$AG472,IFERROR(0/0,""),preDEL!AF472)</f>
        <v>0</v>
      </c>
      <c r="AG472" s="128" t="b">
        <f>IF(preDEL!$AG472,IFERROR(0/0,""),preDEL!AG472)</f>
        <v>0</v>
      </c>
      <c r="AH472" s="116" t="str">
        <f>IF(preDEL!$AG472,IFERROR(0/0,""),preDEL!AH472)</f>
        <v/>
      </c>
      <c r="AI472" s="82" t="str">
        <f>IF(preDEL!$AG472,IFERROR(0/0,""),preDEL!AI472)</f>
        <v/>
      </c>
      <c r="AJ472" s="83" t="str">
        <f>IF(preDEL!$AG472,IFERROR(0/0,""),preDEL!AJ472)</f>
        <v/>
      </c>
      <c r="AK472" s="82" t="str">
        <f>IF(preDEL!$AG472,IFERROR(0/0,""),preDEL!AK472)</f>
        <v>Negative</v>
      </c>
      <c r="AL472" s="83" t="str">
        <f>IF(preDEL!$AG472,IFERROR(0/0,""),preDEL!AL472)</f>
        <v/>
      </c>
      <c r="AM472" s="83" t="str">
        <f>IF(preDEL!$AG472,IFERROR(0/0,""),preDEL!AM472)</f>
        <v>SpROSA145068</v>
      </c>
      <c r="AN472" s="83" t="str">
        <f>IF(preDEL!$AG472,IFERROR(0/0,""),preDEL!AN472)</f>
        <v>ROSA851553</v>
      </c>
      <c r="AO472" s="83" t="str">
        <f>IF(preDEL!$AG472,IFERROR(0/0,""),preDEL!AO472)</f>
        <v/>
      </c>
      <c r="AP472" s="83" t="str">
        <f>IF(preDEL!$AG472,IFERROR(0/0,""),preDEL!AP472)</f>
        <v/>
      </c>
      <c r="AQ472" s="83" t="str">
        <f>IF(preDEL!$AG472,IFERROR(0/0,""),preDEL!AQ472)</f>
        <v/>
      </c>
      <c r="AR472" s="83" t="str">
        <f>IF(preDEL!$AG472,IFERROR(0/0,""),preDEL!AR472)</f>
        <v/>
      </c>
      <c r="AS472" s="147"/>
    </row>
    <row r="473">
      <c r="A473" s="82" t="str">
        <f>IF(preDEL!$AG473,IFERROR(0/0,""),preDEL!A473)</f>
        <v>FLB2737</v>
      </c>
      <c r="B473" s="172">
        <f>IF(preDEL!$AG473,IFERROR(0/0,""),preDEL!B473)</f>
        <v>44515</v>
      </c>
      <c r="C473" s="173">
        <f>IF(preDEL!$AG473,IFERROR(0/0,""),preDEL!C473)</f>
        <v>0.1854398148</v>
      </c>
      <c r="D473" s="82" t="str">
        <f>IF(preDEL!$AG473,IFERROR(0/0,""),preDEL!D473)</f>
        <v/>
      </c>
      <c r="E473" s="82" t="str">
        <f>IF(preDEL!$AG473,IFERROR(0/0,""),preDEL!E473)</f>
        <v/>
      </c>
      <c r="F473" s="83" t="str">
        <f>IF(preDEL!$AG473,IFERROR(0/0,""),preDEL!F473)</f>
        <v/>
      </c>
      <c r="G473" s="83" t="str">
        <f>IF(preDEL!$AG473,IFERROR(0/0,""),preDEL!G473)</f>
        <v/>
      </c>
      <c r="H473" s="83" t="str">
        <f>IF(preDEL!$AG473,IFERROR(0/0,""),preDEL!H473)</f>
        <v/>
      </c>
      <c r="I473" s="82" t="str">
        <f>IF(preDEL!$AG473,IFERROR(0/0,""),preDEL!I473)</f>
        <v/>
      </c>
      <c r="J473" s="82" t="str">
        <f>IF(preDEL!$AG473,IFERROR(0/0,""),preDEL!J473)</f>
        <v/>
      </c>
      <c r="K473" s="82" t="str">
        <f>IF(preDEL!$AG473,IFERROR(0/0,""),preDEL!K473)</f>
        <v>Negative</v>
      </c>
      <c r="L473" s="172">
        <f>IF(preDEL!$AG473,IFERROR(0/0,""),preDEL!L473)</f>
        <v>44515</v>
      </c>
      <c r="M473" s="173">
        <f>IF(preDEL!$AG473,IFERROR(0/0,""),preDEL!M473)</f>
        <v>0.3946643519</v>
      </c>
      <c r="N473" s="83" t="str">
        <f>IF(preDEL!$AG473,IFERROR(0/0,""),preDEL!N473)</f>
        <v/>
      </c>
      <c r="O473" s="83" t="str">
        <f>IF(preDEL!$AG473,IFERROR(0/0,""),preDEL!O473)</f>
        <v/>
      </c>
      <c r="P473" s="128" t="b">
        <f>IF(preDEL!$AG473,IFERROR(0/0,""),preDEL!P473)</f>
        <v>0</v>
      </c>
      <c r="Q473" s="128" t="str">
        <f>IF(preDEL!$AG473,IFERROR(0/0,""),preDEL!Q473)</f>
        <v>Result</v>
      </c>
      <c r="R473" s="116" t="b">
        <f>IF(preDEL!$AG473,IFERROR(0/0,""),preDEL!R473)</f>
        <v>1</v>
      </c>
      <c r="S473" s="116">
        <f>IF(preDEL!$AG473,IFERROR(0/0,""),preDEL!S473)</f>
        <v>1</v>
      </c>
      <c r="T473" s="128" t="str">
        <f>IF(preDEL!$AG473,IFERROR(0/0,""),preDEL!T473)</f>
        <v/>
      </c>
      <c r="U473" s="83" t="str">
        <f>IF(preDEL!$AG473,IFERROR(0/0,""),preDEL!U473)</f>
        <v/>
      </c>
      <c r="V473" s="82" t="str">
        <f>IF(preDEL!$AG473,IFERROR(0/0,""),preDEL!V473)</f>
        <v/>
      </c>
      <c r="W473" s="83" t="str">
        <f>IF(preDEL!$AG473,IFERROR(0/0,""),preDEL!W473)</f>
        <v/>
      </c>
      <c r="X473" s="116" t="b">
        <f>IF(preDEL!$AG473,IFERROR(0/0,""),preDEL!X473)</f>
        <v>0</v>
      </c>
      <c r="Y473" s="128" t="b">
        <f>IF(preDEL!$AG473,IFERROR(0/0,""),preDEL!Y473)</f>
        <v>0</v>
      </c>
      <c r="Z473" s="82" t="str">
        <f>IF(preDEL!$AG473,IFERROR(0/0,""),preDEL!Z473)</f>
        <v/>
      </c>
      <c r="AA473" s="128" t="b">
        <f>IF(preDEL!$AG473,IFERROR(0/0,""),preDEL!AA473)</f>
        <v>0</v>
      </c>
      <c r="AB473" s="128" t="b">
        <f>IF(preDEL!$AG473,IFERROR(0/0,""),preDEL!AB473)</f>
        <v>0</v>
      </c>
      <c r="AC473" s="174">
        <f>IF(preDEL!$AG473,IFERROR(0/0,""),preDEL!AC473)</f>
        <v>165</v>
      </c>
      <c r="AD473" s="116" t="b">
        <f>IF(preDEL!$AG473,IFERROR(0/0,""),preDEL!AD473)</f>
        <v>0</v>
      </c>
      <c r="AE473" s="175" t="str">
        <f>IF(preDEL!$AG473,IFERROR(0/0,""),preDEL!AE473)</f>
        <v/>
      </c>
      <c r="AF473" s="128" t="b">
        <f>IF(preDEL!$AG473,IFERROR(0/0,""),preDEL!AF473)</f>
        <v>0</v>
      </c>
      <c r="AG473" s="128" t="b">
        <f>IF(preDEL!$AG473,IFERROR(0/0,""),preDEL!AG473)</f>
        <v>0</v>
      </c>
      <c r="AH473" s="116" t="str">
        <f>IF(preDEL!$AG473,IFERROR(0/0,""),preDEL!AH473)</f>
        <v/>
      </c>
      <c r="AI473" s="82" t="str">
        <f>IF(preDEL!$AG473,IFERROR(0/0,""),preDEL!AI473)</f>
        <v/>
      </c>
      <c r="AJ473" s="83" t="str">
        <f>IF(preDEL!$AG473,IFERROR(0/0,""),preDEL!AJ473)</f>
        <v/>
      </c>
      <c r="AK473" s="82" t="str">
        <f>IF(preDEL!$AG473,IFERROR(0/0,""),preDEL!AK473)</f>
        <v>Negative</v>
      </c>
      <c r="AL473" s="83" t="str">
        <f>IF(preDEL!$AG473,IFERROR(0/0,""),preDEL!AL473)</f>
        <v/>
      </c>
      <c r="AM473" s="83" t="str">
        <f>IF(preDEL!$AG473,IFERROR(0/0,""),preDEL!AM473)</f>
        <v>SpROSA145068</v>
      </c>
      <c r="AN473" s="83" t="str">
        <f>IF(preDEL!$AG473,IFERROR(0/0,""),preDEL!AN473)</f>
        <v>ROSA136445</v>
      </c>
      <c r="AO473" s="83" t="str">
        <f>IF(preDEL!$AG473,IFERROR(0/0,""),preDEL!AO473)</f>
        <v/>
      </c>
      <c r="AP473" s="83" t="str">
        <f>IF(preDEL!$AG473,IFERROR(0/0,""),preDEL!AP473)</f>
        <v/>
      </c>
      <c r="AQ473" s="83" t="str">
        <f>IF(preDEL!$AG473,IFERROR(0/0,""),preDEL!AQ473)</f>
        <v/>
      </c>
      <c r="AR473" s="83" t="str">
        <f>IF(preDEL!$AG473,IFERROR(0/0,""),preDEL!AR473)</f>
        <v/>
      </c>
      <c r="AS473" s="147"/>
    </row>
    <row r="474">
      <c r="A474" s="82" t="str">
        <f>IF(preDEL!$AG474,IFERROR(0/0,""),preDEL!A474)</f>
        <v>FLB3977</v>
      </c>
      <c r="B474" s="172">
        <f>IF(preDEL!$AG474,IFERROR(0/0,""),preDEL!B474)</f>
        <v>44515</v>
      </c>
      <c r="C474" s="173">
        <f>IF(preDEL!$AG474,IFERROR(0/0,""),preDEL!C474)</f>
        <v>0.1865277778</v>
      </c>
      <c r="D474" s="82" t="str">
        <f>IF(preDEL!$AG474,IFERROR(0/0,""),preDEL!D474)</f>
        <v/>
      </c>
      <c r="E474" s="82" t="str">
        <f>IF(preDEL!$AG474,IFERROR(0/0,""),preDEL!E474)</f>
        <v/>
      </c>
      <c r="F474" s="83" t="str">
        <f>IF(preDEL!$AG474,IFERROR(0/0,""),preDEL!F474)</f>
        <v/>
      </c>
      <c r="G474" s="83" t="str">
        <f>IF(preDEL!$AG474,IFERROR(0/0,""),preDEL!G474)</f>
        <v/>
      </c>
      <c r="H474" s="83" t="str">
        <f>IF(preDEL!$AG474,IFERROR(0/0,""),preDEL!H474)</f>
        <v/>
      </c>
      <c r="I474" s="82" t="str">
        <f>IF(preDEL!$AG474,IFERROR(0/0,""),preDEL!I474)</f>
        <v/>
      </c>
      <c r="J474" s="82" t="str">
        <f>IF(preDEL!$AG474,IFERROR(0/0,""),preDEL!J474)</f>
        <v/>
      </c>
      <c r="K474" s="82" t="str">
        <f>IF(preDEL!$AG474,IFERROR(0/0,""),preDEL!K474)</f>
        <v>Negative</v>
      </c>
      <c r="L474" s="172">
        <f>IF(preDEL!$AG474,IFERROR(0/0,""),preDEL!L474)</f>
        <v>44515</v>
      </c>
      <c r="M474" s="173">
        <f>IF(preDEL!$AG474,IFERROR(0/0,""),preDEL!M474)</f>
        <v>0.3946643519</v>
      </c>
      <c r="N474" s="83" t="str">
        <f>IF(preDEL!$AG474,IFERROR(0/0,""),preDEL!N474)</f>
        <v/>
      </c>
      <c r="O474" s="83" t="str">
        <f>IF(preDEL!$AG474,IFERROR(0/0,""),preDEL!O474)</f>
        <v/>
      </c>
      <c r="P474" s="128" t="b">
        <f>IF(preDEL!$AG474,IFERROR(0/0,""),preDEL!P474)</f>
        <v>0</v>
      </c>
      <c r="Q474" s="128" t="str">
        <f>IF(preDEL!$AG474,IFERROR(0/0,""),preDEL!Q474)</f>
        <v>Result</v>
      </c>
      <c r="R474" s="116" t="b">
        <f>IF(preDEL!$AG474,IFERROR(0/0,""),preDEL!R474)</f>
        <v>1</v>
      </c>
      <c r="S474" s="116">
        <f>IF(preDEL!$AG474,IFERROR(0/0,""),preDEL!S474)</f>
        <v>1</v>
      </c>
      <c r="T474" s="128">
        <f>IF(preDEL!$AG474,IFERROR(0/0,""),preDEL!T474)</f>
        <v>0</v>
      </c>
      <c r="U474" s="83" t="str">
        <f>IF(preDEL!$AG474,IFERROR(0/0,""),preDEL!U474)</f>
        <v/>
      </c>
      <c r="V474" s="82" t="str">
        <f>IF(preDEL!$AG474,IFERROR(0/0,""),preDEL!V474)</f>
        <v/>
      </c>
      <c r="W474" s="83" t="str">
        <f>IF(preDEL!$AG474,IFERROR(0/0,""),preDEL!W474)</f>
        <v/>
      </c>
      <c r="X474" s="116" t="b">
        <f>IF(preDEL!$AG474,IFERROR(0/0,""),preDEL!X474)</f>
        <v>0</v>
      </c>
      <c r="Y474" s="128" t="b">
        <f>IF(preDEL!$AG474,IFERROR(0/0,""),preDEL!Y474)</f>
        <v>0</v>
      </c>
      <c r="Z474" s="82" t="str">
        <f>IF(preDEL!$AG474,IFERROR(0/0,""),preDEL!Z474)</f>
        <v/>
      </c>
      <c r="AA474" s="128" t="b">
        <f>IF(preDEL!$AG474,IFERROR(0/0,""),preDEL!AA474)</f>
        <v>0</v>
      </c>
      <c r="AB474" s="128" t="b">
        <f>IF(preDEL!$AG474,IFERROR(0/0,""),preDEL!AB474)</f>
        <v>0</v>
      </c>
      <c r="AC474" s="174">
        <f>IF(preDEL!$AG474,IFERROR(0/0,""),preDEL!AC474)</f>
        <v>612</v>
      </c>
      <c r="AD474" s="116" t="b">
        <f>IF(preDEL!$AG474,IFERROR(0/0,""),preDEL!AD474)</f>
        <v>1</v>
      </c>
      <c r="AE474" s="175">
        <f>IF(preDEL!$AG474,IFERROR(0/0,""),preDEL!AE474)</f>
        <v>299.7166667</v>
      </c>
      <c r="AF474" s="128" t="b">
        <f>IF(preDEL!$AG474,IFERROR(0/0,""),preDEL!AF474)</f>
        <v>0</v>
      </c>
      <c r="AG474" s="128" t="b">
        <f>IF(preDEL!$AG474,IFERROR(0/0,""),preDEL!AG474)</f>
        <v>0</v>
      </c>
      <c r="AH474" s="116" t="str">
        <f>IF(preDEL!$AG474,IFERROR(0/0,""),preDEL!AH474)</f>
        <v/>
      </c>
      <c r="AI474" s="82" t="str">
        <f>IF(preDEL!$AG474,IFERROR(0/0,""),preDEL!AI474)</f>
        <v/>
      </c>
      <c r="AJ474" s="83" t="str">
        <f>IF(preDEL!$AG474,IFERROR(0/0,""),preDEL!AJ474)</f>
        <v/>
      </c>
      <c r="AK474" s="82" t="str">
        <f>IF(preDEL!$AG474,IFERROR(0/0,""),preDEL!AK474)</f>
        <v>Negative</v>
      </c>
      <c r="AL474" s="83" t="str">
        <f>IF(preDEL!$AG474,IFERROR(0/0,""),preDEL!AL474)</f>
        <v/>
      </c>
      <c r="AM474" s="83" t="str">
        <f>IF(preDEL!$AG474,IFERROR(0/0,""),preDEL!AM474)</f>
        <v>SpROSA145068</v>
      </c>
      <c r="AN474" s="83" t="str">
        <f>IF(preDEL!$AG474,IFERROR(0/0,""),preDEL!AN474)</f>
        <v>ROSA438898</v>
      </c>
      <c r="AO474" s="83" t="str">
        <f>IF(preDEL!$AG474,IFERROR(0/0,""),preDEL!AO474)</f>
        <v/>
      </c>
      <c r="AP474" s="83" t="str">
        <f>IF(preDEL!$AG474,IFERROR(0/0,""),preDEL!AP474)</f>
        <v/>
      </c>
      <c r="AQ474" s="83" t="str">
        <f>IF(preDEL!$AG474,IFERROR(0/0,""),preDEL!AQ474)</f>
        <v/>
      </c>
      <c r="AR474" s="83" t="str">
        <f>IF(preDEL!$AG474,IFERROR(0/0,""),preDEL!AR474)</f>
        <v/>
      </c>
      <c r="AS474" s="147"/>
    </row>
    <row r="475">
      <c r="A475" s="82" t="str">
        <f>IF(preDEL!$AG475,IFERROR(0/0,""),preDEL!A475)</f>
        <v>FLB4105</v>
      </c>
      <c r="B475" s="172">
        <f>IF(preDEL!$AG475,IFERROR(0/0,""),preDEL!B475)</f>
        <v>44515</v>
      </c>
      <c r="C475" s="173">
        <f>IF(preDEL!$AG475,IFERROR(0/0,""),preDEL!C475)</f>
        <v>0.1912847222</v>
      </c>
      <c r="D475" s="82" t="str">
        <f>IF(preDEL!$AG475,IFERROR(0/0,""),preDEL!D475)</f>
        <v/>
      </c>
      <c r="E475" s="82" t="str">
        <f>IF(preDEL!$AG475,IFERROR(0/0,""),preDEL!E475)</f>
        <v/>
      </c>
      <c r="F475" s="83" t="str">
        <f>IF(preDEL!$AG475,IFERROR(0/0,""),preDEL!F475)</f>
        <v/>
      </c>
      <c r="G475" s="83" t="str">
        <f>IF(preDEL!$AG475,IFERROR(0/0,""),preDEL!G475)</f>
        <v/>
      </c>
      <c r="H475" s="83" t="str">
        <f>IF(preDEL!$AG475,IFERROR(0/0,""),preDEL!H475)</f>
        <v/>
      </c>
      <c r="I475" s="82" t="str">
        <f>IF(preDEL!$AG475,IFERROR(0/0,""),preDEL!I475)</f>
        <v/>
      </c>
      <c r="J475" s="82" t="str">
        <f>IF(preDEL!$AG475,IFERROR(0/0,""),preDEL!J475)</f>
        <v/>
      </c>
      <c r="K475" s="82" t="str">
        <f>IF(preDEL!$AG475,IFERROR(0/0,""),preDEL!K475)</f>
        <v>Negative</v>
      </c>
      <c r="L475" s="172">
        <f>IF(preDEL!$AG475,IFERROR(0/0,""),preDEL!L475)</f>
        <v>44515</v>
      </c>
      <c r="M475" s="173">
        <f>IF(preDEL!$AG475,IFERROR(0/0,""),preDEL!M475)</f>
        <v>0.3946759259</v>
      </c>
      <c r="N475" s="83" t="str">
        <f>IF(preDEL!$AG475,IFERROR(0/0,""),preDEL!N475)</f>
        <v/>
      </c>
      <c r="O475" s="83" t="str">
        <f>IF(preDEL!$AG475,IFERROR(0/0,""),preDEL!O475)</f>
        <v/>
      </c>
      <c r="P475" s="128" t="b">
        <f>IF(preDEL!$AG475,IFERROR(0/0,""),preDEL!P475)</f>
        <v>0</v>
      </c>
      <c r="Q475" s="128" t="str">
        <f>IF(preDEL!$AG475,IFERROR(0/0,""),preDEL!Q475)</f>
        <v>Result</v>
      </c>
      <c r="R475" s="116" t="b">
        <f>IF(preDEL!$AG475,IFERROR(0/0,""),preDEL!R475)</f>
        <v>1</v>
      </c>
      <c r="S475" s="116">
        <f>IF(preDEL!$AG475,IFERROR(0/0,""),preDEL!S475)</f>
        <v>1</v>
      </c>
      <c r="T475" s="128" t="str">
        <f>IF(preDEL!$AG475,IFERROR(0/0,""),preDEL!T475)</f>
        <v/>
      </c>
      <c r="U475" s="83" t="str">
        <f>IF(preDEL!$AG475,IFERROR(0/0,""),preDEL!U475)</f>
        <v/>
      </c>
      <c r="V475" s="82" t="str">
        <f>IF(preDEL!$AG475,IFERROR(0/0,""),preDEL!V475)</f>
        <v/>
      </c>
      <c r="W475" s="83" t="str">
        <f>IF(preDEL!$AG475,IFERROR(0/0,""),preDEL!W475)</f>
        <v/>
      </c>
      <c r="X475" s="116" t="b">
        <f>IF(preDEL!$AG475,IFERROR(0/0,""),preDEL!X475)</f>
        <v>0</v>
      </c>
      <c r="Y475" s="128" t="b">
        <f>IF(preDEL!$AG475,IFERROR(0/0,""),preDEL!Y475)</f>
        <v>0</v>
      </c>
      <c r="Z475" s="82" t="str">
        <f>IF(preDEL!$AG475,IFERROR(0/0,""),preDEL!Z475)</f>
        <v/>
      </c>
      <c r="AA475" s="128" t="b">
        <f>IF(preDEL!$AG475,IFERROR(0/0,""),preDEL!AA475)</f>
        <v>0</v>
      </c>
      <c r="AB475" s="128" t="b">
        <f>IF(preDEL!$AG475,IFERROR(0/0,""),preDEL!AB475)</f>
        <v>0</v>
      </c>
      <c r="AC475" s="174">
        <f>IF(preDEL!$AG475,IFERROR(0/0,""),preDEL!AC475)</f>
        <v>164</v>
      </c>
      <c r="AD475" s="116" t="b">
        <f>IF(preDEL!$AG475,IFERROR(0/0,""),preDEL!AD475)</f>
        <v>0</v>
      </c>
      <c r="AE475" s="175" t="str">
        <f>IF(preDEL!$AG475,IFERROR(0/0,""),preDEL!AE475)</f>
        <v/>
      </c>
      <c r="AF475" s="128" t="b">
        <f>IF(preDEL!$AG475,IFERROR(0/0,""),preDEL!AF475)</f>
        <v>0</v>
      </c>
      <c r="AG475" s="128" t="b">
        <f>IF(preDEL!$AG475,IFERROR(0/0,""),preDEL!AG475)</f>
        <v>0</v>
      </c>
      <c r="AH475" s="116" t="str">
        <f>IF(preDEL!$AG475,IFERROR(0/0,""),preDEL!AH475)</f>
        <v/>
      </c>
      <c r="AI475" s="82" t="str">
        <f>IF(preDEL!$AG475,IFERROR(0/0,""),preDEL!AI475)</f>
        <v/>
      </c>
      <c r="AJ475" s="83" t="str">
        <f>IF(preDEL!$AG475,IFERROR(0/0,""),preDEL!AJ475)</f>
        <v/>
      </c>
      <c r="AK475" s="82" t="str">
        <f>IF(preDEL!$AG475,IFERROR(0/0,""),preDEL!AK475)</f>
        <v>Negative</v>
      </c>
      <c r="AL475" s="83" t="str">
        <f>IF(preDEL!$AG475,IFERROR(0/0,""),preDEL!AL475)</f>
        <v/>
      </c>
      <c r="AM475" s="83" t="str">
        <f>IF(preDEL!$AG475,IFERROR(0/0,""),preDEL!AM475)</f>
        <v>SpROSA145068</v>
      </c>
      <c r="AN475" s="83" t="str">
        <f>IF(preDEL!$AG475,IFERROR(0/0,""),preDEL!AN475)</f>
        <v>ROSA718413</v>
      </c>
      <c r="AO475" s="83" t="str">
        <f>IF(preDEL!$AG475,IFERROR(0/0,""),preDEL!AO475)</f>
        <v/>
      </c>
      <c r="AP475" s="83" t="str">
        <f>IF(preDEL!$AG475,IFERROR(0/0,""),preDEL!AP475)</f>
        <v/>
      </c>
      <c r="AQ475" s="83" t="str">
        <f>IF(preDEL!$AG475,IFERROR(0/0,""),preDEL!AQ475)</f>
        <v/>
      </c>
      <c r="AR475" s="83" t="str">
        <f>IF(preDEL!$AG475,IFERROR(0/0,""),preDEL!AR475)</f>
        <v/>
      </c>
      <c r="AS475" s="147"/>
    </row>
    <row r="476">
      <c r="A476" s="82" t="str">
        <f>IF(preDEL!$AG476,IFERROR(0/0,""),preDEL!A476)</f>
        <v>FLB3932</v>
      </c>
      <c r="B476" s="172">
        <f>IF(preDEL!$AG476,IFERROR(0/0,""),preDEL!B476)</f>
        <v>44515</v>
      </c>
      <c r="C476" s="173">
        <f>IF(preDEL!$AG476,IFERROR(0/0,""),preDEL!C476)</f>
        <v>0.1916898148</v>
      </c>
      <c r="D476" s="82" t="str">
        <f>IF(preDEL!$AG476,IFERROR(0/0,""),preDEL!D476)</f>
        <v/>
      </c>
      <c r="E476" s="82" t="str">
        <f>IF(preDEL!$AG476,IFERROR(0/0,""),preDEL!E476)</f>
        <v/>
      </c>
      <c r="F476" s="83" t="str">
        <f>IF(preDEL!$AG476,IFERROR(0/0,""),preDEL!F476)</f>
        <v/>
      </c>
      <c r="G476" s="83" t="str">
        <f>IF(preDEL!$AG476,IFERROR(0/0,""),preDEL!G476)</f>
        <v/>
      </c>
      <c r="H476" s="83" t="str">
        <f>IF(preDEL!$AG476,IFERROR(0/0,""),preDEL!H476)</f>
        <v/>
      </c>
      <c r="I476" s="82" t="str">
        <f>IF(preDEL!$AG476,IFERROR(0/0,""),preDEL!I476)</f>
        <v/>
      </c>
      <c r="J476" s="82" t="str">
        <f>IF(preDEL!$AG476,IFERROR(0/0,""),preDEL!J476)</f>
        <v/>
      </c>
      <c r="K476" s="82" t="str">
        <f>IF(preDEL!$AG476,IFERROR(0/0,""),preDEL!K476)</f>
        <v>Negative</v>
      </c>
      <c r="L476" s="172">
        <f>IF(preDEL!$AG476,IFERROR(0/0,""),preDEL!L476)</f>
        <v>44515</v>
      </c>
      <c r="M476" s="173">
        <f>IF(preDEL!$AG476,IFERROR(0/0,""),preDEL!M476)</f>
        <v>0.3946759259</v>
      </c>
      <c r="N476" s="83" t="str">
        <f>IF(preDEL!$AG476,IFERROR(0/0,""),preDEL!N476)</f>
        <v/>
      </c>
      <c r="O476" s="83" t="str">
        <f>IF(preDEL!$AG476,IFERROR(0/0,""),preDEL!O476)</f>
        <v/>
      </c>
      <c r="P476" s="128" t="b">
        <f>IF(preDEL!$AG476,IFERROR(0/0,""),preDEL!P476)</f>
        <v>0</v>
      </c>
      <c r="Q476" s="128" t="str">
        <f>IF(preDEL!$AG476,IFERROR(0/0,""),preDEL!Q476)</f>
        <v>Result</v>
      </c>
      <c r="R476" s="116" t="b">
        <f>IF(preDEL!$AG476,IFERROR(0/0,""),preDEL!R476)</f>
        <v>1</v>
      </c>
      <c r="S476" s="116">
        <f>IF(preDEL!$AG476,IFERROR(0/0,""),preDEL!S476)</f>
        <v>1</v>
      </c>
      <c r="T476" s="128">
        <f>IF(preDEL!$AG476,IFERROR(0/0,""),preDEL!T476)</f>
        <v>0</v>
      </c>
      <c r="U476" s="83" t="str">
        <f>IF(preDEL!$AG476,IFERROR(0/0,""),preDEL!U476)</f>
        <v/>
      </c>
      <c r="V476" s="82" t="str">
        <f>IF(preDEL!$AG476,IFERROR(0/0,""),preDEL!V476)</f>
        <v/>
      </c>
      <c r="W476" s="83" t="str">
        <f>IF(preDEL!$AG476,IFERROR(0/0,""),preDEL!W476)</f>
        <v/>
      </c>
      <c r="X476" s="116" t="b">
        <f>IF(preDEL!$AG476,IFERROR(0/0,""),preDEL!X476)</f>
        <v>0</v>
      </c>
      <c r="Y476" s="128" t="b">
        <f>IF(preDEL!$AG476,IFERROR(0/0,""),preDEL!Y476)</f>
        <v>0</v>
      </c>
      <c r="Z476" s="82" t="str">
        <f>IF(preDEL!$AG476,IFERROR(0/0,""),preDEL!Z476)</f>
        <v/>
      </c>
      <c r="AA476" s="128" t="b">
        <f>IF(preDEL!$AG476,IFERROR(0/0,""),preDEL!AA476)</f>
        <v>0</v>
      </c>
      <c r="AB476" s="128" t="b">
        <f>IF(preDEL!$AG476,IFERROR(0/0,""),preDEL!AB476)</f>
        <v>0</v>
      </c>
      <c r="AC476" s="174">
        <f>IF(preDEL!$AG476,IFERROR(0/0,""),preDEL!AC476)</f>
        <v>611</v>
      </c>
      <c r="AD476" s="116" t="b">
        <f>IF(preDEL!$AG476,IFERROR(0/0,""),preDEL!AD476)</f>
        <v>1</v>
      </c>
      <c r="AE476" s="175" t="str">
        <f>IF(preDEL!$AG476,IFERROR(0/0,""),preDEL!AE476)</f>
        <v/>
      </c>
      <c r="AF476" s="128" t="b">
        <f>IF(preDEL!$AG476,IFERROR(0/0,""),preDEL!AF476)</f>
        <v>0</v>
      </c>
      <c r="AG476" s="128" t="b">
        <f>IF(preDEL!$AG476,IFERROR(0/0,""),preDEL!AG476)</f>
        <v>0</v>
      </c>
      <c r="AH476" s="116" t="str">
        <f>IF(preDEL!$AG476,IFERROR(0/0,""),preDEL!AH476)</f>
        <v/>
      </c>
      <c r="AI476" s="82" t="str">
        <f>IF(preDEL!$AG476,IFERROR(0/0,""),preDEL!AI476)</f>
        <v/>
      </c>
      <c r="AJ476" s="83" t="str">
        <f>IF(preDEL!$AG476,IFERROR(0/0,""),preDEL!AJ476)</f>
        <v/>
      </c>
      <c r="AK476" s="82" t="str">
        <f>IF(preDEL!$AG476,IFERROR(0/0,""),preDEL!AK476)</f>
        <v>Negative</v>
      </c>
      <c r="AL476" s="83" t="str">
        <f>IF(preDEL!$AG476,IFERROR(0/0,""),preDEL!AL476)</f>
        <v/>
      </c>
      <c r="AM476" s="83" t="str">
        <f>IF(preDEL!$AG476,IFERROR(0/0,""),preDEL!AM476)</f>
        <v>SpROSA145068</v>
      </c>
      <c r="AN476" s="83" t="str">
        <f>IF(preDEL!$AG476,IFERROR(0/0,""),preDEL!AN476)</f>
        <v>ROSA652014</v>
      </c>
      <c r="AO476" s="83" t="str">
        <f>IF(preDEL!$AG476,IFERROR(0/0,""),preDEL!AO476)</f>
        <v/>
      </c>
      <c r="AP476" s="83" t="str">
        <f>IF(preDEL!$AG476,IFERROR(0/0,""),preDEL!AP476)</f>
        <v/>
      </c>
      <c r="AQ476" s="83" t="str">
        <f>IF(preDEL!$AG476,IFERROR(0/0,""),preDEL!AQ476)</f>
        <v/>
      </c>
      <c r="AR476" s="83" t="str">
        <f>IF(preDEL!$AG476,IFERROR(0/0,""),preDEL!AR476)</f>
        <v/>
      </c>
      <c r="AS476" s="147"/>
    </row>
    <row r="477">
      <c r="A477" s="82" t="str">
        <f>IF(preDEL!$AG477,IFERROR(0/0,""),preDEL!A477)</f>
        <v>FLB3969</v>
      </c>
      <c r="B477" s="172">
        <f>IF(preDEL!$AG477,IFERROR(0/0,""),preDEL!B477)</f>
        <v>44515</v>
      </c>
      <c r="C477" s="173">
        <f>IF(preDEL!$AG477,IFERROR(0/0,""),preDEL!C477)</f>
        <v>0.3573263889</v>
      </c>
      <c r="D477" s="82" t="str">
        <f>IF(preDEL!$AG477,IFERROR(0/0,""),preDEL!D477)</f>
        <v/>
      </c>
      <c r="E477" s="82" t="str">
        <f>IF(preDEL!$AG477,IFERROR(0/0,""),preDEL!E477)</f>
        <v/>
      </c>
      <c r="F477" s="83" t="str">
        <f>IF(preDEL!$AG477,IFERROR(0/0,""),preDEL!F477)</f>
        <v/>
      </c>
      <c r="G477" s="83" t="str">
        <f>IF(preDEL!$AG477,IFERROR(0/0,""),preDEL!G477)</f>
        <v/>
      </c>
      <c r="H477" s="83" t="str">
        <f>IF(preDEL!$AG477,IFERROR(0/0,""),preDEL!H477)</f>
        <v/>
      </c>
      <c r="I477" s="82" t="str">
        <f>IF(preDEL!$AG477,IFERROR(0/0,""),preDEL!I477)</f>
        <v/>
      </c>
      <c r="J477" s="82" t="str">
        <f>IF(preDEL!$AG477,IFERROR(0/0,""),preDEL!J477)</f>
        <v/>
      </c>
      <c r="K477" s="82" t="str">
        <f>IF(preDEL!$AG477,IFERROR(0/0,""),preDEL!K477)</f>
        <v>Negative</v>
      </c>
      <c r="L477" s="172">
        <f>IF(preDEL!$AG477,IFERROR(0/0,""),preDEL!L477)</f>
        <v>44517</v>
      </c>
      <c r="M477" s="173">
        <f>IF(preDEL!$AG477,IFERROR(0/0,""),preDEL!M477)</f>
        <v>0.4712152778</v>
      </c>
      <c r="N477" s="83" t="str">
        <f>IF(preDEL!$AG477,IFERROR(0/0,""),preDEL!N477)</f>
        <v/>
      </c>
      <c r="O477" s="83" t="str">
        <f>IF(preDEL!$AG477,IFERROR(0/0,""),preDEL!O477)</f>
        <v/>
      </c>
      <c r="P477" s="128" t="b">
        <f>IF(preDEL!$AG477,IFERROR(0/0,""),preDEL!P477)</f>
        <v>0</v>
      </c>
      <c r="Q477" s="128" t="str">
        <f>IF(preDEL!$AG477,IFERROR(0/0,""),preDEL!Q477)</f>
        <v>Result</v>
      </c>
      <c r="R477" s="116" t="b">
        <f>IF(preDEL!$AG477,IFERROR(0/0,""),preDEL!R477)</f>
        <v>1</v>
      </c>
      <c r="S477" s="116">
        <f>IF(preDEL!$AG477,IFERROR(0/0,""),preDEL!S477)</f>
        <v>1</v>
      </c>
      <c r="T477" s="128">
        <f>IF(preDEL!$AG477,IFERROR(0/0,""),preDEL!T477)</f>
        <v>0</v>
      </c>
      <c r="U477" s="83" t="str">
        <f>IF(preDEL!$AG477,IFERROR(0/0,""),preDEL!U477)</f>
        <v/>
      </c>
      <c r="V477" s="82" t="str">
        <f>IF(preDEL!$AG477,IFERROR(0/0,""),preDEL!V477)</f>
        <v/>
      </c>
      <c r="W477" s="83" t="str">
        <f>IF(preDEL!$AG477,IFERROR(0/0,""),preDEL!W477)</f>
        <v/>
      </c>
      <c r="X477" s="116" t="b">
        <f>IF(preDEL!$AG477,IFERROR(0/0,""),preDEL!X477)</f>
        <v>0</v>
      </c>
      <c r="Y477" s="128" t="b">
        <f>IF(preDEL!$AG477,IFERROR(0/0,""),preDEL!Y477)</f>
        <v>0</v>
      </c>
      <c r="Z477" s="82" t="str">
        <f>IF(preDEL!$AG477,IFERROR(0/0,""),preDEL!Z477)</f>
        <v/>
      </c>
      <c r="AA477" s="128" t="b">
        <f>IF(preDEL!$AG477,IFERROR(0/0,""),preDEL!AA477)</f>
        <v>0</v>
      </c>
      <c r="AB477" s="128" t="b">
        <f>IF(preDEL!$AG477,IFERROR(0/0,""),preDEL!AB477)</f>
        <v>0</v>
      </c>
      <c r="AC477" s="174">
        <f>IF(preDEL!$AG477,IFERROR(0/0,""),preDEL!AC477)</f>
        <v>610</v>
      </c>
      <c r="AD477" s="116" t="b">
        <f>IF(preDEL!$AG477,IFERROR(0/0,""),preDEL!AD477)</f>
        <v>1</v>
      </c>
      <c r="AE477" s="175" t="str">
        <f>IF(preDEL!$AG477,IFERROR(0/0,""),preDEL!AE477)</f>
        <v/>
      </c>
      <c r="AF477" s="128" t="b">
        <f>IF(preDEL!$AG477,IFERROR(0/0,""),preDEL!AF477)</f>
        <v>0</v>
      </c>
      <c r="AG477" s="128" t="b">
        <f>IF(preDEL!$AG477,IFERROR(0/0,""),preDEL!AG477)</f>
        <v>0</v>
      </c>
      <c r="AH477" s="116" t="str">
        <f>IF(preDEL!$AG477,IFERROR(0/0,""),preDEL!AH477)</f>
        <v/>
      </c>
      <c r="AI477" s="82" t="str">
        <f>IF(preDEL!$AG477,IFERROR(0/0,""),preDEL!AI477)</f>
        <v/>
      </c>
      <c r="AJ477" s="83" t="str">
        <f>IF(preDEL!$AG477,IFERROR(0/0,""),preDEL!AJ477)</f>
        <v/>
      </c>
      <c r="AK477" s="82" t="str">
        <f>IF(preDEL!$AG477,IFERROR(0/0,""),preDEL!AK477)</f>
        <v>Negative</v>
      </c>
      <c r="AL477" s="83" t="str">
        <f>IF(preDEL!$AG477,IFERROR(0/0,""),preDEL!AL477)</f>
        <v/>
      </c>
      <c r="AM477" s="83" t="str">
        <f>IF(preDEL!$AG477,IFERROR(0/0,""),preDEL!AM477)</f>
        <v>SpROSA145068</v>
      </c>
      <c r="AN477" s="83" t="str">
        <f>IF(preDEL!$AG477,IFERROR(0/0,""),preDEL!AN477)</f>
        <v>ROSA774802</v>
      </c>
      <c r="AO477" s="83" t="str">
        <f>IF(preDEL!$AG477,IFERROR(0/0,""),preDEL!AO477)</f>
        <v/>
      </c>
      <c r="AP477" s="83" t="str">
        <f>IF(preDEL!$AG477,IFERROR(0/0,""),preDEL!AP477)</f>
        <v/>
      </c>
      <c r="AQ477" s="83" t="str">
        <f>IF(preDEL!$AG477,IFERROR(0/0,""),preDEL!AQ477)</f>
        <v/>
      </c>
      <c r="AR477" s="83" t="str">
        <f>IF(preDEL!$AG477,IFERROR(0/0,""),preDEL!AR477)</f>
        <v/>
      </c>
      <c r="AS477" s="147"/>
    </row>
    <row r="478">
      <c r="A478" s="82" t="str">
        <f>IF(preDEL!$AG478,IFERROR(0/0,""),preDEL!A478)</f>
        <v>FLB3954</v>
      </c>
      <c r="B478" s="172">
        <f>IF(preDEL!$AG478,IFERROR(0/0,""),preDEL!B478)</f>
        <v>44515</v>
      </c>
      <c r="C478" s="173">
        <f>IF(preDEL!$AG478,IFERROR(0/0,""),preDEL!C478)</f>
        <v>0.3575347222</v>
      </c>
      <c r="D478" s="82" t="str">
        <f>IF(preDEL!$AG478,IFERROR(0/0,""),preDEL!D478)</f>
        <v/>
      </c>
      <c r="E478" s="82" t="str">
        <f>IF(preDEL!$AG478,IFERROR(0/0,""),preDEL!E478)</f>
        <v/>
      </c>
      <c r="F478" s="83" t="str">
        <f>IF(preDEL!$AG478,IFERROR(0/0,""),preDEL!F478)</f>
        <v/>
      </c>
      <c r="G478" s="83" t="str">
        <f>IF(preDEL!$AG478,IFERROR(0/0,""),preDEL!G478)</f>
        <v/>
      </c>
      <c r="H478" s="83" t="str">
        <f>IF(preDEL!$AG478,IFERROR(0/0,""),preDEL!H478)</f>
        <v/>
      </c>
      <c r="I478" s="82" t="str">
        <f>IF(preDEL!$AG478,IFERROR(0/0,""),preDEL!I478)</f>
        <v/>
      </c>
      <c r="J478" s="82" t="str">
        <f>IF(preDEL!$AG478,IFERROR(0/0,""),preDEL!J478)</f>
        <v/>
      </c>
      <c r="K478" s="82" t="str">
        <f>IF(preDEL!$AG478,IFERROR(0/0,""),preDEL!K478)</f>
        <v>Negative</v>
      </c>
      <c r="L478" s="172">
        <f>IF(preDEL!$AG478,IFERROR(0/0,""),preDEL!L478)</f>
        <v>44517</v>
      </c>
      <c r="M478" s="173">
        <f>IF(preDEL!$AG478,IFERROR(0/0,""),preDEL!M478)</f>
        <v>0.4712152778</v>
      </c>
      <c r="N478" s="83" t="str">
        <f>IF(preDEL!$AG478,IFERROR(0/0,""),preDEL!N478)</f>
        <v/>
      </c>
      <c r="O478" s="83" t="str">
        <f>IF(preDEL!$AG478,IFERROR(0/0,""),preDEL!O478)</f>
        <v/>
      </c>
      <c r="P478" s="128" t="b">
        <f>IF(preDEL!$AG478,IFERROR(0/0,""),preDEL!P478)</f>
        <v>0</v>
      </c>
      <c r="Q478" s="128" t="str">
        <f>IF(preDEL!$AG478,IFERROR(0/0,""),preDEL!Q478)</f>
        <v>Result</v>
      </c>
      <c r="R478" s="116" t="b">
        <f>IF(preDEL!$AG478,IFERROR(0/0,""),preDEL!R478)</f>
        <v>1</v>
      </c>
      <c r="S478" s="116">
        <f>IF(preDEL!$AG478,IFERROR(0/0,""),preDEL!S478)</f>
        <v>1</v>
      </c>
      <c r="T478" s="128">
        <f>IF(preDEL!$AG478,IFERROR(0/0,""),preDEL!T478)</f>
        <v>0</v>
      </c>
      <c r="U478" s="83" t="str">
        <f>IF(preDEL!$AG478,IFERROR(0/0,""),preDEL!U478)</f>
        <v/>
      </c>
      <c r="V478" s="82" t="str">
        <f>IF(preDEL!$AG478,IFERROR(0/0,""),preDEL!V478)</f>
        <v/>
      </c>
      <c r="W478" s="83" t="str">
        <f>IF(preDEL!$AG478,IFERROR(0/0,""),preDEL!W478)</f>
        <v/>
      </c>
      <c r="X478" s="116" t="b">
        <f>IF(preDEL!$AG478,IFERROR(0/0,""),preDEL!X478)</f>
        <v>0</v>
      </c>
      <c r="Y478" s="128" t="b">
        <f>IF(preDEL!$AG478,IFERROR(0/0,""),preDEL!Y478)</f>
        <v>0</v>
      </c>
      <c r="Z478" s="82" t="str">
        <f>IF(preDEL!$AG478,IFERROR(0/0,""),preDEL!Z478)</f>
        <v/>
      </c>
      <c r="AA478" s="128" t="b">
        <f>IF(preDEL!$AG478,IFERROR(0/0,""),preDEL!AA478)</f>
        <v>0</v>
      </c>
      <c r="AB478" s="128" t="b">
        <f>IF(preDEL!$AG478,IFERROR(0/0,""),preDEL!AB478)</f>
        <v>0</v>
      </c>
      <c r="AC478" s="174">
        <f>IF(preDEL!$AG478,IFERROR(0/0,""),preDEL!AC478)</f>
        <v>609</v>
      </c>
      <c r="AD478" s="116" t="b">
        <f>IF(preDEL!$AG478,IFERROR(0/0,""),preDEL!AD478)</f>
        <v>1</v>
      </c>
      <c r="AE478" s="175" t="str">
        <f>IF(preDEL!$AG478,IFERROR(0/0,""),preDEL!AE478)</f>
        <v/>
      </c>
      <c r="AF478" s="128" t="b">
        <f>IF(preDEL!$AG478,IFERROR(0/0,""),preDEL!AF478)</f>
        <v>0</v>
      </c>
      <c r="AG478" s="128" t="b">
        <f>IF(preDEL!$AG478,IFERROR(0/0,""),preDEL!AG478)</f>
        <v>0</v>
      </c>
      <c r="AH478" s="116" t="str">
        <f>IF(preDEL!$AG478,IFERROR(0/0,""),preDEL!AH478)</f>
        <v/>
      </c>
      <c r="AI478" s="82" t="str">
        <f>IF(preDEL!$AG478,IFERROR(0/0,""),preDEL!AI478)</f>
        <v/>
      </c>
      <c r="AJ478" s="83" t="str">
        <f>IF(preDEL!$AG478,IFERROR(0/0,""),preDEL!AJ478)</f>
        <v/>
      </c>
      <c r="AK478" s="82" t="str">
        <f>IF(preDEL!$AG478,IFERROR(0/0,""),preDEL!AK478)</f>
        <v>Negative</v>
      </c>
      <c r="AL478" s="83" t="str">
        <f>IF(preDEL!$AG478,IFERROR(0/0,""),preDEL!AL478)</f>
        <v/>
      </c>
      <c r="AM478" s="83" t="str">
        <f>IF(preDEL!$AG478,IFERROR(0/0,""),preDEL!AM478)</f>
        <v>SpROSA145068</v>
      </c>
      <c r="AN478" s="83" t="str">
        <f>IF(preDEL!$AG478,IFERROR(0/0,""),preDEL!AN478)</f>
        <v>ROSA395016</v>
      </c>
      <c r="AO478" s="83" t="str">
        <f>IF(preDEL!$AG478,IFERROR(0/0,""),preDEL!AO478)</f>
        <v/>
      </c>
      <c r="AP478" s="83" t="str">
        <f>IF(preDEL!$AG478,IFERROR(0/0,""),preDEL!AP478)</f>
        <v/>
      </c>
      <c r="AQ478" s="83" t="str">
        <f>IF(preDEL!$AG478,IFERROR(0/0,""),preDEL!AQ478)</f>
        <v/>
      </c>
      <c r="AR478" s="83" t="str">
        <f>IF(preDEL!$AG478,IFERROR(0/0,""),preDEL!AR478)</f>
        <v/>
      </c>
      <c r="AS478" s="147"/>
    </row>
    <row r="479">
      <c r="A479" s="82" t="str">
        <f>IF(preDEL!$AG479,IFERROR(0/0,""),preDEL!A479)</f>
        <v>FLB3973</v>
      </c>
      <c r="B479" s="172">
        <f>IF(preDEL!$AG479,IFERROR(0/0,""),preDEL!B479)</f>
        <v>44516</v>
      </c>
      <c r="C479" s="173">
        <f>IF(preDEL!$AG479,IFERROR(0/0,""),preDEL!C479)</f>
        <v>0.2707291667</v>
      </c>
      <c r="D479" s="82" t="str">
        <f>IF(preDEL!$AG479,IFERROR(0/0,""),preDEL!D479)</f>
        <v/>
      </c>
      <c r="E479" s="82" t="str">
        <f>IF(preDEL!$AG479,IFERROR(0/0,""),preDEL!E479)</f>
        <v/>
      </c>
      <c r="F479" s="83" t="str">
        <f>IF(preDEL!$AG479,IFERROR(0/0,""),preDEL!F479)</f>
        <v/>
      </c>
      <c r="G479" s="83" t="str">
        <f>IF(preDEL!$AG479,IFERROR(0/0,""),preDEL!G479)</f>
        <v/>
      </c>
      <c r="H479" s="83" t="str">
        <f>IF(preDEL!$AG479,IFERROR(0/0,""),preDEL!H479)</f>
        <v/>
      </c>
      <c r="I479" s="82" t="str">
        <f>IF(preDEL!$AG479,IFERROR(0/0,""),preDEL!I479)</f>
        <v/>
      </c>
      <c r="J479" s="82" t="str">
        <f>IF(preDEL!$AG479,IFERROR(0/0,""),preDEL!J479)</f>
        <v/>
      </c>
      <c r="K479" s="82" t="str">
        <f>IF(preDEL!$AG479,IFERROR(0/0,""),preDEL!K479)</f>
        <v>Negative</v>
      </c>
      <c r="L479" s="172">
        <f>IF(preDEL!$AG479,IFERROR(0/0,""),preDEL!L479)</f>
        <v>44517</v>
      </c>
      <c r="M479" s="173">
        <f>IF(preDEL!$AG479,IFERROR(0/0,""),preDEL!M479)</f>
        <v>0.4712152778</v>
      </c>
      <c r="N479" s="83" t="str">
        <f>IF(preDEL!$AG479,IFERROR(0/0,""),preDEL!N479)</f>
        <v/>
      </c>
      <c r="O479" s="83" t="str">
        <f>IF(preDEL!$AG479,IFERROR(0/0,""),preDEL!O479)</f>
        <v/>
      </c>
      <c r="P479" s="128" t="b">
        <f>IF(preDEL!$AG479,IFERROR(0/0,""),preDEL!P479)</f>
        <v>0</v>
      </c>
      <c r="Q479" s="128" t="str">
        <f>IF(preDEL!$AG479,IFERROR(0/0,""),preDEL!Q479)</f>
        <v>Result</v>
      </c>
      <c r="R479" s="116" t="b">
        <f>IF(preDEL!$AG479,IFERROR(0/0,""),preDEL!R479)</f>
        <v>1</v>
      </c>
      <c r="S479" s="116">
        <f>IF(preDEL!$AG479,IFERROR(0/0,""),preDEL!S479)</f>
        <v>1</v>
      </c>
      <c r="T479" s="128">
        <f>IF(preDEL!$AG479,IFERROR(0/0,""),preDEL!T479)</f>
        <v>0</v>
      </c>
      <c r="U479" s="83" t="str">
        <f>IF(preDEL!$AG479,IFERROR(0/0,""),preDEL!U479)</f>
        <v/>
      </c>
      <c r="V479" s="82" t="str">
        <f>IF(preDEL!$AG479,IFERROR(0/0,""),preDEL!V479)</f>
        <v/>
      </c>
      <c r="W479" s="83" t="str">
        <f>IF(preDEL!$AG479,IFERROR(0/0,""),preDEL!W479)</f>
        <v/>
      </c>
      <c r="X479" s="116" t="b">
        <f>IF(preDEL!$AG479,IFERROR(0/0,""),preDEL!X479)</f>
        <v>0</v>
      </c>
      <c r="Y479" s="128" t="b">
        <f>IF(preDEL!$AG479,IFERROR(0/0,""),preDEL!Y479)</f>
        <v>0</v>
      </c>
      <c r="Z479" s="82" t="str">
        <f>IF(preDEL!$AG479,IFERROR(0/0,""),preDEL!Z479)</f>
        <v/>
      </c>
      <c r="AA479" s="128" t="b">
        <f>IF(preDEL!$AG479,IFERROR(0/0,""),preDEL!AA479)</f>
        <v>0</v>
      </c>
      <c r="AB479" s="128" t="b">
        <f>IF(preDEL!$AG479,IFERROR(0/0,""),preDEL!AB479)</f>
        <v>0</v>
      </c>
      <c r="AC479" s="174">
        <f>IF(preDEL!$AG479,IFERROR(0/0,""),preDEL!AC479)</f>
        <v>608</v>
      </c>
      <c r="AD479" s="116" t="b">
        <f>IF(preDEL!$AG479,IFERROR(0/0,""),preDEL!AD479)</f>
        <v>1</v>
      </c>
      <c r="AE479" s="175" t="str">
        <f>IF(preDEL!$AG479,IFERROR(0/0,""),preDEL!AE479)</f>
        <v/>
      </c>
      <c r="AF479" s="128" t="b">
        <f>IF(preDEL!$AG479,IFERROR(0/0,""),preDEL!AF479)</f>
        <v>0</v>
      </c>
      <c r="AG479" s="128" t="b">
        <f>IF(preDEL!$AG479,IFERROR(0/0,""),preDEL!AG479)</f>
        <v>0</v>
      </c>
      <c r="AH479" s="116" t="str">
        <f>IF(preDEL!$AG479,IFERROR(0/0,""),preDEL!AH479)</f>
        <v/>
      </c>
      <c r="AI479" s="82" t="str">
        <f>IF(preDEL!$AG479,IFERROR(0/0,""),preDEL!AI479)</f>
        <v/>
      </c>
      <c r="AJ479" s="83" t="str">
        <f>IF(preDEL!$AG479,IFERROR(0/0,""),preDEL!AJ479)</f>
        <v/>
      </c>
      <c r="AK479" s="82" t="str">
        <f>IF(preDEL!$AG479,IFERROR(0/0,""),preDEL!AK479)</f>
        <v>Negative</v>
      </c>
      <c r="AL479" s="83" t="str">
        <f>IF(preDEL!$AG479,IFERROR(0/0,""),preDEL!AL479)</f>
        <v/>
      </c>
      <c r="AM479" s="83" t="str">
        <f>IF(preDEL!$AG479,IFERROR(0/0,""),preDEL!AM479)</f>
        <v>SpROSA145068</v>
      </c>
      <c r="AN479" s="83" t="str">
        <f>IF(preDEL!$AG479,IFERROR(0/0,""),preDEL!AN479)</f>
        <v>ROSA425033</v>
      </c>
      <c r="AO479" s="83" t="str">
        <f>IF(preDEL!$AG479,IFERROR(0/0,""),preDEL!AO479)</f>
        <v/>
      </c>
      <c r="AP479" s="83" t="str">
        <f>IF(preDEL!$AG479,IFERROR(0/0,""),preDEL!AP479)</f>
        <v/>
      </c>
      <c r="AQ479" s="83" t="str">
        <f>IF(preDEL!$AG479,IFERROR(0/0,""),preDEL!AQ479)</f>
        <v/>
      </c>
      <c r="AR479" s="83" t="str">
        <f>IF(preDEL!$AG479,IFERROR(0/0,""),preDEL!AR479)</f>
        <v/>
      </c>
      <c r="AS479" s="147"/>
    </row>
    <row r="480">
      <c r="A480" s="82" t="str">
        <f>IF(preDEL!$AG480,IFERROR(0/0,""),preDEL!A480)</f>
        <v>FLB3968</v>
      </c>
      <c r="B480" s="172">
        <f>IF(preDEL!$AG480,IFERROR(0/0,""),preDEL!B480)</f>
        <v>44516</v>
      </c>
      <c r="C480" s="173">
        <f>IF(preDEL!$AG480,IFERROR(0/0,""),preDEL!C480)</f>
        <v>0.3332986111</v>
      </c>
      <c r="D480" s="82" t="str">
        <f>IF(preDEL!$AG480,IFERROR(0/0,""),preDEL!D480)</f>
        <v/>
      </c>
      <c r="E480" s="82" t="str">
        <f>IF(preDEL!$AG480,IFERROR(0/0,""),preDEL!E480)</f>
        <v/>
      </c>
      <c r="F480" s="83" t="str">
        <f>IF(preDEL!$AG480,IFERROR(0/0,""),preDEL!F480)</f>
        <v/>
      </c>
      <c r="G480" s="83" t="str">
        <f>IF(preDEL!$AG480,IFERROR(0/0,""),preDEL!G480)</f>
        <v/>
      </c>
      <c r="H480" s="83" t="str">
        <f>IF(preDEL!$AG480,IFERROR(0/0,""),preDEL!H480)</f>
        <v/>
      </c>
      <c r="I480" s="82" t="str">
        <f>IF(preDEL!$AG480,IFERROR(0/0,""),preDEL!I480)</f>
        <v/>
      </c>
      <c r="J480" s="82" t="str">
        <f>IF(preDEL!$AG480,IFERROR(0/0,""),preDEL!J480)</f>
        <v/>
      </c>
      <c r="K480" s="82" t="str">
        <f>IF(preDEL!$AG480,IFERROR(0/0,""),preDEL!K480)</f>
        <v>Negative</v>
      </c>
      <c r="L480" s="172">
        <f>IF(preDEL!$AG480,IFERROR(0/0,""),preDEL!L480)</f>
        <v>44517</v>
      </c>
      <c r="M480" s="173">
        <f>IF(preDEL!$AG480,IFERROR(0/0,""),preDEL!M480)</f>
        <v>0.4712152778</v>
      </c>
      <c r="N480" s="83" t="str">
        <f>IF(preDEL!$AG480,IFERROR(0/0,""),preDEL!N480)</f>
        <v/>
      </c>
      <c r="O480" s="83" t="str">
        <f>IF(preDEL!$AG480,IFERROR(0/0,""),preDEL!O480)</f>
        <v/>
      </c>
      <c r="P480" s="128" t="b">
        <f>IF(preDEL!$AG480,IFERROR(0/0,""),preDEL!P480)</f>
        <v>0</v>
      </c>
      <c r="Q480" s="128" t="str">
        <f>IF(preDEL!$AG480,IFERROR(0/0,""),preDEL!Q480)</f>
        <v>Result</v>
      </c>
      <c r="R480" s="116" t="b">
        <f>IF(preDEL!$AG480,IFERROR(0/0,""),preDEL!R480)</f>
        <v>1</v>
      </c>
      <c r="S480" s="116">
        <f>IF(preDEL!$AG480,IFERROR(0/0,""),preDEL!S480)</f>
        <v>1</v>
      </c>
      <c r="T480" s="128">
        <f>IF(preDEL!$AG480,IFERROR(0/0,""),preDEL!T480)</f>
        <v>0</v>
      </c>
      <c r="U480" s="83" t="str">
        <f>IF(preDEL!$AG480,IFERROR(0/0,""),preDEL!U480)</f>
        <v/>
      </c>
      <c r="V480" s="82" t="str">
        <f>IF(preDEL!$AG480,IFERROR(0/0,""),preDEL!V480)</f>
        <v/>
      </c>
      <c r="W480" s="83" t="str">
        <f>IF(preDEL!$AG480,IFERROR(0/0,""),preDEL!W480)</f>
        <v/>
      </c>
      <c r="X480" s="116" t="b">
        <f>IF(preDEL!$AG480,IFERROR(0/0,""),preDEL!X480)</f>
        <v>0</v>
      </c>
      <c r="Y480" s="128" t="b">
        <f>IF(preDEL!$AG480,IFERROR(0/0,""),preDEL!Y480)</f>
        <v>0</v>
      </c>
      <c r="Z480" s="82" t="str">
        <f>IF(preDEL!$AG480,IFERROR(0/0,""),preDEL!Z480)</f>
        <v/>
      </c>
      <c r="AA480" s="128" t="b">
        <f>IF(preDEL!$AG480,IFERROR(0/0,""),preDEL!AA480)</f>
        <v>0</v>
      </c>
      <c r="AB480" s="128" t="b">
        <f>IF(preDEL!$AG480,IFERROR(0/0,""),preDEL!AB480)</f>
        <v>0</v>
      </c>
      <c r="AC480" s="174">
        <f>IF(preDEL!$AG480,IFERROR(0/0,""),preDEL!AC480)</f>
        <v>607</v>
      </c>
      <c r="AD480" s="116" t="b">
        <f>IF(preDEL!$AG480,IFERROR(0/0,""),preDEL!AD480)</f>
        <v>1</v>
      </c>
      <c r="AE480" s="175" t="str">
        <f>IF(preDEL!$AG480,IFERROR(0/0,""),preDEL!AE480)</f>
        <v/>
      </c>
      <c r="AF480" s="128" t="b">
        <f>IF(preDEL!$AG480,IFERROR(0/0,""),preDEL!AF480)</f>
        <v>0</v>
      </c>
      <c r="AG480" s="128" t="b">
        <f>IF(preDEL!$AG480,IFERROR(0/0,""),preDEL!AG480)</f>
        <v>0</v>
      </c>
      <c r="AH480" s="116" t="str">
        <f>IF(preDEL!$AG480,IFERROR(0/0,""),preDEL!AH480)</f>
        <v/>
      </c>
      <c r="AI480" s="82" t="str">
        <f>IF(preDEL!$AG480,IFERROR(0/0,""),preDEL!AI480)</f>
        <v/>
      </c>
      <c r="AJ480" s="83" t="str">
        <f>IF(preDEL!$AG480,IFERROR(0/0,""),preDEL!AJ480)</f>
        <v/>
      </c>
      <c r="AK480" s="82" t="str">
        <f>IF(preDEL!$AG480,IFERROR(0/0,""),preDEL!AK480)</f>
        <v>Negative</v>
      </c>
      <c r="AL480" s="83" t="str">
        <f>IF(preDEL!$AG480,IFERROR(0/0,""),preDEL!AL480)</f>
        <v/>
      </c>
      <c r="AM480" s="83" t="str">
        <f>IF(preDEL!$AG480,IFERROR(0/0,""),preDEL!AM480)</f>
        <v>SpROSA145068</v>
      </c>
      <c r="AN480" s="83" t="str">
        <f>IF(preDEL!$AG480,IFERROR(0/0,""),preDEL!AN480)</f>
        <v>ROSA212432</v>
      </c>
      <c r="AO480" s="83" t="str">
        <f>IF(preDEL!$AG480,IFERROR(0/0,""),preDEL!AO480)</f>
        <v/>
      </c>
      <c r="AP480" s="83" t="str">
        <f>IF(preDEL!$AG480,IFERROR(0/0,""),preDEL!AP480)</f>
        <v/>
      </c>
      <c r="AQ480" s="83" t="str">
        <f>IF(preDEL!$AG480,IFERROR(0/0,""),preDEL!AQ480)</f>
        <v/>
      </c>
      <c r="AR480" s="83" t="str">
        <f>IF(preDEL!$AG480,IFERROR(0/0,""),preDEL!AR480)</f>
        <v/>
      </c>
      <c r="AS480" s="147"/>
    </row>
    <row r="481">
      <c r="A481" s="82" t="str">
        <f>IF(preDEL!$AG481,IFERROR(0/0,""),preDEL!A481)</f>
        <v>FLB3971</v>
      </c>
      <c r="B481" s="172">
        <f>IF(preDEL!$AG481,IFERROR(0/0,""),preDEL!B481)</f>
        <v>44516</v>
      </c>
      <c r="C481" s="173">
        <f>IF(preDEL!$AG481,IFERROR(0/0,""),preDEL!C481)</f>
        <v>0.3339699074</v>
      </c>
      <c r="D481" s="82" t="str">
        <f>IF(preDEL!$AG481,IFERROR(0/0,""),preDEL!D481)</f>
        <v/>
      </c>
      <c r="E481" s="82" t="str">
        <f>IF(preDEL!$AG481,IFERROR(0/0,""),preDEL!E481)</f>
        <v/>
      </c>
      <c r="F481" s="83" t="str">
        <f>IF(preDEL!$AG481,IFERROR(0/0,""),preDEL!F481)</f>
        <v/>
      </c>
      <c r="G481" s="83" t="str">
        <f>IF(preDEL!$AG481,IFERROR(0/0,""),preDEL!G481)</f>
        <v/>
      </c>
      <c r="H481" s="83" t="str">
        <f>IF(preDEL!$AG481,IFERROR(0/0,""),preDEL!H481)</f>
        <v/>
      </c>
      <c r="I481" s="82" t="str">
        <f>IF(preDEL!$AG481,IFERROR(0/0,""),preDEL!I481)</f>
        <v/>
      </c>
      <c r="J481" s="82" t="str">
        <f>IF(preDEL!$AG481,IFERROR(0/0,""),preDEL!J481)</f>
        <v/>
      </c>
      <c r="K481" s="82" t="str">
        <f>IF(preDEL!$AG481,IFERROR(0/0,""),preDEL!K481)</f>
        <v>Negative</v>
      </c>
      <c r="L481" s="172">
        <f>IF(preDEL!$AG481,IFERROR(0/0,""),preDEL!L481)</f>
        <v>44517</v>
      </c>
      <c r="M481" s="173">
        <f>IF(preDEL!$AG481,IFERROR(0/0,""),preDEL!M481)</f>
        <v>0.4712152778</v>
      </c>
      <c r="N481" s="83" t="str">
        <f>IF(preDEL!$AG481,IFERROR(0/0,""),preDEL!N481)</f>
        <v/>
      </c>
      <c r="O481" s="83" t="str">
        <f>IF(preDEL!$AG481,IFERROR(0/0,""),preDEL!O481)</f>
        <v/>
      </c>
      <c r="P481" s="128" t="b">
        <f>IF(preDEL!$AG481,IFERROR(0/0,""),preDEL!P481)</f>
        <v>0</v>
      </c>
      <c r="Q481" s="128" t="str">
        <f>IF(preDEL!$AG481,IFERROR(0/0,""),preDEL!Q481)</f>
        <v>Result</v>
      </c>
      <c r="R481" s="116" t="b">
        <f>IF(preDEL!$AG481,IFERROR(0/0,""),preDEL!R481)</f>
        <v>1</v>
      </c>
      <c r="S481" s="116">
        <f>IF(preDEL!$AG481,IFERROR(0/0,""),preDEL!S481)</f>
        <v>1</v>
      </c>
      <c r="T481" s="128" t="str">
        <f>IF(preDEL!$AG481,IFERROR(0/0,""),preDEL!T481)</f>
        <v/>
      </c>
      <c r="U481" s="83" t="str">
        <f>IF(preDEL!$AG481,IFERROR(0/0,""),preDEL!U481)</f>
        <v/>
      </c>
      <c r="V481" s="82" t="str">
        <f>IF(preDEL!$AG481,IFERROR(0/0,""),preDEL!V481)</f>
        <v/>
      </c>
      <c r="W481" s="83" t="str">
        <f>IF(preDEL!$AG481,IFERROR(0/0,""),preDEL!W481)</f>
        <v/>
      </c>
      <c r="X481" s="116" t="b">
        <f>IF(preDEL!$AG481,IFERROR(0/0,""),preDEL!X481)</f>
        <v>0</v>
      </c>
      <c r="Y481" s="128" t="b">
        <f>IF(preDEL!$AG481,IFERROR(0/0,""),preDEL!Y481)</f>
        <v>0</v>
      </c>
      <c r="Z481" s="82" t="str">
        <f>IF(preDEL!$AG481,IFERROR(0/0,""),preDEL!Z481)</f>
        <v/>
      </c>
      <c r="AA481" s="128" t="b">
        <f>IF(preDEL!$AG481,IFERROR(0/0,""),preDEL!AA481)</f>
        <v>0</v>
      </c>
      <c r="AB481" s="128" t="b">
        <f>IF(preDEL!$AG481,IFERROR(0/0,""),preDEL!AB481)</f>
        <v>0</v>
      </c>
      <c r="AC481" s="174">
        <f>IF(preDEL!$AG481,IFERROR(0/0,""),preDEL!AC481)</f>
        <v>163</v>
      </c>
      <c r="AD481" s="116" t="b">
        <f>IF(preDEL!$AG481,IFERROR(0/0,""),preDEL!AD481)</f>
        <v>0</v>
      </c>
      <c r="AE481" s="175" t="str">
        <f>IF(preDEL!$AG481,IFERROR(0/0,""),preDEL!AE481)</f>
        <v/>
      </c>
      <c r="AF481" s="128" t="b">
        <f>IF(preDEL!$AG481,IFERROR(0/0,""),preDEL!AF481)</f>
        <v>0</v>
      </c>
      <c r="AG481" s="128" t="b">
        <f>IF(preDEL!$AG481,IFERROR(0/0,""),preDEL!AG481)</f>
        <v>0</v>
      </c>
      <c r="AH481" s="116" t="str">
        <f>IF(preDEL!$AG481,IFERROR(0/0,""),preDEL!AH481)</f>
        <v/>
      </c>
      <c r="AI481" s="82" t="str">
        <f>IF(preDEL!$AG481,IFERROR(0/0,""),preDEL!AI481)</f>
        <v/>
      </c>
      <c r="AJ481" s="83" t="str">
        <f>IF(preDEL!$AG481,IFERROR(0/0,""),preDEL!AJ481)</f>
        <v/>
      </c>
      <c r="AK481" s="82" t="str">
        <f>IF(preDEL!$AG481,IFERROR(0/0,""),preDEL!AK481)</f>
        <v>Negative</v>
      </c>
      <c r="AL481" s="83" t="str">
        <f>IF(preDEL!$AG481,IFERROR(0/0,""),preDEL!AL481)</f>
        <v/>
      </c>
      <c r="AM481" s="83" t="str">
        <f>IF(preDEL!$AG481,IFERROR(0/0,""),preDEL!AM481)</f>
        <v>SpROSA145068</v>
      </c>
      <c r="AN481" s="83" t="str">
        <f>IF(preDEL!$AG481,IFERROR(0/0,""),preDEL!AN481)</f>
        <v>ROSA406630</v>
      </c>
      <c r="AO481" s="83" t="str">
        <f>IF(preDEL!$AG481,IFERROR(0/0,""),preDEL!AO481)</f>
        <v/>
      </c>
      <c r="AP481" s="83" t="str">
        <f>IF(preDEL!$AG481,IFERROR(0/0,""),preDEL!AP481)</f>
        <v/>
      </c>
      <c r="AQ481" s="83" t="str">
        <f>IF(preDEL!$AG481,IFERROR(0/0,""),preDEL!AQ481)</f>
        <v/>
      </c>
      <c r="AR481" s="83" t="str">
        <f>IF(preDEL!$AG481,IFERROR(0/0,""),preDEL!AR481)</f>
        <v/>
      </c>
      <c r="AS481" s="147"/>
    </row>
    <row r="482">
      <c r="A482" s="82" t="str">
        <f>IF(preDEL!$AG482,IFERROR(0/0,""),preDEL!A482)</f>
        <v>FLB4081</v>
      </c>
      <c r="B482" s="172">
        <f>IF(preDEL!$AG482,IFERROR(0/0,""),preDEL!B482)</f>
        <v>44516</v>
      </c>
      <c r="C482" s="173">
        <f>IF(preDEL!$AG482,IFERROR(0/0,""),preDEL!C482)</f>
        <v>0.3357638889</v>
      </c>
      <c r="D482" s="82" t="str">
        <f>IF(preDEL!$AG482,IFERROR(0/0,""),preDEL!D482)</f>
        <v/>
      </c>
      <c r="E482" s="82" t="str">
        <f>IF(preDEL!$AG482,IFERROR(0/0,""),preDEL!E482)</f>
        <v/>
      </c>
      <c r="F482" s="83" t="str">
        <f>IF(preDEL!$AG482,IFERROR(0/0,""),preDEL!F482)</f>
        <v/>
      </c>
      <c r="G482" s="83" t="str">
        <f>IF(preDEL!$AG482,IFERROR(0/0,""),preDEL!G482)</f>
        <v/>
      </c>
      <c r="H482" s="83" t="str">
        <f>IF(preDEL!$AG482,IFERROR(0/0,""),preDEL!H482)</f>
        <v/>
      </c>
      <c r="I482" s="82" t="str">
        <f>IF(preDEL!$AG482,IFERROR(0/0,""),preDEL!I482)</f>
        <v/>
      </c>
      <c r="J482" s="82" t="str">
        <f>IF(preDEL!$AG482,IFERROR(0/0,""),preDEL!J482)</f>
        <v/>
      </c>
      <c r="K482" s="82" t="str">
        <f>IF(preDEL!$AG482,IFERROR(0/0,""),preDEL!K482)</f>
        <v>Negative</v>
      </c>
      <c r="L482" s="172">
        <f>IF(preDEL!$AG482,IFERROR(0/0,""),preDEL!L482)</f>
        <v>44517</v>
      </c>
      <c r="M482" s="173">
        <f>IF(preDEL!$AG482,IFERROR(0/0,""),preDEL!M482)</f>
        <v>0.4712152778</v>
      </c>
      <c r="N482" s="83" t="str">
        <f>IF(preDEL!$AG482,IFERROR(0/0,""),preDEL!N482)</f>
        <v/>
      </c>
      <c r="O482" s="83" t="str">
        <f>IF(preDEL!$AG482,IFERROR(0/0,""),preDEL!O482)</f>
        <v/>
      </c>
      <c r="P482" s="128" t="b">
        <f>IF(preDEL!$AG482,IFERROR(0/0,""),preDEL!P482)</f>
        <v>0</v>
      </c>
      <c r="Q482" s="128" t="str">
        <f>IF(preDEL!$AG482,IFERROR(0/0,""),preDEL!Q482)</f>
        <v>Result</v>
      </c>
      <c r="R482" s="116" t="b">
        <f>IF(preDEL!$AG482,IFERROR(0/0,""),preDEL!R482)</f>
        <v>1</v>
      </c>
      <c r="S482" s="116">
        <f>IF(preDEL!$AG482,IFERROR(0/0,""),preDEL!S482)</f>
        <v>1</v>
      </c>
      <c r="T482" s="128">
        <f>IF(preDEL!$AG482,IFERROR(0/0,""),preDEL!T482)</f>
        <v>0</v>
      </c>
      <c r="U482" s="83" t="str">
        <f>IF(preDEL!$AG482,IFERROR(0/0,""),preDEL!U482)</f>
        <v/>
      </c>
      <c r="V482" s="82" t="str">
        <f>IF(preDEL!$AG482,IFERROR(0/0,""),preDEL!V482)</f>
        <v/>
      </c>
      <c r="W482" s="83" t="str">
        <f>IF(preDEL!$AG482,IFERROR(0/0,""),preDEL!W482)</f>
        <v/>
      </c>
      <c r="X482" s="116" t="b">
        <f>IF(preDEL!$AG482,IFERROR(0/0,""),preDEL!X482)</f>
        <v>0</v>
      </c>
      <c r="Y482" s="128" t="b">
        <f>IF(preDEL!$AG482,IFERROR(0/0,""),preDEL!Y482)</f>
        <v>0</v>
      </c>
      <c r="Z482" s="82" t="str">
        <f>IF(preDEL!$AG482,IFERROR(0/0,""),preDEL!Z482)</f>
        <v/>
      </c>
      <c r="AA482" s="128" t="b">
        <f>IF(preDEL!$AG482,IFERROR(0/0,""),preDEL!AA482)</f>
        <v>0</v>
      </c>
      <c r="AB482" s="128" t="b">
        <f>IF(preDEL!$AG482,IFERROR(0/0,""),preDEL!AB482)</f>
        <v>0</v>
      </c>
      <c r="AC482" s="174">
        <f>IF(preDEL!$AG482,IFERROR(0/0,""),preDEL!AC482)</f>
        <v>606</v>
      </c>
      <c r="AD482" s="116" t="b">
        <f>IF(preDEL!$AG482,IFERROR(0/0,""),preDEL!AD482)</f>
        <v>1</v>
      </c>
      <c r="AE482" s="175" t="str">
        <f>IF(preDEL!$AG482,IFERROR(0/0,""),preDEL!AE482)</f>
        <v/>
      </c>
      <c r="AF482" s="128" t="b">
        <f>IF(preDEL!$AG482,IFERROR(0/0,""),preDEL!AF482)</f>
        <v>0</v>
      </c>
      <c r="AG482" s="128" t="b">
        <f>IF(preDEL!$AG482,IFERROR(0/0,""),preDEL!AG482)</f>
        <v>0</v>
      </c>
      <c r="AH482" s="116" t="str">
        <f>IF(preDEL!$AG482,IFERROR(0/0,""),preDEL!AH482)</f>
        <v/>
      </c>
      <c r="AI482" s="82" t="str">
        <f>IF(preDEL!$AG482,IFERROR(0/0,""),preDEL!AI482)</f>
        <v/>
      </c>
      <c r="AJ482" s="83" t="str">
        <f>IF(preDEL!$AG482,IFERROR(0/0,""),preDEL!AJ482)</f>
        <v/>
      </c>
      <c r="AK482" s="82" t="str">
        <f>IF(preDEL!$AG482,IFERROR(0/0,""),preDEL!AK482)</f>
        <v>Negative</v>
      </c>
      <c r="AL482" s="83" t="str">
        <f>IF(preDEL!$AG482,IFERROR(0/0,""),preDEL!AL482)</f>
        <v/>
      </c>
      <c r="AM482" s="83" t="str">
        <f>IF(preDEL!$AG482,IFERROR(0/0,""),preDEL!AM482)</f>
        <v>SpROSA145068</v>
      </c>
      <c r="AN482" s="83" t="str">
        <f>IF(preDEL!$AG482,IFERROR(0/0,""),preDEL!AN482)</f>
        <v>ROSA534262</v>
      </c>
      <c r="AO482" s="83" t="str">
        <f>IF(preDEL!$AG482,IFERROR(0/0,""),preDEL!AO482)</f>
        <v/>
      </c>
      <c r="AP482" s="83" t="str">
        <f>IF(preDEL!$AG482,IFERROR(0/0,""),preDEL!AP482)</f>
        <v/>
      </c>
      <c r="AQ482" s="83" t="str">
        <f>IF(preDEL!$AG482,IFERROR(0/0,""),preDEL!AQ482)</f>
        <v/>
      </c>
      <c r="AR482" s="83" t="str">
        <f>IF(preDEL!$AG482,IFERROR(0/0,""),preDEL!AR482)</f>
        <v/>
      </c>
      <c r="AS482" s="147"/>
    </row>
    <row r="483">
      <c r="A483" s="82" t="str">
        <f>IF(preDEL!$AG483,IFERROR(0/0,""),preDEL!A483)</f>
        <v>FLB3975</v>
      </c>
      <c r="B483" s="172">
        <f>IF(preDEL!$AG483,IFERROR(0/0,""),preDEL!B483)</f>
        <v>44516</v>
      </c>
      <c r="C483" s="173">
        <f>IF(preDEL!$AG483,IFERROR(0/0,""),preDEL!C483)</f>
        <v>0.4139583333</v>
      </c>
      <c r="D483" s="82" t="str">
        <f>IF(preDEL!$AG483,IFERROR(0/0,""),preDEL!D483)</f>
        <v/>
      </c>
      <c r="E483" s="82" t="str">
        <f>IF(preDEL!$AG483,IFERROR(0/0,""),preDEL!E483)</f>
        <v/>
      </c>
      <c r="F483" s="83" t="str">
        <f>IF(preDEL!$AG483,IFERROR(0/0,""),preDEL!F483)</f>
        <v/>
      </c>
      <c r="G483" s="83" t="str">
        <f>IF(preDEL!$AG483,IFERROR(0/0,""),preDEL!G483)</f>
        <v/>
      </c>
      <c r="H483" s="83" t="str">
        <f>IF(preDEL!$AG483,IFERROR(0/0,""),preDEL!H483)</f>
        <v/>
      </c>
      <c r="I483" s="82" t="str">
        <f>IF(preDEL!$AG483,IFERROR(0/0,""),preDEL!I483)</f>
        <v/>
      </c>
      <c r="J483" s="82" t="str">
        <f>IF(preDEL!$AG483,IFERROR(0/0,""),preDEL!J483)</f>
        <v/>
      </c>
      <c r="K483" s="82" t="str">
        <f>IF(preDEL!$AG483,IFERROR(0/0,""),preDEL!K483)</f>
        <v>Null</v>
      </c>
      <c r="L483" s="172" t="str">
        <f>IF(preDEL!$AG483,IFERROR(0/0,""),preDEL!L483)</f>
        <v/>
      </c>
      <c r="M483" s="173" t="str">
        <f>IF(preDEL!$AG483,IFERROR(0/0,""),preDEL!M483)</f>
        <v/>
      </c>
      <c r="N483" s="83" t="str">
        <f>IF(preDEL!$AG483,IFERROR(0/0,""),preDEL!N483)</f>
        <v/>
      </c>
      <c r="O483" s="83" t="str">
        <f>IF(preDEL!$AG483,IFERROR(0/0,""),preDEL!O483)</f>
        <v/>
      </c>
      <c r="P483" s="128" t="b">
        <f>IF(preDEL!$AG483,IFERROR(0/0,""),preDEL!P483)</f>
        <v>0</v>
      </c>
      <c r="Q483" s="128" t="str">
        <f>IF(preDEL!$AG483,IFERROR(0/0,""),preDEL!Q483)</f>
        <v>Collected</v>
      </c>
      <c r="R483" s="116" t="b">
        <f>IF(preDEL!$AG483,IFERROR(0/0,""),preDEL!R483)</f>
        <v>1</v>
      </c>
      <c r="S483" s="116">
        <f>IF(preDEL!$AG483,IFERROR(0/0,""),preDEL!S483)</f>
        <v>1</v>
      </c>
      <c r="T483" s="128" t="str">
        <f>IF(preDEL!$AG483,IFERROR(0/0,""),preDEL!T483)</f>
        <v/>
      </c>
      <c r="U483" s="83" t="str">
        <f>IF(preDEL!$AG483,IFERROR(0/0,""),preDEL!U483)</f>
        <v/>
      </c>
      <c r="V483" s="82" t="str">
        <f>IF(preDEL!$AG483,IFERROR(0/0,""),preDEL!V483)</f>
        <v/>
      </c>
      <c r="W483" s="83" t="str">
        <f>IF(preDEL!$AG483,IFERROR(0/0,""),preDEL!W483)</f>
        <v/>
      </c>
      <c r="X483" s="116" t="b">
        <f>IF(preDEL!$AG483,IFERROR(0/0,""),preDEL!X483)</f>
        <v>0</v>
      </c>
      <c r="Y483" s="128" t="b">
        <f>IF(preDEL!$AG483,IFERROR(0/0,""),preDEL!Y483)</f>
        <v>0</v>
      </c>
      <c r="Z483" s="82" t="str">
        <f>IF(preDEL!$AG483,IFERROR(0/0,""),preDEL!Z483)</f>
        <v/>
      </c>
      <c r="AA483" s="128" t="b">
        <f>IF(preDEL!$AG483,IFERROR(0/0,""),preDEL!AA483)</f>
        <v>0</v>
      </c>
      <c r="AB483" s="128" t="b">
        <f>IF(preDEL!$AG483,IFERROR(0/0,""),preDEL!AB483)</f>
        <v>0</v>
      </c>
      <c r="AC483" s="174">
        <f>IF(preDEL!$AG483,IFERROR(0/0,""),preDEL!AC483)</f>
        <v>162</v>
      </c>
      <c r="AD483" s="116" t="b">
        <f>IF(preDEL!$AG483,IFERROR(0/0,""),preDEL!AD483)</f>
        <v>0</v>
      </c>
      <c r="AE483" s="175" t="str">
        <f>IF(preDEL!$AG483,IFERROR(0/0,""),preDEL!AE483)</f>
        <v/>
      </c>
      <c r="AF483" s="128" t="b">
        <f>IF(preDEL!$AG483,IFERROR(0/0,""),preDEL!AF483)</f>
        <v>0</v>
      </c>
      <c r="AG483" s="128" t="b">
        <f>IF(preDEL!$AG483,IFERROR(0/0,""),preDEL!AG483)</f>
        <v>0</v>
      </c>
      <c r="AH483" s="116" t="str">
        <f>IF(preDEL!$AG483,IFERROR(0/0,""),preDEL!AH483)</f>
        <v/>
      </c>
      <c r="AI483" s="82" t="str">
        <f>IF(preDEL!$AG483,IFERROR(0/0,""),preDEL!AI483)</f>
        <v/>
      </c>
      <c r="AJ483" s="83">
        <f>IF(preDEL!$AG483,IFERROR(0/0,""),preDEL!AJ483)</f>
        <v>2.2</v>
      </c>
      <c r="AK483" s="82" t="str">
        <f>IF(preDEL!$AG483,IFERROR(0/0,""),preDEL!AK483)</f>
        <v>Negative</v>
      </c>
      <c r="AL483" s="83" t="str">
        <f>IF(preDEL!$AG483,IFERROR(0/0,""),preDEL!AL483)</f>
        <v/>
      </c>
      <c r="AM483" s="83" t="str">
        <f>IF(preDEL!$AG483,IFERROR(0/0,""),preDEL!AM483)</f>
        <v>SpROSA573919</v>
      </c>
      <c r="AN483" s="83" t="str">
        <f>IF(preDEL!$AG483,IFERROR(0/0,""),preDEL!AN483)</f>
        <v>ROSA893930</v>
      </c>
      <c r="AO483" s="83" t="str">
        <f>IF(preDEL!$AG483,IFERROR(0/0,""),preDEL!AO483)</f>
        <v/>
      </c>
      <c r="AP483" s="83" t="str">
        <f>IF(preDEL!$AG483,IFERROR(0/0,""),preDEL!AP483)</f>
        <v/>
      </c>
      <c r="AQ483" s="83" t="str">
        <f>IF(preDEL!$AG483,IFERROR(0/0,""),preDEL!AQ483)</f>
        <v/>
      </c>
      <c r="AR483" s="83" t="str">
        <f>IF(preDEL!$AG483,IFERROR(0/0,""),preDEL!AR483)</f>
        <v/>
      </c>
      <c r="AS483" s="147"/>
    </row>
    <row r="484">
      <c r="A484" s="82" t="str">
        <f>IF(preDEL!$AG484,IFERROR(0/0,""),preDEL!A484)</f>
        <v>FLB4101</v>
      </c>
      <c r="B484" s="172">
        <f>IF(preDEL!$AG484,IFERROR(0/0,""),preDEL!B484)</f>
        <v>44516</v>
      </c>
      <c r="C484" s="173">
        <f>IF(preDEL!$AG484,IFERROR(0/0,""),preDEL!C484)</f>
        <v>0.416712963</v>
      </c>
      <c r="D484" s="82" t="str">
        <f>IF(preDEL!$AG484,IFERROR(0/0,""),preDEL!D484)</f>
        <v/>
      </c>
      <c r="E484" s="82" t="str">
        <f>IF(preDEL!$AG484,IFERROR(0/0,""),preDEL!E484)</f>
        <v/>
      </c>
      <c r="F484" s="83" t="str">
        <f>IF(preDEL!$AG484,IFERROR(0/0,""),preDEL!F484)</f>
        <v/>
      </c>
      <c r="G484" s="83" t="str">
        <f>IF(preDEL!$AG484,IFERROR(0/0,""),preDEL!G484)</f>
        <v/>
      </c>
      <c r="H484" s="83" t="str">
        <f>IF(preDEL!$AG484,IFERROR(0/0,""),preDEL!H484)</f>
        <v/>
      </c>
      <c r="I484" s="82" t="str">
        <f>IF(preDEL!$AG484,IFERROR(0/0,""),preDEL!I484)</f>
        <v/>
      </c>
      <c r="J484" s="82" t="str">
        <f>IF(preDEL!$AG484,IFERROR(0/0,""),preDEL!J484)</f>
        <v/>
      </c>
      <c r="K484" s="82" t="str">
        <f>IF(preDEL!$AG484,IFERROR(0/0,""),preDEL!K484)</f>
        <v>Negative</v>
      </c>
      <c r="L484" s="172">
        <f>IF(preDEL!$AG484,IFERROR(0/0,""),preDEL!L484)</f>
        <v>44517</v>
      </c>
      <c r="M484" s="173">
        <f>IF(preDEL!$AG484,IFERROR(0/0,""),preDEL!M484)</f>
        <v>0.4712152778</v>
      </c>
      <c r="N484" s="83" t="str">
        <f>IF(preDEL!$AG484,IFERROR(0/0,""),preDEL!N484)</f>
        <v/>
      </c>
      <c r="O484" s="83" t="str">
        <f>IF(preDEL!$AG484,IFERROR(0/0,""),preDEL!O484)</f>
        <v/>
      </c>
      <c r="P484" s="128" t="b">
        <f>IF(preDEL!$AG484,IFERROR(0/0,""),preDEL!P484)</f>
        <v>0</v>
      </c>
      <c r="Q484" s="128" t="str">
        <f>IF(preDEL!$AG484,IFERROR(0/0,""),preDEL!Q484)</f>
        <v>Result</v>
      </c>
      <c r="R484" s="116" t="b">
        <f>IF(preDEL!$AG484,IFERROR(0/0,""),preDEL!R484)</f>
        <v>1</v>
      </c>
      <c r="S484" s="116">
        <f>IF(preDEL!$AG484,IFERROR(0/0,""),preDEL!S484)</f>
        <v>1</v>
      </c>
      <c r="T484" s="128" t="str">
        <f>IF(preDEL!$AG484,IFERROR(0/0,""),preDEL!T484)</f>
        <v/>
      </c>
      <c r="U484" s="83" t="str">
        <f>IF(preDEL!$AG484,IFERROR(0/0,""),preDEL!U484)</f>
        <v/>
      </c>
      <c r="V484" s="82" t="str">
        <f>IF(preDEL!$AG484,IFERROR(0/0,""),preDEL!V484)</f>
        <v/>
      </c>
      <c r="W484" s="83" t="str">
        <f>IF(preDEL!$AG484,IFERROR(0/0,""),preDEL!W484)</f>
        <v/>
      </c>
      <c r="X484" s="116" t="b">
        <f>IF(preDEL!$AG484,IFERROR(0/0,""),preDEL!X484)</f>
        <v>0</v>
      </c>
      <c r="Y484" s="128" t="b">
        <f>IF(preDEL!$AG484,IFERROR(0/0,""),preDEL!Y484)</f>
        <v>0</v>
      </c>
      <c r="Z484" s="82" t="str">
        <f>IF(preDEL!$AG484,IFERROR(0/0,""),preDEL!Z484)</f>
        <v/>
      </c>
      <c r="AA484" s="128" t="b">
        <f>IF(preDEL!$AG484,IFERROR(0/0,""),preDEL!AA484)</f>
        <v>0</v>
      </c>
      <c r="AB484" s="128" t="b">
        <f>IF(preDEL!$AG484,IFERROR(0/0,""),preDEL!AB484)</f>
        <v>0</v>
      </c>
      <c r="AC484" s="174">
        <f>IF(preDEL!$AG484,IFERROR(0/0,""),preDEL!AC484)</f>
        <v>161</v>
      </c>
      <c r="AD484" s="116" t="b">
        <f>IF(preDEL!$AG484,IFERROR(0/0,""),preDEL!AD484)</f>
        <v>0</v>
      </c>
      <c r="AE484" s="175" t="str">
        <f>IF(preDEL!$AG484,IFERROR(0/0,""),preDEL!AE484)</f>
        <v/>
      </c>
      <c r="AF484" s="128" t="b">
        <f>IF(preDEL!$AG484,IFERROR(0/0,""),preDEL!AF484)</f>
        <v>0</v>
      </c>
      <c r="AG484" s="128" t="b">
        <f>IF(preDEL!$AG484,IFERROR(0/0,""),preDEL!AG484)</f>
        <v>0</v>
      </c>
      <c r="AH484" s="116" t="str">
        <f>IF(preDEL!$AG484,IFERROR(0/0,""),preDEL!AH484)</f>
        <v/>
      </c>
      <c r="AI484" s="82" t="str">
        <f>IF(preDEL!$AG484,IFERROR(0/0,""),preDEL!AI484)</f>
        <v/>
      </c>
      <c r="AJ484" s="83" t="str">
        <f>IF(preDEL!$AG484,IFERROR(0/0,""),preDEL!AJ484)</f>
        <v/>
      </c>
      <c r="AK484" s="82" t="str">
        <f>IF(preDEL!$AG484,IFERROR(0/0,""),preDEL!AK484)</f>
        <v>Negative</v>
      </c>
      <c r="AL484" s="83" t="str">
        <f>IF(preDEL!$AG484,IFERROR(0/0,""),preDEL!AL484)</f>
        <v/>
      </c>
      <c r="AM484" s="83" t="str">
        <f>IF(preDEL!$AG484,IFERROR(0/0,""),preDEL!AM484)</f>
        <v>SpROSA573919</v>
      </c>
      <c r="AN484" s="83" t="str">
        <f>IF(preDEL!$AG484,IFERROR(0/0,""),preDEL!AN484)</f>
        <v>ROSA151533</v>
      </c>
      <c r="AO484" s="83" t="str">
        <f>IF(preDEL!$AG484,IFERROR(0/0,""),preDEL!AO484)</f>
        <v/>
      </c>
      <c r="AP484" s="83" t="str">
        <f>IF(preDEL!$AG484,IFERROR(0/0,""),preDEL!AP484)</f>
        <v/>
      </c>
      <c r="AQ484" s="83" t="str">
        <f>IF(preDEL!$AG484,IFERROR(0/0,""),preDEL!AQ484)</f>
        <v/>
      </c>
      <c r="AR484" s="83" t="str">
        <f>IF(preDEL!$AG484,IFERROR(0/0,""),preDEL!AR484)</f>
        <v/>
      </c>
      <c r="AS484" s="147"/>
    </row>
    <row r="485">
      <c r="A485" s="82" t="str">
        <f>IF(preDEL!$AG485,IFERROR(0/0,""),preDEL!A485)</f>
        <v>FLB3964</v>
      </c>
      <c r="B485" s="172">
        <f>IF(preDEL!$AG485,IFERROR(0/0,""),preDEL!B485)</f>
        <v>44516</v>
      </c>
      <c r="C485" s="173">
        <f>IF(preDEL!$AG485,IFERROR(0/0,""),preDEL!C485)</f>
        <v>0.428275463</v>
      </c>
      <c r="D485" s="82" t="str">
        <f>IF(preDEL!$AG485,IFERROR(0/0,""),preDEL!D485)</f>
        <v/>
      </c>
      <c r="E485" s="82" t="str">
        <f>IF(preDEL!$AG485,IFERROR(0/0,""),preDEL!E485)</f>
        <v/>
      </c>
      <c r="F485" s="83" t="str">
        <f>IF(preDEL!$AG485,IFERROR(0/0,""),preDEL!F485)</f>
        <v/>
      </c>
      <c r="G485" s="83" t="str">
        <f>IF(preDEL!$AG485,IFERROR(0/0,""),preDEL!G485)</f>
        <v/>
      </c>
      <c r="H485" s="83" t="str">
        <f>IF(preDEL!$AG485,IFERROR(0/0,""),preDEL!H485)</f>
        <v/>
      </c>
      <c r="I485" s="82" t="str">
        <f>IF(preDEL!$AG485,IFERROR(0/0,""),preDEL!I485)</f>
        <v/>
      </c>
      <c r="J485" s="82" t="str">
        <f>IF(preDEL!$AG485,IFERROR(0/0,""),preDEL!J485)</f>
        <v/>
      </c>
      <c r="K485" s="82" t="str">
        <f>IF(preDEL!$AG485,IFERROR(0/0,""),preDEL!K485)</f>
        <v>Negative</v>
      </c>
      <c r="L485" s="172">
        <f>IF(preDEL!$AG485,IFERROR(0/0,""),preDEL!L485)</f>
        <v>44517</v>
      </c>
      <c r="M485" s="173">
        <f>IF(preDEL!$AG485,IFERROR(0/0,""),preDEL!M485)</f>
        <v>0.4712152778</v>
      </c>
      <c r="N485" s="83" t="str">
        <f>IF(preDEL!$AG485,IFERROR(0/0,""),preDEL!N485)</f>
        <v/>
      </c>
      <c r="O485" s="83" t="str">
        <f>IF(preDEL!$AG485,IFERROR(0/0,""),preDEL!O485)</f>
        <v/>
      </c>
      <c r="P485" s="128" t="b">
        <f>IF(preDEL!$AG485,IFERROR(0/0,""),preDEL!P485)</f>
        <v>0</v>
      </c>
      <c r="Q485" s="128" t="str">
        <f>IF(preDEL!$AG485,IFERROR(0/0,""),preDEL!Q485)</f>
        <v>Result</v>
      </c>
      <c r="R485" s="116" t="b">
        <f>IF(preDEL!$AG485,IFERROR(0/0,""),preDEL!R485)</f>
        <v>1</v>
      </c>
      <c r="S485" s="116">
        <f>IF(preDEL!$AG485,IFERROR(0/0,""),preDEL!S485)</f>
        <v>1</v>
      </c>
      <c r="T485" s="128" t="str">
        <f>IF(preDEL!$AG485,IFERROR(0/0,""),preDEL!T485)</f>
        <v/>
      </c>
      <c r="U485" s="83" t="str">
        <f>IF(preDEL!$AG485,IFERROR(0/0,""),preDEL!U485)</f>
        <v/>
      </c>
      <c r="V485" s="82" t="str">
        <f>IF(preDEL!$AG485,IFERROR(0/0,""),preDEL!V485)</f>
        <v/>
      </c>
      <c r="W485" s="83" t="str">
        <f>IF(preDEL!$AG485,IFERROR(0/0,""),preDEL!W485)</f>
        <v/>
      </c>
      <c r="X485" s="116" t="b">
        <f>IF(preDEL!$AG485,IFERROR(0/0,""),preDEL!X485)</f>
        <v>0</v>
      </c>
      <c r="Y485" s="128" t="b">
        <f>IF(preDEL!$AG485,IFERROR(0/0,""),preDEL!Y485)</f>
        <v>0</v>
      </c>
      <c r="Z485" s="82" t="str">
        <f>IF(preDEL!$AG485,IFERROR(0/0,""),preDEL!Z485)</f>
        <v/>
      </c>
      <c r="AA485" s="128" t="b">
        <f>IF(preDEL!$AG485,IFERROR(0/0,""),preDEL!AA485)</f>
        <v>0</v>
      </c>
      <c r="AB485" s="128" t="b">
        <f>IF(preDEL!$AG485,IFERROR(0/0,""),preDEL!AB485)</f>
        <v>0</v>
      </c>
      <c r="AC485" s="174">
        <f>IF(preDEL!$AG485,IFERROR(0/0,""),preDEL!AC485)</f>
        <v>160</v>
      </c>
      <c r="AD485" s="116" t="b">
        <f>IF(preDEL!$AG485,IFERROR(0/0,""),preDEL!AD485)</f>
        <v>0</v>
      </c>
      <c r="AE485" s="175" t="str">
        <f>IF(preDEL!$AG485,IFERROR(0/0,""),preDEL!AE485)</f>
        <v/>
      </c>
      <c r="AF485" s="128" t="b">
        <f>IF(preDEL!$AG485,IFERROR(0/0,""),preDEL!AF485)</f>
        <v>0</v>
      </c>
      <c r="AG485" s="128" t="b">
        <f>IF(preDEL!$AG485,IFERROR(0/0,""),preDEL!AG485)</f>
        <v>0</v>
      </c>
      <c r="AH485" s="116" t="str">
        <f>IF(preDEL!$AG485,IFERROR(0/0,""),preDEL!AH485)</f>
        <v/>
      </c>
      <c r="AI485" s="82" t="str">
        <f>IF(preDEL!$AG485,IFERROR(0/0,""),preDEL!AI485)</f>
        <v/>
      </c>
      <c r="AJ485" s="83" t="str">
        <f>IF(preDEL!$AG485,IFERROR(0/0,""),preDEL!AJ485)</f>
        <v/>
      </c>
      <c r="AK485" s="82" t="str">
        <f>IF(preDEL!$AG485,IFERROR(0/0,""),preDEL!AK485)</f>
        <v>Negative</v>
      </c>
      <c r="AL485" s="83" t="str">
        <f>IF(preDEL!$AG485,IFERROR(0/0,""),preDEL!AL485)</f>
        <v/>
      </c>
      <c r="AM485" s="83" t="str">
        <f>IF(preDEL!$AG485,IFERROR(0/0,""),preDEL!AM485)</f>
        <v>SpROSA573919</v>
      </c>
      <c r="AN485" s="83" t="str">
        <f>IF(preDEL!$AG485,IFERROR(0/0,""),preDEL!AN485)</f>
        <v>ROSA669439</v>
      </c>
      <c r="AO485" s="83" t="str">
        <f>IF(preDEL!$AG485,IFERROR(0/0,""),preDEL!AO485)</f>
        <v/>
      </c>
      <c r="AP485" s="83" t="str">
        <f>IF(preDEL!$AG485,IFERROR(0/0,""),preDEL!AP485)</f>
        <v/>
      </c>
      <c r="AQ485" s="83" t="str">
        <f>IF(preDEL!$AG485,IFERROR(0/0,""),preDEL!AQ485)</f>
        <v/>
      </c>
      <c r="AR485" s="83" t="str">
        <f>IF(preDEL!$AG485,IFERROR(0/0,""),preDEL!AR485)</f>
        <v/>
      </c>
      <c r="AS485" s="147"/>
    </row>
    <row r="486">
      <c r="A486" s="82" t="str">
        <f>IF(preDEL!$AG486,IFERROR(0/0,""),preDEL!A486)</f>
        <v>FLB3988</v>
      </c>
      <c r="B486" s="172">
        <f>IF(preDEL!$AG486,IFERROR(0/0,""),preDEL!B486)</f>
        <v>44516</v>
      </c>
      <c r="C486" s="173">
        <f>IF(preDEL!$AG486,IFERROR(0/0,""),preDEL!C486)</f>
        <v>0.4403125</v>
      </c>
      <c r="D486" s="82" t="str">
        <f>IF(preDEL!$AG486,IFERROR(0/0,""),preDEL!D486)</f>
        <v/>
      </c>
      <c r="E486" s="82" t="str">
        <f>IF(preDEL!$AG486,IFERROR(0/0,""),preDEL!E486)</f>
        <v/>
      </c>
      <c r="F486" s="83" t="str">
        <f>IF(preDEL!$AG486,IFERROR(0/0,""),preDEL!F486)</f>
        <v/>
      </c>
      <c r="G486" s="83" t="str">
        <f>IF(preDEL!$AG486,IFERROR(0/0,""),preDEL!G486)</f>
        <v/>
      </c>
      <c r="H486" s="83" t="str">
        <f>IF(preDEL!$AG486,IFERROR(0/0,""),preDEL!H486)</f>
        <v/>
      </c>
      <c r="I486" s="82" t="str">
        <f>IF(preDEL!$AG486,IFERROR(0/0,""),preDEL!I486)</f>
        <v/>
      </c>
      <c r="J486" s="82" t="str">
        <f>IF(preDEL!$AG486,IFERROR(0/0,""),preDEL!J486)</f>
        <v/>
      </c>
      <c r="K486" s="82" t="str">
        <f>IF(preDEL!$AG486,IFERROR(0/0,""),preDEL!K486)</f>
        <v>Negative</v>
      </c>
      <c r="L486" s="172">
        <f>IF(preDEL!$AG486,IFERROR(0/0,""),preDEL!L486)</f>
        <v>44517</v>
      </c>
      <c r="M486" s="173">
        <f>IF(preDEL!$AG486,IFERROR(0/0,""),preDEL!M486)</f>
        <v>0.4712152778</v>
      </c>
      <c r="N486" s="83" t="str">
        <f>IF(preDEL!$AG486,IFERROR(0/0,""),preDEL!N486)</f>
        <v/>
      </c>
      <c r="O486" s="83" t="str">
        <f>IF(preDEL!$AG486,IFERROR(0/0,""),preDEL!O486)</f>
        <v/>
      </c>
      <c r="P486" s="128" t="b">
        <f>IF(preDEL!$AG486,IFERROR(0/0,""),preDEL!P486)</f>
        <v>0</v>
      </c>
      <c r="Q486" s="128" t="str">
        <f>IF(preDEL!$AG486,IFERROR(0/0,""),preDEL!Q486)</f>
        <v>Result</v>
      </c>
      <c r="R486" s="116" t="b">
        <f>IF(preDEL!$AG486,IFERROR(0/0,""),preDEL!R486)</f>
        <v>1</v>
      </c>
      <c r="S486" s="116">
        <f>IF(preDEL!$AG486,IFERROR(0/0,""),preDEL!S486)</f>
        <v>1</v>
      </c>
      <c r="T486" s="128" t="str">
        <f>IF(preDEL!$AG486,IFERROR(0/0,""),preDEL!T486)</f>
        <v/>
      </c>
      <c r="U486" s="83" t="str">
        <f>IF(preDEL!$AG486,IFERROR(0/0,""),preDEL!U486)</f>
        <v/>
      </c>
      <c r="V486" s="82" t="str">
        <f>IF(preDEL!$AG486,IFERROR(0/0,""),preDEL!V486)</f>
        <v/>
      </c>
      <c r="W486" s="83" t="str">
        <f>IF(preDEL!$AG486,IFERROR(0/0,""),preDEL!W486)</f>
        <v/>
      </c>
      <c r="X486" s="116" t="b">
        <f>IF(preDEL!$AG486,IFERROR(0/0,""),preDEL!X486)</f>
        <v>0</v>
      </c>
      <c r="Y486" s="128" t="b">
        <f>IF(preDEL!$AG486,IFERROR(0/0,""),preDEL!Y486)</f>
        <v>0</v>
      </c>
      <c r="Z486" s="82" t="str">
        <f>IF(preDEL!$AG486,IFERROR(0/0,""),preDEL!Z486)</f>
        <v/>
      </c>
      <c r="AA486" s="128" t="b">
        <f>IF(preDEL!$AG486,IFERROR(0/0,""),preDEL!AA486)</f>
        <v>0</v>
      </c>
      <c r="AB486" s="128" t="b">
        <f>IF(preDEL!$AG486,IFERROR(0/0,""),preDEL!AB486)</f>
        <v>0</v>
      </c>
      <c r="AC486" s="174">
        <f>IF(preDEL!$AG486,IFERROR(0/0,""),preDEL!AC486)</f>
        <v>159</v>
      </c>
      <c r="AD486" s="116" t="b">
        <f>IF(preDEL!$AG486,IFERROR(0/0,""),preDEL!AD486)</f>
        <v>0</v>
      </c>
      <c r="AE486" s="175" t="str">
        <f>IF(preDEL!$AG486,IFERROR(0/0,""),preDEL!AE486)</f>
        <v/>
      </c>
      <c r="AF486" s="128" t="b">
        <f>IF(preDEL!$AG486,IFERROR(0/0,""),preDEL!AF486)</f>
        <v>0</v>
      </c>
      <c r="AG486" s="128" t="b">
        <f>IF(preDEL!$AG486,IFERROR(0/0,""),preDEL!AG486)</f>
        <v>0</v>
      </c>
      <c r="AH486" s="116" t="str">
        <f>IF(preDEL!$AG486,IFERROR(0/0,""),preDEL!AH486)</f>
        <v/>
      </c>
      <c r="AI486" s="82" t="str">
        <f>IF(preDEL!$AG486,IFERROR(0/0,""),preDEL!AI486)</f>
        <v/>
      </c>
      <c r="AJ486" s="83" t="str">
        <f>IF(preDEL!$AG486,IFERROR(0/0,""),preDEL!AJ486)</f>
        <v/>
      </c>
      <c r="AK486" s="82" t="str">
        <f>IF(preDEL!$AG486,IFERROR(0/0,""),preDEL!AK486)</f>
        <v>Negative</v>
      </c>
      <c r="AL486" s="83" t="str">
        <f>IF(preDEL!$AG486,IFERROR(0/0,""),preDEL!AL486)</f>
        <v/>
      </c>
      <c r="AM486" s="83" t="str">
        <f>IF(preDEL!$AG486,IFERROR(0/0,""),preDEL!AM486)</f>
        <v>SpROSA145068</v>
      </c>
      <c r="AN486" s="83" t="str">
        <f>IF(preDEL!$AG486,IFERROR(0/0,""),preDEL!AN486)</f>
        <v>ROSA835283</v>
      </c>
      <c r="AO486" s="83" t="str">
        <f>IF(preDEL!$AG486,IFERROR(0/0,""),preDEL!AO486)</f>
        <v/>
      </c>
      <c r="AP486" s="83" t="str">
        <f>IF(preDEL!$AG486,IFERROR(0/0,""),preDEL!AP486)</f>
        <v/>
      </c>
      <c r="AQ486" s="83" t="str">
        <f>IF(preDEL!$AG486,IFERROR(0/0,""),preDEL!AQ486)</f>
        <v/>
      </c>
      <c r="AR486" s="83" t="str">
        <f>IF(preDEL!$AG486,IFERROR(0/0,""),preDEL!AR486)</f>
        <v/>
      </c>
      <c r="AS486" s="147"/>
    </row>
    <row r="487">
      <c r="A487" s="82" t="str">
        <f>IF(preDEL!$AG487,IFERROR(0/0,""),preDEL!A487)</f>
        <v>FLB4084</v>
      </c>
      <c r="B487" s="172">
        <f>IF(preDEL!$AG487,IFERROR(0/0,""),preDEL!B487)</f>
        <v>44516</v>
      </c>
      <c r="C487" s="173">
        <f>IF(preDEL!$AG487,IFERROR(0/0,""),preDEL!C487)</f>
        <v>0.440625</v>
      </c>
      <c r="D487" s="82" t="str">
        <f>IF(preDEL!$AG487,IFERROR(0/0,""),preDEL!D487)</f>
        <v/>
      </c>
      <c r="E487" s="82" t="str">
        <f>IF(preDEL!$AG487,IFERROR(0/0,""),preDEL!E487)</f>
        <v/>
      </c>
      <c r="F487" s="83" t="str">
        <f>IF(preDEL!$AG487,IFERROR(0/0,""),preDEL!F487)</f>
        <v/>
      </c>
      <c r="G487" s="83" t="str">
        <f>IF(preDEL!$AG487,IFERROR(0/0,""),preDEL!G487)</f>
        <v/>
      </c>
      <c r="H487" s="83" t="str">
        <f>IF(preDEL!$AG487,IFERROR(0/0,""),preDEL!H487)</f>
        <v/>
      </c>
      <c r="I487" s="82" t="str">
        <f>IF(preDEL!$AG487,IFERROR(0/0,""),preDEL!I487)</f>
        <v/>
      </c>
      <c r="J487" s="82" t="str">
        <f>IF(preDEL!$AG487,IFERROR(0/0,""),preDEL!J487)</f>
        <v/>
      </c>
      <c r="K487" s="82" t="str">
        <f>IF(preDEL!$AG487,IFERROR(0/0,""),preDEL!K487)</f>
        <v>Negative</v>
      </c>
      <c r="L487" s="172">
        <f>IF(preDEL!$AG487,IFERROR(0/0,""),preDEL!L487)</f>
        <v>44517</v>
      </c>
      <c r="M487" s="173">
        <f>IF(preDEL!$AG487,IFERROR(0/0,""),preDEL!M487)</f>
        <v>0.4712152778</v>
      </c>
      <c r="N487" s="83" t="str">
        <f>IF(preDEL!$AG487,IFERROR(0/0,""),preDEL!N487)</f>
        <v/>
      </c>
      <c r="O487" s="83" t="str">
        <f>IF(preDEL!$AG487,IFERROR(0/0,""),preDEL!O487)</f>
        <v/>
      </c>
      <c r="P487" s="128" t="b">
        <f>IF(preDEL!$AG487,IFERROR(0/0,""),preDEL!P487)</f>
        <v>0</v>
      </c>
      <c r="Q487" s="128" t="str">
        <f>IF(preDEL!$AG487,IFERROR(0/0,""),preDEL!Q487)</f>
        <v>Result</v>
      </c>
      <c r="R487" s="116" t="b">
        <f>IF(preDEL!$AG487,IFERROR(0/0,""),preDEL!R487)</f>
        <v>1</v>
      </c>
      <c r="S487" s="116">
        <f>IF(preDEL!$AG487,IFERROR(0/0,""),preDEL!S487)</f>
        <v>1</v>
      </c>
      <c r="T487" s="128" t="str">
        <f>IF(preDEL!$AG487,IFERROR(0/0,""),preDEL!T487)</f>
        <v/>
      </c>
      <c r="U487" s="83" t="str">
        <f>IF(preDEL!$AG487,IFERROR(0/0,""),preDEL!U487)</f>
        <v/>
      </c>
      <c r="V487" s="82" t="str">
        <f>IF(preDEL!$AG487,IFERROR(0/0,""),preDEL!V487)</f>
        <v/>
      </c>
      <c r="W487" s="83" t="str">
        <f>IF(preDEL!$AG487,IFERROR(0/0,""),preDEL!W487)</f>
        <v/>
      </c>
      <c r="X487" s="116" t="b">
        <f>IF(preDEL!$AG487,IFERROR(0/0,""),preDEL!X487)</f>
        <v>0</v>
      </c>
      <c r="Y487" s="128" t="b">
        <f>IF(preDEL!$AG487,IFERROR(0/0,""),preDEL!Y487)</f>
        <v>0</v>
      </c>
      <c r="Z487" s="82" t="str">
        <f>IF(preDEL!$AG487,IFERROR(0/0,""),preDEL!Z487)</f>
        <v/>
      </c>
      <c r="AA487" s="128" t="b">
        <f>IF(preDEL!$AG487,IFERROR(0/0,""),preDEL!AA487)</f>
        <v>0</v>
      </c>
      <c r="AB487" s="128" t="b">
        <f>IF(preDEL!$AG487,IFERROR(0/0,""),preDEL!AB487)</f>
        <v>0</v>
      </c>
      <c r="AC487" s="174">
        <f>IF(preDEL!$AG487,IFERROR(0/0,""),preDEL!AC487)</f>
        <v>158</v>
      </c>
      <c r="AD487" s="116" t="b">
        <f>IF(preDEL!$AG487,IFERROR(0/0,""),preDEL!AD487)</f>
        <v>0</v>
      </c>
      <c r="AE487" s="175" t="str">
        <f>IF(preDEL!$AG487,IFERROR(0/0,""),preDEL!AE487)</f>
        <v/>
      </c>
      <c r="AF487" s="128" t="b">
        <f>IF(preDEL!$AG487,IFERROR(0/0,""),preDEL!AF487)</f>
        <v>0</v>
      </c>
      <c r="AG487" s="128" t="b">
        <f>IF(preDEL!$AG487,IFERROR(0/0,""),preDEL!AG487)</f>
        <v>0</v>
      </c>
      <c r="AH487" s="116" t="str">
        <f>IF(preDEL!$AG487,IFERROR(0/0,""),preDEL!AH487)</f>
        <v/>
      </c>
      <c r="AI487" s="82" t="str">
        <f>IF(preDEL!$AG487,IFERROR(0/0,""),preDEL!AI487)</f>
        <v/>
      </c>
      <c r="AJ487" s="83" t="str">
        <f>IF(preDEL!$AG487,IFERROR(0/0,""),preDEL!AJ487)</f>
        <v/>
      </c>
      <c r="AK487" s="82" t="str">
        <f>IF(preDEL!$AG487,IFERROR(0/0,""),preDEL!AK487)</f>
        <v>Negative</v>
      </c>
      <c r="AL487" s="83" t="str">
        <f>IF(preDEL!$AG487,IFERROR(0/0,""),preDEL!AL487)</f>
        <v/>
      </c>
      <c r="AM487" s="83" t="str">
        <f>IF(preDEL!$AG487,IFERROR(0/0,""),preDEL!AM487)</f>
        <v>SpROSA145068</v>
      </c>
      <c r="AN487" s="83" t="str">
        <f>IF(preDEL!$AG487,IFERROR(0/0,""),preDEL!AN487)</f>
        <v>ROSA638043</v>
      </c>
      <c r="AO487" s="83" t="str">
        <f>IF(preDEL!$AG487,IFERROR(0/0,""),preDEL!AO487)</f>
        <v/>
      </c>
      <c r="AP487" s="83" t="str">
        <f>IF(preDEL!$AG487,IFERROR(0/0,""),preDEL!AP487)</f>
        <v/>
      </c>
      <c r="AQ487" s="83" t="str">
        <f>IF(preDEL!$AG487,IFERROR(0/0,""),preDEL!AQ487)</f>
        <v/>
      </c>
      <c r="AR487" s="83" t="str">
        <f>IF(preDEL!$AG487,IFERROR(0/0,""),preDEL!AR487)</f>
        <v/>
      </c>
      <c r="AS487" s="147"/>
    </row>
    <row r="488">
      <c r="A488" s="82" t="str">
        <f>IF(preDEL!$AG488,IFERROR(0/0,""),preDEL!A488)</f>
        <v>FLB4094</v>
      </c>
      <c r="B488" s="172">
        <f>IF(preDEL!$AG488,IFERROR(0/0,""),preDEL!B488)</f>
        <v>44516</v>
      </c>
      <c r="C488" s="173">
        <f>IF(preDEL!$AG488,IFERROR(0/0,""),preDEL!C488)</f>
        <v>0.4583796296</v>
      </c>
      <c r="D488" s="82" t="str">
        <f>IF(preDEL!$AG488,IFERROR(0/0,""),preDEL!D488)</f>
        <v/>
      </c>
      <c r="E488" s="82" t="str">
        <f>IF(preDEL!$AG488,IFERROR(0/0,""),preDEL!E488)</f>
        <v/>
      </c>
      <c r="F488" s="83" t="str">
        <f>IF(preDEL!$AG488,IFERROR(0/0,""),preDEL!F488)</f>
        <v/>
      </c>
      <c r="G488" s="83" t="str">
        <f>IF(preDEL!$AG488,IFERROR(0/0,""),preDEL!G488)</f>
        <v/>
      </c>
      <c r="H488" s="83" t="str">
        <f>IF(preDEL!$AG488,IFERROR(0/0,""),preDEL!H488)</f>
        <v/>
      </c>
      <c r="I488" s="82" t="str">
        <f>IF(preDEL!$AG488,IFERROR(0/0,""),preDEL!I488)</f>
        <v/>
      </c>
      <c r="J488" s="82" t="str">
        <f>IF(preDEL!$AG488,IFERROR(0/0,""),preDEL!J488)</f>
        <v/>
      </c>
      <c r="K488" s="82" t="str">
        <f>IF(preDEL!$AG488,IFERROR(0/0,""),preDEL!K488)</f>
        <v>Negative</v>
      </c>
      <c r="L488" s="172">
        <f>IF(preDEL!$AG488,IFERROR(0/0,""),preDEL!L488)</f>
        <v>44517</v>
      </c>
      <c r="M488" s="173">
        <f>IF(preDEL!$AG488,IFERROR(0/0,""),preDEL!M488)</f>
        <v>0.4712152778</v>
      </c>
      <c r="N488" s="83" t="str">
        <f>IF(preDEL!$AG488,IFERROR(0/0,""),preDEL!N488)</f>
        <v/>
      </c>
      <c r="O488" s="83" t="str">
        <f>IF(preDEL!$AG488,IFERROR(0/0,""),preDEL!O488)</f>
        <v/>
      </c>
      <c r="P488" s="128" t="b">
        <f>IF(preDEL!$AG488,IFERROR(0/0,""),preDEL!P488)</f>
        <v>0</v>
      </c>
      <c r="Q488" s="128" t="str">
        <f>IF(preDEL!$AG488,IFERROR(0/0,""),preDEL!Q488)</f>
        <v>Result</v>
      </c>
      <c r="R488" s="116" t="b">
        <f>IF(preDEL!$AG488,IFERROR(0/0,""),preDEL!R488)</f>
        <v>1</v>
      </c>
      <c r="S488" s="116">
        <f>IF(preDEL!$AG488,IFERROR(0/0,""),preDEL!S488)</f>
        <v>1</v>
      </c>
      <c r="T488" s="128" t="str">
        <f>IF(preDEL!$AG488,IFERROR(0/0,""),preDEL!T488)</f>
        <v/>
      </c>
      <c r="U488" s="83" t="str">
        <f>IF(preDEL!$AG488,IFERROR(0/0,""),preDEL!U488)</f>
        <v/>
      </c>
      <c r="V488" s="82" t="str">
        <f>IF(preDEL!$AG488,IFERROR(0/0,""),preDEL!V488)</f>
        <v/>
      </c>
      <c r="W488" s="83" t="str">
        <f>IF(preDEL!$AG488,IFERROR(0/0,""),preDEL!W488)</f>
        <v/>
      </c>
      <c r="X488" s="116" t="b">
        <f>IF(preDEL!$AG488,IFERROR(0/0,""),preDEL!X488)</f>
        <v>0</v>
      </c>
      <c r="Y488" s="128" t="b">
        <f>IF(preDEL!$AG488,IFERROR(0/0,""),preDEL!Y488)</f>
        <v>0</v>
      </c>
      <c r="Z488" s="82" t="str">
        <f>IF(preDEL!$AG488,IFERROR(0/0,""),preDEL!Z488)</f>
        <v/>
      </c>
      <c r="AA488" s="128" t="b">
        <f>IF(preDEL!$AG488,IFERROR(0/0,""),preDEL!AA488)</f>
        <v>0</v>
      </c>
      <c r="AB488" s="128" t="b">
        <f>IF(preDEL!$AG488,IFERROR(0/0,""),preDEL!AB488)</f>
        <v>0</v>
      </c>
      <c r="AC488" s="174">
        <f>IF(preDEL!$AG488,IFERROR(0/0,""),preDEL!AC488)</f>
        <v>157</v>
      </c>
      <c r="AD488" s="116" t="b">
        <f>IF(preDEL!$AG488,IFERROR(0/0,""),preDEL!AD488)</f>
        <v>0</v>
      </c>
      <c r="AE488" s="175" t="str">
        <f>IF(preDEL!$AG488,IFERROR(0/0,""),preDEL!AE488)</f>
        <v/>
      </c>
      <c r="AF488" s="128" t="b">
        <f>IF(preDEL!$AG488,IFERROR(0/0,""),preDEL!AF488)</f>
        <v>0</v>
      </c>
      <c r="AG488" s="128" t="b">
        <f>IF(preDEL!$AG488,IFERROR(0/0,""),preDEL!AG488)</f>
        <v>0</v>
      </c>
      <c r="AH488" s="116" t="str">
        <f>IF(preDEL!$AG488,IFERROR(0/0,""),preDEL!AH488)</f>
        <v/>
      </c>
      <c r="AI488" s="82" t="str">
        <f>IF(preDEL!$AG488,IFERROR(0/0,""),preDEL!AI488)</f>
        <v/>
      </c>
      <c r="AJ488" s="83" t="str">
        <f>IF(preDEL!$AG488,IFERROR(0/0,""),preDEL!AJ488)</f>
        <v/>
      </c>
      <c r="AK488" s="82" t="str">
        <f>IF(preDEL!$AG488,IFERROR(0/0,""),preDEL!AK488)</f>
        <v>Negative</v>
      </c>
      <c r="AL488" s="83" t="str">
        <f>IF(preDEL!$AG488,IFERROR(0/0,""),preDEL!AL488)</f>
        <v/>
      </c>
      <c r="AM488" s="83" t="str">
        <f>IF(preDEL!$AG488,IFERROR(0/0,""),preDEL!AM488)</f>
        <v>SpROSA573919</v>
      </c>
      <c r="AN488" s="83" t="str">
        <f>IF(preDEL!$AG488,IFERROR(0/0,""),preDEL!AN488)</f>
        <v>ROSA133287</v>
      </c>
      <c r="AO488" s="83" t="str">
        <f>IF(preDEL!$AG488,IFERROR(0/0,""),preDEL!AO488)</f>
        <v/>
      </c>
      <c r="AP488" s="83" t="str">
        <f>IF(preDEL!$AG488,IFERROR(0/0,""),preDEL!AP488)</f>
        <v/>
      </c>
      <c r="AQ488" s="83" t="str">
        <f>IF(preDEL!$AG488,IFERROR(0/0,""),preDEL!AQ488)</f>
        <v/>
      </c>
      <c r="AR488" s="83" t="str">
        <f>IF(preDEL!$AG488,IFERROR(0/0,""),preDEL!AR488)</f>
        <v/>
      </c>
      <c r="AS488" s="147"/>
    </row>
    <row r="489">
      <c r="A489" s="82" t="str">
        <f>IF(preDEL!$AG489,IFERROR(0/0,""),preDEL!A489)</f>
        <v>FLB4087</v>
      </c>
      <c r="B489" s="172">
        <f>IF(preDEL!$AG489,IFERROR(0/0,""),preDEL!B489)</f>
        <v>44516</v>
      </c>
      <c r="C489" s="173">
        <f>IF(preDEL!$AG489,IFERROR(0/0,""),preDEL!C489)</f>
        <v>0.5013310185</v>
      </c>
      <c r="D489" s="82" t="str">
        <f>IF(preDEL!$AG489,IFERROR(0/0,""),preDEL!D489)</f>
        <v/>
      </c>
      <c r="E489" s="82" t="str">
        <f>IF(preDEL!$AG489,IFERROR(0/0,""),preDEL!E489)</f>
        <v/>
      </c>
      <c r="F489" s="83" t="str">
        <f>IF(preDEL!$AG489,IFERROR(0/0,""),preDEL!F489)</f>
        <v/>
      </c>
      <c r="G489" s="83" t="str">
        <f>IF(preDEL!$AG489,IFERROR(0/0,""),preDEL!G489)</f>
        <v/>
      </c>
      <c r="H489" s="83" t="str">
        <f>IF(preDEL!$AG489,IFERROR(0/0,""),preDEL!H489)</f>
        <v/>
      </c>
      <c r="I489" s="82" t="str">
        <f>IF(preDEL!$AG489,IFERROR(0/0,""),preDEL!I489)</f>
        <v/>
      </c>
      <c r="J489" s="82" t="str">
        <f>IF(preDEL!$AG489,IFERROR(0/0,""),preDEL!J489)</f>
        <v/>
      </c>
      <c r="K489" s="82" t="str">
        <f>IF(preDEL!$AG489,IFERROR(0/0,""),preDEL!K489)</f>
        <v>Negative</v>
      </c>
      <c r="L489" s="172">
        <f>IF(preDEL!$AG489,IFERROR(0/0,""),preDEL!L489)</f>
        <v>44517</v>
      </c>
      <c r="M489" s="173">
        <f>IF(preDEL!$AG489,IFERROR(0/0,""),preDEL!M489)</f>
        <v>0.4712152778</v>
      </c>
      <c r="N489" s="83" t="str">
        <f>IF(preDEL!$AG489,IFERROR(0/0,""),preDEL!N489)</f>
        <v/>
      </c>
      <c r="O489" s="83" t="str">
        <f>IF(preDEL!$AG489,IFERROR(0/0,""),preDEL!O489)</f>
        <v/>
      </c>
      <c r="P489" s="128" t="b">
        <f>IF(preDEL!$AG489,IFERROR(0/0,""),preDEL!P489)</f>
        <v>0</v>
      </c>
      <c r="Q489" s="128" t="str">
        <f>IF(preDEL!$AG489,IFERROR(0/0,""),preDEL!Q489)</f>
        <v>Result</v>
      </c>
      <c r="R489" s="116" t="b">
        <f>IF(preDEL!$AG489,IFERROR(0/0,""),preDEL!R489)</f>
        <v>1</v>
      </c>
      <c r="S489" s="116">
        <f>IF(preDEL!$AG489,IFERROR(0/0,""),preDEL!S489)</f>
        <v>1</v>
      </c>
      <c r="T489" s="128" t="str">
        <f>IF(preDEL!$AG489,IFERROR(0/0,""),preDEL!T489)</f>
        <v/>
      </c>
      <c r="U489" s="83" t="str">
        <f>IF(preDEL!$AG489,IFERROR(0/0,""),preDEL!U489)</f>
        <v/>
      </c>
      <c r="V489" s="82" t="str">
        <f>IF(preDEL!$AG489,IFERROR(0/0,""),preDEL!V489)</f>
        <v/>
      </c>
      <c r="W489" s="83" t="str">
        <f>IF(preDEL!$AG489,IFERROR(0/0,""),preDEL!W489)</f>
        <v/>
      </c>
      <c r="X489" s="116" t="b">
        <f>IF(preDEL!$AG489,IFERROR(0/0,""),preDEL!X489)</f>
        <v>0</v>
      </c>
      <c r="Y489" s="128" t="b">
        <f>IF(preDEL!$AG489,IFERROR(0/0,""),preDEL!Y489)</f>
        <v>0</v>
      </c>
      <c r="Z489" s="82" t="str">
        <f>IF(preDEL!$AG489,IFERROR(0/0,""),preDEL!Z489)</f>
        <v/>
      </c>
      <c r="AA489" s="128" t="b">
        <f>IF(preDEL!$AG489,IFERROR(0/0,""),preDEL!AA489)</f>
        <v>0</v>
      </c>
      <c r="AB489" s="128" t="b">
        <f>IF(preDEL!$AG489,IFERROR(0/0,""),preDEL!AB489)</f>
        <v>0</v>
      </c>
      <c r="AC489" s="174">
        <f>IF(preDEL!$AG489,IFERROR(0/0,""),preDEL!AC489)</f>
        <v>156</v>
      </c>
      <c r="AD489" s="116" t="b">
        <f>IF(preDEL!$AG489,IFERROR(0/0,""),preDEL!AD489)</f>
        <v>0</v>
      </c>
      <c r="AE489" s="175" t="str">
        <f>IF(preDEL!$AG489,IFERROR(0/0,""),preDEL!AE489)</f>
        <v/>
      </c>
      <c r="AF489" s="128" t="b">
        <f>IF(preDEL!$AG489,IFERROR(0/0,""),preDEL!AF489)</f>
        <v>0</v>
      </c>
      <c r="AG489" s="128" t="b">
        <f>IF(preDEL!$AG489,IFERROR(0/0,""),preDEL!AG489)</f>
        <v>0</v>
      </c>
      <c r="AH489" s="116" t="str">
        <f>IF(preDEL!$AG489,IFERROR(0/0,""),preDEL!AH489)</f>
        <v/>
      </c>
      <c r="AI489" s="82" t="str">
        <f>IF(preDEL!$AG489,IFERROR(0/0,""),preDEL!AI489)</f>
        <v/>
      </c>
      <c r="AJ489" s="83" t="str">
        <f>IF(preDEL!$AG489,IFERROR(0/0,""),preDEL!AJ489)</f>
        <v/>
      </c>
      <c r="AK489" s="82" t="str">
        <f>IF(preDEL!$AG489,IFERROR(0/0,""),preDEL!AK489)</f>
        <v>Negative</v>
      </c>
      <c r="AL489" s="83" t="str">
        <f>IF(preDEL!$AG489,IFERROR(0/0,""),preDEL!AL489)</f>
        <v/>
      </c>
      <c r="AM489" s="83" t="str">
        <f>IF(preDEL!$AG489,IFERROR(0/0,""),preDEL!AM489)</f>
        <v>SpROSA573919</v>
      </c>
      <c r="AN489" s="83" t="str">
        <f>IF(preDEL!$AG489,IFERROR(0/0,""),preDEL!AN489)</f>
        <v>ROSA535692</v>
      </c>
      <c r="AO489" s="83" t="str">
        <f>IF(preDEL!$AG489,IFERROR(0/0,""),preDEL!AO489)</f>
        <v/>
      </c>
      <c r="AP489" s="83" t="str">
        <f>IF(preDEL!$AG489,IFERROR(0/0,""),preDEL!AP489)</f>
        <v/>
      </c>
      <c r="AQ489" s="83" t="str">
        <f>IF(preDEL!$AG489,IFERROR(0/0,""),preDEL!AQ489)</f>
        <v/>
      </c>
      <c r="AR489" s="83" t="str">
        <f>IF(preDEL!$AG489,IFERROR(0/0,""),preDEL!AR489)</f>
        <v/>
      </c>
      <c r="AS489" s="147"/>
    </row>
    <row r="490">
      <c r="A490" s="82" t="str">
        <f>IF(preDEL!$AG490,IFERROR(0/0,""),preDEL!A490)</f>
        <v>FLB4085</v>
      </c>
      <c r="B490" s="172">
        <f>IF(preDEL!$AG490,IFERROR(0/0,""),preDEL!B490)</f>
        <v>44517</v>
      </c>
      <c r="C490" s="173">
        <f>IF(preDEL!$AG490,IFERROR(0/0,""),preDEL!C490)</f>
        <v>0.3188194444</v>
      </c>
      <c r="D490" s="82" t="str">
        <f>IF(preDEL!$AG490,IFERROR(0/0,""),preDEL!D490)</f>
        <v/>
      </c>
      <c r="E490" s="82" t="str">
        <f>IF(preDEL!$AG490,IFERROR(0/0,""),preDEL!E490)</f>
        <v/>
      </c>
      <c r="F490" s="83" t="str">
        <f>IF(preDEL!$AG490,IFERROR(0/0,""),preDEL!F490)</f>
        <v/>
      </c>
      <c r="G490" s="83" t="str">
        <f>IF(preDEL!$AG490,IFERROR(0/0,""),preDEL!G490)</f>
        <v/>
      </c>
      <c r="H490" s="83" t="str">
        <f>IF(preDEL!$AG490,IFERROR(0/0,""),preDEL!H490)</f>
        <v/>
      </c>
      <c r="I490" s="82" t="str">
        <f>IF(preDEL!$AG490,IFERROR(0/0,""),preDEL!I490)</f>
        <v/>
      </c>
      <c r="J490" s="82" t="str">
        <f>IF(preDEL!$AG490,IFERROR(0/0,""),preDEL!J490)</f>
        <v/>
      </c>
      <c r="K490" s="82" t="str">
        <f>IF(preDEL!$AG490,IFERROR(0/0,""),preDEL!K490)</f>
        <v>Negative</v>
      </c>
      <c r="L490" s="172">
        <f>IF(preDEL!$AG490,IFERROR(0/0,""),preDEL!L490)</f>
        <v>44517</v>
      </c>
      <c r="M490" s="173">
        <f>IF(preDEL!$AG490,IFERROR(0/0,""),preDEL!M490)</f>
        <v>0.4712152778</v>
      </c>
      <c r="N490" s="83" t="str">
        <f>IF(preDEL!$AG490,IFERROR(0/0,""),preDEL!N490)</f>
        <v/>
      </c>
      <c r="O490" s="83" t="str">
        <f>IF(preDEL!$AG490,IFERROR(0/0,""),preDEL!O490)</f>
        <v/>
      </c>
      <c r="P490" s="128" t="b">
        <f>IF(preDEL!$AG490,IFERROR(0/0,""),preDEL!P490)</f>
        <v>0</v>
      </c>
      <c r="Q490" s="128" t="str">
        <f>IF(preDEL!$AG490,IFERROR(0/0,""),preDEL!Q490)</f>
        <v>Result</v>
      </c>
      <c r="R490" s="116" t="b">
        <f>IF(preDEL!$AG490,IFERROR(0/0,""),preDEL!R490)</f>
        <v>1</v>
      </c>
      <c r="S490" s="116">
        <f>IF(preDEL!$AG490,IFERROR(0/0,""),preDEL!S490)</f>
        <v>1</v>
      </c>
      <c r="T490" s="128" t="str">
        <f>IF(preDEL!$AG490,IFERROR(0/0,""),preDEL!T490)</f>
        <v/>
      </c>
      <c r="U490" s="83" t="str">
        <f>IF(preDEL!$AG490,IFERROR(0/0,""),preDEL!U490)</f>
        <v/>
      </c>
      <c r="V490" s="82" t="str">
        <f>IF(preDEL!$AG490,IFERROR(0/0,""),preDEL!V490)</f>
        <v/>
      </c>
      <c r="W490" s="83" t="str">
        <f>IF(preDEL!$AG490,IFERROR(0/0,""),preDEL!W490)</f>
        <v/>
      </c>
      <c r="X490" s="116" t="b">
        <f>IF(preDEL!$AG490,IFERROR(0/0,""),preDEL!X490)</f>
        <v>0</v>
      </c>
      <c r="Y490" s="128" t="b">
        <f>IF(preDEL!$AG490,IFERROR(0/0,""),preDEL!Y490)</f>
        <v>0</v>
      </c>
      <c r="Z490" s="82" t="str">
        <f>IF(preDEL!$AG490,IFERROR(0/0,""),preDEL!Z490)</f>
        <v/>
      </c>
      <c r="AA490" s="128" t="b">
        <f>IF(preDEL!$AG490,IFERROR(0/0,""),preDEL!AA490)</f>
        <v>0</v>
      </c>
      <c r="AB490" s="128" t="b">
        <f>IF(preDEL!$AG490,IFERROR(0/0,""),preDEL!AB490)</f>
        <v>0</v>
      </c>
      <c r="AC490" s="174">
        <f>IF(preDEL!$AG490,IFERROR(0/0,""),preDEL!AC490)</f>
        <v>155</v>
      </c>
      <c r="AD490" s="116" t="b">
        <f>IF(preDEL!$AG490,IFERROR(0/0,""),preDEL!AD490)</f>
        <v>0</v>
      </c>
      <c r="AE490" s="175" t="str">
        <f>IF(preDEL!$AG490,IFERROR(0/0,""),preDEL!AE490)</f>
        <v/>
      </c>
      <c r="AF490" s="128" t="b">
        <f>IF(preDEL!$AG490,IFERROR(0/0,""),preDEL!AF490)</f>
        <v>0</v>
      </c>
      <c r="AG490" s="128" t="b">
        <f>IF(preDEL!$AG490,IFERROR(0/0,""),preDEL!AG490)</f>
        <v>0</v>
      </c>
      <c r="AH490" s="116" t="str">
        <f>IF(preDEL!$AG490,IFERROR(0/0,""),preDEL!AH490)</f>
        <v/>
      </c>
      <c r="AI490" s="82" t="str">
        <f>IF(preDEL!$AG490,IFERROR(0/0,""),preDEL!AI490)</f>
        <v/>
      </c>
      <c r="AJ490" s="83" t="str">
        <f>IF(preDEL!$AG490,IFERROR(0/0,""),preDEL!AJ490)</f>
        <v/>
      </c>
      <c r="AK490" s="82" t="str">
        <f>IF(preDEL!$AG490,IFERROR(0/0,""),preDEL!AK490)</f>
        <v>Negative</v>
      </c>
      <c r="AL490" s="83" t="str">
        <f>IF(preDEL!$AG490,IFERROR(0/0,""),preDEL!AL490)</f>
        <v/>
      </c>
      <c r="AM490" s="83" t="str">
        <f>IF(preDEL!$AG490,IFERROR(0/0,""),preDEL!AM490)</f>
        <v>SpROSA145068</v>
      </c>
      <c r="AN490" s="83" t="str">
        <f>IF(preDEL!$AG490,IFERROR(0/0,""),preDEL!AN490)</f>
        <v>ROSA970910</v>
      </c>
      <c r="AO490" s="83" t="str">
        <f>IF(preDEL!$AG490,IFERROR(0/0,""),preDEL!AO490)</f>
        <v/>
      </c>
      <c r="AP490" s="83" t="str">
        <f>IF(preDEL!$AG490,IFERROR(0/0,""),preDEL!AP490)</f>
        <v/>
      </c>
      <c r="AQ490" s="83" t="str">
        <f>IF(preDEL!$AG490,IFERROR(0/0,""),preDEL!AQ490)</f>
        <v/>
      </c>
      <c r="AR490" s="83" t="str">
        <f>IF(preDEL!$AG490,IFERROR(0/0,""),preDEL!AR490)</f>
        <v/>
      </c>
      <c r="AS490" s="147"/>
    </row>
    <row r="491">
      <c r="A491" s="82" t="str">
        <f>IF(preDEL!$AG491,IFERROR(0/0,""),preDEL!A491)</f>
        <v>FLB3960</v>
      </c>
      <c r="B491" s="172">
        <f>IF(preDEL!$AG491,IFERROR(0/0,""),preDEL!B491)</f>
        <v>44517</v>
      </c>
      <c r="C491" s="173">
        <f>IF(preDEL!$AG491,IFERROR(0/0,""),preDEL!C491)</f>
        <v>0.3192592593</v>
      </c>
      <c r="D491" s="82" t="str">
        <f>IF(preDEL!$AG491,IFERROR(0/0,""),preDEL!D491)</f>
        <v/>
      </c>
      <c r="E491" s="82" t="str">
        <f>IF(preDEL!$AG491,IFERROR(0/0,""),preDEL!E491)</f>
        <v/>
      </c>
      <c r="F491" s="83" t="str">
        <f>IF(preDEL!$AG491,IFERROR(0/0,""),preDEL!F491)</f>
        <v/>
      </c>
      <c r="G491" s="83" t="str">
        <f>IF(preDEL!$AG491,IFERROR(0/0,""),preDEL!G491)</f>
        <v/>
      </c>
      <c r="H491" s="83" t="str">
        <f>IF(preDEL!$AG491,IFERROR(0/0,""),preDEL!H491)</f>
        <v/>
      </c>
      <c r="I491" s="82" t="str">
        <f>IF(preDEL!$AG491,IFERROR(0/0,""),preDEL!I491)</f>
        <v/>
      </c>
      <c r="J491" s="82" t="str">
        <f>IF(preDEL!$AG491,IFERROR(0/0,""),preDEL!J491)</f>
        <v/>
      </c>
      <c r="K491" s="82" t="str">
        <f>IF(preDEL!$AG491,IFERROR(0/0,""),preDEL!K491)</f>
        <v>Negative</v>
      </c>
      <c r="L491" s="172">
        <f>IF(preDEL!$AG491,IFERROR(0/0,""),preDEL!L491)</f>
        <v>44517</v>
      </c>
      <c r="M491" s="173">
        <f>IF(preDEL!$AG491,IFERROR(0/0,""),preDEL!M491)</f>
        <v>0.4712152778</v>
      </c>
      <c r="N491" s="83" t="str">
        <f>IF(preDEL!$AG491,IFERROR(0/0,""),preDEL!N491)</f>
        <v/>
      </c>
      <c r="O491" s="83" t="str">
        <f>IF(preDEL!$AG491,IFERROR(0/0,""),preDEL!O491)</f>
        <v/>
      </c>
      <c r="P491" s="128" t="b">
        <f>IF(preDEL!$AG491,IFERROR(0/0,""),preDEL!P491)</f>
        <v>0</v>
      </c>
      <c r="Q491" s="128" t="str">
        <f>IF(preDEL!$AG491,IFERROR(0/0,""),preDEL!Q491)</f>
        <v>Result</v>
      </c>
      <c r="R491" s="116" t="b">
        <f>IF(preDEL!$AG491,IFERROR(0/0,""),preDEL!R491)</f>
        <v>1</v>
      </c>
      <c r="S491" s="116">
        <f>IF(preDEL!$AG491,IFERROR(0/0,""),preDEL!S491)</f>
        <v>1</v>
      </c>
      <c r="T491" s="128" t="str">
        <f>IF(preDEL!$AG491,IFERROR(0/0,""),preDEL!T491)</f>
        <v/>
      </c>
      <c r="U491" s="83" t="str">
        <f>IF(preDEL!$AG491,IFERROR(0/0,""),preDEL!U491)</f>
        <v/>
      </c>
      <c r="V491" s="82" t="str">
        <f>IF(preDEL!$AG491,IFERROR(0/0,""),preDEL!V491)</f>
        <v/>
      </c>
      <c r="W491" s="83" t="str">
        <f>IF(preDEL!$AG491,IFERROR(0/0,""),preDEL!W491)</f>
        <v/>
      </c>
      <c r="X491" s="116" t="b">
        <f>IF(preDEL!$AG491,IFERROR(0/0,""),preDEL!X491)</f>
        <v>0</v>
      </c>
      <c r="Y491" s="128" t="b">
        <f>IF(preDEL!$AG491,IFERROR(0/0,""),preDEL!Y491)</f>
        <v>0</v>
      </c>
      <c r="Z491" s="82" t="str">
        <f>IF(preDEL!$AG491,IFERROR(0/0,""),preDEL!Z491)</f>
        <v/>
      </c>
      <c r="AA491" s="128" t="b">
        <f>IF(preDEL!$AG491,IFERROR(0/0,""),preDEL!AA491)</f>
        <v>0</v>
      </c>
      <c r="AB491" s="128" t="b">
        <f>IF(preDEL!$AG491,IFERROR(0/0,""),preDEL!AB491)</f>
        <v>0</v>
      </c>
      <c r="AC491" s="174">
        <f>IF(preDEL!$AG491,IFERROR(0/0,""),preDEL!AC491)</f>
        <v>154</v>
      </c>
      <c r="AD491" s="116" t="b">
        <f>IF(preDEL!$AG491,IFERROR(0/0,""),preDEL!AD491)</f>
        <v>0</v>
      </c>
      <c r="AE491" s="175" t="str">
        <f>IF(preDEL!$AG491,IFERROR(0/0,""),preDEL!AE491)</f>
        <v/>
      </c>
      <c r="AF491" s="128" t="b">
        <f>IF(preDEL!$AG491,IFERROR(0/0,""),preDEL!AF491)</f>
        <v>0</v>
      </c>
      <c r="AG491" s="128" t="b">
        <f>IF(preDEL!$AG491,IFERROR(0/0,""),preDEL!AG491)</f>
        <v>0</v>
      </c>
      <c r="AH491" s="116" t="str">
        <f>IF(preDEL!$AG491,IFERROR(0/0,""),preDEL!AH491)</f>
        <v/>
      </c>
      <c r="AI491" s="82" t="str">
        <f>IF(preDEL!$AG491,IFERROR(0/0,""),preDEL!AI491)</f>
        <v/>
      </c>
      <c r="AJ491" s="83" t="str">
        <f>IF(preDEL!$AG491,IFERROR(0/0,""),preDEL!AJ491)</f>
        <v/>
      </c>
      <c r="AK491" s="82" t="str">
        <f>IF(preDEL!$AG491,IFERROR(0/0,""),preDEL!AK491)</f>
        <v>Negative</v>
      </c>
      <c r="AL491" s="83" t="str">
        <f>IF(preDEL!$AG491,IFERROR(0/0,""),preDEL!AL491)</f>
        <v/>
      </c>
      <c r="AM491" s="83" t="str">
        <f>IF(preDEL!$AG491,IFERROR(0/0,""),preDEL!AM491)</f>
        <v>SpROSA573919</v>
      </c>
      <c r="AN491" s="83" t="str">
        <f>IF(preDEL!$AG491,IFERROR(0/0,""),preDEL!AN491)</f>
        <v>ROSA363599</v>
      </c>
      <c r="AO491" s="83" t="str">
        <f>IF(preDEL!$AG491,IFERROR(0/0,""),preDEL!AO491)</f>
        <v/>
      </c>
      <c r="AP491" s="83" t="str">
        <f>IF(preDEL!$AG491,IFERROR(0/0,""),preDEL!AP491)</f>
        <v/>
      </c>
      <c r="AQ491" s="83" t="str">
        <f>IF(preDEL!$AG491,IFERROR(0/0,""),preDEL!AQ491)</f>
        <v/>
      </c>
      <c r="AR491" s="83" t="str">
        <f>IF(preDEL!$AG491,IFERROR(0/0,""),preDEL!AR491)</f>
        <v/>
      </c>
      <c r="AS491" s="147"/>
    </row>
    <row r="492">
      <c r="A492" s="82" t="str">
        <f>IF(preDEL!$AG492,IFERROR(0/0,""),preDEL!A492)</f>
        <v>FLB4089</v>
      </c>
      <c r="B492" s="172">
        <f>IF(preDEL!$AG492,IFERROR(0/0,""),preDEL!B492)</f>
        <v>44517</v>
      </c>
      <c r="C492" s="173">
        <f>IF(preDEL!$AG492,IFERROR(0/0,""),preDEL!C492)</f>
        <v>0.32625</v>
      </c>
      <c r="D492" s="82" t="str">
        <f>IF(preDEL!$AG492,IFERROR(0/0,""),preDEL!D492)</f>
        <v/>
      </c>
      <c r="E492" s="82" t="str">
        <f>IF(preDEL!$AG492,IFERROR(0/0,""),preDEL!E492)</f>
        <v/>
      </c>
      <c r="F492" s="83" t="str">
        <f>IF(preDEL!$AG492,IFERROR(0/0,""),preDEL!F492)</f>
        <v/>
      </c>
      <c r="G492" s="83" t="str">
        <f>IF(preDEL!$AG492,IFERROR(0/0,""),preDEL!G492)</f>
        <v/>
      </c>
      <c r="H492" s="83" t="str">
        <f>IF(preDEL!$AG492,IFERROR(0/0,""),preDEL!H492)</f>
        <v/>
      </c>
      <c r="I492" s="82" t="str">
        <f>IF(preDEL!$AG492,IFERROR(0/0,""),preDEL!I492)</f>
        <v/>
      </c>
      <c r="J492" s="82" t="str">
        <f>IF(preDEL!$AG492,IFERROR(0/0,""),preDEL!J492)</f>
        <v/>
      </c>
      <c r="K492" s="82" t="str">
        <f>IF(preDEL!$AG492,IFERROR(0/0,""),preDEL!K492)</f>
        <v>Negative</v>
      </c>
      <c r="L492" s="172">
        <f>IF(preDEL!$AG492,IFERROR(0/0,""),preDEL!L492)</f>
        <v>44517</v>
      </c>
      <c r="M492" s="173">
        <f>IF(preDEL!$AG492,IFERROR(0/0,""),preDEL!M492)</f>
        <v>0.4712152778</v>
      </c>
      <c r="N492" s="83" t="str">
        <f>IF(preDEL!$AG492,IFERROR(0/0,""),preDEL!N492)</f>
        <v/>
      </c>
      <c r="O492" s="83" t="str">
        <f>IF(preDEL!$AG492,IFERROR(0/0,""),preDEL!O492)</f>
        <v/>
      </c>
      <c r="P492" s="128" t="b">
        <f>IF(preDEL!$AG492,IFERROR(0/0,""),preDEL!P492)</f>
        <v>0</v>
      </c>
      <c r="Q492" s="128" t="str">
        <f>IF(preDEL!$AG492,IFERROR(0/0,""),preDEL!Q492)</f>
        <v>Result</v>
      </c>
      <c r="R492" s="116" t="b">
        <f>IF(preDEL!$AG492,IFERROR(0/0,""),preDEL!R492)</f>
        <v>1</v>
      </c>
      <c r="S492" s="116">
        <f>IF(preDEL!$AG492,IFERROR(0/0,""),preDEL!S492)</f>
        <v>1</v>
      </c>
      <c r="T492" s="128" t="str">
        <f>IF(preDEL!$AG492,IFERROR(0/0,""),preDEL!T492)</f>
        <v/>
      </c>
      <c r="U492" s="83" t="str">
        <f>IF(preDEL!$AG492,IFERROR(0/0,""),preDEL!U492)</f>
        <v/>
      </c>
      <c r="V492" s="82" t="str">
        <f>IF(preDEL!$AG492,IFERROR(0/0,""),preDEL!V492)</f>
        <v/>
      </c>
      <c r="W492" s="83" t="str">
        <f>IF(preDEL!$AG492,IFERROR(0/0,""),preDEL!W492)</f>
        <v/>
      </c>
      <c r="X492" s="116" t="b">
        <f>IF(preDEL!$AG492,IFERROR(0/0,""),preDEL!X492)</f>
        <v>0</v>
      </c>
      <c r="Y492" s="128" t="b">
        <f>IF(preDEL!$AG492,IFERROR(0/0,""),preDEL!Y492)</f>
        <v>0</v>
      </c>
      <c r="Z492" s="82" t="str">
        <f>IF(preDEL!$AG492,IFERROR(0/0,""),preDEL!Z492)</f>
        <v/>
      </c>
      <c r="AA492" s="128" t="b">
        <f>IF(preDEL!$AG492,IFERROR(0/0,""),preDEL!AA492)</f>
        <v>0</v>
      </c>
      <c r="AB492" s="128" t="b">
        <f>IF(preDEL!$AG492,IFERROR(0/0,""),preDEL!AB492)</f>
        <v>0</v>
      </c>
      <c r="AC492" s="174">
        <f>IF(preDEL!$AG492,IFERROR(0/0,""),preDEL!AC492)</f>
        <v>153</v>
      </c>
      <c r="AD492" s="116" t="b">
        <f>IF(preDEL!$AG492,IFERROR(0/0,""),preDEL!AD492)</f>
        <v>0</v>
      </c>
      <c r="AE492" s="175" t="str">
        <f>IF(preDEL!$AG492,IFERROR(0/0,""),preDEL!AE492)</f>
        <v/>
      </c>
      <c r="AF492" s="128" t="b">
        <f>IF(preDEL!$AG492,IFERROR(0/0,""),preDEL!AF492)</f>
        <v>0</v>
      </c>
      <c r="AG492" s="128" t="b">
        <f>IF(preDEL!$AG492,IFERROR(0/0,""),preDEL!AG492)</f>
        <v>0</v>
      </c>
      <c r="AH492" s="116" t="str">
        <f>IF(preDEL!$AG492,IFERROR(0/0,""),preDEL!AH492)</f>
        <v/>
      </c>
      <c r="AI492" s="82" t="str">
        <f>IF(preDEL!$AG492,IFERROR(0/0,""),preDEL!AI492)</f>
        <v/>
      </c>
      <c r="AJ492" s="83" t="str">
        <f>IF(preDEL!$AG492,IFERROR(0/0,""),preDEL!AJ492)</f>
        <v/>
      </c>
      <c r="AK492" s="82" t="str">
        <f>IF(preDEL!$AG492,IFERROR(0/0,""),preDEL!AK492)</f>
        <v>Negative</v>
      </c>
      <c r="AL492" s="83" t="str">
        <f>IF(preDEL!$AG492,IFERROR(0/0,""),preDEL!AL492)</f>
        <v/>
      </c>
      <c r="AM492" s="83" t="str">
        <f>IF(preDEL!$AG492,IFERROR(0/0,""),preDEL!AM492)</f>
        <v>SpROSA573919</v>
      </c>
      <c r="AN492" s="83" t="str">
        <f>IF(preDEL!$AG492,IFERROR(0/0,""),preDEL!AN492)</f>
        <v>ROSA750622</v>
      </c>
      <c r="AO492" s="83" t="str">
        <f>IF(preDEL!$AG492,IFERROR(0/0,""),preDEL!AO492)</f>
        <v/>
      </c>
      <c r="AP492" s="83" t="str">
        <f>IF(preDEL!$AG492,IFERROR(0/0,""),preDEL!AP492)</f>
        <v/>
      </c>
      <c r="AQ492" s="83" t="str">
        <f>IF(preDEL!$AG492,IFERROR(0/0,""),preDEL!AQ492)</f>
        <v/>
      </c>
      <c r="AR492" s="83" t="str">
        <f>IF(preDEL!$AG492,IFERROR(0/0,""),preDEL!AR492)</f>
        <v/>
      </c>
      <c r="AS492" s="147"/>
    </row>
    <row r="493">
      <c r="A493" s="82" t="str">
        <f>IF(preDEL!$AG493,IFERROR(0/0,""),preDEL!A493)</f>
        <v>FLB3940</v>
      </c>
      <c r="B493" s="172">
        <f>IF(preDEL!$AG493,IFERROR(0/0,""),preDEL!B493)</f>
        <v>44517</v>
      </c>
      <c r="C493" s="173">
        <f>IF(preDEL!$AG493,IFERROR(0/0,""),preDEL!C493)</f>
        <v>0.3266666667</v>
      </c>
      <c r="D493" s="82" t="str">
        <f>IF(preDEL!$AG493,IFERROR(0/0,""),preDEL!D493)</f>
        <v/>
      </c>
      <c r="E493" s="82" t="str">
        <f>IF(preDEL!$AG493,IFERROR(0/0,""),preDEL!E493)</f>
        <v/>
      </c>
      <c r="F493" s="83" t="str">
        <f>IF(preDEL!$AG493,IFERROR(0/0,""),preDEL!F493)</f>
        <v/>
      </c>
      <c r="G493" s="83" t="str">
        <f>IF(preDEL!$AG493,IFERROR(0/0,""),preDEL!G493)</f>
        <v/>
      </c>
      <c r="H493" s="83" t="str">
        <f>IF(preDEL!$AG493,IFERROR(0/0,""),preDEL!H493)</f>
        <v/>
      </c>
      <c r="I493" s="82" t="str">
        <f>IF(preDEL!$AG493,IFERROR(0/0,""),preDEL!I493)</f>
        <v/>
      </c>
      <c r="J493" s="82" t="str">
        <f>IF(preDEL!$AG493,IFERROR(0/0,""),preDEL!J493)</f>
        <v/>
      </c>
      <c r="K493" s="82" t="str">
        <f>IF(preDEL!$AG493,IFERROR(0/0,""),preDEL!K493)</f>
        <v>Negative</v>
      </c>
      <c r="L493" s="172">
        <f>IF(preDEL!$AG493,IFERROR(0/0,""),preDEL!L493)</f>
        <v>44517</v>
      </c>
      <c r="M493" s="173">
        <f>IF(preDEL!$AG493,IFERROR(0/0,""),preDEL!M493)</f>
        <v>0.4712152778</v>
      </c>
      <c r="N493" s="83" t="str">
        <f>IF(preDEL!$AG493,IFERROR(0/0,""),preDEL!N493)</f>
        <v/>
      </c>
      <c r="O493" s="83" t="str">
        <f>IF(preDEL!$AG493,IFERROR(0/0,""),preDEL!O493)</f>
        <v/>
      </c>
      <c r="P493" s="128" t="b">
        <f>IF(preDEL!$AG493,IFERROR(0/0,""),preDEL!P493)</f>
        <v>0</v>
      </c>
      <c r="Q493" s="128" t="str">
        <f>IF(preDEL!$AG493,IFERROR(0/0,""),preDEL!Q493)</f>
        <v>Result</v>
      </c>
      <c r="R493" s="116" t="b">
        <f>IF(preDEL!$AG493,IFERROR(0/0,""),preDEL!R493)</f>
        <v>1</v>
      </c>
      <c r="S493" s="116">
        <f>IF(preDEL!$AG493,IFERROR(0/0,""),preDEL!S493)</f>
        <v>1</v>
      </c>
      <c r="T493" s="128" t="str">
        <f>IF(preDEL!$AG493,IFERROR(0/0,""),preDEL!T493)</f>
        <v/>
      </c>
      <c r="U493" s="83" t="str">
        <f>IF(preDEL!$AG493,IFERROR(0/0,""),preDEL!U493)</f>
        <v/>
      </c>
      <c r="V493" s="82" t="str">
        <f>IF(preDEL!$AG493,IFERROR(0/0,""),preDEL!V493)</f>
        <v/>
      </c>
      <c r="W493" s="83" t="str">
        <f>IF(preDEL!$AG493,IFERROR(0/0,""),preDEL!W493)</f>
        <v/>
      </c>
      <c r="X493" s="116" t="b">
        <f>IF(preDEL!$AG493,IFERROR(0/0,""),preDEL!X493)</f>
        <v>0</v>
      </c>
      <c r="Y493" s="128" t="b">
        <f>IF(preDEL!$AG493,IFERROR(0/0,""),preDEL!Y493)</f>
        <v>0</v>
      </c>
      <c r="Z493" s="82" t="str">
        <f>IF(preDEL!$AG493,IFERROR(0/0,""),preDEL!Z493)</f>
        <v/>
      </c>
      <c r="AA493" s="128" t="b">
        <f>IF(preDEL!$AG493,IFERROR(0/0,""),preDEL!AA493)</f>
        <v>0</v>
      </c>
      <c r="AB493" s="128" t="b">
        <f>IF(preDEL!$AG493,IFERROR(0/0,""),preDEL!AB493)</f>
        <v>0</v>
      </c>
      <c r="AC493" s="174">
        <f>IF(preDEL!$AG493,IFERROR(0/0,""),preDEL!AC493)</f>
        <v>152</v>
      </c>
      <c r="AD493" s="116" t="b">
        <f>IF(preDEL!$AG493,IFERROR(0/0,""),preDEL!AD493)</f>
        <v>0</v>
      </c>
      <c r="AE493" s="175" t="str">
        <f>IF(preDEL!$AG493,IFERROR(0/0,""),preDEL!AE493)</f>
        <v/>
      </c>
      <c r="AF493" s="128" t="b">
        <f>IF(preDEL!$AG493,IFERROR(0/0,""),preDEL!AF493)</f>
        <v>0</v>
      </c>
      <c r="AG493" s="128" t="b">
        <f>IF(preDEL!$AG493,IFERROR(0/0,""),preDEL!AG493)</f>
        <v>0</v>
      </c>
      <c r="AH493" s="116" t="str">
        <f>IF(preDEL!$AG493,IFERROR(0/0,""),preDEL!AH493)</f>
        <v/>
      </c>
      <c r="AI493" s="82" t="str">
        <f>IF(preDEL!$AG493,IFERROR(0/0,""),preDEL!AI493)</f>
        <v/>
      </c>
      <c r="AJ493" s="83" t="str">
        <f>IF(preDEL!$AG493,IFERROR(0/0,""),preDEL!AJ493)</f>
        <v/>
      </c>
      <c r="AK493" s="82" t="str">
        <f>IF(preDEL!$AG493,IFERROR(0/0,""),preDEL!AK493)</f>
        <v>Negative</v>
      </c>
      <c r="AL493" s="83" t="str">
        <f>IF(preDEL!$AG493,IFERROR(0/0,""),preDEL!AL493)</f>
        <v/>
      </c>
      <c r="AM493" s="83" t="str">
        <f>IF(preDEL!$AG493,IFERROR(0/0,""),preDEL!AM493)</f>
        <v>SpROSA573919</v>
      </c>
      <c r="AN493" s="83" t="str">
        <f>IF(preDEL!$AG493,IFERROR(0/0,""),preDEL!AN493)</f>
        <v>ROSA191656</v>
      </c>
      <c r="AO493" s="83" t="str">
        <f>IF(preDEL!$AG493,IFERROR(0/0,""),preDEL!AO493)</f>
        <v/>
      </c>
      <c r="AP493" s="83" t="str">
        <f>IF(preDEL!$AG493,IFERROR(0/0,""),preDEL!AP493)</f>
        <v/>
      </c>
      <c r="AQ493" s="83" t="str">
        <f>IF(preDEL!$AG493,IFERROR(0/0,""),preDEL!AQ493)</f>
        <v/>
      </c>
      <c r="AR493" s="83" t="str">
        <f>IF(preDEL!$AG493,IFERROR(0/0,""),preDEL!AR493)</f>
        <v/>
      </c>
      <c r="AS493" s="147"/>
    </row>
    <row r="494">
      <c r="A494" s="82" t="str">
        <f>IF(preDEL!$AG494,IFERROR(0/0,""),preDEL!A494)</f>
        <v>FLB2740</v>
      </c>
      <c r="B494" s="172">
        <f>IF(preDEL!$AG494,IFERROR(0/0,""),preDEL!B494)</f>
        <v>44517</v>
      </c>
      <c r="C494" s="173">
        <f>IF(preDEL!$AG494,IFERROR(0/0,""),preDEL!C494)</f>
        <v>0.3270138889</v>
      </c>
      <c r="D494" s="82" t="str">
        <f>IF(preDEL!$AG494,IFERROR(0/0,""),preDEL!D494)</f>
        <v/>
      </c>
      <c r="E494" s="82" t="str">
        <f>IF(preDEL!$AG494,IFERROR(0/0,""),preDEL!E494)</f>
        <v/>
      </c>
      <c r="F494" s="83" t="str">
        <f>IF(preDEL!$AG494,IFERROR(0/0,""),preDEL!F494)</f>
        <v/>
      </c>
      <c r="G494" s="83" t="str">
        <f>IF(preDEL!$AG494,IFERROR(0/0,""),preDEL!G494)</f>
        <v/>
      </c>
      <c r="H494" s="83" t="str">
        <f>IF(preDEL!$AG494,IFERROR(0/0,""),preDEL!H494)</f>
        <v/>
      </c>
      <c r="I494" s="82" t="str">
        <f>IF(preDEL!$AG494,IFERROR(0/0,""),preDEL!I494)</f>
        <v/>
      </c>
      <c r="J494" s="82" t="str">
        <f>IF(preDEL!$AG494,IFERROR(0/0,""),preDEL!J494)</f>
        <v/>
      </c>
      <c r="K494" s="82" t="str">
        <f>IF(preDEL!$AG494,IFERROR(0/0,""),preDEL!K494)</f>
        <v>Negative</v>
      </c>
      <c r="L494" s="172">
        <f>IF(preDEL!$AG494,IFERROR(0/0,""),preDEL!L494)</f>
        <v>44517</v>
      </c>
      <c r="M494" s="173">
        <f>IF(preDEL!$AG494,IFERROR(0/0,""),preDEL!M494)</f>
        <v>0.4712152778</v>
      </c>
      <c r="N494" s="83" t="str">
        <f>IF(preDEL!$AG494,IFERROR(0/0,""),preDEL!N494)</f>
        <v/>
      </c>
      <c r="O494" s="83" t="str">
        <f>IF(preDEL!$AG494,IFERROR(0/0,""),preDEL!O494)</f>
        <v/>
      </c>
      <c r="P494" s="128" t="b">
        <f>IF(preDEL!$AG494,IFERROR(0/0,""),preDEL!P494)</f>
        <v>0</v>
      </c>
      <c r="Q494" s="128" t="str">
        <f>IF(preDEL!$AG494,IFERROR(0/0,""),preDEL!Q494)</f>
        <v>Result</v>
      </c>
      <c r="R494" s="116" t="b">
        <f>IF(preDEL!$AG494,IFERROR(0/0,""),preDEL!R494)</f>
        <v>1</v>
      </c>
      <c r="S494" s="116">
        <f>IF(preDEL!$AG494,IFERROR(0/0,""),preDEL!S494)</f>
        <v>1</v>
      </c>
      <c r="T494" s="128">
        <f>IF(preDEL!$AG494,IFERROR(0/0,""),preDEL!T494)</f>
        <v>0</v>
      </c>
      <c r="U494" s="83" t="str">
        <f>IF(preDEL!$AG494,IFERROR(0/0,""),preDEL!U494)</f>
        <v/>
      </c>
      <c r="V494" s="82" t="str">
        <f>IF(preDEL!$AG494,IFERROR(0/0,""),preDEL!V494)</f>
        <v/>
      </c>
      <c r="W494" s="83" t="str">
        <f>IF(preDEL!$AG494,IFERROR(0/0,""),preDEL!W494)</f>
        <v/>
      </c>
      <c r="X494" s="116" t="b">
        <f>IF(preDEL!$AG494,IFERROR(0/0,""),preDEL!X494)</f>
        <v>0</v>
      </c>
      <c r="Y494" s="128" t="b">
        <f>IF(preDEL!$AG494,IFERROR(0/0,""),preDEL!Y494)</f>
        <v>0</v>
      </c>
      <c r="Z494" s="82" t="str">
        <f>IF(preDEL!$AG494,IFERROR(0/0,""),preDEL!Z494)</f>
        <v/>
      </c>
      <c r="AA494" s="128" t="b">
        <f>IF(preDEL!$AG494,IFERROR(0/0,""),preDEL!AA494)</f>
        <v>0</v>
      </c>
      <c r="AB494" s="128" t="b">
        <f>IF(preDEL!$AG494,IFERROR(0/0,""),preDEL!AB494)</f>
        <v>0</v>
      </c>
      <c r="AC494" s="174">
        <f>IF(preDEL!$AG494,IFERROR(0/0,""),preDEL!AC494)</f>
        <v>605</v>
      </c>
      <c r="AD494" s="116" t="b">
        <f>IF(preDEL!$AG494,IFERROR(0/0,""),preDEL!AD494)</f>
        <v>1</v>
      </c>
      <c r="AE494" s="175" t="str">
        <f>IF(preDEL!$AG494,IFERROR(0/0,""),preDEL!AE494)</f>
        <v/>
      </c>
      <c r="AF494" s="128" t="b">
        <f>IF(preDEL!$AG494,IFERROR(0/0,""),preDEL!AF494)</f>
        <v>0</v>
      </c>
      <c r="AG494" s="128" t="b">
        <f>IF(preDEL!$AG494,IFERROR(0/0,""),preDEL!AG494)</f>
        <v>0</v>
      </c>
      <c r="AH494" s="116" t="str">
        <f>IF(preDEL!$AG494,IFERROR(0/0,""),preDEL!AH494)</f>
        <v/>
      </c>
      <c r="AI494" s="82" t="str">
        <f>IF(preDEL!$AG494,IFERROR(0/0,""),preDEL!AI494)</f>
        <v/>
      </c>
      <c r="AJ494" s="83" t="str">
        <f>IF(preDEL!$AG494,IFERROR(0/0,""),preDEL!AJ494)</f>
        <v/>
      </c>
      <c r="AK494" s="82" t="str">
        <f>IF(preDEL!$AG494,IFERROR(0/0,""),preDEL!AK494)</f>
        <v>Negative</v>
      </c>
      <c r="AL494" s="83" t="str">
        <f>IF(preDEL!$AG494,IFERROR(0/0,""),preDEL!AL494)</f>
        <v/>
      </c>
      <c r="AM494" s="83" t="str">
        <f>IF(preDEL!$AG494,IFERROR(0/0,""),preDEL!AM494)</f>
        <v>SpROSA573919</v>
      </c>
      <c r="AN494" s="83" t="str">
        <f>IF(preDEL!$AG494,IFERROR(0/0,""),preDEL!AN494)</f>
        <v>ROSA130448</v>
      </c>
      <c r="AO494" s="83" t="str">
        <f>IF(preDEL!$AG494,IFERROR(0/0,""),preDEL!AO494)</f>
        <v/>
      </c>
      <c r="AP494" s="83" t="str">
        <f>IF(preDEL!$AG494,IFERROR(0/0,""),preDEL!AP494)</f>
        <v/>
      </c>
      <c r="AQ494" s="83" t="str">
        <f>IF(preDEL!$AG494,IFERROR(0/0,""),preDEL!AQ494)</f>
        <v/>
      </c>
      <c r="AR494" s="83" t="str">
        <f>IF(preDEL!$AG494,IFERROR(0/0,""),preDEL!AR494)</f>
        <v/>
      </c>
      <c r="AS494" s="147"/>
    </row>
    <row r="495">
      <c r="A495" s="82" t="str">
        <f>IF(preDEL!$AG495,IFERROR(0/0,""),preDEL!A495)</f>
        <v>FLB3962</v>
      </c>
      <c r="B495" s="172">
        <f>IF(preDEL!$AG495,IFERROR(0/0,""),preDEL!B495)</f>
        <v>44517</v>
      </c>
      <c r="C495" s="173">
        <f>IF(preDEL!$AG495,IFERROR(0/0,""),preDEL!C495)</f>
        <v>0.334537037</v>
      </c>
      <c r="D495" s="82" t="str">
        <f>IF(preDEL!$AG495,IFERROR(0/0,""),preDEL!D495)</f>
        <v/>
      </c>
      <c r="E495" s="82" t="str">
        <f>IF(preDEL!$AG495,IFERROR(0/0,""),preDEL!E495)</f>
        <v/>
      </c>
      <c r="F495" s="83" t="str">
        <f>IF(preDEL!$AG495,IFERROR(0/0,""),preDEL!F495)</f>
        <v/>
      </c>
      <c r="G495" s="83" t="str">
        <f>IF(preDEL!$AG495,IFERROR(0/0,""),preDEL!G495)</f>
        <v/>
      </c>
      <c r="H495" s="83" t="str">
        <f>IF(preDEL!$AG495,IFERROR(0/0,""),preDEL!H495)</f>
        <v/>
      </c>
      <c r="I495" s="82" t="str">
        <f>IF(preDEL!$AG495,IFERROR(0/0,""),preDEL!I495)</f>
        <v/>
      </c>
      <c r="J495" s="82" t="str">
        <f>IF(preDEL!$AG495,IFERROR(0/0,""),preDEL!J495)</f>
        <v/>
      </c>
      <c r="K495" s="82" t="str">
        <f>IF(preDEL!$AG495,IFERROR(0/0,""),preDEL!K495)</f>
        <v>Negative</v>
      </c>
      <c r="L495" s="172">
        <f>IF(preDEL!$AG495,IFERROR(0/0,""),preDEL!L495)</f>
        <v>44517</v>
      </c>
      <c r="M495" s="173">
        <f>IF(preDEL!$AG495,IFERROR(0/0,""),preDEL!M495)</f>
        <v>0.4712152778</v>
      </c>
      <c r="N495" s="83" t="str">
        <f>IF(preDEL!$AG495,IFERROR(0/0,""),preDEL!N495)</f>
        <v/>
      </c>
      <c r="O495" s="83" t="str">
        <f>IF(preDEL!$AG495,IFERROR(0/0,""),preDEL!O495)</f>
        <v/>
      </c>
      <c r="P495" s="128" t="b">
        <f>IF(preDEL!$AG495,IFERROR(0/0,""),preDEL!P495)</f>
        <v>0</v>
      </c>
      <c r="Q495" s="128" t="str">
        <f>IF(preDEL!$AG495,IFERROR(0/0,""),preDEL!Q495)</f>
        <v>Result</v>
      </c>
      <c r="R495" s="116" t="b">
        <f>IF(preDEL!$AG495,IFERROR(0/0,""),preDEL!R495)</f>
        <v>1</v>
      </c>
      <c r="S495" s="116">
        <f>IF(preDEL!$AG495,IFERROR(0/0,""),preDEL!S495)</f>
        <v>1</v>
      </c>
      <c r="T495" s="128" t="str">
        <f>IF(preDEL!$AG495,IFERROR(0/0,""),preDEL!T495)</f>
        <v/>
      </c>
      <c r="U495" s="83" t="str">
        <f>IF(preDEL!$AG495,IFERROR(0/0,""),preDEL!U495)</f>
        <v/>
      </c>
      <c r="V495" s="82" t="str">
        <f>IF(preDEL!$AG495,IFERROR(0/0,""),preDEL!V495)</f>
        <v/>
      </c>
      <c r="W495" s="83" t="str">
        <f>IF(preDEL!$AG495,IFERROR(0/0,""),preDEL!W495)</f>
        <v/>
      </c>
      <c r="X495" s="116" t="b">
        <f>IF(preDEL!$AG495,IFERROR(0/0,""),preDEL!X495)</f>
        <v>0</v>
      </c>
      <c r="Y495" s="128" t="b">
        <f>IF(preDEL!$AG495,IFERROR(0/0,""),preDEL!Y495)</f>
        <v>0</v>
      </c>
      <c r="Z495" s="82" t="str">
        <f>IF(preDEL!$AG495,IFERROR(0/0,""),preDEL!Z495)</f>
        <v/>
      </c>
      <c r="AA495" s="128" t="b">
        <f>IF(preDEL!$AG495,IFERROR(0/0,""),preDEL!AA495)</f>
        <v>0</v>
      </c>
      <c r="AB495" s="128" t="b">
        <f>IF(preDEL!$AG495,IFERROR(0/0,""),preDEL!AB495)</f>
        <v>0</v>
      </c>
      <c r="AC495" s="174">
        <f>IF(preDEL!$AG495,IFERROR(0/0,""),preDEL!AC495)</f>
        <v>151</v>
      </c>
      <c r="AD495" s="116" t="b">
        <f>IF(preDEL!$AG495,IFERROR(0/0,""),preDEL!AD495)</f>
        <v>0</v>
      </c>
      <c r="AE495" s="175" t="str">
        <f>IF(preDEL!$AG495,IFERROR(0/0,""),preDEL!AE495)</f>
        <v/>
      </c>
      <c r="AF495" s="128" t="b">
        <f>IF(preDEL!$AG495,IFERROR(0/0,""),preDEL!AF495)</f>
        <v>0</v>
      </c>
      <c r="AG495" s="128" t="b">
        <f>IF(preDEL!$AG495,IFERROR(0/0,""),preDEL!AG495)</f>
        <v>0</v>
      </c>
      <c r="AH495" s="116" t="str">
        <f>IF(preDEL!$AG495,IFERROR(0/0,""),preDEL!AH495)</f>
        <v/>
      </c>
      <c r="AI495" s="82" t="str">
        <f>IF(preDEL!$AG495,IFERROR(0/0,""),preDEL!AI495)</f>
        <v/>
      </c>
      <c r="AJ495" s="83" t="str">
        <f>IF(preDEL!$AG495,IFERROR(0/0,""),preDEL!AJ495)</f>
        <v/>
      </c>
      <c r="AK495" s="82" t="str">
        <f>IF(preDEL!$AG495,IFERROR(0/0,""),preDEL!AK495)</f>
        <v>Negative</v>
      </c>
      <c r="AL495" s="83" t="str">
        <f>IF(preDEL!$AG495,IFERROR(0/0,""),preDEL!AL495)</f>
        <v/>
      </c>
      <c r="AM495" s="83" t="str">
        <f>IF(preDEL!$AG495,IFERROR(0/0,""),preDEL!AM495)</f>
        <v>SpROSA573919</v>
      </c>
      <c r="AN495" s="83" t="str">
        <f>IF(preDEL!$AG495,IFERROR(0/0,""),preDEL!AN495)</f>
        <v>ROSA216934</v>
      </c>
      <c r="AO495" s="83" t="str">
        <f>IF(preDEL!$AG495,IFERROR(0/0,""),preDEL!AO495)</f>
        <v/>
      </c>
      <c r="AP495" s="83" t="str">
        <f>IF(preDEL!$AG495,IFERROR(0/0,""),preDEL!AP495)</f>
        <v/>
      </c>
      <c r="AQ495" s="83" t="str">
        <f>IF(preDEL!$AG495,IFERROR(0/0,""),preDEL!AQ495)</f>
        <v/>
      </c>
      <c r="AR495" s="83" t="str">
        <f>IF(preDEL!$AG495,IFERROR(0/0,""),preDEL!AR495)</f>
        <v/>
      </c>
      <c r="AS495" s="147"/>
    </row>
    <row r="496">
      <c r="A496" s="82" t="str">
        <f>IF(preDEL!$AG496,IFERROR(0/0,""),preDEL!A496)</f>
        <v>FLB3943</v>
      </c>
      <c r="B496" s="172">
        <f>IF(preDEL!$AG496,IFERROR(0/0,""),preDEL!B496)</f>
        <v>44517</v>
      </c>
      <c r="C496" s="173">
        <f>IF(preDEL!$AG496,IFERROR(0/0,""),preDEL!C496)</f>
        <v>0.3360069444</v>
      </c>
      <c r="D496" s="82" t="str">
        <f>IF(preDEL!$AG496,IFERROR(0/0,""),preDEL!D496)</f>
        <v/>
      </c>
      <c r="E496" s="82" t="str">
        <f>IF(preDEL!$AG496,IFERROR(0/0,""),preDEL!E496)</f>
        <v/>
      </c>
      <c r="F496" s="83" t="str">
        <f>IF(preDEL!$AG496,IFERROR(0/0,""),preDEL!F496)</f>
        <v/>
      </c>
      <c r="G496" s="83" t="str">
        <f>IF(preDEL!$AG496,IFERROR(0/0,""),preDEL!G496)</f>
        <v/>
      </c>
      <c r="H496" s="83" t="str">
        <f>IF(preDEL!$AG496,IFERROR(0/0,""),preDEL!H496)</f>
        <v/>
      </c>
      <c r="I496" s="82" t="str">
        <f>IF(preDEL!$AG496,IFERROR(0/0,""),preDEL!I496)</f>
        <v/>
      </c>
      <c r="J496" s="82" t="str">
        <f>IF(preDEL!$AG496,IFERROR(0/0,""),preDEL!J496)</f>
        <v/>
      </c>
      <c r="K496" s="82" t="str">
        <f>IF(preDEL!$AG496,IFERROR(0/0,""),preDEL!K496)</f>
        <v>Negative</v>
      </c>
      <c r="L496" s="172">
        <f>IF(preDEL!$AG496,IFERROR(0/0,""),preDEL!L496)</f>
        <v>44517</v>
      </c>
      <c r="M496" s="173">
        <f>IF(preDEL!$AG496,IFERROR(0/0,""),preDEL!M496)</f>
        <v>0.4712152778</v>
      </c>
      <c r="N496" s="83" t="str">
        <f>IF(preDEL!$AG496,IFERROR(0/0,""),preDEL!N496)</f>
        <v/>
      </c>
      <c r="O496" s="83" t="str">
        <f>IF(preDEL!$AG496,IFERROR(0/0,""),preDEL!O496)</f>
        <v/>
      </c>
      <c r="P496" s="128" t="b">
        <f>IF(preDEL!$AG496,IFERROR(0/0,""),preDEL!P496)</f>
        <v>0</v>
      </c>
      <c r="Q496" s="128" t="str">
        <f>IF(preDEL!$AG496,IFERROR(0/0,""),preDEL!Q496)</f>
        <v>Result</v>
      </c>
      <c r="R496" s="116" t="b">
        <f>IF(preDEL!$AG496,IFERROR(0/0,""),preDEL!R496)</f>
        <v>1</v>
      </c>
      <c r="S496" s="116">
        <f>IF(preDEL!$AG496,IFERROR(0/0,""),preDEL!S496)</f>
        <v>1</v>
      </c>
      <c r="T496" s="128">
        <f>IF(preDEL!$AG496,IFERROR(0/0,""),preDEL!T496)</f>
        <v>0</v>
      </c>
      <c r="U496" s="83" t="str">
        <f>IF(preDEL!$AG496,IFERROR(0/0,""),preDEL!U496)</f>
        <v/>
      </c>
      <c r="V496" s="82" t="str">
        <f>IF(preDEL!$AG496,IFERROR(0/0,""),preDEL!V496)</f>
        <v/>
      </c>
      <c r="W496" s="83" t="str">
        <f>IF(preDEL!$AG496,IFERROR(0/0,""),preDEL!W496)</f>
        <v/>
      </c>
      <c r="X496" s="116" t="b">
        <f>IF(preDEL!$AG496,IFERROR(0/0,""),preDEL!X496)</f>
        <v>0</v>
      </c>
      <c r="Y496" s="128" t="b">
        <f>IF(preDEL!$AG496,IFERROR(0/0,""),preDEL!Y496)</f>
        <v>0</v>
      </c>
      <c r="Z496" s="82" t="str">
        <f>IF(preDEL!$AG496,IFERROR(0/0,""),preDEL!Z496)</f>
        <v/>
      </c>
      <c r="AA496" s="128" t="b">
        <f>IF(preDEL!$AG496,IFERROR(0/0,""),preDEL!AA496)</f>
        <v>0</v>
      </c>
      <c r="AB496" s="128" t="b">
        <f>IF(preDEL!$AG496,IFERROR(0/0,""),preDEL!AB496)</f>
        <v>0</v>
      </c>
      <c r="AC496" s="174">
        <f>IF(preDEL!$AG496,IFERROR(0/0,""),preDEL!AC496)</f>
        <v>604</v>
      </c>
      <c r="AD496" s="116" t="b">
        <f>IF(preDEL!$AG496,IFERROR(0/0,""),preDEL!AD496)</f>
        <v>1</v>
      </c>
      <c r="AE496" s="175" t="str">
        <f>IF(preDEL!$AG496,IFERROR(0/0,""),preDEL!AE496)</f>
        <v/>
      </c>
      <c r="AF496" s="128" t="b">
        <f>IF(preDEL!$AG496,IFERROR(0/0,""),preDEL!AF496)</f>
        <v>0</v>
      </c>
      <c r="AG496" s="128" t="b">
        <f>IF(preDEL!$AG496,IFERROR(0/0,""),preDEL!AG496)</f>
        <v>0</v>
      </c>
      <c r="AH496" s="116" t="str">
        <f>IF(preDEL!$AG496,IFERROR(0/0,""),preDEL!AH496)</f>
        <v/>
      </c>
      <c r="AI496" s="82" t="str">
        <f>IF(preDEL!$AG496,IFERROR(0/0,""),preDEL!AI496)</f>
        <v/>
      </c>
      <c r="AJ496" s="83" t="str">
        <f>IF(preDEL!$AG496,IFERROR(0/0,""),preDEL!AJ496)</f>
        <v/>
      </c>
      <c r="AK496" s="82" t="str">
        <f>IF(preDEL!$AG496,IFERROR(0/0,""),preDEL!AK496)</f>
        <v>Negative</v>
      </c>
      <c r="AL496" s="83" t="str">
        <f>IF(preDEL!$AG496,IFERROR(0/0,""),preDEL!AL496)</f>
        <v/>
      </c>
      <c r="AM496" s="83" t="str">
        <f>IF(preDEL!$AG496,IFERROR(0/0,""),preDEL!AM496)</f>
        <v>SpROSA573919</v>
      </c>
      <c r="AN496" s="83" t="str">
        <f>IF(preDEL!$AG496,IFERROR(0/0,""),preDEL!AN496)</f>
        <v>ROSA312007</v>
      </c>
      <c r="AO496" s="83" t="str">
        <f>IF(preDEL!$AG496,IFERROR(0/0,""),preDEL!AO496)</f>
        <v/>
      </c>
      <c r="AP496" s="83" t="str">
        <f>IF(preDEL!$AG496,IFERROR(0/0,""),preDEL!AP496)</f>
        <v/>
      </c>
      <c r="AQ496" s="83" t="str">
        <f>IF(preDEL!$AG496,IFERROR(0/0,""),preDEL!AQ496)</f>
        <v/>
      </c>
      <c r="AR496" s="83" t="str">
        <f>IF(preDEL!$AG496,IFERROR(0/0,""),preDEL!AR496)</f>
        <v/>
      </c>
      <c r="AS496" s="147"/>
    </row>
    <row r="497">
      <c r="A497" s="82" t="str">
        <f>IF(preDEL!$AG497,IFERROR(0/0,""),preDEL!A497)</f>
        <v>FLB3974</v>
      </c>
      <c r="B497" s="172">
        <f>IF(preDEL!$AG497,IFERROR(0/0,""),preDEL!B497)</f>
        <v>44517</v>
      </c>
      <c r="C497" s="173">
        <f>IF(preDEL!$AG497,IFERROR(0/0,""),preDEL!C497)</f>
        <v>0.3389351852</v>
      </c>
      <c r="D497" s="82" t="str">
        <f>IF(preDEL!$AG497,IFERROR(0/0,""),preDEL!D497)</f>
        <v/>
      </c>
      <c r="E497" s="82" t="str">
        <f>IF(preDEL!$AG497,IFERROR(0/0,""),preDEL!E497)</f>
        <v/>
      </c>
      <c r="F497" s="83" t="str">
        <f>IF(preDEL!$AG497,IFERROR(0/0,""),preDEL!F497)</f>
        <v/>
      </c>
      <c r="G497" s="83" t="str">
        <f>IF(preDEL!$AG497,IFERROR(0/0,""),preDEL!G497)</f>
        <v/>
      </c>
      <c r="H497" s="83" t="str">
        <f>IF(preDEL!$AG497,IFERROR(0/0,""),preDEL!H497)</f>
        <v/>
      </c>
      <c r="I497" s="82" t="str">
        <f>IF(preDEL!$AG497,IFERROR(0/0,""),preDEL!I497)</f>
        <v/>
      </c>
      <c r="J497" s="82" t="str">
        <f>IF(preDEL!$AG497,IFERROR(0/0,""),preDEL!J497)</f>
        <v/>
      </c>
      <c r="K497" s="82" t="str">
        <f>IF(preDEL!$AG497,IFERROR(0/0,""),preDEL!K497)</f>
        <v>Negative</v>
      </c>
      <c r="L497" s="172">
        <f>IF(preDEL!$AG497,IFERROR(0/0,""),preDEL!L497)</f>
        <v>44517</v>
      </c>
      <c r="M497" s="173">
        <f>IF(preDEL!$AG497,IFERROR(0/0,""),preDEL!M497)</f>
        <v>0.4712152778</v>
      </c>
      <c r="N497" s="83" t="str">
        <f>IF(preDEL!$AG497,IFERROR(0/0,""),preDEL!N497)</f>
        <v/>
      </c>
      <c r="O497" s="83" t="str">
        <f>IF(preDEL!$AG497,IFERROR(0/0,""),preDEL!O497)</f>
        <v/>
      </c>
      <c r="P497" s="128" t="b">
        <f>IF(preDEL!$AG497,IFERROR(0/0,""),preDEL!P497)</f>
        <v>0</v>
      </c>
      <c r="Q497" s="128" t="str">
        <f>IF(preDEL!$AG497,IFERROR(0/0,""),preDEL!Q497)</f>
        <v>Result</v>
      </c>
      <c r="R497" s="116" t="b">
        <f>IF(preDEL!$AG497,IFERROR(0/0,""),preDEL!R497)</f>
        <v>1</v>
      </c>
      <c r="S497" s="116">
        <f>IF(preDEL!$AG497,IFERROR(0/0,""),preDEL!S497)</f>
        <v>1</v>
      </c>
      <c r="T497" s="128">
        <f>IF(preDEL!$AG497,IFERROR(0/0,""),preDEL!T497)</f>
        <v>0</v>
      </c>
      <c r="U497" s="83" t="str">
        <f>IF(preDEL!$AG497,IFERROR(0/0,""),preDEL!U497)</f>
        <v/>
      </c>
      <c r="V497" s="82" t="str">
        <f>IF(preDEL!$AG497,IFERROR(0/0,""),preDEL!V497)</f>
        <v/>
      </c>
      <c r="W497" s="83" t="str">
        <f>IF(preDEL!$AG497,IFERROR(0/0,""),preDEL!W497)</f>
        <v/>
      </c>
      <c r="X497" s="116" t="b">
        <f>IF(preDEL!$AG497,IFERROR(0/0,""),preDEL!X497)</f>
        <v>0</v>
      </c>
      <c r="Y497" s="128" t="b">
        <f>IF(preDEL!$AG497,IFERROR(0/0,""),preDEL!Y497)</f>
        <v>0</v>
      </c>
      <c r="Z497" s="82" t="str">
        <f>IF(preDEL!$AG497,IFERROR(0/0,""),preDEL!Z497)</f>
        <v/>
      </c>
      <c r="AA497" s="128" t="b">
        <f>IF(preDEL!$AG497,IFERROR(0/0,""),preDEL!AA497)</f>
        <v>0</v>
      </c>
      <c r="AB497" s="128" t="b">
        <f>IF(preDEL!$AG497,IFERROR(0/0,""),preDEL!AB497)</f>
        <v>0</v>
      </c>
      <c r="AC497" s="174">
        <f>IF(preDEL!$AG497,IFERROR(0/0,""),preDEL!AC497)</f>
        <v>603</v>
      </c>
      <c r="AD497" s="116" t="b">
        <f>IF(preDEL!$AG497,IFERROR(0/0,""),preDEL!AD497)</f>
        <v>1</v>
      </c>
      <c r="AE497" s="175" t="str">
        <f>IF(preDEL!$AG497,IFERROR(0/0,""),preDEL!AE497)</f>
        <v/>
      </c>
      <c r="AF497" s="128" t="b">
        <f>IF(preDEL!$AG497,IFERROR(0/0,""),preDEL!AF497)</f>
        <v>0</v>
      </c>
      <c r="AG497" s="128" t="b">
        <f>IF(preDEL!$AG497,IFERROR(0/0,""),preDEL!AG497)</f>
        <v>0</v>
      </c>
      <c r="AH497" s="116" t="str">
        <f>IF(preDEL!$AG497,IFERROR(0/0,""),preDEL!AH497)</f>
        <v/>
      </c>
      <c r="AI497" s="82" t="str">
        <f>IF(preDEL!$AG497,IFERROR(0/0,""),preDEL!AI497)</f>
        <v/>
      </c>
      <c r="AJ497" s="83" t="str">
        <f>IF(preDEL!$AG497,IFERROR(0/0,""),preDEL!AJ497)</f>
        <v/>
      </c>
      <c r="AK497" s="82" t="str">
        <f>IF(preDEL!$AG497,IFERROR(0/0,""),preDEL!AK497)</f>
        <v>Negative</v>
      </c>
      <c r="AL497" s="83" t="str">
        <f>IF(preDEL!$AG497,IFERROR(0/0,""),preDEL!AL497)</f>
        <v/>
      </c>
      <c r="AM497" s="83" t="str">
        <f>IF(preDEL!$AG497,IFERROR(0/0,""),preDEL!AM497)</f>
        <v>SpROSA573919</v>
      </c>
      <c r="AN497" s="83" t="str">
        <f>IF(preDEL!$AG497,IFERROR(0/0,""),preDEL!AN497)</f>
        <v>ROSA797583</v>
      </c>
      <c r="AO497" s="83" t="str">
        <f>IF(preDEL!$AG497,IFERROR(0/0,""),preDEL!AO497)</f>
        <v/>
      </c>
      <c r="AP497" s="83" t="str">
        <f>IF(preDEL!$AG497,IFERROR(0/0,""),preDEL!AP497)</f>
        <v/>
      </c>
      <c r="AQ497" s="83" t="str">
        <f>IF(preDEL!$AG497,IFERROR(0/0,""),preDEL!AQ497)</f>
        <v/>
      </c>
      <c r="AR497" s="83" t="str">
        <f>IF(preDEL!$AG497,IFERROR(0/0,""),preDEL!AR497)</f>
        <v/>
      </c>
      <c r="AS497" s="147"/>
    </row>
    <row r="498">
      <c r="A498" s="82" t="str">
        <f>IF(preDEL!$AG498,IFERROR(0/0,""),preDEL!A498)</f>
        <v>FLB4086</v>
      </c>
      <c r="B498" s="172">
        <f>IF(preDEL!$AG498,IFERROR(0/0,""),preDEL!B498)</f>
        <v>44517</v>
      </c>
      <c r="C498" s="173">
        <f>IF(preDEL!$AG498,IFERROR(0/0,""),preDEL!C498)</f>
        <v>0.3393171296</v>
      </c>
      <c r="D498" s="82" t="str">
        <f>IF(preDEL!$AG498,IFERROR(0/0,""),preDEL!D498)</f>
        <v/>
      </c>
      <c r="E498" s="82" t="str">
        <f>IF(preDEL!$AG498,IFERROR(0/0,""),preDEL!E498)</f>
        <v/>
      </c>
      <c r="F498" s="83" t="str">
        <f>IF(preDEL!$AG498,IFERROR(0/0,""),preDEL!F498)</f>
        <v/>
      </c>
      <c r="G498" s="83" t="str">
        <f>IF(preDEL!$AG498,IFERROR(0/0,""),preDEL!G498)</f>
        <v/>
      </c>
      <c r="H498" s="83" t="str">
        <f>IF(preDEL!$AG498,IFERROR(0/0,""),preDEL!H498)</f>
        <v/>
      </c>
      <c r="I498" s="82" t="str">
        <f>IF(preDEL!$AG498,IFERROR(0/0,""),preDEL!I498)</f>
        <v/>
      </c>
      <c r="J498" s="82" t="str">
        <f>IF(preDEL!$AG498,IFERROR(0/0,""),preDEL!J498)</f>
        <v/>
      </c>
      <c r="K498" s="82" t="str">
        <f>IF(preDEL!$AG498,IFERROR(0/0,""),preDEL!K498)</f>
        <v>Negative</v>
      </c>
      <c r="L498" s="172">
        <f>IF(preDEL!$AG498,IFERROR(0/0,""),preDEL!L498)</f>
        <v>44517</v>
      </c>
      <c r="M498" s="173">
        <f>IF(preDEL!$AG498,IFERROR(0/0,""),preDEL!M498)</f>
        <v>0.4712152778</v>
      </c>
      <c r="N498" s="83" t="str">
        <f>IF(preDEL!$AG498,IFERROR(0/0,""),preDEL!N498)</f>
        <v/>
      </c>
      <c r="O498" s="83" t="str">
        <f>IF(preDEL!$AG498,IFERROR(0/0,""),preDEL!O498)</f>
        <v/>
      </c>
      <c r="P498" s="128" t="b">
        <f>IF(preDEL!$AG498,IFERROR(0/0,""),preDEL!P498)</f>
        <v>0</v>
      </c>
      <c r="Q498" s="128" t="str">
        <f>IF(preDEL!$AG498,IFERROR(0/0,""),preDEL!Q498)</f>
        <v>Result</v>
      </c>
      <c r="R498" s="116" t="b">
        <f>IF(preDEL!$AG498,IFERROR(0/0,""),preDEL!R498)</f>
        <v>1</v>
      </c>
      <c r="S498" s="116">
        <f>IF(preDEL!$AG498,IFERROR(0/0,""),preDEL!S498)</f>
        <v>1</v>
      </c>
      <c r="T498" s="128" t="str">
        <f>IF(preDEL!$AG498,IFERROR(0/0,""),preDEL!T498)</f>
        <v/>
      </c>
      <c r="U498" s="83" t="str">
        <f>IF(preDEL!$AG498,IFERROR(0/0,""),preDEL!U498)</f>
        <v/>
      </c>
      <c r="V498" s="82" t="str">
        <f>IF(preDEL!$AG498,IFERROR(0/0,""),preDEL!V498)</f>
        <v/>
      </c>
      <c r="W498" s="83" t="str">
        <f>IF(preDEL!$AG498,IFERROR(0/0,""),preDEL!W498)</f>
        <v/>
      </c>
      <c r="X498" s="116" t="b">
        <f>IF(preDEL!$AG498,IFERROR(0/0,""),preDEL!X498)</f>
        <v>0</v>
      </c>
      <c r="Y498" s="128" t="b">
        <f>IF(preDEL!$AG498,IFERROR(0/0,""),preDEL!Y498)</f>
        <v>0</v>
      </c>
      <c r="Z498" s="82" t="str">
        <f>IF(preDEL!$AG498,IFERROR(0/0,""),preDEL!Z498)</f>
        <v/>
      </c>
      <c r="AA498" s="128" t="b">
        <f>IF(preDEL!$AG498,IFERROR(0/0,""),preDEL!AA498)</f>
        <v>0</v>
      </c>
      <c r="AB498" s="128" t="b">
        <f>IF(preDEL!$AG498,IFERROR(0/0,""),preDEL!AB498)</f>
        <v>0</v>
      </c>
      <c r="AC498" s="174">
        <f>IF(preDEL!$AG498,IFERROR(0/0,""),preDEL!AC498)</f>
        <v>150</v>
      </c>
      <c r="AD498" s="116" t="b">
        <f>IF(preDEL!$AG498,IFERROR(0/0,""),preDEL!AD498)</f>
        <v>0</v>
      </c>
      <c r="AE498" s="175" t="str">
        <f>IF(preDEL!$AG498,IFERROR(0/0,""),preDEL!AE498)</f>
        <v/>
      </c>
      <c r="AF498" s="128" t="b">
        <f>IF(preDEL!$AG498,IFERROR(0/0,""),preDEL!AF498)</f>
        <v>0</v>
      </c>
      <c r="AG498" s="128" t="b">
        <f>IF(preDEL!$AG498,IFERROR(0/0,""),preDEL!AG498)</f>
        <v>0</v>
      </c>
      <c r="AH498" s="116" t="str">
        <f>IF(preDEL!$AG498,IFERROR(0/0,""),preDEL!AH498)</f>
        <v/>
      </c>
      <c r="AI498" s="82" t="str">
        <f>IF(preDEL!$AG498,IFERROR(0/0,""),preDEL!AI498)</f>
        <v/>
      </c>
      <c r="AJ498" s="83" t="str">
        <f>IF(preDEL!$AG498,IFERROR(0/0,""),preDEL!AJ498)</f>
        <v/>
      </c>
      <c r="AK498" s="82" t="str">
        <f>IF(preDEL!$AG498,IFERROR(0/0,""),preDEL!AK498)</f>
        <v>Negative</v>
      </c>
      <c r="AL498" s="83" t="str">
        <f>IF(preDEL!$AG498,IFERROR(0/0,""),preDEL!AL498)</f>
        <v/>
      </c>
      <c r="AM498" s="83" t="str">
        <f>IF(preDEL!$AG498,IFERROR(0/0,""),preDEL!AM498)</f>
        <v>SpROSA573919</v>
      </c>
      <c r="AN498" s="83" t="str">
        <f>IF(preDEL!$AG498,IFERROR(0/0,""),preDEL!AN498)</f>
        <v>ROSA406630</v>
      </c>
      <c r="AO498" s="83" t="str">
        <f>IF(preDEL!$AG498,IFERROR(0/0,""),preDEL!AO498)</f>
        <v/>
      </c>
      <c r="AP498" s="83" t="str">
        <f>IF(preDEL!$AG498,IFERROR(0/0,""),preDEL!AP498)</f>
        <v/>
      </c>
      <c r="AQ498" s="83" t="str">
        <f>IF(preDEL!$AG498,IFERROR(0/0,""),preDEL!AQ498)</f>
        <v/>
      </c>
      <c r="AR498" s="83" t="str">
        <f>IF(preDEL!$AG498,IFERROR(0/0,""),preDEL!AR498)</f>
        <v/>
      </c>
      <c r="AS498" s="147"/>
    </row>
    <row r="499">
      <c r="A499" s="82" t="str">
        <f>IF(preDEL!$AG499,IFERROR(0/0,""),preDEL!A499)</f>
        <v>FLB2734</v>
      </c>
      <c r="B499" s="172">
        <f>IF(preDEL!$AG499,IFERROR(0/0,""),preDEL!B499)</f>
        <v>44517</v>
      </c>
      <c r="C499" s="173">
        <f>IF(preDEL!$AG499,IFERROR(0/0,""),preDEL!C499)</f>
        <v>0.4020717593</v>
      </c>
      <c r="D499" s="82" t="str">
        <f>IF(preDEL!$AG499,IFERROR(0/0,""),preDEL!D499)</f>
        <v/>
      </c>
      <c r="E499" s="82" t="str">
        <f>IF(preDEL!$AG499,IFERROR(0/0,""),preDEL!E499)</f>
        <v/>
      </c>
      <c r="F499" s="83" t="str">
        <f>IF(preDEL!$AG499,IFERROR(0/0,""),preDEL!F499)</f>
        <v/>
      </c>
      <c r="G499" s="83" t="str">
        <f>IF(preDEL!$AG499,IFERROR(0/0,""),preDEL!G499)</f>
        <v/>
      </c>
      <c r="H499" s="83" t="str">
        <f>IF(preDEL!$AG499,IFERROR(0/0,""),preDEL!H499)</f>
        <v/>
      </c>
      <c r="I499" s="82" t="str">
        <f>IF(preDEL!$AG499,IFERROR(0/0,""),preDEL!I499)</f>
        <v/>
      </c>
      <c r="J499" s="82" t="str">
        <f>IF(preDEL!$AG499,IFERROR(0/0,""),preDEL!J499)</f>
        <v/>
      </c>
      <c r="K499" s="82" t="str">
        <f>IF(preDEL!$AG499,IFERROR(0/0,""),preDEL!K499)</f>
        <v>Negative</v>
      </c>
      <c r="L499" s="172">
        <f>IF(preDEL!$AG499,IFERROR(0/0,""),preDEL!L499)</f>
        <v>44519</v>
      </c>
      <c r="M499" s="173">
        <f>IF(preDEL!$AG499,IFERROR(0/0,""),preDEL!M499)</f>
        <v>0.4053703704</v>
      </c>
      <c r="N499" s="83" t="str">
        <f>IF(preDEL!$AG499,IFERROR(0/0,""),preDEL!N499)</f>
        <v/>
      </c>
      <c r="O499" s="83" t="str">
        <f>IF(preDEL!$AG499,IFERROR(0/0,""),preDEL!O499)</f>
        <v/>
      </c>
      <c r="P499" s="128" t="b">
        <f>IF(preDEL!$AG499,IFERROR(0/0,""),preDEL!P499)</f>
        <v>0</v>
      </c>
      <c r="Q499" s="128" t="str">
        <f>IF(preDEL!$AG499,IFERROR(0/0,""),preDEL!Q499)</f>
        <v>Result</v>
      </c>
      <c r="R499" s="116" t="b">
        <f>IF(preDEL!$AG499,IFERROR(0/0,""),preDEL!R499)</f>
        <v>1</v>
      </c>
      <c r="S499" s="116">
        <f>IF(preDEL!$AG499,IFERROR(0/0,""),preDEL!S499)</f>
        <v>1</v>
      </c>
      <c r="T499" s="128" t="str">
        <f>IF(preDEL!$AG499,IFERROR(0/0,""),preDEL!T499)</f>
        <v/>
      </c>
      <c r="U499" s="83" t="str">
        <f>IF(preDEL!$AG499,IFERROR(0/0,""),preDEL!U499)</f>
        <v/>
      </c>
      <c r="V499" s="82" t="str">
        <f>IF(preDEL!$AG499,IFERROR(0/0,""),preDEL!V499)</f>
        <v/>
      </c>
      <c r="W499" s="83" t="str">
        <f>IF(preDEL!$AG499,IFERROR(0/0,""),preDEL!W499)</f>
        <v/>
      </c>
      <c r="X499" s="116" t="b">
        <f>IF(preDEL!$AG499,IFERROR(0/0,""),preDEL!X499)</f>
        <v>0</v>
      </c>
      <c r="Y499" s="128" t="b">
        <f>IF(preDEL!$AG499,IFERROR(0/0,""),preDEL!Y499)</f>
        <v>0</v>
      </c>
      <c r="Z499" s="82" t="str">
        <f>IF(preDEL!$AG499,IFERROR(0/0,""),preDEL!Z499)</f>
        <v/>
      </c>
      <c r="AA499" s="128" t="b">
        <f>IF(preDEL!$AG499,IFERROR(0/0,""),preDEL!AA499)</f>
        <v>0</v>
      </c>
      <c r="AB499" s="128" t="b">
        <f>IF(preDEL!$AG499,IFERROR(0/0,""),preDEL!AB499)</f>
        <v>0</v>
      </c>
      <c r="AC499" s="174">
        <f>IF(preDEL!$AG499,IFERROR(0/0,""),preDEL!AC499)</f>
        <v>149</v>
      </c>
      <c r="AD499" s="116" t="b">
        <f>IF(preDEL!$AG499,IFERROR(0/0,""),preDEL!AD499)</f>
        <v>0</v>
      </c>
      <c r="AE499" s="175" t="str">
        <f>IF(preDEL!$AG499,IFERROR(0/0,""),preDEL!AE499)</f>
        <v/>
      </c>
      <c r="AF499" s="128" t="b">
        <f>IF(preDEL!$AG499,IFERROR(0/0,""),preDEL!AF499)</f>
        <v>0</v>
      </c>
      <c r="AG499" s="128" t="b">
        <f>IF(preDEL!$AG499,IFERROR(0/0,""),preDEL!AG499)</f>
        <v>0</v>
      </c>
      <c r="AH499" s="116" t="str">
        <f>IF(preDEL!$AG499,IFERROR(0/0,""),preDEL!AH499)</f>
        <v/>
      </c>
      <c r="AI499" s="82" t="str">
        <f>IF(preDEL!$AG499,IFERROR(0/0,""),preDEL!AI499)</f>
        <v/>
      </c>
      <c r="AJ499" s="83" t="str">
        <f>IF(preDEL!$AG499,IFERROR(0/0,""),preDEL!AJ499)</f>
        <v/>
      </c>
      <c r="AK499" s="82" t="str">
        <f>IF(preDEL!$AG499,IFERROR(0/0,""),preDEL!AK499)</f>
        <v>Negative</v>
      </c>
      <c r="AL499" s="83" t="str">
        <f>IF(preDEL!$AG499,IFERROR(0/0,""),preDEL!AL499)</f>
        <v/>
      </c>
      <c r="AM499" s="83" t="str">
        <f>IF(preDEL!$AG499,IFERROR(0/0,""),preDEL!AM499)</f>
        <v>SpROSA145068</v>
      </c>
      <c r="AN499" s="83" t="str">
        <f>IF(preDEL!$AG499,IFERROR(0/0,""),preDEL!AN499)</f>
        <v>ROSA136445</v>
      </c>
      <c r="AO499" s="83" t="str">
        <f>IF(preDEL!$AG499,IFERROR(0/0,""),preDEL!AO499)</f>
        <v/>
      </c>
      <c r="AP499" s="83" t="str">
        <f>IF(preDEL!$AG499,IFERROR(0/0,""),preDEL!AP499)</f>
        <v/>
      </c>
      <c r="AQ499" s="83" t="str">
        <f>IF(preDEL!$AG499,IFERROR(0/0,""),preDEL!AQ499)</f>
        <v/>
      </c>
      <c r="AR499" s="83" t="str">
        <f>IF(preDEL!$AG499,IFERROR(0/0,""),preDEL!AR499)</f>
        <v/>
      </c>
      <c r="AS499" s="147"/>
    </row>
    <row r="500">
      <c r="A500" s="82" t="str">
        <f>IF(preDEL!$AG500,IFERROR(0/0,""),preDEL!A500)</f>
        <v>FLB3947</v>
      </c>
      <c r="B500" s="172">
        <f>IF(preDEL!$AG500,IFERROR(0/0,""),preDEL!B500)</f>
        <v>44517</v>
      </c>
      <c r="C500" s="173">
        <f>IF(preDEL!$AG500,IFERROR(0/0,""),preDEL!C500)</f>
        <v>0.403599537</v>
      </c>
      <c r="D500" s="82" t="str">
        <f>IF(preDEL!$AG500,IFERROR(0/0,""),preDEL!D500)</f>
        <v/>
      </c>
      <c r="E500" s="82" t="str">
        <f>IF(preDEL!$AG500,IFERROR(0/0,""),preDEL!E500)</f>
        <v/>
      </c>
      <c r="F500" s="83" t="str">
        <f>IF(preDEL!$AG500,IFERROR(0/0,""),preDEL!F500)</f>
        <v/>
      </c>
      <c r="G500" s="83" t="str">
        <f>IF(preDEL!$AG500,IFERROR(0/0,""),preDEL!G500)</f>
        <v/>
      </c>
      <c r="H500" s="83" t="str">
        <f>IF(preDEL!$AG500,IFERROR(0/0,""),preDEL!H500)</f>
        <v/>
      </c>
      <c r="I500" s="82" t="str">
        <f>IF(preDEL!$AG500,IFERROR(0/0,""),preDEL!I500)</f>
        <v/>
      </c>
      <c r="J500" s="82" t="str">
        <f>IF(preDEL!$AG500,IFERROR(0/0,""),preDEL!J500)</f>
        <v/>
      </c>
      <c r="K500" s="82" t="str">
        <f>IF(preDEL!$AG500,IFERROR(0/0,""),preDEL!K500)</f>
        <v>Negative</v>
      </c>
      <c r="L500" s="172">
        <f>IF(preDEL!$AG500,IFERROR(0/0,""),preDEL!L500)</f>
        <v>44519</v>
      </c>
      <c r="M500" s="173">
        <f>IF(preDEL!$AG500,IFERROR(0/0,""),preDEL!M500)</f>
        <v>0.4053703704</v>
      </c>
      <c r="N500" s="83" t="str">
        <f>IF(preDEL!$AG500,IFERROR(0/0,""),preDEL!N500)</f>
        <v/>
      </c>
      <c r="O500" s="83" t="str">
        <f>IF(preDEL!$AG500,IFERROR(0/0,""),preDEL!O500)</f>
        <v/>
      </c>
      <c r="P500" s="128" t="b">
        <f>IF(preDEL!$AG500,IFERROR(0/0,""),preDEL!P500)</f>
        <v>0</v>
      </c>
      <c r="Q500" s="128" t="str">
        <f>IF(preDEL!$AG500,IFERROR(0/0,""),preDEL!Q500)</f>
        <v>Result</v>
      </c>
      <c r="R500" s="116" t="b">
        <f>IF(preDEL!$AG500,IFERROR(0/0,""),preDEL!R500)</f>
        <v>1</v>
      </c>
      <c r="S500" s="116">
        <f>IF(preDEL!$AG500,IFERROR(0/0,""),preDEL!S500)</f>
        <v>1</v>
      </c>
      <c r="T500" s="128">
        <f>IF(preDEL!$AG500,IFERROR(0/0,""),preDEL!T500)</f>
        <v>0</v>
      </c>
      <c r="U500" s="83" t="str">
        <f>IF(preDEL!$AG500,IFERROR(0/0,""),preDEL!U500)</f>
        <v/>
      </c>
      <c r="V500" s="82" t="str">
        <f>IF(preDEL!$AG500,IFERROR(0/0,""),preDEL!V500)</f>
        <v/>
      </c>
      <c r="W500" s="83" t="str">
        <f>IF(preDEL!$AG500,IFERROR(0/0,""),preDEL!W500)</f>
        <v/>
      </c>
      <c r="X500" s="116" t="b">
        <f>IF(preDEL!$AG500,IFERROR(0/0,""),preDEL!X500)</f>
        <v>0</v>
      </c>
      <c r="Y500" s="128" t="b">
        <f>IF(preDEL!$AG500,IFERROR(0/0,""),preDEL!Y500)</f>
        <v>0</v>
      </c>
      <c r="Z500" s="82" t="str">
        <f>IF(preDEL!$AG500,IFERROR(0/0,""),preDEL!Z500)</f>
        <v/>
      </c>
      <c r="AA500" s="128" t="b">
        <f>IF(preDEL!$AG500,IFERROR(0/0,""),preDEL!AA500)</f>
        <v>0</v>
      </c>
      <c r="AB500" s="128" t="b">
        <f>IF(preDEL!$AG500,IFERROR(0/0,""),preDEL!AB500)</f>
        <v>0</v>
      </c>
      <c r="AC500" s="174">
        <f>IF(preDEL!$AG500,IFERROR(0/0,""),preDEL!AC500)</f>
        <v>602</v>
      </c>
      <c r="AD500" s="116" t="b">
        <f>IF(preDEL!$AG500,IFERROR(0/0,""),preDEL!AD500)</f>
        <v>1</v>
      </c>
      <c r="AE500" s="175" t="str">
        <f>IF(preDEL!$AG500,IFERROR(0/0,""),preDEL!AE500)</f>
        <v/>
      </c>
      <c r="AF500" s="128" t="b">
        <f>IF(preDEL!$AG500,IFERROR(0/0,""),preDEL!AF500)</f>
        <v>0</v>
      </c>
      <c r="AG500" s="128" t="b">
        <f>IF(preDEL!$AG500,IFERROR(0/0,""),preDEL!AG500)</f>
        <v>0</v>
      </c>
      <c r="AH500" s="116" t="str">
        <f>IF(preDEL!$AG500,IFERROR(0/0,""),preDEL!AH500)</f>
        <v/>
      </c>
      <c r="AI500" s="82" t="str">
        <f>IF(preDEL!$AG500,IFERROR(0/0,""),preDEL!AI500)</f>
        <v/>
      </c>
      <c r="AJ500" s="83" t="str">
        <f>IF(preDEL!$AG500,IFERROR(0/0,""),preDEL!AJ500)</f>
        <v/>
      </c>
      <c r="AK500" s="82" t="str">
        <f>IF(preDEL!$AG500,IFERROR(0/0,""),preDEL!AK500)</f>
        <v>Negative</v>
      </c>
      <c r="AL500" s="83" t="str">
        <f>IF(preDEL!$AG500,IFERROR(0/0,""),preDEL!AL500)</f>
        <v/>
      </c>
      <c r="AM500" s="83" t="str">
        <f>IF(preDEL!$AG500,IFERROR(0/0,""),preDEL!AM500)</f>
        <v>SpROSA573919</v>
      </c>
      <c r="AN500" s="83" t="str">
        <f>IF(preDEL!$AG500,IFERROR(0/0,""),preDEL!AN500)</f>
        <v>ROSA370377</v>
      </c>
      <c r="AO500" s="83" t="str">
        <f>IF(preDEL!$AG500,IFERROR(0/0,""),preDEL!AO500)</f>
        <v/>
      </c>
      <c r="AP500" s="83" t="str">
        <f>IF(preDEL!$AG500,IFERROR(0/0,""),preDEL!AP500)</f>
        <v/>
      </c>
      <c r="AQ500" s="83" t="str">
        <f>IF(preDEL!$AG500,IFERROR(0/0,""),preDEL!AQ500)</f>
        <v/>
      </c>
      <c r="AR500" s="83" t="str">
        <f>IF(preDEL!$AG500,IFERROR(0/0,""),preDEL!AR500)</f>
        <v/>
      </c>
      <c r="AS500" s="147"/>
    </row>
    <row r="501">
      <c r="A501" s="82" t="str">
        <f>IF(preDEL!$AG501,IFERROR(0/0,""),preDEL!A501)</f>
        <v>FLB2736</v>
      </c>
      <c r="B501" s="172">
        <f>IF(preDEL!$AG501,IFERROR(0/0,""),preDEL!B501)</f>
        <v>44517</v>
      </c>
      <c r="C501" s="173">
        <f>IF(preDEL!$AG501,IFERROR(0/0,""),preDEL!C501)</f>
        <v>0.4041550926</v>
      </c>
      <c r="D501" s="82" t="str">
        <f>IF(preDEL!$AG501,IFERROR(0/0,""),preDEL!D501)</f>
        <v/>
      </c>
      <c r="E501" s="82" t="str">
        <f>IF(preDEL!$AG501,IFERROR(0/0,""),preDEL!E501)</f>
        <v/>
      </c>
      <c r="F501" s="83" t="str">
        <f>IF(preDEL!$AG501,IFERROR(0/0,""),preDEL!F501)</f>
        <v/>
      </c>
      <c r="G501" s="83" t="str">
        <f>IF(preDEL!$AG501,IFERROR(0/0,""),preDEL!G501)</f>
        <v/>
      </c>
      <c r="H501" s="83" t="str">
        <f>IF(preDEL!$AG501,IFERROR(0/0,""),preDEL!H501)</f>
        <v/>
      </c>
      <c r="I501" s="82" t="str">
        <f>IF(preDEL!$AG501,IFERROR(0/0,""),preDEL!I501)</f>
        <v/>
      </c>
      <c r="J501" s="82" t="str">
        <f>IF(preDEL!$AG501,IFERROR(0/0,""),preDEL!J501)</f>
        <v/>
      </c>
      <c r="K501" s="82" t="str">
        <f>IF(preDEL!$AG501,IFERROR(0/0,""),preDEL!K501)</f>
        <v>Negative</v>
      </c>
      <c r="L501" s="172">
        <f>IF(preDEL!$AG501,IFERROR(0/0,""),preDEL!L501)</f>
        <v>44519</v>
      </c>
      <c r="M501" s="173">
        <f>IF(preDEL!$AG501,IFERROR(0/0,""),preDEL!M501)</f>
        <v>0.4053703704</v>
      </c>
      <c r="N501" s="83" t="str">
        <f>IF(preDEL!$AG501,IFERROR(0/0,""),preDEL!N501)</f>
        <v/>
      </c>
      <c r="O501" s="83" t="str">
        <f>IF(preDEL!$AG501,IFERROR(0/0,""),preDEL!O501)</f>
        <v/>
      </c>
      <c r="P501" s="128" t="b">
        <f>IF(preDEL!$AG501,IFERROR(0/0,""),preDEL!P501)</f>
        <v>0</v>
      </c>
      <c r="Q501" s="128" t="str">
        <f>IF(preDEL!$AG501,IFERROR(0/0,""),preDEL!Q501)</f>
        <v>Result</v>
      </c>
      <c r="R501" s="116" t="b">
        <f>IF(preDEL!$AG501,IFERROR(0/0,""),preDEL!R501)</f>
        <v>1</v>
      </c>
      <c r="S501" s="116">
        <f>IF(preDEL!$AG501,IFERROR(0/0,""),preDEL!S501)</f>
        <v>1</v>
      </c>
      <c r="T501" s="128">
        <f>IF(preDEL!$AG501,IFERROR(0/0,""),preDEL!T501)</f>
        <v>0</v>
      </c>
      <c r="U501" s="83" t="str">
        <f>IF(preDEL!$AG501,IFERROR(0/0,""),preDEL!U501)</f>
        <v/>
      </c>
      <c r="V501" s="82" t="str">
        <f>IF(preDEL!$AG501,IFERROR(0/0,""),preDEL!V501)</f>
        <v/>
      </c>
      <c r="W501" s="83" t="str">
        <f>IF(preDEL!$AG501,IFERROR(0/0,""),preDEL!W501)</f>
        <v/>
      </c>
      <c r="X501" s="116" t="b">
        <f>IF(preDEL!$AG501,IFERROR(0/0,""),preDEL!X501)</f>
        <v>0</v>
      </c>
      <c r="Y501" s="128" t="b">
        <f>IF(preDEL!$AG501,IFERROR(0/0,""),preDEL!Y501)</f>
        <v>0</v>
      </c>
      <c r="Z501" s="82" t="str">
        <f>IF(preDEL!$AG501,IFERROR(0/0,""),preDEL!Z501)</f>
        <v/>
      </c>
      <c r="AA501" s="128" t="b">
        <f>IF(preDEL!$AG501,IFERROR(0/0,""),preDEL!AA501)</f>
        <v>0</v>
      </c>
      <c r="AB501" s="128" t="b">
        <f>IF(preDEL!$AG501,IFERROR(0/0,""),preDEL!AB501)</f>
        <v>0</v>
      </c>
      <c r="AC501" s="174">
        <f>IF(preDEL!$AG501,IFERROR(0/0,""),preDEL!AC501)</f>
        <v>601</v>
      </c>
      <c r="AD501" s="116" t="b">
        <f>IF(preDEL!$AG501,IFERROR(0/0,""),preDEL!AD501)</f>
        <v>1</v>
      </c>
      <c r="AE501" s="175" t="str">
        <f>IF(preDEL!$AG501,IFERROR(0/0,""),preDEL!AE501)</f>
        <v/>
      </c>
      <c r="AF501" s="128" t="b">
        <f>IF(preDEL!$AG501,IFERROR(0/0,""),preDEL!AF501)</f>
        <v>0</v>
      </c>
      <c r="AG501" s="128" t="b">
        <f>IF(preDEL!$AG501,IFERROR(0/0,""),preDEL!AG501)</f>
        <v>0</v>
      </c>
      <c r="AH501" s="116" t="str">
        <f>IF(preDEL!$AG501,IFERROR(0/0,""),preDEL!AH501)</f>
        <v/>
      </c>
      <c r="AI501" s="82" t="str">
        <f>IF(preDEL!$AG501,IFERROR(0/0,""),preDEL!AI501)</f>
        <v/>
      </c>
      <c r="AJ501" s="83" t="str">
        <f>IF(preDEL!$AG501,IFERROR(0/0,""),preDEL!AJ501)</f>
        <v/>
      </c>
      <c r="AK501" s="82" t="str">
        <f>IF(preDEL!$AG501,IFERROR(0/0,""),preDEL!AK501)</f>
        <v>Negative</v>
      </c>
      <c r="AL501" s="83" t="str">
        <f>IF(preDEL!$AG501,IFERROR(0/0,""),preDEL!AL501)</f>
        <v/>
      </c>
      <c r="AM501" s="83" t="str">
        <f>IF(preDEL!$AG501,IFERROR(0/0,""),preDEL!AM501)</f>
        <v>SpROSA573919</v>
      </c>
      <c r="AN501" s="83" t="str">
        <f>IF(preDEL!$AG501,IFERROR(0/0,""),preDEL!AN501)</f>
        <v>ROSA767812</v>
      </c>
      <c r="AO501" s="83" t="str">
        <f>IF(preDEL!$AG501,IFERROR(0/0,""),preDEL!AO501)</f>
        <v/>
      </c>
      <c r="AP501" s="83" t="str">
        <f>IF(preDEL!$AG501,IFERROR(0/0,""),preDEL!AP501)</f>
        <v/>
      </c>
      <c r="AQ501" s="83" t="str">
        <f>IF(preDEL!$AG501,IFERROR(0/0,""),preDEL!AQ501)</f>
        <v/>
      </c>
      <c r="AR501" s="83" t="str">
        <f>IF(preDEL!$AG501,IFERROR(0/0,""),preDEL!AR501)</f>
        <v/>
      </c>
      <c r="AS501" s="147"/>
    </row>
    <row r="502">
      <c r="A502" s="82" t="str">
        <f>IF(preDEL!$AG502,IFERROR(0/0,""),preDEL!A502)</f>
        <v>FLB3958</v>
      </c>
      <c r="B502" s="172">
        <f>IF(preDEL!$AG502,IFERROR(0/0,""),preDEL!B502)</f>
        <v>44517</v>
      </c>
      <c r="C502" s="173">
        <f>IF(preDEL!$AG502,IFERROR(0/0,""),preDEL!C502)</f>
        <v>0.4091666667</v>
      </c>
      <c r="D502" s="82" t="str">
        <f>IF(preDEL!$AG502,IFERROR(0/0,""),preDEL!D502)</f>
        <v/>
      </c>
      <c r="E502" s="82" t="str">
        <f>IF(preDEL!$AG502,IFERROR(0/0,""),preDEL!E502)</f>
        <v/>
      </c>
      <c r="F502" s="83" t="str">
        <f>IF(preDEL!$AG502,IFERROR(0/0,""),preDEL!F502)</f>
        <v/>
      </c>
      <c r="G502" s="83" t="str">
        <f>IF(preDEL!$AG502,IFERROR(0/0,""),preDEL!G502)</f>
        <v/>
      </c>
      <c r="H502" s="83" t="str">
        <f>IF(preDEL!$AG502,IFERROR(0/0,""),preDEL!H502)</f>
        <v/>
      </c>
      <c r="I502" s="82" t="str">
        <f>IF(preDEL!$AG502,IFERROR(0/0,""),preDEL!I502)</f>
        <v/>
      </c>
      <c r="J502" s="82" t="str">
        <f>IF(preDEL!$AG502,IFERROR(0/0,""),preDEL!J502)</f>
        <v/>
      </c>
      <c r="K502" s="82" t="str">
        <f>IF(preDEL!$AG502,IFERROR(0/0,""),preDEL!K502)</f>
        <v>Negative</v>
      </c>
      <c r="L502" s="172">
        <f>IF(preDEL!$AG502,IFERROR(0/0,""),preDEL!L502)</f>
        <v>44519</v>
      </c>
      <c r="M502" s="173">
        <f>IF(preDEL!$AG502,IFERROR(0/0,""),preDEL!M502)</f>
        <v>0.4053703704</v>
      </c>
      <c r="N502" s="83" t="str">
        <f>IF(preDEL!$AG502,IFERROR(0/0,""),preDEL!N502)</f>
        <v/>
      </c>
      <c r="O502" s="83" t="str">
        <f>IF(preDEL!$AG502,IFERROR(0/0,""),preDEL!O502)</f>
        <v/>
      </c>
      <c r="P502" s="128" t="b">
        <f>IF(preDEL!$AG502,IFERROR(0/0,""),preDEL!P502)</f>
        <v>0</v>
      </c>
      <c r="Q502" s="128" t="str">
        <f>IF(preDEL!$AG502,IFERROR(0/0,""),preDEL!Q502)</f>
        <v>Result</v>
      </c>
      <c r="R502" s="116" t="b">
        <f>IF(preDEL!$AG502,IFERROR(0/0,""),preDEL!R502)</f>
        <v>1</v>
      </c>
      <c r="S502" s="116">
        <f>IF(preDEL!$AG502,IFERROR(0/0,""),preDEL!S502)</f>
        <v>1</v>
      </c>
      <c r="T502" s="128" t="str">
        <f>IF(preDEL!$AG502,IFERROR(0/0,""),preDEL!T502)</f>
        <v/>
      </c>
      <c r="U502" s="83" t="str">
        <f>IF(preDEL!$AG502,IFERROR(0/0,""),preDEL!U502)</f>
        <v/>
      </c>
      <c r="V502" s="82" t="str">
        <f>IF(preDEL!$AG502,IFERROR(0/0,""),preDEL!V502)</f>
        <v/>
      </c>
      <c r="W502" s="83" t="str">
        <f>IF(preDEL!$AG502,IFERROR(0/0,""),preDEL!W502)</f>
        <v/>
      </c>
      <c r="X502" s="116" t="b">
        <f>IF(preDEL!$AG502,IFERROR(0/0,""),preDEL!X502)</f>
        <v>0</v>
      </c>
      <c r="Y502" s="128" t="b">
        <f>IF(preDEL!$AG502,IFERROR(0/0,""),preDEL!Y502)</f>
        <v>0</v>
      </c>
      <c r="Z502" s="82" t="str">
        <f>IF(preDEL!$AG502,IFERROR(0/0,""),preDEL!Z502)</f>
        <v/>
      </c>
      <c r="AA502" s="128" t="b">
        <f>IF(preDEL!$AG502,IFERROR(0/0,""),preDEL!AA502)</f>
        <v>0</v>
      </c>
      <c r="AB502" s="128" t="b">
        <f>IF(preDEL!$AG502,IFERROR(0/0,""),preDEL!AB502)</f>
        <v>0</v>
      </c>
      <c r="AC502" s="174">
        <f>IF(preDEL!$AG502,IFERROR(0/0,""),preDEL!AC502)</f>
        <v>148</v>
      </c>
      <c r="AD502" s="116" t="b">
        <f>IF(preDEL!$AG502,IFERROR(0/0,""),preDEL!AD502)</f>
        <v>0</v>
      </c>
      <c r="AE502" s="175" t="str">
        <f>IF(preDEL!$AG502,IFERROR(0/0,""),preDEL!AE502)</f>
        <v/>
      </c>
      <c r="AF502" s="128" t="b">
        <f>IF(preDEL!$AG502,IFERROR(0/0,""),preDEL!AF502)</f>
        <v>0</v>
      </c>
      <c r="AG502" s="128" t="b">
        <f>IF(preDEL!$AG502,IFERROR(0/0,""),preDEL!AG502)</f>
        <v>0</v>
      </c>
      <c r="AH502" s="116" t="str">
        <f>IF(preDEL!$AG502,IFERROR(0/0,""),preDEL!AH502)</f>
        <v/>
      </c>
      <c r="AI502" s="82" t="str">
        <f>IF(preDEL!$AG502,IFERROR(0/0,""),preDEL!AI502)</f>
        <v/>
      </c>
      <c r="AJ502" s="83" t="str">
        <f>IF(preDEL!$AG502,IFERROR(0/0,""),preDEL!AJ502)</f>
        <v/>
      </c>
      <c r="AK502" s="82" t="str">
        <f>IF(preDEL!$AG502,IFERROR(0/0,""),preDEL!AK502)</f>
        <v>Negative</v>
      </c>
      <c r="AL502" s="83" t="str">
        <f>IF(preDEL!$AG502,IFERROR(0/0,""),preDEL!AL502)</f>
        <v/>
      </c>
      <c r="AM502" s="83" t="str">
        <f>IF(preDEL!$AG502,IFERROR(0/0,""),preDEL!AM502)</f>
        <v>SpROSA145068</v>
      </c>
      <c r="AN502" s="83" t="str">
        <f>IF(preDEL!$AG502,IFERROR(0/0,""),preDEL!AN502)</f>
        <v>ROSA851553</v>
      </c>
      <c r="AO502" s="83" t="str">
        <f>IF(preDEL!$AG502,IFERROR(0/0,""),preDEL!AO502)</f>
        <v/>
      </c>
      <c r="AP502" s="83" t="str">
        <f>IF(preDEL!$AG502,IFERROR(0/0,""),preDEL!AP502)</f>
        <v/>
      </c>
      <c r="AQ502" s="83" t="str">
        <f>IF(preDEL!$AG502,IFERROR(0/0,""),preDEL!AQ502)</f>
        <v/>
      </c>
      <c r="AR502" s="83" t="str">
        <f>IF(preDEL!$AG502,IFERROR(0/0,""),preDEL!AR502)</f>
        <v/>
      </c>
      <c r="AS502" s="147"/>
    </row>
    <row r="503">
      <c r="A503" s="82" t="str">
        <f>IF(preDEL!$AG503,IFERROR(0/0,""),preDEL!A503)</f>
        <v>FLB2735</v>
      </c>
      <c r="B503" s="172">
        <f>IF(preDEL!$AG503,IFERROR(0/0,""),preDEL!B503)</f>
        <v>44518</v>
      </c>
      <c r="C503" s="173">
        <f>IF(preDEL!$AG503,IFERROR(0/0,""),preDEL!C503)</f>
        <v>0.2216898148</v>
      </c>
      <c r="D503" s="82" t="str">
        <f>IF(preDEL!$AG503,IFERROR(0/0,""),preDEL!D503)</f>
        <v/>
      </c>
      <c r="E503" s="82" t="str">
        <f>IF(preDEL!$AG503,IFERROR(0/0,""),preDEL!E503)</f>
        <v/>
      </c>
      <c r="F503" s="83" t="str">
        <f>IF(preDEL!$AG503,IFERROR(0/0,""),preDEL!F503)</f>
        <v/>
      </c>
      <c r="G503" s="83" t="str">
        <f>IF(preDEL!$AG503,IFERROR(0/0,""),preDEL!G503)</f>
        <v/>
      </c>
      <c r="H503" s="83" t="str">
        <f>IF(preDEL!$AG503,IFERROR(0/0,""),preDEL!H503)</f>
        <v/>
      </c>
      <c r="I503" s="82" t="str">
        <f>IF(preDEL!$AG503,IFERROR(0/0,""),preDEL!I503)</f>
        <v/>
      </c>
      <c r="J503" s="82" t="str">
        <f>IF(preDEL!$AG503,IFERROR(0/0,""),preDEL!J503)</f>
        <v/>
      </c>
      <c r="K503" s="82" t="str">
        <f>IF(preDEL!$AG503,IFERROR(0/0,""),preDEL!K503)</f>
        <v>Negative</v>
      </c>
      <c r="L503" s="172">
        <f>IF(preDEL!$AG503,IFERROR(0/0,""),preDEL!L503)</f>
        <v>44518</v>
      </c>
      <c r="M503" s="173">
        <f>IF(preDEL!$AG503,IFERROR(0/0,""),preDEL!M503)</f>
        <v>0.3912037037</v>
      </c>
      <c r="N503" s="83" t="str">
        <f>IF(preDEL!$AG503,IFERROR(0/0,""),preDEL!N503)</f>
        <v/>
      </c>
      <c r="O503" s="83" t="str">
        <f>IF(preDEL!$AG503,IFERROR(0/0,""),preDEL!O503)</f>
        <v/>
      </c>
      <c r="P503" s="128" t="b">
        <f>IF(preDEL!$AG503,IFERROR(0/0,""),preDEL!P503)</f>
        <v>0</v>
      </c>
      <c r="Q503" s="128" t="str">
        <f>IF(preDEL!$AG503,IFERROR(0/0,""),preDEL!Q503)</f>
        <v>Result</v>
      </c>
      <c r="R503" s="116" t="b">
        <f>IF(preDEL!$AG503,IFERROR(0/0,""),preDEL!R503)</f>
        <v>1</v>
      </c>
      <c r="S503" s="116">
        <f>IF(preDEL!$AG503,IFERROR(0/0,""),preDEL!S503)</f>
        <v>1</v>
      </c>
      <c r="T503" s="128" t="str">
        <f>IF(preDEL!$AG503,IFERROR(0/0,""),preDEL!T503)</f>
        <v/>
      </c>
      <c r="U503" s="83" t="str">
        <f>IF(preDEL!$AG503,IFERROR(0/0,""),preDEL!U503)</f>
        <v/>
      </c>
      <c r="V503" s="82" t="str">
        <f>IF(preDEL!$AG503,IFERROR(0/0,""),preDEL!V503)</f>
        <v/>
      </c>
      <c r="W503" s="83" t="str">
        <f>IF(preDEL!$AG503,IFERROR(0/0,""),preDEL!W503)</f>
        <v/>
      </c>
      <c r="X503" s="116" t="b">
        <f>IF(preDEL!$AG503,IFERROR(0/0,""),preDEL!X503)</f>
        <v>0</v>
      </c>
      <c r="Y503" s="128" t="b">
        <f>IF(preDEL!$AG503,IFERROR(0/0,""),preDEL!Y503)</f>
        <v>0</v>
      </c>
      <c r="Z503" s="82" t="str">
        <f>IF(preDEL!$AG503,IFERROR(0/0,""),preDEL!Z503)</f>
        <v/>
      </c>
      <c r="AA503" s="128" t="b">
        <f>IF(preDEL!$AG503,IFERROR(0/0,""),preDEL!AA503)</f>
        <v>0</v>
      </c>
      <c r="AB503" s="128" t="b">
        <f>IF(preDEL!$AG503,IFERROR(0/0,""),preDEL!AB503)</f>
        <v>0</v>
      </c>
      <c r="AC503" s="174">
        <f>IF(preDEL!$AG503,IFERROR(0/0,""),preDEL!AC503)</f>
        <v>147</v>
      </c>
      <c r="AD503" s="116" t="b">
        <f>IF(preDEL!$AG503,IFERROR(0/0,""),preDEL!AD503)</f>
        <v>0</v>
      </c>
      <c r="AE503" s="175" t="str">
        <f>IF(preDEL!$AG503,IFERROR(0/0,""),preDEL!AE503)</f>
        <v/>
      </c>
      <c r="AF503" s="128" t="b">
        <f>IF(preDEL!$AG503,IFERROR(0/0,""),preDEL!AF503)</f>
        <v>0</v>
      </c>
      <c r="AG503" s="128" t="b">
        <f>IF(preDEL!$AG503,IFERROR(0/0,""),preDEL!AG503)</f>
        <v>0</v>
      </c>
      <c r="AH503" s="116" t="str">
        <f>IF(preDEL!$AG503,IFERROR(0/0,""),preDEL!AH503)</f>
        <v/>
      </c>
      <c r="AI503" s="82" t="str">
        <f>IF(preDEL!$AG503,IFERROR(0/0,""),preDEL!AI503)</f>
        <v/>
      </c>
      <c r="AJ503" s="83" t="str">
        <f>IF(preDEL!$AG503,IFERROR(0/0,""),preDEL!AJ503)</f>
        <v/>
      </c>
      <c r="AK503" s="82" t="str">
        <f>IF(preDEL!$AG503,IFERROR(0/0,""),preDEL!AK503)</f>
        <v>Negative</v>
      </c>
      <c r="AL503" s="83" t="str">
        <f>IF(preDEL!$AG503,IFERROR(0/0,""),preDEL!AL503)</f>
        <v/>
      </c>
      <c r="AM503" s="83" t="str">
        <f>IF(preDEL!$AG503,IFERROR(0/0,""),preDEL!AM503)</f>
        <v>SpROSA145068</v>
      </c>
      <c r="AN503" s="83" t="str">
        <f>IF(preDEL!$AG503,IFERROR(0/0,""),preDEL!AN503)</f>
        <v>ROSA907715</v>
      </c>
      <c r="AO503" s="83" t="str">
        <f>IF(preDEL!$AG503,IFERROR(0/0,""),preDEL!AO503)</f>
        <v/>
      </c>
      <c r="AP503" s="83" t="str">
        <f>IF(preDEL!$AG503,IFERROR(0/0,""),preDEL!AP503)</f>
        <v/>
      </c>
      <c r="AQ503" s="83" t="str">
        <f>IF(preDEL!$AG503,IFERROR(0/0,""),preDEL!AQ503)</f>
        <v/>
      </c>
      <c r="AR503" s="83" t="str">
        <f>IF(preDEL!$AG503,IFERROR(0/0,""),preDEL!AR503)</f>
        <v/>
      </c>
      <c r="AS503" s="147"/>
    </row>
    <row r="504">
      <c r="A504" s="82" t="str">
        <f>IF(preDEL!$AG504,IFERROR(0/0,""),preDEL!A504)</f>
        <v>FLB4095</v>
      </c>
      <c r="B504" s="172">
        <f>IF(preDEL!$AG504,IFERROR(0/0,""),preDEL!B504)</f>
        <v>44518</v>
      </c>
      <c r="C504" s="173">
        <f>IF(preDEL!$AG504,IFERROR(0/0,""),preDEL!C504)</f>
        <v>0.2266550926</v>
      </c>
      <c r="D504" s="82" t="str">
        <f>IF(preDEL!$AG504,IFERROR(0/0,""),preDEL!D504)</f>
        <v/>
      </c>
      <c r="E504" s="82" t="str">
        <f>IF(preDEL!$AG504,IFERROR(0/0,""),preDEL!E504)</f>
        <v/>
      </c>
      <c r="F504" s="83" t="str">
        <f>IF(preDEL!$AG504,IFERROR(0/0,""),preDEL!F504)</f>
        <v/>
      </c>
      <c r="G504" s="83" t="str">
        <f>IF(preDEL!$AG504,IFERROR(0/0,""),preDEL!G504)</f>
        <v/>
      </c>
      <c r="H504" s="83" t="str">
        <f>IF(preDEL!$AG504,IFERROR(0/0,""),preDEL!H504)</f>
        <v/>
      </c>
      <c r="I504" s="82" t="str">
        <f>IF(preDEL!$AG504,IFERROR(0/0,""),preDEL!I504)</f>
        <v/>
      </c>
      <c r="J504" s="82" t="str">
        <f>IF(preDEL!$AG504,IFERROR(0/0,""),preDEL!J504)</f>
        <v/>
      </c>
      <c r="K504" s="82" t="str">
        <f>IF(preDEL!$AG504,IFERROR(0/0,""),preDEL!K504)</f>
        <v>Negative</v>
      </c>
      <c r="L504" s="172">
        <f>IF(preDEL!$AG504,IFERROR(0/0,""),preDEL!L504)</f>
        <v>44518</v>
      </c>
      <c r="M504" s="173">
        <f>IF(preDEL!$AG504,IFERROR(0/0,""),preDEL!M504)</f>
        <v>0.3912037037</v>
      </c>
      <c r="N504" s="83" t="str">
        <f>IF(preDEL!$AG504,IFERROR(0/0,""),preDEL!N504)</f>
        <v/>
      </c>
      <c r="O504" s="83" t="str">
        <f>IF(preDEL!$AG504,IFERROR(0/0,""),preDEL!O504)</f>
        <v/>
      </c>
      <c r="P504" s="128" t="b">
        <f>IF(preDEL!$AG504,IFERROR(0/0,""),preDEL!P504)</f>
        <v>0</v>
      </c>
      <c r="Q504" s="128" t="str">
        <f>IF(preDEL!$AG504,IFERROR(0/0,""),preDEL!Q504)</f>
        <v>Result</v>
      </c>
      <c r="R504" s="116" t="b">
        <f>IF(preDEL!$AG504,IFERROR(0/0,""),preDEL!R504)</f>
        <v>1</v>
      </c>
      <c r="S504" s="116">
        <f>IF(preDEL!$AG504,IFERROR(0/0,""),preDEL!S504)</f>
        <v>1</v>
      </c>
      <c r="T504" s="128">
        <f>IF(preDEL!$AG504,IFERROR(0/0,""),preDEL!T504)</f>
        <v>0</v>
      </c>
      <c r="U504" s="83" t="str">
        <f>IF(preDEL!$AG504,IFERROR(0/0,""),preDEL!U504)</f>
        <v/>
      </c>
      <c r="V504" s="82" t="str">
        <f>IF(preDEL!$AG504,IFERROR(0/0,""),preDEL!V504)</f>
        <v/>
      </c>
      <c r="W504" s="83" t="str">
        <f>IF(preDEL!$AG504,IFERROR(0/0,""),preDEL!W504)</f>
        <v/>
      </c>
      <c r="X504" s="116" t="b">
        <f>IF(preDEL!$AG504,IFERROR(0/0,""),preDEL!X504)</f>
        <v>0</v>
      </c>
      <c r="Y504" s="128" t="b">
        <f>IF(preDEL!$AG504,IFERROR(0/0,""),preDEL!Y504)</f>
        <v>0</v>
      </c>
      <c r="Z504" s="82" t="str">
        <f>IF(preDEL!$AG504,IFERROR(0/0,""),preDEL!Z504)</f>
        <v/>
      </c>
      <c r="AA504" s="128" t="b">
        <f>IF(preDEL!$AG504,IFERROR(0/0,""),preDEL!AA504)</f>
        <v>0</v>
      </c>
      <c r="AB504" s="128" t="b">
        <f>IF(preDEL!$AG504,IFERROR(0/0,""),preDEL!AB504)</f>
        <v>0</v>
      </c>
      <c r="AC504" s="174">
        <f>IF(preDEL!$AG504,IFERROR(0/0,""),preDEL!AC504)</f>
        <v>146</v>
      </c>
      <c r="AD504" s="116" t="b">
        <f>IF(preDEL!$AG504,IFERROR(0/0,""),preDEL!AD504)</f>
        <v>0</v>
      </c>
      <c r="AE504" s="175" t="str">
        <f>IF(preDEL!$AG504,IFERROR(0/0,""),preDEL!AE504)</f>
        <v/>
      </c>
      <c r="AF504" s="128" t="b">
        <f>IF(preDEL!$AG504,IFERROR(0/0,""),preDEL!AF504)</f>
        <v>0</v>
      </c>
      <c r="AG504" s="128" t="b">
        <f>IF(preDEL!$AG504,IFERROR(0/0,""),preDEL!AG504)</f>
        <v>0</v>
      </c>
      <c r="AH504" s="116" t="str">
        <f>IF(preDEL!$AG504,IFERROR(0/0,""),preDEL!AH504)</f>
        <v/>
      </c>
      <c r="AI504" s="82" t="str">
        <f>IF(preDEL!$AG504,IFERROR(0/0,""),preDEL!AI504)</f>
        <v/>
      </c>
      <c r="AJ504" s="83" t="str">
        <f>IF(preDEL!$AG504,IFERROR(0/0,""),preDEL!AJ504)</f>
        <v/>
      </c>
      <c r="AK504" s="82" t="str">
        <f>IF(preDEL!$AG504,IFERROR(0/0,""),preDEL!AK504)</f>
        <v>Negative</v>
      </c>
      <c r="AL504" s="83" t="str">
        <f>IF(preDEL!$AG504,IFERROR(0/0,""),preDEL!AL504)</f>
        <v>Original Participant was XXXX- assume that note overrides (orig partic. elsewhere in same run)</v>
      </c>
      <c r="AM504" s="83" t="str">
        <f>IF(preDEL!$AG504,IFERROR(0/0,""),preDEL!AM504)</f>
        <v>SpROSA145068</v>
      </c>
      <c r="AN504" s="83" t="str">
        <f>IF(preDEL!$AG504,IFERROR(0/0,""),preDEL!AN504)</f>
        <v>ROSA408344</v>
      </c>
      <c r="AO504" s="83" t="str">
        <f>IF(preDEL!$AG504,IFERROR(0/0,""),preDEL!AO504)</f>
        <v/>
      </c>
      <c r="AP504" s="83" t="str">
        <f>IF(preDEL!$AG504,IFERROR(0/0,""),preDEL!AP504)</f>
        <v/>
      </c>
      <c r="AQ504" s="83" t="str">
        <f>IF(preDEL!$AG504,IFERROR(0/0,""),preDEL!AQ504)</f>
        <v/>
      </c>
      <c r="AR504" s="83" t="str">
        <f>IF(preDEL!$AG504,IFERROR(0/0,""),preDEL!AR504)</f>
        <v/>
      </c>
      <c r="AS504" s="147"/>
    </row>
    <row r="505">
      <c r="A505" s="82" t="str">
        <f>IF(preDEL!$AG505,IFERROR(0/0,""),preDEL!A505)</f>
        <v>FLB3979</v>
      </c>
      <c r="B505" s="172">
        <f>IF(preDEL!$AG505,IFERROR(0/0,""),preDEL!B505)</f>
        <v>44518</v>
      </c>
      <c r="C505" s="173">
        <f>IF(preDEL!$AG505,IFERROR(0/0,""),preDEL!C505)</f>
        <v>0.2348611111</v>
      </c>
      <c r="D505" s="82" t="str">
        <f>IF(preDEL!$AG505,IFERROR(0/0,""),preDEL!D505)</f>
        <v/>
      </c>
      <c r="E505" s="82" t="str">
        <f>IF(preDEL!$AG505,IFERROR(0/0,""),preDEL!E505)</f>
        <v/>
      </c>
      <c r="F505" s="83" t="str">
        <f>IF(preDEL!$AG505,IFERROR(0/0,""),preDEL!F505)</f>
        <v/>
      </c>
      <c r="G505" s="83" t="str">
        <f>IF(preDEL!$AG505,IFERROR(0/0,""),preDEL!G505)</f>
        <v/>
      </c>
      <c r="H505" s="83" t="str">
        <f>IF(preDEL!$AG505,IFERROR(0/0,""),preDEL!H505)</f>
        <v/>
      </c>
      <c r="I505" s="82" t="str">
        <f>IF(preDEL!$AG505,IFERROR(0/0,""),preDEL!I505)</f>
        <v/>
      </c>
      <c r="J505" s="82" t="str">
        <f>IF(preDEL!$AG505,IFERROR(0/0,""),preDEL!J505)</f>
        <v/>
      </c>
      <c r="K505" s="82" t="str">
        <f>IF(preDEL!$AG505,IFERROR(0/0,""),preDEL!K505)</f>
        <v>Negative</v>
      </c>
      <c r="L505" s="172">
        <f>IF(preDEL!$AG505,IFERROR(0/0,""),preDEL!L505)</f>
        <v>44518</v>
      </c>
      <c r="M505" s="173">
        <f>IF(preDEL!$AG505,IFERROR(0/0,""),preDEL!M505)</f>
        <v>0.3912037037</v>
      </c>
      <c r="N505" s="83" t="str">
        <f>IF(preDEL!$AG505,IFERROR(0/0,""),preDEL!N505)</f>
        <v/>
      </c>
      <c r="O505" s="83" t="str">
        <f>IF(preDEL!$AG505,IFERROR(0/0,""),preDEL!O505)</f>
        <v/>
      </c>
      <c r="P505" s="128" t="b">
        <f>IF(preDEL!$AG505,IFERROR(0/0,""),preDEL!P505)</f>
        <v>0</v>
      </c>
      <c r="Q505" s="128" t="str">
        <f>IF(preDEL!$AG505,IFERROR(0/0,""),preDEL!Q505)</f>
        <v>Result</v>
      </c>
      <c r="R505" s="116" t="b">
        <f>IF(preDEL!$AG505,IFERROR(0/0,""),preDEL!R505)</f>
        <v>1</v>
      </c>
      <c r="S505" s="116">
        <f>IF(preDEL!$AG505,IFERROR(0/0,""),preDEL!S505)</f>
        <v>1</v>
      </c>
      <c r="T505" s="128">
        <f>IF(preDEL!$AG505,IFERROR(0/0,""),preDEL!T505)</f>
        <v>0</v>
      </c>
      <c r="U505" s="83" t="str">
        <f>IF(preDEL!$AG505,IFERROR(0/0,""),preDEL!U505)</f>
        <v/>
      </c>
      <c r="V505" s="82" t="str">
        <f>IF(preDEL!$AG505,IFERROR(0/0,""),preDEL!V505)</f>
        <v/>
      </c>
      <c r="W505" s="83" t="str">
        <f>IF(preDEL!$AG505,IFERROR(0/0,""),preDEL!W505)</f>
        <v/>
      </c>
      <c r="X505" s="116" t="b">
        <f>IF(preDEL!$AG505,IFERROR(0/0,""),preDEL!X505)</f>
        <v>0</v>
      </c>
      <c r="Y505" s="128" t="b">
        <f>IF(preDEL!$AG505,IFERROR(0/0,""),preDEL!Y505)</f>
        <v>0</v>
      </c>
      <c r="Z505" s="82" t="str">
        <f>IF(preDEL!$AG505,IFERROR(0/0,""),preDEL!Z505)</f>
        <v/>
      </c>
      <c r="AA505" s="128" t="b">
        <f>IF(preDEL!$AG505,IFERROR(0/0,""),preDEL!AA505)</f>
        <v>0</v>
      </c>
      <c r="AB505" s="128" t="b">
        <f>IF(preDEL!$AG505,IFERROR(0/0,""),preDEL!AB505)</f>
        <v>0</v>
      </c>
      <c r="AC505" s="174">
        <f>IF(preDEL!$AG505,IFERROR(0/0,""),preDEL!AC505)</f>
        <v>600</v>
      </c>
      <c r="AD505" s="116" t="b">
        <f>IF(preDEL!$AG505,IFERROR(0/0,""),preDEL!AD505)</f>
        <v>1</v>
      </c>
      <c r="AE505" s="175" t="str">
        <f>IF(preDEL!$AG505,IFERROR(0/0,""),preDEL!AE505)</f>
        <v/>
      </c>
      <c r="AF505" s="128" t="b">
        <f>IF(preDEL!$AG505,IFERROR(0/0,""),preDEL!AF505)</f>
        <v>0</v>
      </c>
      <c r="AG505" s="128" t="b">
        <f>IF(preDEL!$AG505,IFERROR(0/0,""),preDEL!AG505)</f>
        <v>0</v>
      </c>
      <c r="AH505" s="116" t="str">
        <f>IF(preDEL!$AG505,IFERROR(0/0,""),preDEL!AH505)</f>
        <v/>
      </c>
      <c r="AI505" s="82" t="str">
        <f>IF(preDEL!$AG505,IFERROR(0/0,""),preDEL!AI505)</f>
        <v/>
      </c>
      <c r="AJ505" s="83" t="str">
        <f>IF(preDEL!$AG505,IFERROR(0/0,""),preDEL!AJ505)</f>
        <v/>
      </c>
      <c r="AK505" s="82" t="str">
        <f>IF(preDEL!$AG505,IFERROR(0/0,""),preDEL!AK505)</f>
        <v>Negative</v>
      </c>
      <c r="AL505" s="83" t="str">
        <f>IF(preDEL!$AG505,IFERROR(0/0,""),preDEL!AL505)</f>
        <v/>
      </c>
      <c r="AM505" s="83" t="str">
        <f>IF(preDEL!$AG505,IFERROR(0/0,""),preDEL!AM505)</f>
        <v>SpROSA145068</v>
      </c>
      <c r="AN505" s="83" t="str">
        <f>IF(preDEL!$AG505,IFERROR(0/0,""),preDEL!AN505)</f>
        <v>ROSA501926</v>
      </c>
      <c r="AO505" s="83" t="str">
        <f>IF(preDEL!$AG505,IFERROR(0/0,""),preDEL!AO505)</f>
        <v/>
      </c>
      <c r="AP505" s="83" t="str">
        <f>IF(preDEL!$AG505,IFERROR(0/0,""),preDEL!AP505)</f>
        <v/>
      </c>
      <c r="AQ505" s="83" t="str">
        <f>IF(preDEL!$AG505,IFERROR(0/0,""),preDEL!AQ505)</f>
        <v/>
      </c>
      <c r="AR505" s="83" t="str">
        <f>IF(preDEL!$AG505,IFERROR(0/0,""),preDEL!AR505)</f>
        <v/>
      </c>
      <c r="AS505" s="147"/>
    </row>
    <row r="506">
      <c r="A506" s="82" t="str">
        <f>IF(preDEL!$AG506,IFERROR(0/0,""),preDEL!A506)</f>
        <v>FLB3957</v>
      </c>
      <c r="B506" s="172">
        <f>IF(preDEL!$AG506,IFERROR(0/0,""),preDEL!B506)</f>
        <v>44518</v>
      </c>
      <c r="C506" s="173">
        <f>IF(preDEL!$AG506,IFERROR(0/0,""),preDEL!C506)</f>
        <v>0.2411574074</v>
      </c>
      <c r="D506" s="82" t="str">
        <f>IF(preDEL!$AG506,IFERROR(0/0,""),preDEL!D506)</f>
        <v/>
      </c>
      <c r="E506" s="82" t="str">
        <f>IF(preDEL!$AG506,IFERROR(0/0,""),preDEL!E506)</f>
        <v/>
      </c>
      <c r="F506" s="83" t="str">
        <f>IF(preDEL!$AG506,IFERROR(0/0,""),preDEL!F506)</f>
        <v/>
      </c>
      <c r="G506" s="83" t="str">
        <f>IF(preDEL!$AG506,IFERROR(0/0,""),preDEL!G506)</f>
        <v/>
      </c>
      <c r="H506" s="83" t="str">
        <f>IF(preDEL!$AG506,IFERROR(0/0,""),preDEL!H506)</f>
        <v/>
      </c>
      <c r="I506" s="82" t="str">
        <f>IF(preDEL!$AG506,IFERROR(0/0,""),preDEL!I506)</f>
        <v/>
      </c>
      <c r="J506" s="82" t="str">
        <f>IF(preDEL!$AG506,IFERROR(0/0,""),preDEL!J506)</f>
        <v/>
      </c>
      <c r="K506" s="82" t="str">
        <f>IF(preDEL!$AG506,IFERROR(0/0,""),preDEL!K506)</f>
        <v>Negative</v>
      </c>
      <c r="L506" s="172">
        <f>IF(preDEL!$AG506,IFERROR(0/0,""),preDEL!L506)</f>
        <v>44518</v>
      </c>
      <c r="M506" s="173">
        <f>IF(preDEL!$AG506,IFERROR(0/0,""),preDEL!M506)</f>
        <v>0.3912037037</v>
      </c>
      <c r="N506" s="83" t="str">
        <f>IF(preDEL!$AG506,IFERROR(0/0,""),preDEL!N506)</f>
        <v/>
      </c>
      <c r="O506" s="83" t="str">
        <f>IF(preDEL!$AG506,IFERROR(0/0,""),preDEL!O506)</f>
        <v/>
      </c>
      <c r="P506" s="128" t="b">
        <f>IF(preDEL!$AG506,IFERROR(0/0,""),preDEL!P506)</f>
        <v>0</v>
      </c>
      <c r="Q506" s="128" t="str">
        <f>IF(preDEL!$AG506,IFERROR(0/0,""),preDEL!Q506)</f>
        <v>Result</v>
      </c>
      <c r="R506" s="116" t="b">
        <f>IF(preDEL!$AG506,IFERROR(0/0,""),preDEL!R506)</f>
        <v>1</v>
      </c>
      <c r="S506" s="116">
        <f>IF(preDEL!$AG506,IFERROR(0/0,""),preDEL!S506)</f>
        <v>1</v>
      </c>
      <c r="T506" s="128">
        <f>IF(preDEL!$AG506,IFERROR(0/0,""),preDEL!T506)</f>
        <v>0</v>
      </c>
      <c r="U506" s="83" t="str">
        <f>IF(preDEL!$AG506,IFERROR(0/0,""),preDEL!U506)</f>
        <v/>
      </c>
      <c r="V506" s="82" t="str">
        <f>IF(preDEL!$AG506,IFERROR(0/0,""),preDEL!V506)</f>
        <v/>
      </c>
      <c r="W506" s="83" t="str">
        <f>IF(preDEL!$AG506,IFERROR(0/0,""),preDEL!W506)</f>
        <v/>
      </c>
      <c r="X506" s="116" t="b">
        <f>IF(preDEL!$AG506,IFERROR(0/0,""),preDEL!X506)</f>
        <v>0</v>
      </c>
      <c r="Y506" s="128" t="b">
        <f>IF(preDEL!$AG506,IFERROR(0/0,""),preDEL!Y506)</f>
        <v>0</v>
      </c>
      <c r="Z506" s="82" t="str">
        <f>IF(preDEL!$AG506,IFERROR(0/0,""),preDEL!Z506)</f>
        <v/>
      </c>
      <c r="AA506" s="128" t="b">
        <f>IF(preDEL!$AG506,IFERROR(0/0,""),preDEL!AA506)</f>
        <v>0</v>
      </c>
      <c r="AB506" s="128" t="b">
        <f>IF(preDEL!$AG506,IFERROR(0/0,""),preDEL!AB506)</f>
        <v>0</v>
      </c>
      <c r="AC506" s="174">
        <f>IF(preDEL!$AG506,IFERROR(0/0,""),preDEL!AC506)</f>
        <v>599</v>
      </c>
      <c r="AD506" s="116" t="b">
        <f>IF(preDEL!$AG506,IFERROR(0/0,""),preDEL!AD506)</f>
        <v>1</v>
      </c>
      <c r="AE506" s="175" t="str">
        <f>IF(preDEL!$AG506,IFERROR(0/0,""),preDEL!AE506)</f>
        <v/>
      </c>
      <c r="AF506" s="128" t="b">
        <f>IF(preDEL!$AG506,IFERROR(0/0,""),preDEL!AF506)</f>
        <v>0</v>
      </c>
      <c r="AG506" s="128" t="b">
        <f>IF(preDEL!$AG506,IFERROR(0/0,""),preDEL!AG506)</f>
        <v>0</v>
      </c>
      <c r="AH506" s="116" t="str">
        <f>IF(preDEL!$AG506,IFERROR(0/0,""),preDEL!AH506)</f>
        <v/>
      </c>
      <c r="AI506" s="82" t="str">
        <f>IF(preDEL!$AG506,IFERROR(0/0,""),preDEL!AI506)</f>
        <v/>
      </c>
      <c r="AJ506" s="83" t="str">
        <f>IF(preDEL!$AG506,IFERROR(0/0,""),preDEL!AJ506)</f>
        <v/>
      </c>
      <c r="AK506" s="82" t="str">
        <f>IF(preDEL!$AG506,IFERROR(0/0,""),preDEL!AK506)</f>
        <v>Negative</v>
      </c>
      <c r="AL506" s="83" t="str">
        <f>IF(preDEL!$AG506,IFERROR(0/0,""),preDEL!AL506)</f>
        <v/>
      </c>
      <c r="AM506" s="83" t="str">
        <f>IF(preDEL!$AG506,IFERROR(0/0,""),preDEL!AM506)</f>
        <v>SpROSA145068</v>
      </c>
      <c r="AN506" s="83" t="str">
        <f>IF(preDEL!$AG506,IFERROR(0/0,""),preDEL!AN506)</f>
        <v>ROSA813805</v>
      </c>
      <c r="AO506" s="83" t="str">
        <f>IF(preDEL!$AG506,IFERROR(0/0,""),preDEL!AO506)</f>
        <v/>
      </c>
      <c r="AP506" s="83" t="str">
        <f>IF(preDEL!$AG506,IFERROR(0/0,""),preDEL!AP506)</f>
        <v/>
      </c>
      <c r="AQ506" s="83" t="str">
        <f>IF(preDEL!$AG506,IFERROR(0/0,""),preDEL!AQ506)</f>
        <v/>
      </c>
      <c r="AR506" s="83" t="str">
        <f>IF(preDEL!$AG506,IFERROR(0/0,""),preDEL!AR506)</f>
        <v/>
      </c>
      <c r="AS506" s="147"/>
    </row>
    <row r="507">
      <c r="A507" s="82" t="str">
        <f>IF(preDEL!$AG507,IFERROR(0/0,""),preDEL!A507)</f>
        <v>FLB3986</v>
      </c>
      <c r="B507" s="172">
        <f>IF(preDEL!$AG507,IFERROR(0/0,""),preDEL!B507)</f>
        <v>44518</v>
      </c>
      <c r="C507" s="173">
        <f>IF(preDEL!$AG507,IFERROR(0/0,""),preDEL!C507)</f>
        <v>0.2417939815</v>
      </c>
      <c r="D507" s="82" t="str">
        <f>IF(preDEL!$AG507,IFERROR(0/0,""),preDEL!D507)</f>
        <v/>
      </c>
      <c r="E507" s="82" t="str">
        <f>IF(preDEL!$AG507,IFERROR(0/0,""),preDEL!E507)</f>
        <v/>
      </c>
      <c r="F507" s="83" t="str">
        <f>IF(preDEL!$AG507,IFERROR(0/0,""),preDEL!F507)</f>
        <v/>
      </c>
      <c r="G507" s="83" t="str">
        <f>IF(preDEL!$AG507,IFERROR(0/0,""),preDEL!G507)</f>
        <v/>
      </c>
      <c r="H507" s="83" t="str">
        <f>IF(preDEL!$AG507,IFERROR(0/0,""),preDEL!H507)</f>
        <v/>
      </c>
      <c r="I507" s="82" t="str">
        <f>IF(preDEL!$AG507,IFERROR(0/0,""),preDEL!I507)</f>
        <v/>
      </c>
      <c r="J507" s="82" t="str">
        <f>IF(preDEL!$AG507,IFERROR(0/0,""),preDEL!J507)</f>
        <v/>
      </c>
      <c r="K507" s="82" t="str">
        <f>IF(preDEL!$AG507,IFERROR(0/0,""),preDEL!K507)</f>
        <v>Negative</v>
      </c>
      <c r="L507" s="172">
        <f>IF(preDEL!$AG507,IFERROR(0/0,""),preDEL!L507)</f>
        <v>44518</v>
      </c>
      <c r="M507" s="173">
        <f>IF(preDEL!$AG507,IFERROR(0/0,""),preDEL!M507)</f>
        <v>0.3912037037</v>
      </c>
      <c r="N507" s="83" t="str">
        <f>IF(preDEL!$AG507,IFERROR(0/0,""),preDEL!N507)</f>
        <v/>
      </c>
      <c r="O507" s="83" t="str">
        <f>IF(preDEL!$AG507,IFERROR(0/0,""),preDEL!O507)</f>
        <v/>
      </c>
      <c r="P507" s="128" t="b">
        <f>IF(preDEL!$AG507,IFERROR(0/0,""),preDEL!P507)</f>
        <v>0</v>
      </c>
      <c r="Q507" s="128" t="str">
        <f>IF(preDEL!$AG507,IFERROR(0/0,""),preDEL!Q507)</f>
        <v>Result</v>
      </c>
      <c r="R507" s="116" t="b">
        <f>IF(preDEL!$AG507,IFERROR(0/0,""),preDEL!R507)</f>
        <v>1</v>
      </c>
      <c r="S507" s="116">
        <f>IF(preDEL!$AG507,IFERROR(0/0,""),preDEL!S507)</f>
        <v>1</v>
      </c>
      <c r="T507" s="128">
        <f>IF(preDEL!$AG507,IFERROR(0/0,""),preDEL!T507)</f>
        <v>0</v>
      </c>
      <c r="U507" s="83" t="str">
        <f>IF(preDEL!$AG507,IFERROR(0/0,""),preDEL!U507)</f>
        <v/>
      </c>
      <c r="V507" s="82" t="str">
        <f>IF(preDEL!$AG507,IFERROR(0/0,""),preDEL!V507)</f>
        <v/>
      </c>
      <c r="W507" s="83" t="str">
        <f>IF(preDEL!$AG507,IFERROR(0/0,""),preDEL!W507)</f>
        <v/>
      </c>
      <c r="X507" s="116" t="b">
        <f>IF(preDEL!$AG507,IFERROR(0/0,""),preDEL!X507)</f>
        <v>0</v>
      </c>
      <c r="Y507" s="128" t="b">
        <f>IF(preDEL!$AG507,IFERROR(0/0,""),preDEL!Y507)</f>
        <v>0</v>
      </c>
      <c r="Z507" s="82" t="str">
        <f>IF(preDEL!$AG507,IFERROR(0/0,""),preDEL!Z507)</f>
        <v/>
      </c>
      <c r="AA507" s="128" t="b">
        <f>IF(preDEL!$AG507,IFERROR(0/0,""),preDEL!AA507)</f>
        <v>0</v>
      </c>
      <c r="AB507" s="128" t="b">
        <f>IF(preDEL!$AG507,IFERROR(0/0,""),preDEL!AB507)</f>
        <v>0</v>
      </c>
      <c r="AC507" s="174">
        <f>IF(preDEL!$AG507,IFERROR(0/0,""),preDEL!AC507)</f>
        <v>598</v>
      </c>
      <c r="AD507" s="116" t="b">
        <f>IF(preDEL!$AG507,IFERROR(0/0,""),preDEL!AD507)</f>
        <v>1</v>
      </c>
      <c r="AE507" s="175" t="str">
        <f>IF(preDEL!$AG507,IFERROR(0/0,""),preDEL!AE507)</f>
        <v/>
      </c>
      <c r="AF507" s="128" t="b">
        <f>IF(preDEL!$AG507,IFERROR(0/0,""),preDEL!AF507)</f>
        <v>0</v>
      </c>
      <c r="AG507" s="128" t="b">
        <f>IF(preDEL!$AG507,IFERROR(0/0,""),preDEL!AG507)</f>
        <v>0</v>
      </c>
      <c r="AH507" s="116" t="str">
        <f>IF(preDEL!$AG507,IFERROR(0/0,""),preDEL!AH507)</f>
        <v/>
      </c>
      <c r="AI507" s="82" t="str">
        <f>IF(preDEL!$AG507,IFERROR(0/0,""),preDEL!AI507)</f>
        <v/>
      </c>
      <c r="AJ507" s="83" t="str">
        <f>IF(preDEL!$AG507,IFERROR(0/0,""),preDEL!AJ507)</f>
        <v/>
      </c>
      <c r="AK507" s="82" t="str">
        <f>IF(preDEL!$AG507,IFERROR(0/0,""),preDEL!AK507)</f>
        <v>Negative</v>
      </c>
      <c r="AL507" s="83" t="str">
        <f>IF(preDEL!$AG507,IFERROR(0/0,""),preDEL!AL507)</f>
        <v/>
      </c>
      <c r="AM507" s="83" t="str">
        <f>IF(preDEL!$AG507,IFERROR(0/0,""),preDEL!AM507)</f>
        <v>SpROSA145068</v>
      </c>
      <c r="AN507" s="83" t="str">
        <f>IF(preDEL!$AG507,IFERROR(0/0,""),preDEL!AN507)</f>
        <v>ROSA772180</v>
      </c>
      <c r="AO507" s="83" t="str">
        <f>IF(preDEL!$AG507,IFERROR(0/0,""),preDEL!AO507)</f>
        <v/>
      </c>
      <c r="AP507" s="83" t="str">
        <f>IF(preDEL!$AG507,IFERROR(0/0,""),preDEL!AP507)</f>
        <v/>
      </c>
      <c r="AQ507" s="83" t="str">
        <f>IF(preDEL!$AG507,IFERROR(0/0,""),preDEL!AQ507)</f>
        <v/>
      </c>
      <c r="AR507" s="83" t="str">
        <f>IF(preDEL!$AG507,IFERROR(0/0,""),preDEL!AR507)</f>
        <v/>
      </c>
      <c r="AS507" s="147"/>
    </row>
    <row r="508">
      <c r="A508" s="82" t="str">
        <f>IF(preDEL!$AG508,IFERROR(0/0,""),preDEL!A508)</f>
        <v>FLB3985</v>
      </c>
      <c r="B508" s="172">
        <f>IF(preDEL!$AG508,IFERROR(0/0,""),preDEL!B508)</f>
        <v>44518</v>
      </c>
      <c r="C508" s="173">
        <f>IF(preDEL!$AG508,IFERROR(0/0,""),preDEL!C508)</f>
        <v>0.2481018519</v>
      </c>
      <c r="D508" s="82" t="str">
        <f>IF(preDEL!$AG508,IFERROR(0/0,""),preDEL!D508)</f>
        <v/>
      </c>
      <c r="E508" s="82" t="str">
        <f>IF(preDEL!$AG508,IFERROR(0/0,""),preDEL!E508)</f>
        <v/>
      </c>
      <c r="F508" s="83" t="str">
        <f>IF(preDEL!$AG508,IFERROR(0/0,""),preDEL!F508)</f>
        <v/>
      </c>
      <c r="G508" s="83" t="str">
        <f>IF(preDEL!$AG508,IFERROR(0/0,""),preDEL!G508)</f>
        <v/>
      </c>
      <c r="H508" s="83" t="str">
        <f>IF(preDEL!$AG508,IFERROR(0/0,""),preDEL!H508)</f>
        <v/>
      </c>
      <c r="I508" s="82" t="str">
        <f>IF(preDEL!$AG508,IFERROR(0/0,""),preDEL!I508)</f>
        <v/>
      </c>
      <c r="J508" s="82" t="str">
        <f>IF(preDEL!$AG508,IFERROR(0/0,""),preDEL!J508)</f>
        <v/>
      </c>
      <c r="K508" s="82" t="str">
        <f>IF(preDEL!$AG508,IFERROR(0/0,""),preDEL!K508)</f>
        <v>Negative</v>
      </c>
      <c r="L508" s="172">
        <f>IF(preDEL!$AG508,IFERROR(0/0,""),preDEL!L508)</f>
        <v>44518</v>
      </c>
      <c r="M508" s="173">
        <f>IF(preDEL!$AG508,IFERROR(0/0,""),preDEL!M508)</f>
        <v>0.3912037037</v>
      </c>
      <c r="N508" s="83" t="str">
        <f>IF(preDEL!$AG508,IFERROR(0/0,""),preDEL!N508)</f>
        <v/>
      </c>
      <c r="O508" s="83" t="str">
        <f>IF(preDEL!$AG508,IFERROR(0/0,""),preDEL!O508)</f>
        <v/>
      </c>
      <c r="P508" s="128" t="b">
        <f>IF(preDEL!$AG508,IFERROR(0/0,""),preDEL!P508)</f>
        <v>0</v>
      </c>
      <c r="Q508" s="128" t="str">
        <f>IF(preDEL!$AG508,IFERROR(0/0,""),preDEL!Q508)</f>
        <v>Result</v>
      </c>
      <c r="R508" s="116" t="b">
        <f>IF(preDEL!$AG508,IFERROR(0/0,""),preDEL!R508)</f>
        <v>1</v>
      </c>
      <c r="S508" s="116">
        <f>IF(preDEL!$AG508,IFERROR(0/0,""),preDEL!S508)</f>
        <v>1</v>
      </c>
      <c r="T508" s="128">
        <f>IF(preDEL!$AG508,IFERROR(0/0,""),preDEL!T508)</f>
        <v>0</v>
      </c>
      <c r="U508" s="83" t="str">
        <f>IF(preDEL!$AG508,IFERROR(0/0,""),preDEL!U508)</f>
        <v/>
      </c>
      <c r="V508" s="82" t="str">
        <f>IF(preDEL!$AG508,IFERROR(0/0,""),preDEL!V508)</f>
        <v/>
      </c>
      <c r="W508" s="83" t="str">
        <f>IF(preDEL!$AG508,IFERROR(0/0,""),preDEL!W508)</f>
        <v/>
      </c>
      <c r="X508" s="116" t="b">
        <f>IF(preDEL!$AG508,IFERROR(0/0,""),preDEL!X508)</f>
        <v>0</v>
      </c>
      <c r="Y508" s="128" t="b">
        <f>IF(preDEL!$AG508,IFERROR(0/0,""),preDEL!Y508)</f>
        <v>0</v>
      </c>
      <c r="Z508" s="82" t="str">
        <f>IF(preDEL!$AG508,IFERROR(0/0,""),preDEL!Z508)</f>
        <v/>
      </c>
      <c r="AA508" s="128" t="b">
        <f>IF(preDEL!$AG508,IFERROR(0/0,""),preDEL!AA508)</f>
        <v>0</v>
      </c>
      <c r="AB508" s="128" t="b">
        <f>IF(preDEL!$AG508,IFERROR(0/0,""),preDEL!AB508)</f>
        <v>0</v>
      </c>
      <c r="AC508" s="174">
        <f>IF(preDEL!$AG508,IFERROR(0/0,""),preDEL!AC508)</f>
        <v>597</v>
      </c>
      <c r="AD508" s="116" t="b">
        <f>IF(preDEL!$AG508,IFERROR(0/0,""),preDEL!AD508)</f>
        <v>1</v>
      </c>
      <c r="AE508" s="175" t="str">
        <f>IF(preDEL!$AG508,IFERROR(0/0,""),preDEL!AE508)</f>
        <v/>
      </c>
      <c r="AF508" s="128" t="b">
        <f>IF(preDEL!$AG508,IFERROR(0/0,""),preDEL!AF508)</f>
        <v>0</v>
      </c>
      <c r="AG508" s="128" t="b">
        <f>IF(preDEL!$AG508,IFERROR(0/0,""),preDEL!AG508)</f>
        <v>0</v>
      </c>
      <c r="AH508" s="116" t="str">
        <f>IF(preDEL!$AG508,IFERROR(0/0,""),preDEL!AH508)</f>
        <v/>
      </c>
      <c r="AI508" s="82" t="str">
        <f>IF(preDEL!$AG508,IFERROR(0/0,""),preDEL!AI508)</f>
        <v/>
      </c>
      <c r="AJ508" s="83" t="str">
        <f>IF(preDEL!$AG508,IFERROR(0/0,""),preDEL!AJ508)</f>
        <v/>
      </c>
      <c r="AK508" s="82" t="str">
        <f>IF(preDEL!$AG508,IFERROR(0/0,""),preDEL!AK508)</f>
        <v>Negative</v>
      </c>
      <c r="AL508" s="83" t="str">
        <f>IF(preDEL!$AG508,IFERROR(0/0,""),preDEL!AL508)</f>
        <v/>
      </c>
      <c r="AM508" s="83" t="str">
        <f>IF(preDEL!$AG508,IFERROR(0/0,""),preDEL!AM508)</f>
        <v>SpROSA145068</v>
      </c>
      <c r="AN508" s="83" t="str">
        <f>IF(preDEL!$AG508,IFERROR(0/0,""),preDEL!AN508)</f>
        <v>ROSA266092</v>
      </c>
      <c r="AO508" s="83" t="str">
        <f>IF(preDEL!$AG508,IFERROR(0/0,""),preDEL!AO508)</f>
        <v/>
      </c>
      <c r="AP508" s="83" t="str">
        <f>IF(preDEL!$AG508,IFERROR(0/0,""),preDEL!AP508)</f>
        <v/>
      </c>
      <c r="AQ508" s="83" t="str">
        <f>IF(preDEL!$AG508,IFERROR(0/0,""),preDEL!AQ508)</f>
        <v/>
      </c>
      <c r="AR508" s="83" t="str">
        <f>IF(preDEL!$AG508,IFERROR(0/0,""),preDEL!AR508)</f>
        <v/>
      </c>
      <c r="AS508" s="147"/>
    </row>
    <row r="509">
      <c r="A509" s="82" t="str">
        <f>IF(preDEL!$AG509,IFERROR(0/0,""),preDEL!A509)</f>
        <v>FLB4107</v>
      </c>
      <c r="B509" s="172">
        <f>IF(preDEL!$AG509,IFERROR(0/0,""),preDEL!B509)</f>
        <v>44518</v>
      </c>
      <c r="C509" s="173">
        <f>IF(preDEL!$AG509,IFERROR(0/0,""),preDEL!C509)</f>
        <v>0.2530787037</v>
      </c>
      <c r="D509" s="82" t="str">
        <f>IF(preDEL!$AG509,IFERROR(0/0,""),preDEL!D509)</f>
        <v/>
      </c>
      <c r="E509" s="82" t="str">
        <f>IF(preDEL!$AG509,IFERROR(0/0,""),preDEL!E509)</f>
        <v/>
      </c>
      <c r="F509" s="83" t="str">
        <f>IF(preDEL!$AG509,IFERROR(0/0,""),preDEL!F509)</f>
        <v/>
      </c>
      <c r="G509" s="83" t="str">
        <f>IF(preDEL!$AG509,IFERROR(0/0,""),preDEL!G509)</f>
        <v/>
      </c>
      <c r="H509" s="83" t="str">
        <f>IF(preDEL!$AG509,IFERROR(0/0,""),preDEL!H509)</f>
        <v/>
      </c>
      <c r="I509" s="82" t="str">
        <f>IF(preDEL!$AG509,IFERROR(0/0,""),preDEL!I509)</f>
        <v/>
      </c>
      <c r="J509" s="82" t="str">
        <f>IF(preDEL!$AG509,IFERROR(0/0,""),preDEL!J509)</f>
        <v/>
      </c>
      <c r="K509" s="82" t="str">
        <f>IF(preDEL!$AG509,IFERROR(0/0,""),preDEL!K509)</f>
        <v>Negative</v>
      </c>
      <c r="L509" s="172">
        <f>IF(preDEL!$AG509,IFERROR(0/0,""),preDEL!L509)</f>
        <v>44518</v>
      </c>
      <c r="M509" s="173">
        <f>IF(preDEL!$AG509,IFERROR(0/0,""),preDEL!M509)</f>
        <v>0.3912037037</v>
      </c>
      <c r="N509" s="83" t="str">
        <f>IF(preDEL!$AG509,IFERROR(0/0,""),preDEL!N509)</f>
        <v/>
      </c>
      <c r="O509" s="83" t="str">
        <f>IF(preDEL!$AG509,IFERROR(0/0,""),preDEL!O509)</f>
        <v/>
      </c>
      <c r="P509" s="128" t="b">
        <f>IF(preDEL!$AG509,IFERROR(0/0,""),preDEL!P509)</f>
        <v>0</v>
      </c>
      <c r="Q509" s="128" t="str">
        <f>IF(preDEL!$AG509,IFERROR(0/0,""),preDEL!Q509)</f>
        <v>Result</v>
      </c>
      <c r="R509" s="116" t="b">
        <f>IF(preDEL!$AG509,IFERROR(0/0,""),preDEL!R509)</f>
        <v>1</v>
      </c>
      <c r="S509" s="116">
        <f>IF(preDEL!$AG509,IFERROR(0/0,""),preDEL!S509)</f>
        <v>1</v>
      </c>
      <c r="T509" s="128">
        <f>IF(preDEL!$AG509,IFERROR(0/0,""),preDEL!T509)</f>
        <v>0</v>
      </c>
      <c r="U509" s="83" t="str">
        <f>IF(preDEL!$AG509,IFERROR(0/0,""),preDEL!U509)</f>
        <v/>
      </c>
      <c r="V509" s="82" t="str">
        <f>IF(preDEL!$AG509,IFERROR(0/0,""),preDEL!V509)</f>
        <v/>
      </c>
      <c r="W509" s="83" t="str">
        <f>IF(preDEL!$AG509,IFERROR(0/0,""),preDEL!W509)</f>
        <v/>
      </c>
      <c r="X509" s="116" t="b">
        <f>IF(preDEL!$AG509,IFERROR(0/0,""),preDEL!X509)</f>
        <v>0</v>
      </c>
      <c r="Y509" s="128" t="b">
        <f>IF(preDEL!$AG509,IFERROR(0/0,""),preDEL!Y509)</f>
        <v>0</v>
      </c>
      <c r="Z509" s="82" t="str">
        <f>IF(preDEL!$AG509,IFERROR(0/0,""),preDEL!Z509)</f>
        <v/>
      </c>
      <c r="AA509" s="128" t="b">
        <f>IF(preDEL!$AG509,IFERROR(0/0,""),preDEL!AA509)</f>
        <v>0</v>
      </c>
      <c r="AB509" s="128" t="b">
        <f>IF(preDEL!$AG509,IFERROR(0/0,""),preDEL!AB509)</f>
        <v>0</v>
      </c>
      <c r="AC509" s="174">
        <f>IF(preDEL!$AG509,IFERROR(0/0,""),preDEL!AC509)</f>
        <v>596</v>
      </c>
      <c r="AD509" s="116" t="b">
        <f>IF(preDEL!$AG509,IFERROR(0/0,""),preDEL!AD509)</f>
        <v>1</v>
      </c>
      <c r="AE509" s="175" t="str">
        <f>IF(preDEL!$AG509,IFERROR(0/0,""),preDEL!AE509)</f>
        <v/>
      </c>
      <c r="AF509" s="128" t="b">
        <f>IF(preDEL!$AG509,IFERROR(0/0,""),preDEL!AF509)</f>
        <v>0</v>
      </c>
      <c r="AG509" s="128" t="b">
        <f>IF(preDEL!$AG509,IFERROR(0/0,""),preDEL!AG509)</f>
        <v>0</v>
      </c>
      <c r="AH509" s="116" t="str">
        <f>IF(preDEL!$AG509,IFERROR(0/0,""),preDEL!AH509)</f>
        <v/>
      </c>
      <c r="AI509" s="82" t="str">
        <f>IF(preDEL!$AG509,IFERROR(0/0,""),preDEL!AI509)</f>
        <v/>
      </c>
      <c r="AJ509" s="83" t="str">
        <f>IF(preDEL!$AG509,IFERROR(0/0,""),preDEL!AJ509)</f>
        <v/>
      </c>
      <c r="AK509" s="82" t="str">
        <f>IF(preDEL!$AG509,IFERROR(0/0,""),preDEL!AK509)</f>
        <v>Negative</v>
      </c>
      <c r="AL509" s="83" t="str">
        <f>IF(preDEL!$AG509,IFERROR(0/0,""),preDEL!AL509)</f>
        <v/>
      </c>
      <c r="AM509" s="83" t="str">
        <f>IF(preDEL!$AG509,IFERROR(0/0,""),preDEL!AM509)</f>
        <v>SpROSA145068</v>
      </c>
      <c r="AN509" s="83" t="str">
        <f>IF(preDEL!$AG509,IFERROR(0/0,""),preDEL!AN509)</f>
        <v>ROSA797583</v>
      </c>
      <c r="AO509" s="83" t="str">
        <f>IF(preDEL!$AG509,IFERROR(0/0,""),preDEL!AO509)</f>
        <v/>
      </c>
      <c r="AP509" s="83" t="str">
        <f>IF(preDEL!$AG509,IFERROR(0/0,""),preDEL!AP509)</f>
        <v/>
      </c>
      <c r="AQ509" s="83" t="str">
        <f>IF(preDEL!$AG509,IFERROR(0/0,""),preDEL!AQ509)</f>
        <v/>
      </c>
      <c r="AR509" s="83" t="str">
        <f>IF(preDEL!$AG509,IFERROR(0/0,""),preDEL!AR509)</f>
        <v/>
      </c>
      <c r="AS509" s="147"/>
    </row>
    <row r="510">
      <c r="A510" s="82" t="str">
        <f>IF(preDEL!$AG510,IFERROR(0/0,""),preDEL!A510)</f>
        <v>FLB3942</v>
      </c>
      <c r="B510" s="172">
        <f>IF(preDEL!$AG510,IFERROR(0/0,""),preDEL!B510)</f>
        <v>44518</v>
      </c>
      <c r="C510" s="173">
        <f>IF(preDEL!$AG510,IFERROR(0/0,""),preDEL!C510)</f>
        <v>0.255625</v>
      </c>
      <c r="D510" s="82" t="str">
        <f>IF(preDEL!$AG510,IFERROR(0/0,""),preDEL!D510)</f>
        <v/>
      </c>
      <c r="E510" s="82" t="str">
        <f>IF(preDEL!$AG510,IFERROR(0/0,""),preDEL!E510)</f>
        <v/>
      </c>
      <c r="F510" s="83" t="str">
        <f>IF(preDEL!$AG510,IFERROR(0/0,""),preDEL!F510)</f>
        <v/>
      </c>
      <c r="G510" s="83" t="str">
        <f>IF(preDEL!$AG510,IFERROR(0/0,""),preDEL!G510)</f>
        <v/>
      </c>
      <c r="H510" s="83" t="str">
        <f>IF(preDEL!$AG510,IFERROR(0/0,""),preDEL!H510)</f>
        <v/>
      </c>
      <c r="I510" s="82" t="str">
        <f>IF(preDEL!$AG510,IFERROR(0/0,""),preDEL!I510)</f>
        <v/>
      </c>
      <c r="J510" s="82" t="str">
        <f>IF(preDEL!$AG510,IFERROR(0/0,""),preDEL!J510)</f>
        <v/>
      </c>
      <c r="K510" s="82" t="str">
        <f>IF(preDEL!$AG510,IFERROR(0/0,""),preDEL!K510)</f>
        <v>Negative</v>
      </c>
      <c r="L510" s="172">
        <f>IF(preDEL!$AG510,IFERROR(0/0,""),preDEL!L510)</f>
        <v>44518</v>
      </c>
      <c r="M510" s="173">
        <f>IF(preDEL!$AG510,IFERROR(0/0,""),preDEL!M510)</f>
        <v>0.3912037037</v>
      </c>
      <c r="N510" s="83" t="str">
        <f>IF(preDEL!$AG510,IFERROR(0/0,""),preDEL!N510)</f>
        <v/>
      </c>
      <c r="O510" s="83" t="str">
        <f>IF(preDEL!$AG510,IFERROR(0/0,""),preDEL!O510)</f>
        <v/>
      </c>
      <c r="P510" s="128" t="b">
        <f>IF(preDEL!$AG510,IFERROR(0/0,""),preDEL!P510)</f>
        <v>0</v>
      </c>
      <c r="Q510" s="128" t="str">
        <f>IF(preDEL!$AG510,IFERROR(0/0,""),preDEL!Q510)</f>
        <v>Result</v>
      </c>
      <c r="R510" s="116" t="b">
        <f>IF(preDEL!$AG510,IFERROR(0/0,""),preDEL!R510)</f>
        <v>1</v>
      </c>
      <c r="S510" s="116">
        <f>IF(preDEL!$AG510,IFERROR(0/0,""),preDEL!S510)</f>
        <v>1</v>
      </c>
      <c r="T510" s="128">
        <f>IF(preDEL!$AG510,IFERROR(0/0,""),preDEL!T510)</f>
        <v>0</v>
      </c>
      <c r="U510" s="83" t="str">
        <f>IF(preDEL!$AG510,IFERROR(0/0,""),preDEL!U510)</f>
        <v/>
      </c>
      <c r="V510" s="82" t="str">
        <f>IF(preDEL!$AG510,IFERROR(0/0,""),preDEL!V510)</f>
        <v/>
      </c>
      <c r="W510" s="83" t="str">
        <f>IF(preDEL!$AG510,IFERROR(0/0,""),preDEL!W510)</f>
        <v/>
      </c>
      <c r="X510" s="116" t="b">
        <f>IF(preDEL!$AG510,IFERROR(0/0,""),preDEL!X510)</f>
        <v>0</v>
      </c>
      <c r="Y510" s="128" t="b">
        <f>IF(preDEL!$AG510,IFERROR(0/0,""),preDEL!Y510)</f>
        <v>0</v>
      </c>
      <c r="Z510" s="82" t="str">
        <f>IF(preDEL!$AG510,IFERROR(0/0,""),preDEL!Z510)</f>
        <v/>
      </c>
      <c r="AA510" s="128" t="b">
        <f>IF(preDEL!$AG510,IFERROR(0/0,""),preDEL!AA510)</f>
        <v>0</v>
      </c>
      <c r="AB510" s="128" t="b">
        <f>IF(preDEL!$AG510,IFERROR(0/0,""),preDEL!AB510)</f>
        <v>0</v>
      </c>
      <c r="AC510" s="174">
        <f>IF(preDEL!$AG510,IFERROR(0/0,""),preDEL!AC510)</f>
        <v>595</v>
      </c>
      <c r="AD510" s="116" t="b">
        <f>IF(preDEL!$AG510,IFERROR(0/0,""),preDEL!AD510)</f>
        <v>1</v>
      </c>
      <c r="AE510" s="175" t="str">
        <f>IF(preDEL!$AG510,IFERROR(0/0,""),preDEL!AE510)</f>
        <v/>
      </c>
      <c r="AF510" s="128" t="b">
        <f>IF(preDEL!$AG510,IFERROR(0/0,""),preDEL!AF510)</f>
        <v>0</v>
      </c>
      <c r="AG510" s="128" t="b">
        <f>IF(preDEL!$AG510,IFERROR(0/0,""),preDEL!AG510)</f>
        <v>0</v>
      </c>
      <c r="AH510" s="116" t="str">
        <f>IF(preDEL!$AG510,IFERROR(0/0,""),preDEL!AH510)</f>
        <v/>
      </c>
      <c r="AI510" s="82" t="str">
        <f>IF(preDEL!$AG510,IFERROR(0/0,""),preDEL!AI510)</f>
        <v/>
      </c>
      <c r="AJ510" s="83" t="str">
        <f>IF(preDEL!$AG510,IFERROR(0/0,""),preDEL!AJ510)</f>
        <v/>
      </c>
      <c r="AK510" s="82" t="str">
        <f>IF(preDEL!$AG510,IFERROR(0/0,""),preDEL!AK510)</f>
        <v>Negative</v>
      </c>
      <c r="AL510" s="83" t="str">
        <f>IF(preDEL!$AG510,IFERROR(0/0,""),preDEL!AL510)</f>
        <v/>
      </c>
      <c r="AM510" s="83" t="str">
        <f>IF(preDEL!$AG510,IFERROR(0/0,""),preDEL!AM510)</f>
        <v>SpROSA145068</v>
      </c>
      <c r="AN510" s="83" t="str">
        <f>IF(preDEL!$AG510,IFERROR(0/0,""),preDEL!AN510)</f>
        <v>ROSA579570</v>
      </c>
      <c r="AO510" s="83" t="str">
        <f>IF(preDEL!$AG510,IFERROR(0/0,""),preDEL!AO510)</f>
        <v/>
      </c>
      <c r="AP510" s="83" t="str">
        <f>IF(preDEL!$AG510,IFERROR(0/0,""),preDEL!AP510)</f>
        <v/>
      </c>
      <c r="AQ510" s="83" t="str">
        <f>IF(preDEL!$AG510,IFERROR(0/0,""),preDEL!AQ510)</f>
        <v/>
      </c>
      <c r="AR510" s="83" t="str">
        <f>IF(preDEL!$AG510,IFERROR(0/0,""),preDEL!AR510)</f>
        <v/>
      </c>
      <c r="AS510" s="147"/>
    </row>
    <row r="511">
      <c r="A511" s="82" t="str">
        <f>IF(preDEL!$AG511,IFERROR(0/0,""),preDEL!A511)</f>
        <v>FLB4103</v>
      </c>
      <c r="B511" s="172">
        <f>IF(preDEL!$AG511,IFERROR(0/0,""),preDEL!B511)</f>
        <v>44519</v>
      </c>
      <c r="C511" s="173">
        <f>IF(preDEL!$AG511,IFERROR(0/0,""),preDEL!C511)</f>
        <v>0.2049189815</v>
      </c>
      <c r="D511" s="82" t="str">
        <f>IF(preDEL!$AG511,IFERROR(0/0,""),preDEL!D511)</f>
        <v/>
      </c>
      <c r="E511" s="82" t="str">
        <f>IF(preDEL!$AG511,IFERROR(0/0,""),preDEL!E511)</f>
        <v/>
      </c>
      <c r="F511" s="83" t="str">
        <f>IF(preDEL!$AG511,IFERROR(0/0,""),preDEL!F511)</f>
        <v/>
      </c>
      <c r="G511" s="83" t="str">
        <f>IF(preDEL!$AG511,IFERROR(0/0,""),preDEL!G511)</f>
        <v/>
      </c>
      <c r="H511" s="83" t="str">
        <f>IF(preDEL!$AG511,IFERROR(0/0,""),preDEL!H511)</f>
        <v/>
      </c>
      <c r="I511" s="82" t="str">
        <f>IF(preDEL!$AG511,IFERROR(0/0,""),preDEL!I511)</f>
        <v/>
      </c>
      <c r="J511" s="82" t="str">
        <f>IF(preDEL!$AG511,IFERROR(0/0,""),preDEL!J511)</f>
        <v/>
      </c>
      <c r="K511" s="82" t="str">
        <f>IF(preDEL!$AG511,IFERROR(0/0,""),preDEL!K511)</f>
        <v>Negative</v>
      </c>
      <c r="L511" s="172">
        <f>IF(preDEL!$AG511,IFERROR(0/0,""),preDEL!L511)</f>
        <v>44519</v>
      </c>
      <c r="M511" s="173">
        <f>IF(preDEL!$AG511,IFERROR(0/0,""),preDEL!M511)</f>
        <v>0.4053703704</v>
      </c>
      <c r="N511" s="83" t="str">
        <f>IF(preDEL!$AG511,IFERROR(0/0,""),preDEL!N511)</f>
        <v/>
      </c>
      <c r="O511" s="83" t="str">
        <f>IF(preDEL!$AG511,IFERROR(0/0,""),preDEL!O511)</f>
        <v/>
      </c>
      <c r="P511" s="128" t="b">
        <f>IF(preDEL!$AG511,IFERROR(0/0,""),preDEL!P511)</f>
        <v>0</v>
      </c>
      <c r="Q511" s="128" t="str">
        <f>IF(preDEL!$AG511,IFERROR(0/0,""),preDEL!Q511)</f>
        <v>Result</v>
      </c>
      <c r="R511" s="116" t="b">
        <f>IF(preDEL!$AG511,IFERROR(0/0,""),preDEL!R511)</f>
        <v>1</v>
      </c>
      <c r="S511" s="116">
        <f>IF(preDEL!$AG511,IFERROR(0/0,""),preDEL!S511)</f>
        <v>1</v>
      </c>
      <c r="T511" s="128" t="str">
        <f>IF(preDEL!$AG511,IFERROR(0/0,""),preDEL!T511)</f>
        <v/>
      </c>
      <c r="U511" s="83" t="str">
        <f>IF(preDEL!$AG511,IFERROR(0/0,""),preDEL!U511)</f>
        <v/>
      </c>
      <c r="V511" s="82" t="str">
        <f>IF(preDEL!$AG511,IFERROR(0/0,""),preDEL!V511)</f>
        <v/>
      </c>
      <c r="W511" s="83" t="str">
        <f>IF(preDEL!$AG511,IFERROR(0/0,""),preDEL!W511)</f>
        <v/>
      </c>
      <c r="X511" s="116" t="b">
        <f>IF(preDEL!$AG511,IFERROR(0/0,""),preDEL!X511)</f>
        <v>0</v>
      </c>
      <c r="Y511" s="128" t="b">
        <f>IF(preDEL!$AG511,IFERROR(0/0,""),preDEL!Y511)</f>
        <v>0</v>
      </c>
      <c r="Z511" s="82" t="str">
        <f>IF(preDEL!$AG511,IFERROR(0/0,""),preDEL!Z511)</f>
        <v/>
      </c>
      <c r="AA511" s="128" t="b">
        <f>IF(preDEL!$AG511,IFERROR(0/0,""),preDEL!AA511)</f>
        <v>0</v>
      </c>
      <c r="AB511" s="128" t="b">
        <f>IF(preDEL!$AG511,IFERROR(0/0,""),preDEL!AB511)</f>
        <v>0</v>
      </c>
      <c r="AC511" s="174">
        <f>IF(preDEL!$AG511,IFERROR(0/0,""),preDEL!AC511)</f>
        <v>145</v>
      </c>
      <c r="AD511" s="116" t="b">
        <f>IF(preDEL!$AG511,IFERROR(0/0,""),preDEL!AD511)</f>
        <v>0</v>
      </c>
      <c r="AE511" s="175" t="str">
        <f>IF(preDEL!$AG511,IFERROR(0/0,""),preDEL!AE511)</f>
        <v/>
      </c>
      <c r="AF511" s="128" t="b">
        <f>IF(preDEL!$AG511,IFERROR(0/0,""),preDEL!AF511)</f>
        <v>0</v>
      </c>
      <c r="AG511" s="128" t="b">
        <f>IF(preDEL!$AG511,IFERROR(0/0,""),preDEL!AG511)</f>
        <v>0</v>
      </c>
      <c r="AH511" s="116" t="str">
        <f>IF(preDEL!$AG511,IFERROR(0/0,""),preDEL!AH511)</f>
        <v/>
      </c>
      <c r="AI511" s="82" t="str">
        <f>IF(preDEL!$AG511,IFERROR(0/0,""),preDEL!AI511)</f>
        <v/>
      </c>
      <c r="AJ511" s="83" t="str">
        <f>IF(preDEL!$AG511,IFERROR(0/0,""),preDEL!AJ511)</f>
        <v/>
      </c>
      <c r="AK511" s="82" t="str">
        <f>IF(preDEL!$AG511,IFERROR(0/0,""),preDEL!AK511)</f>
        <v>Negative</v>
      </c>
      <c r="AL511" s="83" t="str">
        <f>IF(preDEL!$AG511,IFERROR(0/0,""),preDEL!AL511)</f>
        <v/>
      </c>
      <c r="AM511" s="83" t="str">
        <f>IF(preDEL!$AG511,IFERROR(0/0,""),preDEL!AM511)</f>
        <v>SpROSA573919</v>
      </c>
      <c r="AN511" s="83" t="str">
        <f>IF(preDEL!$AG511,IFERROR(0/0,""),preDEL!AN511)</f>
        <v>ROSA363599</v>
      </c>
      <c r="AO511" s="83" t="str">
        <f>IF(preDEL!$AG511,IFERROR(0/0,""),preDEL!AO511)</f>
        <v/>
      </c>
      <c r="AP511" s="83" t="str">
        <f>IF(preDEL!$AG511,IFERROR(0/0,""),preDEL!AP511)</f>
        <v/>
      </c>
      <c r="AQ511" s="83" t="str">
        <f>IF(preDEL!$AG511,IFERROR(0/0,""),preDEL!AQ511)</f>
        <v/>
      </c>
      <c r="AR511" s="83" t="str">
        <f>IF(preDEL!$AG511,IFERROR(0/0,""),preDEL!AR511)</f>
        <v/>
      </c>
      <c r="AS511" s="147"/>
    </row>
    <row r="512">
      <c r="A512" s="82" t="str">
        <f>IF(preDEL!$AG512,IFERROR(0/0,""),preDEL!A512)</f>
        <v>FLB4110</v>
      </c>
      <c r="B512" s="172">
        <f>IF(preDEL!$AG512,IFERROR(0/0,""),preDEL!B512)</f>
        <v>44519</v>
      </c>
      <c r="C512" s="173">
        <f>IF(preDEL!$AG512,IFERROR(0/0,""),preDEL!C512)</f>
        <v>0.2049421296</v>
      </c>
      <c r="D512" s="82" t="str">
        <f>IF(preDEL!$AG512,IFERROR(0/0,""),preDEL!D512)</f>
        <v/>
      </c>
      <c r="E512" s="82" t="str">
        <f>IF(preDEL!$AG512,IFERROR(0/0,""),preDEL!E512)</f>
        <v/>
      </c>
      <c r="F512" s="83" t="str">
        <f>IF(preDEL!$AG512,IFERROR(0/0,""),preDEL!F512)</f>
        <v/>
      </c>
      <c r="G512" s="83" t="str">
        <f>IF(preDEL!$AG512,IFERROR(0/0,""),preDEL!G512)</f>
        <v/>
      </c>
      <c r="H512" s="83" t="str">
        <f>IF(preDEL!$AG512,IFERROR(0/0,""),preDEL!H512)</f>
        <v/>
      </c>
      <c r="I512" s="82" t="str">
        <f>IF(preDEL!$AG512,IFERROR(0/0,""),preDEL!I512)</f>
        <v/>
      </c>
      <c r="J512" s="82" t="str">
        <f>IF(preDEL!$AG512,IFERROR(0/0,""),preDEL!J512)</f>
        <v/>
      </c>
      <c r="K512" s="82" t="str">
        <f>IF(preDEL!$AG512,IFERROR(0/0,""),preDEL!K512)</f>
        <v>Negative</v>
      </c>
      <c r="L512" s="172">
        <f>IF(preDEL!$AG512,IFERROR(0/0,""),preDEL!L512)</f>
        <v>44519</v>
      </c>
      <c r="M512" s="173">
        <f>IF(preDEL!$AG512,IFERROR(0/0,""),preDEL!M512)</f>
        <v>0.4053703704</v>
      </c>
      <c r="N512" s="83" t="str">
        <f>IF(preDEL!$AG512,IFERROR(0/0,""),preDEL!N512)</f>
        <v/>
      </c>
      <c r="O512" s="83" t="str">
        <f>IF(preDEL!$AG512,IFERROR(0/0,""),preDEL!O512)</f>
        <v/>
      </c>
      <c r="P512" s="128" t="b">
        <f>IF(preDEL!$AG512,IFERROR(0/0,""),preDEL!P512)</f>
        <v>0</v>
      </c>
      <c r="Q512" s="128" t="str">
        <f>IF(preDEL!$AG512,IFERROR(0/0,""),preDEL!Q512)</f>
        <v>Result</v>
      </c>
      <c r="R512" s="116" t="b">
        <f>IF(preDEL!$AG512,IFERROR(0/0,""),preDEL!R512)</f>
        <v>1</v>
      </c>
      <c r="S512" s="116">
        <f>IF(preDEL!$AG512,IFERROR(0/0,""),preDEL!S512)</f>
        <v>1</v>
      </c>
      <c r="T512" s="128">
        <f>IF(preDEL!$AG512,IFERROR(0/0,""),preDEL!T512)</f>
        <v>0</v>
      </c>
      <c r="U512" s="83" t="str">
        <f>IF(preDEL!$AG512,IFERROR(0/0,""),preDEL!U512)</f>
        <v/>
      </c>
      <c r="V512" s="82" t="str">
        <f>IF(preDEL!$AG512,IFERROR(0/0,""),preDEL!V512)</f>
        <v/>
      </c>
      <c r="W512" s="83" t="str">
        <f>IF(preDEL!$AG512,IFERROR(0/0,""),preDEL!W512)</f>
        <v/>
      </c>
      <c r="X512" s="116" t="b">
        <f>IF(preDEL!$AG512,IFERROR(0/0,""),preDEL!X512)</f>
        <v>0</v>
      </c>
      <c r="Y512" s="128" t="b">
        <f>IF(preDEL!$AG512,IFERROR(0/0,""),preDEL!Y512)</f>
        <v>0</v>
      </c>
      <c r="Z512" s="82" t="str">
        <f>IF(preDEL!$AG512,IFERROR(0/0,""),preDEL!Z512)</f>
        <v/>
      </c>
      <c r="AA512" s="128" t="b">
        <f>IF(preDEL!$AG512,IFERROR(0/0,""),preDEL!AA512)</f>
        <v>0</v>
      </c>
      <c r="AB512" s="128" t="b">
        <f>IF(preDEL!$AG512,IFERROR(0/0,""),preDEL!AB512)</f>
        <v>0</v>
      </c>
      <c r="AC512" s="174">
        <f>IF(preDEL!$AG512,IFERROR(0/0,""),preDEL!AC512)</f>
        <v>594</v>
      </c>
      <c r="AD512" s="116" t="b">
        <f>IF(preDEL!$AG512,IFERROR(0/0,""),preDEL!AD512)</f>
        <v>1</v>
      </c>
      <c r="AE512" s="175" t="str">
        <f>IF(preDEL!$AG512,IFERROR(0/0,""),preDEL!AE512)</f>
        <v/>
      </c>
      <c r="AF512" s="128" t="b">
        <f>IF(preDEL!$AG512,IFERROR(0/0,""),preDEL!AF512)</f>
        <v>0</v>
      </c>
      <c r="AG512" s="128" t="b">
        <f>IF(preDEL!$AG512,IFERROR(0/0,""),preDEL!AG512)</f>
        <v>0</v>
      </c>
      <c r="AH512" s="116" t="str">
        <f>IF(preDEL!$AG512,IFERROR(0/0,""),preDEL!AH512)</f>
        <v/>
      </c>
      <c r="AI512" s="82" t="str">
        <f>IF(preDEL!$AG512,IFERROR(0/0,""),preDEL!AI512)</f>
        <v/>
      </c>
      <c r="AJ512" s="83" t="str">
        <f>IF(preDEL!$AG512,IFERROR(0/0,""),preDEL!AJ512)</f>
        <v/>
      </c>
      <c r="AK512" s="82" t="str">
        <f>IF(preDEL!$AG512,IFERROR(0/0,""),preDEL!AK512)</f>
        <v>Negative</v>
      </c>
      <c r="AL512" s="83" t="str">
        <f>IF(preDEL!$AG512,IFERROR(0/0,""),preDEL!AL512)</f>
        <v/>
      </c>
      <c r="AM512" s="83" t="str">
        <f>IF(preDEL!$AG512,IFERROR(0/0,""),preDEL!AM512)</f>
        <v>SpROSA145068</v>
      </c>
      <c r="AN512" s="83" t="str">
        <f>IF(preDEL!$AG512,IFERROR(0/0,""),preDEL!AN512)</f>
        <v>ROSA773480</v>
      </c>
      <c r="AO512" s="83" t="str">
        <f>IF(preDEL!$AG512,IFERROR(0/0,""),preDEL!AO512)</f>
        <v/>
      </c>
      <c r="AP512" s="83" t="str">
        <f>IF(preDEL!$AG512,IFERROR(0/0,""),preDEL!AP512)</f>
        <v/>
      </c>
      <c r="AQ512" s="83" t="str">
        <f>IF(preDEL!$AG512,IFERROR(0/0,""),preDEL!AQ512)</f>
        <v/>
      </c>
      <c r="AR512" s="83" t="str">
        <f>IF(preDEL!$AG512,IFERROR(0/0,""),preDEL!AR512)</f>
        <v/>
      </c>
      <c r="AS512" s="147"/>
    </row>
    <row r="513">
      <c r="A513" s="82" t="str">
        <f>IF(preDEL!$AG513,IFERROR(0/0,""),preDEL!A513)</f>
        <v>FLB3983</v>
      </c>
      <c r="B513" s="172">
        <f>IF(preDEL!$AG513,IFERROR(0/0,""),preDEL!B513)</f>
        <v>44519</v>
      </c>
      <c r="C513" s="173">
        <f>IF(preDEL!$AG513,IFERROR(0/0,""),preDEL!C513)</f>
        <v>0.2061342593</v>
      </c>
      <c r="D513" s="82" t="str">
        <f>IF(preDEL!$AG513,IFERROR(0/0,""),preDEL!D513)</f>
        <v/>
      </c>
      <c r="E513" s="82" t="str">
        <f>IF(preDEL!$AG513,IFERROR(0/0,""),preDEL!E513)</f>
        <v/>
      </c>
      <c r="F513" s="83" t="str">
        <f>IF(preDEL!$AG513,IFERROR(0/0,""),preDEL!F513)</f>
        <v/>
      </c>
      <c r="G513" s="83" t="str">
        <f>IF(preDEL!$AG513,IFERROR(0/0,""),preDEL!G513)</f>
        <v/>
      </c>
      <c r="H513" s="83" t="str">
        <f>IF(preDEL!$AG513,IFERROR(0/0,""),preDEL!H513)</f>
        <v/>
      </c>
      <c r="I513" s="82" t="str">
        <f>IF(preDEL!$AG513,IFERROR(0/0,""),preDEL!I513)</f>
        <v/>
      </c>
      <c r="J513" s="82" t="str">
        <f>IF(preDEL!$AG513,IFERROR(0/0,""),preDEL!J513)</f>
        <v/>
      </c>
      <c r="K513" s="82" t="str">
        <f>IF(preDEL!$AG513,IFERROR(0/0,""),preDEL!K513)</f>
        <v>Negative</v>
      </c>
      <c r="L513" s="172">
        <f>IF(preDEL!$AG513,IFERROR(0/0,""),preDEL!L513)</f>
        <v>44519</v>
      </c>
      <c r="M513" s="173">
        <f>IF(preDEL!$AG513,IFERROR(0/0,""),preDEL!M513)</f>
        <v>0.4053703704</v>
      </c>
      <c r="N513" s="83" t="str">
        <f>IF(preDEL!$AG513,IFERROR(0/0,""),preDEL!N513)</f>
        <v/>
      </c>
      <c r="O513" s="83" t="str">
        <f>IF(preDEL!$AG513,IFERROR(0/0,""),preDEL!O513)</f>
        <v/>
      </c>
      <c r="P513" s="128" t="b">
        <f>IF(preDEL!$AG513,IFERROR(0/0,""),preDEL!P513)</f>
        <v>0</v>
      </c>
      <c r="Q513" s="128" t="str">
        <f>IF(preDEL!$AG513,IFERROR(0/0,""),preDEL!Q513)</f>
        <v>Result</v>
      </c>
      <c r="R513" s="116" t="b">
        <f>IF(preDEL!$AG513,IFERROR(0/0,""),preDEL!R513)</f>
        <v>1</v>
      </c>
      <c r="S513" s="116">
        <f>IF(preDEL!$AG513,IFERROR(0/0,""),preDEL!S513)</f>
        <v>1</v>
      </c>
      <c r="T513" s="128" t="str">
        <f>IF(preDEL!$AG513,IFERROR(0/0,""),preDEL!T513)</f>
        <v/>
      </c>
      <c r="U513" s="83" t="str">
        <f>IF(preDEL!$AG513,IFERROR(0/0,""),preDEL!U513)</f>
        <v/>
      </c>
      <c r="V513" s="82" t="str">
        <f>IF(preDEL!$AG513,IFERROR(0/0,""),preDEL!V513)</f>
        <v/>
      </c>
      <c r="W513" s="83" t="str">
        <f>IF(preDEL!$AG513,IFERROR(0/0,""),preDEL!W513)</f>
        <v/>
      </c>
      <c r="X513" s="116" t="b">
        <f>IF(preDEL!$AG513,IFERROR(0/0,""),preDEL!X513)</f>
        <v>0</v>
      </c>
      <c r="Y513" s="128" t="b">
        <f>IF(preDEL!$AG513,IFERROR(0/0,""),preDEL!Y513)</f>
        <v>0</v>
      </c>
      <c r="Z513" s="82" t="str">
        <f>IF(preDEL!$AG513,IFERROR(0/0,""),preDEL!Z513)</f>
        <v/>
      </c>
      <c r="AA513" s="128" t="b">
        <f>IF(preDEL!$AG513,IFERROR(0/0,""),preDEL!AA513)</f>
        <v>0</v>
      </c>
      <c r="AB513" s="128" t="b">
        <f>IF(preDEL!$AG513,IFERROR(0/0,""),preDEL!AB513)</f>
        <v>0</v>
      </c>
      <c r="AC513" s="174">
        <f>IF(preDEL!$AG513,IFERROR(0/0,""),preDEL!AC513)</f>
        <v>144</v>
      </c>
      <c r="AD513" s="116" t="b">
        <f>IF(preDEL!$AG513,IFERROR(0/0,""),preDEL!AD513)</f>
        <v>0</v>
      </c>
      <c r="AE513" s="175" t="str">
        <f>IF(preDEL!$AG513,IFERROR(0/0,""),preDEL!AE513)</f>
        <v/>
      </c>
      <c r="AF513" s="128" t="b">
        <f>IF(preDEL!$AG513,IFERROR(0/0,""),preDEL!AF513)</f>
        <v>0</v>
      </c>
      <c r="AG513" s="128" t="b">
        <f>IF(preDEL!$AG513,IFERROR(0/0,""),preDEL!AG513)</f>
        <v>0</v>
      </c>
      <c r="AH513" s="116" t="str">
        <f>IF(preDEL!$AG513,IFERROR(0/0,""),preDEL!AH513)</f>
        <v/>
      </c>
      <c r="AI513" s="82" t="str">
        <f>IF(preDEL!$AG513,IFERROR(0/0,""),preDEL!AI513)</f>
        <v/>
      </c>
      <c r="AJ513" s="83" t="str">
        <f>IF(preDEL!$AG513,IFERROR(0/0,""),preDEL!AJ513)</f>
        <v/>
      </c>
      <c r="AK513" s="82" t="str">
        <f>IF(preDEL!$AG513,IFERROR(0/0,""),preDEL!AK513)</f>
        <v>Negative</v>
      </c>
      <c r="AL513" s="83" t="str">
        <f>IF(preDEL!$AG513,IFERROR(0/0,""),preDEL!AL513)</f>
        <v/>
      </c>
      <c r="AM513" s="83" t="str">
        <f>IF(preDEL!$AG513,IFERROR(0/0,""),preDEL!AM513)</f>
        <v>SpROSA573919</v>
      </c>
      <c r="AN513" s="83" t="str">
        <f>IF(preDEL!$AG513,IFERROR(0/0,""),preDEL!AN513)</f>
        <v>ROSA154141</v>
      </c>
      <c r="AO513" s="83" t="str">
        <f>IF(preDEL!$AG513,IFERROR(0/0,""),preDEL!AO513)</f>
        <v/>
      </c>
      <c r="AP513" s="83" t="str">
        <f>IF(preDEL!$AG513,IFERROR(0/0,""),preDEL!AP513)</f>
        <v/>
      </c>
      <c r="AQ513" s="83" t="str">
        <f>IF(preDEL!$AG513,IFERROR(0/0,""),preDEL!AQ513)</f>
        <v/>
      </c>
      <c r="AR513" s="83" t="str">
        <f>IF(preDEL!$AG513,IFERROR(0/0,""),preDEL!AR513)</f>
        <v/>
      </c>
      <c r="AS513" s="147"/>
    </row>
    <row r="514">
      <c r="A514" s="82" t="str">
        <f>IF(preDEL!$AG514,IFERROR(0/0,""),preDEL!A514)</f>
        <v>FLB4082</v>
      </c>
      <c r="B514" s="172">
        <f>IF(preDEL!$AG514,IFERROR(0/0,""),preDEL!B514)</f>
        <v>44519</v>
      </c>
      <c r="C514" s="173">
        <f>IF(preDEL!$AG514,IFERROR(0/0,""),preDEL!C514)</f>
        <v>0.2112962963</v>
      </c>
      <c r="D514" s="82" t="str">
        <f>IF(preDEL!$AG514,IFERROR(0/0,""),preDEL!D514)</f>
        <v/>
      </c>
      <c r="E514" s="82" t="str">
        <f>IF(preDEL!$AG514,IFERROR(0/0,""),preDEL!E514)</f>
        <v/>
      </c>
      <c r="F514" s="83" t="str">
        <f>IF(preDEL!$AG514,IFERROR(0/0,""),preDEL!F514)</f>
        <v/>
      </c>
      <c r="G514" s="83" t="str">
        <f>IF(preDEL!$AG514,IFERROR(0/0,""),preDEL!G514)</f>
        <v/>
      </c>
      <c r="H514" s="83" t="str">
        <f>IF(preDEL!$AG514,IFERROR(0/0,""),preDEL!H514)</f>
        <v/>
      </c>
      <c r="I514" s="82" t="str">
        <f>IF(preDEL!$AG514,IFERROR(0/0,""),preDEL!I514)</f>
        <v/>
      </c>
      <c r="J514" s="82" t="str">
        <f>IF(preDEL!$AG514,IFERROR(0/0,""),preDEL!J514)</f>
        <v/>
      </c>
      <c r="K514" s="82" t="str">
        <f>IF(preDEL!$AG514,IFERROR(0/0,""),preDEL!K514)</f>
        <v>Negative</v>
      </c>
      <c r="L514" s="172">
        <f>IF(preDEL!$AG514,IFERROR(0/0,""),preDEL!L514)</f>
        <v>44519</v>
      </c>
      <c r="M514" s="173">
        <f>IF(preDEL!$AG514,IFERROR(0/0,""),preDEL!M514)</f>
        <v>0.4053703704</v>
      </c>
      <c r="N514" s="83" t="str">
        <f>IF(preDEL!$AG514,IFERROR(0/0,""),preDEL!N514)</f>
        <v/>
      </c>
      <c r="O514" s="83" t="str">
        <f>IF(preDEL!$AG514,IFERROR(0/0,""),preDEL!O514)</f>
        <v/>
      </c>
      <c r="P514" s="128" t="b">
        <f>IF(preDEL!$AG514,IFERROR(0/0,""),preDEL!P514)</f>
        <v>0</v>
      </c>
      <c r="Q514" s="128" t="str">
        <f>IF(preDEL!$AG514,IFERROR(0/0,""),preDEL!Q514)</f>
        <v>Result</v>
      </c>
      <c r="R514" s="116" t="b">
        <f>IF(preDEL!$AG514,IFERROR(0/0,""),preDEL!R514)</f>
        <v>1</v>
      </c>
      <c r="S514" s="116">
        <f>IF(preDEL!$AG514,IFERROR(0/0,""),preDEL!S514)</f>
        <v>1</v>
      </c>
      <c r="T514" s="128" t="str">
        <f>IF(preDEL!$AG514,IFERROR(0/0,""),preDEL!T514)</f>
        <v/>
      </c>
      <c r="U514" s="83" t="str">
        <f>IF(preDEL!$AG514,IFERROR(0/0,""),preDEL!U514)</f>
        <v/>
      </c>
      <c r="V514" s="82" t="str">
        <f>IF(preDEL!$AG514,IFERROR(0/0,""),preDEL!V514)</f>
        <v/>
      </c>
      <c r="W514" s="83" t="str">
        <f>IF(preDEL!$AG514,IFERROR(0/0,""),preDEL!W514)</f>
        <v/>
      </c>
      <c r="X514" s="116" t="b">
        <f>IF(preDEL!$AG514,IFERROR(0/0,""),preDEL!X514)</f>
        <v>0</v>
      </c>
      <c r="Y514" s="128" t="b">
        <f>IF(preDEL!$AG514,IFERROR(0/0,""),preDEL!Y514)</f>
        <v>0</v>
      </c>
      <c r="Z514" s="82" t="str">
        <f>IF(preDEL!$AG514,IFERROR(0/0,""),preDEL!Z514)</f>
        <v/>
      </c>
      <c r="AA514" s="128" t="b">
        <f>IF(preDEL!$AG514,IFERROR(0/0,""),preDEL!AA514)</f>
        <v>0</v>
      </c>
      <c r="AB514" s="128" t="b">
        <f>IF(preDEL!$AG514,IFERROR(0/0,""),preDEL!AB514)</f>
        <v>0</v>
      </c>
      <c r="AC514" s="174">
        <f>IF(preDEL!$AG514,IFERROR(0/0,""),preDEL!AC514)</f>
        <v>143</v>
      </c>
      <c r="AD514" s="116" t="b">
        <f>IF(preDEL!$AG514,IFERROR(0/0,""),preDEL!AD514)</f>
        <v>0</v>
      </c>
      <c r="AE514" s="175" t="str">
        <f>IF(preDEL!$AG514,IFERROR(0/0,""),preDEL!AE514)</f>
        <v/>
      </c>
      <c r="AF514" s="128" t="b">
        <f>IF(preDEL!$AG514,IFERROR(0/0,""),preDEL!AF514)</f>
        <v>0</v>
      </c>
      <c r="AG514" s="128" t="b">
        <f>IF(preDEL!$AG514,IFERROR(0/0,""),preDEL!AG514)</f>
        <v>0</v>
      </c>
      <c r="AH514" s="116" t="str">
        <f>IF(preDEL!$AG514,IFERROR(0/0,""),preDEL!AH514)</f>
        <v/>
      </c>
      <c r="AI514" s="82" t="str">
        <f>IF(preDEL!$AG514,IFERROR(0/0,""),preDEL!AI514)</f>
        <v/>
      </c>
      <c r="AJ514" s="83" t="str">
        <f>IF(preDEL!$AG514,IFERROR(0/0,""),preDEL!AJ514)</f>
        <v/>
      </c>
      <c r="AK514" s="82" t="str">
        <f>IF(preDEL!$AG514,IFERROR(0/0,""),preDEL!AK514)</f>
        <v>Negative</v>
      </c>
      <c r="AL514" s="83" t="str">
        <f>IF(preDEL!$AG514,IFERROR(0/0,""),preDEL!AL514)</f>
        <v/>
      </c>
      <c r="AM514" s="83" t="str">
        <f>IF(preDEL!$AG514,IFERROR(0/0,""),preDEL!AM514)</f>
        <v>SpROSA573919</v>
      </c>
      <c r="AN514" s="83" t="str">
        <f>IF(preDEL!$AG514,IFERROR(0/0,""),preDEL!AN514)</f>
        <v>ROSA406630</v>
      </c>
      <c r="AO514" s="83" t="str">
        <f>IF(preDEL!$AG514,IFERROR(0/0,""),preDEL!AO514)</f>
        <v/>
      </c>
      <c r="AP514" s="83" t="str">
        <f>IF(preDEL!$AG514,IFERROR(0/0,""),preDEL!AP514)</f>
        <v/>
      </c>
      <c r="AQ514" s="83" t="str">
        <f>IF(preDEL!$AG514,IFERROR(0/0,""),preDEL!AQ514)</f>
        <v/>
      </c>
      <c r="AR514" s="83" t="str">
        <f>IF(preDEL!$AG514,IFERROR(0/0,""),preDEL!AR514)</f>
        <v/>
      </c>
      <c r="AS514" s="147"/>
    </row>
    <row r="515">
      <c r="A515" s="82" t="str">
        <f>IF(preDEL!$AG515,IFERROR(0/0,""),preDEL!A515)</f>
        <v>FLB4098</v>
      </c>
      <c r="B515" s="172">
        <f>IF(preDEL!$AG515,IFERROR(0/0,""),preDEL!B515)</f>
        <v>44519</v>
      </c>
      <c r="C515" s="173">
        <f>IF(preDEL!$AG515,IFERROR(0/0,""),preDEL!C515)</f>
        <v>0.2125578704</v>
      </c>
      <c r="D515" s="82" t="str">
        <f>IF(preDEL!$AG515,IFERROR(0/0,""),preDEL!D515)</f>
        <v/>
      </c>
      <c r="E515" s="82" t="str">
        <f>IF(preDEL!$AG515,IFERROR(0/0,""),preDEL!E515)</f>
        <v/>
      </c>
      <c r="F515" s="83" t="str">
        <f>IF(preDEL!$AG515,IFERROR(0/0,""),preDEL!F515)</f>
        <v/>
      </c>
      <c r="G515" s="83" t="str">
        <f>IF(preDEL!$AG515,IFERROR(0/0,""),preDEL!G515)</f>
        <v/>
      </c>
      <c r="H515" s="83" t="str">
        <f>IF(preDEL!$AG515,IFERROR(0/0,""),preDEL!H515)</f>
        <v/>
      </c>
      <c r="I515" s="82" t="str">
        <f>IF(preDEL!$AG515,IFERROR(0/0,""),preDEL!I515)</f>
        <v/>
      </c>
      <c r="J515" s="82" t="str">
        <f>IF(preDEL!$AG515,IFERROR(0/0,""),preDEL!J515)</f>
        <v/>
      </c>
      <c r="K515" s="82" t="str">
        <f>IF(preDEL!$AG515,IFERROR(0/0,""),preDEL!K515)</f>
        <v>Negative</v>
      </c>
      <c r="L515" s="172">
        <f>IF(preDEL!$AG515,IFERROR(0/0,""),preDEL!L515)</f>
        <v>44519</v>
      </c>
      <c r="M515" s="173">
        <f>IF(preDEL!$AG515,IFERROR(0/0,""),preDEL!M515)</f>
        <v>0.4053703704</v>
      </c>
      <c r="N515" s="83" t="str">
        <f>IF(preDEL!$AG515,IFERROR(0/0,""),preDEL!N515)</f>
        <v/>
      </c>
      <c r="O515" s="83" t="str">
        <f>IF(preDEL!$AG515,IFERROR(0/0,""),preDEL!O515)</f>
        <v/>
      </c>
      <c r="P515" s="128" t="b">
        <f>IF(preDEL!$AG515,IFERROR(0/0,""),preDEL!P515)</f>
        <v>0</v>
      </c>
      <c r="Q515" s="128" t="str">
        <f>IF(preDEL!$AG515,IFERROR(0/0,""),preDEL!Q515)</f>
        <v>Result</v>
      </c>
      <c r="R515" s="116" t="b">
        <f>IF(preDEL!$AG515,IFERROR(0/0,""),preDEL!R515)</f>
        <v>1</v>
      </c>
      <c r="S515" s="116">
        <f>IF(preDEL!$AG515,IFERROR(0/0,""),preDEL!S515)</f>
        <v>1</v>
      </c>
      <c r="T515" s="128">
        <f>IF(preDEL!$AG515,IFERROR(0/0,""),preDEL!T515)</f>
        <v>0</v>
      </c>
      <c r="U515" s="83" t="str">
        <f>IF(preDEL!$AG515,IFERROR(0/0,""),preDEL!U515)</f>
        <v/>
      </c>
      <c r="V515" s="82" t="str">
        <f>IF(preDEL!$AG515,IFERROR(0/0,""),preDEL!V515)</f>
        <v/>
      </c>
      <c r="W515" s="83" t="str">
        <f>IF(preDEL!$AG515,IFERROR(0/0,""),preDEL!W515)</f>
        <v/>
      </c>
      <c r="X515" s="116" t="b">
        <f>IF(preDEL!$AG515,IFERROR(0/0,""),preDEL!X515)</f>
        <v>0</v>
      </c>
      <c r="Y515" s="128" t="b">
        <f>IF(preDEL!$AG515,IFERROR(0/0,""),preDEL!Y515)</f>
        <v>0</v>
      </c>
      <c r="Z515" s="82" t="str">
        <f>IF(preDEL!$AG515,IFERROR(0/0,""),preDEL!Z515)</f>
        <v/>
      </c>
      <c r="AA515" s="128" t="b">
        <f>IF(preDEL!$AG515,IFERROR(0/0,""),preDEL!AA515)</f>
        <v>0</v>
      </c>
      <c r="AB515" s="128" t="b">
        <f>IF(preDEL!$AG515,IFERROR(0/0,""),preDEL!AB515)</f>
        <v>0</v>
      </c>
      <c r="AC515" s="174">
        <f>IF(preDEL!$AG515,IFERROR(0/0,""),preDEL!AC515)</f>
        <v>593</v>
      </c>
      <c r="AD515" s="116" t="b">
        <f>IF(preDEL!$AG515,IFERROR(0/0,""),preDEL!AD515)</f>
        <v>1</v>
      </c>
      <c r="AE515" s="175" t="str">
        <f>IF(preDEL!$AG515,IFERROR(0/0,""),preDEL!AE515)</f>
        <v/>
      </c>
      <c r="AF515" s="128" t="b">
        <f>IF(preDEL!$AG515,IFERROR(0/0,""),preDEL!AF515)</f>
        <v>0</v>
      </c>
      <c r="AG515" s="128" t="b">
        <f>IF(preDEL!$AG515,IFERROR(0/0,""),preDEL!AG515)</f>
        <v>0</v>
      </c>
      <c r="AH515" s="116" t="str">
        <f>IF(preDEL!$AG515,IFERROR(0/0,""),preDEL!AH515)</f>
        <v/>
      </c>
      <c r="AI515" s="82" t="str">
        <f>IF(preDEL!$AG515,IFERROR(0/0,""),preDEL!AI515)</f>
        <v/>
      </c>
      <c r="AJ515" s="83" t="str">
        <f>IF(preDEL!$AG515,IFERROR(0/0,""),preDEL!AJ515)</f>
        <v/>
      </c>
      <c r="AK515" s="82" t="str">
        <f>IF(preDEL!$AG515,IFERROR(0/0,""),preDEL!AK515)</f>
        <v>Negative</v>
      </c>
      <c r="AL515" s="83" t="str">
        <f>IF(preDEL!$AG515,IFERROR(0/0,""),preDEL!AL515)</f>
        <v/>
      </c>
      <c r="AM515" s="83" t="str">
        <f>IF(preDEL!$AG515,IFERROR(0/0,""),preDEL!AM515)</f>
        <v>SpROSA145068</v>
      </c>
      <c r="AN515" s="83" t="str">
        <f>IF(preDEL!$AG515,IFERROR(0/0,""),preDEL!AN515)</f>
        <v>ROSA588197</v>
      </c>
      <c r="AO515" s="83" t="str">
        <f>IF(preDEL!$AG515,IFERROR(0/0,""),preDEL!AO515)</f>
        <v/>
      </c>
      <c r="AP515" s="83" t="str">
        <f>IF(preDEL!$AG515,IFERROR(0/0,""),preDEL!AP515)</f>
        <v/>
      </c>
      <c r="AQ515" s="83" t="str">
        <f>IF(preDEL!$AG515,IFERROR(0/0,""),preDEL!AQ515)</f>
        <v/>
      </c>
      <c r="AR515" s="83" t="str">
        <f>IF(preDEL!$AG515,IFERROR(0/0,""),preDEL!AR515)</f>
        <v/>
      </c>
      <c r="AS515" s="147"/>
    </row>
    <row r="516">
      <c r="A516" s="82" t="str">
        <f>IF(preDEL!$AG516,IFERROR(0/0,""),preDEL!A516)</f>
        <v>FLB3982</v>
      </c>
      <c r="B516" s="172">
        <f>IF(preDEL!$AG516,IFERROR(0/0,""),preDEL!B516)</f>
        <v>44519</v>
      </c>
      <c r="C516" s="173">
        <f>IF(preDEL!$AG516,IFERROR(0/0,""),preDEL!C516)</f>
        <v>0.2128356481</v>
      </c>
      <c r="D516" s="82" t="str">
        <f>IF(preDEL!$AG516,IFERROR(0/0,""),preDEL!D516)</f>
        <v/>
      </c>
      <c r="E516" s="82" t="str">
        <f>IF(preDEL!$AG516,IFERROR(0/0,""),preDEL!E516)</f>
        <v/>
      </c>
      <c r="F516" s="83" t="str">
        <f>IF(preDEL!$AG516,IFERROR(0/0,""),preDEL!F516)</f>
        <v/>
      </c>
      <c r="G516" s="83" t="str">
        <f>IF(preDEL!$AG516,IFERROR(0/0,""),preDEL!G516)</f>
        <v/>
      </c>
      <c r="H516" s="83" t="str">
        <f>IF(preDEL!$AG516,IFERROR(0/0,""),preDEL!H516)</f>
        <v/>
      </c>
      <c r="I516" s="82" t="str">
        <f>IF(preDEL!$AG516,IFERROR(0/0,""),preDEL!I516)</f>
        <v/>
      </c>
      <c r="J516" s="82" t="str">
        <f>IF(preDEL!$AG516,IFERROR(0/0,""),preDEL!J516)</f>
        <v/>
      </c>
      <c r="K516" s="82" t="str">
        <f>IF(preDEL!$AG516,IFERROR(0/0,""),preDEL!K516)</f>
        <v>Negative</v>
      </c>
      <c r="L516" s="172">
        <f>IF(preDEL!$AG516,IFERROR(0/0,""),preDEL!L516)</f>
        <v>44519</v>
      </c>
      <c r="M516" s="173">
        <f>IF(preDEL!$AG516,IFERROR(0/0,""),preDEL!M516)</f>
        <v>0.4053703704</v>
      </c>
      <c r="N516" s="83" t="str">
        <f>IF(preDEL!$AG516,IFERROR(0/0,""),preDEL!N516)</f>
        <v/>
      </c>
      <c r="O516" s="83" t="str">
        <f>IF(preDEL!$AG516,IFERROR(0/0,""),preDEL!O516)</f>
        <v/>
      </c>
      <c r="P516" s="128" t="b">
        <f>IF(preDEL!$AG516,IFERROR(0/0,""),preDEL!P516)</f>
        <v>0</v>
      </c>
      <c r="Q516" s="128" t="str">
        <f>IF(preDEL!$AG516,IFERROR(0/0,""),preDEL!Q516)</f>
        <v>Result</v>
      </c>
      <c r="R516" s="116" t="b">
        <f>IF(preDEL!$AG516,IFERROR(0/0,""),preDEL!R516)</f>
        <v>1</v>
      </c>
      <c r="S516" s="116">
        <f>IF(preDEL!$AG516,IFERROR(0/0,""),preDEL!S516)</f>
        <v>1</v>
      </c>
      <c r="T516" s="128" t="str">
        <f>IF(preDEL!$AG516,IFERROR(0/0,""),preDEL!T516)</f>
        <v/>
      </c>
      <c r="U516" s="83" t="str">
        <f>IF(preDEL!$AG516,IFERROR(0/0,""),preDEL!U516)</f>
        <v/>
      </c>
      <c r="V516" s="82" t="str">
        <f>IF(preDEL!$AG516,IFERROR(0/0,""),preDEL!V516)</f>
        <v/>
      </c>
      <c r="W516" s="83" t="str">
        <f>IF(preDEL!$AG516,IFERROR(0/0,""),preDEL!W516)</f>
        <v/>
      </c>
      <c r="X516" s="116" t="b">
        <f>IF(preDEL!$AG516,IFERROR(0/0,""),preDEL!X516)</f>
        <v>0</v>
      </c>
      <c r="Y516" s="128" t="b">
        <f>IF(preDEL!$AG516,IFERROR(0/0,""),preDEL!Y516)</f>
        <v>0</v>
      </c>
      <c r="Z516" s="82" t="str">
        <f>IF(preDEL!$AG516,IFERROR(0/0,""),preDEL!Z516)</f>
        <v/>
      </c>
      <c r="AA516" s="128" t="b">
        <f>IF(preDEL!$AG516,IFERROR(0/0,""),preDEL!AA516)</f>
        <v>0</v>
      </c>
      <c r="AB516" s="128" t="b">
        <f>IF(preDEL!$AG516,IFERROR(0/0,""),preDEL!AB516)</f>
        <v>0</v>
      </c>
      <c r="AC516" s="174">
        <f>IF(preDEL!$AG516,IFERROR(0/0,""),preDEL!AC516)</f>
        <v>142</v>
      </c>
      <c r="AD516" s="116" t="b">
        <f>IF(preDEL!$AG516,IFERROR(0/0,""),preDEL!AD516)</f>
        <v>0</v>
      </c>
      <c r="AE516" s="175" t="str">
        <f>IF(preDEL!$AG516,IFERROR(0/0,""),preDEL!AE516)</f>
        <v/>
      </c>
      <c r="AF516" s="128" t="b">
        <f>IF(preDEL!$AG516,IFERROR(0/0,""),preDEL!AF516)</f>
        <v>0</v>
      </c>
      <c r="AG516" s="128" t="b">
        <f>IF(preDEL!$AG516,IFERROR(0/0,""),preDEL!AG516)</f>
        <v>0</v>
      </c>
      <c r="AH516" s="116" t="str">
        <f>IF(preDEL!$AG516,IFERROR(0/0,""),preDEL!AH516)</f>
        <v/>
      </c>
      <c r="AI516" s="82" t="str">
        <f>IF(preDEL!$AG516,IFERROR(0/0,""),preDEL!AI516)</f>
        <v/>
      </c>
      <c r="AJ516" s="83" t="str">
        <f>IF(preDEL!$AG516,IFERROR(0/0,""),preDEL!AJ516)</f>
        <v/>
      </c>
      <c r="AK516" s="82" t="str">
        <f>IF(preDEL!$AG516,IFERROR(0/0,""),preDEL!AK516)</f>
        <v>Negative</v>
      </c>
      <c r="AL516" s="83" t="str">
        <f>IF(preDEL!$AG516,IFERROR(0/0,""),preDEL!AL516)</f>
        <v/>
      </c>
      <c r="AM516" s="83" t="str">
        <f>IF(preDEL!$AG516,IFERROR(0/0,""),preDEL!AM516)</f>
        <v>SpROSA145068</v>
      </c>
      <c r="AN516" s="83" t="str">
        <f>IF(preDEL!$AG516,IFERROR(0/0,""),preDEL!AN516)</f>
        <v>ROSA124991</v>
      </c>
      <c r="AO516" s="83" t="str">
        <f>IF(preDEL!$AG516,IFERROR(0/0,""),preDEL!AO516)</f>
        <v/>
      </c>
      <c r="AP516" s="83" t="str">
        <f>IF(preDEL!$AG516,IFERROR(0/0,""),preDEL!AP516)</f>
        <v/>
      </c>
      <c r="AQ516" s="83" t="str">
        <f>IF(preDEL!$AG516,IFERROR(0/0,""),preDEL!AQ516)</f>
        <v/>
      </c>
      <c r="AR516" s="83" t="str">
        <f>IF(preDEL!$AG516,IFERROR(0/0,""),preDEL!AR516)</f>
        <v/>
      </c>
      <c r="AS516" s="147"/>
    </row>
    <row r="517">
      <c r="A517" s="82" t="str">
        <f>IF(preDEL!$AG517,IFERROR(0/0,""),preDEL!A517)</f>
        <v>FLB4102</v>
      </c>
      <c r="B517" s="172">
        <f>IF(preDEL!$AG517,IFERROR(0/0,""),preDEL!B517)</f>
        <v>44519</v>
      </c>
      <c r="C517" s="173">
        <f>IF(preDEL!$AG517,IFERROR(0/0,""),preDEL!C517)</f>
        <v>0.2139236111</v>
      </c>
      <c r="D517" s="82" t="str">
        <f>IF(preDEL!$AG517,IFERROR(0/0,""),preDEL!D517)</f>
        <v/>
      </c>
      <c r="E517" s="82" t="str">
        <f>IF(preDEL!$AG517,IFERROR(0/0,""),preDEL!E517)</f>
        <v/>
      </c>
      <c r="F517" s="83" t="str">
        <f>IF(preDEL!$AG517,IFERROR(0/0,""),preDEL!F517)</f>
        <v/>
      </c>
      <c r="G517" s="83" t="str">
        <f>IF(preDEL!$AG517,IFERROR(0/0,""),preDEL!G517)</f>
        <v/>
      </c>
      <c r="H517" s="83" t="str">
        <f>IF(preDEL!$AG517,IFERROR(0/0,""),preDEL!H517)</f>
        <v/>
      </c>
      <c r="I517" s="82" t="str">
        <f>IF(preDEL!$AG517,IFERROR(0/0,""),preDEL!I517)</f>
        <v/>
      </c>
      <c r="J517" s="82" t="str">
        <f>IF(preDEL!$AG517,IFERROR(0/0,""),preDEL!J517)</f>
        <v/>
      </c>
      <c r="K517" s="82" t="str">
        <f>IF(preDEL!$AG517,IFERROR(0/0,""),preDEL!K517)</f>
        <v>Negative</v>
      </c>
      <c r="L517" s="172">
        <f>IF(preDEL!$AG517,IFERROR(0/0,""),preDEL!L517)</f>
        <v>44519</v>
      </c>
      <c r="M517" s="173">
        <f>IF(preDEL!$AG517,IFERROR(0/0,""),preDEL!M517)</f>
        <v>0.4053703704</v>
      </c>
      <c r="N517" s="83" t="str">
        <f>IF(preDEL!$AG517,IFERROR(0/0,""),preDEL!N517)</f>
        <v/>
      </c>
      <c r="O517" s="83" t="str">
        <f>IF(preDEL!$AG517,IFERROR(0/0,""),preDEL!O517)</f>
        <v/>
      </c>
      <c r="P517" s="128" t="b">
        <f>IF(preDEL!$AG517,IFERROR(0/0,""),preDEL!P517)</f>
        <v>0</v>
      </c>
      <c r="Q517" s="128" t="str">
        <f>IF(preDEL!$AG517,IFERROR(0/0,""),preDEL!Q517)</f>
        <v>Result</v>
      </c>
      <c r="R517" s="116" t="b">
        <f>IF(preDEL!$AG517,IFERROR(0/0,""),preDEL!R517)</f>
        <v>1</v>
      </c>
      <c r="S517" s="116">
        <f>IF(preDEL!$AG517,IFERROR(0/0,""),preDEL!S517)</f>
        <v>1</v>
      </c>
      <c r="T517" s="128">
        <f>IF(preDEL!$AG517,IFERROR(0/0,""),preDEL!T517)</f>
        <v>0</v>
      </c>
      <c r="U517" s="83" t="str">
        <f>IF(preDEL!$AG517,IFERROR(0/0,""),preDEL!U517)</f>
        <v/>
      </c>
      <c r="V517" s="82" t="str">
        <f>IF(preDEL!$AG517,IFERROR(0/0,""),preDEL!V517)</f>
        <v/>
      </c>
      <c r="W517" s="83" t="str">
        <f>IF(preDEL!$AG517,IFERROR(0/0,""),preDEL!W517)</f>
        <v/>
      </c>
      <c r="X517" s="116" t="b">
        <f>IF(preDEL!$AG517,IFERROR(0/0,""),preDEL!X517)</f>
        <v>0</v>
      </c>
      <c r="Y517" s="128" t="b">
        <f>IF(preDEL!$AG517,IFERROR(0/0,""),preDEL!Y517)</f>
        <v>0</v>
      </c>
      <c r="Z517" s="82" t="str">
        <f>IF(preDEL!$AG517,IFERROR(0/0,""),preDEL!Z517)</f>
        <v/>
      </c>
      <c r="AA517" s="128" t="b">
        <f>IF(preDEL!$AG517,IFERROR(0/0,""),preDEL!AA517)</f>
        <v>0</v>
      </c>
      <c r="AB517" s="128" t="b">
        <f>IF(preDEL!$AG517,IFERROR(0/0,""),preDEL!AB517)</f>
        <v>0</v>
      </c>
      <c r="AC517" s="174">
        <f>IF(preDEL!$AG517,IFERROR(0/0,""),preDEL!AC517)</f>
        <v>592</v>
      </c>
      <c r="AD517" s="116" t="b">
        <f>IF(preDEL!$AG517,IFERROR(0/0,""),preDEL!AD517)</f>
        <v>1</v>
      </c>
      <c r="AE517" s="175" t="str">
        <f>IF(preDEL!$AG517,IFERROR(0/0,""),preDEL!AE517)</f>
        <v/>
      </c>
      <c r="AF517" s="128" t="b">
        <f>IF(preDEL!$AG517,IFERROR(0/0,""),preDEL!AF517)</f>
        <v>0</v>
      </c>
      <c r="AG517" s="128" t="b">
        <f>IF(preDEL!$AG517,IFERROR(0/0,""),preDEL!AG517)</f>
        <v>0</v>
      </c>
      <c r="AH517" s="116" t="str">
        <f>IF(preDEL!$AG517,IFERROR(0/0,""),preDEL!AH517)</f>
        <v/>
      </c>
      <c r="AI517" s="82" t="str">
        <f>IF(preDEL!$AG517,IFERROR(0/0,""),preDEL!AI517)</f>
        <v/>
      </c>
      <c r="AJ517" s="83" t="str">
        <f>IF(preDEL!$AG517,IFERROR(0/0,""),preDEL!AJ517)</f>
        <v/>
      </c>
      <c r="AK517" s="82" t="str">
        <f>IF(preDEL!$AG517,IFERROR(0/0,""),preDEL!AK517)</f>
        <v>Negative</v>
      </c>
      <c r="AL517" s="83" t="str">
        <f>IF(preDEL!$AG517,IFERROR(0/0,""),preDEL!AL517)</f>
        <v/>
      </c>
      <c r="AM517" s="83" t="str">
        <f>IF(preDEL!$AG517,IFERROR(0/0,""),preDEL!AM517)</f>
        <v>SpROSA573919</v>
      </c>
      <c r="AN517" s="83" t="str">
        <f>IF(preDEL!$AG517,IFERROR(0/0,""),preDEL!AN517)</f>
        <v>ROSA929643</v>
      </c>
      <c r="AO517" s="83" t="str">
        <f>IF(preDEL!$AG517,IFERROR(0/0,""),preDEL!AO517)</f>
        <v/>
      </c>
      <c r="AP517" s="83" t="str">
        <f>IF(preDEL!$AG517,IFERROR(0/0,""),preDEL!AP517)</f>
        <v/>
      </c>
      <c r="AQ517" s="83" t="str">
        <f>IF(preDEL!$AG517,IFERROR(0/0,""),preDEL!AQ517)</f>
        <v/>
      </c>
      <c r="AR517" s="83" t="str">
        <f>IF(preDEL!$AG517,IFERROR(0/0,""),preDEL!AR517)</f>
        <v/>
      </c>
      <c r="AS517" s="147"/>
    </row>
    <row r="518">
      <c r="A518" s="82" t="str">
        <f>IF(preDEL!$AG518,IFERROR(0/0,""),preDEL!A518)</f>
        <v>FLB4108</v>
      </c>
      <c r="B518" s="172">
        <f>IF(preDEL!$AG518,IFERROR(0/0,""),preDEL!B518)</f>
        <v>44519</v>
      </c>
      <c r="C518" s="173">
        <f>IF(preDEL!$AG518,IFERROR(0/0,""),preDEL!C518)</f>
        <v>0.216724537</v>
      </c>
      <c r="D518" s="82" t="str">
        <f>IF(preDEL!$AG518,IFERROR(0/0,""),preDEL!D518)</f>
        <v/>
      </c>
      <c r="E518" s="82" t="str">
        <f>IF(preDEL!$AG518,IFERROR(0/0,""),preDEL!E518)</f>
        <v/>
      </c>
      <c r="F518" s="83" t="str">
        <f>IF(preDEL!$AG518,IFERROR(0/0,""),preDEL!F518)</f>
        <v/>
      </c>
      <c r="G518" s="83" t="str">
        <f>IF(preDEL!$AG518,IFERROR(0/0,""),preDEL!G518)</f>
        <v/>
      </c>
      <c r="H518" s="83" t="str">
        <f>IF(preDEL!$AG518,IFERROR(0/0,""),preDEL!H518)</f>
        <v/>
      </c>
      <c r="I518" s="82" t="str">
        <f>IF(preDEL!$AG518,IFERROR(0/0,""),preDEL!I518)</f>
        <v/>
      </c>
      <c r="J518" s="82" t="str">
        <f>IF(preDEL!$AG518,IFERROR(0/0,""),preDEL!J518)</f>
        <v/>
      </c>
      <c r="K518" s="82" t="str">
        <f>IF(preDEL!$AG518,IFERROR(0/0,""),preDEL!K518)</f>
        <v>Negative</v>
      </c>
      <c r="L518" s="172">
        <f>IF(preDEL!$AG518,IFERROR(0/0,""),preDEL!L518)</f>
        <v>44519</v>
      </c>
      <c r="M518" s="173">
        <f>IF(preDEL!$AG518,IFERROR(0/0,""),preDEL!M518)</f>
        <v>0.4053703704</v>
      </c>
      <c r="N518" s="83" t="str">
        <f>IF(preDEL!$AG518,IFERROR(0/0,""),preDEL!N518)</f>
        <v/>
      </c>
      <c r="O518" s="83" t="str">
        <f>IF(preDEL!$AG518,IFERROR(0/0,""),preDEL!O518)</f>
        <v/>
      </c>
      <c r="P518" s="128" t="b">
        <f>IF(preDEL!$AG518,IFERROR(0/0,""),preDEL!P518)</f>
        <v>0</v>
      </c>
      <c r="Q518" s="128" t="str">
        <f>IF(preDEL!$AG518,IFERROR(0/0,""),preDEL!Q518)</f>
        <v>Result</v>
      </c>
      <c r="R518" s="116" t="b">
        <f>IF(preDEL!$AG518,IFERROR(0/0,""),preDEL!R518)</f>
        <v>1</v>
      </c>
      <c r="S518" s="116">
        <f>IF(preDEL!$AG518,IFERROR(0/0,""),preDEL!S518)</f>
        <v>1</v>
      </c>
      <c r="T518" s="128">
        <f>IF(preDEL!$AG518,IFERROR(0/0,""),preDEL!T518)</f>
        <v>0</v>
      </c>
      <c r="U518" s="83" t="str">
        <f>IF(preDEL!$AG518,IFERROR(0/0,""),preDEL!U518)</f>
        <v/>
      </c>
      <c r="V518" s="82" t="str">
        <f>IF(preDEL!$AG518,IFERROR(0/0,""),preDEL!V518)</f>
        <v/>
      </c>
      <c r="W518" s="83" t="str">
        <f>IF(preDEL!$AG518,IFERROR(0/0,""),preDEL!W518)</f>
        <v/>
      </c>
      <c r="X518" s="116" t="b">
        <f>IF(preDEL!$AG518,IFERROR(0/0,""),preDEL!X518)</f>
        <v>0</v>
      </c>
      <c r="Y518" s="128" t="b">
        <f>IF(preDEL!$AG518,IFERROR(0/0,""),preDEL!Y518)</f>
        <v>0</v>
      </c>
      <c r="Z518" s="82" t="str">
        <f>IF(preDEL!$AG518,IFERROR(0/0,""),preDEL!Z518)</f>
        <v/>
      </c>
      <c r="AA518" s="128" t="b">
        <f>IF(preDEL!$AG518,IFERROR(0/0,""),preDEL!AA518)</f>
        <v>0</v>
      </c>
      <c r="AB518" s="128" t="b">
        <f>IF(preDEL!$AG518,IFERROR(0/0,""),preDEL!AB518)</f>
        <v>0</v>
      </c>
      <c r="AC518" s="174">
        <f>IF(preDEL!$AG518,IFERROR(0/0,""),preDEL!AC518)</f>
        <v>591</v>
      </c>
      <c r="AD518" s="116" t="b">
        <f>IF(preDEL!$AG518,IFERROR(0/0,""),preDEL!AD518)</f>
        <v>1</v>
      </c>
      <c r="AE518" s="175" t="str">
        <f>IF(preDEL!$AG518,IFERROR(0/0,""),preDEL!AE518)</f>
        <v/>
      </c>
      <c r="AF518" s="128" t="b">
        <f>IF(preDEL!$AG518,IFERROR(0/0,""),preDEL!AF518)</f>
        <v>0</v>
      </c>
      <c r="AG518" s="128" t="b">
        <f>IF(preDEL!$AG518,IFERROR(0/0,""),preDEL!AG518)</f>
        <v>0</v>
      </c>
      <c r="AH518" s="116" t="str">
        <f>IF(preDEL!$AG518,IFERROR(0/0,""),preDEL!AH518)</f>
        <v/>
      </c>
      <c r="AI518" s="82" t="str">
        <f>IF(preDEL!$AG518,IFERROR(0/0,""),preDEL!AI518)</f>
        <v/>
      </c>
      <c r="AJ518" s="83" t="str">
        <f>IF(preDEL!$AG518,IFERROR(0/0,""),preDEL!AJ518)</f>
        <v/>
      </c>
      <c r="AK518" s="82" t="str">
        <f>IF(preDEL!$AG518,IFERROR(0/0,""),preDEL!AK518)</f>
        <v>Negative</v>
      </c>
      <c r="AL518" s="83" t="str">
        <f>IF(preDEL!$AG518,IFERROR(0/0,""),preDEL!AL518)</f>
        <v/>
      </c>
      <c r="AM518" s="83" t="str">
        <f>IF(preDEL!$AG518,IFERROR(0/0,""),preDEL!AM518)</f>
        <v>SpROSA573919</v>
      </c>
      <c r="AN518" s="83" t="str">
        <f>IF(preDEL!$AG518,IFERROR(0/0,""),preDEL!AN518)</f>
        <v>ROSA212432</v>
      </c>
      <c r="AO518" s="83" t="str">
        <f>IF(preDEL!$AG518,IFERROR(0/0,""),preDEL!AO518)</f>
        <v/>
      </c>
      <c r="AP518" s="83" t="str">
        <f>IF(preDEL!$AG518,IFERROR(0/0,""),preDEL!AP518)</f>
        <v/>
      </c>
      <c r="AQ518" s="83" t="str">
        <f>IF(preDEL!$AG518,IFERROR(0/0,""),preDEL!AQ518)</f>
        <v/>
      </c>
      <c r="AR518" s="83" t="str">
        <f>IF(preDEL!$AG518,IFERROR(0/0,""),preDEL!AR518)</f>
        <v/>
      </c>
      <c r="AS518" s="147"/>
    </row>
    <row r="519">
      <c r="A519" s="82" t="str">
        <f>IF(preDEL!$AG519,IFERROR(0/0,""),preDEL!A519)</f>
        <v>FLB3956</v>
      </c>
      <c r="B519" s="172">
        <f>IF(preDEL!$AG519,IFERROR(0/0,""),preDEL!B519)</f>
        <v>44519</v>
      </c>
      <c r="C519" s="173">
        <f>IF(preDEL!$AG519,IFERROR(0/0,""),preDEL!C519)</f>
        <v>0.2171180556</v>
      </c>
      <c r="D519" s="82" t="str">
        <f>IF(preDEL!$AG519,IFERROR(0/0,""),preDEL!D519)</f>
        <v/>
      </c>
      <c r="E519" s="82" t="str">
        <f>IF(preDEL!$AG519,IFERROR(0/0,""),preDEL!E519)</f>
        <v/>
      </c>
      <c r="F519" s="83" t="str">
        <f>IF(preDEL!$AG519,IFERROR(0/0,""),preDEL!F519)</f>
        <v/>
      </c>
      <c r="G519" s="83" t="str">
        <f>IF(preDEL!$AG519,IFERROR(0/0,""),preDEL!G519)</f>
        <v/>
      </c>
      <c r="H519" s="83" t="str">
        <f>IF(preDEL!$AG519,IFERROR(0/0,""),preDEL!H519)</f>
        <v/>
      </c>
      <c r="I519" s="82" t="str">
        <f>IF(preDEL!$AG519,IFERROR(0/0,""),preDEL!I519)</f>
        <v/>
      </c>
      <c r="J519" s="82" t="str">
        <f>IF(preDEL!$AG519,IFERROR(0/0,""),preDEL!J519)</f>
        <v/>
      </c>
      <c r="K519" s="82" t="str">
        <f>IF(preDEL!$AG519,IFERROR(0/0,""),preDEL!K519)</f>
        <v>Negative</v>
      </c>
      <c r="L519" s="172">
        <f>IF(preDEL!$AG519,IFERROR(0/0,""),preDEL!L519)</f>
        <v>44519</v>
      </c>
      <c r="M519" s="173">
        <f>IF(preDEL!$AG519,IFERROR(0/0,""),preDEL!M519)</f>
        <v>0.4053703704</v>
      </c>
      <c r="N519" s="83" t="str">
        <f>IF(preDEL!$AG519,IFERROR(0/0,""),preDEL!N519)</f>
        <v/>
      </c>
      <c r="O519" s="83" t="str">
        <f>IF(preDEL!$AG519,IFERROR(0/0,""),preDEL!O519)</f>
        <v/>
      </c>
      <c r="P519" s="128" t="b">
        <f>IF(preDEL!$AG519,IFERROR(0/0,""),preDEL!P519)</f>
        <v>0</v>
      </c>
      <c r="Q519" s="128" t="str">
        <f>IF(preDEL!$AG519,IFERROR(0/0,""),preDEL!Q519)</f>
        <v>Result</v>
      </c>
      <c r="R519" s="116" t="b">
        <f>IF(preDEL!$AG519,IFERROR(0/0,""),preDEL!R519)</f>
        <v>1</v>
      </c>
      <c r="S519" s="116">
        <f>IF(preDEL!$AG519,IFERROR(0/0,""),preDEL!S519)</f>
        <v>1</v>
      </c>
      <c r="T519" s="128">
        <f>IF(preDEL!$AG519,IFERROR(0/0,""),preDEL!T519)</f>
        <v>0</v>
      </c>
      <c r="U519" s="83" t="str">
        <f>IF(preDEL!$AG519,IFERROR(0/0,""),preDEL!U519)</f>
        <v/>
      </c>
      <c r="V519" s="82" t="str">
        <f>IF(preDEL!$AG519,IFERROR(0/0,""),preDEL!V519)</f>
        <v/>
      </c>
      <c r="W519" s="83" t="str">
        <f>IF(preDEL!$AG519,IFERROR(0/0,""),preDEL!W519)</f>
        <v/>
      </c>
      <c r="X519" s="116" t="b">
        <f>IF(preDEL!$AG519,IFERROR(0/0,""),preDEL!X519)</f>
        <v>0</v>
      </c>
      <c r="Y519" s="128" t="b">
        <f>IF(preDEL!$AG519,IFERROR(0/0,""),preDEL!Y519)</f>
        <v>0</v>
      </c>
      <c r="Z519" s="82" t="str">
        <f>IF(preDEL!$AG519,IFERROR(0/0,""),preDEL!Z519)</f>
        <v/>
      </c>
      <c r="AA519" s="128" t="b">
        <f>IF(preDEL!$AG519,IFERROR(0/0,""),preDEL!AA519)</f>
        <v>0</v>
      </c>
      <c r="AB519" s="128" t="b">
        <f>IF(preDEL!$AG519,IFERROR(0/0,""),preDEL!AB519)</f>
        <v>0</v>
      </c>
      <c r="AC519" s="174">
        <f>IF(preDEL!$AG519,IFERROR(0/0,""),preDEL!AC519)</f>
        <v>590</v>
      </c>
      <c r="AD519" s="116" t="b">
        <f>IF(preDEL!$AG519,IFERROR(0/0,""),preDEL!AD519)</f>
        <v>1</v>
      </c>
      <c r="AE519" s="175" t="str">
        <f>IF(preDEL!$AG519,IFERROR(0/0,""),preDEL!AE519)</f>
        <v/>
      </c>
      <c r="AF519" s="128" t="b">
        <f>IF(preDEL!$AG519,IFERROR(0/0,""),preDEL!AF519)</f>
        <v>0</v>
      </c>
      <c r="AG519" s="128" t="b">
        <f>IF(preDEL!$AG519,IFERROR(0/0,""),preDEL!AG519)</f>
        <v>0</v>
      </c>
      <c r="AH519" s="116" t="str">
        <f>IF(preDEL!$AG519,IFERROR(0/0,""),preDEL!AH519)</f>
        <v/>
      </c>
      <c r="AI519" s="82" t="str">
        <f>IF(preDEL!$AG519,IFERROR(0/0,""),preDEL!AI519)</f>
        <v/>
      </c>
      <c r="AJ519" s="83" t="str">
        <f>IF(preDEL!$AG519,IFERROR(0/0,""),preDEL!AJ519)</f>
        <v/>
      </c>
      <c r="AK519" s="82" t="str">
        <f>IF(preDEL!$AG519,IFERROR(0/0,""),preDEL!AK519)</f>
        <v>Negative</v>
      </c>
      <c r="AL519" s="83" t="str">
        <f>IF(preDEL!$AG519,IFERROR(0/0,""),preDEL!AL519)</f>
        <v/>
      </c>
      <c r="AM519" s="83" t="str">
        <f>IF(preDEL!$AG519,IFERROR(0/0,""),preDEL!AM519)</f>
        <v>SpROSA573919</v>
      </c>
      <c r="AN519" s="83" t="str">
        <f>IF(preDEL!$AG519,IFERROR(0/0,""),preDEL!AN519)</f>
        <v>ROSA312007</v>
      </c>
      <c r="AO519" s="83" t="str">
        <f>IF(preDEL!$AG519,IFERROR(0/0,""),preDEL!AO519)</f>
        <v/>
      </c>
      <c r="AP519" s="83" t="str">
        <f>IF(preDEL!$AG519,IFERROR(0/0,""),preDEL!AP519)</f>
        <v/>
      </c>
      <c r="AQ519" s="83" t="str">
        <f>IF(preDEL!$AG519,IFERROR(0/0,""),preDEL!AQ519)</f>
        <v/>
      </c>
      <c r="AR519" s="83" t="str">
        <f>IF(preDEL!$AG519,IFERROR(0/0,""),preDEL!AR519)</f>
        <v/>
      </c>
      <c r="AS519" s="147"/>
    </row>
    <row r="520">
      <c r="A520" s="82" t="str">
        <f>IF(preDEL!$AG520,IFERROR(0/0,""),preDEL!A520)</f>
        <v>FLB2738</v>
      </c>
      <c r="B520" s="172">
        <f>IF(preDEL!$AG520,IFERROR(0/0,""),preDEL!B520)</f>
        <v>44519</v>
      </c>
      <c r="C520" s="173">
        <f>IF(preDEL!$AG520,IFERROR(0/0,""),preDEL!C520)</f>
        <v>0.2175115741</v>
      </c>
      <c r="D520" s="82" t="str">
        <f>IF(preDEL!$AG520,IFERROR(0/0,""),preDEL!D520)</f>
        <v/>
      </c>
      <c r="E520" s="82" t="str">
        <f>IF(preDEL!$AG520,IFERROR(0/0,""),preDEL!E520)</f>
        <v/>
      </c>
      <c r="F520" s="83" t="str">
        <f>IF(preDEL!$AG520,IFERROR(0/0,""),preDEL!F520)</f>
        <v/>
      </c>
      <c r="G520" s="83" t="str">
        <f>IF(preDEL!$AG520,IFERROR(0/0,""),preDEL!G520)</f>
        <v/>
      </c>
      <c r="H520" s="83" t="str">
        <f>IF(preDEL!$AG520,IFERROR(0/0,""),preDEL!H520)</f>
        <v/>
      </c>
      <c r="I520" s="82" t="str">
        <f>IF(preDEL!$AG520,IFERROR(0/0,""),preDEL!I520)</f>
        <v/>
      </c>
      <c r="J520" s="82" t="str">
        <f>IF(preDEL!$AG520,IFERROR(0/0,""),preDEL!J520)</f>
        <v/>
      </c>
      <c r="K520" s="82" t="str">
        <f>IF(preDEL!$AG520,IFERROR(0/0,""),preDEL!K520)</f>
        <v>Negative</v>
      </c>
      <c r="L520" s="172">
        <f>IF(preDEL!$AG520,IFERROR(0/0,""),preDEL!L520)</f>
        <v>44519</v>
      </c>
      <c r="M520" s="173">
        <f>IF(preDEL!$AG520,IFERROR(0/0,""),preDEL!M520)</f>
        <v>0.4053703704</v>
      </c>
      <c r="N520" s="83" t="str">
        <f>IF(preDEL!$AG520,IFERROR(0/0,""),preDEL!N520)</f>
        <v/>
      </c>
      <c r="O520" s="83" t="str">
        <f>IF(preDEL!$AG520,IFERROR(0/0,""),preDEL!O520)</f>
        <v/>
      </c>
      <c r="P520" s="128" t="b">
        <f>IF(preDEL!$AG520,IFERROR(0/0,""),preDEL!P520)</f>
        <v>0</v>
      </c>
      <c r="Q520" s="128" t="str">
        <f>IF(preDEL!$AG520,IFERROR(0/0,""),preDEL!Q520)</f>
        <v>Result</v>
      </c>
      <c r="R520" s="116" t="b">
        <f>IF(preDEL!$AG520,IFERROR(0/0,""),preDEL!R520)</f>
        <v>1</v>
      </c>
      <c r="S520" s="116">
        <f>IF(preDEL!$AG520,IFERROR(0/0,""),preDEL!S520)</f>
        <v>1</v>
      </c>
      <c r="T520" s="128">
        <f>IF(preDEL!$AG520,IFERROR(0/0,""),preDEL!T520)</f>
        <v>0</v>
      </c>
      <c r="U520" s="83" t="str">
        <f>IF(preDEL!$AG520,IFERROR(0/0,""),preDEL!U520)</f>
        <v/>
      </c>
      <c r="V520" s="82" t="str">
        <f>IF(preDEL!$AG520,IFERROR(0/0,""),preDEL!V520)</f>
        <v/>
      </c>
      <c r="W520" s="83" t="str">
        <f>IF(preDEL!$AG520,IFERROR(0/0,""),preDEL!W520)</f>
        <v/>
      </c>
      <c r="X520" s="116" t="b">
        <f>IF(preDEL!$AG520,IFERROR(0/0,""),preDEL!X520)</f>
        <v>0</v>
      </c>
      <c r="Y520" s="128" t="b">
        <f>IF(preDEL!$AG520,IFERROR(0/0,""),preDEL!Y520)</f>
        <v>0</v>
      </c>
      <c r="Z520" s="82" t="str">
        <f>IF(preDEL!$AG520,IFERROR(0/0,""),preDEL!Z520)</f>
        <v/>
      </c>
      <c r="AA520" s="128" t="b">
        <f>IF(preDEL!$AG520,IFERROR(0/0,""),preDEL!AA520)</f>
        <v>0</v>
      </c>
      <c r="AB520" s="128" t="b">
        <f>IF(preDEL!$AG520,IFERROR(0/0,""),preDEL!AB520)</f>
        <v>0</v>
      </c>
      <c r="AC520" s="174">
        <f>IF(preDEL!$AG520,IFERROR(0/0,""),preDEL!AC520)</f>
        <v>589</v>
      </c>
      <c r="AD520" s="116" t="b">
        <f>IF(preDEL!$AG520,IFERROR(0/0,""),preDEL!AD520)</f>
        <v>1</v>
      </c>
      <c r="AE520" s="175" t="str">
        <f>IF(preDEL!$AG520,IFERROR(0/0,""),preDEL!AE520)</f>
        <v/>
      </c>
      <c r="AF520" s="128" t="b">
        <f>IF(preDEL!$AG520,IFERROR(0/0,""),preDEL!AF520)</f>
        <v>0</v>
      </c>
      <c r="AG520" s="128" t="b">
        <f>IF(preDEL!$AG520,IFERROR(0/0,""),preDEL!AG520)</f>
        <v>0</v>
      </c>
      <c r="AH520" s="116" t="str">
        <f>IF(preDEL!$AG520,IFERROR(0/0,""),preDEL!AH520)</f>
        <v/>
      </c>
      <c r="AI520" s="82" t="str">
        <f>IF(preDEL!$AG520,IFERROR(0/0,""),preDEL!AI520)</f>
        <v/>
      </c>
      <c r="AJ520" s="83" t="str">
        <f>IF(preDEL!$AG520,IFERROR(0/0,""),preDEL!AJ520)</f>
        <v/>
      </c>
      <c r="AK520" s="82" t="str">
        <f>IF(preDEL!$AG520,IFERROR(0/0,""),preDEL!AK520)</f>
        <v>Negative</v>
      </c>
      <c r="AL520" s="83" t="str">
        <f>IF(preDEL!$AG520,IFERROR(0/0,""),preDEL!AL520)</f>
        <v/>
      </c>
      <c r="AM520" s="83" t="str">
        <f>IF(preDEL!$AG520,IFERROR(0/0,""),preDEL!AM520)</f>
        <v>SpROSA573919</v>
      </c>
      <c r="AN520" s="83" t="str">
        <f>IF(preDEL!$AG520,IFERROR(0/0,""),preDEL!AN520)</f>
        <v>ROSA364548</v>
      </c>
      <c r="AO520" s="83" t="str">
        <f>IF(preDEL!$AG520,IFERROR(0/0,""),preDEL!AO520)</f>
        <v/>
      </c>
      <c r="AP520" s="83" t="str">
        <f>IF(preDEL!$AG520,IFERROR(0/0,""),preDEL!AP520)</f>
        <v/>
      </c>
      <c r="AQ520" s="83" t="str">
        <f>IF(preDEL!$AG520,IFERROR(0/0,""),preDEL!AQ520)</f>
        <v/>
      </c>
      <c r="AR520" s="83" t="str">
        <f>IF(preDEL!$AG520,IFERROR(0/0,""),preDEL!AR520)</f>
        <v/>
      </c>
      <c r="AS520" s="147"/>
    </row>
    <row r="521">
      <c r="A521" s="82" t="str">
        <f>IF(preDEL!$AG521,IFERROR(0/0,""),preDEL!A521)</f>
        <v>FLB2741</v>
      </c>
      <c r="B521" s="172">
        <f>IF(preDEL!$AG521,IFERROR(0/0,""),preDEL!B521)</f>
        <v>44519</v>
      </c>
      <c r="C521" s="173">
        <f>IF(preDEL!$AG521,IFERROR(0/0,""),preDEL!C521)</f>
        <v>0.2185648148</v>
      </c>
      <c r="D521" s="82" t="str">
        <f>IF(preDEL!$AG521,IFERROR(0/0,""),preDEL!D521)</f>
        <v/>
      </c>
      <c r="E521" s="82" t="str">
        <f>IF(preDEL!$AG521,IFERROR(0/0,""),preDEL!E521)</f>
        <v/>
      </c>
      <c r="F521" s="83" t="str">
        <f>IF(preDEL!$AG521,IFERROR(0/0,""),preDEL!F521)</f>
        <v/>
      </c>
      <c r="G521" s="83" t="str">
        <f>IF(preDEL!$AG521,IFERROR(0/0,""),preDEL!G521)</f>
        <v/>
      </c>
      <c r="H521" s="83" t="str">
        <f>IF(preDEL!$AG521,IFERROR(0/0,""),preDEL!H521)</f>
        <v/>
      </c>
      <c r="I521" s="82" t="str">
        <f>IF(preDEL!$AG521,IFERROR(0/0,""),preDEL!I521)</f>
        <v/>
      </c>
      <c r="J521" s="82" t="str">
        <f>IF(preDEL!$AG521,IFERROR(0/0,""),preDEL!J521)</f>
        <v/>
      </c>
      <c r="K521" s="82" t="str">
        <f>IF(preDEL!$AG521,IFERROR(0/0,""),preDEL!K521)</f>
        <v>Negative</v>
      </c>
      <c r="L521" s="172">
        <f>IF(preDEL!$AG521,IFERROR(0/0,""),preDEL!L521)</f>
        <v>44519</v>
      </c>
      <c r="M521" s="173">
        <f>IF(preDEL!$AG521,IFERROR(0/0,""),preDEL!M521)</f>
        <v>0.4053703704</v>
      </c>
      <c r="N521" s="83" t="str">
        <f>IF(preDEL!$AG521,IFERROR(0/0,""),preDEL!N521)</f>
        <v/>
      </c>
      <c r="O521" s="83" t="str">
        <f>IF(preDEL!$AG521,IFERROR(0/0,""),preDEL!O521)</f>
        <v/>
      </c>
      <c r="P521" s="128" t="b">
        <f>IF(preDEL!$AG521,IFERROR(0/0,""),preDEL!P521)</f>
        <v>0</v>
      </c>
      <c r="Q521" s="128" t="str">
        <f>IF(preDEL!$AG521,IFERROR(0/0,""),preDEL!Q521)</f>
        <v>Result</v>
      </c>
      <c r="R521" s="116" t="b">
        <f>IF(preDEL!$AG521,IFERROR(0/0,""),preDEL!R521)</f>
        <v>1</v>
      </c>
      <c r="S521" s="116">
        <f>IF(preDEL!$AG521,IFERROR(0/0,""),preDEL!S521)</f>
        <v>1</v>
      </c>
      <c r="T521" s="128" t="str">
        <f>IF(preDEL!$AG521,IFERROR(0/0,""),preDEL!T521)</f>
        <v/>
      </c>
      <c r="U521" s="83" t="str">
        <f>IF(preDEL!$AG521,IFERROR(0/0,""),preDEL!U521)</f>
        <v/>
      </c>
      <c r="V521" s="82" t="str">
        <f>IF(preDEL!$AG521,IFERROR(0/0,""),preDEL!V521)</f>
        <v/>
      </c>
      <c r="W521" s="83" t="str">
        <f>IF(preDEL!$AG521,IFERROR(0/0,""),preDEL!W521)</f>
        <v/>
      </c>
      <c r="X521" s="116" t="b">
        <f>IF(preDEL!$AG521,IFERROR(0/0,""),preDEL!X521)</f>
        <v>0</v>
      </c>
      <c r="Y521" s="128" t="b">
        <f>IF(preDEL!$AG521,IFERROR(0/0,""),preDEL!Y521)</f>
        <v>0</v>
      </c>
      <c r="Z521" s="82" t="str">
        <f>IF(preDEL!$AG521,IFERROR(0/0,""),preDEL!Z521)</f>
        <v/>
      </c>
      <c r="AA521" s="128" t="b">
        <f>IF(preDEL!$AG521,IFERROR(0/0,""),preDEL!AA521)</f>
        <v>0</v>
      </c>
      <c r="AB521" s="128" t="b">
        <f>IF(preDEL!$AG521,IFERROR(0/0,""),preDEL!AB521)</f>
        <v>0</v>
      </c>
      <c r="AC521" s="174">
        <f>IF(preDEL!$AG521,IFERROR(0/0,""),preDEL!AC521)</f>
        <v>141</v>
      </c>
      <c r="AD521" s="116" t="b">
        <f>IF(preDEL!$AG521,IFERROR(0/0,""),preDEL!AD521)</f>
        <v>0</v>
      </c>
      <c r="AE521" s="175" t="str">
        <f>IF(preDEL!$AG521,IFERROR(0/0,""),preDEL!AE521)</f>
        <v/>
      </c>
      <c r="AF521" s="128" t="b">
        <f>IF(preDEL!$AG521,IFERROR(0/0,""),preDEL!AF521)</f>
        <v>0</v>
      </c>
      <c r="AG521" s="128" t="b">
        <f>IF(preDEL!$AG521,IFERROR(0/0,""),preDEL!AG521)</f>
        <v>0</v>
      </c>
      <c r="AH521" s="116" t="str">
        <f>IF(preDEL!$AG521,IFERROR(0/0,""),preDEL!AH521)</f>
        <v/>
      </c>
      <c r="AI521" s="82" t="str">
        <f>IF(preDEL!$AG521,IFERROR(0/0,""),preDEL!AI521)</f>
        <v/>
      </c>
      <c r="AJ521" s="83" t="str">
        <f>IF(preDEL!$AG521,IFERROR(0/0,""),preDEL!AJ521)</f>
        <v/>
      </c>
      <c r="AK521" s="82" t="str">
        <f>IF(preDEL!$AG521,IFERROR(0/0,""),preDEL!AK521)</f>
        <v>Negative</v>
      </c>
      <c r="AL521" s="83" t="str">
        <f>IF(preDEL!$AG521,IFERROR(0/0,""),preDEL!AL521)</f>
        <v/>
      </c>
      <c r="AM521" s="83" t="str">
        <f>IF(preDEL!$AG521,IFERROR(0/0,""),preDEL!AM521)</f>
        <v>SpROSA573919</v>
      </c>
      <c r="AN521" s="83" t="str">
        <f>IF(preDEL!$AG521,IFERROR(0/0,""),preDEL!AN521)</f>
        <v>ROSA535692</v>
      </c>
      <c r="AO521" s="83" t="str">
        <f>IF(preDEL!$AG521,IFERROR(0/0,""),preDEL!AO521)</f>
        <v/>
      </c>
      <c r="AP521" s="83" t="str">
        <f>IF(preDEL!$AG521,IFERROR(0/0,""),preDEL!AP521)</f>
        <v/>
      </c>
      <c r="AQ521" s="83" t="str">
        <f>IF(preDEL!$AG521,IFERROR(0/0,""),preDEL!AQ521)</f>
        <v/>
      </c>
      <c r="AR521" s="83" t="str">
        <f>IF(preDEL!$AG521,IFERROR(0/0,""),preDEL!AR521)</f>
        <v/>
      </c>
      <c r="AS521" s="147"/>
    </row>
    <row r="522">
      <c r="A522" s="82" t="str">
        <f>IF(preDEL!$AG522,IFERROR(0/0,""),preDEL!A522)</f>
        <v>FLB3933</v>
      </c>
      <c r="B522" s="172">
        <f>IF(preDEL!$AG522,IFERROR(0/0,""),preDEL!B522)</f>
        <v>44519</v>
      </c>
      <c r="C522" s="173">
        <f>IF(preDEL!$AG522,IFERROR(0/0,""),preDEL!C522)</f>
        <v>0.2228703704</v>
      </c>
      <c r="D522" s="82" t="str">
        <f>IF(preDEL!$AG522,IFERROR(0/0,""),preDEL!D522)</f>
        <v/>
      </c>
      <c r="E522" s="82" t="str">
        <f>IF(preDEL!$AG522,IFERROR(0/0,""),preDEL!E522)</f>
        <v/>
      </c>
      <c r="F522" s="83" t="str">
        <f>IF(preDEL!$AG522,IFERROR(0/0,""),preDEL!F522)</f>
        <v/>
      </c>
      <c r="G522" s="83" t="str">
        <f>IF(preDEL!$AG522,IFERROR(0/0,""),preDEL!G522)</f>
        <v/>
      </c>
      <c r="H522" s="83" t="str">
        <f>IF(preDEL!$AG522,IFERROR(0/0,""),preDEL!H522)</f>
        <v/>
      </c>
      <c r="I522" s="82" t="str">
        <f>IF(preDEL!$AG522,IFERROR(0/0,""),preDEL!I522)</f>
        <v/>
      </c>
      <c r="J522" s="82" t="str">
        <f>IF(preDEL!$AG522,IFERROR(0/0,""),preDEL!J522)</f>
        <v/>
      </c>
      <c r="K522" s="82" t="str">
        <f>IF(preDEL!$AG522,IFERROR(0/0,""),preDEL!K522)</f>
        <v>Negative</v>
      </c>
      <c r="L522" s="172">
        <f>IF(preDEL!$AG522,IFERROR(0/0,""),preDEL!L522)</f>
        <v>44519</v>
      </c>
      <c r="M522" s="173">
        <f>IF(preDEL!$AG522,IFERROR(0/0,""),preDEL!M522)</f>
        <v>0.4053703704</v>
      </c>
      <c r="N522" s="83" t="str">
        <f>IF(preDEL!$AG522,IFERROR(0/0,""),preDEL!N522)</f>
        <v/>
      </c>
      <c r="O522" s="83" t="str">
        <f>IF(preDEL!$AG522,IFERROR(0/0,""),preDEL!O522)</f>
        <v/>
      </c>
      <c r="P522" s="128" t="b">
        <f>IF(preDEL!$AG522,IFERROR(0/0,""),preDEL!P522)</f>
        <v>0</v>
      </c>
      <c r="Q522" s="128" t="str">
        <f>IF(preDEL!$AG522,IFERROR(0/0,""),preDEL!Q522)</f>
        <v>Result</v>
      </c>
      <c r="R522" s="116" t="b">
        <f>IF(preDEL!$AG522,IFERROR(0/0,""),preDEL!R522)</f>
        <v>1</v>
      </c>
      <c r="S522" s="116">
        <f>IF(preDEL!$AG522,IFERROR(0/0,""),preDEL!S522)</f>
        <v>1</v>
      </c>
      <c r="T522" s="128" t="str">
        <f>IF(preDEL!$AG522,IFERROR(0/0,""),preDEL!T522)</f>
        <v/>
      </c>
      <c r="U522" s="83" t="str">
        <f>IF(preDEL!$AG522,IFERROR(0/0,""),preDEL!U522)</f>
        <v/>
      </c>
      <c r="V522" s="82" t="str">
        <f>IF(preDEL!$AG522,IFERROR(0/0,""),preDEL!V522)</f>
        <v/>
      </c>
      <c r="W522" s="83" t="str">
        <f>IF(preDEL!$AG522,IFERROR(0/0,""),preDEL!W522)</f>
        <v/>
      </c>
      <c r="X522" s="116" t="b">
        <f>IF(preDEL!$AG522,IFERROR(0/0,""),preDEL!X522)</f>
        <v>0</v>
      </c>
      <c r="Y522" s="128" t="b">
        <f>IF(preDEL!$AG522,IFERROR(0/0,""),preDEL!Y522)</f>
        <v>0</v>
      </c>
      <c r="Z522" s="82" t="str">
        <f>IF(preDEL!$AG522,IFERROR(0/0,""),preDEL!Z522)</f>
        <v/>
      </c>
      <c r="AA522" s="128" t="b">
        <f>IF(preDEL!$AG522,IFERROR(0/0,""),preDEL!AA522)</f>
        <v>0</v>
      </c>
      <c r="AB522" s="128" t="b">
        <f>IF(preDEL!$AG522,IFERROR(0/0,""),preDEL!AB522)</f>
        <v>0</v>
      </c>
      <c r="AC522" s="174">
        <f>IF(preDEL!$AG522,IFERROR(0/0,""),preDEL!AC522)</f>
        <v>140</v>
      </c>
      <c r="AD522" s="116" t="b">
        <f>IF(preDEL!$AG522,IFERROR(0/0,""),preDEL!AD522)</f>
        <v>0</v>
      </c>
      <c r="AE522" s="175" t="str">
        <f>IF(preDEL!$AG522,IFERROR(0/0,""),preDEL!AE522)</f>
        <v/>
      </c>
      <c r="AF522" s="128" t="b">
        <f>IF(preDEL!$AG522,IFERROR(0/0,""),preDEL!AF522)</f>
        <v>0</v>
      </c>
      <c r="AG522" s="128" t="b">
        <f>IF(preDEL!$AG522,IFERROR(0/0,""),preDEL!AG522)</f>
        <v>0</v>
      </c>
      <c r="AH522" s="116" t="str">
        <f>IF(preDEL!$AG522,IFERROR(0/0,""),preDEL!AH522)</f>
        <v/>
      </c>
      <c r="AI522" s="82" t="str">
        <f>IF(preDEL!$AG522,IFERROR(0/0,""),preDEL!AI522)</f>
        <v/>
      </c>
      <c r="AJ522" s="83" t="str">
        <f>IF(preDEL!$AG522,IFERROR(0/0,""),preDEL!AJ522)</f>
        <v/>
      </c>
      <c r="AK522" s="82" t="str">
        <f>IF(preDEL!$AG522,IFERROR(0/0,""),preDEL!AK522)</f>
        <v>Negative</v>
      </c>
      <c r="AL522" s="83" t="str">
        <f>IF(preDEL!$AG522,IFERROR(0/0,""),preDEL!AL522)</f>
        <v/>
      </c>
      <c r="AM522" s="83" t="str">
        <f>IF(preDEL!$AG522,IFERROR(0/0,""),preDEL!AM522)</f>
        <v>SpROSA573919</v>
      </c>
      <c r="AN522" s="83" t="str">
        <f>IF(preDEL!$AG522,IFERROR(0/0,""),preDEL!AN522)</f>
        <v>ROSA750622</v>
      </c>
      <c r="AO522" s="83" t="str">
        <f>IF(preDEL!$AG522,IFERROR(0/0,""),preDEL!AO522)</f>
        <v/>
      </c>
      <c r="AP522" s="83" t="str">
        <f>IF(preDEL!$AG522,IFERROR(0/0,""),preDEL!AP522)</f>
        <v/>
      </c>
      <c r="AQ522" s="83" t="str">
        <f>IF(preDEL!$AG522,IFERROR(0/0,""),preDEL!AQ522)</f>
        <v/>
      </c>
      <c r="AR522" s="83" t="str">
        <f>IF(preDEL!$AG522,IFERROR(0/0,""),preDEL!AR522)</f>
        <v/>
      </c>
      <c r="AS522" s="147"/>
    </row>
    <row r="523">
      <c r="A523" s="82" t="str">
        <f>IF(preDEL!$AG523,IFERROR(0/0,""),preDEL!A523)</f>
        <v>FLB3966</v>
      </c>
      <c r="B523" s="172">
        <f>IF(preDEL!$AG523,IFERROR(0/0,""),preDEL!B523)</f>
        <v>44519</v>
      </c>
      <c r="C523" s="173">
        <f>IF(preDEL!$AG523,IFERROR(0/0,""),preDEL!C523)</f>
        <v>0.27625</v>
      </c>
      <c r="D523" s="82" t="str">
        <f>IF(preDEL!$AG523,IFERROR(0/0,""),preDEL!D523)</f>
        <v/>
      </c>
      <c r="E523" s="82" t="str">
        <f>IF(preDEL!$AG523,IFERROR(0/0,""),preDEL!E523)</f>
        <v/>
      </c>
      <c r="F523" s="83" t="str">
        <f>IF(preDEL!$AG523,IFERROR(0/0,""),preDEL!F523)</f>
        <v/>
      </c>
      <c r="G523" s="83" t="str">
        <f>IF(preDEL!$AG523,IFERROR(0/0,""),preDEL!G523)</f>
        <v/>
      </c>
      <c r="H523" s="83" t="str">
        <f>IF(preDEL!$AG523,IFERROR(0/0,""),preDEL!H523)</f>
        <v/>
      </c>
      <c r="I523" s="82" t="str">
        <f>IF(preDEL!$AG523,IFERROR(0/0,""),preDEL!I523)</f>
        <v/>
      </c>
      <c r="J523" s="82" t="str">
        <f>IF(preDEL!$AG523,IFERROR(0/0,""),preDEL!J523)</f>
        <v/>
      </c>
      <c r="K523" s="82" t="str">
        <f>IF(preDEL!$AG523,IFERROR(0/0,""),preDEL!K523)</f>
        <v>Negative</v>
      </c>
      <c r="L523" s="172">
        <f>IF(preDEL!$AG523,IFERROR(0/0,""),preDEL!L523)</f>
        <v>44519</v>
      </c>
      <c r="M523" s="173">
        <f>IF(preDEL!$AG523,IFERROR(0/0,""),preDEL!M523)</f>
        <v>0.4053703704</v>
      </c>
      <c r="N523" s="83" t="str">
        <f>IF(preDEL!$AG523,IFERROR(0/0,""),preDEL!N523)</f>
        <v/>
      </c>
      <c r="O523" s="83" t="str">
        <f>IF(preDEL!$AG523,IFERROR(0/0,""),preDEL!O523)</f>
        <v/>
      </c>
      <c r="P523" s="128" t="b">
        <f>IF(preDEL!$AG523,IFERROR(0/0,""),preDEL!P523)</f>
        <v>0</v>
      </c>
      <c r="Q523" s="128" t="str">
        <f>IF(preDEL!$AG523,IFERROR(0/0,""),preDEL!Q523)</f>
        <v>Result</v>
      </c>
      <c r="R523" s="116" t="b">
        <f>IF(preDEL!$AG523,IFERROR(0/0,""),preDEL!R523)</f>
        <v>1</v>
      </c>
      <c r="S523" s="116">
        <f>IF(preDEL!$AG523,IFERROR(0/0,""),preDEL!S523)</f>
        <v>1</v>
      </c>
      <c r="T523" s="128">
        <f>IF(preDEL!$AG523,IFERROR(0/0,""),preDEL!T523)</f>
        <v>0</v>
      </c>
      <c r="U523" s="83" t="str">
        <f>IF(preDEL!$AG523,IFERROR(0/0,""),preDEL!U523)</f>
        <v/>
      </c>
      <c r="V523" s="82" t="str">
        <f>IF(preDEL!$AG523,IFERROR(0/0,""),preDEL!V523)</f>
        <v/>
      </c>
      <c r="W523" s="83" t="str">
        <f>IF(preDEL!$AG523,IFERROR(0/0,""),preDEL!W523)</f>
        <v/>
      </c>
      <c r="X523" s="116" t="b">
        <f>IF(preDEL!$AG523,IFERROR(0/0,""),preDEL!X523)</f>
        <v>0</v>
      </c>
      <c r="Y523" s="128" t="b">
        <f>IF(preDEL!$AG523,IFERROR(0/0,""),preDEL!Y523)</f>
        <v>0</v>
      </c>
      <c r="Z523" s="82" t="str">
        <f>IF(preDEL!$AG523,IFERROR(0/0,""),preDEL!Z523)</f>
        <v/>
      </c>
      <c r="AA523" s="128" t="b">
        <f>IF(preDEL!$AG523,IFERROR(0/0,""),preDEL!AA523)</f>
        <v>0</v>
      </c>
      <c r="AB523" s="128" t="b">
        <f>IF(preDEL!$AG523,IFERROR(0/0,""),preDEL!AB523)</f>
        <v>0</v>
      </c>
      <c r="AC523" s="174">
        <f>IF(preDEL!$AG523,IFERROR(0/0,""),preDEL!AC523)</f>
        <v>588</v>
      </c>
      <c r="AD523" s="116" t="b">
        <f>IF(preDEL!$AG523,IFERROR(0/0,""),preDEL!AD523)</f>
        <v>1</v>
      </c>
      <c r="AE523" s="175" t="str">
        <f>IF(preDEL!$AG523,IFERROR(0/0,""),preDEL!AE523)</f>
        <v/>
      </c>
      <c r="AF523" s="128" t="b">
        <f>IF(preDEL!$AG523,IFERROR(0/0,""),preDEL!AF523)</f>
        <v>0</v>
      </c>
      <c r="AG523" s="128" t="b">
        <f>IF(preDEL!$AG523,IFERROR(0/0,""),preDEL!AG523)</f>
        <v>0</v>
      </c>
      <c r="AH523" s="116" t="str">
        <f>IF(preDEL!$AG523,IFERROR(0/0,""),preDEL!AH523)</f>
        <v/>
      </c>
      <c r="AI523" s="82" t="str">
        <f>IF(preDEL!$AG523,IFERROR(0/0,""),preDEL!AI523)</f>
        <v/>
      </c>
      <c r="AJ523" s="83" t="str">
        <f>IF(preDEL!$AG523,IFERROR(0/0,""),preDEL!AJ523)</f>
        <v/>
      </c>
      <c r="AK523" s="82" t="str">
        <f>IF(preDEL!$AG523,IFERROR(0/0,""),preDEL!AK523)</f>
        <v>Negative</v>
      </c>
      <c r="AL523" s="83" t="str">
        <f>IF(preDEL!$AG523,IFERROR(0/0,""),preDEL!AL523)</f>
        <v/>
      </c>
      <c r="AM523" s="83" t="str">
        <f>IF(preDEL!$AG523,IFERROR(0/0,""),preDEL!AM523)</f>
        <v>SpROSA573919</v>
      </c>
      <c r="AN523" s="83" t="str">
        <f>IF(preDEL!$AG523,IFERROR(0/0,""),preDEL!AN523)</f>
        <v>ROSA370377</v>
      </c>
      <c r="AO523" s="83" t="str">
        <f>IF(preDEL!$AG523,IFERROR(0/0,""),preDEL!AO523)</f>
        <v/>
      </c>
      <c r="AP523" s="83" t="str">
        <f>IF(preDEL!$AG523,IFERROR(0/0,""),preDEL!AP523)</f>
        <v/>
      </c>
      <c r="AQ523" s="83" t="str">
        <f>IF(preDEL!$AG523,IFERROR(0/0,""),preDEL!AQ523)</f>
        <v/>
      </c>
      <c r="AR523" s="83" t="str">
        <f>IF(preDEL!$AG523,IFERROR(0/0,""),preDEL!AR523)</f>
        <v/>
      </c>
      <c r="AS523" s="147"/>
    </row>
    <row r="524">
      <c r="A524" s="82" t="str">
        <f>IF(preDEL!$AG524,IFERROR(0/0,""),preDEL!A524)</f>
        <v>FLB3976</v>
      </c>
      <c r="B524" s="172">
        <f>IF(preDEL!$AG524,IFERROR(0/0,""),preDEL!B524)</f>
        <v>44519</v>
      </c>
      <c r="C524" s="173">
        <f>IF(preDEL!$AG524,IFERROR(0/0,""),preDEL!C524)</f>
        <v>0.2866087963</v>
      </c>
      <c r="D524" s="82" t="str">
        <f>IF(preDEL!$AG524,IFERROR(0/0,""),preDEL!D524)</f>
        <v/>
      </c>
      <c r="E524" s="82" t="str">
        <f>IF(preDEL!$AG524,IFERROR(0/0,""),preDEL!E524)</f>
        <v/>
      </c>
      <c r="F524" s="83" t="str">
        <f>IF(preDEL!$AG524,IFERROR(0/0,""),preDEL!F524)</f>
        <v/>
      </c>
      <c r="G524" s="83" t="str">
        <f>IF(preDEL!$AG524,IFERROR(0/0,""),preDEL!G524)</f>
        <v/>
      </c>
      <c r="H524" s="83" t="str">
        <f>IF(preDEL!$AG524,IFERROR(0/0,""),preDEL!H524)</f>
        <v/>
      </c>
      <c r="I524" s="82" t="str">
        <f>IF(preDEL!$AG524,IFERROR(0/0,""),preDEL!I524)</f>
        <v/>
      </c>
      <c r="J524" s="82" t="str">
        <f>IF(preDEL!$AG524,IFERROR(0/0,""),preDEL!J524)</f>
        <v/>
      </c>
      <c r="K524" s="82" t="str">
        <f>IF(preDEL!$AG524,IFERROR(0/0,""),preDEL!K524)</f>
        <v>Null</v>
      </c>
      <c r="L524" s="172">
        <f>IF(preDEL!$AG524,IFERROR(0/0,""),preDEL!L524)</f>
        <v>44868</v>
      </c>
      <c r="M524" s="173">
        <f>IF(preDEL!$AG524,IFERROR(0/0,""),preDEL!M524)</f>
        <v>0.5355208333</v>
      </c>
      <c r="N524" s="83" t="str">
        <f>IF(preDEL!$AG524,IFERROR(0/0,""),preDEL!N524)</f>
        <v/>
      </c>
      <c r="O524" s="83" t="str">
        <f>IF(preDEL!$AG524,IFERROR(0/0,""),preDEL!O524)</f>
        <v/>
      </c>
      <c r="P524" s="128" t="b">
        <f>IF(preDEL!$AG524,IFERROR(0/0,""),preDEL!P524)</f>
        <v>0</v>
      </c>
      <c r="Q524" s="128" t="str">
        <f>IF(preDEL!$AG524,IFERROR(0/0,""),preDEL!Q524)</f>
        <v>Collected</v>
      </c>
      <c r="R524" s="116" t="b">
        <f>IF(preDEL!$AG524,IFERROR(0/0,""),preDEL!R524)</f>
        <v>1</v>
      </c>
      <c r="S524" s="116">
        <f>IF(preDEL!$AG524,IFERROR(0/0,""),preDEL!S524)</f>
        <v>1</v>
      </c>
      <c r="T524" s="128">
        <f>IF(preDEL!$AG524,IFERROR(0/0,""),preDEL!T524)</f>
        <v>0</v>
      </c>
      <c r="U524" s="83" t="str">
        <f>IF(preDEL!$AG524,IFERROR(0/0,""),preDEL!U524)</f>
        <v/>
      </c>
      <c r="V524" s="82" t="str">
        <f>IF(preDEL!$AG524,IFERROR(0/0,""),preDEL!V524)</f>
        <v/>
      </c>
      <c r="W524" s="83" t="str">
        <f>IF(preDEL!$AG524,IFERROR(0/0,""),preDEL!W524)</f>
        <v/>
      </c>
      <c r="X524" s="116" t="b">
        <f>IF(preDEL!$AG524,IFERROR(0/0,""),preDEL!X524)</f>
        <v>0</v>
      </c>
      <c r="Y524" s="128" t="b">
        <f>IF(preDEL!$AG524,IFERROR(0/0,""),preDEL!Y524)</f>
        <v>0</v>
      </c>
      <c r="Z524" s="82" t="str">
        <f>IF(preDEL!$AG524,IFERROR(0/0,""),preDEL!Z524)</f>
        <v/>
      </c>
      <c r="AA524" s="128" t="b">
        <f>IF(preDEL!$AG524,IFERROR(0/0,""),preDEL!AA524)</f>
        <v>0</v>
      </c>
      <c r="AB524" s="128" t="b">
        <f>IF(preDEL!$AG524,IFERROR(0/0,""),preDEL!AB524)</f>
        <v>0</v>
      </c>
      <c r="AC524" s="174">
        <f>IF(preDEL!$AG524,IFERROR(0/0,""),preDEL!AC524)</f>
        <v>587</v>
      </c>
      <c r="AD524" s="116" t="b">
        <f>IF(preDEL!$AG524,IFERROR(0/0,""),preDEL!AD524)</f>
        <v>1</v>
      </c>
      <c r="AE524" s="175" t="str">
        <f>IF(preDEL!$AG524,IFERROR(0/0,""),preDEL!AE524)</f>
        <v/>
      </c>
      <c r="AF524" s="128" t="b">
        <f>IF(preDEL!$AG524,IFERROR(0/0,""),preDEL!AF524)</f>
        <v>0</v>
      </c>
      <c r="AG524" s="128" t="b">
        <f>IF(preDEL!$AG524,IFERROR(0/0,""),preDEL!AG524)</f>
        <v>0</v>
      </c>
      <c r="AH524" s="116" t="str">
        <f>IF(preDEL!$AG524,IFERROR(0/0,""),preDEL!AH524)</f>
        <v/>
      </c>
      <c r="AI524" s="82" t="str">
        <f>IF(preDEL!$AG524,IFERROR(0/0,""),preDEL!AI524)</f>
        <v/>
      </c>
      <c r="AJ524" s="83">
        <f>IF(preDEL!$AG524,IFERROR(0/0,""),preDEL!AJ524)</f>
        <v>2.2</v>
      </c>
      <c r="AK524" s="82" t="str">
        <f>IF(preDEL!$AG524,IFERROR(0/0,""),preDEL!AK524)</f>
        <v>Negative</v>
      </c>
      <c r="AL524" s="83" t="str">
        <f>IF(preDEL!$AG524,IFERROR(0/0,""),preDEL!AL524)</f>
        <v/>
      </c>
      <c r="AM524" s="83" t="str">
        <f>IF(preDEL!$AG524,IFERROR(0/0,""),preDEL!AM524)</f>
        <v>SpROSA145068</v>
      </c>
      <c r="AN524" s="83" t="str">
        <f>IF(preDEL!$AG524,IFERROR(0/0,""),preDEL!AN524)</f>
        <v>ROSA352714</v>
      </c>
      <c r="AO524" s="83" t="str">
        <f>IF(preDEL!$AG524,IFERROR(0/0,""),preDEL!AO524)</f>
        <v/>
      </c>
      <c r="AP524" s="83" t="str">
        <f>IF(preDEL!$AG524,IFERROR(0/0,""),preDEL!AP524)</f>
        <v/>
      </c>
      <c r="AQ524" s="83" t="str">
        <f>IF(preDEL!$AG524,IFERROR(0/0,""),preDEL!AQ524)</f>
        <v/>
      </c>
      <c r="AR524" s="83" t="str">
        <f>IF(preDEL!$AG524,IFERROR(0/0,""),preDEL!AR524)</f>
        <v/>
      </c>
      <c r="AS524" s="147"/>
    </row>
    <row r="525">
      <c r="A525" s="82" t="str">
        <f>IF(preDEL!$AG525,IFERROR(0/0,""),preDEL!A525)</f>
        <v>FLB3981</v>
      </c>
      <c r="B525" s="172">
        <f>IF(preDEL!$AG525,IFERROR(0/0,""),preDEL!B525)</f>
        <v>44519</v>
      </c>
      <c r="C525" s="173">
        <f>IF(preDEL!$AG525,IFERROR(0/0,""),preDEL!C525)</f>
        <v>0.2883564815</v>
      </c>
      <c r="D525" s="82" t="str">
        <f>IF(preDEL!$AG525,IFERROR(0/0,""),preDEL!D525)</f>
        <v/>
      </c>
      <c r="E525" s="82" t="str">
        <f>IF(preDEL!$AG525,IFERROR(0/0,""),preDEL!E525)</f>
        <v/>
      </c>
      <c r="F525" s="83" t="str">
        <f>IF(preDEL!$AG525,IFERROR(0/0,""),preDEL!F525)</f>
        <v/>
      </c>
      <c r="G525" s="83" t="str">
        <f>IF(preDEL!$AG525,IFERROR(0/0,""),preDEL!G525)</f>
        <v/>
      </c>
      <c r="H525" s="83" t="str">
        <f>IF(preDEL!$AG525,IFERROR(0/0,""),preDEL!H525)</f>
        <v/>
      </c>
      <c r="I525" s="82" t="str">
        <f>IF(preDEL!$AG525,IFERROR(0/0,""),preDEL!I525)</f>
        <v/>
      </c>
      <c r="J525" s="82" t="str">
        <f>IF(preDEL!$AG525,IFERROR(0/0,""),preDEL!J525)</f>
        <v/>
      </c>
      <c r="K525" s="82" t="str">
        <f>IF(preDEL!$AG525,IFERROR(0/0,""),preDEL!K525)</f>
        <v>Negative</v>
      </c>
      <c r="L525" s="172">
        <f>IF(preDEL!$AG525,IFERROR(0/0,""),preDEL!L525)</f>
        <v>44519</v>
      </c>
      <c r="M525" s="173">
        <f>IF(preDEL!$AG525,IFERROR(0/0,""),preDEL!M525)</f>
        <v>0.4053703704</v>
      </c>
      <c r="N525" s="83" t="str">
        <f>IF(preDEL!$AG525,IFERROR(0/0,""),preDEL!N525)</f>
        <v/>
      </c>
      <c r="O525" s="83" t="str">
        <f>IF(preDEL!$AG525,IFERROR(0/0,""),preDEL!O525)</f>
        <v/>
      </c>
      <c r="P525" s="128" t="b">
        <f>IF(preDEL!$AG525,IFERROR(0/0,""),preDEL!P525)</f>
        <v>0</v>
      </c>
      <c r="Q525" s="128" t="str">
        <f>IF(preDEL!$AG525,IFERROR(0/0,""),preDEL!Q525)</f>
        <v>Result</v>
      </c>
      <c r="R525" s="116" t="b">
        <f>IF(preDEL!$AG525,IFERROR(0/0,""),preDEL!R525)</f>
        <v>1</v>
      </c>
      <c r="S525" s="116">
        <f>IF(preDEL!$AG525,IFERROR(0/0,""),preDEL!S525)</f>
        <v>1</v>
      </c>
      <c r="T525" s="128" t="str">
        <f>IF(preDEL!$AG525,IFERROR(0/0,""),preDEL!T525)</f>
        <v/>
      </c>
      <c r="U525" s="83" t="str">
        <f>IF(preDEL!$AG525,IFERROR(0/0,""),preDEL!U525)</f>
        <v/>
      </c>
      <c r="V525" s="82" t="str">
        <f>IF(preDEL!$AG525,IFERROR(0/0,""),preDEL!V525)</f>
        <v/>
      </c>
      <c r="W525" s="83" t="str">
        <f>IF(preDEL!$AG525,IFERROR(0/0,""),preDEL!W525)</f>
        <v/>
      </c>
      <c r="X525" s="116" t="b">
        <f>IF(preDEL!$AG525,IFERROR(0/0,""),preDEL!X525)</f>
        <v>0</v>
      </c>
      <c r="Y525" s="128" t="b">
        <f>IF(preDEL!$AG525,IFERROR(0/0,""),preDEL!Y525)</f>
        <v>0</v>
      </c>
      <c r="Z525" s="82" t="str">
        <f>IF(preDEL!$AG525,IFERROR(0/0,""),preDEL!Z525)</f>
        <v/>
      </c>
      <c r="AA525" s="128" t="b">
        <f>IF(preDEL!$AG525,IFERROR(0/0,""),preDEL!AA525)</f>
        <v>0</v>
      </c>
      <c r="AB525" s="128" t="b">
        <f>IF(preDEL!$AG525,IFERROR(0/0,""),preDEL!AB525)</f>
        <v>0</v>
      </c>
      <c r="AC525" s="174">
        <f>IF(preDEL!$AG525,IFERROR(0/0,""),preDEL!AC525)</f>
        <v>139</v>
      </c>
      <c r="AD525" s="116" t="b">
        <f>IF(preDEL!$AG525,IFERROR(0/0,""),preDEL!AD525)</f>
        <v>0</v>
      </c>
      <c r="AE525" s="175" t="str">
        <f>IF(preDEL!$AG525,IFERROR(0/0,""),preDEL!AE525)</f>
        <v/>
      </c>
      <c r="AF525" s="128" t="b">
        <f>IF(preDEL!$AG525,IFERROR(0/0,""),preDEL!AF525)</f>
        <v>0</v>
      </c>
      <c r="AG525" s="128" t="b">
        <f>IF(preDEL!$AG525,IFERROR(0/0,""),preDEL!AG525)</f>
        <v>0</v>
      </c>
      <c r="AH525" s="116" t="str">
        <f>IF(preDEL!$AG525,IFERROR(0/0,""),preDEL!AH525)</f>
        <v/>
      </c>
      <c r="AI525" s="82" t="str">
        <f>IF(preDEL!$AG525,IFERROR(0/0,""),preDEL!AI525)</f>
        <v/>
      </c>
      <c r="AJ525" s="83" t="str">
        <f>IF(preDEL!$AG525,IFERROR(0/0,""),preDEL!AJ525)</f>
        <v/>
      </c>
      <c r="AK525" s="82" t="str">
        <f>IF(preDEL!$AG525,IFERROR(0/0,""),preDEL!AK525)</f>
        <v>Negative</v>
      </c>
      <c r="AL525" s="83" t="str">
        <f>IF(preDEL!$AG525,IFERROR(0/0,""),preDEL!AL525)</f>
        <v/>
      </c>
      <c r="AM525" s="83" t="str">
        <f>IF(preDEL!$AG525,IFERROR(0/0,""),preDEL!AM525)</f>
        <v>SpROSA145068</v>
      </c>
      <c r="AN525" s="83" t="str">
        <f>IF(preDEL!$AG525,IFERROR(0/0,""),preDEL!AN525)</f>
        <v>ROSA669439</v>
      </c>
      <c r="AO525" s="83" t="str">
        <f>IF(preDEL!$AG525,IFERROR(0/0,""),preDEL!AO525)</f>
        <v/>
      </c>
      <c r="AP525" s="83" t="str">
        <f>IF(preDEL!$AG525,IFERROR(0/0,""),preDEL!AP525)</f>
        <v/>
      </c>
      <c r="AQ525" s="83" t="str">
        <f>IF(preDEL!$AG525,IFERROR(0/0,""),preDEL!AQ525)</f>
        <v/>
      </c>
      <c r="AR525" s="83" t="str">
        <f>IF(preDEL!$AG525,IFERROR(0/0,""),preDEL!AR525)</f>
        <v/>
      </c>
      <c r="AS525" s="147"/>
    </row>
    <row r="526">
      <c r="A526" s="82" t="str">
        <f>IF(preDEL!$AG526,IFERROR(0/0,""),preDEL!A526)</f>
        <v>FLB3951</v>
      </c>
      <c r="B526" s="172">
        <f>IF(preDEL!$AG526,IFERROR(0/0,""),preDEL!B526)</f>
        <v>44519</v>
      </c>
      <c r="C526" s="173">
        <f>IF(preDEL!$AG526,IFERROR(0/0,""),preDEL!C526)</f>
        <v>0.2912268519</v>
      </c>
      <c r="D526" s="82" t="str">
        <f>IF(preDEL!$AG526,IFERROR(0/0,""),preDEL!D526)</f>
        <v/>
      </c>
      <c r="E526" s="82" t="str">
        <f>IF(preDEL!$AG526,IFERROR(0/0,""),preDEL!E526)</f>
        <v/>
      </c>
      <c r="F526" s="83" t="str">
        <f>IF(preDEL!$AG526,IFERROR(0/0,""),preDEL!F526)</f>
        <v/>
      </c>
      <c r="G526" s="83" t="str">
        <f>IF(preDEL!$AG526,IFERROR(0/0,""),preDEL!G526)</f>
        <v/>
      </c>
      <c r="H526" s="83" t="str">
        <f>IF(preDEL!$AG526,IFERROR(0/0,""),preDEL!H526)</f>
        <v/>
      </c>
      <c r="I526" s="82" t="str">
        <f>IF(preDEL!$AG526,IFERROR(0/0,""),preDEL!I526)</f>
        <v/>
      </c>
      <c r="J526" s="82" t="str">
        <f>IF(preDEL!$AG526,IFERROR(0/0,""),preDEL!J526)</f>
        <v/>
      </c>
      <c r="K526" s="82" t="str">
        <f>IF(preDEL!$AG526,IFERROR(0/0,""),preDEL!K526)</f>
        <v>Negative</v>
      </c>
      <c r="L526" s="172">
        <f>IF(preDEL!$AG526,IFERROR(0/0,""),preDEL!L526)</f>
        <v>44519</v>
      </c>
      <c r="M526" s="173">
        <f>IF(preDEL!$AG526,IFERROR(0/0,""),preDEL!M526)</f>
        <v>0.4053703704</v>
      </c>
      <c r="N526" s="83" t="str">
        <f>IF(preDEL!$AG526,IFERROR(0/0,""),preDEL!N526)</f>
        <v/>
      </c>
      <c r="O526" s="83" t="str">
        <f>IF(preDEL!$AG526,IFERROR(0/0,""),preDEL!O526)</f>
        <v/>
      </c>
      <c r="P526" s="128" t="b">
        <f>IF(preDEL!$AG526,IFERROR(0/0,""),preDEL!P526)</f>
        <v>0</v>
      </c>
      <c r="Q526" s="128" t="str">
        <f>IF(preDEL!$AG526,IFERROR(0/0,""),preDEL!Q526)</f>
        <v>Result</v>
      </c>
      <c r="R526" s="116" t="b">
        <f>IF(preDEL!$AG526,IFERROR(0/0,""),preDEL!R526)</f>
        <v>1</v>
      </c>
      <c r="S526" s="116">
        <f>IF(preDEL!$AG526,IFERROR(0/0,""),preDEL!S526)</f>
        <v>1</v>
      </c>
      <c r="T526" s="128">
        <f>IF(preDEL!$AG526,IFERROR(0/0,""),preDEL!T526)</f>
        <v>0</v>
      </c>
      <c r="U526" s="83" t="str">
        <f>IF(preDEL!$AG526,IFERROR(0/0,""),preDEL!U526)</f>
        <v/>
      </c>
      <c r="V526" s="82" t="str">
        <f>IF(preDEL!$AG526,IFERROR(0/0,""),preDEL!V526)</f>
        <v/>
      </c>
      <c r="W526" s="83" t="str">
        <f>IF(preDEL!$AG526,IFERROR(0/0,""),preDEL!W526)</f>
        <v/>
      </c>
      <c r="X526" s="116" t="b">
        <f>IF(preDEL!$AG526,IFERROR(0/0,""),preDEL!X526)</f>
        <v>0</v>
      </c>
      <c r="Y526" s="128" t="b">
        <f>IF(preDEL!$AG526,IFERROR(0/0,""),preDEL!Y526)</f>
        <v>0</v>
      </c>
      <c r="Z526" s="82" t="str">
        <f>IF(preDEL!$AG526,IFERROR(0/0,""),preDEL!Z526)</f>
        <v/>
      </c>
      <c r="AA526" s="128" t="b">
        <f>IF(preDEL!$AG526,IFERROR(0/0,""),preDEL!AA526)</f>
        <v>0</v>
      </c>
      <c r="AB526" s="128" t="b">
        <f>IF(preDEL!$AG526,IFERROR(0/0,""),preDEL!AB526)</f>
        <v>0</v>
      </c>
      <c r="AC526" s="174">
        <f>IF(preDEL!$AG526,IFERROR(0/0,""),preDEL!AC526)</f>
        <v>586</v>
      </c>
      <c r="AD526" s="116" t="b">
        <f>IF(preDEL!$AG526,IFERROR(0/0,""),preDEL!AD526)</f>
        <v>1</v>
      </c>
      <c r="AE526" s="175" t="str">
        <f>IF(preDEL!$AG526,IFERROR(0/0,""),preDEL!AE526)</f>
        <v/>
      </c>
      <c r="AF526" s="128" t="b">
        <f>IF(preDEL!$AG526,IFERROR(0/0,""),preDEL!AF526)</f>
        <v>0</v>
      </c>
      <c r="AG526" s="128" t="b">
        <f>IF(preDEL!$AG526,IFERROR(0/0,""),preDEL!AG526)</f>
        <v>0</v>
      </c>
      <c r="AH526" s="116" t="str">
        <f>IF(preDEL!$AG526,IFERROR(0/0,""),preDEL!AH526)</f>
        <v/>
      </c>
      <c r="AI526" s="82" t="str">
        <f>IF(preDEL!$AG526,IFERROR(0/0,""),preDEL!AI526)</f>
        <v/>
      </c>
      <c r="AJ526" s="83" t="str">
        <f>IF(preDEL!$AG526,IFERROR(0/0,""),preDEL!AJ526)</f>
        <v/>
      </c>
      <c r="AK526" s="82" t="str">
        <f>IF(preDEL!$AG526,IFERROR(0/0,""),preDEL!AK526)</f>
        <v>Negative</v>
      </c>
      <c r="AL526" s="83" t="str">
        <f>IF(preDEL!$AG526,IFERROR(0/0,""),preDEL!AL526)</f>
        <v/>
      </c>
      <c r="AM526" s="83" t="str">
        <f>IF(preDEL!$AG526,IFERROR(0/0,""),preDEL!AM526)</f>
        <v>SpROSA145068</v>
      </c>
      <c r="AN526" s="83" t="str">
        <f>IF(preDEL!$AG526,IFERROR(0/0,""),preDEL!AN526)</f>
        <v>ROSA501926</v>
      </c>
      <c r="AO526" s="83" t="str">
        <f>IF(preDEL!$AG526,IFERROR(0/0,""),preDEL!AO526)</f>
        <v/>
      </c>
      <c r="AP526" s="83" t="str">
        <f>IF(preDEL!$AG526,IFERROR(0/0,""),preDEL!AP526)</f>
        <v/>
      </c>
      <c r="AQ526" s="83" t="str">
        <f>IF(preDEL!$AG526,IFERROR(0/0,""),preDEL!AQ526)</f>
        <v/>
      </c>
      <c r="AR526" s="83" t="str">
        <f>IF(preDEL!$AG526,IFERROR(0/0,""),preDEL!AR526)</f>
        <v/>
      </c>
      <c r="AS526" s="147"/>
    </row>
    <row r="527">
      <c r="A527" s="82" t="str">
        <f>IF(preDEL!$AG527,IFERROR(0/0,""),preDEL!A527)</f>
        <v>FLB3944</v>
      </c>
      <c r="B527" s="172">
        <f>IF(preDEL!$AG527,IFERROR(0/0,""),preDEL!B527)</f>
        <v>44519</v>
      </c>
      <c r="C527" s="173">
        <f>IF(preDEL!$AG527,IFERROR(0/0,""),preDEL!C527)</f>
        <v>0.2921527778</v>
      </c>
      <c r="D527" s="82" t="str">
        <f>IF(preDEL!$AG527,IFERROR(0/0,""),preDEL!D527)</f>
        <v/>
      </c>
      <c r="E527" s="82" t="str">
        <f>IF(preDEL!$AG527,IFERROR(0/0,""),preDEL!E527)</f>
        <v/>
      </c>
      <c r="F527" s="83" t="str">
        <f>IF(preDEL!$AG527,IFERROR(0/0,""),preDEL!F527)</f>
        <v/>
      </c>
      <c r="G527" s="83" t="str">
        <f>IF(preDEL!$AG527,IFERROR(0/0,""),preDEL!G527)</f>
        <v/>
      </c>
      <c r="H527" s="83" t="str">
        <f>IF(preDEL!$AG527,IFERROR(0/0,""),preDEL!H527)</f>
        <v/>
      </c>
      <c r="I527" s="82" t="str">
        <f>IF(preDEL!$AG527,IFERROR(0/0,""),preDEL!I527)</f>
        <v/>
      </c>
      <c r="J527" s="82" t="str">
        <f>IF(preDEL!$AG527,IFERROR(0/0,""),preDEL!J527)</f>
        <v/>
      </c>
      <c r="K527" s="82" t="str">
        <f>IF(preDEL!$AG527,IFERROR(0/0,""),preDEL!K527)</f>
        <v>Negative</v>
      </c>
      <c r="L527" s="172">
        <f>IF(preDEL!$AG527,IFERROR(0/0,""),preDEL!L527)</f>
        <v>44519</v>
      </c>
      <c r="M527" s="173">
        <f>IF(preDEL!$AG527,IFERROR(0/0,""),preDEL!M527)</f>
        <v>0.4053703704</v>
      </c>
      <c r="N527" s="83" t="str">
        <f>IF(preDEL!$AG527,IFERROR(0/0,""),preDEL!N527)</f>
        <v/>
      </c>
      <c r="O527" s="83" t="str">
        <f>IF(preDEL!$AG527,IFERROR(0/0,""),preDEL!O527)</f>
        <v/>
      </c>
      <c r="P527" s="128" t="b">
        <f>IF(preDEL!$AG527,IFERROR(0/0,""),preDEL!P527)</f>
        <v>0</v>
      </c>
      <c r="Q527" s="128" t="str">
        <f>IF(preDEL!$AG527,IFERROR(0/0,""),preDEL!Q527)</f>
        <v>Result</v>
      </c>
      <c r="R527" s="116" t="b">
        <f>IF(preDEL!$AG527,IFERROR(0/0,""),preDEL!R527)</f>
        <v>1</v>
      </c>
      <c r="S527" s="116">
        <f>IF(preDEL!$AG527,IFERROR(0/0,""),preDEL!S527)</f>
        <v>1</v>
      </c>
      <c r="T527" s="128" t="str">
        <f>IF(preDEL!$AG527,IFERROR(0/0,""),preDEL!T527)</f>
        <v/>
      </c>
      <c r="U527" s="83" t="str">
        <f>IF(preDEL!$AG527,IFERROR(0/0,""),preDEL!U527)</f>
        <v/>
      </c>
      <c r="V527" s="82" t="str">
        <f>IF(preDEL!$AG527,IFERROR(0/0,""),preDEL!V527)</f>
        <v/>
      </c>
      <c r="W527" s="83" t="str">
        <f>IF(preDEL!$AG527,IFERROR(0/0,""),preDEL!W527)</f>
        <v/>
      </c>
      <c r="X527" s="116" t="b">
        <f>IF(preDEL!$AG527,IFERROR(0/0,""),preDEL!X527)</f>
        <v>0</v>
      </c>
      <c r="Y527" s="128" t="b">
        <f>IF(preDEL!$AG527,IFERROR(0/0,""),preDEL!Y527)</f>
        <v>0</v>
      </c>
      <c r="Z527" s="82" t="str">
        <f>IF(preDEL!$AG527,IFERROR(0/0,""),preDEL!Z527)</f>
        <v/>
      </c>
      <c r="AA527" s="128" t="b">
        <f>IF(preDEL!$AG527,IFERROR(0/0,""),preDEL!AA527)</f>
        <v>0</v>
      </c>
      <c r="AB527" s="128" t="b">
        <f>IF(preDEL!$AG527,IFERROR(0/0,""),preDEL!AB527)</f>
        <v>0</v>
      </c>
      <c r="AC527" s="174">
        <f>IF(preDEL!$AG527,IFERROR(0/0,""),preDEL!AC527)</f>
        <v>138</v>
      </c>
      <c r="AD527" s="116" t="b">
        <f>IF(preDEL!$AG527,IFERROR(0/0,""),preDEL!AD527)</f>
        <v>0</v>
      </c>
      <c r="AE527" s="175" t="str">
        <f>IF(preDEL!$AG527,IFERROR(0/0,""),preDEL!AE527)</f>
        <v/>
      </c>
      <c r="AF527" s="128" t="b">
        <f>IF(preDEL!$AG527,IFERROR(0/0,""),preDEL!AF527)</f>
        <v>0</v>
      </c>
      <c r="AG527" s="128" t="b">
        <f>IF(preDEL!$AG527,IFERROR(0/0,""),preDEL!AG527)</f>
        <v>0</v>
      </c>
      <c r="AH527" s="116" t="str">
        <f>IF(preDEL!$AG527,IFERROR(0/0,""),preDEL!AH527)</f>
        <v/>
      </c>
      <c r="AI527" s="82" t="str">
        <f>IF(preDEL!$AG527,IFERROR(0/0,""),preDEL!AI527)</f>
        <v/>
      </c>
      <c r="AJ527" s="83" t="str">
        <f>IF(preDEL!$AG527,IFERROR(0/0,""),preDEL!AJ527)</f>
        <v/>
      </c>
      <c r="AK527" s="82" t="str">
        <f>IF(preDEL!$AG527,IFERROR(0/0,""),preDEL!AK527)</f>
        <v>Negative</v>
      </c>
      <c r="AL527" s="83" t="str">
        <f>IF(preDEL!$AG527,IFERROR(0/0,""),preDEL!AL527)</f>
        <v/>
      </c>
      <c r="AM527" s="83" t="str">
        <f>IF(preDEL!$AG527,IFERROR(0/0,""),preDEL!AM527)</f>
        <v>SpROSA145068</v>
      </c>
      <c r="AN527" s="83" t="str">
        <f>IF(preDEL!$AG527,IFERROR(0/0,""),preDEL!AN527)</f>
        <v>ROSA851553</v>
      </c>
      <c r="AO527" s="83" t="str">
        <f>IF(preDEL!$AG527,IFERROR(0/0,""),preDEL!AO527)</f>
        <v/>
      </c>
      <c r="AP527" s="83" t="str">
        <f>IF(preDEL!$AG527,IFERROR(0/0,""),preDEL!AP527)</f>
        <v/>
      </c>
      <c r="AQ527" s="83" t="str">
        <f>IF(preDEL!$AG527,IFERROR(0/0,""),preDEL!AQ527)</f>
        <v/>
      </c>
      <c r="AR527" s="83" t="str">
        <f>IF(preDEL!$AG527,IFERROR(0/0,""),preDEL!AR527)</f>
        <v/>
      </c>
      <c r="AS527" s="147"/>
    </row>
    <row r="528">
      <c r="A528" s="82" t="str">
        <f>IF(preDEL!$AG528,IFERROR(0/0,""),preDEL!A528)</f>
        <v>FLB3980</v>
      </c>
      <c r="B528" s="172">
        <f>IF(preDEL!$AG528,IFERROR(0/0,""),preDEL!B528)</f>
        <v>44519</v>
      </c>
      <c r="C528" s="173">
        <f>IF(preDEL!$AG528,IFERROR(0/0,""),preDEL!C528)</f>
        <v>0.2924421296</v>
      </c>
      <c r="D528" s="82" t="str">
        <f>IF(preDEL!$AG528,IFERROR(0/0,""),preDEL!D528)</f>
        <v/>
      </c>
      <c r="E528" s="82" t="str">
        <f>IF(preDEL!$AG528,IFERROR(0/0,""),preDEL!E528)</f>
        <v/>
      </c>
      <c r="F528" s="83" t="str">
        <f>IF(preDEL!$AG528,IFERROR(0/0,""),preDEL!F528)</f>
        <v/>
      </c>
      <c r="G528" s="83" t="str">
        <f>IF(preDEL!$AG528,IFERROR(0/0,""),preDEL!G528)</f>
        <v/>
      </c>
      <c r="H528" s="83" t="str">
        <f>IF(preDEL!$AG528,IFERROR(0/0,""),preDEL!H528)</f>
        <v/>
      </c>
      <c r="I528" s="82" t="str">
        <f>IF(preDEL!$AG528,IFERROR(0/0,""),preDEL!I528)</f>
        <v/>
      </c>
      <c r="J528" s="82" t="str">
        <f>IF(preDEL!$AG528,IFERROR(0/0,""),preDEL!J528)</f>
        <v/>
      </c>
      <c r="K528" s="82" t="str">
        <f>IF(preDEL!$AG528,IFERROR(0/0,""),preDEL!K528)</f>
        <v>Negative</v>
      </c>
      <c r="L528" s="172">
        <f>IF(preDEL!$AG528,IFERROR(0/0,""),preDEL!L528)</f>
        <v>44522</v>
      </c>
      <c r="M528" s="173">
        <f>IF(preDEL!$AG528,IFERROR(0/0,""),preDEL!M528)</f>
        <v>0.5365625</v>
      </c>
      <c r="N528" s="83" t="str">
        <f>IF(preDEL!$AG528,IFERROR(0/0,""),preDEL!N528)</f>
        <v/>
      </c>
      <c r="O528" s="83" t="str">
        <f>IF(preDEL!$AG528,IFERROR(0/0,""),preDEL!O528)</f>
        <v/>
      </c>
      <c r="P528" s="128" t="b">
        <f>IF(preDEL!$AG528,IFERROR(0/0,""),preDEL!P528)</f>
        <v>0</v>
      </c>
      <c r="Q528" s="128" t="str">
        <f>IF(preDEL!$AG528,IFERROR(0/0,""),preDEL!Q528)</f>
        <v>Result</v>
      </c>
      <c r="R528" s="116" t="b">
        <f>IF(preDEL!$AG528,IFERROR(0/0,""),preDEL!R528)</f>
        <v>1</v>
      </c>
      <c r="S528" s="116">
        <f>IF(preDEL!$AG528,IFERROR(0/0,""),preDEL!S528)</f>
        <v>1</v>
      </c>
      <c r="T528" s="128" t="str">
        <f>IF(preDEL!$AG528,IFERROR(0/0,""),preDEL!T528)</f>
        <v/>
      </c>
      <c r="U528" s="83" t="str">
        <f>IF(preDEL!$AG528,IFERROR(0/0,""),preDEL!U528)</f>
        <v/>
      </c>
      <c r="V528" s="82" t="str">
        <f>IF(preDEL!$AG528,IFERROR(0/0,""),preDEL!V528)</f>
        <v/>
      </c>
      <c r="W528" s="83" t="str">
        <f>IF(preDEL!$AG528,IFERROR(0/0,""),preDEL!W528)</f>
        <v/>
      </c>
      <c r="X528" s="116" t="b">
        <f>IF(preDEL!$AG528,IFERROR(0/0,""),preDEL!X528)</f>
        <v>0</v>
      </c>
      <c r="Y528" s="128" t="b">
        <f>IF(preDEL!$AG528,IFERROR(0/0,""),preDEL!Y528)</f>
        <v>0</v>
      </c>
      <c r="Z528" s="82" t="str">
        <f>IF(preDEL!$AG528,IFERROR(0/0,""),preDEL!Z528)</f>
        <v/>
      </c>
      <c r="AA528" s="128" t="b">
        <f>IF(preDEL!$AG528,IFERROR(0/0,""),preDEL!AA528)</f>
        <v>0</v>
      </c>
      <c r="AB528" s="128" t="b">
        <f>IF(preDEL!$AG528,IFERROR(0/0,""),preDEL!AB528)</f>
        <v>0</v>
      </c>
      <c r="AC528" s="174">
        <f>IF(preDEL!$AG528,IFERROR(0/0,""),preDEL!AC528)</f>
        <v>137</v>
      </c>
      <c r="AD528" s="116" t="b">
        <f>IF(preDEL!$AG528,IFERROR(0/0,""),preDEL!AD528)</f>
        <v>0</v>
      </c>
      <c r="AE528" s="175" t="str">
        <f>IF(preDEL!$AG528,IFERROR(0/0,""),preDEL!AE528)</f>
        <v/>
      </c>
      <c r="AF528" s="128" t="b">
        <f>IF(preDEL!$AG528,IFERROR(0/0,""),preDEL!AF528)</f>
        <v>0</v>
      </c>
      <c r="AG528" s="128" t="b">
        <f>IF(preDEL!$AG528,IFERROR(0/0,""),preDEL!AG528)</f>
        <v>0</v>
      </c>
      <c r="AH528" s="116" t="str">
        <f>IF(preDEL!$AG528,IFERROR(0/0,""),preDEL!AH528)</f>
        <v/>
      </c>
      <c r="AI528" s="82" t="str">
        <f>IF(preDEL!$AG528,IFERROR(0/0,""),preDEL!AI528)</f>
        <v/>
      </c>
      <c r="AJ528" s="83" t="str">
        <f>IF(preDEL!$AG528,IFERROR(0/0,""),preDEL!AJ528)</f>
        <v/>
      </c>
      <c r="AK528" s="82" t="str">
        <f>IF(preDEL!$AG528,IFERROR(0/0,""),preDEL!AK528)</f>
        <v>Negative</v>
      </c>
      <c r="AL528" s="83" t="str">
        <f>IF(preDEL!$AG528,IFERROR(0/0,""),preDEL!AL528)</f>
        <v/>
      </c>
      <c r="AM528" s="83" t="str">
        <f>IF(preDEL!$AG528,IFERROR(0/0,""),preDEL!AM528)</f>
        <v>SpROSA145068</v>
      </c>
      <c r="AN528" s="83" t="str">
        <f>IF(preDEL!$AG528,IFERROR(0/0,""),preDEL!AN528)</f>
        <v>ROSA136445</v>
      </c>
      <c r="AO528" s="83" t="str">
        <f>IF(preDEL!$AG528,IFERROR(0/0,""),preDEL!AO528)</f>
        <v/>
      </c>
      <c r="AP528" s="83" t="str">
        <f>IF(preDEL!$AG528,IFERROR(0/0,""),preDEL!AP528)</f>
        <v/>
      </c>
      <c r="AQ528" s="83" t="str">
        <f>IF(preDEL!$AG528,IFERROR(0/0,""),preDEL!AQ528)</f>
        <v/>
      </c>
      <c r="AR528" s="83" t="str">
        <f>IF(preDEL!$AG528,IFERROR(0/0,""),preDEL!AR528)</f>
        <v/>
      </c>
      <c r="AS528" s="147"/>
    </row>
    <row r="529">
      <c r="A529" s="82" t="str">
        <f>IF(preDEL!$AG529,IFERROR(0/0,""),preDEL!A529)</f>
        <v>FLB3990</v>
      </c>
      <c r="B529" s="172">
        <f>IF(preDEL!$AG529,IFERROR(0/0,""),preDEL!B529)</f>
        <v>44519</v>
      </c>
      <c r="C529" s="173">
        <f>IF(preDEL!$AG529,IFERROR(0/0,""),preDEL!C529)</f>
        <v>0.2942939815</v>
      </c>
      <c r="D529" s="82" t="str">
        <f>IF(preDEL!$AG529,IFERROR(0/0,""),preDEL!D529)</f>
        <v/>
      </c>
      <c r="E529" s="82" t="str">
        <f>IF(preDEL!$AG529,IFERROR(0/0,""),preDEL!E529)</f>
        <v/>
      </c>
      <c r="F529" s="83" t="str">
        <f>IF(preDEL!$AG529,IFERROR(0/0,""),preDEL!F529)</f>
        <v/>
      </c>
      <c r="G529" s="83" t="str">
        <f>IF(preDEL!$AG529,IFERROR(0/0,""),preDEL!G529)</f>
        <v/>
      </c>
      <c r="H529" s="83" t="str">
        <f>IF(preDEL!$AG529,IFERROR(0/0,""),preDEL!H529)</f>
        <v/>
      </c>
      <c r="I529" s="82" t="str">
        <f>IF(preDEL!$AG529,IFERROR(0/0,""),preDEL!I529)</f>
        <v/>
      </c>
      <c r="J529" s="82" t="str">
        <f>IF(preDEL!$AG529,IFERROR(0/0,""),preDEL!J529)</f>
        <v/>
      </c>
      <c r="K529" s="82" t="str">
        <f>IF(preDEL!$AG529,IFERROR(0/0,""),preDEL!K529)</f>
        <v>Negative</v>
      </c>
      <c r="L529" s="172">
        <f>IF(preDEL!$AG529,IFERROR(0/0,""),preDEL!L529)</f>
        <v>44519</v>
      </c>
      <c r="M529" s="173">
        <f>IF(preDEL!$AG529,IFERROR(0/0,""),preDEL!M529)</f>
        <v>0.4053703704</v>
      </c>
      <c r="N529" s="83" t="str">
        <f>IF(preDEL!$AG529,IFERROR(0/0,""),preDEL!N529)</f>
        <v/>
      </c>
      <c r="O529" s="83" t="str">
        <f>IF(preDEL!$AG529,IFERROR(0/0,""),preDEL!O529)</f>
        <v/>
      </c>
      <c r="P529" s="128" t="b">
        <f>IF(preDEL!$AG529,IFERROR(0/0,""),preDEL!P529)</f>
        <v>0</v>
      </c>
      <c r="Q529" s="128" t="str">
        <f>IF(preDEL!$AG529,IFERROR(0/0,""),preDEL!Q529)</f>
        <v>Result</v>
      </c>
      <c r="R529" s="116" t="b">
        <f>IF(preDEL!$AG529,IFERROR(0/0,""),preDEL!R529)</f>
        <v>1</v>
      </c>
      <c r="S529" s="116">
        <f>IF(preDEL!$AG529,IFERROR(0/0,""),preDEL!S529)</f>
        <v>1</v>
      </c>
      <c r="T529" s="128" t="str">
        <f>IF(preDEL!$AG529,IFERROR(0/0,""),preDEL!T529)</f>
        <v/>
      </c>
      <c r="U529" s="83" t="str">
        <f>IF(preDEL!$AG529,IFERROR(0/0,""),preDEL!U529)</f>
        <v/>
      </c>
      <c r="V529" s="82" t="str">
        <f>IF(preDEL!$AG529,IFERROR(0/0,""),preDEL!V529)</f>
        <v/>
      </c>
      <c r="W529" s="83" t="str">
        <f>IF(preDEL!$AG529,IFERROR(0/0,""),preDEL!W529)</f>
        <v/>
      </c>
      <c r="X529" s="116" t="b">
        <f>IF(preDEL!$AG529,IFERROR(0/0,""),preDEL!X529)</f>
        <v>0</v>
      </c>
      <c r="Y529" s="128" t="b">
        <f>IF(preDEL!$AG529,IFERROR(0/0,""),preDEL!Y529)</f>
        <v>0</v>
      </c>
      <c r="Z529" s="82" t="str">
        <f>IF(preDEL!$AG529,IFERROR(0/0,""),preDEL!Z529)</f>
        <v/>
      </c>
      <c r="AA529" s="128" t="b">
        <f>IF(preDEL!$AG529,IFERROR(0/0,""),preDEL!AA529)</f>
        <v>0</v>
      </c>
      <c r="AB529" s="128" t="b">
        <f>IF(preDEL!$AG529,IFERROR(0/0,""),preDEL!AB529)</f>
        <v>0</v>
      </c>
      <c r="AC529" s="174">
        <f>IF(preDEL!$AG529,IFERROR(0/0,""),preDEL!AC529)</f>
        <v>136</v>
      </c>
      <c r="AD529" s="116" t="b">
        <f>IF(preDEL!$AG529,IFERROR(0/0,""),preDEL!AD529)</f>
        <v>0</v>
      </c>
      <c r="AE529" s="175" t="str">
        <f>IF(preDEL!$AG529,IFERROR(0/0,""),preDEL!AE529)</f>
        <v/>
      </c>
      <c r="AF529" s="128" t="b">
        <f>IF(preDEL!$AG529,IFERROR(0/0,""),preDEL!AF529)</f>
        <v>0</v>
      </c>
      <c r="AG529" s="128" t="b">
        <f>IF(preDEL!$AG529,IFERROR(0/0,""),preDEL!AG529)</f>
        <v>0</v>
      </c>
      <c r="AH529" s="116" t="str">
        <f>IF(preDEL!$AG529,IFERROR(0/0,""),preDEL!AH529)</f>
        <v/>
      </c>
      <c r="AI529" s="82" t="str">
        <f>IF(preDEL!$AG529,IFERROR(0/0,""),preDEL!AI529)</f>
        <v/>
      </c>
      <c r="AJ529" s="83" t="str">
        <f>IF(preDEL!$AG529,IFERROR(0/0,""),preDEL!AJ529)</f>
        <v/>
      </c>
      <c r="AK529" s="82" t="str">
        <f>IF(preDEL!$AG529,IFERROR(0/0,""),preDEL!AK529)</f>
        <v>Negative</v>
      </c>
      <c r="AL529" s="83" t="str">
        <f>IF(preDEL!$AG529,IFERROR(0/0,""),preDEL!AL529)</f>
        <v/>
      </c>
      <c r="AM529" s="83" t="str">
        <f>IF(preDEL!$AG529,IFERROR(0/0,""),preDEL!AM529)</f>
        <v>SpROSA145068</v>
      </c>
      <c r="AN529" s="83" t="str">
        <f>IF(preDEL!$AG529,IFERROR(0/0,""),preDEL!AN529)</f>
        <v>ROSA835283</v>
      </c>
      <c r="AO529" s="83" t="str">
        <f>IF(preDEL!$AG529,IFERROR(0/0,""),preDEL!AO529)</f>
        <v/>
      </c>
      <c r="AP529" s="83" t="str">
        <f>IF(preDEL!$AG529,IFERROR(0/0,""),preDEL!AP529)</f>
        <v/>
      </c>
      <c r="AQ529" s="83" t="str">
        <f>IF(preDEL!$AG529,IFERROR(0/0,""),preDEL!AQ529)</f>
        <v/>
      </c>
      <c r="AR529" s="83" t="str">
        <f>IF(preDEL!$AG529,IFERROR(0/0,""),preDEL!AR529)</f>
        <v/>
      </c>
      <c r="AS529" s="147"/>
    </row>
    <row r="530">
      <c r="A530" s="82" t="str">
        <f>IF(preDEL!$AG530,IFERROR(0/0,""),preDEL!A530)</f>
        <v>FLB3950</v>
      </c>
      <c r="B530" s="172">
        <f>IF(preDEL!$AG530,IFERROR(0/0,""),preDEL!B530)</f>
        <v>44519</v>
      </c>
      <c r="C530" s="173">
        <f>IF(preDEL!$AG530,IFERROR(0/0,""),preDEL!C530)</f>
        <v>0.294537037</v>
      </c>
      <c r="D530" s="82" t="str">
        <f>IF(preDEL!$AG530,IFERROR(0/0,""),preDEL!D530)</f>
        <v/>
      </c>
      <c r="E530" s="82" t="str">
        <f>IF(preDEL!$AG530,IFERROR(0/0,""),preDEL!E530)</f>
        <v/>
      </c>
      <c r="F530" s="83" t="str">
        <f>IF(preDEL!$AG530,IFERROR(0/0,""),preDEL!F530)</f>
        <v/>
      </c>
      <c r="G530" s="83" t="str">
        <f>IF(preDEL!$AG530,IFERROR(0/0,""),preDEL!G530)</f>
        <v/>
      </c>
      <c r="H530" s="83" t="str">
        <f>IF(preDEL!$AG530,IFERROR(0/0,""),preDEL!H530)</f>
        <v/>
      </c>
      <c r="I530" s="82" t="str">
        <f>IF(preDEL!$AG530,IFERROR(0/0,""),preDEL!I530)</f>
        <v/>
      </c>
      <c r="J530" s="82" t="str">
        <f>IF(preDEL!$AG530,IFERROR(0/0,""),preDEL!J530)</f>
        <v/>
      </c>
      <c r="K530" s="82" t="str">
        <f>IF(preDEL!$AG530,IFERROR(0/0,""),preDEL!K530)</f>
        <v>Negative</v>
      </c>
      <c r="L530" s="172">
        <f>IF(preDEL!$AG530,IFERROR(0/0,""),preDEL!L530)</f>
        <v>44519</v>
      </c>
      <c r="M530" s="173">
        <f>IF(preDEL!$AG530,IFERROR(0/0,""),preDEL!M530)</f>
        <v>0.4053703704</v>
      </c>
      <c r="N530" s="83" t="str">
        <f>IF(preDEL!$AG530,IFERROR(0/0,""),preDEL!N530)</f>
        <v/>
      </c>
      <c r="O530" s="83" t="str">
        <f>IF(preDEL!$AG530,IFERROR(0/0,""),preDEL!O530)</f>
        <v/>
      </c>
      <c r="P530" s="128" t="b">
        <f>IF(preDEL!$AG530,IFERROR(0/0,""),preDEL!P530)</f>
        <v>0</v>
      </c>
      <c r="Q530" s="128" t="str">
        <f>IF(preDEL!$AG530,IFERROR(0/0,""),preDEL!Q530)</f>
        <v>Result</v>
      </c>
      <c r="R530" s="116" t="b">
        <f>IF(preDEL!$AG530,IFERROR(0/0,""),preDEL!R530)</f>
        <v>1</v>
      </c>
      <c r="S530" s="116">
        <f>IF(preDEL!$AG530,IFERROR(0/0,""),preDEL!S530)</f>
        <v>1</v>
      </c>
      <c r="T530" s="128" t="str">
        <f>IF(preDEL!$AG530,IFERROR(0/0,""),preDEL!T530)</f>
        <v/>
      </c>
      <c r="U530" s="83" t="str">
        <f>IF(preDEL!$AG530,IFERROR(0/0,""),preDEL!U530)</f>
        <v/>
      </c>
      <c r="V530" s="82" t="str">
        <f>IF(preDEL!$AG530,IFERROR(0/0,""),preDEL!V530)</f>
        <v/>
      </c>
      <c r="W530" s="83" t="str">
        <f>IF(preDEL!$AG530,IFERROR(0/0,""),preDEL!W530)</f>
        <v/>
      </c>
      <c r="X530" s="116" t="b">
        <f>IF(preDEL!$AG530,IFERROR(0/0,""),preDEL!X530)</f>
        <v>0</v>
      </c>
      <c r="Y530" s="128" t="b">
        <f>IF(preDEL!$AG530,IFERROR(0/0,""),preDEL!Y530)</f>
        <v>0</v>
      </c>
      <c r="Z530" s="82" t="str">
        <f>IF(preDEL!$AG530,IFERROR(0/0,""),preDEL!Z530)</f>
        <v/>
      </c>
      <c r="AA530" s="128" t="b">
        <f>IF(preDEL!$AG530,IFERROR(0/0,""),preDEL!AA530)</f>
        <v>0</v>
      </c>
      <c r="AB530" s="128" t="b">
        <f>IF(preDEL!$AG530,IFERROR(0/0,""),preDEL!AB530)</f>
        <v>0</v>
      </c>
      <c r="AC530" s="174">
        <f>IF(preDEL!$AG530,IFERROR(0/0,""),preDEL!AC530)</f>
        <v>135</v>
      </c>
      <c r="AD530" s="116" t="b">
        <f>IF(preDEL!$AG530,IFERROR(0/0,""),preDEL!AD530)</f>
        <v>0</v>
      </c>
      <c r="AE530" s="175" t="str">
        <f>IF(preDEL!$AG530,IFERROR(0/0,""),preDEL!AE530)</f>
        <v/>
      </c>
      <c r="AF530" s="128" t="b">
        <f>IF(preDEL!$AG530,IFERROR(0/0,""),preDEL!AF530)</f>
        <v>0</v>
      </c>
      <c r="AG530" s="128" t="b">
        <f>IF(preDEL!$AG530,IFERROR(0/0,""),preDEL!AG530)</f>
        <v>0</v>
      </c>
      <c r="AH530" s="116" t="str">
        <f>IF(preDEL!$AG530,IFERROR(0/0,""),preDEL!AH530)</f>
        <v/>
      </c>
      <c r="AI530" s="82" t="str">
        <f>IF(preDEL!$AG530,IFERROR(0/0,""),preDEL!AI530)</f>
        <v/>
      </c>
      <c r="AJ530" s="83" t="str">
        <f>IF(preDEL!$AG530,IFERROR(0/0,""),preDEL!AJ530)</f>
        <v/>
      </c>
      <c r="AK530" s="82" t="str">
        <f>IF(preDEL!$AG530,IFERROR(0/0,""),preDEL!AK530)</f>
        <v>Negative</v>
      </c>
      <c r="AL530" s="83" t="str">
        <f>IF(preDEL!$AG530,IFERROR(0/0,""),preDEL!AL530)</f>
        <v/>
      </c>
      <c r="AM530" s="83" t="str">
        <f>IF(preDEL!$AG530,IFERROR(0/0,""),preDEL!AM530)</f>
        <v>SpROSA145068</v>
      </c>
      <c r="AN530" s="83" t="str">
        <f>IF(preDEL!$AG530,IFERROR(0/0,""),preDEL!AN530)</f>
        <v>ROSA638043</v>
      </c>
      <c r="AO530" s="83" t="str">
        <f>IF(preDEL!$AG530,IFERROR(0/0,""),preDEL!AO530)</f>
        <v/>
      </c>
      <c r="AP530" s="83" t="str">
        <f>IF(preDEL!$AG530,IFERROR(0/0,""),preDEL!AP530)</f>
        <v/>
      </c>
      <c r="AQ530" s="83" t="str">
        <f>IF(preDEL!$AG530,IFERROR(0/0,""),preDEL!AQ530)</f>
        <v/>
      </c>
      <c r="AR530" s="83" t="str">
        <f>IF(preDEL!$AG530,IFERROR(0/0,""),preDEL!AR530)</f>
        <v/>
      </c>
      <c r="AS530" s="147"/>
    </row>
    <row r="531">
      <c r="A531" s="82" t="str">
        <f>IF(preDEL!$AG531,IFERROR(0/0,""),preDEL!A531)</f>
        <v>FLB3934</v>
      </c>
      <c r="B531" s="172">
        <f>IF(preDEL!$AG531,IFERROR(0/0,""),preDEL!B531)</f>
        <v>44522</v>
      </c>
      <c r="C531" s="173">
        <f>IF(preDEL!$AG531,IFERROR(0/0,""),preDEL!C531)</f>
        <v>0.1443981481</v>
      </c>
      <c r="D531" s="82" t="str">
        <f>IF(preDEL!$AG531,IFERROR(0/0,""),preDEL!D531)</f>
        <v/>
      </c>
      <c r="E531" s="82" t="str">
        <f>IF(preDEL!$AG531,IFERROR(0/0,""),preDEL!E531)</f>
        <v/>
      </c>
      <c r="F531" s="83" t="str">
        <f>IF(preDEL!$AG531,IFERROR(0/0,""),preDEL!F531)</f>
        <v/>
      </c>
      <c r="G531" s="83" t="str">
        <f>IF(preDEL!$AG531,IFERROR(0/0,""),preDEL!G531)</f>
        <v/>
      </c>
      <c r="H531" s="83" t="str">
        <f>IF(preDEL!$AG531,IFERROR(0/0,""),preDEL!H531)</f>
        <v/>
      </c>
      <c r="I531" s="82" t="str">
        <f>IF(preDEL!$AG531,IFERROR(0/0,""),preDEL!I531)</f>
        <v/>
      </c>
      <c r="J531" s="82" t="str">
        <f>IF(preDEL!$AG531,IFERROR(0/0,""),preDEL!J531)</f>
        <v/>
      </c>
      <c r="K531" s="82" t="str">
        <f>IF(preDEL!$AG531,IFERROR(0/0,""),preDEL!K531)</f>
        <v>Negative</v>
      </c>
      <c r="L531" s="172">
        <f>IF(preDEL!$AG531,IFERROR(0/0,""),preDEL!L531)</f>
        <v>44522</v>
      </c>
      <c r="M531" s="173">
        <f>IF(preDEL!$AG531,IFERROR(0/0,""),preDEL!M531)</f>
        <v>0.5365625</v>
      </c>
      <c r="N531" s="83" t="str">
        <f>IF(preDEL!$AG531,IFERROR(0/0,""),preDEL!N531)</f>
        <v/>
      </c>
      <c r="O531" s="83" t="str">
        <f>IF(preDEL!$AG531,IFERROR(0/0,""),preDEL!O531)</f>
        <v/>
      </c>
      <c r="P531" s="128" t="b">
        <f>IF(preDEL!$AG531,IFERROR(0/0,""),preDEL!P531)</f>
        <v>0</v>
      </c>
      <c r="Q531" s="128" t="str">
        <f>IF(preDEL!$AG531,IFERROR(0/0,""),preDEL!Q531)</f>
        <v>Result</v>
      </c>
      <c r="R531" s="116" t="b">
        <f>IF(preDEL!$AG531,IFERROR(0/0,""),preDEL!R531)</f>
        <v>1</v>
      </c>
      <c r="S531" s="116">
        <f>IF(preDEL!$AG531,IFERROR(0/0,""),preDEL!S531)</f>
        <v>1</v>
      </c>
      <c r="T531" s="128" t="str">
        <f>IF(preDEL!$AG531,IFERROR(0/0,""),preDEL!T531)</f>
        <v/>
      </c>
      <c r="U531" s="83" t="str">
        <f>IF(preDEL!$AG531,IFERROR(0/0,""),preDEL!U531)</f>
        <v/>
      </c>
      <c r="V531" s="82" t="str">
        <f>IF(preDEL!$AG531,IFERROR(0/0,""),preDEL!V531)</f>
        <v/>
      </c>
      <c r="W531" s="83" t="str">
        <f>IF(preDEL!$AG531,IFERROR(0/0,""),preDEL!W531)</f>
        <v/>
      </c>
      <c r="X531" s="116" t="b">
        <f>IF(preDEL!$AG531,IFERROR(0/0,""),preDEL!X531)</f>
        <v>0</v>
      </c>
      <c r="Y531" s="128" t="b">
        <f>IF(preDEL!$AG531,IFERROR(0/0,""),preDEL!Y531)</f>
        <v>0</v>
      </c>
      <c r="Z531" s="82" t="str">
        <f>IF(preDEL!$AG531,IFERROR(0/0,""),preDEL!Z531)</f>
        <v/>
      </c>
      <c r="AA531" s="128" t="b">
        <f>IF(preDEL!$AG531,IFERROR(0/0,""),preDEL!AA531)</f>
        <v>0</v>
      </c>
      <c r="AB531" s="128" t="b">
        <f>IF(preDEL!$AG531,IFERROR(0/0,""),preDEL!AB531)</f>
        <v>0</v>
      </c>
      <c r="AC531" s="174">
        <f>IF(preDEL!$AG531,IFERROR(0/0,""),preDEL!AC531)</f>
        <v>134</v>
      </c>
      <c r="AD531" s="116" t="b">
        <f>IF(preDEL!$AG531,IFERROR(0/0,""),preDEL!AD531)</f>
        <v>0</v>
      </c>
      <c r="AE531" s="175" t="str">
        <f>IF(preDEL!$AG531,IFERROR(0/0,""),preDEL!AE531)</f>
        <v/>
      </c>
      <c r="AF531" s="128" t="b">
        <f>IF(preDEL!$AG531,IFERROR(0/0,""),preDEL!AF531)</f>
        <v>0</v>
      </c>
      <c r="AG531" s="128" t="b">
        <f>IF(preDEL!$AG531,IFERROR(0/0,""),preDEL!AG531)</f>
        <v>0</v>
      </c>
      <c r="AH531" s="116" t="str">
        <f>IF(preDEL!$AG531,IFERROR(0/0,""),preDEL!AH531)</f>
        <v/>
      </c>
      <c r="AI531" s="82" t="str">
        <f>IF(preDEL!$AG531,IFERROR(0/0,""),preDEL!AI531)</f>
        <v/>
      </c>
      <c r="AJ531" s="83" t="str">
        <f>IF(preDEL!$AG531,IFERROR(0/0,""),preDEL!AJ531)</f>
        <v/>
      </c>
      <c r="AK531" s="82" t="str">
        <f>IF(preDEL!$AG531,IFERROR(0/0,""),preDEL!AK531)</f>
        <v>Negative</v>
      </c>
      <c r="AL531" s="83" t="str">
        <f>IF(preDEL!$AG531,IFERROR(0/0,""),preDEL!AL531)</f>
        <v/>
      </c>
      <c r="AM531" s="83" t="str">
        <f>IF(preDEL!$AG531,IFERROR(0/0,""),preDEL!AM531)</f>
        <v>SpROSA145068</v>
      </c>
      <c r="AN531" s="83" t="str">
        <f>IF(preDEL!$AG531,IFERROR(0/0,""),preDEL!AN531)</f>
        <v>ROSA750622</v>
      </c>
      <c r="AO531" s="83" t="str">
        <f>IF(preDEL!$AG531,IFERROR(0/0,""),preDEL!AO531)</f>
        <v/>
      </c>
      <c r="AP531" s="83" t="str">
        <f>IF(preDEL!$AG531,IFERROR(0/0,""),preDEL!AP531)</f>
        <v/>
      </c>
      <c r="AQ531" s="83" t="str">
        <f>IF(preDEL!$AG531,IFERROR(0/0,""),preDEL!AQ531)</f>
        <v/>
      </c>
      <c r="AR531" s="83" t="str">
        <f>IF(preDEL!$AG531,IFERROR(0/0,""),preDEL!AR531)</f>
        <v/>
      </c>
      <c r="AS531" s="147"/>
    </row>
    <row r="532">
      <c r="A532" s="82" t="str">
        <f>IF(preDEL!$AG532,IFERROR(0/0,""),preDEL!A532)</f>
        <v>FLB3948</v>
      </c>
      <c r="B532" s="172">
        <f>IF(preDEL!$AG532,IFERROR(0/0,""),preDEL!B532)</f>
        <v>44522</v>
      </c>
      <c r="C532" s="173">
        <f>IF(preDEL!$AG532,IFERROR(0/0,""),preDEL!C532)</f>
        <v>0.1448726852</v>
      </c>
      <c r="D532" s="82" t="str">
        <f>IF(preDEL!$AG532,IFERROR(0/0,""),preDEL!D532)</f>
        <v/>
      </c>
      <c r="E532" s="82" t="str">
        <f>IF(preDEL!$AG532,IFERROR(0/0,""),preDEL!E532)</f>
        <v/>
      </c>
      <c r="F532" s="83" t="str">
        <f>IF(preDEL!$AG532,IFERROR(0/0,""),preDEL!F532)</f>
        <v/>
      </c>
      <c r="G532" s="83" t="str">
        <f>IF(preDEL!$AG532,IFERROR(0/0,""),preDEL!G532)</f>
        <v/>
      </c>
      <c r="H532" s="83" t="str">
        <f>IF(preDEL!$AG532,IFERROR(0/0,""),preDEL!H532)</f>
        <v/>
      </c>
      <c r="I532" s="82" t="str">
        <f>IF(preDEL!$AG532,IFERROR(0/0,""),preDEL!I532)</f>
        <v/>
      </c>
      <c r="J532" s="82" t="str">
        <f>IF(preDEL!$AG532,IFERROR(0/0,""),preDEL!J532)</f>
        <v/>
      </c>
      <c r="K532" s="82" t="str">
        <f>IF(preDEL!$AG532,IFERROR(0/0,""),preDEL!K532)</f>
        <v>Negative</v>
      </c>
      <c r="L532" s="172">
        <f>IF(preDEL!$AG532,IFERROR(0/0,""),preDEL!L532)</f>
        <v>44522</v>
      </c>
      <c r="M532" s="173">
        <f>IF(preDEL!$AG532,IFERROR(0/0,""),preDEL!M532)</f>
        <v>0.5365625</v>
      </c>
      <c r="N532" s="83" t="str">
        <f>IF(preDEL!$AG532,IFERROR(0/0,""),preDEL!N532)</f>
        <v/>
      </c>
      <c r="O532" s="83" t="str">
        <f>IF(preDEL!$AG532,IFERROR(0/0,""),preDEL!O532)</f>
        <v/>
      </c>
      <c r="P532" s="128" t="b">
        <f>IF(preDEL!$AG532,IFERROR(0/0,""),preDEL!P532)</f>
        <v>0</v>
      </c>
      <c r="Q532" s="128" t="str">
        <f>IF(preDEL!$AG532,IFERROR(0/0,""),preDEL!Q532)</f>
        <v>Result</v>
      </c>
      <c r="R532" s="116" t="b">
        <f>IF(preDEL!$AG532,IFERROR(0/0,""),preDEL!R532)</f>
        <v>1</v>
      </c>
      <c r="S532" s="116">
        <f>IF(preDEL!$AG532,IFERROR(0/0,""),preDEL!S532)</f>
        <v>1</v>
      </c>
      <c r="T532" s="128">
        <f>IF(preDEL!$AG532,IFERROR(0/0,""),preDEL!T532)</f>
        <v>0</v>
      </c>
      <c r="U532" s="83" t="str">
        <f>IF(preDEL!$AG532,IFERROR(0/0,""),preDEL!U532)</f>
        <v/>
      </c>
      <c r="V532" s="82" t="str">
        <f>IF(preDEL!$AG532,IFERROR(0/0,""),preDEL!V532)</f>
        <v/>
      </c>
      <c r="W532" s="83" t="str">
        <f>IF(preDEL!$AG532,IFERROR(0/0,""),preDEL!W532)</f>
        <v/>
      </c>
      <c r="X532" s="116" t="b">
        <f>IF(preDEL!$AG532,IFERROR(0/0,""),preDEL!X532)</f>
        <v>0</v>
      </c>
      <c r="Y532" s="128" t="b">
        <f>IF(preDEL!$AG532,IFERROR(0/0,""),preDEL!Y532)</f>
        <v>0</v>
      </c>
      <c r="Z532" s="82" t="str">
        <f>IF(preDEL!$AG532,IFERROR(0/0,""),preDEL!Z532)</f>
        <v/>
      </c>
      <c r="AA532" s="128" t="b">
        <f>IF(preDEL!$AG532,IFERROR(0/0,""),preDEL!AA532)</f>
        <v>0</v>
      </c>
      <c r="AB532" s="128" t="b">
        <f>IF(preDEL!$AG532,IFERROR(0/0,""),preDEL!AB532)</f>
        <v>0</v>
      </c>
      <c r="AC532" s="174">
        <f>IF(preDEL!$AG532,IFERROR(0/0,""),preDEL!AC532)</f>
        <v>585</v>
      </c>
      <c r="AD532" s="116" t="b">
        <f>IF(preDEL!$AG532,IFERROR(0/0,""),preDEL!AD532)</f>
        <v>1</v>
      </c>
      <c r="AE532" s="175" t="str">
        <f>IF(preDEL!$AG532,IFERROR(0/0,""),preDEL!AE532)</f>
        <v/>
      </c>
      <c r="AF532" s="128" t="b">
        <f>IF(preDEL!$AG532,IFERROR(0/0,""),preDEL!AF532)</f>
        <v>0</v>
      </c>
      <c r="AG532" s="128" t="b">
        <f>IF(preDEL!$AG532,IFERROR(0/0,""),preDEL!AG532)</f>
        <v>0</v>
      </c>
      <c r="AH532" s="116" t="str">
        <f>IF(preDEL!$AG532,IFERROR(0/0,""),preDEL!AH532)</f>
        <v/>
      </c>
      <c r="AI532" s="82" t="str">
        <f>IF(preDEL!$AG532,IFERROR(0/0,""),preDEL!AI532)</f>
        <v/>
      </c>
      <c r="AJ532" s="83" t="str">
        <f>IF(preDEL!$AG532,IFERROR(0/0,""),preDEL!AJ532)</f>
        <v/>
      </c>
      <c r="AK532" s="82" t="str">
        <f>IF(preDEL!$AG532,IFERROR(0/0,""),preDEL!AK532)</f>
        <v>Negative</v>
      </c>
      <c r="AL532" s="83" t="str">
        <f>IF(preDEL!$AG532,IFERROR(0/0,""),preDEL!AL532)</f>
        <v/>
      </c>
      <c r="AM532" s="83" t="str">
        <f>IF(preDEL!$AG532,IFERROR(0/0,""),preDEL!AM532)</f>
        <v>SpROSA145068</v>
      </c>
      <c r="AN532" s="83" t="str">
        <f>IF(preDEL!$AG532,IFERROR(0/0,""),preDEL!AN532)</f>
        <v>ROSA312007</v>
      </c>
      <c r="AO532" s="83" t="str">
        <f>IF(preDEL!$AG532,IFERROR(0/0,""),preDEL!AO532)</f>
        <v/>
      </c>
      <c r="AP532" s="83" t="str">
        <f>IF(preDEL!$AG532,IFERROR(0/0,""),preDEL!AP532)</f>
        <v/>
      </c>
      <c r="AQ532" s="83" t="str">
        <f>IF(preDEL!$AG532,IFERROR(0/0,""),preDEL!AQ532)</f>
        <v/>
      </c>
      <c r="AR532" s="83" t="str">
        <f>IF(preDEL!$AG532,IFERROR(0/0,""),preDEL!AR532)</f>
        <v/>
      </c>
      <c r="AS532" s="147"/>
    </row>
    <row r="533">
      <c r="A533" s="82" t="str">
        <f>IF(preDEL!$AG533,IFERROR(0/0,""),preDEL!A533)</f>
        <v>FLB3970</v>
      </c>
      <c r="B533" s="172">
        <f>IF(preDEL!$AG533,IFERROR(0/0,""),preDEL!B533)</f>
        <v>44522</v>
      </c>
      <c r="C533" s="173">
        <f>IF(preDEL!$AG533,IFERROR(0/0,""),preDEL!C533)</f>
        <v>0.1451967593</v>
      </c>
      <c r="D533" s="82" t="str">
        <f>IF(preDEL!$AG533,IFERROR(0/0,""),preDEL!D533)</f>
        <v/>
      </c>
      <c r="E533" s="82" t="str">
        <f>IF(preDEL!$AG533,IFERROR(0/0,""),preDEL!E533)</f>
        <v/>
      </c>
      <c r="F533" s="83" t="str">
        <f>IF(preDEL!$AG533,IFERROR(0/0,""),preDEL!F533)</f>
        <v/>
      </c>
      <c r="G533" s="83" t="str">
        <f>IF(preDEL!$AG533,IFERROR(0/0,""),preDEL!G533)</f>
        <v/>
      </c>
      <c r="H533" s="83" t="str">
        <f>IF(preDEL!$AG533,IFERROR(0/0,""),preDEL!H533)</f>
        <v/>
      </c>
      <c r="I533" s="82" t="str">
        <f>IF(preDEL!$AG533,IFERROR(0/0,""),preDEL!I533)</f>
        <v/>
      </c>
      <c r="J533" s="82" t="str">
        <f>IF(preDEL!$AG533,IFERROR(0/0,""),preDEL!J533)</f>
        <v/>
      </c>
      <c r="K533" s="82" t="str">
        <f>IF(preDEL!$AG533,IFERROR(0/0,""),preDEL!K533)</f>
        <v>Negative</v>
      </c>
      <c r="L533" s="172">
        <f>IF(preDEL!$AG533,IFERROR(0/0,""),preDEL!L533)</f>
        <v>44522</v>
      </c>
      <c r="M533" s="173">
        <f>IF(preDEL!$AG533,IFERROR(0/0,""),preDEL!M533)</f>
        <v>0.5365625</v>
      </c>
      <c r="N533" s="83" t="str">
        <f>IF(preDEL!$AG533,IFERROR(0/0,""),preDEL!N533)</f>
        <v/>
      </c>
      <c r="O533" s="83" t="str">
        <f>IF(preDEL!$AG533,IFERROR(0/0,""),preDEL!O533)</f>
        <v/>
      </c>
      <c r="P533" s="128" t="b">
        <f>IF(preDEL!$AG533,IFERROR(0/0,""),preDEL!P533)</f>
        <v>0</v>
      </c>
      <c r="Q533" s="128" t="str">
        <f>IF(preDEL!$AG533,IFERROR(0/0,""),preDEL!Q533)</f>
        <v>Result</v>
      </c>
      <c r="R533" s="116" t="b">
        <f>IF(preDEL!$AG533,IFERROR(0/0,""),preDEL!R533)</f>
        <v>1</v>
      </c>
      <c r="S533" s="116">
        <f>IF(preDEL!$AG533,IFERROR(0/0,""),preDEL!S533)</f>
        <v>1</v>
      </c>
      <c r="T533" s="128" t="str">
        <f>IF(preDEL!$AG533,IFERROR(0/0,""),preDEL!T533)</f>
        <v/>
      </c>
      <c r="U533" s="83" t="str">
        <f>IF(preDEL!$AG533,IFERROR(0/0,""),preDEL!U533)</f>
        <v/>
      </c>
      <c r="V533" s="82" t="str">
        <f>IF(preDEL!$AG533,IFERROR(0/0,""),preDEL!V533)</f>
        <v/>
      </c>
      <c r="W533" s="83" t="str">
        <f>IF(preDEL!$AG533,IFERROR(0/0,""),preDEL!W533)</f>
        <v/>
      </c>
      <c r="X533" s="116" t="b">
        <f>IF(preDEL!$AG533,IFERROR(0/0,""),preDEL!X533)</f>
        <v>0</v>
      </c>
      <c r="Y533" s="128" t="b">
        <f>IF(preDEL!$AG533,IFERROR(0/0,""),preDEL!Y533)</f>
        <v>0</v>
      </c>
      <c r="Z533" s="82" t="str">
        <f>IF(preDEL!$AG533,IFERROR(0/0,""),preDEL!Z533)</f>
        <v/>
      </c>
      <c r="AA533" s="128" t="b">
        <f>IF(preDEL!$AG533,IFERROR(0/0,""),preDEL!AA533)</f>
        <v>0</v>
      </c>
      <c r="AB533" s="128" t="b">
        <f>IF(preDEL!$AG533,IFERROR(0/0,""),preDEL!AB533)</f>
        <v>0</v>
      </c>
      <c r="AC533" s="174">
        <f>IF(preDEL!$AG533,IFERROR(0/0,""),preDEL!AC533)</f>
        <v>133</v>
      </c>
      <c r="AD533" s="116" t="b">
        <f>IF(preDEL!$AG533,IFERROR(0/0,""),preDEL!AD533)</f>
        <v>0</v>
      </c>
      <c r="AE533" s="175" t="str">
        <f>IF(preDEL!$AG533,IFERROR(0/0,""),preDEL!AE533)</f>
        <v/>
      </c>
      <c r="AF533" s="128" t="b">
        <f>IF(preDEL!$AG533,IFERROR(0/0,""),preDEL!AF533)</f>
        <v>0</v>
      </c>
      <c r="AG533" s="128" t="b">
        <f>IF(preDEL!$AG533,IFERROR(0/0,""),preDEL!AG533)</f>
        <v>0</v>
      </c>
      <c r="AH533" s="116" t="str">
        <f>IF(preDEL!$AG533,IFERROR(0/0,""),preDEL!AH533)</f>
        <v/>
      </c>
      <c r="AI533" s="82" t="str">
        <f>IF(preDEL!$AG533,IFERROR(0/0,""),preDEL!AI533)</f>
        <v/>
      </c>
      <c r="AJ533" s="83" t="str">
        <f>IF(preDEL!$AG533,IFERROR(0/0,""),preDEL!AJ533)</f>
        <v/>
      </c>
      <c r="AK533" s="82" t="str">
        <f>IF(preDEL!$AG533,IFERROR(0/0,""),preDEL!AK533)</f>
        <v>Negative</v>
      </c>
      <c r="AL533" s="83" t="str">
        <f>IF(preDEL!$AG533,IFERROR(0/0,""),preDEL!AL533)</f>
        <v/>
      </c>
      <c r="AM533" s="83" t="str">
        <f>IF(preDEL!$AG533,IFERROR(0/0,""),preDEL!AM533)</f>
        <v>SpROSA145068</v>
      </c>
      <c r="AN533" s="83" t="str">
        <f>IF(preDEL!$AG533,IFERROR(0/0,""),preDEL!AN533)</f>
        <v>ROSA191656</v>
      </c>
      <c r="AO533" s="83" t="str">
        <f>IF(preDEL!$AG533,IFERROR(0/0,""),preDEL!AO533)</f>
        <v/>
      </c>
      <c r="AP533" s="83" t="str">
        <f>IF(preDEL!$AG533,IFERROR(0/0,""),preDEL!AP533)</f>
        <v/>
      </c>
      <c r="AQ533" s="83" t="str">
        <f>IF(preDEL!$AG533,IFERROR(0/0,""),preDEL!AQ533)</f>
        <v/>
      </c>
      <c r="AR533" s="83" t="str">
        <f>IF(preDEL!$AG533,IFERROR(0/0,""),preDEL!AR533)</f>
        <v/>
      </c>
      <c r="AS533" s="147"/>
    </row>
    <row r="534">
      <c r="A534" s="82" t="str">
        <f>IF(preDEL!$AG534,IFERROR(0/0,""),preDEL!A534)</f>
        <v>FLB3949</v>
      </c>
      <c r="B534" s="172">
        <f>IF(preDEL!$AG534,IFERROR(0/0,""),preDEL!B534)</f>
        <v>44522</v>
      </c>
      <c r="C534" s="173">
        <f>IF(preDEL!$AG534,IFERROR(0/0,""),preDEL!C534)</f>
        <v>0.1454976852</v>
      </c>
      <c r="D534" s="82" t="str">
        <f>IF(preDEL!$AG534,IFERROR(0/0,""),preDEL!D534)</f>
        <v/>
      </c>
      <c r="E534" s="82" t="str">
        <f>IF(preDEL!$AG534,IFERROR(0/0,""),preDEL!E534)</f>
        <v/>
      </c>
      <c r="F534" s="83" t="str">
        <f>IF(preDEL!$AG534,IFERROR(0/0,""),preDEL!F534)</f>
        <v/>
      </c>
      <c r="G534" s="83" t="str">
        <f>IF(preDEL!$AG534,IFERROR(0/0,""),preDEL!G534)</f>
        <v/>
      </c>
      <c r="H534" s="83" t="str">
        <f>IF(preDEL!$AG534,IFERROR(0/0,""),preDEL!H534)</f>
        <v/>
      </c>
      <c r="I534" s="82" t="str">
        <f>IF(preDEL!$AG534,IFERROR(0/0,""),preDEL!I534)</f>
        <v/>
      </c>
      <c r="J534" s="82" t="str">
        <f>IF(preDEL!$AG534,IFERROR(0/0,""),preDEL!J534)</f>
        <v/>
      </c>
      <c r="K534" s="82" t="str">
        <f>IF(preDEL!$AG534,IFERROR(0/0,""),preDEL!K534)</f>
        <v>Negative</v>
      </c>
      <c r="L534" s="172">
        <f>IF(preDEL!$AG534,IFERROR(0/0,""),preDEL!L534)</f>
        <v>44522</v>
      </c>
      <c r="M534" s="173">
        <f>IF(preDEL!$AG534,IFERROR(0/0,""),preDEL!M534)</f>
        <v>0.5365625</v>
      </c>
      <c r="N534" s="83" t="str">
        <f>IF(preDEL!$AG534,IFERROR(0/0,""),preDEL!N534)</f>
        <v/>
      </c>
      <c r="O534" s="83" t="str">
        <f>IF(preDEL!$AG534,IFERROR(0/0,""),preDEL!O534)</f>
        <v/>
      </c>
      <c r="P534" s="128" t="b">
        <f>IF(preDEL!$AG534,IFERROR(0/0,""),preDEL!P534)</f>
        <v>0</v>
      </c>
      <c r="Q534" s="128" t="str">
        <f>IF(preDEL!$AG534,IFERROR(0/0,""),preDEL!Q534)</f>
        <v>Result</v>
      </c>
      <c r="R534" s="116" t="b">
        <f>IF(preDEL!$AG534,IFERROR(0/0,""),preDEL!R534)</f>
        <v>1</v>
      </c>
      <c r="S534" s="116">
        <f>IF(preDEL!$AG534,IFERROR(0/0,""),preDEL!S534)</f>
        <v>1</v>
      </c>
      <c r="T534" s="128" t="str">
        <f>IF(preDEL!$AG534,IFERROR(0/0,""),preDEL!T534)</f>
        <v/>
      </c>
      <c r="U534" s="83" t="str">
        <f>IF(preDEL!$AG534,IFERROR(0/0,""),preDEL!U534)</f>
        <v/>
      </c>
      <c r="V534" s="82" t="str">
        <f>IF(preDEL!$AG534,IFERROR(0/0,""),preDEL!V534)</f>
        <v/>
      </c>
      <c r="W534" s="83" t="str">
        <f>IF(preDEL!$AG534,IFERROR(0/0,""),preDEL!W534)</f>
        <v/>
      </c>
      <c r="X534" s="116" t="b">
        <f>IF(preDEL!$AG534,IFERROR(0/0,""),preDEL!X534)</f>
        <v>0</v>
      </c>
      <c r="Y534" s="128" t="b">
        <f>IF(preDEL!$AG534,IFERROR(0/0,""),preDEL!Y534)</f>
        <v>0</v>
      </c>
      <c r="Z534" s="82" t="str">
        <f>IF(preDEL!$AG534,IFERROR(0/0,""),preDEL!Z534)</f>
        <v/>
      </c>
      <c r="AA534" s="128" t="b">
        <f>IF(preDEL!$AG534,IFERROR(0/0,""),preDEL!AA534)</f>
        <v>0</v>
      </c>
      <c r="AB534" s="128" t="b">
        <f>IF(preDEL!$AG534,IFERROR(0/0,""),preDEL!AB534)</f>
        <v>0</v>
      </c>
      <c r="AC534" s="174">
        <f>IF(preDEL!$AG534,IFERROR(0/0,""),preDEL!AC534)</f>
        <v>132</v>
      </c>
      <c r="AD534" s="116" t="b">
        <f>IF(preDEL!$AG534,IFERROR(0/0,""),preDEL!AD534)</f>
        <v>0</v>
      </c>
      <c r="AE534" s="175" t="str">
        <f>IF(preDEL!$AG534,IFERROR(0/0,""),preDEL!AE534)</f>
        <v/>
      </c>
      <c r="AF534" s="128" t="b">
        <f>IF(preDEL!$AG534,IFERROR(0/0,""),preDEL!AF534)</f>
        <v>0</v>
      </c>
      <c r="AG534" s="128" t="b">
        <f>IF(preDEL!$AG534,IFERROR(0/0,""),preDEL!AG534)</f>
        <v>0</v>
      </c>
      <c r="AH534" s="116" t="str">
        <f>IF(preDEL!$AG534,IFERROR(0/0,""),preDEL!AH534)</f>
        <v/>
      </c>
      <c r="AI534" s="82" t="str">
        <f>IF(preDEL!$AG534,IFERROR(0/0,""),preDEL!AI534)</f>
        <v/>
      </c>
      <c r="AJ534" s="83" t="str">
        <f>IF(preDEL!$AG534,IFERROR(0/0,""),preDEL!AJ534)</f>
        <v/>
      </c>
      <c r="AK534" s="82" t="str">
        <f>IF(preDEL!$AG534,IFERROR(0/0,""),preDEL!AK534)</f>
        <v>Negative</v>
      </c>
      <c r="AL534" s="83" t="str">
        <f>IF(preDEL!$AG534,IFERROR(0/0,""),preDEL!AL534)</f>
        <v/>
      </c>
      <c r="AM534" s="83" t="str">
        <f>IF(preDEL!$AG534,IFERROR(0/0,""),preDEL!AM534)</f>
        <v>SpROSA145068</v>
      </c>
      <c r="AN534" s="83" t="str">
        <f>IF(preDEL!$AG534,IFERROR(0/0,""),preDEL!AN534)</f>
        <v>ROSA216934</v>
      </c>
      <c r="AO534" s="83" t="str">
        <f>IF(preDEL!$AG534,IFERROR(0/0,""),preDEL!AO534)</f>
        <v/>
      </c>
      <c r="AP534" s="83" t="str">
        <f>IF(preDEL!$AG534,IFERROR(0/0,""),preDEL!AP534)</f>
        <v/>
      </c>
      <c r="AQ534" s="83" t="str">
        <f>IF(preDEL!$AG534,IFERROR(0/0,""),preDEL!AQ534)</f>
        <v/>
      </c>
      <c r="AR534" s="83" t="str">
        <f>IF(preDEL!$AG534,IFERROR(0/0,""),preDEL!AR534)</f>
        <v/>
      </c>
      <c r="AS534" s="147"/>
    </row>
    <row r="535">
      <c r="A535" s="82" t="str">
        <f>IF(preDEL!$AG535,IFERROR(0/0,""),preDEL!A535)</f>
        <v>FLB2739</v>
      </c>
      <c r="B535" s="172">
        <f>IF(preDEL!$AG535,IFERROR(0/0,""),preDEL!B535)</f>
        <v>44522</v>
      </c>
      <c r="C535" s="173">
        <f>IF(preDEL!$AG535,IFERROR(0/0,""),preDEL!C535)</f>
        <v>0.1458101852</v>
      </c>
      <c r="D535" s="82" t="str">
        <f>IF(preDEL!$AG535,IFERROR(0/0,""),preDEL!D535)</f>
        <v/>
      </c>
      <c r="E535" s="82" t="str">
        <f>IF(preDEL!$AG535,IFERROR(0/0,""),preDEL!E535)</f>
        <v/>
      </c>
      <c r="F535" s="83" t="str">
        <f>IF(preDEL!$AG535,IFERROR(0/0,""),preDEL!F535)</f>
        <v/>
      </c>
      <c r="G535" s="83" t="str">
        <f>IF(preDEL!$AG535,IFERROR(0/0,""),preDEL!G535)</f>
        <v/>
      </c>
      <c r="H535" s="83" t="str">
        <f>IF(preDEL!$AG535,IFERROR(0/0,""),preDEL!H535)</f>
        <v/>
      </c>
      <c r="I535" s="82" t="str">
        <f>IF(preDEL!$AG535,IFERROR(0/0,""),preDEL!I535)</f>
        <v/>
      </c>
      <c r="J535" s="82" t="str">
        <f>IF(preDEL!$AG535,IFERROR(0/0,""),preDEL!J535)</f>
        <v/>
      </c>
      <c r="K535" s="82" t="str">
        <f>IF(preDEL!$AG535,IFERROR(0/0,""),preDEL!K535)</f>
        <v>Negative</v>
      </c>
      <c r="L535" s="172">
        <f>IF(preDEL!$AG535,IFERROR(0/0,""),preDEL!L535)</f>
        <v>44522</v>
      </c>
      <c r="M535" s="173">
        <f>IF(preDEL!$AG535,IFERROR(0/0,""),preDEL!M535)</f>
        <v>0.5365625</v>
      </c>
      <c r="N535" s="83" t="str">
        <f>IF(preDEL!$AG535,IFERROR(0/0,""),preDEL!N535)</f>
        <v/>
      </c>
      <c r="O535" s="83" t="str">
        <f>IF(preDEL!$AG535,IFERROR(0/0,""),preDEL!O535)</f>
        <v/>
      </c>
      <c r="P535" s="128" t="b">
        <f>IF(preDEL!$AG535,IFERROR(0/0,""),preDEL!P535)</f>
        <v>0</v>
      </c>
      <c r="Q535" s="128" t="str">
        <f>IF(preDEL!$AG535,IFERROR(0/0,""),preDEL!Q535)</f>
        <v>Result</v>
      </c>
      <c r="R535" s="116" t="b">
        <f>IF(preDEL!$AG535,IFERROR(0/0,""),preDEL!R535)</f>
        <v>1</v>
      </c>
      <c r="S535" s="116">
        <f>IF(preDEL!$AG535,IFERROR(0/0,""),preDEL!S535)</f>
        <v>1</v>
      </c>
      <c r="T535" s="128" t="str">
        <f>IF(preDEL!$AG535,IFERROR(0/0,""),preDEL!T535)</f>
        <v/>
      </c>
      <c r="U535" s="83" t="str">
        <f>IF(preDEL!$AG535,IFERROR(0/0,""),preDEL!U535)</f>
        <v/>
      </c>
      <c r="V535" s="82" t="str">
        <f>IF(preDEL!$AG535,IFERROR(0/0,""),preDEL!V535)</f>
        <v/>
      </c>
      <c r="W535" s="83" t="str">
        <f>IF(preDEL!$AG535,IFERROR(0/0,""),preDEL!W535)</f>
        <v/>
      </c>
      <c r="X535" s="116" t="b">
        <f>IF(preDEL!$AG535,IFERROR(0/0,""),preDEL!X535)</f>
        <v>0</v>
      </c>
      <c r="Y535" s="128" t="b">
        <f>IF(preDEL!$AG535,IFERROR(0/0,""),preDEL!Y535)</f>
        <v>0</v>
      </c>
      <c r="Z535" s="82" t="str">
        <f>IF(preDEL!$AG535,IFERROR(0/0,""),preDEL!Z535)</f>
        <v/>
      </c>
      <c r="AA535" s="128" t="b">
        <f>IF(preDEL!$AG535,IFERROR(0/0,""),preDEL!AA535)</f>
        <v>0</v>
      </c>
      <c r="AB535" s="128" t="b">
        <f>IF(preDEL!$AG535,IFERROR(0/0,""),preDEL!AB535)</f>
        <v>0</v>
      </c>
      <c r="AC535" s="174">
        <f>IF(preDEL!$AG535,IFERROR(0/0,""),preDEL!AC535)</f>
        <v>131</v>
      </c>
      <c r="AD535" s="116" t="b">
        <f>IF(preDEL!$AG535,IFERROR(0/0,""),preDEL!AD535)</f>
        <v>0</v>
      </c>
      <c r="AE535" s="175" t="str">
        <f>IF(preDEL!$AG535,IFERROR(0/0,""),preDEL!AE535)</f>
        <v/>
      </c>
      <c r="AF535" s="128" t="b">
        <f>IF(preDEL!$AG535,IFERROR(0/0,""),preDEL!AF535)</f>
        <v>0</v>
      </c>
      <c r="AG535" s="128" t="b">
        <f>IF(preDEL!$AG535,IFERROR(0/0,""),preDEL!AG535)</f>
        <v>0</v>
      </c>
      <c r="AH535" s="116" t="str">
        <f>IF(preDEL!$AG535,IFERROR(0/0,""),preDEL!AH535)</f>
        <v/>
      </c>
      <c r="AI535" s="82" t="str">
        <f>IF(preDEL!$AG535,IFERROR(0/0,""),preDEL!AI535)</f>
        <v/>
      </c>
      <c r="AJ535" s="83" t="str">
        <f>IF(preDEL!$AG535,IFERROR(0/0,""),preDEL!AJ535)</f>
        <v/>
      </c>
      <c r="AK535" s="82" t="str">
        <f>IF(preDEL!$AG535,IFERROR(0/0,""),preDEL!AK535)</f>
        <v>Negative</v>
      </c>
      <c r="AL535" s="83" t="str">
        <f>IF(preDEL!$AG535,IFERROR(0/0,""),preDEL!AL535)</f>
        <v/>
      </c>
      <c r="AM535" s="83" t="str">
        <f>IF(preDEL!$AG535,IFERROR(0/0,""),preDEL!AM535)</f>
        <v>SpROSA145068</v>
      </c>
      <c r="AN535" s="83" t="str">
        <f>IF(preDEL!$AG535,IFERROR(0/0,""),preDEL!AN535)</f>
        <v>ROSA970910</v>
      </c>
      <c r="AO535" s="83" t="str">
        <f>IF(preDEL!$AG535,IFERROR(0/0,""),preDEL!AO535)</f>
        <v/>
      </c>
      <c r="AP535" s="83" t="str">
        <f>IF(preDEL!$AG535,IFERROR(0/0,""),preDEL!AP535)</f>
        <v/>
      </c>
      <c r="AQ535" s="83" t="str">
        <f>IF(preDEL!$AG535,IFERROR(0/0,""),preDEL!AQ535)</f>
        <v/>
      </c>
      <c r="AR535" s="83" t="str">
        <f>IF(preDEL!$AG535,IFERROR(0/0,""),preDEL!AR535)</f>
        <v/>
      </c>
      <c r="AS535" s="147"/>
    </row>
    <row r="536">
      <c r="A536" s="82" t="str">
        <f>IF(preDEL!$AG536,IFERROR(0/0,""),preDEL!A536)</f>
        <v>FLB3984</v>
      </c>
      <c r="B536" s="172">
        <f>IF(preDEL!$AG536,IFERROR(0/0,""),preDEL!B536)</f>
        <v>44522</v>
      </c>
      <c r="C536" s="173">
        <f>IF(preDEL!$AG536,IFERROR(0/0,""),preDEL!C536)</f>
        <v>0.2123726852</v>
      </c>
      <c r="D536" s="82" t="str">
        <f>IF(preDEL!$AG536,IFERROR(0/0,""),preDEL!D536)</f>
        <v/>
      </c>
      <c r="E536" s="82" t="str">
        <f>IF(preDEL!$AG536,IFERROR(0/0,""),preDEL!E536)</f>
        <v/>
      </c>
      <c r="F536" s="83" t="str">
        <f>IF(preDEL!$AG536,IFERROR(0/0,""),preDEL!F536)</f>
        <v/>
      </c>
      <c r="G536" s="83" t="str">
        <f>IF(preDEL!$AG536,IFERROR(0/0,""),preDEL!G536)</f>
        <v/>
      </c>
      <c r="H536" s="83" t="str">
        <f>IF(preDEL!$AG536,IFERROR(0/0,""),preDEL!H536)</f>
        <v/>
      </c>
      <c r="I536" s="82" t="str">
        <f>IF(preDEL!$AG536,IFERROR(0/0,""),preDEL!I536)</f>
        <v/>
      </c>
      <c r="J536" s="82" t="str">
        <f>IF(preDEL!$AG536,IFERROR(0/0,""),preDEL!J536)</f>
        <v/>
      </c>
      <c r="K536" s="82" t="str">
        <f>IF(preDEL!$AG536,IFERROR(0/0,""),preDEL!K536)</f>
        <v>Negative</v>
      </c>
      <c r="L536" s="172">
        <f>IF(preDEL!$AG536,IFERROR(0/0,""),preDEL!L536)</f>
        <v>44522</v>
      </c>
      <c r="M536" s="173">
        <f>IF(preDEL!$AG536,IFERROR(0/0,""),preDEL!M536)</f>
        <v>0.5365625</v>
      </c>
      <c r="N536" s="83" t="str">
        <f>IF(preDEL!$AG536,IFERROR(0/0,""),preDEL!N536)</f>
        <v/>
      </c>
      <c r="O536" s="83" t="str">
        <f>IF(preDEL!$AG536,IFERROR(0/0,""),preDEL!O536)</f>
        <v/>
      </c>
      <c r="P536" s="128" t="b">
        <f>IF(preDEL!$AG536,IFERROR(0/0,""),preDEL!P536)</f>
        <v>0</v>
      </c>
      <c r="Q536" s="128" t="str">
        <f>IF(preDEL!$AG536,IFERROR(0/0,""),preDEL!Q536)</f>
        <v>Result</v>
      </c>
      <c r="R536" s="116" t="b">
        <f>IF(preDEL!$AG536,IFERROR(0/0,""),preDEL!R536)</f>
        <v>1</v>
      </c>
      <c r="S536" s="116">
        <f>IF(preDEL!$AG536,IFERROR(0/0,""),preDEL!S536)</f>
        <v>1</v>
      </c>
      <c r="T536" s="128" t="str">
        <f>IF(preDEL!$AG536,IFERROR(0/0,""),preDEL!T536)</f>
        <v/>
      </c>
      <c r="U536" s="83" t="str">
        <f>IF(preDEL!$AG536,IFERROR(0/0,""),preDEL!U536)</f>
        <v/>
      </c>
      <c r="V536" s="82" t="str">
        <f>IF(preDEL!$AG536,IFERROR(0/0,""),preDEL!V536)</f>
        <v/>
      </c>
      <c r="W536" s="83" t="str">
        <f>IF(preDEL!$AG536,IFERROR(0/0,""),preDEL!W536)</f>
        <v/>
      </c>
      <c r="X536" s="116" t="b">
        <f>IF(preDEL!$AG536,IFERROR(0/0,""),preDEL!X536)</f>
        <v>0</v>
      </c>
      <c r="Y536" s="128" t="b">
        <f>IF(preDEL!$AG536,IFERROR(0/0,""),preDEL!Y536)</f>
        <v>0</v>
      </c>
      <c r="Z536" s="82" t="str">
        <f>IF(preDEL!$AG536,IFERROR(0/0,""),preDEL!Z536)</f>
        <v/>
      </c>
      <c r="AA536" s="128" t="b">
        <f>IF(preDEL!$AG536,IFERROR(0/0,""),preDEL!AA536)</f>
        <v>0</v>
      </c>
      <c r="AB536" s="128" t="b">
        <f>IF(preDEL!$AG536,IFERROR(0/0,""),preDEL!AB536)</f>
        <v>0</v>
      </c>
      <c r="AC536" s="174">
        <f>IF(preDEL!$AG536,IFERROR(0/0,""),preDEL!AC536)</f>
        <v>130</v>
      </c>
      <c r="AD536" s="116" t="b">
        <f>IF(preDEL!$AG536,IFERROR(0/0,""),preDEL!AD536)</f>
        <v>0</v>
      </c>
      <c r="AE536" s="175" t="str">
        <f>IF(preDEL!$AG536,IFERROR(0/0,""),preDEL!AE536)</f>
        <v/>
      </c>
      <c r="AF536" s="128" t="b">
        <f>IF(preDEL!$AG536,IFERROR(0/0,""),preDEL!AF536)</f>
        <v>0</v>
      </c>
      <c r="AG536" s="128" t="b">
        <f>IF(preDEL!$AG536,IFERROR(0/0,""),preDEL!AG536)</f>
        <v>0</v>
      </c>
      <c r="AH536" s="116" t="str">
        <f>IF(preDEL!$AG536,IFERROR(0/0,""),preDEL!AH536)</f>
        <v/>
      </c>
      <c r="AI536" s="82" t="str">
        <f>IF(preDEL!$AG536,IFERROR(0/0,""),preDEL!AI536)</f>
        <v/>
      </c>
      <c r="AJ536" s="83" t="str">
        <f>IF(preDEL!$AG536,IFERROR(0/0,""),preDEL!AJ536)</f>
        <v/>
      </c>
      <c r="AK536" s="82" t="str">
        <f>IF(preDEL!$AG536,IFERROR(0/0,""),preDEL!AK536)</f>
        <v>Negative</v>
      </c>
      <c r="AL536" s="83" t="str">
        <f>IF(preDEL!$AG536,IFERROR(0/0,""),preDEL!AL536)</f>
        <v/>
      </c>
      <c r="AM536" s="83" t="str">
        <f>IF(preDEL!$AG536,IFERROR(0/0,""),preDEL!AM536)</f>
        <v>SpROSA145068</v>
      </c>
      <c r="AN536" s="83" t="str">
        <f>IF(preDEL!$AG536,IFERROR(0/0,""),preDEL!AN536)</f>
        <v>ROSA124991</v>
      </c>
      <c r="AO536" s="83" t="str">
        <f>IF(preDEL!$AG536,IFERROR(0/0,""),preDEL!AO536)</f>
        <v/>
      </c>
      <c r="AP536" s="83" t="str">
        <f>IF(preDEL!$AG536,IFERROR(0/0,""),preDEL!AP536)</f>
        <v/>
      </c>
      <c r="AQ536" s="83" t="str">
        <f>IF(preDEL!$AG536,IFERROR(0/0,""),preDEL!AQ536)</f>
        <v/>
      </c>
      <c r="AR536" s="83" t="str">
        <f>IF(preDEL!$AG536,IFERROR(0/0,""),preDEL!AR536)</f>
        <v/>
      </c>
      <c r="AS536" s="147"/>
    </row>
    <row r="537">
      <c r="A537" s="82" t="str">
        <f>IF(preDEL!$AG537,IFERROR(0/0,""),preDEL!A537)</f>
        <v>FLB3961</v>
      </c>
      <c r="B537" s="172">
        <f>IF(preDEL!$AG537,IFERROR(0/0,""),preDEL!B537)</f>
        <v>44522</v>
      </c>
      <c r="C537" s="173">
        <f>IF(preDEL!$AG537,IFERROR(0/0,""),preDEL!C537)</f>
        <v>0.2140856481</v>
      </c>
      <c r="D537" s="82" t="str">
        <f>IF(preDEL!$AG537,IFERROR(0/0,""),preDEL!D537)</f>
        <v/>
      </c>
      <c r="E537" s="82" t="str">
        <f>IF(preDEL!$AG537,IFERROR(0/0,""),preDEL!E537)</f>
        <v/>
      </c>
      <c r="F537" s="83" t="str">
        <f>IF(preDEL!$AG537,IFERROR(0/0,""),preDEL!F537)</f>
        <v/>
      </c>
      <c r="G537" s="83" t="str">
        <f>IF(preDEL!$AG537,IFERROR(0/0,""),preDEL!G537)</f>
        <v/>
      </c>
      <c r="H537" s="83" t="str">
        <f>IF(preDEL!$AG537,IFERROR(0/0,""),preDEL!H537)</f>
        <v/>
      </c>
      <c r="I537" s="82" t="str">
        <f>IF(preDEL!$AG537,IFERROR(0/0,""),preDEL!I537)</f>
        <v/>
      </c>
      <c r="J537" s="82" t="str">
        <f>IF(preDEL!$AG537,IFERROR(0/0,""),preDEL!J537)</f>
        <v/>
      </c>
      <c r="K537" s="82" t="str">
        <f>IF(preDEL!$AG537,IFERROR(0/0,""),preDEL!K537)</f>
        <v>Negative</v>
      </c>
      <c r="L537" s="172">
        <f>IF(preDEL!$AG537,IFERROR(0/0,""),preDEL!L537)</f>
        <v>44522</v>
      </c>
      <c r="M537" s="173">
        <f>IF(preDEL!$AG537,IFERROR(0/0,""),preDEL!M537)</f>
        <v>0.5365625</v>
      </c>
      <c r="N537" s="83" t="str">
        <f>IF(preDEL!$AG537,IFERROR(0/0,""),preDEL!N537)</f>
        <v/>
      </c>
      <c r="O537" s="83" t="str">
        <f>IF(preDEL!$AG537,IFERROR(0/0,""),preDEL!O537)</f>
        <v/>
      </c>
      <c r="P537" s="128" t="b">
        <f>IF(preDEL!$AG537,IFERROR(0/0,""),preDEL!P537)</f>
        <v>0</v>
      </c>
      <c r="Q537" s="128" t="str">
        <f>IF(preDEL!$AG537,IFERROR(0/0,""),preDEL!Q537)</f>
        <v>Result</v>
      </c>
      <c r="R537" s="116" t="b">
        <f>IF(preDEL!$AG537,IFERROR(0/0,""),preDEL!R537)</f>
        <v>1</v>
      </c>
      <c r="S537" s="116">
        <f>IF(preDEL!$AG537,IFERROR(0/0,""),preDEL!S537)</f>
        <v>1</v>
      </c>
      <c r="T537" s="128" t="str">
        <f>IF(preDEL!$AG537,IFERROR(0/0,""),preDEL!T537)</f>
        <v/>
      </c>
      <c r="U537" s="83" t="str">
        <f>IF(preDEL!$AG537,IFERROR(0/0,""),preDEL!U537)</f>
        <v/>
      </c>
      <c r="V537" s="82" t="str">
        <f>IF(preDEL!$AG537,IFERROR(0/0,""),preDEL!V537)</f>
        <v/>
      </c>
      <c r="W537" s="83" t="str">
        <f>IF(preDEL!$AG537,IFERROR(0/0,""),preDEL!W537)</f>
        <v/>
      </c>
      <c r="X537" s="116" t="b">
        <f>IF(preDEL!$AG537,IFERROR(0/0,""),preDEL!X537)</f>
        <v>0</v>
      </c>
      <c r="Y537" s="128" t="b">
        <f>IF(preDEL!$AG537,IFERROR(0/0,""),preDEL!Y537)</f>
        <v>0</v>
      </c>
      <c r="Z537" s="82" t="str">
        <f>IF(preDEL!$AG537,IFERROR(0/0,""),preDEL!Z537)</f>
        <v/>
      </c>
      <c r="AA537" s="128" t="b">
        <f>IF(preDEL!$AG537,IFERROR(0/0,""),preDEL!AA537)</f>
        <v>0</v>
      </c>
      <c r="AB537" s="128" t="b">
        <f>IF(preDEL!$AG537,IFERROR(0/0,""),preDEL!AB537)</f>
        <v>0</v>
      </c>
      <c r="AC537" s="174">
        <f>IF(preDEL!$AG537,IFERROR(0/0,""),preDEL!AC537)</f>
        <v>129</v>
      </c>
      <c r="AD537" s="116" t="b">
        <f>IF(preDEL!$AG537,IFERROR(0/0,""),preDEL!AD537)</f>
        <v>0</v>
      </c>
      <c r="AE537" s="175" t="str">
        <f>IF(preDEL!$AG537,IFERROR(0/0,""),preDEL!AE537)</f>
        <v/>
      </c>
      <c r="AF537" s="128" t="b">
        <f>IF(preDEL!$AG537,IFERROR(0/0,""),preDEL!AF537)</f>
        <v>0</v>
      </c>
      <c r="AG537" s="128" t="b">
        <f>IF(preDEL!$AG537,IFERROR(0/0,""),preDEL!AG537)</f>
        <v>0</v>
      </c>
      <c r="AH537" s="116" t="str">
        <f>IF(preDEL!$AG537,IFERROR(0/0,""),preDEL!AH537)</f>
        <v/>
      </c>
      <c r="AI537" s="82" t="str">
        <f>IF(preDEL!$AG537,IFERROR(0/0,""),preDEL!AI537)</f>
        <v/>
      </c>
      <c r="AJ537" s="83" t="str">
        <f>IF(preDEL!$AG537,IFERROR(0/0,""),preDEL!AJ537)</f>
        <v/>
      </c>
      <c r="AK537" s="82" t="str">
        <f>IF(preDEL!$AG537,IFERROR(0/0,""),preDEL!AK537)</f>
        <v>Negative</v>
      </c>
      <c r="AL537" s="83" t="str">
        <f>IF(preDEL!$AG537,IFERROR(0/0,""),preDEL!AL537)</f>
        <v/>
      </c>
      <c r="AM537" s="83" t="str">
        <f>IF(preDEL!$AG537,IFERROR(0/0,""),preDEL!AM537)</f>
        <v>SpROSA145068</v>
      </c>
      <c r="AN537" s="83" t="str">
        <f>IF(preDEL!$AG537,IFERROR(0/0,""),preDEL!AN537)</f>
        <v>ROSA907715</v>
      </c>
      <c r="AO537" s="83" t="str">
        <f>IF(preDEL!$AG537,IFERROR(0/0,""),preDEL!AO537)</f>
        <v/>
      </c>
      <c r="AP537" s="83" t="str">
        <f>IF(preDEL!$AG537,IFERROR(0/0,""),preDEL!AP537)</f>
        <v/>
      </c>
      <c r="AQ537" s="83" t="str">
        <f>IF(preDEL!$AG537,IFERROR(0/0,""),preDEL!AQ537)</f>
        <v/>
      </c>
      <c r="AR537" s="83" t="str">
        <f>IF(preDEL!$AG537,IFERROR(0/0,""),preDEL!AR537)</f>
        <v/>
      </c>
      <c r="AS537" s="147"/>
    </row>
    <row r="538">
      <c r="A538" s="82" t="str">
        <f>IF(preDEL!$AG538,IFERROR(0/0,""),preDEL!A538)</f>
        <v>FLB4100</v>
      </c>
      <c r="B538" s="172">
        <f>IF(preDEL!$AG538,IFERROR(0/0,""),preDEL!B538)</f>
        <v>44522</v>
      </c>
      <c r="C538" s="173">
        <f>IF(preDEL!$AG538,IFERROR(0/0,""),preDEL!C538)</f>
        <v>0.2149305556</v>
      </c>
      <c r="D538" s="82" t="str">
        <f>IF(preDEL!$AG538,IFERROR(0/0,""),preDEL!D538)</f>
        <v/>
      </c>
      <c r="E538" s="82" t="str">
        <f>IF(preDEL!$AG538,IFERROR(0/0,""),preDEL!E538)</f>
        <v/>
      </c>
      <c r="F538" s="83" t="str">
        <f>IF(preDEL!$AG538,IFERROR(0/0,""),preDEL!F538)</f>
        <v/>
      </c>
      <c r="G538" s="83" t="str">
        <f>IF(preDEL!$AG538,IFERROR(0/0,""),preDEL!G538)</f>
        <v/>
      </c>
      <c r="H538" s="83" t="str">
        <f>IF(preDEL!$AG538,IFERROR(0/0,""),preDEL!H538)</f>
        <v/>
      </c>
      <c r="I538" s="82" t="str">
        <f>IF(preDEL!$AG538,IFERROR(0/0,""),preDEL!I538)</f>
        <v/>
      </c>
      <c r="J538" s="82" t="str">
        <f>IF(preDEL!$AG538,IFERROR(0/0,""),preDEL!J538)</f>
        <v/>
      </c>
      <c r="K538" s="82" t="str">
        <f>IF(preDEL!$AG538,IFERROR(0/0,""),preDEL!K538)</f>
        <v>Negative</v>
      </c>
      <c r="L538" s="172">
        <f>IF(preDEL!$AG538,IFERROR(0/0,""),preDEL!L538)</f>
        <v>44522</v>
      </c>
      <c r="M538" s="173">
        <f>IF(preDEL!$AG538,IFERROR(0/0,""),preDEL!M538)</f>
        <v>0.5365625</v>
      </c>
      <c r="N538" s="83" t="str">
        <f>IF(preDEL!$AG538,IFERROR(0/0,""),preDEL!N538)</f>
        <v/>
      </c>
      <c r="O538" s="83" t="str">
        <f>IF(preDEL!$AG538,IFERROR(0/0,""),preDEL!O538)</f>
        <v/>
      </c>
      <c r="P538" s="128" t="b">
        <f>IF(preDEL!$AG538,IFERROR(0/0,""),preDEL!P538)</f>
        <v>0</v>
      </c>
      <c r="Q538" s="128" t="str">
        <f>IF(preDEL!$AG538,IFERROR(0/0,""),preDEL!Q538)</f>
        <v>Result</v>
      </c>
      <c r="R538" s="116" t="b">
        <f>IF(preDEL!$AG538,IFERROR(0/0,""),preDEL!R538)</f>
        <v>1</v>
      </c>
      <c r="S538" s="116">
        <f>IF(preDEL!$AG538,IFERROR(0/0,""),preDEL!S538)</f>
        <v>1</v>
      </c>
      <c r="T538" s="128">
        <f>IF(preDEL!$AG538,IFERROR(0/0,""),preDEL!T538)</f>
        <v>0</v>
      </c>
      <c r="U538" s="83" t="str">
        <f>IF(preDEL!$AG538,IFERROR(0/0,""),preDEL!U538)</f>
        <v/>
      </c>
      <c r="V538" s="82" t="str">
        <f>IF(preDEL!$AG538,IFERROR(0/0,""),preDEL!V538)</f>
        <v/>
      </c>
      <c r="W538" s="83" t="str">
        <f>IF(preDEL!$AG538,IFERROR(0/0,""),preDEL!W538)</f>
        <v/>
      </c>
      <c r="X538" s="116" t="b">
        <f>IF(preDEL!$AG538,IFERROR(0/0,""),preDEL!X538)</f>
        <v>0</v>
      </c>
      <c r="Y538" s="128" t="b">
        <f>IF(preDEL!$AG538,IFERROR(0/0,""),preDEL!Y538)</f>
        <v>0</v>
      </c>
      <c r="Z538" s="82" t="str">
        <f>IF(preDEL!$AG538,IFERROR(0/0,""),preDEL!Z538)</f>
        <v/>
      </c>
      <c r="AA538" s="128" t="b">
        <f>IF(preDEL!$AG538,IFERROR(0/0,""),preDEL!AA538)</f>
        <v>0</v>
      </c>
      <c r="AB538" s="128" t="b">
        <f>IF(preDEL!$AG538,IFERROR(0/0,""),preDEL!AB538)</f>
        <v>0</v>
      </c>
      <c r="AC538" s="174">
        <f>IF(preDEL!$AG538,IFERROR(0/0,""),preDEL!AC538)</f>
        <v>584</v>
      </c>
      <c r="AD538" s="116" t="b">
        <f>IF(preDEL!$AG538,IFERROR(0/0,""),preDEL!AD538)</f>
        <v>1</v>
      </c>
      <c r="AE538" s="175" t="str">
        <f>IF(preDEL!$AG538,IFERROR(0/0,""),preDEL!AE538)</f>
        <v/>
      </c>
      <c r="AF538" s="128" t="b">
        <f>IF(preDEL!$AG538,IFERROR(0/0,""),preDEL!AF538)</f>
        <v>0</v>
      </c>
      <c r="AG538" s="128" t="b">
        <f>IF(preDEL!$AG538,IFERROR(0/0,""),preDEL!AG538)</f>
        <v>0</v>
      </c>
      <c r="AH538" s="116" t="str">
        <f>IF(preDEL!$AG538,IFERROR(0/0,""),preDEL!AH538)</f>
        <v/>
      </c>
      <c r="AI538" s="82" t="str">
        <f>IF(preDEL!$AG538,IFERROR(0/0,""),preDEL!AI538)</f>
        <v/>
      </c>
      <c r="AJ538" s="83" t="str">
        <f>IF(preDEL!$AG538,IFERROR(0/0,""),preDEL!AJ538)</f>
        <v/>
      </c>
      <c r="AK538" s="82" t="str">
        <f>IF(preDEL!$AG538,IFERROR(0/0,""),preDEL!AK538)</f>
        <v>Negative</v>
      </c>
      <c r="AL538" s="83" t="str">
        <f>IF(preDEL!$AG538,IFERROR(0/0,""),preDEL!AL538)</f>
        <v/>
      </c>
      <c r="AM538" s="83" t="str">
        <f>IF(preDEL!$AG538,IFERROR(0/0,""),preDEL!AM538)</f>
        <v>SpROSA145068</v>
      </c>
      <c r="AN538" s="83" t="str">
        <f>IF(preDEL!$AG538,IFERROR(0/0,""),preDEL!AN538)</f>
        <v>ROSA501926</v>
      </c>
      <c r="AO538" s="83" t="str">
        <f>IF(preDEL!$AG538,IFERROR(0/0,""),preDEL!AO538)</f>
        <v/>
      </c>
      <c r="AP538" s="83" t="str">
        <f>IF(preDEL!$AG538,IFERROR(0/0,""),preDEL!AP538)</f>
        <v/>
      </c>
      <c r="AQ538" s="83" t="str">
        <f>IF(preDEL!$AG538,IFERROR(0/0,""),preDEL!AQ538)</f>
        <v/>
      </c>
      <c r="AR538" s="83" t="str">
        <f>IF(preDEL!$AG538,IFERROR(0/0,""),preDEL!AR538)</f>
        <v/>
      </c>
      <c r="AS538" s="147"/>
    </row>
    <row r="539">
      <c r="A539" s="82" t="str">
        <f>IF(preDEL!$AG539,IFERROR(0/0,""),preDEL!A539)</f>
        <v>FLB4406</v>
      </c>
      <c r="B539" s="172">
        <f>IF(preDEL!$AG539,IFERROR(0/0,""),preDEL!B539)</f>
        <v>44522</v>
      </c>
      <c r="C539" s="173">
        <f>IF(preDEL!$AG539,IFERROR(0/0,""),preDEL!C539)</f>
        <v>0.2165856481</v>
      </c>
      <c r="D539" s="82" t="str">
        <f>IF(preDEL!$AG539,IFERROR(0/0,""),preDEL!D539)</f>
        <v/>
      </c>
      <c r="E539" s="82" t="str">
        <f>IF(preDEL!$AG539,IFERROR(0/0,""),preDEL!E539)</f>
        <v/>
      </c>
      <c r="F539" s="83" t="str">
        <f>IF(preDEL!$AG539,IFERROR(0/0,""),preDEL!F539)</f>
        <v/>
      </c>
      <c r="G539" s="83" t="str">
        <f>IF(preDEL!$AG539,IFERROR(0/0,""),preDEL!G539)</f>
        <v/>
      </c>
      <c r="H539" s="83" t="str">
        <f>IF(preDEL!$AG539,IFERROR(0/0,""),preDEL!H539)</f>
        <v/>
      </c>
      <c r="I539" s="82" t="str">
        <f>IF(preDEL!$AG539,IFERROR(0/0,""),preDEL!I539)</f>
        <v/>
      </c>
      <c r="J539" s="82" t="str">
        <f>IF(preDEL!$AG539,IFERROR(0/0,""),preDEL!J539)</f>
        <v/>
      </c>
      <c r="K539" s="82" t="str">
        <f>IF(preDEL!$AG539,IFERROR(0/0,""),preDEL!K539)</f>
        <v>Negative</v>
      </c>
      <c r="L539" s="172">
        <f>IF(preDEL!$AG539,IFERROR(0/0,""),preDEL!L539)</f>
        <v>44522</v>
      </c>
      <c r="M539" s="173">
        <f>IF(preDEL!$AG539,IFERROR(0/0,""),preDEL!M539)</f>
        <v>0.5365625</v>
      </c>
      <c r="N539" s="83" t="str">
        <f>IF(preDEL!$AG539,IFERROR(0/0,""),preDEL!N539)</f>
        <v/>
      </c>
      <c r="O539" s="83" t="str">
        <f>IF(preDEL!$AG539,IFERROR(0/0,""),preDEL!O539)</f>
        <v/>
      </c>
      <c r="P539" s="128" t="b">
        <f>IF(preDEL!$AG539,IFERROR(0/0,""),preDEL!P539)</f>
        <v>0</v>
      </c>
      <c r="Q539" s="128" t="str">
        <f>IF(preDEL!$AG539,IFERROR(0/0,""),preDEL!Q539)</f>
        <v>Result</v>
      </c>
      <c r="R539" s="116" t="b">
        <f>IF(preDEL!$AG539,IFERROR(0/0,""),preDEL!R539)</f>
        <v>1</v>
      </c>
      <c r="S539" s="116">
        <f>IF(preDEL!$AG539,IFERROR(0/0,""),preDEL!S539)</f>
        <v>1</v>
      </c>
      <c r="T539" s="128" t="str">
        <f>IF(preDEL!$AG539,IFERROR(0/0,""),preDEL!T539)</f>
        <v/>
      </c>
      <c r="U539" s="83" t="str">
        <f>IF(preDEL!$AG539,IFERROR(0/0,""),preDEL!U539)</f>
        <v/>
      </c>
      <c r="V539" s="82" t="str">
        <f>IF(preDEL!$AG539,IFERROR(0/0,""),preDEL!V539)</f>
        <v/>
      </c>
      <c r="W539" s="83" t="str">
        <f>IF(preDEL!$AG539,IFERROR(0/0,""),preDEL!W539)</f>
        <v/>
      </c>
      <c r="X539" s="116" t="b">
        <f>IF(preDEL!$AG539,IFERROR(0/0,""),preDEL!X539)</f>
        <v>0</v>
      </c>
      <c r="Y539" s="128" t="b">
        <f>IF(preDEL!$AG539,IFERROR(0/0,""),preDEL!Y539)</f>
        <v>0</v>
      </c>
      <c r="Z539" s="82" t="str">
        <f>IF(preDEL!$AG539,IFERROR(0/0,""),preDEL!Z539)</f>
        <v/>
      </c>
      <c r="AA539" s="128" t="b">
        <f>IF(preDEL!$AG539,IFERROR(0/0,""),preDEL!AA539)</f>
        <v>0</v>
      </c>
      <c r="AB539" s="128" t="b">
        <f>IF(preDEL!$AG539,IFERROR(0/0,""),preDEL!AB539)</f>
        <v>0</v>
      </c>
      <c r="AC539" s="174">
        <f>IF(preDEL!$AG539,IFERROR(0/0,""),preDEL!AC539)</f>
        <v>128</v>
      </c>
      <c r="AD539" s="116" t="b">
        <f>IF(preDEL!$AG539,IFERROR(0/0,""),preDEL!AD539)</f>
        <v>0</v>
      </c>
      <c r="AE539" s="175" t="str">
        <f>IF(preDEL!$AG539,IFERROR(0/0,""),preDEL!AE539)</f>
        <v/>
      </c>
      <c r="AF539" s="128" t="b">
        <f>IF(preDEL!$AG539,IFERROR(0/0,""),preDEL!AF539)</f>
        <v>0</v>
      </c>
      <c r="AG539" s="128" t="b">
        <f>IF(preDEL!$AG539,IFERROR(0/0,""),preDEL!AG539)</f>
        <v>0</v>
      </c>
      <c r="AH539" s="116" t="str">
        <f>IF(preDEL!$AG539,IFERROR(0/0,""),preDEL!AH539)</f>
        <v/>
      </c>
      <c r="AI539" s="82" t="str">
        <f>IF(preDEL!$AG539,IFERROR(0/0,""),preDEL!AI539)</f>
        <v/>
      </c>
      <c r="AJ539" s="83" t="str">
        <f>IF(preDEL!$AG539,IFERROR(0/0,""),preDEL!AJ539)</f>
        <v/>
      </c>
      <c r="AK539" s="82" t="str">
        <f>IF(preDEL!$AG539,IFERROR(0/0,""),preDEL!AK539)</f>
        <v>Negative</v>
      </c>
      <c r="AL539" s="83" t="str">
        <f>IF(preDEL!$AG539,IFERROR(0/0,""),preDEL!AL539)</f>
        <v/>
      </c>
      <c r="AM539" s="83" t="str">
        <f>IF(preDEL!$AG539,IFERROR(0/0,""),preDEL!AM539)</f>
        <v>SpROSA145068</v>
      </c>
      <c r="AN539" s="83" t="str">
        <f>IF(preDEL!$AG539,IFERROR(0/0,""),preDEL!AN539)</f>
        <v>ROSA535692</v>
      </c>
      <c r="AO539" s="83" t="str">
        <f>IF(preDEL!$AG539,IFERROR(0/0,""),preDEL!AO539)</f>
        <v/>
      </c>
      <c r="AP539" s="83" t="str">
        <f>IF(preDEL!$AG539,IFERROR(0/0,""),preDEL!AP539)</f>
        <v/>
      </c>
      <c r="AQ539" s="83" t="str">
        <f>IF(preDEL!$AG539,IFERROR(0/0,""),preDEL!AQ539)</f>
        <v/>
      </c>
      <c r="AR539" s="83" t="str">
        <f>IF(preDEL!$AG539,IFERROR(0/0,""),preDEL!AR539)</f>
        <v/>
      </c>
      <c r="AS539" s="147"/>
    </row>
    <row r="540">
      <c r="A540" s="82" t="str">
        <f>IF(preDEL!$AG540,IFERROR(0/0,""),preDEL!A540)</f>
        <v>FLB3946</v>
      </c>
      <c r="B540" s="172">
        <f>IF(preDEL!$AG540,IFERROR(0/0,""),preDEL!B540)</f>
        <v>44522</v>
      </c>
      <c r="C540" s="173">
        <f>IF(preDEL!$AG540,IFERROR(0/0,""),preDEL!C540)</f>
        <v>0.2205787037</v>
      </c>
      <c r="D540" s="82" t="str">
        <f>IF(preDEL!$AG540,IFERROR(0/0,""),preDEL!D540)</f>
        <v/>
      </c>
      <c r="E540" s="82" t="str">
        <f>IF(preDEL!$AG540,IFERROR(0/0,""),preDEL!E540)</f>
        <v/>
      </c>
      <c r="F540" s="83" t="str">
        <f>IF(preDEL!$AG540,IFERROR(0/0,""),preDEL!F540)</f>
        <v/>
      </c>
      <c r="G540" s="83" t="str">
        <f>IF(preDEL!$AG540,IFERROR(0/0,""),preDEL!G540)</f>
        <v/>
      </c>
      <c r="H540" s="83" t="str">
        <f>IF(preDEL!$AG540,IFERROR(0/0,""),preDEL!H540)</f>
        <v/>
      </c>
      <c r="I540" s="82" t="str">
        <f>IF(preDEL!$AG540,IFERROR(0/0,""),preDEL!I540)</f>
        <v/>
      </c>
      <c r="J540" s="82" t="str">
        <f>IF(preDEL!$AG540,IFERROR(0/0,""),preDEL!J540)</f>
        <v/>
      </c>
      <c r="K540" s="82" t="str">
        <f>IF(preDEL!$AG540,IFERROR(0/0,""),preDEL!K540)</f>
        <v>Negative</v>
      </c>
      <c r="L540" s="172">
        <f>IF(preDEL!$AG540,IFERROR(0/0,""),preDEL!L540)</f>
        <v>44522</v>
      </c>
      <c r="M540" s="173">
        <f>IF(preDEL!$AG540,IFERROR(0/0,""),preDEL!M540)</f>
        <v>0.5365625</v>
      </c>
      <c r="N540" s="83" t="str">
        <f>IF(preDEL!$AG540,IFERROR(0/0,""),preDEL!N540)</f>
        <v/>
      </c>
      <c r="O540" s="83" t="str">
        <f>IF(preDEL!$AG540,IFERROR(0/0,""),preDEL!O540)</f>
        <v/>
      </c>
      <c r="P540" s="128" t="b">
        <f>IF(preDEL!$AG540,IFERROR(0/0,""),preDEL!P540)</f>
        <v>0</v>
      </c>
      <c r="Q540" s="128" t="str">
        <f>IF(preDEL!$AG540,IFERROR(0/0,""),preDEL!Q540)</f>
        <v>Result</v>
      </c>
      <c r="R540" s="116" t="b">
        <f>IF(preDEL!$AG540,IFERROR(0/0,""),preDEL!R540)</f>
        <v>1</v>
      </c>
      <c r="S540" s="116">
        <f>IF(preDEL!$AG540,IFERROR(0/0,""),preDEL!S540)</f>
        <v>1</v>
      </c>
      <c r="T540" s="128" t="str">
        <f>IF(preDEL!$AG540,IFERROR(0/0,""),preDEL!T540)</f>
        <v/>
      </c>
      <c r="U540" s="83" t="str">
        <f>IF(preDEL!$AG540,IFERROR(0/0,""),preDEL!U540)</f>
        <v/>
      </c>
      <c r="V540" s="82" t="str">
        <f>IF(preDEL!$AG540,IFERROR(0/0,""),preDEL!V540)</f>
        <v/>
      </c>
      <c r="W540" s="83" t="str">
        <f>IF(preDEL!$AG540,IFERROR(0/0,""),preDEL!W540)</f>
        <v/>
      </c>
      <c r="X540" s="116" t="b">
        <f>IF(preDEL!$AG540,IFERROR(0/0,""),preDEL!X540)</f>
        <v>0</v>
      </c>
      <c r="Y540" s="128" t="b">
        <f>IF(preDEL!$AG540,IFERROR(0/0,""),preDEL!Y540)</f>
        <v>0</v>
      </c>
      <c r="Z540" s="82" t="str">
        <f>IF(preDEL!$AG540,IFERROR(0/0,""),preDEL!Z540)</f>
        <v/>
      </c>
      <c r="AA540" s="128" t="b">
        <f>IF(preDEL!$AG540,IFERROR(0/0,""),preDEL!AA540)</f>
        <v>0</v>
      </c>
      <c r="AB540" s="128" t="b">
        <f>IF(preDEL!$AG540,IFERROR(0/0,""),preDEL!AB540)</f>
        <v>0</v>
      </c>
      <c r="AC540" s="174">
        <f>IF(preDEL!$AG540,IFERROR(0/0,""),preDEL!AC540)</f>
        <v>127</v>
      </c>
      <c r="AD540" s="116" t="b">
        <f>IF(preDEL!$AG540,IFERROR(0/0,""),preDEL!AD540)</f>
        <v>0</v>
      </c>
      <c r="AE540" s="175" t="str">
        <f>IF(preDEL!$AG540,IFERROR(0/0,""),preDEL!AE540)</f>
        <v/>
      </c>
      <c r="AF540" s="128" t="b">
        <f>IF(preDEL!$AG540,IFERROR(0/0,""),preDEL!AF540)</f>
        <v>0</v>
      </c>
      <c r="AG540" s="128" t="b">
        <f>IF(preDEL!$AG540,IFERROR(0/0,""),preDEL!AG540)</f>
        <v>0</v>
      </c>
      <c r="AH540" s="116" t="str">
        <f>IF(preDEL!$AG540,IFERROR(0/0,""),preDEL!AH540)</f>
        <v/>
      </c>
      <c r="AI540" s="82" t="str">
        <f>IF(preDEL!$AG540,IFERROR(0/0,""),preDEL!AI540)</f>
        <v/>
      </c>
      <c r="AJ540" s="83" t="str">
        <f>IF(preDEL!$AG540,IFERROR(0/0,""),preDEL!AJ540)</f>
        <v/>
      </c>
      <c r="AK540" s="82" t="str">
        <f>IF(preDEL!$AG540,IFERROR(0/0,""),preDEL!AK540)</f>
        <v>Negative</v>
      </c>
      <c r="AL540" s="83" t="str">
        <f>IF(preDEL!$AG540,IFERROR(0/0,""),preDEL!AL540)</f>
        <v/>
      </c>
      <c r="AM540" s="83" t="str">
        <f>IF(preDEL!$AG540,IFERROR(0/0,""),preDEL!AM540)</f>
        <v>SpROSA145068</v>
      </c>
      <c r="AN540" s="83" t="str">
        <f>IF(preDEL!$AG540,IFERROR(0/0,""),preDEL!AN540)</f>
        <v>ROSA406630</v>
      </c>
      <c r="AO540" s="83" t="str">
        <f>IF(preDEL!$AG540,IFERROR(0/0,""),preDEL!AO540)</f>
        <v/>
      </c>
      <c r="AP540" s="83" t="str">
        <f>IF(preDEL!$AG540,IFERROR(0/0,""),preDEL!AP540)</f>
        <v/>
      </c>
      <c r="AQ540" s="83" t="str">
        <f>IF(preDEL!$AG540,IFERROR(0/0,""),preDEL!AQ540)</f>
        <v/>
      </c>
      <c r="AR540" s="83" t="str">
        <f>IF(preDEL!$AG540,IFERROR(0/0,""),preDEL!AR540)</f>
        <v/>
      </c>
      <c r="AS540" s="147"/>
    </row>
    <row r="541">
      <c r="A541" s="82" t="str">
        <f>IF(preDEL!$AG541,IFERROR(0/0,""),preDEL!A541)</f>
        <v>FLB3955</v>
      </c>
      <c r="B541" s="172">
        <f>IF(preDEL!$AG541,IFERROR(0/0,""),preDEL!B541)</f>
        <v>44522</v>
      </c>
      <c r="C541" s="173">
        <f>IF(preDEL!$AG541,IFERROR(0/0,""),preDEL!C541)</f>
        <v>0.2221643519</v>
      </c>
      <c r="D541" s="82" t="str">
        <f>IF(preDEL!$AG541,IFERROR(0/0,""),preDEL!D541)</f>
        <v/>
      </c>
      <c r="E541" s="82" t="str">
        <f>IF(preDEL!$AG541,IFERROR(0/0,""),preDEL!E541)</f>
        <v/>
      </c>
      <c r="F541" s="83" t="str">
        <f>IF(preDEL!$AG541,IFERROR(0/0,""),preDEL!F541)</f>
        <v/>
      </c>
      <c r="G541" s="83" t="str">
        <f>IF(preDEL!$AG541,IFERROR(0/0,""),preDEL!G541)</f>
        <v/>
      </c>
      <c r="H541" s="83" t="str">
        <f>IF(preDEL!$AG541,IFERROR(0/0,""),preDEL!H541)</f>
        <v/>
      </c>
      <c r="I541" s="82" t="str">
        <f>IF(preDEL!$AG541,IFERROR(0/0,""),preDEL!I541)</f>
        <v/>
      </c>
      <c r="J541" s="82" t="str">
        <f>IF(preDEL!$AG541,IFERROR(0/0,""),preDEL!J541)</f>
        <v/>
      </c>
      <c r="K541" s="82" t="str">
        <f>IF(preDEL!$AG541,IFERROR(0/0,""),preDEL!K541)</f>
        <v>Negative</v>
      </c>
      <c r="L541" s="172">
        <f>IF(preDEL!$AG541,IFERROR(0/0,""),preDEL!L541)</f>
        <v>44522</v>
      </c>
      <c r="M541" s="173">
        <f>IF(preDEL!$AG541,IFERROR(0/0,""),preDEL!M541)</f>
        <v>0.5365625</v>
      </c>
      <c r="N541" s="83" t="str">
        <f>IF(preDEL!$AG541,IFERROR(0/0,""),preDEL!N541)</f>
        <v/>
      </c>
      <c r="O541" s="83" t="str">
        <f>IF(preDEL!$AG541,IFERROR(0/0,""),preDEL!O541)</f>
        <v/>
      </c>
      <c r="P541" s="128" t="b">
        <f>IF(preDEL!$AG541,IFERROR(0/0,""),preDEL!P541)</f>
        <v>0</v>
      </c>
      <c r="Q541" s="128" t="str">
        <f>IF(preDEL!$AG541,IFERROR(0/0,""),preDEL!Q541)</f>
        <v>Result</v>
      </c>
      <c r="R541" s="116" t="b">
        <f>IF(preDEL!$AG541,IFERROR(0/0,""),preDEL!R541)</f>
        <v>1</v>
      </c>
      <c r="S541" s="116">
        <f>IF(preDEL!$AG541,IFERROR(0/0,""),preDEL!S541)</f>
        <v>1</v>
      </c>
      <c r="T541" s="128">
        <f>IF(preDEL!$AG541,IFERROR(0/0,""),preDEL!T541)</f>
        <v>0</v>
      </c>
      <c r="U541" s="83" t="str">
        <f>IF(preDEL!$AG541,IFERROR(0/0,""),preDEL!U541)</f>
        <v/>
      </c>
      <c r="V541" s="82" t="str">
        <f>IF(preDEL!$AG541,IFERROR(0/0,""),preDEL!V541)</f>
        <v/>
      </c>
      <c r="W541" s="83" t="str">
        <f>IF(preDEL!$AG541,IFERROR(0/0,""),preDEL!W541)</f>
        <v/>
      </c>
      <c r="X541" s="116" t="b">
        <f>IF(preDEL!$AG541,IFERROR(0/0,""),preDEL!X541)</f>
        <v>0</v>
      </c>
      <c r="Y541" s="128" t="b">
        <f>IF(preDEL!$AG541,IFERROR(0/0,""),preDEL!Y541)</f>
        <v>0</v>
      </c>
      <c r="Z541" s="82" t="str">
        <f>IF(preDEL!$AG541,IFERROR(0/0,""),preDEL!Z541)</f>
        <v/>
      </c>
      <c r="AA541" s="128" t="b">
        <f>IF(preDEL!$AG541,IFERROR(0/0,""),preDEL!AA541)</f>
        <v>0</v>
      </c>
      <c r="AB541" s="128" t="b">
        <f>IF(preDEL!$AG541,IFERROR(0/0,""),preDEL!AB541)</f>
        <v>0</v>
      </c>
      <c r="AC541" s="174">
        <f>IF(preDEL!$AG541,IFERROR(0/0,""),preDEL!AC541)</f>
        <v>583</v>
      </c>
      <c r="AD541" s="116" t="b">
        <f>IF(preDEL!$AG541,IFERROR(0/0,""),preDEL!AD541)</f>
        <v>1</v>
      </c>
      <c r="AE541" s="175" t="str">
        <f>IF(preDEL!$AG541,IFERROR(0/0,""),preDEL!AE541)</f>
        <v/>
      </c>
      <c r="AF541" s="128" t="b">
        <f>IF(preDEL!$AG541,IFERROR(0/0,""),preDEL!AF541)</f>
        <v>0</v>
      </c>
      <c r="AG541" s="128" t="b">
        <f>IF(preDEL!$AG541,IFERROR(0/0,""),preDEL!AG541)</f>
        <v>0</v>
      </c>
      <c r="AH541" s="116" t="str">
        <f>IF(preDEL!$AG541,IFERROR(0/0,""),preDEL!AH541)</f>
        <v/>
      </c>
      <c r="AI541" s="82" t="str">
        <f>IF(preDEL!$AG541,IFERROR(0/0,""),preDEL!AI541)</f>
        <v/>
      </c>
      <c r="AJ541" s="83" t="str">
        <f>IF(preDEL!$AG541,IFERROR(0/0,""),preDEL!AJ541)</f>
        <v/>
      </c>
      <c r="AK541" s="82" t="str">
        <f>IF(preDEL!$AG541,IFERROR(0/0,""),preDEL!AK541)</f>
        <v>Negative</v>
      </c>
      <c r="AL541" s="83" t="str">
        <f>IF(preDEL!$AG541,IFERROR(0/0,""),preDEL!AL541)</f>
        <v/>
      </c>
      <c r="AM541" s="83" t="str">
        <f>IF(preDEL!$AG541,IFERROR(0/0,""),preDEL!AM541)</f>
        <v>SpROSA145068</v>
      </c>
      <c r="AN541" s="83" t="str">
        <f>IF(preDEL!$AG541,IFERROR(0/0,""),preDEL!AN541)</f>
        <v>ROSA694030</v>
      </c>
      <c r="AO541" s="83" t="str">
        <f>IF(preDEL!$AG541,IFERROR(0/0,""),preDEL!AO541)</f>
        <v/>
      </c>
      <c r="AP541" s="83" t="str">
        <f>IF(preDEL!$AG541,IFERROR(0/0,""),preDEL!AP541)</f>
        <v/>
      </c>
      <c r="AQ541" s="83" t="str">
        <f>IF(preDEL!$AG541,IFERROR(0/0,""),preDEL!AQ541)</f>
        <v/>
      </c>
      <c r="AR541" s="83" t="str">
        <f>IF(preDEL!$AG541,IFERROR(0/0,""),preDEL!AR541)</f>
        <v/>
      </c>
      <c r="AS541" s="147"/>
    </row>
    <row r="542">
      <c r="A542" s="82" t="str">
        <f>IF(preDEL!$AG542,IFERROR(0/0,""),preDEL!A542)</f>
        <v>FLB4402</v>
      </c>
      <c r="B542" s="172">
        <f>IF(preDEL!$AG542,IFERROR(0/0,""),preDEL!B542)</f>
        <v>44522</v>
      </c>
      <c r="C542" s="173">
        <f>IF(preDEL!$AG542,IFERROR(0/0,""),preDEL!C542)</f>
        <v>0.2224421296</v>
      </c>
      <c r="D542" s="82" t="str">
        <f>IF(preDEL!$AG542,IFERROR(0/0,""),preDEL!D542)</f>
        <v/>
      </c>
      <c r="E542" s="82" t="str">
        <f>IF(preDEL!$AG542,IFERROR(0/0,""),preDEL!E542)</f>
        <v/>
      </c>
      <c r="F542" s="83" t="str">
        <f>IF(preDEL!$AG542,IFERROR(0/0,""),preDEL!F542)</f>
        <v/>
      </c>
      <c r="G542" s="83" t="str">
        <f>IF(preDEL!$AG542,IFERROR(0/0,""),preDEL!G542)</f>
        <v/>
      </c>
      <c r="H542" s="83" t="str">
        <f>IF(preDEL!$AG542,IFERROR(0/0,""),preDEL!H542)</f>
        <v/>
      </c>
      <c r="I542" s="82" t="str">
        <f>IF(preDEL!$AG542,IFERROR(0/0,""),preDEL!I542)</f>
        <v/>
      </c>
      <c r="J542" s="82" t="str">
        <f>IF(preDEL!$AG542,IFERROR(0/0,""),preDEL!J542)</f>
        <v/>
      </c>
      <c r="K542" s="82" t="str">
        <f>IF(preDEL!$AG542,IFERROR(0/0,""),preDEL!K542)</f>
        <v>Negative</v>
      </c>
      <c r="L542" s="172">
        <f>IF(preDEL!$AG542,IFERROR(0/0,""),preDEL!L542)</f>
        <v>44522</v>
      </c>
      <c r="M542" s="173">
        <f>IF(preDEL!$AG542,IFERROR(0/0,""),preDEL!M542)</f>
        <v>0.5365625</v>
      </c>
      <c r="N542" s="83" t="str">
        <f>IF(preDEL!$AG542,IFERROR(0/0,""),preDEL!N542)</f>
        <v/>
      </c>
      <c r="O542" s="83" t="str">
        <f>IF(preDEL!$AG542,IFERROR(0/0,""),preDEL!O542)</f>
        <v/>
      </c>
      <c r="P542" s="128" t="b">
        <f>IF(preDEL!$AG542,IFERROR(0/0,""),preDEL!P542)</f>
        <v>0</v>
      </c>
      <c r="Q542" s="128" t="str">
        <f>IF(preDEL!$AG542,IFERROR(0/0,""),preDEL!Q542)</f>
        <v>Result</v>
      </c>
      <c r="R542" s="116" t="b">
        <f>IF(preDEL!$AG542,IFERROR(0/0,""),preDEL!R542)</f>
        <v>1</v>
      </c>
      <c r="S542" s="116">
        <f>IF(preDEL!$AG542,IFERROR(0/0,""),preDEL!S542)</f>
        <v>1</v>
      </c>
      <c r="T542" s="128" t="str">
        <f>IF(preDEL!$AG542,IFERROR(0/0,""),preDEL!T542)</f>
        <v/>
      </c>
      <c r="U542" s="83" t="str">
        <f>IF(preDEL!$AG542,IFERROR(0/0,""),preDEL!U542)</f>
        <v/>
      </c>
      <c r="V542" s="82" t="str">
        <f>IF(preDEL!$AG542,IFERROR(0/0,""),preDEL!V542)</f>
        <v/>
      </c>
      <c r="W542" s="83" t="str">
        <f>IF(preDEL!$AG542,IFERROR(0/0,""),preDEL!W542)</f>
        <v/>
      </c>
      <c r="X542" s="116" t="b">
        <f>IF(preDEL!$AG542,IFERROR(0/0,""),preDEL!X542)</f>
        <v>0</v>
      </c>
      <c r="Y542" s="128" t="b">
        <f>IF(preDEL!$AG542,IFERROR(0/0,""),preDEL!Y542)</f>
        <v>0</v>
      </c>
      <c r="Z542" s="82" t="str">
        <f>IF(preDEL!$AG542,IFERROR(0/0,""),preDEL!Z542)</f>
        <v/>
      </c>
      <c r="AA542" s="128" t="b">
        <f>IF(preDEL!$AG542,IFERROR(0/0,""),preDEL!AA542)</f>
        <v>0</v>
      </c>
      <c r="AB542" s="128" t="b">
        <f>IF(preDEL!$AG542,IFERROR(0/0,""),preDEL!AB542)</f>
        <v>0</v>
      </c>
      <c r="AC542" s="174">
        <f>IF(preDEL!$AG542,IFERROR(0/0,""),preDEL!AC542)</f>
        <v>126</v>
      </c>
      <c r="AD542" s="116" t="b">
        <f>IF(preDEL!$AG542,IFERROR(0/0,""),preDEL!AD542)</f>
        <v>0</v>
      </c>
      <c r="AE542" s="175" t="str">
        <f>IF(preDEL!$AG542,IFERROR(0/0,""),preDEL!AE542)</f>
        <v/>
      </c>
      <c r="AF542" s="128" t="b">
        <f>IF(preDEL!$AG542,IFERROR(0/0,""),preDEL!AF542)</f>
        <v>0</v>
      </c>
      <c r="AG542" s="128" t="b">
        <f>IF(preDEL!$AG542,IFERROR(0/0,""),preDEL!AG542)</f>
        <v>0</v>
      </c>
      <c r="AH542" s="116" t="str">
        <f>IF(preDEL!$AG542,IFERROR(0/0,""),preDEL!AH542)</f>
        <v/>
      </c>
      <c r="AI542" s="82" t="str">
        <f>IF(preDEL!$AG542,IFERROR(0/0,""),preDEL!AI542)</f>
        <v/>
      </c>
      <c r="AJ542" s="83" t="str">
        <f>IF(preDEL!$AG542,IFERROR(0/0,""),preDEL!AJ542)</f>
        <v/>
      </c>
      <c r="AK542" s="82" t="str">
        <f>IF(preDEL!$AG542,IFERROR(0/0,""),preDEL!AK542)</f>
        <v>Negative</v>
      </c>
      <c r="AL542" s="83" t="str">
        <f>IF(preDEL!$AG542,IFERROR(0/0,""),preDEL!AL542)</f>
        <v/>
      </c>
      <c r="AM542" s="83" t="str">
        <f>IF(preDEL!$AG542,IFERROR(0/0,""),preDEL!AM542)</f>
        <v>SpROSA145068</v>
      </c>
      <c r="AN542" s="83" t="str">
        <f>IF(preDEL!$AG542,IFERROR(0/0,""),preDEL!AN542)</f>
        <v>ROSA835283</v>
      </c>
      <c r="AO542" s="83" t="str">
        <f>IF(preDEL!$AG542,IFERROR(0/0,""),preDEL!AO542)</f>
        <v/>
      </c>
      <c r="AP542" s="83" t="str">
        <f>IF(preDEL!$AG542,IFERROR(0/0,""),preDEL!AP542)</f>
        <v/>
      </c>
      <c r="AQ542" s="83" t="str">
        <f>IF(preDEL!$AG542,IFERROR(0/0,""),preDEL!AQ542)</f>
        <v/>
      </c>
      <c r="AR542" s="83" t="str">
        <f>IF(preDEL!$AG542,IFERROR(0/0,""),preDEL!AR542)</f>
        <v/>
      </c>
      <c r="AS542" s="147"/>
    </row>
    <row r="543">
      <c r="A543" s="82" t="str">
        <f>IF(preDEL!$AG543,IFERROR(0/0,""),preDEL!A543)</f>
        <v>FLB3846</v>
      </c>
      <c r="B543" s="172">
        <f>IF(preDEL!$AG543,IFERROR(0/0,""),preDEL!B543)</f>
        <v>44522</v>
      </c>
      <c r="C543" s="173">
        <f>IF(preDEL!$AG543,IFERROR(0/0,""),preDEL!C543)</f>
        <v>0.2326851852</v>
      </c>
      <c r="D543" s="82" t="str">
        <f>IF(preDEL!$AG543,IFERROR(0/0,""),preDEL!D543)</f>
        <v/>
      </c>
      <c r="E543" s="82" t="str">
        <f>IF(preDEL!$AG543,IFERROR(0/0,""),preDEL!E543)</f>
        <v/>
      </c>
      <c r="F543" s="83" t="str">
        <f>IF(preDEL!$AG543,IFERROR(0/0,""),preDEL!F543)</f>
        <v/>
      </c>
      <c r="G543" s="83" t="str">
        <f>IF(preDEL!$AG543,IFERROR(0/0,""),preDEL!G543)</f>
        <v/>
      </c>
      <c r="H543" s="83" t="str">
        <f>IF(preDEL!$AG543,IFERROR(0/0,""),preDEL!H543)</f>
        <v/>
      </c>
      <c r="I543" s="82" t="str">
        <f>IF(preDEL!$AG543,IFERROR(0/0,""),preDEL!I543)</f>
        <v/>
      </c>
      <c r="J543" s="82" t="str">
        <f>IF(preDEL!$AG543,IFERROR(0/0,""),preDEL!J543)</f>
        <v/>
      </c>
      <c r="K543" s="82" t="str">
        <f>IF(preDEL!$AG543,IFERROR(0/0,""),preDEL!K543)</f>
        <v>Negative</v>
      </c>
      <c r="L543" s="172">
        <f>IF(preDEL!$AG543,IFERROR(0/0,""),preDEL!L543)</f>
        <v>44522</v>
      </c>
      <c r="M543" s="173">
        <f>IF(preDEL!$AG543,IFERROR(0/0,""),preDEL!M543)</f>
        <v>0.5365625</v>
      </c>
      <c r="N543" s="83" t="str">
        <f>IF(preDEL!$AG543,IFERROR(0/0,""),preDEL!N543)</f>
        <v/>
      </c>
      <c r="O543" s="83" t="str">
        <f>IF(preDEL!$AG543,IFERROR(0/0,""),preDEL!O543)</f>
        <v/>
      </c>
      <c r="P543" s="128" t="b">
        <f>IF(preDEL!$AG543,IFERROR(0/0,""),preDEL!P543)</f>
        <v>0</v>
      </c>
      <c r="Q543" s="128" t="str">
        <f>IF(preDEL!$AG543,IFERROR(0/0,""),preDEL!Q543)</f>
        <v>Result</v>
      </c>
      <c r="R543" s="116" t="b">
        <f>IF(preDEL!$AG543,IFERROR(0/0,""),preDEL!R543)</f>
        <v>1</v>
      </c>
      <c r="S543" s="116">
        <f>IF(preDEL!$AG543,IFERROR(0/0,""),preDEL!S543)</f>
        <v>1</v>
      </c>
      <c r="T543" s="128" t="str">
        <f>IF(preDEL!$AG543,IFERROR(0/0,""),preDEL!T543)</f>
        <v/>
      </c>
      <c r="U543" s="83" t="str">
        <f>IF(preDEL!$AG543,IFERROR(0/0,""),preDEL!U543)</f>
        <v/>
      </c>
      <c r="V543" s="82" t="str">
        <f>IF(preDEL!$AG543,IFERROR(0/0,""),preDEL!V543)</f>
        <v/>
      </c>
      <c r="W543" s="83" t="str">
        <f>IF(preDEL!$AG543,IFERROR(0/0,""),preDEL!W543)</f>
        <v/>
      </c>
      <c r="X543" s="116" t="b">
        <f>IF(preDEL!$AG543,IFERROR(0/0,""),preDEL!X543)</f>
        <v>0</v>
      </c>
      <c r="Y543" s="128" t="b">
        <f>IF(preDEL!$AG543,IFERROR(0/0,""),preDEL!Y543)</f>
        <v>0</v>
      </c>
      <c r="Z543" s="82" t="str">
        <f>IF(preDEL!$AG543,IFERROR(0/0,""),preDEL!Z543)</f>
        <v/>
      </c>
      <c r="AA543" s="128" t="b">
        <f>IF(preDEL!$AG543,IFERROR(0/0,""),preDEL!AA543)</f>
        <v>0</v>
      </c>
      <c r="AB543" s="128" t="b">
        <f>IF(preDEL!$AG543,IFERROR(0/0,""),preDEL!AB543)</f>
        <v>0</v>
      </c>
      <c r="AC543" s="174">
        <f>IF(preDEL!$AG543,IFERROR(0/0,""),preDEL!AC543)</f>
        <v>125</v>
      </c>
      <c r="AD543" s="116" t="b">
        <f>IF(preDEL!$AG543,IFERROR(0/0,""),preDEL!AD543)</f>
        <v>0</v>
      </c>
      <c r="AE543" s="175" t="str">
        <f>IF(preDEL!$AG543,IFERROR(0/0,""),preDEL!AE543)</f>
        <v/>
      </c>
      <c r="AF543" s="128" t="b">
        <f>IF(preDEL!$AG543,IFERROR(0/0,""),preDEL!AF543)</f>
        <v>0</v>
      </c>
      <c r="AG543" s="128" t="b">
        <f>IF(preDEL!$AG543,IFERROR(0/0,""),preDEL!AG543)</f>
        <v>0</v>
      </c>
      <c r="AH543" s="116" t="str">
        <f>IF(preDEL!$AG543,IFERROR(0/0,""),preDEL!AH543)</f>
        <v/>
      </c>
      <c r="AI543" s="82" t="str">
        <f>IF(preDEL!$AG543,IFERROR(0/0,""),preDEL!AI543)</f>
        <v/>
      </c>
      <c r="AJ543" s="83" t="str">
        <f>IF(preDEL!$AG543,IFERROR(0/0,""),preDEL!AJ543)</f>
        <v/>
      </c>
      <c r="AK543" s="82" t="str">
        <f>IF(preDEL!$AG543,IFERROR(0/0,""),preDEL!AK543)</f>
        <v>Negative</v>
      </c>
      <c r="AL543" s="83" t="str">
        <f>IF(preDEL!$AG543,IFERROR(0/0,""),preDEL!AL543)</f>
        <v/>
      </c>
      <c r="AM543" s="83" t="str">
        <f>IF(preDEL!$AG543,IFERROR(0/0,""),preDEL!AM543)</f>
        <v>SpROSA145068</v>
      </c>
      <c r="AN543" s="83" t="str">
        <f>IF(preDEL!$AG543,IFERROR(0/0,""),preDEL!AN543)</f>
        <v>ROSA136445</v>
      </c>
      <c r="AO543" s="83" t="str">
        <f>IF(preDEL!$AG543,IFERROR(0/0,""),preDEL!AO543)</f>
        <v/>
      </c>
      <c r="AP543" s="83" t="str">
        <f>IF(preDEL!$AG543,IFERROR(0/0,""),preDEL!AP543)</f>
        <v/>
      </c>
      <c r="AQ543" s="83" t="str">
        <f>IF(preDEL!$AG543,IFERROR(0/0,""),preDEL!AQ543)</f>
        <v/>
      </c>
      <c r="AR543" s="83" t="str">
        <f>IF(preDEL!$AG543,IFERROR(0/0,""),preDEL!AR543)</f>
        <v/>
      </c>
      <c r="AS543" s="147"/>
    </row>
    <row r="544">
      <c r="A544" s="82" t="str">
        <f>IF(preDEL!$AG544,IFERROR(0/0,""),preDEL!A544)</f>
        <v>FLB3734</v>
      </c>
      <c r="B544" s="172">
        <f>IF(preDEL!$AG544,IFERROR(0/0,""),preDEL!B544)</f>
        <v>44522</v>
      </c>
      <c r="C544" s="173">
        <f>IF(preDEL!$AG544,IFERROR(0/0,""),preDEL!C544)</f>
        <v>0.293599537</v>
      </c>
      <c r="D544" s="82" t="str">
        <f>IF(preDEL!$AG544,IFERROR(0/0,""),preDEL!D544)</f>
        <v/>
      </c>
      <c r="E544" s="82" t="str">
        <f>IF(preDEL!$AG544,IFERROR(0/0,""),preDEL!E544)</f>
        <v/>
      </c>
      <c r="F544" s="83" t="str">
        <f>IF(preDEL!$AG544,IFERROR(0/0,""),preDEL!F544)</f>
        <v/>
      </c>
      <c r="G544" s="83" t="str">
        <f>IF(preDEL!$AG544,IFERROR(0/0,""),preDEL!G544)</f>
        <v/>
      </c>
      <c r="H544" s="83" t="str">
        <f>IF(preDEL!$AG544,IFERROR(0/0,""),preDEL!H544)</f>
        <v/>
      </c>
      <c r="I544" s="82" t="str">
        <f>IF(preDEL!$AG544,IFERROR(0/0,""),preDEL!I544)</f>
        <v/>
      </c>
      <c r="J544" s="82" t="str">
        <f>IF(preDEL!$AG544,IFERROR(0/0,""),preDEL!J544)</f>
        <v/>
      </c>
      <c r="K544" s="82" t="str">
        <f>IF(preDEL!$AG544,IFERROR(0/0,""),preDEL!K544)</f>
        <v>Negative</v>
      </c>
      <c r="L544" s="172">
        <f>IF(preDEL!$AG544,IFERROR(0/0,""),preDEL!L544)</f>
        <v>44522</v>
      </c>
      <c r="M544" s="173">
        <f>IF(preDEL!$AG544,IFERROR(0/0,""),preDEL!M544)</f>
        <v>0.5365625</v>
      </c>
      <c r="N544" s="83" t="str">
        <f>IF(preDEL!$AG544,IFERROR(0/0,""),preDEL!N544)</f>
        <v/>
      </c>
      <c r="O544" s="83" t="str">
        <f>IF(preDEL!$AG544,IFERROR(0/0,""),preDEL!O544)</f>
        <v/>
      </c>
      <c r="P544" s="128" t="b">
        <f>IF(preDEL!$AG544,IFERROR(0/0,""),preDEL!P544)</f>
        <v>0</v>
      </c>
      <c r="Q544" s="128" t="str">
        <f>IF(preDEL!$AG544,IFERROR(0/0,""),preDEL!Q544)</f>
        <v>Result</v>
      </c>
      <c r="R544" s="116" t="b">
        <f>IF(preDEL!$AG544,IFERROR(0/0,""),preDEL!R544)</f>
        <v>1</v>
      </c>
      <c r="S544" s="116">
        <f>IF(preDEL!$AG544,IFERROR(0/0,""),preDEL!S544)</f>
        <v>1</v>
      </c>
      <c r="T544" s="128">
        <f>IF(preDEL!$AG544,IFERROR(0/0,""),preDEL!T544)</f>
        <v>0</v>
      </c>
      <c r="U544" s="83" t="str">
        <f>IF(preDEL!$AG544,IFERROR(0/0,""),preDEL!U544)</f>
        <v/>
      </c>
      <c r="V544" s="82" t="str">
        <f>IF(preDEL!$AG544,IFERROR(0/0,""),preDEL!V544)</f>
        <v/>
      </c>
      <c r="W544" s="83" t="str">
        <f>IF(preDEL!$AG544,IFERROR(0/0,""),preDEL!W544)</f>
        <v/>
      </c>
      <c r="X544" s="116" t="b">
        <f>IF(preDEL!$AG544,IFERROR(0/0,""),preDEL!X544)</f>
        <v>0</v>
      </c>
      <c r="Y544" s="128" t="b">
        <f>IF(preDEL!$AG544,IFERROR(0/0,""),preDEL!Y544)</f>
        <v>0</v>
      </c>
      <c r="Z544" s="82" t="str">
        <f>IF(preDEL!$AG544,IFERROR(0/0,""),preDEL!Z544)</f>
        <v/>
      </c>
      <c r="AA544" s="128" t="b">
        <f>IF(preDEL!$AG544,IFERROR(0/0,""),preDEL!AA544)</f>
        <v>0</v>
      </c>
      <c r="AB544" s="128" t="b">
        <f>IF(preDEL!$AG544,IFERROR(0/0,""),preDEL!AB544)</f>
        <v>0</v>
      </c>
      <c r="AC544" s="174">
        <f>IF(preDEL!$AG544,IFERROR(0/0,""),preDEL!AC544)</f>
        <v>582</v>
      </c>
      <c r="AD544" s="116" t="b">
        <f>IF(preDEL!$AG544,IFERROR(0/0,""),preDEL!AD544)</f>
        <v>1</v>
      </c>
      <c r="AE544" s="175" t="str">
        <f>IF(preDEL!$AG544,IFERROR(0/0,""),preDEL!AE544)</f>
        <v/>
      </c>
      <c r="AF544" s="128" t="b">
        <f>IF(preDEL!$AG544,IFERROR(0/0,""),preDEL!AF544)</f>
        <v>0</v>
      </c>
      <c r="AG544" s="128" t="b">
        <f>IF(preDEL!$AG544,IFERROR(0/0,""),preDEL!AG544)</f>
        <v>0</v>
      </c>
      <c r="AH544" s="116" t="str">
        <f>IF(preDEL!$AG544,IFERROR(0/0,""),preDEL!AH544)</f>
        <v/>
      </c>
      <c r="AI544" s="82" t="str">
        <f>IF(preDEL!$AG544,IFERROR(0/0,""),preDEL!AI544)</f>
        <v/>
      </c>
      <c r="AJ544" s="83" t="str">
        <f>IF(preDEL!$AG544,IFERROR(0/0,""),preDEL!AJ544)</f>
        <v/>
      </c>
      <c r="AK544" s="82" t="str">
        <f>IF(preDEL!$AG544,IFERROR(0/0,""),preDEL!AK544)</f>
        <v>Negative</v>
      </c>
      <c r="AL544" s="83" t="str">
        <f>IF(preDEL!$AG544,IFERROR(0/0,""),preDEL!AL544)</f>
        <v/>
      </c>
      <c r="AM544" s="83" t="str">
        <f>IF(preDEL!$AG544,IFERROR(0/0,""),preDEL!AM544)</f>
        <v>SpROSA145068</v>
      </c>
      <c r="AN544" s="83" t="str">
        <f>IF(preDEL!$AG544,IFERROR(0/0,""),preDEL!AN544)</f>
        <v>ROSA100212</v>
      </c>
      <c r="AO544" s="83" t="str">
        <f>IF(preDEL!$AG544,IFERROR(0/0,""),preDEL!AO544)</f>
        <v/>
      </c>
      <c r="AP544" s="83" t="str">
        <f>IF(preDEL!$AG544,IFERROR(0/0,""),preDEL!AP544)</f>
        <v/>
      </c>
      <c r="AQ544" s="83" t="str">
        <f>IF(preDEL!$AG544,IFERROR(0/0,""),preDEL!AQ544)</f>
        <v/>
      </c>
      <c r="AR544" s="83" t="str">
        <f>IF(preDEL!$AG544,IFERROR(0/0,""),preDEL!AR544)</f>
        <v/>
      </c>
      <c r="AS544" s="147"/>
    </row>
    <row r="545">
      <c r="A545" s="82" t="str">
        <f>IF(preDEL!$AG545,IFERROR(0/0,""),preDEL!A545)</f>
        <v>FLB4394</v>
      </c>
      <c r="B545" s="172">
        <f>IF(preDEL!$AG545,IFERROR(0/0,""),preDEL!B545)</f>
        <v>44522</v>
      </c>
      <c r="C545" s="173">
        <f>IF(preDEL!$AG545,IFERROR(0/0,""),preDEL!C545)</f>
        <v>0.2938310185</v>
      </c>
      <c r="D545" s="82" t="str">
        <f>IF(preDEL!$AG545,IFERROR(0/0,""),preDEL!D545)</f>
        <v/>
      </c>
      <c r="E545" s="82" t="str">
        <f>IF(preDEL!$AG545,IFERROR(0/0,""),preDEL!E545)</f>
        <v/>
      </c>
      <c r="F545" s="83" t="str">
        <f>IF(preDEL!$AG545,IFERROR(0/0,""),preDEL!F545)</f>
        <v/>
      </c>
      <c r="G545" s="83" t="str">
        <f>IF(preDEL!$AG545,IFERROR(0/0,""),preDEL!G545)</f>
        <v/>
      </c>
      <c r="H545" s="83" t="str">
        <f>IF(preDEL!$AG545,IFERROR(0/0,""),preDEL!H545)</f>
        <v/>
      </c>
      <c r="I545" s="82" t="str">
        <f>IF(preDEL!$AG545,IFERROR(0/0,""),preDEL!I545)</f>
        <v/>
      </c>
      <c r="J545" s="82" t="str">
        <f>IF(preDEL!$AG545,IFERROR(0/0,""),preDEL!J545)</f>
        <v/>
      </c>
      <c r="K545" s="82" t="str">
        <f>IF(preDEL!$AG545,IFERROR(0/0,""),preDEL!K545)</f>
        <v>Negative</v>
      </c>
      <c r="L545" s="172">
        <f>IF(preDEL!$AG545,IFERROR(0/0,""),preDEL!L545)</f>
        <v>44522</v>
      </c>
      <c r="M545" s="173">
        <f>IF(preDEL!$AG545,IFERROR(0/0,""),preDEL!M545)</f>
        <v>0.5365625</v>
      </c>
      <c r="N545" s="83" t="str">
        <f>IF(preDEL!$AG545,IFERROR(0/0,""),preDEL!N545)</f>
        <v/>
      </c>
      <c r="O545" s="83" t="str">
        <f>IF(preDEL!$AG545,IFERROR(0/0,""),preDEL!O545)</f>
        <v/>
      </c>
      <c r="P545" s="128" t="b">
        <f>IF(preDEL!$AG545,IFERROR(0/0,""),preDEL!P545)</f>
        <v>0</v>
      </c>
      <c r="Q545" s="128" t="str">
        <f>IF(preDEL!$AG545,IFERROR(0/0,""),preDEL!Q545)</f>
        <v>Result</v>
      </c>
      <c r="R545" s="116" t="b">
        <f>IF(preDEL!$AG545,IFERROR(0/0,""),preDEL!R545)</f>
        <v>1</v>
      </c>
      <c r="S545" s="116">
        <f>IF(preDEL!$AG545,IFERROR(0/0,""),preDEL!S545)</f>
        <v>1</v>
      </c>
      <c r="T545" s="128">
        <f>IF(preDEL!$AG545,IFERROR(0/0,""),preDEL!T545)</f>
        <v>0</v>
      </c>
      <c r="U545" s="83" t="str">
        <f>IF(preDEL!$AG545,IFERROR(0/0,""),preDEL!U545)</f>
        <v/>
      </c>
      <c r="V545" s="82" t="str">
        <f>IF(preDEL!$AG545,IFERROR(0/0,""),preDEL!V545)</f>
        <v/>
      </c>
      <c r="W545" s="83" t="str">
        <f>IF(preDEL!$AG545,IFERROR(0/0,""),preDEL!W545)</f>
        <v/>
      </c>
      <c r="X545" s="116" t="b">
        <f>IF(preDEL!$AG545,IFERROR(0/0,""),preDEL!X545)</f>
        <v>0</v>
      </c>
      <c r="Y545" s="128" t="b">
        <f>IF(preDEL!$AG545,IFERROR(0/0,""),preDEL!Y545)</f>
        <v>0</v>
      </c>
      <c r="Z545" s="82" t="str">
        <f>IF(preDEL!$AG545,IFERROR(0/0,""),preDEL!Z545)</f>
        <v/>
      </c>
      <c r="AA545" s="128" t="b">
        <f>IF(preDEL!$AG545,IFERROR(0/0,""),preDEL!AA545)</f>
        <v>0</v>
      </c>
      <c r="AB545" s="128" t="b">
        <f>IF(preDEL!$AG545,IFERROR(0/0,""),preDEL!AB545)</f>
        <v>0</v>
      </c>
      <c r="AC545" s="174">
        <f>IF(preDEL!$AG545,IFERROR(0/0,""),preDEL!AC545)</f>
        <v>581</v>
      </c>
      <c r="AD545" s="116" t="b">
        <f>IF(preDEL!$AG545,IFERROR(0/0,""),preDEL!AD545)</f>
        <v>1</v>
      </c>
      <c r="AE545" s="175" t="str">
        <f>IF(preDEL!$AG545,IFERROR(0/0,""),preDEL!AE545)</f>
        <v/>
      </c>
      <c r="AF545" s="128" t="b">
        <f>IF(preDEL!$AG545,IFERROR(0/0,""),preDEL!AF545)</f>
        <v>0</v>
      </c>
      <c r="AG545" s="128" t="b">
        <f>IF(preDEL!$AG545,IFERROR(0/0,""),preDEL!AG545)</f>
        <v>0</v>
      </c>
      <c r="AH545" s="116" t="str">
        <f>IF(preDEL!$AG545,IFERROR(0/0,""),preDEL!AH545)</f>
        <v/>
      </c>
      <c r="AI545" s="82">
        <f>IF(preDEL!$AG545,IFERROR(0/0,""),preDEL!AI545)</f>
        <v>6</v>
      </c>
      <c r="AJ545" s="83" t="str">
        <f>IF(preDEL!$AG545,IFERROR(0/0,""),preDEL!AJ545)</f>
        <v/>
      </c>
      <c r="AK545" s="82" t="str">
        <f>IF(preDEL!$AG545,IFERROR(0/0,""),preDEL!AK545)</f>
        <v>Negative</v>
      </c>
      <c r="AL545" s="83" t="str">
        <f>IF(preDEL!$AG545,IFERROR(0/0,""),preDEL!AL545)</f>
        <v/>
      </c>
      <c r="AM545" s="83" t="str">
        <f>IF(preDEL!$AG545,IFERROR(0/0,""),preDEL!AM545)</f>
        <v>SpROSA145068</v>
      </c>
      <c r="AN545" s="83" t="str">
        <f>IF(preDEL!$AG545,IFERROR(0/0,""),preDEL!AN545)</f>
        <v>ROSA534262</v>
      </c>
      <c r="AO545" s="83" t="str">
        <f>IF(preDEL!$AG545,IFERROR(0/0,""),preDEL!AO545)</f>
        <v/>
      </c>
      <c r="AP545" s="83" t="str">
        <f>IF(preDEL!$AG545,IFERROR(0/0,""),preDEL!AP545)</f>
        <v/>
      </c>
      <c r="AQ545" s="83" t="str">
        <f>IF(preDEL!$AG545,IFERROR(0/0,""),preDEL!AQ545)</f>
        <v/>
      </c>
      <c r="AR545" s="83" t="str">
        <f>IF(preDEL!$AG545,IFERROR(0/0,""),preDEL!AR545)</f>
        <v/>
      </c>
      <c r="AS545" s="147"/>
    </row>
    <row r="546">
      <c r="A546" s="82" t="str">
        <f>IF(preDEL!$AG546,IFERROR(0/0,""),preDEL!A546)</f>
        <v>FLB3854</v>
      </c>
      <c r="B546" s="172">
        <f>IF(preDEL!$AG546,IFERROR(0/0,""),preDEL!B546)</f>
        <v>44522</v>
      </c>
      <c r="C546" s="173">
        <f>IF(preDEL!$AG546,IFERROR(0/0,""),preDEL!C546)</f>
        <v>0.2941782407</v>
      </c>
      <c r="D546" s="82" t="str">
        <f>IF(preDEL!$AG546,IFERROR(0/0,""),preDEL!D546)</f>
        <v/>
      </c>
      <c r="E546" s="82" t="str">
        <f>IF(preDEL!$AG546,IFERROR(0/0,""),preDEL!E546)</f>
        <v/>
      </c>
      <c r="F546" s="83" t="str">
        <f>IF(preDEL!$AG546,IFERROR(0/0,""),preDEL!F546)</f>
        <v/>
      </c>
      <c r="G546" s="83" t="str">
        <f>IF(preDEL!$AG546,IFERROR(0/0,""),preDEL!G546)</f>
        <v/>
      </c>
      <c r="H546" s="83" t="str">
        <f>IF(preDEL!$AG546,IFERROR(0/0,""),preDEL!H546)</f>
        <v/>
      </c>
      <c r="I546" s="82" t="str">
        <f>IF(preDEL!$AG546,IFERROR(0/0,""),preDEL!I546)</f>
        <v/>
      </c>
      <c r="J546" s="82" t="str">
        <f>IF(preDEL!$AG546,IFERROR(0/0,""),preDEL!J546)</f>
        <v/>
      </c>
      <c r="K546" s="82" t="str">
        <f>IF(preDEL!$AG546,IFERROR(0/0,""),preDEL!K546)</f>
        <v>Negative</v>
      </c>
      <c r="L546" s="172">
        <f>IF(preDEL!$AG546,IFERROR(0/0,""),preDEL!L546)</f>
        <v>44522</v>
      </c>
      <c r="M546" s="173">
        <f>IF(preDEL!$AG546,IFERROR(0/0,""),preDEL!M546)</f>
        <v>0.5365625</v>
      </c>
      <c r="N546" s="83" t="str">
        <f>IF(preDEL!$AG546,IFERROR(0/0,""),preDEL!N546)</f>
        <v/>
      </c>
      <c r="O546" s="83" t="str">
        <f>IF(preDEL!$AG546,IFERROR(0/0,""),preDEL!O546)</f>
        <v/>
      </c>
      <c r="P546" s="128" t="b">
        <f>IF(preDEL!$AG546,IFERROR(0/0,""),preDEL!P546)</f>
        <v>0</v>
      </c>
      <c r="Q546" s="128" t="str">
        <f>IF(preDEL!$AG546,IFERROR(0/0,""),preDEL!Q546)</f>
        <v>Result</v>
      </c>
      <c r="R546" s="116" t="b">
        <f>IF(preDEL!$AG546,IFERROR(0/0,""),preDEL!R546)</f>
        <v>1</v>
      </c>
      <c r="S546" s="116">
        <f>IF(preDEL!$AG546,IFERROR(0/0,""),preDEL!S546)</f>
        <v>1</v>
      </c>
      <c r="T546" s="128">
        <f>IF(preDEL!$AG546,IFERROR(0/0,""),preDEL!T546)</f>
        <v>0</v>
      </c>
      <c r="U546" s="83" t="str">
        <f>IF(preDEL!$AG546,IFERROR(0/0,""),preDEL!U546)</f>
        <v/>
      </c>
      <c r="V546" s="82" t="str">
        <f>IF(preDEL!$AG546,IFERROR(0/0,""),preDEL!V546)</f>
        <v/>
      </c>
      <c r="W546" s="83" t="str">
        <f>IF(preDEL!$AG546,IFERROR(0/0,""),preDEL!W546)</f>
        <v/>
      </c>
      <c r="X546" s="116" t="b">
        <f>IF(preDEL!$AG546,IFERROR(0/0,""),preDEL!X546)</f>
        <v>0</v>
      </c>
      <c r="Y546" s="128" t="b">
        <f>IF(preDEL!$AG546,IFERROR(0/0,""),preDEL!Y546)</f>
        <v>0</v>
      </c>
      <c r="Z546" s="82" t="str">
        <f>IF(preDEL!$AG546,IFERROR(0/0,""),preDEL!Z546)</f>
        <v/>
      </c>
      <c r="AA546" s="128" t="b">
        <f>IF(preDEL!$AG546,IFERROR(0/0,""),preDEL!AA546)</f>
        <v>0</v>
      </c>
      <c r="AB546" s="128" t="b">
        <f>IF(preDEL!$AG546,IFERROR(0/0,""),preDEL!AB546)</f>
        <v>0</v>
      </c>
      <c r="AC546" s="174">
        <f>IF(preDEL!$AG546,IFERROR(0/0,""),preDEL!AC546)</f>
        <v>580</v>
      </c>
      <c r="AD546" s="116" t="b">
        <f>IF(preDEL!$AG546,IFERROR(0/0,""),preDEL!AD546)</f>
        <v>1</v>
      </c>
      <c r="AE546" s="175" t="str">
        <f>IF(preDEL!$AG546,IFERROR(0/0,""),preDEL!AE546)</f>
        <v/>
      </c>
      <c r="AF546" s="128" t="b">
        <f>IF(preDEL!$AG546,IFERROR(0/0,""),preDEL!AF546)</f>
        <v>0</v>
      </c>
      <c r="AG546" s="128" t="b">
        <f>IF(preDEL!$AG546,IFERROR(0/0,""),preDEL!AG546)</f>
        <v>0</v>
      </c>
      <c r="AH546" s="116" t="str">
        <f>IF(preDEL!$AG546,IFERROR(0/0,""),preDEL!AH546)</f>
        <v/>
      </c>
      <c r="AI546" s="82" t="str">
        <f>IF(preDEL!$AG546,IFERROR(0/0,""),preDEL!AI546)</f>
        <v/>
      </c>
      <c r="AJ546" s="83" t="str">
        <f>IF(preDEL!$AG546,IFERROR(0/0,""),preDEL!AJ546)</f>
        <v/>
      </c>
      <c r="AK546" s="82" t="str">
        <f>IF(preDEL!$AG546,IFERROR(0/0,""),preDEL!AK546)</f>
        <v>Negative</v>
      </c>
      <c r="AL546" s="83" t="str">
        <f>IF(preDEL!$AG546,IFERROR(0/0,""),preDEL!AL546)</f>
        <v/>
      </c>
      <c r="AM546" s="83" t="str">
        <f>IF(preDEL!$AG546,IFERROR(0/0,""),preDEL!AM546)</f>
        <v>SpROSA145068</v>
      </c>
      <c r="AN546" s="83" t="str">
        <f>IF(preDEL!$AG546,IFERROR(0/0,""),preDEL!AN546)</f>
        <v>ROSA370377</v>
      </c>
      <c r="AO546" s="83" t="str">
        <f>IF(preDEL!$AG546,IFERROR(0/0,""),preDEL!AO546)</f>
        <v/>
      </c>
      <c r="AP546" s="83" t="str">
        <f>IF(preDEL!$AG546,IFERROR(0/0,""),preDEL!AP546)</f>
        <v/>
      </c>
      <c r="AQ546" s="83" t="str">
        <f>IF(preDEL!$AG546,IFERROR(0/0,""),preDEL!AQ546)</f>
        <v/>
      </c>
      <c r="AR546" s="83" t="str">
        <f>IF(preDEL!$AG546,IFERROR(0/0,""),preDEL!AR546)</f>
        <v/>
      </c>
      <c r="AS546" s="147"/>
    </row>
    <row r="547">
      <c r="A547" s="82" t="str">
        <f>IF(preDEL!$AG547,IFERROR(0/0,""),preDEL!A547)</f>
        <v>FLB3859</v>
      </c>
      <c r="B547" s="172">
        <f>IF(preDEL!$AG547,IFERROR(0/0,""),preDEL!B547)</f>
        <v>44522</v>
      </c>
      <c r="C547" s="173">
        <f>IF(preDEL!$AG547,IFERROR(0/0,""),preDEL!C547)</f>
        <v>0.2947569444</v>
      </c>
      <c r="D547" s="82" t="str">
        <f>IF(preDEL!$AG547,IFERROR(0/0,""),preDEL!D547)</f>
        <v/>
      </c>
      <c r="E547" s="82" t="str">
        <f>IF(preDEL!$AG547,IFERROR(0/0,""),preDEL!E547)</f>
        <v/>
      </c>
      <c r="F547" s="83" t="str">
        <f>IF(preDEL!$AG547,IFERROR(0/0,""),preDEL!F547)</f>
        <v/>
      </c>
      <c r="G547" s="83" t="str">
        <f>IF(preDEL!$AG547,IFERROR(0/0,""),preDEL!G547)</f>
        <v/>
      </c>
      <c r="H547" s="83" t="str">
        <f>IF(preDEL!$AG547,IFERROR(0/0,""),preDEL!H547)</f>
        <v/>
      </c>
      <c r="I547" s="82" t="str">
        <f>IF(preDEL!$AG547,IFERROR(0/0,""),preDEL!I547)</f>
        <v/>
      </c>
      <c r="J547" s="82" t="str">
        <f>IF(preDEL!$AG547,IFERROR(0/0,""),preDEL!J547)</f>
        <v/>
      </c>
      <c r="K547" s="82" t="str">
        <f>IF(preDEL!$AG547,IFERROR(0/0,""),preDEL!K547)</f>
        <v>Negative</v>
      </c>
      <c r="L547" s="172">
        <f>IF(preDEL!$AG547,IFERROR(0/0,""),preDEL!L547)</f>
        <v>44522</v>
      </c>
      <c r="M547" s="173">
        <f>IF(preDEL!$AG547,IFERROR(0/0,""),preDEL!M547)</f>
        <v>0.5365625</v>
      </c>
      <c r="N547" s="83" t="str">
        <f>IF(preDEL!$AG547,IFERROR(0/0,""),preDEL!N547)</f>
        <v/>
      </c>
      <c r="O547" s="83" t="str">
        <f>IF(preDEL!$AG547,IFERROR(0/0,""),preDEL!O547)</f>
        <v/>
      </c>
      <c r="P547" s="128" t="b">
        <f>IF(preDEL!$AG547,IFERROR(0/0,""),preDEL!P547)</f>
        <v>0</v>
      </c>
      <c r="Q547" s="128" t="str">
        <f>IF(preDEL!$AG547,IFERROR(0/0,""),preDEL!Q547)</f>
        <v>Result</v>
      </c>
      <c r="R547" s="116" t="b">
        <f>IF(preDEL!$AG547,IFERROR(0/0,""),preDEL!R547)</f>
        <v>1</v>
      </c>
      <c r="S547" s="116">
        <f>IF(preDEL!$AG547,IFERROR(0/0,""),preDEL!S547)</f>
        <v>1</v>
      </c>
      <c r="T547" s="128" t="str">
        <f>IF(preDEL!$AG547,IFERROR(0/0,""),preDEL!T547)</f>
        <v/>
      </c>
      <c r="U547" s="83" t="str">
        <f>IF(preDEL!$AG547,IFERROR(0/0,""),preDEL!U547)</f>
        <v/>
      </c>
      <c r="V547" s="82" t="str">
        <f>IF(preDEL!$AG547,IFERROR(0/0,""),preDEL!V547)</f>
        <v/>
      </c>
      <c r="W547" s="83" t="str">
        <f>IF(preDEL!$AG547,IFERROR(0/0,""),preDEL!W547)</f>
        <v/>
      </c>
      <c r="X547" s="116" t="b">
        <f>IF(preDEL!$AG547,IFERROR(0/0,""),preDEL!X547)</f>
        <v>0</v>
      </c>
      <c r="Y547" s="128" t="b">
        <f>IF(preDEL!$AG547,IFERROR(0/0,""),preDEL!Y547)</f>
        <v>0</v>
      </c>
      <c r="Z547" s="82" t="str">
        <f>IF(preDEL!$AG547,IFERROR(0/0,""),preDEL!Z547)</f>
        <v/>
      </c>
      <c r="AA547" s="128" t="b">
        <f>IF(preDEL!$AG547,IFERROR(0/0,""),preDEL!AA547)</f>
        <v>0</v>
      </c>
      <c r="AB547" s="128" t="b">
        <f>IF(preDEL!$AG547,IFERROR(0/0,""),preDEL!AB547)</f>
        <v>0</v>
      </c>
      <c r="AC547" s="174">
        <f>IF(preDEL!$AG547,IFERROR(0/0,""),preDEL!AC547)</f>
        <v>124</v>
      </c>
      <c r="AD547" s="116" t="b">
        <f>IF(preDEL!$AG547,IFERROR(0/0,""),preDEL!AD547)</f>
        <v>0</v>
      </c>
      <c r="AE547" s="175" t="str">
        <f>IF(preDEL!$AG547,IFERROR(0/0,""),preDEL!AE547)</f>
        <v/>
      </c>
      <c r="AF547" s="128" t="b">
        <f>IF(preDEL!$AG547,IFERROR(0/0,""),preDEL!AF547)</f>
        <v>0</v>
      </c>
      <c r="AG547" s="128" t="b">
        <f>IF(preDEL!$AG547,IFERROR(0/0,""),preDEL!AG547)</f>
        <v>0</v>
      </c>
      <c r="AH547" s="116" t="str">
        <f>IF(preDEL!$AG547,IFERROR(0/0,""),preDEL!AH547)</f>
        <v/>
      </c>
      <c r="AI547" s="82" t="str">
        <f>IF(preDEL!$AG547,IFERROR(0/0,""),preDEL!AI547)</f>
        <v/>
      </c>
      <c r="AJ547" s="83" t="str">
        <f>IF(preDEL!$AG547,IFERROR(0/0,""),preDEL!AJ547)</f>
        <v/>
      </c>
      <c r="AK547" s="82" t="str">
        <f>IF(preDEL!$AG547,IFERROR(0/0,""),preDEL!AK547)</f>
        <v>Negative</v>
      </c>
      <c r="AL547" s="83" t="str">
        <f>IF(preDEL!$AG547,IFERROR(0/0,""),preDEL!AL547)</f>
        <v/>
      </c>
      <c r="AM547" s="83" t="str">
        <f>IF(preDEL!$AG547,IFERROR(0/0,""),preDEL!AM547)</f>
        <v>SpROSA573919</v>
      </c>
      <c r="AN547" s="83" t="str">
        <f>IF(preDEL!$AG547,IFERROR(0/0,""),preDEL!AN547)</f>
        <v>ROSA186882</v>
      </c>
      <c r="AO547" s="83" t="str">
        <f>IF(preDEL!$AG547,IFERROR(0/0,""),preDEL!AO547)</f>
        <v/>
      </c>
      <c r="AP547" s="83" t="str">
        <f>IF(preDEL!$AG547,IFERROR(0/0,""),preDEL!AP547)</f>
        <v/>
      </c>
      <c r="AQ547" s="83" t="str">
        <f>IF(preDEL!$AG547,IFERROR(0/0,""),preDEL!AQ547)</f>
        <v/>
      </c>
      <c r="AR547" s="83" t="str">
        <f>IF(preDEL!$AG547,IFERROR(0/0,""),preDEL!AR547)</f>
        <v/>
      </c>
      <c r="AS547" s="147"/>
    </row>
    <row r="548">
      <c r="A548" s="82" t="str">
        <f>IF(preDEL!$AG548,IFERROR(0/0,""),preDEL!A548)</f>
        <v>FLB3941</v>
      </c>
      <c r="B548" s="172">
        <f>IF(preDEL!$AG548,IFERROR(0/0,""),preDEL!B548)</f>
        <v>44522</v>
      </c>
      <c r="C548" s="173">
        <f>IF(preDEL!$AG548,IFERROR(0/0,""),preDEL!C548)</f>
        <v>0.2959837963</v>
      </c>
      <c r="D548" s="82" t="str">
        <f>IF(preDEL!$AG548,IFERROR(0/0,""),preDEL!D548)</f>
        <v/>
      </c>
      <c r="E548" s="82" t="str">
        <f>IF(preDEL!$AG548,IFERROR(0/0,""),preDEL!E548)</f>
        <v/>
      </c>
      <c r="F548" s="83" t="str">
        <f>IF(preDEL!$AG548,IFERROR(0/0,""),preDEL!F548)</f>
        <v/>
      </c>
      <c r="G548" s="83" t="str">
        <f>IF(preDEL!$AG548,IFERROR(0/0,""),preDEL!G548)</f>
        <v/>
      </c>
      <c r="H548" s="83" t="str">
        <f>IF(preDEL!$AG548,IFERROR(0/0,""),preDEL!H548)</f>
        <v/>
      </c>
      <c r="I548" s="82" t="str">
        <f>IF(preDEL!$AG548,IFERROR(0/0,""),preDEL!I548)</f>
        <v/>
      </c>
      <c r="J548" s="82" t="str">
        <f>IF(preDEL!$AG548,IFERROR(0/0,""),preDEL!J548)</f>
        <v/>
      </c>
      <c r="K548" s="82" t="str">
        <f>IF(preDEL!$AG548,IFERROR(0/0,""),preDEL!K548)</f>
        <v>Negative</v>
      </c>
      <c r="L548" s="172">
        <f>IF(preDEL!$AG548,IFERROR(0/0,""),preDEL!L548)</f>
        <v>44522</v>
      </c>
      <c r="M548" s="173">
        <f>IF(preDEL!$AG548,IFERROR(0/0,""),preDEL!M548)</f>
        <v>0.5365625</v>
      </c>
      <c r="N548" s="83" t="str">
        <f>IF(preDEL!$AG548,IFERROR(0/0,""),preDEL!N548)</f>
        <v/>
      </c>
      <c r="O548" s="83" t="str">
        <f>IF(preDEL!$AG548,IFERROR(0/0,""),preDEL!O548)</f>
        <v/>
      </c>
      <c r="P548" s="128" t="b">
        <f>IF(preDEL!$AG548,IFERROR(0/0,""),preDEL!P548)</f>
        <v>0</v>
      </c>
      <c r="Q548" s="128" t="str">
        <f>IF(preDEL!$AG548,IFERROR(0/0,""),preDEL!Q548)</f>
        <v>Result</v>
      </c>
      <c r="R548" s="116" t="b">
        <f>IF(preDEL!$AG548,IFERROR(0/0,""),preDEL!R548)</f>
        <v>1</v>
      </c>
      <c r="S548" s="116">
        <f>IF(preDEL!$AG548,IFERROR(0/0,""),preDEL!S548)</f>
        <v>1</v>
      </c>
      <c r="T548" s="128">
        <f>IF(preDEL!$AG548,IFERROR(0/0,""),preDEL!T548)</f>
        <v>0</v>
      </c>
      <c r="U548" s="83" t="str">
        <f>IF(preDEL!$AG548,IFERROR(0/0,""),preDEL!U548)</f>
        <v/>
      </c>
      <c r="V548" s="82" t="str">
        <f>IF(preDEL!$AG548,IFERROR(0/0,""),preDEL!V548)</f>
        <v/>
      </c>
      <c r="W548" s="83" t="str">
        <f>IF(preDEL!$AG548,IFERROR(0/0,""),preDEL!W548)</f>
        <v/>
      </c>
      <c r="X548" s="116" t="b">
        <f>IF(preDEL!$AG548,IFERROR(0/0,""),preDEL!X548)</f>
        <v>0</v>
      </c>
      <c r="Y548" s="128" t="b">
        <f>IF(preDEL!$AG548,IFERROR(0/0,""),preDEL!Y548)</f>
        <v>0</v>
      </c>
      <c r="Z548" s="82" t="str">
        <f>IF(preDEL!$AG548,IFERROR(0/0,""),preDEL!Z548)</f>
        <v/>
      </c>
      <c r="AA548" s="128" t="b">
        <f>IF(preDEL!$AG548,IFERROR(0/0,""),preDEL!AA548)</f>
        <v>0</v>
      </c>
      <c r="AB548" s="128" t="b">
        <f>IF(preDEL!$AG548,IFERROR(0/0,""),preDEL!AB548)</f>
        <v>0</v>
      </c>
      <c r="AC548" s="174">
        <f>IF(preDEL!$AG548,IFERROR(0/0,""),preDEL!AC548)</f>
        <v>579</v>
      </c>
      <c r="AD548" s="116" t="b">
        <f>IF(preDEL!$AG548,IFERROR(0/0,""),preDEL!AD548)</f>
        <v>1</v>
      </c>
      <c r="AE548" s="175" t="str">
        <f>IF(preDEL!$AG548,IFERROR(0/0,""),preDEL!AE548)</f>
        <v/>
      </c>
      <c r="AF548" s="128" t="b">
        <f>IF(preDEL!$AG548,IFERROR(0/0,""),preDEL!AF548)</f>
        <v>0</v>
      </c>
      <c r="AG548" s="128" t="b">
        <f>IF(preDEL!$AG548,IFERROR(0/0,""),preDEL!AG548)</f>
        <v>0</v>
      </c>
      <c r="AH548" s="116" t="str">
        <f>IF(preDEL!$AG548,IFERROR(0/0,""),preDEL!AH548)</f>
        <v/>
      </c>
      <c r="AI548" s="82" t="str">
        <f>IF(preDEL!$AG548,IFERROR(0/0,""),preDEL!AI548)</f>
        <v/>
      </c>
      <c r="AJ548" s="83" t="str">
        <f>IF(preDEL!$AG548,IFERROR(0/0,""),preDEL!AJ548)</f>
        <v/>
      </c>
      <c r="AK548" s="82" t="str">
        <f>IF(preDEL!$AG548,IFERROR(0/0,""),preDEL!AK548)</f>
        <v>Negative</v>
      </c>
      <c r="AL548" s="83" t="str">
        <f>IF(preDEL!$AG548,IFERROR(0/0,""),preDEL!AL548)</f>
        <v/>
      </c>
      <c r="AM548" s="83" t="str">
        <f>IF(preDEL!$AG548,IFERROR(0/0,""),preDEL!AM548)</f>
        <v>SpROSA145068</v>
      </c>
      <c r="AN548" s="83" t="str">
        <f>IF(preDEL!$AG548,IFERROR(0/0,""),preDEL!AN548)</f>
        <v>ROSA105784</v>
      </c>
      <c r="AO548" s="83" t="str">
        <f>IF(preDEL!$AG548,IFERROR(0/0,""),preDEL!AO548)</f>
        <v/>
      </c>
      <c r="AP548" s="83" t="str">
        <f>IF(preDEL!$AG548,IFERROR(0/0,""),preDEL!AP548)</f>
        <v/>
      </c>
      <c r="AQ548" s="83" t="str">
        <f>IF(preDEL!$AG548,IFERROR(0/0,""),preDEL!AQ548)</f>
        <v/>
      </c>
      <c r="AR548" s="83" t="str">
        <f>IF(preDEL!$AG548,IFERROR(0/0,""),preDEL!AR548)</f>
        <v/>
      </c>
      <c r="AS548" s="147"/>
    </row>
    <row r="549">
      <c r="A549" s="82" t="str">
        <f>IF(preDEL!$AG549,IFERROR(0/0,""),preDEL!A549)</f>
        <v>FLB3727</v>
      </c>
      <c r="B549" s="172">
        <f>IF(preDEL!$AG549,IFERROR(0/0,""),preDEL!B549)</f>
        <v>44522</v>
      </c>
      <c r="C549" s="173">
        <f>IF(preDEL!$AG549,IFERROR(0/0,""),preDEL!C549)</f>
        <v>0.2977546296</v>
      </c>
      <c r="D549" s="82" t="str">
        <f>IF(preDEL!$AG549,IFERROR(0/0,""),preDEL!D549)</f>
        <v/>
      </c>
      <c r="E549" s="82" t="str">
        <f>IF(preDEL!$AG549,IFERROR(0/0,""),preDEL!E549)</f>
        <v/>
      </c>
      <c r="F549" s="83" t="str">
        <f>IF(preDEL!$AG549,IFERROR(0/0,""),preDEL!F549)</f>
        <v/>
      </c>
      <c r="G549" s="83" t="str">
        <f>IF(preDEL!$AG549,IFERROR(0/0,""),preDEL!G549)</f>
        <v/>
      </c>
      <c r="H549" s="83" t="str">
        <f>IF(preDEL!$AG549,IFERROR(0/0,""),preDEL!H549)</f>
        <v/>
      </c>
      <c r="I549" s="82" t="str">
        <f>IF(preDEL!$AG549,IFERROR(0/0,""),preDEL!I549)</f>
        <v/>
      </c>
      <c r="J549" s="82" t="str">
        <f>IF(preDEL!$AG549,IFERROR(0/0,""),preDEL!J549)</f>
        <v/>
      </c>
      <c r="K549" s="82" t="str">
        <f>IF(preDEL!$AG549,IFERROR(0/0,""),preDEL!K549)</f>
        <v>Negative</v>
      </c>
      <c r="L549" s="172">
        <f>IF(preDEL!$AG549,IFERROR(0/0,""),preDEL!L549)</f>
        <v>44522</v>
      </c>
      <c r="M549" s="173">
        <f>IF(preDEL!$AG549,IFERROR(0/0,""),preDEL!M549)</f>
        <v>0.5365740741</v>
      </c>
      <c r="N549" s="83" t="str">
        <f>IF(preDEL!$AG549,IFERROR(0/0,""),preDEL!N549)</f>
        <v/>
      </c>
      <c r="O549" s="83" t="str">
        <f>IF(preDEL!$AG549,IFERROR(0/0,""),preDEL!O549)</f>
        <v/>
      </c>
      <c r="P549" s="128" t="b">
        <f>IF(preDEL!$AG549,IFERROR(0/0,""),preDEL!P549)</f>
        <v>0</v>
      </c>
      <c r="Q549" s="128" t="str">
        <f>IF(preDEL!$AG549,IFERROR(0/0,""),preDEL!Q549)</f>
        <v>Result</v>
      </c>
      <c r="R549" s="116" t="b">
        <f>IF(preDEL!$AG549,IFERROR(0/0,""),preDEL!R549)</f>
        <v>1</v>
      </c>
      <c r="S549" s="116">
        <f>IF(preDEL!$AG549,IFERROR(0/0,""),preDEL!S549)</f>
        <v>1</v>
      </c>
      <c r="T549" s="128">
        <f>IF(preDEL!$AG549,IFERROR(0/0,""),preDEL!T549)</f>
        <v>0</v>
      </c>
      <c r="U549" s="83" t="str">
        <f>IF(preDEL!$AG549,IFERROR(0/0,""),preDEL!U549)</f>
        <v/>
      </c>
      <c r="V549" s="82" t="str">
        <f>IF(preDEL!$AG549,IFERROR(0/0,""),preDEL!V549)</f>
        <v/>
      </c>
      <c r="W549" s="83" t="str">
        <f>IF(preDEL!$AG549,IFERROR(0/0,""),preDEL!W549)</f>
        <v/>
      </c>
      <c r="X549" s="116" t="b">
        <f>IF(preDEL!$AG549,IFERROR(0/0,""),preDEL!X549)</f>
        <v>0</v>
      </c>
      <c r="Y549" s="128" t="b">
        <f>IF(preDEL!$AG549,IFERROR(0/0,""),preDEL!Y549)</f>
        <v>0</v>
      </c>
      <c r="Z549" s="82" t="str">
        <f>IF(preDEL!$AG549,IFERROR(0/0,""),preDEL!Z549)</f>
        <v/>
      </c>
      <c r="AA549" s="128" t="b">
        <f>IF(preDEL!$AG549,IFERROR(0/0,""),preDEL!AA549)</f>
        <v>0</v>
      </c>
      <c r="AB549" s="128" t="b">
        <f>IF(preDEL!$AG549,IFERROR(0/0,""),preDEL!AB549)</f>
        <v>0</v>
      </c>
      <c r="AC549" s="174">
        <f>IF(preDEL!$AG549,IFERROR(0/0,""),preDEL!AC549)</f>
        <v>123</v>
      </c>
      <c r="AD549" s="116" t="b">
        <f>IF(preDEL!$AG549,IFERROR(0/0,""),preDEL!AD549)</f>
        <v>0</v>
      </c>
      <c r="AE549" s="175" t="str">
        <f>IF(preDEL!$AG549,IFERROR(0/0,""),preDEL!AE549)</f>
        <v/>
      </c>
      <c r="AF549" s="128" t="b">
        <f>IF(preDEL!$AG549,IFERROR(0/0,""),preDEL!AF549)</f>
        <v>0</v>
      </c>
      <c r="AG549" s="128" t="b">
        <f>IF(preDEL!$AG549,IFERROR(0/0,""),preDEL!AG549)</f>
        <v>0</v>
      </c>
      <c r="AH549" s="116" t="str">
        <f>IF(preDEL!$AG549,IFERROR(0/0,""),preDEL!AH549)</f>
        <v/>
      </c>
      <c r="AI549" s="82" t="str">
        <f>IF(preDEL!$AG549,IFERROR(0/0,""),preDEL!AI549)</f>
        <v/>
      </c>
      <c r="AJ549" s="83" t="str">
        <f>IF(preDEL!$AG549,IFERROR(0/0,""),preDEL!AJ549)</f>
        <v/>
      </c>
      <c r="AK549" s="82" t="str">
        <f>IF(preDEL!$AG549,IFERROR(0/0,""),preDEL!AK549)</f>
        <v>Negative</v>
      </c>
      <c r="AL549" s="83" t="str">
        <f>IF(preDEL!$AG549,IFERROR(0/0,""),preDEL!AL549)</f>
        <v>Original Participant was XXX - assume that note overrides (orig partic. elsewhere in same run)</v>
      </c>
      <c r="AM549" s="83" t="str">
        <f>IF(preDEL!$AG549,IFERROR(0/0,""),preDEL!AM549)</f>
        <v>SpROSA573919</v>
      </c>
      <c r="AN549" s="83" t="str">
        <f>IF(preDEL!$AG549,IFERROR(0/0,""),preDEL!AN549)</f>
        <v>ROSA621982</v>
      </c>
      <c r="AO549" s="83" t="str">
        <f>IF(preDEL!$AG549,IFERROR(0/0,""),preDEL!AO549)</f>
        <v/>
      </c>
      <c r="AP549" s="83" t="str">
        <f>IF(preDEL!$AG549,IFERROR(0/0,""),preDEL!AP549)</f>
        <v/>
      </c>
      <c r="AQ549" s="83" t="str">
        <f>IF(preDEL!$AG549,IFERROR(0/0,""),preDEL!AQ549)</f>
        <v/>
      </c>
      <c r="AR549" s="83" t="str">
        <f>IF(preDEL!$AG549,IFERROR(0/0,""),preDEL!AR549)</f>
        <v/>
      </c>
      <c r="AS549" s="147"/>
    </row>
    <row r="550">
      <c r="A550" s="82" t="str">
        <f>IF(preDEL!$AG550,IFERROR(0/0,""),preDEL!A550)</f>
        <v>FLB4083</v>
      </c>
      <c r="B550" s="172">
        <f>IF(preDEL!$AG550,IFERROR(0/0,""),preDEL!B550)</f>
        <v>44522</v>
      </c>
      <c r="C550" s="173">
        <f>IF(preDEL!$AG550,IFERROR(0/0,""),preDEL!C550)</f>
        <v>0.2983449074</v>
      </c>
      <c r="D550" s="82" t="str">
        <f>IF(preDEL!$AG550,IFERROR(0/0,""),preDEL!D550)</f>
        <v/>
      </c>
      <c r="E550" s="82" t="str">
        <f>IF(preDEL!$AG550,IFERROR(0/0,""),preDEL!E550)</f>
        <v/>
      </c>
      <c r="F550" s="83" t="str">
        <f>IF(preDEL!$AG550,IFERROR(0/0,""),preDEL!F550)</f>
        <v/>
      </c>
      <c r="G550" s="83" t="str">
        <f>IF(preDEL!$AG550,IFERROR(0/0,""),preDEL!G550)</f>
        <v/>
      </c>
      <c r="H550" s="83" t="str">
        <f>IF(preDEL!$AG550,IFERROR(0/0,""),preDEL!H550)</f>
        <v/>
      </c>
      <c r="I550" s="82" t="str">
        <f>IF(preDEL!$AG550,IFERROR(0/0,""),preDEL!I550)</f>
        <v/>
      </c>
      <c r="J550" s="82" t="str">
        <f>IF(preDEL!$AG550,IFERROR(0/0,""),preDEL!J550)</f>
        <v/>
      </c>
      <c r="K550" s="82" t="str">
        <f>IF(preDEL!$AG550,IFERROR(0/0,""),preDEL!K550)</f>
        <v>Negative</v>
      </c>
      <c r="L550" s="172">
        <f>IF(preDEL!$AG550,IFERROR(0/0,""),preDEL!L550)</f>
        <v>44522</v>
      </c>
      <c r="M550" s="173">
        <f>IF(preDEL!$AG550,IFERROR(0/0,""),preDEL!M550)</f>
        <v>0.5365740741</v>
      </c>
      <c r="N550" s="83" t="str">
        <f>IF(preDEL!$AG550,IFERROR(0/0,""),preDEL!N550)</f>
        <v/>
      </c>
      <c r="O550" s="83" t="str">
        <f>IF(preDEL!$AG550,IFERROR(0/0,""),preDEL!O550)</f>
        <v/>
      </c>
      <c r="P550" s="128" t="b">
        <f>IF(preDEL!$AG550,IFERROR(0/0,""),preDEL!P550)</f>
        <v>0</v>
      </c>
      <c r="Q550" s="128" t="str">
        <f>IF(preDEL!$AG550,IFERROR(0/0,""),preDEL!Q550)</f>
        <v>Result</v>
      </c>
      <c r="R550" s="116" t="b">
        <f>IF(preDEL!$AG550,IFERROR(0/0,""),preDEL!R550)</f>
        <v>1</v>
      </c>
      <c r="S550" s="116">
        <f>IF(preDEL!$AG550,IFERROR(0/0,""),preDEL!S550)</f>
        <v>1</v>
      </c>
      <c r="T550" s="128" t="str">
        <f>IF(preDEL!$AG550,IFERROR(0/0,""),preDEL!T550)</f>
        <v/>
      </c>
      <c r="U550" s="83" t="str">
        <f>IF(preDEL!$AG550,IFERROR(0/0,""),preDEL!U550)</f>
        <v/>
      </c>
      <c r="V550" s="82" t="str">
        <f>IF(preDEL!$AG550,IFERROR(0/0,""),preDEL!V550)</f>
        <v/>
      </c>
      <c r="W550" s="83" t="str">
        <f>IF(preDEL!$AG550,IFERROR(0/0,""),preDEL!W550)</f>
        <v/>
      </c>
      <c r="X550" s="116" t="b">
        <f>IF(preDEL!$AG550,IFERROR(0/0,""),preDEL!X550)</f>
        <v>0</v>
      </c>
      <c r="Y550" s="128" t="b">
        <f>IF(preDEL!$AG550,IFERROR(0/0,""),preDEL!Y550)</f>
        <v>0</v>
      </c>
      <c r="Z550" s="82" t="str">
        <f>IF(preDEL!$AG550,IFERROR(0/0,""),preDEL!Z550)</f>
        <v/>
      </c>
      <c r="AA550" s="128" t="b">
        <f>IF(preDEL!$AG550,IFERROR(0/0,""),preDEL!AA550)</f>
        <v>0</v>
      </c>
      <c r="AB550" s="128" t="b">
        <f>IF(preDEL!$AG550,IFERROR(0/0,""),preDEL!AB550)</f>
        <v>0</v>
      </c>
      <c r="AC550" s="174">
        <f>IF(preDEL!$AG550,IFERROR(0/0,""),preDEL!AC550)</f>
        <v>122</v>
      </c>
      <c r="AD550" s="116" t="b">
        <f>IF(preDEL!$AG550,IFERROR(0/0,""),preDEL!AD550)</f>
        <v>0</v>
      </c>
      <c r="AE550" s="175" t="str">
        <f>IF(preDEL!$AG550,IFERROR(0/0,""),preDEL!AE550)</f>
        <v/>
      </c>
      <c r="AF550" s="128" t="b">
        <f>IF(preDEL!$AG550,IFERROR(0/0,""),preDEL!AF550)</f>
        <v>0</v>
      </c>
      <c r="AG550" s="128" t="b">
        <f>IF(preDEL!$AG550,IFERROR(0/0,""),preDEL!AG550)</f>
        <v>0</v>
      </c>
      <c r="AH550" s="116" t="str">
        <f>IF(preDEL!$AG550,IFERROR(0/0,""),preDEL!AH550)</f>
        <v/>
      </c>
      <c r="AI550" s="82" t="str">
        <f>IF(preDEL!$AG550,IFERROR(0/0,""),preDEL!AI550)</f>
        <v/>
      </c>
      <c r="AJ550" s="83" t="str">
        <f>IF(preDEL!$AG550,IFERROR(0/0,""),preDEL!AJ550)</f>
        <v/>
      </c>
      <c r="AK550" s="82" t="str">
        <f>IF(preDEL!$AG550,IFERROR(0/0,""),preDEL!AK550)</f>
        <v>Negative</v>
      </c>
      <c r="AL550" s="83" t="str">
        <f>IF(preDEL!$AG550,IFERROR(0/0,""),preDEL!AL550)</f>
        <v/>
      </c>
      <c r="AM550" s="83" t="str">
        <f>IF(preDEL!$AG550,IFERROR(0/0,""),preDEL!AM550)</f>
        <v>SpROSA145068</v>
      </c>
      <c r="AN550" s="83" t="str">
        <f>IF(preDEL!$AG550,IFERROR(0/0,""),preDEL!AN550)</f>
        <v>ROSA851553</v>
      </c>
      <c r="AO550" s="83" t="str">
        <f>IF(preDEL!$AG550,IFERROR(0/0,""),preDEL!AO550)</f>
        <v/>
      </c>
      <c r="AP550" s="83" t="str">
        <f>IF(preDEL!$AG550,IFERROR(0/0,""),preDEL!AP550)</f>
        <v/>
      </c>
      <c r="AQ550" s="83" t="str">
        <f>IF(preDEL!$AG550,IFERROR(0/0,""),preDEL!AQ550)</f>
        <v/>
      </c>
      <c r="AR550" s="83" t="str">
        <f>IF(preDEL!$AG550,IFERROR(0/0,""),preDEL!AR550)</f>
        <v/>
      </c>
      <c r="AS550" s="147"/>
    </row>
    <row r="551">
      <c r="A551" s="82" t="str">
        <f>IF(preDEL!$AG551,IFERROR(0/0,""),preDEL!A551)</f>
        <v>FLB4409</v>
      </c>
      <c r="B551" s="172">
        <f>IF(preDEL!$AG551,IFERROR(0/0,""),preDEL!B551)</f>
        <v>44522</v>
      </c>
      <c r="C551" s="173">
        <f>IF(preDEL!$AG551,IFERROR(0/0,""),preDEL!C551)</f>
        <v>0.3025</v>
      </c>
      <c r="D551" s="82" t="str">
        <f>IF(preDEL!$AG551,IFERROR(0/0,""),preDEL!D551)</f>
        <v/>
      </c>
      <c r="E551" s="82" t="str">
        <f>IF(preDEL!$AG551,IFERROR(0/0,""),preDEL!E551)</f>
        <v/>
      </c>
      <c r="F551" s="83" t="str">
        <f>IF(preDEL!$AG551,IFERROR(0/0,""),preDEL!F551)</f>
        <v/>
      </c>
      <c r="G551" s="83" t="str">
        <f>IF(preDEL!$AG551,IFERROR(0/0,""),preDEL!G551)</f>
        <v/>
      </c>
      <c r="H551" s="83" t="str">
        <f>IF(preDEL!$AG551,IFERROR(0/0,""),preDEL!H551)</f>
        <v/>
      </c>
      <c r="I551" s="82" t="str">
        <f>IF(preDEL!$AG551,IFERROR(0/0,""),preDEL!I551)</f>
        <v/>
      </c>
      <c r="J551" s="82" t="str">
        <f>IF(preDEL!$AG551,IFERROR(0/0,""),preDEL!J551)</f>
        <v/>
      </c>
      <c r="K551" s="82" t="str">
        <f>IF(preDEL!$AG551,IFERROR(0/0,""),preDEL!K551)</f>
        <v>Negative</v>
      </c>
      <c r="L551" s="172">
        <f>IF(preDEL!$AG551,IFERROR(0/0,""),preDEL!L551)</f>
        <v>44522</v>
      </c>
      <c r="M551" s="173">
        <f>IF(preDEL!$AG551,IFERROR(0/0,""),preDEL!M551)</f>
        <v>0.5365740741</v>
      </c>
      <c r="N551" s="83" t="str">
        <f>IF(preDEL!$AG551,IFERROR(0/0,""),preDEL!N551)</f>
        <v/>
      </c>
      <c r="O551" s="83" t="str">
        <f>IF(preDEL!$AG551,IFERROR(0/0,""),preDEL!O551)</f>
        <v/>
      </c>
      <c r="P551" s="128" t="b">
        <f>IF(preDEL!$AG551,IFERROR(0/0,""),preDEL!P551)</f>
        <v>0</v>
      </c>
      <c r="Q551" s="128" t="str">
        <f>IF(preDEL!$AG551,IFERROR(0/0,""),preDEL!Q551)</f>
        <v>Result</v>
      </c>
      <c r="R551" s="116" t="b">
        <f>IF(preDEL!$AG551,IFERROR(0/0,""),preDEL!R551)</f>
        <v>1</v>
      </c>
      <c r="S551" s="116">
        <f>IF(preDEL!$AG551,IFERROR(0/0,""),preDEL!S551)</f>
        <v>1</v>
      </c>
      <c r="T551" s="128" t="str">
        <f>IF(preDEL!$AG551,IFERROR(0/0,""),preDEL!T551)</f>
        <v/>
      </c>
      <c r="U551" s="83" t="str">
        <f>IF(preDEL!$AG551,IFERROR(0/0,""),preDEL!U551)</f>
        <v/>
      </c>
      <c r="V551" s="82" t="str">
        <f>IF(preDEL!$AG551,IFERROR(0/0,""),preDEL!V551)</f>
        <v/>
      </c>
      <c r="W551" s="83" t="str">
        <f>IF(preDEL!$AG551,IFERROR(0/0,""),preDEL!W551)</f>
        <v/>
      </c>
      <c r="X551" s="116" t="b">
        <f>IF(preDEL!$AG551,IFERROR(0/0,""),preDEL!X551)</f>
        <v>0</v>
      </c>
      <c r="Y551" s="128" t="b">
        <f>IF(preDEL!$AG551,IFERROR(0/0,""),preDEL!Y551)</f>
        <v>0</v>
      </c>
      <c r="Z551" s="82" t="str">
        <f>IF(preDEL!$AG551,IFERROR(0/0,""),preDEL!Z551)</f>
        <v/>
      </c>
      <c r="AA551" s="128" t="b">
        <f>IF(preDEL!$AG551,IFERROR(0/0,""),preDEL!AA551)</f>
        <v>0</v>
      </c>
      <c r="AB551" s="128" t="b">
        <f>IF(preDEL!$AG551,IFERROR(0/0,""),preDEL!AB551)</f>
        <v>0</v>
      </c>
      <c r="AC551" s="174">
        <f>IF(preDEL!$AG551,IFERROR(0/0,""),preDEL!AC551)</f>
        <v>121</v>
      </c>
      <c r="AD551" s="116" t="b">
        <f>IF(preDEL!$AG551,IFERROR(0/0,""),preDEL!AD551)</f>
        <v>0</v>
      </c>
      <c r="AE551" s="175" t="str">
        <f>IF(preDEL!$AG551,IFERROR(0/0,""),preDEL!AE551)</f>
        <v/>
      </c>
      <c r="AF551" s="128" t="b">
        <f>IF(preDEL!$AG551,IFERROR(0/0,""),preDEL!AF551)</f>
        <v>0</v>
      </c>
      <c r="AG551" s="128" t="b">
        <f>IF(preDEL!$AG551,IFERROR(0/0,""),preDEL!AG551)</f>
        <v>0</v>
      </c>
      <c r="AH551" s="116" t="str">
        <f>IF(preDEL!$AG551,IFERROR(0/0,""),preDEL!AH551)</f>
        <v/>
      </c>
      <c r="AI551" s="82" t="str">
        <f>IF(preDEL!$AG551,IFERROR(0/0,""),preDEL!AI551)</f>
        <v/>
      </c>
      <c r="AJ551" s="83" t="str">
        <f>IF(preDEL!$AG551,IFERROR(0/0,""),preDEL!AJ551)</f>
        <v/>
      </c>
      <c r="AK551" s="82" t="str">
        <f>IF(preDEL!$AG551,IFERROR(0/0,""),preDEL!AK551)</f>
        <v>Negative</v>
      </c>
      <c r="AL551" s="83" t="str">
        <f>IF(preDEL!$AG551,IFERROR(0/0,""),preDEL!AL551)</f>
        <v/>
      </c>
      <c r="AM551" s="83" t="str">
        <f>IF(preDEL!$AG551,IFERROR(0/0,""),preDEL!AM551)</f>
        <v>SpROSA145068</v>
      </c>
      <c r="AN551" s="83" t="str">
        <f>IF(preDEL!$AG551,IFERROR(0/0,""),preDEL!AN551)</f>
        <v>ROSA154141</v>
      </c>
      <c r="AO551" s="83" t="str">
        <f>IF(preDEL!$AG551,IFERROR(0/0,""),preDEL!AO551)</f>
        <v/>
      </c>
      <c r="AP551" s="83" t="str">
        <f>IF(preDEL!$AG551,IFERROR(0/0,""),preDEL!AP551)</f>
        <v/>
      </c>
      <c r="AQ551" s="83" t="str">
        <f>IF(preDEL!$AG551,IFERROR(0/0,""),preDEL!AQ551)</f>
        <v/>
      </c>
      <c r="AR551" s="83" t="str">
        <f>IF(preDEL!$AG551,IFERROR(0/0,""),preDEL!AR551)</f>
        <v/>
      </c>
      <c r="AS551" s="147"/>
    </row>
    <row r="552">
      <c r="A552" s="82" t="str">
        <f>IF(preDEL!$AG552,IFERROR(0/0,""),preDEL!A552)</f>
        <v>FLB3722</v>
      </c>
      <c r="B552" s="172">
        <f>IF(preDEL!$AG552,IFERROR(0/0,""),preDEL!B552)</f>
        <v>44522</v>
      </c>
      <c r="C552" s="173">
        <f>IF(preDEL!$AG552,IFERROR(0/0,""),preDEL!C552)</f>
        <v>0.3042476852</v>
      </c>
      <c r="D552" s="82" t="str">
        <f>IF(preDEL!$AG552,IFERROR(0/0,""),preDEL!D552)</f>
        <v/>
      </c>
      <c r="E552" s="82" t="str">
        <f>IF(preDEL!$AG552,IFERROR(0/0,""),preDEL!E552)</f>
        <v/>
      </c>
      <c r="F552" s="83" t="str">
        <f>IF(preDEL!$AG552,IFERROR(0/0,""),preDEL!F552)</f>
        <v/>
      </c>
      <c r="G552" s="83" t="str">
        <f>IF(preDEL!$AG552,IFERROR(0/0,""),preDEL!G552)</f>
        <v/>
      </c>
      <c r="H552" s="83" t="str">
        <f>IF(preDEL!$AG552,IFERROR(0/0,""),preDEL!H552)</f>
        <v/>
      </c>
      <c r="I552" s="82" t="str">
        <f>IF(preDEL!$AG552,IFERROR(0/0,""),preDEL!I552)</f>
        <v/>
      </c>
      <c r="J552" s="82" t="str">
        <f>IF(preDEL!$AG552,IFERROR(0/0,""),preDEL!J552)</f>
        <v/>
      </c>
      <c r="K552" s="82" t="str">
        <f>IF(preDEL!$AG552,IFERROR(0/0,""),preDEL!K552)</f>
        <v>Negative</v>
      </c>
      <c r="L552" s="172">
        <f>IF(preDEL!$AG552,IFERROR(0/0,""),preDEL!L552)</f>
        <v>44522</v>
      </c>
      <c r="M552" s="173">
        <f>IF(preDEL!$AG552,IFERROR(0/0,""),preDEL!M552)</f>
        <v>0.5365740741</v>
      </c>
      <c r="N552" s="83" t="str">
        <f>IF(preDEL!$AG552,IFERROR(0/0,""),preDEL!N552)</f>
        <v/>
      </c>
      <c r="O552" s="83" t="str">
        <f>IF(preDEL!$AG552,IFERROR(0/0,""),preDEL!O552)</f>
        <v/>
      </c>
      <c r="P552" s="128" t="b">
        <f>IF(preDEL!$AG552,IFERROR(0/0,""),preDEL!P552)</f>
        <v>0</v>
      </c>
      <c r="Q552" s="128" t="str">
        <f>IF(preDEL!$AG552,IFERROR(0/0,""),preDEL!Q552)</f>
        <v>Result</v>
      </c>
      <c r="R552" s="116" t="b">
        <f>IF(preDEL!$AG552,IFERROR(0/0,""),preDEL!R552)</f>
        <v>1</v>
      </c>
      <c r="S552" s="116">
        <f>IF(preDEL!$AG552,IFERROR(0/0,""),preDEL!S552)</f>
        <v>1</v>
      </c>
      <c r="T552" s="128">
        <f>IF(preDEL!$AG552,IFERROR(0/0,""),preDEL!T552)</f>
        <v>0</v>
      </c>
      <c r="U552" s="83" t="str">
        <f>IF(preDEL!$AG552,IFERROR(0/0,""),preDEL!U552)</f>
        <v/>
      </c>
      <c r="V552" s="82" t="str">
        <f>IF(preDEL!$AG552,IFERROR(0/0,""),preDEL!V552)</f>
        <v/>
      </c>
      <c r="W552" s="83" t="str">
        <f>IF(preDEL!$AG552,IFERROR(0/0,""),preDEL!W552)</f>
        <v/>
      </c>
      <c r="X552" s="116" t="b">
        <f>IF(preDEL!$AG552,IFERROR(0/0,""),preDEL!X552)</f>
        <v>0</v>
      </c>
      <c r="Y552" s="128" t="b">
        <f>IF(preDEL!$AG552,IFERROR(0/0,""),preDEL!Y552)</f>
        <v>0</v>
      </c>
      <c r="Z552" s="82" t="str">
        <f>IF(preDEL!$AG552,IFERROR(0/0,""),preDEL!Z552)</f>
        <v/>
      </c>
      <c r="AA552" s="128" t="b">
        <f>IF(preDEL!$AG552,IFERROR(0/0,""),preDEL!AA552)</f>
        <v>0</v>
      </c>
      <c r="AB552" s="128" t="b">
        <f>IF(preDEL!$AG552,IFERROR(0/0,""),preDEL!AB552)</f>
        <v>0</v>
      </c>
      <c r="AC552" s="174">
        <f>IF(preDEL!$AG552,IFERROR(0/0,""),preDEL!AC552)</f>
        <v>578</v>
      </c>
      <c r="AD552" s="116" t="b">
        <f>IF(preDEL!$AG552,IFERROR(0/0,""),preDEL!AD552)</f>
        <v>1</v>
      </c>
      <c r="AE552" s="175" t="str">
        <f>IF(preDEL!$AG552,IFERROR(0/0,""),preDEL!AE552)</f>
        <v/>
      </c>
      <c r="AF552" s="128" t="b">
        <f>IF(preDEL!$AG552,IFERROR(0/0,""),preDEL!AF552)</f>
        <v>0</v>
      </c>
      <c r="AG552" s="128" t="b">
        <f>IF(preDEL!$AG552,IFERROR(0/0,""),preDEL!AG552)</f>
        <v>0</v>
      </c>
      <c r="AH552" s="116" t="str">
        <f>IF(preDEL!$AG552,IFERROR(0/0,""),preDEL!AH552)</f>
        <v/>
      </c>
      <c r="AI552" s="82" t="str">
        <f>IF(preDEL!$AG552,IFERROR(0/0,""),preDEL!AI552)</f>
        <v/>
      </c>
      <c r="AJ552" s="83" t="str">
        <f>IF(preDEL!$AG552,IFERROR(0/0,""),preDEL!AJ552)</f>
        <v/>
      </c>
      <c r="AK552" s="82" t="str">
        <f>IF(preDEL!$AG552,IFERROR(0/0,""),preDEL!AK552)</f>
        <v>Negative</v>
      </c>
      <c r="AL552" s="83" t="str">
        <f>IF(preDEL!$AG552,IFERROR(0/0,""),preDEL!AL552)</f>
        <v/>
      </c>
      <c r="AM552" s="83" t="str">
        <f>IF(preDEL!$AG552,IFERROR(0/0,""),preDEL!AM552)</f>
        <v>SpROSA573919</v>
      </c>
      <c r="AN552" s="83" t="str">
        <f>IF(preDEL!$AG552,IFERROR(0/0,""),preDEL!AN552)</f>
        <v>ROSA933377</v>
      </c>
      <c r="AO552" s="83" t="str">
        <f>IF(preDEL!$AG552,IFERROR(0/0,""),preDEL!AO552)</f>
        <v/>
      </c>
      <c r="AP552" s="83" t="str">
        <f>IF(preDEL!$AG552,IFERROR(0/0,""),preDEL!AP552)</f>
        <v/>
      </c>
      <c r="AQ552" s="83" t="str">
        <f>IF(preDEL!$AG552,IFERROR(0/0,""),preDEL!AQ552)</f>
        <v/>
      </c>
      <c r="AR552" s="83" t="str">
        <f>IF(preDEL!$AG552,IFERROR(0/0,""),preDEL!AR552)</f>
        <v/>
      </c>
      <c r="AS552" s="147"/>
    </row>
    <row r="553">
      <c r="A553" s="82" t="str">
        <f>IF(preDEL!$AG553,IFERROR(0/0,""),preDEL!A553)</f>
        <v>FLB4391</v>
      </c>
      <c r="B553" s="172">
        <f>IF(preDEL!$AG553,IFERROR(0/0,""),preDEL!B553)</f>
        <v>44522</v>
      </c>
      <c r="C553" s="173">
        <f>IF(preDEL!$AG553,IFERROR(0/0,""),preDEL!C553)</f>
        <v>0.3057291667</v>
      </c>
      <c r="D553" s="82" t="str">
        <f>IF(preDEL!$AG553,IFERROR(0/0,""),preDEL!D553)</f>
        <v/>
      </c>
      <c r="E553" s="82" t="str">
        <f>IF(preDEL!$AG553,IFERROR(0/0,""),preDEL!E553)</f>
        <v/>
      </c>
      <c r="F553" s="83" t="str">
        <f>IF(preDEL!$AG553,IFERROR(0/0,""),preDEL!F553)</f>
        <v/>
      </c>
      <c r="G553" s="83" t="str">
        <f>IF(preDEL!$AG553,IFERROR(0/0,""),preDEL!G553)</f>
        <v/>
      </c>
      <c r="H553" s="83" t="str">
        <f>IF(preDEL!$AG553,IFERROR(0/0,""),preDEL!H553)</f>
        <v/>
      </c>
      <c r="I553" s="82" t="str">
        <f>IF(preDEL!$AG553,IFERROR(0/0,""),preDEL!I553)</f>
        <v/>
      </c>
      <c r="J553" s="82" t="str">
        <f>IF(preDEL!$AG553,IFERROR(0/0,""),preDEL!J553)</f>
        <v/>
      </c>
      <c r="K553" s="82" t="str">
        <f>IF(preDEL!$AG553,IFERROR(0/0,""),preDEL!K553)</f>
        <v>Negative</v>
      </c>
      <c r="L553" s="172">
        <f>IF(preDEL!$AG553,IFERROR(0/0,""),preDEL!L553)</f>
        <v>44522</v>
      </c>
      <c r="M553" s="173">
        <f>IF(preDEL!$AG553,IFERROR(0/0,""),preDEL!M553)</f>
        <v>0.5365740741</v>
      </c>
      <c r="N553" s="83" t="str">
        <f>IF(preDEL!$AG553,IFERROR(0/0,""),preDEL!N553)</f>
        <v/>
      </c>
      <c r="O553" s="83" t="str">
        <f>IF(preDEL!$AG553,IFERROR(0/0,""),preDEL!O553)</f>
        <v/>
      </c>
      <c r="P553" s="128" t="b">
        <f>IF(preDEL!$AG553,IFERROR(0/0,""),preDEL!P553)</f>
        <v>0</v>
      </c>
      <c r="Q553" s="128" t="str">
        <f>IF(preDEL!$AG553,IFERROR(0/0,""),preDEL!Q553)</f>
        <v>Result</v>
      </c>
      <c r="R553" s="116" t="b">
        <f>IF(preDEL!$AG553,IFERROR(0/0,""),preDEL!R553)</f>
        <v>1</v>
      </c>
      <c r="S553" s="116">
        <f>IF(preDEL!$AG553,IFERROR(0/0,""),preDEL!S553)</f>
        <v>1</v>
      </c>
      <c r="T553" s="128">
        <f>IF(preDEL!$AG553,IFERROR(0/0,""),preDEL!T553)</f>
        <v>0</v>
      </c>
      <c r="U553" s="83" t="str">
        <f>IF(preDEL!$AG553,IFERROR(0/0,""),preDEL!U553)</f>
        <v/>
      </c>
      <c r="V553" s="82" t="str">
        <f>IF(preDEL!$AG553,IFERROR(0/0,""),preDEL!V553)</f>
        <v/>
      </c>
      <c r="W553" s="83" t="str">
        <f>IF(preDEL!$AG553,IFERROR(0/0,""),preDEL!W553)</f>
        <v/>
      </c>
      <c r="X553" s="116" t="b">
        <f>IF(preDEL!$AG553,IFERROR(0/0,""),preDEL!X553)</f>
        <v>0</v>
      </c>
      <c r="Y553" s="128" t="b">
        <f>IF(preDEL!$AG553,IFERROR(0/0,""),preDEL!Y553)</f>
        <v>0</v>
      </c>
      <c r="Z553" s="82" t="str">
        <f>IF(preDEL!$AG553,IFERROR(0/0,""),preDEL!Z553)</f>
        <v/>
      </c>
      <c r="AA553" s="128" t="b">
        <f>IF(preDEL!$AG553,IFERROR(0/0,""),preDEL!AA553)</f>
        <v>0</v>
      </c>
      <c r="AB553" s="128" t="b">
        <f>IF(preDEL!$AG553,IFERROR(0/0,""),preDEL!AB553)</f>
        <v>0</v>
      </c>
      <c r="AC553" s="174">
        <f>IF(preDEL!$AG553,IFERROR(0/0,""),preDEL!AC553)</f>
        <v>577</v>
      </c>
      <c r="AD553" s="116" t="b">
        <f>IF(preDEL!$AG553,IFERROR(0/0,""),preDEL!AD553)</f>
        <v>1</v>
      </c>
      <c r="AE553" s="175" t="str">
        <f>IF(preDEL!$AG553,IFERROR(0/0,""),preDEL!AE553)</f>
        <v/>
      </c>
      <c r="AF553" s="128" t="b">
        <f>IF(preDEL!$AG553,IFERROR(0/0,""),preDEL!AF553)</f>
        <v>0</v>
      </c>
      <c r="AG553" s="128" t="b">
        <f>IF(preDEL!$AG553,IFERROR(0/0,""),preDEL!AG553)</f>
        <v>0</v>
      </c>
      <c r="AH553" s="116" t="str">
        <f>IF(preDEL!$AG553,IFERROR(0/0,""),preDEL!AH553)</f>
        <v/>
      </c>
      <c r="AI553" s="82" t="str">
        <f>IF(preDEL!$AG553,IFERROR(0/0,""),preDEL!AI553)</f>
        <v/>
      </c>
      <c r="AJ553" s="83" t="str">
        <f>IF(preDEL!$AG553,IFERROR(0/0,""),preDEL!AJ553)</f>
        <v/>
      </c>
      <c r="AK553" s="82" t="str">
        <f>IF(preDEL!$AG553,IFERROR(0/0,""),preDEL!AK553)</f>
        <v>Negative</v>
      </c>
      <c r="AL553" s="83" t="str">
        <f>IF(preDEL!$AG553,IFERROR(0/0,""),preDEL!AL553)</f>
        <v/>
      </c>
      <c r="AM553" s="83" t="str">
        <f>IF(preDEL!$AG553,IFERROR(0/0,""),preDEL!AM553)</f>
        <v>SpROSA573919</v>
      </c>
      <c r="AN553" s="83" t="str">
        <f>IF(preDEL!$AG553,IFERROR(0/0,""),preDEL!AN553)</f>
        <v>ROSA195311</v>
      </c>
      <c r="AO553" s="83" t="str">
        <f>IF(preDEL!$AG553,IFERROR(0/0,""),preDEL!AO553)</f>
        <v/>
      </c>
      <c r="AP553" s="83" t="str">
        <f>IF(preDEL!$AG553,IFERROR(0/0,""),preDEL!AP553)</f>
        <v/>
      </c>
      <c r="AQ553" s="83" t="str">
        <f>IF(preDEL!$AG553,IFERROR(0/0,""),preDEL!AQ553)</f>
        <v/>
      </c>
      <c r="AR553" s="83" t="str">
        <f>IF(preDEL!$AG553,IFERROR(0/0,""),preDEL!AR553)</f>
        <v/>
      </c>
      <c r="AS553" s="147"/>
    </row>
    <row r="554">
      <c r="A554" s="82" t="str">
        <f>IF(preDEL!$AG554,IFERROR(0/0,""),preDEL!A554)</f>
        <v>FLB3864</v>
      </c>
      <c r="B554" s="172">
        <f>IF(preDEL!$AG554,IFERROR(0/0,""),preDEL!B554)</f>
        <v>44522</v>
      </c>
      <c r="C554" s="173">
        <f>IF(preDEL!$AG554,IFERROR(0/0,""),preDEL!C554)</f>
        <v>0.3269675926</v>
      </c>
      <c r="D554" s="82" t="str">
        <f>IF(preDEL!$AG554,IFERROR(0/0,""),preDEL!D554)</f>
        <v/>
      </c>
      <c r="E554" s="82" t="str">
        <f>IF(preDEL!$AG554,IFERROR(0/0,""),preDEL!E554)</f>
        <v/>
      </c>
      <c r="F554" s="83" t="str">
        <f>IF(preDEL!$AG554,IFERROR(0/0,""),preDEL!F554)</f>
        <v/>
      </c>
      <c r="G554" s="83" t="str">
        <f>IF(preDEL!$AG554,IFERROR(0/0,""),preDEL!G554)</f>
        <v/>
      </c>
      <c r="H554" s="83" t="str">
        <f>IF(preDEL!$AG554,IFERROR(0/0,""),preDEL!H554)</f>
        <v/>
      </c>
      <c r="I554" s="82" t="str">
        <f>IF(preDEL!$AG554,IFERROR(0/0,""),preDEL!I554)</f>
        <v/>
      </c>
      <c r="J554" s="82" t="str">
        <f>IF(preDEL!$AG554,IFERROR(0/0,""),preDEL!J554)</f>
        <v/>
      </c>
      <c r="K554" s="82" t="str">
        <f>IF(preDEL!$AG554,IFERROR(0/0,""),preDEL!K554)</f>
        <v>Negative</v>
      </c>
      <c r="L554" s="172">
        <f>IF(preDEL!$AG554,IFERROR(0/0,""),preDEL!L554)</f>
        <v>44522</v>
      </c>
      <c r="M554" s="173">
        <f>IF(preDEL!$AG554,IFERROR(0/0,""),preDEL!M554)</f>
        <v>0.5365740741</v>
      </c>
      <c r="N554" s="83" t="str">
        <f>IF(preDEL!$AG554,IFERROR(0/0,""),preDEL!N554)</f>
        <v/>
      </c>
      <c r="O554" s="83" t="str">
        <f>IF(preDEL!$AG554,IFERROR(0/0,""),preDEL!O554)</f>
        <v/>
      </c>
      <c r="P554" s="128" t="b">
        <f>IF(preDEL!$AG554,IFERROR(0/0,""),preDEL!P554)</f>
        <v>0</v>
      </c>
      <c r="Q554" s="128" t="str">
        <f>IF(preDEL!$AG554,IFERROR(0/0,""),preDEL!Q554)</f>
        <v>Result</v>
      </c>
      <c r="R554" s="116" t="b">
        <f>IF(preDEL!$AG554,IFERROR(0/0,""),preDEL!R554)</f>
        <v>1</v>
      </c>
      <c r="S554" s="116">
        <f>IF(preDEL!$AG554,IFERROR(0/0,""),preDEL!S554)</f>
        <v>1</v>
      </c>
      <c r="T554" s="128" t="str">
        <f>IF(preDEL!$AG554,IFERROR(0/0,""),preDEL!T554)</f>
        <v/>
      </c>
      <c r="U554" s="83" t="str">
        <f>IF(preDEL!$AG554,IFERROR(0/0,""),preDEL!U554)</f>
        <v/>
      </c>
      <c r="V554" s="82" t="str">
        <f>IF(preDEL!$AG554,IFERROR(0/0,""),preDEL!V554)</f>
        <v/>
      </c>
      <c r="W554" s="83" t="str">
        <f>IF(preDEL!$AG554,IFERROR(0/0,""),preDEL!W554)</f>
        <v/>
      </c>
      <c r="X554" s="116" t="b">
        <f>IF(preDEL!$AG554,IFERROR(0/0,""),preDEL!X554)</f>
        <v>0</v>
      </c>
      <c r="Y554" s="128" t="b">
        <f>IF(preDEL!$AG554,IFERROR(0/0,""),preDEL!Y554)</f>
        <v>0</v>
      </c>
      <c r="Z554" s="82" t="str">
        <f>IF(preDEL!$AG554,IFERROR(0/0,""),preDEL!Z554)</f>
        <v/>
      </c>
      <c r="AA554" s="128" t="b">
        <f>IF(preDEL!$AG554,IFERROR(0/0,""),preDEL!AA554)</f>
        <v>0</v>
      </c>
      <c r="AB554" s="128" t="b">
        <f>IF(preDEL!$AG554,IFERROR(0/0,""),preDEL!AB554)</f>
        <v>0</v>
      </c>
      <c r="AC554" s="174">
        <f>IF(preDEL!$AG554,IFERROR(0/0,""),preDEL!AC554)</f>
        <v>120</v>
      </c>
      <c r="AD554" s="116" t="b">
        <f>IF(preDEL!$AG554,IFERROR(0/0,""),preDEL!AD554)</f>
        <v>0</v>
      </c>
      <c r="AE554" s="175" t="str">
        <f>IF(preDEL!$AG554,IFERROR(0/0,""),preDEL!AE554)</f>
        <v/>
      </c>
      <c r="AF554" s="128" t="b">
        <f>IF(preDEL!$AG554,IFERROR(0/0,""),preDEL!AF554)</f>
        <v>0</v>
      </c>
      <c r="AG554" s="128" t="b">
        <f>IF(preDEL!$AG554,IFERROR(0/0,""),preDEL!AG554)</f>
        <v>0</v>
      </c>
      <c r="AH554" s="116" t="str">
        <f>IF(preDEL!$AG554,IFERROR(0/0,""),preDEL!AH554)</f>
        <v/>
      </c>
      <c r="AI554" s="82" t="str">
        <f>IF(preDEL!$AG554,IFERROR(0/0,""),preDEL!AI554)</f>
        <v/>
      </c>
      <c r="AJ554" s="83" t="str">
        <f>IF(preDEL!$AG554,IFERROR(0/0,""),preDEL!AJ554)</f>
        <v/>
      </c>
      <c r="AK554" s="82" t="str">
        <f>IF(preDEL!$AG554,IFERROR(0/0,""),preDEL!AK554)</f>
        <v>Negative</v>
      </c>
      <c r="AL554" s="83" t="str">
        <f>IF(preDEL!$AG554,IFERROR(0/0,""),preDEL!AL554)</f>
        <v/>
      </c>
      <c r="AM554" s="83" t="str">
        <f>IF(preDEL!$AG554,IFERROR(0/0,""),preDEL!AM554)</f>
        <v>SpROSA145068</v>
      </c>
      <c r="AN554" s="83" t="str">
        <f>IF(preDEL!$AG554,IFERROR(0/0,""),preDEL!AN554)</f>
        <v>ROSA669439</v>
      </c>
      <c r="AO554" s="83" t="str">
        <f>IF(preDEL!$AG554,IFERROR(0/0,""),preDEL!AO554)</f>
        <v/>
      </c>
      <c r="AP554" s="83" t="str">
        <f>IF(preDEL!$AG554,IFERROR(0/0,""),preDEL!AP554)</f>
        <v/>
      </c>
      <c r="AQ554" s="83" t="str">
        <f>IF(preDEL!$AG554,IFERROR(0/0,""),preDEL!AQ554)</f>
        <v/>
      </c>
      <c r="AR554" s="83" t="str">
        <f>IF(preDEL!$AG554,IFERROR(0/0,""),preDEL!AR554)</f>
        <v/>
      </c>
      <c r="AS554" s="147"/>
    </row>
    <row r="555">
      <c r="A555" s="82" t="str">
        <f>IF(preDEL!$AG555,IFERROR(0/0,""),preDEL!A555)</f>
        <v>FLB3862</v>
      </c>
      <c r="B555" s="172">
        <f>IF(preDEL!$AG555,IFERROR(0/0,""),preDEL!B555)</f>
        <v>44522</v>
      </c>
      <c r="C555" s="173">
        <f>IF(preDEL!$AG555,IFERROR(0/0,""),preDEL!C555)</f>
        <v>0.3353703704</v>
      </c>
      <c r="D555" s="82" t="str">
        <f>IF(preDEL!$AG555,IFERROR(0/0,""),preDEL!D555)</f>
        <v/>
      </c>
      <c r="E555" s="82" t="str">
        <f>IF(preDEL!$AG555,IFERROR(0/0,""),preDEL!E555)</f>
        <v/>
      </c>
      <c r="F555" s="83" t="str">
        <f>IF(preDEL!$AG555,IFERROR(0/0,""),preDEL!F555)</f>
        <v/>
      </c>
      <c r="G555" s="83" t="str">
        <f>IF(preDEL!$AG555,IFERROR(0/0,""),preDEL!G555)</f>
        <v/>
      </c>
      <c r="H555" s="83" t="str">
        <f>IF(preDEL!$AG555,IFERROR(0/0,""),preDEL!H555)</f>
        <v/>
      </c>
      <c r="I555" s="82" t="str">
        <f>IF(preDEL!$AG555,IFERROR(0/0,""),preDEL!I555)</f>
        <v/>
      </c>
      <c r="J555" s="82" t="str">
        <f>IF(preDEL!$AG555,IFERROR(0/0,""),preDEL!J555)</f>
        <v/>
      </c>
      <c r="K555" s="82" t="str">
        <f>IF(preDEL!$AG555,IFERROR(0/0,""),preDEL!K555)</f>
        <v>Negative</v>
      </c>
      <c r="L555" s="172">
        <f>IF(preDEL!$AG555,IFERROR(0/0,""),preDEL!L555)</f>
        <v>44522</v>
      </c>
      <c r="M555" s="173">
        <f>IF(preDEL!$AG555,IFERROR(0/0,""),preDEL!M555)</f>
        <v>0.5365740741</v>
      </c>
      <c r="N555" s="83" t="str">
        <f>IF(preDEL!$AG555,IFERROR(0/0,""),preDEL!N555)</f>
        <v/>
      </c>
      <c r="O555" s="83" t="str">
        <f>IF(preDEL!$AG555,IFERROR(0/0,""),preDEL!O555)</f>
        <v/>
      </c>
      <c r="P555" s="128" t="b">
        <f>IF(preDEL!$AG555,IFERROR(0/0,""),preDEL!P555)</f>
        <v>0</v>
      </c>
      <c r="Q555" s="128" t="str">
        <f>IF(preDEL!$AG555,IFERROR(0/0,""),preDEL!Q555)</f>
        <v>Result</v>
      </c>
      <c r="R555" s="116" t="b">
        <f>IF(preDEL!$AG555,IFERROR(0/0,""),preDEL!R555)</f>
        <v>1</v>
      </c>
      <c r="S555" s="116">
        <f>IF(preDEL!$AG555,IFERROR(0/0,""),preDEL!S555)</f>
        <v>1</v>
      </c>
      <c r="T555" s="128" t="str">
        <f>IF(preDEL!$AG555,IFERROR(0/0,""),preDEL!T555)</f>
        <v/>
      </c>
      <c r="U555" s="83" t="str">
        <f>IF(preDEL!$AG555,IFERROR(0/0,""),preDEL!U555)</f>
        <v/>
      </c>
      <c r="V555" s="82" t="str">
        <f>IF(preDEL!$AG555,IFERROR(0/0,""),preDEL!V555)</f>
        <v/>
      </c>
      <c r="W555" s="83" t="str">
        <f>IF(preDEL!$AG555,IFERROR(0/0,""),preDEL!W555)</f>
        <v/>
      </c>
      <c r="X555" s="116" t="b">
        <f>IF(preDEL!$AG555,IFERROR(0/0,""),preDEL!X555)</f>
        <v>0</v>
      </c>
      <c r="Y555" s="128" t="b">
        <f>IF(preDEL!$AG555,IFERROR(0/0,""),preDEL!Y555)</f>
        <v>0</v>
      </c>
      <c r="Z555" s="82" t="str">
        <f>IF(preDEL!$AG555,IFERROR(0/0,""),preDEL!Z555)</f>
        <v/>
      </c>
      <c r="AA555" s="128" t="b">
        <f>IF(preDEL!$AG555,IFERROR(0/0,""),preDEL!AA555)</f>
        <v>0</v>
      </c>
      <c r="AB555" s="128" t="b">
        <f>IF(preDEL!$AG555,IFERROR(0/0,""),preDEL!AB555)</f>
        <v>0</v>
      </c>
      <c r="AC555" s="174">
        <f>IF(preDEL!$AG555,IFERROR(0/0,""),preDEL!AC555)</f>
        <v>119</v>
      </c>
      <c r="AD555" s="116" t="b">
        <f>IF(preDEL!$AG555,IFERROR(0/0,""),preDEL!AD555)</f>
        <v>0</v>
      </c>
      <c r="AE555" s="175" t="str">
        <f>IF(preDEL!$AG555,IFERROR(0/0,""),preDEL!AE555)</f>
        <v/>
      </c>
      <c r="AF555" s="128" t="b">
        <f>IF(preDEL!$AG555,IFERROR(0/0,""),preDEL!AF555)</f>
        <v>0</v>
      </c>
      <c r="AG555" s="128" t="b">
        <f>IF(preDEL!$AG555,IFERROR(0/0,""),preDEL!AG555)</f>
        <v>0</v>
      </c>
      <c r="AH555" s="116" t="str">
        <f>IF(preDEL!$AG555,IFERROR(0/0,""),preDEL!AH555)</f>
        <v/>
      </c>
      <c r="AI555" s="82" t="str">
        <f>IF(preDEL!$AG555,IFERROR(0/0,""),preDEL!AI555)</f>
        <v/>
      </c>
      <c r="AJ555" s="83" t="str">
        <f>IF(preDEL!$AG555,IFERROR(0/0,""),preDEL!AJ555)</f>
        <v/>
      </c>
      <c r="AK555" s="82" t="str">
        <f>IF(preDEL!$AG555,IFERROR(0/0,""),preDEL!AK555)</f>
        <v>Negative</v>
      </c>
      <c r="AL555" s="83" t="str">
        <f>IF(preDEL!$AG555,IFERROR(0/0,""),preDEL!AL555)</f>
        <v/>
      </c>
      <c r="AM555" s="83" t="str">
        <f>IF(preDEL!$AG555,IFERROR(0/0,""),preDEL!AM555)</f>
        <v>SpROSA145068</v>
      </c>
      <c r="AN555" s="83" t="str">
        <f>IF(preDEL!$AG555,IFERROR(0/0,""),preDEL!AN555)</f>
        <v>ROSA337839</v>
      </c>
      <c r="AO555" s="83" t="str">
        <f>IF(preDEL!$AG555,IFERROR(0/0,""),preDEL!AO555)</f>
        <v/>
      </c>
      <c r="AP555" s="83" t="str">
        <f>IF(preDEL!$AG555,IFERROR(0/0,""),preDEL!AP555)</f>
        <v/>
      </c>
      <c r="AQ555" s="83" t="str">
        <f>IF(preDEL!$AG555,IFERROR(0/0,""),preDEL!AQ555)</f>
        <v/>
      </c>
      <c r="AR555" s="83" t="str">
        <f>IF(preDEL!$AG555,IFERROR(0/0,""),preDEL!AR555)</f>
        <v/>
      </c>
      <c r="AS555" s="147"/>
    </row>
    <row r="556">
      <c r="A556" s="82" t="str">
        <f>IF(preDEL!$AG556,IFERROR(0/0,""),preDEL!A556)</f>
        <v/>
      </c>
      <c r="B556" s="172" t="str">
        <f>IF(preDEL!$AG556,IFERROR(0/0,""),preDEL!B556)</f>
        <v/>
      </c>
      <c r="C556" s="173" t="str">
        <f>IF(preDEL!$AG556,IFERROR(0/0,""),preDEL!C556)</f>
        <v/>
      </c>
      <c r="D556" s="82" t="str">
        <f>IF(preDEL!$AG556,IFERROR(0/0,""),preDEL!D556)</f>
        <v/>
      </c>
      <c r="E556" s="82" t="str">
        <f>IF(preDEL!$AG556,IFERROR(0/0,""),preDEL!E556)</f>
        <v/>
      </c>
      <c r="F556" s="83" t="str">
        <f>IF(preDEL!$AG556,IFERROR(0/0,""),preDEL!F556)</f>
        <v/>
      </c>
      <c r="G556" s="83" t="str">
        <f>IF(preDEL!$AG556,IFERROR(0/0,""),preDEL!G556)</f>
        <v/>
      </c>
      <c r="H556" s="83" t="str">
        <f>IF(preDEL!$AG556,IFERROR(0/0,""),preDEL!H556)</f>
        <v/>
      </c>
      <c r="I556" s="82" t="str">
        <f>IF(preDEL!$AG556,IFERROR(0/0,""),preDEL!I556)</f>
        <v/>
      </c>
      <c r="J556" s="82" t="str">
        <f>IF(preDEL!$AG556,IFERROR(0/0,""),preDEL!J556)</f>
        <v/>
      </c>
      <c r="K556" s="82" t="str">
        <f>IF(preDEL!$AG556,IFERROR(0/0,""),preDEL!K556)</f>
        <v/>
      </c>
      <c r="L556" s="172" t="str">
        <f>IF(preDEL!$AG556,IFERROR(0/0,""),preDEL!L556)</f>
        <v/>
      </c>
      <c r="M556" s="173" t="str">
        <f>IF(preDEL!$AG556,IFERROR(0/0,""),preDEL!M556)</f>
        <v/>
      </c>
      <c r="N556" s="83" t="str">
        <f>IF(preDEL!$AG556,IFERROR(0/0,""),preDEL!N556)</f>
        <v/>
      </c>
      <c r="O556" s="83" t="str">
        <f>IF(preDEL!$AG556,IFERROR(0/0,""),preDEL!O556)</f>
        <v/>
      </c>
      <c r="P556" s="128" t="str">
        <f>IF(preDEL!$AG556,IFERROR(0/0,""),preDEL!P556)</f>
        <v/>
      </c>
      <c r="Q556" s="128" t="str">
        <f>IF(preDEL!$AG556,IFERROR(0/0,""),preDEL!Q556)</f>
        <v/>
      </c>
      <c r="R556" s="116" t="str">
        <f>IF(preDEL!$AG556,IFERROR(0/0,""),preDEL!R556)</f>
        <v/>
      </c>
      <c r="S556" s="116" t="str">
        <f>IF(preDEL!$AG556,IFERROR(0/0,""),preDEL!S556)</f>
        <v/>
      </c>
      <c r="T556" s="128" t="str">
        <f>IF(preDEL!$AG556,IFERROR(0/0,""),preDEL!T556)</f>
        <v/>
      </c>
      <c r="U556" s="83" t="str">
        <f>IF(preDEL!$AG556,IFERROR(0/0,""),preDEL!U556)</f>
        <v/>
      </c>
      <c r="V556" s="82" t="str">
        <f>IF(preDEL!$AG556,IFERROR(0/0,""),preDEL!V556)</f>
        <v/>
      </c>
      <c r="W556" s="83" t="str">
        <f>IF(preDEL!$AG556,IFERROR(0/0,""),preDEL!W556)</f>
        <v/>
      </c>
      <c r="X556" s="116" t="str">
        <f>IF(preDEL!$AG556,IFERROR(0/0,""),preDEL!X556)</f>
        <v/>
      </c>
      <c r="Y556" s="128" t="str">
        <f>IF(preDEL!$AG556,IFERROR(0/0,""),preDEL!Y556)</f>
        <v/>
      </c>
      <c r="Z556" s="82" t="str">
        <f>IF(preDEL!$AG556,IFERROR(0/0,""),preDEL!Z556)</f>
        <v/>
      </c>
      <c r="AA556" s="128" t="str">
        <f>IF(preDEL!$AG556,IFERROR(0/0,""),preDEL!AA556)</f>
        <v/>
      </c>
      <c r="AB556" s="128" t="str">
        <f>IF(preDEL!$AG556,IFERROR(0/0,""),preDEL!AB556)</f>
        <v/>
      </c>
      <c r="AC556" s="174" t="str">
        <f>IF(preDEL!$AG556,IFERROR(0/0,""),preDEL!AC556)</f>
        <v/>
      </c>
      <c r="AD556" s="116" t="str">
        <f>IF(preDEL!$AG556,IFERROR(0/0,""),preDEL!AD556)</f>
        <v/>
      </c>
      <c r="AE556" s="175" t="str">
        <f>IF(preDEL!$AG556,IFERROR(0/0,""),preDEL!AE556)</f>
        <v/>
      </c>
      <c r="AF556" s="128" t="str">
        <f>IF(preDEL!$AG556,IFERROR(0/0,""),preDEL!AF556)</f>
        <v/>
      </c>
      <c r="AG556" s="128" t="str">
        <f>IF(preDEL!$AG556,IFERROR(0/0,""),preDEL!AG556)</f>
        <v/>
      </c>
      <c r="AH556" s="116" t="str">
        <f>IF(preDEL!$AG556,IFERROR(0/0,""),preDEL!AH556)</f>
        <v/>
      </c>
      <c r="AI556" s="82" t="str">
        <f>IF(preDEL!$AG556,IFERROR(0/0,""),preDEL!AI556)</f>
        <v/>
      </c>
      <c r="AJ556" s="83" t="str">
        <f>IF(preDEL!$AG556,IFERROR(0/0,""),preDEL!AJ556)</f>
        <v/>
      </c>
      <c r="AK556" s="82" t="str">
        <f>IF(preDEL!$AG556,IFERROR(0/0,""),preDEL!AK556)</f>
        <v/>
      </c>
      <c r="AL556" s="83" t="str">
        <f>IF(preDEL!$AG556,IFERROR(0/0,""),preDEL!AL556)</f>
        <v/>
      </c>
      <c r="AM556" s="83" t="str">
        <f>IF(preDEL!$AG556,IFERROR(0/0,""),preDEL!AM556)</f>
        <v/>
      </c>
      <c r="AN556" s="83" t="str">
        <f>IF(preDEL!$AG556,IFERROR(0/0,""),preDEL!AN556)</f>
        <v/>
      </c>
      <c r="AO556" s="83" t="str">
        <f>IF(preDEL!$AG556,IFERROR(0/0,""),preDEL!AO556)</f>
        <v/>
      </c>
      <c r="AP556" s="83" t="str">
        <f>IF(preDEL!$AG556,IFERROR(0/0,""),preDEL!AP556)</f>
        <v/>
      </c>
      <c r="AQ556" s="83" t="str">
        <f>IF(preDEL!$AG556,IFERROR(0/0,""),preDEL!AQ556)</f>
        <v/>
      </c>
      <c r="AR556" s="83" t="str">
        <f>IF(preDEL!$AG556,IFERROR(0/0,""),preDEL!AR556)</f>
        <v/>
      </c>
      <c r="AS556" s="147"/>
    </row>
    <row r="557">
      <c r="A557" s="82" t="str">
        <f>IF(preDEL!$AG557,IFERROR(0/0,""),preDEL!A557)</f>
        <v>FLB4381</v>
      </c>
      <c r="B557" s="172">
        <f>IF(preDEL!$AG557,IFERROR(0/0,""),preDEL!B557)</f>
        <v>44522</v>
      </c>
      <c r="C557" s="173">
        <f>IF(preDEL!$AG557,IFERROR(0/0,""),preDEL!C557)</f>
        <v>0.3552199074</v>
      </c>
      <c r="D557" s="82" t="str">
        <f>IF(preDEL!$AG557,IFERROR(0/0,""),preDEL!D557)</f>
        <v/>
      </c>
      <c r="E557" s="82" t="str">
        <f>IF(preDEL!$AG557,IFERROR(0/0,""),preDEL!E557)</f>
        <v/>
      </c>
      <c r="F557" s="83" t="str">
        <f>IF(preDEL!$AG557,IFERROR(0/0,""),preDEL!F557)</f>
        <v/>
      </c>
      <c r="G557" s="83" t="str">
        <f>IF(preDEL!$AG557,IFERROR(0/0,""),preDEL!G557)</f>
        <v/>
      </c>
      <c r="H557" s="83" t="str">
        <f>IF(preDEL!$AG557,IFERROR(0/0,""),preDEL!H557)</f>
        <v/>
      </c>
      <c r="I557" s="82" t="str">
        <f>IF(preDEL!$AG557,IFERROR(0/0,""),preDEL!I557)</f>
        <v/>
      </c>
      <c r="J557" s="82" t="str">
        <f>IF(preDEL!$AG557,IFERROR(0/0,""),preDEL!J557)</f>
        <v/>
      </c>
      <c r="K557" s="82" t="str">
        <f>IF(preDEL!$AG557,IFERROR(0/0,""),preDEL!K557)</f>
        <v>Negative</v>
      </c>
      <c r="L557" s="172">
        <f>IF(preDEL!$AG557,IFERROR(0/0,""),preDEL!L557)</f>
        <v>44522</v>
      </c>
      <c r="M557" s="173">
        <f>IF(preDEL!$AG557,IFERROR(0/0,""),preDEL!M557)</f>
        <v>0.5365740741</v>
      </c>
      <c r="N557" s="83" t="str">
        <f>IF(preDEL!$AG557,IFERROR(0/0,""),preDEL!N557)</f>
        <v/>
      </c>
      <c r="O557" s="83" t="str">
        <f>IF(preDEL!$AG557,IFERROR(0/0,""),preDEL!O557)</f>
        <v/>
      </c>
      <c r="P557" s="128" t="b">
        <f>IF(preDEL!$AG557,IFERROR(0/0,""),preDEL!P557)</f>
        <v>1</v>
      </c>
      <c r="Q557" s="128" t="str">
        <f>IF(preDEL!$AG557,IFERROR(0/0,""),preDEL!Q557)</f>
        <v>ER - REPS IN APT</v>
      </c>
      <c r="R557" s="116" t="b">
        <f>IF(preDEL!$AG557,IFERROR(0/0,""),preDEL!R557)</f>
        <v>0</v>
      </c>
      <c r="S557" s="116">
        <f>IF(preDEL!$AG557,IFERROR(0/0,""),preDEL!S557)</f>
        <v>2</v>
      </c>
      <c r="T557" s="128" t="str">
        <f>IF(preDEL!$AG557,IFERROR(0/0,""),preDEL!T557)</f>
        <v/>
      </c>
      <c r="U557" s="83" t="str">
        <f>IF(preDEL!$AG557,IFERROR(0/0,""),preDEL!U557)</f>
        <v/>
      </c>
      <c r="V557" s="82" t="str">
        <f>IF(preDEL!$AG557,IFERROR(0/0,""),preDEL!V557)</f>
        <v/>
      </c>
      <c r="W557" s="83" t="str">
        <f>IF(preDEL!$AG557,IFERROR(0/0,""),preDEL!W557)</f>
        <v/>
      </c>
      <c r="X557" s="116" t="b">
        <f>IF(preDEL!$AG557,IFERROR(0/0,""),preDEL!X557)</f>
        <v>0</v>
      </c>
      <c r="Y557" s="128" t="b">
        <f>IF(preDEL!$AG557,IFERROR(0/0,""),preDEL!Y557)</f>
        <v>0</v>
      </c>
      <c r="Z557" s="82" t="str">
        <f>IF(preDEL!$AG557,IFERROR(0/0,""),preDEL!Z557)</f>
        <v/>
      </c>
      <c r="AA557" s="128" t="b">
        <f>IF(preDEL!$AG557,IFERROR(0/0,""),preDEL!AA557)</f>
        <v>0</v>
      </c>
      <c r="AB557" s="128" t="b">
        <f>IF(preDEL!$AG557,IFERROR(0/0,""),preDEL!AB557)</f>
        <v>0</v>
      </c>
      <c r="AC557" s="174">
        <f>IF(preDEL!$AG557,IFERROR(0/0,""),preDEL!AC557)</f>
        <v>117</v>
      </c>
      <c r="AD557" s="116" t="b">
        <f>IF(preDEL!$AG557,IFERROR(0/0,""),preDEL!AD557)</f>
        <v>0</v>
      </c>
      <c r="AE557" s="175" t="str">
        <f>IF(preDEL!$AG557,IFERROR(0/0,""),preDEL!AE557)</f>
        <v/>
      </c>
      <c r="AF557" s="128" t="b">
        <f>IF(preDEL!$AG557,IFERROR(0/0,""),preDEL!AF557)</f>
        <v>0</v>
      </c>
      <c r="AG557" s="128" t="b">
        <f>IF(preDEL!$AG557,IFERROR(0/0,""),preDEL!AG557)</f>
        <v>0</v>
      </c>
      <c r="AH557" s="116" t="str">
        <f>IF(preDEL!$AG557,IFERROR(0/0,""),preDEL!AH557)</f>
        <v/>
      </c>
      <c r="AI557" s="82" t="str">
        <f>IF(preDEL!$AG557,IFERROR(0/0,""),preDEL!AI557)</f>
        <v/>
      </c>
      <c r="AJ557" s="83" t="str">
        <f>IF(preDEL!$AG557,IFERROR(0/0,""),preDEL!AJ557)</f>
        <v/>
      </c>
      <c r="AK557" s="82" t="str">
        <f>IF(preDEL!$AG557,IFERROR(0/0,""),preDEL!AK557)</f>
        <v>Negative</v>
      </c>
      <c r="AL557" s="83" t="str">
        <f>IF(preDEL!$AG557,IFERROR(0/0,""),preDEL!AL557)</f>
        <v/>
      </c>
      <c r="AM557" s="83" t="str">
        <f>IF(preDEL!$AG557,IFERROR(0/0,""),preDEL!AM557)</f>
        <v>SpROSA145068</v>
      </c>
      <c r="AN557" s="83" t="str">
        <f>IF(preDEL!$AG557,IFERROR(0/0,""),preDEL!AN557)</f>
        <v>ROSA718413</v>
      </c>
      <c r="AO557" s="83" t="str">
        <f>IF(preDEL!$AG557,IFERROR(0/0,""),preDEL!AO557)</f>
        <v/>
      </c>
      <c r="AP557" s="83" t="str">
        <f>IF(preDEL!$AG557,IFERROR(0/0,""),preDEL!AP557)</f>
        <v/>
      </c>
      <c r="AQ557" s="83" t="str">
        <f>IF(preDEL!$AG557,IFERROR(0/0,""),preDEL!AQ557)</f>
        <v/>
      </c>
      <c r="AR557" s="83" t="str">
        <f>IF(preDEL!$AG557,IFERROR(0/0,""),preDEL!AR557)</f>
        <v/>
      </c>
      <c r="AS557" s="147"/>
    </row>
    <row r="558">
      <c r="A558" s="82" t="str">
        <f>IF(preDEL!$AG558,IFERROR(0/0,""),preDEL!A558)</f>
        <v>FLB3741</v>
      </c>
      <c r="B558" s="172">
        <f>IF(preDEL!$AG558,IFERROR(0/0,""),preDEL!B558)</f>
        <v>44522</v>
      </c>
      <c r="C558" s="173">
        <f>IF(preDEL!$AG558,IFERROR(0/0,""),preDEL!C558)</f>
        <v>0.355625</v>
      </c>
      <c r="D558" s="82" t="str">
        <f>IF(preDEL!$AG558,IFERROR(0/0,""),preDEL!D558)</f>
        <v/>
      </c>
      <c r="E558" s="82" t="str">
        <f>IF(preDEL!$AG558,IFERROR(0/0,""),preDEL!E558)</f>
        <v/>
      </c>
      <c r="F558" s="83" t="str">
        <f>IF(preDEL!$AG558,IFERROR(0/0,""),preDEL!F558)</f>
        <v/>
      </c>
      <c r="G558" s="83" t="str">
        <f>IF(preDEL!$AG558,IFERROR(0/0,""),preDEL!G558)</f>
        <v/>
      </c>
      <c r="H558" s="83" t="str">
        <f>IF(preDEL!$AG558,IFERROR(0/0,""),preDEL!H558)</f>
        <v/>
      </c>
      <c r="I558" s="82" t="str">
        <f>IF(preDEL!$AG558,IFERROR(0/0,""),preDEL!I558)</f>
        <v/>
      </c>
      <c r="J558" s="82" t="str">
        <f>IF(preDEL!$AG558,IFERROR(0/0,""),preDEL!J558)</f>
        <v/>
      </c>
      <c r="K558" s="82" t="str">
        <f>IF(preDEL!$AG558,IFERROR(0/0,""),preDEL!K558)</f>
        <v>Negative</v>
      </c>
      <c r="L558" s="172">
        <f>IF(preDEL!$AG558,IFERROR(0/0,""),preDEL!L558)</f>
        <v>44522</v>
      </c>
      <c r="M558" s="173">
        <f>IF(preDEL!$AG558,IFERROR(0/0,""),preDEL!M558)</f>
        <v>0.5365740741</v>
      </c>
      <c r="N558" s="83" t="str">
        <f>IF(preDEL!$AG558,IFERROR(0/0,""),preDEL!N558)</f>
        <v/>
      </c>
      <c r="O558" s="83" t="str">
        <f>IF(preDEL!$AG558,IFERROR(0/0,""),preDEL!O558)</f>
        <v/>
      </c>
      <c r="P558" s="128" t="b">
        <f>IF(preDEL!$AG558,IFERROR(0/0,""),preDEL!P558)</f>
        <v>0</v>
      </c>
      <c r="Q558" s="128" t="str">
        <f>IF(preDEL!$AG558,IFERROR(0/0,""),preDEL!Q558)</f>
        <v>Result</v>
      </c>
      <c r="R558" s="116" t="b">
        <f>IF(preDEL!$AG558,IFERROR(0/0,""),preDEL!R558)</f>
        <v>1</v>
      </c>
      <c r="S558" s="116">
        <f>IF(preDEL!$AG558,IFERROR(0/0,""),preDEL!S558)</f>
        <v>1</v>
      </c>
      <c r="T558" s="128">
        <f>IF(preDEL!$AG558,IFERROR(0/0,""),preDEL!T558)</f>
        <v>0</v>
      </c>
      <c r="U558" s="83" t="str">
        <f>IF(preDEL!$AG558,IFERROR(0/0,""),preDEL!U558)</f>
        <v/>
      </c>
      <c r="V558" s="82" t="str">
        <f>IF(preDEL!$AG558,IFERROR(0/0,""),preDEL!V558)</f>
        <v/>
      </c>
      <c r="W558" s="83" t="str">
        <f>IF(preDEL!$AG558,IFERROR(0/0,""),preDEL!W558)</f>
        <v/>
      </c>
      <c r="X558" s="116" t="b">
        <f>IF(preDEL!$AG558,IFERROR(0/0,""),preDEL!X558)</f>
        <v>0</v>
      </c>
      <c r="Y558" s="128" t="b">
        <f>IF(preDEL!$AG558,IFERROR(0/0,""),preDEL!Y558)</f>
        <v>0</v>
      </c>
      <c r="Z558" s="82" t="str">
        <f>IF(preDEL!$AG558,IFERROR(0/0,""),preDEL!Z558)</f>
        <v/>
      </c>
      <c r="AA558" s="128" t="b">
        <f>IF(preDEL!$AG558,IFERROR(0/0,""),preDEL!AA558)</f>
        <v>0</v>
      </c>
      <c r="AB558" s="128" t="b">
        <f>IF(preDEL!$AG558,IFERROR(0/0,""),preDEL!AB558)</f>
        <v>0</v>
      </c>
      <c r="AC558" s="174">
        <f>IF(preDEL!$AG558,IFERROR(0/0,""),preDEL!AC558)</f>
        <v>576</v>
      </c>
      <c r="AD558" s="116" t="b">
        <f>IF(preDEL!$AG558,IFERROR(0/0,""),preDEL!AD558)</f>
        <v>1</v>
      </c>
      <c r="AE558" s="175" t="str">
        <f>IF(preDEL!$AG558,IFERROR(0/0,""),preDEL!AE558)</f>
        <v/>
      </c>
      <c r="AF558" s="128" t="b">
        <f>IF(preDEL!$AG558,IFERROR(0/0,""),preDEL!AF558)</f>
        <v>0</v>
      </c>
      <c r="AG558" s="128" t="b">
        <f>IF(preDEL!$AG558,IFERROR(0/0,""),preDEL!AG558)</f>
        <v>0</v>
      </c>
      <c r="AH558" s="116" t="str">
        <f>IF(preDEL!$AG558,IFERROR(0/0,""),preDEL!AH558)</f>
        <v/>
      </c>
      <c r="AI558" s="82" t="str">
        <f>IF(preDEL!$AG558,IFERROR(0/0,""),preDEL!AI558)</f>
        <v/>
      </c>
      <c r="AJ558" s="83" t="str">
        <f>IF(preDEL!$AG558,IFERROR(0/0,""),preDEL!AJ558)</f>
        <v/>
      </c>
      <c r="AK558" s="82" t="str">
        <f>IF(preDEL!$AG558,IFERROR(0/0,""),preDEL!AK558)</f>
        <v>Negative</v>
      </c>
      <c r="AL558" s="83" t="str">
        <f>IF(preDEL!$AG558,IFERROR(0/0,""),preDEL!AL558)</f>
        <v/>
      </c>
      <c r="AM558" s="83" t="str">
        <f>IF(preDEL!$AG558,IFERROR(0/0,""),preDEL!AM558)</f>
        <v>SpROSA145068</v>
      </c>
      <c r="AN558" s="83" t="str">
        <f>IF(preDEL!$AG558,IFERROR(0/0,""),preDEL!AN558)</f>
        <v>ROSA985700</v>
      </c>
      <c r="AO558" s="83" t="str">
        <f>IF(preDEL!$AG558,IFERROR(0/0,""),preDEL!AO558)</f>
        <v/>
      </c>
      <c r="AP558" s="83" t="str">
        <f>IF(preDEL!$AG558,IFERROR(0/0,""),preDEL!AP558)</f>
        <v/>
      </c>
      <c r="AQ558" s="83" t="str">
        <f>IF(preDEL!$AG558,IFERROR(0/0,""),preDEL!AQ558)</f>
        <v/>
      </c>
      <c r="AR558" s="83" t="str">
        <f>IF(preDEL!$AG558,IFERROR(0/0,""),preDEL!AR558)</f>
        <v/>
      </c>
      <c r="AS558" s="147"/>
    </row>
    <row r="559">
      <c r="A559" s="82" t="str">
        <f>IF(preDEL!$AG559,IFERROR(0/0,""),preDEL!A559)</f>
        <v>FLB4387</v>
      </c>
      <c r="B559" s="172">
        <f>IF(preDEL!$AG559,IFERROR(0/0,""),preDEL!B559)</f>
        <v>44522</v>
      </c>
      <c r="C559" s="173">
        <f>IF(preDEL!$AG559,IFERROR(0/0,""),preDEL!C559)</f>
        <v>0.355787037</v>
      </c>
      <c r="D559" s="82" t="str">
        <f>IF(preDEL!$AG559,IFERROR(0/0,""),preDEL!D559)</f>
        <v/>
      </c>
      <c r="E559" s="82" t="str">
        <f>IF(preDEL!$AG559,IFERROR(0/0,""),preDEL!E559)</f>
        <v/>
      </c>
      <c r="F559" s="83" t="str">
        <f>IF(preDEL!$AG559,IFERROR(0/0,""),preDEL!F559)</f>
        <v/>
      </c>
      <c r="G559" s="83" t="str">
        <f>IF(preDEL!$AG559,IFERROR(0/0,""),preDEL!G559)</f>
        <v/>
      </c>
      <c r="H559" s="83" t="str">
        <f>IF(preDEL!$AG559,IFERROR(0/0,""),preDEL!H559)</f>
        <v/>
      </c>
      <c r="I559" s="82" t="str">
        <f>IF(preDEL!$AG559,IFERROR(0/0,""),preDEL!I559)</f>
        <v/>
      </c>
      <c r="J559" s="82" t="str">
        <f>IF(preDEL!$AG559,IFERROR(0/0,""),preDEL!J559)</f>
        <v/>
      </c>
      <c r="K559" s="82" t="str">
        <f>IF(preDEL!$AG559,IFERROR(0/0,""),preDEL!K559)</f>
        <v>Null</v>
      </c>
      <c r="L559" s="172">
        <f>IF(preDEL!$AG559,IFERROR(0/0,""),preDEL!L559)</f>
        <v>44868</v>
      </c>
      <c r="M559" s="173">
        <f>IF(preDEL!$AG559,IFERROR(0/0,""),preDEL!M559)</f>
        <v>0.5355208333</v>
      </c>
      <c r="N559" s="83" t="str">
        <f>IF(preDEL!$AG559,IFERROR(0/0,""),preDEL!N559)</f>
        <v/>
      </c>
      <c r="O559" s="83" t="str">
        <f>IF(preDEL!$AG559,IFERROR(0/0,""),preDEL!O559)</f>
        <v/>
      </c>
      <c r="P559" s="128" t="b">
        <f>IF(preDEL!$AG559,IFERROR(0/0,""),preDEL!P559)</f>
        <v>0</v>
      </c>
      <c r="Q559" s="128" t="str">
        <f>IF(preDEL!$AG559,IFERROR(0/0,""),preDEL!Q559)</f>
        <v>Collected</v>
      </c>
      <c r="R559" s="116" t="b">
        <f>IF(preDEL!$AG559,IFERROR(0/0,""),preDEL!R559)</f>
        <v>1</v>
      </c>
      <c r="S559" s="116">
        <f>IF(preDEL!$AG559,IFERROR(0/0,""),preDEL!S559)</f>
        <v>1</v>
      </c>
      <c r="T559" s="128">
        <f>IF(preDEL!$AG559,IFERROR(0/0,""),preDEL!T559)</f>
        <v>0</v>
      </c>
      <c r="U559" s="83" t="str">
        <f>IF(preDEL!$AG559,IFERROR(0/0,""),preDEL!U559)</f>
        <v/>
      </c>
      <c r="V559" s="82" t="str">
        <f>IF(preDEL!$AG559,IFERROR(0/0,""),preDEL!V559)</f>
        <v/>
      </c>
      <c r="W559" s="83" t="str">
        <f>IF(preDEL!$AG559,IFERROR(0/0,""),preDEL!W559)</f>
        <v/>
      </c>
      <c r="X559" s="116" t="b">
        <f>IF(preDEL!$AG559,IFERROR(0/0,""),preDEL!X559)</f>
        <v>0</v>
      </c>
      <c r="Y559" s="128" t="b">
        <f>IF(preDEL!$AG559,IFERROR(0/0,""),preDEL!Y559)</f>
        <v>0</v>
      </c>
      <c r="Z559" s="82" t="str">
        <f>IF(preDEL!$AG559,IFERROR(0/0,""),preDEL!Z559)</f>
        <v/>
      </c>
      <c r="AA559" s="128" t="b">
        <f>IF(preDEL!$AG559,IFERROR(0/0,""),preDEL!AA559)</f>
        <v>0</v>
      </c>
      <c r="AB559" s="128" t="b">
        <f>IF(preDEL!$AG559,IFERROR(0/0,""),preDEL!AB559)</f>
        <v>0</v>
      </c>
      <c r="AC559" s="174">
        <f>IF(preDEL!$AG559,IFERROR(0/0,""),preDEL!AC559)</f>
        <v>575</v>
      </c>
      <c r="AD559" s="116" t="b">
        <f>IF(preDEL!$AG559,IFERROR(0/0,""),preDEL!AD559)</f>
        <v>1</v>
      </c>
      <c r="AE559" s="175" t="str">
        <f>IF(preDEL!$AG559,IFERROR(0/0,""),preDEL!AE559)</f>
        <v/>
      </c>
      <c r="AF559" s="128" t="b">
        <f>IF(preDEL!$AG559,IFERROR(0/0,""),preDEL!AF559)</f>
        <v>0</v>
      </c>
      <c r="AG559" s="128" t="b">
        <f>IF(preDEL!$AG559,IFERROR(0/0,""),preDEL!AG559)</f>
        <v>0</v>
      </c>
      <c r="AH559" s="116" t="str">
        <f>IF(preDEL!$AG559,IFERROR(0/0,""),preDEL!AH559)</f>
        <v/>
      </c>
      <c r="AI559" s="82" t="str">
        <f>IF(preDEL!$AG559,IFERROR(0/0,""),preDEL!AI559)</f>
        <v/>
      </c>
      <c r="AJ559" s="83">
        <f>IF(preDEL!$AG559,IFERROR(0/0,""),preDEL!AJ559)</f>
        <v>2.2</v>
      </c>
      <c r="AK559" s="82" t="str">
        <f>IF(preDEL!$AG559,IFERROR(0/0,""),preDEL!AK559)</f>
        <v>Negative</v>
      </c>
      <c r="AL559" s="83" t="str">
        <f>IF(preDEL!$AG559,IFERROR(0/0,""),preDEL!AL559)</f>
        <v/>
      </c>
      <c r="AM559" s="83" t="str">
        <f>IF(preDEL!$AG559,IFERROR(0/0,""),preDEL!AM559)</f>
        <v>SpROSA145068</v>
      </c>
      <c r="AN559" s="83" t="str">
        <f>IF(preDEL!$AG559,IFERROR(0/0,""),preDEL!AN559)</f>
        <v>ROSA726367</v>
      </c>
      <c r="AO559" s="83" t="str">
        <f>IF(preDEL!$AG559,IFERROR(0/0,""),preDEL!AO559)</f>
        <v/>
      </c>
      <c r="AP559" s="83" t="str">
        <f>IF(preDEL!$AG559,IFERROR(0/0,""),preDEL!AP559)</f>
        <v/>
      </c>
      <c r="AQ559" s="83" t="str">
        <f>IF(preDEL!$AG559,IFERROR(0/0,""),preDEL!AQ559)</f>
        <v/>
      </c>
      <c r="AR559" s="83" t="str">
        <f>IF(preDEL!$AG559,IFERROR(0/0,""),preDEL!AR559)</f>
        <v/>
      </c>
      <c r="AS559" s="147"/>
    </row>
    <row r="560">
      <c r="A560" s="82" t="str">
        <f>IF(preDEL!$AG560,IFERROR(0/0,""),preDEL!A560)</f>
        <v>FLB3860</v>
      </c>
      <c r="B560" s="172">
        <f>IF(preDEL!$AG560,IFERROR(0/0,""),preDEL!B560)</f>
        <v>44522</v>
      </c>
      <c r="C560" s="173">
        <f>IF(preDEL!$AG560,IFERROR(0/0,""),preDEL!C560)</f>
        <v>0.3578009259</v>
      </c>
      <c r="D560" s="82" t="str">
        <f>IF(preDEL!$AG560,IFERROR(0/0,""),preDEL!D560)</f>
        <v/>
      </c>
      <c r="E560" s="82" t="str">
        <f>IF(preDEL!$AG560,IFERROR(0/0,""),preDEL!E560)</f>
        <v/>
      </c>
      <c r="F560" s="83" t="str">
        <f>IF(preDEL!$AG560,IFERROR(0/0,""),preDEL!F560)</f>
        <v/>
      </c>
      <c r="G560" s="83" t="str">
        <f>IF(preDEL!$AG560,IFERROR(0/0,""),preDEL!G560)</f>
        <v/>
      </c>
      <c r="H560" s="83" t="str">
        <f>IF(preDEL!$AG560,IFERROR(0/0,""),preDEL!H560)</f>
        <v/>
      </c>
      <c r="I560" s="82" t="str">
        <f>IF(preDEL!$AG560,IFERROR(0/0,""),preDEL!I560)</f>
        <v/>
      </c>
      <c r="J560" s="82" t="str">
        <f>IF(preDEL!$AG560,IFERROR(0/0,""),preDEL!J560)</f>
        <v/>
      </c>
      <c r="K560" s="82" t="str">
        <f>IF(preDEL!$AG560,IFERROR(0/0,""),preDEL!K560)</f>
        <v>Negative</v>
      </c>
      <c r="L560" s="172">
        <f>IF(preDEL!$AG560,IFERROR(0/0,""),preDEL!L560)</f>
        <v>44522</v>
      </c>
      <c r="M560" s="173">
        <f>IF(preDEL!$AG560,IFERROR(0/0,""),preDEL!M560)</f>
        <v>0.5365740741</v>
      </c>
      <c r="N560" s="83" t="str">
        <f>IF(preDEL!$AG560,IFERROR(0/0,""),preDEL!N560)</f>
        <v/>
      </c>
      <c r="O560" s="83" t="str">
        <f>IF(preDEL!$AG560,IFERROR(0/0,""),preDEL!O560)</f>
        <v/>
      </c>
      <c r="P560" s="128" t="b">
        <f>IF(preDEL!$AG560,IFERROR(0/0,""),preDEL!P560)</f>
        <v>0</v>
      </c>
      <c r="Q560" s="128" t="str">
        <f>IF(preDEL!$AG560,IFERROR(0/0,""),preDEL!Q560)</f>
        <v>Result</v>
      </c>
      <c r="R560" s="116" t="b">
        <f>IF(preDEL!$AG560,IFERROR(0/0,""),preDEL!R560)</f>
        <v>1</v>
      </c>
      <c r="S560" s="116">
        <f>IF(preDEL!$AG560,IFERROR(0/0,""),preDEL!S560)</f>
        <v>1</v>
      </c>
      <c r="T560" s="128">
        <f>IF(preDEL!$AG560,IFERROR(0/0,""),preDEL!T560)</f>
        <v>0</v>
      </c>
      <c r="U560" s="83" t="str">
        <f>IF(preDEL!$AG560,IFERROR(0/0,""),preDEL!U560)</f>
        <v/>
      </c>
      <c r="V560" s="82" t="str">
        <f>IF(preDEL!$AG560,IFERROR(0/0,""),preDEL!V560)</f>
        <v/>
      </c>
      <c r="W560" s="83" t="str">
        <f>IF(preDEL!$AG560,IFERROR(0/0,""),preDEL!W560)</f>
        <v/>
      </c>
      <c r="X560" s="116" t="b">
        <f>IF(preDEL!$AG560,IFERROR(0/0,""),preDEL!X560)</f>
        <v>0</v>
      </c>
      <c r="Y560" s="128" t="b">
        <f>IF(preDEL!$AG560,IFERROR(0/0,""),preDEL!Y560)</f>
        <v>0</v>
      </c>
      <c r="Z560" s="82" t="str">
        <f>IF(preDEL!$AG560,IFERROR(0/0,""),preDEL!Z560)</f>
        <v/>
      </c>
      <c r="AA560" s="128" t="b">
        <f>IF(preDEL!$AG560,IFERROR(0/0,""),preDEL!AA560)</f>
        <v>0</v>
      </c>
      <c r="AB560" s="128" t="b">
        <f>IF(preDEL!$AG560,IFERROR(0/0,""),preDEL!AB560)</f>
        <v>0</v>
      </c>
      <c r="AC560" s="174">
        <f>IF(preDEL!$AG560,IFERROR(0/0,""),preDEL!AC560)</f>
        <v>574</v>
      </c>
      <c r="AD560" s="116" t="b">
        <f>IF(preDEL!$AG560,IFERROR(0/0,""),preDEL!AD560)</f>
        <v>1</v>
      </c>
      <c r="AE560" s="175" t="str">
        <f>IF(preDEL!$AG560,IFERROR(0/0,""),preDEL!AE560)</f>
        <v/>
      </c>
      <c r="AF560" s="128" t="b">
        <f>IF(preDEL!$AG560,IFERROR(0/0,""),preDEL!AF560)</f>
        <v>0</v>
      </c>
      <c r="AG560" s="128" t="b">
        <f>IF(preDEL!$AG560,IFERROR(0/0,""),preDEL!AG560)</f>
        <v>0</v>
      </c>
      <c r="AH560" s="116" t="str">
        <f>IF(preDEL!$AG560,IFERROR(0/0,""),preDEL!AH560)</f>
        <v/>
      </c>
      <c r="AI560" s="82" t="str">
        <f>IF(preDEL!$AG560,IFERROR(0/0,""),preDEL!AI560)</f>
        <v/>
      </c>
      <c r="AJ560" s="83" t="str">
        <f>IF(preDEL!$AG560,IFERROR(0/0,""),preDEL!AJ560)</f>
        <v/>
      </c>
      <c r="AK560" s="82" t="str">
        <f>IF(preDEL!$AG560,IFERROR(0/0,""),preDEL!AK560)</f>
        <v>Negative</v>
      </c>
      <c r="AL560" s="83" t="str">
        <f>IF(preDEL!$AG560,IFERROR(0/0,""),preDEL!AL560)</f>
        <v/>
      </c>
      <c r="AM560" s="83" t="str">
        <f>IF(preDEL!$AG560,IFERROR(0/0,""),preDEL!AM560)</f>
        <v>SpROSA145068</v>
      </c>
      <c r="AN560" s="83" t="str">
        <f>IF(preDEL!$AG560,IFERROR(0/0,""),preDEL!AN560)</f>
        <v>ROSA315783</v>
      </c>
      <c r="AO560" s="83" t="str">
        <f>IF(preDEL!$AG560,IFERROR(0/0,""),preDEL!AO560)</f>
        <v/>
      </c>
      <c r="AP560" s="83" t="str">
        <f>IF(preDEL!$AG560,IFERROR(0/0,""),preDEL!AP560)</f>
        <v/>
      </c>
      <c r="AQ560" s="83" t="str">
        <f>IF(preDEL!$AG560,IFERROR(0/0,""),preDEL!AQ560)</f>
        <v/>
      </c>
      <c r="AR560" s="83" t="str">
        <f>IF(preDEL!$AG560,IFERROR(0/0,""),preDEL!AR560)</f>
        <v/>
      </c>
      <c r="AS560" s="147"/>
    </row>
    <row r="561">
      <c r="A561" s="82" t="str">
        <f>IF(preDEL!$AG561,IFERROR(0/0,""),preDEL!A561)</f>
        <v>FLB3541</v>
      </c>
      <c r="B561" s="172">
        <f>IF(preDEL!$AG561,IFERROR(0/0,""),preDEL!B561)</f>
        <v>44522</v>
      </c>
      <c r="C561" s="173">
        <f>IF(preDEL!$AG561,IFERROR(0/0,""),preDEL!C561)</f>
        <v>0.3599768519</v>
      </c>
      <c r="D561" s="82" t="str">
        <f>IF(preDEL!$AG561,IFERROR(0/0,""),preDEL!D561)</f>
        <v/>
      </c>
      <c r="E561" s="82" t="str">
        <f>IF(preDEL!$AG561,IFERROR(0/0,""),preDEL!E561)</f>
        <v/>
      </c>
      <c r="F561" s="83" t="str">
        <f>IF(preDEL!$AG561,IFERROR(0/0,""),preDEL!F561)</f>
        <v/>
      </c>
      <c r="G561" s="83" t="str">
        <f>IF(preDEL!$AG561,IFERROR(0/0,""),preDEL!G561)</f>
        <v/>
      </c>
      <c r="H561" s="83" t="str">
        <f>IF(preDEL!$AG561,IFERROR(0/0,""),preDEL!H561)</f>
        <v/>
      </c>
      <c r="I561" s="82" t="str">
        <f>IF(preDEL!$AG561,IFERROR(0/0,""),preDEL!I561)</f>
        <v/>
      </c>
      <c r="J561" s="82" t="str">
        <f>IF(preDEL!$AG561,IFERROR(0/0,""),preDEL!J561)</f>
        <v/>
      </c>
      <c r="K561" s="82" t="str">
        <f>IF(preDEL!$AG561,IFERROR(0/0,""),preDEL!K561)</f>
        <v>Negative</v>
      </c>
      <c r="L561" s="172">
        <f>IF(preDEL!$AG561,IFERROR(0/0,""),preDEL!L561)</f>
        <v>44522</v>
      </c>
      <c r="M561" s="173">
        <f>IF(preDEL!$AG561,IFERROR(0/0,""),preDEL!M561)</f>
        <v>0.5365740741</v>
      </c>
      <c r="N561" s="83" t="str">
        <f>IF(preDEL!$AG561,IFERROR(0/0,""),preDEL!N561)</f>
        <v/>
      </c>
      <c r="O561" s="83" t="str">
        <f>IF(preDEL!$AG561,IFERROR(0/0,""),preDEL!O561)</f>
        <v/>
      </c>
      <c r="P561" s="128" t="b">
        <f>IF(preDEL!$AG561,IFERROR(0/0,""),preDEL!P561)</f>
        <v>0</v>
      </c>
      <c r="Q561" s="128" t="str">
        <f>IF(preDEL!$AG561,IFERROR(0/0,""),preDEL!Q561)</f>
        <v>Result</v>
      </c>
      <c r="R561" s="116" t="b">
        <f>IF(preDEL!$AG561,IFERROR(0/0,""),preDEL!R561)</f>
        <v>1</v>
      </c>
      <c r="S561" s="116">
        <f>IF(preDEL!$AG561,IFERROR(0/0,""),preDEL!S561)</f>
        <v>1</v>
      </c>
      <c r="T561" s="128" t="str">
        <f>IF(preDEL!$AG561,IFERROR(0/0,""),preDEL!T561)</f>
        <v/>
      </c>
      <c r="U561" s="83" t="str">
        <f>IF(preDEL!$AG561,IFERROR(0/0,""),preDEL!U561)</f>
        <v/>
      </c>
      <c r="V561" s="82" t="str">
        <f>IF(preDEL!$AG561,IFERROR(0/0,""),preDEL!V561)</f>
        <v/>
      </c>
      <c r="W561" s="83" t="str">
        <f>IF(preDEL!$AG561,IFERROR(0/0,""),preDEL!W561)</f>
        <v/>
      </c>
      <c r="X561" s="116" t="b">
        <f>IF(preDEL!$AG561,IFERROR(0/0,""),preDEL!X561)</f>
        <v>0</v>
      </c>
      <c r="Y561" s="128" t="b">
        <f>IF(preDEL!$AG561,IFERROR(0/0,""),preDEL!Y561)</f>
        <v>0</v>
      </c>
      <c r="Z561" s="82" t="str">
        <f>IF(preDEL!$AG561,IFERROR(0/0,""),preDEL!Z561)</f>
        <v/>
      </c>
      <c r="AA561" s="128" t="b">
        <f>IF(preDEL!$AG561,IFERROR(0/0,""),preDEL!AA561)</f>
        <v>0</v>
      </c>
      <c r="AB561" s="128" t="b">
        <f>IF(preDEL!$AG561,IFERROR(0/0,""),preDEL!AB561)</f>
        <v>0</v>
      </c>
      <c r="AC561" s="174">
        <f>IF(preDEL!$AG561,IFERROR(0/0,""),preDEL!AC561)</f>
        <v>116</v>
      </c>
      <c r="AD561" s="116" t="b">
        <f>IF(preDEL!$AG561,IFERROR(0/0,""),preDEL!AD561)</f>
        <v>0</v>
      </c>
      <c r="AE561" s="175" t="str">
        <f>IF(preDEL!$AG561,IFERROR(0/0,""),preDEL!AE561)</f>
        <v/>
      </c>
      <c r="AF561" s="128" t="b">
        <f>IF(preDEL!$AG561,IFERROR(0/0,""),preDEL!AF561)</f>
        <v>0</v>
      </c>
      <c r="AG561" s="128" t="b">
        <f>IF(preDEL!$AG561,IFERROR(0/0,""),preDEL!AG561)</f>
        <v>0</v>
      </c>
      <c r="AH561" s="116" t="str">
        <f>IF(preDEL!$AG561,IFERROR(0/0,""),preDEL!AH561)</f>
        <v/>
      </c>
      <c r="AI561" s="82" t="str">
        <f>IF(preDEL!$AG561,IFERROR(0/0,""),preDEL!AI561)</f>
        <v/>
      </c>
      <c r="AJ561" s="83" t="str">
        <f>IF(preDEL!$AG561,IFERROR(0/0,""),preDEL!AJ561)</f>
        <v/>
      </c>
      <c r="AK561" s="82" t="str">
        <f>IF(preDEL!$AG561,IFERROR(0/0,""),preDEL!AK561)</f>
        <v>Negative</v>
      </c>
      <c r="AL561" s="83" t="str">
        <f>IF(preDEL!$AG561,IFERROR(0/0,""),preDEL!AL561)</f>
        <v/>
      </c>
      <c r="AM561" s="83" t="str">
        <f>IF(preDEL!$AG561,IFERROR(0/0,""),preDEL!AM561)</f>
        <v>SpROSA573919</v>
      </c>
      <c r="AN561" s="83" t="str">
        <f>IF(preDEL!$AG561,IFERROR(0/0,""),preDEL!AN561)</f>
        <v>ROSA151533</v>
      </c>
      <c r="AO561" s="83" t="str">
        <f>IF(preDEL!$AG561,IFERROR(0/0,""),preDEL!AO561)</f>
        <v/>
      </c>
      <c r="AP561" s="83" t="str">
        <f>IF(preDEL!$AG561,IFERROR(0/0,""),preDEL!AP561)</f>
        <v/>
      </c>
      <c r="AQ561" s="83" t="str">
        <f>IF(preDEL!$AG561,IFERROR(0/0,""),preDEL!AQ561)</f>
        <v/>
      </c>
      <c r="AR561" s="83" t="str">
        <f>IF(preDEL!$AG561,IFERROR(0/0,""),preDEL!AR561)</f>
        <v/>
      </c>
      <c r="AS561" s="147"/>
    </row>
    <row r="562">
      <c r="A562" s="82" t="str">
        <f>IF(preDEL!$AG562,IFERROR(0/0,""),preDEL!A562)</f>
        <v>FLB4403</v>
      </c>
      <c r="B562" s="172">
        <f>IF(preDEL!$AG562,IFERROR(0/0,""),preDEL!B562)</f>
        <v>44522</v>
      </c>
      <c r="C562" s="173">
        <f>IF(preDEL!$AG562,IFERROR(0/0,""),preDEL!C562)</f>
        <v>0.367662037</v>
      </c>
      <c r="D562" s="82" t="str">
        <f>IF(preDEL!$AG562,IFERROR(0/0,""),preDEL!D562)</f>
        <v/>
      </c>
      <c r="E562" s="82" t="str">
        <f>IF(preDEL!$AG562,IFERROR(0/0,""),preDEL!E562)</f>
        <v/>
      </c>
      <c r="F562" s="83" t="str">
        <f>IF(preDEL!$AG562,IFERROR(0/0,""),preDEL!F562)</f>
        <v/>
      </c>
      <c r="G562" s="83" t="str">
        <f>IF(preDEL!$AG562,IFERROR(0/0,""),preDEL!G562)</f>
        <v/>
      </c>
      <c r="H562" s="83" t="str">
        <f>IF(preDEL!$AG562,IFERROR(0/0,""),preDEL!H562)</f>
        <v/>
      </c>
      <c r="I562" s="82" t="str">
        <f>IF(preDEL!$AG562,IFERROR(0/0,""),preDEL!I562)</f>
        <v/>
      </c>
      <c r="J562" s="82" t="str">
        <f>IF(preDEL!$AG562,IFERROR(0/0,""),preDEL!J562)</f>
        <v/>
      </c>
      <c r="K562" s="82" t="str">
        <f>IF(preDEL!$AG562,IFERROR(0/0,""),preDEL!K562)</f>
        <v>Negative</v>
      </c>
      <c r="L562" s="172">
        <f>IF(preDEL!$AG562,IFERROR(0/0,""),preDEL!L562)</f>
        <v>44522</v>
      </c>
      <c r="M562" s="173">
        <f>IF(preDEL!$AG562,IFERROR(0/0,""),preDEL!M562)</f>
        <v>0.5365740741</v>
      </c>
      <c r="N562" s="83" t="str">
        <f>IF(preDEL!$AG562,IFERROR(0/0,""),preDEL!N562)</f>
        <v/>
      </c>
      <c r="O562" s="83" t="str">
        <f>IF(preDEL!$AG562,IFERROR(0/0,""),preDEL!O562)</f>
        <v/>
      </c>
      <c r="P562" s="128" t="b">
        <f>IF(preDEL!$AG562,IFERROR(0/0,""),preDEL!P562)</f>
        <v>0</v>
      </c>
      <c r="Q562" s="128" t="str">
        <f>IF(preDEL!$AG562,IFERROR(0/0,""),preDEL!Q562)</f>
        <v>Result</v>
      </c>
      <c r="R562" s="116" t="b">
        <f>IF(preDEL!$AG562,IFERROR(0/0,""),preDEL!R562)</f>
        <v>1</v>
      </c>
      <c r="S562" s="116">
        <f>IF(preDEL!$AG562,IFERROR(0/0,""),preDEL!S562)</f>
        <v>1</v>
      </c>
      <c r="T562" s="128">
        <f>IF(preDEL!$AG562,IFERROR(0/0,""),preDEL!T562)</f>
        <v>0</v>
      </c>
      <c r="U562" s="83" t="str">
        <f>IF(preDEL!$AG562,IFERROR(0/0,""),preDEL!U562)</f>
        <v/>
      </c>
      <c r="V562" s="82" t="str">
        <f>IF(preDEL!$AG562,IFERROR(0/0,""),preDEL!V562)</f>
        <v/>
      </c>
      <c r="W562" s="83" t="str">
        <f>IF(preDEL!$AG562,IFERROR(0/0,""),preDEL!W562)</f>
        <v/>
      </c>
      <c r="X562" s="116" t="b">
        <f>IF(preDEL!$AG562,IFERROR(0/0,""),preDEL!X562)</f>
        <v>0</v>
      </c>
      <c r="Y562" s="128" t="b">
        <f>IF(preDEL!$AG562,IFERROR(0/0,""),preDEL!Y562)</f>
        <v>0</v>
      </c>
      <c r="Z562" s="82" t="str">
        <f>IF(preDEL!$AG562,IFERROR(0/0,""),preDEL!Z562)</f>
        <v/>
      </c>
      <c r="AA562" s="128" t="b">
        <f>IF(preDEL!$AG562,IFERROR(0/0,""),preDEL!AA562)</f>
        <v>0</v>
      </c>
      <c r="AB562" s="128" t="b">
        <f>IF(preDEL!$AG562,IFERROR(0/0,""),preDEL!AB562)</f>
        <v>0</v>
      </c>
      <c r="AC562" s="174">
        <f>IF(preDEL!$AG562,IFERROR(0/0,""),preDEL!AC562)</f>
        <v>573</v>
      </c>
      <c r="AD562" s="116" t="b">
        <f>IF(preDEL!$AG562,IFERROR(0/0,""),preDEL!AD562)</f>
        <v>1</v>
      </c>
      <c r="AE562" s="175" t="str">
        <f>IF(preDEL!$AG562,IFERROR(0/0,""),preDEL!AE562)</f>
        <v/>
      </c>
      <c r="AF562" s="128" t="b">
        <f>IF(preDEL!$AG562,IFERROR(0/0,""),preDEL!AF562)</f>
        <v>0</v>
      </c>
      <c r="AG562" s="128" t="b">
        <f>IF(preDEL!$AG562,IFERROR(0/0,""),preDEL!AG562)</f>
        <v>0</v>
      </c>
      <c r="AH562" s="116" t="str">
        <f>IF(preDEL!$AG562,IFERROR(0/0,""),preDEL!AH562)</f>
        <v/>
      </c>
      <c r="AI562" s="82" t="str">
        <f>IF(preDEL!$AG562,IFERROR(0/0,""),preDEL!AI562)</f>
        <v/>
      </c>
      <c r="AJ562" s="83" t="str">
        <f>IF(preDEL!$AG562,IFERROR(0/0,""),preDEL!AJ562)</f>
        <v/>
      </c>
      <c r="AK562" s="82" t="str">
        <f>IF(preDEL!$AG562,IFERROR(0/0,""),preDEL!AK562)</f>
        <v>Negative</v>
      </c>
      <c r="AL562" s="83" t="str">
        <f>IF(preDEL!$AG562,IFERROR(0/0,""),preDEL!AL562)</f>
        <v/>
      </c>
      <c r="AM562" s="83" t="str">
        <f>IF(preDEL!$AG562,IFERROR(0/0,""),preDEL!AM562)</f>
        <v>SpROSA145068</v>
      </c>
      <c r="AN562" s="83" t="str">
        <f>IF(preDEL!$AG562,IFERROR(0/0,""),preDEL!AN562)</f>
        <v>ROSA237876</v>
      </c>
      <c r="AO562" s="83" t="str">
        <f>IF(preDEL!$AG562,IFERROR(0/0,""),preDEL!AO562)</f>
        <v/>
      </c>
      <c r="AP562" s="83" t="str">
        <f>IF(preDEL!$AG562,IFERROR(0/0,""),preDEL!AP562)</f>
        <v/>
      </c>
      <c r="AQ562" s="83" t="str">
        <f>IF(preDEL!$AG562,IFERROR(0/0,""),preDEL!AQ562)</f>
        <v/>
      </c>
      <c r="AR562" s="83" t="str">
        <f>IF(preDEL!$AG562,IFERROR(0/0,""),preDEL!AR562)</f>
        <v/>
      </c>
      <c r="AS562" s="147"/>
    </row>
    <row r="563">
      <c r="A563" s="82" t="str">
        <f>IF(preDEL!$AG563,IFERROR(0/0,""),preDEL!A563)</f>
        <v>FLB3743</v>
      </c>
      <c r="B563" s="172">
        <f>IF(preDEL!$AG563,IFERROR(0/0,""),preDEL!B563)</f>
        <v>44522</v>
      </c>
      <c r="C563" s="173">
        <f>IF(preDEL!$AG563,IFERROR(0/0,""),preDEL!C563)</f>
        <v>0.3958101852</v>
      </c>
      <c r="D563" s="82" t="str">
        <f>IF(preDEL!$AG563,IFERROR(0/0,""),preDEL!D563)</f>
        <v/>
      </c>
      <c r="E563" s="82" t="str">
        <f>IF(preDEL!$AG563,IFERROR(0/0,""),preDEL!E563)</f>
        <v/>
      </c>
      <c r="F563" s="83" t="str">
        <f>IF(preDEL!$AG563,IFERROR(0/0,""),preDEL!F563)</f>
        <v/>
      </c>
      <c r="G563" s="83" t="str">
        <f>IF(preDEL!$AG563,IFERROR(0/0,""),preDEL!G563)</f>
        <v/>
      </c>
      <c r="H563" s="83" t="str">
        <f>IF(preDEL!$AG563,IFERROR(0/0,""),preDEL!H563)</f>
        <v/>
      </c>
      <c r="I563" s="82" t="str">
        <f>IF(preDEL!$AG563,IFERROR(0/0,""),preDEL!I563)</f>
        <v/>
      </c>
      <c r="J563" s="82" t="str">
        <f>IF(preDEL!$AG563,IFERROR(0/0,""),preDEL!J563)</f>
        <v/>
      </c>
      <c r="K563" s="82" t="str">
        <f>IF(preDEL!$AG563,IFERROR(0/0,""),preDEL!K563)</f>
        <v>Negative</v>
      </c>
      <c r="L563" s="172">
        <f>IF(preDEL!$AG563,IFERROR(0/0,""),preDEL!L563)</f>
        <v>44522</v>
      </c>
      <c r="M563" s="173">
        <f>IF(preDEL!$AG563,IFERROR(0/0,""),preDEL!M563)</f>
        <v>0.5365740741</v>
      </c>
      <c r="N563" s="83" t="str">
        <f>IF(preDEL!$AG563,IFERROR(0/0,""),preDEL!N563)</f>
        <v/>
      </c>
      <c r="O563" s="83" t="str">
        <f>IF(preDEL!$AG563,IFERROR(0/0,""),preDEL!O563)</f>
        <v/>
      </c>
      <c r="P563" s="128" t="b">
        <f>IF(preDEL!$AG563,IFERROR(0/0,""),preDEL!P563)</f>
        <v>0</v>
      </c>
      <c r="Q563" s="128" t="str">
        <f>IF(preDEL!$AG563,IFERROR(0/0,""),preDEL!Q563)</f>
        <v>Result</v>
      </c>
      <c r="R563" s="116" t="b">
        <f>IF(preDEL!$AG563,IFERROR(0/0,""),preDEL!R563)</f>
        <v>1</v>
      </c>
      <c r="S563" s="116">
        <f>IF(preDEL!$AG563,IFERROR(0/0,""),preDEL!S563)</f>
        <v>1</v>
      </c>
      <c r="T563" s="128" t="str">
        <f>IF(preDEL!$AG563,IFERROR(0/0,""),preDEL!T563)</f>
        <v/>
      </c>
      <c r="U563" s="83" t="str">
        <f>IF(preDEL!$AG563,IFERROR(0/0,""),preDEL!U563)</f>
        <v/>
      </c>
      <c r="V563" s="82" t="str">
        <f>IF(preDEL!$AG563,IFERROR(0/0,""),preDEL!V563)</f>
        <v/>
      </c>
      <c r="W563" s="83" t="str">
        <f>IF(preDEL!$AG563,IFERROR(0/0,""),preDEL!W563)</f>
        <v/>
      </c>
      <c r="X563" s="116" t="b">
        <f>IF(preDEL!$AG563,IFERROR(0/0,""),preDEL!X563)</f>
        <v>0</v>
      </c>
      <c r="Y563" s="128" t="b">
        <f>IF(preDEL!$AG563,IFERROR(0/0,""),preDEL!Y563)</f>
        <v>0</v>
      </c>
      <c r="Z563" s="82" t="str">
        <f>IF(preDEL!$AG563,IFERROR(0/0,""),preDEL!Z563)</f>
        <v/>
      </c>
      <c r="AA563" s="128" t="b">
        <f>IF(preDEL!$AG563,IFERROR(0/0,""),preDEL!AA563)</f>
        <v>0</v>
      </c>
      <c r="AB563" s="128" t="b">
        <f>IF(preDEL!$AG563,IFERROR(0/0,""),preDEL!AB563)</f>
        <v>0</v>
      </c>
      <c r="AC563" s="174">
        <f>IF(preDEL!$AG563,IFERROR(0/0,""),preDEL!AC563)</f>
        <v>115</v>
      </c>
      <c r="AD563" s="116" t="b">
        <f>IF(preDEL!$AG563,IFERROR(0/0,""),preDEL!AD563)</f>
        <v>0</v>
      </c>
      <c r="AE563" s="175" t="str">
        <f>IF(preDEL!$AG563,IFERROR(0/0,""),preDEL!AE563)</f>
        <v/>
      </c>
      <c r="AF563" s="128" t="b">
        <f>IF(preDEL!$AG563,IFERROR(0/0,""),preDEL!AF563)</f>
        <v>0</v>
      </c>
      <c r="AG563" s="128" t="b">
        <f>IF(preDEL!$AG563,IFERROR(0/0,""),preDEL!AG563)</f>
        <v>0</v>
      </c>
      <c r="AH563" s="116" t="str">
        <f>IF(preDEL!$AG563,IFERROR(0/0,""),preDEL!AH563)</f>
        <v/>
      </c>
      <c r="AI563" s="82" t="str">
        <f>IF(preDEL!$AG563,IFERROR(0/0,""),preDEL!AI563)</f>
        <v/>
      </c>
      <c r="AJ563" s="83" t="str">
        <f>IF(preDEL!$AG563,IFERROR(0/0,""),preDEL!AJ563)</f>
        <v/>
      </c>
      <c r="AK563" s="82" t="str">
        <f>IF(preDEL!$AG563,IFERROR(0/0,""),preDEL!AK563)</f>
        <v>Negative</v>
      </c>
      <c r="AL563" s="83" t="str">
        <f>IF(preDEL!$AG563,IFERROR(0/0,""),preDEL!AL563)</f>
        <v/>
      </c>
      <c r="AM563" s="83" t="str">
        <f>IF(preDEL!$AG563,IFERROR(0/0,""),preDEL!AM563)</f>
        <v>SpROSA573919</v>
      </c>
      <c r="AN563" s="83" t="str">
        <f>IF(preDEL!$AG563,IFERROR(0/0,""),preDEL!AN563)</f>
        <v>ROSA638043</v>
      </c>
      <c r="AO563" s="83" t="str">
        <f>IF(preDEL!$AG563,IFERROR(0/0,""),preDEL!AO563)</f>
        <v/>
      </c>
      <c r="AP563" s="83" t="str">
        <f>IF(preDEL!$AG563,IFERROR(0/0,""),preDEL!AP563)</f>
        <v/>
      </c>
      <c r="AQ563" s="83" t="str">
        <f>IF(preDEL!$AG563,IFERROR(0/0,""),preDEL!AQ563)</f>
        <v/>
      </c>
      <c r="AR563" s="83" t="str">
        <f>IF(preDEL!$AG563,IFERROR(0/0,""),preDEL!AR563)</f>
        <v/>
      </c>
      <c r="AS563" s="147"/>
    </row>
    <row r="564">
      <c r="A564" s="82" t="str">
        <f>IF(preDEL!$AG564,IFERROR(0/0,""),preDEL!A564)</f>
        <v>FLB3868</v>
      </c>
      <c r="B564" s="172">
        <f>IF(preDEL!$AG564,IFERROR(0/0,""),preDEL!B564)</f>
        <v>44522</v>
      </c>
      <c r="C564" s="173">
        <f>IF(preDEL!$AG564,IFERROR(0/0,""),preDEL!C564)</f>
        <v>0.3961226852</v>
      </c>
      <c r="D564" s="82" t="str">
        <f>IF(preDEL!$AG564,IFERROR(0/0,""),preDEL!D564)</f>
        <v/>
      </c>
      <c r="E564" s="82" t="str">
        <f>IF(preDEL!$AG564,IFERROR(0/0,""),preDEL!E564)</f>
        <v/>
      </c>
      <c r="F564" s="83" t="str">
        <f>IF(preDEL!$AG564,IFERROR(0/0,""),preDEL!F564)</f>
        <v/>
      </c>
      <c r="G564" s="83" t="str">
        <f>IF(preDEL!$AG564,IFERROR(0/0,""),preDEL!G564)</f>
        <v/>
      </c>
      <c r="H564" s="83" t="str">
        <f>IF(preDEL!$AG564,IFERROR(0/0,""),preDEL!H564)</f>
        <v/>
      </c>
      <c r="I564" s="82" t="str">
        <f>IF(preDEL!$AG564,IFERROR(0/0,""),preDEL!I564)</f>
        <v/>
      </c>
      <c r="J564" s="82" t="str">
        <f>IF(preDEL!$AG564,IFERROR(0/0,""),preDEL!J564)</f>
        <v/>
      </c>
      <c r="K564" s="82" t="str">
        <f>IF(preDEL!$AG564,IFERROR(0/0,""),preDEL!K564)</f>
        <v>Negative</v>
      </c>
      <c r="L564" s="172">
        <f>IF(preDEL!$AG564,IFERROR(0/0,""),preDEL!L564)</f>
        <v>44522</v>
      </c>
      <c r="M564" s="173">
        <f>IF(preDEL!$AG564,IFERROR(0/0,""),preDEL!M564)</f>
        <v>0.5365740741</v>
      </c>
      <c r="N564" s="83" t="str">
        <f>IF(preDEL!$AG564,IFERROR(0/0,""),preDEL!N564)</f>
        <v/>
      </c>
      <c r="O564" s="83" t="str">
        <f>IF(preDEL!$AG564,IFERROR(0/0,""),preDEL!O564)</f>
        <v/>
      </c>
      <c r="P564" s="128" t="b">
        <f>IF(preDEL!$AG564,IFERROR(0/0,""),preDEL!P564)</f>
        <v>0</v>
      </c>
      <c r="Q564" s="128" t="str">
        <f>IF(preDEL!$AG564,IFERROR(0/0,""),preDEL!Q564)</f>
        <v>Result</v>
      </c>
      <c r="R564" s="116" t="b">
        <f>IF(preDEL!$AG564,IFERROR(0/0,""),preDEL!R564)</f>
        <v>1</v>
      </c>
      <c r="S564" s="116">
        <f>IF(preDEL!$AG564,IFERROR(0/0,""),preDEL!S564)</f>
        <v>1</v>
      </c>
      <c r="T564" s="128">
        <f>IF(preDEL!$AG564,IFERROR(0/0,""),preDEL!T564)</f>
        <v>0</v>
      </c>
      <c r="U564" s="83" t="str">
        <f>IF(preDEL!$AG564,IFERROR(0/0,""),preDEL!U564)</f>
        <v/>
      </c>
      <c r="V564" s="82" t="str">
        <f>IF(preDEL!$AG564,IFERROR(0/0,""),preDEL!V564)</f>
        <v/>
      </c>
      <c r="W564" s="83" t="str">
        <f>IF(preDEL!$AG564,IFERROR(0/0,""),preDEL!W564)</f>
        <v/>
      </c>
      <c r="X564" s="116" t="b">
        <f>IF(preDEL!$AG564,IFERROR(0/0,""),preDEL!X564)</f>
        <v>0</v>
      </c>
      <c r="Y564" s="128" t="b">
        <f>IF(preDEL!$AG564,IFERROR(0/0,""),preDEL!Y564)</f>
        <v>0</v>
      </c>
      <c r="Z564" s="82" t="str">
        <f>IF(preDEL!$AG564,IFERROR(0/0,""),preDEL!Z564)</f>
        <v/>
      </c>
      <c r="AA564" s="128" t="b">
        <f>IF(preDEL!$AG564,IFERROR(0/0,""),preDEL!AA564)</f>
        <v>0</v>
      </c>
      <c r="AB564" s="128" t="b">
        <f>IF(preDEL!$AG564,IFERROR(0/0,""),preDEL!AB564)</f>
        <v>0</v>
      </c>
      <c r="AC564" s="174">
        <f>IF(preDEL!$AG564,IFERROR(0/0,""),preDEL!AC564)</f>
        <v>572</v>
      </c>
      <c r="AD564" s="116" t="b">
        <f>IF(preDEL!$AG564,IFERROR(0/0,""),preDEL!AD564)</f>
        <v>1</v>
      </c>
      <c r="AE564" s="175" t="str">
        <f>IF(preDEL!$AG564,IFERROR(0/0,""),preDEL!AE564)</f>
        <v/>
      </c>
      <c r="AF564" s="128" t="b">
        <f>IF(preDEL!$AG564,IFERROR(0/0,""),preDEL!AF564)</f>
        <v>0</v>
      </c>
      <c r="AG564" s="128" t="b">
        <f>IF(preDEL!$AG564,IFERROR(0/0,""),preDEL!AG564)</f>
        <v>0</v>
      </c>
      <c r="AH564" s="116" t="str">
        <f>IF(preDEL!$AG564,IFERROR(0/0,""),preDEL!AH564)</f>
        <v/>
      </c>
      <c r="AI564" s="82" t="str">
        <f>IF(preDEL!$AG564,IFERROR(0/0,""),preDEL!AI564)</f>
        <v/>
      </c>
      <c r="AJ564" s="83" t="str">
        <f>IF(preDEL!$AG564,IFERROR(0/0,""),preDEL!AJ564)</f>
        <v/>
      </c>
      <c r="AK564" s="82" t="str">
        <f>IF(preDEL!$AG564,IFERROR(0/0,""),preDEL!AK564)</f>
        <v>Negative</v>
      </c>
      <c r="AL564" s="83" t="str">
        <f>IF(preDEL!$AG564,IFERROR(0/0,""),preDEL!AL564)</f>
        <v/>
      </c>
      <c r="AM564" s="83" t="str">
        <f>IF(preDEL!$AG564,IFERROR(0/0,""),preDEL!AM564)</f>
        <v>SpROSA573919</v>
      </c>
      <c r="AN564" s="83" t="str">
        <f>IF(preDEL!$AG564,IFERROR(0/0,""),preDEL!AN564)</f>
        <v>ROSA879952</v>
      </c>
      <c r="AO564" s="83" t="str">
        <f>IF(preDEL!$AG564,IFERROR(0/0,""),preDEL!AO564)</f>
        <v/>
      </c>
      <c r="AP564" s="83" t="str">
        <f>IF(preDEL!$AG564,IFERROR(0/0,""),preDEL!AP564)</f>
        <v/>
      </c>
      <c r="AQ564" s="83" t="str">
        <f>IF(preDEL!$AG564,IFERROR(0/0,""),preDEL!AQ564)</f>
        <v/>
      </c>
      <c r="AR564" s="83" t="str">
        <f>IF(preDEL!$AG564,IFERROR(0/0,""),preDEL!AR564)</f>
        <v/>
      </c>
      <c r="AS564" s="147"/>
    </row>
    <row r="565">
      <c r="A565" s="82" t="str">
        <f>IF(preDEL!$AG565,IFERROR(0/0,""),preDEL!A565)</f>
        <v>FLB3547</v>
      </c>
      <c r="B565" s="172">
        <f>IF(preDEL!$AG565,IFERROR(0/0,""),preDEL!B565)</f>
        <v>44522</v>
      </c>
      <c r="C565" s="173">
        <f>IF(preDEL!$AG565,IFERROR(0/0,""),preDEL!C565)</f>
        <v>0.4256712963</v>
      </c>
      <c r="D565" s="82" t="str">
        <f>IF(preDEL!$AG565,IFERROR(0/0,""),preDEL!D565)</f>
        <v/>
      </c>
      <c r="E565" s="82" t="str">
        <f>IF(preDEL!$AG565,IFERROR(0/0,""),preDEL!E565)</f>
        <v/>
      </c>
      <c r="F565" s="83" t="str">
        <f>IF(preDEL!$AG565,IFERROR(0/0,""),preDEL!F565)</f>
        <v/>
      </c>
      <c r="G565" s="83" t="str">
        <f>IF(preDEL!$AG565,IFERROR(0/0,""),preDEL!G565)</f>
        <v/>
      </c>
      <c r="H565" s="83" t="str">
        <f>IF(preDEL!$AG565,IFERROR(0/0,""),preDEL!H565)</f>
        <v/>
      </c>
      <c r="I565" s="82" t="str">
        <f>IF(preDEL!$AG565,IFERROR(0/0,""),preDEL!I565)</f>
        <v/>
      </c>
      <c r="J565" s="82" t="str">
        <f>IF(preDEL!$AG565,IFERROR(0/0,""),preDEL!J565)</f>
        <v/>
      </c>
      <c r="K565" s="82" t="str">
        <f>IF(preDEL!$AG565,IFERROR(0/0,""),preDEL!K565)</f>
        <v>Negative</v>
      </c>
      <c r="L565" s="172">
        <f>IF(preDEL!$AG565,IFERROR(0/0,""),preDEL!L565)</f>
        <v>44522</v>
      </c>
      <c r="M565" s="173">
        <f>IF(preDEL!$AG565,IFERROR(0/0,""),preDEL!M565)</f>
        <v>0.5365740741</v>
      </c>
      <c r="N565" s="83" t="str">
        <f>IF(preDEL!$AG565,IFERROR(0/0,""),preDEL!N565)</f>
        <v/>
      </c>
      <c r="O565" s="83" t="str">
        <f>IF(preDEL!$AG565,IFERROR(0/0,""),preDEL!O565)</f>
        <v/>
      </c>
      <c r="P565" s="128" t="b">
        <f>IF(preDEL!$AG565,IFERROR(0/0,""),preDEL!P565)</f>
        <v>0</v>
      </c>
      <c r="Q565" s="128" t="str">
        <f>IF(preDEL!$AG565,IFERROR(0/0,""),preDEL!Q565)</f>
        <v>Result</v>
      </c>
      <c r="R565" s="116" t="b">
        <f>IF(preDEL!$AG565,IFERROR(0/0,""),preDEL!R565)</f>
        <v>1</v>
      </c>
      <c r="S565" s="116">
        <f>IF(preDEL!$AG565,IFERROR(0/0,""),preDEL!S565)</f>
        <v>1</v>
      </c>
      <c r="T565" s="128">
        <f>IF(preDEL!$AG565,IFERROR(0/0,""),preDEL!T565)</f>
        <v>0</v>
      </c>
      <c r="U565" s="83" t="str">
        <f>IF(preDEL!$AG565,IFERROR(0/0,""),preDEL!U565)</f>
        <v/>
      </c>
      <c r="V565" s="82" t="str">
        <f>IF(preDEL!$AG565,IFERROR(0/0,""),preDEL!V565)</f>
        <v/>
      </c>
      <c r="W565" s="83" t="str">
        <f>IF(preDEL!$AG565,IFERROR(0/0,""),preDEL!W565)</f>
        <v/>
      </c>
      <c r="X565" s="116" t="b">
        <f>IF(preDEL!$AG565,IFERROR(0/0,""),preDEL!X565)</f>
        <v>0</v>
      </c>
      <c r="Y565" s="128" t="b">
        <f>IF(preDEL!$AG565,IFERROR(0/0,""),preDEL!Y565)</f>
        <v>0</v>
      </c>
      <c r="Z565" s="82" t="str">
        <f>IF(preDEL!$AG565,IFERROR(0/0,""),preDEL!Z565)</f>
        <v/>
      </c>
      <c r="AA565" s="128" t="b">
        <f>IF(preDEL!$AG565,IFERROR(0/0,""),preDEL!AA565)</f>
        <v>0</v>
      </c>
      <c r="AB565" s="128" t="b">
        <f>IF(preDEL!$AG565,IFERROR(0/0,""),preDEL!AB565)</f>
        <v>0</v>
      </c>
      <c r="AC565" s="174">
        <f>IF(preDEL!$AG565,IFERROR(0/0,""),preDEL!AC565)</f>
        <v>571</v>
      </c>
      <c r="AD565" s="116" t="b">
        <f>IF(preDEL!$AG565,IFERROR(0/0,""),preDEL!AD565)</f>
        <v>1</v>
      </c>
      <c r="AE565" s="175" t="str">
        <f>IF(preDEL!$AG565,IFERROR(0/0,""),preDEL!AE565)</f>
        <v/>
      </c>
      <c r="AF565" s="128" t="b">
        <f>IF(preDEL!$AG565,IFERROR(0/0,""),preDEL!AF565)</f>
        <v>0</v>
      </c>
      <c r="AG565" s="128" t="b">
        <f>IF(preDEL!$AG565,IFERROR(0/0,""),preDEL!AG565)</f>
        <v>0</v>
      </c>
      <c r="AH565" s="116" t="str">
        <f>IF(preDEL!$AG565,IFERROR(0/0,""),preDEL!AH565)</f>
        <v/>
      </c>
      <c r="AI565" s="82" t="str">
        <f>IF(preDEL!$AG565,IFERROR(0/0,""),preDEL!AI565)</f>
        <v/>
      </c>
      <c r="AJ565" s="83" t="str">
        <f>IF(preDEL!$AG565,IFERROR(0/0,""),preDEL!AJ565)</f>
        <v/>
      </c>
      <c r="AK565" s="82" t="str">
        <f>IF(preDEL!$AG565,IFERROR(0/0,""),preDEL!AK565)</f>
        <v>Negative</v>
      </c>
      <c r="AL565" s="83" t="str">
        <f>IF(preDEL!$AG565,IFERROR(0/0,""),preDEL!AL565)</f>
        <v/>
      </c>
      <c r="AM565" s="83" t="str">
        <f>IF(preDEL!$AG565,IFERROR(0/0,""),preDEL!AM565)</f>
        <v>SpROSA145068</v>
      </c>
      <c r="AN565" s="83" t="str">
        <f>IF(preDEL!$AG565,IFERROR(0/0,""),preDEL!AN565)</f>
        <v>ROSA955930</v>
      </c>
      <c r="AO565" s="83" t="str">
        <f>IF(preDEL!$AG565,IFERROR(0/0,""),preDEL!AO565)</f>
        <v/>
      </c>
      <c r="AP565" s="83" t="str">
        <f>IF(preDEL!$AG565,IFERROR(0/0,""),preDEL!AP565)</f>
        <v/>
      </c>
      <c r="AQ565" s="83" t="str">
        <f>IF(preDEL!$AG565,IFERROR(0/0,""),preDEL!AQ565)</f>
        <v/>
      </c>
      <c r="AR565" s="83" t="str">
        <f>IF(preDEL!$AG565,IFERROR(0/0,""),preDEL!AR565)</f>
        <v/>
      </c>
      <c r="AS565" s="147"/>
    </row>
    <row r="566">
      <c r="A566" s="82" t="str">
        <f>IF(preDEL!$AG566,IFERROR(0/0,""),preDEL!A566)</f>
        <v>FLB3938</v>
      </c>
      <c r="B566" s="172">
        <f>IF(preDEL!$AG566,IFERROR(0/0,""),preDEL!B566)</f>
        <v>44528</v>
      </c>
      <c r="C566" s="173">
        <f>IF(preDEL!$AG566,IFERROR(0/0,""),preDEL!C566)</f>
        <v>0.8441087963</v>
      </c>
      <c r="D566" s="82" t="str">
        <f>IF(preDEL!$AG566,IFERROR(0/0,""),preDEL!D566)</f>
        <v/>
      </c>
      <c r="E566" s="82" t="str">
        <f>IF(preDEL!$AG566,IFERROR(0/0,""),preDEL!E566)</f>
        <v/>
      </c>
      <c r="F566" s="83" t="str">
        <f>IF(preDEL!$AG566,IFERROR(0/0,""),preDEL!F566)</f>
        <v/>
      </c>
      <c r="G566" s="83" t="str">
        <f>IF(preDEL!$AG566,IFERROR(0/0,""),preDEL!G566)</f>
        <v/>
      </c>
      <c r="H566" s="83" t="str">
        <f>IF(preDEL!$AG566,IFERROR(0/0,""),preDEL!H566)</f>
        <v/>
      </c>
      <c r="I566" s="82" t="str">
        <f>IF(preDEL!$AG566,IFERROR(0/0,""),preDEL!I566)</f>
        <v/>
      </c>
      <c r="J566" s="82" t="str">
        <f>IF(preDEL!$AG566,IFERROR(0/0,""),preDEL!J566)</f>
        <v/>
      </c>
      <c r="K566" s="82" t="str">
        <f>IF(preDEL!$AG566,IFERROR(0/0,""),preDEL!K566)</f>
        <v>Negative</v>
      </c>
      <c r="L566" s="172">
        <f>IF(preDEL!$AG566,IFERROR(0/0,""),preDEL!L566)</f>
        <v>44529</v>
      </c>
      <c r="M566" s="173">
        <f>IF(preDEL!$AG566,IFERROR(0/0,""),preDEL!M566)</f>
        <v>0.5002662037</v>
      </c>
      <c r="N566" s="83" t="str">
        <f>IF(preDEL!$AG566,IFERROR(0/0,""),preDEL!N566)</f>
        <v/>
      </c>
      <c r="O566" s="83" t="str">
        <f>IF(preDEL!$AG566,IFERROR(0/0,""),preDEL!O566)</f>
        <v/>
      </c>
      <c r="P566" s="128" t="b">
        <f>IF(preDEL!$AG566,IFERROR(0/0,""),preDEL!P566)</f>
        <v>0</v>
      </c>
      <c r="Q566" s="128" t="str">
        <f>IF(preDEL!$AG566,IFERROR(0/0,""),preDEL!Q566)</f>
        <v>Result</v>
      </c>
      <c r="R566" s="116" t="b">
        <f>IF(preDEL!$AG566,IFERROR(0/0,""),preDEL!R566)</f>
        <v>1</v>
      </c>
      <c r="S566" s="116">
        <f>IF(preDEL!$AG566,IFERROR(0/0,""),preDEL!S566)</f>
        <v>1</v>
      </c>
      <c r="T566" s="128">
        <f>IF(preDEL!$AG566,IFERROR(0/0,""),preDEL!T566)</f>
        <v>0</v>
      </c>
      <c r="U566" s="83" t="str">
        <f>IF(preDEL!$AG566,IFERROR(0/0,""),preDEL!U566)</f>
        <v/>
      </c>
      <c r="V566" s="82" t="str">
        <f>IF(preDEL!$AG566,IFERROR(0/0,""),preDEL!V566)</f>
        <v/>
      </c>
      <c r="W566" s="83" t="str">
        <f>IF(preDEL!$AG566,IFERROR(0/0,""),preDEL!W566)</f>
        <v/>
      </c>
      <c r="X566" s="116" t="b">
        <f>IF(preDEL!$AG566,IFERROR(0/0,""),preDEL!X566)</f>
        <v>0</v>
      </c>
      <c r="Y566" s="128" t="b">
        <f>IF(preDEL!$AG566,IFERROR(0/0,""),preDEL!Y566)</f>
        <v>0</v>
      </c>
      <c r="Z566" s="82" t="str">
        <f>IF(preDEL!$AG566,IFERROR(0/0,""),preDEL!Z566)</f>
        <v/>
      </c>
      <c r="AA566" s="128" t="b">
        <f>IF(preDEL!$AG566,IFERROR(0/0,""),preDEL!AA566)</f>
        <v>0</v>
      </c>
      <c r="AB566" s="128" t="b">
        <f>IF(preDEL!$AG566,IFERROR(0/0,""),preDEL!AB566)</f>
        <v>0</v>
      </c>
      <c r="AC566" s="174">
        <f>IF(preDEL!$AG566,IFERROR(0/0,""),preDEL!AC566)</f>
        <v>570</v>
      </c>
      <c r="AD566" s="116" t="b">
        <f>IF(preDEL!$AG566,IFERROR(0/0,""),preDEL!AD566)</f>
        <v>1</v>
      </c>
      <c r="AE566" s="175" t="str">
        <f>IF(preDEL!$AG566,IFERROR(0/0,""),preDEL!AE566)</f>
        <v/>
      </c>
      <c r="AF566" s="128" t="b">
        <f>IF(preDEL!$AG566,IFERROR(0/0,""),preDEL!AF566)</f>
        <v>0</v>
      </c>
      <c r="AG566" s="128" t="b">
        <f>IF(preDEL!$AG566,IFERROR(0/0,""),preDEL!AG566)</f>
        <v>0</v>
      </c>
      <c r="AH566" s="116" t="str">
        <f>IF(preDEL!$AG566,IFERROR(0/0,""),preDEL!AH566)</f>
        <v/>
      </c>
      <c r="AI566" s="82" t="str">
        <f>IF(preDEL!$AG566,IFERROR(0/0,""),preDEL!AI566)</f>
        <v/>
      </c>
      <c r="AJ566" s="83" t="str">
        <f>IF(preDEL!$AG566,IFERROR(0/0,""),preDEL!AJ566)</f>
        <v/>
      </c>
      <c r="AK566" s="82" t="str">
        <f>IF(preDEL!$AG566,IFERROR(0/0,""),preDEL!AK566)</f>
        <v>Negative</v>
      </c>
      <c r="AL566" s="83" t="str">
        <f>IF(preDEL!$AG566,IFERROR(0/0,""),preDEL!AL566)</f>
        <v/>
      </c>
      <c r="AM566" s="83" t="str">
        <f>IF(preDEL!$AG566,IFERROR(0/0,""),preDEL!AM566)</f>
        <v>SpROSA145068</v>
      </c>
      <c r="AN566" s="83" t="str">
        <f>IF(preDEL!$AG566,IFERROR(0/0,""),preDEL!AN566)</f>
        <v>ROSA317134</v>
      </c>
      <c r="AO566" s="83" t="str">
        <f>IF(preDEL!$AG566,IFERROR(0/0,""),preDEL!AO566)</f>
        <v/>
      </c>
      <c r="AP566" s="83" t="str">
        <f>IF(preDEL!$AG566,IFERROR(0/0,""),preDEL!AP566)</f>
        <v/>
      </c>
      <c r="AQ566" s="83" t="str">
        <f>IF(preDEL!$AG566,IFERROR(0/0,""),preDEL!AQ566)</f>
        <v/>
      </c>
      <c r="AR566" s="83" t="str">
        <f>IF(preDEL!$AG566,IFERROR(0/0,""),preDEL!AR566)</f>
        <v/>
      </c>
      <c r="AS566" s="147"/>
    </row>
    <row r="567">
      <c r="A567" s="82" t="str">
        <f>IF(preDEL!$AG567,IFERROR(0/0,""),preDEL!A567)</f>
        <v>FLB3952</v>
      </c>
      <c r="B567" s="172">
        <f>IF(preDEL!$AG567,IFERROR(0/0,""),preDEL!B567)</f>
        <v>44528</v>
      </c>
      <c r="C567" s="173">
        <f>IF(preDEL!$AG567,IFERROR(0/0,""),preDEL!C567)</f>
        <v>0.8442939815</v>
      </c>
      <c r="D567" s="82" t="str">
        <f>IF(preDEL!$AG567,IFERROR(0/0,""),preDEL!D567)</f>
        <v/>
      </c>
      <c r="E567" s="82" t="str">
        <f>IF(preDEL!$AG567,IFERROR(0/0,""),preDEL!E567)</f>
        <v/>
      </c>
      <c r="F567" s="83" t="str">
        <f>IF(preDEL!$AG567,IFERROR(0/0,""),preDEL!F567)</f>
        <v/>
      </c>
      <c r="G567" s="83" t="str">
        <f>IF(preDEL!$AG567,IFERROR(0/0,""),preDEL!G567)</f>
        <v/>
      </c>
      <c r="H567" s="83" t="str">
        <f>IF(preDEL!$AG567,IFERROR(0/0,""),preDEL!H567)</f>
        <v/>
      </c>
      <c r="I567" s="82" t="str">
        <f>IF(preDEL!$AG567,IFERROR(0/0,""),preDEL!I567)</f>
        <v/>
      </c>
      <c r="J567" s="82" t="str">
        <f>IF(preDEL!$AG567,IFERROR(0/0,""),preDEL!J567)</f>
        <v/>
      </c>
      <c r="K567" s="82" t="str">
        <f>IF(preDEL!$AG567,IFERROR(0/0,""),preDEL!K567)</f>
        <v>Negative</v>
      </c>
      <c r="L567" s="172">
        <f>IF(preDEL!$AG567,IFERROR(0/0,""),preDEL!L567)</f>
        <v>44529</v>
      </c>
      <c r="M567" s="173">
        <f>IF(preDEL!$AG567,IFERROR(0/0,""),preDEL!M567)</f>
        <v>0.5002662037</v>
      </c>
      <c r="N567" s="83" t="str">
        <f>IF(preDEL!$AG567,IFERROR(0/0,""),preDEL!N567)</f>
        <v/>
      </c>
      <c r="O567" s="83" t="str">
        <f>IF(preDEL!$AG567,IFERROR(0/0,""),preDEL!O567)</f>
        <v/>
      </c>
      <c r="P567" s="128" t="b">
        <f>IF(preDEL!$AG567,IFERROR(0/0,""),preDEL!P567)</f>
        <v>0</v>
      </c>
      <c r="Q567" s="128" t="str">
        <f>IF(preDEL!$AG567,IFERROR(0/0,""),preDEL!Q567)</f>
        <v>Result</v>
      </c>
      <c r="R567" s="116" t="b">
        <f>IF(preDEL!$AG567,IFERROR(0/0,""),preDEL!R567)</f>
        <v>1</v>
      </c>
      <c r="S567" s="116">
        <f>IF(preDEL!$AG567,IFERROR(0/0,""),preDEL!S567)</f>
        <v>1</v>
      </c>
      <c r="T567" s="128">
        <f>IF(preDEL!$AG567,IFERROR(0/0,""),preDEL!T567)</f>
        <v>0</v>
      </c>
      <c r="U567" s="83" t="str">
        <f>IF(preDEL!$AG567,IFERROR(0/0,""),preDEL!U567)</f>
        <v/>
      </c>
      <c r="V567" s="82" t="str">
        <f>IF(preDEL!$AG567,IFERROR(0/0,""),preDEL!V567)</f>
        <v/>
      </c>
      <c r="W567" s="83" t="str">
        <f>IF(preDEL!$AG567,IFERROR(0/0,""),preDEL!W567)</f>
        <v/>
      </c>
      <c r="X567" s="116" t="b">
        <f>IF(preDEL!$AG567,IFERROR(0/0,""),preDEL!X567)</f>
        <v>0</v>
      </c>
      <c r="Y567" s="128" t="b">
        <f>IF(preDEL!$AG567,IFERROR(0/0,""),preDEL!Y567)</f>
        <v>0</v>
      </c>
      <c r="Z567" s="82" t="str">
        <f>IF(preDEL!$AG567,IFERROR(0/0,""),preDEL!Z567)</f>
        <v/>
      </c>
      <c r="AA567" s="128" t="b">
        <f>IF(preDEL!$AG567,IFERROR(0/0,""),preDEL!AA567)</f>
        <v>0</v>
      </c>
      <c r="AB567" s="128" t="b">
        <f>IF(preDEL!$AG567,IFERROR(0/0,""),preDEL!AB567)</f>
        <v>0</v>
      </c>
      <c r="AC567" s="174">
        <f>IF(preDEL!$AG567,IFERROR(0/0,""),preDEL!AC567)</f>
        <v>569</v>
      </c>
      <c r="AD567" s="116" t="b">
        <f>IF(preDEL!$AG567,IFERROR(0/0,""),preDEL!AD567)</f>
        <v>1</v>
      </c>
      <c r="AE567" s="175" t="str">
        <f>IF(preDEL!$AG567,IFERROR(0/0,""),preDEL!AE567)</f>
        <v/>
      </c>
      <c r="AF567" s="128" t="b">
        <f>IF(preDEL!$AG567,IFERROR(0/0,""),preDEL!AF567)</f>
        <v>0</v>
      </c>
      <c r="AG567" s="128" t="b">
        <f>IF(preDEL!$AG567,IFERROR(0/0,""),preDEL!AG567)</f>
        <v>0</v>
      </c>
      <c r="AH567" s="116" t="str">
        <f>IF(preDEL!$AG567,IFERROR(0/0,""),preDEL!AH567)</f>
        <v/>
      </c>
      <c r="AI567" s="82" t="str">
        <f>IF(preDEL!$AG567,IFERROR(0/0,""),preDEL!AI567)</f>
        <v/>
      </c>
      <c r="AJ567" s="83" t="str">
        <f>IF(preDEL!$AG567,IFERROR(0/0,""),preDEL!AJ567)</f>
        <v/>
      </c>
      <c r="AK567" s="82" t="str">
        <f>IF(preDEL!$AG567,IFERROR(0/0,""),preDEL!AK567)</f>
        <v>Negative</v>
      </c>
      <c r="AL567" s="83" t="str">
        <f>IF(preDEL!$AG567,IFERROR(0/0,""),preDEL!AL567)</f>
        <v/>
      </c>
      <c r="AM567" s="83" t="str">
        <f>IF(preDEL!$AG567,IFERROR(0/0,""),preDEL!AM567)</f>
        <v>SpROSA145068</v>
      </c>
      <c r="AN567" s="83" t="str">
        <f>IF(preDEL!$AG567,IFERROR(0/0,""),preDEL!AN567)</f>
        <v>ROSA364096</v>
      </c>
      <c r="AO567" s="83" t="str">
        <f>IF(preDEL!$AG567,IFERROR(0/0,""),preDEL!AO567)</f>
        <v/>
      </c>
      <c r="AP567" s="83" t="str">
        <f>IF(preDEL!$AG567,IFERROR(0/0,""),preDEL!AP567)</f>
        <v/>
      </c>
      <c r="AQ567" s="83" t="str">
        <f>IF(preDEL!$AG567,IFERROR(0/0,""),preDEL!AQ567)</f>
        <v/>
      </c>
      <c r="AR567" s="83" t="str">
        <f>IF(preDEL!$AG567,IFERROR(0/0,""),preDEL!AR567)</f>
        <v/>
      </c>
      <c r="AS567" s="147"/>
    </row>
    <row r="568">
      <c r="A568" s="82" t="str">
        <f>IF(preDEL!$AG568,IFERROR(0/0,""),preDEL!A568)</f>
        <v>FLB2721</v>
      </c>
      <c r="B568" s="172">
        <f>IF(preDEL!$AG568,IFERROR(0/0,""),preDEL!B568)</f>
        <v>44529</v>
      </c>
      <c r="C568" s="173">
        <f>IF(preDEL!$AG568,IFERROR(0/0,""),preDEL!C568)</f>
        <v>0.2204282407</v>
      </c>
      <c r="D568" s="82" t="str">
        <f>IF(preDEL!$AG568,IFERROR(0/0,""),preDEL!D568)</f>
        <v/>
      </c>
      <c r="E568" s="82" t="str">
        <f>IF(preDEL!$AG568,IFERROR(0/0,""),preDEL!E568)</f>
        <v/>
      </c>
      <c r="F568" s="83" t="str">
        <f>IF(preDEL!$AG568,IFERROR(0/0,""),preDEL!F568)</f>
        <v/>
      </c>
      <c r="G568" s="83" t="str">
        <f>IF(preDEL!$AG568,IFERROR(0/0,""),preDEL!G568)</f>
        <v/>
      </c>
      <c r="H568" s="83" t="str">
        <f>IF(preDEL!$AG568,IFERROR(0/0,""),preDEL!H568)</f>
        <v/>
      </c>
      <c r="I568" s="82" t="str">
        <f>IF(preDEL!$AG568,IFERROR(0/0,""),preDEL!I568)</f>
        <v/>
      </c>
      <c r="J568" s="82" t="str">
        <f>IF(preDEL!$AG568,IFERROR(0/0,""),preDEL!J568)</f>
        <v/>
      </c>
      <c r="K568" s="82" t="str">
        <f>IF(preDEL!$AG568,IFERROR(0/0,""),preDEL!K568)</f>
        <v>Negative</v>
      </c>
      <c r="L568" s="172">
        <f>IF(preDEL!$AG568,IFERROR(0/0,""),preDEL!L568)</f>
        <v>44529</v>
      </c>
      <c r="M568" s="173">
        <f>IF(preDEL!$AG568,IFERROR(0/0,""),preDEL!M568)</f>
        <v>0.5002662037</v>
      </c>
      <c r="N568" s="83" t="str">
        <f>IF(preDEL!$AG568,IFERROR(0/0,""),preDEL!N568)</f>
        <v/>
      </c>
      <c r="O568" s="83" t="str">
        <f>IF(preDEL!$AG568,IFERROR(0/0,""),preDEL!O568)</f>
        <v/>
      </c>
      <c r="P568" s="128" t="b">
        <f>IF(preDEL!$AG568,IFERROR(0/0,""),preDEL!P568)</f>
        <v>0</v>
      </c>
      <c r="Q568" s="128" t="str">
        <f>IF(preDEL!$AG568,IFERROR(0/0,""),preDEL!Q568)</f>
        <v>Result</v>
      </c>
      <c r="R568" s="116" t="b">
        <f>IF(preDEL!$AG568,IFERROR(0/0,""),preDEL!R568)</f>
        <v>1</v>
      </c>
      <c r="S568" s="116">
        <f>IF(preDEL!$AG568,IFERROR(0/0,""),preDEL!S568)</f>
        <v>1</v>
      </c>
      <c r="T568" s="128" t="str">
        <f>IF(preDEL!$AG568,IFERROR(0/0,""),preDEL!T568)</f>
        <v/>
      </c>
      <c r="U568" s="83" t="str">
        <f>IF(preDEL!$AG568,IFERROR(0/0,""),preDEL!U568)</f>
        <v/>
      </c>
      <c r="V568" s="82" t="str">
        <f>IF(preDEL!$AG568,IFERROR(0/0,""),preDEL!V568)</f>
        <v/>
      </c>
      <c r="W568" s="83" t="str">
        <f>IF(preDEL!$AG568,IFERROR(0/0,""),preDEL!W568)</f>
        <v/>
      </c>
      <c r="X568" s="116" t="b">
        <f>IF(preDEL!$AG568,IFERROR(0/0,""),preDEL!X568)</f>
        <v>0</v>
      </c>
      <c r="Y568" s="128" t="b">
        <f>IF(preDEL!$AG568,IFERROR(0/0,""),preDEL!Y568)</f>
        <v>0</v>
      </c>
      <c r="Z568" s="82" t="str">
        <f>IF(preDEL!$AG568,IFERROR(0/0,""),preDEL!Z568)</f>
        <v/>
      </c>
      <c r="AA568" s="128" t="b">
        <f>IF(preDEL!$AG568,IFERROR(0/0,""),preDEL!AA568)</f>
        <v>0</v>
      </c>
      <c r="AB568" s="128" t="b">
        <f>IF(preDEL!$AG568,IFERROR(0/0,""),preDEL!AB568)</f>
        <v>0</v>
      </c>
      <c r="AC568" s="174">
        <f>IF(preDEL!$AG568,IFERROR(0/0,""),preDEL!AC568)</f>
        <v>114</v>
      </c>
      <c r="AD568" s="116" t="b">
        <f>IF(preDEL!$AG568,IFERROR(0/0,""),preDEL!AD568)</f>
        <v>0</v>
      </c>
      <c r="AE568" s="175" t="str">
        <f>IF(preDEL!$AG568,IFERROR(0/0,""),preDEL!AE568)</f>
        <v/>
      </c>
      <c r="AF568" s="128" t="b">
        <f>IF(preDEL!$AG568,IFERROR(0/0,""),preDEL!AF568)</f>
        <v>0</v>
      </c>
      <c r="AG568" s="128" t="b">
        <f>IF(preDEL!$AG568,IFERROR(0/0,""),preDEL!AG568)</f>
        <v>0</v>
      </c>
      <c r="AH568" s="116" t="str">
        <f>IF(preDEL!$AG568,IFERROR(0/0,""),preDEL!AH568)</f>
        <v/>
      </c>
      <c r="AI568" s="82" t="str">
        <f>IF(preDEL!$AG568,IFERROR(0/0,""),preDEL!AI568)</f>
        <v/>
      </c>
      <c r="AJ568" s="83" t="str">
        <f>IF(preDEL!$AG568,IFERROR(0/0,""),preDEL!AJ568)</f>
        <v/>
      </c>
      <c r="AK568" s="82" t="str">
        <f>IF(preDEL!$AG568,IFERROR(0/0,""),preDEL!AK568)</f>
        <v>Negative</v>
      </c>
      <c r="AL568" s="83" t="str">
        <f>IF(preDEL!$AG568,IFERROR(0/0,""),preDEL!AL568)</f>
        <v/>
      </c>
      <c r="AM568" s="83" t="str">
        <f>IF(preDEL!$AG568,IFERROR(0/0,""),preDEL!AM568)</f>
        <v>SpROSA145068</v>
      </c>
      <c r="AN568" s="83" t="str">
        <f>IF(preDEL!$AG568,IFERROR(0/0,""),preDEL!AN568)</f>
        <v>ROSA970910</v>
      </c>
      <c r="AO568" s="83" t="str">
        <f>IF(preDEL!$AG568,IFERROR(0/0,""),preDEL!AO568)</f>
        <v/>
      </c>
      <c r="AP568" s="83" t="str">
        <f>IF(preDEL!$AG568,IFERROR(0/0,""),preDEL!AP568)</f>
        <v/>
      </c>
      <c r="AQ568" s="83" t="str">
        <f>IF(preDEL!$AG568,IFERROR(0/0,""),preDEL!AQ568)</f>
        <v/>
      </c>
      <c r="AR568" s="83" t="str">
        <f>IF(preDEL!$AG568,IFERROR(0/0,""),preDEL!AR568)</f>
        <v/>
      </c>
      <c r="AS568" s="147"/>
    </row>
    <row r="569">
      <c r="A569" s="82" t="str">
        <f>IF(preDEL!$AG569,IFERROR(0/0,""),preDEL!A569)</f>
        <v>FLB3576</v>
      </c>
      <c r="B569" s="172">
        <f>IF(preDEL!$AG569,IFERROR(0/0,""),preDEL!B569)</f>
        <v>44529</v>
      </c>
      <c r="C569" s="173">
        <f>IF(preDEL!$AG569,IFERROR(0/0,""),preDEL!C569)</f>
        <v>0.2286458333</v>
      </c>
      <c r="D569" s="82" t="str">
        <f>IF(preDEL!$AG569,IFERROR(0/0,""),preDEL!D569)</f>
        <v/>
      </c>
      <c r="E569" s="82" t="str">
        <f>IF(preDEL!$AG569,IFERROR(0/0,""),preDEL!E569)</f>
        <v/>
      </c>
      <c r="F569" s="83" t="str">
        <f>IF(preDEL!$AG569,IFERROR(0/0,""),preDEL!F569)</f>
        <v/>
      </c>
      <c r="G569" s="83" t="str">
        <f>IF(preDEL!$AG569,IFERROR(0/0,""),preDEL!G569)</f>
        <v/>
      </c>
      <c r="H569" s="83" t="str">
        <f>IF(preDEL!$AG569,IFERROR(0/0,""),preDEL!H569)</f>
        <v/>
      </c>
      <c r="I569" s="82" t="str">
        <f>IF(preDEL!$AG569,IFERROR(0/0,""),preDEL!I569)</f>
        <v/>
      </c>
      <c r="J569" s="82" t="str">
        <f>IF(preDEL!$AG569,IFERROR(0/0,""),preDEL!J569)</f>
        <v/>
      </c>
      <c r="K569" s="82" t="str">
        <f>IF(preDEL!$AG569,IFERROR(0/0,""),preDEL!K569)</f>
        <v>Negative</v>
      </c>
      <c r="L569" s="172">
        <f>IF(preDEL!$AG569,IFERROR(0/0,""),preDEL!L569)</f>
        <v>44529</v>
      </c>
      <c r="M569" s="173">
        <f>IF(preDEL!$AG569,IFERROR(0/0,""),preDEL!M569)</f>
        <v>0.5002777778</v>
      </c>
      <c r="N569" s="83" t="str">
        <f>IF(preDEL!$AG569,IFERROR(0/0,""),preDEL!N569)</f>
        <v/>
      </c>
      <c r="O569" s="83" t="str">
        <f>IF(preDEL!$AG569,IFERROR(0/0,""),preDEL!O569)</f>
        <v/>
      </c>
      <c r="P569" s="128" t="b">
        <f>IF(preDEL!$AG569,IFERROR(0/0,""),preDEL!P569)</f>
        <v>0</v>
      </c>
      <c r="Q569" s="128" t="str">
        <f>IF(preDEL!$AG569,IFERROR(0/0,""),preDEL!Q569)</f>
        <v>Result</v>
      </c>
      <c r="R569" s="116" t="b">
        <f>IF(preDEL!$AG569,IFERROR(0/0,""),preDEL!R569)</f>
        <v>1</v>
      </c>
      <c r="S569" s="116">
        <f>IF(preDEL!$AG569,IFERROR(0/0,""),preDEL!S569)</f>
        <v>1</v>
      </c>
      <c r="T569" s="128">
        <f>IF(preDEL!$AG569,IFERROR(0/0,""),preDEL!T569)</f>
        <v>0</v>
      </c>
      <c r="U569" s="83" t="str">
        <f>IF(preDEL!$AG569,IFERROR(0/0,""),preDEL!U569)</f>
        <v/>
      </c>
      <c r="V569" s="82" t="str">
        <f>IF(preDEL!$AG569,IFERROR(0/0,""),preDEL!V569)</f>
        <v/>
      </c>
      <c r="W569" s="83" t="str">
        <f>IF(preDEL!$AG569,IFERROR(0/0,""),preDEL!W569)</f>
        <v/>
      </c>
      <c r="X569" s="116" t="b">
        <f>IF(preDEL!$AG569,IFERROR(0/0,""),preDEL!X569)</f>
        <v>0</v>
      </c>
      <c r="Y569" s="128" t="b">
        <f>IF(preDEL!$AG569,IFERROR(0/0,""),preDEL!Y569)</f>
        <v>0</v>
      </c>
      <c r="Z569" s="82" t="str">
        <f>IF(preDEL!$AG569,IFERROR(0/0,""),preDEL!Z569)</f>
        <v/>
      </c>
      <c r="AA569" s="128" t="b">
        <f>IF(preDEL!$AG569,IFERROR(0/0,""),preDEL!AA569)</f>
        <v>0</v>
      </c>
      <c r="AB569" s="128" t="b">
        <f>IF(preDEL!$AG569,IFERROR(0/0,""),preDEL!AB569)</f>
        <v>0</v>
      </c>
      <c r="AC569" s="174">
        <f>IF(preDEL!$AG569,IFERROR(0/0,""),preDEL!AC569)</f>
        <v>568</v>
      </c>
      <c r="AD569" s="116" t="b">
        <f>IF(preDEL!$AG569,IFERROR(0/0,""),preDEL!AD569)</f>
        <v>1</v>
      </c>
      <c r="AE569" s="175" t="str">
        <f>IF(preDEL!$AG569,IFERROR(0/0,""),preDEL!AE569)</f>
        <v/>
      </c>
      <c r="AF569" s="128" t="b">
        <f>IF(preDEL!$AG569,IFERROR(0/0,""),preDEL!AF569)</f>
        <v>0</v>
      </c>
      <c r="AG569" s="128" t="b">
        <f>IF(preDEL!$AG569,IFERROR(0/0,""),preDEL!AG569)</f>
        <v>0</v>
      </c>
      <c r="AH569" s="116" t="str">
        <f>IF(preDEL!$AG569,IFERROR(0/0,""),preDEL!AH569)</f>
        <v/>
      </c>
      <c r="AI569" s="82" t="str">
        <f>IF(preDEL!$AG569,IFERROR(0/0,""),preDEL!AI569)</f>
        <v/>
      </c>
      <c r="AJ569" s="83" t="str">
        <f>IF(preDEL!$AG569,IFERROR(0/0,""),preDEL!AJ569)</f>
        <v/>
      </c>
      <c r="AK569" s="82" t="str">
        <f>IF(preDEL!$AG569,IFERROR(0/0,""),preDEL!AK569)</f>
        <v>Negative</v>
      </c>
      <c r="AL569" s="83" t="str">
        <f>IF(preDEL!$AG569,IFERROR(0/0,""),preDEL!AL569)</f>
        <v/>
      </c>
      <c r="AM569" s="83" t="str">
        <f>IF(preDEL!$AG569,IFERROR(0/0,""),preDEL!AM569)</f>
        <v>SpROSA145068</v>
      </c>
      <c r="AN569" s="83" t="str">
        <f>IF(preDEL!$AG569,IFERROR(0/0,""),preDEL!AN569)</f>
        <v>ROSA877819</v>
      </c>
      <c r="AO569" s="83" t="str">
        <f>IF(preDEL!$AG569,IFERROR(0/0,""),preDEL!AO569)</f>
        <v/>
      </c>
      <c r="AP569" s="83" t="str">
        <f>IF(preDEL!$AG569,IFERROR(0/0,""),preDEL!AP569)</f>
        <v/>
      </c>
      <c r="AQ569" s="83" t="str">
        <f>IF(preDEL!$AG569,IFERROR(0/0,""),preDEL!AQ569)</f>
        <v/>
      </c>
      <c r="AR569" s="83" t="str">
        <f>IF(preDEL!$AG569,IFERROR(0/0,""),preDEL!AR569)</f>
        <v/>
      </c>
      <c r="AS569" s="147"/>
    </row>
    <row r="570">
      <c r="A570" s="82" t="str">
        <f>IF(preDEL!$AG570,IFERROR(0/0,""),preDEL!A570)</f>
        <v>FLB3616</v>
      </c>
      <c r="B570" s="172">
        <f>IF(preDEL!$AG570,IFERROR(0/0,""),preDEL!B570)</f>
        <v>44529</v>
      </c>
      <c r="C570" s="173">
        <f>IF(preDEL!$AG570,IFERROR(0/0,""),preDEL!C570)</f>
        <v>0.2304398148</v>
      </c>
      <c r="D570" s="82" t="str">
        <f>IF(preDEL!$AG570,IFERROR(0/0,""),preDEL!D570)</f>
        <v/>
      </c>
      <c r="E570" s="82" t="str">
        <f>IF(preDEL!$AG570,IFERROR(0/0,""),preDEL!E570)</f>
        <v/>
      </c>
      <c r="F570" s="83" t="str">
        <f>IF(preDEL!$AG570,IFERROR(0/0,""),preDEL!F570)</f>
        <v/>
      </c>
      <c r="G570" s="83" t="str">
        <f>IF(preDEL!$AG570,IFERROR(0/0,""),preDEL!G570)</f>
        <v/>
      </c>
      <c r="H570" s="83" t="str">
        <f>IF(preDEL!$AG570,IFERROR(0/0,""),preDEL!H570)</f>
        <v/>
      </c>
      <c r="I570" s="82" t="str">
        <f>IF(preDEL!$AG570,IFERROR(0/0,""),preDEL!I570)</f>
        <v/>
      </c>
      <c r="J570" s="82" t="str">
        <f>IF(preDEL!$AG570,IFERROR(0/0,""),preDEL!J570)</f>
        <v/>
      </c>
      <c r="K570" s="82" t="str">
        <f>IF(preDEL!$AG570,IFERROR(0/0,""),preDEL!K570)</f>
        <v>Negative</v>
      </c>
      <c r="L570" s="172">
        <f>IF(preDEL!$AG570,IFERROR(0/0,""),preDEL!L570)</f>
        <v>44529</v>
      </c>
      <c r="M570" s="173">
        <f>IF(preDEL!$AG570,IFERROR(0/0,""),preDEL!M570)</f>
        <v>0.5002777778</v>
      </c>
      <c r="N570" s="83" t="str">
        <f>IF(preDEL!$AG570,IFERROR(0/0,""),preDEL!N570)</f>
        <v/>
      </c>
      <c r="O570" s="83" t="str">
        <f>IF(preDEL!$AG570,IFERROR(0/0,""),preDEL!O570)</f>
        <v/>
      </c>
      <c r="P570" s="128" t="b">
        <f>IF(preDEL!$AG570,IFERROR(0/0,""),preDEL!P570)</f>
        <v>0</v>
      </c>
      <c r="Q570" s="128" t="str">
        <f>IF(preDEL!$AG570,IFERROR(0/0,""),preDEL!Q570)</f>
        <v>Result</v>
      </c>
      <c r="R570" s="116" t="b">
        <f>IF(preDEL!$AG570,IFERROR(0/0,""),preDEL!R570)</f>
        <v>1</v>
      </c>
      <c r="S570" s="116">
        <f>IF(preDEL!$AG570,IFERROR(0/0,""),preDEL!S570)</f>
        <v>1</v>
      </c>
      <c r="T570" s="128" t="str">
        <f>IF(preDEL!$AG570,IFERROR(0/0,""),preDEL!T570)</f>
        <v/>
      </c>
      <c r="U570" s="83" t="str">
        <f>IF(preDEL!$AG570,IFERROR(0/0,""),preDEL!U570)</f>
        <v/>
      </c>
      <c r="V570" s="82" t="str">
        <f>IF(preDEL!$AG570,IFERROR(0/0,""),preDEL!V570)</f>
        <v/>
      </c>
      <c r="W570" s="83" t="str">
        <f>IF(preDEL!$AG570,IFERROR(0/0,""),preDEL!W570)</f>
        <v/>
      </c>
      <c r="X570" s="116" t="b">
        <f>IF(preDEL!$AG570,IFERROR(0/0,""),preDEL!X570)</f>
        <v>0</v>
      </c>
      <c r="Y570" s="128" t="b">
        <f>IF(preDEL!$AG570,IFERROR(0/0,""),preDEL!Y570)</f>
        <v>0</v>
      </c>
      <c r="Z570" s="82" t="str">
        <f>IF(preDEL!$AG570,IFERROR(0/0,""),preDEL!Z570)</f>
        <v/>
      </c>
      <c r="AA570" s="128" t="b">
        <f>IF(preDEL!$AG570,IFERROR(0/0,""),preDEL!AA570)</f>
        <v>0</v>
      </c>
      <c r="AB570" s="128" t="b">
        <f>IF(preDEL!$AG570,IFERROR(0/0,""),preDEL!AB570)</f>
        <v>0</v>
      </c>
      <c r="AC570" s="174">
        <f>IF(preDEL!$AG570,IFERROR(0/0,""),preDEL!AC570)</f>
        <v>113</v>
      </c>
      <c r="AD570" s="116" t="b">
        <f>IF(preDEL!$AG570,IFERROR(0/0,""),preDEL!AD570)</f>
        <v>0</v>
      </c>
      <c r="AE570" s="175" t="str">
        <f>IF(preDEL!$AG570,IFERROR(0/0,""),preDEL!AE570)</f>
        <v/>
      </c>
      <c r="AF570" s="128" t="b">
        <f>IF(preDEL!$AG570,IFERROR(0/0,""),preDEL!AF570)</f>
        <v>0</v>
      </c>
      <c r="AG570" s="128" t="b">
        <f>IF(preDEL!$AG570,IFERROR(0/0,""),preDEL!AG570)</f>
        <v>0</v>
      </c>
      <c r="AH570" s="116" t="str">
        <f>IF(preDEL!$AG570,IFERROR(0/0,""),preDEL!AH570)</f>
        <v/>
      </c>
      <c r="AI570" s="82" t="str">
        <f>IF(preDEL!$AG570,IFERROR(0/0,""),preDEL!AI570)</f>
        <v/>
      </c>
      <c r="AJ570" s="83" t="str">
        <f>IF(preDEL!$AG570,IFERROR(0/0,""),preDEL!AJ570)</f>
        <v/>
      </c>
      <c r="AK570" s="82" t="str">
        <f>IF(preDEL!$AG570,IFERROR(0/0,""),preDEL!AK570)</f>
        <v>Negative</v>
      </c>
      <c r="AL570" s="83" t="str">
        <f>IF(preDEL!$AG570,IFERROR(0/0,""),preDEL!AL570)</f>
        <v/>
      </c>
      <c r="AM570" s="83" t="str">
        <f>IF(preDEL!$AG570,IFERROR(0/0,""),preDEL!AM570)</f>
        <v>SpROSA145068</v>
      </c>
      <c r="AN570" s="83" t="str">
        <f>IF(preDEL!$AG570,IFERROR(0/0,""),preDEL!AN570)</f>
        <v>ROSA191656</v>
      </c>
      <c r="AO570" s="83" t="str">
        <f>IF(preDEL!$AG570,IFERROR(0/0,""),preDEL!AO570)</f>
        <v/>
      </c>
      <c r="AP570" s="83" t="str">
        <f>IF(preDEL!$AG570,IFERROR(0/0,""),preDEL!AP570)</f>
        <v/>
      </c>
      <c r="AQ570" s="83" t="str">
        <f>IF(preDEL!$AG570,IFERROR(0/0,""),preDEL!AQ570)</f>
        <v/>
      </c>
      <c r="AR570" s="83" t="str">
        <f>IF(preDEL!$AG570,IFERROR(0/0,""),preDEL!AR570)</f>
        <v/>
      </c>
      <c r="AS570" s="147"/>
    </row>
    <row r="571">
      <c r="A571" s="82" t="str">
        <f>IF(preDEL!$AG571,IFERROR(0/0,""),preDEL!A571)</f>
        <v>FLB3611</v>
      </c>
      <c r="B571" s="172">
        <f>IF(preDEL!$AG571,IFERROR(0/0,""),preDEL!B571)</f>
        <v>44529</v>
      </c>
      <c r="C571" s="173">
        <f>IF(preDEL!$AG571,IFERROR(0/0,""),preDEL!C571)</f>
        <v>0.230625</v>
      </c>
      <c r="D571" s="82" t="str">
        <f>IF(preDEL!$AG571,IFERROR(0/0,""),preDEL!D571)</f>
        <v/>
      </c>
      <c r="E571" s="82" t="str">
        <f>IF(preDEL!$AG571,IFERROR(0/0,""),preDEL!E571)</f>
        <v/>
      </c>
      <c r="F571" s="83" t="str">
        <f>IF(preDEL!$AG571,IFERROR(0/0,""),preDEL!F571)</f>
        <v/>
      </c>
      <c r="G571" s="83" t="str">
        <f>IF(preDEL!$AG571,IFERROR(0/0,""),preDEL!G571)</f>
        <v/>
      </c>
      <c r="H571" s="83" t="str">
        <f>IF(preDEL!$AG571,IFERROR(0/0,""),preDEL!H571)</f>
        <v/>
      </c>
      <c r="I571" s="82" t="str">
        <f>IF(preDEL!$AG571,IFERROR(0/0,""),preDEL!I571)</f>
        <v/>
      </c>
      <c r="J571" s="82" t="str">
        <f>IF(preDEL!$AG571,IFERROR(0/0,""),preDEL!J571)</f>
        <v/>
      </c>
      <c r="K571" s="82" t="str">
        <f>IF(preDEL!$AG571,IFERROR(0/0,""),preDEL!K571)</f>
        <v>Negative</v>
      </c>
      <c r="L571" s="172">
        <f>IF(preDEL!$AG571,IFERROR(0/0,""),preDEL!L571)</f>
        <v>44529</v>
      </c>
      <c r="M571" s="173">
        <f>IF(preDEL!$AG571,IFERROR(0/0,""),preDEL!M571)</f>
        <v>0.5002777778</v>
      </c>
      <c r="N571" s="83" t="str">
        <f>IF(preDEL!$AG571,IFERROR(0/0,""),preDEL!N571)</f>
        <v/>
      </c>
      <c r="O571" s="83" t="str">
        <f>IF(preDEL!$AG571,IFERROR(0/0,""),preDEL!O571)</f>
        <v/>
      </c>
      <c r="P571" s="128" t="b">
        <f>IF(preDEL!$AG571,IFERROR(0/0,""),preDEL!P571)</f>
        <v>0</v>
      </c>
      <c r="Q571" s="128" t="str">
        <f>IF(preDEL!$AG571,IFERROR(0/0,""),preDEL!Q571)</f>
        <v>Result</v>
      </c>
      <c r="R571" s="116" t="b">
        <f>IF(preDEL!$AG571,IFERROR(0/0,""),preDEL!R571)</f>
        <v>1</v>
      </c>
      <c r="S571" s="116">
        <f>IF(preDEL!$AG571,IFERROR(0/0,""),preDEL!S571)</f>
        <v>1</v>
      </c>
      <c r="T571" s="128">
        <f>IF(preDEL!$AG571,IFERROR(0/0,""),preDEL!T571)</f>
        <v>0</v>
      </c>
      <c r="U571" s="83" t="str">
        <f>IF(preDEL!$AG571,IFERROR(0/0,""),preDEL!U571)</f>
        <v/>
      </c>
      <c r="V571" s="82" t="str">
        <f>IF(preDEL!$AG571,IFERROR(0/0,""),preDEL!V571)</f>
        <v/>
      </c>
      <c r="W571" s="83" t="str">
        <f>IF(preDEL!$AG571,IFERROR(0/0,""),preDEL!W571)</f>
        <v/>
      </c>
      <c r="X571" s="116" t="b">
        <f>IF(preDEL!$AG571,IFERROR(0/0,""),preDEL!X571)</f>
        <v>0</v>
      </c>
      <c r="Y571" s="128" t="b">
        <f>IF(preDEL!$AG571,IFERROR(0/0,""),preDEL!Y571)</f>
        <v>0</v>
      </c>
      <c r="Z571" s="82" t="str">
        <f>IF(preDEL!$AG571,IFERROR(0/0,""),preDEL!Z571)</f>
        <v/>
      </c>
      <c r="AA571" s="128" t="b">
        <f>IF(preDEL!$AG571,IFERROR(0/0,""),preDEL!AA571)</f>
        <v>0</v>
      </c>
      <c r="AB571" s="128" t="b">
        <f>IF(preDEL!$AG571,IFERROR(0/0,""),preDEL!AB571)</f>
        <v>0</v>
      </c>
      <c r="AC571" s="174">
        <f>IF(preDEL!$AG571,IFERROR(0/0,""),preDEL!AC571)</f>
        <v>567</v>
      </c>
      <c r="AD571" s="116" t="b">
        <f>IF(preDEL!$AG571,IFERROR(0/0,""),preDEL!AD571)</f>
        <v>1</v>
      </c>
      <c r="AE571" s="175" t="str">
        <f>IF(preDEL!$AG571,IFERROR(0/0,""),preDEL!AE571)</f>
        <v/>
      </c>
      <c r="AF571" s="128" t="b">
        <f>IF(preDEL!$AG571,IFERROR(0/0,""),preDEL!AF571)</f>
        <v>0</v>
      </c>
      <c r="AG571" s="128" t="b">
        <f>IF(preDEL!$AG571,IFERROR(0/0,""),preDEL!AG571)</f>
        <v>0</v>
      </c>
      <c r="AH571" s="116" t="str">
        <f>IF(preDEL!$AG571,IFERROR(0/0,""),preDEL!AH571)</f>
        <v/>
      </c>
      <c r="AI571" s="82" t="str">
        <f>IF(preDEL!$AG571,IFERROR(0/0,""),preDEL!AI571)</f>
        <v/>
      </c>
      <c r="AJ571" s="83" t="str">
        <f>IF(preDEL!$AG571,IFERROR(0/0,""),preDEL!AJ571)</f>
        <v/>
      </c>
      <c r="AK571" s="82" t="str">
        <f>IF(preDEL!$AG571,IFERROR(0/0,""),preDEL!AK571)</f>
        <v>Negative</v>
      </c>
      <c r="AL571" s="83" t="str">
        <f>IF(preDEL!$AG571,IFERROR(0/0,""),preDEL!AL571)</f>
        <v/>
      </c>
      <c r="AM571" s="83" t="str">
        <f>IF(preDEL!$AG571,IFERROR(0/0,""),preDEL!AM571)</f>
        <v>SpROSA145068</v>
      </c>
      <c r="AN571" s="83" t="str">
        <f>IF(preDEL!$AG571,IFERROR(0/0,""),preDEL!AN571)</f>
        <v>ROSA190461</v>
      </c>
      <c r="AO571" s="83" t="str">
        <f>IF(preDEL!$AG571,IFERROR(0/0,""),preDEL!AO571)</f>
        <v/>
      </c>
      <c r="AP571" s="83" t="str">
        <f>IF(preDEL!$AG571,IFERROR(0/0,""),preDEL!AP571)</f>
        <v/>
      </c>
      <c r="AQ571" s="83" t="str">
        <f>IF(preDEL!$AG571,IFERROR(0/0,""),preDEL!AQ571)</f>
        <v/>
      </c>
      <c r="AR571" s="83" t="str">
        <f>IF(preDEL!$AG571,IFERROR(0/0,""),preDEL!AR571)</f>
        <v/>
      </c>
      <c r="AS571" s="147"/>
    </row>
    <row r="572">
      <c r="A572" s="82" t="str">
        <f>IF(preDEL!$AG572,IFERROR(0/0,""),preDEL!A572)</f>
        <v>FLB3600</v>
      </c>
      <c r="B572" s="172">
        <f>IF(preDEL!$AG572,IFERROR(0/0,""),preDEL!B572)</f>
        <v>44529</v>
      </c>
      <c r="C572" s="173">
        <f>IF(preDEL!$AG572,IFERROR(0/0,""),preDEL!C572)</f>
        <v>0.2343171296</v>
      </c>
      <c r="D572" s="82" t="str">
        <f>IF(preDEL!$AG572,IFERROR(0/0,""),preDEL!D572)</f>
        <v/>
      </c>
      <c r="E572" s="82" t="str">
        <f>IF(preDEL!$AG572,IFERROR(0/0,""),preDEL!E572)</f>
        <v/>
      </c>
      <c r="F572" s="83" t="str">
        <f>IF(preDEL!$AG572,IFERROR(0/0,""),preDEL!F572)</f>
        <v/>
      </c>
      <c r="G572" s="83" t="str">
        <f>IF(preDEL!$AG572,IFERROR(0/0,""),preDEL!G572)</f>
        <v/>
      </c>
      <c r="H572" s="83" t="str">
        <f>IF(preDEL!$AG572,IFERROR(0/0,""),preDEL!H572)</f>
        <v/>
      </c>
      <c r="I572" s="82" t="str">
        <f>IF(preDEL!$AG572,IFERROR(0/0,""),preDEL!I572)</f>
        <v/>
      </c>
      <c r="J572" s="82" t="str">
        <f>IF(preDEL!$AG572,IFERROR(0/0,""),preDEL!J572)</f>
        <v/>
      </c>
      <c r="K572" s="82" t="str">
        <f>IF(preDEL!$AG572,IFERROR(0/0,""),preDEL!K572)</f>
        <v>Negative</v>
      </c>
      <c r="L572" s="172">
        <f>IF(preDEL!$AG572,IFERROR(0/0,""),preDEL!L572)</f>
        <v>44529</v>
      </c>
      <c r="M572" s="173">
        <f>IF(preDEL!$AG572,IFERROR(0/0,""),preDEL!M572)</f>
        <v>0.5002777778</v>
      </c>
      <c r="N572" s="83" t="str">
        <f>IF(preDEL!$AG572,IFERROR(0/0,""),preDEL!N572)</f>
        <v/>
      </c>
      <c r="O572" s="83" t="str">
        <f>IF(preDEL!$AG572,IFERROR(0/0,""),preDEL!O572)</f>
        <v/>
      </c>
      <c r="P572" s="128" t="b">
        <f>IF(preDEL!$AG572,IFERROR(0/0,""),preDEL!P572)</f>
        <v>0</v>
      </c>
      <c r="Q572" s="128" t="str">
        <f>IF(preDEL!$AG572,IFERROR(0/0,""),preDEL!Q572)</f>
        <v>Result</v>
      </c>
      <c r="R572" s="116" t="b">
        <f>IF(preDEL!$AG572,IFERROR(0/0,""),preDEL!R572)</f>
        <v>1</v>
      </c>
      <c r="S572" s="116">
        <f>IF(preDEL!$AG572,IFERROR(0/0,""),preDEL!S572)</f>
        <v>1</v>
      </c>
      <c r="T572" s="128">
        <f>IF(preDEL!$AG572,IFERROR(0/0,""),preDEL!T572)</f>
        <v>0</v>
      </c>
      <c r="U572" s="83" t="str">
        <f>IF(preDEL!$AG572,IFERROR(0/0,""),preDEL!U572)</f>
        <v/>
      </c>
      <c r="V572" s="82" t="str">
        <f>IF(preDEL!$AG572,IFERROR(0/0,""),preDEL!V572)</f>
        <v/>
      </c>
      <c r="W572" s="83" t="str">
        <f>IF(preDEL!$AG572,IFERROR(0/0,""),preDEL!W572)</f>
        <v/>
      </c>
      <c r="X572" s="116" t="b">
        <f>IF(preDEL!$AG572,IFERROR(0/0,""),preDEL!X572)</f>
        <v>0</v>
      </c>
      <c r="Y572" s="128" t="b">
        <f>IF(preDEL!$AG572,IFERROR(0/0,""),preDEL!Y572)</f>
        <v>0</v>
      </c>
      <c r="Z572" s="82" t="str">
        <f>IF(preDEL!$AG572,IFERROR(0/0,""),preDEL!Z572)</f>
        <v/>
      </c>
      <c r="AA572" s="128" t="b">
        <f>IF(preDEL!$AG572,IFERROR(0/0,""),preDEL!AA572)</f>
        <v>0</v>
      </c>
      <c r="AB572" s="128" t="b">
        <f>IF(preDEL!$AG572,IFERROR(0/0,""),preDEL!AB572)</f>
        <v>0</v>
      </c>
      <c r="AC572" s="174">
        <f>IF(preDEL!$AG572,IFERROR(0/0,""),preDEL!AC572)</f>
        <v>566</v>
      </c>
      <c r="AD572" s="116" t="b">
        <f>IF(preDEL!$AG572,IFERROR(0/0,""),preDEL!AD572)</f>
        <v>1</v>
      </c>
      <c r="AE572" s="175" t="str">
        <f>IF(preDEL!$AG572,IFERROR(0/0,""),preDEL!AE572)</f>
        <v/>
      </c>
      <c r="AF572" s="128" t="b">
        <f>IF(preDEL!$AG572,IFERROR(0/0,""),preDEL!AF572)</f>
        <v>0</v>
      </c>
      <c r="AG572" s="128" t="b">
        <f>IF(preDEL!$AG572,IFERROR(0/0,""),preDEL!AG572)</f>
        <v>0</v>
      </c>
      <c r="AH572" s="116" t="str">
        <f>IF(preDEL!$AG572,IFERROR(0/0,""),preDEL!AH572)</f>
        <v/>
      </c>
      <c r="AI572" s="82" t="str">
        <f>IF(preDEL!$AG572,IFERROR(0/0,""),preDEL!AI572)</f>
        <v/>
      </c>
      <c r="AJ572" s="83" t="str">
        <f>IF(preDEL!$AG572,IFERROR(0/0,""),preDEL!AJ572)</f>
        <v/>
      </c>
      <c r="AK572" s="82" t="str">
        <f>IF(preDEL!$AG572,IFERROR(0/0,""),preDEL!AK572)</f>
        <v>Negative</v>
      </c>
      <c r="AL572" s="83" t="str">
        <f>IF(preDEL!$AG572,IFERROR(0/0,""),preDEL!AL572)</f>
        <v/>
      </c>
      <c r="AM572" s="83" t="str">
        <f>IF(preDEL!$AG572,IFERROR(0/0,""),preDEL!AM572)</f>
        <v>SpROSA145068</v>
      </c>
      <c r="AN572" s="83" t="str">
        <f>IF(preDEL!$AG572,IFERROR(0/0,""),preDEL!AN572)</f>
        <v>ROSA767812</v>
      </c>
      <c r="AO572" s="83" t="str">
        <f>IF(preDEL!$AG572,IFERROR(0/0,""),preDEL!AO572)</f>
        <v/>
      </c>
      <c r="AP572" s="83" t="str">
        <f>IF(preDEL!$AG572,IFERROR(0/0,""),preDEL!AP572)</f>
        <v/>
      </c>
      <c r="AQ572" s="83" t="str">
        <f>IF(preDEL!$AG572,IFERROR(0/0,""),preDEL!AQ572)</f>
        <v/>
      </c>
      <c r="AR572" s="83" t="str">
        <f>IF(preDEL!$AG572,IFERROR(0/0,""),preDEL!AR572)</f>
        <v/>
      </c>
      <c r="AS572" s="147"/>
    </row>
    <row r="573">
      <c r="A573" s="82" t="str">
        <f>IF(preDEL!$AG573,IFERROR(0/0,""),preDEL!A573)</f>
        <v>FLB2714</v>
      </c>
      <c r="B573" s="172">
        <f>IF(preDEL!$AG573,IFERROR(0/0,""),preDEL!B573)</f>
        <v>44529</v>
      </c>
      <c r="C573" s="173">
        <f>IF(preDEL!$AG573,IFERROR(0/0,""),preDEL!C573)</f>
        <v>0.2352314815</v>
      </c>
      <c r="D573" s="82" t="str">
        <f>IF(preDEL!$AG573,IFERROR(0/0,""),preDEL!D573)</f>
        <v/>
      </c>
      <c r="E573" s="82" t="str">
        <f>IF(preDEL!$AG573,IFERROR(0/0,""),preDEL!E573)</f>
        <v/>
      </c>
      <c r="F573" s="83" t="str">
        <f>IF(preDEL!$AG573,IFERROR(0/0,""),preDEL!F573)</f>
        <v/>
      </c>
      <c r="G573" s="83" t="str">
        <f>IF(preDEL!$AG573,IFERROR(0/0,""),preDEL!G573)</f>
        <v/>
      </c>
      <c r="H573" s="83" t="str">
        <f>IF(preDEL!$AG573,IFERROR(0/0,""),preDEL!H573)</f>
        <v/>
      </c>
      <c r="I573" s="82" t="str">
        <f>IF(preDEL!$AG573,IFERROR(0/0,""),preDEL!I573)</f>
        <v/>
      </c>
      <c r="J573" s="82" t="str">
        <f>IF(preDEL!$AG573,IFERROR(0/0,""),preDEL!J573)</f>
        <v/>
      </c>
      <c r="K573" s="82" t="str">
        <f>IF(preDEL!$AG573,IFERROR(0/0,""),preDEL!K573)</f>
        <v>Negative</v>
      </c>
      <c r="L573" s="172">
        <f>IF(preDEL!$AG573,IFERROR(0/0,""),preDEL!L573)</f>
        <v>44529</v>
      </c>
      <c r="M573" s="173">
        <f>IF(preDEL!$AG573,IFERROR(0/0,""),preDEL!M573)</f>
        <v>0.5002777778</v>
      </c>
      <c r="N573" s="83" t="str">
        <f>IF(preDEL!$AG573,IFERROR(0/0,""),preDEL!N573)</f>
        <v/>
      </c>
      <c r="O573" s="83" t="str">
        <f>IF(preDEL!$AG573,IFERROR(0/0,""),preDEL!O573)</f>
        <v/>
      </c>
      <c r="P573" s="128" t="b">
        <f>IF(preDEL!$AG573,IFERROR(0/0,""),preDEL!P573)</f>
        <v>0</v>
      </c>
      <c r="Q573" s="128" t="str">
        <f>IF(preDEL!$AG573,IFERROR(0/0,""),preDEL!Q573)</f>
        <v>Result</v>
      </c>
      <c r="R573" s="116" t="b">
        <f>IF(preDEL!$AG573,IFERROR(0/0,""),preDEL!R573)</f>
        <v>1</v>
      </c>
      <c r="S573" s="116">
        <f>IF(preDEL!$AG573,IFERROR(0/0,""),preDEL!S573)</f>
        <v>1</v>
      </c>
      <c r="T573" s="128">
        <f>IF(preDEL!$AG573,IFERROR(0/0,""),preDEL!T573)</f>
        <v>0</v>
      </c>
      <c r="U573" s="83" t="str">
        <f>IF(preDEL!$AG573,IFERROR(0/0,""),preDEL!U573)</f>
        <v/>
      </c>
      <c r="V573" s="82" t="str">
        <f>IF(preDEL!$AG573,IFERROR(0/0,""),preDEL!V573)</f>
        <v/>
      </c>
      <c r="W573" s="83" t="str">
        <f>IF(preDEL!$AG573,IFERROR(0/0,""),preDEL!W573)</f>
        <v/>
      </c>
      <c r="X573" s="116" t="b">
        <f>IF(preDEL!$AG573,IFERROR(0/0,""),preDEL!X573)</f>
        <v>0</v>
      </c>
      <c r="Y573" s="128" t="b">
        <f>IF(preDEL!$AG573,IFERROR(0/0,""),preDEL!Y573)</f>
        <v>0</v>
      </c>
      <c r="Z573" s="82" t="str">
        <f>IF(preDEL!$AG573,IFERROR(0/0,""),preDEL!Z573)</f>
        <v/>
      </c>
      <c r="AA573" s="128" t="b">
        <f>IF(preDEL!$AG573,IFERROR(0/0,""),preDEL!AA573)</f>
        <v>0</v>
      </c>
      <c r="AB573" s="128" t="b">
        <f>IF(preDEL!$AG573,IFERROR(0/0,""),preDEL!AB573)</f>
        <v>0</v>
      </c>
      <c r="AC573" s="174">
        <f>IF(preDEL!$AG573,IFERROR(0/0,""),preDEL!AC573)</f>
        <v>565</v>
      </c>
      <c r="AD573" s="116" t="b">
        <f>IF(preDEL!$AG573,IFERROR(0/0,""),preDEL!AD573)</f>
        <v>1</v>
      </c>
      <c r="AE573" s="175" t="str">
        <f>IF(preDEL!$AG573,IFERROR(0/0,""),preDEL!AE573)</f>
        <v/>
      </c>
      <c r="AF573" s="128" t="b">
        <f>IF(preDEL!$AG573,IFERROR(0/0,""),preDEL!AF573)</f>
        <v>0</v>
      </c>
      <c r="AG573" s="128" t="b">
        <f>IF(preDEL!$AG573,IFERROR(0/0,""),preDEL!AG573)</f>
        <v>0</v>
      </c>
      <c r="AH573" s="116" t="str">
        <f>IF(preDEL!$AG573,IFERROR(0/0,""),preDEL!AH573)</f>
        <v/>
      </c>
      <c r="AI573" s="82" t="str">
        <f>IF(preDEL!$AG573,IFERROR(0/0,""),preDEL!AI573)</f>
        <v/>
      </c>
      <c r="AJ573" s="83" t="str">
        <f>IF(preDEL!$AG573,IFERROR(0/0,""),preDEL!AJ573)</f>
        <v/>
      </c>
      <c r="AK573" s="82" t="str">
        <f>IF(preDEL!$AG573,IFERROR(0/0,""),preDEL!AK573)</f>
        <v>Negative</v>
      </c>
      <c r="AL573" s="83" t="str">
        <f>IF(preDEL!$AG573,IFERROR(0/0,""),preDEL!AL573)</f>
        <v/>
      </c>
      <c r="AM573" s="83" t="str">
        <f>IF(preDEL!$AG573,IFERROR(0/0,""),preDEL!AM573)</f>
        <v>SpROSA145068</v>
      </c>
      <c r="AN573" s="83" t="str">
        <f>IF(preDEL!$AG573,IFERROR(0/0,""),preDEL!AN573)</f>
        <v>ROSA797583</v>
      </c>
      <c r="AO573" s="83" t="str">
        <f>IF(preDEL!$AG573,IFERROR(0/0,""),preDEL!AO573)</f>
        <v/>
      </c>
      <c r="AP573" s="83" t="str">
        <f>IF(preDEL!$AG573,IFERROR(0/0,""),preDEL!AP573)</f>
        <v/>
      </c>
      <c r="AQ573" s="83" t="str">
        <f>IF(preDEL!$AG573,IFERROR(0/0,""),preDEL!AQ573)</f>
        <v/>
      </c>
      <c r="AR573" s="83" t="str">
        <f>IF(preDEL!$AG573,IFERROR(0/0,""),preDEL!AR573)</f>
        <v/>
      </c>
      <c r="AS573" s="147"/>
    </row>
    <row r="574">
      <c r="A574" s="82" t="str">
        <f>IF(preDEL!$AG574,IFERROR(0/0,""),preDEL!A574)</f>
        <v>FLB2723</v>
      </c>
      <c r="B574" s="172">
        <f>IF(preDEL!$AG574,IFERROR(0/0,""),preDEL!B574)</f>
        <v>44529</v>
      </c>
      <c r="C574" s="173">
        <f>IF(preDEL!$AG574,IFERROR(0/0,""),preDEL!C574)</f>
        <v>0.245474537</v>
      </c>
      <c r="D574" s="82" t="str">
        <f>IF(preDEL!$AG574,IFERROR(0/0,""),preDEL!D574)</f>
        <v/>
      </c>
      <c r="E574" s="82" t="str">
        <f>IF(preDEL!$AG574,IFERROR(0/0,""),preDEL!E574)</f>
        <v/>
      </c>
      <c r="F574" s="83" t="str">
        <f>IF(preDEL!$AG574,IFERROR(0/0,""),preDEL!F574)</f>
        <v/>
      </c>
      <c r="G574" s="83" t="str">
        <f>IF(preDEL!$AG574,IFERROR(0/0,""),preDEL!G574)</f>
        <v/>
      </c>
      <c r="H574" s="83" t="str">
        <f>IF(preDEL!$AG574,IFERROR(0/0,""),preDEL!H574)</f>
        <v/>
      </c>
      <c r="I574" s="82" t="str">
        <f>IF(preDEL!$AG574,IFERROR(0/0,""),preDEL!I574)</f>
        <v/>
      </c>
      <c r="J574" s="82" t="str">
        <f>IF(preDEL!$AG574,IFERROR(0/0,""),preDEL!J574)</f>
        <v/>
      </c>
      <c r="K574" s="82" t="str">
        <f>IF(preDEL!$AG574,IFERROR(0/0,""),preDEL!K574)</f>
        <v>Negative</v>
      </c>
      <c r="L574" s="172">
        <f>IF(preDEL!$AG574,IFERROR(0/0,""),preDEL!L574)</f>
        <v>44529</v>
      </c>
      <c r="M574" s="173">
        <f>IF(preDEL!$AG574,IFERROR(0/0,""),preDEL!M574)</f>
        <v>0.5002777778</v>
      </c>
      <c r="N574" s="83" t="str">
        <f>IF(preDEL!$AG574,IFERROR(0/0,""),preDEL!N574)</f>
        <v/>
      </c>
      <c r="O574" s="83" t="str">
        <f>IF(preDEL!$AG574,IFERROR(0/0,""),preDEL!O574)</f>
        <v/>
      </c>
      <c r="P574" s="128" t="b">
        <f>IF(preDEL!$AG574,IFERROR(0/0,""),preDEL!P574)</f>
        <v>0</v>
      </c>
      <c r="Q574" s="128" t="str">
        <f>IF(preDEL!$AG574,IFERROR(0/0,""),preDEL!Q574)</f>
        <v>Result</v>
      </c>
      <c r="R574" s="116" t="b">
        <f>IF(preDEL!$AG574,IFERROR(0/0,""),preDEL!R574)</f>
        <v>1</v>
      </c>
      <c r="S574" s="116">
        <f>IF(preDEL!$AG574,IFERROR(0/0,""),preDEL!S574)</f>
        <v>1</v>
      </c>
      <c r="T574" s="128" t="str">
        <f>IF(preDEL!$AG574,IFERROR(0/0,""),preDEL!T574)</f>
        <v/>
      </c>
      <c r="U574" s="83" t="str">
        <f>IF(preDEL!$AG574,IFERROR(0/0,""),preDEL!U574)</f>
        <v/>
      </c>
      <c r="V574" s="82" t="str">
        <f>IF(preDEL!$AG574,IFERROR(0/0,""),preDEL!V574)</f>
        <v/>
      </c>
      <c r="W574" s="83" t="str">
        <f>IF(preDEL!$AG574,IFERROR(0/0,""),preDEL!W574)</f>
        <v/>
      </c>
      <c r="X574" s="116" t="b">
        <f>IF(preDEL!$AG574,IFERROR(0/0,""),preDEL!X574)</f>
        <v>0</v>
      </c>
      <c r="Y574" s="128" t="b">
        <f>IF(preDEL!$AG574,IFERROR(0/0,""),preDEL!Y574)</f>
        <v>0</v>
      </c>
      <c r="Z574" s="82" t="str">
        <f>IF(preDEL!$AG574,IFERROR(0/0,""),preDEL!Z574)</f>
        <v/>
      </c>
      <c r="AA574" s="128" t="b">
        <f>IF(preDEL!$AG574,IFERROR(0/0,""),preDEL!AA574)</f>
        <v>0</v>
      </c>
      <c r="AB574" s="128" t="b">
        <f>IF(preDEL!$AG574,IFERROR(0/0,""),preDEL!AB574)</f>
        <v>0</v>
      </c>
      <c r="AC574" s="174">
        <f>IF(preDEL!$AG574,IFERROR(0/0,""),preDEL!AC574)</f>
        <v>112</v>
      </c>
      <c r="AD574" s="116" t="b">
        <f>IF(preDEL!$AG574,IFERROR(0/0,""),preDEL!AD574)</f>
        <v>0</v>
      </c>
      <c r="AE574" s="175" t="str">
        <f>IF(preDEL!$AG574,IFERROR(0/0,""),preDEL!AE574)</f>
        <v/>
      </c>
      <c r="AF574" s="128" t="b">
        <f>IF(preDEL!$AG574,IFERROR(0/0,""),preDEL!AF574)</f>
        <v>0</v>
      </c>
      <c r="AG574" s="128" t="b">
        <f>IF(preDEL!$AG574,IFERROR(0/0,""),preDEL!AG574)</f>
        <v>0</v>
      </c>
      <c r="AH574" s="116" t="str">
        <f>IF(preDEL!$AG574,IFERROR(0/0,""),preDEL!AH574)</f>
        <v/>
      </c>
      <c r="AI574" s="82" t="str">
        <f>IF(preDEL!$AG574,IFERROR(0/0,""),preDEL!AI574)</f>
        <v/>
      </c>
      <c r="AJ574" s="83" t="str">
        <f>IF(preDEL!$AG574,IFERROR(0/0,""),preDEL!AJ574)</f>
        <v/>
      </c>
      <c r="AK574" s="82" t="str">
        <f>IF(preDEL!$AG574,IFERROR(0/0,""),preDEL!AK574)</f>
        <v>Negative</v>
      </c>
      <c r="AL574" s="83" t="str">
        <f>IF(preDEL!$AG574,IFERROR(0/0,""),preDEL!AL574)</f>
        <v/>
      </c>
      <c r="AM574" s="83" t="str">
        <f>IF(preDEL!$AG574,IFERROR(0/0,""),preDEL!AM574)</f>
        <v>SpROSA145068</v>
      </c>
      <c r="AN574" s="83" t="str">
        <f>IF(preDEL!$AG574,IFERROR(0/0,""),preDEL!AN574)</f>
        <v>ROSA216934</v>
      </c>
      <c r="AO574" s="83" t="str">
        <f>IF(preDEL!$AG574,IFERROR(0/0,""),preDEL!AO574)</f>
        <v/>
      </c>
      <c r="AP574" s="83" t="str">
        <f>IF(preDEL!$AG574,IFERROR(0/0,""),preDEL!AP574)</f>
        <v/>
      </c>
      <c r="AQ574" s="83" t="str">
        <f>IF(preDEL!$AG574,IFERROR(0/0,""),preDEL!AQ574)</f>
        <v/>
      </c>
      <c r="AR574" s="83" t="str">
        <f>IF(preDEL!$AG574,IFERROR(0/0,""),preDEL!AR574)</f>
        <v/>
      </c>
      <c r="AS574" s="147"/>
    </row>
    <row r="575">
      <c r="A575" s="82" t="str">
        <f>IF(preDEL!$AG575,IFERROR(0/0,""),preDEL!A575)</f>
        <v>FLB3612</v>
      </c>
      <c r="B575" s="172">
        <f>IF(preDEL!$AG575,IFERROR(0/0,""),preDEL!B575)</f>
        <v>44529</v>
      </c>
      <c r="C575" s="173">
        <f>IF(preDEL!$AG575,IFERROR(0/0,""),preDEL!C575)</f>
        <v>0.2457523148</v>
      </c>
      <c r="D575" s="82" t="str">
        <f>IF(preDEL!$AG575,IFERROR(0/0,""),preDEL!D575)</f>
        <v/>
      </c>
      <c r="E575" s="82" t="str">
        <f>IF(preDEL!$AG575,IFERROR(0/0,""),preDEL!E575)</f>
        <v/>
      </c>
      <c r="F575" s="83" t="str">
        <f>IF(preDEL!$AG575,IFERROR(0/0,""),preDEL!F575)</f>
        <v/>
      </c>
      <c r="G575" s="83" t="str">
        <f>IF(preDEL!$AG575,IFERROR(0/0,""),preDEL!G575)</f>
        <v/>
      </c>
      <c r="H575" s="83" t="str">
        <f>IF(preDEL!$AG575,IFERROR(0/0,""),preDEL!H575)</f>
        <v/>
      </c>
      <c r="I575" s="82" t="str">
        <f>IF(preDEL!$AG575,IFERROR(0/0,""),preDEL!I575)</f>
        <v/>
      </c>
      <c r="J575" s="82" t="str">
        <f>IF(preDEL!$AG575,IFERROR(0/0,""),preDEL!J575)</f>
        <v/>
      </c>
      <c r="K575" s="82" t="str">
        <f>IF(preDEL!$AG575,IFERROR(0/0,""),preDEL!K575)</f>
        <v>Negative</v>
      </c>
      <c r="L575" s="172">
        <f>IF(preDEL!$AG575,IFERROR(0/0,""),preDEL!L575)</f>
        <v>44529</v>
      </c>
      <c r="M575" s="173">
        <f>IF(preDEL!$AG575,IFERROR(0/0,""),preDEL!M575)</f>
        <v>0.5002777778</v>
      </c>
      <c r="N575" s="83" t="str">
        <f>IF(preDEL!$AG575,IFERROR(0/0,""),preDEL!N575)</f>
        <v/>
      </c>
      <c r="O575" s="83" t="str">
        <f>IF(preDEL!$AG575,IFERROR(0/0,""),preDEL!O575)</f>
        <v/>
      </c>
      <c r="P575" s="128" t="b">
        <f>IF(preDEL!$AG575,IFERROR(0/0,""),preDEL!P575)</f>
        <v>0</v>
      </c>
      <c r="Q575" s="128" t="str">
        <f>IF(preDEL!$AG575,IFERROR(0/0,""),preDEL!Q575)</f>
        <v>Result</v>
      </c>
      <c r="R575" s="116" t="b">
        <f>IF(preDEL!$AG575,IFERROR(0/0,""),preDEL!R575)</f>
        <v>1</v>
      </c>
      <c r="S575" s="116">
        <f>IF(preDEL!$AG575,IFERROR(0/0,""),preDEL!S575)</f>
        <v>1</v>
      </c>
      <c r="T575" s="128" t="str">
        <f>IF(preDEL!$AG575,IFERROR(0/0,""),preDEL!T575)</f>
        <v/>
      </c>
      <c r="U575" s="83" t="str">
        <f>IF(preDEL!$AG575,IFERROR(0/0,""),preDEL!U575)</f>
        <v/>
      </c>
      <c r="V575" s="82" t="str">
        <f>IF(preDEL!$AG575,IFERROR(0/0,""),preDEL!V575)</f>
        <v/>
      </c>
      <c r="W575" s="83" t="str">
        <f>IF(preDEL!$AG575,IFERROR(0/0,""),preDEL!W575)</f>
        <v/>
      </c>
      <c r="X575" s="116" t="b">
        <f>IF(preDEL!$AG575,IFERROR(0/0,""),preDEL!X575)</f>
        <v>0</v>
      </c>
      <c r="Y575" s="128" t="b">
        <f>IF(preDEL!$AG575,IFERROR(0/0,""),preDEL!Y575)</f>
        <v>0</v>
      </c>
      <c r="Z575" s="82" t="str">
        <f>IF(preDEL!$AG575,IFERROR(0/0,""),preDEL!Z575)</f>
        <v/>
      </c>
      <c r="AA575" s="128" t="b">
        <f>IF(preDEL!$AG575,IFERROR(0/0,""),preDEL!AA575)</f>
        <v>0</v>
      </c>
      <c r="AB575" s="128" t="b">
        <f>IF(preDEL!$AG575,IFERROR(0/0,""),preDEL!AB575)</f>
        <v>0</v>
      </c>
      <c r="AC575" s="174">
        <f>IF(preDEL!$AG575,IFERROR(0/0,""),preDEL!AC575)</f>
        <v>111</v>
      </c>
      <c r="AD575" s="116" t="b">
        <f>IF(preDEL!$AG575,IFERROR(0/0,""),preDEL!AD575)</f>
        <v>0</v>
      </c>
      <c r="AE575" s="175" t="str">
        <f>IF(preDEL!$AG575,IFERROR(0/0,""),preDEL!AE575)</f>
        <v/>
      </c>
      <c r="AF575" s="128" t="b">
        <f>IF(preDEL!$AG575,IFERROR(0/0,""),preDEL!AF575)</f>
        <v>0</v>
      </c>
      <c r="AG575" s="128" t="b">
        <f>IF(preDEL!$AG575,IFERROR(0/0,""),preDEL!AG575)</f>
        <v>0</v>
      </c>
      <c r="AH575" s="116" t="str">
        <f>IF(preDEL!$AG575,IFERROR(0/0,""),preDEL!AH575)</f>
        <v/>
      </c>
      <c r="AI575" s="82" t="str">
        <f>IF(preDEL!$AG575,IFERROR(0/0,""),preDEL!AI575)</f>
        <v/>
      </c>
      <c r="AJ575" s="83" t="str">
        <f>IF(preDEL!$AG575,IFERROR(0/0,""),preDEL!AJ575)</f>
        <v/>
      </c>
      <c r="AK575" s="82" t="str">
        <f>IF(preDEL!$AG575,IFERROR(0/0,""),preDEL!AK575)</f>
        <v>Negative</v>
      </c>
      <c r="AL575" s="83" t="str">
        <f>IF(preDEL!$AG575,IFERROR(0/0,""),preDEL!AL575)</f>
        <v/>
      </c>
      <c r="AM575" s="83" t="str">
        <f>IF(preDEL!$AG575,IFERROR(0/0,""),preDEL!AM575)</f>
        <v>SpROSA145068</v>
      </c>
      <c r="AN575" s="83" t="str">
        <f>IF(preDEL!$AG575,IFERROR(0/0,""),preDEL!AN575)</f>
        <v>ROSA750622</v>
      </c>
      <c r="AO575" s="83" t="str">
        <f>IF(preDEL!$AG575,IFERROR(0/0,""),preDEL!AO575)</f>
        <v/>
      </c>
      <c r="AP575" s="83" t="str">
        <f>IF(preDEL!$AG575,IFERROR(0/0,""),preDEL!AP575)</f>
        <v/>
      </c>
      <c r="AQ575" s="83" t="str">
        <f>IF(preDEL!$AG575,IFERROR(0/0,""),preDEL!AQ575)</f>
        <v/>
      </c>
      <c r="AR575" s="83" t="str">
        <f>IF(preDEL!$AG575,IFERROR(0/0,""),preDEL!AR575)</f>
        <v/>
      </c>
      <c r="AS575" s="147"/>
    </row>
    <row r="576">
      <c r="A576" s="82" t="str">
        <f>IF(preDEL!$AG576,IFERROR(0/0,""),preDEL!A576)</f>
        <v>FLB3121</v>
      </c>
      <c r="B576" s="172">
        <f>IF(preDEL!$AG576,IFERROR(0/0,""),preDEL!B576)</f>
        <v>44529</v>
      </c>
      <c r="C576" s="173">
        <f>IF(preDEL!$AG576,IFERROR(0/0,""),preDEL!C576)</f>
        <v>0.2522337963</v>
      </c>
      <c r="D576" s="82" t="str">
        <f>IF(preDEL!$AG576,IFERROR(0/0,""),preDEL!D576)</f>
        <v/>
      </c>
      <c r="E576" s="82" t="str">
        <f>IF(preDEL!$AG576,IFERROR(0/0,""),preDEL!E576)</f>
        <v/>
      </c>
      <c r="F576" s="83" t="str">
        <f>IF(preDEL!$AG576,IFERROR(0/0,""),preDEL!F576)</f>
        <v/>
      </c>
      <c r="G576" s="83" t="str">
        <f>IF(preDEL!$AG576,IFERROR(0/0,""),preDEL!G576)</f>
        <v/>
      </c>
      <c r="H576" s="83" t="str">
        <f>IF(preDEL!$AG576,IFERROR(0/0,""),preDEL!H576)</f>
        <v/>
      </c>
      <c r="I576" s="82" t="str">
        <f>IF(preDEL!$AG576,IFERROR(0/0,""),preDEL!I576)</f>
        <v/>
      </c>
      <c r="J576" s="82" t="str">
        <f>IF(preDEL!$AG576,IFERROR(0/0,""),preDEL!J576)</f>
        <v/>
      </c>
      <c r="K576" s="82" t="str">
        <f>IF(preDEL!$AG576,IFERROR(0/0,""),preDEL!K576)</f>
        <v>Negative</v>
      </c>
      <c r="L576" s="172">
        <f>IF(preDEL!$AG576,IFERROR(0/0,""),preDEL!L576)</f>
        <v>44529</v>
      </c>
      <c r="M576" s="173">
        <f>IF(preDEL!$AG576,IFERROR(0/0,""),preDEL!M576)</f>
        <v>0.5002777778</v>
      </c>
      <c r="N576" s="83" t="str">
        <f>IF(preDEL!$AG576,IFERROR(0/0,""),preDEL!N576)</f>
        <v/>
      </c>
      <c r="O576" s="83" t="str">
        <f>IF(preDEL!$AG576,IFERROR(0/0,""),preDEL!O576)</f>
        <v/>
      </c>
      <c r="P576" s="128" t="b">
        <f>IF(preDEL!$AG576,IFERROR(0/0,""),preDEL!P576)</f>
        <v>0</v>
      </c>
      <c r="Q576" s="128" t="str">
        <f>IF(preDEL!$AG576,IFERROR(0/0,""),preDEL!Q576)</f>
        <v>Result</v>
      </c>
      <c r="R576" s="116" t="b">
        <f>IF(preDEL!$AG576,IFERROR(0/0,""),preDEL!R576)</f>
        <v>1</v>
      </c>
      <c r="S576" s="116">
        <f>IF(preDEL!$AG576,IFERROR(0/0,""),preDEL!S576)</f>
        <v>1</v>
      </c>
      <c r="T576" s="128" t="str">
        <f>IF(preDEL!$AG576,IFERROR(0/0,""),preDEL!T576)</f>
        <v/>
      </c>
      <c r="U576" s="83" t="str">
        <f>IF(preDEL!$AG576,IFERROR(0/0,""),preDEL!U576)</f>
        <v/>
      </c>
      <c r="V576" s="82" t="str">
        <f>IF(preDEL!$AG576,IFERROR(0/0,""),preDEL!V576)</f>
        <v/>
      </c>
      <c r="W576" s="83" t="str">
        <f>IF(preDEL!$AG576,IFERROR(0/0,""),preDEL!W576)</f>
        <v/>
      </c>
      <c r="X576" s="116" t="b">
        <f>IF(preDEL!$AG576,IFERROR(0/0,""),preDEL!X576)</f>
        <v>0</v>
      </c>
      <c r="Y576" s="128" t="b">
        <f>IF(preDEL!$AG576,IFERROR(0/0,""),preDEL!Y576)</f>
        <v>0</v>
      </c>
      <c r="Z576" s="82" t="str">
        <f>IF(preDEL!$AG576,IFERROR(0/0,""),preDEL!Z576)</f>
        <v/>
      </c>
      <c r="AA576" s="128" t="b">
        <f>IF(preDEL!$AG576,IFERROR(0/0,""),preDEL!AA576)</f>
        <v>0</v>
      </c>
      <c r="AB576" s="128" t="b">
        <f>IF(preDEL!$AG576,IFERROR(0/0,""),preDEL!AB576)</f>
        <v>0</v>
      </c>
      <c r="AC576" s="174">
        <f>IF(preDEL!$AG576,IFERROR(0/0,""),preDEL!AC576)</f>
        <v>110</v>
      </c>
      <c r="AD576" s="116" t="b">
        <f>IF(preDEL!$AG576,IFERROR(0/0,""),preDEL!AD576)</f>
        <v>0</v>
      </c>
      <c r="AE576" s="175" t="str">
        <f>IF(preDEL!$AG576,IFERROR(0/0,""),preDEL!AE576)</f>
        <v/>
      </c>
      <c r="AF576" s="128" t="b">
        <f>IF(preDEL!$AG576,IFERROR(0/0,""),preDEL!AF576)</f>
        <v>0</v>
      </c>
      <c r="AG576" s="128" t="b">
        <f>IF(preDEL!$AG576,IFERROR(0/0,""),preDEL!AG576)</f>
        <v>0</v>
      </c>
      <c r="AH576" s="116" t="str">
        <f>IF(preDEL!$AG576,IFERROR(0/0,""),preDEL!AH576)</f>
        <v/>
      </c>
      <c r="AI576" s="82" t="str">
        <f>IF(preDEL!$AG576,IFERROR(0/0,""),preDEL!AI576)</f>
        <v/>
      </c>
      <c r="AJ576" s="83" t="str">
        <f>IF(preDEL!$AG576,IFERROR(0/0,""),preDEL!AJ576)</f>
        <v/>
      </c>
      <c r="AK576" s="82" t="str">
        <f>IF(preDEL!$AG576,IFERROR(0/0,""),preDEL!AK576)</f>
        <v>Negative</v>
      </c>
      <c r="AL576" s="83" t="str">
        <f>IF(preDEL!$AG576,IFERROR(0/0,""),preDEL!AL576)</f>
        <v/>
      </c>
      <c r="AM576" s="83" t="str">
        <f>IF(preDEL!$AG576,IFERROR(0/0,""),preDEL!AM576)</f>
        <v>SpROSA145068</v>
      </c>
      <c r="AN576" s="83" t="str">
        <f>IF(preDEL!$AG576,IFERROR(0/0,""),preDEL!AN576)</f>
        <v>ROSA406630</v>
      </c>
      <c r="AO576" s="83" t="str">
        <f>IF(preDEL!$AG576,IFERROR(0/0,""),preDEL!AO576)</f>
        <v/>
      </c>
      <c r="AP576" s="83" t="str">
        <f>IF(preDEL!$AG576,IFERROR(0/0,""),preDEL!AP576)</f>
        <v/>
      </c>
      <c r="AQ576" s="83" t="str">
        <f>IF(preDEL!$AG576,IFERROR(0/0,""),preDEL!AQ576)</f>
        <v/>
      </c>
      <c r="AR576" s="83" t="str">
        <f>IF(preDEL!$AG576,IFERROR(0/0,""),preDEL!AR576)</f>
        <v/>
      </c>
      <c r="AS576" s="147"/>
    </row>
    <row r="577">
      <c r="A577" s="82" t="str">
        <f>IF(preDEL!$AG577,IFERROR(0/0,""),preDEL!A577)</f>
        <v>FLB3597</v>
      </c>
      <c r="B577" s="172">
        <f>IF(preDEL!$AG577,IFERROR(0/0,""),preDEL!B577)</f>
        <v>44529</v>
      </c>
      <c r="C577" s="173">
        <f>IF(preDEL!$AG577,IFERROR(0/0,""),preDEL!C577)</f>
        <v>0.2972916667</v>
      </c>
      <c r="D577" s="82" t="str">
        <f>IF(preDEL!$AG577,IFERROR(0/0,""),preDEL!D577)</f>
        <v/>
      </c>
      <c r="E577" s="82" t="str">
        <f>IF(preDEL!$AG577,IFERROR(0/0,""),preDEL!E577)</f>
        <v/>
      </c>
      <c r="F577" s="83" t="str">
        <f>IF(preDEL!$AG577,IFERROR(0/0,""),preDEL!F577)</f>
        <v/>
      </c>
      <c r="G577" s="83" t="str">
        <f>IF(preDEL!$AG577,IFERROR(0/0,""),preDEL!G577)</f>
        <v/>
      </c>
      <c r="H577" s="83" t="str">
        <f>IF(preDEL!$AG577,IFERROR(0/0,""),preDEL!H577)</f>
        <v/>
      </c>
      <c r="I577" s="82" t="str">
        <f>IF(preDEL!$AG577,IFERROR(0/0,""),preDEL!I577)</f>
        <v/>
      </c>
      <c r="J577" s="82" t="str">
        <f>IF(preDEL!$AG577,IFERROR(0/0,""),preDEL!J577)</f>
        <v/>
      </c>
      <c r="K577" s="82" t="str">
        <f>IF(preDEL!$AG577,IFERROR(0/0,""),preDEL!K577)</f>
        <v>Negative</v>
      </c>
      <c r="L577" s="172">
        <f>IF(preDEL!$AG577,IFERROR(0/0,""),preDEL!L577)</f>
        <v>44529</v>
      </c>
      <c r="M577" s="173">
        <f>IF(preDEL!$AG577,IFERROR(0/0,""),preDEL!M577)</f>
        <v>0.5002777778</v>
      </c>
      <c r="N577" s="83" t="str">
        <f>IF(preDEL!$AG577,IFERROR(0/0,""),preDEL!N577)</f>
        <v/>
      </c>
      <c r="O577" s="83" t="str">
        <f>IF(preDEL!$AG577,IFERROR(0/0,""),preDEL!O577)</f>
        <v/>
      </c>
      <c r="P577" s="128" t="b">
        <f>IF(preDEL!$AG577,IFERROR(0/0,""),preDEL!P577)</f>
        <v>0</v>
      </c>
      <c r="Q577" s="128" t="str">
        <f>IF(preDEL!$AG577,IFERROR(0/0,""),preDEL!Q577)</f>
        <v>Result</v>
      </c>
      <c r="R577" s="116" t="b">
        <f>IF(preDEL!$AG577,IFERROR(0/0,""),preDEL!R577)</f>
        <v>1</v>
      </c>
      <c r="S577" s="116">
        <f>IF(preDEL!$AG577,IFERROR(0/0,""),preDEL!S577)</f>
        <v>1</v>
      </c>
      <c r="T577" s="128">
        <f>IF(preDEL!$AG577,IFERROR(0/0,""),preDEL!T577)</f>
        <v>0</v>
      </c>
      <c r="U577" s="83" t="str">
        <f>IF(preDEL!$AG577,IFERROR(0/0,""),preDEL!U577)</f>
        <v/>
      </c>
      <c r="V577" s="82" t="str">
        <f>IF(preDEL!$AG577,IFERROR(0/0,""),preDEL!V577)</f>
        <v/>
      </c>
      <c r="W577" s="83" t="str">
        <f>IF(preDEL!$AG577,IFERROR(0/0,""),preDEL!W577)</f>
        <v/>
      </c>
      <c r="X577" s="116" t="b">
        <f>IF(preDEL!$AG577,IFERROR(0/0,""),preDEL!X577)</f>
        <v>0</v>
      </c>
      <c r="Y577" s="128" t="b">
        <f>IF(preDEL!$AG577,IFERROR(0/0,""),preDEL!Y577)</f>
        <v>0</v>
      </c>
      <c r="Z577" s="82" t="str">
        <f>IF(preDEL!$AG577,IFERROR(0/0,""),preDEL!Z577)</f>
        <v/>
      </c>
      <c r="AA577" s="128" t="b">
        <f>IF(preDEL!$AG577,IFERROR(0/0,""),preDEL!AA577)</f>
        <v>0</v>
      </c>
      <c r="AB577" s="128" t="b">
        <f>IF(preDEL!$AG577,IFERROR(0/0,""),preDEL!AB577)</f>
        <v>0</v>
      </c>
      <c r="AC577" s="174">
        <f>IF(preDEL!$AG577,IFERROR(0/0,""),preDEL!AC577)</f>
        <v>564</v>
      </c>
      <c r="AD577" s="116" t="b">
        <f>IF(preDEL!$AG577,IFERROR(0/0,""),preDEL!AD577)</f>
        <v>1</v>
      </c>
      <c r="AE577" s="175" t="str">
        <f>IF(preDEL!$AG577,IFERROR(0/0,""),preDEL!AE577)</f>
        <v/>
      </c>
      <c r="AF577" s="128" t="b">
        <f>IF(preDEL!$AG577,IFERROR(0/0,""),preDEL!AF577)</f>
        <v>0</v>
      </c>
      <c r="AG577" s="128" t="b">
        <f>IF(preDEL!$AG577,IFERROR(0/0,""),preDEL!AG577)</f>
        <v>0</v>
      </c>
      <c r="AH577" s="116" t="str">
        <f>IF(preDEL!$AG577,IFERROR(0/0,""),preDEL!AH577)</f>
        <v/>
      </c>
      <c r="AI577" s="82" t="str">
        <f>IF(preDEL!$AG577,IFERROR(0/0,""),preDEL!AI577)</f>
        <v/>
      </c>
      <c r="AJ577" s="83" t="str">
        <f>IF(preDEL!$AG577,IFERROR(0/0,""),preDEL!AJ577)</f>
        <v/>
      </c>
      <c r="AK577" s="82" t="str">
        <f>IF(preDEL!$AG577,IFERROR(0/0,""),preDEL!AK577)</f>
        <v>Negative</v>
      </c>
      <c r="AL577" s="83" t="str">
        <f>IF(preDEL!$AG577,IFERROR(0/0,""),preDEL!AL577)</f>
        <v/>
      </c>
      <c r="AM577" s="83" t="str">
        <f>IF(preDEL!$AG577,IFERROR(0/0,""),preDEL!AM577)</f>
        <v>SpROSA573919</v>
      </c>
      <c r="AN577" s="83" t="str">
        <f>IF(preDEL!$AG577,IFERROR(0/0,""),preDEL!AN577)</f>
        <v>ROSA370377</v>
      </c>
      <c r="AO577" s="83" t="str">
        <f>IF(preDEL!$AG577,IFERROR(0/0,""),preDEL!AO577)</f>
        <v/>
      </c>
      <c r="AP577" s="83" t="str">
        <f>IF(preDEL!$AG577,IFERROR(0/0,""),preDEL!AP577)</f>
        <v/>
      </c>
      <c r="AQ577" s="83" t="str">
        <f>IF(preDEL!$AG577,IFERROR(0/0,""),preDEL!AQ577)</f>
        <v/>
      </c>
      <c r="AR577" s="83" t="str">
        <f>IF(preDEL!$AG577,IFERROR(0/0,""),preDEL!AR577)</f>
        <v/>
      </c>
      <c r="AS577" s="147"/>
    </row>
    <row r="578">
      <c r="A578" s="82" t="str">
        <f>IF(preDEL!$AG578,IFERROR(0/0,""),preDEL!A578)</f>
        <v>FLB3595</v>
      </c>
      <c r="B578" s="172">
        <f>IF(preDEL!$AG578,IFERROR(0/0,""),preDEL!B578)</f>
        <v>44529</v>
      </c>
      <c r="C578" s="173">
        <f>IF(preDEL!$AG578,IFERROR(0/0,""),preDEL!C578)</f>
        <v>0.2977546296</v>
      </c>
      <c r="D578" s="82" t="str">
        <f>IF(preDEL!$AG578,IFERROR(0/0,""),preDEL!D578)</f>
        <v/>
      </c>
      <c r="E578" s="82" t="str">
        <f>IF(preDEL!$AG578,IFERROR(0/0,""),preDEL!E578)</f>
        <v/>
      </c>
      <c r="F578" s="83" t="str">
        <f>IF(preDEL!$AG578,IFERROR(0/0,""),preDEL!F578)</f>
        <v/>
      </c>
      <c r="G578" s="83" t="str">
        <f>IF(preDEL!$AG578,IFERROR(0/0,""),preDEL!G578)</f>
        <v/>
      </c>
      <c r="H578" s="83" t="str">
        <f>IF(preDEL!$AG578,IFERROR(0/0,""),preDEL!H578)</f>
        <v/>
      </c>
      <c r="I578" s="82" t="str">
        <f>IF(preDEL!$AG578,IFERROR(0/0,""),preDEL!I578)</f>
        <v/>
      </c>
      <c r="J578" s="82" t="str">
        <f>IF(preDEL!$AG578,IFERROR(0/0,""),preDEL!J578)</f>
        <v/>
      </c>
      <c r="K578" s="82" t="str">
        <f>IF(preDEL!$AG578,IFERROR(0/0,""),preDEL!K578)</f>
        <v>Negative</v>
      </c>
      <c r="L578" s="172">
        <f>IF(preDEL!$AG578,IFERROR(0/0,""),preDEL!L578)</f>
        <v>44529</v>
      </c>
      <c r="M578" s="173">
        <f>IF(preDEL!$AG578,IFERROR(0/0,""),preDEL!M578)</f>
        <v>0.5002777778</v>
      </c>
      <c r="N578" s="83" t="str">
        <f>IF(preDEL!$AG578,IFERROR(0/0,""),preDEL!N578)</f>
        <v/>
      </c>
      <c r="O578" s="83" t="str">
        <f>IF(preDEL!$AG578,IFERROR(0/0,""),preDEL!O578)</f>
        <v/>
      </c>
      <c r="P578" s="128" t="b">
        <f>IF(preDEL!$AG578,IFERROR(0/0,""),preDEL!P578)</f>
        <v>0</v>
      </c>
      <c r="Q578" s="128" t="str">
        <f>IF(preDEL!$AG578,IFERROR(0/0,""),preDEL!Q578)</f>
        <v>Result</v>
      </c>
      <c r="R578" s="116" t="b">
        <f>IF(preDEL!$AG578,IFERROR(0/0,""),preDEL!R578)</f>
        <v>1</v>
      </c>
      <c r="S578" s="116">
        <f>IF(preDEL!$AG578,IFERROR(0/0,""),preDEL!S578)</f>
        <v>1</v>
      </c>
      <c r="T578" s="128" t="str">
        <f>IF(preDEL!$AG578,IFERROR(0/0,""),preDEL!T578)</f>
        <v/>
      </c>
      <c r="U578" s="83" t="str">
        <f>IF(preDEL!$AG578,IFERROR(0/0,""),preDEL!U578)</f>
        <v/>
      </c>
      <c r="V578" s="82" t="str">
        <f>IF(preDEL!$AG578,IFERROR(0/0,""),preDEL!V578)</f>
        <v/>
      </c>
      <c r="W578" s="83" t="str">
        <f>IF(preDEL!$AG578,IFERROR(0/0,""),preDEL!W578)</f>
        <v/>
      </c>
      <c r="X578" s="116" t="b">
        <f>IF(preDEL!$AG578,IFERROR(0/0,""),preDEL!X578)</f>
        <v>0</v>
      </c>
      <c r="Y578" s="128" t="b">
        <f>IF(preDEL!$AG578,IFERROR(0/0,""),preDEL!Y578)</f>
        <v>0</v>
      </c>
      <c r="Z578" s="82" t="str">
        <f>IF(preDEL!$AG578,IFERROR(0/0,""),preDEL!Z578)</f>
        <v/>
      </c>
      <c r="AA578" s="128" t="b">
        <f>IF(preDEL!$AG578,IFERROR(0/0,""),preDEL!AA578)</f>
        <v>0</v>
      </c>
      <c r="AB578" s="128" t="b">
        <f>IF(preDEL!$AG578,IFERROR(0/0,""),preDEL!AB578)</f>
        <v>0</v>
      </c>
      <c r="AC578" s="174">
        <f>IF(preDEL!$AG578,IFERROR(0/0,""),preDEL!AC578)</f>
        <v>109</v>
      </c>
      <c r="AD578" s="116" t="b">
        <f>IF(preDEL!$AG578,IFERROR(0/0,""),preDEL!AD578)</f>
        <v>0</v>
      </c>
      <c r="AE578" s="175" t="str">
        <f>IF(preDEL!$AG578,IFERROR(0/0,""),preDEL!AE578)</f>
        <v/>
      </c>
      <c r="AF578" s="128" t="b">
        <f>IF(preDEL!$AG578,IFERROR(0/0,""),preDEL!AF578)</f>
        <v>0</v>
      </c>
      <c r="AG578" s="128" t="b">
        <f>IF(preDEL!$AG578,IFERROR(0/0,""),preDEL!AG578)</f>
        <v>0</v>
      </c>
      <c r="AH578" s="116" t="str">
        <f>IF(preDEL!$AG578,IFERROR(0/0,""),preDEL!AH578)</f>
        <v/>
      </c>
      <c r="AI578" s="82" t="str">
        <f>IF(preDEL!$AG578,IFERROR(0/0,""),preDEL!AI578)</f>
        <v/>
      </c>
      <c r="AJ578" s="83" t="str">
        <f>IF(preDEL!$AG578,IFERROR(0/0,""),preDEL!AJ578)</f>
        <v/>
      </c>
      <c r="AK578" s="82" t="str">
        <f>IF(preDEL!$AG578,IFERROR(0/0,""),preDEL!AK578)</f>
        <v>Negative</v>
      </c>
      <c r="AL578" s="83" t="str">
        <f>IF(preDEL!$AG578,IFERROR(0/0,""),preDEL!AL578)</f>
        <v/>
      </c>
      <c r="AM578" s="83" t="str">
        <f>IF(preDEL!$AG578,IFERROR(0/0,""),preDEL!AM578)</f>
        <v>SpROSA573919</v>
      </c>
      <c r="AN578" s="83" t="str">
        <f>IF(preDEL!$AG578,IFERROR(0/0,""),preDEL!AN578)</f>
        <v>ROSA535692</v>
      </c>
      <c r="AO578" s="83" t="str">
        <f>IF(preDEL!$AG578,IFERROR(0/0,""),preDEL!AO578)</f>
        <v/>
      </c>
      <c r="AP578" s="83" t="str">
        <f>IF(preDEL!$AG578,IFERROR(0/0,""),preDEL!AP578)</f>
        <v/>
      </c>
      <c r="AQ578" s="83" t="str">
        <f>IF(preDEL!$AG578,IFERROR(0/0,""),preDEL!AQ578)</f>
        <v/>
      </c>
      <c r="AR578" s="83" t="str">
        <f>IF(preDEL!$AG578,IFERROR(0/0,""),preDEL!AR578)</f>
        <v/>
      </c>
      <c r="AS578" s="147"/>
    </row>
    <row r="579">
      <c r="A579" s="82" t="str">
        <f>IF(preDEL!$AG579,IFERROR(0/0,""),preDEL!A579)</f>
        <v>FLB3603</v>
      </c>
      <c r="B579" s="172">
        <f>IF(preDEL!$AG579,IFERROR(0/0,""),preDEL!B579)</f>
        <v>44529</v>
      </c>
      <c r="C579" s="173">
        <f>IF(preDEL!$AG579,IFERROR(0/0,""),preDEL!C579)</f>
        <v>0.2985416667</v>
      </c>
      <c r="D579" s="82" t="str">
        <f>IF(preDEL!$AG579,IFERROR(0/0,""),preDEL!D579)</f>
        <v/>
      </c>
      <c r="E579" s="82" t="str">
        <f>IF(preDEL!$AG579,IFERROR(0/0,""),preDEL!E579)</f>
        <v/>
      </c>
      <c r="F579" s="83" t="str">
        <f>IF(preDEL!$AG579,IFERROR(0/0,""),preDEL!F579)</f>
        <v/>
      </c>
      <c r="G579" s="83" t="str">
        <f>IF(preDEL!$AG579,IFERROR(0/0,""),preDEL!G579)</f>
        <v/>
      </c>
      <c r="H579" s="83" t="str">
        <f>IF(preDEL!$AG579,IFERROR(0/0,""),preDEL!H579)</f>
        <v/>
      </c>
      <c r="I579" s="82" t="str">
        <f>IF(preDEL!$AG579,IFERROR(0/0,""),preDEL!I579)</f>
        <v/>
      </c>
      <c r="J579" s="82" t="str">
        <f>IF(preDEL!$AG579,IFERROR(0/0,""),preDEL!J579)</f>
        <v/>
      </c>
      <c r="K579" s="82" t="str">
        <f>IF(preDEL!$AG579,IFERROR(0/0,""),preDEL!K579)</f>
        <v>Negative</v>
      </c>
      <c r="L579" s="172">
        <f>IF(preDEL!$AG579,IFERROR(0/0,""),preDEL!L579)</f>
        <v>44529</v>
      </c>
      <c r="M579" s="173">
        <f>IF(preDEL!$AG579,IFERROR(0/0,""),preDEL!M579)</f>
        <v>0.5002777778</v>
      </c>
      <c r="N579" s="83" t="str">
        <f>IF(preDEL!$AG579,IFERROR(0/0,""),preDEL!N579)</f>
        <v/>
      </c>
      <c r="O579" s="83" t="str">
        <f>IF(preDEL!$AG579,IFERROR(0/0,""),preDEL!O579)</f>
        <v/>
      </c>
      <c r="P579" s="128" t="b">
        <f>IF(preDEL!$AG579,IFERROR(0/0,""),preDEL!P579)</f>
        <v>0</v>
      </c>
      <c r="Q579" s="128" t="str">
        <f>IF(preDEL!$AG579,IFERROR(0/0,""),preDEL!Q579)</f>
        <v>Result</v>
      </c>
      <c r="R579" s="116" t="b">
        <f>IF(preDEL!$AG579,IFERROR(0/0,""),preDEL!R579)</f>
        <v>1</v>
      </c>
      <c r="S579" s="116">
        <f>IF(preDEL!$AG579,IFERROR(0/0,""),preDEL!S579)</f>
        <v>1</v>
      </c>
      <c r="T579" s="128" t="str">
        <f>IF(preDEL!$AG579,IFERROR(0/0,""),preDEL!T579)</f>
        <v/>
      </c>
      <c r="U579" s="83" t="str">
        <f>IF(preDEL!$AG579,IFERROR(0/0,""),preDEL!U579)</f>
        <v/>
      </c>
      <c r="V579" s="82" t="str">
        <f>IF(preDEL!$AG579,IFERROR(0/0,""),preDEL!V579)</f>
        <v/>
      </c>
      <c r="W579" s="83" t="str">
        <f>IF(preDEL!$AG579,IFERROR(0/0,""),preDEL!W579)</f>
        <v/>
      </c>
      <c r="X579" s="116" t="b">
        <f>IF(preDEL!$AG579,IFERROR(0/0,""),preDEL!X579)</f>
        <v>0</v>
      </c>
      <c r="Y579" s="128" t="b">
        <f>IF(preDEL!$AG579,IFERROR(0/0,""),preDEL!Y579)</f>
        <v>0</v>
      </c>
      <c r="Z579" s="82" t="str">
        <f>IF(preDEL!$AG579,IFERROR(0/0,""),preDEL!Z579)</f>
        <v/>
      </c>
      <c r="AA579" s="128" t="b">
        <f>IF(preDEL!$AG579,IFERROR(0/0,""),preDEL!AA579)</f>
        <v>0</v>
      </c>
      <c r="AB579" s="128" t="b">
        <f>IF(preDEL!$AG579,IFERROR(0/0,""),preDEL!AB579)</f>
        <v>0</v>
      </c>
      <c r="AC579" s="174">
        <f>IF(preDEL!$AG579,IFERROR(0/0,""),preDEL!AC579)</f>
        <v>108</v>
      </c>
      <c r="AD579" s="116" t="b">
        <f>IF(preDEL!$AG579,IFERROR(0/0,""),preDEL!AD579)</f>
        <v>0</v>
      </c>
      <c r="AE579" s="175" t="str">
        <f>IF(preDEL!$AG579,IFERROR(0/0,""),preDEL!AE579)</f>
        <v/>
      </c>
      <c r="AF579" s="128" t="b">
        <f>IF(preDEL!$AG579,IFERROR(0/0,""),preDEL!AF579)</f>
        <v>0</v>
      </c>
      <c r="AG579" s="128" t="b">
        <f>IF(preDEL!$AG579,IFERROR(0/0,""),preDEL!AG579)</f>
        <v>0</v>
      </c>
      <c r="AH579" s="116" t="str">
        <f>IF(preDEL!$AG579,IFERROR(0/0,""),preDEL!AH579)</f>
        <v/>
      </c>
      <c r="AI579" s="82" t="str">
        <f>IF(preDEL!$AG579,IFERROR(0/0,""),preDEL!AI579)</f>
        <v/>
      </c>
      <c r="AJ579" s="83" t="str">
        <f>IF(preDEL!$AG579,IFERROR(0/0,""),preDEL!AJ579)</f>
        <v/>
      </c>
      <c r="AK579" s="82" t="str">
        <f>IF(preDEL!$AG579,IFERROR(0/0,""),preDEL!AK579)</f>
        <v>Negative</v>
      </c>
      <c r="AL579" s="83" t="str">
        <f>IF(preDEL!$AG579,IFERROR(0/0,""),preDEL!AL579)</f>
        <v/>
      </c>
      <c r="AM579" s="83" t="str">
        <f>IF(preDEL!$AG579,IFERROR(0/0,""),preDEL!AM579)</f>
        <v>SpROSA573919</v>
      </c>
      <c r="AN579" s="83" t="str">
        <f>IF(preDEL!$AG579,IFERROR(0/0,""),preDEL!AN579)</f>
        <v>ROSA907715</v>
      </c>
      <c r="AO579" s="83" t="str">
        <f>IF(preDEL!$AG579,IFERROR(0/0,""),preDEL!AO579)</f>
        <v/>
      </c>
      <c r="AP579" s="83" t="str">
        <f>IF(preDEL!$AG579,IFERROR(0/0,""),preDEL!AP579)</f>
        <v/>
      </c>
      <c r="AQ579" s="83" t="str">
        <f>IF(preDEL!$AG579,IFERROR(0/0,""),preDEL!AQ579)</f>
        <v/>
      </c>
      <c r="AR579" s="83" t="str">
        <f>IF(preDEL!$AG579,IFERROR(0/0,""),preDEL!AR579)</f>
        <v/>
      </c>
      <c r="AS579" s="147"/>
    </row>
    <row r="580">
      <c r="A580" s="82" t="str">
        <f>IF(preDEL!$AG580,IFERROR(0/0,""),preDEL!A580)</f>
        <v>FLB3147</v>
      </c>
      <c r="B580" s="172">
        <f>IF(preDEL!$AG580,IFERROR(0/0,""),preDEL!B580)</f>
        <v>44529</v>
      </c>
      <c r="C580" s="173">
        <f>IF(preDEL!$AG580,IFERROR(0/0,""),preDEL!C580)</f>
        <v>0.2992592593</v>
      </c>
      <c r="D580" s="82" t="str">
        <f>IF(preDEL!$AG580,IFERROR(0/0,""),preDEL!D580)</f>
        <v/>
      </c>
      <c r="E580" s="82" t="str">
        <f>IF(preDEL!$AG580,IFERROR(0/0,""),preDEL!E580)</f>
        <v/>
      </c>
      <c r="F580" s="83" t="str">
        <f>IF(preDEL!$AG580,IFERROR(0/0,""),preDEL!F580)</f>
        <v/>
      </c>
      <c r="G580" s="83" t="str">
        <f>IF(preDEL!$AG580,IFERROR(0/0,""),preDEL!G580)</f>
        <v/>
      </c>
      <c r="H580" s="83" t="str">
        <f>IF(preDEL!$AG580,IFERROR(0/0,""),preDEL!H580)</f>
        <v/>
      </c>
      <c r="I580" s="82" t="str">
        <f>IF(preDEL!$AG580,IFERROR(0/0,""),preDEL!I580)</f>
        <v/>
      </c>
      <c r="J580" s="82" t="str">
        <f>IF(preDEL!$AG580,IFERROR(0/0,""),preDEL!J580)</f>
        <v/>
      </c>
      <c r="K580" s="82" t="str">
        <f>IF(preDEL!$AG580,IFERROR(0/0,""),preDEL!K580)</f>
        <v>Negative</v>
      </c>
      <c r="L580" s="172">
        <f>IF(preDEL!$AG580,IFERROR(0/0,""),preDEL!L580)</f>
        <v>44529</v>
      </c>
      <c r="M580" s="173">
        <f>IF(preDEL!$AG580,IFERROR(0/0,""),preDEL!M580)</f>
        <v>0.5002777778</v>
      </c>
      <c r="N580" s="83" t="str">
        <f>IF(preDEL!$AG580,IFERROR(0/0,""),preDEL!N580)</f>
        <v/>
      </c>
      <c r="O580" s="83" t="str">
        <f>IF(preDEL!$AG580,IFERROR(0/0,""),preDEL!O580)</f>
        <v/>
      </c>
      <c r="P580" s="128" t="b">
        <f>IF(preDEL!$AG580,IFERROR(0/0,""),preDEL!P580)</f>
        <v>0</v>
      </c>
      <c r="Q580" s="128" t="str">
        <f>IF(preDEL!$AG580,IFERROR(0/0,""),preDEL!Q580)</f>
        <v>Result</v>
      </c>
      <c r="R580" s="116" t="b">
        <f>IF(preDEL!$AG580,IFERROR(0/0,""),preDEL!R580)</f>
        <v>1</v>
      </c>
      <c r="S580" s="116">
        <f>IF(preDEL!$AG580,IFERROR(0/0,""),preDEL!S580)</f>
        <v>1</v>
      </c>
      <c r="T580" s="128" t="str">
        <f>IF(preDEL!$AG580,IFERROR(0/0,""),preDEL!T580)</f>
        <v/>
      </c>
      <c r="U580" s="83" t="str">
        <f>IF(preDEL!$AG580,IFERROR(0/0,""),preDEL!U580)</f>
        <v/>
      </c>
      <c r="V580" s="82" t="str">
        <f>IF(preDEL!$AG580,IFERROR(0/0,""),preDEL!V580)</f>
        <v/>
      </c>
      <c r="W580" s="83" t="str">
        <f>IF(preDEL!$AG580,IFERROR(0/0,""),preDEL!W580)</f>
        <v/>
      </c>
      <c r="X580" s="116" t="b">
        <f>IF(preDEL!$AG580,IFERROR(0/0,""),preDEL!X580)</f>
        <v>0</v>
      </c>
      <c r="Y580" s="128" t="b">
        <f>IF(preDEL!$AG580,IFERROR(0/0,""),preDEL!Y580)</f>
        <v>0</v>
      </c>
      <c r="Z580" s="82" t="str">
        <f>IF(preDEL!$AG580,IFERROR(0/0,""),preDEL!Z580)</f>
        <v/>
      </c>
      <c r="AA580" s="128" t="b">
        <f>IF(preDEL!$AG580,IFERROR(0/0,""),preDEL!AA580)</f>
        <v>0</v>
      </c>
      <c r="AB580" s="128" t="b">
        <f>IF(preDEL!$AG580,IFERROR(0/0,""),preDEL!AB580)</f>
        <v>0</v>
      </c>
      <c r="AC580" s="174">
        <f>IF(preDEL!$AG580,IFERROR(0/0,""),preDEL!AC580)</f>
        <v>107</v>
      </c>
      <c r="AD580" s="116" t="b">
        <f>IF(preDEL!$AG580,IFERROR(0/0,""),preDEL!AD580)</f>
        <v>0</v>
      </c>
      <c r="AE580" s="175" t="str">
        <f>IF(preDEL!$AG580,IFERROR(0/0,""),preDEL!AE580)</f>
        <v/>
      </c>
      <c r="AF580" s="128" t="b">
        <f>IF(preDEL!$AG580,IFERROR(0/0,""),preDEL!AF580)</f>
        <v>0</v>
      </c>
      <c r="AG580" s="128" t="b">
        <f>IF(preDEL!$AG580,IFERROR(0/0,""),preDEL!AG580)</f>
        <v>0</v>
      </c>
      <c r="AH580" s="116" t="str">
        <f>IF(preDEL!$AG580,IFERROR(0/0,""),preDEL!AH580)</f>
        <v/>
      </c>
      <c r="AI580" s="82" t="str">
        <f>IF(preDEL!$AG580,IFERROR(0/0,""),preDEL!AI580)</f>
        <v/>
      </c>
      <c r="AJ580" s="83" t="str">
        <f>IF(preDEL!$AG580,IFERROR(0/0,""),preDEL!AJ580)</f>
        <v/>
      </c>
      <c r="AK580" s="82" t="str">
        <f>IF(preDEL!$AG580,IFERROR(0/0,""),preDEL!AK580)</f>
        <v>Negative</v>
      </c>
      <c r="AL580" s="83" t="str">
        <f>IF(preDEL!$AG580,IFERROR(0/0,""),preDEL!AL580)</f>
        <v/>
      </c>
      <c r="AM580" s="83" t="str">
        <f>IF(preDEL!$AG580,IFERROR(0/0,""),preDEL!AM580)</f>
        <v>SpROSA573919</v>
      </c>
      <c r="AN580" s="83" t="str">
        <f>IF(preDEL!$AG580,IFERROR(0/0,""),preDEL!AN580)</f>
        <v>ROSA136445</v>
      </c>
      <c r="AO580" s="83" t="str">
        <f>IF(preDEL!$AG580,IFERROR(0/0,""),preDEL!AO580)</f>
        <v/>
      </c>
      <c r="AP580" s="83" t="str">
        <f>IF(preDEL!$AG580,IFERROR(0/0,""),preDEL!AP580)</f>
        <v/>
      </c>
      <c r="AQ580" s="83" t="str">
        <f>IF(preDEL!$AG580,IFERROR(0/0,""),preDEL!AQ580)</f>
        <v/>
      </c>
      <c r="AR580" s="83" t="str">
        <f>IF(preDEL!$AG580,IFERROR(0/0,""),preDEL!AR580)</f>
        <v/>
      </c>
      <c r="AS580" s="147"/>
    </row>
    <row r="581">
      <c r="A581" s="82" t="str">
        <f>IF(preDEL!$AG581,IFERROR(0/0,""),preDEL!A581)</f>
        <v>FLB3624</v>
      </c>
      <c r="B581" s="172">
        <f>IF(preDEL!$AG581,IFERROR(0/0,""),preDEL!B581)</f>
        <v>44529</v>
      </c>
      <c r="C581" s="173">
        <f>IF(preDEL!$AG581,IFERROR(0/0,""),preDEL!C581)</f>
        <v>0.2998726852</v>
      </c>
      <c r="D581" s="82" t="str">
        <f>IF(preDEL!$AG581,IFERROR(0/0,""),preDEL!D581)</f>
        <v/>
      </c>
      <c r="E581" s="82" t="str">
        <f>IF(preDEL!$AG581,IFERROR(0/0,""),preDEL!E581)</f>
        <v/>
      </c>
      <c r="F581" s="83" t="str">
        <f>IF(preDEL!$AG581,IFERROR(0/0,""),preDEL!F581)</f>
        <v/>
      </c>
      <c r="G581" s="83" t="str">
        <f>IF(preDEL!$AG581,IFERROR(0/0,""),preDEL!G581)</f>
        <v/>
      </c>
      <c r="H581" s="83" t="str">
        <f>IF(preDEL!$AG581,IFERROR(0/0,""),preDEL!H581)</f>
        <v/>
      </c>
      <c r="I581" s="82" t="str">
        <f>IF(preDEL!$AG581,IFERROR(0/0,""),preDEL!I581)</f>
        <v/>
      </c>
      <c r="J581" s="82" t="str">
        <f>IF(preDEL!$AG581,IFERROR(0/0,""),preDEL!J581)</f>
        <v/>
      </c>
      <c r="K581" s="82" t="str">
        <f>IF(preDEL!$AG581,IFERROR(0/0,""),preDEL!K581)</f>
        <v>Negative</v>
      </c>
      <c r="L581" s="172">
        <f>IF(preDEL!$AG581,IFERROR(0/0,""),preDEL!L581)</f>
        <v>44529</v>
      </c>
      <c r="M581" s="173">
        <f>IF(preDEL!$AG581,IFERROR(0/0,""),preDEL!M581)</f>
        <v>0.5002777778</v>
      </c>
      <c r="N581" s="83" t="str">
        <f>IF(preDEL!$AG581,IFERROR(0/0,""),preDEL!N581)</f>
        <v/>
      </c>
      <c r="O581" s="83" t="str">
        <f>IF(preDEL!$AG581,IFERROR(0/0,""),preDEL!O581)</f>
        <v/>
      </c>
      <c r="P581" s="128" t="b">
        <f>IF(preDEL!$AG581,IFERROR(0/0,""),preDEL!P581)</f>
        <v>0</v>
      </c>
      <c r="Q581" s="128" t="str">
        <f>IF(preDEL!$AG581,IFERROR(0/0,""),preDEL!Q581)</f>
        <v>Result</v>
      </c>
      <c r="R581" s="116" t="b">
        <f>IF(preDEL!$AG581,IFERROR(0/0,""),preDEL!R581)</f>
        <v>1</v>
      </c>
      <c r="S581" s="116">
        <f>IF(preDEL!$AG581,IFERROR(0/0,""),preDEL!S581)</f>
        <v>1</v>
      </c>
      <c r="T581" s="128">
        <f>IF(preDEL!$AG581,IFERROR(0/0,""),preDEL!T581)</f>
        <v>0</v>
      </c>
      <c r="U581" s="83" t="str">
        <f>IF(preDEL!$AG581,IFERROR(0/0,""),preDEL!U581)</f>
        <v/>
      </c>
      <c r="V581" s="82" t="str">
        <f>IF(preDEL!$AG581,IFERROR(0/0,""),preDEL!V581)</f>
        <v/>
      </c>
      <c r="W581" s="83" t="str">
        <f>IF(preDEL!$AG581,IFERROR(0/0,""),preDEL!W581)</f>
        <v/>
      </c>
      <c r="X581" s="116" t="b">
        <f>IF(preDEL!$AG581,IFERROR(0/0,""),preDEL!X581)</f>
        <v>0</v>
      </c>
      <c r="Y581" s="128" t="b">
        <f>IF(preDEL!$AG581,IFERROR(0/0,""),preDEL!Y581)</f>
        <v>0</v>
      </c>
      <c r="Z581" s="82" t="str">
        <f>IF(preDEL!$AG581,IFERROR(0/0,""),preDEL!Z581)</f>
        <v/>
      </c>
      <c r="AA581" s="128" t="b">
        <f>IF(preDEL!$AG581,IFERROR(0/0,""),preDEL!AA581)</f>
        <v>0</v>
      </c>
      <c r="AB581" s="128" t="b">
        <f>IF(preDEL!$AG581,IFERROR(0/0,""),preDEL!AB581)</f>
        <v>0</v>
      </c>
      <c r="AC581" s="174">
        <f>IF(preDEL!$AG581,IFERROR(0/0,""),preDEL!AC581)</f>
        <v>563</v>
      </c>
      <c r="AD581" s="116" t="b">
        <f>IF(preDEL!$AG581,IFERROR(0/0,""),preDEL!AD581)</f>
        <v>1</v>
      </c>
      <c r="AE581" s="175" t="str">
        <f>IF(preDEL!$AG581,IFERROR(0/0,""),preDEL!AE581)</f>
        <v/>
      </c>
      <c r="AF581" s="128" t="b">
        <f>IF(preDEL!$AG581,IFERROR(0/0,""),preDEL!AF581)</f>
        <v>0</v>
      </c>
      <c r="AG581" s="128" t="b">
        <f>IF(preDEL!$AG581,IFERROR(0/0,""),preDEL!AG581)</f>
        <v>0</v>
      </c>
      <c r="AH581" s="116" t="str">
        <f>IF(preDEL!$AG581,IFERROR(0/0,""),preDEL!AH581)</f>
        <v/>
      </c>
      <c r="AI581" s="82" t="str">
        <f>IF(preDEL!$AG581,IFERROR(0/0,""),preDEL!AI581)</f>
        <v/>
      </c>
      <c r="AJ581" s="83" t="str">
        <f>IF(preDEL!$AG581,IFERROR(0/0,""),preDEL!AJ581)</f>
        <v/>
      </c>
      <c r="AK581" s="82" t="str">
        <f>IF(preDEL!$AG581,IFERROR(0/0,""),preDEL!AK581)</f>
        <v>Negative</v>
      </c>
      <c r="AL581" s="83" t="str">
        <f>IF(preDEL!$AG581,IFERROR(0/0,""),preDEL!AL581)</f>
        <v/>
      </c>
      <c r="AM581" s="83" t="str">
        <f>IF(preDEL!$AG581,IFERROR(0/0,""),preDEL!AM581)</f>
        <v>SpROSA573919</v>
      </c>
      <c r="AN581" s="83" t="str">
        <f>IF(preDEL!$AG581,IFERROR(0/0,""),preDEL!AN581)</f>
        <v>ROSA929643</v>
      </c>
      <c r="AO581" s="83" t="str">
        <f>IF(preDEL!$AG581,IFERROR(0/0,""),preDEL!AO581)</f>
        <v/>
      </c>
      <c r="AP581" s="83" t="str">
        <f>IF(preDEL!$AG581,IFERROR(0/0,""),preDEL!AP581)</f>
        <v/>
      </c>
      <c r="AQ581" s="83" t="str">
        <f>IF(preDEL!$AG581,IFERROR(0/0,""),preDEL!AQ581)</f>
        <v/>
      </c>
      <c r="AR581" s="83" t="str">
        <f>IF(preDEL!$AG581,IFERROR(0/0,""),preDEL!AR581)</f>
        <v/>
      </c>
      <c r="AS581" s="147"/>
    </row>
    <row r="582">
      <c r="A582" s="82" t="str">
        <f>IF(preDEL!$AG582,IFERROR(0/0,""),preDEL!A582)</f>
        <v>FLB3123</v>
      </c>
      <c r="B582" s="172">
        <f>IF(preDEL!$AG582,IFERROR(0/0,""),preDEL!B582)</f>
        <v>44529</v>
      </c>
      <c r="C582" s="173">
        <f>IF(preDEL!$AG582,IFERROR(0/0,""),preDEL!C582)</f>
        <v>0.3004050926</v>
      </c>
      <c r="D582" s="82" t="str">
        <f>IF(preDEL!$AG582,IFERROR(0/0,""),preDEL!D582)</f>
        <v/>
      </c>
      <c r="E582" s="82" t="str">
        <f>IF(preDEL!$AG582,IFERROR(0/0,""),preDEL!E582)</f>
        <v/>
      </c>
      <c r="F582" s="83" t="str">
        <f>IF(preDEL!$AG582,IFERROR(0/0,""),preDEL!F582)</f>
        <v/>
      </c>
      <c r="G582" s="83" t="str">
        <f>IF(preDEL!$AG582,IFERROR(0/0,""),preDEL!G582)</f>
        <v/>
      </c>
      <c r="H582" s="83" t="str">
        <f>IF(preDEL!$AG582,IFERROR(0/0,""),preDEL!H582)</f>
        <v/>
      </c>
      <c r="I582" s="82" t="str">
        <f>IF(preDEL!$AG582,IFERROR(0/0,""),preDEL!I582)</f>
        <v/>
      </c>
      <c r="J582" s="82" t="str">
        <f>IF(preDEL!$AG582,IFERROR(0/0,""),preDEL!J582)</f>
        <v/>
      </c>
      <c r="K582" s="82" t="str">
        <f>IF(preDEL!$AG582,IFERROR(0/0,""),preDEL!K582)</f>
        <v>Negative</v>
      </c>
      <c r="L582" s="172">
        <f>IF(preDEL!$AG582,IFERROR(0/0,""),preDEL!L582)</f>
        <v>44529</v>
      </c>
      <c r="M582" s="173">
        <f>IF(preDEL!$AG582,IFERROR(0/0,""),preDEL!M582)</f>
        <v>0.5002777778</v>
      </c>
      <c r="N582" s="83" t="str">
        <f>IF(preDEL!$AG582,IFERROR(0/0,""),preDEL!N582)</f>
        <v/>
      </c>
      <c r="O582" s="83" t="str">
        <f>IF(preDEL!$AG582,IFERROR(0/0,""),preDEL!O582)</f>
        <v/>
      </c>
      <c r="P582" s="128" t="b">
        <f>IF(preDEL!$AG582,IFERROR(0/0,""),preDEL!P582)</f>
        <v>0</v>
      </c>
      <c r="Q582" s="128" t="str">
        <f>IF(preDEL!$AG582,IFERROR(0/0,""),preDEL!Q582)</f>
        <v>Result</v>
      </c>
      <c r="R582" s="116" t="b">
        <f>IF(preDEL!$AG582,IFERROR(0/0,""),preDEL!R582)</f>
        <v>1</v>
      </c>
      <c r="S582" s="116">
        <f>IF(preDEL!$AG582,IFERROR(0/0,""),preDEL!S582)</f>
        <v>1</v>
      </c>
      <c r="T582" s="128">
        <f>IF(preDEL!$AG582,IFERROR(0/0,""),preDEL!T582)</f>
        <v>0</v>
      </c>
      <c r="U582" s="83" t="str">
        <f>IF(preDEL!$AG582,IFERROR(0/0,""),preDEL!U582)</f>
        <v/>
      </c>
      <c r="V582" s="82" t="str">
        <f>IF(preDEL!$AG582,IFERROR(0/0,""),preDEL!V582)</f>
        <v/>
      </c>
      <c r="W582" s="83" t="str">
        <f>IF(preDEL!$AG582,IFERROR(0/0,""),preDEL!W582)</f>
        <v/>
      </c>
      <c r="X582" s="116" t="b">
        <f>IF(preDEL!$AG582,IFERROR(0/0,""),preDEL!X582)</f>
        <v>0</v>
      </c>
      <c r="Y582" s="128" t="b">
        <f>IF(preDEL!$AG582,IFERROR(0/0,""),preDEL!Y582)</f>
        <v>0</v>
      </c>
      <c r="Z582" s="82" t="str">
        <f>IF(preDEL!$AG582,IFERROR(0/0,""),preDEL!Z582)</f>
        <v/>
      </c>
      <c r="AA582" s="128" t="b">
        <f>IF(preDEL!$AG582,IFERROR(0/0,""),preDEL!AA582)</f>
        <v>0</v>
      </c>
      <c r="AB582" s="128" t="b">
        <f>IF(preDEL!$AG582,IFERROR(0/0,""),preDEL!AB582)</f>
        <v>0</v>
      </c>
      <c r="AC582" s="174">
        <f>IF(preDEL!$AG582,IFERROR(0/0,""),preDEL!AC582)</f>
        <v>562</v>
      </c>
      <c r="AD582" s="116" t="b">
        <f>IF(preDEL!$AG582,IFERROR(0/0,""),preDEL!AD582)</f>
        <v>1</v>
      </c>
      <c r="AE582" s="175" t="str">
        <f>IF(preDEL!$AG582,IFERROR(0/0,""),preDEL!AE582)</f>
        <v/>
      </c>
      <c r="AF582" s="128" t="b">
        <f>IF(preDEL!$AG582,IFERROR(0/0,""),preDEL!AF582)</f>
        <v>0</v>
      </c>
      <c r="AG582" s="128" t="b">
        <f>IF(preDEL!$AG582,IFERROR(0/0,""),preDEL!AG582)</f>
        <v>0</v>
      </c>
      <c r="AH582" s="116" t="str">
        <f>IF(preDEL!$AG582,IFERROR(0/0,""),preDEL!AH582)</f>
        <v/>
      </c>
      <c r="AI582" s="82" t="str">
        <f>IF(preDEL!$AG582,IFERROR(0/0,""),preDEL!AI582)</f>
        <v/>
      </c>
      <c r="AJ582" s="83" t="str">
        <f>IF(preDEL!$AG582,IFERROR(0/0,""),preDEL!AJ582)</f>
        <v/>
      </c>
      <c r="AK582" s="82" t="str">
        <f>IF(preDEL!$AG582,IFERROR(0/0,""),preDEL!AK582)</f>
        <v>Negative</v>
      </c>
      <c r="AL582" s="83" t="str">
        <f>IF(preDEL!$AG582,IFERROR(0/0,""),preDEL!AL582)</f>
        <v/>
      </c>
      <c r="AM582" s="83" t="str">
        <f>IF(preDEL!$AG582,IFERROR(0/0,""),preDEL!AM582)</f>
        <v>SpROSA573919</v>
      </c>
      <c r="AN582" s="83" t="str">
        <f>IF(preDEL!$AG582,IFERROR(0/0,""),preDEL!AN582)</f>
        <v>ROSA352714</v>
      </c>
      <c r="AO582" s="83" t="str">
        <f>IF(preDEL!$AG582,IFERROR(0/0,""),preDEL!AO582)</f>
        <v/>
      </c>
      <c r="AP582" s="83" t="str">
        <f>IF(preDEL!$AG582,IFERROR(0/0,""),preDEL!AP582)</f>
        <v/>
      </c>
      <c r="AQ582" s="83" t="str">
        <f>IF(preDEL!$AG582,IFERROR(0/0,""),preDEL!AQ582)</f>
        <v/>
      </c>
      <c r="AR582" s="83" t="str">
        <f>IF(preDEL!$AG582,IFERROR(0/0,""),preDEL!AR582)</f>
        <v/>
      </c>
      <c r="AS582" s="147"/>
    </row>
    <row r="583">
      <c r="A583" s="82" t="str">
        <f>IF(preDEL!$AG583,IFERROR(0/0,""),preDEL!A583)</f>
        <v>FLB3593</v>
      </c>
      <c r="B583" s="172">
        <f>IF(preDEL!$AG583,IFERROR(0/0,""),preDEL!B583)</f>
        <v>44529</v>
      </c>
      <c r="C583" s="173">
        <f>IF(preDEL!$AG583,IFERROR(0/0,""),preDEL!C583)</f>
        <v>0.3012384259</v>
      </c>
      <c r="D583" s="82" t="str">
        <f>IF(preDEL!$AG583,IFERROR(0/0,""),preDEL!D583)</f>
        <v/>
      </c>
      <c r="E583" s="82" t="str">
        <f>IF(preDEL!$AG583,IFERROR(0/0,""),preDEL!E583)</f>
        <v/>
      </c>
      <c r="F583" s="83" t="str">
        <f>IF(preDEL!$AG583,IFERROR(0/0,""),preDEL!F583)</f>
        <v/>
      </c>
      <c r="G583" s="83" t="str">
        <f>IF(preDEL!$AG583,IFERROR(0/0,""),preDEL!G583)</f>
        <v/>
      </c>
      <c r="H583" s="83" t="str">
        <f>IF(preDEL!$AG583,IFERROR(0/0,""),preDEL!H583)</f>
        <v/>
      </c>
      <c r="I583" s="82" t="str">
        <f>IF(preDEL!$AG583,IFERROR(0/0,""),preDEL!I583)</f>
        <v/>
      </c>
      <c r="J583" s="82" t="str">
        <f>IF(preDEL!$AG583,IFERROR(0/0,""),preDEL!J583)</f>
        <v/>
      </c>
      <c r="K583" s="82" t="str">
        <f>IF(preDEL!$AG583,IFERROR(0/0,""),preDEL!K583)</f>
        <v>Null</v>
      </c>
      <c r="L583" s="172" t="str">
        <f>IF(preDEL!$AG583,IFERROR(0/0,""),preDEL!L583)</f>
        <v/>
      </c>
      <c r="M583" s="173" t="str">
        <f>IF(preDEL!$AG583,IFERROR(0/0,""),preDEL!M583)</f>
        <v/>
      </c>
      <c r="N583" s="83" t="str">
        <f>IF(preDEL!$AG583,IFERROR(0/0,""),preDEL!N583)</f>
        <v/>
      </c>
      <c r="O583" s="83" t="str">
        <f>IF(preDEL!$AG583,IFERROR(0/0,""),preDEL!O583)</f>
        <v/>
      </c>
      <c r="P583" s="128" t="b">
        <f>IF(preDEL!$AG583,IFERROR(0/0,""),preDEL!P583)</f>
        <v>0</v>
      </c>
      <c r="Q583" s="128" t="str">
        <f>IF(preDEL!$AG583,IFERROR(0/0,""),preDEL!Q583)</f>
        <v>Collected</v>
      </c>
      <c r="R583" s="116" t="b">
        <f>IF(preDEL!$AG583,IFERROR(0/0,""),preDEL!R583)</f>
        <v>1</v>
      </c>
      <c r="S583" s="116">
        <f>IF(preDEL!$AG583,IFERROR(0/0,""),preDEL!S583)</f>
        <v>1</v>
      </c>
      <c r="T583" s="128" t="str">
        <f>IF(preDEL!$AG583,IFERROR(0/0,""),preDEL!T583)</f>
        <v/>
      </c>
      <c r="U583" s="83" t="str">
        <f>IF(preDEL!$AG583,IFERROR(0/0,""),preDEL!U583)</f>
        <v/>
      </c>
      <c r="V583" s="82" t="str">
        <f>IF(preDEL!$AG583,IFERROR(0/0,""),preDEL!V583)</f>
        <v/>
      </c>
      <c r="W583" s="83" t="str">
        <f>IF(preDEL!$AG583,IFERROR(0/0,""),preDEL!W583)</f>
        <v/>
      </c>
      <c r="X583" s="116" t="b">
        <f>IF(preDEL!$AG583,IFERROR(0/0,""),preDEL!X583)</f>
        <v>0</v>
      </c>
      <c r="Y583" s="128" t="b">
        <f>IF(preDEL!$AG583,IFERROR(0/0,""),preDEL!Y583)</f>
        <v>0</v>
      </c>
      <c r="Z583" s="82" t="str">
        <f>IF(preDEL!$AG583,IFERROR(0/0,""),preDEL!Z583)</f>
        <v/>
      </c>
      <c r="AA583" s="128" t="b">
        <f>IF(preDEL!$AG583,IFERROR(0/0,""),preDEL!AA583)</f>
        <v>0</v>
      </c>
      <c r="AB583" s="128" t="b">
        <f>IF(preDEL!$AG583,IFERROR(0/0,""),preDEL!AB583)</f>
        <v>0</v>
      </c>
      <c r="AC583" s="174">
        <f>IF(preDEL!$AG583,IFERROR(0/0,""),preDEL!AC583)</f>
        <v>106</v>
      </c>
      <c r="AD583" s="116" t="b">
        <f>IF(preDEL!$AG583,IFERROR(0/0,""),preDEL!AD583)</f>
        <v>0</v>
      </c>
      <c r="AE583" s="175" t="str">
        <f>IF(preDEL!$AG583,IFERROR(0/0,""),preDEL!AE583)</f>
        <v/>
      </c>
      <c r="AF583" s="128" t="b">
        <f>IF(preDEL!$AG583,IFERROR(0/0,""),preDEL!AF583)</f>
        <v>0</v>
      </c>
      <c r="AG583" s="128" t="b">
        <f>IF(preDEL!$AG583,IFERROR(0/0,""),preDEL!AG583)</f>
        <v>0</v>
      </c>
      <c r="AH583" s="116" t="str">
        <f>IF(preDEL!$AG583,IFERROR(0/0,""),preDEL!AH583)</f>
        <v/>
      </c>
      <c r="AI583" s="82" t="str">
        <f>IF(preDEL!$AG583,IFERROR(0/0,""),preDEL!AI583)</f>
        <v/>
      </c>
      <c r="AJ583" s="83">
        <f>IF(preDEL!$AG583,IFERROR(0/0,""),preDEL!AJ583)</f>
        <v>2.2</v>
      </c>
      <c r="AK583" s="82" t="str">
        <f>IF(preDEL!$AG583,IFERROR(0/0,""),preDEL!AK583)</f>
        <v>Negative</v>
      </c>
      <c r="AL583" s="83" t="str">
        <f>IF(preDEL!$AG583,IFERROR(0/0,""),preDEL!AL583)</f>
        <v/>
      </c>
      <c r="AM583" s="83" t="str">
        <f>IF(preDEL!$AG583,IFERROR(0/0,""),preDEL!AM583)</f>
        <v>SpROSA573919</v>
      </c>
      <c r="AN583" s="83" t="str">
        <f>IF(preDEL!$AG583,IFERROR(0/0,""),preDEL!AN583)</f>
        <v>ROSA750622</v>
      </c>
      <c r="AO583" s="83" t="str">
        <f>IF(preDEL!$AG583,IFERROR(0/0,""),preDEL!AO583)</f>
        <v/>
      </c>
      <c r="AP583" s="83" t="str">
        <f>IF(preDEL!$AG583,IFERROR(0/0,""),preDEL!AP583)</f>
        <v/>
      </c>
      <c r="AQ583" s="83" t="str">
        <f>IF(preDEL!$AG583,IFERROR(0/0,""),preDEL!AQ583)</f>
        <v/>
      </c>
      <c r="AR583" s="83" t="str">
        <f>IF(preDEL!$AG583,IFERROR(0/0,""),preDEL!AR583)</f>
        <v/>
      </c>
      <c r="AS583" s="147"/>
    </row>
    <row r="584">
      <c r="A584" s="82" t="str">
        <f>IF(preDEL!$AG584,IFERROR(0/0,""),preDEL!A584)</f>
        <v>FLB3577</v>
      </c>
      <c r="B584" s="172">
        <f>IF(preDEL!$AG584,IFERROR(0/0,""),preDEL!B584)</f>
        <v>44529</v>
      </c>
      <c r="C584" s="173">
        <f>IF(preDEL!$AG584,IFERROR(0/0,""),preDEL!C584)</f>
        <v>0.3012384259</v>
      </c>
      <c r="D584" s="82" t="str">
        <f>IF(preDEL!$AG584,IFERROR(0/0,""),preDEL!D584)</f>
        <v/>
      </c>
      <c r="E584" s="82" t="str">
        <f>IF(preDEL!$AG584,IFERROR(0/0,""),preDEL!E584)</f>
        <v/>
      </c>
      <c r="F584" s="83" t="str">
        <f>IF(preDEL!$AG584,IFERROR(0/0,""),preDEL!F584)</f>
        <v/>
      </c>
      <c r="G584" s="83" t="str">
        <f>IF(preDEL!$AG584,IFERROR(0/0,""),preDEL!G584)</f>
        <v/>
      </c>
      <c r="H584" s="83" t="str">
        <f>IF(preDEL!$AG584,IFERROR(0/0,""),preDEL!H584)</f>
        <v/>
      </c>
      <c r="I584" s="82" t="str">
        <f>IF(preDEL!$AG584,IFERROR(0/0,""),preDEL!I584)</f>
        <v/>
      </c>
      <c r="J584" s="82" t="str">
        <f>IF(preDEL!$AG584,IFERROR(0/0,""),preDEL!J584)</f>
        <v/>
      </c>
      <c r="K584" s="82" t="str">
        <f>IF(preDEL!$AG584,IFERROR(0/0,""),preDEL!K584)</f>
        <v>Negative</v>
      </c>
      <c r="L584" s="172">
        <f>IF(preDEL!$AG584,IFERROR(0/0,""),preDEL!L584)</f>
        <v>44529</v>
      </c>
      <c r="M584" s="173">
        <f>IF(preDEL!$AG584,IFERROR(0/0,""),preDEL!M584)</f>
        <v>0.5002777778</v>
      </c>
      <c r="N584" s="83" t="str">
        <f>IF(preDEL!$AG584,IFERROR(0/0,""),preDEL!N584)</f>
        <v/>
      </c>
      <c r="O584" s="83" t="str">
        <f>IF(preDEL!$AG584,IFERROR(0/0,""),preDEL!O584)</f>
        <v/>
      </c>
      <c r="P584" s="128" t="b">
        <f>IF(preDEL!$AG584,IFERROR(0/0,""),preDEL!P584)</f>
        <v>0</v>
      </c>
      <c r="Q584" s="128" t="str">
        <f>IF(preDEL!$AG584,IFERROR(0/0,""),preDEL!Q584)</f>
        <v>Result</v>
      </c>
      <c r="R584" s="116" t="b">
        <f>IF(preDEL!$AG584,IFERROR(0/0,""),preDEL!R584)</f>
        <v>1</v>
      </c>
      <c r="S584" s="116">
        <f>IF(preDEL!$AG584,IFERROR(0/0,""),preDEL!S584)</f>
        <v>1</v>
      </c>
      <c r="T584" s="128" t="str">
        <f>IF(preDEL!$AG584,IFERROR(0/0,""),preDEL!T584)</f>
        <v/>
      </c>
      <c r="U584" s="83" t="str">
        <f>IF(preDEL!$AG584,IFERROR(0/0,""),preDEL!U584)</f>
        <v/>
      </c>
      <c r="V584" s="82" t="str">
        <f>IF(preDEL!$AG584,IFERROR(0/0,""),preDEL!V584)</f>
        <v/>
      </c>
      <c r="W584" s="83" t="str">
        <f>IF(preDEL!$AG584,IFERROR(0/0,""),preDEL!W584)</f>
        <v/>
      </c>
      <c r="X584" s="116" t="b">
        <f>IF(preDEL!$AG584,IFERROR(0/0,""),preDEL!X584)</f>
        <v>0</v>
      </c>
      <c r="Y584" s="128" t="b">
        <f>IF(preDEL!$AG584,IFERROR(0/0,""),preDEL!Y584)</f>
        <v>0</v>
      </c>
      <c r="Z584" s="82" t="str">
        <f>IF(preDEL!$AG584,IFERROR(0/0,""),preDEL!Z584)</f>
        <v/>
      </c>
      <c r="AA584" s="128" t="b">
        <f>IF(preDEL!$AG584,IFERROR(0/0,""),preDEL!AA584)</f>
        <v>0</v>
      </c>
      <c r="AB584" s="128" t="b">
        <f>IF(preDEL!$AG584,IFERROR(0/0,""),preDEL!AB584)</f>
        <v>0</v>
      </c>
      <c r="AC584" s="174">
        <f>IF(preDEL!$AG584,IFERROR(0/0,""),preDEL!AC584)</f>
        <v>105</v>
      </c>
      <c r="AD584" s="116" t="b">
        <f>IF(preDEL!$AG584,IFERROR(0/0,""),preDEL!AD584)</f>
        <v>0</v>
      </c>
      <c r="AE584" s="175" t="str">
        <f>IF(preDEL!$AG584,IFERROR(0/0,""),preDEL!AE584)</f>
        <v/>
      </c>
      <c r="AF584" s="128" t="b">
        <f>IF(preDEL!$AG584,IFERROR(0/0,""),preDEL!AF584)</f>
        <v>0</v>
      </c>
      <c r="AG584" s="128" t="b">
        <f>IF(preDEL!$AG584,IFERROR(0/0,""),preDEL!AG584)</f>
        <v>0</v>
      </c>
      <c r="AH584" s="116" t="str">
        <f>IF(preDEL!$AG584,IFERROR(0/0,""),preDEL!AH584)</f>
        <v/>
      </c>
      <c r="AI584" s="82" t="str">
        <f>IF(preDEL!$AG584,IFERROR(0/0,""),preDEL!AI584)</f>
        <v/>
      </c>
      <c r="AJ584" s="83" t="str">
        <f>IF(preDEL!$AG584,IFERROR(0/0,""),preDEL!AJ584)</f>
        <v/>
      </c>
      <c r="AK584" s="82" t="str">
        <f>IF(preDEL!$AG584,IFERROR(0/0,""),preDEL!AK584)</f>
        <v>Negative</v>
      </c>
      <c r="AL584" s="83" t="str">
        <f>IF(preDEL!$AG584,IFERROR(0/0,""),preDEL!AL584)</f>
        <v/>
      </c>
      <c r="AM584" s="83" t="str">
        <f>IF(preDEL!$AG584,IFERROR(0/0,""),preDEL!AM584)</f>
        <v>SpROSA145068</v>
      </c>
      <c r="AN584" s="83" t="str">
        <f>IF(preDEL!$AG584,IFERROR(0/0,""),preDEL!AN584)</f>
        <v>ROSA124991</v>
      </c>
      <c r="AO584" s="83" t="str">
        <f>IF(preDEL!$AG584,IFERROR(0/0,""),preDEL!AO584)</f>
        <v/>
      </c>
      <c r="AP584" s="83" t="str">
        <f>IF(preDEL!$AG584,IFERROR(0/0,""),preDEL!AP584)</f>
        <v/>
      </c>
      <c r="AQ584" s="83" t="str">
        <f>IF(preDEL!$AG584,IFERROR(0/0,""),preDEL!AQ584)</f>
        <v/>
      </c>
      <c r="AR584" s="83" t="str">
        <f>IF(preDEL!$AG584,IFERROR(0/0,""),preDEL!AR584)</f>
        <v/>
      </c>
      <c r="AS584" s="147"/>
    </row>
    <row r="585">
      <c r="A585" s="82" t="str">
        <f>IF(preDEL!$AG585,IFERROR(0/0,""),preDEL!A585)</f>
        <v>FLB2722</v>
      </c>
      <c r="B585" s="172">
        <f>IF(preDEL!$AG585,IFERROR(0/0,""),preDEL!B585)</f>
        <v>44529</v>
      </c>
      <c r="C585" s="173">
        <f>IF(preDEL!$AG585,IFERROR(0/0,""),preDEL!C585)</f>
        <v>0.3020486111</v>
      </c>
      <c r="D585" s="82" t="str">
        <f>IF(preDEL!$AG585,IFERROR(0/0,""),preDEL!D585)</f>
        <v/>
      </c>
      <c r="E585" s="82" t="str">
        <f>IF(preDEL!$AG585,IFERROR(0/0,""),preDEL!E585)</f>
        <v/>
      </c>
      <c r="F585" s="83" t="str">
        <f>IF(preDEL!$AG585,IFERROR(0/0,""),preDEL!F585)</f>
        <v/>
      </c>
      <c r="G585" s="83" t="str">
        <f>IF(preDEL!$AG585,IFERROR(0/0,""),preDEL!G585)</f>
        <v/>
      </c>
      <c r="H585" s="83" t="str">
        <f>IF(preDEL!$AG585,IFERROR(0/0,""),preDEL!H585)</f>
        <v/>
      </c>
      <c r="I585" s="82" t="str">
        <f>IF(preDEL!$AG585,IFERROR(0/0,""),preDEL!I585)</f>
        <v/>
      </c>
      <c r="J585" s="82" t="str">
        <f>IF(preDEL!$AG585,IFERROR(0/0,""),preDEL!J585)</f>
        <v/>
      </c>
      <c r="K585" s="82" t="str">
        <f>IF(preDEL!$AG585,IFERROR(0/0,""),preDEL!K585)</f>
        <v>Negative</v>
      </c>
      <c r="L585" s="172">
        <f>IF(preDEL!$AG585,IFERROR(0/0,""),preDEL!L585)</f>
        <v>44529</v>
      </c>
      <c r="M585" s="173">
        <f>IF(preDEL!$AG585,IFERROR(0/0,""),preDEL!M585)</f>
        <v>0.5002777778</v>
      </c>
      <c r="N585" s="83" t="str">
        <f>IF(preDEL!$AG585,IFERROR(0/0,""),preDEL!N585)</f>
        <v/>
      </c>
      <c r="O585" s="83" t="str">
        <f>IF(preDEL!$AG585,IFERROR(0/0,""),preDEL!O585)</f>
        <v/>
      </c>
      <c r="P585" s="128" t="b">
        <f>IF(preDEL!$AG585,IFERROR(0/0,""),preDEL!P585)</f>
        <v>0</v>
      </c>
      <c r="Q585" s="128" t="str">
        <f>IF(preDEL!$AG585,IFERROR(0/0,""),preDEL!Q585)</f>
        <v>Result</v>
      </c>
      <c r="R585" s="116" t="b">
        <f>IF(preDEL!$AG585,IFERROR(0/0,""),preDEL!R585)</f>
        <v>1</v>
      </c>
      <c r="S585" s="116">
        <f>IF(preDEL!$AG585,IFERROR(0/0,""),preDEL!S585)</f>
        <v>1</v>
      </c>
      <c r="T585" s="128" t="str">
        <f>IF(preDEL!$AG585,IFERROR(0/0,""),preDEL!T585)</f>
        <v/>
      </c>
      <c r="U585" s="83" t="str">
        <f>IF(preDEL!$AG585,IFERROR(0/0,""),preDEL!U585)</f>
        <v/>
      </c>
      <c r="V585" s="82" t="str">
        <f>IF(preDEL!$AG585,IFERROR(0/0,""),preDEL!V585)</f>
        <v/>
      </c>
      <c r="W585" s="83" t="str">
        <f>IF(preDEL!$AG585,IFERROR(0/0,""),preDEL!W585)</f>
        <v/>
      </c>
      <c r="X585" s="116" t="b">
        <f>IF(preDEL!$AG585,IFERROR(0/0,""),preDEL!X585)</f>
        <v>0</v>
      </c>
      <c r="Y585" s="128" t="b">
        <f>IF(preDEL!$AG585,IFERROR(0/0,""),preDEL!Y585)</f>
        <v>0</v>
      </c>
      <c r="Z585" s="82" t="str">
        <f>IF(preDEL!$AG585,IFERROR(0/0,""),preDEL!Z585)</f>
        <v/>
      </c>
      <c r="AA585" s="128" t="b">
        <f>IF(preDEL!$AG585,IFERROR(0/0,""),preDEL!AA585)</f>
        <v>0</v>
      </c>
      <c r="AB585" s="128" t="b">
        <f>IF(preDEL!$AG585,IFERROR(0/0,""),preDEL!AB585)</f>
        <v>0</v>
      </c>
      <c r="AC585" s="174">
        <f>IF(preDEL!$AG585,IFERROR(0/0,""),preDEL!AC585)</f>
        <v>104</v>
      </c>
      <c r="AD585" s="116" t="b">
        <f>IF(preDEL!$AG585,IFERROR(0/0,""),preDEL!AD585)</f>
        <v>0</v>
      </c>
      <c r="AE585" s="175" t="str">
        <f>IF(preDEL!$AG585,IFERROR(0/0,""),preDEL!AE585)</f>
        <v/>
      </c>
      <c r="AF585" s="128" t="b">
        <f>IF(preDEL!$AG585,IFERROR(0/0,""),preDEL!AF585)</f>
        <v>0</v>
      </c>
      <c r="AG585" s="128" t="b">
        <f>IF(preDEL!$AG585,IFERROR(0/0,""),preDEL!AG585)</f>
        <v>0</v>
      </c>
      <c r="AH585" s="116" t="str">
        <f>IF(preDEL!$AG585,IFERROR(0/0,""),preDEL!AH585)</f>
        <v/>
      </c>
      <c r="AI585" s="82" t="str">
        <f>IF(preDEL!$AG585,IFERROR(0/0,""),preDEL!AI585)</f>
        <v/>
      </c>
      <c r="AJ585" s="83" t="str">
        <f>IF(preDEL!$AG585,IFERROR(0/0,""),preDEL!AJ585)</f>
        <v/>
      </c>
      <c r="AK585" s="82" t="str">
        <f>IF(preDEL!$AG585,IFERROR(0/0,""),preDEL!AK585)</f>
        <v>Negative</v>
      </c>
      <c r="AL585" s="83" t="str">
        <f>IF(preDEL!$AG585,IFERROR(0/0,""),preDEL!AL585)</f>
        <v/>
      </c>
      <c r="AM585" s="83" t="str">
        <f>IF(preDEL!$AG585,IFERROR(0/0,""),preDEL!AM585)</f>
        <v>SpROSA573919</v>
      </c>
      <c r="AN585" s="83" t="str">
        <f>IF(preDEL!$AG585,IFERROR(0/0,""),preDEL!AN585)</f>
        <v>ROSA363599</v>
      </c>
      <c r="AO585" s="83" t="str">
        <f>IF(preDEL!$AG585,IFERROR(0/0,""),preDEL!AO585)</f>
        <v/>
      </c>
      <c r="AP585" s="83" t="str">
        <f>IF(preDEL!$AG585,IFERROR(0/0,""),preDEL!AP585)</f>
        <v/>
      </c>
      <c r="AQ585" s="83" t="str">
        <f>IF(preDEL!$AG585,IFERROR(0/0,""),preDEL!AQ585)</f>
        <v/>
      </c>
      <c r="AR585" s="83" t="str">
        <f>IF(preDEL!$AG585,IFERROR(0/0,""),preDEL!AR585)</f>
        <v/>
      </c>
      <c r="AS585" s="147"/>
    </row>
    <row r="586">
      <c r="A586" s="82" t="str">
        <f>IF(preDEL!$AG586,IFERROR(0/0,""),preDEL!A586)</f>
        <v>FLB3623</v>
      </c>
      <c r="B586" s="172">
        <f>IF(preDEL!$AG586,IFERROR(0/0,""),preDEL!B586)</f>
        <v>44529</v>
      </c>
      <c r="C586" s="173">
        <f>IF(preDEL!$AG586,IFERROR(0/0,""),preDEL!C586)</f>
        <v>0.3058449074</v>
      </c>
      <c r="D586" s="82" t="str">
        <f>IF(preDEL!$AG586,IFERROR(0/0,""),preDEL!D586)</f>
        <v/>
      </c>
      <c r="E586" s="82" t="str">
        <f>IF(preDEL!$AG586,IFERROR(0/0,""),preDEL!E586)</f>
        <v/>
      </c>
      <c r="F586" s="83" t="str">
        <f>IF(preDEL!$AG586,IFERROR(0/0,""),preDEL!F586)</f>
        <v/>
      </c>
      <c r="G586" s="83" t="str">
        <f>IF(preDEL!$AG586,IFERROR(0/0,""),preDEL!G586)</f>
        <v/>
      </c>
      <c r="H586" s="83" t="str">
        <f>IF(preDEL!$AG586,IFERROR(0/0,""),preDEL!H586)</f>
        <v/>
      </c>
      <c r="I586" s="82" t="str">
        <f>IF(preDEL!$AG586,IFERROR(0/0,""),preDEL!I586)</f>
        <v/>
      </c>
      <c r="J586" s="82" t="str">
        <f>IF(preDEL!$AG586,IFERROR(0/0,""),preDEL!J586)</f>
        <v/>
      </c>
      <c r="K586" s="82" t="str">
        <f>IF(preDEL!$AG586,IFERROR(0/0,""),preDEL!K586)</f>
        <v>Negative</v>
      </c>
      <c r="L586" s="172">
        <f>IF(preDEL!$AG586,IFERROR(0/0,""),preDEL!L586)</f>
        <v>44529</v>
      </c>
      <c r="M586" s="173">
        <f>IF(preDEL!$AG586,IFERROR(0/0,""),preDEL!M586)</f>
        <v>0.5002777778</v>
      </c>
      <c r="N586" s="83" t="str">
        <f>IF(preDEL!$AG586,IFERROR(0/0,""),preDEL!N586)</f>
        <v/>
      </c>
      <c r="O586" s="83" t="str">
        <f>IF(preDEL!$AG586,IFERROR(0/0,""),preDEL!O586)</f>
        <v/>
      </c>
      <c r="P586" s="128" t="b">
        <f>IF(preDEL!$AG586,IFERROR(0/0,""),preDEL!P586)</f>
        <v>0</v>
      </c>
      <c r="Q586" s="128" t="str">
        <f>IF(preDEL!$AG586,IFERROR(0/0,""),preDEL!Q586)</f>
        <v>Result</v>
      </c>
      <c r="R586" s="116" t="b">
        <f>IF(preDEL!$AG586,IFERROR(0/0,""),preDEL!R586)</f>
        <v>1</v>
      </c>
      <c r="S586" s="116">
        <f>IF(preDEL!$AG586,IFERROR(0/0,""),preDEL!S586)</f>
        <v>1</v>
      </c>
      <c r="T586" s="128">
        <f>IF(preDEL!$AG586,IFERROR(0/0,""),preDEL!T586)</f>
        <v>0</v>
      </c>
      <c r="U586" s="83" t="str">
        <f>IF(preDEL!$AG586,IFERROR(0/0,""),preDEL!U586)</f>
        <v/>
      </c>
      <c r="V586" s="82" t="str">
        <f>IF(preDEL!$AG586,IFERROR(0/0,""),preDEL!V586)</f>
        <v/>
      </c>
      <c r="W586" s="83" t="str">
        <f>IF(preDEL!$AG586,IFERROR(0/0,""),preDEL!W586)</f>
        <v/>
      </c>
      <c r="X586" s="116" t="b">
        <f>IF(preDEL!$AG586,IFERROR(0/0,""),preDEL!X586)</f>
        <v>0</v>
      </c>
      <c r="Y586" s="128" t="b">
        <f>IF(preDEL!$AG586,IFERROR(0/0,""),preDEL!Y586)</f>
        <v>0</v>
      </c>
      <c r="Z586" s="82" t="str">
        <f>IF(preDEL!$AG586,IFERROR(0/0,""),preDEL!Z586)</f>
        <v/>
      </c>
      <c r="AA586" s="128" t="b">
        <f>IF(preDEL!$AG586,IFERROR(0/0,""),preDEL!AA586)</f>
        <v>0</v>
      </c>
      <c r="AB586" s="128" t="b">
        <f>IF(preDEL!$AG586,IFERROR(0/0,""),preDEL!AB586)</f>
        <v>0</v>
      </c>
      <c r="AC586" s="174">
        <f>IF(preDEL!$AG586,IFERROR(0/0,""),preDEL!AC586)</f>
        <v>561</v>
      </c>
      <c r="AD586" s="116" t="b">
        <f>IF(preDEL!$AG586,IFERROR(0/0,""),preDEL!AD586)</f>
        <v>1</v>
      </c>
      <c r="AE586" s="175" t="str">
        <f>IF(preDEL!$AG586,IFERROR(0/0,""),preDEL!AE586)</f>
        <v/>
      </c>
      <c r="AF586" s="128" t="b">
        <f>IF(preDEL!$AG586,IFERROR(0/0,""),preDEL!AF586)</f>
        <v>0</v>
      </c>
      <c r="AG586" s="128" t="b">
        <f>IF(preDEL!$AG586,IFERROR(0/0,""),preDEL!AG586)</f>
        <v>0</v>
      </c>
      <c r="AH586" s="116" t="str">
        <f>IF(preDEL!$AG586,IFERROR(0/0,""),preDEL!AH586)</f>
        <v/>
      </c>
      <c r="AI586" s="82" t="str">
        <f>IF(preDEL!$AG586,IFERROR(0/0,""),preDEL!AI586)</f>
        <v/>
      </c>
      <c r="AJ586" s="83" t="str">
        <f>IF(preDEL!$AG586,IFERROR(0/0,""),preDEL!AJ586)</f>
        <v/>
      </c>
      <c r="AK586" s="82" t="str">
        <f>IF(preDEL!$AG586,IFERROR(0/0,""),preDEL!AK586)</f>
        <v>Negative</v>
      </c>
      <c r="AL586" s="83" t="str">
        <f>IF(preDEL!$AG586,IFERROR(0/0,""),preDEL!AL586)</f>
        <v/>
      </c>
      <c r="AM586" s="83" t="str">
        <f>IF(preDEL!$AG586,IFERROR(0/0,""),preDEL!AM586)</f>
        <v>SpROSA573919</v>
      </c>
      <c r="AN586" s="83" t="str">
        <f>IF(preDEL!$AG586,IFERROR(0/0,""),preDEL!AN586)</f>
        <v>ROSA726367</v>
      </c>
      <c r="AO586" s="83" t="str">
        <f>IF(preDEL!$AG586,IFERROR(0/0,""),preDEL!AO586)</f>
        <v/>
      </c>
      <c r="AP586" s="83" t="str">
        <f>IF(preDEL!$AG586,IFERROR(0/0,""),preDEL!AP586)</f>
        <v/>
      </c>
      <c r="AQ586" s="83" t="str">
        <f>IF(preDEL!$AG586,IFERROR(0/0,""),preDEL!AQ586)</f>
        <v/>
      </c>
      <c r="AR586" s="83" t="str">
        <f>IF(preDEL!$AG586,IFERROR(0/0,""),preDEL!AR586)</f>
        <v/>
      </c>
      <c r="AS586" s="147"/>
    </row>
    <row r="587">
      <c r="A587" s="82" t="str">
        <f>IF(preDEL!$AG587,IFERROR(0/0,""),preDEL!A587)</f>
        <v>FLB3573</v>
      </c>
      <c r="B587" s="172">
        <f>IF(preDEL!$AG587,IFERROR(0/0,""),preDEL!B587)</f>
        <v>44529</v>
      </c>
      <c r="C587" s="173">
        <f>IF(preDEL!$AG587,IFERROR(0/0,""),preDEL!C587)</f>
        <v>0.3066898148</v>
      </c>
      <c r="D587" s="82" t="str">
        <f>IF(preDEL!$AG587,IFERROR(0/0,""),preDEL!D587)</f>
        <v/>
      </c>
      <c r="E587" s="82" t="str">
        <f>IF(preDEL!$AG587,IFERROR(0/0,""),preDEL!E587)</f>
        <v/>
      </c>
      <c r="F587" s="83" t="str">
        <f>IF(preDEL!$AG587,IFERROR(0/0,""),preDEL!F587)</f>
        <v/>
      </c>
      <c r="G587" s="83" t="str">
        <f>IF(preDEL!$AG587,IFERROR(0/0,""),preDEL!G587)</f>
        <v/>
      </c>
      <c r="H587" s="83" t="str">
        <f>IF(preDEL!$AG587,IFERROR(0/0,""),preDEL!H587)</f>
        <v/>
      </c>
      <c r="I587" s="82" t="str">
        <f>IF(preDEL!$AG587,IFERROR(0/0,""),preDEL!I587)</f>
        <v/>
      </c>
      <c r="J587" s="82" t="str">
        <f>IF(preDEL!$AG587,IFERROR(0/0,""),preDEL!J587)</f>
        <v/>
      </c>
      <c r="K587" s="82" t="str">
        <f>IF(preDEL!$AG587,IFERROR(0/0,""),preDEL!K587)</f>
        <v>Negative</v>
      </c>
      <c r="L587" s="172">
        <f>IF(preDEL!$AG587,IFERROR(0/0,""),preDEL!L587)</f>
        <v>44529</v>
      </c>
      <c r="M587" s="173">
        <f>IF(preDEL!$AG587,IFERROR(0/0,""),preDEL!M587)</f>
        <v>0.5002777778</v>
      </c>
      <c r="N587" s="83" t="str">
        <f>IF(preDEL!$AG587,IFERROR(0/0,""),preDEL!N587)</f>
        <v/>
      </c>
      <c r="O587" s="83" t="str">
        <f>IF(preDEL!$AG587,IFERROR(0/0,""),preDEL!O587)</f>
        <v/>
      </c>
      <c r="P587" s="128" t="b">
        <f>IF(preDEL!$AG587,IFERROR(0/0,""),preDEL!P587)</f>
        <v>0</v>
      </c>
      <c r="Q587" s="128" t="str">
        <f>IF(preDEL!$AG587,IFERROR(0/0,""),preDEL!Q587)</f>
        <v>Result</v>
      </c>
      <c r="R587" s="116" t="b">
        <f>IF(preDEL!$AG587,IFERROR(0/0,""),preDEL!R587)</f>
        <v>1</v>
      </c>
      <c r="S587" s="116">
        <f>IF(preDEL!$AG587,IFERROR(0/0,""),preDEL!S587)</f>
        <v>1</v>
      </c>
      <c r="T587" s="128">
        <f>IF(preDEL!$AG587,IFERROR(0/0,""),preDEL!T587)</f>
        <v>0</v>
      </c>
      <c r="U587" s="83" t="str">
        <f>IF(preDEL!$AG587,IFERROR(0/0,""),preDEL!U587)</f>
        <v/>
      </c>
      <c r="V587" s="82" t="str">
        <f>IF(preDEL!$AG587,IFERROR(0/0,""),preDEL!V587)</f>
        <v/>
      </c>
      <c r="W587" s="83" t="str">
        <f>IF(preDEL!$AG587,IFERROR(0/0,""),preDEL!W587)</f>
        <v/>
      </c>
      <c r="X587" s="116" t="b">
        <f>IF(preDEL!$AG587,IFERROR(0/0,""),preDEL!X587)</f>
        <v>0</v>
      </c>
      <c r="Y587" s="128" t="b">
        <f>IF(preDEL!$AG587,IFERROR(0/0,""),preDEL!Y587)</f>
        <v>0</v>
      </c>
      <c r="Z587" s="82" t="str">
        <f>IF(preDEL!$AG587,IFERROR(0/0,""),preDEL!Z587)</f>
        <v/>
      </c>
      <c r="AA587" s="128" t="b">
        <f>IF(preDEL!$AG587,IFERROR(0/0,""),preDEL!AA587)</f>
        <v>0</v>
      </c>
      <c r="AB587" s="128" t="b">
        <f>IF(preDEL!$AG587,IFERROR(0/0,""),preDEL!AB587)</f>
        <v>0</v>
      </c>
      <c r="AC587" s="174">
        <f>IF(preDEL!$AG587,IFERROR(0/0,""),preDEL!AC587)</f>
        <v>560</v>
      </c>
      <c r="AD587" s="116" t="b">
        <f>IF(preDEL!$AG587,IFERROR(0/0,""),preDEL!AD587)</f>
        <v>1</v>
      </c>
      <c r="AE587" s="175" t="str">
        <f>IF(preDEL!$AG587,IFERROR(0/0,""),preDEL!AE587)</f>
        <v/>
      </c>
      <c r="AF587" s="128" t="b">
        <f>IF(preDEL!$AG587,IFERROR(0/0,""),preDEL!AF587)</f>
        <v>0</v>
      </c>
      <c r="AG587" s="128" t="b">
        <f>IF(preDEL!$AG587,IFERROR(0/0,""),preDEL!AG587)</f>
        <v>0</v>
      </c>
      <c r="AH587" s="116" t="str">
        <f>IF(preDEL!$AG587,IFERROR(0/0,""),preDEL!AH587)</f>
        <v/>
      </c>
      <c r="AI587" s="82" t="str">
        <f>IF(preDEL!$AG587,IFERROR(0/0,""),preDEL!AI587)</f>
        <v/>
      </c>
      <c r="AJ587" s="83" t="str">
        <f>IF(preDEL!$AG587,IFERROR(0/0,""),preDEL!AJ587)</f>
        <v/>
      </c>
      <c r="AK587" s="82" t="str">
        <f>IF(preDEL!$AG587,IFERROR(0/0,""),preDEL!AK587)</f>
        <v>Negative</v>
      </c>
      <c r="AL587" s="83" t="str">
        <f>IF(preDEL!$AG587,IFERROR(0/0,""),preDEL!AL587)</f>
        <v/>
      </c>
      <c r="AM587" s="83" t="str">
        <f>IF(preDEL!$AG587,IFERROR(0/0,""),preDEL!AM587)</f>
        <v>SpROSA573919</v>
      </c>
      <c r="AN587" s="83" t="str">
        <f>IF(preDEL!$AG587,IFERROR(0/0,""),preDEL!AN587)</f>
        <v>ROSA100212</v>
      </c>
      <c r="AO587" s="83" t="str">
        <f>IF(preDEL!$AG587,IFERROR(0/0,""),preDEL!AO587)</f>
        <v/>
      </c>
      <c r="AP587" s="83" t="str">
        <f>IF(preDEL!$AG587,IFERROR(0/0,""),preDEL!AP587)</f>
        <v/>
      </c>
      <c r="AQ587" s="83" t="str">
        <f>IF(preDEL!$AG587,IFERROR(0/0,""),preDEL!AQ587)</f>
        <v/>
      </c>
      <c r="AR587" s="83" t="str">
        <f>IF(preDEL!$AG587,IFERROR(0/0,""),preDEL!AR587)</f>
        <v/>
      </c>
      <c r="AS587" s="147"/>
    </row>
    <row r="588">
      <c r="A588" s="82" t="str">
        <f>IF(preDEL!$AG588,IFERROR(0/0,""),preDEL!A588)</f>
        <v>FLB3627</v>
      </c>
      <c r="B588" s="172">
        <f>IF(preDEL!$AG588,IFERROR(0/0,""),preDEL!B588)</f>
        <v>44529</v>
      </c>
      <c r="C588" s="173">
        <f>IF(preDEL!$AG588,IFERROR(0/0,""),preDEL!C588)</f>
        <v>0.3071180556</v>
      </c>
      <c r="D588" s="82" t="str">
        <f>IF(preDEL!$AG588,IFERROR(0/0,""),preDEL!D588)</f>
        <v/>
      </c>
      <c r="E588" s="82" t="str">
        <f>IF(preDEL!$AG588,IFERROR(0/0,""),preDEL!E588)</f>
        <v/>
      </c>
      <c r="F588" s="83" t="str">
        <f>IF(preDEL!$AG588,IFERROR(0/0,""),preDEL!F588)</f>
        <v/>
      </c>
      <c r="G588" s="83" t="str">
        <f>IF(preDEL!$AG588,IFERROR(0/0,""),preDEL!G588)</f>
        <v/>
      </c>
      <c r="H588" s="83" t="str">
        <f>IF(preDEL!$AG588,IFERROR(0/0,""),preDEL!H588)</f>
        <v/>
      </c>
      <c r="I588" s="82" t="str">
        <f>IF(preDEL!$AG588,IFERROR(0/0,""),preDEL!I588)</f>
        <v/>
      </c>
      <c r="J588" s="82" t="str">
        <f>IF(preDEL!$AG588,IFERROR(0/0,""),preDEL!J588)</f>
        <v/>
      </c>
      <c r="K588" s="82" t="str">
        <f>IF(preDEL!$AG588,IFERROR(0/0,""),preDEL!K588)</f>
        <v>Null</v>
      </c>
      <c r="L588" s="172">
        <f>IF(preDEL!$AG588,IFERROR(0/0,""),preDEL!L588)</f>
        <v>44868</v>
      </c>
      <c r="M588" s="173">
        <f>IF(preDEL!$AG588,IFERROR(0/0,""),preDEL!M588)</f>
        <v>0.5355208333</v>
      </c>
      <c r="N588" s="83" t="str">
        <f>IF(preDEL!$AG588,IFERROR(0/0,""),preDEL!N588)</f>
        <v/>
      </c>
      <c r="O588" s="83" t="str">
        <f>IF(preDEL!$AG588,IFERROR(0/0,""),preDEL!O588)</f>
        <v/>
      </c>
      <c r="P588" s="128" t="b">
        <f>IF(preDEL!$AG588,IFERROR(0/0,""),preDEL!P588)</f>
        <v>0</v>
      </c>
      <c r="Q588" s="128" t="str">
        <f>IF(preDEL!$AG588,IFERROR(0/0,""),preDEL!Q588)</f>
        <v>Collected</v>
      </c>
      <c r="R588" s="116" t="b">
        <f>IF(preDEL!$AG588,IFERROR(0/0,""),preDEL!R588)</f>
        <v>1</v>
      </c>
      <c r="S588" s="116">
        <f>IF(preDEL!$AG588,IFERROR(0/0,""),preDEL!S588)</f>
        <v>1</v>
      </c>
      <c r="T588" s="128">
        <f>IF(preDEL!$AG588,IFERROR(0/0,""),preDEL!T588)</f>
        <v>0</v>
      </c>
      <c r="U588" s="83" t="str">
        <f>IF(preDEL!$AG588,IFERROR(0/0,""),preDEL!U588)</f>
        <v/>
      </c>
      <c r="V588" s="82" t="str">
        <f>IF(preDEL!$AG588,IFERROR(0/0,""),preDEL!V588)</f>
        <v/>
      </c>
      <c r="W588" s="83" t="str">
        <f>IF(preDEL!$AG588,IFERROR(0/0,""),preDEL!W588)</f>
        <v/>
      </c>
      <c r="X588" s="116" t="b">
        <f>IF(preDEL!$AG588,IFERROR(0/0,""),preDEL!X588)</f>
        <v>0</v>
      </c>
      <c r="Y588" s="128" t="b">
        <f>IF(preDEL!$AG588,IFERROR(0/0,""),preDEL!Y588)</f>
        <v>0</v>
      </c>
      <c r="Z588" s="82" t="str">
        <f>IF(preDEL!$AG588,IFERROR(0/0,""),preDEL!Z588)</f>
        <v/>
      </c>
      <c r="AA588" s="128" t="b">
        <f>IF(preDEL!$AG588,IFERROR(0/0,""),preDEL!AA588)</f>
        <v>0</v>
      </c>
      <c r="AB588" s="128" t="b">
        <f>IF(preDEL!$AG588,IFERROR(0/0,""),preDEL!AB588)</f>
        <v>0</v>
      </c>
      <c r="AC588" s="174">
        <f>IF(preDEL!$AG588,IFERROR(0/0,""),preDEL!AC588)</f>
        <v>559</v>
      </c>
      <c r="AD588" s="116" t="b">
        <f>IF(preDEL!$AG588,IFERROR(0/0,""),preDEL!AD588)</f>
        <v>1</v>
      </c>
      <c r="AE588" s="175" t="str">
        <f>IF(preDEL!$AG588,IFERROR(0/0,""),preDEL!AE588)</f>
        <v/>
      </c>
      <c r="AF588" s="128" t="b">
        <f>IF(preDEL!$AG588,IFERROR(0/0,""),preDEL!AF588)</f>
        <v>0</v>
      </c>
      <c r="AG588" s="128" t="b">
        <f>IF(preDEL!$AG588,IFERROR(0/0,""),preDEL!AG588)</f>
        <v>0</v>
      </c>
      <c r="AH588" s="116" t="str">
        <f>IF(preDEL!$AG588,IFERROR(0/0,""),preDEL!AH588)</f>
        <v/>
      </c>
      <c r="AI588" s="82" t="str">
        <f>IF(preDEL!$AG588,IFERROR(0/0,""),preDEL!AI588)</f>
        <v/>
      </c>
      <c r="AJ588" s="83">
        <f>IF(preDEL!$AG588,IFERROR(0/0,""),preDEL!AJ588)</f>
        <v>2.2</v>
      </c>
      <c r="AK588" s="82" t="str">
        <f>IF(preDEL!$AG588,IFERROR(0/0,""),preDEL!AK588)</f>
        <v>Negative</v>
      </c>
      <c r="AL588" s="83" t="str">
        <f>IF(preDEL!$AG588,IFERROR(0/0,""),preDEL!AL588)</f>
        <v/>
      </c>
      <c r="AM588" s="83" t="str">
        <f>IF(preDEL!$AG588,IFERROR(0/0,""),preDEL!AM588)</f>
        <v>SpROSA145068</v>
      </c>
      <c r="AN588" s="83" t="str">
        <f>IF(preDEL!$AG588,IFERROR(0/0,""),preDEL!AN588)</f>
        <v>ROSA152847</v>
      </c>
      <c r="AO588" s="83" t="str">
        <f>IF(preDEL!$AG588,IFERROR(0/0,""),preDEL!AO588)</f>
        <v/>
      </c>
      <c r="AP588" s="83" t="str">
        <f>IF(preDEL!$AG588,IFERROR(0/0,""),preDEL!AP588)</f>
        <v/>
      </c>
      <c r="AQ588" s="83" t="str">
        <f>IF(preDEL!$AG588,IFERROR(0/0,""),preDEL!AQ588)</f>
        <v/>
      </c>
      <c r="AR588" s="83" t="str">
        <f>IF(preDEL!$AG588,IFERROR(0/0,""),preDEL!AR588)</f>
        <v/>
      </c>
      <c r="AS588" s="147"/>
    </row>
    <row r="589">
      <c r="A589" s="82" t="str">
        <f>IF(preDEL!$AG589,IFERROR(0/0,""),preDEL!A589)</f>
        <v>FLB2715</v>
      </c>
      <c r="B589" s="172">
        <f>IF(preDEL!$AG589,IFERROR(0/0,""),preDEL!B589)</f>
        <v>44529</v>
      </c>
      <c r="C589" s="173">
        <f>IF(preDEL!$AG589,IFERROR(0/0,""),preDEL!C589)</f>
        <v>0.3077662037</v>
      </c>
      <c r="D589" s="82" t="str">
        <f>IF(preDEL!$AG589,IFERROR(0/0,""),preDEL!D589)</f>
        <v/>
      </c>
      <c r="E589" s="82" t="str">
        <f>IF(preDEL!$AG589,IFERROR(0/0,""),preDEL!E589)</f>
        <v/>
      </c>
      <c r="F589" s="83" t="str">
        <f>IF(preDEL!$AG589,IFERROR(0/0,""),preDEL!F589)</f>
        <v/>
      </c>
      <c r="G589" s="83" t="str">
        <f>IF(preDEL!$AG589,IFERROR(0/0,""),preDEL!G589)</f>
        <v/>
      </c>
      <c r="H589" s="83" t="str">
        <f>IF(preDEL!$AG589,IFERROR(0/0,""),preDEL!H589)</f>
        <v/>
      </c>
      <c r="I589" s="82" t="str">
        <f>IF(preDEL!$AG589,IFERROR(0/0,""),preDEL!I589)</f>
        <v/>
      </c>
      <c r="J589" s="82" t="str">
        <f>IF(preDEL!$AG589,IFERROR(0/0,""),preDEL!J589)</f>
        <v/>
      </c>
      <c r="K589" s="82" t="str">
        <f>IF(preDEL!$AG589,IFERROR(0/0,""),preDEL!K589)</f>
        <v>Negative</v>
      </c>
      <c r="L589" s="172">
        <f>IF(preDEL!$AG589,IFERROR(0/0,""),preDEL!L589)</f>
        <v>44529</v>
      </c>
      <c r="M589" s="173">
        <f>IF(preDEL!$AG589,IFERROR(0/0,""),preDEL!M589)</f>
        <v>0.5002777778</v>
      </c>
      <c r="N589" s="83" t="str">
        <f>IF(preDEL!$AG589,IFERROR(0/0,""),preDEL!N589)</f>
        <v/>
      </c>
      <c r="O589" s="83" t="str">
        <f>IF(preDEL!$AG589,IFERROR(0/0,""),preDEL!O589)</f>
        <v/>
      </c>
      <c r="P589" s="128" t="b">
        <f>IF(preDEL!$AG589,IFERROR(0/0,""),preDEL!P589)</f>
        <v>0</v>
      </c>
      <c r="Q589" s="128" t="str">
        <f>IF(preDEL!$AG589,IFERROR(0/0,""),preDEL!Q589)</f>
        <v>Result</v>
      </c>
      <c r="R589" s="116" t="b">
        <f>IF(preDEL!$AG589,IFERROR(0/0,""),preDEL!R589)</f>
        <v>1</v>
      </c>
      <c r="S589" s="116">
        <f>IF(preDEL!$AG589,IFERROR(0/0,""),preDEL!S589)</f>
        <v>1</v>
      </c>
      <c r="T589" s="128" t="str">
        <f>IF(preDEL!$AG589,IFERROR(0/0,""),preDEL!T589)</f>
        <v/>
      </c>
      <c r="U589" s="83" t="str">
        <f>IF(preDEL!$AG589,IFERROR(0/0,""),preDEL!U589)</f>
        <v/>
      </c>
      <c r="V589" s="82" t="str">
        <f>IF(preDEL!$AG589,IFERROR(0/0,""),preDEL!V589)</f>
        <v/>
      </c>
      <c r="W589" s="83" t="str">
        <f>IF(preDEL!$AG589,IFERROR(0/0,""),preDEL!W589)</f>
        <v/>
      </c>
      <c r="X589" s="116" t="b">
        <f>IF(preDEL!$AG589,IFERROR(0/0,""),preDEL!X589)</f>
        <v>0</v>
      </c>
      <c r="Y589" s="128" t="b">
        <f>IF(preDEL!$AG589,IFERROR(0/0,""),preDEL!Y589)</f>
        <v>0</v>
      </c>
      <c r="Z589" s="82" t="str">
        <f>IF(preDEL!$AG589,IFERROR(0/0,""),preDEL!Z589)</f>
        <v/>
      </c>
      <c r="AA589" s="128" t="b">
        <f>IF(preDEL!$AG589,IFERROR(0/0,""),preDEL!AA589)</f>
        <v>0</v>
      </c>
      <c r="AB589" s="128" t="b">
        <f>IF(preDEL!$AG589,IFERROR(0/0,""),preDEL!AB589)</f>
        <v>0</v>
      </c>
      <c r="AC589" s="174">
        <f>IF(preDEL!$AG589,IFERROR(0/0,""),preDEL!AC589)</f>
        <v>103</v>
      </c>
      <c r="AD589" s="116" t="b">
        <f>IF(preDEL!$AG589,IFERROR(0/0,""),preDEL!AD589)</f>
        <v>0</v>
      </c>
      <c r="AE589" s="175" t="str">
        <f>IF(preDEL!$AG589,IFERROR(0/0,""),preDEL!AE589)</f>
        <v/>
      </c>
      <c r="AF589" s="128" t="b">
        <f>IF(preDEL!$AG589,IFERROR(0/0,""),preDEL!AF589)</f>
        <v>0</v>
      </c>
      <c r="AG589" s="128" t="b">
        <f>IF(preDEL!$AG589,IFERROR(0/0,""),preDEL!AG589)</f>
        <v>0</v>
      </c>
      <c r="AH589" s="116" t="str">
        <f>IF(preDEL!$AG589,IFERROR(0/0,""),preDEL!AH589)</f>
        <v/>
      </c>
      <c r="AI589" s="82" t="str">
        <f>IF(preDEL!$AG589,IFERROR(0/0,""),preDEL!AI589)</f>
        <v/>
      </c>
      <c r="AJ589" s="83" t="str">
        <f>IF(preDEL!$AG589,IFERROR(0/0,""),preDEL!AJ589)</f>
        <v/>
      </c>
      <c r="AK589" s="82" t="str">
        <f>IF(preDEL!$AG589,IFERROR(0/0,""),preDEL!AK589)</f>
        <v>Negative</v>
      </c>
      <c r="AL589" s="83" t="str">
        <f>IF(preDEL!$AG589,IFERROR(0/0,""),preDEL!AL589)</f>
        <v/>
      </c>
      <c r="AM589" s="83" t="str">
        <f>IF(preDEL!$AG589,IFERROR(0/0,""),preDEL!AM589)</f>
        <v>SpROSA145068</v>
      </c>
      <c r="AN589" s="83" t="str">
        <f>IF(preDEL!$AG589,IFERROR(0/0,""),preDEL!AN589)</f>
        <v>ROSA718413</v>
      </c>
      <c r="AO589" s="83" t="str">
        <f>IF(preDEL!$AG589,IFERROR(0/0,""),preDEL!AO589)</f>
        <v/>
      </c>
      <c r="AP589" s="83" t="str">
        <f>IF(preDEL!$AG589,IFERROR(0/0,""),preDEL!AP589)</f>
        <v/>
      </c>
      <c r="AQ589" s="83" t="str">
        <f>IF(preDEL!$AG589,IFERROR(0/0,""),preDEL!AQ589)</f>
        <v/>
      </c>
      <c r="AR589" s="83" t="str">
        <f>IF(preDEL!$AG589,IFERROR(0/0,""),preDEL!AR589)</f>
        <v/>
      </c>
      <c r="AS589" s="147"/>
    </row>
    <row r="590">
      <c r="A590" s="82" t="str">
        <f>IF(preDEL!$AG590,IFERROR(0/0,""),preDEL!A590)</f>
        <v>FLB3618</v>
      </c>
      <c r="B590" s="172">
        <f>IF(preDEL!$AG590,IFERROR(0/0,""),preDEL!B590)</f>
        <v>44529</v>
      </c>
      <c r="C590" s="173">
        <f>IF(preDEL!$AG590,IFERROR(0/0,""),preDEL!C590)</f>
        <v>0.3080208333</v>
      </c>
      <c r="D590" s="82" t="str">
        <f>IF(preDEL!$AG590,IFERROR(0/0,""),preDEL!D590)</f>
        <v/>
      </c>
      <c r="E590" s="82" t="str">
        <f>IF(preDEL!$AG590,IFERROR(0/0,""),preDEL!E590)</f>
        <v/>
      </c>
      <c r="F590" s="83" t="str">
        <f>IF(preDEL!$AG590,IFERROR(0/0,""),preDEL!F590)</f>
        <v/>
      </c>
      <c r="G590" s="83" t="str">
        <f>IF(preDEL!$AG590,IFERROR(0/0,""),preDEL!G590)</f>
        <v/>
      </c>
      <c r="H590" s="83" t="str">
        <f>IF(preDEL!$AG590,IFERROR(0/0,""),preDEL!H590)</f>
        <v/>
      </c>
      <c r="I590" s="82" t="str">
        <f>IF(preDEL!$AG590,IFERROR(0/0,""),preDEL!I590)</f>
        <v/>
      </c>
      <c r="J590" s="82" t="str">
        <f>IF(preDEL!$AG590,IFERROR(0/0,""),preDEL!J590)</f>
        <v/>
      </c>
      <c r="K590" s="82" t="str">
        <f>IF(preDEL!$AG590,IFERROR(0/0,""),preDEL!K590)</f>
        <v>Negative</v>
      </c>
      <c r="L590" s="172">
        <f>IF(preDEL!$AG590,IFERROR(0/0,""),preDEL!L590)</f>
        <v>44529</v>
      </c>
      <c r="M590" s="173">
        <f>IF(preDEL!$AG590,IFERROR(0/0,""),preDEL!M590)</f>
        <v>0.5002777778</v>
      </c>
      <c r="N590" s="83" t="str">
        <f>IF(preDEL!$AG590,IFERROR(0/0,""),preDEL!N590)</f>
        <v/>
      </c>
      <c r="O590" s="83" t="str">
        <f>IF(preDEL!$AG590,IFERROR(0/0,""),preDEL!O590)</f>
        <v/>
      </c>
      <c r="P590" s="128" t="b">
        <f>IF(preDEL!$AG590,IFERROR(0/0,""),preDEL!P590)</f>
        <v>0</v>
      </c>
      <c r="Q590" s="128" t="str">
        <f>IF(preDEL!$AG590,IFERROR(0/0,""),preDEL!Q590)</f>
        <v>Result</v>
      </c>
      <c r="R590" s="116" t="b">
        <f>IF(preDEL!$AG590,IFERROR(0/0,""),preDEL!R590)</f>
        <v>1</v>
      </c>
      <c r="S590" s="116">
        <f>IF(preDEL!$AG590,IFERROR(0/0,""),preDEL!S590)</f>
        <v>1</v>
      </c>
      <c r="T590" s="128">
        <f>IF(preDEL!$AG590,IFERROR(0/0,""),preDEL!T590)</f>
        <v>0</v>
      </c>
      <c r="U590" s="83" t="str">
        <f>IF(preDEL!$AG590,IFERROR(0/0,""),preDEL!U590)</f>
        <v/>
      </c>
      <c r="V590" s="82" t="str">
        <f>IF(preDEL!$AG590,IFERROR(0/0,""),preDEL!V590)</f>
        <v/>
      </c>
      <c r="W590" s="83" t="str">
        <f>IF(preDEL!$AG590,IFERROR(0/0,""),preDEL!W590)</f>
        <v/>
      </c>
      <c r="X590" s="116" t="b">
        <f>IF(preDEL!$AG590,IFERROR(0/0,""),preDEL!X590)</f>
        <v>0</v>
      </c>
      <c r="Y590" s="128" t="b">
        <f>IF(preDEL!$AG590,IFERROR(0/0,""),preDEL!Y590)</f>
        <v>0</v>
      </c>
      <c r="Z590" s="82" t="str">
        <f>IF(preDEL!$AG590,IFERROR(0/0,""),preDEL!Z590)</f>
        <v/>
      </c>
      <c r="AA590" s="128" t="b">
        <f>IF(preDEL!$AG590,IFERROR(0/0,""),preDEL!AA590)</f>
        <v>0</v>
      </c>
      <c r="AB590" s="128" t="b">
        <f>IF(preDEL!$AG590,IFERROR(0/0,""),preDEL!AB590)</f>
        <v>0</v>
      </c>
      <c r="AC590" s="174">
        <f>IF(preDEL!$AG590,IFERROR(0/0,""),preDEL!AC590)</f>
        <v>558</v>
      </c>
      <c r="AD590" s="116" t="b">
        <f>IF(preDEL!$AG590,IFERROR(0/0,""),preDEL!AD590)</f>
        <v>1</v>
      </c>
      <c r="AE590" s="175" t="str">
        <f>IF(preDEL!$AG590,IFERROR(0/0,""),preDEL!AE590)</f>
        <v/>
      </c>
      <c r="AF590" s="128" t="b">
        <f>IF(preDEL!$AG590,IFERROR(0/0,""),preDEL!AF590)</f>
        <v>0</v>
      </c>
      <c r="AG590" s="128" t="b">
        <f>IF(preDEL!$AG590,IFERROR(0/0,""),preDEL!AG590)</f>
        <v>0</v>
      </c>
      <c r="AH590" s="116" t="str">
        <f>IF(preDEL!$AG590,IFERROR(0/0,""),preDEL!AH590)</f>
        <v/>
      </c>
      <c r="AI590" s="82" t="str">
        <f>IF(preDEL!$AG590,IFERROR(0/0,""),preDEL!AI590)</f>
        <v/>
      </c>
      <c r="AJ590" s="83" t="str">
        <f>IF(preDEL!$AG590,IFERROR(0/0,""),preDEL!AJ590)</f>
        <v/>
      </c>
      <c r="AK590" s="82" t="str">
        <f>IF(preDEL!$AG590,IFERROR(0/0,""),preDEL!AK590)</f>
        <v>Negative</v>
      </c>
      <c r="AL590" s="83" t="str">
        <f>IF(preDEL!$AG590,IFERROR(0/0,""),preDEL!AL590)</f>
        <v/>
      </c>
      <c r="AM590" s="83" t="str">
        <f>IF(preDEL!$AG590,IFERROR(0/0,""),preDEL!AM590)</f>
        <v>SpROSA145068</v>
      </c>
      <c r="AN590" s="83" t="str">
        <f>IF(preDEL!$AG590,IFERROR(0/0,""),preDEL!AN590)</f>
        <v>ROSA506942</v>
      </c>
      <c r="AO590" s="83" t="str">
        <f>IF(preDEL!$AG590,IFERROR(0/0,""),preDEL!AO590)</f>
        <v/>
      </c>
      <c r="AP590" s="83" t="str">
        <f>IF(preDEL!$AG590,IFERROR(0/0,""),preDEL!AP590)</f>
        <v/>
      </c>
      <c r="AQ590" s="83" t="str">
        <f>IF(preDEL!$AG590,IFERROR(0/0,""),preDEL!AQ590)</f>
        <v/>
      </c>
      <c r="AR590" s="83" t="str">
        <f>IF(preDEL!$AG590,IFERROR(0/0,""),preDEL!AR590)</f>
        <v/>
      </c>
      <c r="AS590" s="147"/>
    </row>
    <row r="591">
      <c r="A591" s="82" t="str">
        <f>IF(preDEL!$AG591,IFERROR(0/0,""),preDEL!A591)</f>
        <v>FLB3150</v>
      </c>
      <c r="B591" s="172">
        <f>IF(preDEL!$AG591,IFERROR(0/0,""),preDEL!B591)</f>
        <v>44529</v>
      </c>
      <c r="C591" s="173">
        <f>IF(preDEL!$AG591,IFERROR(0/0,""),preDEL!C591)</f>
        <v>0.3113888889</v>
      </c>
      <c r="D591" s="82" t="str">
        <f>IF(preDEL!$AG591,IFERROR(0/0,""),preDEL!D591)</f>
        <v/>
      </c>
      <c r="E591" s="82" t="str">
        <f>IF(preDEL!$AG591,IFERROR(0/0,""),preDEL!E591)</f>
        <v/>
      </c>
      <c r="F591" s="83" t="str">
        <f>IF(preDEL!$AG591,IFERROR(0/0,""),preDEL!F591)</f>
        <v/>
      </c>
      <c r="G591" s="83" t="str">
        <f>IF(preDEL!$AG591,IFERROR(0/0,""),preDEL!G591)</f>
        <v/>
      </c>
      <c r="H591" s="83" t="str">
        <f>IF(preDEL!$AG591,IFERROR(0/0,""),preDEL!H591)</f>
        <v/>
      </c>
      <c r="I591" s="82" t="str">
        <f>IF(preDEL!$AG591,IFERROR(0/0,""),preDEL!I591)</f>
        <v/>
      </c>
      <c r="J591" s="82" t="str">
        <f>IF(preDEL!$AG591,IFERROR(0/0,""),preDEL!J591)</f>
        <v/>
      </c>
      <c r="K591" s="82" t="str">
        <f>IF(preDEL!$AG591,IFERROR(0/0,""),preDEL!K591)</f>
        <v>Negative</v>
      </c>
      <c r="L591" s="172">
        <f>IF(preDEL!$AG591,IFERROR(0/0,""),preDEL!L591)</f>
        <v>44529</v>
      </c>
      <c r="M591" s="173">
        <f>IF(preDEL!$AG591,IFERROR(0/0,""),preDEL!M591)</f>
        <v>0.5002777778</v>
      </c>
      <c r="N591" s="83" t="str">
        <f>IF(preDEL!$AG591,IFERROR(0/0,""),preDEL!N591)</f>
        <v/>
      </c>
      <c r="O591" s="83" t="str">
        <f>IF(preDEL!$AG591,IFERROR(0/0,""),preDEL!O591)</f>
        <v/>
      </c>
      <c r="P591" s="128" t="b">
        <f>IF(preDEL!$AG591,IFERROR(0/0,""),preDEL!P591)</f>
        <v>0</v>
      </c>
      <c r="Q591" s="128" t="str">
        <f>IF(preDEL!$AG591,IFERROR(0/0,""),preDEL!Q591)</f>
        <v>Result</v>
      </c>
      <c r="R591" s="116" t="b">
        <f>IF(preDEL!$AG591,IFERROR(0/0,""),preDEL!R591)</f>
        <v>1</v>
      </c>
      <c r="S591" s="116">
        <f>IF(preDEL!$AG591,IFERROR(0/0,""),preDEL!S591)</f>
        <v>1</v>
      </c>
      <c r="T591" s="128">
        <f>IF(preDEL!$AG591,IFERROR(0/0,""),preDEL!T591)</f>
        <v>0</v>
      </c>
      <c r="U591" s="83" t="str">
        <f>IF(preDEL!$AG591,IFERROR(0/0,""),preDEL!U591)</f>
        <v/>
      </c>
      <c r="V591" s="82" t="str">
        <f>IF(preDEL!$AG591,IFERROR(0/0,""),preDEL!V591)</f>
        <v/>
      </c>
      <c r="W591" s="83" t="str">
        <f>IF(preDEL!$AG591,IFERROR(0/0,""),preDEL!W591)</f>
        <v/>
      </c>
      <c r="X591" s="116" t="b">
        <f>IF(preDEL!$AG591,IFERROR(0/0,""),preDEL!X591)</f>
        <v>0</v>
      </c>
      <c r="Y591" s="128" t="b">
        <f>IF(preDEL!$AG591,IFERROR(0/0,""),preDEL!Y591)</f>
        <v>0</v>
      </c>
      <c r="Z591" s="82" t="str">
        <f>IF(preDEL!$AG591,IFERROR(0/0,""),preDEL!Z591)</f>
        <v/>
      </c>
      <c r="AA591" s="128" t="b">
        <f>IF(preDEL!$AG591,IFERROR(0/0,""),preDEL!AA591)</f>
        <v>0</v>
      </c>
      <c r="AB591" s="128" t="b">
        <f>IF(preDEL!$AG591,IFERROR(0/0,""),preDEL!AB591)</f>
        <v>0</v>
      </c>
      <c r="AC591" s="174">
        <f>IF(preDEL!$AG591,IFERROR(0/0,""),preDEL!AC591)</f>
        <v>557</v>
      </c>
      <c r="AD591" s="116" t="b">
        <f>IF(preDEL!$AG591,IFERROR(0/0,""),preDEL!AD591)</f>
        <v>1</v>
      </c>
      <c r="AE591" s="175" t="str">
        <f>IF(preDEL!$AG591,IFERROR(0/0,""),preDEL!AE591)</f>
        <v/>
      </c>
      <c r="AF591" s="128" t="b">
        <f>IF(preDEL!$AG591,IFERROR(0/0,""),preDEL!AF591)</f>
        <v>0</v>
      </c>
      <c r="AG591" s="128" t="b">
        <f>IF(preDEL!$AG591,IFERROR(0/0,""),preDEL!AG591)</f>
        <v>0</v>
      </c>
      <c r="AH591" s="116" t="str">
        <f>IF(preDEL!$AG591,IFERROR(0/0,""),preDEL!AH591)</f>
        <v/>
      </c>
      <c r="AI591" s="82" t="str">
        <f>IF(preDEL!$AG591,IFERROR(0/0,""),preDEL!AI591)</f>
        <v/>
      </c>
      <c r="AJ591" s="83" t="str">
        <f>IF(preDEL!$AG591,IFERROR(0/0,""),preDEL!AJ591)</f>
        <v/>
      </c>
      <c r="AK591" s="82" t="str">
        <f>IF(preDEL!$AG591,IFERROR(0/0,""),preDEL!AK591)</f>
        <v>Negative</v>
      </c>
      <c r="AL591" s="83" t="str">
        <f>IF(preDEL!$AG591,IFERROR(0/0,""),preDEL!AL591)</f>
        <v/>
      </c>
      <c r="AM591" s="83" t="str">
        <f>IF(preDEL!$AG591,IFERROR(0/0,""),preDEL!AM591)</f>
        <v>SpROSA145068</v>
      </c>
      <c r="AN591" s="83" t="str">
        <f>IF(preDEL!$AG591,IFERROR(0/0,""),preDEL!AN591)</f>
        <v>ROSA290024</v>
      </c>
      <c r="AO591" s="83" t="str">
        <f>IF(preDEL!$AG591,IFERROR(0/0,""),preDEL!AO591)</f>
        <v/>
      </c>
      <c r="AP591" s="83" t="str">
        <f>IF(preDEL!$AG591,IFERROR(0/0,""),preDEL!AP591)</f>
        <v/>
      </c>
      <c r="AQ591" s="83" t="str">
        <f>IF(preDEL!$AG591,IFERROR(0/0,""),preDEL!AQ591)</f>
        <v/>
      </c>
      <c r="AR591" s="83" t="str">
        <f>IF(preDEL!$AG591,IFERROR(0/0,""),preDEL!AR591)</f>
        <v/>
      </c>
      <c r="AS591" s="147"/>
    </row>
    <row r="592">
      <c r="A592" s="82" t="str">
        <f>IF(preDEL!$AG592,IFERROR(0/0,""),preDEL!A592)</f>
        <v>FLB3143</v>
      </c>
      <c r="B592" s="172">
        <f>IF(preDEL!$AG592,IFERROR(0/0,""),preDEL!B592)</f>
        <v>44529</v>
      </c>
      <c r="C592" s="173">
        <f>IF(preDEL!$AG592,IFERROR(0/0,""),preDEL!C592)</f>
        <v>0.312662037</v>
      </c>
      <c r="D592" s="82" t="str">
        <f>IF(preDEL!$AG592,IFERROR(0/0,""),preDEL!D592)</f>
        <v/>
      </c>
      <c r="E592" s="82" t="str">
        <f>IF(preDEL!$AG592,IFERROR(0/0,""),preDEL!E592)</f>
        <v/>
      </c>
      <c r="F592" s="83" t="str">
        <f>IF(preDEL!$AG592,IFERROR(0/0,""),preDEL!F592)</f>
        <v/>
      </c>
      <c r="G592" s="83" t="str">
        <f>IF(preDEL!$AG592,IFERROR(0/0,""),preDEL!G592)</f>
        <v/>
      </c>
      <c r="H592" s="83" t="str">
        <f>IF(preDEL!$AG592,IFERROR(0/0,""),preDEL!H592)</f>
        <v/>
      </c>
      <c r="I592" s="82" t="str">
        <f>IF(preDEL!$AG592,IFERROR(0/0,""),preDEL!I592)</f>
        <v/>
      </c>
      <c r="J592" s="82" t="str">
        <f>IF(preDEL!$AG592,IFERROR(0/0,""),preDEL!J592)</f>
        <v/>
      </c>
      <c r="K592" s="82" t="str">
        <f>IF(preDEL!$AG592,IFERROR(0/0,""),preDEL!K592)</f>
        <v>Negative</v>
      </c>
      <c r="L592" s="172">
        <f>IF(preDEL!$AG592,IFERROR(0/0,""),preDEL!L592)</f>
        <v>44529</v>
      </c>
      <c r="M592" s="173">
        <f>IF(preDEL!$AG592,IFERROR(0/0,""),preDEL!M592)</f>
        <v>0.5002777778</v>
      </c>
      <c r="N592" s="83" t="str">
        <f>IF(preDEL!$AG592,IFERROR(0/0,""),preDEL!N592)</f>
        <v/>
      </c>
      <c r="O592" s="83" t="str">
        <f>IF(preDEL!$AG592,IFERROR(0/0,""),preDEL!O592)</f>
        <v/>
      </c>
      <c r="P592" s="128" t="b">
        <f>IF(preDEL!$AG592,IFERROR(0/0,""),preDEL!P592)</f>
        <v>0</v>
      </c>
      <c r="Q592" s="128" t="str">
        <f>IF(preDEL!$AG592,IFERROR(0/0,""),preDEL!Q592)</f>
        <v>Result</v>
      </c>
      <c r="R592" s="116" t="b">
        <f>IF(preDEL!$AG592,IFERROR(0/0,""),preDEL!R592)</f>
        <v>1</v>
      </c>
      <c r="S592" s="116">
        <f>IF(preDEL!$AG592,IFERROR(0/0,""),preDEL!S592)</f>
        <v>1</v>
      </c>
      <c r="T592" s="128">
        <f>IF(preDEL!$AG592,IFERROR(0/0,""),preDEL!T592)</f>
        <v>0</v>
      </c>
      <c r="U592" s="83" t="str">
        <f>IF(preDEL!$AG592,IFERROR(0/0,""),preDEL!U592)</f>
        <v/>
      </c>
      <c r="V592" s="82" t="str">
        <f>IF(preDEL!$AG592,IFERROR(0/0,""),preDEL!V592)</f>
        <v/>
      </c>
      <c r="W592" s="83" t="str">
        <f>IF(preDEL!$AG592,IFERROR(0/0,""),preDEL!W592)</f>
        <v/>
      </c>
      <c r="X592" s="116" t="b">
        <f>IF(preDEL!$AG592,IFERROR(0/0,""),preDEL!X592)</f>
        <v>0</v>
      </c>
      <c r="Y592" s="128" t="b">
        <f>IF(preDEL!$AG592,IFERROR(0/0,""),preDEL!Y592)</f>
        <v>0</v>
      </c>
      <c r="Z592" s="82" t="str">
        <f>IF(preDEL!$AG592,IFERROR(0/0,""),preDEL!Z592)</f>
        <v/>
      </c>
      <c r="AA592" s="128" t="b">
        <f>IF(preDEL!$AG592,IFERROR(0/0,""),preDEL!AA592)</f>
        <v>0</v>
      </c>
      <c r="AB592" s="128" t="b">
        <f>IF(preDEL!$AG592,IFERROR(0/0,""),preDEL!AB592)</f>
        <v>0</v>
      </c>
      <c r="AC592" s="174">
        <f>IF(preDEL!$AG592,IFERROR(0/0,""),preDEL!AC592)</f>
        <v>556</v>
      </c>
      <c r="AD592" s="116" t="b">
        <f>IF(preDEL!$AG592,IFERROR(0/0,""),preDEL!AD592)</f>
        <v>1</v>
      </c>
      <c r="AE592" s="175" t="str">
        <f>IF(preDEL!$AG592,IFERROR(0/0,""),preDEL!AE592)</f>
        <v/>
      </c>
      <c r="AF592" s="128" t="b">
        <f>IF(preDEL!$AG592,IFERROR(0/0,""),preDEL!AF592)</f>
        <v>0</v>
      </c>
      <c r="AG592" s="128" t="b">
        <f>IF(preDEL!$AG592,IFERROR(0/0,""),preDEL!AG592)</f>
        <v>0</v>
      </c>
      <c r="AH592" s="116" t="str">
        <f>IF(preDEL!$AG592,IFERROR(0/0,""),preDEL!AH592)</f>
        <v/>
      </c>
      <c r="AI592" s="82" t="str">
        <f>IF(preDEL!$AG592,IFERROR(0/0,""),preDEL!AI592)</f>
        <v/>
      </c>
      <c r="AJ592" s="83" t="str">
        <f>IF(preDEL!$AG592,IFERROR(0/0,""),preDEL!AJ592)</f>
        <v/>
      </c>
      <c r="AK592" s="82" t="str">
        <f>IF(preDEL!$AG592,IFERROR(0/0,""),preDEL!AK592)</f>
        <v>Negative</v>
      </c>
      <c r="AL592" s="83" t="str">
        <f>IF(preDEL!$AG592,IFERROR(0/0,""),preDEL!AL592)</f>
        <v/>
      </c>
      <c r="AM592" s="83" t="str">
        <f>IF(preDEL!$AG592,IFERROR(0/0,""),preDEL!AM592)</f>
        <v>SpROSA145068</v>
      </c>
      <c r="AN592" s="83" t="str">
        <f>IF(preDEL!$AG592,IFERROR(0/0,""),preDEL!AN592)</f>
        <v>ROSA534262</v>
      </c>
      <c r="AO592" s="83" t="str">
        <f>IF(preDEL!$AG592,IFERROR(0/0,""),preDEL!AO592)</f>
        <v/>
      </c>
      <c r="AP592" s="83" t="str">
        <f>IF(preDEL!$AG592,IFERROR(0/0,""),preDEL!AP592)</f>
        <v/>
      </c>
      <c r="AQ592" s="83" t="str">
        <f>IF(preDEL!$AG592,IFERROR(0/0,""),preDEL!AQ592)</f>
        <v/>
      </c>
      <c r="AR592" s="83" t="str">
        <f>IF(preDEL!$AG592,IFERROR(0/0,""),preDEL!AR592)</f>
        <v/>
      </c>
      <c r="AS592" s="147"/>
    </row>
    <row r="593">
      <c r="A593" s="82" t="str">
        <f>IF(preDEL!$AG593,IFERROR(0/0,""),preDEL!A593)</f>
        <v>FLB2716</v>
      </c>
      <c r="B593" s="172">
        <f>IF(preDEL!$AG593,IFERROR(0/0,""),preDEL!B593)</f>
        <v>44529</v>
      </c>
      <c r="C593" s="173">
        <f>IF(preDEL!$AG593,IFERROR(0/0,""),preDEL!C593)</f>
        <v>0.3268634259</v>
      </c>
      <c r="D593" s="82" t="str">
        <f>IF(preDEL!$AG593,IFERROR(0/0,""),preDEL!D593)</f>
        <v/>
      </c>
      <c r="E593" s="82" t="str">
        <f>IF(preDEL!$AG593,IFERROR(0/0,""),preDEL!E593)</f>
        <v/>
      </c>
      <c r="F593" s="83" t="str">
        <f>IF(preDEL!$AG593,IFERROR(0/0,""),preDEL!F593)</f>
        <v/>
      </c>
      <c r="G593" s="83" t="str">
        <f>IF(preDEL!$AG593,IFERROR(0/0,""),preDEL!G593)</f>
        <v/>
      </c>
      <c r="H593" s="83" t="str">
        <f>IF(preDEL!$AG593,IFERROR(0/0,""),preDEL!H593)</f>
        <v/>
      </c>
      <c r="I593" s="82" t="str">
        <f>IF(preDEL!$AG593,IFERROR(0/0,""),preDEL!I593)</f>
        <v/>
      </c>
      <c r="J593" s="82" t="str">
        <f>IF(preDEL!$AG593,IFERROR(0/0,""),preDEL!J593)</f>
        <v/>
      </c>
      <c r="K593" s="82" t="str">
        <f>IF(preDEL!$AG593,IFERROR(0/0,""),preDEL!K593)</f>
        <v>Negative</v>
      </c>
      <c r="L593" s="172">
        <f>IF(preDEL!$AG593,IFERROR(0/0,""),preDEL!L593)</f>
        <v>44529</v>
      </c>
      <c r="M593" s="173">
        <f>IF(preDEL!$AG593,IFERROR(0/0,""),preDEL!M593)</f>
        <v>0.5002777778</v>
      </c>
      <c r="N593" s="83" t="str">
        <f>IF(preDEL!$AG593,IFERROR(0/0,""),preDEL!N593)</f>
        <v/>
      </c>
      <c r="O593" s="83" t="str">
        <f>IF(preDEL!$AG593,IFERROR(0/0,""),preDEL!O593)</f>
        <v/>
      </c>
      <c r="P593" s="128" t="b">
        <f>IF(preDEL!$AG593,IFERROR(0/0,""),preDEL!P593)</f>
        <v>0</v>
      </c>
      <c r="Q593" s="128" t="str">
        <f>IF(preDEL!$AG593,IFERROR(0/0,""),preDEL!Q593)</f>
        <v>Result</v>
      </c>
      <c r="R593" s="116" t="b">
        <f>IF(preDEL!$AG593,IFERROR(0/0,""),preDEL!R593)</f>
        <v>1</v>
      </c>
      <c r="S593" s="116">
        <f>IF(preDEL!$AG593,IFERROR(0/0,""),preDEL!S593)</f>
        <v>1</v>
      </c>
      <c r="T593" s="128">
        <f>IF(preDEL!$AG593,IFERROR(0/0,""),preDEL!T593)</f>
        <v>0</v>
      </c>
      <c r="U593" s="83" t="str">
        <f>IF(preDEL!$AG593,IFERROR(0/0,""),preDEL!U593)</f>
        <v/>
      </c>
      <c r="V593" s="82" t="str">
        <f>IF(preDEL!$AG593,IFERROR(0/0,""),preDEL!V593)</f>
        <v/>
      </c>
      <c r="W593" s="83" t="str">
        <f>IF(preDEL!$AG593,IFERROR(0/0,""),preDEL!W593)</f>
        <v/>
      </c>
      <c r="X593" s="116" t="b">
        <f>IF(preDEL!$AG593,IFERROR(0/0,""),preDEL!X593)</f>
        <v>0</v>
      </c>
      <c r="Y593" s="128" t="b">
        <f>IF(preDEL!$AG593,IFERROR(0/0,""),preDEL!Y593)</f>
        <v>0</v>
      </c>
      <c r="Z593" s="82" t="str">
        <f>IF(preDEL!$AG593,IFERROR(0/0,""),preDEL!Z593)</f>
        <v/>
      </c>
      <c r="AA593" s="128" t="b">
        <f>IF(preDEL!$AG593,IFERROR(0/0,""),preDEL!AA593)</f>
        <v>0</v>
      </c>
      <c r="AB593" s="128" t="b">
        <f>IF(preDEL!$AG593,IFERROR(0/0,""),preDEL!AB593)</f>
        <v>0</v>
      </c>
      <c r="AC593" s="174">
        <f>IF(preDEL!$AG593,IFERROR(0/0,""),preDEL!AC593)</f>
        <v>555</v>
      </c>
      <c r="AD593" s="116" t="b">
        <f>IF(preDEL!$AG593,IFERROR(0/0,""),preDEL!AD593)</f>
        <v>1</v>
      </c>
      <c r="AE593" s="175" t="str">
        <f>IF(preDEL!$AG593,IFERROR(0/0,""),preDEL!AE593)</f>
        <v/>
      </c>
      <c r="AF593" s="128" t="b">
        <f>IF(preDEL!$AG593,IFERROR(0/0,""),preDEL!AF593)</f>
        <v>0</v>
      </c>
      <c r="AG593" s="128" t="b">
        <f>IF(preDEL!$AG593,IFERROR(0/0,""),preDEL!AG593)</f>
        <v>0</v>
      </c>
      <c r="AH593" s="116" t="str">
        <f>IF(preDEL!$AG593,IFERROR(0/0,""),preDEL!AH593)</f>
        <v/>
      </c>
      <c r="AI593" s="82" t="str">
        <f>IF(preDEL!$AG593,IFERROR(0/0,""),preDEL!AI593)</f>
        <v/>
      </c>
      <c r="AJ593" s="83" t="str">
        <f>IF(preDEL!$AG593,IFERROR(0/0,""),preDEL!AJ593)</f>
        <v/>
      </c>
      <c r="AK593" s="82" t="str">
        <f>IF(preDEL!$AG593,IFERROR(0/0,""),preDEL!AK593)</f>
        <v>Negative</v>
      </c>
      <c r="AL593" s="83" t="str">
        <f>IF(preDEL!$AG593,IFERROR(0/0,""),preDEL!AL593)</f>
        <v/>
      </c>
      <c r="AM593" s="83" t="str">
        <f>IF(preDEL!$AG593,IFERROR(0/0,""),preDEL!AM593)</f>
        <v>SpROSA573919</v>
      </c>
      <c r="AN593" s="83" t="str">
        <f>IF(preDEL!$AG593,IFERROR(0/0,""),preDEL!AN593)</f>
        <v>ROSA237876</v>
      </c>
      <c r="AO593" s="83" t="str">
        <f>IF(preDEL!$AG593,IFERROR(0/0,""),preDEL!AO593)</f>
        <v/>
      </c>
      <c r="AP593" s="83" t="str">
        <f>IF(preDEL!$AG593,IFERROR(0/0,""),preDEL!AP593)</f>
        <v/>
      </c>
      <c r="AQ593" s="83" t="str">
        <f>IF(preDEL!$AG593,IFERROR(0/0,""),preDEL!AQ593)</f>
        <v/>
      </c>
      <c r="AR593" s="83" t="str">
        <f>IF(preDEL!$AG593,IFERROR(0/0,""),preDEL!AR593)</f>
        <v/>
      </c>
      <c r="AS593" s="147"/>
    </row>
    <row r="594">
      <c r="A594" s="82" t="str">
        <f>IF(preDEL!$AG594,IFERROR(0/0,""),preDEL!A594)</f>
        <v>FLB3127</v>
      </c>
      <c r="B594" s="172">
        <f>IF(preDEL!$AG594,IFERROR(0/0,""),preDEL!B594)</f>
        <v>44529</v>
      </c>
      <c r="C594" s="173">
        <f>IF(preDEL!$AG594,IFERROR(0/0,""),preDEL!C594)</f>
        <v>0.3273148148</v>
      </c>
      <c r="D594" s="82" t="str">
        <f>IF(preDEL!$AG594,IFERROR(0/0,""),preDEL!D594)</f>
        <v/>
      </c>
      <c r="E594" s="82" t="str">
        <f>IF(preDEL!$AG594,IFERROR(0/0,""),preDEL!E594)</f>
        <v/>
      </c>
      <c r="F594" s="83" t="str">
        <f>IF(preDEL!$AG594,IFERROR(0/0,""),preDEL!F594)</f>
        <v/>
      </c>
      <c r="G594" s="83" t="str">
        <f>IF(preDEL!$AG594,IFERROR(0/0,""),preDEL!G594)</f>
        <v/>
      </c>
      <c r="H594" s="83" t="str">
        <f>IF(preDEL!$AG594,IFERROR(0/0,""),preDEL!H594)</f>
        <v/>
      </c>
      <c r="I594" s="82" t="str">
        <f>IF(preDEL!$AG594,IFERROR(0/0,""),preDEL!I594)</f>
        <v/>
      </c>
      <c r="J594" s="82" t="str">
        <f>IF(preDEL!$AG594,IFERROR(0/0,""),preDEL!J594)</f>
        <v/>
      </c>
      <c r="K594" s="82" t="str">
        <f>IF(preDEL!$AG594,IFERROR(0/0,""),preDEL!K594)</f>
        <v>Negative</v>
      </c>
      <c r="L594" s="172">
        <f>IF(preDEL!$AG594,IFERROR(0/0,""),preDEL!L594)</f>
        <v>44529</v>
      </c>
      <c r="M594" s="173">
        <f>IF(preDEL!$AG594,IFERROR(0/0,""),preDEL!M594)</f>
        <v>0.5002777778</v>
      </c>
      <c r="N594" s="83" t="str">
        <f>IF(preDEL!$AG594,IFERROR(0/0,""),preDEL!N594)</f>
        <v/>
      </c>
      <c r="O594" s="83" t="str">
        <f>IF(preDEL!$AG594,IFERROR(0/0,""),preDEL!O594)</f>
        <v/>
      </c>
      <c r="P594" s="128" t="b">
        <f>IF(preDEL!$AG594,IFERROR(0/0,""),preDEL!P594)</f>
        <v>0</v>
      </c>
      <c r="Q594" s="128" t="str">
        <f>IF(preDEL!$AG594,IFERROR(0/0,""),preDEL!Q594)</f>
        <v>Result</v>
      </c>
      <c r="R594" s="116" t="b">
        <f>IF(preDEL!$AG594,IFERROR(0/0,""),preDEL!R594)</f>
        <v>1</v>
      </c>
      <c r="S594" s="116">
        <f>IF(preDEL!$AG594,IFERROR(0/0,""),preDEL!S594)</f>
        <v>1</v>
      </c>
      <c r="T594" s="128">
        <f>IF(preDEL!$AG594,IFERROR(0/0,""),preDEL!T594)</f>
        <v>0</v>
      </c>
      <c r="U594" s="83" t="str">
        <f>IF(preDEL!$AG594,IFERROR(0/0,""),preDEL!U594)</f>
        <v/>
      </c>
      <c r="V594" s="82" t="str">
        <f>IF(preDEL!$AG594,IFERROR(0/0,""),preDEL!V594)</f>
        <v/>
      </c>
      <c r="W594" s="83" t="str">
        <f>IF(preDEL!$AG594,IFERROR(0/0,""),preDEL!W594)</f>
        <v/>
      </c>
      <c r="X594" s="116" t="b">
        <f>IF(preDEL!$AG594,IFERROR(0/0,""),preDEL!X594)</f>
        <v>0</v>
      </c>
      <c r="Y594" s="128" t="b">
        <f>IF(preDEL!$AG594,IFERROR(0/0,""),preDEL!Y594)</f>
        <v>0</v>
      </c>
      <c r="Z594" s="82" t="str">
        <f>IF(preDEL!$AG594,IFERROR(0/0,""),preDEL!Z594)</f>
        <v/>
      </c>
      <c r="AA594" s="128" t="b">
        <f>IF(preDEL!$AG594,IFERROR(0/0,""),preDEL!AA594)</f>
        <v>0</v>
      </c>
      <c r="AB594" s="128" t="b">
        <f>IF(preDEL!$AG594,IFERROR(0/0,""),preDEL!AB594)</f>
        <v>0</v>
      </c>
      <c r="AC594" s="174">
        <f>IF(preDEL!$AG594,IFERROR(0/0,""),preDEL!AC594)</f>
        <v>554</v>
      </c>
      <c r="AD594" s="116" t="b">
        <f>IF(preDEL!$AG594,IFERROR(0/0,""),preDEL!AD594)</f>
        <v>1</v>
      </c>
      <c r="AE594" s="175" t="str">
        <f>IF(preDEL!$AG594,IFERROR(0/0,""),preDEL!AE594)</f>
        <v/>
      </c>
      <c r="AF594" s="128" t="b">
        <f>IF(preDEL!$AG594,IFERROR(0/0,""),preDEL!AF594)</f>
        <v>0</v>
      </c>
      <c r="AG594" s="128" t="b">
        <f>IF(preDEL!$AG594,IFERROR(0/0,""),preDEL!AG594)</f>
        <v>0</v>
      </c>
      <c r="AH594" s="116" t="str">
        <f>IF(preDEL!$AG594,IFERROR(0/0,""),preDEL!AH594)</f>
        <v/>
      </c>
      <c r="AI594" s="82" t="str">
        <f>IF(preDEL!$AG594,IFERROR(0/0,""),preDEL!AI594)</f>
        <v/>
      </c>
      <c r="AJ594" s="83" t="str">
        <f>IF(preDEL!$AG594,IFERROR(0/0,""),preDEL!AJ594)</f>
        <v/>
      </c>
      <c r="AK594" s="82" t="str">
        <f>IF(preDEL!$AG594,IFERROR(0/0,""),preDEL!AK594)</f>
        <v>Negative</v>
      </c>
      <c r="AL594" s="83" t="str">
        <f>IF(preDEL!$AG594,IFERROR(0/0,""),preDEL!AL594)</f>
        <v/>
      </c>
      <c r="AM594" s="83" t="str">
        <f>IF(preDEL!$AG594,IFERROR(0/0,""),preDEL!AM594)</f>
        <v>SpROSA145068</v>
      </c>
      <c r="AN594" s="83" t="str">
        <f>IF(preDEL!$AG594,IFERROR(0/0,""),preDEL!AN594)</f>
        <v>ROSA621982</v>
      </c>
      <c r="AO594" s="83" t="str">
        <f>IF(preDEL!$AG594,IFERROR(0/0,""),preDEL!AO594)</f>
        <v/>
      </c>
      <c r="AP594" s="83" t="str">
        <f>IF(preDEL!$AG594,IFERROR(0/0,""),preDEL!AP594)</f>
        <v/>
      </c>
      <c r="AQ594" s="83" t="str">
        <f>IF(preDEL!$AG594,IFERROR(0/0,""),preDEL!AQ594)</f>
        <v/>
      </c>
      <c r="AR594" s="83" t="str">
        <f>IF(preDEL!$AG594,IFERROR(0/0,""),preDEL!AR594)</f>
        <v/>
      </c>
      <c r="AS594" s="147"/>
    </row>
    <row r="595">
      <c r="A595" s="82" t="str">
        <f>IF(preDEL!$AG595,IFERROR(0/0,""),preDEL!A595)</f>
        <v>FLB3140</v>
      </c>
      <c r="B595" s="172">
        <f>IF(preDEL!$AG595,IFERROR(0/0,""),preDEL!B595)</f>
        <v>44529</v>
      </c>
      <c r="C595" s="173">
        <f>IF(preDEL!$AG595,IFERROR(0/0,""),preDEL!C595)</f>
        <v>0.3302893519</v>
      </c>
      <c r="D595" s="82" t="str">
        <f>IF(preDEL!$AG595,IFERROR(0/0,""),preDEL!D595)</f>
        <v/>
      </c>
      <c r="E595" s="82" t="str">
        <f>IF(preDEL!$AG595,IFERROR(0/0,""),preDEL!E595)</f>
        <v/>
      </c>
      <c r="F595" s="83" t="str">
        <f>IF(preDEL!$AG595,IFERROR(0/0,""),preDEL!F595)</f>
        <v/>
      </c>
      <c r="G595" s="83" t="str">
        <f>IF(preDEL!$AG595,IFERROR(0/0,""),preDEL!G595)</f>
        <v/>
      </c>
      <c r="H595" s="83" t="str">
        <f>IF(preDEL!$AG595,IFERROR(0/0,""),preDEL!H595)</f>
        <v/>
      </c>
      <c r="I595" s="82" t="str">
        <f>IF(preDEL!$AG595,IFERROR(0/0,""),preDEL!I595)</f>
        <v/>
      </c>
      <c r="J595" s="82" t="str">
        <f>IF(preDEL!$AG595,IFERROR(0/0,""),preDEL!J595)</f>
        <v/>
      </c>
      <c r="K595" s="82" t="str">
        <f>IF(preDEL!$AG595,IFERROR(0/0,""),preDEL!K595)</f>
        <v>Negative</v>
      </c>
      <c r="L595" s="172">
        <f>IF(preDEL!$AG595,IFERROR(0/0,""),preDEL!L595)</f>
        <v>44529</v>
      </c>
      <c r="M595" s="173">
        <f>IF(preDEL!$AG595,IFERROR(0/0,""),preDEL!M595)</f>
        <v>0.5002777778</v>
      </c>
      <c r="N595" s="83" t="str">
        <f>IF(preDEL!$AG595,IFERROR(0/0,""),preDEL!N595)</f>
        <v/>
      </c>
      <c r="O595" s="83" t="str">
        <f>IF(preDEL!$AG595,IFERROR(0/0,""),preDEL!O595)</f>
        <v/>
      </c>
      <c r="P595" s="128" t="b">
        <f>IF(preDEL!$AG595,IFERROR(0/0,""),preDEL!P595)</f>
        <v>0</v>
      </c>
      <c r="Q595" s="128" t="str">
        <f>IF(preDEL!$AG595,IFERROR(0/0,""),preDEL!Q595)</f>
        <v>Result</v>
      </c>
      <c r="R595" s="116" t="b">
        <f>IF(preDEL!$AG595,IFERROR(0/0,""),preDEL!R595)</f>
        <v>1</v>
      </c>
      <c r="S595" s="116">
        <f>IF(preDEL!$AG595,IFERROR(0/0,""),preDEL!S595)</f>
        <v>1</v>
      </c>
      <c r="T595" s="128" t="str">
        <f>IF(preDEL!$AG595,IFERROR(0/0,""),preDEL!T595)</f>
        <v/>
      </c>
      <c r="U595" s="83" t="str">
        <f>IF(preDEL!$AG595,IFERROR(0/0,""),preDEL!U595)</f>
        <v/>
      </c>
      <c r="V595" s="82" t="str">
        <f>IF(preDEL!$AG595,IFERROR(0/0,""),preDEL!V595)</f>
        <v/>
      </c>
      <c r="W595" s="83" t="str">
        <f>IF(preDEL!$AG595,IFERROR(0/0,""),preDEL!W595)</f>
        <v/>
      </c>
      <c r="X595" s="116" t="b">
        <f>IF(preDEL!$AG595,IFERROR(0/0,""),preDEL!X595)</f>
        <v>0</v>
      </c>
      <c r="Y595" s="128" t="b">
        <f>IF(preDEL!$AG595,IFERROR(0/0,""),preDEL!Y595)</f>
        <v>0</v>
      </c>
      <c r="Z595" s="82" t="str">
        <f>IF(preDEL!$AG595,IFERROR(0/0,""),preDEL!Z595)</f>
        <v/>
      </c>
      <c r="AA595" s="128" t="b">
        <f>IF(preDEL!$AG595,IFERROR(0/0,""),preDEL!AA595)</f>
        <v>0</v>
      </c>
      <c r="AB595" s="128" t="b">
        <f>IF(preDEL!$AG595,IFERROR(0/0,""),preDEL!AB595)</f>
        <v>0</v>
      </c>
      <c r="AC595" s="174">
        <f>IF(preDEL!$AG595,IFERROR(0/0,""),preDEL!AC595)</f>
        <v>102</v>
      </c>
      <c r="AD595" s="116" t="b">
        <f>IF(preDEL!$AG595,IFERROR(0/0,""),preDEL!AD595)</f>
        <v>0</v>
      </c>
      <c r="AE595" s="175" t="str">
        <f>IF(preDEL!$AG595,IFERROR(0/0,""),preDEL!AE595)</f>
        <v/>
      </c>
      <c r="AF595" s="128" t="b">
        <f>IF(preDEL!$AG595,IFERROR(0/0,""),preDEL!AF595)</f>
        <v>0</v>
      </c>
      <c r="AG595" s="128" t="b">
        <f>IF(preDEL!$AG595,IFERROR(0/0,""),preDEL!AG595)</f>
        <v>0</v>
      </c>
      <c r="AH595" s="116" t="str">
        <f>IF(preDEL!$AG595,IFERROR(0/0,""),preDEL!AH595)</f>
        <v/>
      </c>
      <c r="AI595" s="82" t="str">
        <f>IF(preDEL!$AG595,IFERROR(0/0,""),preDEL!AI595)</f>
        <v/>
      </c>
      <c r="AJ595" s="83" t="str">
        <f>IF(preDEL!$AG595,IFERROR(0/0,""),preDEL!AJ595)</f>
        <v/>
      </c>
      <c r="AK595" s="82" t="str">
        <f>IF(preDEL!$AG595,IFERROR(0/0,""),preDEL!AK595)</f>
        <v>Negative</v>
      </c>
      <c r="AL595" s="83" t="str">
        <f>IF(preDEL!$AG595,IFERROR(0/0,""),preDEL!AL595)</f>
        <v/>
      </c>
      <c r="AM595" s="83" t="str">
        <f>IF(preDEL!$AG595,IFERROR(0/0,""),preDEL!AM595)</f>
        <v>SpROSA145068</v>
      </c>
      <c r="AN595" s="83" t="str">
        <f>IF(preDEL!$AG595,IFERROR(0/0,""),preDEL!AN595)</f>
        <v>ROSA835283</v>
      </c>
      <c r="AO595" s="83" t="str">
        <f>IF(preDEL!$AG595,IFERROR(0/0,""),preDEL!AO595)</f>
        <v/>
      </c>
      <c r="AP595" s="83" t="str">
        <f>IF(preDEL!$AG595,IFERROR(0/0,""),preDEL!AP595)</f>
        <v/>
      </c>
      <c r="AQ595" s="83" t="str">
        <f>IF(preDEL!$AG595,IFERROR(0/0,""),preDEL!AQ595)</f>
        <v/>
      </c>
      <c r="AR595" s="83" t="str">
        <f>IF(preDEL!$AG595,IFERROR(0/0,""),preDEL!AR595)</f>
        <v/>
      </c>
      <c r="AS595" s="147"/>
    </row>
    <row r="596">
      <c r="A596" s="82" t="str">
        <f>IF(preDEL!$AG596,IFERROR(0/0,""),preDEL!A596)</f>
        <v>FLB3142</v>
      </c>
      <c r="B596" s="172">
        <f>IF(preDEL!$AG596,IFERROR(0/0,""),preDEL!B596)</f>
        <v>44529</v>
      </c>
      <c r="C596" s="173">
        <f>IF(preDEL!$AG596,IFERROR(0/0,""),preDEL!C596)</f>
        <v>0.3342708333</v>
      </c>
      <c r="D596" s="82" t="str">
        <f>IF(preDEL!$AG596,IFERROR(0/0,""),preDEL!D596)</f>
        <v/>
      </c>
      <c r="E596" s="82" t="str">
        <f>IF(preDEL!$AG596,IFERROR(0/0,""),preDEL!E596)</f>
        <v/>
      </c>
      <c r="F596" s="83" t="str">
        <f>IF(preDEL!$AG596,IFERROR(0/0,""),preDEL!F596)</f>
        <v/>
      </c>
      <c r="G596" s="83" t="str">
        <f>IF(preDEL!$AG596,IFERROR(0/0,""),preDEL!G596)</f>
        <v/>
      </c>
      <c r="H596" s="83" t="str">
        <f>IF(preDEL!$AG596,IFERROR(0/0,""),preDEL!H596)</f>
        <v/>
      </c>
      <c r="I596" s="82" t="str">
        <f>IF(preDEL!$AG596,IFERROR(0/0,""),preDEL!I596)</f>
        <v/>
      </c>
      <c r="J596" s="82" t="str">
        <f>IF(preDEL!$AG596,IFERROR(0/0,""),preDEL!J596)</f>
        <v/>
      </c>
      <c r="K596" s="82" t="str">
        <f>IF(preDEL!$AG596,IFERROR(0/0,""),preDEL!K596)</f>
        <v>Negative</v>
      </c>
      <c r="L596" s="172">
        <f>IF(preDEL!$AG596,IFERROR(0/0,""),preDEL!L596)</f>
        <v>44529</v>
      </c>
      <c r="M596" s="173">
        <f>IF(preDEL!$AG596,IFERROR(0/0,""),preDEL!M596)</f>
        <v>0.5002777778</v>
      </c>
      <c r="N596" s="83" t="str">
        <f>IF(preDEL!$AG596,IFERROR(0/0,""),preDEL!N596)</f>
        <v/>
      </c>
      <c r="O596" s="83" t="str">
        <f>IF(preDEL!$AG596,IFERROR(0/0,""),preDEL!O596)</f>
        <v/>
      </c>
      <c r="P596" s="128" t="b">
        <f>IF(preDEL!$AG596,IFERROR(0/0,""),preDEL!P596)</f>
        <v>0</v>
      </c>
      <c r="Q596" s="128" t="str">
        <f>IF(preDEL!$AG596,IFERROR(0/0,""),preDEL!Q596)</f>
        <v>Result</v>
      </c>
      <c r="R596" s="116" t="b">
        <f>IF(preDEL!$AG596,IFERROR(0/0,""),preDEL!R596)</f>
        <v>1</v>
      </c>
      <c r="S596" s="116">
        <f>IF(preDEL!$AG596,IFERROR(0/0,""),preDEL!S596)</f>
        <v>1</v>
      </c>
      <c r="T596" s="128" t="str">
        <f>IF(preDEL!$AG596,IFERROR(0/0,""),preDEL!T596)</f>
        <v/>
      </c>
      <c r="U596" s="83" t="str">
        <f>IF(preDEL!$AG596,IFERROR(0/0,""),preDEL!U596)</f>
        <v/>
      </c>
      <c r="V596" s="82" t="str">
        <f>IF(preDEL!$AG596,IFERROR(0/0,""),preDEL!V596)</f>
        <v/>
      </c>
      <c r="W596" s="83" t="str">
        <f>IF(preDEL!$AG596,IFERROR(0/0,""),preDEL!W596)</f>
        <v/>
      </c>
      <c r="X596" s="116" t="b">
        <f>IF(preDEL!$AG596,IFERROR(0/0,""),preDEL!X596)</f>
        <v>0</v>
      </c>
      <c r="Y596" s="128" t="b">
        <f>IF(preDEL!$AG596,IFERROR(0/0,""),preDEL!Y596)</f>
        <v>0</v>
      </c>
      <c r="Z596" s="82" t="str">
        <f>IF(preDEL!$AG596,IFERROR(0/0,""),preDEL!Z596)</f>
        <v/>
      </c>
      <c r="AA596" s="128" t="b">
        <f>IF(preDEL!$AG596,IFERROR(0/0,""),preDEL!AA596)</f>
        <v>0</v>
      </c>
      <c r="AB596" s="128" t="b">
        <f>IF(preDEL!$AG596,IFERROR(0/0,""),preDEL!AB596)</f>
        <v>0</v>
      </c>
      <c r="AC596" s="174">
        <f>IF(preDEL!$AG596,IFERROR(0/0,""),preDEL!AC596)</f>
        <v>101</v>
      </c>
      <c r="AD596" s="116" t="b">
        <f>IF(preDEL!$AG596,IFERROR(0/0,""),preDEL!AD596)</f>
        <v>0</v>
      </c>
      <c r="AE596" s="175" t="str">
        <f>IF(preDEL!$AG596,IFERROR(0/0,""),preDEL!AE596)</f>
        <v/>
      </c>
      <c r="AF596" s="128" t="b">
        <f>IF(preDEL!$AG596,IFERROR(0/0,""),preDEL!AF596)</f>
        <v>0</v>
      </c>
      <c r="AG596" s="128" t="b">
        <f>IF(preDEL!$AG596,IFERROR(0/0,""),preDEL!AG596)</f>
        <v>0</v>
      </c>
      <c r="AH596" s="116" t="str">
        <f>IF(preDEL!$AG596,IFERROR(0/0,""),preDEL!AH596)</f>
        <v/>
      </c>
      <c r="AI596" s="82" t="str">
        <f>IF(preDEL!$AG596,IFERROR(0/0,""),preDEL!AI596)</f>
        <v/>
      </c>
      <c r="AJ596" s="83" t="str">
        <f>IF(preDEL!$AG596,IFERROR(0/0,""),preDEL!AJ596)</f>
        <v/>
      </c>
      <c r="AK596" s="82" t="str">
        <f>IF(preDEL!$AG596,IFERROR(0/0,""),preDEL!AK596)</f>
        <v>Negative</v>
      </c>
      <c r="AL596" s="83" t="str">
        <f>IF(preDEL!$AG596,IFERROR(0/0,""),preDEL!AL596)</f>
        <v/>
      </c>
      <c r="AM596" s="83" t="str">
        <f>IF(preDEL!$AG596,IFERROR(0/0,""),preDEL!AM596)</f>
        <v>SpROSA145068</v>
      </c>
      <c r="AN596" s="83" t="str">
        <f>IF(preDEL!$AG596,IFERROR(0/0,""),preDEL!AN596)</f>
        <v>ROSA154141</v>
      </c>
      <c r="AO596" s="83" t="str">
        <f>IF(preDEL!$AG596,IFERROR(0/0,""),preDEL!AO596)</f>
        <v/>
      </c>
      <c r="AP596" s="83" t="str">
        <f>IF(preDEL!$AG596,IFERROR(0/0,""),preDEL!AP596)</f>
        <v/>
      </c>
      <c r="AQ596" s="83" t="str">
        <f>IF(preDEL!$AG596,IFERROR(0/0,""),preDEL!AQ596)</f>
        <v/>
      </c>
      <c r="AR596" s="83" t="str">
        <f>IF(preDEL!$AG596,IFERROR(0/0,""),preDEL!AR596)</f>
        <v/>
      </c>
      <c r="AS596" s="147"/>
    </row>
    <row r="597">
      <c r="A597" s="82" t="str">
        <f>IF(preDEL!$AG597,IFERROR(0/0,""),preDEL!A597)</f>
        <v>FLB3601</v>
      </c>
      <c r="B597" s="172">
        <f>IF(preDEL!$AG597,IFERROR(0/0,""),preDEL!B597)</f>
        <v>44529</v>
      </c>
      <c r="C597" s="173">
        <f>IF(preDEL!$AG597,IFERROR(0/0,""),preDEL!C597)</f>
        <v>0.3345023148</v>
      </c>
      <c r="D597" s="82" t="str">
        <f>IF(preDEL!$AG597,IFERROR(0/0,""),preDEL!D597)</f>
        <v/>
      </c>
      <c r="E597" s="82" t="str">
        <f>IF(preDEL!$AG597,IFERROR(0/0,""),preDEL!E597)</f>
        <v/>
      </c>
      <c r="F597" s="83" t="str">
        <f>IF(preDEL!$AG597,IFERROR(0/0,""),preDEL!F597)</f>
        <v/>
      </c>
      <c r="G597" s="83" t="str">
        <f>IF(preDEL!$AG597,IFERROR(0/0,""),preDEL!G597)</f>
        <v/>
      </c>
      <c r="H597" s="83" t="str">
        <f>IF(preDEL!$AG597,IFERROR(0/0,""),preDEL!H597)</f>
        <v/>
      </c>
      <c r="I597" s="82" t="str">
        <f>IF(preDEL!$AG597,IFERROR(0/0,""),preDEL!I597)</f>
        <v/>
      </c>
      <c r="J597" s="82" t="str">
        <f>IF(preDEL!$AG597,IFERROR(0/0,""),preDEL!J597)</f>
        <v/>
      </c>
      <c r="K597" s="82" t="str">
        <f>IF(preDEL!$AG597,IFERROR(0/0,""),preDEL!K597)</f>
        <v>Negative</v>
      </c>
      <c r="L597" s="172">
        <f>IF(preDEL!$AG597,IFERROR(0/0,""),preDEL!L597)</f>
        <v>44529</v>
      </c>
      <c r="M597" s="173">
        <f>IF(preDEL!$AG597,IFERROR(0/0,""),preDEL!M597)</f>
        <v>0.5002777778</v>
      </c>
      <c r="N597" s="83" t="str">
        <f>IF(preDEL!$AG597,IFERROR(0/0,""),preDEL!N597)</f>
        <v/>
      </c>
      <c r="O597" s="83" t="str">
        <f>IF(preDEL!$AG597,IFERROR(0/0,""),preDEL!O597)</f>
        <v/>
      </c>
      <c r="P597" s="128" t="b">
        <f>IF(preDEL!$AG597,IFERROR(0/0,""),preDEL!P597)</f>
        <v>0</v>
      </c>
      <c r="Q597" s="128" t="str">
        <f>IF(preDEL!$AG597,IFERROR(0/0,""),preDEL!Q597)</f>
        <v>Result</v>
      </c>
      <c r="R597" s="116" t="b">
        <f>IF(preDEL!$AG597,IFERROR(0/0,""),preDEL!R597)</f>
        <v>1</v>
      </c>
      <c r="S597" s="116">
        <f>IF(preDEL!$AG597,IFERROR(0/0,""),preDEL!S597)</f>
        <v>1</v>
      </c>
      <c r="T597" s="128" t="str">
        <f>IF(preDEL!$AG597,IFERROR(0/0,""),preDEL!T597)</f>
        <v/>
      </c>
      <c r="U597" s="83" t="str">
        <f>IF(preDEL!$AG597,IFERROR(0/0,""),preDEL!U597)</f>
        <v/>
      </c>
      <c r="V597" s="82" t="str">
        <f>IF(preDEL!$AG597,IFERROR(0/0,""),preDEL!V597)</f>
        <v/>
      </c>
      <c r="W597" s="83" t="str">
        <f>IF(preDEL!$AG597,IFERROR(0/0,""),preDEL!W597)</f>
        <v/>
      </c>
      <c r="X597" s="116" t="b">
        <f>IF(preDEL!$AG597,IFERROR(0/0,""),preDEL!X597)</f>
        <v>0</v>
      </c>
      <c r="Y597" s="128" t="b">
        <f>IF(preDEL!$AG597,IFERROR(0/0,""),preDEL!Y597)</f>
        <v>0</v>
      </c>
      <c r="Z597" s="82" t="str">
        <f>IF(preDEL!$AG597,IFERROR(0/0,""),preDEL!Z597)</f>
        <v/>
      </c>
      <c r="AA597" s="128" t="b">
        <f>IF(preDEL!$AG597,IFERROR(0/0,""),preDEL!AA597)</f>
        <v>0</v>
      </c>
      <c r="AB597" s="128" t="b">
        <f>IF(preDEL!$AG597,IFERROR(0/0,""),preDEL!AB597)</f>
        <v>0</v>
      </c>
      <c r="AC597" s="174">
        <f>IF(preDEL!$AG597,IFERROR(0/0,""),preDEL!AC597)</f>
        <v>100</v>
      </c>
      <c r="AD597" s="116" t="b">
        <f>IF(preDEL!$AG597,IFERROR(0/0,""),preDEL!AD597)</f>
        <v>0</v>
      </c>
      <c r="AE597" s="175" t="str">
        <f>IF(preDEL!$AG597,IFERROR(0/0,""),preDEL!AE597)</f>
        <v/>
      </c>
      <c r="AF597" s="128" t="b">
        <f>IF(preDEL!$AG597,IFERROR(0/0,""),preDEL!AF597)</f>
        <v>0</v>
      </c>
      <c r="AG597" s="128" t="b">
        <f>IF(preDEL!$AG597,IFERROR(0/0,""),preDEL!AG597)</f>
        <v>0</v>
      </c>
      <c r="AH597" s="116" t="str">
        <f>IF(preDEL!$AG597,IFERROR(0/0,""),preDEL!AH597)</f>
        <v/>
      </c>
      <c r="AI597" s="82" t="str">
        <f>IF(preDEL!$AG597,IFERROR(0/0,""),preDEL!AI597)</f>
        <v/>
      </c>
      <c r="AJ597" s="83" t="str">
        <f>IF(preDEL!$AG597,IFERROR(0/0,""),preDEL!AJ597)</f>
        <v/>
      </c>
      <c r="AK597" s="82" t="str">
        <f>IF(preDEL!$AG597,IFERROR(0/0,""),preDEL!AK597)</f>
        <v>Negative</v>
      </c>
      <c r="AL597" s="83" t="str">
        <f>IF(preDEL!$AG597,IFERROR(0/0,""),preDEL!AL597)</f>
        <v/>
      </c>
      <c r="AM597" s="83" t="str">
        <f>IF(preDEL!$AG597,IFERROR(0/0,""),preDEL!AM597)</f>
        <v>SpROSA573919</v>
      </c>
      <c r="AN597" s="83" t="str">
        <f>IF(preDEL!$AG597,IFERROR(0/0,""),preDEL!AN597)</f>
        <v>ROSA669439</v>
      </c>
      <c r="AO597" s="83" t="str">
        <f>IF(preDEL!$AG597,IFERROR(0/0,""),preDEL!AO597)</f>
        <v/>
      </c>
      <c r="AP597" s="83" t="str">
        <f>IF(preDEL!$AG597,IFERROR(0/0,""),preDEL!AP597)</f>
        <v/>
      </c>
      <c r="AQ597" s="83" t="str">
        <f>IF(preDEL!$AG597,IFERROR(0/0,""),preDEL!AQ597)</f>
        <v/>
      </c>
      <c r="AR597" s="83" t="str">
        <f>IF(preDEL!$AG597,IFERROR(0/0,""),preDEL!AR597)</f>
        <v/>
      </c>
      <c r="AS597" s="147"/>
    </row>
    <row r="598">
      <c r="A598" s="82" t="str">
        <f>IF(preDEL!$AG598,IFERROR(0/0,""),preDEL!A598)</f>
        <v>FLB3617</v>
      </c>
      <c r="B598" s="172">
        <f>IF(preDEL!$AG598,IFERROR(0/0,""),preDEL!B598)</f>
        <v>44529</v>
      </c>
      <c r="C598" s="173">
        <f>IF(preDEL!$AG598,IFERROR(0/0,""),preDEL!C598)</f>
        <v>0.3348958333</v>
      </c>
      <c r="D598" s="82" t="str">
        <f>IF(preDEL!$AG598,IFERROR(0/0,""),preDEL!D598)</f>
        <v/>
      </c>
      <c r="E598" s="82" t="str">
        <f>IF(preDEL!$AG598,IFERROR(0/0,""),preDEL!E598)</f>
        <v/>
      </c>
      <c r="F598" s="83" t="str">
        <f>IF(preDEL!$AG598,IFERROR(0/0,""),preDEL!F598)</f>
        <v/>
      </c>
      <c r="G598" s="83" t="str">
        <f>IF(preDEL!$AG598,IFERROR(0/0,""),preDEL!G598)</f>
        <v/>
      </c>
      <c r="H598" s="83" t="str">
        <f>IF(preDEL!$AG598,IFERROR(0/0,""),preDEL!H598)</f>
        <v/>
      </c>
      <c r="I598" s="82" t="str">
        <f>IF(preDEL!$AG598,IFERROR(0/0,""),preDEL!I598)</f>
        <v/>
      </c>
      <c r="J598" s="82" t="str">
        <f>IF(preDEL!$AG598,IFERROR(0/0,""),preDEL!J598)</f>
        <v/>
      </c>
      <c r="K598" s="82" t="str">
        <f>IF(preDEL!$AG598,IFERROR(0/0,""),preDEL!K598)</f>
        <v>Negative</v>
      </c>
      <c r="L598" s="172">
        <f>IF(preDEL!$AG598,IFERROR(0/0,""),preDEL!L598)</f>
        <v>44529</v>
      </c>
      <c r="M598" s="173">
        <f>IF(preDEL!$AG598,IFERROR(0/0,""),preDEL!M598)</f>
        <v>0.5002893519</v>
      </c>
      <c r="N598" s="83" t="str">
        <f>IF(preDEL!$AG598,IFERROR(0/0,""),preDEL!N598)</f>
        <v/>
      </c>
      <c r="O598" s="83" t="str">
        <f>IF(preDEL!$AG598,IFERROR(0/0,""),preDEL!O598)</f>
        <v/>
      </c>
      <c r="P598" s="128" t="b">
        <f>IF(preDEL!$AG598,IFERROR(0/0,""),preDEL!P598)</f>
        <v>0</v>
      </c>
      <c r="Q598" s="128" t="str">
        <f>IF(preDEL!$AG598,IFERROR(0/0,""),preDEL!Q598)</f>
        <v>Result</v>
      </c>
      <c r="R598" s="116" t="b">
        <f>IF(preDEL!$AG598,IFERROR(0/0,""),preDEL!R598)</f>
        <v>1</v>
      </c>
      <c r="S598" s="116">
        <f>IF(preDEL!$AG598,IFERROR(0/0,""),preDEL!S598)</f>
        <v>1</v>
      </c>
      <c r="T598" s="128" t="str">
        <f>IF(preDEL!$AG598,IFERROR(0/0,""),preDEL!T598)</f>
        <v/>
      </c>
      <c r="U598" s="83" t="str">
        <f>IF(preDEL!$AG598,IFERROR(0/0,""),preDEL!U598)</f>
        <v/>
      </c>
      <c r="V598" s="82" t="str">
        <f>IF(preDEL!$AG598,IFERROR(0/0,""),preDEL!V598)</f>
        <v/>
      </c>
      <c r="W598" s="83" t="str">
        <f>IF(preDEL!$AG598,IFERROR(0/0,""),preDEL!W598)</f>
        <v/>
      </c>
      <c r="X598" s="116" t="b">
        <f>IF(preDEL!$AG598,IFERROR(0/0,""),preDEL!X598)</f>
        <v>0</v>
      </c>
      <c r="Y598" s="128" t="b">
        <f>IF(preDEL!$AG598,IFERROR(0/0,""),preDEL!Y598)</f>
        <v>0</v>
      </c>
      <c r="Z598" s="82" t="str">
        <f>IF(preDEL!$AG598,IFERROR(0/0,""),preDEL!Z598)</f>
        <v/>
      </c>
      <c r="AA598" s="128" t="b">
        <f>IF(preDEL!$AG598,IFERROR(0/0,""),preDEL!AA598)</f>
        <v>0</v>
      </c>
      <c r="AB598" s="128" t="b">
        <f>IF(preDEL!$AG598,IFERROR(0/0,""),preDEL!AB598)</f>
        <v>0</v>
      </c>
      <c r="AC598" s="174">
        <f>IF(preDEL!$AG598,IFERROR(0/0,""),preDEL!AC598)</f>
        <v>99</v>
      </c>
      <c r="AD598" s="116" t="b">
        <f>IF(preDEL!$AG598,IFERROR(0/0,""),preDEL!AD598)</f>
        <v>0</v>
      </c>
      <c r="AE598" s="175" t="str">
        <f>IF(preDEL!$AG598,IFERROR(0/0,""),preDEL!AE598)</f>
        <v/>
      </c>
      <c r="AF598" s="128" t="b">
        <f>IF(preDEL!$AG598,IFERROR(0/0,""),preDEL!AF598)</f>
        <v>0</v>
      </c>
      <c r="AG598" s="128" t="b">
        <f>IF(preDEL!$AG598,IFERROR(0/0,""),preDEL!AG598)</f>
        <v>0</v>
      </c>
      <c r="AH598" s="116" t="str">
        <f>IF(preDEL!$AG598,IFERROR(0/0,""),preDEL!AH598)</f>
        <v/>
      </c>
      <c r="AI598" s="82" t="str">
        <f>IF(preDEL!$AG598,IFERROR(0/0,""),preDEL!AI598)</f>
        <v/>
      </c>
      <c r="AJ598" s="83" t="str">
        <f>IF(preDEL!$AG598,IFERROR(0/0,""),preDEL!AJ598)</f>
        <v/>
      </c>
      <c r="AK598" s="82" t="str">
        <f>IF(preDEL!$AG598,IFERROR(0/0,""),preDEL!AK598)</f>
        <v>Negative</v>
      </c>
      <c r="AL598" s="83" t="str">
        <f>IF(preDEL!$AG598,IFERROR(0/0,""),preDEL!AL598)</f>
        <v/>
      </c>
      <c r="AM598" s="83" t="str">
        <f>IF(preDEL!$AG598,IFERROR(0/0,""),preDEL!AM598)</f>
        <v>SpROSA145068</v>
      </c>
      <c r="AN598" s="83" t="str">
        <f>IF(preDEL!$AG598,IFERROR(0/0,""),preDEL!AN598)</f>
        <v>ROSA851553</v>
      </c>
      <c r="AO598" s="83" t="str">
        <f>IF(preDEL!$AG598,IFERROR(0/0,""),preDEL!AO598)</f>
        <v/>
      </c>
      <c r="AP598" s="83" t="str">
        <f>IF(preDEL!$AG598,IFERROR(0/0,""),preDEL!AP598)</f>
        <v/>
      </c>
      <c r="AQ598" s="83" t="str">
        <f>IF(preDEL!$AG598,IFERROR(0/0,""),preDEL!AQ598)</f>
        <v/>
      </c>
      <c r="AR598" s="83" t="str">
        <f>IF(preDEL!$AG598,IFERROR(0/0,""),preDEL!AR598)</f>
        <v/>
      </c>
      <c r="AS598" s="147"/>
    </row>
    <row r="599">
      <c r="A599" s="82" t="str">
        <f>IF(preDEL!$AG599,IFERROR(0/0,""),preDEL!A599)</f>
        <v>FLB3132</v>
      </c>
      <c r="B599" s="172">
        <f>IF(preDEL!$AG599,IFERROR(0/0,""),preDEL!B599)</f>
        <v>44529</v>
      </c>
      <c r="C599" s="173">
        <f>IF(preDEL!$AG599,IFERROR(0/0,""),preDEL!C599)</f>
        <v>0.3372685185</v>
      </c>
      <c r="D599" s="82" t="str">
        <f>IF(preDEL!$AG599,IFERROR(0/0,""),preDEL!D599)</f>
        <v/>
      </c>
      <c r="E599" s="82" t="str">
        <f>IF(preDEL!$AG599,IFERROR(0/0,""),preDEL!E599)</f>
        <v/>
      </c>
      <c r="F599" s="83" t="str">
        <f>IF(preDEL!$AG599,IFERROR(0/0,""),preDEL!F599)</f>
        <v/>
      </c>
      <c r="G599" s="83" t="str">
        <f>IF(preDEL!$AG599,IFERROR(0/0,""),preDEL!G599)</f>
        <v/>
      </c>
      <c r="H599" s="83" t="str">
        <f>IF(preDEL!$AG599,IFERROR(0/0,""),preDEL!H599)</f>
        <v/>
      </c>
      <c r="I599" s="82" t="str">
        <f>IF(preDEL!$AG599,IFERROR(0/0,""),preDEL!I599)</f>
        <v/>
      </c>
      <c r="J599" s="82" t="str">
        <f>IF(preDEL!$AG599,IFERROR(0/0,""),preDEL!J599)</f>
        <v/>
      </c>
      <c r="K599" s="82" t="str">
        <f>IF(preDEL!$AG599,IFERROR(0/0,""),preDEL!K599)</f>
        <v>Negative</v>
      </c>
      <c r="L599" s="172">
        <f>IF(preDEL!$AG599,IFERROR(0/0,""),preDEL!L599)</f>
        <v>44529</v>
      </c>
      <c r="M599" s="173">
        <f>IF(preDEL!$AG599,IFERROR(0/0,""),preDEL!M599)</f>
        <v>0.5002893519</v>
      </c>
      <c r="N599" s="83" t="str">
        <f>IF(preDEL!$AG599,IFERROR(0/0,""),preDEL!N599)</f>
        <v/>
      </c>
      <c r="O599" s="83" t="str">
        <f>IF(preDEL!$AG599,IFERROR(0/0,""),preDEL!O599)</f>
        <v/>
      </c>
      <c r="P599" s="128" t="b">
        <f>IF(preDEL!$AG599,IFERROR(0/0,""),preDEL!P599)</f>
        <v>0</v>
      </c>
      <c r="Q599" s="128" t="str">
        <f>IF(preDEL!$AG599,IFERROR(0/0,""),preDEL!Q599)</f>
        <v>Result</v>
      </c>
      <c r="R599" s="116" t="b">
        <f>IF(preDEL!$AG599,IFERROR(0/0,""),preDEL!R599)</f>
        <v>1</v>
      </c>
      <c r="S599" s="116">
        <f>IF(preDEL!$AG599,IFERROR(0/0,""),preDEL!S599)</f>
        <v>1</v>
      </c>
      <c r="T599" s="128">
        <f>IF(preDEL!$AG599,IFERROR(0/0,""),preDEL!T599)</f>
        <v>0</v>
      </c>
      <c r="U599" s="83" t="str">
        <f>IF(preDEL!$AG599,IFERROR(0/0,""),preDEL!U599)</f>
        <v/>
      </c>
      <c r="V599" s="82" t="str">
        <f>IF(preDEL!$AG599,IFERROR(0/0,""),preDEL!V599)</f>
        <v/>
      </c>
      <c r="W599" s="83" t="str">
        <f>IF(preDEL!$AG599,IFERROR(0/0,""),preDEL!W599)</f>
        <v/>
      </c>
      <c r="X599" s="116" t="b">
        <f>IF(preDEL!$AG599,IFERROR(0/0,""),preDEL!X599)</f>
        <v>0</v>
      </c>
      <c r="Y599" s="128" t="b">
        <f>IF(preDEL!$AG599,IFERROR(0/0,""),preDEL!Y599)</f>
        <v>0</v>
      </c>
      <c r="Z599" s="82" t="str">
        <f>IF(preDEL!$AG599,IFERROR(0/0,""),preDEL!Z599)</f>
        <v/>
      </c>
      <c r="AA599" s="128" t="b">
        <f>IF(preDEL!$AG599,IFERROR(0/0,""),preDEL!AA599)</f>
        <v>0</v>
      </c>
      <c r="AB599" s="128" t="b">
        <f>IF(preDEL!$AG599,IFERROR(0/0,""),preDEL!AB599)</f>
        <v>0</v>
      </c>
      <c r="AC599" s="174">
        <f>IF(preDEL!$AG599,IFERROR(0/0,""),preDEL!AC599)</f>
        <v>553</v>
      </c>
      <c r="AD599" s="116" t="b">
        <f>IF(preDEL!$AG599,IFERROR(0/0,""),preDEL!AD599)</f>
        <v>1</v>
      </c>
      <c r="AE599" s="175" t="str">
        <f>IF(preDEL!$AG599,IFERROR(0/0,""),preDEL!AE599)</f>
        <v/>
      </c>
      <c r="AF599" s="128" t="b">
        <f>IF(preDEL!$AG599,IFERROR(0/0,""),preDEL!AF599)</f>
        <v>0</v>
      </c>
      <c r="AG599" s="128" t="b">
        <f>IF(preDEL!$AG599,IFERROR(0/0,""),preDEL!AG599)</f>
        <v>0</v>
      </c>
      <c r="AH599" s="116" t="str">
        <f>IF(preDEL!$AG599,IFERROR(0/0,""),preDEL!AH599)</f>
        <v/>
      </c>
      <c r="AI599" s="82" t="str">
        <f>IF(preDEL!$AG599,IFERROR(0/0,""),preDEL!AI599)</f>
        <v/>
      </c>
      <c r="AJ599" s="83" t="str">
        <f>IF(preDEL!$AG599,IFERROR(0/0,""),preDEL!AJ599)</f>
        <v/>
      </c>
      <c r="AK599" s="82" t="str">
        <f>IF(preDEL!$AG599,IFERROR(0/0,""),preDEL!AK599)</f>
        <v>Negative</v>
      </c>
      <c r="AL599" s="83" t="str">
        <f>IF(preDEL!$AG599,IFERROR(0/0,""),preDEL!AL599)</f>
        <v/>
      </c>
      <c r="AM599" s="83" t="str">
        <f>IF(preDEL!$AG599,IFERROR(0/0,""),preDEL!AM599)</f>
        <v>SpROSA573919</v>
      </c>
      <c r="AN599" s="83" t="str">
        <f>IF(preDEL!$AG599,IFERROR(0/0,""),preDEL!AN599)</f>
        <v>ROSA273138</v>
      </c>
      <c r="AO599" s="83" t="str">
        <f>IF(preDEL!$AG599,IFERROR(0/0,""),preDEL!AO599)</f>
        <v/>
      </c>
      <c r="AP599" s="83" t="str">
        <f>IF(preDEL!$AG599,IFERROR(0/0,""),preDEL!AP599)</f>
        <v/>
      </c>
      <c r="AQ599" s="83" t="str">
        <f>IF(preDEL!$AG599,IFERROR(0/0,""),preDEL!AQ599)</f>
        <v/>
      </c>
      <c r="AR599" s="83" t="str">
        <f>IF(preDEL!$AG599,IFERROR(0/0,""),preDEL!AR599)</f>
        <v/>
      </c>
      <c r="AS599" s="147"/>
    </row>
    <row r="600">
      <c r="A600" s="82" t="str">
        <f>IF(preDEL!$AG600,IFERROR(0/0,""),preDEL!A600)</f>
        <v>FLB3604</v>
      </c>
      <c r="B600" s="172">
        <f>IF(preDEL!$AG600,IFERROR(0/0,""),preDEL!B600)</f>
        <v>44529</v>
      </c>
      <c r="C600" s="173">
        <f>IF(preDEL!$AG600,IFERROR(0/0,""),preDEL!C600)</f>
        <v>0.3731018519</v>
      </c>
      <c r="D600" s="82" t="str">
        <f>IF(preDEL!$AG600,IFERROR(0/0,""),preDEL!D600)</f>
        <v/>
      </c>
      <c r="E600" s="82" t="str">
        <f>IF(preDEL!$AG600,IFERROR(0/0,""),preDEL!E600)</f>
        <v/>
      </c>
      <c r="F600" s="83" t="str">
        <f>IF(preDEL!$AG600,IFERROR(0/0,""),preDEL!F600)</f>
        <v/>
      </c>
      <c r="G600" s="83" t="str">
        <f>IF(preDEL!$AG600,IFERROR(0/0,""),preDEL!G600)</f>
        <v/>
      </c>
      <c r="H600" s="83" t="str">
        <f>IF(preDEL!$AG600,IFERROR(0/0,""),preDEL!H600)</f>
        <v/>
      </c>
      <c r="I600" s="82" t="str">
        <f>IF(preDEL!$AG600,IFERROR(0/0,""),preDEL!I600)</f>
        <v/>
      </c>
      <c r="J600" s="82" t="str">
        <f>IF(preDEL!$AG600,IFERROR(0/0,""),preDEL!J600)</f>
        <v/>
      </c>
      <c r="K600" s="82" t="str">
        <f>IF(preDEL!$AG600,IFERROR(0/0,""),preDEL!K600)</f>
        <v>Negative</v>
      </c>
      <c r="L600" s="172">
        <f>IF(preDEL!$AG600,IFERROR(0/0,""),preDEL!L600)</f>
        <v>44529</v>
      </c>
      <c r="M600" s="173">
        <f>IF(preDEL!$AG600,IFERROR(0/0,""),preDEL!M600)</f>
        <v>0.5002893519</v>
      </c>
      <c r="N600" s="83" t="str">
        <f>IF(preDEL!$AG600,IFERROR(0/0,""),preDEL!N600)</f>
        <v/>
      </c>
      <c r="O600" s="83" t="str">
        <f>IF(preDEL!$AG600,IFERROR(0/0,""),preDEL!O600)</f>
        <v/>
      </c>
      <c r="P600" s="128" t="b">
        <f>IF(preDEL!$AG600,IFERROR(0/0,""),preDEL!P600)</f>
        <v>0</v>
      </c>
      <c r="Q600" s="128" t="str">
        <f>IF(preDEL!$AG600,IFERROR(0/0,""),preDEL!Q600)</f>
        <v>Result</v>
      </c>
      <c r="R600" s="116" t="b">
        <f>IF(preDEL!$AG600,IFERROR(0/0,""),preDEL!R600)</f>
        <v>1</v>
      </c>
      <c r="S600" s="116">
        <f>IF(preDEL!$AG600,IFERROR(0/0,""),preDEL!S600)</f>
        <v>1</v>
      </c>
      <c r="T600" s="128">
        <f>IF(preDEL!$AG600,IFERROR(0/0,""),preDEL!T600)</f>
        <v>0</v>
      </c>
      <c r="U600" s="83" t="str">
        <f>IF(preDEL!$AG600,IFERROR(0/0,""),preDEL!U600)</f>
        <v/>
      </c>
      <c r="V600" s="82" t="str">
        <f>IF(preDEL!$AG600,IFERROR(0/0,""),preDEL!V600)</f>
        <v/>
      </c>
      <c r="W600" s="83" t="str">
        <f>IF(preDEL!$AG600,IFERROR(0/0,""),preDEL!W600)</f>
        <v/>
      </c>
      <c r="X600" s="116" t="b">
        <f>IF(preDEL!$AG600,IFERROR(0/0,""),preDEL!X600)</f>
        <v>0</v>
      </c>
      <c r="Y600" s="128" t="b">
        <f>IF(preDEL!$AG600,IFERROR(0/0,""),preDEL!Y600)</f>
        <v>0</v>
      </c>
      <c r="Z600" s="82" t="str">
        <f>IF(preDEL!$AG600,IFERROR(0/0,""),preDEL!Z600)</f>
        <v/>
      </c>
      <c r="AA600" s="128" t="b">
        <f>IF(preDEL!$AG600,IFERROR(0/0,""),preDEL!AA600)</f>
        <v>0</v>
      </c>
      <c r="AB600" s="128" t="b">
        <f>IF(preDEL!$AG600,IFERROR(0/0,""),preDEL!AB600)</f>
        <v>0</v>
      </c>
      <c r="AC600" s="174">
        <f>IF(preDEL!$AG600,IFERROR(0/0,""),preDEL!AC600)</f>
        <v>552</v>
      </c>
      <c r="AD600" s="116" t="b">
        <f>IF(preDEL!$AG600,IFERROR(0/0,""),preDEL!AD600)</f>
        <v>1</v>
      </c>
      <c r="AE600" s="175" t="str">
        <f>IF(preDEL!$AG600,IFERROR(0/0,""),preDEL!AE600)</f>
        <v/>
      </c>
      <c r="AF600" s="128" t="b">
        <f>IF(preDEL!$AG600,IFERROR(0/0,""),preDEL!AF600)</f>
        <v>0</v>
      </c>
      <c r="AG600" s="128" t="b">
        <f>IF(preDEL!$AG600,IFERROR(0/0,""),preDEL!AG600)</f>
        <v>0</v>
      </c>
      <c r="AH600" s="116" t="str">
        <f>IF(preDEL!$AG600,IFERROR(0/0,""),preDEL!AH600)</f>
        <v/>
      </c>
      <c r="AI600" s="82" t="str">
        <f>IF(preDEL!$AG600,IFERROR(0/0,""),preDEL!AI600)</f>
        <v/>
      </c>
      <c r="AJ600" s="83" t="str">
        <f>IF(preDEL!$AG600,IFERROR(0/0,""),preDEL!AJ600)</f>
        <v/>
      </c>
      <c r="AK600" s="82" t="str">
        <f>IF(preDEL!$AG600,IFERROR(0/0,""),preDEL!AK600)</f>
        <v>Negative</v>
      </c>
      <c r="AL600" s="83" t="str">
        <f>IF(preDEL!$AG600,IFERROR(0/0,""),preDEL!AL600)</f>
        <v/>
      </c>
      <c r="AM600" s="83" t="str">
        <f>IF(preDEL!$AG600,IFERROR(0/0,""),preDEL!AM600)</f>
        <v>SpROSA145068</v>
      </c>
      <c r="AN600" s="83" t="str">
        <f>IF(preDEL!$AG600,IFERROR(0/0,""),preDEL!AN600)</f>
        <v>ROSA667447</v>
      </c>
      <c r="AO600" s="83" t="str">
        <f>IF(preDEL!$AG600,IFERROR(0/0,""),preDEL!AO600)</f>
        <v/>
      </c>
      <c r="AP600" s="83" t="str">
        <f>IF(preDEL!$AG600,IFERROR(0/0,""),preDEL!AP600)</f>
        <v/>
      </c>
      <c r="AQ600" s="83" t="str">
        <f>IF(preDEL!$AG600,IFERROR(0/0,""),preDEL!AQ600)</f>
        <v/>
      </c>
      <c r="AR600" s="83" t="str">
        <f>IF(preDEL!$AG600,IFERROR(0/0,""),preDEL!AR600)</f>
        <v/>
      </c>
      <c r="AS600" s="147"/>
    </row>
    <row r="601">
      <c r="A601" s="82" t="str">
        <f>IF(preDEL!$AG601,IFERROR(0/0,""),preDEL!A601)</f>
        <v>FLB3126</v>
      </c>
      <c r="B601" s="172">
        <f>IF(preDEL!$AG601,IFERROR(0/0,""),preDEL!B601)</f>
        <v>44529</v>
      </c>
      <c r="C601" s="173">
        <f>IF(preDEL!$AG601,IFERROR(0/0,""),preDEL!C601)</f>
        <v>0.3732986111</v>
      </c>
      <c r="D601" s="82" t="str">
        <f>IF(preDEL!$AG601,IFERROR(0/0,""),preDEL!D601)</f>
        <v/>
      </c>
      <c r="E601" s="82" t="str">
        <f>IF(preDEL!$AG601,IFERROR(0/0,""),preDEL!E601)</f>
        <v/>
      </c>
      <c r="F601" s="83" t="str">
        <f>IF(preDEL!$AG601,IFERROR(0/0,""),preDEL!F601)</f>
        <v/>
      </c>
      <c r="G601" s="83" t="str">
        <f>IF(preDEL!$AG601,IFERROR(0/0,""),preDEL!G601)</f>
        <v/>
      </c>
      <c r="H601" s="83" t="str">
        <f>IF(preDEL!$AG601,IFERROR(0/0,""),preDEL!H601)</f>
        <v/>
      </c>
      <c r="I601" s="82" t="str">
        <f>IF(preDEL!$AG601,IFERROR(0/0,""),preDEL!I601)</f>
        <v/>
      </c>
      <c r="J601" s="82" t="str">
        <f>IF(preDEL!$AG601,IFERROR(0/0,""),preDEL!J601)</f>
        <v/>
      </c>
      <c r="K601" s="82" t="str">
        <f>IF(preDEL!$AG601,IFERROR(0/0,""),preDEL!K601)</f>
        <v>Negative</v>
      </c>
      <c r="L601" s="172">
        <f>IF(preDEL!$AG601,IFERROR(0/0,""),preDEL!L601)</f>
        <v>44529</v>
      </c>
      <c r="M601" s="173">
        <f>IF(preDEL!$AG601,IFERROR(0/0,""),preDEL!M601)</f>
        <v>0.5002893519</v>
      </c>
      <c r="N601" s="83" t="str">
        <f>IF(preDEL!$AG601,IFERROR(0/0,""),preDEL!N601)</f>
        <v/>
      </c>
      <c r="O601" s="83" t="str">
        <f>IF(preDEL!$AG601,IFERROR(0/0,""),preDEL!O601)</f>
        <v/>
      </c>
      <c r="P601" s="128" t="b">
        <f>IF(preDEL!$AG601,IFERROR(0/0,""),preDEL!P601)</f>
        <v>0</v>
      </c>
      <c r="Q601" s="128" t="str">
        <f>IF(preDEL!$AG601,IFERROR(0/0,""),preDEL!Q601)</f>
        <v>Result</v>
      </c>
      <c r="R601" s="116" t="b">
        <f>IF(preDEL!$AG601,IFERROR(0/0,""),preDEL!R601)</f>
        <v>1</v>
      </c>
      <c r="S601" s="116">
        <f>IF(preDEL!$AG601,IFERROR(0/0,""),preDEL!S601)</f>
        <v>1</v>
      </c>
      <c r="T601" s="128">
        <f>IF(preDEL!$AG601,IFERROR(0/0,""),preDEL!T601)</f>
        <v>0</v>
      </c>
      <c r="U601" s="83" t="str">
        <f>IF(preDEL!$AG601,IFERROR(0/0,""),preDEL!U601)</f>
        <v/>
      </c>
      <c r="V601" s="82" t="str">
        <f>IF(preDEL!$AG601,IFERROR(0/0,""),preDEL!V601)</f>
        <v/>
      </c>
      <c r="W601" s="83" t="str">
        <f>IF(preDEL!$AG601,IFERROR(0/0,""),preDEL!W601)</f>
        <v/>
      </c>
      <c r="X601" s="116" t="b">
        <f>IF(preDEL!$AG601,IFERROR(0/0,""),preDEL!X601)</f>
        <v>0</v>
      </c>
      <c r="Y601" s="128" t="b">
        <f>IF(preDEL!$AG601,IFERROR(0/0,""),preDEL!Y601)</f>
        <v>0</v>
      </c>
      <c r="Z601" s="82" t="str">
        <f>IF(preDEL!$AG601,IFERROR(0/0,""),preDEL!Z601)</f>
        <v/>
      </c>
      <c r="AA601" s="128" t="b">
        <f>IF(preDEL!$AG601,IFERROR(0/0,""),preDEL!AA601)</f>
        <v>0</v>
      </c>
      <c r="AB601" s="128" t="b">
        <f>IF(preDEL!$AG601,IFERROR(0/0,""),preDEL!AB601)</f>
        <v>0</v>
      </c>
      <c r="AC601" s="174">
        <f>IF(preDEL!$AG601,IFERROR(0/0,""),preDEL!AC601)</f>
        <v>551</v>
      </c>
      <c r="AD601" s="116" t="b">
        <f>IF(preDEL!$AG601,IFERROR(0/0,""),preDEL!AD601)</f>
        <v>1</v>
      </c>
      <c r="AE601" s="175" t="str">
        <f>IF(preDEL!$AG601,IFERROR(0/0,""),preDEL!AE601)</f>
        <v/>
      </c>
      <c r="AF601" s="128" t="b">
        <f>IF(preDEL!$AG601,IFERROR(0/0,""),preDEL!AF601)</f>
        <v>0</v>
      </c>
      <c r="AG601" s="128" t="b">
        <f>IF(preDEL!$AG601,IFERROR(0/0,""),preDEL!AG601)</f>
        <v>0</v>
      </c>
      <c r="AH601" s="116" t="str">
        <f>IF(preDEL!$AG601,IFERROR(0/0,""),preDEL!AH601)</f>
        <v/>
      </c>
      <c r="AI601" s="82" t="str">
        <f>IF(preDEL!$AG601,IFERROR(0/0,""),preDEL!AI601)</f>
        <v/>
      </c>
      <c r="AJ601" s="83" t="str">
        <f>IF(preDEL!$AG601,IFERROR(0/0,""),preDEL!AJ601)</f>
        <v/>
      </c>
      <c r="AK601" s="82" t="str">
        <f>IF(preDEL!$AG601,IFERROR(0/0,""),preDEL!AK601)</f>
        <v>Negative</v>
      </c>
      <c r="AL601" s="83" t="str">
        <f>IF(preDEL!$AG601,IFERROR(0/0,""),preDEL!AL601)</f>
        <v/>
      </c>
      <c r="AM601" s="83" t="str">
        <f>IF(preDEL!$AG601,IFERROR(0/0,""),preDEL!AM601)</f>
        <v>SpROSA145068</v>
      </c>
      <c r="AN601" s="83" t="str">
        <f>IF(preDEL!$AG601,IFERROR(0/0,""),preDEL!AN601)</f>
        <v>ROSA103777</v>
      </c>
      <c r="AO601" s="83" t="str">
        <f>IF(preDEL!$AG601,IFERROR(0/0,""),preDEL!AO601)</f>
        <v/>
      </c>
      <c r="AP601" s="83" t="str">
        <f>IF(preDEL!$AG601,IFERROR(0/0,""),preDEL!AP601)</f>
        <v/>
      </c>
      <c r="AQ601" s="83" t="str">
        <f>IF(preDEL!$AG601,IFERROR(0/0,""),preDEL!AQ601)</f>
        <v/>
      </c>
      <c r="AR601" s="83" t="str">
        <f>IF(preDEL!$AG601,IFERROR(0/0,""),preDEL!AR601)</f>
        <v/>
      </c>
      <c r="AS601" s="147"/>
    </row>
    <row r="602">
      <c r="A602" s="82" t="str">
        <f>IF(preDEL!$AG602,IFERROR(0/0,""),preDEL!A602)</f>
        <v>FLB3133</v>
      </c>
      <c r="B602" s="172">
        <f>IF(preDEL!$AG602,IFERROR(0/0,""),preDEL!B602)</f>
        <v>44529</v>
      </c>
      <c r="C602" s="173">
        <f>IF(preDEL!$AG602,IFERROR(0/0,""),preDEL!C602)</f>
        <v>0.3805555556</v>
      </c>
      <c r="D602" s="82" t="str">
        <f>IF(preDEL!$AG602,IFERROR(0/0,""),preDEL!D602)</f>
        <v/>
      </c>
      <c r="E602" s="82" t="str">
        <f>IF(preDEL!$AG602,IFERROR(0/0,""),preDEL!E602)</f>
        <v/>
      </c>
      <c r="F602" s="83" t="str">
        <f>IF(preDEL!$AG602,IFERROR(0/0,""),preDEL!F602)</f>
        <v/>
      </c>
      <c r="G602" s="83" t="str">
        <f>IF(preDEL!$AG602,IFERROR(0/0,""),preDEL!G602)</f>
        <v/>
      </c>
      <c r="H602" s="83" t="str">
        <f>IF(preDEL!$AG602,IFERROR(0/0,""),preDEL!H602)</f>
        <v/>
      </c>
      <c r="I602" s="82" t="str">
        <f>IF(preDEL!$AG602,IFERROR(0/0,""),preDEL!I602)</f>
        <v/>
      </c>
      <c r="J602" s="82" t="str">
        <f>IF(preDEL!$AG602,IFERROR(0/0,""),preDEL!J602)</f>
        <v/>
      </c>
      <c r="K602" s="82" t="str">
        <f>IF(preDEL!$AG602,IFERROR(0/0,""),preDEL!K602)</f>
        <v>Negative</v>
      </c>
      <c r="L602" s="172">
        <f>IF(preDEL!$AG602,IFERROR(0/0,""),preDEL!L602)</f>
        <v>44529</v>
      </c>
      <c r="M602" s="173">
        <f>IF(preDEL!$AG602,IFERROR(0/0,""),preDEL!M602)</f>
        <v>0.5002893519</v>
      </c>
      <c r="N602" s="83" t="str">
        <f>IF(preDEL!$AG602,IFERROR(0/0,""),preDEL!N602)</f>
        <v/>
      </c>
      <c r="O602" s="83" t="str">
        <f>IF(preDEL!$AG602,IFERROR(0/0,""),preDEL!O602)</f>
        <v/>
      </c>
      <c r="P602" s="128" t="b">
        <f>IF(preDEL!$AG602,IFERROR(0/0,""),preDEL!P602)</f>
        <v>0</v>
      </c>
      <c r="Q602" s="128" t="str">
        <f>IF(preDEL!$AG602,IFERROR(0/0,""),preDEL!Q602)</f>
        <v>Result</v>
      </c>
      <c r="R602" s="116" t="b">
        <f>IF(preDEL!$AG602,IFERROR(0/0,""),preDEL!R602)</f>
        <v>1</v>
      </c>
      <c r="S602" s="116">
        <f>IF(preDEL!$AG602,IFERROR(0/0,""),preDEL!S602)</f>
        <v>1</v>
      </c>
      <c r="T602" s="128" t="str">
        <f>IF(preDEL!$AG602,IFERROR(0/0,""),preDEL!T602)</f>
        <v/>
      </c>
      <c r="U602" s="83" t="str">
        <f>IF(preDEL!$AG602,IFERROR(0/0,""),preDEL!U602)</f>
        <v/>
      </c>
      <c r="V602" s="82" t="str">
        <f>IF(preDEL!$AG602,IFERROR(0/0,""),preDEL!V602)</f>
        <v/>
      </c>
      <c r="W602" s="83" t="str">
        <f>IF(preDEL!$AG602,IFERROR(0/0,""),preDEL!W602)</f>
        <v/>
      </c>
      <c r="X602" s="116" t="b">
        <f>IF(preDEL!$AG602,IFERROR(0/0,""),preDEL!X602)</f>
        <v>0</v>
      </c>
      <c r="Y602" s="128" t="b">
        <f>IF(preDEL!$AG602,IFERROR(0/0,""),preDEL!Y602)</f>
        <v>0</v>
      </c>
      <c r="Z602" s="82" t="str">
        <f>IF(preDEL!$AG602,IFERROR(0/0,""),preDEL!Z602)</f>
        <v/>
      </c>
      <c r="AA602" s="128" t="b">
        <f>IF(preDEL!$AG602,IFERROR(0/0,""),preDEL!AA602)</f>
        <v>0</v>
      </c>
      <c r="AB602" s="128" t="b">
        <f>IF(preDEL!$AG602,IFERROR(0/0,""),preDEL!AB602)</f>
        <v>0</v>
      </c>
      <c r="AC602" s="174">
        <f>IF(preDEL!$AG602,IFERROR(0/0,""),preDEL!AC602)</f>
        <v>98</v>
      </c>
      <c r="AD602" s="116" t="b">
        <f>IF(preDEL!$AG602,IFERROR(0/0,""),preDEL!AD602)</f>
        <v>0</v>
      </c>
      <c r="AE602" s="175" t="str">
        <f>IF(preDEL!$AG602,IFERROR(0/0,""),preDEL!AE602)</f>
        <v/>
      </c>
      <c r="AF602" s="128" t="b">
        <f>IF(preDEL!$AG602,IFERROR(0/0,""),preDEL!AF602)</f>
        <v>0</v>
      </c>
      <c r="AG602" s="128" t="b">
        <f>IF(preDEL!$AG602,IFERROR(0/0,""),preDEL!AG602)</f>
        <v>0</v>
      </c>
      <c r="AH602" s="116" t="str">
        <f>IF(preDEL!$AG602,IFERROR(0/0,""),preDEL!AH602)</f>
        <v/>
      </c>
      <c r="AI602" s="82" t="str">
        <f>IF(preDEL!$AG602,IFERROR(0/0,""),preDEL!AI602)</f>
        <v/>
      </c>
      <c r="AJ602" s="83" t="str">
        <f>IF(preDEL!$AG602,IFERROR(0/0,""),preDEL!AJ602)</f>
        <v/>
      </c>
      <c r="AK602" s="82" t="str">
        <f>IF(preDEL!$AG602,IFERROR(0/0,""),preDEL!AK602)</f>
        <v>Negative</v>
      </c>
      <c r="AL602" s="83" t="str">
        <f>IF(preDEL!$AG602,IFERROR(0/0,""),preDEL!AL602)</f>
        <v/>
      </c>
      <c r="AM602" s="83" t="str">
        <f>IF(preDEL!$AG602,IFERROR(0/0,""),preDEL!AM602)</f>
        <v>SpROSA145068</v>
      </c>
      <c r="AN602" s="83" t="str">
        <f>IF(preDEL!$AG602,IFERROR(0/0,""),preDEL!AN602)</f>
        <v>ROSA638043</v>
      </c>
      <c r="AO602" s="83" t="str">
        <f>IF(preDEL!$AG602,IFERROR(0/0,""),preDEL!AO602)</f>
        <v/>
      </c>
      <c r="AP602" s="83" t="str">
        <f>IF(preDEL!$AG602,IFERROR(0/0,""),preDEL!AP602)</f>
        <v/>
      </c>
      <c r="AQ602" s="83" t="str">
        <f>IF(preDEL!$AG602,IFERROR(0/0,""),preDEL!AQ602)</f>
        <v/>
      </c>
      <c r="AR602" s="83" t="str">
        <f>IF(preDEL!$AG602,IFERROR(0/0,""),preDEL!AR602)</f>
        <v/>
      </c>
      <c r="AS602" s="147"/>
    </row>
    <row r="603">
      <c r="A603" s="82" t="str">
        <f>IF(preDEL!$AG603,IFERROR(0/0,""),preDEL!A603)</f>
        <v>FLB3130</v>
      </c>
      <c r="B603" s="172">
        <f>IF(preDEL!$AG603,IFERROR(0/0,""),preDEL!B603)</f>
        <v>44529</v>
      </c>
      <c r="C603" s="173">
        <f>IF(preDEL!$AG603,IFERROR(0/0,""),preDEL!C603)</f>
        <v>0.3816319444</v>
      </c>
      <c r="D603" s="82" t="str">
        <f>IF(preDEL!$AG603,IFERROR(0/0,""),preDEL!D603)</f>
        <v/>
      </c>
      <c r="E603" s="82" t="str">
        <f>IF(preDEL!$AG603,IFERROR(0/0,""),preDEL!E603)</f>
        <v/>
      </c>
      <c r="F603" s="83" t="str">
        <f>IF(preDEL!$AG603,IFERROR(0/0,""),preDEL!F603)</f>
        <v/>
      </c>
      <c r="G603" s="83" t="str">
        <f>IF(preDEL!$AG603,IFERROR(0/0,""),preDEL!G603)</f>
        <v/>
      </c>
      <c r="H603" s="83" t="str">
        <f>IF(preDEL!$AG603,IFERROR(0/0,""),preDEL!H603)</f>
        <v/>
      </c>
      <c r="I603" s="82" t="str">
        <f>IF(preDEL!$AG603,IFERROR(0/0,""),preDEL!I603)</f>
        <v/>
      </c>
      <c r="J603" s="82" t="str">
        <f>IF(preDEL!$AG603,IFERROR(0/0,""),preDEL!J603)</f>
        <v/>
      </c>
      <c r="K603" s="82" t="str">
        <f>IF(preDEL!$AG603,IFERROR(0/0,""),preDEL!K603)</f>
        <v>Negative</v>
      </c>
      <c r="L603" s="172">
        <f>IF(preDEL!$AG603,IFERROR(0/0,""),preDEL!L603)</f>
        <v>44529</v>
      </c>
      <c r="M603" s="173">
        <f>IF(preDEL!$AG603,IFERROR(0/0,""),preDEL!M603)</f>
        <v>0.5002893519</v>
      </c>
      <c r="N603" s="83" t="str">
        <f>IF(preDEL!$AG603,IFERROR(0/0,""),preDEL!N603)</f>
        <v/>
      </c>
      <c r="O603" s="83" t="str">
        <f>IF(preDEL!$AG603,IFERROR(0/0,""),preDEL!O603)</f>
        <v/>
      </c>
      <c r="P603" s="128" t="b">
        <f>IF(preDEL!$AG603,IFERROR(0/0,""),preDEL!P603)</f>
        <v>0</v>
      </c>
      <c r="Q603" s="128" t="str">
        <f>IF(preDEL!$AG603,IFERROR(0/0,""),preDEL!Q603)</f>
        <v>Result</v>
      </c>
      <c r="R603" s="116" t="b">
        <f>IF(preDEL!$AG603,IFERROR(0/0,""),preDEL!R603)</f>
        <v>1</v>
      </c>
      <c r="S603" s="116">
        <f>IF(preDEL!$AG603,IFERROR(0/0,""),preDEL!S603)</f>
        <v>1</v>
      </c>
      <c r="T603" s="128">
        <f>IF(preDEL!$AG603,IFERROR(0/0,""),preDEL!T603)</f>
        <v>0</v>
      </c>
      <c r="U603" s="83" t="str">
        <f>IF(preDEL!$AG603,IFERROR(0/0,""),preDEL!U603)</f>
        <v/>
      </c>
      <c r="V603" s="82" t="str">
        <f>IF(preDEL!$AG603,IFERROR(0/0,""),preDEL!V603)</f>
        <v/>
      </c>
      <c r="W603" s="83" t="str">
        <f>IF(preDEL!$AG603,IFERROR(0/0,""),preDEL!W603)</f>
        <v/>
      </c>
      <c r="X603" s="116" t="b">
        <f>IF(preDEL!$AG603,IFERROR(0/0,""),preDEL!X603)</f>
        <v>0</v>
      </c>
      <c r="Y603" s="128" t="b">
        <f>IF(preDEL!$AG603,IFERROR(0/0,""),preDEL!Y603)</f>
        <v>0</v>
      </c>
      <c r="Z603" s="82" t="str">
        <f>IF(preDEL!$AG603,IFERROR(0/0,""),preDEL!Z603)</f>
        <v/>
      </c>
      <c r="AA603" s="128" t="b">
        <f>IF(preDEL!$AG603,IFERROR(0/0,""),preDEL!AA603)</f>
        <v>0</v>
      </c>
      <c r="AB603" s="128" t="b">
        <f>IF(preDEL!$AG603,IFERROR(0/0,""),preDEL!AB603)</f>
        <v>0</v>
      </c>
      <c r="AC603" s="174">
        <f>IF(preDEL!$AG603,IFERROR(0/0,""),preDEL!AC603)</f>
        <v>550</v>
      </c>
      <c r="AD603" s="116" t="b">
        <f>IF(preDEL!$AG603,IFERROR(0/0,""),preDEL!AD603)</f>
        <v>1</v>
      </c>
      <c r="AE603" s="175" t="str">
        <f>IF(preDEL!$AG603,IFERROR(0/0,""),preDEL!AE603)</f>
        <v/>
      </c>
      <c r="AF603" s="128" t="b">
        <f>IF(preDEL!$AG603,IFERROR(0/0,""),preDEL!AF603)</f>
        <v>0</v>
      </c>
      <c r="AG603" s="128" t="b">
        <f>IF(preDEL!$AG603,IFERROR(0/0,""),preDEL!AG603)</f>
        <v>0</v>
      </c>
      <c r="AH603" s="116" t="str">
        <f>IF(preDEL!$AG603,IFERROR(0/0,""),preDEL!AH603)</f>
        <v/>
      </c>
      <c r="AI603" s="82">
        <f>IF(preDEL!$AG603,IFERROR(0/0,""),preDEL!AI603)</f>
        <v>6</v>
      </c>
      <c r="AJ603" s="83" t="str">
        <f>IF(preDEL!$AG603,IFERROR(0/0,""),preDEL!AJ603)</f>
        <v/>
      </c>
      <c r="AK603" s="82" t="str">
        <f>IF(preDEL!$AG603,IFERROR(0/0,""),preDEL!AK603)</f>
        <v>Negative</v>
      </c>
      <c r="AL603" s="83" t="str">
        <f>IF(preDEL!$AG603,IFERROR(0/0,""),preDEL!AL603)</f>
        <v/>
      </c>
      <c r="AM603" s="83" t="str">
        <f>IF(preDEL!$AG603,IFERROR(0/0,""),preDEL!AM603)</f>
        <v>SpROSA145068</v>
      </c>
      <c r="AN603" s="83" t="str">
        <f>IF(preDEL!$AG603,IFERROR(0/0,""),preDEL!AN603)</f>
        <v>ROSA438898</v>
      </c>
      <c r="AO603" s="83" t="str">
        <f>IF(preDEL!$AG603,IFERROR(0/0,""),preDEL!AO603)</f>
        <v/>
      </c>
      <c r="AP603" s="83" t="str">
        <f>IF(preDEL!$AG603,IFERROR(0/0,""),preDEL!AP603)</f>
        <v/>
      </c>
      <c r="AQ603" s="83" t="str">
        <f>IF(preDEL!$AG603,IFERROR(0/0,""),preDEL!AQ603)</f>
        <v/>
      </c>
      <c r="AR603" s="83" t="str">
        <f>IF(preDEL!$AG603,IFERROR(0/0,""),preDEL!AR603)</f>
        <v/>
      </c>
      <c r="AS603" s="147"/>
    </row>
    <row r="604">
      <c r="A604" s="82" t="str">
        <f>IF(preDEL!$AG604,IFERROR(0/0,""),preDEL!A604)</f>
        <v>FLB3602</v>
      </c>
      <c r="B604" s="172">
        <f>IF(preDEL!$AG604,IFERROR(0/0,""),preDEL!B604)</f>
        <v>44529</v>
      </c>
      <c r="C604" s="173">
        <f>IF(preDEL!$AG604,IFERROR(0/0,""),preDEL!C604)</f>
        <v>0.3941319444</v>
      </c>
      <c r="D604" s="82" t="str">
        <f>IF(preDEL!$AG604,IFERROR(0/0,""),preDEL!D604)</f>
        <v/>
      </c>
      <c r="E604" s="82" t="str">
        <f>IF(preDEL!$AG604,IFERROR(0/0,""),preDEL!E604)</f>
        <v/>
      </c>
      <c r="F604" s="83" t="str">
        <f>IF(preDEL!$AG604,IFERROR(0/0,""),preDEL!F604)</f>
        <v/>
      </c>
      <c r="G604" s="83" t="str">
        <f>IF(preDEL!$AG604,IFERROR(0/0,""),preDEL!G604)</f>
        <v/>
      </c>
      <c r="H604" s="83" t="str">
        <f>IF(preDEL!$AG604,IFERROR(0/0,""),preDEL!H604)</f>
        <v/>
      </c>
      <c r="I604" s="82" t="str">
        <f>IF(preDEL!$AG604,IFERROR(0/0,""),preDEL!I604)</f>
        <v/>
      </c>
      <c r="J604" s="82" t="str">
        <f>IF(preDEL!$AG604,IFERROR(0/0,""),preDEL!J604)</f>
        <v/>
      </c>
      <c r="K604" s="82" t="str">
        <f>IF(preDEL!$AG604,IFERROR(0/0,""),preDEL!K604)</f>
        <v>Negative</v>
      </c>
      <c r="L604" s="172">
        <f>IF(preDEL!$AG604,IFERROR(0/0,""),preDEL!L604)</f>
        <v>44529</v>
      </c>
      <c r="M604" s="173">
        <f>IF(preDEL!$AG604,IFERROR(0/0,""),preDEL!M604)</f>
        <v>0.5002893519</v>
      </c>
      <c r="N604" s="83" t="str">
        <f>IF(preDEL!$AG604,IFERROR(0/0,""),preDEL!N604)</f>
        <v/>
      </c>
      <c r="O604" s="83" t="str">
        <f>IF(preDEL!$AG604,IFERROR(0/0,""),preDEL!O604)</f>
        <v/>
      </c>
      <c r="P604" s="128" t="b">
        <f>IF(preDEL!$AG604,IFERROR(0/0,""),preDEL!P604)</f>
        <v>0</v>
      </c>
      <c r="Q604" s="128" t="str">
        <f>IF(preDEL!$AG604,IFERROR(0/0,""),preDEL!Q604)</f>
        <v>Result</v>
      </c>
      <c r="R604" s="116" t="b">
        <f>IF(preDEL!$AG604,IFERROR(0/0,""),preDEL!R604)</f>
        <v>1</v>
      </c>
      <c r="S604" s="116">
        <f>IF(preDEL!$AG604,IFERROR(0/0,""),preDEL!S604)</f>
        <v>1</v>
      </c>
      <c r="T604" s="128" t="str">
        <f>IF(preDEL!$AG604,IFERROR(0/0,""),preDEL!T604)</f>
        <v/>
      </c>
      <c r="U604" s="83" t="str">
        <f>IF(preDEL!$AG604,IFERROR(0/0,""),preDEL!U604)</f>
        <v/>
      </c>
      <c r="V604" s="82" t="str">
        <f>IF(preDEL!$AG604,IFERROR(0/0,""),preDEL!V604)</f>
        <v/>
      </c>
      <c r="W604" s="83" t="str">
        <f>IF(preDEL!$AG604,IFERROR(0/0,""),preDEL!W604)</f>
        <v/>
      </c>
      <c r="X604" s="116" t="b">
        <f>IF(preDEL!$AG604,IFERROR(0/0,""),preDEL!X604)</f>
        <v>0</v>
      </c>
      <c r="Y604" s="128" t="b">
        <f>IF(preDEL!$AG604,IFERROR(0/0,""),preDEL!Y604)</f>
        <v>0</v>
      </c>
      <c r="Z604" s="82" t="str">
        <f>IF(preDEL!$AG604,IFERROR(0/0,""),preDEL!Z604)</f>
        <v/>
      </c>
      <c r="AA604" s="128" t="b">
        <f>IF(preDEL!$AG604,IFERROR(0/0,""),preDEL!AA604)</f>
        <v>0</v>
      </c>
      <c r="AB604" s="128" t="b">
        <f>IF(preDEL!$AG604,IFERROR(0/0,""),preDEL!AB604)</f>
        <v>0</v>
      </c>
      <c r="AC604" s="174">
        <f>IF(preDEL!$AG604,IFERROR(0/0,""),preDEL!AC604)</f>
        <v>97</v>
      </c>
      <c r="AD604" s="116" t="b">
        <f>IF(preDEL!$AG604,IFERROR(0/0,""),preDEL!AD604)</f>
        <v>0</v>
      </c>
      <c r="AE604" s="175" t="str">
        <f>IF(preDEL!$AG604,IFERROR(0/0,""),preDEL!AE604)</f>
        <v/>
      </c>
      <c r="AF604" s="128" t="b">
        <f>IF(preDEL!$AG604,IFERROR(0/0,""),preDEL!AF604)</f>
        <v>0</v>
      </c>
      <c r="AG604" s="128" t="b">
        <f>IF(preDEL!$AG604,IFERROR(0/0,""),preDEL!AG604)</f>
        <v>0</v>
      </c>
      <c r="AH604" s="116" t="str">
        <f>IF(preDEL!$AG604,IFERROR(0/0,""),preDEL!AH604)</f>
        <v/>
      </c>
      <c r="AI604" s="82" t="str">
        <f>IF(preDEL!$AG604,IFERROR(0/0,""),preDEL!AI604)</f>
        <v/>
      </c>
      <c r="AJ604" s="83" t="str">
        <f>IF(preDEL!$AG604,IFERROR(0/0,""),preDEL!AJ604)</f>
        <v/>
      </c>
      <c r="AK604" s="82" t="str">
        <f>IF(preDEL!$AG604,IFERROR(0/0,""),preDEL!AK604)</f>
        <v>Negative</v>
      </c>
      <c r="AL604" s="83" t="str">
        <f>IF(preDEL!$AG604,IFERROR(0/0,""),preDEL!AL604)</f>
        <v/>
      </c>
      <c r="AM604" s="83" t="str">
        <f>IF(preDEL!$AG604,IFERROR(0/0,""),preDEL!AM604)</f>
        <v>SpROSA145068</v>
      </c>
      <c r="AN604" s="83" t="str">
        <f>IF(preDEL!$AG604,IFERROR(0/0,""),preDEL!AN604)</f>
        <v>ROSA151533</v>
      </c>
      <c r="AO604" s="83" t="str">
        <f>IF(preDEL!$AG604,IFERROR(0/0,""),preDEL!AO604)</f>
        <v/>
      </c>
      <c r="AP604" s="83" t="str">
        <f>IF(preDEL!$AG604,IFERROR(0/0,""),preDEL!AP604)</f>
        <v/>
      </c>
      <c r="AQ604" s="83" t="str">
        <f>IF(preDEL!$AG604,IFERROR(0/0,""),preDEL!AQ604)</f>
        <v/>
      </c>
      <c r="AR604" s="83" t="str">
        <f>IF(preDEL!$AG604,IFERROR(0/0,""),preDEL!AR604)</f>
        <v/>
      </c>
      <c r="AS604" s="147"/>
    </row>
    <row r="605">
      <c r="A605" s="82" t="str">
        <f>IF(preDEL!$AG605,IFERROR(0/0,""),preDEL!A605)</f>
        <v>FLB3591</v>
      </c>
      <c r="B605" s="172">
        <f>IF(preDEL!$AG605,IFERROR(0/0,""),preDEL!B605)</f>
        <v>44530</v>
      </c>
      <c r="C605" s="173">
        <f>IF(preDEL!$AG605,IFERROR(0/0,""),preDEL!C605)</f>
        <v>0.2452430556</v>
      </c>
      <c r="D605" s="82" t="str">
        <f>IF(preDEL!$AG605,IFERROR(0/0,""),preDEL!D605)</f>
        <v/>
      </c>
      <c r="E605" s="82" t="str">
        <f>IF(preDEL!$AG605,IFERROR(0/0,""),preDEL!E605)</f>
        <v/>
      </c>
      <c r="F605" s="83" t="str">
        <f>IF(preDEL!$AG605,IFERROR(0/0,""),preDEL!F605)</f>
        <v/>
      </c>
      <c r="G605" s="83" t="str">
        <f>IF(preDEL!$AG605,IFERROR(0/0,""),preDEL!G605)</f>
        <v/>
      </c>
      <c r="H605" s="83" t="str">
        <f>IF(preDEL!$AG605,IFERROR(0/0,""),preDEL!H605)</f>
        <v/>
      </c>
      <c r="I605" s="82" t="str">
        <f>IF(preDEL!$AG605,IFERROR(0/0,""),preDEL!I605)</f>
        <v/>
      </c>
      <c r="J605" s="82" t="str">
        <f>IF(preDEL!$AG605,IFERROR(0/0,""),preDEL!J605)</f>
        <v/>
      </c>
      <c r="K605" s="82" t="str">
        <f>IF(preDEL!$AG605,IFERROR(0/0,""),preDEL!K605)</f>
        <v>Negative</v>
      </c>
      <c r="L605" s="172">
        <f>IF(preDEL!$AG605,IFERROR(0/0,""),preDEL!L605)</f>
        <v>44531</v>
      </c>
      <c r="M605" s="173">
        <f>IF(preDEL!$AG605,IFERROR(0/0,""),preDEL!M605)</f>
        <v>0.4507407407</v>
      </c>
      <c r="N605" s="83" t="str">
        <f>IF(preDEL!$AG605,IFERROR(0/0,""),preDEL!N605)</f>
        <v/>
      </c>
      <c r="O605" s="83" t="str">
        <f>IF(preDEL!$AG605,IFERROR(0/0,""),preDEL!O605)</f>
        <v/>
      </c>
      <c r="P605" s="128" t="b">
        <f>IF(preDEL!$AG605,IFERROR(0/0,""),preDEL!P605)</f>
        <v>0</v>
      </c>
      <c r="Q605" s="128" t="str">
        <f>IF(preDEL!$AG605,IFERROR(0/0,""),preDEL!Q605)</f>
        <v>Result</v>
      </c>
      <c r="R605" s="116" t="b">
        <f>IF(preDEL!$AG605,IFERROR(0/0,""),preDEL!R605)</f>
        <v>1</v>
      </c>
      <c r="S605" s="116">
        <f>IF(preDEL!$AG605,IFERROR(0/0,""),preDEL!S605)</f>
        <v>1</v>
      </c>
      <c r="T605" s="128" t="str">
        <f>IF(preDEL!$AG605,IFERROR(0/0,""),preDEL!T605)</f>
        <v/>
      </c>
      <c r="U605" s="83" t="str">
        <f>IF(preDEL!$AG605,IFERROR(0/0,""),preDEL!U605)</f>
        <v/>
      </c>
      <c r="V605" s="82" t="str">
        <f>IF(preDEL!$AG605,IFERROR(0/0,""),preDEL!V605)</f>
        <v/>
      </c>
      <c r="W605" s="83" t="str">
        <f>IF(preDEL!$AG605,IFERROR(0/0,""),preDEL!W605)</f>
        <v/>
      </c>
      <c r="X605" s="116" t="b">
        <f>IF(preDEL!$AG605,IFERROR(0/0,""),preDEL!X605)</f>
        <v>0</v>
      </c>
      <c r="Y605" s="128" t="b">
        <f>IF(preDEL!$AG605,IFERROR(0/0,""),preDEL!Y605)</f>
        <v>0</v>
      </c>
      <c r="Z605" s="82" t="str">
        <f>IF(preDEL!$AG605,IFERROR(0/0,""),preDEL!Z605)</f>
        <v/>
      </c>
      <c r="AA605" s="128" t="b">
        <f>IF(preDEL!$AG605,IFERROR(0/0,""),preDEL!AA605)</f>
        <v>0</v>
      </c>
      <c r="AB605" s="128" t="b">
        <f>IF(preDEL!$AG605,IFERROR(0/0,""),preDEL!AB605)</f>
        <v>0</v>
      </c>
      <c r="AC605" s="174">
        <f>IF(preDEL!$AG605,IFERROR(0/0,""),preDEL!AC605)</f>
        <v>96</v>
      </c>
      <c r="AD605" s="116" t="b">
        <f>IF(preDEL!$AG605,IFERROR(0/0,""),preDEL!AD605)</f>
        <v>0</v>
      </c>
      <c r="AE605" s="175" t="str">
        <f>IF(preDEL!$AG605,IFERROR(0/0,""),preDEL!AE605)</f>
        <v/>
      </c>
      <c r="AF605" s="128" t="b">
        <f>IF(preDEL!$AG605,IFERROR(0/0,""),preDEL!AF605)</f>
        <v>0</v>
      </c>
      <c r="AG605" s="128" t="b">
        <f>IF(preDEL!$AG605,IFERROR(0/0,""),preDEL!AG605)</f>
        <v>0</v>
      </c>
      <c r="AH605" s="116" t="str">
        <f>IF(preDEL!$AG605,IFERROR(0/0,""),preDEL!AH605)</f>
        <v/>
      </c>
      <c r="AI605" s="82" t="str">
        <f>IF(preDEL!$AG605,IFERROR(0/0,""),preDEL!AI605)</f>
        <v/>
      </c>
      <c r="AJ605" s="83" t="str">
        <f>IF(preDEL!$AG605,IFERROR(0/0,""),preDEL!AJ605)</f>
        <v/>
      </c>
      <c r="AK605" s="82" t="str">
        <f>IF(preDEL!$AG605,IFERROR(0/0,""),preDEL!AK605)</f>
        <v>Negative</v>
      </c>
      <c r="AL605" s="83" t="str">
        <f>IF(preDEL!$AG605,IFERROR(0/0,""),preDEL!AL605)</f>
        <v/>
      </c>
      <c r="AM605" s="83" t="str">
        <f>IF(preDEL!$AG605,IFERROR(0/0,""),preDEL!AM605)</f>
        <v>SpROSA145068</v>
      </c>
      <c r="AN605" s="83" t="str">
        <f>IF(preDEL!$AG605,IFERROR(0/0,""),preDEL!AN605)</f>
        <v>ROSA186882</v>
      </c>
      <c r="AO605" s="83" t="str">
        <f>IF(preDEL!$AG605,IFERROR(0/0,""),preDEL!AO605)</f>
        <v/>
      </c>
      <c r="AP605" s="83" t="str">
        <f>IF(preDEL!$AG605,IFERROR(0/0,""),preDEL!AP605)</f>
        <v/>
      </c>
      <c r="AQ605" s="83" t="str">
        <f>IF(preDEL!$AG605,IFERROR(0/0,""),preDEL!AQ605)</f>
        <v/>
      </c>
      <c r="AR605" s="83" t="str">
        <f>IF(preDEL!$AG605,IFERROR(0/0,""),preDEL!AR605)</f>
        <v/>
      </c>
      <c r="AS605" s="147"/>
    </row>
    <row r="606">
      <c r="A606" s="82" t="str">
        <f>IF(preDEL!$AG606,IFERROR(0/0,""),preDEL!A606)</f>
        <v>FLB3610</v>
      </c>
      <c r="B606" s="172">
        <f>IF(preDEL!$AG606,IFERROR(0/0,""),preDEL!B606)</f>
        <v>44530</v>
      </c>
      <c r="C606" s="173">
        <f>IF(preDEL!$AG606,IFERROR(0/0,""),preDEL!C606)</f>
        <v>0.2988194444</v>
      </c>
      <c r="D606" s="82" t="str">
        <f>IF(preDEL!$AG606,IFERROR(0/0,""),preDEL!D606)</f>
        <v/>
      </c>
      <c r="E606" s="82" t="str">
        <f>IF(preDEL!$AG606,IFERROR(0/0,""),preDEL!E606)</f>
        <v/>
      </c>
      <c r="F606" s="83" t="str">
        <f>IF(preDEL!$AG606,IFERROR(0/0,""),preDEL!F606)</f>
        <v/>
      </c>
      <c r="G606" s="83" t="str">
        <f>IF(preDEL!$AG606,IFERROR(0/0,""),preDEL!G606)</f>
        <v/>
      </c>
      <c r="H606" s="83" t="str">
        <f>IF(preDEL!$AG606,IFERROR(0/0,""),preDEL!H606)</f>
        <v/>
      </c>
      <c r="I606" s="82" t="str">
        <f>IF(preDEL!$AG606,IFERROR(0/0,""),preDEL!I606)</f>
        <v/>
      </c>
      <c r="J606" s="82" t="str">
        <f>IF(preDEL!$AG606,IFERROR(0/0,""),preDEL!J606)</f>
        <v/>
      </c>
      <c r="K606" s="82" t="str">
        <f>IF(preDEL!$AG606,IFERROR(0/0,""),preDEL!K606)</f>
        <v>Negative</v>
      </c>
      <c r="L606" s="172">
        <f>IF(preDEL!$AG606,IFERROR(0/0,""),preDEL!L606)</f>
        <v>44532</v>
      </c>
      <c r="M606" s="173">
        <f>IF(preDEL!$AG606,IFERROR(0/0,""),preDEL!M606)</f>
        <v>0.4542708333</v>
      </c>
      <c r="N606" s="83" t="str">
        <f>IF(preDEL!$AG606,IFERROR(0/0,""),preDEL!N606)</f>
        <v/>
      </c>
      <c r="O606" s="83" t="str">
        <f>IF(preDEL!$AG606,IFERROR(0/0,""),preDEL!O606)</f>
        <v/>
      </c>
      <c r="P606" s="128" t="b">
        <f>IF(preDEL!$AG606,IFERROR(0/0,""),preDEL!P606)</f>
        <v>0</v>
      </c>
      <c r="Q606" s="128" t="str">
        <f>IF(preDEL!$AG606,IFERROR(0/0,""),preDEL!Q606)</f>
        <v>Result</v>
      </c>
      <c r="R606" s="116" t="b">
        <f>IF(preDEL!$AG606,IFERROR(0/0,""),preDEL!R606)</f>
        <v>1</v>
      </c>
      <c r="S606" s="116">
        <f>IF(preDEL!$AG606,IFERROR(0/0,""),preDEL!S606)</f>
        <v>1</v>
      </c>
      <c r="T606" s="128" t="str">
        <f>IF(preDEL!$AG606,IFERROR(0/0,""),preDEL!T606)</f>
        <v/>
      </c>
      <c r="U606" s="83" t="str">
        <f>IF(preDEL!$AG606,IFERROR(0/0,""),preDEL!U606)</f>
        <v/>
      </c>
      <c r="V606" s="82" t="str">
        <f>IF(preDEL!$AG606,IFERROR(0/0,""),preDEL!V606)</f>
        <v/>
      </c>
      <c r="W606" s="83" t="str">
        <f>IF(preDEL!$AG606,IFERROR(0/0,""),preDEL!W606)</f>
        <v/>
      </c>
      <c r="X606" s="116" t="b">
        <f>IF(preDEL!$AG606,IFERROR(0/0,""),preDEL!X606)</f>
        <v>0</v>
      </c>
      <c r="Y606" s="128" t="b">
        <f>IF(preDEL!$AG606,IFERROR(0/0,""),preDEL!Y606)</f>
        <v>0</v>
      </c>
      <c r="Z606" s="82" t="str">
        <f>IF(preDEL!$AG606,IFERROR(0/0,""),preDEL!Z606)</f>
        <v/>
      </c>
      <c r="AA606" s="128" t="b">
        <f>IF(preDEL!$AG606,IFERROR(0/0,""),preDEL!AA606)</f>
        <v>0</v>
      </c>
      <c r="AB606" s="128" t="b">
        <f>IF(preDEL!$AG606,IFERROR(0/0,""),preDEL!AB606)</f>
        <v>0</v>
      </c>
      <c r="AC606" s="174">
        <f>IF(preDEL!$AG606,IFERROR(0/0,""),preDEL!AC606)</f>
        <v>95</v>
      </c>
      <c r="AD606" s="116" t="b">
        <f>IF(preDEL!$AG606,IFERROR(0/0,""),preDEL!AD606)</f>
        <v>0</v>
      </c>
      <c r="AE606" s="175" t="str">
        <f>IF(preDEL!$AG606,IFERROR(0/0,""),preDEL!AE606)</f>
        <v/>
      </c>
      <c r="AF606" s="128" t="b">
        <f>IF(preDEL!$AG606,IFERROR(0/0,""),preDEL!AF606)</f>
        <v>0</v>
      </c>
      <c r="AG606" s="128" t="b">
        <f>IF(preDEL!$AG606,IFERROR(0/0,""),preDEL!AG606)</f>
        <v>0</v>
      </c>
      <c r="AH606" s="116" t="str">
        <f>IF(preDEL!$AG606,IFERROR(0/0,""),preDEL!AH606)</f>
        <v/>
      </c>
      <c r="AI606" s="82" t="str">
        <f>IF(preDEL!$AG606,IFERROR(0/0,""),preDEL!AI606)</f>
        <v/>
      </c>
      <c r="AJ606" s="83" t="str">
        <f>IF(preDEL!$AG606,IFERROR(0/0,""),preDEL!AJ606)</f>
        <v/>
      </c>
      <c r="AK606" s="82" t="str">
        <f>IF(preDEL!$AG606,IFERROR(0/0,""),preDEL!AK606)</f>
        <v>Negative</v>
      </c>
      <c r="AL606" s="83" t="str">
        <f>IF(preDEL!$AG606,IFERROR(0/0,""),preDEL!AL606)</f>
        <v/>
      </c>
      <c r="AM606" s="83" t="str">
        <f>IF(preDEL!$AG606,IFERROR(0/0,""),preDEL!AM606)</f>
        <v>SpROSA145068</v>
      </c>
      <c r="AN606" s="83" t="str">
        <f>IF(preDEL!$AG606,IFERROR(0/0,""),preDEL!AN606)</f>
        <v>ROSA337839</v>
      </c>
      <c r="AO606" s="83" t="str">
        <f>IF(preDEL!$AG606,IFERROR(0/0,""),preDEL!AO606)</f>
        <v/>
      </c>
      <c r="AP606" s="83" t="str">
        <f>IF(preDEL!$AG606,IFERROR(0/0,""),preDEL!AP606)</f>
        <v/>
      </c>
      <c r="AQ606" s="83" t="str">
        <f>IF(preDEL!$AG606,IFERROR(0/0,""),preDEL!AQ606)</f>
        <v/>
      </c>
      <c r="AR606" s="83" t="str">
        <f>IF(preDEL!$AG606,IFERROR(0/0,""),preDEL!AR606)</f>
        <v/>
      </c>
      <c r="AS606" s="147"/>
    </row>
    <row r="607">
      <c r="A607" s="82" t="str">
        <f>IF(preDEL!$AG607,IFERROR(0/0,""),preDEL!A607)</f>
        <v>FLB3128</v>
      </c>
      <c r="B607" s="172">
        <f>IF(preDEL!$AG607,IFERROR(0/0,""),preDEL!B607)</f>
        <v>44530</v>
      </c>
      <c r="C607" s="173">
        <f>IF(preDEL!$AG607,IFERROR(0/0,""),preDEL!C607)</f>
        <v>0.3190046296</v>
      </c>
      <c r="D607" s="82" t="str">
        <f>IF(preDEL!$AG607,IFERROR(0/0,""),preDEL!D607)</f>
        <v/>
      </c>
      <c r="E607" s="82" t="str">
        <f>IF(preDEL!$AG607,IFERROR(0/0,""),preDEL!E607)</f>
        <v/>
      </c>
      <c r="F607" s="83" t="str">
        <f>IF(preDEL!$AG607,IFERROR(0/0,""),preDEL!F607)</f>
        <v/>
      </c>
      <c r="G607" s="83" t="str">
        <f>IF(preDEL!$AG607,IFERROR(0/0,""),preDEL!G607)</f>
        <v/>
      </c>
      <c r="H607" s="83" t="str">
        <f>IF(preDEL!$AG607,IFERROR(0/0,""),preDEL!H607)</f>
        <v/>
      </c>
      <c r="I607" s="82" t="str">
        <f>IF(preDEL!$AG607,IFERROR(0/0,""),preDEL!I607)</f>
        <v/>
      </c>
      <c r="J607" s="82" t="str">
        <f>IF(preDEL!$AG607,IFERROR(0/0,""),preDEL!J607)</f>
        <v/>
      </c>
      <c r="K607" s="82" t="str">
        <f>IF(preDEL!$AG607,IFERROR(0/0,""),preDEL!K607)</f>
        <v>Negative</v>
      </c>
      <c r="L607" s="172">
        <f>IF(preDEL!$AG607,IFERROR(0/0,""),preDEL!L607)</f>
        <v>44532</v>
      </c>
      <c r="M607" s="173">
        <f>IF(preDEL!$AG607,IFERROR(0/0,""),preDEL!M607)</f>
        <v>0.4542708333</v>
      </c>
      <c r="N607" s="83" t="str">
        <f>IF(preDEL!$AG607,IFERROR(0/0,""),preDEL!N607)</f>
        <v/>
      </c>
      <c r="O607" s="83" t="str">
        <f>IF(preDEL!$AG607,IFERROR(0/0,""),preDEL!O607)</f>
        <v/>
      </c>
      <c r="P607" s="128" t="b">
        <f>IF(preDEL!$AG607,IFERROR(0/0,""),preDEL!P607)</f>
        <v>0</v>
      </c>
      <c r="Q607" s="128" t="str">
        <f>IF(preDEL!$AG607,IFERROR(0/0,""),preDEL!Q607)</f>
        <v>Result</v>
      </c>
      <c r="R607" s="116" t="b">
        <f>IF(preDEL!$AG607,IFERROR(0/0,""),preDEL!R607)</f>
        <v>1</v>
      </c>
      <c r="S607" s="116">
        <f>IF(preDEL!$AG607,IFERROR(0/0,""),preDEL!S607)</f>
        <v>1</v>
      </c>
      <c r="T607" s="128">
        <f>IF(preDEL!$AG607,IFERROR(0/0,""),preDEL!T607)</f>
        <v>0</v>
      </c>
      <c r="U607" s="83" t="str">
        <f>IF(preDEL!$AG607,IFERROR(0/0,""),preDEL!U607)</f>
        <v/>
      </c>
      <c r="V607" s="82" t="str">
        <f>IF(preDEL!$AG607,IFERROR(0/0,""),preDEL!V607)</f>
        <v/>
      </c>
      <c r="W607" s="83" t="str">
        <f>IF(preDEL!$AG607,IFERROR(0/0,""),preDEL!W607)</f>
        <v/>
      </c>
      <c r="X607" s="116" t="b">
        <f>IF(preDEL!$AG607,IFERROR(0/0,""),preDEL!X607)</f>
        <v>0</v>
      </c>
      <c r="Y607" s="128" t="b">
        <f>IF(preDEL!$AG607,IFERROR(0/0,""),preDEL!Y607)</f>
        <v>0</v>
      </c>
      <c r="Z607" s="82" t="str">
        <f>IF(preDEL!$AG607,IFERROR(0/0,""),preDEL!Z607)</f>
        <v/>
      </c>
      <c r="AA607" s="128" t="b">
        <f>IF(preDEL!$AG607,IFERROR(0/0,""),preDEL!AA607)</f>
        <v>0</v>
      </c>
      <c r="AB607" s="128" t="b">
        <f>IF(preDEL!$AG607,IFERROR(0/0,""),preDEL!AB607)</f>
        <v>0</v>
      </c>
      <c r="AC607" s="174">
        <f>IF(preDEL!$AG607,IFERROR(0/0,""),preDEL!AC607)</f>
        <v>549</v>
      </c>
      <c r="AD607" s="116" t="b">
        <f>IF(preDEL!$AG607,IFERROR(0/0,""),preDEL!AD607)</f>
        <v>1</v>
      </c>
      <c r="AE607" s="175" t="str">
        <f>IF(preDEL!$AG607,IFERROR(0/0,""),preDEL!AE607)</f>
        <v/>
      </c>
      <c r="AF607" s="128" t="b">
        <f>IF(preDEL!$AG607,IFERROR(0/0,""),preDEL!AF607)</f>
        <v>0</v>
      </c>
      <c r="AG607" s="128" t="b">
        <f>IF(preDEL!$AG607,IFERROR(0/0,""),preDEL!AG607)</f>
        <v>0</v>
      </c>
      <c r="AH607" s="116" t="str">
        <f>IF(preDEL!$AG607,IFERROR(0/0,""),preDEL!AH607)</f>
        <v/>
      </c>
      <c r="AI607" s="82" t="str">
        <f>IF(preDEL!$AG607,IFERROR(0/0,""),preDEL!AI607)</f>
        <v/>
      </c>
      <c r="AJ607" s="83" t="str">
        <f>IF(preDEL!$AG607,IFERROR(0/0,""),preDEL!AJ607)</f>
        <v/>
      </c>
      <c r="AK607" s="82" t="str">
        <f>IF(preDEL!$AG607,IFERROR(0/0,""),preDEL!AK607)</f>
        <v>Negative</v>
      </c>
      <c r="AL607" s="83" t="str">
        <f>IF(preDEL!$AG607,IFERROR(0/0,""),preDEL!AL607)</f>
        <v/>
      </c>
      <c r="AM607" s="83" t="str">
        <f>IF(preDEL!$AG607,IFERROR(0/0,""),preDEL!AM607)</f>
        <v>SpROSA145068</v>
      </c>
      <c r="AN607" s="83" t="str">
        <f>IF(preDEL!$AG607,IFERROR(0/0,""),preDEL!AN607)</f>
        <v>ROSA930799</v>
      </c>
      <c r="AO607" s="83" t="str">
        <f>IF(preDEL!$AG607,IFERROR(0/0,""),preDEL!AO607)</f>
        <v/>
      </c>
      <c r="AP607" s="83" t="str">
        <f>IF(preDEL!$AG607,IFERROR(0/0,""),preDEL!AP607)</f>
        <v/>
      </c>
      <c r="AQ607" s="83" t="str">
        <f>IF(preDEL!$AG607,IFERROR(0/0,""),preDEL!AQ607)</f>
        <v/>
      </c>
      <c r="AR607" s="83" t="str">
        <f>IF(preDEL!$AG607,IFERROR(0/0,""),preDEL!AR607)</f>
        <v/>
      </c>
      <c r="AS607" s="147"/>
    </row>
    <row r="608">
      <c r="A608" s="82" t="str">
        <f>IF(preDEL!$AG608,IFERROR(0/0,""),preDEL!A608)</f>
        <v>FLB3572</v>
      </c>
      <c r="B608" s="172">
        <f>IF(preDEL!$AG608,IFERROR(0/0,""),preDEL!B608)</f>
        <v>44531</v>
      </c>
      <c r="C608" s="173">
        <f>IF(preDEL!$AG608,IFERROR(0/0,""),preDEL!C608)</f>
        <v>0.2828819444</v>
      </c>
      <c r="D608" s="82" t="str">
        <f>IF(preDEL!$AG608,IFERROR(0/0,""),preDEL!D608)</f>
        <v/>
      </c>
      <c r="E608" s="82" t="str">
        <f>IF(preDEL!$AG608,IFERROR(0/0,""),preDEL!E608)</f>
        <v/>
      </c>
      <c r="F608" s="83" t="str">
        <f>IF(preDEL!$AG608,IFERROR(0/0,""),preDEL!F608)</f>
        <v/>
      </c>
      <c r="G608" s="83" t="str">
        <f>IF(preDEL!$AG608,IFERROR(0/0,""),preDEL!G608)</f>
        <v/>
      </c>
      <c r="H608" s="83" t="str">
        <f>IF(preDEL!$AG608,IFERROR(0/0,""),preDEL!H608)</f>
        <v/>
      </c>
      <c r="I608" s="82" t="str">
        <f>IF(preDEL!$AG608,IFERROR(0/0,""),preDEL!I608)</f>
        <v/>
      </c>
      <c r="J608" s="82" t="str">
        <f>IF(preDEL!$AG608,IFERROR(0/0,""),preDEL!J608)</f>
        <v/>
      </c>
      <c r="K608" s="82" t="str">
        <f>IF(preDEL!$AG608,IFERROR(0/0,""),preDEL!K608)</f>
        <v>Negative</v>
      </c>
      <c r="L608" s="172">
        <f>IF(preDEL!$AG608,IFERROR(0/0,""),preDEL!L608)</f>
        <v>44531</v>
      </c>
      <c r="M608" s="173">
        <f>IF(preDEL!$AG608,IFERROR(0/0,""),preDEL!M608)</f>
        <v>0.4507407407</v>
      </c>
      <c r="N608" s="83" t="str">
        <f>IF(preDEL!$AG608,IFERROR(0/0,""),preDEL!N608)</f>
        <v/>
      </c>
      <c r="O608" s="83" t="str">
        <f>IF(preDEL!$AG608,IFERROR(0/0,""),preDEL!O608)</f>
        <v/>
      </c>
      <c r="P608" s="128" t="b">
        <f>IF(preDEL!$AG608,IFERROR(0/0,""),preDEL!P608)</f>
        <v>0</v>
      </c>
      <c r="Q608" s="128" t="str">
        <f>IF(preDEL!$AG608,IFERROR(0/0,""),preDEL!Q608)</f>
        <v>Result</v>
      </c>
      <c r="R608" s="116" t="b">
        <f>IF(preDEL!$AG608,IFERROR(0/0,""),preDEL!R608)</f>
        <v>1</v>
      </c>
      <c r="S608" s="116">
        <f>IF(preDEL!$AG608,IFERROR(0/0,""),preDEL!S608)</f>
        <v>1</v>
      </c>
      <c r="T608" s="128">
        <f>IF(preDEL!$AG608,IFERROR(0/0,""),preDEL!T608)</f>
        <v>0</v>
      </c>
      <c r="U608" s="83" t="str">
        <f>IF(preDEL!$AG608,IFERROR(0/0,""),preDEL!U608)</f>
        <v/>
      </c>
      <c r="V608" s="82" t="str">
        <f>IF(preDEL!$AG608,IFERROR(0/0,""),preDEL!V608)</f>
        <v/>
      </c>
      <c r="W608" s="83" t="str">
        <f>IF(preDEL!$AG608,IFERROR(0/0,""),preDEL!W608)</f>
        <v/>
      </c>
      <c r="X608" s="116" t="b">
        <f>IF(preDEL!$AG608,IFERROR(0/0,""),preDEL!X608)</f>
        <v>0</v>
      </c>
      <c r="Y608" s="128" t="b">
        <f>IF(preDEL!$AG608,IFERROR(0/0,""),preDEL!Y608)</f>
        <v>0</v>
      </c>
      <c r="Z608" s="82" t="str">
        <f>IF(preDEL!$AG608,IFERROR(0/0,""),preDEL!Z608)</f>
        <v/>
      </c>
      <c r="AA608" s="128" t="b">
        <f>IF(preDEL!$AG608,IFERROR(0/0,""),preDEL!AA608)</f>
        <v>0</v>
      </c>
      <c r="AB608" s="128" t="b">
        <f>IF(preDEL!$AG608,IFERROR(0/0,""),preDEL!AB608)</f>
        <v>0</v>
      </c>
      <c r="AC608" s="174">
        <f>IF(preDEL!$AG608,IFERROR(0/0,""),preDEL!AC608)</f>
        <v>548</v>
      </c>
      <c r="AD608" s="116" t="b">
        <f>IF(preDEL!$AG608,IFERROR(0/0,""),preDEL!AD608)</f>
        <v>1</v>
      </c>
      <c r="AE608" s="175" t="str">
        <f>IF(preDEL!$AG608,IFERROR(0/0,""),preDEL!AE608)</f>
        <v/>
      </c>
      <c r="AF608" s="128" t="b">
        <f>IF(preDEL!$AG608,IFERROR(0/0,""),preDEL!AF608)</f>
        <v>0</v>
      </c>
      <c r="AG608" s="128" t="b">
        <f>IF(preDEL!$AG608,IFERROR(0/0,""),preDEL!AG608)</f>
        <v>0</v>
      </c>
      <c r="AH608" s="116" t="str">
        <f>IF(preDEL!$AG608,IFERROR(0/0,""),preDEL!AH608)</f>
        <v/>
      </c>
      <c r="AI608" s="82" t="str">
        <f>IF(preDEL!$AG608,IFERROR(0/0,""),preDEL!AI608)</f>
        <v/>
      </c>
      <c r="AJ608" s="83" t="str">
        <f>IF(preDEL!$AG608,IFERROR(0/0,""),preDEL!AJ608)</f>
        <v/>
      </c>
      <c r="AK608" s="82" t="str">
        <f>IF(preDEL!$AG608,IFERROR(0/0,""),preDEL!AK608)</f>
        <v>Negative</v>
      </c>
      <c r="AL608" s="83" t="str">
        <f>IF(preDEL!$AG608,IFERROR(0/0,""),preDEL!AL608)</f>
        <v/>
      </c>
      <c r="AM608" s="83" t="str">
        <f>IF(preDEL!$AG608,IFERROR(0/0,""),preDEL!AM608)</f>
        <v>SpROSA573919</v>
      </c>
      <c r="AN608" s="83" t="str">
        <f>IF(preDEL!$AG608,IFERROR(0/0,""),preDEL!AN608)</f>
        <v>ROSA797583</v>
      </c>
      <c r="AO608" s="83" t="str">
        <f>IF(preDEL!$AG608,IFERROR(0/0,""),preDEL!AO608)</f>
        <v/>
      </c>
      <c r="AP608" s="83" t="str">
        <f>IF(preDEL!$AG608,IFERROR(0/0,""),preDEL!AP608)</f>
        <v/>
      </c>
      <c r="AQ608" s="83" t="str">
        <f>IF(preDEL!$AG608,IFERROR(0/0,""),preDEL!AQ608)</f>
        <v/>
      </c>
      <c r="AR608" s="83" t="str">
        <f>IF(preDEL!$AG608,IFERROR(0/0,""),preDEL!AR608)</f>
        <v/>
      </c>
      <c r="AS608" s="147"/>
    </row>
    <row r="609">
      <c r="A609" s="82" t="str">
        <f>IF(preDEL!$AG609,IFERROR(0/0,""),preDEL!A609)</f>
        <v>FLB3619</v>
      </c>
      <c r="B609" s="172">
        <f>IF(preDEL!$AG609,IFERROR(0/0,""),preDEL!B609)</f>
        <v>44531</v>
      </c>
      <c r="C609" s="173">
        <f>IF(preDEL!$AG609,IFERROR(0/0,""),preDEL!C609)</f>
        <v>0.2831944444</v>
      </c>
      <c r="D609" s="82" t="str">
        <f>IF(preDEL!$AG609,IFERROR(0/0,""),preDEL!D609)</f>
        <v/>
      </c>
      <c r="E609" s="82" t="str">
        <f>IF(preDEL!$AG609,IFERROR(0/0,""),preDEL!E609)</f>
        <v/>
      </c>
      <c r="F609" s="83" t="str">
        <f>IF(preDEL!$AG609,IFERROR(0/0,""),preDEL!F609)</f>
        <v/>
      </c>
      <c r="G609" s="83" t="str">
        <f>IF(preDEL!$AG609,IFERROR(0/0,""),preDEL!G609)</f>
        <v/>
      </c>
      <c r="H609" s="83" t="str">
        <f>IF(preDEL!$AG609,IFERROR(0/0,""),preDEL!H609)</f>
        <v/>
      </c>
      <c r="I609" s="82" t="str">
        <f>IF(preDEL!$AG609,IFERROR(0/0,""),preDEL!I609)</f>
        <v/>
      </c>
      <c r="J609" s="82" t="str">
        <f>IF(preDEL!$AG609,IFERROR(0/0,""),preDEL!J609)</f>
        <v/>
      </c>
      <c r="K609" s="82" t="str">
        <f>IF(preDEL!$AG609,IFERROR(0/0,""),preDEL!K609)</f>
        <v>Negative</v>
      </c>
      <c r="L609" s="172">
        <f>IF(preDEL!$AG609,IFERROR(0/0,""),preDEL!L609)</f>
        <v>44531</v>
      </c>
      <c r="M609" s="173">
        <f>IF(preDEL!$AG609,IFERROR(0/0,""),preDEL!M609)</f>
        <v>0.4507407407</v>
      </c>
      <c r="N609" s="83" t="str">
        <f>IF(preDEL!$AG609,IFERROR(0/0,""),preDEL!N609)</f>
        <v/>
      </c>
      <c r="O609" s="83" t="str">
        <f>IF(preDEL!$AG609,IFERROR(0/0,""),preDEL!O609)</f>
        <v/>
      </c>
      <c r="P609" s="128" t="b">
        <f>IF(preDEL!$AG609,IFERROR(0/0,""),preDEL!P609)</f>
        <v>0</v>
      </c>
      <c r="Q609" s="128" t="str">
        <f>IF(preDEL!$AG609,IFERROR(0/0,""),preDEL!Q609)</f>
        <v>Result</v>
      </c>
      <c r="R609" s="116" t="b">
        <f>IF(preDEL!$AG609,IFERROR(0/0,""),preDEL!R609)</f>
        <v>1</v>
      </c>
      <c r="S609" s="116">
        <f>IF(preDEL!$AG609,IFERROR(0/0,""),preDEL!S609)</f>
        <v>1</v>
      </c>
      <c r="T609" s="128" t="str">
        <f>IF(preDEL!$AG609,IFERROR(0/0,""),preDEL!T609)</f>
        <v/>
      </c>
      <c r="U609" s="83" t="str">
        <f>IF(preDEL!$AG609,IFERROR(0/0,""),preDEL!U609)</f>
        <v/>
      </c>
      <c r="V609" s="82" t="str">
        <f>IF(preDEL!$AG609,IFERROR(0/0,""),preDEL!V609)</f>
        <v/>
      </c>
      <c r="W609" s="83" t="str">
        <f>IF(preDEL!$AG609,IFERROR(0/0,""),preDEL!W609)</f>
        <v/>
      </c>
      <c r="X609" s="116" t="b">
        <f>IF(preDEL!$AG609,IFERROR(0/0,""),preDEL!X609)</f>
        <v>0</v>
      </c>
      <c r="Y609" s="128" t="b">
        <f>IF(preDEL!$AG609,IFERROR(0/0,""),preDEL!Y609)</f>
        <v>0</v>
      </c>
      <c r="Z609" s="82" t="str">
        <f>IF(preDEL!$AG609,IFERROR(0/0,""),preDEL!Z609)</f>
        <v/>
      </c>
      <c r="AA609" s="128" t="b">
        <f>IF(preDEL!$AG609,IFERROR(0/0,""),preDEL!AA609)</f>
        <v>0</v>
      </c>
      <c r="AB609" s="128" t="b">
        <f>IF(preDEL!$AG609,IFERROR(0/0,""),preDEL!AB609)</f>
        <v>0</v>
      </c>
      <c r="AC609" s="174">
        <f>IF(preDEL!$AG609,IFERROR(0/0,""),preDEL!AC609)</f>
        <v>94</v>
      </c>
      <c r="AD609" s="116" t="b">
        <f>IF(preDEL!$AG609,IFERROR(0/0,""),preDEL!AD609)</f>
        <v>0</v>
      </c>
      <c r="AE609" s="175" t="str">
        <f>IF(preDEL!$AG609,IFERROR(0/0,""),preDEL!AE609)</f>
        <v/>
      </c>
      <c r="AF609" s="128" t="b">
        <f>IF(preDEL!$AG609,IFERROR(0/0,""),preDEL!AF609)</f>
        <v>0</v>
      </c>
      <c r="AG609" s="128" t="b">
        <f>IF(preDEL!$AG609,IFERROR(0/0,""),preDEL!AG609)</f>
        <v>0</v>
      </c>
      <c r="AH609" s="116" t="str">
        <f>IF(preDEL!$AG609,IFERROR(0/0,""),preDEL!AH609)</f>
        <v/>
      </c>
      <c r="AI609" s="82" t="str">
        <f>IF(preDEL!$AG609,IFERROR(0/0,""),preDEL!AI609)</f>
        <v/>
      </c>
      <c r="AJ609" s="83" t="str">
        <f>IF(preDEL!$AG609,IFERROR(0/0,""),preDEL!AJ609)</f>
        <v/>
      </c>
      <c r="AK609" s="82" t="str">
        <f>IF(preDEL!$AG609,IFERROR(0/0,""),preDEL!AK609)</f>
        <v>Negative</v>
      </c>
      <c r="AL609" s="83" t="str">
        <f>IF(preDEL!$AG609,IFERROR(0/0,""),preDEL!AL609)</f>
        <v/>
      </c>
      <c r="AM609" s="83" t="str">
        <f>IF(preDEL!$AG609,IFERROR(0/0,""),preDEL!AM609)</f>
        <v>SpROSA145068</v>
      </c>
      <c r="AN609" s="83" t="str">
        <f>IF(preDEL!$AG609,IFERROR(0/0,""),preDEL!AN609)</f>
        <v>ROSA750622</v>
      </c>
      <c r="AO609" s="83" t="str">
        <f>IF(preDEL!$AG609,IFERROR(0/0,""),preDEL!AO609)</f>
        <v/>
      </c>
      <c r="AP609" s="83" t="str">
        <f>IF(preDEL!$AG609,IFERROR(0/0,""),preDEL!AP609)</f>
        <v/>
      </c>
      <c r="AQ609" s="83" t="str">
        <f>IF(preDEL!$AG609,IFERROR(0/0,""),preDEL!AQ609)</f>
        <v/>
      </c>
      <c r="AR609" s="83" t="str">
        <f>IF(preDEL!$AG609,IFERROR(0/0,""),preDEL!AR609)</f>
        <v/>
      </c>
      <c r="AS609" s="147"/>
    </row>
    <row r="610">
      <c r="A610" s="82" t="str">
        <f>IF(preDEL!$AG610,IFERROR(0/0,""),preDEL!A610)</f>
        <v>FLB3124</v>
      </c>
      <c r="B610" s="172">
        <f>IF(preDEL!$AG610,IFERROR(0/0,""),preDEL!B610)</f>
        <v>44531</v>
      </c>
      <c r="C610" s="173">
        <f>IF(preDEL!$AG610,IFERROR(0/0,""),preDEL!C610)</f>
        <v>0.2835416667</v>
      </c>
      <c r="D610" s="82" t="str">
        <f>IF(preDEL!$AG610,IFERROR(0/0,""),preDEL!D610)</f>
        <v/>
      </c>
      <c r="E610" s="82" t="str">
        <f>IF(preDEL!$AG610,IFERROR(0/0,""),preDEL!E610)</f>
        <v/>
      </c>
      <c r="F610" s="83" t="str">
        <f>IF(preDEL!$AG610,IFERROR(0/0,""),preDEL!F610)</f>
        <v/>
      </c>
      <c r="G610" s="83" t="str">
        <f>IF(preDEL!$AG610,IFERROR(0/0,""),preDEL!G610)</f>
        <v/>
      </c>
      <c r="H610" s="83" t="str">
        <f>IF(preDEL!$AG610,IFERROR(0/0,""),preDEL!H610)</f>
        <v/>
      </c>
      <c r="I610" s="82" t="str">
        <f>IF(preDEL!$AG610,IFERROR(0/0,""),preDEL!I610)</f>
        <v/>
      </c>
      <c r="J610" s="82" t="str">
        <f>IF(preDEL!$AG610,IFERROR(0/0,""),preDEL!J610)</f>
        <v/>
      </c>
      <c r="K610" s="82" t="str">
        <f>IF(preDEL!$AG610,IFERROR(0/0,""),preDEL!K610)</f>
        <v>Negative</v>
      </c>
      <c r="L610" s="172">
        <f>IF(preDEL!$AG610,IFERROR(0/0,""),preDEL!L610)</f>
        <v>44531</v>
      </c>
      <c r="M610" s="173">
        <f>IF(preDEL!$AG610,IFERROR(0/0,""),preDEL!M610)</f>
        <v>0.4507407407</v>
      </c>
      <c r="N610" s="83" t="str">
        <f>IF(preDEL!$AG610,IFERROR(0/0,""),preDEL!N610)</f>
        <v/>
      </c>
      <c r="O610" s="83" t="str">
        <f>IF(preDEL!$AG610,IFERROR(0/0,""),preDEL!O610)</f>
        <v/>
      </c>
      <c r="P610" s="128" t="b">
        <f>IF(preDEL!$AG610,IFERROR(0/0,""),preDEL!P610)</f>
        <v>0</v>
      </c>
      <c r="Q610" s="128" t="str">
        <f>IF(preDEL!$AG610,IFERROR(0/0,""),preDEL!Q610)</f>
        <v>Result</v>
      </c>
      <c r="R610" s="116" t="b">
        <f>IF(preDEL!$AG610,IFERROR(0/0,""),preDEL!R610)</f>
        <v>1</v>
      </c>
      <c r="S610" s="116">
        <f>IF(preDEL!$AG610,IFERROR(0/0,""),preDEL!S610)</f>
        <v>1</v>
      </c>
      <c r="T610" s="128" t="str">
        <f>IF(preDEL!$AG610,IFERROR(0/0,""),preDEL!T610)</f>
        <v/>
      </c>
      <c r="U610" s="83" t="str">
        <f>IF(preDEL!$AG610,IFERROR(0/0,""),preDEL!U610)</f>
        <v/>
      </c>
      <c r="V610" s="82" t="str">
        <f>IF(preDEL!$AG610,IFERROR(0/0,""),preDEL!V610)</f>
        <v/>
      </c>
      <c r="W610" s="83" t="str">
        <f>IF(preDEL!$AG610,IFERROR(0/0,""),preDEL!W610)</f>
        <v/>
      </c>
      <c r="X610" s="116" t="b">
        <f>IF(preDEL!$AG610,IFERROR(0/0,""),preDEL!X610)</f>
        <v>0</v>
      </c>
      <c r="Y610" s="128" t="b">
        <f>IF(preDEL!$AG610,IFERROR(0/0,""),preDEL!Y610)</f>
        <v>0</v>
      </c>
      <c r="Z610" s="82" t="str">
        <f>IF(preDEL!$AG610,IFERROR(0/0,""),preDEL!Z610)</f>
        <v/>
      </c>
      <c r="AA610" s="128" t="b">
        <f>IF(preDEL!$AG610,IFERROR(0/0,""),preDEL!AA610)</f>
        <v>0</v>
      </c>
      <c r="AB610" s="128" t="b">
        <f>IF(preDEL!$AG610,IFERROR(0/0,""),preDEL!AB610)</f>
        <v>0</v>
      </c>
      <c r="AC610" s="174">
        <f>IF(preDEL!$AG610,IFERROR(0/0,""),preDEL!AC610)</f>
        <v>93</v>
      </c>
      <c r="AD610" s="116" t="b">
        <f>IF(preDEL!$AG610,IFERROR(0/0,""),preDEL!AD610)</f>
        <v>0</v>
      </c>
      <c r="AE610" s="175" t="str">
        <f>IF(preDEL!$AG610,IFERROR(0/0,""),preDEL!AE610)</f>
        <v/>
      </c>
      <c r="AF610" s="128" t="b">
        <f>IF(preDEL!$AG610,IFERROR(0/0,""),preDEL!AF610)</f>
        <v>0</v>
      </c>
      <c r="AG610" s="128" t="b">
        <f>IF(preDEL!$AG610,IFERROR(0/0,""),preDEL!AG610)</f>
        <v>0</v>
      </c>
      <c r="AH610" s="116" t="str">
        <f>IF(preDEL!$AG610,IFERROR(0/0,""),preDEL!AH610)</f>
        <v/>
      </c>
      <c r="AI610" s="82" t="str">
        <f>IF(preDEL!$AG610,IFERROR(0/0,""),preDEL!AI610)</f>
        <v/>
      </c>
      <c r="AJ610" s="83" t="str">
        <f>IF(preDEL!$AG610,IFERROR(0/0,""),preDEL!AJ610)</f>
        <v/>
      </c>
      <c r="AK610" s="82" t="str">
        <f>IF(preDEL!$AG610,IFERROR(0/0,""),preDEL!AK610)</f>
        <v>Negative</v>
      </c>
      <c r="AL610" s="83" t="str">
        <f>IF(preDEL!$AG610,IFERROR(0/0,""),preDEL!AL610)</f>
        <v/>
      </c>
      <c r="AM610" s="83" t="str">
        <f>IF(preDEL!$AG610,IFERROR(0/0,""),preDEL!AM610)</f>
        <v>SpROSA145068</v>
      </c>
      <c r="AN610" s="83" t="str">
        <f>IF(preDEL!$AG610,IFERROR(0/0,""),preDEL!AN610)</f>
        <v>ROSA216934</v>
      </c>
      <c r="AO610" s="83" t="str">
        <f>IF(preDEL!$AG610,IFERROR(0/0,""),preDEL!AO610)</f>
        <v/>
      </c>
      <c r="AP610" s="83" t="str">
        <f>IF(preDEL!$AG610,IFERROR(0/0,""),preDEL!AP610)</f>
        <v/>
      </c>
      <c r="AQ610" s="83" t="str">
        <f>IF(preDEL!$AG610,IFERROR(0/0,""),preDEL!AQ610)</f>
        <v/>
      </c>
      <c r="AR610" s="83" t="str">
        <f>IF(preDEL!$AG610,IFERROR(0/0,""),preDEL!AR610)</f>
        <v/>
      </c>
      <c r="AS610" s="147"/>
    </row>
    <row r="611">
      <c r="A611" s="82" t="str">
        <f>IF(preDEL!$AG611,IFERROR(0/0,""),preDEL!A611)</f>
        <v>FLB3574</v>
      </c>
      <c r="B611" s="172">
        <f>IF(preDEL!$AG611,IFERROR(0/0,""),preDEL!B611)</f>
        <v>44531</v>
      </c>
      <c r="C611" s="173">
        <f>IF(preDEL!$AG611,IFERROR(0/0,""),preDEL!C611)</f>
        <v>0.2837847222</v>
      </c>
      <c r="D611" s="82" t="str">
        <f>IF(preDEL!$AG611,IFERROR(0/0,""),preDEL!D611)</f>
        <v/>
      </c>
      <c r="E611" s="82" t="str">
        <f>IF(preDEL!$AG611,IFERROR(0/0,""),preDEL!E611)</f>
        <v/>
      </c>
      <c r="F611" s="83" t="str">
        <f>IF(preDEL!$AG611,IFERROR(0/0,""),preDEL!F611)</f>
        <v/>
      </c>
      <c r="G611" s="83" t="str">
        <f>IF(preDEL!$AG611,IFERROR(0/0,""),preDEL!G611)</f>
        <v/>
      </c>
      <c r="H611" s="83" t="str">
        <f>IF(preDEL!$AG611,IFERROR(0/0,""),preDEL!H611)</f>
        <v/>
      </c>
      <c r="I611" s="82" t="str">
        <f>IF(preDEL!$AG611,IFERROR(0/0,""),preDEL!I611)</f>
        <v/>
      </c>
      <c r="J611" s="82" t="str">
        <f>IF(preDEL!$AG611,IFERROR(0/0,""),preDEL!J611)</f>
        <v/>
      </c>
      <c r="K611" s="82" t="str">
        <f>IF(preDEL!$AG611,IFERROR(0/0,""),preDEL!K611)</f>
        <v>Negative</v>
      </c>
      <c r="L611" s="172">
        <f>IF(preDEL!$AG611,IFERROR(0/0,""),preDEL!L611)</f>
        <v>44531</v>
      </c>
      <c r="M611" s="173">
        <f>IF(preDEL!$AG611,IFERROR(0/0,""),preDEL!M611)</f>
        <v>0.4507407407</v>
      </c>
      <c r="N611" s="83" t="str">
        <f>IF(preDEL!$AG611,IFERROR(0/0,""),preDEL!N611)</f>
        <v/>
      </c>
      <c r="O611" s="83" t="str">
        <f>IF(preDEL!$AG611,IFERROR(0/0,""),preDEL!O611)</f>
        <v/>
      </c>
      <c r="P611" s="128" t="b">
        <f>IF(preDEL!$AG611,IFERROR(0/0,""),preDEL!P611)</f>
        <v>0</v>
      </c>
      <c r="Q611" s="128" t="str">
        <f>IF(preDEL!$AG611,IFERROR(0/0,""),preDEL!Q611)</f>
        <v>Result</v>
      </c>
      <c r="R611" s="116" t="b">
        <f>IF(preDEL!$AG611,IFERROR(0/0,""),preDEL!R611)</f>
        <v>1</v>
      </c>
      <c r="S611" s="116">
        <f>IF(preDEL!$AG611,IFERROR(0/0,""),preDEL!S611)</f>
        <v>1</v>
      </c>
      <c r="T611" s="128">
        <f>IF(preDEL!$AG611,IFERROR(0/0,""),preDEL!T611)</f>
        <v>0</v>
      </c>
      <c r="U611" s="83" t="str">
        <f>IF(preDEL!$AG611,IFERROR(0/0,""),preDEL!U611)</f>
        <v/>
      </c>
      <c r="V611" s="82" t="str">
        <f>IF(preDEL!$AG611,IFERROR(0/0,""),preDEL!V611)</f>
        <v/>
      </c>
      <c r="W611" s="83" t="str">
        <f>IF(preDEL!$AG611,IFERROR(0/0,""),preDEL!W611)</f>
        <v/>
      </c>
      <c r="X611" s="116" t="b">
        <f>IF(preDEL!$AG611,IFERROR(0/0,""),preDEL!X611)</f>
        <v>0</v>
      </c>
      <c r="Y611" s="128" t="b">
        <f>IF(preDEL!$AG611,IFERROR(0/0,""),preDEL!Y611)</f>
        <v>0</v>
      </c>
      <c r="Z611" s="82" t="str">
        <f>IF(preDEL!$AG611,IFERROR(0/0,""),preDEL!Z611)</f>
        <v/>
      </c>
      <c r="AA611" s="128" t="b">
        <f>IF(preDEL!$AG611,IFERROR(0/0,""),preDEL!AA611)</f>
        <v>0</v>
      </c>
      <c r="AB611" s="128" t="b">
        <f>IF(preDEL!$AG611,IFERROR(0/0,""),preDEL!AB611)</f>
        <v>0</v>
      </c>
      <c r="AC611" s="174">
        <f>IF(preDEL!$AG611,IFERROR(0/0,""),preDEL!AC611)</f>
        <v>547</v>
      </c>
      <c r="AD611" s="116" t="b">
        <f>IF(preDEL!$AG611,IFERROR(0/0,""),preDEL!AD611)</f>
        <v>1</v>
      </c>
      <c r="AE611" s="175" t="str">
        <f>IF(preDEL!$AG611,IFERROR(0/0,""),preDEL!AE611)</f>
        <v/>
      </c>
      <c r="AF611" s="128" t="b">
        <f>IF(preDEL!$AG611,IFERROR(0/0,""),preDEL!AF611)</f>
        <v>0</v>
      </c>
      <c r="AG611" s="128" t="b">
        <f>IF(preDEL!$AG611,IFERROR(0/0,""),preDEL!AG611)</f>
        <v>0</v>
      </c>
      <c r="AH611" s="116" t="str">
        <f>IF(preDEL!$AG611,IFERROR(0/0,""),preDEL!AH611)</f>
        <v/>
      </c>
      <c r="AI611" s="82" t="str">
        <f>IF(preDEL!$AG611,IFERROR(0/0,""),preDEL!AI611)</f>
        <v/>
      </c>
      <c r="AJ611" s="83" t="str">
        <f>IF(preDEL!$AG611,IFERROR(0/0,""),preDEL!AJ611)</f>
        <v/>
      </c>
      <c r="AK611" s="82" t="str">
        <f>IF(preDEL!$AG611,IFERROR(0/0,""),preDEL!AK611)</f>
        <v>Negative</v>
      </c>
      <c r="AL611" s="83" t="str">
        <f>IF(preDEL!$AG611,IFERROR(0/0,""),preDEL!AL611)</f>
        <v/>
      </c>
      <c r="AM611" s="83" t="str">
        <f>IF(preDEL!$AG611,IFERROR(0/0,""),preDEL!AM611)</f>
        <v>SpROSA145068</v>
      </c>
      <c r="AN611" s="83" t="str">
        <f>IF(preDEL!$AG611,IFERROR(0/0,""),preDEL!AN611)</f>
        <v>ROSA130448</v>
      </c>
      <c r="AO611" s="83" t="str">
        <f>IF(preDEL!$AG611,IFERROR(0/0,""),preDEL!AO611)</f>
        <v/>
      </c>
      <c r="AP611" s="83" t="str">
        <f>IF(preDEL!$AG611,IFERROR(0/0,""),preDEL!AP611)</f>
        <v/>
      </c>
      <c r="AQ611" s="83" t="str">
        <f>IF(preDEL!$AG611,IFERROR(0/0,""),preDEL!AQ611)</f>
        <v/>
      </c>
      <c r="AR611" s="83" t="str">
        <f>IF(preDEL!$AG611,IFERROR(0/0,""),preDEL!AR611)</f>
        <v/>
      </c>
      <c r="AS611" s="147"/>
    </row>
    <row r="612">
      <c r="A612" s="82" t="str">
        <f>IF(preDEL!$AG612,IFERROR(0/0,""),preDEL!A612)</f>
        <v>FLB3585</v>
      </c>
      <c r="B612" s="172">
        <f>IF(preDEL!$AG612,IFERROR(0/0,""),preDEL!B612)</f>
        <v>44531</v>
      </c>
      <c r="C612" s="173">
        <f>IF(preDEL!$AG612,IFERROR(0/0,""),preDEL!C612)</f>
        <v>0.2839467593</v>
      </c>
      <c r="D612" s="82" t="str">
        <f>IF(preDEL!$AG612,IFERROR(0/0,""),preDEL!D612)</f>
        <v/>
      </c>
      <c r="E612" s="82" t="str">
        <f>IF(preDEL!$AG612,IFERROR(0/0,""),preDEL!E612)</f>
        <v/>
      </c>
      <c r="F612" s="83" t="str">
        <f>IF(preDEL!$AG612,IFERROR(0/0,""),preDEL!F612)</f>
        <v/>
      </c>
      <c r="G612" s="83" t="str">
        <f>IF(preDEL!$AG612,IFERROR(0/0,""),preDEL!G612)</f>
        <v/>
      </c>
      <c r="H612" s="83" t="str">
        <f>IF(preDEL!$AG612,IFERROR(0/0,""),preDEL!H612)</f>
        <v/>
      </c>
      <c r="I612" s="82" t="str">
        <f>IF(preDEL!$AG612,IFERROR(0/0,""),preDEL!I612)</f>
        <v/>
      </c>
      <c r="J612" s="82" t="str">
        <f>IF(preDEL!$AG612,IFERROR(0/0,""),preDEL!J612)</f>
        <v/>
      </c>
      <c r="K612" s="82" t="str">
        <f>IF(preDEL!$AG612,IFERROR(0/0,""),preDEL!K612)</f>
        <v>Negative</v>
      </c>
      <c r="L612" s="172">
        <f>IF(preDEL!$AG612,IFERROR(0/0,""),preDEL!L612)</f>
        <v>44531</v>
      </c>
      <c r="M612" s="173">
        <f>IF(preDEL!$AG612,IFERROR(0/0,""),preDEL!M612)</f>
        <v>0.4507523148</v>
      </c>
      <c r="N612" s="83" t="str">
        <f>IF(preDEL!$AG612,IFERROR(0/0,""),preDEL!N612)</f>
        <v/>
      </c>
      <c r="O612" s="83" t="str">
        <f>IF(preDEL!$AG612,IFERROR(0/0,""),preDEL!O612)</f>
        <v/>
      </c>
      <c r="P612" s="128" t="b">
        <f>IF(preDEL!$AG612,IFERROR(0/0,""),preDEL!P612)</f>
        <v>0</v>
      </c>
      <c r="Q612" s="128" t="str">
        <f>IF(preDEL!$AG612,IFERROR(0/0,""),preDEL!Q612)</f>
        <v>Result</v>
      </c>
      <c r="R612" s="116" t="b">
        <f>IF(preDEL!$AG612,IFERROR(0/0,""),preDEL!R612)</f>
        <v>1</v>
      </c>
      <c r="S612" s="116">
        <f>IF(preDEL!$AG612,IFERROR(0/0,""),preDEL!S612)</f>
        <v>1</v>
      </c>
      <c r="T612" s="128" t="str">
        <f>IF(preDEL!$AG612,IFERROR(0/0,""),preDEL!T612)</f>
        <v/>
      </c>
      <c r="U612" s="83" t="str">
        <f>IF(preDEL!$AG612,IFERROR(0/0,""),preDEL!U612)</f>
        <v/>
      </c>
      <c r="V612" s="82" t="str">
        <f>IF(preDEL!$AG612,IFERROR(0/0,""),preDEL!V612)</f>
        <v/>
      </c>
      <c r="W612" s="83" t="str">
        <f>IF(preDEL!$AG612,IFERROR(0/0,""),preDEL!W612)</f>
        <v/>
      </c>
      <c r="X612" s="116" t="b">
        <f>IF(preDEL!$AG612,IFERROR(0/0,""),preDEL!X612)</f>
        <v>0</v>
      </c>
      <c r="Y612" s="128" t="b">
        <f>IF(preDEL!$AG612,IFERROR(0/0,""),preDEL!Y612)</f>
        <v>0</v>
      </c>
      <c r="Z612" s="82" t="str">
        <f>IF(preDEL!$AG612,IFERROR(0/0,""),preDEL!Z612)</f>
        <v/>
      </c>
      <c r="AA612" s="128" t="b">
        <f>IF(preDEL!$AG612,IFERROR(0/0,""),preDEL!AA612)</f>
        <v>0</v>
      </c>
      <c r="AB612" s="128" t="b">
        <f>IF(preDEL!$AG612,IFERROR(0/0,""),preDEL!AB612)</f>
        <v>0</v>
      </c>
      <c r="AC612" s="174">
        <f>IF(preDEL!$AG612,IFERROR(0/0,""),preDEL!AC612)</f>
        <v>92</v>
      </c>
      <c r="AD612" s="116" t="b">
        <f>IF(preDEL!$AG612,IFERROR(0/0,""),preDEL!AD612)</f>
        <v>0</v>
      </c>
      <c r="AE612" s="175" t="str">
        <f>IF(preDEL!$AG612,IFERROR(0/0,""),preDEL!AE612)</f>
        <v/>
      </c>
      <c r="AF612" s="128" t="b">
        <f>IF(preDEL!$AG612,IFERROR(0/0,""),preDEL!AF612)</f>
        <v>0</v>
      </c>
      <c r="AG612" s="128" t="b">
        <f>IF(preDEL!$AG612,IFERROR(0/0,""),preDEL!AG612)</f>
        <v>0</v>
      </c>
      <c r="AH612" s="116" t="str">
        <f>IF(preDEL!$AG612,IFERROR(0/0,""),preDEL!AH612)</f>
        <v/>
      </c>
      <c r="AI612" s="82" t="str">
        <f>IF(preDEL!$AG612,IFERROR(0/0,""),preDEL!AI612)</f>
        <v/>
      </c>
      <c r="AJ612" s="83" t="str">
        <f>IF(preDEL!$AG612,IFERROR(0/0,""),preDEL!AJ612)</f>
        <v/>
      </c>
      <c r="AK612" s="82" t="str">
        <f>IF(preDEL!$AG612,IFERROR(0/0,""),preDEL!AK612)</f>
        <v>Negative</v>
      </c>
      <c r="AL612" s="83" t="str">
        <f>IF(preDEL!$AG612,IFERROR(0/0,""),preDEL!AL612)</f>
        <v/>
      </c>
      <c r="AM612" s="83" t="str">
        <f>IF(preDEL!$AG612,IFERROR(0/0,""),preDEL!AM612)</f>
        <v>SpROSA573919</v>
      </c>
      <c r="AN612" s="83" t="str">
        <f>IF(preDEL!$AG612,IFERROR(0/0,""),preDEL!AN612)</f>
        <v>ROSA363599</v>
      </c>
      <c r="AO612" s="83" t="str">
        <f>IF(preDEL!$AG612,IFERROR(0/0,""),preDEL!AO612)</f>
        <v/>
      </c>
      <c r="AP612" s="83" t="str">
        <f>IF(preDEL!$AG612,IFERROR(0/0,""),preDEL!AP612)</f>
        <v/>
      </c>
      <c r="AQ612" s="83" t="str">
        <f>IF(preDEL!$AG612,IFERROR(0/0,""),preDEL!AQ612)</f>
        <v/>
      </c>
      <c r="AR612" s="83" t="str">
        <f>IF(preDEL!$AG612,IFERROR(0/0,""),preDEL!AR612)</f>
        <v/>
      </c>
      <c r="AS612" s="147"/>
    </row>
    <row r="613">
      <c r="A613" s="82" t="str">
        <f>IF(preDEL!$AG613,IFERROR(0/0,""),preDEL!A613)</f>
        <v>FLB3629</v>
      </c>
      <c r="B613" s="172">
        <f>IF(preDEL!$AG613,IFERROR(0/0,""),preDEL!B613)</f>
        <v>44531</v>
      </c>
      <c r="C613" s="173">
        <f>IF(preDEL!$AG613,IFERROR(0/0,""),preDEL!C613)</f>
        <v>0.2840162037</v>
      </c>
      <c r="D613" s="82" t="str">
        <f>IF(preDEL!$AG613,IFERROR(0/0,""),preDEL!D613)</f>
        <v/>
      </c>
      <c r="E613" s="82" t="str">
        <f>IF(preDEL!$AG613,IFERROR(0/0,""),preDEL!E613)</f>
        <v/>
      </c>
      <c r="F613" s="83" t="str">
        <f>IF(preDEL!$AG613,IFERROR(0/0,""),preDEL!F613)</f>
        <v/>
      </c>
      <c r="G613" s="83" t="str">
        <f>IF(preDEL!$AG613,IFERROR(0/0,""),preDEL!G613)</f>
        <v/>
      </c>
      <c r="H613" s="83" t="str">
        <f>IF(preDEL!$AG613,IFERROR(0/0,""),preDEL!H613)</f>
        <v/>
      </c>
      <c r="I613" s="82" t="str">
        <f>IF(preDEL!$AG613,IFERROR(0/0,""),preDEL!I613)</f>
        <v/>
      </c>
      <c r="J613" s="82" t="str">
        <f>IF(preDEL!$AG613,IFERROR(0/0,""),preDEL!J613)</f>
        <v/>
      </c>
      <c r="K613" s="82" t="str">
        <f>IF(preDEL!$AG613,IFERROR(0/0,""),preDEL!K613)</f>
        <v>Negative</v>
      </c>
      <c r="L613" s="172">
        <f>IF(preDEL!$AG613,IFERROR(0/0,""),preDEL!L613)</f>
        <v>44531</v>
      </c>
      <c r="M613" s="173">
        <f>IF(preDEL!$AG613,IFERROR(0/0,""),preDEL!M613)</f>
        <v>0.4507523148</v>
      </c>
      <c r="N613" s="83" t="str">
        <f>IF(preDEL!$AG613,IFERROR(0/0,""),preDEL!N613)</f>
        <v/>
      </c>
      <c r="O613" s="83" t="str">
        <f>IF(preDEL!$AG613,IFERROR(0/0,""),preDEL!O613)</f>
        <v/>
      </c>
      <c r="P613" s="128" t="b">
        <f>IF(preDEL!$AG613,IFERROR(0/0,""),preDEL!P613)</f>
        <v>0</v>
      </c>
      <c r="Q613" s="128" t="str">
        <f>IF(preDEL!$AG613,IFERROR(0/0,""),preDEL!Q613)</f>
        <v>Result</v>
      </c>
      <c r="R613" s="116" t="b">
        <f>IF(preDEL!$AG613,IFERROR(0/0,""),preDEL!R613)</f>
        <v>1</v>
      </c>
      <c r="S613" s="116">
        <f>IF(preDEL!$AG613,IFERROR(0/0,""),preDEL!S613)</f>
        <v>1</v>
      </c>
      <c r="T613" s="128" t="str">
        <f>IF(preDEL!$AG613,IFERROR(0/0,""),preDEL!T613)</f>
        <v/>
      </c>
      <c r="U613" s="83" t="str">
        <f>IF(preDEL!$AG613,IFERROR(0/0,""),preDEL!U613)</f>
        <v/>
      </c>
      <c r="V613" s="82" t="str">
        <f>IF(preDEL!$AG613,IFERROR(0/0,""),preDEL!V613)</f>
        <v/>
      </c>
      <c r="W613" s="83" t="str">
        <f>IF(preDEL!$AG613,IFERROR(0/0,""),preDEL!W613)</f>
        <v/>
      </c>
      <c r="X613" s="116" t="b">
        <f>IF(preDEL!$AG613,IFERROR(0/0,""),preDEL!X613)</f>
        <v>0</v>
      </c>
      <c r="Y613" s="128" t="b">
        <f>IF(preDEL!$AG613,IFERROR(0/0,""),preDEL!Y613)</f>
        <v>0</v>
      </c>
      <c r="Z613" s="82" t="str">
        <f>IF(preDEL!$AG613,IFERROR(0/0,""),preDEL!Z613)</f>
        <v/>
      </c>
      <c r="AA613" s="128" t="b">
        <f>IF(preDEL!$AG613,IFERROR(0/0,""),preDEL!AA613)</f>
        <v>0</v>
      </c>
      <c r="AB613" s="128" t="b">
        <f>IF(preDEL!$AG613,IFERROR(0/0,""),preDEL!AB613)</f>
        <v>0</v>
      </c>
      <c r="AC613" s="174">
        <f>IF(preDEL!$AG613,IFERROR(0/0,""),preDEL!AC613)</f>
        <v>91</v>
      </c>
      <c r="AD613" s="116" t="b">
        <f>IF(preDEL!$AG613,IFERROR(0/0,""),preDEL!AD613)</f>
        <v>0</v>
      </c>
      <c r="AE613" s="175" t="str">
        <f>IF(preDEL!$AG613,IFERROR(0/0,""),preDEL!AE613)</f>
        <v/>
      </c>
      <c r="AF613" s="128" t="b">
        <f>IF(preDEL!$AG613,IFERROR(0/0,""),preDEL!AF613)</f>
        <v>0</v>
      </c>
      <c r="AG613" s="128" t="b">
        <f>IF(preDEL!$AG613,IFERROR(0/0,""),preDEL!AG613)</f>
        <v>0</v>
      </c>
      <c r="AH613" s="116" t="str">
        <f>IF(preDEL!$AG613,IFERROR(0/0,""),preDEL!AH613)</f>
        <v/>
      </c>
      <c r="AI613" s="82" t="str">
        <f>IF(preDEL!$AG613,IFERROR(0/0,""),preDEL!AI613)</f>
        <v/>
      </c>
      <c r="AJ613" s="83" t="str">
        <f>IF(preDEL!$AG613,IFERROR(0/0,""),preDEL!AJ613)</f>
        <v/>
      </c>
      <c r="AK613" s="82" t="str">
        <f>IF(preDEL!$AG613,IFERROR(0/0,""),preDEL!AK613)</f>
        <v>Negative</v>
      </c>
      <c r="AL613" s="83" t="str">
        <f>IF(preDEL!$AG613,IFERROR(0/0,""),preDEL!AL613)</f>
        <v/>
      </c>
      <c r="AM613" s="83" t="str">
        <f>IF(preDEL!$AG613,IFERROR(0/0,""),preDEL!AM613)</f>
        <v>SpROSA145068</v>
      </c>
      <c r="AN613" s="83" t="str">
        <f>IF(preDEL!$AG613,IFERROR(0/0,""),preDEL!AN613)</f>
        <v>ROSA970910</v>
      </c>
      <c r="AO613" s="83" t="str">
        <f>IF(preDEL!$AG613,IFERROR(0/0,""),preDEL!AO613)</f>
        <v/>
      </c>
      <c r="AP613" s="83" t="str">
        <f>IF(preDEL!$AG613,IFERROR(0/0,""),preDEL!AP613)</f>
        <v/>
      </c>
      <c r="AQ613" s="83" t="str">
        <f>IF(preDEL!$AG613,IFERROR(0/0,""),preDEL!AQ613)</f>
        <v/>
      </c>
      <c r="AR613" s="83" t="str">
        <f>IF(preDEL!$AG613,IFERROR(0/0,""),preDEL!AR613)</f>
        <v/>
      </c>
      <c r="AS613" s="147"/>
    </row>
    <row r="614">
      <c r="A614" s="82" t="str">
        <f>IF(preDEL!$AG614,IFERROR(0/0,""),preDEL!A614)</f>
        <v>FLB4090</v>
      </c>
      <c r="B614" s="172">
        <f>IF(preDEL!$AG614,IFERROR(0/0,""),preDEL!B614)</f>
        <v>44531</v>
      </c>
      <c r="C614" s="173">
        <f>IF(preDEL!$AG614,IFERROR(0/0,""),preDEL!C614)</f>
        <v>0.3235416667</v>
      </c>
      <c r="D614" s="82" t="str">
        <f>IF(preDEL!$AG614,IFERROR(0/0,""),preDEL!D614)</f>
        <v/>
      </c>
      <c r="E614" s="82" t="str">
        <f>IF(preDEL!$AG614,IFERROR(0/0,""),preDEL!E614)</f>
        <v/>
      </c>
      <c r="F614" s="83" t="str">
        <f>IF(preDEL!$AG614,IFERROR(0/0,""),preDEL!F614)</f>
        <v/>
      </c>
      <c r="G614" s="83" t="str">
        <f>IF(preDEL!$AG614,IFERROR(0/0,""),preDEL!G614)</f>
        <v/>
      </c>
      <c r="H614" s="83" t="str">
        <f>IF(preDEL!$AG614,IFERROR(0/0,""),preDEL!H614)</f>
        <v/>
      </c>
      <c r="I614" s="82" t="str">
        <f>IF(preDEL!$AG614,IFERROR(0/0,""),preDEL!I614)</f>
        <v/>
      </c>
      <c r="J614" s="82" t="str">
        <f>IF(preDEL!$AG614,IFERROR(0/0,""),preDEL!J614)</f>
        <v/>
      </c>
      <c r="K614" s="82" t="str">
        <f>IF(preDEL!$AG614,IFERROR(0/0,""),preDEL!K614)</f>
        <v>Negative</v>
      </c>
      <c r="L614" s="172">
        <f>IF(preDEL!$AG614,IFERROR(0/0,""),preDEL!L614)</f>
        <v>44531</v>
      </c>
      <c r="M614" s="173">
        <f>IF(preDEL!$AG614,IFERROR(0/0,""),preDEL!M614)</f>
        <v>0.4507523148</v>
      </c>
      <c r="N614" s="83" t="str">
        <f>IF(preDEL!$AG614,IFERROR(0/0,""),preDEL!N614)</f>
        <v/>
      </c>
      <c r="O614" s="83" t="str">
        <f>IF(preDEL!$AG614,IFERROR(0/0,""),preDEL!O614)</f>
        <v/>
      </c>
      <c r="P614" s="128" t="b">
        <f>IF(preDEL!$AG614,IFERROR(0/0,""),preDEL!P614)</f>
        <v>0</v>
      </c>
      <c r="Q614" s="128" t="str">
        <f>IF(preDEL!$AG614,IFERROR(0/0,""),preDEL!Q614)</f>
        <v>Result</v>
      </c>
      <c r="R614" s="116" t="b">
        <f>IF(preDEL!$AG614,IFERROR(0/0,""),preDEL!R614)</f>
        <v>1</v>
      </c>
      <c r="S614" s="116">
        <f>IF(preDEL!$AG614,IFERROR(0/0,""),preDEL!S614)</f>
        <v>1</v>
      </c>
      <c r="T614" s="128" t="str">
        <f>IF(preDEL!$AG614,IFERROR(0/0,""),preDEL!T614)</f>
        <v/>
      </c>
      <c r="U614" s="83" t="str">
        <f>IF(preDEL!$AG614,IFERROR(0/0,""),preDEL!U614)</f>
        <v/>
      </c>
      <c r="V614" s="82" t="str">
        <f>IF(preDEL!$AG614,IFERROR(0/0,""),preDEL!V614)</f>
        <v/>
      </c>
      <c r="W614" s="83" t="str">
        <f>IF(preDEL!$AG614,IFERROR(0/0,""),preDEL!W614)</f>
        <v/>
      </c>
      <c r="X614" s="116" t="b">
        <f>IF(preDEL!$AG614,IFERROR(0/0,""),preDEL!X614)</f>
        <v>0</v>
      </c>
      <c r="Y614" s="128" t="b">
        <f>IF(preDEL!$AG614,IFERROR(0/0,""),preDEL!Y614)</f>
        <v>0</v>
      </c>
      <c r="Z614" s="82" t="str">
        <f>IF(preDEL!$AG614,IFERROR(0/0,""),preDEL!Z614)</f>
        <v/>
      </c>
      <c r="AA614" s="128" t="b">
        <f>IF(preDEL!$AG614,IFERROR(0/0,""),preDEL!AA614)</f>
        <v>0</v>
      </c>
      <c r="AB614" s="128" t="b">
        <f>IF(preDEL!$AG614,IFERROR(0/0,""),preDEL!AB614)</f>
        <v>0</v>
      </c>
      <c r="AC614" s="174">
        <f>IF(preDEL!$AG614,IFERROR(0/0,""),preDEL!AC614)</f>
        <v>90</v>
      </c>
      <c r="AD614" s="116" t="b">
        <f>IF(preDEL!$AG614,IFERROR(0/0,""),preDEL!AD614)</f>
        <v>0</v>
      </c>
      <c r="AE614" s="175" t="str">
        <f>IF(preDEL!$AG614,IFERROR(0/0,""),preDEL!AE614)</f>
        <v/>
      </c>
      <c r="AF614" s="128" t="b">
        <f>IF(preDEL!$AG614,IFERROR(0/0,""),preDEL!AF614)</f>
        <v>0</v>
      </c>
      <c r="AG614" s="128" t="b">
        <f>IF(preDEL!$AG614,IFERROR(0/0,""),preDEL!AG614)</f>
        <v>0</v>
      </c>
      <c r="AH614" s="116" t="str">
        <f>IF(preDEL!$AG614,IFERROR(0/0,""),preDEL!AH614)</f>
        <v/>
      </c>
      <c r="AI614" s="82" t="str">
        <f>IF(preDEL!$AG614,IFERROR(0/0,""),preDEL!AI614)</f>
        <v/>
      </c>
      <c r="AJ614" s="83" t="str">
        <f>IF(preDEL!$AG614,IFERROR(0/0,""),preDEL!AJ614)</f>
        <v/>
      </c>
      <c r="AK614" s="82" t="str">
        <f>IF(preDEL!$AG614,IFERROR(0/0,""),preDEL!AK614)</f>
        <v>Negative</v>
      </c>
      <c r="AL614" s="83" t="str">
        <f>IF(preDEL!$AG614,IFERROR(0/0,""),preDEL!AL614)</f>
        <v/>
      </c>
      <c r="AM614" s="83" t="str">
        <f>IF(preDEL!$AG614,IFERROR(0/0,""),preDEL!AM614)</f>
        <v>SpROSA145068</v>
      </c>
      <c r="AN614" s="83" t="str">
        <f>IF(preDEL!$AG614,IFERROR(0/0,""),preDEL!AN614)</f>
        <v>ROSA406630</v>
      </c>
      <c r="AO614" s="83" t="str">
        <f>IF(preDEL!$AG614,IFERROR(0/0,""),preDEL!AO614)</f>
        <v/>
      </c>
      <c r="AP614" s="83" t="str">
        <f>IF(preDEL!$AG614,IFERROR(0/0,""),preDEL!AP614)</f>
        <v/>
      </c>
      <c r="AQ614" s="83" t="str">
        <f>IF(preDEL!$AG614,IFERROR(0/0,""),preDEL!AQ614)</f>
        <v/>
      </c>
      <c r="AR614" s="83" t="str">
        <f>IF(preDEL!$AG614,IFERROR(0/0,""),preDEL!AR614)</f>
        <v/>
      </c>
      <c r="AS614" s="147"/>
    </row>
    <row r="615">
      <c r="A615" s="82" t="str">
        <f>IF(preDEL!$AG615,IFERROR(0/0,""),preDEL!A615)</f>
        <v>FLB4398</v>
      </c>
      <c r="B615" s="172">
        <f>IF(preDEL!$AG615,IFERROR(0/0,""),preDEL!B615)</f>
        <v>44531</v>
      </c>
      <c r="C615" s="173">
        <f>IF(preDEL!$AG615,IFERROR(0/0,""),preDEL!C615)</f>
        <v>0.3237152778</v>
      </c>
      <c r="D615" s="82" t="str">
        <f>IF(preDEL!$AG615,IFERROR(0/0,""),preDEL!D615)</f>
        <v/>
      </c>
      <c r="E615" s="82" t="str">
        <f>IF(preDEL!$AG615,IFERROR(0/0,""),preDEL!E615)</f>
        <v/>
      </c>
      <c r="F615" s="83" t="str">
        <f>IF(preDEL!$AG615,IFERROR(0/0,""),preDEL!F615)</f>
        <v/>
      </c>
      <c r="G615" s="83" t="str">
        <f>IF(preDEL!$AG615,IFERROR(0/0,""),preDEL!G615)</f>
        <v/>
      </c>
      <c r="H615" s="83" t="str">
        <f>IF(preDEL!$AG615,IFERROR(0/0,""),preDEL!H615)</f>
        <v/>
      </c>
      <c r="I615" s="82" t="str">
        <f>IF(preDEL!$AG615,IFERROR(0/0,""),preDEL!I615)</f>
        <v/>
      </c>
      <c r="J615" s="82" t="str">
        <f>IF(preDEL!$AG615,IFERROR(0/0,""),preDEL!J615)</f>
        <v/>
      </c>
      <c r="K615" s="82" t="str">
        <f>IF(preDEL!$AG615,IFERROR(0/0,""),preDEL!K615)</f>
        <v>Negative</v>
      </c>
      <c r="L615" s="172">
        <f>IF(preDEL!$AG615,IFERROR(0/0,""),preDEL!L615)</f>
        <v>44531</v>
      </c>
      <c r="M615" s="173">
        <f>IF(preDEL!$AG615,IFERROR(0/0,""),preDEL!M615)</f>
        <v>0.4507523148</v>
      </c>
      <c r="N615" s="83" t="str">
        <f>IF(preDEL!$AG615,IFERROR(0/0,""),preDEL!N615)</f>
        <v/>
      </c>
      <c r="O615" s="83" t="str">
        <f>IF(preDEL!$AG615,IFERROR(0/0,""),preDEL!O615)</f>
        <v/>
      </c>
      <c r="P615" s="128" t="b">
        <f>IF(preDEL!$AG615,IFERROR(0/0,""),preDEL!P615)</f>
        <v>0</v>
      </c>
      <c r="Q615" s="128" t="str">
        <f>IF(preDEL!$AG615,IFERROR(0/0,""),preDEL!Q615)</f>
        <v>Result</v>
      </c>
      <c r="R615" s="116" t="b">
        <f>IF(preDEL!$AG615,IFERROR(0/0,""),preDEL!R615)</f>
        <v>1</v>
      </c>
      <c r="S615" s="116">
        <f>IF(preDEL!$AG615,IFERROR(0/0,""),preDEL!S615)</f>
        <v>1</v>
      </c>
      <c r="T615" s="128">
        <f>IF(preDEL!$AG615,IFERROR(0/0,""),preDEL!T615)</f>
        <v>0</v>
      </c>
      <c r="U615" s="83" t="str">
        <f>IF(preDEL!$AG615,IFERROR(0/0,""),preDEL!U615)</f>
        <v/>
      </c>
      <c r="V615" s="82" t="str">
        <f>IF(preDEL!$AG615,IFERROR(0/0,""),preDEL!V615)</f>
        <v/>
      </c>
      <c r="W615" s="83" t="str">
        <f>IF(preDEL!$AG615,IFERROR(0/0,""),preDEL!W615)</f>
        <v/>
      </c>
      <c r="X615" s="116" t="b">
        <f>IF(preDEL!$AG615,IFERROR(0/0,""),preDEL!X615)</f>
        <v>0</v>
      </c>
      <c r="Y615" s="128" t="b">
        <f>IF(preDEL!$AG615,IFERROR(0/0,""),preDEL!Y615)</f>
        <v>0</v>
      </c>
      <c r="Z615" s="82" t="str">
        <f>IF(preDEL!$AG615,IFERROR(0/0,""),preDEL!Z615)</f>
        <v/>
      </c>
      <c r="AA615" s="128" t="b">
        <f>IF(preDEL!$AG615,IFERROR(0/0,""),preDEL!AA615)</f>
        <v>0</v>
      </c>
      <c r="AB615" s="128" t="b">
        <f>IF(preDEL!$AG615,IFERROR(0/0,""),preDEL!AB615)</f>
        <v>0</v>
      </c>
      <c r="AC615" s="174">
        <f>IF(preDEL!$AG615,IFERROR(0/0,""),preDEL!AC615)</f>
        <v>546</v>
      </c>
      <c r="AD615" s="116" t="b">
        <f>IF(preDEL!$AG615,IFERROR(0/0,""),preDEL!AD615)</f>
        <v>1</v>
      </c>
      <c r="AE615" s="175" t="str">
        <f>IF(preDEL!$AG615,IFERROR(0/0,""),preDEL!AE615)</f>
        <v/>
      </c>
      <c r="AF615" s="128" t="b">
        <f>IF(preDEL!$AG615,IFERROR(0/0,""),preDEL!AF615)</f>
        <v>0</v>
      </c>
      <c r="AG615" s="128" t="b">
        <f>IF(preDEL!$AG615,IFERROR(0/0,""),preDEL!AG615)</f>
        <v>0</v>
      </c>
      <c r="AH615" s="116" t="str">
        <f>IF(preDEL!$AG615,IFERROR(0/0,""),preDEL!AH615)</f>
        <v/>
      </c>
      <c r="AI615" s="82" t="str">
        <f>IF(preDEL!$AG615,IFERROR(0/0,""),preDEL!AI615)</f>
        <v/>
      </c>
      <c r="AJ615" s="83" t="str">
        <f>IF(preDEL!$AG615,IFERROR(0/0,""),preDEL!AJ615)</f>
        <v/>
      </c>
      <c r="AK615" s="82" t="str">
        <f>IF(preDEL!$AG615,IFERROR(0/0,""),preDEL!AK615)</f>
        <v>Negative</v>
      </c>
      <c r="AL615" s="83" t="str">
        <f>IF(preDEL!$AG615,IFERROR(0/0,""),preDEL!AL615)</f>
        <v/>
      </c>
      <c r="AM615" s="83" t="str">
        <f>IF(preDEL!$AG615,IFERROR(0/0,""),preDEL!AM615)</f>
        <v>SpROSA145068</v>
      </c>
      <c r="AN615" s="83" t="str">
        <f>IF(preDEL!$AG615,IFERROR(0/0,""),preDEL!AN615)</f>
        <v>ROSA370377</v>
      </c>
      <c r="AO615" s="83" t="str">
        <f>IF(preDEL!$AG615,IFERROR(0/0,""),preDEL!AO615)</f>
        <v/>
      </c>
      <c r="AP615" s="83" t="str">
        <f>IF(preDEL!$AG615,IFERROR(0/0,""),preDEL!AP615)</f>
        <v/>
      </c>
      <c r="AQ615" s="83" t="str">
        <f>IF(preDEL!$AG615,IFERROR(0/0,""),preDEL!AQ615)</f>
        <v/>
      </c>
      <c r="AR615" s="83" t="str">
        <f>IF(preDEL!$AG615,IFERROR(0/0,""),preDEL!AR615)</f>
        <v/>
      </c>
      <c r="AS615" s="147"/>
    </row>
    <row r="616">
      <c r="A616" s="82" t="str">
        <f>IF(preDEL!$AG616,IFERROR(0/0,""),preDEL!A616)</f>
        <v>FLB3738</v>
      </c>
      <c r="B616" s="172">
        <f>IF(preDEL!$AG616,IFERROR(0/0,""),preDEL!B616)</f>
        <v>44531</v>
      </c>
      <c r="C616" s="173">
        <f>IF(preDEL!$AG616,IFERROR(0/0,""),preDEL!C616)</f>
        <v>0.3258680556</v>
      </c>
      <c r="D616" s="82" t="str">
        <f>IF(preDEL!$AG616,IFERROR(0/0,""),preDEL!D616)</f>
        <v/>
      </c>
      <c r="E616" s="82" t="str">
        <f>IF(preDEL!$AG616,IFERROR(0/0,""),preDEL!E616)</f>
        <v/>
      </c>
      <c r="F616" s="83" t="str">
        <f>IF(preDEL!$AG616,IFERROR(0/0,""),preDEL!F616)</f>
        <v/>
      </c>
      <c r="G616" s="83" t="str">
        <f>IF(preDEL!$AG616,IFERROR(0/0,""),preDEL!G616)</f>
        <v/>
      </c>
      <c r="H616" s="83" t="str">
        <f>IF(preDEL!$AG616,IFERROR(0/0,""),preDEL!H616)</f>
        <v/>
      </c>
      <c r="I616" s="82" t="str">
        <f>IF(preDEL!$AG616,IFERROR(0/0,""),preDEL!I616)</f>
        <v/>
      </c>
      <c r="J616" s="82" t="str">
        <f>IF(preDEL!$AG616,IFERROR(0/0,""),preDEL!J616)</f>
        <v/>
      </c>
      <c r="K616" s="82" t="str">
        <f>IF(preDEL!$AG616,IFERROR(0/0,""),preDEL!K616)</f>
        <v>Negative</v>
      </c>
      <c r="L616" s="172">
        <f>IF(preDEL!$AG616,IFERROR(0/0,""),preDEL!L616)</f>
        <v>44531</v>
      </c>
      <c r="M616" s="173">
        <f>IF(preDEL!$AG616,IFERROR(0/0,""),preDEL!M616)</f>
        <v>0.4507523148</v>
      </c>
      <c r="N616" s="83" t="str">
        <f>IF(preDEL!$AG616,IFERROR(0/0,""),preDEL!N616)</f>
        <v/>
      </c>
      <c r="O616" s="83" t="str">
        <f>IF(preDEL!$AG616,IFERROR(0/0,""),preDEL!O616)</f>
        <v/>
      </c>
      <c r="P616" s="128" t="b">
        <f>IF(preDEL!$AG616,IFERROR(0/0,""),preDEL!P616)</f>
        <v>0</v>
      </c>
      <c r="Q616" s="128" t="str">
        <f>IF(preDEL!$AG616,IFERROR(0/0,""),preDEL!Q616)</f>
        <v>Result</v>
      </c>
      <c r="R616" s="116" t="b">
        <f>IF(preDEL!$AG616,IFERROR(0/0,""),preDEL!R616)</f>
        <v>1</v>
      </c>
      <c r="S616" s="116">
        <f>IF(preDEL!$AG616,IFERROR(0/0,""),preDEL!S616)</f>
        <v>1</v>
      </c>
      <c r="T616" s="128" t="str">
        <f>IF(preDEL!$AG616,IFERROR(0/0,""),preDEL!T616)</f>
        <v/>
      </c>
      <c r="U616" s="83" t="str">
        <f>IF(preDEL!$AG616,IFERROR(0/0,""),preDEL!U616)</f>
        <v/>
      </c>
      <c r="V616" s="82" t="str">
        <f>IF(preDEL!$AG616,IFERROR(0/0,""),preDEL!V616)</f>
        <v/>
      </c>
      <c r="W616" s="83" t="str">
        <f>IF(preDEL!$AG616,IFERROR(0/0,""),preDEL!W616)</f>
        <v/>
      </c>
      <c r="X616" s="116" t="b">
        <f>IF(preDEL!$AG616,IFERROR(0/0,""),preDEL!X616)</f>
        <v>0</v>
      </c>
      <c r="Y616" s="128" t="b">
        <f>IF(preDEL!$AG616,IFERROR(0/0,""),preDEL!Y616)</f>
        <v>0</v>
      </c>
      <c r="Z616" s="82" t="str">
        <f>IF(preDEL!$AG616,IFERROR(0/0,""),preDEL!Z616)</f>
        <v/>
      </c>
      <c r="AA616" s="128" t="b">
        <f>IF(preDEL!$AG616,IFERROR(0/0,""),preDEL!AA616)</f>
        <v>0</v>
      </c>
      <c r="AB616" s="128" t="b">
        <f>IF(preDEL!$AG616,IFERROR(0/0,""),preDEL!AB616)</f>
        <v>0</v>
      </c>
      <c r="AC616" s="174">
        <f>IF(preDEL!$AG616,IFERROR(0/0,""),preDEL!AC616)</f>
        <v>89</v>
      </c>
      <c r="AD616" s="116" t="b">
        <f>IF(preDEL!$AG616,IFERROR(0/0,""),preDEL!AD616)</f>
        <v>0</v>
      </c>
      <c r="AE616" s="175" t="str">
        <f>IF(preDEL!$AG616,IFERROR(0/0,""),preDEL!AE616)</f>
        <v/>
      </c>
      <c r="AF616" s="128" t="b">
        <f>IF(preDEL!$AG616,IFERROR(0/0,""),preDEL!AF616)</f>
        <v>0</v>
      </c>
      <c r="AG616" s="128" t="b">
        <f>IF(preDEL!$AG616,IFERROR(0/0,""),preDEL!AG616)</f>
        <v>0</v>
      </c>
      <c r="AH616" s="116" t="str">
        <f>IF(preDEL!$AG616,IFERROR(0/0,""),preDEL!AH616)</f>
        <v/>
      </c>
      <c r="AI616" s="82" t="str">
        <f>IF(preDEL!$AG616,IFERROR(0/0,""),preDEL!AI616)</f>
        <v/>
      </c>
      <c r="AJ616" s="83" t="str">
        <f>IF(preDEL!$AG616,IFERROR(0/0,""),preDEL!AJ616)</f>
        <v/>
      </c>
      <c r="AK616" s="82" t="str">
        <f>IF(preDEL!$AG616,IFERROR(0/0,""),preDEL!AK616)</f>
        <v>Negative</v>
      </c>
      <c r="AL616" s="83" t="str">
        <f>IF(preDEL!$AG616,IFERROR(0/0,""),preDEL!AL616)</f>
        <v/>
      </c>
      <c r="AM616" s="83" t="str">
        <f>IF(preDEL!$AG616,IFERROR(0/0,""),preDEL!AM616)</f>
        <v>SpROSA145068</v>
      </c>
      <c r="AN616" s="83" t="str">
        <f>IF(preDEL!$AG616,IFERROR(0/0,""),preDEL!AN616)</f>
        <v>ROSA907715</v>
      </c>
      <c r="AO616" s="83" t="str">
        <f>IF(preDEL!$AG616,IFERROR(0/0,""),preDEL!AO616)</f>
        <v/>
      </c>
      <c r="AP616" s="83" t="str">
        <f>IF(preDEL!$AG616,IFERROR(0/0,""),preDEL!AP616)</f>
        <v/>
      </c>
      <c r="AQ616" s="83" t="str">
        <f>IF(preDEL!$AG616,IFERROR(0/0,""),preDEL!AQ616)</f>
        <v/>
      </c>
      <c r="AR616" s="83" t="str">
        <f>IF(preDEL!$AG616,IFERROR(0/0,""),preDEL!AR616)</f>
        <v/>
      </c>
      <c r="AS616" s="147"/>
    </row>
    <row r="617">
      <c r="A617" s="82" t="str">
        <f>IF(preDEL!$AG617,IFERROR(0/0,""),preDEL!A617)</f>
        <v>FLB3867</v>
      </c>
      <c r="B617" s="172">
        <f>IF(preDEL!$AG617,IFERROR(0/0,""),preDEL!B617)</f>
        <v>44531</v>
      </c>
      <c r="C617" s="173">
        <f>IF(preDEL!$AG617,IFERROR(0/0,""),preDEL!C617)</f>
        <v>0.33</v>
      </c>
      <c r="D617" s="82" t="str">
        <f>IF(preDEL!$AG617,IFERROR(0/0,""),preDEL!D617)</f>
        <v/>
      </c>
      <c r="E617" s="82" t="str">
        <f>IF(preDEL!$AG617,IFERROR(0/0,""),preDEL!E617)</f>
        <v/>
      </c>
      <c r="F617" s="83" t="str">
        <f>IF(preDEL!$AG617,IFERROR(0/0,""),preDEL!F617)</f>
        <v/>
      </c>
      <c r="G617" s="83" t="str">
        <f>IF(preDEL!$AG617,IFERROR(0/0,""),preDEL!G617)</f>
        <v/>
      </c>
      <c r="H617" s="83" t="str">
        <f>IF(preDEL!$AG617,IFERROR(0/0,""),preDEL!H617)</f>
        <v/>
      </c>
      <c r="I617" s="82" t="str">
        <f>IF(preDEL!$AG617,IFERROR(0/0,""),preDEL!I617)</f>
        <v/>
      </c>
      <c r="J617" s="82" t="str">
        <f>IF(preDEL!$AG617,IFERROR(0/0,""),preDEL!J617)</f>
        <v/>
      </c>
      <c r="K617" s="82" t="str">
        <f>IF(preDEL!$AG617,IFERROR(0/0,""),preDEL!K617)</f>
        <v>Negative</v>
      </c>
      <c r="L617" s="172">
        <f>IF(preDEL!$AG617,IFERROR(0/0,""),preDEL!L617)</f>
        <v>44531</v>
      </c>
      <c r="M617" s="173">
        <f>IF(preDEL!$AG617,IFERROR(0/0,""),preDEL!M617)</f>
        <v>0.4507523148</v>
      </c>
      <c r="N617" s="83" t="str">
        <f>IF(preDEL!$AG617,IFERROR(0/0,""),preDEL!N617)</f>
        <v/>
      </c>
      <c r="O617" s="83" t="str">
        <f>IF(preDEL!$AG617,IFERROR(0/0,""),preDEL!O617)</f>
        <v/>
      </c>
      <c r="P617" s="128" t="b">
        <f>IF(preDEL!$AG617,IFERROR(0/0,""),preDEL!P617)</f>
        <v>0</v>
      </c>
      <c r="Q617" s="128" t="str">
        <f>IF(preDEL!$AG617,IFERROR(0/0,""),preDEL!Q617)</f>
        <v>Result</v>
      </c>
      <c r="R617" s="116" t="b">
        <f>IF(preDEL!$AG617,IFERROR(0/0,""),preDEL!R617)</f>
        <v>1</v>
      </c>
      <c r="S617" s="116">
        <f>IF(preDEL!$AG617,IFERROR(0/0,""),preDEL!S617)</f>
        <v>1</v>
      </c>
      <c r="T617" s="128" t="str">
        <f>IF(preDEL!$AG617,IFERROR(0/0,""),preDEL!T617)</f>
        <v/>
      </c>
      <c r="U617" s="83" t="str">
        <f>IF(preDEL!$AG617,IFERROR(0/0,""),preDEL!U617)</f>
        <v/>
      </c>
      <c r="V617" s="82" t="str">
        <f>IF(preDEL!$AG617,IFERROR(0/0,""),preDEL!V617)</f>
        <v/>
      </c>
      <c r="W617" s="83" t="str">
        <f>IF(preDEL!$AG617,IFERROR(0/0,""),preDEL!W617)</f>
        <v/>
      </c>
      <c r="X617" s="116" t="b">
        <f>IF(preDEL!$AG617,IFERROR(0/0,""),preDEL!X617)</f>
        <v>0</v>
      </c>
      <c r="Y617" s="128" t="b">
        <f>IF(preDEL!$AG617,IFERROR(0/0,""),preDEL!Y617)</f>
        <v>0</v>
      </c>
      <c r="Z617" s="82" t="str">
        <f>IF(preDEL!$AG617,IFERROR(0/0,""),preDEL!Z617)</f>
        <v/>
      </c>
      <c r="AA617" s="128" t="b">
        <f>IF(preDEL!$AG617,IFERROR(0/0,""),preDEL!AA617)</f>
        <v>0</v>
      </c>
      <c r="AB617" s="128" t="b">
        <f>IF(preDEL!$AG617,IFERROR(0/0,""),preDEL!AB617)</f>
        <v>0</v>
      </c>
      <c r="AC617" s="174">
        <f>IF(preDEL!$AG617,IFERROR(0/0,""),preDEL!AC617)</f>
        <v>88</v>
      </c>
      <c r="AD617" s="116" t="b">
        <f>IF(preDEL!$AG617,IFERROR(0/0,""),preDEL!AD617)</f>
        <v>0</v>
      </c>
      <c r="AE617" s="175" t="str">
        <f>IF(preDEL!$AG617,IFERROR(0/0,""),preDEL!AE617)</f>
        <v/>
      </c>
      <c r="AF617" s="128" t="b">
        <f>IF(preDEL!$AG617,IFERROR(0/0,""),preDEL!AF617)</f>
        <v>0</v>
      </c>
      <c r="AG617" s="128" t="b">
        <f>IF(preDEL!$AG617,IFERROR(0/0,""),preDEL!AG617)</f>
        <v>0</v>
      </c>
      <c r="AH617" s="116" t="str">
        <f>IF(preDEL!$AG617,IFERROR(0/0,""),preDEL!AH617)</f>
        <v/>
      </c>
      <c r="AI617" s="82" t="str">
        <f>IF(preDEL!$AG617,IFERROR(0/0,""),preDEL!AI617)</f>
        <v/>
      </c>
      <c r="AJ617" s="83" t="str">
        <f>IF(preDEL!$AG617,IFERROR(0/0,""),preDEL!AJ617)</f>
        <v/>
      </c>
      <c r="AK617" s="82" t="str">
        <f>IF(preDEL!$AG617,IFERROR(0/0,""),preDEL!AK617)</f>
        <v>Negative</v>
      </c>
      <c r="AL617" s="83" t="str">
        <f>IF(preDEL!$AG617,IFERROR(0/0,""),preDEL!AL617)</f>
        <v/>
      </c>
      <c r="AM617" s="83" t="str">
        <f>IF(preDEL!$AG617,IFERROR(0/0,""),preDEL!AM617)</f>
        <v>SpROSA145068</v>
      </c>
      <c r="AN617" s="83" t="str">
        <f>IF(preDEL!$AG617,IFERROR(0/0,""),preDEL!AN617)</f>
        <v>ROSA136445</v>
      </c>
      <c r="AO617" s="83" t="str">
        <f>IF(preDEL!$AG617,IFERROR(0/0,""),preDEL!AO617)</f>
        <v/>
      </c>
      <c r="AP617" s="83" t="str">
        <f>IF(preDEL!$AG617,IFERROR(0/0,""),preDEL!AP617)</f>
        <v/>
      </c>
      <c r="AQ617" s="83" t="str">
        <f>IF(preDEL!$AG617,IFERROR(0/0,""),preDEL!AQ617)</f>
        <v/>
      </c>
      <c r="AR617" s="83" t="str">
        <f>IF(preDEL!$AG617,IFERROR(0/0,""),preDEL!AR617)</f>
        <v/>
      </c>
      <c r="AS617" s="147"/>
    </row>
    <row r="618">
      <c r="A618" s="82" t="str">
        <f>IF(preDEL!$AG618,IFERROR(0/0,""),preDEL!A618)</f>
        <v>FLB4407</v>
      </c>
      <c r="B618" s="172">
        <f>IF(preDEL!$AG618,IFERROR(0/0,""),preDEL!B618)</f>
        <v>44531</v>
      </c>
      <c r="C618" s="173">
        <f>IF(preDEL!$AG618,IFERROR(0/0,""),preDEL!C618)</f>
        <v>0.3341666667</v>
      </c>
      <c r="D618" s="82" t="str">
        <f>IF(preDEL!$AG618,IFERROR(0/0,""),preDEL!D618)</f>
        <v/>
      </c>
      <c r="E618" s="82" t="str">
        <f>IF(preDEL!$AG618,IFERROR(0/0,""),preDEL!E618)</f>
        <v/>
      </c>
      <c r="F618" s="83" t="str">
        <f>IF(preDEL!$AG618,IFERROR(0/0,""),preDEL!F618)</f>
        <v/>
      </c>
      <c r="G618" s="83" t="str">
        <f>IF(preDEL!$AG618,IFERROR(0/0,""),preDEL!G618)</f>
        <v/>
      </c>
      <c r="H618" s="83" t="str">
        <f>IF(preDEL!$AG618,IFERROR(0/0,""),preDEL!H618)</f>
        <v/>
      </c>
      <c r="I618" s="82" t="str">
        <f>IF(preDEL!$AG618,IFERROR(0/0,""),preDEL!I618)</f>
        <v/>
      </c>
      <c r="J618" s="82" t="str">
        <f>IF(preDEL!$AG618,IFERROR(0/0,""),preDEL!J618)</f>
        <v/>
      </c>
      <c r="K618" s="82" t="str">
        <f>IF(preDEL!$AG618,IFERROR(0/0,""),preDEL!K618)</f>
        <v>Negative</v>
      </c>
      <c r="L618" s="172">
        <f>IF(preDEL!$AG618,IFERROR(0/0,""),preDEL!L618)</f>
        <v>44531</v>
      </c>
      <c r="M618" s="173">
        <f>IF(preDEL!$AG618,IFERROR(0/0,""),preDEL!M618)</f>
        <v>0.4507523148</v>
      </c>
      <c r="N618" s="83" t="str">
        <f>IF(preDEL!$AG618,IFERROR(0/0,""),preDEL!N618)</f>
        <v/>
      </c>
      <c r="O618" s="83" t="str">
        <f>IF(preDEL!$AG618,IFERROR(0/0,""),preDEL!O618)</f>
        <v/>
      </c>
      <c r="P618" s="128" t="b">
        <f>IF(preDEL!$AG618,IFERROR(0/0,""),preDEL!P618)</f>
        <v>1</v>
      </c>
      <c r="Q618" s="128" t="str">
        <f>IF(preDEL!$AG618,IFERROR(0/0,""),preDEL!Q618)</f>
        <v>ER - REPS IN APT</v>
      </c>
      <c r="R618" s="116" t="b">
        <f>IF(preDEL!$AG618,IFERROR(0/0,""),preDEL!R618)</f>
        <v>1</v>
      </c>
      <c r="S618" s="116">
        <f>IF(preDEL!$AG618,IFERROR(0/0,""),preDEL!S618)</f>
        <v>1</v>
      </c>
      <c r="T618" s="128" t="str">
        <f>IF(preDEL!$AG618,IFERROR(0/0,""),preDEL!T618)</f>
        <v/>
      </c>
      <c r="U618" s="83" t="str">
        <f>IF(preDEL!$AG618,IFERROR(0/0,""),preDEL!U618)</f>
        <v/>
      </c>
      <c r="V618" s="82" t="str">
        <f>IF(preDEL!$AG618,IFERROR(0/0,""),preDEL!V618)</f>
        <v/>
      </c>
      <c r="W618" s="83" t="str">
        <f>IF(preDEL!$AG618,IFERROR(0/0,""),preDEL!W618)</f>
        <v/>
      </c>
      <c r="X618" s="116" t="b">
        <f>IF(preDEL!$AG618,IFERROR(0/0,""),preDEL!X618)</f>
        <v>0</v>
      </c>
      <c r="Y618" s="128" t="b">
        <f>IF(preDEL!$AG618,IFERROR(0/0,""),preDEL!Y618)</f>
        <v>0</v>
      </c>
      <c r="Z618" s="82" t="str">
        <f>IF(preDEL!$AG618,IFERROR(0/0,""),preDEL!Z618)</f>
        <v/>
      </c>
      <c r="AA618" s="128" t="b">
        <f>IF(preDEL!$AG618,IFERROR(0/0,""),preDEL!AA618)</f>
        <v>0</v>
      </c>
      <c r="AB618" s="128" t="b">
        <f>IF(preDEL!$AG618,IFERROR(0/0,""),preDEL!AB618)</f>
        <v>0</v>
      </c>
      <c r="AC618" s="174">
        <f>IF(preDEL!$AG618,IFERROR(0/0,""),preDEL!AC618)</f>
        <v>87</v>
      </c>
      <c r="AD618" s="116" t="b">
        <f>IF(preDEL!$AG618,IFERROR(0/0,""),preDEL!AD618)</f>
        <v>0</v>
      </c>
      <c r="AE618" s="175" t="str">
        <f>IF(preDEL!$AG618,IFERROR(0/0,""),preDEL!AE618)</f>
        <v/>
      </c>
      <c r="AF618" s="128" t="b">
        <f>IF(preDEL!$AG618,IFERROR(0/0,""),preDEL!AF618)</f>
        <v>0</v>
      </c>
      <c r="AG618" s="128" t="b">
        <f>IF(preDEL!$AG618,IFERROR(0/0,""),preDEL!AG618)</f>
        <v>0</v>
      </c>
      <c r="AH618" s="116" t="str">
        <f>IF(preDEL!$AG618,IFERROR(0/0,""),preDEL!AH618)</f>
        <v/>
      </c>
      <c r="AI618" s="82" t="str">
        <f>IF(preDEL!$AG618,IFERROR(0/0,""),preDEL!AI618)</f>
        <v/>
      </c>
      <c r="AJ618" s="83" t="str">
        <f>IF(preDEL!$AG618,IFERROR(0/0,""),preDEL!AJ618)</f>
        <v/>
      </c>
      <c r="AK618" s="82" t="str">
        <f>IF(preDEL!$AG618,IFERROR(0/0,""),preDEL!AK618)</f>
        <v>Negative</v>
      </c>
      <c r="AL618" s="83" t="str">
        <f>IF(preDEL!$AG618,IFERROR(0/0,""),preDEL!AL618)</f>
        <v/>
      </c>
      <c r="AM618" s="83" t="str">
        <f>IF(preDEL!$AG618,IFERROR(0/0,""),preDEL!AM618)</f>
        <v>SpROSA145068</v>
      </c>
      <c r="AN618" s="83" t="str">
        <f>IF(preDEL!$AG618,IFERROR(0/0,""),preDEL!AN618)</f>
        <v>ROSA337839</v>
      </c>
      <c r="AO618" s="83" t="str">
        <f>IF(preDEL!$AG618,IFERROR(0/0,""),preDEL!AO618)</f>
        <v/>
      </c>
      <c r="AP618" s="83" t="str">
        <f>IF(preDEL!$AG618,IFERROR(0/0,""),preDEL!AP618)</f>
        <v/>
      </c>
      <c r="AQ618" s="83" t="str">
        <f>IF(preDEL!$AG618,IFERROR(0/0,""),preDEL!AQ618)</f>
        <v/>
      </c>
      <c r="AR618" s="83" t="str">
        <f>IF(preDEL!$AG618,IFERROR(0/0,""),preDEL!AR618)</f>
        <v/>
      </c>
      <c r="AS618" s="147"/>
    </row>
    <row r="619">
      <c r="A619" s="82" t="str">
        <f>IF(preDEL!$AG619,IFERROR(0/0,""),preDEL!A619)</f>
        <v>FLB4384</v>
      </c>
      <c r="B619" s="172">
        <f>IF(preDEL!$AG619,IFERROR(0/0,""),preDEL!B619)</f>
        <v>44531</v>
      </c>
      <c r="C619" s="173">
        <f>IF(preDEL!$AG619,IFERROR(0/0,""),preDEL!C619)</f>
        <v>0.3410763889</v>
      </c>
      <c r="D619" s="82" t="str">
        <f>IF(preDEL!$AG619,IFERROR(0/0,""),preDEL!D619)</f>
        <v/>
      </c>
      <c r="E619" s="82" t="str">
        <f>IF(preDEL!$AG619,IFERROR(0/0,""),preDEL!E619)</f>
        <v/>
      </c>
      <c r="F619" s="83" t="str">
        <f>IF(preDEL!$AG619,IFERROR(0/0,""),preDEL!F619)</f>
        <v/>
      </c>
      <c r="G619" s="83" t="str">
        <f>IF(preDEL!$AG619,IFERROR(0/0,""),preDEL!G619)</f>
        <v/>
      </c>
      <c r="H619" s="83" t="str">
        <f>IF(preDEL!$AG619,IFERROR(0/0,""),preDEL!H619)</f>
        <v/>
      </c>
      <c r="I619" s="82" t="str">
        <f>IF(preDEL!$AG619,IFERROR(0/0,""),preDEL!I619)</f>
        <v/>
      </c>
      <c r="J619" s="82" t="str">
        <f>IF(preDEL!$AG619,IFERROR(0/0,""),preDEL!J619)</f>
        <v/>
      </c>
      <c r="K619" s="82" t="str">
        <f>IF(preDEL!$AG619,IFERROR(0/0,""),preDEL!K619)</f>
        <v>Negative</v>
      </c>
      <c r="L619" s="172">
        <f>IF(preDEL!$AG619,IFERROR(0/0,""),preDEL!L619)</f>
        <v>44531</v>
      </c>
      <c r="M619" s="173">
        <f>IF(preDEL!$AG619,IFERROR(0/0,""),preDEL!M619)</f>
        <v>0.4507523148</v>
      </c>
      <c r="N619" s="83" t="str">
        <f>IF(preDEL!$AG619,IFERROR(0/0,""),preDEL!N619)</f>
        <v/>
      </c>
      <c r="O619" s="83" t="str">
        <f>IF(preDEL!$AG619,IFERROR(0/0,""),preDEL!O619)</f>
        <v/>
      </c>
      <c r="P619" s="128" t="b">
        <f>IF(preDEL!$AG619,IFERROR(0/0,""),preDEL!P619)</f>
        <v>0</v>
      </c>
      <c r="Q619" s="128" t="str">
        <f>IF(preDEL!$AG619,IFERROR(0/0,""),preDEL!Q619)</f>
        <v>Result</v>
      </c>
      <c r="R619" s="116" t="b">
        <f>IF(preDEL!$AG619,IFERROR(0/0,""),preDEL!R619)</f>
        <v>1</v>
      </c>
      <c r="S619" s="116">
        <f>IF(preDEL!$AG619,IFERROR(0/0,""),preDEL!S619)</f>
        <v>1</v>
      </c>
      <c r="T619" s="128" t="str">
        <f>IF(preDEL!$AG619,IFERROR(0/0,""),preDEL!T619)</f>
        <v/>
      </c>
      <c r="U619" s="83" t="str">
        <f>IF(preDEL!$AG619,IFERROR(0/0,""),preDEL!U619)</f>
        <v/>
      </c>
      <c r="V619" s="82" t="str">
        <f>IF(preDEL!$AG619,IFERROR(0/0,""),preDEL!V619)</f>
        <v/>
      </c>
      <c r="W619" s="83" t="str">
        <f>IF(preDEL!$AG619,IFERROR(0/0,""),preDEL!W619)</f>
        <v/>
      </c>
      <c r="X619" s="116" t="b">
        <f>IF(preDEL!$AG619,IFERROR(0/0,""),preDEL!X619)</f>
        <v>0</v>
      </c>
      <c r="Y619" s="128" t="b">
        <f>IF(preDEL!$AG619,IFERROR(0/0,""),preDEL!Y619)</f>
        <v>0</v>
      </c>
      <c r="Z619" s="82" t="str">
        <f>IF(preDEL!$AG619,IFERROR(0/0,""),preDEL!Z619)</f>
        <v/>
      </c>
      <c r="AA619" s="128" t="b">
        <f>IF(preDEL!$AG619,IFERROR(0/0,""),preDEL!AA619)</f>
        <v>0</v>
      </c>
      <c r="AB619" s="128" t="b">
        <f>IF(preDEL!$AG619,IFERROR(0/0,""),preDEL!AB619)</f>
        <v>0</v>
      </c>
      <c r="AC619" s="174">
        <f>IF(preDEL!$AG619,IFERROR(0/0,""),preDEL!AC619)</f>
        <v>86</v>
      </c>
      <c r="AD619" s="116" t="b">
        <f>IF(preDEL!$AG619,IFERROR(0/0,""),preDEL!AD619)</f>
        <v>0</v>
      </c>
      <c r="AE619" s="175" t="str">
        <f>IF(preDEL!$AG619,IFERROR(0/0,""),preDEL!AE619)</f>
        <v/>
      </c>
      <c r="AF619" s="128" t="b">
        <f>IF(preDEL!$AG619,IFERROR(0/0,""),preDEL!AF619)</f>
        <v>0</v>
      </c>
      <c r="AG619" s="128" t="b">
        <f>IF(preDEL!$AG619,IFERROR(0/0,""),preDEL!AG619)</f>
        <v>0</v>
      </c>
      <c r="AH619" s="116" t="str">
        <f>IF(preDEL!$AG619,IFERROR(0/0,""),preDEL!AH619)</f>
        <v/>
      </c>
      <c r="AI619" s="82" t="str">
        <f>IF(preDEL!$AG619,IFERROR(0/0,""),preDEL!AI619)</f>
        <v/>
      </c>
      <c r="AJ619" s="83" t="str">
        <f>IF(preDEL!$AG619,IFERROR(0/0,""),preDEL!AJ619)</f>
        <v/>
      </c>
      <c r="AK619" s="82" t="str">
        <f>IF(preDEL!$AG619,IFERROR(0/0,""),preDEL!AK619)</f>
        <v>Negative</v>
      </c>
      <c r="AL619" s="83" t="str">
        <f>IF(preDEL!$AG619,IFERROR(0/0,""),preDEL!AL619)</f>
        <v/>
      </c>
      <c r="AM619" s="83" t="str">
        <f>IF(preDEL!$AG619,IFERROR(0/0,""),preDEL!AM619)</f>
        <v>SpROSA145068</v>
      </c>
      <c r="AN619" s="83" t="str">
        <f>IF(preDEL!$AG619,IFERROR(0/0,""),preDEL!AN619)</f>
        <v>ROSA124991</v>
      </c>
      <c r="AO619" s="83" t="str">
        <f>IF(preDEL!$AG619,IFERROR(0/0,""),preDEL!AO619)</f>
        <v/>
      </c>
      <c r="AP619" s="83" t="str">
        <f>IF(preDEL!$AG619,IFERROR(0/0,""),preDEL!AP619)</f>
        <v/>
      </c>
      <c r="AQ619" s="83" t="str">
        <f>IF(preDEL!$AG619,IFERROR(0/0,""),preDEL!AQ619)</f>
        <v/>
      </c>
      <c r="AR619" s="83" t="str">
        <f>IF(preDEL!$AG619,IFERROR(0/0,""),preDEL!AR619)</f>
        <v/>
      </c>
      <c r="AS619" s="147"/>
    </row>
    <row r="620">
      <c r="A620" s="82" t="str">
        <f>IF(preDEL!$AG620,IFERROR(0/0,""),preDEL!A620)</f>
        <v>FLB4025</v>
      </c>
      <c r="B620" s="172">
        <f>IF(preDEL!$AG620,IFERROR(0/0,""),preDEL!B620)</f>
        <v>44532</v>
      </c>
      <c r="C620" s="173">
        <f>IF(preDEL!$AG620,IFERROR(0/0,""),preDEL!C620)</f>
        <v>0.2281944444</v>
      </c>
      <c r="D620" s="82" t="str">
        <f>IF(preDEL!$AG620,IFERROR(0/0,""),preDEL!D620)</f>
        <v/>
      </c>
      <c r="E620" s="82" t="str">
        <f>IF(preDEL!$AG620,IFERROR(0/0,""),preDEL!E620)</f>
        <v/>
      </c>
      <c r="F620" s="83" t="str">
        <f>IF(preDEL!$AG620,IFERROR(0/0,""),preDEL!F620)</f>
        <v/>
      </c>
      <c r="G620" s="83" t="str">
        <f>IF(preDEL!$AG620,IFERROR(0/0,""),preDEL!G620)</f>
        <v/>
      </c>
      <c r="H620" s="83" t="str">
        <f>IF(preDEL!$AG620,IFERROR(0/0,""),preDEL!H620)</f>
        <v/>
      </c>
      <c r="I620" s="82" t="str">
        <f>IF(preDEL!$AG620,IFERROR(0/0,""),preDEL!I620)</f>
        <v/>
      </c>
      <c r="J620" s="82" t="str">
        <f>IF(preDEL!$AG620,IFERROR(0/0,""),preDEL!J620)</f>
        <v/>
      </c>
      <c r="K620" s="82" t="str">
        <f>IF(preDEL!$AG620,IFERROR(0/0,""),preDEL!K620)</f>
        <v>Negative</v>
      </c>
      <c r="L620" s="172">
        <f>IF(preDEL!$AG620,IFERROR(0/0,""),preDEL!L620)</f>
        <v>44532</v>
      </c>
      <c r="M620" s="173">
        <f>IF(preDEL!$AG620,IFERROR(0/0,""),preDEL!M620)</f>
        <v>0.4542708333</v>
      </c>
      <c r="N620" s="83" t="str">
        <f>IF(preDEL!$AG620,IFERROR(0/0,""),preDEL!N620)</f>
        <v/>
      </c>
      <c r="O620" s="83" t="str">
        <f>IF(preDEL!$AG620,IFERROR(0/0,""),preDEL!O620)</f>
        <v/>
      </c>
      <c r="P620" s="128" t="b">
        <f>IF(preDEL!$AG620,IFERROR(0/0,""),preDEL!P620)</f>
        <v>0</v>
      </c>
      <c r="Q620" s="128" t="str">
        <f>IF(preDEL!$AG620,IFERROR(0/0,""),preDEL!Q620)</f>
        <v>Result</v>
      </c>
      <c r="R620" s="116" t="b">
        <f>IF(preDEL!$AG620,IFERROR(0/0,""),preDEL!R620)</f>
        <v>1</v>
      </c>
      <c r="S620" s="116">
        <f>IF(preDEL!$AG620,IFERROR(0/0,""),preDEL!S620)</f>
        <v>1</v>
      </c>
      <c r="T620" s="128">
        <f>IF(preDEL!$AG620,IFERROR(0/0,""),preDEL!T620)</f>
        <v>0</v>
      </c>
      <c r="U620" s="83" t="str">
        <f>IF(preDEL!$AG620,IFERROR(0/0,""),preDEL!U620)</f>
        <v/>
      </c>
      <c r="V620" s="82" t="str">
        <f>IF(preDEL!$AG620,IFERROR(0/0,""),preDEL!V620)</f>
        <v/>
      </c>
      <c r="W620" s="83" t="str">
        <f>IF(preDEL!$AG620,IFERROR(0/0,""),preDEL!W620)</f>
        <v/>
      </c>
      <c r="X620" s="116" t="b">
        <f>IF(preDEL!$AG620,IFERROR(0/0,""),preDEL!X620)</f>
        <v>0</v>
      </c>
      <c r="Y620" s="128" t="b">
        <f>IF(preDEL!$AG620,IFERROR(0/0,""),preDEL!Y620)</f>
        <v>0</v>
      </c>
      <c r="Z620" s="82" t="str">
        <f>IF(preDEL!$AG620,IFERROR(0/0,""),preDEL!Z620)</f>
        <v/>
      </c>
      <c r="AA620" s="128" t="b">
        <f>IF(preDEL!$AG620,IFERROR(0/0,""),preDEL!AA620)</f>
        <v>0</v>
      </c>
      <c r="AB620" s="128" t="b">
        <f>IF(preDEL!$AG620,IFERROR(0/0,""),preDEL!AB620)</f>
        <v>0</v>
      </c>
      <c r="AC620" s="174">
        <f>IF(preDEL!$AG620,IFERROR(0/0,""),preDEL!AC620)</f>
        <v>545</v>
      </c>
      <c r="AD620" s="116" t="b">
        <f>IF(preDEL!$AG620,IFERROR(0/0,""),preDEL!AD620)</f>
        <v>1</v>
      </c>
      <c r="AE620" s="175" t="str">
        <f>IF(preDEL!$AG620,IFERROR(0/0,""),preDEL!AE620)</f>
        <v/>
      </c>
      <c r="AF620" s="128" t="b">
        <f>IF(preDEL!$AG620,IFERROR(0/0,""),preDEL!AF620)</f>
        <v>0</v>
      </c>
      <c r="AG620" s="128" t="b">
        <f>IF(preDEL!$AG620,IFERROR(0/0,""),preDEL!AG620)</f>
        <v>0</v>
      </c>
      <c r="AH620" s="116" t="str">
        <f>IF(preDEL!$AG620,IFERROR(0/0,""),preDEL!AH620)</f>
        <v/>
      </c>
      <c r="AI620" s="82" t="str">
        <f>IF(preDEL!$AG620,IFERROR(0/0,""),preDEL!AI620)</f>
        <v/>
      </c>
      <c r="AJ620" s="83" t="str">
        <f>IF(preDEL!$AG620,IFERROR(0/0,""),preDEL!AJ620)</f>
        <v/>
      </c>
      <c r="AK620" s="82" t="str">
        <f>IF(preDEL!$AG620,IFERROR(0/0,""),preDEL!AK620)</f>
        <v>Negative</v>
      </c>
      <c r="AL620" s="83" t="str">
        <f>IF(preDEL!$AG620,IFERROR(0/0,""),preDEL!AL620)</f>
        <v/>
      </c>
      <c r="AM620" s="83" t="str">
        <f>IF(preDEL!$AG620,IFERROR(0/0,""),preDEL!AM620)</f>
        <v>SpROSA145068</v>
      </c>
      <c r="AN620" s="83" t="str">
        <f>IF(preDEL!$AG620,IFERROR(0/0,""),preDEL!AN620)</f>
        <v>ROSA534262</v>
      </c>
      <c r="AO620" s="83" t="str">
        <f>IF(preDEL!$AG620,IFERROR(0/0,""),preDEL!AO620)</f>
        <v/>
      </c>
      <c r="AP620" s="83" t="str">
        <f>IF(preDEL!$AG620,IFERROR(0/0,""),preDEL!AP620)</f>
        <v/>
      </c>
      <c r="AQ620" s="83" t="str">
        <f>IF(preDEL!$AG620,IFERROR(0/0,""),preDEL!AQ620)</f>
        <v/>
      </c>
      <c r="AR620" s="83" t="str">
        <f>IF(preDEL!$AG620,IFERROR(0/0,""),preDEL!AR620)</f>
        <v/>
      </c>
      <c r="AS620" s="147"/>
    </row>
    <row r="621">
      <c r="A621" s="82" t="str">
        <f>IF(preDEL!$AG621,IFERROR(0/0,""),preDEL!A621)</f>
        <v>FLB3721</v>
      </c>
      <c r="B621" s="172">
        <f>IF(preDEL!$AG621,IFERROR(0/0,""),preDEL!B621)</f>
        <v>44532</v>
      </c>
      <c r="C621" s="173">
        <f>IF(preDEL!$AG621,IFERROR(0/0,""),preDEL!C621)</f>
        <v>0.2319444444</v>
      </c>
      <c r="D621" s="82" t="str">
        <f>IF(preDEL!$AG621,IFERROR(0/0,""),preDEL!D621)</f>
        <v/>
      </c>
      <c r="E621" s="82" t="str">
        <f>IF(preDEL!$AG621,IFERROR(0/0,""),preDEL!E621)</f>
        <v/>
      </c>
      <c r="F621" s="83" t="str">
        <f>IF(preDEL!$AG621,IFERROR(0/0,""),preDEL!F621)</f>
        <v/>
      </c>
      <c r="G621" s="83" t="str">
        <f>IF(preDEL!$AG621,IFERROR(0/0,""),preDEL!G621)</f>
        <v/>
      </c>
      <c r="H621" s="83" t="str">
        <f>IF(preDEL!$AG621,IFERROR(0/0,""),preDEL!H621)</f>
        <v/>
      </c>
      <c r="I621" s="82" t="str">
        <f>IF(preDEL!$AG621,IFERROR(0/0,""),preDEL!I621)</f>
        <v/>
      </c>
      <c r="J621" s="82" t="str">
        <f>IF(preDEL!$AG621,IFERROR(0/0,""),preDEL!J621)</f>
        <v/>
      </c>
      <c r="K621" s="82" t="str">
        <f>IF(preDEL!$AG621,IFERROR(0/0,""),preDEL!K621)</f>
        <v>Negative</v>
      </c>
      <c r="L621" s="172">
        <f>IF(preDEL!$AG621,IFERROR(0/0,""),preDEL!L621)</f>
        <v>44532</v>
      </c>
      <c r="M621" s="173">
        <f>IF(preDEL!$AG621,IFERROR(0/0,""),preDEL!M621)</f>
        <v>0.4542708333</v>
      </c>
      <c r="N621" s="83" t="str">
        <f>IF(preDEL!$AG621,IFERROR(0/0,""),preDEL!N621)</f>
        <v/>
      </c>
      <c r="O621" s="83" t="str">
        <f>IF(preDEL!$AG621,IFERROR(0/0,""),preDEL!O621)</f>
        <v/>
      </c>
      <c r="P621" s="128" t="b">
        <f>IF(preDEL!$AG621,IFERROR(0/0,""),preDEL!P621)</f>
        <v>0</v>
      </c>
      <c r="Q621" s="128" t="str">
        <f>IF(preDEL!$AG621,IFERROR(0/0,""),preDEL!Q621)</f>
        <v>Result</v>
      </c>
      <c r="R621" s="116" t="b">
        <f>IF(preDEL!$AG621,IFERROR(0/0,""),preDEL!R621)</f>
        <v>1</v>
      </c>
      <c r="S621" s="116">
        <f>IF(preDEL!$AG621,IFERROR(0/0,""),preDEL!S621)</f>
        <v>1</v>
      </c>
      <c r="T621" s="128">
        <f>IF(preDEL!$AG621,IFERROR(0/0,""),preDEL!T621)</f>
        <v>0</v>
      </c>
      <c r="U621" s="83" t="str">
        <f>IF(preDEL!$AG621,IFERROR(0/0,""),preDEL!U621)</f>
        <v/>
      </c>
      <c r="V621" s="82" t="str">
        <f>IF(preDEL!$AG621,IFERROR(0/0,""),preDEL!V621)</f>
        <v/>
      </c>
      <c r="W621" s="83" t="str">
        <f>IF(preDEL!$AG621,IFERROR(0/0,""),preDEL!W621)</f>
        <v/>
      </c>
      <c r="X621" s="116" t="b">
        <f>IF(preDEL!$AG621,IFERROR(0/0,""),preDEL!X621)</f>
        <v>0</v>
      </c>
      <c r="Y621" s="128" t="b">
        <f>IF(preDEL!$AG621,IFERROR(0/0,""),preDEL!Y621)</f>
        <v>0</v>
      </c>
      <c r="Z621" s="82" t="str">
        <f>IF(preDEL!$AG621,IFERROR(0/0,""),preDEL!Z621)</f>
        <v/>
      </c>
      <c r="AA621" s="128" t="b">
        <f>IF(preDEL!$AG621,IFERROR(0/0,""),preDEL!AA621)</f>
        <v>0</v>
      </c>
      <c r="AB621" s="128" t="b">
        <f>IF(preDEL!$AG621,IFERROR(0/0,""),preDEL!AB621)</f>
        <v>0</v>
      </c>
      <c r="AC621" s="174">
        <f>IF(preDEL!$AG621,IFERROR(0/0,""),preDEL!AC621)</f>
        <v>544</v>
      </c>
      <c r="AD621" s="116" t="b">
        <f>IF(preDEL!$AG621,IFERROR(0/0,""),preDEL!AD621)</f>
        <v>1</v>
      </c>
      <c r="AE621" s="175" t="str">
        <f>IF(preDEL!$AG621,IFERROR(0/0,""),preDEL!AE621)</f>
        <v/>
      </c>
      <c r="AF621" s="128" t="b">
        <f>IF(preDEL!$AG621,IFERROR(0/0,""),preDEL!AF621)</f>
        <v>0</v>
      </c>
      <c r="AG621" s="128" t="b">
        <f>IF(preDEL!$AG621,IFERROR(0/0,""),preDEL!AG621)</f>
        <v>0</v>
      </c>
      <c r="AH621" s="116" t="str">
        <f>IF(preDEL!$AG621,IFERROR(0/0,""),preDEL!AH621)</f>
        <v/>
      </c>
      <c r="AI621" s="82" t="str">
        <f>IF(preDEL!$AG621,IFERROR(0/0,""),preDEL!AI621)</f>
        <v/>
      </c>
      <c r="AJ621" s="83" t="str">
        <f>IF(preDEL!$AG621,IFERROR(0/0,""),preDEL!AJ621)</f>
        <v/>
      </c>
      <c r="AK621" s="82" t="str">
        <f>IF(preDEL!$AG621,IFERROR(0/0,""),preDEL!AK621)</f>
        <v>Negative</v>
      </c>
      <c r="AL621" s="83" t="str">
        <f>IF(preDEL!$AG621,IFERROR(0/0,""),preDEL!AL621)</f>
        <v/>
      </c>
      <c r="AM621" s="83" t="str">
        <f>IF(preDEL!$AG621,IFERROR(0/0,""),preDEL!AM621)</f>
        <v>SpROSA145068</v>
      </c>
      <c r="AN621" s="83" t="str">
        <f>IF(preDEL!$AG621,IFERROR(0/0,""),preDEL!AN621)</f>
        <v>ROSA797583</v>
      </c>
      <c r="AO621" s="83" t="str">
        <f>IF(preDEL!$AG621,IFERROR(0/0,""),preDEL!AO621)</f>
        <v/>
      </c>
      <c r="AP621" s="83" t="str">
        <f>IF(preDEL!$AG621,IFERROR(0/0,""),preDEL!AP621)</f>
        <v/>
      </c>
      <c r="AQ621" s="83" t="str">
        <f>IF(preDEL!$AG621,IFERROR(0/0,""),preDEL!AQ621)</f>
        <v/>
      </c>
      <c r="AR621" s="83" t="str">
        <f>IF(preDEL!$AG621,IFERROR(0/0,""),preDEL!AR621)</f>
        <v/>
      </c>
      <c r="AS621" s="147"/>
    </row>
    <row r="622">
      <c r="A622" s="82" t="str">
        <f>IF(preDEL!$AG622,IFERROR(0/0,""),preDEL!A622)</f>
        <v>FLB4036</v>
      </c>
      <c r="B622" s="172">
        <f>IF(preDEL!$AG622,IFERROR(0/0,""),preDEL!B622)</f>
        <v>44532</v>
      </c>
      <c r="C622" s="173">
        <f>IF(preDEL!$AG622,IFERROR(0/0,""),preDEL!C622)</f>
        <v>0.2742824074</v>
      </c>
      <c r="D622" s="82" t="str">
        <f>IF(preDEL!$AG622,IFERROR(0/0,""),preDEL!D622)</f>
        <v/>
      </c>
      <c r="E622" s="82" t="str">
        <f>IF(preDEL!$AG622,IFERROR(0/0,""),preDEL!E622)</f>
        <v/>
      </c>
      <c r="F622" s="83" t="str">
        <f>IF(preDEL!$AG622,IFERROR(0/0,""),preDEL!F622)</f>
        <v/>
      </c>
      <c r="G622" s="83" t="str">
        <f>IF(preDEL!$AG622,IFERROR(0/0,""),preDEL!G622)</f>
        <v/>
      </c>
      <c r="H622" s="83" t="str">
        <f>IF(preDEL!$AG622,IFERROR(0/0,""),preDEL!H622)</f>
        <v/>
      </c>
      <c r="I622" s="82" t="str">
        <f>IF(preDEL!$AG622,IFERROR(0/0,""),preDEL!I622)</f>
        <v/>
      </c>
      <c r="J622" s="82" t="str">
        <f>IF(preDEL!$AG622,IFERROR(0/0,""),preDEL!J622)</f>
        <v/>
      </c>
      <c r="K622" s="82" t="str">
        <f>IF(preDEL!$AG622,IFERROR(0/0,""),preDEL!K622)</f>
        <v>Negative</v>
      </c>
      <c r="L622" s="172">
        <f>IF(preDEL!$AG622,IFERROR(0/0,""),preDEL!L622)</f>
        <v>44532</v>
      </c>
      <c r="M622" s="173">
        <f>IF(preDEL!$AG622,IFERROR(0/0,""),preDEL!M622)</f>
        <v>0.4542708333</v>
      </c>
      <c r="N622" s="83" t="str">
        <f>IF(preDEL!$AG622,IFERROR(0/0,""),preDEL!N622)</f>
        <v/>
      </c>
      <c r="O622" s="83" t="str">
        <f>IF(preDEL!$AG622,IFERROR(0/0,""),preDEL!O622)</f>
        <v/>
      </c>
      <c r="P622" s="128" t="b">
        <f>IF(preDEL!$AG622,IFERROR(0/0,""),preDEL!P622)</f>
        <v>0</v>
      </c>
      <c r="Q622" s="128" t="str">
        <f>IF(preDEL!$AG622,IFERROR(0/0,""),preDEL!Q622)</f>
        <v>Result</v>
      </c>
      <c r="R622" s="116" t="b">
        <f>IF(preDEL!$AG622,IFERROR(0/0,""),preDEL!R622)</f>
        <v>1</v>
      </c>
      <c r="S622" s="116">
        <f>IF(preDEL!$AG622,IFERROR(0/0,""),preDEL!S622)</f>
        <v>1</v>
      </c>
      <c r="T622" s="128" t="str">
        <f>IF(preDEL!$AG622,IFERROR(0/0,""),preDEL!T622)</f>
        <v/>
      </c>
      <c r="U622" s="83" t="str">
        <f>IF(preDEL!$AG622,IFERROR(0/0,""),preDEL!U622)</f>
        <v/>
      </c>
      <c r="V622" s="82" t="str">
        <f>IF(preDEL!$AG622,IFERROR(0/0,""),preDEL!V622)</f>
        <v/>
      </c>
      <c r="W622" s="83" t="str">
        <f>IF(preDEL!$AG622,IFERROR(0/0,""),preDEL!W622)</f>
        <v/>
      </c>
      <c r="X622" s="116" t="b">
        <f>IF(preDEL!$AG622,IFERROR(0/0,""),preDEL!X622)</f>
        <v>0</v>
      </c>
      <c r="Y622" s="128" t="b">
        <f>IF(preDEL!$AG622,IFERROR(0/0,""),preDEL!Y622)</f>
        <v>0</v>
      </c>
      <c r="Z622" s="82" t="str">
        <f>IF(preDEL!$AG622,IFERROR(0/0,""),preDEL!Z622)</f>
        <v/>
      </c>
      <c r="AA622" s="128" t="b">
        <f>IF(preDEL!$AG622,IFERROR(0/0,""),preDEL!AA622)</f>
        <v>0</v>
      </c>
      <c r="AB622" s="128" t="b">
        <f>IF(preDEL!$AG622,IFERROR(0/0,""),preDEL!AB622)</f>
        <v>0</v>
      </c>
      <c r="AC622" s="174">
        <f>IF(preDEL!$AG622,IFERROR(0/0,""),preDEL!AC622)</f>
        <v>85</v>
      </c>
      <c r="AD622" s="116" t="b">
        <f>IF(preDEL!$AG622,IFERROR(0/0,""),preDEL!AD622)</f>
        <v>0</v>
      </c>
      <c r="AE622" s="175" t="str">
        <f>IF(preDEL!$AG622,IFERROR(0/0,""),preDEL!AE622)</f>
        <v/>
      </c>
      <c r="AF622" s="128" t="b">
        <f>IF(preDEL!$AG622,IFERROR(0/0,""),preDEL!AF622)</f>
        <v>0</v>
      </c>
      <c r="AG622" s="128" t="b">
        <f>IF(preDEL!$AG622,IFERROR(0/0,""),preDEL!AG622)</f>
        <v>0</v>
      </c>
      <c r="AH622" s="116" t="str">
        <f>IF(preDEL!$AG622,IFERROR(0/0,""),preDEL!AH622)</f>
        <v/>
      </c>
      <c r="AI622" s="82" t="str">
        <f>IF(preDEL!$AG622,IFERROR(0/0,""),preDEL!AI622)</f>
        <v/>
      </c>
      <c r="AJ622" s="83" t="str">
        <f>IF(preDEL!$AG622,IFERROR(0/0,""),preDEL!AJ622)</f>
        <v/>
      </c>
      <c r="AK622" s="82" t="str">
        <f>IF(preDEL!$AG622,IFERROR(0/0,""),preDEL!AK622)</f>
        <v>Negative</v>
      </c>
      <c r="AL622" s="83" t="str">
        <f>IF(preDEL!$AG622,IFERROR(0/0,""),preDEL!AL622)</f>
        <v/>
      </c>
      <c r="AM622" s="83" t="str">
        <f>IF(preDEL!$AG622,IFERROR(0/0,""),preDEL!AM622)</f>
        <v>SpROSA145068</v>
      </c>
      <c r="AN622" s="83" t="str">
        <f>IF(preDEL!$AG622,IFERROR(0/0,""),preDEL!AN622)</f>
        <v>ROSA669439</v>
      </c>
      <c r="AO622" s="83" t="str">
        <f>IF(preDEL!$AG622,IFERROR(0/0,""),preDEL!AO622)</f>
        <v/>
      </c>
      <c r="AP622" s="83" t="str">
        <f>IF(preDEL!$AG622,IFERROR(0/0,""),preDEL!AP622)</f>
        <v/>
      </c>
      <c r="AQ622" s="83" t="str">
        <f>IF(preDEL!$AG622,IFERROR(0/0,""),preDEL!AQ622)</f>
        <v/>
      </c>
      <c r="AR622" s="83" t="str">
        <f>IF(preDEL!$AG622,IFERROR(0/0,""),preDEL!AR622)</f>
        <v/>
      </c>
      <c r="AS622" s="147"/>
    </row>
    <row r="623">
      <c r="A623" s="82" t="str">
        <f>IF(preDEL!$AG623,IFERROR(0/0,""),preDEL!A623)</f>
        <v>FLB4031</v>
      </c>
      <c r="B623" s="172">
        <f>IF(preDEL!$AG623,IFERROR(0/0,""),preDEL!B623)</f>
        <v>44532</v>
      </c>
      <c r="C623" s="173">
        <f>IF(preDEL!$AG623,IFERROR(0/0,""),preDEL!C623)</f>
        <v>0.2777083333</v>
      </c>
      <c r="D623" s="82" t="str">
        <f>IF(preDEL!$AG623,IFERROR(0/0,""),preDEL!D623)</f>
        <v/>
      </c>
      <c r="E623" s="82" t="str">
        <f>IF(preDEL!$AG623,IFERROR(0/0,""),preDEL!E623)</f>
        <v/>
      </c>
      <c r="F623" s="83" t="str">
        <f>IF(preDEL!$AG623,IFERROR(0/0,""),preDEL!F623)</f>
        <v/>
      </c>
      <c r="G623" s="83" t="str">
        <f>IF(preDEL!$AG623,IFERROR(0/0,""),preDEL!G623)</f>
        <v/>
      </c>
      <c r="H623" s="83" t="str">
        <f>IF(preDEL!$AG623,IFERROR(0/0,""),preDEL!H623)</f>
        <v/>
      </c>
      <c r="I623" s="82" t="str">
        <f>IF(preDEL!$AG623,IFERROR(0/0,""),preDEL!I623)</f>
        <v/>
      </c>
      <c r="J623" s="82" t="str">
        <f>IF(preDEL!$AG623,IFERROR(0/0,""),preDEL!J623)</f>
        <v/>
      </c>
      <c r="K623" s="82" t="str">
        <f>IF(preDEL!$AG623,IFERROR(0/0,""),preDEL!K623)</f>
        <v>Negative</v>
      </c>
      <c r="L623" s="172">
        <f>IF(preDEL!$AG623,IFERROR(0/0,""),preDEL!L623)</f>
        <v>44532</v>
      </c>
      <c r="M623" s="173">
        <f>IF(preDEL!$AG623,IFERROR(0/0,""),preDEL!M623)</f>
        <v>0.4542708333</v>
      </c>
      <c r="N623" s="83" t="str">
        <f>IF(preDEL!$AG623,IFERROR(0/0,""),preDEL!N623)</f>
        <v/>
      </c>
      <c r="O623" s="83" t="str">
        <f>IF(preDEL!$AG623,IFERROR(0/0,""),preDEL!O623)</f>
        <v/>
      </c>
      <c r="P623" s="128" t="b">
        <f>IF(preDEL!$AG623,IFERROR(0/0,""),preDEL!P623)</f>
        <v>0</v>
      </c>
      <c r="Q623" s="128" t="str">
        <f>IF(preDEL!$AG623,IFERROR(0/0,""),preDEL!Q623)</f>
        <v>Result</v>
      </c>
      <c r="R623" s="116" t="b">
        <f>IF(preDEL!$AG623,IFERROR(0/0,""),preDEL!R623)</f>
        <v>1</v>
      </c>
      <c r="S623" s="116">
        <f>IF(preDEL!$AG623,IFERROR(0/0,""),preDEL!S623)</f>
        <v>1</v>
      </c>
      <c r="T623" s="128">
        <f>IF(preDEL!$AG623,IFERROR(0/0,""),preDEL!T623)</f>
        <v>0</v>
      </c>
      <c r="U623" s="83" t="str">
        <f>IF(preDEL!$AG623,IFERROR(0/0,""),preDEL!U623)</f>
        <v/>
      </c>
      <c r="V623" s="82" t="str">
        <f>IF(preDEL!$AG623,IFERROR(0/0,""),preDEL!V623)</f>
        <v/>
      </c>
      <c r="W623" s="83" t="str">
        <f>IF(preDEL!$AG623,IFERROR(0/0,""),preDEL!W623)</f>
        <v/>
      </c>
      <c r="X623" s="116" t="b">
        <f>IF(preDEL!$AG623,IFERROR(0/0,""),preDEL!X623)</f>
        <v>0</v>
      </c>
      <c r="Y623" s="128" t="b">
        <f>IF(preDEL!$AG623,IFERROR(0/0,""),preDEL!Y623)</f>
        <v>0</v>
      </c>
      <c r="Z623" s="82" t="str">
        <f>IF(preDEL!$AG623,IFERROR(0/0,""),preDEL!Z623)</f>
        <v/>
      </c>
      <c r="AA623" s="128" t="b">
        <f>IF(preDEL!$AG623,IFERROR(0/0,""),preDEL!AA623)</f>
        <v>0</v>
      </c>
      <c r="AB623" s="128" t="b">
        <f>IF(preDEL!$AG623,IFERROR(0/0,""),preDEL!AB623)</f>
        <v>0</v>
      </c>
      <c r="AC623" s="174">
        <f>IF(preDEL!$AG623,IFERROR(0/0,""),preDEL!AC623)</f>
        <v>543</v>
      </c>
      <c r="AD623" s="116" t="b">
        <f>IF(preDEL!$AG623,IFERROR(0/0,""),preDEL!AD623)</f>
        <v>1</v>
      </c>
      <c r="AE623" s="175" t="str">
        <f>IF(preDEL!$AG623,IFERROR(0/0,""),preDEL!AE623)</f>
        <v/>
      </c>
      <c r="AF623" s="128" t="b">
        <f>IF(preDEL!$AG623,IFERROR(0/0,""),preDEL!AF623)</f>
        <v>0</v>
      </c>
      <c r="AG623" s="128" t="b">
        <f>IF(preDEL!$AG623,IFERROR(0/0,""),preDEL!AG623)</f>
        <v>0</v>
      </c>
      <c r="AH623" s="116" t="str">
        <f>IF(preDEL!$AG623,IFERROR(0/0,""),preDEL!AH623)</f>
        <v/>
      </c>
      <c r="AI623" s="82" t="str">
        <f>IF(preDEL!$AG623,IFERROR(0/0,""),preDEL!AI623)</f>
        <v/>
      </c>
      <c r="AJ623" s="83" t="str">
        <f>IF(preDEL!$AG623,IFERROR(0/0,""),preDEL!AJ623)</f>
        <v/>
      </c>
      <c r="AK623" s="82" t="str">
        <f>IF(preDEL!$AG623,IFERROR(0/0,""),preDEL!AK623)</f>
        <v>Negative</v>
      </c>
      <c r="AL623" s="83" t="str">
        <f>IF(preDEL!$AG623,IFERROR(0/0,""),preDEL!AL623)</f>
        <v/>
      </c>
      <c r="AM623" s="83" t="str">
        <f>IF(preDEL!$AG623,IFERROR(0/0,""),preDEL!AM623)</f>
        <v>SpROSA145068</v>
      </c>
      <c r="AN623" s="83" t="str">
        <f>IF(preDEL!$AG623,IFERROR(0/0,""),preDEL!AN623)</f>
        <v>ROSA501926</v>
      </c>
      <c r="AO623" s="83" t="str">
        <f>IF(preDEL!$AG623,IFERROR(0/0,""),preDEL!AO623)</f>
        <v/>
      </c>
      <c r="AP623" s="83" t="str">
        <f>IF(preDEL!$AG623,IFERROR(0/0,""),preDEL!AP623)</f>
        <v/>
      </c>
      <c r="AQ623" s="83" t="str">
        <f>IF(preDEL!$AG623,IFERROR(0/0,""),preDEL!AQ623)</f>
        <v/>
      </c>
      <c r="AR623" s="83" t="str">
        <f>IF(preDEL!$AG623,IFERROR(0/0,""),preDEL!AR623)</f>
        <v/>
      </c>
      <c r="AS623" s="147"/>
    </row>
    <row r="624">
      <c r="A624" s="82" t="str">
        <f>IF(preDEL!$AG624,IFERROR(0/0,""),preDEL!A624)</f>
        <v>FLB4038</v>
      </c>
      <c r="B624" s="172">
        <f>IF(preDEL!$AG624,IFERROR(0/0,""),preDEL!B624)</f>
        <v>44532</v>
      </c>
      <c r="C624" s="173">
        <f>IF(preDEL!$AG624,IFERROR(0/0,""),preDEL!C624)</f>
        <v>0.281099537</v>
      </c>
      <c r="D624" s="82" t="str">
        <f>IF(preDEL!$AG624,IFERROR(0/0,""),preDEL!D624)</f>
        <v/>
      </c>
      <c r="E624" s="82" t="str">
        <f>IF(preDEL!$AG624,IFERROR(0/0,""),preDEL!E624)</f>
        <v/>
      </c>
      <c r="F624" s="83" t="str">
        <f>IF(preDEL!$AG624,IFERROR(0/0,""),preDEL!F624)</f>
        <v/>
      </c>
      <c r="G624" s="83" t="str">
        <f>IF(preDEL!$AG624,IFERROR(0/0,""),preDEL!G624)</f>
        <v/>
      </c>
      <c r="H624" s="83" t="str">
        <f>IF(preDEL!$AG624,IFERROR(0/0,""),preDEL!H624)</f>
        <v/>
      </c>
      <c r="I624" s="82" t="str">
        <f>IF(preDEL!$AG624,IFERROR(0/0,""),preDEL!I624)</f>
        <v/>
      </c>
      <c r="J624" s="82" t="str">
        <f>IF(preDEL!$AG624,IFERROR(0/0,""),preDEL!J624)</f>
        <v/>
      </c>
      <c r="K624" s="82" t="str">
        <f>IF(preDEL!$AG624,IFERROR(0/0,""),preDEL!K624)</f>
        <v>Negative</v>
      </c>
      <c r="L624" s="172">
        <f>IF(preDEL!$AG624,IFERROR(0/0,""),preDEL!L624)</f>
        <v>44532</v>
      </c>
      <c r="M624" s="173">
        <f>IF(preDEL!$AG624,IFERROR(0/0,""),preDEL!M624)</f>
        <v>0.4542708333</v>
      </c>
      <c r="N624" s="83" t="str">
        <f>IF(preDEL!$AG624,IFERROR(0/0,""),preDEL!N624)</f>
        <v/>
      </c>
      <c r="O624" s="83" t="str">
        <f>IF(preDEL!$AG624,IFERROR(0/0,""),preDEL!O624)</f>
        <v/>
      </c>
      <c r="P624" s="128" t="b">
        <f>IF(preDEL!$AG624,IFERROR(0/0,""),preDEL!P624)</f>
        <v>0</v>
      </c>
      <c r="Q624" s="128" t="str">
        <f>IF(preDEL!$AG624,IFERROR(0/0,""),preDEL!Q624)</f>
        <v>Result</v>
      </c>
      <c r="R624" s="116" t="b">
        <f>IF(preDEL!$AG624,IFERROR(0/0,""),preDEL!R624)</f>
        <v>1</v>
      </c>
      <c r="S624" s="116">
        <f>IF(preDEL!$AG624,IFERROR(0/0,""),preDEL!S624)</f>
        <v>1</v>
      </c>
      <c r="T624" s="128">
        <f>IF(preDEL!$AG624,IFERROR(0/0,""),preDEL!T624)</f>
        <v>0</v>
      </c>
      <c r="U624" s="83" t="str">
        <f>IF(preDEL!$AG624,IFERROR(0/0,""),preDEL!U624)</f>
        <v/>
      </c>
      <c r="V624" s="82" t="str">
        <f>IF(preDEL!$AG624,IFERROR(0/0,""),preDEL!V624)</f>
        <v/>
      </c>
      <c r="W624" s="83" t="str">
        <f>IF(preDEL!$AG624,IFERROR(0/0,""),preDEL!W624)</f>
        <v/>
      </c>
      <c r="X624" s="116" t="b">
        <f>IF(preDEL!$AG624,IFERROR(0/0,""),preDEL!X624)</f>
        <v>0</v>
      </c>
      <c r="Y624" s="128" t="b">
        <f>IF(preDEL!$AG624,IFERROR(0/0,""),preDEL!Y624)</f>
        <v>0</v>
      </c>
      <c r="Z624" s="82" t="str">
        <f>IF(preDEL!$AG624,IFERROR(0/0,""),preDEL!Z624)</f>
        <v/>
      </c>
      <c r="AA624" s="128" t="b">
        <f>IF(preDEL!$AG624,IFERROR(0/0,""),preDEL!AA624)</f>
        <v>0</v>
      </c>
      <c r="AB624" s="128" t="b">
        <f>IF(preDEL!$AG624,IFERROR(0/0,""),preDEL!AB624)</f>
        <v>0</v>
      </c>
      <c r="AC624" s="174">
        <f>IF(preDEL!$AG624,IFERROR(0/0,""),preDEL!AC624)</f>
        <v>542</v>
      </c>
      <c r="AD624" s="116" t="b">
        <f>IF(preDEL!$AG624,IFERROR(0/0,""),preDEL!AD624)</f>
        <v>1</v>
      </c>
      <c r="AE624" s="175" t="str">
        <f>IF(preDEL!$AG624,IFERROR(0/0,""),preDEL!AE624)</f>
        <v/>
      </c>
      <c r="AF624" s="128" t="b">
        <f>IF(preDEL!$AG624,IFERROR(0/0,""),preDEL!AF624)</f>
        <v>0</v>
      </c>
      <c r="AG624" s="128" t="b">
        <f>IF(preDEL!$AG624,IFERROR(0/0,""),preDEL!AG624)</f>
        <v>0</v>
      </c>
      <c r="AH624" s="116" t="str">
        <f>IF(preDEL!$AG624,IFERROR(0/0,""),preDEL!AH624)</f>
        <v/>
      </c>
      <c r="AI624" s="82" t="str">
        <f>IF(preDEL!$AG624,IFERROR(0/0,""),preDEL!AI624)</f>
        <v/>
      </c>
      <c r="AJ624" s="83" t="str">
        <f>IF(preDEL!$AG624,IFERROR(0/0,""),preDEL!AJ624)</f>
        <v/>
      </c>
      <c r="AK624" s="82" t="str">
        <f>IF(preDEL!$AG624,IFERROR(0/0,""),preDEL!AK624)</f>
        <v>Negative</v>
      </c>
      <c r="AL624" s="83" t="str">
        <f>IF(preDEL!$AG624,IFERROR(0/0,""),preDEL!AL624)</f>
        <v/>
      </c>
      <c r="AM624" s="83" t="str">
        <f>IF(preDEL!$AG624,IFERROR(0/0,""),preDEL!AM624)</f>
        <v>SpROSA145068</v>
      </c>
      <c r="AN624" s="83" t="str">
        <f>IF(preDEL!$AG624,IFERROR(0/0,""),preDEL!AN624)</f>
        <v>ROSA694030</v>
      </c>
      <c r="AO624" s="83" t="str">
        <f>IF(preDEL!$AG624,IFERROR(0/0,""),preDEL!AO624)</f>
        <v/>
      </c>
      <c r="AP624" s="83" t="str">
        <f>IF(preDEL!$AG624,IFERROR(0/0,""),preDEL!AP624)</f>
        <v/>
      </c>
      <c r="AQ624" s="83" t="str">
        <f>IF(preDEL!$AG624,IFERROR(0/0,""),preDEL!AQ624)</f>
        <v/>
      </c>
      <c r="AR624" s="83" t="str">
        <f>IF(preDEL!$AG624,IFERROR(0/0,""),preDEL!AR624)</f>
        <v/>
      </c>
      <c r="AS624" s="147"/>
    </row>
    <row r="625">
      <c r="A625" s="82" t="str">
        <f>IF(preDEL!$AG625,IFERROR(0/0,""),preDEL!A625)</f>
        <v>FLB4050</v>
      </c>
      <c r="B625" s="172">
        <f>IF(preDEL!$AG625,IFERROR(0/0,""),preDEL!B625)</f>
        <v>44532</v>
      </c>
      <c r="C625" s="173">
        <f>IF(preDEL!$AG625,IFERROR(0/0,""),preDEL!C625)</f>
        <v>0.2937268519</v>
      </c>
      <c r="D625" s="82" t="str">
        <f>IF(preDEL!$AG625,IFERROR(0/0,""),preDEL!D625)</f>
        <v/>
      </c>
      <c r="E625" s="82" t="str">
        <f>IF(preDEL!$AG625,IFERROR(0/0,""),preDEL!E625)</f>
        <v/>
      </c>
      <c r="F625" s="83" t="str">
        <f>IF(preDEL!$AG625,IFERROR(0/0,""),preDEL!F625)</f>
        <v/>
      </c>
      <c r="G625" s="83" t="str">
        <f>IF(preDEL!$AG625,IFERROR(0/0,""),preDEL!G625)</f>
        <v/>
      </c>
      <c r="H625" s="83" t="str">
        <f>IF(preDEL!$AG625,IFERROR(0/0,""),preDEL!H625)</f>
        <v/>
      </c>
      <c r="I625" s="82" t="str">
        <f>IF(preDEL!$AG625,IFERROR(0/0,""),preDEL!I625)</f>
        <v/>
      </c>
      <c r="J625" s="82" t="str">
        <f>IF(preDEL!$AG625,IFERROR(0/0,""),preDEL!J625)</f>
        <v/>
      </c>
      <c r="K625" s="82" t="str">
        <f>IF(preDEL!$AG625,IFERROR(0/0,""),preDEL!K625)</f>
        <v>Negative</v>
      </c>
      <c r="L625" s="172">
        <f>IF(preDEL!$AG625,IFERROR(0/0,""),preDEL!L625)</f>
        <v>44532</v>
      </c>
      <c r="M625" s="173">
        <f>IF(preDEL!$AG625,IFERROR(0/0,""),preDEL!M625)</f>
        <v>0.4542708333</v>
      </c>
      <c r="N625" s="83" t="str">
        <f>IF(preDEL!$AG625,IFERROR(0/0,""),preDEL!N625)</f>
        <v/>
      </c>
      <c r="O625" s="83" t="str">
        <f>IF(preDEL!$AG625,IFERROR(0/0,""),preDEL!O625)</f>
        <v/>
      </c>
      <c r="P625" s="128" t="b">
        <f>IF(preDEL!$AG625,IFERROR(0/0,""),preDEL!P625)</f>
        <v>0</v>
      </c>
      <c r="Q625" s="128" t="str">
        <f>IF(preDEL!$AG625,IFERROR(0/0,""),preDEL!Q625)</f>
        <v>Result</v>
      </c>
      <c r="R625" s="116" t="b">
        <f>IF(preDEL!$AG625,IFERROR(0/0,""),preDEL!R625)</f>
        <v>1</v>
      </c>
      <c r="S625" s="116">
        <f>IF(preDEL!$AG625,IFERROR(0/0,""),preDEL!S625)</f>
        <v>1</v>
      </c>
      <c r="T625" s="128" t="str">
        <f>IF(preDEL!$AG625,IFERROR(0/0,""),preDEL!T625)</f>
        <v/>
      </c>
      <c r="U625" s="83" t="str">
        <f>IF(preDEL!$AG625,IFERROR(0/0,""),preDEL!U625)</f>
        <v/>
      </c>
      <c r="V625" s="82" t="str">
        <f>IF(preDEL!$AG625,IFERROR(0/0,""),preDEL!V625)</f>
        <v/>
      </c>
      <c r="W625" s="83" t="str">
        <f>IF(preDEL!$AG625,IFERROR(0/0,""),preDEL!W625)</f>
        <v/>
      </c>
      <c r="X625" s="116" t="b">
        <f>IF(preDEL!$AG625,IFERROR(0/0,""),preDEL!X625)</f>
        <v>0</v>
      </c>
      <c r="Y625" s="128" t="b">
        <f>IF(preDEL!$AG625,IFERROR(0/0,""),preDEL!Y625)</f>
        <v>0</v>
      </c>
      <c r="Z625" s="82" t="str">
        <f>IF(preDEL!$AG625,IFERROR(0/0,""),preDEL!Z625)</f>
        <v/>
      </c>
      <c r="AA625" s="128" t="b">
        <f>IF(preDEL!$AG625,IFERROR(0/0,""),preDEL!AA625)</f>
        <v>0</v>
      </c>
      <c r="AB625" s="128" t="b">
        <f>IF(preDEL!$AG625,IFERROR(0/0,""),preDEL!AB625)</f>
        <v>0</v>
      </c>
      <c r="AC625" s="174">
        <f>IF(preDEL!$AG625,IFERROR(0/0,""),preDEL!AC625)</f>
        <v>84</v>
      </c>
      <c r="AD625" s="116" t="b">
        <f>IF(preDEL!$AG625,IFERROR(0/0,""),preDEL!AD625)</f>
        <v>0</v>
      </c>
      <c r="AE625" s="175" t="str">
        <f>IF(preDEL!$AG625,IFERROR(0/0,""),preDEL!AE625)</f>
        <v/>
      </c>
      <c r="AF625" s="128" t="b">
        <f>IF(preDEL!$AG625,IFERROR(0/0,""),preDEL!AF625)</f>
        <v>0</v>
      </c>
      <c r="AG625" s="128" t="b">
        <f>IF(preDEL!$AG625,IFERROR(0/0,""),preDEL!AG625)</f>
        <v>0</v>
      </c>
      <c r="AH625" s="116" t="str">
        <f>IF(preDEL!$AG625,IFERROR(0/0,""),preDEL!AH625)</f>
        <v/>
      </c>
      <c r="AI625" s="82" t="str">
        <f>IF(preDEL!$AG625,IFERROR(0/0,""),preDEL!AI625)</f>
        <v/>
      </c>
      <c r="AJ625" s="83" t="str">
        <f>IF(preDEL!$AG625,IFERROR(0/0,""),preDEL!AJ625)</f>
        <v/>
      </c>
      <c r="AK625" s="82" t="str">
        <f>IF(preDEL!$AG625,IFERROR(0/0,""),preDEL!AK625)</f>
        <v>Negative</v>
      </c>
      <c r="AL625" s="83" t="str">
        <f>IF(preDEL!$AG625,IFERROR(0/0,""),preDEL!AL625)</f>
        <v/>
      </c>
      <c r="AM625" s="83" t="str">
        <f>IF(preDEL!$AG625,IFERROR(0/0,""),preDEL!AM625)</f>
        <v>SpROSA145068</v>
      </c>
      <c r="AN625" s="83" t="str">
        <f>IF(preDEL!$AG625,IFERROR(0/0,""),preDEL!AN625)</f>
        <v>ROSA835283</v>
      </c>
      <c r="AO625" s="83" t="str">
        <f>IF(preDEL!$AG625,IFERROR(0/0,""),preDEL!AO625)</f>
        <v/>
      </c>
      <c r="AP625" s="83" t="str">
        <f>IF(preDEL!$AG625,IFERROR(0/0,""),preDEL!AP625)</f>
        <v/>
      </c>
      <c r="AQ625" s="83" t="str">
        <f>IF(preDEL!$AG625,IFERROR(0/0,""),preDEL!AQ625)</f>
        <v/>
      </c>
      <c r="AR625" s="83" t="str">
        <f>IF(preDEL!$AG625,IFERROR(0/0,""),preDEL!AR625)</f>
        <v/>
      </c>
      <c r="AS625" s="147"/>
    </row>
    <row r="626">
      <c r="A626" s="82" t="str">
        <f>IF(preDEL!$AG626,IFERROR(0/0,""),preDEL!A626)</f>
        <v>FLB4067</v>
      </c>
      <c r="B626" s="172">
        <f>IF(preDEL!$AG626,IFERROR(0/0,""),preDEL!B626)</f>
        <v>44532</v>
      </c>
      <c r="C626" s="173">
        <f>IF(preDEL!$AG626,IFERROR(0/0,""),preDEL!C626)</f>
        <v>0.2940740741</v>
      </c>
      <c r="D626" s="82" t="str">
        <f>IF(preDEL!$AG626,IFERROR(0/0,""),preDEL!D626)</f>
        <v/>
      </c>
      <c r="E626" s="82" t="str">
        <f>IF(preDEL!$AG626,IFERROR(0/0,""),preDEL!E626)</f>
        <v/>
      </c>
      <c r="F626" s="83" t="str">
        <f>IF(preDEL!$AG626,IFERROR(0/0,""),preDEL!F626)</f>
        <v/>
      </c>
      <c r="G626" s="83" t="str">
        <f>IF(preDEL!$AG626,IFERROR(0/0,""),preDEL!G626)</f>
        <v/>
      </c>
      <c r="H626" s="83" t="str">
        <f>IF(preDEL!$AG626,IFERROR(0/0,""),preDEL!H626)</f>
        <v/>
      </c>
      <c r="I626" s="82" t="str">
        <f>IF(preDEL!$AG626,IFERROR(0/0,""),preDEL!I626)</f>
        <v/>
      </c>
      <c r="J626" s="82" t="str">
        <f>IF(preDEL!$AG626,IFERROR(0/0,""),preDEL!J626)</f>
        <v/>
      </c>
      <c r="K626" s="82" t="str">
        <f>IF(preDEL!$AG626,IFERROR(0/0,""),preDEL!K626)</f>
        <v>Negative</v>
      </c>
      <c r="L626" s="172">
        <f>IF(preDEL!$AG626,IFERROR(0/0,""),preDEL!L626)</f>
        <v>44532</v>
      </c>
      <c r="M626" s="173">
        <f>IF(preDEL!$AG626,IFERROR(0/0,""),preDEL!M626)</f>
        <v>0.4542708333</v>
      </c>
      <c r="N626" s="83" t="str">
        <f>IF(preDEL!$AG626,IFERROR(0/0,""),preDEL!N626)</f>
        <v/>
      </c>
      <c r="O626" s="83" t="str">
        <f>IF(preDEL!$AG626,IFERROR(0/0,""),preDEL!O626)</f>
        <v/>
      </c>
      <c r="P626" s="128" t="b">
        <f>IF(preDEL!$AG626,IFERROR(0/0,""),preDEL!P626)</f>
        <v>0</v>
      </c>
      <c r="Q626" s="128" t="str">
        <f>IF(preDEL!$AG626,IFERROR(0/0,""),preDEL!Q626)</f>
        <v>Result</v>
      </c>
      <c r="R626" s="116" t="b">
        <f>IF(preDEL!$AG626,IFERROR(0/0,""),preDEL!R626)</f>
        <v>1</v>
      </c>
      <c r="S626" s="116">
        <f>IF(preDEL!$AG626,IFERROR(0/0,""),preDEL!S626)</f>
        <v>1</v>
      </c>
      <c r="T626" s="128" t="str">
        <f>IF(preDEL!$AG626,IFERROR(0/0,""),preDEL!T626)</f>
        <v/>
      </c>
      <c r="U626" s="83" t="str">
        <f>IF(preDEL!$AG626,IFERROR(0/0,""),preDEL!U626)</f>
        <v/>
      </c>
      <c r="V626" s="82" t="str">
        <f>IF(preDEL!$AG626,IFERROR(0/0,""),preDEL!V626)</f>
        <v/>
      </c>
      <c r="W626" s="83" t="str">
        <f>IF(preDEL!$AG626,IFERROR(0/0,""),preDEL!W626)</f>
        <v/>
      </c>
      <c r="X626" s="116" t="b">
        <f>IF(preDEL!$AG626,IFERROR(0/0,""),preDEL!X626)</f>
        <v>0</v>
      </c>
      <c r="Y626" s="128" t="b">
        <f>IF(preDEL!$AG626,IFERROR(0/0,""),preDEL!Y626)</f>
        <v>0</v>
      </c>
      <c r="Z626" s="82" t="str">
        <f>IF(preDEL!$AG626,IFERROR(0/0,""),preDEL!Z626)</f>
        <v/>
      </c>
      <c r="AA626" s="128" t="b">
        <f>IF(preDEL!$AG626,IFERROR(0/0,""),preDEL!AA626)</f>
        <v>0</v>
      </c>
      <c r="AB626" s="128" t="b">
        <f>IF(preDEL!$AG626,IFERROR(0/0,""),preDEL!AB626)</f>
        <v>0</v>
      </c>
      <c r="AC626" s="174">
        <f>IF(preDEL!$AG626,IFERROR(0/0,""),preDEL!AC626)</f>
        <v>83</v>
      </c>
      <c r="AD626" s="116" t="b">
        <f>IF(preDEL!$AG626,IFERROR(0/0,""),preDEL!AD626)</f>
        <v>0</v>
      </c>
      <c r="AE626" s="175" t="str">
        <f>IF(preDEL!$AG626,IFERROR(0/0,""),preDEL!AE626)</f>
        <v/>
      </c>
      <c r="AF626" s="128" t="b">
        <f>IF(preDEL!$AG626,IFERROR(0/0,""),preDEL!AF626)</f>
        <v>0</v>
      </c>
      <c r="AG626" s="128" t="b">
        <f>IF(preDEL!$AG626,IFERROR(0/0,""),preDEL!AG626)</f>
        <v>0</v>
      </c>
      <c r="AH626" s="116" t="str">
        <f>IF(preDEL!$AG626,IFERROR(0/0,""),preDEL!AH626)</f>
        <v/>
      </c>
      <c r="AI626" s="82" t="str">
        <f>IF(preDEL!$AG626,IFERROR(0/0,""),preDEL!AI626)</f>
        <v/>
      </c>
      <c r="AJ626" s="83" t="str">
        <f>IF(preDEL!$AG626,IFERROR(0/0,""),preDEL!AJ626)</f>
        <v/>
      </c>
      <c r="AK626" s="82" t="str">
        <f>IF(preDEL!$AG626,IFERROR(0/0,""),preDEL!AK626)</f>
        <v>Negative</v>
      </c>
      <c r="AL626" s="83" t="str">
        <f>IF(preDEL!$AG626,IFERROR(0/0,""),preDEL!AL626)</f>
        <v/>
      </c>
      <c r="AM626" s="83" t="str">
        <f>IF(preDEL!$AG626,IFERROR(0/0,""),preDEL!AM626)</f>
        <v>SpROSA145068</v>
      </c>
      <c r="AN626" s="83" t="str">
        <f>IF(preDEL!$AG626,IFERROR(0/0,""),preDEL!AN626)</f>
        <v>ROSA638043</v>
      </c>
      <c r="AO626" s="83" t="str">
        <f>IF(preDEL!$AG626,IFERROR(0/0,""),preDEL!AO626)</f>
        <v/>
      </c>
      <c r="AP626" s="83" t="str">
        <f>IF(preDEL!$AG626,IFERROR(0/0,""),preDEL!AP626)</f>
        <v/>
      </c>
      <c r="AQ626" s="83" t="str">
        <f>IF(preDEL!$AG626,IFERROR(0/0,""),preDEL!AQ626)</f>
        <v/>
      </c>
      <c r="AR626" s="83" t="str">
        <f>IF(preDEL!$AG626,IFERROR(0/0,""),preDEL!AR626)</f>
        <v/>
      </c>
      <c r="AS626" s="147"/>
    </row>
    <row r="627">
      <c r="A627" s="82" t="str">
        <f>IF(preDEL!$AG627,IFERROR(0/0,""),preDEL!A627)</f>
        <v>FLB2718</v>
      </c>
      <c r="B627" s="172">
        <f>IF(preDEL!$AG627,IFERROR(0/0,""),preDEL!B627)</f>
        <v>44536</v>
      </c>
      <c r="C627" s="173">
        <f>IF(preDEL!$AG627,IFERROR(0/0,""),preDEL!C627)</f>
        <v>0.2527546296</v>
      </c>
      <c r="D627" s="82" t="str">
        <f>IF(preDEL!$AG627,IFERROR(0/0,""),preDEL!D627)</f>
        <v/>
      </c>
      <c r="E627" s="82" t="str">
        <f>IF(preDEL!$AG627,IFERROR(0/0,""),preDEL!E627)</f>
        <v/>
      </c>
      <c r="F627" s="83" t="str">
        <f>IF(preDEL!$AG627,IFERROR(0/0,""),preDEL!F627)</f>
        <v/>
      </c>
      <c r="G627" s="83" t="str">
        <f>IF(preDEL!$AG627,IFERROR(0/0,""),preDEL!G627)</f>
        <v/>
      </c>
      <c r="H627" s="83" t="str">
        <f>IF(preDEL!$AG627,IFERROR(0/0,""),preDEL!H627)</f>
        <v/>
      </c>
      <c r="I627" s="82" t="str">
        <f>IF(preDEL!$AG627,IFERROR(0/0,""),preDEL!I627)</f>
        <v/>
      </c>
      <c r="J627" s="82" t="str">
        <f>IF(preDEL!$AG627,IFERROR(0/0,""),preDEL!J627)</f>
        <v/>
      </c>
      <c r="K627" s="82" t="str">
        <f>IF(preDEL!$AG627,IFERROR(0/0,""),preDEL!K627)</f>
        <v>Negative</v>
      </c>
      <c r="L627" s="172">
        <f>IF(preDEL!$AG627,IFERROR(0/0,""),preDEL!L627)</f>
        <v>44536</v>
      </c>
      <c r="M627" s="173">
        <f>IF(preDEL!$AG627,IFERROR(0/0,""),preDEL!M627)</f>
        <v>0.5064583333</v>
      </c>
      <c r="N627" s="83" t="str">
        <f>IF(preDEL!$AG627,IFERROR(0/0,""),preDEL!N627)</f>
        <v/>
      </c>
      <c r="O627" s="83" t="str">
        <f>IF(preDEL!$AG627,IFERROR(0/0,""),preDEL!O627)</f>
        <v/>
      </c>
      <c r="P627" s="128" t="b">
        <f>IF(preDEL!$AG627,IFERROR(0/0,""),preDEL!P627)</f>
        <v>0</v>
      </c>
      <c r="Q627" s="128" t="str">
        <f>IF(preDEL!$AG627,IFERROR(0/0,""),preDEL!Q627)</f>
        <v>Result</v>
      </c>
      <c r="R627" s="116" t="b">
        <f>IF(preDEL!$AG627,IFERROR(0/0,""),preDEL!R627)</f>
        <v>1</v>
      </c>
      <c r="S627" s="116">
        <f>IF(preDEL!$AG627,IFERROR(0/0,""),preDEL!S627)</f>
        <v>1</v>
      </c>
      <c r="T627" s="128" t="str">
        <f>IF(preDEL!$AG627,IFERROR(0/0,""),preDEL!T627)</f>
        <v/>
      </c>
      <c r="U627" s="83" t="str">
        <f>IF(preDEL!$AG627,IFERROR(0/0,""),preDEL!U627)</f>
        <v/>
      </c>
      <c r="V627" s="82" t="str">
        <f>IF(preDEL!$AG627,IFERROR(0/0,""),preDEL!V627)</f>
        <v/>
      </c>
      <c r="W627" s="83" t="str">
        <f>IF(preDEL!$AG627,IFERROR(0/0,""),preDEL!W627)</f>
        <v/>
      </c>
      <c r="X627" s="116" t="b">
        <f>IF(preDEL!$AG627,IFERROR(0/0,""),preDEL!X627)</f>
        <v>0</v>
      </c>
      <c r="Y627" s="128" t="b">
        <f>IF(preDEL!$AG627,IFERROR(0/0,""),preDEL!Y627)</f>
        <v>0</v>
      </c>
      <c r="Z627" s="82" t="str">
        <f>IF(preDEL!$AG627,IFERROR(0/0,""),preDEL!Z627)</f>
        <v/>
      </c>
      <c r="AA627" s="128" t="b">
        <f>IF(preDEL!$AG627,IFERROR(0/0,""),preDEL!AA627)</f>
        <v>0</v>
      </c>
      <c r="AB627" s="128" t="b">
        <f>IF(preDEL!$AG627,IFERROR(0/0,""),preDEL!AB627)</f>
        <v>0</v>
      </c>
      <c r="AC627" s="174">
        <f>IF(preDEL!$AG627,IFERROR(0/0,""),preDEL!AC627)</f>
        <v>82</v>
      </c>
      <c r="AD627" s="116" t="b">
        <f>IF(preDEL!$AG627,IFERROR(0/0,""),preDEL!AD627)</f>
        <v>0</v>
      </c>
      <c r="AE627" s="175" t="str">
        <f>IF(preDEL!$AG627,IFERROR(0/0,""),preDEL!AE627)</f>
        <v/>
      </c>
      <c r="AF627" s="128" t="b">
        <f>IF(preDEL!$AG627,IFERROR(0/0,""),preDEL!AF627)</f>
        <v>0</v>
      </c>
      <c r="AG627" s="128" t="b">
        <f>IF(preDEL!$AG627,IFERROR(0/0,""),preDEL!AG627)</f>
        <v>0</v>
      </c>
      <c r="AH627" s="116" t="str">
        <f>IF(preDEL!$AG627,IFERROR(0/0,""),preDEL!AH627)</f>
        <v/>
      </c>
      <c r="AI627" s="82" t="str">
        <f>IF(preDEL!$AG627,IFERROR(0/0,""),preDEL!AI627)</f>
        <v/>
      </c>
      <c r="AJ627" s="83" t="str">
        <f>IF(preDEL!$AG627,IFERROR(0/0,""),preDEL!AJ627)</f>
        <v/>
      </c>
      <c r="AK627" s="82" t="str">
        <f>IF(preDEL!$AG627,IFERROR(0/0,""),preDEL!AK627)</f>
        <v>Negative</v>
      </c>
      <c r="AL627" s="83" t="str">
        <f>IF(preDEL!$AG627,IFERROR(0/0,""),preDEL!AL627)</f>
        <v/>
      </c>
      <c r="AM627" s="83" t="str">
        <f>IF(preDEL!$AG627,IFERROR(0/0,""),preDEL!AM627)</f>
        <v>SpROSA145068</v>
      </c>
      <c r="AN627" s="83" t="str">
        <f>IF(preDEL!$AG627,IFERROR(0/0,""),preDEL!AN627)</f>
        <v>ROSA191656</v>
      </c>
      <c r="AO627" s="83" t="str">
        <f>IF(preDEL!$AG627,IFERROR(0/0,""),preDEL!AO627)</f>
        <v/>
      </c>
      <c r="AP627" s="83" t="str">
        <f>IF(preDEL!$AG627,IFERROR(0/0,""),preDEL!AP627)</f>
        <v/>
      </c>
      <c r="AQ627" s="83" t="str">
        <f>IF(preDEL!$AG627,IFERROR(0/0,""),preDEL!AQ627)</f>
        <v/>
      </c>
      <c r="AR627" s="83" t="str">
        <f>IF(preDEL!$AG627,IFERROR(0/0,""),preDEL!AR627)</f>
        <v/>
      </c>
      <c r="AS627" s="147"/>
    </row>
    <row r="628">
      <c r="A628" s="82" t="str">
        <f>IF(preDEL!$AG628,IFERROR(0/0,""),preDEL!A628)</f>
        <v>FLB3571</v>
      </c>
      <c r="B628" s="172">
        <f>IF(preDEL!$AG628,IFERROR(0/0,""),preDEL!B628)</f>
        <v>44536</v>
      </c>
      <c r="C628" s="173">
        <f>IF(preDEL!$AG628,IFERROR(0/0,""),preDEL!C628)</f>
        <v>0.2537962963</v>
      </c>
      <c r="D628" s="82" t="str">
        <f>IF(preDEL!$AG628,IFERROR(0/0,""),preDEL!D628)</f>
        <v/>
      </c>
      <c r="E628" s="82" t="str">
        <f>IF(preDEL!$AG628,IFERROR(0/0,""),preDEL!E628)</f>
        <v/>
      </c>
      <c r="F628" s="83" t="str">
        <f>IF(preDEL!$AG628,IFERROR(0/0,""),preDEL!F628)</f>
        <v/>
      </c>
      <c r="G628" s="83" t="str">
        <f>IF(preDEL!$AG628,IFERROR(0/0,""),preDEL!G628)</f>
        <v/>
      </c>
      <c r="H628" s="83" t="str">
        <f>IF(preDEL!$AG628,IFERROR(0/0,""),preDEL!H628)</f>
        <v/>
      </c>
      <c r="I628" s="82" t="str">
        <f>IF(preDEL!$AG628,IFERROR(0/0,""),preDEL!I628)</f>
        <v/>
      </c>
      <c r="J628" s="82" t="str">
        <f>IF(preDEL!$AG628,IFERROR(0/0,""),preDEL!J628)</f>
        <v/>
      </c>
      <c r="K628" s="82" t="str">
        <f>IF(preDEL!$AG628,IFERROR(0/0,""),preDEL!K628)</f>
        <v>Negative</v>
      </c>
      <c r="L628" s="172">
        <f>IF(preDEL!$AG628,IFERROR(0/0,""),preDEL!L628)</f>
        <v>44536</v>
      </c>
      <c r="M628" s="173">
        <f>IF(preDEL!$AG628,IFERROR(0/0,""),preDEL!M628)</f>
        <v>0.5064583333</v>
      </c>
      <c r="N628" s="83" t="str">
        <f>IF(preDEL!$AG628,IFERROR(0/0,""),preDEL!N628)</f>
        <v/>
      </c>
      <c r="O628" s="83" t="str">
        <f>IF(preDEL!$AG628,IFERROR(0/0,""),preDEL!O628)</f>
        <v/>
      </c>
      <c r="P628" s="128" t="b">
        <f>IF(preDEL!$AG628,IFERROR(0/0,""),preDEL!P628)</f>
        <v>0</v>
      </c>
      <c r="Q628" s="128" t="str">
        <f>IF(preDEL!$AG628,IFERROR(0/0,""),preDEL!Q628)</f>
        <v>Result</v>
      </c>
      <c r="R628" s="116" t="b">
        <f>IF(preDEL!$AG628,IFERROR(0/0,""),preDEL!R628)</f>
        <v>1</v>
      </c>
      <c r="S628" s="116">
        <f>IF(preDEL!$AG628,IFERROR(0/0,""),preDEL!S628)</f>
        <v>1</v>
      </c>
      <c r="T628" s="128" t="str">
        <f>IF(preDEL!$AG628,IFERROR(0/0,""),preDEL!T628)</f>
        <v/>
      </c>
      <c r="U628" s="83" t="str">
        <f>IF(preDEL!$AG628,IFERROR(0/0,""),preDEL!U628)</f>
        <v/>
      </c>
      <c r="V628" s="82" t="str">
        <f>IF(preDEL!$AG628,IFERROR(0/0,""),preDEL!V628)</f>
        <v/>
      </c>
      <c r="W628" s="83" t="str">
        <f>IF(preDEL!$AG628,IFERROR(0/0,""),preDEL!W628)</f>
        <v/>
      </c>
      <c r="X628" s="116" t="b">
        <f>IF(preDEL!$AG628,IFERROR(0/0,""),preDEL!X628)</f>
        <v>0</v>
      </c>
      <c r="Y628" s="128" t="b">
        <f>IF(preDEL!$AG628,IFERROR(0/0,""),preDEL!Y628)</f>
        <v>0</v>
      </c>
      <c r="Z628" s="82" t="str">
        <f>IF(preDEL!$AG628,IFERROR(0/0,""),preDEL!Z628)</f>
        <v/>
      </c>
      <c r="AA628" s="128" t="b">
        <f>IF(preDEL!$AG628,IFERROR(0/0,""),preDEL!AA628)</f>
        <v>0</v>
      </c>
      <c r="AB628" s="128" t="b">
        <f>IF(preDEL!$AG628,IFERROR(0/0,""),preDEL!AB628)</f>
        <v>0</v>
      </c>
      <c r="AC628" s="174">
        <f>IF(preDEL!$AG628,IFERROR(0/0,""),preDEL!AC628)</f>
        <v>81</v>
      </c>
      <c r="AD628" s="116" t="b">
        <f>IF(preDEL!$AG628,IFERROR(0/0,""),preDEL!AD628)</f>
        <v>0</v>
      </c>
      <c r="AE628" s="175" t="str">
        <f>IF(preDEL!$AG628,IFERROR(0/0,""),preDEL!AE628)</f>
        <v/>
      </c>
      <c r="AF628" s="128" t="b">
        <f>IF(preDEL!$AG628,IFERROR(0/0,""),preDEL!AF628)</f>
        <v>0</v>
      </c>
      <c r="AG628" s="128" t="b">
        <f>IF(preDEL!$AG628,IFERROR(0/0,""),preDEL!AG628)</f>
        <v>0</v>
      </c>
      <c r="AH628" s="116" t="str">
        <f>IF(preDEL!$AG628,IFERROR(0/0,""),preDEL!AH628)</f>
        <v/>
      </c>
      <c r="AI628" s="82" t="str">
        <f>IF(preDEL!$AG628,IFERROR(0/0,""),preDEL!AI628)</f>
        <v/>
      </c>
      <c r="AJ628" s="83" t="str">
        <f>IF(preDEL!$AG628,IFERROR(0/0,""),preDEL!AJ628)</f>
        <v/>
      </c>
      <c r="AK628" s="82" t="str">
        <f>IF(preDEL!$AG628,IFERROR(0/0,""),preDEL!AK628)</f>
        <v>Negative</v>
      </c>
      <c r="AL628" s="83" t="str">
        <f>IF(preDEL!$AG628,IFERROR(0/0,""),preDEL!AL628)</f>
        <v/>
      </c>
      <c r="AM628" s="83" t="str">
        <f>IF(preDEL!$AG628,IFERROR(0/0,""),preDEL!AM628)</f>
        <v>SpROSA145068</v>
      </c>
      <c r="AN628" s="83" t="str">
        <f>IF(preDEL!$AG628,IFERROR(0/0,""),preDEL!AN628)</f>
        <v>ROSA186882</v>
      </c>
      <c r="AO628" s="83" t="str">
        <f>IF(preDEL!$AG628,IFERROR(0/0,""),preDEL!AO628)</f>
        <v/>
      </c>
      <c r="AP628" s="83" t="str">
        <f>IF(preDEL!$AG628,IFERROR(0/0,""),preDEL!AP628)</f>
        <v/>
      </c>
      <c r="AQ628" s="83" t="str">
        <f>IF(preDEL!$AG628,IFERROR(0/0,""),preDEL!AQ628)</f>
        <v/>
      </c>
      <c r="AR628" s="83" t="str">
        <f>IF(preDEL!$AG628,IFERROR(0/0,""),preDEL!AR628)</f>
        <v/>
      </c>
      <c r="AS628" s="147"/>
    </row>
    <row r="629">
      <c r="A629" s="82" t="str">
        <f>IF(preDEL!$AG629,IFERROR(0/0,""),preDEL!A629)</f>
        <v>FLB3628</v>
      </c>
      <c r="B629" s="172">
        <f>IF(preDEL!$AG629,IFERROR(0/0,""),preDEL!B629)</f>
        <v>44536</v>
      </c>
      <c r="C629" s="173">
        <f>IF(preDEL!$AG629,IFERROR(0/0,""),preDEL!C629)</f>
        <v>0.2541435185</v>
      </c>
      <c r="D629" s="82" t="str">
        <f>IF(preDEL!$AG629,IFERROR(0/0,""),preDEL!D629)</f>
        <v/>
      </c>
      <c r="E629" s="82" t="str">
        <f>IF(preDEL!$AG629,IFERROR(0/0,""),preDEL!E629)</f>
        <v/>
      </c>
      <c r="F629" s="83" t="str">
        <f>IF(preDEL!$AG629,IFERROR(0/0,""),preDEL!F629)</f>
        <v/>
      </c>
      <c r="G629" s="83" t="str">
        <f>IF(preDEL!$AG629,IFERROR(0/0,""),preDEL!G629)</f>
        <v/>
      </c>
      <c r="H629" s="83" t="str">
        <f>IF(preDEL!$AG629,IFERROR(0/0,""),preDEL!H629)</f>
        <v/>
      </c>
      <c r="I629" s="82" t="str">
        <f>IF(preDEL!$AG629,IFERROR(0/0,""),preDEL!I629)</f>
        <v/>
      </c>
      <c r="J629" s="82" t="str">
        <f>IF(preDEL!$AG629,IFERROR(0/0,""),preDEL!J629)</f>
        <v/>
      </c>
      <c r="K629" s="82" t="str">
        <f>IF(preDEL!$AG629,IFERROR(0/0,""),preDEL!K629)</f>
        <v>Negative</v>
      </c>
      <c r="L629" s="172">
        <f>IF(preDEL!$AG629,IFERROR(0/0,""),preDEL!L629)</f>
        <v>44536</v>
      </c>
      <c r="M629" s="173">
        <f>IF(preDEL!$AG629,IFERROR(0/0,""),preDEL!M629)</f>
        <v>0.5064583333</v>
      </c>
      <c r="N629" s="83" t="str">
        <f>IF(preDEL!$AG629,IFERROR(0/0,""),preDEL!N629)</f>
        <v/>
      </c>
      <c r="O629" s="83" t="str">
        <f>IF(preDEL!$AG629,IFERROR(0/0,""),preDEL!O629)</f>
        <v/>
      </c>
      <c r="P629" s="128" t="b">
        <f>IF(preDEL!$AG629,IFERROR(0/0,""),preDEL!P629)</f>
        <v>0</v>
      </c>
      <c r="Q629" s="128" t="str">
        <f>IF(preDEL!$AG629,IFERROR(0/0,""),preDEL!Q629)</f>
        <v>Result</v>
      </c>
      <c r="R629" s="116" t="b">
        <f>IF(preDEL!$AG629,IFERROR(0/0,""),preDEL!R629)</f>
        <v>1</v>
      </c>
      <c r="S629" s="116">
        <f>IF(preDEL!$AG629,IFERROR(0/0,""),preDEL!S629)</f>
        <v>1</v>
      </c>
      <c r="T629" s="128" t="str">
        <f>IF(preDEL!$AG629,IFERROR(0/0,""),preDEL!T629)</f>
        <v/>
      </c>
      <c r="U629" s="83" t="str">
        <f>IF(preDEL!$AG629,IFERROR(0/0,""),preDEL!U629)</f>
        <v/>
      </c>
      <c r="V629" s="82" t="str">
        <f>IF(preDEL!$AG629,IFERROR(0/0,""),preDEL!V629)</f>
        <v/>
      </c>
      <c r="W629" s="83" t="str">
        <f>IF(preDEL!$AG629,IFERROR(0/0,""),preDEL!W629)</f>
        <v/>
      </c>
      <c r="X629" s="116" t="b">
        <f>IF(preDEL!$AG629,IFERROR(0/0,""),preDEL!X629)</f>
        <v>0</v>
      </c>
      <c r="Y629" s="128" t="b">
        <f>IF(preDEL!$AG629,IFERROR(0/0,""),preDEL!Y629)</f>
        <v>0</v>
      </c>
      <c r="Z629" s="82" t="str">
        <f>IF(preDEL!$AG629,IFERROR(0/0,""),preDEL!Z629)</f>
        <v/>
      </c>
      <c r="AA629" s="128" t="b">
        <f>IF(preDEL!$AG629,IFERROR(0/0,""),preDEL!AA629)</f>
        <v>0</v>
      </c>
      <c r="AB629" s="128" t="b">
        <f>IF(preDEL!$AG629,IFERROR(0/0,""),preDEL!AB629)</f>
        <v>0</v>
      </c>
      <c r="AC629" s="174">
        <f>IF(preDEL!$AG629,IFERROR(0/0,""),preDEL!AC629)</f>
        <v>80</v>
      </c>
      <c r="AD629" s="116" t="b">
        <f>IF(preDEL!$AG629,IFERROR(0/0,""),preDEL!AD629)</f>
        <v>0</v>
      </c>
      <c r="AE629" s="175" t="str">
        <f>IF(preDEL!$AG629,IFERROR(0/0,""),preDEL!AE629)</f>
        <v/>
      </c>
      <c r="AF629" s="128" t="b">
        <f>IF(preDEL!$AG629,IFERROR(0/0,""),preDEL!AF629)</f>
        <v>0</v>
      </c>
      <c r="AG629" s="128" t="b">
        <f>IF(preDEL!$AG629,IFERROR(0/0,""),preDEL!AG629)</f>
        <v>0</v>
      </c>
      <c r="AH629" s="116" t="str">
        <f>IF(preDEL!$AG629,IFERROR(0/0,""),preDEL!AH629)</f>
        <v/>
      </c>
      <c r="AI629" s="82" t="str">
        <f>IF(preDEL!$AG629,IFERROR(0/0,""),preDEL!AI629)</f>
        <v/>
      </c>
      <c r="AJ629" s="83" t="str">
        <f>IF(preDEL!$AG629,IFERROR(0/0,""),preDEL!AJ629)</f>
        <v/>
      </c>
      <c r="AK629" s="82" t="str">
        <f>IF(preDEL!$AG629,IFERROR(0/0,""),preDEL!AK629)</f>
        <v>Negative</v>
      </c>
      <c r="AL629" s="83" t="str">
        <f>IF(preDEL!$AG629,IFERROR(0/0,""),preDEL!AL629)</f>
        <v/>
      </c>
      <c r="AM629" s="83" t="str">
        <f>IF(preDEL!$AG629,IFERROR(0/0,""),preDEL!AM629)</f>
        <v>SpROSA145068</v>
      </c>
      <c r="AN629" s="83" t="str">
        <f>IF(preDEL!$AG629,IFERROR(0/0,""),preDEL!AN629)</f>
        <v>ROSA750622</v>
      </c>
      <c r="AO629" s="83" t="str">
        <f>IF(preDEL!$AG629,IFERROR(0/0,""),preDEL!AO629)</f>
        <v/>
      </c>
      <c r="AP629" s="83" t="str">
        <f>IF(preDEL!$AG629,IFERROR(0/0,""),preDEL!AP629)</f>
        <v/>
      </c>
      <c r="AQ629" s="83" t="str">
        <f>IF(preDEL!$AG629,IFERROR(0/0,""),preDEL!AQ629)</f>
        <v/>
      </c>
      <c r="AR629" s="83" t="str">
        <f>IF(preDEL!$AG629,IFERROR(0/0,""),preDEL!AR629)</f>
        <v/>
      </c>
      <c r="AS629" s="147"/>
    </row>
    <row r="630">
      <c r="A630" s="82" t="str">
        <f>IF(preDEL!$AG630,IFERROR(0/0,""),preDEL!A630)</f>
        <v>FLB3605</v>
      </c>
      <c r="B630" s="172">
        <f>IF(preDEL!$AG630,IFERROR(0/0,""),preDEL!B630)</f>
        <v>44536</v>
      </c>
      <c r="C630" s="173">
        <f>IF(preDEL!$AG630,IFERROR(0/0,""),preDEL!C630)</f>
        <v>0.2544328704</v>
      </c>
      <c r="D630" s="82" t="str">
        <f>IF(preDEL!$AG630,IFERROR(0/0,""),preDEL!D630)</f>
        <v/>
      </c>
      <c r="E630" s="82" t="str">
        <f>IF(preDEL!$AG630,IFERROR(0/0,""),preDEL!E630)</f>
        <v/>
      </c>
      <c r="F630" s="83" t="str">
        <f>IF(preDEL!$AG630,IFERROR(0/0,""),preDEL!F630)</f>
        <v/>
      </c>
      <c r="G630" s="83" t="str">
        <f>IF(preDEL!$AG630,IFERROR(0/0,""),preDEL!G630)</f>
        <v/>
      </c>
      <c r="H630" s="83" t="str">
        <f>IF(preDEL!$AG630,IFERROR(0/0,""),preDEL!H630)</f>
        <v/>
      </c>
      <c r="I630" s="82" t="str">
        <f>IF(preDEL!$AG630,IFERROR(0/0,""),preDEL!I630)</f>
        <v/>
      </c>
      <c r="J630" s="82" t="str">
        <f>IF(preDEL!$AG630,IFERROR(0/0,""),preDEL!J630)</f>
        <v/>
      </c>
      <c r="K630" s="82" t="str">
        <f>IF(preDEL!$AG630,IFERROR(0/0,""),preDEL!K630)</f>
        <v>Negative</v>
      </c>
      <c r="L630" s="172">
        <f>IF(preDEL!$AG630,IFERROR(0/0,""),preDEL!L630)</f>
        <v>44536</v>
      </c>
      <c r="M630" s="173">
        <f>IF(preDEL!$AG630,IFERROR(0/0,""),preDEL!M630)</f>
        <v>0.5064583333</v>
      </c>
      <c r="N630" s="83" t="str">
        <f>IF(preDEL!$AG630,IFERROR(0/0,""),preDEL!N630)</f>
        <v/>
      </c>
      <c r="O630" s="83" t="str">
        <f>IF(preDEL!$AG630,IFERROR(0/0,""),preDEL!O630)</f>
        <v/>
      </c>
      <c r="P630" s="128" t="b">
        <f>IF(preDEL!$AG630,IFERROR(0/0,""),preDEL!P630)</f>
        <v>0</v>
      </c>
      <c r="Q630" s="128" t="str">
        <f>IF(preDEL!$AG630,IFERROR(0/0,""),preDEL!Q630)</f>
        <v>Result</v>
      </c>
      <c r="R630" s="116" t="b">
        <f>IF(preDEL!$AG630,IFERROR(0/0,""),preDEL!R630)</f>
        <v>1</v>
      </c>
      <c r="S630" s="116">
        <f>IF(preDEL!$AG630,IFERROR(0/0,""),preDEL!S630)</f>
        <v>1</v>
      </c>
      <c r="T630" s="128">
        <f>IF(preDEL!$AG630,IFERROR(0/0,""),preDEL!T630)</f>
        <v>0</v>
      </c>
      <c r="U630" s="83" t="str">
        <f>IF(preDEL!$AG630,IFERROR(0/0,""),preDEL!U630)</f>
        <v/>
      </c>
      <c r="V630" s="82" t="str">
        <f>IF(preDEL!$AG630,IFERROR(0/0,""),preDEL!V630)</f>
        <v/>
      </c>
      <c r="W630" s="83" t="str">
        <f>IF(preDEL!$AG630,IFERROR(0/0,""),preDEL!W630)</f>
        <v/>
      </c>
      <c r="X630" s="116" t="b">
        <f>IF(preDEL!$AG630,IFERROR(0/0,""),preDEL!X630)</f>
        <v>0</v>
      </c>
      <c r="Y630" s="128" t="b">
        <f>IF(preDEL!$AG630,IFERROR(0/0,""),preDEL!Y630)</f>
        <v>0</v>
      </c>
      <c r="Z630" s="82" t="str">
        <f>IF(preDEL!$AG630,IFERROR(0/0,""),preDEL!Z630)</f>
        <v/>
      </c>
      <c r="AA630" s="128" t="b">
        <f>IF(preDEL!$AG630,IFERROR(0/0,""),preDEL!AA630)</f>
        <v>0</v>
      </c>
      <c r="AB630" s="128" t="b">
        <f>IF(preDEL!$AG630,IFERROR(0/0,""),preDEL!AB630)</f>
        <v>0</v>
      </c>
      <c r="AC630" s="174">
        <f>IF(preDEL!$AG630,IFERROR(0/0,""),preDEL!AC630)</f>
        <v>541</v>
      </c>
      <c r="AD630" s="116" t="b">
        <f>IF(preDEL!$AG630,IFERROR(0/0,""),preDEL!AD630)</f>
        <v>1</v>
      </c>
      <c r="AE630" s="175" t="str">
        <f>IF(preDEL!$AG630,IFERROR(0/0,""),preDEL!AE630)</f>
        <v/>
      </c>
      <c r="AF630" s="128" t="b">
        <f>IF(preDEL!$AG630,IFERROR(0/0,""),preDEL!AF630)</f>
        <v>0</v>
      </c>
      <c r="AG630" s="128" t="b">
        <f>IF(preDEL!$AG630,IFERROR(0/0,""),preDEL!AG630)</f>
        <v>0</v>
      </c>
      <c r="AH630" s="116" t="str">
        <f>IF(preDEL!$AG630,IFERROR(0/0,""),preDEL!AH630)</f>
        <v/>
      </c>
      <c r="AI630" s="82" t="str">
        <f>IF(preDEL!$AG630,IFERROR(0/0,""),preDEL!AI630)</f>
        <v/>
      </c>
      <c r="AJ630" s="83" t="str">
        <f>IF(preDEL!$AG630,IFERROR(0/0,""),preDEL!AJ630)</f>
        <v/>
      </c>
      <c r="AK630" s="82" t="str">
        <f>IF(preDEL!$AG630,IFERROR(0/0,""),preDEL!AK630)</f>
        <v>Negative</v>
      </c>
      <c r="AL630" s="83" t="str">
        <f>IF(preDEL!$AG630,IFERROR(0/0,""),preDEL!AL630)</f>
        <v/>
      </c>
      <c r="AM630" s="83" t="str">
        <f>IF(preDEL!$AG630,IFERROR(0/0,""),preDEL!AM630)</f>
        <v>SpROSA145068</v>
      </c>
      <c r="AN630" s="83" t="str">
        <f>IF(preDEL!$AG630,IFERROR(0/0,""),preDEL!AN630)</f>
        <v>ROSA212432</v>
      </c>
      <c r="AO630" s="83" t="str">
        <f>IF(preDEL!$AG630,IFERROR(0/0,""),preDEL!AO630)</f>
        <v/>
      </c>
      <c r="AP630" s="83" t="str">
        <f>IF(preDEL!$AG630,IFERROR(0/0,""),preDEL!AP630)</f>
        <v/>
      </c>
      <c r="AQ630" s="83" t="str">
        <f>IF(preDEL!$AG630,IFERROR(0/0,""),preDEL!AQ630)</f>
        <v/>
      </c>
      <c r="AR630" s="83" t="str">
        <f>IF(preDEL!$AG630,IFERROR(0/0,""),preDEL!AR630)</f>
        <v/>
      </c>
      <c r="AS630" s="147"/>
    </row>
    <row r="631">
      <c r="A631" s="82" t="str">
        <f>IF(preDEL!$AG631,IFERROR(0/0,""),preDEL!A631)</f>
        <v>FLB3599</v>
      </c>
      <c r="B631" s="172">
        <f>IF(preDEL!$AG631,IFERROR(0/0,""),preDEL!B631)</f>
        <v>44536</v>
      </c>
      <c r="C631" s="173">
        <f>IF(preDEL!$AG631,IFERROR(0/0,""),preDEL!C631)</f>
        <v>0.2560300926</v>
      </c>
      <c r="D631" s="82" t="str">
        <f>IF(preDEL!$AG631,IFERROR(0/0,""),preDEL!D631)</f>
        <v/>
      </c>
      <c r="E631" s="82" t="str">
        <f>IF(preDEL!$AG631,IFERROR(0/0,""),preDEL!E631)</f>
        <v/>
      </c>
      <c r="F631" s="83" t="str">
        <f>IF(preDEL!$AG631,IFERROR(0/0,""),preDEL!F631)</f>
        <v/>
      </c>
      <c r="G631" s="83" t="str">
        <f>IF(preDEL!$AG631,IFERROR(0/0,""),preDEL!G631)</f>
        <v/>
      </c>
      <c r="H631" s="83" t="str">
        <f>IF(preDEL!$AG631,IFERROR(0/0,""),preDEL!H631)</f>
        <v/>
      </c>
      <c r="I631" s="82" t="str">
        <f>IF(preDEL!$AG631,IFERROR(0/0,""),preDEL!I631)</f>
        <v/>
      </c>
      <c r="J631" s="82" t="str">
        <f>IF(preDEL!$AG631,IFERROR(0/0,""),preDEL!J631)</f>
        <v/>
      </c>
      <c r="K631" s="82" t="str">
        <f>IF(preDEL!$AG631,IFERROR(0/0,""),preDEL!K631)</f>
        <v>Negative</v>
      </c>
      <c r="L631" s="172">
        <f>IF(preDEL!$AG631,IFERROR(0/0,""),preDEL!L631)</f>
        <v>44536</v>
      </c>
      <c r="M631" s="173">
        <f>IF(preDEL!$AG631,IFERROR(0/0,""),preDEL!M631)</f>
        <v>0.5064583333</v>
      </c>
      <c r="N631" s="83" t="str">
        <f>IF(preDEL!$AG631,IFERROR(0/0,""),preDEL!N631)</f>
        <v/>
      </c>
      <c r="O631" s="83" t="str">
        <f>IF(preDEL!$AG631,IFERROR(0/0,""),preDEL!O631)</f>
        <v/>
      </c>
      <c r="P631" s="128" t="b">
        <f>IF(preDEL!$AG631,IFERROR(0/0,""),preDEL!P631)</f>
        <v>0</v>
      </c>
      <c r="Q631" s="128" t="str">
        <f>IF(preDEL!$AG631,IFERROR(0/0,""),preDEL!Q631)</f>
        <v>Result</v>
      </c>
      <c r="R631" s="116" t="b">
        <f>IF(preDEL!$AG631,IFERROR(0/0,""),preDEL!R631)</f>
        <v>1</v>
      </c>
      <c r="S631" s="116">
        <f>IF(preDEL!$AG631,IFERROR(0/0,""),preDEL!S631)</f>
        <v>1</v>
      </c>
      <c r="T631" s="128">
        <f>IF(preDEL!$AG631,IFERROR(0/0,""),preDEL!T631)</f>
        <v>0</v>
      </c>
      <c r="U631" s="83" t="str">
        <f>IF(preDEL!$AG631,IFERROR(0/0,""),preDEL!U631)</f>
        <v/>
      </c>
      <c r="V631" s="82" t="str">
        <f>IF(preDEL!$AG631,IFERROR(0/0,""),preDEL!V631)</f>
        <v/>
      </c>
      <c r="W631" s="83" t="str">
        <f>IF(preDEL!$AG631,IFERROR(0/0,""),preDEL!W631)</f>
        <v/>
      </c>
      <c r="X631" s="116" t="b">
        <f>IF(preDEL!$AG631,IFERROR(0/0,""),preDEL!X631)</f>
        <v>0</v>
      </c>
      <c r="Y631" s="128" t="b">
        <f>IF(preDEL!$AG631,IFERROR(0/0,""),preDEL!Y631)</f>
        <v>0</v>
      </c>
      <c r="Z631" s="82" t="str">
        <f>IF(preDEL!$AG631,IFERROR(0/0,""),preDEL!Z631)</f>
        <v/>
      </c>
      <c r="AA631" s="128" t="b">
        <f>IF(preDEL!$AG631,IFERROR(0/0,""),preDEL!AA631)</f>
        <v>0</v>
      </c>
      <c r="AB631" s="128" t="b">
        <f>IF(preDEL!$AG631,IFERROR(0/0,""),preDEL!AB631)</f>
        <v>0</v>
      </c>
      <c r="AC631" s="174">
        <f>IF(preDEL!$AG631,IFERROR(0/0,""),preDEL!AC631)</f>
        <v>540</v>
      </c>
      <c r="AD631" s="116" t="b">
        <f>IF(preDEL!$AG631,IFERROR(0/0,""),preDEL!AD631)</f>
        <v>1</v>
      </c>
      <c r="AE631" s="175" t="str">
        <f>IF(preDEL!$AG631,IFERROR(0/0,""),preDEL!AE631)</f>
        <v/>
      </c>
      <c r="AF631" s="128" t="b">
        <f>IF(preDEL!$AG631,IFERROR(0/0,""),preDEL!AF631)</f>
        <v>0</v>
      </c>
      <c r="AG631" s="128" t="b">
        <f>IF(preDEL!$AG631,IFERROR(0/0,""),preDEL!AG631)</f>
        <v>0</v>
      </c>
      <c r="AH631" s="116" t="str">
        <f>IF(preDEL!$AG631,IFERROR(0/0,""),preDEL!AH631)</f>
        <v/>
      </c>
      <c r="AI631" s="82" t="str">
        <f>IF(preDEL!$AG631,IFERROR(0/0,""),preDEL!AI631)</f>
        <v/>
      </c>
      <c r="AJ631" s="83" t="str">
        <f>IF(preDEL!$AG631,IFERROR(0/0,""),preDEL!AJ631)</f>
        <v/>
      </c>
      <c r="AK631" s="82" t="str">
        <f>IF(preDEL!$AG631,IFERROR(0/0,""),preDEL!AK631)</f>
        <v>Negative</v>
      </c>
      <c r="AL631" s="83" t="str">
        <f>IF(preDEL!$AG631,IFERROR(0/0,""),preDEL!AL631)</f>
        <v/>
      </c>
      <c r="AM631" s="83" t="str">
        <f>IF(preDEL!$AG631,IFERROR(0/0,""),preDEL!AM631)</f>
        <v>SpROSA145068</v>
      </c>
      <c r="AN631" s="83" t="str">
        <f>IF(preDEL!$AG631,IFERROR(0/0,""),preDEL!AN631)</f>
        <v>ROSA534262</v>
      </c>
      <c r="AO631" s="83" t="str">
        <f>IF(preDEL!$AG631,IFERROR(0/0,""),preDEL!AO631)</f>
        <v/>
      </c>
      <c r="AP631" s="83" t="str">
        <f>IF(preDEL!$AG631,IFERROR(0/0,""),preDEL!AP631)</f>
        <v/>
      </c>
      <c r="AQ631" s="83" t="str">
        <f>IF(preDEL!$AG631,IFERROR(0/0,""),preDEL!AQ631)</f>
        <v/>
      </c>
      <c r="AR631" s="83" t="str">
        <f>IF(preDEL!$AG631,IFERROR(0/0,""),preDEL!AR631)</f>
        <v/>
      </c>
      <c r="AS631" s="147"/>
    </row>
    <row r="632">
      <c r="A632" s="82" t="str">
        <f>IF(preDEL!$AG632,IFERROR(0/0,""),preDEL!A632)</f>
        <v>FLB3578</v>
      </c>
      <c r="B632" s="172">
        <f>IF(preDEL!$AG632,IFERROR(0/0,""),preDEL!B632)</f>
        <v>44536</v>
      </c>
      <c r="C632" s="173">
        <f>IF(preDEL!$AG632,IFERROR(0/0,""),preDEL!C632)</f>
        <v>0.2591782407</v>
      </c>
      <c r="D632" s="82" t="str">
        <f>IF(preDEL!$AG632,IFERROR(0/0,""),preDEL!D632)</f>
        <v/>
      </c>
      <c r="E632" s="82" t="str">
        <f>IF(preDEL!$AG632,IFERROR(0/0,""),preDEL!E632)</f>
        <v/>
      </c>
      <c r="F632" s="83" t="str">
        <f>IF(preDEL!$AG632,IFERROR(0/0,""),preDEL!F632)</f>
        <v/>
      </c>
      <c r="G632" s="83" t="str">
        <f>IF(preDEL!$AG632,IFERROR(0/0,""),preDEL!G632)</f>
        <v/>
      </c>
      <c r="H632" s="83" t="str">
        <f>IF(preDEL!$AG632,IFERROR(0/0,""),preDEL!H632)</f>
        <v/>
      </c>
      <c r="I632" s="82" t="str">
        <f>IF(preDEL!$AG632,IFERROR(0/0,""),preDEL!I632)</f>
        <v/>
      </c>
      <c r="J632" s="82" t="str">
        <f>IF(preDEL!$AG632,IFERROR(0/0,""),preDEL!J632)</f>
        <v/>
      </c>
      <c r="K632" s="82" t="str">
        <f>IF(preDEL!$AG632,IFERROR(0/0,""),preDEL!K632)</f>
        <v>Negative</v>
      </c>
      <c r="L632" s="172">
        <f>IF(preDEL!$AG632,IFERROR(0/0,""),preDEL!L632)</f>
        <v>44536</v>
      </c>
      <c r="M632" s="173">
        <f>IF(preDEL!$AG632,IFERROR(0/0,""),preDEL!M632)</f>
        <v>0.5064699074</v>
      </c>
      <c r="N632" s="83" t="str">
        <f>IF(preDEL!$AG632,IFERROR(0/0,""),preDEL!N632)</f>
        <v/>
      </c>
      <c r="O632" s="83" t="str">
        <f>IF(preDEL!$AG632,IFERROR(0/0,""),preDEL!O632)</f>
        <v/>
      </c>
      <c r="P632" s="128" t="b">
        <f>IF(preDEL!$AG632,IFERROR(0/0,""),preDEL!P632)</f>
        <v>0</v>
      </c>
      <c r="Q632" s="128" t="str">
        <f>IF(preDEL!$AG632,IFERROR(0/0,""),preDEL!Q632)</f>
        <v>Result</v>
      </c>
      <c r="R632" s="116" t="b">
        <f>IF(preDEL!$AG632,IFERROR(0/0,""),preDEL!R632)</f>
        <v>1</v>
      </c>
      <c r="S632" s="116">
        <f>IF(preDEL!$AG632,IFERROR(0/0,""),preDEL!S632)</f>
        <v>1</v>
      </c>
      <c r="T632" s="128">
        <f>IF(preDEL!$AG632,IFERROR(0/0,""),preDEL!T632)</f>
        <v>0</v>
      </c>
      <c r="U632" s="83" t="str">
        <f>IF(preDEL!$AG632,IFERROR(0/0,""),preDEL!U632)</f>
        <v/>
      </c>
      <c r="V632" s="82" t="str">
        <f>IF(preDEL!$AG632,IFERROR(0/0,""),preDEL!V632)</f>
        <v/>
      </c>
      <c r="W632" s="83" t="str">
        <f>IF(preDEL!$AG632,IFERROR(0/0,""),preDEL!W632)</f>
        <v/>
      </c>
      <c r="X632" s="116" t="b">
        <f>IF(preDEL!$AG632,IFERROR(0/0,""),preDEL!X632)</f>
        <v>0</v>
      </c>
      <c r="Y632" s="128" t="b">
        <f>IF(preDEL!$AG632,IFERROR(0/0,""),preDEL!Y632)</f>
        <v>0</v>
      </c>
      <c r="Z632" s="82" t="str">
        <f>IF(preDEL!$AG632,IFERROR(0/0,""),preDEL!Z632)</f>
        <v/>
      </c>
      <c r="AA632" s="128" t="b">
        <f>IF(preDEL!$AG632,IFERROR(0/0,""),preDEL!AA632)</f>
        <v>0</v>
      </c>
      <c r="AB632" s="128" t="b">
        <f>IF(preDEL!$AG632,IFERROR(0/0,""),preDEL!AB632)</f>
        <v>0</v>
      </c>
      <c r="AC632" s="174">
        <f>IF(preDEL!$AG632,IFERROR(0/0,""),preDEL!AC632)</f>
        <v>539</v>
      </c>
      <c r="AD632" s="116" t="b">
        <f>IF(preDEL!$AG632,IFERROR(0/0,""),preDEL!AD632)</f>
        <v>1</v>
      </c>
      <c r="AE632" s="175" t="str">
        <f>IF(preDEL!$AG632,IFERROR(0/0,""),preDEL!AE632)</f>
        <v/>
      </c>
      <c r="AF632" s="128" t="b">
        <f>IF(preDEL!$AG632,IFERROR(0/0,""),preDEL!AF632)</f>
        <v>0</v>
      </c>
      <c r="AG632" s="128" t="b">
        <f>IF(preDEL!$AG632,IFERROR(0/0,""),preDEL!AG632)</f>
        <v>0</v>
      </c>
      <c r="AH632" s="116" t="str">
        <f>IF(preDEL!$AG632,IFERROR(0/0,""),preDEL!AH632)</f>
        <v/>
      </c>
      <c r="AI632" s="82" t="str">
        <f>IF(preDEL!$AG632,IFERROR(0/0,""),preDEL!AI632)</f>
        <v/>
      </c>
      <c r="AJ632" s="83" t="str">
        <f>IF(preDEL!$AG632,IFERROR(0/0,""),preDEL!AJ632)</f>
        <v/>
      </c>
      <c r="AK632" s="82" t="str">
        <f>IF(preDEL!$AG632,IFERROR(0/0,""),preDEL!AK632)</f>
        <v>Negative</v>
      </c>
      <c r="AL632" s="83" t="str">
        <f>IF(preDEL!$AG632,IFERROR(0/0,""),preDEL!AL632)</f>
        <v/>
      </c>
      <c r="AM632" s="83" t="str">
        <f>IF(preDEL!$AG632,IFERROR(0/0,""),preDEL!AM632)</f>
        <v>SpROSA145068</v>
      </c>
      <c r="AN632" s="83" t="str">
        <f>IF(preDEL!$AG632,IFERROR(0/0,""),preDEL!AN632)</f>
        <v>ROSA797583</v>
      </c>
      <c r="AO632" s="83" t="str">
        <f>IF(preDEL!$AG632,IFERROR(0/0,""),preDEL!AO632)</f>
        <v/>
      </c>
      <c r="AP632" s="83" t="str">
        <f>IF(preDEL!$AG632,IFERROR(0/0,""),preDEL!AP632)</f>
        <v/>
      </c>
      <c r="AQ632" s="83" t="str">
        <f>IF(preDEL!$AG632,IFERROR(0/0,""),preDEL!AQ632)</f>
        <v/>
      </c>
      <c r="AR632" s="83" t="str">
        <f>IF(preDEL!$AG632,IFERROR(0/0,""),preDEL!AR632)</f>
        <v/>
      </c>
      <c r="AS632" s="147"/>
    </row>
    <row r="633">
      <c r="A633" s="82" t="str">
        <f>IF(preDEL!$AG633,IFERROR(0/0,""),preDEL!A633)</f>
        <v>FLB3607</v>
      </c>
      <c r="B633" s="172">
        <f>IF(preDEL!$AG633,IFERROR(0/0,""),preDEL!B633)</f>
        <v>44536</v>
      </c>
      <c r="C633" s="173">
        <f>IF(preDEL!$AG633,IFERROR(0/0,""),preDEL!C633)</f>
        <v>0.2656597222</v>
      </c>
      <c r="D633" s="82" t="str">
        <f>IF(preDEL!$AG633,IFERROR(0/0,""),preDEL!D633)</f>
        <v/>
      </c>
      <c r="E633" s="82" t="str">
        <f>IF(preDEL!$AG633,IFERROR(0/0,""),preDEL!E633)</f>
        <v/>
      </c>
      <c r="F633" s="83" t="str">
        <f>IF(preDEL!$AG633,IFERROR(0/0,""),preDEL!F633)</f>
        <v/>
      </c>
      <c r="G633" s="83" t="str">
        <f>IF(preDEL!$AG633,IFERROR(0/0,""),preDEL!G633)</f>
        <v/>
      </c>
      <c r="H633" s="83" t="str">
        <f>IF(preDEL!$AG633,IFERROR(0/0,""),preDEL!H633)</f>
        <v/>
      </c>
      <c r="I633" s="82" t="str">
        <f>IF(preDEL!$AG633,IFERROR(0/0,""),preDEL!I633)</f>
        <v/>
      </c>
      <c r="J633" s="82" t="str">
        <f>IF(preDEL!$AG633,IFERROR(0/0,""),preDEL!J633)</f>
        <v/>
      </c>
      <c r="K633" s="82" t="str">
        <f>IF(preDEL!$AG633,IFERROR(0/0,""),preDEL!K633)</f>
        <v>Negative</v>
      </c>
      <c r="L633" s="172">
        <f>IF(preDEL!$AG633,IFERROR(0/0,""),preDEL!L633)</f>
        <v>44536</v>
      </c>
      <c r="M633" s="173">
        <f>IF(preDEL!$AG633,IFERROR(0/0,""),preDEL!M633)</f>
        <v>0.5064699074</v>
      </c>
      <c r="N633" s="83" t="str">
        <f>IF(preDEL!$AG633,IFERROR(0/0,""),preDEL!N633)</f>
        <v/>
      </c>
      <c r="O633" s="83" t="str">
        <f>IF(preDEL!$AG633,IFERROR(0/0,""),preDEL!O633)</f>
        <v/>
      </c>
      <c r="P633" s="128" t="b">
        <f>IF(preDEL!$AG633,IFERROR(0/0,""),preDEL!P633)</f>
        <v>0</v>
      </c>
      <c r="Q633" s="128" t="str">
        <f>IF(preDEL!$AG633,IFERROR(0/0,""),preDEL!Q633)</f>
        <v>Result</v>
      </c>
      <c r="R633" s="116" t="b">
        <f>IF(preDEL!$AG633,IFERROR(0/0,""),preDEL!R633)</f>
        <v>1</v>
      </c>
      <c r="S633" s="116">
        <f>IF(preDEL!$AG633,IFERROR(0/0,""),preDEL!S633)</f>
        <v>1</v>
      </c>
      <c r="T633" s="128" t="str">
        <f>IF(preDEL!$AG633,IFERROR(0/0,""),preDEL!T633)</f>
        <v/>
      </c>
      <c r="U633" s="83" t="str">
        <f>IF(preDEL!$AG633,IFERROR(0/0,""),preDEL!U633)</f>
        <v/>
      </c>
      <c r="V633" s="82" t="str">
        <f>IF(preDEL!$AG633,IFERROR(0/0,""),preDEL!V633)</f>
        <v/>
      </c>
      <c r="W633" s="83" t="str">
        <f>IF(preDEL!$AG633,IFERROR(0/0,""),preDEL!W633)</f>
        <v/>
      </c>
      <c r="X633" s="116" t="b">
        <f>IF(preDEL!$AG633,IFERROR(0/0,""),preDEL!X633)</f>
        <v>0</v>
      </c>
      <c r="Y633" s="128" t="b">
        <f>IF(preDEL!$AG633,IFERROR(0/0,""),preDEL!Y633)</f>
        <v>0</v>
      </c>
      <c r="Z633" s="82" t="str">
        <f>IF(preDEL!$AG633,IFERROR(0/0,""),preDEL!Z633)</f>
        <v/>
      </c>
      <c r="AA633" s="128" t="b">
        <f>IF(preDEL!$AG633,IFERROR(0/0,""),preDEL!AA633)</f>
        <v>0</v>
      </c>
      <c r="AB633" s="128" t="b">
        <f>IF(preDEL!$AG633,IFERROR(0/0,""),preDEL!AB633)</f>
        <v>0</v>
      </c>
      <c r="AC633" s="174">
        <f>IF(preDEL!$AG633,IFERROR(0/0,""),preDEL!AC633)</f>
        <v>79</v>
      </c>
      <c r="AD633" s="116" t="b">
        <f>IF(preDEL!$AG633,IFERROR(0/0,""),preDEL!AD633)</f>
        <v>0</v>
      </c>
      <c r="AE633" s="175" t="str">
        <f>IF(preDEL!$AG633,IFERROR(0/0,""),preDEL!AE633)</f>
        <v/>
      </c>
      <c r="AF633" s="128" t="b">
        <f>IF(preDEL!$AG633,IFERROR(0/0,""),preDEL!AF633)</f>
        <v>0</v>
      </c>
      <c r="AG633" s="128" t="b">
        <f>IF(preDEL!$AG633,IFERROR(0/0,""),preDEL!AG633)</f>
        <v>0</v>
      </c>
      <c r="AH633" s="116" t="str">
        <f>IF(preDEL!$AG633,IFERROR(0/0,""),preDEL!AH633)</f>
        <v/>
      </c>
      <c r="AI633" s="82" t="str">
        <f>IF(preDEL!$AG633,IFERROR(0/0,""),preDEL!AI633)</f>
        <v/>
      </c>
      <c r="AJ633" s="83" t="str">
        <f>IF(preDEL!$AG633,IFERROR(0/0,""),preDEL!AJ633)</f>
        <v/>
      </c>
      <c r="AK633" s="82" t="str">
        <f>IF(preDEL!$AG633,IFERROR(0/0,""),preDEL!AK633)</f>
        <v>Negative</v>
      </c>
      <c r="AL633" s="83" t="str">
        <f>IF(preDEL!$AG633,IFERROR(0/0,""),preDEL!AL633)</f>
        <v/>
      </c>
      <c r="AM633" s="83" t="str">
        <f>IF(preDEL!$AG633,IFERROR(0/0,""),preDEL!AM633)</f>
        <v>SpROSA573919</v>
      </c>
      <c r="AN633" s="83" t="str">
        <f>IF(preDEL!$AG633,IFERROR(0/0,""),preDEL!AN633)</f>
        <v>ROSA363599</v>
      </c>
      <c r="AO633" s="83" t="str">
        <f>IF(preDEL!$AG633,IFERROR(0/0,""),preDEL!AO633)</f>
        <v/>
      </c>
      <c r="AP633" s="83" t="str">
        <f>IF(preDEL!$AG633,IFERROR(0/0,""),preDEL!AP633)</f>
        <v/>
      </c>
      <c r="AQ633" s="83" t="str">
        <f>IF(preDEL!$AG633,IFERROR(0/0,""),preDEL!AQ633)</f>
        <v/>
      </c>
      <c r="AR633" s="83" t="str">
        <f>IF(preDEL!$AG633,IFERROR(0/0,""),preDEL!AR633)</f>
        <v/>
      </c>
      <c r="AS633" s="147"/>
    </row>
    <row r="634">
      <c r="A634" s="82" t="str">
        <f>IF(preDEL!$AG634,IFERROR(0/0,""),preDEL!A634)</f>
        <v>FLB3144</v>
      </c>
      <c r="B634" s="172">
        <f>IF(preDEL!$AG634,IFERROR(0/0,""),preDEL!B634)</f>
        <v>44536</v>
      </c>
      <c r="C634" s="173">
        <f>IF(preDEL!$AG634,IFERROR(0/0,""),preDEL!C634)</f>
        <v>0.2659953704</v>
      </c>
      <c r="D634" s="82" t="str">
        <f>IF(preDEL!$AG634,IFERROR(0/0,""),preDEL!D634)</f>
        <v/>
      </c>
      <c r="E634" s="82" t="str">
        <f>IF(preDEL!$AG634,IFERROR(0/0,""),preDEL!E634)</f>
        <v/>
      </c>
      <c r="F634" s="83" t="str">
        <f>IF(preDEL!$AG634,IFERROR(0/0,""),preDEL!F634)</f>
        <v/>
      </c>
      <c r="G634" s="83" t="str">
        <f>IF(preDEL!$AG634,IFERROR(0/0,""),preDEL!G634)</f>
        <v/>
      </c>
      <c r="H634" s="83" t="str">
        <f>IF(preDEL!$AG634,IFERROR(0/0,""),preDEL!H634)</f>
        <v/>
      </c>
      <c r="I634" s="82" t="str">
        <f>IF(preDEL!$AG634,IFERROR(0/0,""),preDEL!I634)</f>
        <v/>
      </c>
      <c r="J634" s="82" t="str">
        <f>IF(preDEL!$AG634,IFERROR(0/0,""),preDEL!J634)</f>
        <v/>
      </c>
      <c r="K634" s="82" t="str">
        <f>IF(preDEL!$AG634,IFERROR(0/0,""),preDEL!K634)</f>
        <v>Negative</v>
      </c>
      <c r="L634" s="172">
        <f>IF(preDEL!$AG634,IFERROR(0/0,""),preDEL!L634)</f>
        <v>44536</v>
      </c>
      <c r="M634" s="173">
        <f>IF(preDEL!$AG634,IFERROR(0/0,""),preDEL!M634)</f>
        <v>0.5064699074</v>
      </c>
      <c r="N634" s="83" t="str">
        <f>IF(preDEL!$AG634,IFERROR(0/0,""),preDEL!N634)</f>
        <v/>
      </c>
      <c r="O634" s="83" t="str">
        <f>IF(preDEL!$AG634,IFERROR(0/0,""),preDEL!O634)</f>
        <v/>
      </c>
      <c r="P634" s="128" t="b">
        <f>IF(preDEL!$AG634,IFERROR(0/0,""),preDEL!P634)</f>
        <v>0</v>
      </c>
      <c r="Q634" s="128" t="str">
        <f>IF(preDEL!$AG634,IFERROR(0/0,""),preDEL!Q634)</f>
        <v>Result</v>
      </c>
      <c r="R634" s="116" t="b">
        <f>IF(preDEL!$AG634,IFERROR(0/0,""),preDEL!R634)</f>
        <v>1</v>
      </c>
      <c r="S634" s="116">
        <f>IF(preDEL!$AG634,IFERROR(0/0,""),preDEL!S634)</f>
        <v>1</v>
      </c>
      <c r="T634" s="128" t="str">
        <f>IF(preDEL!$AG634,IFERROR(0/0,""),preDEL!T634)</f>
        <v/>
      </c>
      <c r="U634" s="83" t="str">
        <f>IF(preDEL!$AG634,IFERROR(0/0,""),preDEL!U634)</f>
        <v/>
      </c>
      <c r="V634" s="82" t="str">
        <f>IF(preDEL!$AG634,IFERROR(0/0,""),preDEL!V634)</f>
        <v/>
      </c>
      <c r="W634" s="83" t="str">
        <f>IF(preDEL!$AG634,IFERROR(0/0,""),preDEL!W634)</f>
        <v/>
      </c>
      <c r="X634" s="116" t="b">
        <f>IF(preDEL!$AG634,IFERROR(0/0,""),preDEL!X634)</f>
        <v>0</v>
      </c>
      <c r="Y634" s="128" t="b">
        <f>IF(preDEL!$AG634,IFERROR(0/0,""),preDEL!Y634)</f>
        <v>0</v>
      </c>
      <c r="Z634" s="82" t="str">
        <f>IF(preDEL!$AG634,IFERROR(0/0,""),preDEL!Z634)</f>
        <v/>
      </c>
      <c r="AA634" s="128" t="b">
        <f>IF(preDEL!$AG634,IFERROR(0/0,""),preDEL!AA634)</f>
        <v>0</v>
      </c>
      <c r="AB634" s="128" t="b">
        <f>IF(preDEL!$AG634,IFERROR(0/0,""),preDEL!AB634)</f>
        <v>0</v>
      </c>
      <c r="AC634" s="174">
        <f>IF(preDEL!$AG634,IFERROR(0/0,""),preDEL!AC634)</f>
        <v>78</v>
      </c>
      <c r="AD634" s="116" t="b">
        <f>IF(preDEL!$AG634,IFERROR(0/0,""),preDEL!AD634)</f>
        <v>0</v>
      </c>
      <c r="AE634" s="175" t="str">
        <f>IF(preDEL!$AG634,IFERROR(0/0,""),preDEL!AE634)</f>
        <v/>
      </c>
      <c r="AF634" s="128" t="b">
        <f>IF(preDEL!$AG634,IFERROR(0/0,""),preDEL!AF634)</f>
        <v>0</v>
      </c>
      <c r="AG634" s="128" t="b">
        <f>IF(preDEL!$AG634,IFERROR(0/0,""),preDEL!AG634)</f>
        <v>0</v>
      </c>
      <c r="AH634" s="116" t="str">
        <f>IF(preDEL!$AG634,IFERROR(0/0,""),preDEL!AH634)</f>
        <v/>
      </c>
      <c r="AI634" s="82" t="str">
        <f>IF(preDEL!$AG634,IFERROR(0/0,""),preDEL!AI634)</f>
        <v/>
      </c>
      <c r="AJ634" s="83" t="str">
        <f>IF(preDEL!$AG634,IFERROR(0/0,""),preDEL!AJ634)</f>
        <v/>
      </c>
      <c r="AK634" s="82" t="str">
        <f>IF(preDEL!$AG634,IFERROR(0/0,""),preDEL!AK634)</f>
        <v>Negative</v>
      </c>
      <c r="AL634" s="83" t="str">
        <f>IF(preDEL!$AG634,IFERROR(0/0,""),preDEL!AL634)</f>
        <v/>
      </c>
      <c r="AM634" s="83" t="str">
        <f>IF(preDEL!$AG634,IFERROR(0/0,""),preDEL!AM634)</f>
        <v>SpROSA145068</v>
      </c>
      <c r="AN634" s="83" t="str">
        <f>IF(preDEL!$AG634,IFERROR(0/0,""),preDEL!AN634)</f>
        <v>ROSA191656</v>
      </c>
      <c r="AO634" s="83" t="str">
        <f>IF(preDEL!$AG634,IFERROR(0/0,""),preDEL!AO634)</f>
        <v/>
      </c>
      <c r="AP634" s="83" t="str">
        <f>IF(preDEL!$AG634,IFERROR(0/0,""),preDEL!AP634)</f>
        <v/>
      </c>
      <c r="AQ634" s="83" t="str">
        <f>IF(preDEL!$AG634,IFERROR(0/0,""),preDEL!AQ634)</f>
        <v/>
      </c>
      <c r="AR634" s="83" t="str">
        <f>IF(preDEL!$AG634,IFERROR(0/0,""),preDEL!AR634)</f>
        <v/>
      </c>
      <c r="AS634" s="147"/>
    </row>
    <row r="635">
      <c r="A635" s="82" t="str">
        <f>IF(preDEL!$AG635,IFERROR(0/0,""),preDEL!A635)</f>
        <v>FLB2717</v>
      </c>
      <c r="B635" s="172">
        <f>IF(preDEL!$AG635,IFERROR(0/0,""),preDEL!B635)</f>
        <v>44536</v>
      </c>
      <c r="C635" s="173">
        <f>IF(preDEL!$AG635,IFERROR(0/0,""),preDEL!C635)</f>
        <v>0.325625</v>
      </c>
      <c r="D635" s="82" t="str">
        <f>IF(preDEL!$AG635,IFERROR(0/0,""),preDEL!D635)</f>
        <v/>
      </c>
      <c r="E635" s="82" t="str">
        <f>IF(preDEL!$AG635,IFERROR(0/0,""),preDEL!E635)</f>
        <v/>
      </c>
      <c r="F635" s="83" t="str">
        <f>IF(preDEL!$AG635,IFERROR(0/0,""),preDEL!F635)</f>
        <v/>
      </c>
      <c r="G635" s="83" t="str">
        <f>IF(preDEL!$AG635,IFERROR(0/0,""),preDEL!G635)</f>
        <v/>
      </c>
      <c r="H635" s="83" t="str">
        <f>IF(preDEL!$AG635,IFERROR(0/0,""),preDEL!H635)</f>
        <v/>
      </c>
      <c r="I635" s="82" t="str">
        <f>IF(preDEL!$AG635,IFERROR(0/0,""),preDEL!I635)</f>
        <v/>
      </c>
      <c r="J635" s="82" t="str">
        <f>IF(preDEL!$AG635,IFERROR(0/0,""),preDEL!J635)</f>
        <v/>
      </c>
      <c r="K635" s="82" t="str">
        <f>IF(preDEL!$AG635,IFERROR(0/0,""),preDEL!K635)</f>
        <v>Negative</v>
      </c>
      <c r="L635" s="172">
        <f>IF(preDEL!$AG635,IFERROR(0/0,""),preDEL!L635)</f>
        <v>44536</v>
      </c>
      <c r="M635" s="173">
        <f>IF(preDEL!$AG635,IFERROR(0/0,""),preDEL!M635)</f>
        <v>0.5064699074</v>
      </c>
      <c r="N635" s="83" t="str">
        <f>IF(preDEL!$AG635,IFERROR(0/0,""),preDEL!N635)</f>
        <v/>
      </c>
      <c r="O635" s="83" t="str">
        <f>IF(preDEL!$AG635,IFERROR(0/0,""),preDEL!O635)</f>
        <v/>
      </c>
      <c r="P635" s="128" t="b">
        <f>IF(preDEL!$AG635,IFERROR(0/0,""),preDEL!P635)</f>
        <v>0</v>
      </c>
      <c r="Q635" s="128" t="str">
        <f>IF(preDEL!$AG635,IFERROR(0/0,""),preDEL!Q635)</f>
        <v>Result</v>
      </c>
      <c r="R635" s="116" t="b">
        <f>IF(preDEL!$AG635,IFERROR(0/0,""),preDEL!R635)</f>
        <v>1</v>
      </c>
      <c r="S635" s="116">
        <f>IF(preDEL!$AG635,IFERROR(0/0,""),preDEL!S635)</f>
        <v>1</v>
      </c>
      <c r="T635" s="128">
        <f>IF(preDEL!$AG635,IFERROR(0/0,""),preDEL!T635)</f>
        <v>0</v>
      </c>
      <c r="U635" s="83" t="str">
        <f>IF(preDEL!$AG635,IFERROR(0/0,""),preDEL!U635)</f>
        <v/>
      </c>
      <c r="V635" s="82" t="str">
        <f>IF(preDEL!$AG635,IFERROR(0/0,""),preDEL!V635)</f>
        <v/>
      </c>
      <c r="W635" s="83" t="str">
        <f>IF(preDEL!$AG635,IFERROR(0/0,""),preDEL!W635)</f>
        <v/>
      </c>
      <c r="X635" s="116" t="b">
        <f>IF(preDEL!$AG635,IFERROR(0/0,""),preDEL!X635)</f>
        <v>0</v>
      </c>
      <c r="Y635" s="128" t="b">
        <f>IF(preDEL!$AG635,IFERROR(0/0,""),preDEL!Y635)</f>
        <v>0</v>
      </c>
      <c r="Z635" s="82" t="str">
        <f>IF(preDEL!$AG635,IFERROR(0/0,""),preDEL!Z635)</f>
        <v/>
      </c>
      <c r="AA635" s="128" t="b">
        <f>IF(preDEL!$AG635,IFERROR(0/0,""),preDEL!AA635)</f>
        <v>0</v>
      </c>
      <c r="AB635" s="128" t="b">
        <f>IF(preDEL!$AG635,IFERROR(0/0,""),preDEL!AB635)</f>
        <v>0</v>
      </c>
      <c r="AC635" s="174">
        <f>IF(preDEL!$AG635,IFERROR(0/0,""),preDEL!AC635)</f>
        <v>538</v>
      </c>
      <c r="AD635" s="116" t="b">
        <f>IF(preDEL!$AG635,IFERROR(0/0,""),preDEL!AD635)</f>
        <v>1</v>
      </c>
      <c r="AE635" s="175" t="str">
        <f>IF(preDEL!$AG635,IFERROR(0/0,""),preDEL!AE635)</f>
        <v/>
      </c>
      <c r="AF635" s="128" t="b">
        <f>IF(preDEL!$AG635,IFERROR(0/0,""),preDEL!AF635)</f>
        <v>0</v>
      </c>
      <c r="AG635" s="128" t="b">
        <f>IF(preDEL!$AG635,IFERROR(0/0,""),preDEL!AG635)</f>
        <v>0</v>
      </c>
      <c r="AH635" s="116" t="str">
        <f>IF(preDEL!$AG635,IFERROR(0/0,""),preDEL!AH635)</f>
        <v/>
      </c>
      <c r="AI635" s="82" t="str">
        <f>IF(preDEL!$AG635,IFERROR(0/0,""),preDEL!AI635)</f>
        <v/>
      </c>
      <c r="AJ635" s="83" t="str">
        <f>IF(preDEL!$AG635,IFERROR(0/0,""),preDEL!AJ635)</f>
        <v/>
      </c>
      <c r="AK635" s="82" t="str">
        <f>IF(preDEL!$AG635,IFERROR(0/0,""),preDEL!AK635)</f>
        <v>Negative</v>
      </c>
      <c r="AL635" s="83" t="str">
        <f>IF(preDEL!$AG635,IFERROR(0/0,""),preDEL!AL635)</f>
        <v/>
      </c>
      <c r="AM635" s="83" t="str">
        <f>IF(preDEL!$AG635,IFERROR(0/0,""),preDEL!AM635)</f>
        <v>SpROSA145068</v>
      </c>
      <c r="AN635" s="83" t="str">
        <f>IF(preDEL!$AG635,IFERROR(0/0,""),preDEL!AN635)</f>
        <v>ROSA370377</v>
      </c>
      <c r="AO635" s="83" t="str">
        <f>IF(preDEL!$AG635,IFERROR(0/0,""),preDEL!AO635)</f>
        <v/>
      </c>
      <c r="AP635" s="83" t="str">
        <f>IF(preDEL!$AG635,IFERROR(0/0,""),preDEL!AP635)</f>
        <v/>
      </c>
      <c r="AQ635" s="83" t="str">
        <f>IF(preDEL!$AG635,IFERROR(0/0,""),preDEL!AQ635)</f>
        <v/>
      </c>
      <c r="AR635" s="83" t="str">
        <f>IF(preDEL!$AG635,IFERROR(0/0,""),preDEL!AR635)</f>
        <v/>
      </c>
      <c r="AS635" s="147"/>
    </row>
    <row r="636">
      <c r="A636" s="82" t="str">
        <f>IF(preDEL!$AG636,IFERROR(0/0,""),preDEL!A636)</f>
        <v>FLB3129</v>
      </c>
      <c r="B636" s="172">
        <f>IF(preDEL!$AG636,IFERROR(0/0,""),preDEL!B636)</f>
        <v>44536</v>
      </c>
      <c r="C636" s="173">
        <f>IF(preDEL!$AG636,IFERROR(0/0,""),preDEL!C636)</f>
        <v>0.3258564815</v>
      </c>
      <c r="D636" s="82" t="str">
        <f>IF(preDEL!$AG636,IFERROR(0/0,""),preDEL!D636)</f>
        <v/>
      </c>
      <c r="E636" s="82" t="str">
        <f>IF(preDEL!$AG636,IFERROR(0/0,""),preDEL!E636)</f>
        <v/>
      </c>
      <c r="F636" s="83" t="str">
        <f>IF(preDEL!$AG636,IFERROR(0/0,""),preDEL!F636)</f>
        <v/>
      </c>
      <c r="G636" s="83" t="str">
        <f>IF(preDEL!$AG636,IFERROR(0/0,""),preDEL!G636)</f>
        <v/>
      </c>
      <c r="H636" s="83" t="str">
        <f>IF(preDEL!$AG636,IFERROR(0/0,""),preDEL!H636)</f>
        <v/>
      </c>
      <c r="I636" s="82" t="str">
        <f>IF(preDEL!$AG636,IFERROR(0/0,""),preDEL!I636)</f>
        <v/>
      </c>
      <c r="J636" s="82" t="str">
        <f>IF(preDEL!$AG636,IFERROR(0/0,""),preDEL!J636)</f>
        <v/>
      </c>
      <c r="K636" s="82" t="str">
        <f>IF(preDEL!$AG636,IFERROR(0/0,""),preDEL!K636)</f>
        <v>Negative</v>
      </c>
      <c r="L636" s="172">
        <f>IF(preDEL!$AG636,IFERROR(0/0,""),preDEL!L636)</f>
        <v>44536</v>
      </c>
      <c r="M636" s="173">
        <f>IF(preDEL!$AG636,IFERROR(0/0,""),preDEL!M636)</f>
        <v>0.5064699074</v>
      </c>
      <c r="N636" s="83" t="str">
        <f>IF(preDEL!$AG636,IFERROR(0/0,""),preDEL!N636)</f>
        <v/>
      </c>
      <c r="O636" s="83" t="str">
        <f>IF(preDEL!$AG636,IFERROR(0/0,""),preDEL!O636)</f>
        <v/>
      </c>
      <c r="P636" s="128" t="b">
        <f>IF(preDEL!$AG636,IFERROR(0/0,""),preDEL!P636)</f>
        <v>0</v>
      </c>
      <c r="Q636" s="128" t="str">
        <f>IF(preDEL!$AG636,IFERROR(0/0,""),preDEL!Q636)</f>
        <v>Result</v>
      </c>
      <c r="R636" s="116" t="b">
        <f>IF(preDEL!$AG636,IFERROR(0/0,""),preDEL!R636)</f>
        <v>1</v>
      </c>
      <c r="S636" s="116">
        <f>IF(preDEL!$AG636,IFERROR(0/0,""),preDEL!S636)</f>
        <v>1</v>
      </c>
      <c r="T636" s="128" t="str">
        <f>IF(preDEL!$AG636,IFERROR(0/0,""),preDEL!T636)</f>
        <v/>
      </c>
      <c r="U636" s="83" t="str">
        <f>IF(preDEL!$AG636,IFERROR(0/0,""),preDEL!U636)</f>
        <v/>
      </c>
      <c r="V636" s="82" t="str">
        <f>IF(preDEL!$AG636,IFERROR(0/0,""),preDEL!V636)</f>
        <v/>
      </c>
      <c r="W636" s="83" t="str">
        <f>IF(preDEL!$AG636,IFERROR(0/0,""),preDEL!W636)</f>
        <v/>
      </c>
      <c r="X636" s="116" t="b">
        <f>IF(preDEL!$AG636,IFERROR(0/0,""),preDEL!X636)</f>
        <v>0</v>
      </c>
      <c r="Y636" s="128" t="b">
        <f>IF(preDEL!$AG636,IFERROR(0/0,""),preDEL!Y636)</f>
        <v>0</v>
      </c>
      <c r="Z636" s="82" t="str">
        <f>IF(preDEL!$AG636,IFERROR(0/0,""),preDEL!Z636)</f>
        <v/>
      </c>
      <c r="AA636" s="128" t="b">
        <f>IF(preDEL!$AG636,IFERROR(0/0,""),preDEL!AA636)</f>
        <v>0</v>
      </c>
      <c r="AB636" s="128" t="b">
        <f>IF(preDEL!$AG636,IFERROR(0/0,""),preDEL!AB636)</f>
        <v>0</v>
      </c>
      <c r="AC636" s="174">
        <f>IF(preDEL!$AG636,IFERROR(0/0,""),preDEL!AC636)</f>
        <v>77</v>
      </c>
      <c r="AD636" s="116" t="b">
        <f>IF(preDEL!$AG636,IFERROR(0/0,""),preDEL!AD636)</f>
        <v>0</v>
      </c>
      <c r="AE636" s="175" t="str">
        <f>IF(preDEL!$AG636,IFERROR(0/0,""),preDEL!AE636)</f>
        <v/>
      </c>
      <c r="AF636" s="128" t="b">
        <f>IF(preDEL!$AG636,IFERROR(0/0,""),preDEL!AF636)</f>
        <v>0</v>
      </c>
      <c r="AG636" s="128" t="b">
        <f>IF(preDEL!$AG636,IFERROR(0/0,""),preDEL!AG636)</f>
        <v>0</v>
      </c>
      <c r="AH636" s="116" t="str">
        <f>IF(preDEL!$AG636,IFERROR(0/0,""),preDEL!AH636)</f>
        <v/>
      </c>
      <c r="AI636" s="82" t="str">
        <f>IF(preDEL!$AG636,IFERROR(0/0,""),preDEL!AI636)</f>
        <v/>
      </c>
      <c r="AJ636" s="83" t="str">
        <f>IF(preDEL!$AG636,IFERROR(0/0,""),preDEL!AJ636)</f>
        <v/>
      </c>
      <c r="AK636" s="82" t="str">
        <f>IF(preDEL!$AG636,IFERROR(0/0,""),preDEL!AK636)</f>
        <v>Negative</v>
      </c>
      <c r="AL636" s="83" t="str">
        <f>IF(preDEL!$AG636,IFERROR(0/0,""),preDEL!AL636)</f>
        <v/>
      </c>
      <c r="AM636" s="83" t="str">
        <f>IF(preDEL!$AG636,IFERROR(0/0,""),preDEL!AM636)</f>
        <v>SpROSA145068</v>
      </c>
      <c r="AN636" s="83" t="str">
        <f>IF(preDEL!$AG636,IFERROR(0/0,""),preDEL!AN636)</f>
        <v>ROSA136445</v>
      </c>
      <c r="AO636" s="83" t="str">
        <f>IF(preDEL!$AG636,IFERROR(0/0,""),preDEL!AO636)</f>
        <v/>
      </c>
      <c r="AP636" s="83" t="str">
        <f>IF(preDEL!$AG636,IFERROR(0/0,""),preDEL!AP636)</f>
        <v/>
      </c>
      <c r="AQ636" s="83" t="str">
        <f>IF(preDEL!$AG636,IFERROR(0/0,""),preDEL!AQ636)</f>
        <v/>
      </c>
      <c r="AR636" s="83" t="str">
        <f>IF(preDEL!$AG636,IFERROR(0/0,""),preDEL!AR636)</f>
        <v/>
      </c>
      <c r="AS636" s="147"/>
    </row>
    <row r="637">
      <c r="A637" s="82" t="str">
        <f>IF(preDEL!$AG637,IFERROR(0/0,""),preDEL!A637)</f>
        <v>FLB3138</v>
      </c>
      <c r="B637" s="172">
        <f>IF(preDEL!$AG637,IFERROR(0/0,""),preDEL!B637)</f>
        <v>44536</v>
      </c>
      <c r="C637" s="173">
        <f>IF(preDEL!$AG637,IFERROR(0/0,""),preDEL!C637)</f>
        <v>0.3261458333</v>
      </c>
      <c r="D637" s="82" t="str">
        <f>IF(preDEL!$AG637,IFERROR(0/0,""),preDEL!D637)</f>
        <v/>
      </c>
      <c r="E637" s="82" t="str">
        <f>IF(preDEL!$AG637,IFERROR(0/0,""),preDEL!E637)</f>
        <v/>
      </c>
      <c r="F637" s="83" t="str">
        <f>IF(preDEL!$AG637,IFERROR(0/0,""),preDEL!F637)</f>
        <v/>
      </c>
      <c r="G637" s="83" t="str">
        <f>IF(preDEL!$AG637,IFERROR(0/0,""),preDEL!G637)</f>
        <v/>
      </c>
      <c r="H637" s="83" t="str">
        <f>IF(preDEL!$AG637,IFERROR(0/0,""),preDEL!H637)</f>
        <v/>
      </c>
      <c r="I637" s="82" t="str">
        <f>IF(preDEL!$AG637,IFERROR(0/0,""),preDEL!I637)</f>
        <v/>
      </c>
      <c r="J637" s="82" t="str">
        <f>IF(preDEL!$AG637,IFERROR(0/0,""),preDEL!J637)</f>
        <v/>
      </c>
      <c r="K637" s="82" t="str">
        <f>IF(preDEL!$AG637,IFERROR(0/0,""),preDEL!K637)</f>
        <v>Negative</v>
      </c>
      <c r="L637" s="172">
        <f>IF(preDEL!$AG637,IFERROR(0/0,""),preDEL!L637)</f>
        <v>44536</v>
      </c>
      <c r="M637" s="173">
        <f>IF(preDEL!$AG637,IFERROR(0/0,""),preDEL!M637)</f>
        <v>0.5064699074</v>
      </c>
      <c r="N637" s="83" t="str">
        <f>IF(preDEL!$AG637,IFERROR(0/0,""),preDEL!N637)</f>
        <v/>
      </c>
      <c r="O637" s="83" t="str">
        <f>IF(preDEL!$AG637,IFERROR(0/0,""),preDEL!O637)</f>
        <v/>
      </c>
      <c r="P637" s="128" t="b">
        <f>IF(preDEL!$AG637,IFERROR(0/0,""),preDEL!P637)</f>
        <v>0</v>
      </c>
      <c r="Q637" s="128" t="str">
        <f>IF(preDEL!$AG637,IFERROR(0/0,""),preDEL!Q637)</f>
        <v>Result</v>
      </c>
      <c r="R637" s="116" t="b">
        <f>IF(preDEL!$AG637,IFERROR(0/0,""),preDEL!R637)</f>
        <v>1</v>
      </c>
      <c r="S637" s="116">
        <f>IF(preDEL!$AG637,IFERROR(0/0,""),preDEL!S637)</f>
        <v>1</v>
      </c>
      <c r="T637" s="128">
        <f>IF(preDEL!$AG637,IFERROR(0/0,""),preDEL!T637)</f>
        <v>0</v>
      </c>
      <c r="U637" s="83" t="str">
        <f>IF(preDEL!$AG637,IFERROR(0/0,""),preDEL!U637)</f>
        <v/>
      </c>
      <c r="V637" s="82" t="str">
        <f>IF(preDEL!$AG637,IFERROR(0/0,""),preDEL!V637)</f>
        <v/>
      </c>
      <c r="W637" s="83" t="str">
        <f>IF(preDEL!$AG637,IFERROR(0/0,""),preDEL!W637)</f>
        <v/>
      </c>
      <c r="X637" s="116" t="b">
        <f>IF(preDEL!$AG637,IFERROR(0/0,""),preDEL!X637)</f>
        <v>0</v>
      </c>
      <c r="Y637" s="128" t="b">
        <f>IF(preDEL!$AG637,IFERROR(0/0,""),preDEL!Y637)</f>
        <v>0</v>
      </c>
      <c r="Z637" s="82" t="str">
        <f>IF(preDEL!$AG637,IFERROR(0/0,""),preDEL!Z637)</f>
        <v/>
      </c>
      <c r="AA637" s="128" t="b">
        <f>IF(preDEL!$AG637,IFERROR(0/0,""),preDEL!AA637)</f>
        <v>0</v>
      </c>
      <c r="AB637" s="128" t="b">
        <f>IF(preDEL!$AG637,IFERROR(0/0,""),preDEL!AB637)</f>
        <v>0</v>
      </c>
      <c r="AC637" s="174">
        <f>IF(preDEL!$AG637,IFERROR(0/0,""),preDEL!AC637)</f>
        <v>537</v>
      </c>
      <c r="AD637" s="116" t="b">
        <f>IF(preDEL!$AG637,IFERROR(0/0,""),preDEL!AD637)</f>
        <v>1</v>
      </c>
      <c r="AE637" s="175" t="str">
        <f>IF(preDEL!$AG637,IFERROR(0/0,""),preDEL!AE637)</f>
        <v/>
      </c>
      <c r="AF637" s="128" t="b">
        <f>IF(preDEL!$AG637,IFERROR(0/0,""),preDEL!AF637)</f>
        <v>0</v>
      </c>
      <c r="AG637" s="128" t="b">
        <f>IF(preDEL!$AG637,IFERROR(0/0,""),preDEL!AG637)</f>
        <v>0</v>
      </c>
      <c r="AH637" s="116" t="str">
        <f>IF(preDEL!$AG637,IFERROR(0/0,""),preDEL!AH637)</f>
        <v/>
      </c>
      <c r="AI637" s="82" t="str">
        <f>IF(preDEL!$AG637,IFERROR(0/0,""),preDEL!AI637)</f>
        <v/>
      </c>
      <c r="AJ637" s="83" t="str">
        <f>IF(preDEL!$AG637,IFERROR(0/0,""),preDEL!AJ637)</f>
        <v/>
      </c>
      <c r="AK637" s="82" t="str">
        <f>IF(preDEL!$AG637,IFERROR(0/0,""),preDEL!AK637)</f>
        <v>Negative</v>
      </c>
      <c r="AL637" s="83" t="str">
        <f>IF(preDEL!$AG637,IFERROR(0/0,""),preDEL!AL637)</f>
        <v/>
      </c>
      <c r="AM637" s="83" t="str">
        <f>IF(preDEL!$AG637,IFERROR(0/0,""),preDEL!AM637)</f>
        <v>SpROSA145068</v>
      </c>
      <c r="AN637" s="83" t="str">
        <f>IF(preDEL!$AG637,IFERROR(0/0,""),preDEL!AN637)</f>
        <v>ROSA767812</v>
      </c>
      <c r="AO637" s="83" t="str">
        <f>IF(preDEL!$AG637,IFERROR(0/0,""),preDEL!AO637)</f>
        <v/>
      </c>
      <c r="AP637" s="83" t="str">
        <f>IF(preDEL!$AG637,IFERROR(0/0,""),preDEL!AP637)</f>
        <v/>
      </c>
      <c r="AQ637" s="83" t="str">
        <f>IF(preDEL!$AG637,IFERROR(0/0,""),preDEL!AQ637)</f>
        <v/>
      </c>
      <c r="AR637" s="83" t="str">
        <f>IF(preDEL!$AG637,IFERROR(0/0,""),preDEL!AR637)</f>
        <v/>
      </c>
      <c r="AS637" s="147"/>
    </row>
    <row r="638">
      <c r="A638" s="82" t="str">
        <f>IF(preDEL!$AG638,IFERROR(0/0,""),preDEL!A638)</f>
        <v>FLB3148</v>
      </c>
      <c r="B638" s="172">
        <f>IF(preDEL!$AG638,IFERROR(0/0,""),preDEL!B638)</f>
        <v>44536</v>
      </c>
      <c r="C638" s="173">
        <f>IF(preDEL!$AG638,IFERROR(0/0,""),preDEL!C638)</f>
        <v>0.3269097222</v>
      </c>
      <c r="D638" s="82" t="str">
        <f>IF(preDEL!$AG638,IFERROR(0/0,""),preDEL!D638)</f>
        <v/>
      </c>
      <c r="E638" s="82" t="str">
        <f>IF(preDEL!$AG638,IFERROR(0/0,""),preDEL!E638)</f>
        <v/>
      </c>
      <c r="F638" s="83" t="str">
        <f>IF(preDEL!$AG638,IFERROR(0/0,""),preDEL!F638)</f>
        <v/>
      </c>
      <c r="G638" s="83" t="str">
        <f>IF(preDEL!$AG638,IFERROR(0/0,""),preDEL!G638)</f>
        <v/>
      </c>
      <c r="H638" s="83" t="str">
        <f>IF(preDEL!$AG638,IFERROR(0/0,""),preDEL!H638)</f>
        <v/>
      </c>
      <c r="I638" s="82" t="str">
        <f>IF(preDEL!$AG638,IFERROR(0/0,""),preDEL!I638)</f>
        <v/>
      </c>
      <c r="J638" s="82" t="str">
        <f>IF(preDEL!$AG638,IFERROR(0/0,""),preDEL!J638)</f>
        <v/>
      </c>
      <c r="K638" s="82" t="str">
        <f>IF(preDEL!$AG638,IFERROR(0/0,""),preDEL!K638)</f>
        <v>Negative</v>
      </c>
      <c r="L638" s="172">
        <f>IF(preDEL!$AG638,IFERROR(0/0,""),preDEL!L638)</f>
        <v>44536</v>
      </c>
      <c r="M638" s="173">
        <f>IF(preDEL!$AG638,IFERROR(0/0,""),preDEL!M638)</f>
        <v>0.5064699074</v>
      </c>
      <c r="N638" s="83" t="str">
        <f>IF(preDEL!$AG638,IFERROR(0/0,""),preDEL!N638)</f>
        <v/>
      </c>
      <c r="O638" s="83" t="str">
        <f>IF(preDEL!$AG638,IFERROR(0/0,""),preDEL!O638)</f>
        <v/>
      </c>
      <c r="P638" s="128" t="b">
        <f>IF(preDEL!$AG638,IFERROR(0/0,""),preDEL!P638)</f>
        <v>0</v>
      </c>
      <c r="Q638" s="128" t="str">
        <f>IF(preDEL!$AG638,IFERROR(0/0,""),preDEL!Q638)</f>
        <v>Result</v>
      </c>
      <c r="R638" s="116" t="b">
        <f>IF(preDEL!$AG638,IFERROR(0/0,""),preDEL!R638)</f>
        <v>1</v>
      </c>
      <c r="S638" s="116">
        <f>IF(preDEL!$AG638,IFERROR(0/0,""),preDEL!S638)</f>
        <v>1</v>
      </c>
      <c r="T638" s="128">
        <f>IF(preDEL!$AG638,IFERROR(0/0,""),preDEL!T638)</f>
        <v>0</v>
      </c>
      <c r="U638" s="83" t="str">
        <f>IF(preDEL!$AG638,IFERROR(0/0,""),preDEL!U638)</f>
        <v/>
      </c>
      <c r="V638" s="82" t="str">
        <f>IF(preDEL!$AG638,IFERROR(0/0,""),preDEL!V638)</f>
        <v/>
      </c>
      <c r="W638" s="83" t="str">
        <f>IF(preDEL!$AG638,IFERROR(0/0,""),preDEL!W638)</f>
        <v/>
      </c>
      <c r="X638" s="116" t="b">
        <f>IF(preDEL!$AG638,IFERROR(0/0,""),preDEL!X638)</f>
        <v>0</v>
      </c>
      <c r="Y638" s="128" t="b">
        <f>IF(preDEL!$AG638,IFERROR(0/0,""),preDEL!Y638)</f>
        <v>0</v>
      </c>
      <c r="Z638" s="82" t="str">
        <f>IF(preDEL!$AG638,IFERROR(0/0,""),preDEL!Z638)</f>
        <v/>
      </c>
      <c r="AA638" s="128" t="b">
        <f>IF(preDEL!$AG638,IFERROR(0/0,""),preDEL!AA638)</f>
        <v>0</v>
      </c>
      <c r="AB638" s="128" t="b">
        <f>IF(preDEL!$AG638,IFERROR(0/0,""),preDEL!AB638)</f>
        <v>0</v>
      </c>
      <c r="AC638" s="174">
        <f>IF(preDEL!$AG638,IFERROR(0/0,""),preDEL!AC638)</f>
        <v>536</v>
      </c>
      <c r="AD638" s="116" t="b">
        <f>IF(preDEL!$AG638,IFERROR(0/0,""),preDEL!AD638)</f>
        <v>1</v>
      </c>
      <c r="AE638" s="175" t="str">
        <f>IF(preDEL!$AG638,IFERROR(0/0,""),preDEL!AE638)</f>
        <v/>
      </c>
      <c r="AF638" s="128" t="b">
        <f>IF(preDEL!$AG638,IFERROR(0/0,""),preDEL!AF638)</f>
        <v>0</v>
      </c>
      <c r="AG638" s="128" t="b">
        <f>IF(preDEL!$AG638,IFERROR(0/0,""),preDEL!AG638)</f>
        <v>0</v>
      </c>
      <c r="AH638" s="116" t="str">
        <f>IF(preDEL!$AG638,IFERROR(0/0,""),preDEL!AH638)</f>
        <v/>
      </c>
      <c r="AI638" s="82" t="str">
        <f>IF(preDEL!$AG638,IFERROR(0/0,""),preDEL!AI638)</f>
        <v/>
      </c>
      <c r="AJ638" s="83" t="str">
        <f>IF(preDEL!$AG638,IFERROR(0/0,""),preDEL!AJ638)</f>
        <v/>
      </c>
      <c r="AK638" s="82" t="str">
        <f>IF(preDEL!$AG638,IFERROR(0/0,""),preDEL!AK638)</f>
        <v>Negative</v>
      </c>
      <c r="AL638" s="83" t="str">
        <f>IF(preDEL!$AG638,IFERROR(0/0,""),preDEL!AL638)</f>
        <v/>
      </c>
      <c r="AM638" s="83" t="str">
        <f>IF(preDEL!$AG638,IFERROR(0/0,""),preDEL!AM638)</f>
        <v>SpROSA145068</v>
      </c>
      <c r="AN638" s="83" t="str">
        <f>IF(preDEL!$AG638,IFERROR(0/0,""),preDEL!AN638)</f>
        <v>ROSA501926</v>
      </c>
      <c r="AO638" s="83" t="str">
        <f>IF(preDEL!$AG638,IFERROR(0/0,""),preDEL!AO638)</f>
        <v/>
      </c>
      <c r="AP638" s="83" t="str">
        <f>IF(preDEL!$AG638,IFERROR(0/0,""),preDEL!AP638)</f>
        <v/>
      </c>
      <c r="AQ638" s="83" t="str">
        <f>IF(preDEL!$AG638,IFERROR(0/0,""),preDEL!AQ638)</f>
        <v/>
      </c>
      <c r="AR638" s="83" t="str">
        <f>IF(preDEL!$AG638,IFERROR(0/0,""),preDEL!AR638)</f>
        <v/>
      </c>
      <c r="AS638" s="147"/>
    </row>
    <row r="639">
      <c r="A639" s="82" t="str">
        <f>IF(preDEL!$AG639,IFERROR(0/0,""),preDEL!A639)</f>
        <v>FLB3598</v>
      </c>
      <c r="B639" s="172">
        <f>IF(preDEL!$AG639,IFERROR(0/0,""),preDEL!B639)</f>
        <v>44536</v>
      </c>
      <c r="C639" s="173">
        <f>IF(preDEL!$AG639,IFERROR(0/0,""),preDEL!C639)</f>
        <v>0.3284375</v>
      </c>
      <c r="D639" s="82" t="str">
        <f>IF(preDEL!$AG639,IFERROR(0/0,""),preDEL!D639)</f>
        <v/>
      </c>
      <c r="E639" s="82" t="str">
        <f>IF(preDEL!$AG639,IFERROR(0/0,""),preDEL!E639)</f>
        <v/>
      </c>
      <c r="F639" s="83" t="str">
        <f>IF(preDEL!$AG639,IFERROR(0/0,""),preDEL!F639)</f>
        <v/>
      </c>
      <c r="G639" s="83" t="str">
        <f>IF(preDEL!$AG639,IFERROR(0/0,""),preDEL!G639)</f>
        <v/>
      </c>
      <c r="H639" s="83" t="str">
        <f>IF(preDEL!$AG639,IFERROR(0/0,""),preDEL!H639)</f>
        <v/>
      </c>
      <c r="I639" s="82" t="str">
        <f>IF(preDEL!$AG639,IFERROR(0/0,""),preDEL!I639)</f>
        <v/>
      </c>
      <c r="J639" s="82" t="str">
        <f>IF(preDEL!$AG639,IFERROR(0/0,""),preDEL!J639)</f>
        <v/>
      </c>
      <c r="K639" s="82" t="str">
        <f>IF(preDEL!$AG639,IFERROR(0/0,""),preDEL!K639)</f>
        <v>Negative</v>
      </c>
      <c r="L639" s="172">
        <f>IF(preDEL!$AG639,IFERROR(0/0,""),preDEL!L639)</f>
        <v>44536</v>
      </c>
      <c r="M639" s="173">
        <f>IF(preDEL!$AG639,IFERROR(0/0,""),preDEL!M639)</f>
        <v>0.5064699074</v>
      </c>
      <c r="N639" s="83" t="str">
        <f>IF(preDEL!$AG639,IFERROR(0/0,""),preDEL!N639)</f>
        <v/>
      </c>
      <c r="O639" s="83" t="str">
        <f>IF(preDEL!$AG639,IFERROR(0/0,""),preDEL!O639)</f>
        <v/>
      </c>
      <c r="P639" s="128" t="b">
        <f>IF(preDEL!$AG639,IFERROR(0/0,""),preDEL!P639)</f>
        <v>0</v>
      </c>
      <c r="Q639" s="128" t="str">
        <f>IF(preDEL!$AG639,IFERROR(0/0,""),preDEL!Q639)</f>
        <v>Result</v>
      </c>
      <c r="R639" s="116" t="b">
        <f>IF(preDEL!$AG639,IFERROR(0/0,""),preDEL!R639)</f>
        <v>1</v>
      </c>
      <c r="S639" s="116">
        <f>IF(preDEL!$AG639,IFERROR(0/0,""),preDEL!S639)</f>
        <v>1</v>
      </c>
      <c r="T639" s="128" t="str">
        <f>IF(preDEL!$AG639,IFERROR(0/0,""),preDEL!T639)</f>
        <v/>
      </c>
      <c r="U639" s="83" t="str">
        <f>IF(preDEL!$AG639,IFERROR(0/0,""),preDEL!U639)</f>
        <v/>
      </c>
      <c r="V639" s="82" t="str">
        <f>IF(preDEL!$AG639,IFERROR(0/0,""),preDEL!V639)</f>
        <v/>
      </c>
      <c r="W639" s="83" t="str">
        <f>IF(preDEL!$AG639,IFERROR(0/0,""),preDEL!W639)</f>
        <v/>
      </c>
      <c r="X639" s="116" t="b">
        <f>IF(preDEL!$AG639,IFERROR(0/0,""),preDEL!X639)</f>
        <v>0</v>
      </c>
      <c r="Y639" s="128" t="b">
        <f>IF(preDEL!$AG639,IFERROR(0/0,""),preDEL!Y639)</f>
        <v>0</v>
      </c>
      <c r="Z639" s="82" t="str">
        <f>IF(preDEL!$AG639,IFERROR(0/0,""),preDEL!Z639)</f>
        <v/>
      </c>
      <c r="AA639" s="128" t="b">
        <f>IF(preDEL!$AG639,IFERROR(0/0,""),preDEL!AA639)</f>
        <v>0</v>
      </c>
      <c r="AB639" s="128" t="b">
        <f>IF(preDEL!$AG639,IFERROR(0/0,""),preDEL!AB639)</f>
        <v>0</v>
      </c>
      <c r="AC639" s="174">
        <f>IF(preDEL!$AG639,IFERROR(0/0,""),preDEL!AC639)</f>
        <v>76</v>
      </c>
      <c r="AD639" s="116" t="b">
        <f>IF(preDEL!$AG639,IFERROR(0/0,""),preDEL!AD639)</f>
        <v>0</v>
      </c>
      <c r="AE639" s="175" t="str">
        <f>IF(preDEL!$AG639,IFERROR(0/0,""),preDEL!AE639)</f>
        <v/>
      </c>
      <c r="AF639" s="128" t="b">
        <f>IF(preDEL!$AG639,IFERROR(0/0,""),preDEL!AF639)</f>
        <v>0</v>
      </c>
      <c r="AG639" s="128" t="b">
        <f>IF(preDEL!$AG639,IFERROR(0/0,""),preDEL!AG639)</f>
        <v>0</v>
      </c>
      <c r="AH639" s="116" t="str">
        <f>IF(preDEL!$AG639,IFERROR(0/0,""),preDEL!AH639)</f>
        <v/>
      </c>
      <c r="AI639" s="82" t="str">
        <f>IF(preDEL!$AG639,IFERROR(0/0,""),preDEL!AI639)</f>
        <v/>
      </c>
      <c r="AJ639" s="83" t="str">
        <f>IF(preDEL!$AG639,IFERROR(0/0,""),preDEL!AJ639)</f>
        <v/>
      </c>
      <c r="AK639" s="82" t="str">
        <f>IF(preDEL!$AG639,IFERROR(0/0,""),preDEL!AK639)</f>
        <v>Negative</v>
      </c>
      <c r="AL639" s="83" t="str">
        <f>IF(preDEL!$AG639,IFERROR(0/0,""),preDEL!AL639)</f>
        <v/>
      </c>
      <c r="AM639" s="83" t="str">
        <f>IF(preDEL!$AG639,IFERROR(0/0,""),preDEL!AM639)</f>
        <v>SpROSA145068</v>
      </c>
      <c r="AN639" s="83" t="str">
        <f>IF(preDEL!$AG639,IFERROR(0/0,""),preDEL!AN639)</f>
        <v>ROSA154141</v>
      </c>
      <c r="AO639" s="83" t="str">
        <f>IF(preDEL!$AG639,IFERROR(0/0,""),preDEL!AO639)</f>
        <v/>
      </c>
      <c r="AP639" s="83" t="str">
        <f>IF(preDEL!$AG639,IFERROR(0/0,""),preDEL!AP639)</f>
        <v/>
      </c>
      <c r="AQ639" s="83" t="str">
        <f>IF(preDEL!$AG639,IFERROR(0/0,""),preDEL!AQ639)</f>
        <v/>
      </c>
      <c r="AR639" s="83" t="str">
        <f>IF(preDEL!$AG639,IFERROR(0/0,""),preDEL!AR639)</f>
        <v/>
      </c>
      <c r="AS639" s="147"/>
    </row>
    <row r="640">
      <c r="A640" s="82" t="str">
        <f>IF(preDEL!$AG640,IFERROR(0/0,""),preDEL!A640)</f>
        <v>FLB3630</v>
      </c>
      <c r="B640" s="172">
        <f>IF(preDEL!$AG640,IFERROR(0/0,""),preDEL!B640)</f>
        <v>44536</v>
      </c>
      <c r="C640" s="173">
        <f>IF(preDEL!$AG640,IFERROR(0/0,""),preDEL!C640)</f>
        <v>0.3293055556</v>
      </c>
      <c r="D640" s="82" t="str">
        <f>IF(preDEL!$AG640,IFERROR(0/0,""),preDEL!D640)</f>
        <v/>
      </c>
      <c r="E640" s="82" t="str">
        <f>IF(preDEL!$AG640,IFERROR(0/0,""),preDEL!E640)</f>
        <v/>
      </c>
      <c r="F640" s="83" t="str">
        <f>IF(preDEL!$AG640,IFERROR(0/0,""),preDEL!F640)</f>
        <v/>
      </c>
      <c r="G640" s="83" t="str">
        <f>IF(preDEL!$AG640,IFERROR(0/0,""),preDEL!G640)</f>
        <v/>
      </c>
      <c r="H640" s="83" t="str">
        <f>IF(preDEL!$AG640,IFERROR(0/0,""),preDEL!H640)</f>
        <v/>
      </c>
      <c r="I640" s="82" t="str">
        <f>IF(preDEL!$AG640,IFERROR(0/0,""),preDEL!I640)</f>
        <v/>
      </c>
      <c r="J640" s="82" t="str">
        <f>IF(preDEL!$AG640,IFERROR(0/0,""),preDEL!J640)</f>
        <v/>
      </c>
      <c r="K640" s="82" t="str">
        <f>IF(preDEL!$AG640,IFERROR(0/0,""),preDEL!K640)</f>
        <v>Negative</v>
      </c>
      <c r="L640" s="172">
        <f>IF(preDEL!$AG640,IFERROR(0/0,""),preDEL!L640)</f>
        <v>44536</v>
      </c>
      <c r="M640" s="173">
        <f>IF(preDEL!$AG640,IFERROR(0/0,""),preDEL!M640)</f>
        <v>0.5064699074</v>
      </c>
      <c r="N640" s="83" t="str">
        <f>IF(preDEL!$AG640,IFERROR(0/0,""),preDEL!N640)</f>
        <v/>
      </c>
      <c r="O640" s="83" t="str">
        <f>IF(preDEL!$AG640,IFERROR(0/0,""),preDEL!O640)</f>
        <v/>
      </c>
      <c r="P640" s="128" t="b">
        <f>IF(preDEL!$AG640,IFERROR(0/0,""),preDEL!P640)</f>
        <v>0</v>
      </c>
      <c r="Q640" s="128" t="str">
        <f>IF(preDEL!$AG640,IFERROR(0/0,""),preDEL!Q640)</f>
        <v>Result</v>
      </c>
      <c r="R640" s="116" t="b">
        <f>IF(preDEL!$AG640,IFERROR(0/0,""),preDEL!R640)</f>
        <v>1</v>
      </c>
      <c r="S640" s="116">
        <f>IF(preDEL!$AG640,IFERROR(0/0,""),preDEL!S640)</f>
        <v>1</v>
      </c>
      <c r="T640" s="128">
        <f>IF(preDEL!$AG640,IFERROR(0/0,""),preDEL!T640)</f>
        <v>0</v>
      </c>
      <c r="U640" s="83" t="str">
        <f>IF(preDEL!$AG640,IFERROR(0/0,""),preDEL!U640)</f>
        <v/>
      </c>
      <c r="V640" s="82" t="str">
        <f>IF(preDEL!$AG640,IFERROR(0/0,""),preDEL!V640)</f>
        <v/>
      </c>
      <c r="W640" s="83" t="str">
        <f>IF(preDEL!$AG640,IFERROR(0/0,""),preDEL!W640)</f>
        <v/>
      </c>
      <c r="X640" s="116" t="b">
        <f>IF(preDEL!$AG640,IFERROR(0/0,""),preDEL!X640)</f>
        <v>0</v>
      </c>
      <c r="Y640" s="128" t="b">
        <f>IF(preDEL!$AG640,IFERROR(0/0,""),preDEL!Y640)</f>
        <v>0</v>
      </c>
      <c r="Z640" s="82" t="str">
        <f>IF(preDEL!$AG640,IFERROR(0/0,""),preDEL!Z640)</f>
        <v/>
      </c>
      <c r="AA640" s="128" t="b">
        <f>IF(preDEL!$AG640,IFERROR(0/0,""),preDEL!AA640)</f>
        <v>0</v>
      </c>
      <c r="AB640" s="128" t="b">
        <f>IF(preDEL!$AG640,IFERROR(0/0,""),preDEL!AB640)</f>
        <v>0</v>
      </c>
      <c r="AC640" s="174">
        <f>IF(preDEL!$AG640,IFERROR(0/0,""),preDEL!AC640)</f>
        <v>535</v>
      </c>
      <c r="AD640" s="116" t="b">
        <f>IF(preDEL!$AG640,IFERROR(0/0,""),preDEL!AD640)</f>
        <v>1</v>
      </c>
      <c r="AE640" s="175" t="str">
        <f>IF(preDEL!$AG640,IFERROR(0/0,""),preDEL!AE640)</f>
        <v/>
      </c>
      <c r="AF640" s="128" t="b">
        <f>IF(preDEL!$AG640,IFERROR(0/0,""),preDEL!AF640)</f>
        <v>0</v>
      </c>
      <c r="AG640" s="128" t="b">
        <f>IF(preDEL!$AG640,IFERROR(0/0,""),preDEL!AG640)</f>
        <v>0</v>
      </c>
      <c r="AH640" s="116" t="str">
        <f>IF(preDEL!$AG640,IFERROR(0/0,""),preDEL!AH640)</f>
        <v/>
      </c>
      <c r="AI640" s="82" t="str">
        <f>IF(preDEL!$AG640,IFERROR(0/0,""),preDEL!AI640)</f>
        <v/>
      </c>
      <c r="AJ640" s="83" t="str">
        <f>IF(preDEL!$AG640,IFERROR(0/0,""),preDEL!AJ640)</f>
        <v/>
      </c>
      <c r="AK640" s="82" t="str">
        <f>IF(preDEL!$AG640,IFERROR(0/0,""),preDEL!AK640)</f>
        <v>Negative</v>
      </c>
      <c r="AL640" s="83" t="str">
        <f>IF(preDEL!$AG640,IFERROR(0/0,""),preDEL!AL640)</f>
        <v/>
      </c>
      <c r="AM640" s="83" t="str">
        <f>IF(preDEL!$AG640,IFERROR(0/0,""),preDEL!AM640)</f>
        <v>SpROSA573919</v>
      </c>
      <c r="AN640" s="83" t="str">
        <f>IF(preDEL!$AG640,IFERROR(0/0,""),preDEL!AN640)</f>
        <v>ROSA237876</v>
      </c>
      <c r="AO640" s="83" t="str">
        <f>IF(preDEL!$AG640,IFERROR(0/0,""),preDEL!AO640)</f>
        <v/>
      </c>
      <c r="AP640" s="83" t="str">
        <f>IF(preDEL!$AG640,IFERROR(0/0,""),preDEL!AP640)</f>
        <v/>
      </c>
      <c r="AQ640" s="83" t="str">
        <f>IF(preDEL!$AG640,IFERROR(0/0,""),preDEL!AQ640)</f>
        <v/>
      </c>
      <c r="AR640" s="83" t="str">
        <f>IF(preDEL!$AG640,IFERROR(0/0,""),preDEL!AR640)</f>
        <v/>
      </c>
      <c r="AS640" s="147"/>
    </row>
    <row r="641">
      <c r="A641" s="82" t="str">
        <f>IF(preDEL!$AG641,IFERROR(0/0,""),preDEL!A641)</f>
        <v>FLB3580</v>
      </c>
      <c r="B641" s="172">
        <f>IF(preDEL!$AG641,IFERROR(0/0,""),preDEL!B641)</f>
        <v>44536</v>
      </c>
      <c r="C641" s="173">
        <f>IF(preDEL!$AG641,IFERROR(0/0,""),preDEL!C641)</f>
        <v>0.3297800926</v>
      </c>
      <c r="D641" s="82" t="str">
        <f>IF(preDEL!$AG641,IFERROR(0/0,""),preDEL!D641)</f>
        <v/>
      </c>
      <c r="E641" s="82" t="str">
        <f>IF(preDEL!$AG641,IFERROR(0/0,""),preDEL!E641)</f>
        <v/>
      </c>
      <c r="F641" s="83" t="str">
        <f>IF(preDEL!$AG641,IFERROR(0/0,""),preDEL!F641)</f>
        <v/>
      </c>
      <c r="G641" s="83" t="str">
        <f>IF(preDEL!$AG641,IFERROR(0/0,""),preDEL!G641)</f>
        <v/>
      </c>
      <c r="H641" s="83" t="str">
        <f>IF(preDEL!$AG641,IFERROR(0/0,""),preDEL!H641)</f>
        <v/>
      </c>
      <c r="I641" s="82" t="str">
        <f>IF(preDEL!$AG641,IFERROR(0/0,""),preDEL!I641)</f>
        <v/>
      </c>
      <c r="J641" s="82" t="str">
        <f>IF(preDEL!$AG641,IFERROR(0/0,""),preDEL!J641)</f>
        <v/>
      </c>
      <c r="K641" s="82" t="str">
        <f>IF(preDEL!$AG641,IFERROR(0/0,""),preDEL!K641)</f>
        <v>Negative</v>
      </c>
      <c r="L641" s="172">
        <f>IF(preDEL!$AG641,IFERROR(0/0,""),preDEL!L641)</f>
        <v>44536</v>
      </c>
      <c r="M641" s="173">
        <f>IF(preDEL!$AG641,IFERROR(0/0,""),preDEL!M641)</f>
        <v>0.5064699074</v>
      </c>
      <c r="N641" s="83" t="str">
        <f>IF(preDEL!$AG641,IFERROR(0/0,""),preDEL!N641)</f>
        <v/>
      </c>
      <c r="O641" s="83" t="str">
        <f>IF(preDEL!$AG641,IFERROR(0/0,""),preDEL!O641)</f>
        <v/>
      </c>
      <c r="P641" s="128" t="b">
        <f>IF(preDEL!$AG641,IFERROR(0/0,""),preDEL!P641)</f>
        <v>0</v>
      </c>
      <c r="Q641" s="128" t="str">
        <f>IF(preDEL!$AG641,IFERROR(0/0,""),preDEL!Q641)</f>
        <v>Result</v>
      </c>
      <c r="R641" s="116" t="b">
        <f>IF(preDEL!$AG641,IFERROR(0/0,""),preDEL!R641)</f>
        <v>1</v>
      </c>
      <c r="S641" s="116">
        <f>IF(preDEL!$AG641,IFERROR(0/0,""),preDEL!S641)</f>
        <v>1</v>
      </c>
      <c r="T641" s="128">
        <f>IF(preDEL!$AG641,IFERROR(0/0,""),preDEL!T641)</f>
        <v>0</v>
      </c>
      <c r="U641" s="83" t="str">
        <f>IF(preDEL!$AG641,IFERROR(0/0,""),preDEL!U641)</f>
        <v/>
      </c>
      <c r="V641" s="82" t="str">
        <f>IF(preDEL!$AG641,IFERROR(0/0,""),preDEL!V641)</f>
        <v/>
      </c>
      <c r="W641" s="83" t="str">
        <f>IF(preDEL!$AG641,IFERROR(0/0,""),preDEL!W641)</f>
        <v/>
      </c>
      <c r="X641" s="116" t="b">
        <f>IF(preDEL!$AG641,IFERROR(0/0,""),preDEL!X641)</f>
        <v>0</v>
      </c>
      <c r="Y641" s="128" t="b">
        <f>IF(preDEL!$AG641,IFERROR(0/0,""),preDEL!Y641)</f>
        <v>0</v>
      </c>
      <c r="Z641" s="82" t="str">
        <f>IF(preDEL!$AG641,IFERROR(0/0,""),preDEL!Z641)</f>
        <v/>
      </c>
      <c r="AA641" s="128" t="b">
        <f>IF(preDEL!$AG641,IFERROR(0/0,""),preDEL!AA641)</f>
        <v>0</v>
      </c>
      <c r="AB641" s="128" t="b">
        <f>IF(preDEL!$AG641,IFERROR(0/0,""),preDEL!AB641)</f>
        <v>0</v>
      </c>
      <c r="AC641" s="174">
        <f>IF(preDEL!$AG641,IFERROR(0/0,""),preDEL!AC641)</f>
        <v>534</v>
      </c>
      <c r="AD641" s="116" t="b">
        <f>IF(preDEL!$AG641,IFERROR(0/0,""),preDEL!AD641)</f>
        <v>1</v>
      </c>
      <c r="AE641" s="175" t="str">
        <f>IF(preDEL!$AG641,IFERROR(0/0,""),preDEL!AE641)</f>
        <v/>
      </c>
      <c r="AF641" s="128" t="b">
        <f>IF(preDEL!$AG641,IFERROR(0/0,""),preDEL!AF641)</f>
        <v>0</v>
      </c>
      <c r="AG641" s="128" t="b">
        <f>IF(preDEL!$AG641,IFERROR(0/0,""),preDEL!AG641)</f>
        <v>0</v>
      </c>
      <c r="AH641" s="116" t="str">
        <f>IF(preDEL!$AG641,IFERROR(0/0,""),preDEL!AH641)</f>
        <v/>
      </c>
      <c r="AI641" s="82" t="str">
        <f>IF(preDEL!$AG641,IFERROR(0/0,""),preDEL!AI641)</f>
        <v/>
      </c>
      <c r="AJ641" s="83" t="str">
        <f>IF(preDEL!$AG641,IFERROR(0/0,""),preDEL!AJ641)</f>
        <v/>
      </c>
      <c r="AK641" s="82" t="str">
        <f>IF(preDEL!$AG641,IFERROR(0/0,""),preDEL!AK641)</f>
        <v>Negative</v>
      </c>
      <c r="AL641" s="83" t="str">
        <f>IF(preDEL!$AG641,IFERROR(0/0,""),preDEL!AL641)</f>
        <v/>
      </c>
      <c r="AM641" s="83" t="str">
        <f>IF(preDEL!$AG641,IFERROR(0/0,""),preDEL!AM641)</f>
        <v>SpROSA573919</v>
      </c>
      <c r="AN641" s="83" t="str">
        <f>IF(preDEL!$AG641,IFERROR(0/0,""),preDEL!AN641)</f>
        <v>ROSA100212</v>
      </c>
      <c r="AO641" s="83" t="str">
        <f>IF(preDEL!$AG641,IFERROR(0/0,""),preDEL!AO641)</f>
        <v/>
      </c>
      <c r="AP641" s="83" t="str">
        <f>IF(preDEL!$AG641,IFERROR(0/0,""),preDEL!AP641)</f>
        <v/>
      </c>
      <c r="AQ641" s="83" t="str">
        <f>IF(preDEL!$AG641,IFERROR(0/0,""),preDEL!AQ641)</f>
        <v/>
      </c>
      <c r="AR641" s="83" t="str">
        <f>IF(preDEL!$AG641,IFERROR(0/0,""),preDEL!AR641)</f>
        <v/>
      </c>
      <c r="AS641" s="147"/>
    </row>
    <row r="642">
      <c r="A642" s="82" t="str">
        <f>IF(preDEL!$AG642,IFERROR(0/0,""),preDEL!A642)</f>
        <v>FLB3141</v>
      </c>
      <c r="B642" s="172">
        <f>IF(preDEL!$AG642,IFERROR(0/0,""),preDEL!B642)</f>
        <v>44536</v>
      </c>
      <c r="C642" s="173">
        <f>IF(preDEL!$AG642,IFERROR(0/0,""),preDEL!C642)</f>
        <v>0.3301273148</v>
      </c>
      <c r="D642" s="82" t="str">
        <f>IF(preDEL!$AG642,IFERROR(0/0,""),preDEL!D642)</f>
        <v/>
      </c>
      <c r="E642" s="82" t="str">
        <f>IF(preDEL!$AG642,IFERROR(0/0,""),preDEL!E642)</f>
        <v/>
      </c>
      <c r="F642" s="83" t="str">
        <f>IF(preDEL!$AG642,IFERROR(0/0,""),preDEL!F642)</f>
        <v/>
      </c>
      <c r="G642" s="83" t="str">
        <f>IF(preDEL!$AG642,IFERROR(0/0,""),preDEL!G642)</f>
        <v/>
      </c>
      <c r="H642" s="83" t="str">
        <f>IF(preDEL!$AG642,IFERROR(0/0,""),preDEL!H642)</f>
        <v/>
      </c>
      <c r="I642" s="82" t="str">
        <f>IF(preDEL!$AG642,IFERROR(0/0,""),preDEL!I642)</f>
        <v/>
      </c>
      <c r="J642" s="82" t="str">
        <f>IF(preDEL!$AG642,IFERROR(0/0,""),preDEL!J642)</f>
        <v/>
      </c>
      <c r="K642" s="82" t="str">
        <f>IF(preDEL!$AG642,IFERROR(0/0,""),preDEL!K642)</f>
        <v>Negative</v>
      </c>
      <c r="L642" s="172">
        <f>IF(preDEL!$AG642,IFERROR(0/0,""),preDEL!L642)</f>
        <v>44536</v>
      </c>
      <c r="M642" s="173">
        <f>IF(preDEL!$AG642,IFERROR(0/0,""),preDEL!M642)</f>
        <v>0.5064699074</v>
      </c>
      <c r="N642" s="83" t="str">
        <f>IF(preDEL!$AG642,IFERROR(0/0,""),preDEL!N642)</f>
        <v/>
      </c>
      <c r="O642" s="83" t="str">
        <f>IF(preDEL!$AG642,IFERROR(0/0,""),preDEL!O642)</f>
        <v/>
      </c>
      <c r="P642" s="128" t="b">
        <f>IF(preDEL!$AG642,IFERROR(0/0,""),preDEL!P642)</f>
        <v>0</v>
      </c>
      <c r="Q642" s="128" t="str">
        <f>IF(preDEL!$AG642,IFERROR(0/0,""),preDEL!Q642)</f>
        <v>Result</v>
      </c>
      <c r="R642" s="116" t="b">
        <f>IF(preDEL!$AG642,IFERROR(0/0,""),preDEL!R642)</f>
        <v>1</v>
      </c>
      <c r="S642" s="116">
        <f>IF(preDEL!$AG642,IFERROR(0/0,""),preDEL!S642)</f>
        <v>1</v>
      </c>
      <c r="T642" s="128">
        <f>IF(preDEL!$AG642,IFERROR(0/0,""),preDEL!T642)</f>
        <v>0</v>
      </c>
      <c r="U642" s="83" t="str">
        <f>IF(preDEL!$AG642,IFERROR(0/0,""),preDEL!U642)</f>
        <v/>
      </c>
      <c r="V642" s="82" t="str">
        <f>IF(preDEL!$AG642,IFERROR(0/0,""),preDEL!V642)</f>
        <v/>
      </c>
      <c r="W642" s="83" t="str">
        <f>IF(preDEL!$AG642,IFERROR(0/0,""),preDEL!W642)</f>
        <v/>
      </c>
      <c r="X642" s="116" t="b">
        <f>IF(preDEL!$AG642,IFERROR(0/0,""),preDEL!X642)</f>
        <v>0</v>
      </c>
      <c r="Y642" s="128" t="b">
        <f>IF(preDEL!$AG642,IFERROR(0/0,""),preDEL!Y642)</f>
        <v>0</v>
      </c>
      <c r="Z642" s="82" t="str">
        <f>IF(preDEL!$AG642,IFERROR(0/0,""),preDEL!Z642)</f>
        <v/>
      </c>
      <c r="AA642" s="128" t="b">
        <f>IF(preDEL!$AG642,IFERROR(0/0,""),preDEL!AA642)</f>
        <v>0</v>
      </c>
      <c r="AB642" s="128" t="b">
        <f>IF(preDEL!$AG642,IFERROR(0/0,""),preDEL!AB642)</f>
        <v>0</v>
      </c>
      <c r="AC642" s="174">
        <f>IF(preDEL!$AG642,IFERROR(0/0,""),preDEL!AC642)</f>
        <v>533</v>
      </c>
      <c r="AD642" s="116" t="b">
        <f>IF(preDEL!$AG642,IFERROR(0/0,""),preDEL!AD642)</f>
        <v>1</v>
      </c>
      <c r="AE642" s="175" t="str">
        <f>IF(preDEL!$AG642,IFERROR(0/0,""),preDEL!AE642)</f>
        <v/>
      </c>
      <c r="AF642" s="128" t="b">
        <f>IF(preDEL!$AG642,IFERROR(0/0,""),preDEL!AF642)</f>
        <v>0</v>
      </c>
      <c r="AG642" s="128" t="b">
        <f>IF(preDEL!$AG642,IFERROR(0/0,""),preDEL!AG642)</f>
        <v>0</v>
      </c>
      <c r="AH642" s="116" t="str">
        <f>IF(preDEL!$AG642,IFERROR(0/0,""),preDEL!AH642)</f>
        <v/>
      </c>
      <c r="AI642" s="82" t="str">
        <f>IF(preDEL!$AG642,IFERROR(0/0,""),preDEL!AI642)</f>
        <v/>
      </c>
      <c r="AJ642" s="83" t="str">
        <f>IF(preDEL!$AG642,IFERROR(0/0,""),preDEL!AJ642)</f>
        <v/>
      </c>
      <c r="AK642" s="82" t="str">
        <f>IF(preDEL!$AG642,IFERROR(0/0,""),preDEL!AK642)</f>
        <v>Negative</v>
      </c>
      <c r="AL642" s="83" t="str">
        <f>IF(preDEL!$AG642,IFERROR(0/0,""),preDEL!AL642)</f>
        <v/>
      </c>
      <c r="AM642" s="83" t="str">
        <f>IF(preDEL!$AG642,IFERROR(0/0,""),preDEL!AM642)</f>
        <v>SpROSA573919</v>
      </c>
      <c r="AN642" s="83" t="str">
        <f>IF(preDEL!$AG642,IFERROR(0/0,""),preDEL!AN642)</f>
        <v>ROSA184463</v>
      </c>
      <c r="AO642" s="83" t="str">
        <f>IF(preDEL!$AG642,IFERROR(0/0,""),preDEL!AO642)</f>
        <v/>
      </c>
      <c r="AP642" s="83" t="str">
        <f>IF(preDEL!$AG642,IFERROR(0/0,""),preDEL!AP642)</f>
        <v/>
      </c>
      <c r="AQ642" s="83" t="str">
        <f>IF(preDEL!$AG642,IFERROR(0/0,""),preDEL!AQ642)</f>
        <v/>
      </c>
      <c r="AR642" s="83" t="str">
        <f>IF(preDEL!$AG642,IFERROR(0/0,""),preDEL!AR642)</f>
        <v/>
      </c>
      <c r="AS642" s="147"/>
    </row>
    <row r="643">
      <c r="A643" s="82" t="str">
        <f>IF(preDEL!$AG643,IFERROR(0/0,""),preDEL!A643)</f>
        <v>FLB3584</v>
      </c>
      <c r="B643" s="172">
        <f>IF(preDEL!$AG643,IFERROR(0/0,""),preDEL!B643)</f>
        <v>44536</v>
      </c>
      <c r="C643" s="173">
        <f>IF(preDEL!$AG643,IFERROR(0/0,""),preDEL!C643)</f>
        <v>0.3312152778</v>
      </c>
      <c r="D643" s="82" t="str">
        <f>IF(preDEL!$AG643,IFERROR(0/0,""),preDEL!D643)</f>
        <v/>
      </c>
      <c r="E643" s="82" t="str">
        <f>IF(preDEL!$AG643,IFERROR(0/0,""),preDEL!E643)</f>
        <v/>
      </c>
      <c r="F643" s="83" t="str">
        <f>IF(preDEL!$AG643,IFERROR(0/0,""),preDEL!F643)</f>
        <v/>
      </c>
      <c r="G643" s="83" t="str">
        <f>IF(preDEL!$AG643,IFERROR(0/0,""),preDEL!G643)</f>
        <v/>
      </c>
      <c r="H643" s="83" t="str">
        <f>IF(preDEL!$AG643,IFERROR(0/0,""),preDEL!H643)</f>
        <v/>
      </c>
      <c r="I643" s="82" t="str">
        <f>IF(preDEL!$AG643,IFERROR(0/0,""),preDEL!I643)</f>
        <v/>
      </c>
      <c r="J643" s="82" t="str">
        <f>IF(preDEL!$AG643,IFERROR(0/0,""),preDEL!J643)</f>
        <v/>
      </c>
      <c r="K643" s="82" t="str">
        <f>IF(preDEL!$AG643,IFERROR(0/0,""),preDEL!K643)</f>
        <v>Negative</v>
      </c>
      <c r="L643" s="172">
        <f>IF(preDEL!$AG643,IFERROR(0/0,""),preDEL!L643)</f>
        <v>44536</v>
      </c>
      <c r="M643" s="173">
        <f>IF(preDEL!$AG643,IFERROR(0/0,""),preDEL!M643)</f>
        <v>0.5064699074</v>
      </c>
      <c r="N643" s="83" t="str">
        <f>IF(preDEL!$AG643,IFERROR(0/0,""),preDEL!N643)</f>
        <v/>
      </c>
      <c r="O643" s="83" t="str">
        <f>IF(preDEL!$AG643,IFERROR(0/0,""),preDEL!O643)</f>
        <v/>
      </c>
      <c r="P643" s="128" t="b">
        <f>IF(preDEL!$AG643,IFERROR(0/0,""),preDEL!P643)</f>
        <v>0</v>
      </c>
      <c r="Q643" s="128" t="str">
        <f>IF(preDEL!$AG643,IFERROR(0/0,""),preDEL!Q643)</f>
        <v>Result</v>
      </c>
      <c r="R643" s="116" t="b">
        <f>IF(preDEL!$AG643,IFERROR(0/0,""),preDEL!R643)</f>
        <v>1</v>
      </c>
      <c r="S643" s="116">
        <f>IF(preDEL!$AG643,IFERROR(0/0,""),preDEL!S643)</f>
        <v>1</v>
      </c>
      <c r="T643" s="128" t="str">
        <f>IF(preDEL!$AG643,IFERROR(0/0,""),preDEL!T643)</f>
        <v/>
      </c>
      <c r="U643" s="83" t="str">
        <f>IF(preDEL!$AG643,IFERROR(0/0,""),preDEL!U643)</f>
        <v/>
      </c>
      <c r="V643" s="82" t="str">
        <f>IF(preDEL!$AG643,IFERROR(0/0,""),preDEL!V643)</f>
        <v/>
      </c>
      <c r="W643" s="83" t="str">
        <f>IF(preDEL!$AG643,IFERROR(0/0,""),preDEL!W643)</f>
        <v/>
      </c>
      <c r="X643" s="116" t="b">
        <f>IF(preDEL!$AG643,IFERROR(0/0,""),preDEL!X643)</f>
        <v>0</v>
      </c>
      <c r="Y643" s="128" t="b">
        <f>IF(preDEL!$AG643,IFERROR(0/0,""),preDEL!Y643)</f>
        <v>0</v>
      </c>
      <c r="Z643" s="82" t="str">
        <f>IF(preDEL!$AG643,IFERROR(0/0,""),preDEL!Z643)</f>
        <v/>
      </c>
      <c r="AA643" s="128" t="b">
        <f>IF(preDEL!$AG643,IFERROR(0/0,""),preDEL!AA643)</f>
        <v>0</v>
      </c>
      <c r="AB643" s="128" t="b">
        <f>IF(preDEL!$AG643,IFERROR(0/0,""),preDEL!AB643)</f>
        <v>0</v>
      </c>
      <c r="AC643" s="174">
        <f>IF(preDEL!$AG643,IFERROR(0/0,""),preDEL!AC643)</f>
        <v>75</v>
      </c>
      <c r="AD643" s="116" t="b">
        <f>IF(preDEL!$AG643,IFERROR(0/0,""),preDEL!AD643)</f>
        <v>0</v>
      </c>
      <c r="AE643" s="175" t="str">
        <f>IF(preDEL!$AG643,IFERROR(0/0,""),preDEL!AE643)</f>
        <v/>
      </c>
      <c r="AF643" s="128" t="b">
        <f>IF(preDEL!$AG643,IFERROR(0/0,""),preDEL!AF643)</f>
        <v>0</v>
      </c>
      <c r="AG643" s="128" t="b">
        <f>IF(preDEL!$AG643,IFERROR(0/0,""),preDEL!AG643)</f>
        <v>0</v>
      </c>
      <c r="AH643" s="116" t="str">
        <f>IF(preDEL!$AG643,IFERROR(0/0,""),preDEL!AH643)</f>
        <v/>
      </c>
      <c r="AI643" s="82" t="str">
        <f>IF(preDEL!$AG643,IFERROR(0/0,""),preDEL!AI643)</f>
        <v/>
      </c>
      <c r="AJ643" s="83" t="str">
        <f>IF(preDEL!$AG643,IFERROR(0/0,""),preDEL!AJ643)</f>
        <v/>
      </c>
      <c r="AK643" s="82" t="str">
        <f>IF(preDEL!$AG643,IFERROR(0/0,""),preDEL!AK643)</f>
        <v>Negative</v>
      </c>
      <c r="AL643" s="83" t="str">
        <f>IF(preDEL!$AG643,IFERROR(0/0,""),preDEL!AL643)</f>
        <v/>
      </c>
      <c r="AM643" s="83" t="str">
        <f>IF(preDEL!$AG643,IFERROR(0/0,""),preDEL!AM643)</f>
        <v>SpROSA145068</v>
      </c>
      <c r="AN643" s="83" t="str">
        <f>IF(preDEL!$AG643,IFERROR(0/0,""),preDEL!AN643)</f>
        <v>ROSA133287</v>
      </c>
      <c r="AO643" s="83" t="str">
        <f>IF(preDEL!$AG643,IFERROR(0/0,""),preDEL!AO643)</f>
        <v/>
      </c>
      <c r="AP643" s="83" t="str">
        <f>IF(preDEL!$AG643,IFERROR(0/0,""),preDEL!AP643)</f>
        <v/>
      </c>
      <c r="AQ643" s="83" t="str">
        <f>IF(preDEL!$AG643,IFERROR(0/0,""),preDEL!AQ643)</f>
        <v/>
      </c>
      <c r="AR643" s="83" t="str">
        <f>IF(preDEL!$AG643,IFERROR(0/0,""),preDEL!AR643)</f>
        <v/>
      </c>
      <c r="AS643" s="147"/>
    </row>
    <row r="644">
      <c r="A644" s="82" t="str">
        <f>IF(preDEL!$AG644,IFERROR(0/0,""),preDEL!A644)</f>
        <v>FLB3588</v>
      </c>
      <c r="B644" s="172">
        <f>IF(preDEL!$AG644,IFERROR(0/0,""),preDEL!B644)</f>
        <v>44536</v>
      </c>
      <c r="C644" s="173">
        <f>IF(preDEL!$AG644,IFERROR(0/0,""),preDEL!C644)</f>
        <v>0.3315625</v>
      </c>
      <c r="D644" s="82" t="str">
        <f>IF(preDEL!$AG644,IFERROR(0/0,""),preDEL!D644)</f>
        <v/>
      </c>
      <c r="E644" s="82" t="str">
        <f>IF(preDEL!$AG644,IFERROR(0/0,""),preDEL!E644)</f>
        <v/>
      </c>
      <c r="F644" s="83" t="str">
        <f>IF(preDEL!$AG644,IFERROR(0/0,""),preDEL!F644)</f>
        <v/>
      </c>
      <c r="G644" s="83" t="str">
        <f>IF(preDEL!$AG644,IFERROR(0/0,""),preDEL!G644)</f>
        <v/>
      </c>
      <c r="H644" s="83" t="str">
        <f>IF(preDEL!$AG644,IFERROR(0/0,""),preDEL!H644)</f>
        <v/>
      </c>
      <c r="I644" s="82" t="str">
        <f>IF(preDEL!$AG644,IFERROR(0/0,""),preDEL!I644)</f>
        <v/>
      </c>
      <c r="J644" s="82" t="str">
        <f>IF(preDEL!$AG644,IFERROR(0/0,""),preDEL!J644)</f>
        <v/>
      </c>
      <c r="K644" s="82" t="str">
        <f>IF(preDEL!$AG644,IFERROR(0/0,""),preDEL!K644)</f>
        <v>Negative</v>
      </c>
      <c r="L644" s="172">
        <f>IF(preDEL!$AG644,IFERROR(0/0,""),preDEL!L644)</f>
        <v>44536</v>
      </c>
      <c r="M644" s="173">
        <f>IF(preDEL!$AG644,IFERROR(0/0,""),preDEL!M644)</f>
        <v>0.5064699074</v>
      </c>
      <c r="N644" s="83" t="str">
        <f>IF(preDEL!$AG644,IFERROR(0/0,""),preDEL!N644)</f>
        <v/>
      </c>
      <c r="O644" s="83" t="str">
        <f>IF(preDEL!$AG644,IFERROR(0/0,""),preDEL!O644)</f>
        <v/>
      </c>
      <c r="P644" s="128" t="b">
        <f>IF(preDEL!$AG644,IFERROR(0/0,""),preDEL!P644)</f>
        <v>0</v>
      </c>
      <c r="Q644" s="128" t="str">
        <f>IF(preDEL!$AG644,IFERROR(0/0,""),preDEL!Q644)</f>
        <v>Result</v>
      </c>
      <c r="R644" s="116" t="b">
        <f>IF(preDEL!$AG644,IFERROR(0/0,""),preDEL!R644)</f>
        <v>1</v>
      </c>
      <c r="S644" s="116">
        <f>IF(preDEL!$AG644,IFERROR(0/0,""),preDEL!S644)</f>
        <v>1</v>
      </c>
      <c r="T644" s="128" t="str">
        <f>IF(preDEL!$AG644,IFERROR(0/0,""),preDEL!T644)</f>
        <v/>
      </c>
      <c r="U644" s="83" t="str">
        <f>IF(preDEL!$AG644,IFERROR(0/0,""),preDEL!U644)</f>
        <v/>
      </c>
      <c r="V644" s="82" t="str">
        <f>IF(preDEL!$AG644,IFERROR(0/0,""),preDEL!V644)</f>
        <v/>
      </c>
      <c r="W644" s="83" t="str">
        <f>IF(preDEL!$AG644,IFERROR(0/0,""),preDEL!W644)</f>
        <v/>
      </c>
      <c r="X644" s="116" t="b">
        <f>IF(preDEL!$AG644,IFERROR(0/0,""),preDEL!X644)</f>
        <v>0</v>
      </c>
      <c r="Y644" s="128" t="b">
        <f>IF(preDEL!$AG644,IFERROR(0/0,""),preDEL!Y644)</f>
        <v>0</v>
      </c>
      <c r="Z644" s="82" t="str">
        <f>IF(preDEL!$AG644,IFERROR(0/0,""),preDEL!Z644)</f>
        <v/>
      </c>
      <c r="AA644" s="128" t="b">
        <f>IF(preDEL!$AG644,IFERROR(0/0,""),preDEL!AA644)</f>
        <v>0</v>
      </c>
      <c r="AB644" s="128" t="b">
        <f>IF(preDEL!$AG644,IFERROR(0/0,""),preDEL!AB644)</f>
        <v>0</v>
      </c>
      <c r="AC644" s="174">
        <f>IF(preDEL!$AG644,IFERROR(0/0,""),preDEL!AC644)</f>
        <v>74</v>
      </c>
      <c r="AD644" s="116" t="b">
        <f>IF(preDEL!$AG644,IFERROR(0/0,""),preDEL!AD644)</f>
        <v>0</v>
      </c>
      <c r="AE644" s="175" t="str">
        <f>IF(preDEL!$AG644,IFERROR(0/0,""),preDEL!AE644)</f>
        <v/>
      </c>
      <c r="AF644" s="128" t="b">
        <f>IF(preDEL!$AG644,IFERROR(0/0,""),preDEL!AF644)</f>
        <v>0</v>
      </c>
      <c r="AG644" s="128" t="b">
        <f>IF(preDEL!$AG644,IFERROR(0/0,""),preDEL!AG644)</f>
        <v>0</v>
      </c>
      <c r="AH644" s="116" t="str">
        <f>IF(preDEL!$AG644,IFERROR(0/0,""),preDEL!AH644)</f>
        <v/>
      </c>
      <c r="AI644" s="82" t="str">
        <f>IF(preDEL!$AG644,IFERROR(0/0,""),preDEL!AI644)</f>
        <v/>
      </c>
      <c r="AJ644" s="83" t="str">
        <f>IF(preDEL!$AG644,IFERROR(0/0,""),preDEL!AJ644)</f>
        <v/>
      </c>
      <c r="AK644" s="82" t="str">
        <f>IF(preDEL!$AG644,IFERROR(0/0,""),preDEL!AK644)</f>
        <v>Negative</v>
      </c>
      <c r="AL644" s="83" t="str">
        <f>IF(preDEL!$AG644,IFERROR(0/0,""),preDEL!AL644)</f>
        <v/>
      </c>
      <c r="AM644" s="83" t="str">
        <f>IF(preDEL!$AG644,IFERROR(0/0,""),preDEL!AM644)</f>
        <v>SpROSA145068</v>
      </c>
      <c r="AN644" s="83" t="str">
        <f>IF(preDEL!$AG644,IFERROR(0/0,""),preDEL!AN644)</f>
        <v>ROSA124991</v>
      </c>
      <c r="AO644" s="83" t="str">
        <f>IF(preDEL!$AG644,IFERROR(0/0,""),preDEL!AO644)</f>
        <v/>
      </c>
      <c r="AP644" s="83" t="str">
        <f>IF(preDEL!$AG644,IFERROR(0/0,""),preDEL!AP644)</f>
        <v/>
      </c>
      <c r="AQ644" s="83" t="str">
        <f>IF(preDEL!$AG644,IFERROR(0/0,""),preDEL!AQ644)</f>
        <v/>
      </c>
      <c r="AR644" s="83" t="str">
        <f>IF(preDEL!$AG644,IFERROR(0/0,""),preDEL!AR644)</f>
        <v/>
      </c>
      <c r="AS644" s="147"/>
    </row>
    <row r="645">
      <c r="A645" s="82" t="str">
        <f>IF(preDEL!$AG645,IFERROR(0/0,""),preDEL!A645)</f>
        <v>FLB3583</v>
      </c>
      <c r="B645" s="172">
        <f>IF(preDEL!$AG645,IFERROR(0/0,""),preDEL!B645)</f>
        <v>44536</v>
      </c>
      <c r="C645" s="173">
        <f>IF(preDEL!$AG645,IFERROR(0/0,""),preDEL!C645)</f>
        <v>0.3317476852</v>
      </c>
      <c r="D645" s="82" t="str">
        <f>IF(preDEL!$AG645,IFERROR(0/0,""),preDEL!D645)</f>
        <v/>
      </c>
      <c r="E645" s="82" t="str">
        <f>IF(preDEL!$AG645,IFERROR(0/0,""),preDEL!E645)</f>
        <v/>
      </c>
      <c r="F645" s="83" t="str">
        <f>IF(preDEL!$AG645,IFERROR(0/0,""),preDEL!F645)</f>
        <v/>
      </c>
      <c r="G645" s="83" t="str">
        <f>IF(preDEL!$AG645,IFERROR(0/0,""),preDEL!G645)</f>
        <v/>
      </c>
      <c r="H645" s="83" t="str">
        <f>IF(preDEL!$AG645,IFERROR(0/0,""),preDEL!H645)</f>
        <v/>
      </c>
      <c r="I645" s="82" t="str">
        <f>IF(preDEL!$AG645,IFERROR(0/0,""),preDEL!I645)</f>
        <v/>
      </c>
      <c r="J645" s="82" t="str">
        <f>IF(preDEL!$AG645,IFERROR(0/0,""),preDEL!J645)</f>
        <v/>
      </c>
      <c r="K645" s="82" t="str">
        <f>IF(preDEL!$AG645,IFERROR(0/0,""),preDEL!K645)</f>
        <v>Negative</v>
      </c>
      <c r="L645" s="172">
        <f>IF(preDEL!$AG645,IFERROR(0/0,""),preDEL!L645)</f>
        <v>44536</v>
      </c>
      <c r="M645" s="173">
        <f>IF(preDEL!$AG645,IFERROR(0/0,""),preDEL!M645)</f>
        <v>0.5064699074</v>
      </c>
      <c r="N645" s="83" t="str">
        <f>IF(preDEL!$AG645,IFERROR(0/0,""),preDEL!N645)</f>
        <v/>
      </c>
      <c r="O645" s="83" t="str">
        <f>IF(preDEL!$AG645,IFERROR(0/0,""),preDEL!O645)</f>
        <v/>
      </c>
      <c r="P645" s="128" t="b">
        <f>IF(preDEL!$AG645,IFERROR(0/0,""),preDEL!P645)</f>
        <v>0</v>
      </c>
      <c r="Q645" s="128" t="str">
        <f>IF(preDEL!$AG645,IFERROR(0/0,""),preDEL!Q645)</f>
        <v>Result</v>
      </c>
      <c r="R645" s="116" t="b">
        <f>IF(preDEL!$AG645,IFERROR(0/0,""),preDEL!R645)</f>
        <v>1</v>
      </c>
      <c r="S645" s="116">
        <f>IF(preDEL!$AG645,IFERROR(0/0,""),preDEL!S645)</f>
        <v>1</v>
      </c>
      <c r="T645" s="128">
        <f>IF(preDEL!$AG645,IFERROR(0/0,""),preDEL!T645)</f>
        <v>0</v>
      </c>
      <c r="U645" s="83" t="str">
        <f>IF(preDEL!$AG645,IFERROR(0/0,""),preDEL!U645)</f>
        <v/>
      </c>
      <c r="V645" s="82" t="str">
        <f>IF(preDEL!$AG645,IFERROR(0/0,""),preDEL!V645)</f>
        <v/>
      </c>
      <c r="W645" s="83" t="str">
        <f>IF(preDEL!$AG645,IFERROR(0/0,""),preDEL!W645)</f>
        <v/>
      </c>
      <c r="X645" s="116" t="b">
        <f>IF(preDEL!$AG645,IFERROR(0/0,""),preDEL!X645)</f>
        <v>0</v>
      </c>
      <c r="Y645" s="128" t="b">
        <f>IF(preDEL!$AG645,IFERROR(0/0,""),preDEL!Y645)</f>
        <v>0</v>
      </c>
      <c r="Z645" s="82" t="str">
        <f>IF(preDEL!$AG645,IFERROR(0/0,""),preDEL!Z645)</f>
        <v/>
      </c>
      <c r="AA645" s="128" t="b">
        <f>IF(preDEL!$AG645,IFERROR(0/0,""),preDEL!AA645)</f>
        <v>0</v>
      </c>
      <c r="AB645" s="128" t="b">
        <f>IF(preDEL!$AG645,IFERROR(0/0,""),preDEL!AB645)</f>
        <v>0</v>
      </c>
      <c r="AC645" s="174">
        <f>IF(preDEL!$AG645,IFERROR(0/0,""),preDEL!AC645)</f>
        <v>532</v>
      </c>
      <c r="AD645" s="116" t="b">
        <f>IF(preDEL!$AG645,IFERROR(0/0,""),preDEL!AD645)</f>
        <v>1</v>
      </c>
      <c r="AE645" s="175" t="str">
        <f>IF(preDEL!$AG645,IFERROR(0/0,""),preDEL!AE645)</f>
        <v/>
      </c>
      <c r="AF645" s="128" t="b">
        <f>IF(preDEL!$AG645,IFERROR(0/0,""),preDEL!AF645)</f>
        <v>0</v>
      </c>
      <c r="AG645" s="128" t="b">
        <f>IF(preDEL!$AG645,IFERROR(0/0,""),preDEL!AG645)</f>
        <v>0</v>
      </c>
      <c r="AH645" s="116" t="str">
        <f>IF(preDEL!$AG645,IFERROR(0/0,""),preDEL!AH645)</f>
        <v/>
      </c>
      <c r="AI645" s="82" t="str">
        <f>IF(preDEL!$AG645,IFERROR(0/0,""),preDEL!AI645)</f>
        <v/>
      </c>
      <c r="AJ645" s="83" t="str">
        <f>IF(preDEL!$AG645,IFERROR(0/0,""),preDEL!AJ645)</f>
        <v/>
      </c>
      <c r="AK645" s="82" t="str">
        <f>IF(preDEL!$AG645,IFERROR(0/0,""),preDEL!AK645)</f>
        <v>Negative</v>
      </c>
      <c r="AL645" s="83" t="str">
        <f>IF(preDEL!$AG645,IFERROR(0/0,""),preDEL!AL645)</f>
        <v/>
      </c>
      <c r="AM645" s="83" t="str">
        <f>IF(preDEL!$AG645,IFERROR(0/0,""),preDEL!AM645)</f>
        <v>SpROSA573919</v>
      </c>
      <c r="AN645" s="83" t="str">
        <f>IF(preDEL!$AG645,IFERROR(0/0,""),preDEL!AN645)</f>
        <v>ROSA489880</v>
      </c>
      <c r="AO645" s="83" t="str">
        <f>IF(preDEL!$AG645,IFERROR(0/0,""),preDEL!AO645)</f>
        <v/>
      </c>
      <c r="AP645" s="83" t="str">
        <f>IF(preDEL!$AG645,IFERROR(0/0,""),preDEL!AP645)</f>
        <v/>
      </c>
      <c r="AQ645" s="83" t="str">
        <f>IF(preDEL!$AG645,IFERROR(0/0,""),preDEL!AQ645)</f>
        <v/>
      </c>
      <c r="AR645" s="83" t="str">
        <f>IF(preDEL!$AG645,IFERROR(0/0,""),preDEL!AR645)</f>
        <v/>
      </c>
      <c r="AS645" s="147"/>
    </row>
    <row r="646">
      <c r="A646" s="82" t="str">
        <f>IF(preDEL!$AG646,IFERROR(0/0,""),preDEL!A646)</f>
        <v>FLB3594</v>
      </c>
      <c r="B646" s="172">
        <f>IF(preDEL!$AG646,IFERROR(0/0,""),preDEL!B646)</f>
        <v>44536</v>
      </c>
      <c r="C646" s="173">
        <f>IF(preDEL!$AG646,IFERROR(0/0,""),preDEL!C646)</f>
        <v>0.3331134259</v>
      </c>
      <c r="D646" s="82" t="str">
        <f>IF(preDEL!$AG646,IFERROR(0/0,""),preDEL!D646)</f>
        <v/>
      </c>
      <c r="E646" s="82" t="str">
        <f>IF(preDEL!$AG646,IFERROR(0/0,""),preDEL!E646)</f>
        <v/>
      </c>
      <c r="F646" s="83" t="str">
        <f>IF(preDEL!$AG646,IFERROR(0/0,""),preDEL!F646)</f>
        <v/>
      </c>
      <c r="G646" s="83" t="str">
        <f>IF(preDEL!$AG646,IFERROR(0/0,""),preDEL!G646)</f>
        <v/>
      </c>
      <c r="H646" s="83" t="str">
        <f>IF(preDEL!$AG646,IFERROR(0/0,""),preDEL!H646)</f>
        <v/>
      </c>
      <c r="I646" s="82" t="str">
        <f>IF(preDEL!$AG646,IFERROR(0/0,""),preDEL!I646)</f>
        <v/>
      </c>
      <c r="J646" s="82" t="str">
        <f>IF(preDEL!$AG646,IFERROR(0/0,""),preDEL!J646)</f>
        <v/>
      </c>
      <c r="K646" s="82" t="str">
        <f>IF(preDEL!$AG646,IFERROR(0/0,""),preDEL!K646)</f>
        <v>Negative</v>
      </c>
      <c r="L646" s="172">
        <f>IF(preDEL!$AG646,IFERROR(0/0,""),preDEL!L646)</f>
        <v>44536</v>
      </c>
      <c r="M646" s="173">
        <f>IF(preDEL!$AG646,IFERROR(0/0,""),preDEL!M646)</f>
        <v>0.5064699074</v>
      </c>
      <c r="N646" s="83" t="str">
        <f>IF(preDEL!$AG646,IFERROR(0/0,""),preDEL!N646)</f>
        <v/>
      </c>
      <c r="O646" s="83" t="str">
        <f>IF(preDEL!$AG646,IFERROR(0/0,""),preDEL!O646)</f>
        <v/>
      </c>
      <c r="P646" s="128" t="b">
        <f>IF(preDEL!$AG646,IFERROR(0/0,""),preDEL!P646)</f>
        <v>0</v>
      </c>
      <c r="Q646" s="128" t="str">
        <f>IF(preDEL!$AG646,IFERROR(0/0,""),preDEL!Q646)</f>
        <v>Result</v>
      </c>
      <c r="R646" s="116" t="b">
        <f>IF(preDEL!$AG646,IFERROR(0/0,""),preDEL!R646)</f>
        <v>1</v>
      </c>
      <c r="S646" s="116">
        <f>IF(preDEL!$AG646,IFERROR(0/0,""),preDEL!S646)</f>
        <v>1</v>
      </c>
      <c r="T646" s="128">
        <f>IF(preDEL!$AG646,IFERROR(0/0,""),preDEL!T646)</f>
        <v>0</v>
      </c>
      <c r="U646" s="83" t="str">
        <f>IF(preDEL!$AG646,IFERROR(0/0,""),preDEL!U646)</f>
        <v/>
      </c>
      <c r="V646" s="82" t="str">
        <f>IF(preDEL!$AG646,IFERROR(0/0,""),preDEL!V646)</f>
        <v/>
      </c>
      <c r="W646" s="83" t="str">
        <f>IF(preDEL!$AG646,IFERROR(0/0,""),preDEL!W646)</f>
        <v/>
      </c>
      <c r="X646" s="116" t="b">
        <f>IF(preDEL!$AG646,IFERROR(0/0,""),preDEL!X646)</f>
        <v>0</v>
      </c>
      <c r="Y646" s="128" t="b">
        <f>IF(preDEL!$AG646,IFERROR(0/0,""),preDEL!Y646)</f>
        <v>0</v>
      </c>
      <c r="Z646" s="82" t="str">
        <f>IF(preDEL!$AG646,IFERROR(0/0,""),preDEL!Z646)</f>
        <v/>
      </c>
      <c r="AA646" s="128" t="b">
        <f>IF(preDEL!$AG646,IFERROR(0/0,""),preDEL!AA646)</f>
        <v>0</v>
      </c>
      <c r="AB646" s="128" t="b">
        <f>IF(preDEL!$AG646,IFERROR(0/0,""),preDEL!AB646)</f>
        <v>0</v>
      </c>
      <c r="AC646" s="174">
        <f>IF(preDEL!$AG646,IFERROR(0/0,""),preDEL!AC646)</f>
        <v>531</v>
      </c>
      <c r="AD646" s="116" t="b">
        <f>IF(preDEL!$AG646,IFERROR(0/0,""),preDEL!AD646)</f>
        <v>1</v>
      </c>
      <c r="AE646" s="175" t="str">
        <f>IF(preDEL!$AG646,IFERROR(0/0,""),preDEL!AE646)</f>
        <v/>
      </c>
      <c r="AF646" s="128" t="b">
        <f>IF(preDEL!$AG646,IFERROR(0/0,""),preDEL!AF646)</f>
        <v>0</v>
      </c>
      <c r="AG646" s="128" t="b">
        <f>IF(preDEL!$AG646,IFERROR(0/0,""),preDEL!AG646)</f>
        <v>0</v>
      </c>
      <c r="AH646" s="116" t="str">
        <f>IF(preDEL!$AG646,IFERROR(0/0,""),preDEL!AH646)</f>
        <v/>
      </c>
      <c r="AI646" s="82" t="str">
        <f>IF(preDEL!$AG646,IFERROR(0/0,""),preDEL!AI646)</f>
        <v/>
      </c>
      <c r="AJ646" s="83" t="str">
        <f>IF(preDEL!$AG646,IFERROR(0/0,""),preDEL!AJ646)</f>
        <v/>
      </c>
      <c r="AK646" s="82" t="str">
        <f>IF(preDEL!$AG646,IFERROR(0/0,""),preDEL!AK646)</f>
        <v>Negative</v>
      </c>
      <c r="AL646" s="83" t="str">
        <f>IF(preDEL!$AG646,IFERROR(0/0,""),preDEL!AL646)</f>
        <v/>
      </c>
      <c r="AM646" s="83" t="str">
        <f>IF(preDEL!$AG646,IFERROR(0/0,""),preDEL!AM646)</f>
        <v>SpROSA573919</v>
      </c>
      <c r="AN646" s="83" t="str">
        <f>IF(preDEL!$AG646,IFERROR(0/0,""),preDEL!AN646)</f>
        <v>ROSA929320</v>
      </c>
      <c r="AO646" s="83" t="str">
        <f>IF(preDEL!$AG646,IFERROR(0/0,""),preDEL!AO646)</f>
        <v/>
      </c>
      <c r="AP646" s="83" t="str">
        <f>IF(preDEL!$AG646,IFERROR(0/0,""),preDEL!AP646)</f>
        <v/>
      </c>
      <c r="AQ646" s="83" t="str">
        <f>IF(preDEL!$AG646,IFERROR(0/0,""),preDEL!AQ646)</f>
        <v/>
      </c>
      <c r="AR646" s="83" t="str">
        <f>IF(preDEL!$AG646,IFERROR(0/0,""),preDEL!AR646)</f>
        <v/>
      </c>
      <c r="AS646" s="147"/>
    </row>
    <row r="647">
      <c r="A647" s="82" t="str">
        <f>IF(preDEL!$AG647,IFERROR(0/0,""),preDEL!A647)</f>
        <v>FLB3590</v>
      </c>
      <c r="B647" s="172">
        <f>IF(preDEL!$AG647,IFERROR(0/0,""),preDEL!B647)</f>
        <v>44536</v>
      </c>
      <c r="C647" s="173">
        <f>IF(preDEL!$AG647,IFERROR(0/0,""),preDEL!C647)</f>
        <v>0.3373726852</v>
      </c>
      <c r="D647" s="82" t="str">
        <f>IF(preDEL!$AG647,IFERROR(0/0,""),preDEL!D647)</f>
        <v/>
      </c>
      <c r="E647" s="82" t="str">
        <f>IF(preDEL!$AG647,IFERROR(0/0,""),preDEL!E647)</f>
        <v/>
      </c>
      <c r="F647" s="83" t="str">
        <f>IF(preDEL!$AG647,IFERROR(0/0,""),preDEL!F647)</f>
        <v/>
      </c>
      <c r="G647" s="83" t="str">
        <f>IF(preDEL!$AG647,IFERROR(0/0,""),preDEL!G647)</f>
        <v/>
      </c>
      <c r="H647" s="83" t="str">
        <f>IF(preDEL!$AG647,IFERROR(0/0,""),preDEL!H647)</f>
        <v/>
      </c>
      <c r="I647" s="82" t="str">
        <f>IF(preDEL!$AG647,IFERROR(0/0,""),preDEL!I647)</f>
        <v/>
      </c>
      <c r="J647" s="82" t="str">
        <f>IF(preDEL!$AG647,IFERROR(0/0,""),preDEL!J647)</f>
        <v/>
      </c>
      <c r="K647" s="82" t="str">
        <f>IF(preDEL!$AG647,IFERROR(0/0,""),preDEL!K647)</f>
        <v>Negative</v>
      </c>
      <c r="L647" s="172">
        <f>IF(preDEL!$AG647,IFERROR(0/0,""),preDEL!L647)</f>
        <v>44536</v>
      </c>
      <c r="M647" s="173">
        <f>IF(preDEL!$AG647,IFERROR(0/0,""),preDEL!M647)</f>
        <v>0.5064699074</v>
      </c>
      <c r="N647" s="83" t="str">
        <f>IF(preDEL!$AG647,IFERROR(0/0,""),preDEL!N647)</f>
        <v/>
      </c>
      <c r="O647" s="83" t="str">
        <f>IF(preDEL!$AG647,IFERROR(0/0,""),preDEL!O647)</f>
        <v/>
      </c>
      <c r="P647" s="128" t="b">
        <f>IF(preDEL!$AG647,IFERROR(0/0,""),preDEL!P647)</f>
        <v>0</v>
      </c>
      <c r="Q647" s="128" t="str">
        <f>IF(preDEL!$AG647,IFERROR(0/0,""),preDEL!Q647)</f>
        <v>Result</v>
      </c>
      <c r="R647" s="116" t="b">
        <f>IF(preDEL!$AG647,IFERROR(0/0,""),preDEL!R647)</f>
        <v>1</v>
      </c>
      <c r="S647" s="116">
        <f>IF(preDEL!$AG647,IFERROR(0/0,""),preDEL!S647)</f>
        <v>1</v>
      </c>
      <c r="T647" s="128">
        <f>IF(preDEL!$AG647,IFERROR(0/0,""),preDEL!T647)</f>
        <v>0</v>
      </c>
      <c r="U647" s="83" t="str">
        <f>IF(preDEL!$AG647,IFERROR(0/0,""),preDEL!U647)</f>
        <v/>
      </c>
      <c r="V647" s="82" t="str">
        <f>IF(preDEL!$AG647,IFERROR(0/0,""),preDEL!V647)</f>
        <v/>
      </c>
      <c r="W647" s="83" t="str">
        <f>IF(preDEL!$AG647,IFERROR(0/0,""),preDEL!W647)</f>
        <v/>
      </c>
      <c r="X647" s="116" t="b">
        <f>IF(preDEL!$AG647,IFERROR(0/0,""),preDEL!X647)</f>
        <v>0</v>
      </c>
      <c r="Y647" s="128" t="b">
        <f>IF(preDEL!$AG647,IFERROR(0/0,""),preDEL!Y647)</f>
        <v>0</v>
      </c>
      <c r="Z647" s="82" t="str">
        <f>IF(preDEL!$AG647,IFERROR(0/0,""),preDEL!Z647)</f>
        <v/>
      </c>
      <c r="AA647" s="128" t="b">
        <f>IF(preDEL!$AG647,IFERROR(0/0,""),preDEL!AA647)</f>
        <v>0</v>
      </c>
      <c r="AB647" s="128" t="b">
        <f>IF(preDEL!$AG647,IFERROR(0/0,""),preDEL!AB647)</f>
        <v>0</v>
      </c>
      <c r="AC647" s="174">
        <f>IF(preDEL!$AG647,IFERROR(0/0,""),preDEL!AC647)</f>
        <v>530</v>
      </c>
      <c r="AD647" s="116" t="b">
        <f>IF(preDEL!$AG647,IFERROR(0/0,""),preDEL!AD647)</f>
        <v>1</v>
      </c>
      <c r="AE647" s="175" t="str">
        <f>IF(preDEL!$AG647,IFERROR(0/0,""),preDEL!AE647)</f>
        <v/>
      </c>
      <c r="AF647" s="128" t="b">
        <f>IF(preDEL!$AG647,IFERROR(0/0,""),preDEL!AF647)</f>
        <v>0</v>
      </c>
      <c r="AG647" s="128" t="b">
        <f>IF(preDEL!$AG647,IFERROR(0/0,""),preDEL!AG647)</f>
        <v>0</v>
      </c>
      <c r="AH647" s="116" t="str">
        <f>IF(preDEL!$AG647,IFERROR(0/0,""),preDEL!AH647)</f>
        <v/>
      </c>
      <c r="AI647" s="82" t="str">
        <f>IF(preDEL!$AG647,IFERROR(0/0,""),preDEL!AI647)</f>
        <v/>
      </c>
      <c r="AJ647" s="83" t="str">
        <f>IF(preDEL!$AG647,IFERROR(0/0,""),preDEL!AJ647)</f>
        <v/>
      </c>
      <c r="AK647" s="82" t="str">
        <f>IF(preDEL!$AG647,IFERROR(0/0,""),preDEL!AK647)</f>
        <v>Negative</v>
      </c>
      <c r="AL647" s="83" t="str">
        <f>IF(preDEL!$AG647,IFERROR(0/0,""),preDEL!AL647)</f>
        <v/>
      </c>
      <c r="AM647" s="83" t="str">
        <f>IF(preDEL!$AG647,IFERROR(0/0,""),preDEL!AM647)</f>
        <v>SpROSA573919</v>
      </c>
      <c r="AN647" s="83" t="str">
        <f>IF(preDEL!$AG647,IFERROR(0/0,""),preDEL!AN647)</f>
        <v>ROSA315783</v>
      </c>
      <c r="AO647" s="83" t="str">
        <f>IF(preDEL!$AG647,IFERROR(0/0,""),preDEL!AO647)</f>
        <v/>
      </c>
      <c r="AP647" s="83" t="str">
        <f>IF(preDEL!$AG647,IFERROR(0/0,""),preDEL!AP647)</f>
        <v/>
      </c>
      <c r="AQ647" s="83" t="str">
        <f>IF(preDEL!$AG647,IFERROR(0/0,""),preDEL!AQ647)</f>
        <v/>
      </c>
      <c r="AR647" s="83" t="str">
        <f>IF(preDEL!$AG647,IFERROR(0/0,""),preDEL!AR647)</f>
        <v/>
      </c>
      <c r="AS647" s="147"/>
    </row>
    <row r="648">
      <c r="A648" s="82" t="str">
        <f>IF(preDEL!$AG648,IFERROR(0/0,""),preDEL!A648)</f>
        <v>FLB3137</v>
      </c>
      <c r="B648" s="172">
        <f>IF(preDEL!$AG648,IFERROR(0/0,""),preDEL!B648)</f>
        <v>44536</v>
      </c>
      <c r="C648" s="173">
        <f>IF(preDEL!$AG648,IFERROR(0/0,""),preDEL!C648)</f>
        <v>0.3405555556</v>
      </c>
      <c r="D648" s="82" t="str">
        <f>IF(preDEL!$AG648,IFERROR(0/0,""),preDEL!D648)</f>
        <v/>
      </c>
      <c r="E648" s="82" t="str">
        <f>IF(preDEL!$AG648,IFERROR(0/0,""),preDEL!E648)</f>
        <v/>
      </c>
      <c r="F648" s="83" t="str">
        <f>IF(preDEL!$AG648,IFERROR(0/0,""),preDEL!F648)</f>
        <v/>
      </c>
      <c r="G648" s="83" t="str">
        <f>IF(preDEL!$AG648,IFERROR(0/0,""),preDEL!G648)</f>
        <v/>
      </c>
      <c r="H648" s="83" t="str">
        <f>IF(preDEL!$AG648,IFERROR(0/0,""),preDEL!H648)</f>
        <v/>
      </c>
      <c r="I648" s="82" t="str">
        <f>IF(preDEL!$AG648,IFERROR(0/0,""),preDEL!I648)</f>
        <v/>
      </c>
      <c r="J648" s="82" t="str">
        <f>IF(preDEL!$AG648,IFERROR(0/0,""),preDEL!J648)</f>
        <v/>
      </c>
      <c r="K648" s="82" t="str">
        <f>IF(preDEL!$AG648,IFERROR(0/0,""),preDEL!K648)</f>
        <v>Negative</v>
      </c>
      <c r="L648" s="172">
        <f>IF(preDEL!$AG648,IFERROR(0/0,""),preDEL!L648)</f>
        <v>44536</v>
      </c>
      <c r="M648" s="173">
        <f>IF(preDEL!$AG648,IFERROR(0/0,""),preDEL!M648)</f>
        <v>0.5064699074</v>
      </c>
      <c r="N648" s="83" t="str">
        <f>IF(preDEL!$AG648,IFERROR(0/0,""),preDEL!N648)</f>
        <v/>
      </c>
      <c r="O648" s="83" t="str">
        <f>IF(preDEL!$AG648,IFERROR(0/0,""),preDEL!O648)</f>
        <v/>
      </c>
      <c r="P648" s="128" t="b">
        <f>IF(preDEL!$AG648,IFERROR(0/0,""),preDEL!P648)</f>
        <v>0</v>
      </c>
      <c r="Q648" s="128" t="str">
        <f>IF(preDEL!$AG648,IFERROR(0/0,""),preDEL!Q648)</f>
        <v>Result</v>
      </c>
      <c r="R648" s="116" t="b">
        <f>IF(preDEL!$AG648,IFERROR(0/0,""),preDEL!R648)</f>
        <v>1</v>
      </c>
      <c r="S648" s="116">
        <f>IF(preDEL!$AG648,IFERROR(0/0,""),preDEL!S648)</f>
        <v>1</v>
      </c>
      <c r="T648" s="128" t="str">
        <f>IF(preDEL!$AG648,IFERROR(0/0,""),preDEL!T648)</f>
        <v/>
      </c>
      <c r="U648" s="83" t="str">
        <f>IF(preDEL!$AG648,IFERROR(0/0,""),preDEL!U648)</f>
        <v/>
      </c>
      <c r="V648" s="82" t="str">
        <f>IF(preDEL!$AG648,IFERROR(0/0,""),preDEL!V648)</f>
        <v/>
      </c>
      <c r="W648" s="83" t="str">
        <f>IF(preDEL!$AG648,IFERROR(0/0,""),preDEL!W648)</f>
        <v/>
      </c>
      <c r="X648" s="116" t="b">
        <f>IF(preDEL!$AG648,IFERROR(0/0,""),preDEL!X648)</f>
        <v>0</v>
      </c>
      <c r="Y648" s="128" t="b">
        <f>IF(preDEL!$AG648,IFERROR(0/0,""),preDEL!Y648)</f>
        <v>0</v>
      </c>
      <c r="Z648" s="82" t="str">
        <f>IF(preDEL!$AG648,IFERROR(0/0,""),preDEL!Z648)</f>
        <v/>
      </c>
      <c r="AA648" s="128" t="b">
        <f>IF(preDEL!$AG648,IFERROR(0/0,""),preDEL!AA648)</f>
        <v>0</v>
      </c>
      <c r="AB648" s="128" t="b">
        <f>IF(preDEL!$AG648,IFERROR(0/0,""),preDEL!AB648)</f>
        <v>0</v>
      </c>
      <c r="AC648" s="174">
        <f>IF(preDEL!$AG648,IFERROR(0/0,""),preDEL!AC648)</f>
        <v>73</v>
      </c>
      <c r="AD648" s="116" t="b">
        <f>IF(preDEL!$AG648,IFERROR(0/0,""),preDEL!AD648)</f>
        <v>0</v>
      </c>
      <c r="AE648" s="175" t="str">
        <f>IF(preDEL!$AG648,IFERROR(0/0,""),preDEL!AE648)</f>
        <v/>
      </c>
      <c r="AF648" s="128" t="b">
        <f>IF(preDEL!$AG648,IFERROR(0/0,""),preDEL!AF648)</f>
        <v>0</v>
      </c>
      <c r="AG648" s="128" t="b">
        <f>IF(preDEL!$AG648,IFERROR(0/0,""),preDEL!AG648)</f>
        <v>0</v>
      </c>
      <c r="AH648" s="116" t="str">
        <f>IF(preDEL!$AG648,IFERROR(0/0,""),preDEL!AH648)</f>
        <v/>
      </c>
      <c r="AI648" s="82" t="str">
        <f>IF(preDEL!$AG648,IFERROR(0/0,""),preDEL!AI648)</f>
        <v/>
      </c>
      <c r="AJ648" s="83" t="str">
        <f>IF(preDEL!$AG648,IFERROR(0/0,""),preDEL!AJ648)</f>
        <v/>
      </c>
      <c r="AK648" s="82" t="str">
        <f>IF(preDEL!$AG648,IFERROR(0/0,""),preDEL!AK648)</f>
        <v>Negative</v>
      </c>
      <c r="AL648" s="83" t="str">
        <f>IF(preDEL!$AG648,IFERROR(0/0,""),preDEL!AL648)</f>
        <v/>
      </c>
      <c r="AM648" s="83" t="str">
        <f>IF(preDEL!$AG648,IFERROR(0/0,""),preDEL!AM648)</f>
        <v>SpROSA145068</v>
      </c>
      <c r="AN648" s="83" t="str">
        <f>IF(preDEL!$AG648,IFERROR(0/0,""),preDEL!AN648)</f>
        <v>ROSA851553</v>
      </c>
      <c r="AO648" s="83" t="str">
        <f>IF(preDEL!$AG648,IFERROR(0/0,""),preDEL!AO648)</f>
        <v/>
      </c>
      <c r="AP648" s="83" t="str">
        <f>IF(preDEL!$AG648,IFERROR(0/0,""),preDEL!AP648)</f>
        <v/>
      </c>
      <c r="AQ648" s="83" t="str">
        <f>IF(preDEL!$AG648,IFERROR(0/0,""),preDEL!AQ648)</f>
        <v/>
      </c>
      <c r="AR648" s="83" t="str">
        <f>IF(preDEL!$AG648,IFERROR(0/0,""),preDEL!AR648)</f>
        <v/>
      </c>
      <c r="AS648" s="147"/>
    </row>
    <row r="649">
      <c r="A649" s="82" t="str">
        <f>IF(preDEL!$AG649,IFERROR(0/0,""),preDEL!A649)</f>
        <v>FLB3620</v>
      </c>
      <c r="B649" s="172">
        <f>IF(preDEL!$AG649,IFERROR(0/0,""),preDEL!B649)</f>
        <v>44536</v>
      </c>
      <c r="C649" s="173">
        <f>IF(preDEL!$AG649,IFERROR(0/0,""),preDEL!C649)</f>
        <v>0.3421064815</v>
      </c>
      <c r="D649" s="82" t="str">
        <f>IF(preDEL!$AG649,IFERROR(0/0,""),preDEL!D649)</f>
        <v/>
      </c>
      <c r="E649" s="82" t="str">
        <f>IF(preDEL!$AG649,IFERROR(0/0,""),preDEL!E649)</f>
        <v/>
      </c>
      <c r="F649" s="83" t="str">
        <f>IF(preDEL!$AG649,IFERROR(0/0,""),preDEL!F649)</f>
        <v/>
      </c>
      <c r="G649" s="83" t="str">
        <f>IF(preDEL!$AG649,IFERROR(0/0,""),preDEL!G649)</f>
        <v/>
      </c>
      <c r="H649" s="83" t="str">
        <f>IF(preDEL!$AG649,IFERROR(0/0,""),preDEL!H649)</f>
        <v/>
      </c>
      <c r="I649" s="82" t="str">
        <f>IF(preDEL!$AG649,IFERROR(0/0,""),preDEL!I649)</f>
        <v/>
      </c>
      <c r="J649" s="82" t="str">
        <f>IF(preDEL!$AG649,IFERROR(0/0,""),preDEL!J649)</f>
        <v/>
      </c>
      <c r="K649" s="82" t="str">
        <f>IF(preDEL!$AG649,IFERROR(0/0,""),preDEL!K649)</f>
        <v>Negative</v>
      </c>
      <c r="L649" s="172">
        <f>IF(preDEL!$AG649,IFERROR(0/0,""),preDEL!L649)</f>
        <v>44536</v>
      </c>
      <c r="M649" s="173">
        <f>IF(preDEL!$AG649,IFERROR(0/0,""),preDEL!M649)</f>
        <v>0.5064699074</v>
      </c>
      <c r="N649" s="83" t="str">
        <f>IF(preDEL!$AG649,IFERROR(0/0,""),preDEL!N649)</f>
        <v/>
      </c>
      <c r="O649" s="83" t="str">
        <f>IF(preDEL!$AG649,IFERROR(0/0,""),preDEL!O649)</f>
        <v/>
      </c>
      <c r="P649" s="128" t="b">
        <f>IF(preDEL!$AG649,IFERROR(0/0,""),preDEL!P649)</f>
        <v>0</v>
      </c>
      <c r="Q649" s="128" t="str">
        <f>IF(preDEL!$AG649,IFERROR(0/0,""),preDEL!Q649)</f>
        <v>Result</v>
      </c>
      <c r="R649" s="116" t="b">
        <f>IF(preDEL!$AG649,IFERROR(0/0,""),preDEL!R649)</f>
        <v>1</v>
      </c>
      <c r="S649" s="116">
        <f>IF(preDEL!$AG649,IFERROR(0/0,""),preDEL!S649)</f>
        <v>1</v>
      </c>
      <c r="T649" s="128" t="str">
        <f>IF(preDEL!$AG649,IFERROR(0/0,""),preDEL!T649)</f>
        <v/>
      </c>
      <c r="U649" s="83" t="str">
        <f>IF(preDEL!$AG649,IFERROR(0/0,""),preDEL!U649)</f>
        <v/>
      </c>
      <c r="V649" s="82" t="str">
        <f>IF(preDEL!$AG649,IFERROR(0/0,""),preDEL!V649)</f>
        <v/>
      </c>
      <c r="W649" s="83" t="str">
        <f>IF(preDEL!$AG649,IFERROR(0/0,""),preDEL!W649)</f>
        <v/>
      </c>
      <c r="X649" s="116" t="b">
        <f>IF(preDEL!$AG649,IFERROR(0/0,""),preDEL!X649)</f>
        <v>0</v>
      </c>
      <c r="Y649" s="128" t="b">
        <f>IF(preDEL!$AG649,IFERROR(0/0,""),preDEL!Y649)</f>
        <v>0</v>
      </c>
      <c r="Z649" s="82" t="str">
        <f>IF(preDEL!$AG649,IFERROR(0/0,""),preDEL!Z649)</f>
        <v/>
      </c>
      <c r="AA649" s="128" t="b">
        <f>IF(preDEL!$AG649,IFERROR(0/0,""),preDEL!AA649)</f>
        <v>0</v>
      </c>
      <c r="AB649" s="128" t="b">
        <f>IF(preDEL!$AG649,IFERROR(0/0,""),preDEL!AB649)</f>
        <v>0</v>
      </c>
      <c r="AC649" s="174">
        <f>IF(preDEL!$AG649,IFERROR(0/0,""),preDEL!AC649)</f>
        <v>72</v>
      </c>
      <c r="AD649" s="116" t="b">
        <f>IF(preDEL!$AG649,IFERROR(0/0,""),preDEL!AD649)</f>
        <v>0</v>
      </c>
      <c r="AE649" s="175" t="str">
        <f>IF(preDEL!$AG649,IFERROR(0/0,""),preDEL!AE649)</f>
        <v/>
      </c>
      <c r="AF649" s="128" t="b">
        <f>IF(preDEL!$AG649,IFERROR(0/0,""),preDEL!AF649)</f>
        <v>0</v>
      </c>
      <c r="AG649" s="128" t="b">
        <f>IF(preDEL!$AG649,IFERROR(0/0,""),preDEL!AG649)</f>
        <v>0</v>
      </c>
      <c r="AH649" s="116" t="str">
        <f>IF(preDEL!$AG649,IFERROR(0/0,""),preDEL!AH649)</f>
        <v/>
      </c>
      <c r="AI649" s="82" t="str">
        <f>IF(preDEL!$AG649,IFERROR(0/0,""),preDEL!AI649)</f>
        <v/>
      </c>
      <c r="AJ649" s="83" t="str">
        <f>IF(preDEL!$AG649,IFERROR(0/0,""),preDEL!AJ649)</f>
        <v/>
      </c>
      <c r="AK649" s="82" t="str">
        <f>IF(preDEL!$AG649,IFERROR(0/0,""),preDEL!AK649)</f>
        <v>Negative</v>
      </c>
      <c r="AL649" s="83" t="str">
        <f>IF(preDEL!$AG649,IFERROR(0/0,""),preDEL!AL649)</f>
        <v/>
      </c>
      <c r="AM649" s="83" t="str">
        <f>IF(preDEL!$AG649,IFERROR(0/0,""),preDEL!AM649)</f>
        <v>SpROSA145068</v>
      </c>
      <c r="AN649" s="83" t="str">
        <f>IF(preDEL!$AG649,IFERROR(0/0,""),preDEL!AN649)</f>
        <v>ROSA337839</v>
      </c>
      <c r="AO649" s="83" t="str">
        <f>IF(preDEL!$AG649,IFERROR(0/0,""),preDEL!AO649)</f>
        <v/>
      </c>
      <c r="AP649" s="83" t="str">
        <f>IF(preDEL!$AG649,IFERROR(0/0,""),preDEL!AP649)</f>
        <v/>
      </c>
      <c r="AQ649" s="83" t="str">
        <f>IF(preDEL!$AG649,IFERROR(0/0,""),preDEL!AQ649)</f>
        <v/>
      </c>
      <c r="AR649" s="83" t="str">
        <f>IF(preDEL!$AG649,IFERROR(0/0,""),preDEL!AR649)</f>
        <v/>
      </c>
      <c r="AS649" s="147"/>
    </row>
    <row r="650">
      <c r="A650" s="82" t="str">
        <f>IF(preDEL!$AG650,IFERROR(0/0,""),preDEL!A650)</f>
        <v>FLB3587</v>
      </c>
      <c r="B650" s="172">
        <f>IF(preDEL!$AG650,IFERROR(0/0,""),preDEL!B650)</f>
        <v>44536</v>
      </c>
      <c r="C650" s="173">
        <f>IF(preDEL!$AG650,IFERROR(0/0,""),preDEL!C650)</f>
        <v>0.3443981481</v>
      </c>
      <c r="D650" s="82" t="str">
        <f>IF(preDEL!$AG650,IFERROR(0/0,""),preDEL!D650)</f>
        <v/>
      </c>
      <c r="E650" s="82" t="str">
        <f>IF(preDEL!$AG650,IFERROR(0/0,""),preDEL!E650)</f>
        <v/>
      </c>
      <c r="F650" s="83" t="str">
        <f>IF(preDEL!$AG650,IFERROR(0/0,""),preDEL!F650)</f>
        <v/>
      </c>
      <c r="G650" s="83" t="str">
        <f>IF(preDEL!$AG650,IFERROR(0/0,""),preDEL!G650)</f>
        <v/>
      </c>
      <c r="H650" s="83" t="str">
        <f>IF(preDEL!$AG650,IFERROR(0/0,""),preDEL!H650)</f>
        <v/>
      </c>
      <c r="I650" s="82" t="str">
        <f>IF(preDEL!$AG650,IFERROR(0/0,""),preDEL!I650)</f>
        <v/>
      </c>
      <c r="J650" s="82" t="str">
        <f>IF(preDEL!$AG650,IFERROR(0/0,""),preDEL!J650)</f>
        <v/>
      </c>
      <c r="K650" s="82" t="str">
        <f>IF(preDEL!$AG650,IFERROR(0/0,""),preDEL!K650)</f>
        <v>Negative</v>
      </c>
      <c r="L650" s="172">
        <f>IF(preDEL!$AG650,IFERROR(0/0,""),preDEL!L650)</f>
        <v>44536</v>
      </c>
      <c r="M650" s="173">
        <f>IF(preDEL!$AG650,IFERROR(0/0,""),preDEL!M650)</f>
        <v>0.5064699074</v>
      </c>
      <c r="N650" s="83" t="str">
        <f>IF(preDEL!$AG650,IFERROR(0/0,""),preDEL!N650)</f>
        <v/>
      </c>
      <c r="O650" s="83" t="str">
        <f>IF(preDEL!$AG650,IFERROR(0/0,""),preDEL!O650)</f>
        <v/>
      </c>
      <c r="P650" s="128" t="b">
        <f>IF(preDEL!$AG650,IFERROR(0/0,""),preDEL!P650)</f>
        <v>1</v>
      </c>
      <c r="Q650" s="128" t="str">
        <f>IF(preDEL!$AG650,IFERROR(0/0,""),preDEL!Q650)</f>
        <v>ER - REPS IN APT</v>
      </c>
      <c r="R650" s="116" t="b">
        <f>IF(preDEL!$AG650,IFERROR(0/0,""),preDEL!R650)</f>
        <v>1</v>
      </c>
      <c r="S650" s="116">
        <f>IF(preDEL!$AG650,IFERROR(0/0,""),preDEL!S650)</f>
        <v>1</v>
      </c>
      <c r="T650" s="128" t="str">
        <f>IF(preDEL!$AG650,IFERROR(0/0,""),preDEL!T650)</f>
        <v/>
      </c>
      <c r="U650" s="83" t="str">
        <f>IF(preDEL!$AG650,IFERROR(0/0,""),preDEL!U650)</f>
        <v/>
      </c>
      <c r="V650" s="82" t="str">
        <f>IF(preDEL!$AG650,IFERROR(0/0,""),preDEL!V650)</f>
        <v/>
      </c>
      <c r="W650" s="83" t="str">
        <f>IF(preDEL!$AG650,IFERROR(0/0,""),preDEL!W650)</f>
        <v/>
      </c>
      <c r="X650" s="116" t="b">
        <f>IF(preDEL!$AG650,IFERROR(0/0,""),preDEL!X650)</f>
        <v>0</v>
      </c>
      <c r="Y650" s="128" t="b">
        <f>IF(preDEL!$AG650,IFERROR(0/0,""),preDEL!Y650)</f>
        <v>0</v>
      </c>
      <c r="Z650" s="82" t="str">
        <f>IF(preDEL!$AG650,IFERROR(0/0,""),preDEL!Z650)</f>
        <v/>
      </c>
      <c r="AA650" s="128" t="b">
        <f>IF(preDEL!$AG650,IFERROR(0/0,""),preDEL!AA650)</f>
        <v>0</v>
      </c>
      <c r="AB650" s="128" t="b">
        <f>IF(preDEL!$AG650,IFERROR(0/0,""),preDEL!AB650)</f>
        <v>0</v>
      </c>
      <c r="AC650" s="174">
        <f>IF(preDEL!$AG650,IFERROR(0/0,""),preDEL!AC650)</f>
        <v>71</v>
      </c>
      <c r="AD650" s="116" t="b">
        <f>IF(preDEL!$AG650,IFERROR(0/0,""),preDEL!AD650)</f>
        <v>0</v>
      </c>
      <c r="AE650" s="175" t="str">
        <f>IF(preDEL!$AG650,IFERROR(0/0,""),preDEL!AE650)</f>
        <v/>
      </c>
      <c r="AF650" s="128" t="b">
        <f>IF(preDEL!$AG650,IFERROR(0/0,""),preDEL!AF650)</f>
        <v>0</v>
      </c>
      <c r="AG650" s="128" t="b">
        <f>IF(preDEL!$AG650,IFERROR(0/0,""),preDEL!AG650)</f>
        <v>0</v>
      </c>
      <c r="AH650" s="116" t="str">
        <f>IF(preDEL!$AG650,IFERROR(0/0,""),preDEL!AH650)</f>
        <v/>
      </c>
      <c r="AI650" s="82" t="str">
        <f>IF(preDEL!$AG650,IFERROR(0/0,""),preDEL!AI650)</f>
        <v/>
      </c>
      <c r="AJ650" s="83" t="str">
        <f>IF(preDEL!$AG650,IFERROR(0/0,""),preDEL!AJ650)</f>
        <v/>
      </c>
      <c r="AK650" s="82" t="str">
        <f>IF(preDEL!$AG650,IFERROR(0/0,""),preDEL!AK650)</f>
        <v>Negative</v>
      </c>
      <c r="AL650" s="83" t="str">
        <f>IF(preDEL!$AG650,IFERROR(0/0,""),preDEL!AL650)</f>
        <v/>
      </c>
      <c r="AM650" s="83" t="str">
        <f>IF(preDEL!$AG650,IFERROR(0/0,""),preDEL!AM650)</f>
        <v>SpROSA145068</v>
      </c>
      <c r="AN650" s="83" t="str">
        <f>IF(preDEL!$AG650,IFERROR(0/0,""),preDEL!AN650)</f>
        <v>ROSA669439</v>
      </c>
      <c r="AO650" s="83" t="str">
        <f>IF(preDEL!$AG650,IFERROR(0/0,""),preDEL!AO650)</f>
        <v/>
      </c>
      <c r="AP650" s="83" t="str">
        <f>IF(preDEL!$AG650,IFERROR(0/0,""),preDEL!AP650)</f>
        <v/>
      </c>
      <c r="AQ650" s="83" t="str">
        <f>IF(preDEL!$AG650,IFERROR(0/0,""),preDEL!AQ650)</f>
        <v/>
      </c>
      <c r="AR650" s="83" t="str">
        <f>IF(preDEL!$AG650,IFERROR(0/0,""),preDEL!AR650)</f>
        <v/>
      </c>
      <c r="AS650" s="147"/>
    </row>
    <row r="651">
      <c r="A651" s="82" t="str">
        <f>IF(preDEL!$AG651,IFERROR(0/0,""),preDEL!A651)</f>
        <v>FLB2720</v>
      </c>
      <c r="B651" s="172">
        <f>IF(preDEL!$AG651,IFERROR(0/0,""),preDEL!B651)</f>
        <v>44536</v>
      </c>
      <c r="C651" s="173">
        <f>IF(preDEL!$AG651,IFERROR(0/0,""),preDEL!C651)</f>
        <v>0.3456712963</v>
      </c>
      <c r="D651" s="82" t="str">
        <f>IF(preDEL!$AG651,IFERROR(0/0,""),preDEL!D651)</f>
        <v/>
      </c>
      <c r="E651" s="82" t="str">
        <f>IF(preDEL!$AG651,IFERROR(0/0,""),preDEL!E651)</f>
        <v/>
      </c>
      <c r="F651" s="83" t="str">
        <f>IF(preDEL!$AG651,IFERROR(0/0,""),preDEL!F651)</f>
        <v/>
      </c>
      <c r="G651" s="83" t="str">
        <f>IF(preDEL!$AG651,IFERROR(0/0,""),preDEL!G651)</f>
        <v/>
      </c>
      <c r="H651" s="83" t="str">
        <f>IF(preDEL!$AG651,IFERROR(0/0,""),preDEL!H651)</f>
        <v/>
      </c>
      <c r="I651" s="82" t="str">
        <f>IF(preDEL!$AG651,IFERROR(0/0,""),preDEL!I651)</f>
        <v/>
      </c>
      <c r="J651" s="82" t="str">
        <f>IF(preDEL!$AG651,IFERROR(0/0,""),preDEL!J651)</f>
        <v/>
      </c>
      <c r="K651" s="82" t="str">
        <f>IF(preDEL!$AG651,IFERROR(0/0,""),preDEL!K651)</f>
        <v>Negative</v>
      </c>
      <c r="L651" s="172">
        <f>IF(preDEL!$AG651,IFERROR(0/0,""),preDEL!L651)</f>
        <v>44536</v>
      </c>
      <c r="M651" s="173">
        <f>IF(preDEL!$AG651,IFERROR(0/0,""),preDEL!M651)</f>
        <v>0.5064699074</v>
      </c>
      <c r="N651" s="83" t="str">
        <f>IF(preDEL!$AG651,IFERROR(0/0,""),preDEL!N651)</f>
        <v/>
      </c>
      <c r="O651" s="83" t="str">
        <f>IF(preDEL!$AG651,IFERROR(0/0,""),preDEL!O651)</f>
        <v/>
      </c>
      <c r="P651" s="128" t="b">
        <f>IF(preDEL!$AG651,IFERROR(0/0,""),preDEL!P651)</f>
        <v>0</v>
      </c>
      <c r="Q651" s="128" t="str">
        <f>IF(preDEL!$AG651,IFERROR(0/0,""),preDEL!Q651)</f>
        <v>Result</v>
      </c>
      <c r="R651" s="116" t="b">
        <f>IF(preDEL!$AG651,IFERROR(0/0,""),preDEL!R651)</f>
        <v>1</v>
      </c>
      <c r="S651" s="116">
        <f>IF(preDEL!$AG651,IFERROR(0/0,""),preDEL!S651)</f>
        <v>1</v>
      </c>
      <c r="T651" s="128" t="str">
        <f>IF(preDEL!$AG651,IFERROR(0/0,""),preDEL!T651)</f>
        <v/>
      </c>
      <c r="U651" s="83" t="str">
        <f>IF(preDEL!$AG651,IFERROR(0/0,""),preDEL!U651)</f>
        <v/>
      </c>
      <c r="V651" s="82" t="str">
        <f>IF(preDEL!$AG651,IFERROR(0/0,""),preDEL!V651)</f>
        <v/>
      </c>
      <c r="W651" s="83" t="str">
        <f>IF(preDEL!$AG651,IFERROR(0/0,""),preDEL!W651)</f>
        <v/>
      </c>
      <c r="X651" s="116" t="b">
        <f>IF(preDEL!$AG651,IFERROR(0/0,""),preDEL!X651)</f>
        <v>0</v>
      </c>
      <c r="Y651" s="128" t="b">
        <f>IF(preDEL!$AG651,IFERROR(0/0,""),preDEL!Y651)</f>
        <v>0</v>
      </c>
      <c r="Z651" s="82" t="str">
        <f>IF(preDEL!$AG651,IFERROR(0/0,""),preDEL!Z651)</f>
        <v/>
      </c>
      <c r="AA651" s="128" t="b">
        <f>IF(preDEL!$AG651,IFERROR(0/0,""),preDEL!AA651)</f>
        <v>0</v>
      </c>
      <c r="AB651" s="128" t="b">
        <f>IF(preDEL!$AG651,IFERROR(0/0,""),preDEL!AB651)</f>
        <v>0</v>
      </c>
      <c r="AC651" s="174">
        <f>IF(preDEL!$AG651,IFERROR(0/0,""),preDEL!AC651)</f>
        <v>70</v>
      </c>
      <c r="AD651" s="116" t="b">
        <f>IF(preDEL!$AG651,IFERROR(0/0,""),preDEL!AD651)</f>
        <v>0</v>
      </c>
      <c r="AE651" s="175" t="str">
        <f>IF(preDEL!$AG651,IFERROR(0/0,""),preDEL!AE651)</f>
        <v/>
      </c>
      <c r="AF651" s="128" t="b">
        <f>IF(preDEL!$AG651,IFERROR(0/0,""),preDEL!AF651)</f>
        <v>0</v>
      </c>
      <c r="AG651" s="128" t="b">
        <f>IF(preDEL!$AG651,IFERROR(0/0,""),preDEL!AG651)</f>
        <v>0</v>
      </c>
      <c r="AH651" s="116" t="str">
        <f>IF(preDEL!$AG651,IFERROR(0/0,""),preDEL!AH651)</f>
        <v/>
      </c>
      <c r="AI651" s="82" t="str">
        <f>IF(preDEL!$AG651,IFERROR(0/0,""),preDEL!AI651)</f>
        <v/>
      </c>
      <c r="AJ651" s="83" t="str">
        <f>IF(preDEL!$AG651,IFERROR(0/0,""),preDEL!AJ651)</f>
        <v/>
      </c>
      <c r="AK651" s="82" t="str">
        <f>IF(preDEL!$AG651,IFERROR(0/0,""),preDEL!AK651)</f>
        <v>Negative</v>
      </c>
      <c r="AL651" s="83" t="str">
        <f>IF(preDEL!$AG651,IFERROR(0/0,""),preDEL!AL651)</f>
        <v/>
      </c>
      <c r="AM651" s="83" t="str">
        <f>IF(preDEL!$AG651,IFERROR(0/0,""),preDEL!AM651)</f>
        <v>SpROSA145068</v>
      </c>
      <c r="AN651" s="83" t="str">
        <f>IF(preDEL!$AG651,IFERROR(0/0,""),preDEL!AN651)</f>
        <v>ROSA718413</v>
      </c>
      <c r="AO651" s="83" t="str">
        <f>IF(preDEL!$AG651,IFERROR(0/0,""),preDEL!AO651)</f>
        <v/>
      </c>
      <c r="AP651" s="83" t="str">
        <f>IF(preDEL!$AG651,IFERROR(0/0,""),preDEL!AP651)</f>
        <v/>
      </c>
      <c r="AQ651" s="83" t="str">
        <f>IF(preDEL!$AG651,IFERROR(0/0,""),preDEL!AQ651)</f>
        <v/>
      </c>
      <c r="AR651" s="83" t="str">
        <f>IF(preDEL!$AG651,IFERROR(0/0,""),preDEL!AR651)</f>
        <v/>
      </c>
      <c r="AS651" s="147"/>
    </row>
    <row r="652">
      <c r="A652" s="82" t="str">
        <f>IF(preDEL!$AG652,IFERROR(0/0,""),preDEL!A652)</f>
        <v>FLB3589</v>
      </c>
      <c r="B652" s="172">
        <f>IF(preDEL!$AG652,IFERROR(0/0,""),preDEL!B652)</f>
        <v>44536</v>
      </c>
      <c r="C652" s="173">
        <f>IF(preDEL!$AG652,IFERROR(0/0,""),preDEL!C652)</f>
        <v>0.3765972222</v>
      </c>
      <c r="D652" s="82" t="str">
        <f>IF(preDEL!$AG652,IFERROR(0/0,""),preDEL!D652)</f>
        <v/>
      </c>
      <c r="E652" s="82" t="str">
        <f>IF(preDEL!$AG652,IFERROR(0/0,""),preDEL!E652)</f>
        <v/>
      </c>
      <c r="F652" s="83" t="str">
        <f>IF(preDEL!$AG652,IFERROR(0/0,""),preDEL!F652)</f>
        <v/>
      </c>
      <c r="G652" s="83" t="str">
        <f>IF(preDEL!$AG652,IFERROR(0/0,""),preDEL!G652)</f>
        <v/>
      </c>
      <c r="H652" s="83" t="str">
        <f>IF(preDEL!$AG652,IFERROR(0/0,""),preDEL!H652)</f>
        <v/>
      </c>
      <c r="I652" s="82" t="str">
        <f>IF(preDEL!$AG652,IFERROR(0/0,""),preDEL!I652)</f>
        <v/>
      </c>
      <c r="J652" s="82" t="str">
        <f>IF(preDEL!$AG652,IFERROR(0/0,""),preDEL!J652)</f>
        <v/>
      </c>
      <c r="K652" s="82" t="str">
        <f>IF(preDEL!$AG652,IFERROR(0/0,""),preDEL!K652)</f>
        <v>Negative</v>
      </c>
      <c r="L652" s="172">
        <f>IF(preDEL!$AG652,IFERROR(0/0,""),preDEL!L652)</f>
        <v>44536</v>
      </c>
      <c r="M652" s="173">
        <f>IF(preDEL!$AG652,IFERROR(0/0,""),preDEL!M652)</f>
        <v>0.5064699074</v>
      </c>
      <c r="N652" s="83" t="str">
        <f>IF(preDEL!$AG652,IFERROR(0/0,""),preDEL!N652)</f>
        <v/>
      </c>
      <c r="O652" s="83" t="str">
        <f>IF(preDEL!$AG652,IFERROR(0/0,""),preDEL!O652)</f>
        <v/>
      </c>
      <c r="P652" s="128" t="b">
        <f>IF(preDEL!$AG652,IFERROR(0/0,""),preDEL!P652)</f>
        <v>0</v>
      </c>
      <c r="Q652" s="128" t="str">
        <f>IF(preDEL!$AG652,IFERROR(0/0,""),preDEL!Q652)</f>
        <v>Result</v>
      </c>
      <c r="R652" s="116" t="b">
        <f>IF(preDEL!$AG652,IFERROR(0/0,""),preDEL!R652)</f>
        <v>1</v>
      </c>
      <c r="S652" s="116">
        <f>IF(preDEL!$AG652,IFERROR(0/0,""),preDEL!S652)</f>
        <v>1</v>
      </c>
      <c r="T652" s="128">
        <f>IF(preDEL!$AG652,IFERROR(0/0,""),preDEL!T652)</f>
        <v>0</v>
      </c>
      <c r="U652" s="83" t="str">
        <f>IF(preDEL!$AG652,IFERROR(0/0,""),preDEL!U652)</f>
        <v/>
      </c>
      <c r="V652" s="82" t="str">
        <f>IF(preDEL!$AG652,IFERROR(0/0,""),preDEL!V652)</f>
        <v/>
      </c>
      <c r="W652" s="83" t="str">
        <f>IF(preDEL!$AG652,IFERROR(0/0,""),preDEL!W652)</f>
        <v/>
      </c>
      <c r="X652" s="116" t="b">
        <f>IF(preDEL!$AG652,IFERROR(0/0,""),preDEL!X652)</f>
        <v>0</v>
      </c>
      <c r="Y652" s="128" t="b">
        <f>IF(preDEL!$AG652,IFERROR(0/0,""),preDEL!Y652)</f>
        <v>0</v>
      </c>
      <c r="Z652" s="82" t="str">
        <f>IF(preDEL!$AG652,IFERROR(0/0,""),preDEL!Z652)</f>
        <v/>
      </c>
      <c r="AA652" s="128" t="b">
        <f>IF(preDEL!$AG652,IFERROR(0/0,""),preDEL!AA652)</f>
        <v>0</v>
      </c>
      <c r="AB652" s="128" t="b">
        <f>IF(preDEL!$AG652,IFERROR(0/0,""),preDEL!AB652)</f>
        <v>0</v>
      </c>
      <c r="AC652" s="174">
        <f>IF(preDEL!$AG652,IFERROR(0/0,""),preDEL!AC652)</f>
        <v>529</v>
      </c>
      <c r="AD652" s="116" t="b">
        <f>IF(preDEL!$AG652,IFERROR(0/0,""),preDEL!AD652)</f>
        <v>1</v>
      </c>
      <c r="AE652" s="175" t="str">
        <f>IF(preDEL!$AG652,IFERROR(0/0,""),preDEL!AE652)</f>
        <v/>
      </c>
      <c r="AF652" s="128" t="b">
        <f>IF(preDEL!$AG652,IFERROR(0/0,""),preDEL!AF652)</f>
        <v>0</v>
      </c>
      <c r="AG652" s="128" t="b">
        <f>IF(preDEL!$AG652,IFERROR(0/0,""),preDEL!AG652)</f>
        <v>0</v>
      </c>
      <c r="AH652" s="116" t="str">
        <f>IF(preDEL!$AG652,IFERROR(0/0,""),preDEL!AH652)</f>
        <v/>
      </c>
      <c r="AI652" s="82" t="str">
        <f>IF(preDEL!$AG652,IFERROR(0/0,""),preDEL!AI652)</f>
        <v/>
      </c>
      <c r="AJ652" s="83" t="str">
        <f>IF(preDEL!$AG652,IFERROR(0/0,""),preDEL!AJ652)</f>
        <v/>
      </c>
      <c r="AK652" s="82" t="str">
        <f>IF(preDEL!$AG652,IFERROR(0/0,""),preDEL!AK652)</f>
        <v>Negative</v>
      </c>
      <c r="AL652" s="83" t="str">
        <f>IF(preDEL!$AG652,IFERROR(0/0,""),preDEL!AL652)</f>
        <v/>
      </c>
      <c r="AM652" s="83" t="str">
        <f>IF(preDEL!$AG652,IFERROR(0/0,""),preDEL!AM652)</f>
        <v>SpROSA145068</v>
      </c>
      <c r="AN652" s="83" t="str">
        <f>IF(preDEL!$AG652,IFERROR(0/0,""),preDEL!AN652)</f>
        <v>ROSA224408</v>
      </c>
      <c r="AO652" s="83" t="str">
        <f>IF(preDEL!$AG652,IFERROR(0/0,""),preDEL!AO652)</f>
        <v/>
      </c>
      <c r="AP652" s="83" t="str">
        <f>IF(preDEL!$AG652,IFERROR(0/0,""),preDEL!AP652)</f>
        <v/>
      </c>
      <c r="AQ652" s="83" t="str">
        <f>IF(preDEL!$AG652,IFERROR(0/0,""),preDEL!AQ652)</f>
        <v/>
      </c>
      <c r="AR652" s="83" t="str">
        <f>IF(preDEL!$AG652,IFERROR(0/0,""),preDEL!AR652)</f>
        <v/>
      </c>
      <c r="AS652" s="147"/>
    </row>
    <row r="653">
      <c r="A653" s="82" t="str">
        <f>IF(preDEL!$AG653,IFERROR(0/0,""),preDEL!A653)</f>
        <v>FLB2380</v>
      </c>
      <c r="B653" s="172">
        <f>IF(preDEL!$AG653,IFERROR(0/0,""),preDEL!B653)</f>
        <v>44537</v>
      </c>
      <c r="C653" s="173">
        <f>IF(preDEL!$AG653,IFERROR(0/0,""),preDEL!C653)</f>
        <v>0.2016898148</v>
      </c>
      <c r="D653" s="82" t="str">
        <f>IF(preDEL!$AG653,IFERROR(0/0,""),preDEL!D653)</f>
        <v/>
      </c>
      <c r="E653" s="82" t="str">
        <f>IF(preDEL!$AG653,IFERROR(0/0,""),preDEL!E653)</f>
        <v/>
      </c>
      <c r="F653" s="83" t="str">
        <f>IF(preDEL!$AG653,IFERROR(0/0,""),preDEL!F653)</f>
        <v/>
      </c>
      <c r="G653" s="83" t="str">
        <f>IF(preDEL!$AG653,IFERROR(0/0,""),preDEL!G653)</f>
        <v/>
      </c>
      <c r="H653" s="83" t="str">
        <f>IF(preDEL!$AG653,IFERROR(0/0,""),preDEL!H653)</f>
        <v/>
      </c>
      <c r="I653" s="82" t="str">
        <f>IF(preDEL!$AG653,IFERROR(0/0,""),preDEL!I653)</f>
        <v/>
      </c>
      <c r="J653" s="82" t="str">
        <f>IF(preDEL!$AG653,IFERROR(0/0,""),preDEL!J653)</f>
        <v/>
      </c>
      <c r="K653" s="82" t="str">
        <f>IF(preDEL!$AG653,IFERROR(0/0,""),preDEL!K653)</f>
        <v>Negative</v>
      </c>
      <c r="L653" s="172">
        <f>IF(preDEL!$AG653,IFERROR(0/0,""),preDEL!L653)</f>
        <v>44537</v>
      </c>
      <c r="M653" s="173">
        <f>IF(preDEL!$AG653,IFERROR(0/0,""),preDEL!M653)</f>
        <v>0.5118171296</v>
      </c>
      <c r="N653" s="83" t="str">
        <f>IF(preDEL!$AG653,IFERROR(0/0,""),preDEL!N653)</f>
        <v/>
      </c>
      <c r="O653" s="83" t="str">
        <f>IF(preDEL!$AG653,IFERROR(0/0,""),preDEL!O653)</f>
        <v/>
      </c>
      <c r="P653" s="128" t="b">
        <f>IF(preDEL!$AG653,IFERROR(0/0,""),preDEL!P653)</f>
        <v>0</v>
      </c>
      <c r="Q653" s="128" t="str">
        <f>IF(preDEL!$AG653,IFERROR(0/0,""),preDEL!Q653)</f>
        <v>Result</v>
      </c>
      <c r="R653" s="116" t="b">
        <f>IF(preDEL!$AG653,IFERROR(0/0,""),preDEL!R653)</f>
        <v>1</v>
      </c>
      <c r="S653" s="116">
        <f>IF(preDEL!$AG653,IFERROR(0/0,""),preDEL!S653)</f>
        <v>1</v>
      </c>
      <c r="T653" s="128" t="str">
        <f>IF(preDEL!$AG653,IFERROR(0/0,""),preDEL!T653)</f>
        <v/>
      </c>
      <c r="U653" s="83" t="str">
        <f>IF(preDEL!$AG653,IFERROR(0/0,""),preDEL!U653)</f>
        <v/>
      </c>
      <c r="V653" s="82" t="str">
        <f>IF(preDEL!$AG653,IFERROR(0/0,""),preDEL!V653)</f>
        <v/>
      </c>
      <c r="W653" s="83" t="str">
        <f>IF(preDEL!$AG653,IFERROR(0/0,""),preDEL!W653)</f>
        <v/>
      </c>
      <c r="X653" s="116" t="b">
        <f>IF(preDEL!$AG653,IFERROR(0/0,""),preDEL!X653)</f>
        <v>0</v>
      </c>
      <c r="Y653" s="128" t="b">
        <f>IF(preDEL!$AG653,IFERROR(0/0,""),preDEL!Y653)</f>
        <v>0</v>
      </c>
      <c r="Z653" s="82" t="str">
        <f>IF(preDEL!$AG653,IFERROR(0/0,""),preDEL!Z653)</f>
        <v/>
      </c>
      <c r="AA653" s="128" t="b">
        <f>IF(preDEL!$AG653,IFERROR(0/0,""),preDEL!AA653)</f>
        <v>0</v>
      </c>
      <c r="AB653" s="128" t="b">
        <f>IF(preDEL!$AG653,IFERROR(0/0,""),preDEL!AB653)</f>
        <v>0</v>
      </c>
      <c r="AC653" s="174">
        <f>IF(preDEL!$AG653,IFERROR(0/0,""),preDEL!AC653)</f>
        <v>69</v>
      </c>
      <c r="AD653" s="116" t="b">
        <f>IF(preDEL!$AG653,IFERROR(0/0,""),preDEL!AD653)</f>
        <v>0</v>
      </c>
      <c r="AE653" s="175" t="str">
        <f>IF(preDEL!$AG653,IFERROR(0/0,""),preDEL!AE653)</f>
        <v/>
      </c>
      <c r="AF653" s="128" t="b">
        <f>IF(preDEL!$AG653,IFERROR(0/0,""),preDEL!AF653)</f>
        <v>0</v>
      </c>
      <c r="AG653" s="128" t="b">
        <f>IF(preDEL!$AG653,IFERROR(0/0,""),preDEL!AG653)</f>
        <v>0</v>
      </c>
      <c r="AH653" s="116" t="str">
        <f>IF(preDEL!$AG653,IFERROR(0/0,""),preDEL!AH653)</f>
        <v/>
      </c>
      <c r="AI653" s="82" t="str">
        <f>IF(preDEL!$AG653,IFERROR(0/0,""),preDEL!AI653)</f>
        <v/>
      </c>
      <c r="AJ653" s="83" t="str">
        <f>IF(preDEL!$AG653,IFERROR(0/0,""),preDEL!AJ653)</f>
        <v/>
      </c>
      <c r="AK653" s="82" t="str">
        <f>IF(preDEL!$AG653,IFERROR(0/0,""),preDEL!AK653)</f>
        <v>Negative</v>
      </c>
      <c r="AL653" s="83" t="str">
        <f>IF(preDEL!$AG653,IFERROR(0/0,""),preDEL!AL653)</f>
        <v/>
      </c>
      <c r="AM653" s="83" t="str">
        <f>IF(preDEL!$AG653,IFERROR(0/0,""),preDEL!AM653)</f>
        <v>SpROSA145068</v>
      </c>
      <c r="AN653" s="83" t="str">
        <f>IF(preDEL!$AG653,IFERROR(0/0,""),preDEL!AN653)</f>
        <v>ROSA970910</v>
      </c>
      <c r="AO653" s="83" t="str">
        <f>IF(preDEL!$AG653,IFERROR(0/0,""),preDEL!AO653)</f>
        <v/>
      </c>
      <c r="AP653" s="83" t="str">
        <f>IF(preDEL!$AG653,IFERROR(0/0,""),preDEL!AP653)</f>
        <v/>
      </c>
      <c r="AQ653" s="83" t="str">
        <f>IF(preDEL!$AG653,IFERROR(0/0,""),preDEL!AQ653)</f>
        <v/>
      </c>
      <c r="AR653" s="83" t="str">
        <f>IF(preDEL!$AG653,IFERROR(0/0,""),preDEL!AR653)</f>
        <v/>
      </c>
      <c r="AS653" s="147"/>
    </row>
    <row r="654">
      <c r="A654" s="82" t="str">
        <f>IF(preDEL!$AG654,IFERROR(0/0,""),preDEL!A654)</f>
        <v>FLB3758</v>
      </c>
      <c r="B654" s="172">
        <f>IF(preDEL!$AG654,IFERROR(0/0,""),preDEL!B654)</f>
        <v>44537</v>
      </c>
      <c r="C654" s="173">
        <f>IF(preDEL!$AG654,IFERROR(0/0,""),preDEL!C654)</f>
        <v>0.2417476852</v>
      </c>
      <c r="D654" s="82" t="str">
        <f>IF(preDEL!$AG654,IFERROR(0/0,""),preDEL!D654)</f>
        <v/>
      </c>
      <c r="E654" s="82" t="str">
        <f>IF(preDEL!$AG654,IFERROR(0/0,""),preDEL!E654)</f>
        <v/>
      </c>
      <c r="F654" s="83" t="str">
        <f>IF(preDEL!$AG654,IFERROR(0/0,""),preDEL!F654)</f>
        <v/>
      </c>
      <c r="G654" s="83" t="str">
        <f>IF(preDEL!$AG654,IFERROR(0/0,""),preDEL!G654)</f>
        <v/>
      </c>
      <c r="H654" s="83" t="str">
        <f>IF(preDEL!$AG654,IFERROR(0/0,""),preDEL!H654)</f>
        <v/>
      </c>
      <c r="I654" s="82" t="str">
        <f>IF(preDEL!$AG654,IFERROR(0/0,""),preDEL!I654)</f>
        <v/>
      </c>
      <c r="J654" s="82" t="str">
        <f>IF(preDEL!$AG654,IFERROR(0/0,""),preDEL!J654)</f>
        <v/>
      </c>
      <c r="K654" s="82" t="str">
        <f>IF(preDEL!$AG654,IFERROR(0/0,""),preDEL!K654)</f>
        <v>Negative</v>
      </c>
      <c r="L654" s="172">
        <f>IF(preDEL!$AG654,IFERROR(0/0,""),preDEL!L654)</f>
        <v>44537</v>
      </c>
      <c r="M654" s="173">
        <f>IF(preDEL!$AG654,IFERROR(0/0,""),preDEL!M654)</f>
        <v>0.5118287037</v>
      </c>
      <c r="N654" s="83" t="str">
        <f>IF(preDEL!$AG654,IFERROR(0/0,""),preDEL!N654)</f>
        <v/>
      </c>
      <c r="O654" s="83" t="str">
        <f>IF(preDEL!$AG654,IFERROR(0/0,""),preDEL!O654)</f>
        <v/>
      </c>
      <c r="P654" s="128" t="b">
        <f>IF(preDEL!$AG654,IFERROR(0/0,""),preDEL!P654)</f>
        <v>0</v>
      </c>
      <c r="Q654" s="128" t="str">
        <f>IF(preDEL!$AG654,IFERROR(0/0,""),preDEL!Q654)</f>
        <v>Result</v>
      </c>
      <c r="R654" s="116" t="b">
        <f>IF(preDEL!$AG654,IFERROR(0/0,""),preDEL!R654)</f>
        <v>1</v>
      </c>
      <c r="S654" s="116">
        <f>IF(preDEL!$AG654,IFERROR(0/0,""),preDEL!S654)</f>
        <v>1</v>
      </c>
      <c r="T654" s="128" t="str">
        <f>IF(preDEL!$AG654,IFERROR(0/0,""),preDEL!T654)</f>
        <v/>
      </c>
      <c r="U654" s="83" t="str">
        <f>IF(preDEL!$AG654,IFERROR(0/0,""),preDEL!U654)</f>
        <v/>
      </c>
      <c r="V654" s="82" t="str">
        <f>IF(preDEL!$AG654,IFERROR(0/0,""),preDEL!V654)</f>
        <v/>
      </c>
      <c r="W654" s="83" t="str">
        <f>IF(preDEL!$AG654,IFERROR(0/0,""),preDEL!W654)</f>
        <v/>
      </c>
      <c r="X654" s="116" t="b">
        <f>IF(preDEL!$AG654,IFERROR(0/0,""),preDEL!X654)</f>
        <v>0</v>
      </c>
      <c r="Y654" s="128" t="b">
        <f>IF(preDEL!$AG654,IFERROR(0/0,""),preDEL!Y654)</f>
        <v>0</v>
      </c>
      <c r="Z654" s="82" t="str">
        <f>IF(preDEL!$AG654,IFERROR(0/0,""),preDEL!Z654)</f>
        <v/>
      </c>
      <c r="AA654" s="128" t="b">
        <f>IF(preDEL!$AG654,IFERROR(0/0,""),preDEL!AA654)</f>
        <v>0</v>
      </c>
      <c r="AB654" s="128" t="b">
        <f>IF(preDEL!$AG654,IFERROR(0/0,""),preDEL!AB654)</f>
        <v>0</v>
      </c>
      <c r="AC654" s="174">
        <f>IF(preDEL!$AG654,IFERROR(0/0,""),preDEL!AC654)</f>
        <v>68</v>
      </c>
      <c r="AD654" s="116" t="b">
        <f>IF(preDEL!$AG654,IFERROR(0/0,""),preDEL!AD654)</f>
        <v>0</v>
      </c>
      <c r="AE654" s="175" t="str">
        <f>IF(preDEL!$AG654,IFERROR(0/0,""),preDEL!AE654)</f>
        <v/>
      </c>
      <c r="AF654" s="128" t="b">
        <f>IF(preDEL!$AG654,IFERROR(0/0,""),preDEL!AF654)</f>
        <v>0</v>
      </c>
      <c r="AG654" s="128" t="b">
        <f>IF(preDEL!$AG654,IFERROR(0/0,""),preDEL!AG654)</f>
        <v>0</v>
      </c>
      <c r="AH654" s="116" t="str">
        <f>IF(preDEL!$AG654,IFERROR(0/0,""),preDEL!AH654)</f>
        <v/>
      </c>
      <c r="AI654" s="82" t="str">
        <f>IF(preDEL!$AG654,IFERROR(0/0,""),preDEL!AI654)</f>
        <v/>
      </c>
      <c r="AJ654" s="83" t="str">
        <f>IF(preDEL!$AG654,IFERROR(0/0,""),preDEL!AJ654)</f>
        <v/>
      </c>
      <c r="AK654" s="82" t="str">
        <f>IF(preDEL!$AG654,IFERROR(0/0,""),preDEL!AK654)</f>
        <v>Negative</v>
      </c>
      <c r="AL654" s="83" t="str">
        <f>IF(preDEL!$AG654,IFERROR(0/0,""),preDEL!AL654)</f>
        <v/>
      </c>
      <c r="AM654" s="83" t="str">
        <f>IF(preDEL!$AG654,IFERROR(0/0,""),preDEL!AM654)</f>
        <v>SpROSA573919</v>
      </c>
      <c r="AN654" s="83" t="str">
        <f>IF(preDEL!$AG654,IFERROR(0/0,""),preDEL!AN654)</f>
        <v>ROSA216934</v>
      </c>
      <c r="AO654" s="83" t="str">
        <f>IF(preDEL!$AG654,IFERROR(0/0,""),preDEL!AO654)</f>
        <v/>
      </c>
      <c r="AP654" s="83" t="str">
        <f>IF(preDEL!$AG654,IFERROR(0/0,""),preDEL!AP654)</f>
        <v/>
      </c>
      <c r="AQ654" s="83" t="str">
        <f>IF(preDEL!$AG654,IFERROR(0/0,""),preDEL!AQ654)</f>
        <v/>
      </c>
      <c r="AR654" s="83" t="str">
        <f>IF(preDEL!$AG654,IFERROR(0/0,""),preDEL!AR654)</f>
        <v/>
      </c>
      <c r="AS654" s="147"/>
    </row>
    <row r="655">
      <c r="A655" s="82" t="str">
        <f>IF(preDEL!$AG655,IFERROR(0/0,""),preDEL!A655)</f>
        <v>FLB3780</v>
      </c>
      <c r="B655" s="172">
        <f>IF(preDEL!$AG655,IFERROR(0/0,""),preDEL!B655)</f>
        <v>44537</v>
      </c>
      <c r="C655" s="173">
        <f>IF(preDEL!$AG655,IFERROR(0/0,""),preDEL!C655)</f>
        <v>0.2447569444</v>
      </c>
      <c r="D655" s="82" t="str">
        <f>IF(preDEL!$AG655,IFERROR(0/0,""),preDEL!D655)</f>
        <v/>
      </c>
      <c r="E655" s="82" t="str">
        <f>IF(preDEL!$AG655,IFERROR(0/0,""),preDEL!E655)</f>
        <v/>
      </c>
      <c r="F655" s="83" t="str">
        <f>IF(preDEL!$AG655,IFERROR(0/0,""),preDEL!F655)</f>
        <v/>
      </c>
      <c r="G655" s="83" t="str">
        <f>IF(preDEL!$AG655,IFERROR(0/0,""),preDEL!G655)</f>
        <v/>
      </c>
      <c r="H655" s="83" t="str">
        <f>IF(preDEL!$AG655,IFERROR(0/0,""),preDEL!H655)</f>
        <v/>
      </c>
      <c r="I655" s="82" t="str">
        <f>IF(preDEL!$AG655,IFERROR(0/0,""),preDEL!I655)</f>
        <v/>
      </c>
      <c r="J655" s="82" t="str">
        <f>IF(preDEL!$AG655,IFERROR(0/0,""),preDEL!J655)</f>
        <v/>
      </c>
      <c r="K655" s="82" t="str">
        <f>IF(preDEL!$AG655,IFERROR(0/0,""),preDEL!K655)</f>
        <v>Negative</v>
      </c>
      <c r="L655" s="172">
        <f>IF(preDEL!$AG655,IFERROR(0/0,""),preDEL!L655)</f>
        <v>44537</v>
      </c>
      <c r="M655" s="173">
        <f>IF(preDEL!$AG655,IFERROR(0/0,""),preDEL!M655)</f>
        <v>0.5118287037</v>
      </c>
      <c r="N655" s="83" t="str">
        <f>IF(preDEL!$AG655,IFERROR(0/0,""),preDEL!N655)</f>
        <v/>
      </c>
      <c r="O655" s="83" t="str">
        <f>IF(preDEL!$AG655,IFERROR(0/0,""),preDEL!O655)</f>
        <v/>
      </c>
      <c r="P655" s="128" t="b">
        <f>IF(preDEL!$AG655,IFERROR(0/0,""),preDEL!P655)</f>
        <v>0</v>
      </c>
      <c r="Q655" s="128" t="str">
        <f>IF(preDEL!$AG655,IFERROR(0/0,""),preDEL!Q655)</f>
        <v>Result</v>
      </c>
      <c r="R655" s="116" t="b">
        <f>IF(preDEL!$AG655,IFERROR(0/0,""),preDEL!R655)</f>
        <v>1</v>
      </c>
      <c r="S655" s="116">
        <f>IF(preDEL!$AG655,IFERROR(0/0,""),preDEL!S655)</f>
        <v>1</v>
      </c>
      <c r="T655" s="128" t="str">
        <f>IF(preDEL!$AG655,IFERROR(0/0,""),preDEL!T655)</f>
        <v/>
      </c>
      <c r="U655" s="83" t="str">
        <f>IF(preDEL!$AG655,IFERROR(0/0,""),preDEL!U655)</f>
        <v/>
      </c>
      <c r="V655" s="82" t="str">
        <f>IF(preDEL!$AG655,IFERROR(0/0,""),preDEL!V655)</f>
        <v/>
      </c>
      <c r="W655" s="83" t="str">
        <f>IF(preDEL!$AG655,IFERROR(0/0,""),preDEL!W655)</f>
        <v/>
      </c>
      <c r="X655" s="116" t="b">
        <f>IF(preDEL!$AG655,IFERROR(0/0,""),preDEL!X655)</f>
        <v>0</v>
      </c>
      <c r="Y655" s="128" t="b">
        <f>IF(preDEL!$AG655,IFERROR(0/0,""),preDEL!Y655)</f>
        <v>0</v>
      </c>
      <c r="Z655" s="82" t="str">
        <f>IF(preDEL!$AG655,IFERROR(0/0,""),preDEL!Z655)</f>
        <v/>
      </c>
      <c r="AA655" s="128" t="b">
        <f>IF(preDEL!$AG655,IFERROR(0/0,""),preDEL!AA655)</f>
        <v>0</v>
      </c>
      <c r="AB655" s="128" t="b">
        <f>IF(preDEL!$AG655,IFERROR(0/0,""),preDEL!AB655)</f>
        <v>0</v>
      </c>
      <c r="AC655" s="174">
        <f>IF(preDEL!$AG655,IFERROR(0/0,""),preDEL!AC655)</f>
        <v>67</v>
      </c>
      <c r="AD655" s="116" t="b">
        <f>IF(preDEL!$AG655,IFERROR(0/0,""),preDEL!AD655)</f>
        <v>0</v>
      </c>
      <c r="AE655" s="175" t="str">
        <f>IF(preDEL!$AG655,IFERROR(0/0,""),preDEL!AE655)</f>
        <v/>
      </c>
      <c r="AF655" s="128" t="b">
        <f>IF(preDEL!$AG655,IFERROR(0/0,""),preDEL!AF655)</f>
        <v>0</v>
      </c>
      <c r="AG655" s="128" t="b">
        <f>IF(preDEL!$AG655,IFERROR(0/0,""),preDEL!AG655)</f>
        <v>0</v>
      </c>
      <c r="AH655" s="116" t="str">
        <f>IF(preDEL!$AG655,IFERROR(0/0,""),preDEL!AH655)</f>
        <v/>
      </c>
      <c r="AI655" s="82" t="str">
        <f>IF(preDEL!$AG655,IFERROR(0/0,""),preDEL!AI655)</f>
        <v/>
      </c>
      <c r="AJ655" s="83" t="str">
        <f>IF(preDEL!$AG655,IFERROR(0/0,""),preDEL!AJ655)</f>
        <v/>
      </c>
      <c r="AK655" s="82" t="str">
        <f>IF(preDEL!$AG655,IFERROR(0/0,""),preDEL!AK655)</f>
        <v>Negative</v>
      </c>
      <c r="AL655" s="83" t="str">
        <f>IF(preDEL!$AG655,IFERROR(0/0,""),preDEL!AL655)</f>
        <v/>
      </c>
      <c r="AM655" s="83" t="str">
        <f>IF(preDEL!$AG655,IFERROR(0/0,""),preDEL!AM655)</f>
        <v>SpROSA573919</v>
      </c>
      <c r="AN655" s="83" t="str">
        <f>IF(preDEL!$AG655,IFERROR(0/0,""),preDEL!AN655)</f>
        <v>ROSA191656</v>
      </c>
      <c r="AO655" s="83" t="str">
        <f>IF(preDEL!$AG655,IFERROR(0/0,""),preDEL!AO655)</f>
        <v/>
      </c>
      <c r="AP655" s="83" t="str">
        <f>IF(preDEL!$AG655,IFERROR(0/0,""),preDEL!AP655)</f>
        <v/>
      </c>
      <c r="AQ655" s="83" t="str">
        <f>IF(preDEL!$AG655,IFERROR(0/0,""),preDEL!AQ655)</f>
        <v/>
      </c>
      <c r="AR655" s="83" t="str">
        <f>IF(preDEL!$AG655,IFERROR(0/0,""),preDEL!AR655)</f>
        <v/>
      </c>
      <c r="AS655" s="147"/>
    </row>
    <row r="656">
      <c r="A656" s="82" t="str">
        <f>IF(preDEL!$AG656,IFERROR(0/0,""),preDEL!A656)</f>
        <v>FLB3757</v>
      </c>
      <c r="B656" s="172">
        <f>IF(preDEL!$AG656,IFERROR(0/0,""),preDEL!B656)</f>
        <v>44537</v>
      </c>
      <c r="C656" s="173">
        <f>IF(preDEL!$AG656,IFERROR(0/0,""),preDEL!C656)</f>
        <v>0.2451388889</v>
      </c>
      <c r="D656" s="82" t="str">
        <f>IF(preDEL!$AG656,IFERROR(0/0,""),preDEL!D656)</f>
        <v/>
      </c>
      <c r="E656" s="82" t="str">
        <f>IF(preDEL!$AG656,IFERROR(0/0,""),preDEL!E656)</f>
        <v/>
      </c>
      <c r="F656" s="83" t="str">
        <f>IF(preDEL!$AG656,IFERROR(0/0,""),preDEL!F656)</f>
        <v/>
      </c>
      <c r="G656" s="83" t="str">
        <f>IF(preDEL!$AG656,IFERROR(0/0,""),preDEL!G656)</f>
        <v/>
      </c>
      <c r="H656" s="83" t="str">
        <f>IF(preDEL!$AG656,IFERROR(0/0,""),preDEL!H656)</f>
        <v/>
      </c>
      <c r="I656" s="82" t="str">
        <f>IF(preDEL!$AG656,IFERROR(0/0,""),preDEL!I656)</f>
        <v/>
      </c>
      <c r="J656" s="82" t="str">
        <f>IF(preDEL!$AG656,IFERROR(0/0,""),preDEL!J656)</f>
        <v/>
      </c>
      <c r="K656" s="82" t="str">
        <f>IF(preDEL!$AG656,IFERROR(0/0,""),preDEL!K656)</f>
        <v>Negative</v>
      </c>
      <c r="L656" s="172">
        <f>IF(preDEL!$AG656,IFERROR(0/0,""),preDEL!L656)</f>
        <v>44537</v>
      </c>
      <c r="M656" s="173">
        <f>IF(preDEL!$AG656,IFERROR(0/0,""),preDEL!M656)</f>
        <v>0.5118287037</v>
      </c>
      <c r="N656" s="83" t="str">
        <f>IF(preDEL!$AG656,IFERROR(0/0,""),preDEL!N656)</f>
        <v/>
      </c>
      <c r="O656" s="83" t="str">
        <f>IF(preDEL!$AG656,IFERROR(0/0,""),preDEL!O656)</f>
        <v/>
      </c>
      <c r="P656" s="128" t="b">
        <f>IF(preDEL!$AG656,IFERROR(0/0,""),preDEL!P656)</f>
        <v>0</v>
      </c>
      <c r="Q656" s="128" t="str">
        <f>IF(preDEL!$AG656,IFERROR(0/0,""),preDEL!Q656)</f>
        <v>Result</v>
      </c>
      <c r="R656" s="116" t="b">
        <f>IF(preDEL!$AG656,IFERROR(0/0,""),preDEL!R656)</f>
        <v>1</v>
      </c>
      <c r="S656" s="116">
        <f>IF(preDEL!$AG656,IFERROR(0/0,""),preDEL!S656)</f>
        <v>1</v>
      </c>
      <c r="T656" s="128" t="str">
        <f>IF(preDEL!$AG656,IFERROR(0/0,""),preDEL!T656)</f>
        <v/>
      </c>
      <c r="U656" s="83" t="str">
        <f>IF(preDEL!$AG656,IFERROR(0/0,""),preDEL!U656)</f>
        <v/>
      </c>
      <c r="V656" s="82" t="str">
        <f>IF(preDEL!$AG656,IFERROR(0/0,""),preDEL!V656)</f>
        <v/>
      </c>
      <c r="W656" s="83" t="str">
        <f>IF(preDEL!$AG656,IFERROR(0/0,""),preDEL!W656)</f>
        <v/>
      </c>
      <c r="X656" s="116" t="b">
        <f>IF(preDEL!$AG656,IFERROR(0/0,""),preDEL!X656)</f>
        <v>0</v>
      </c>
      <c r="Y656" s="128" t="b">
        <f>IF(preDEL!$AG656,IFERROR(0/0,""),preDEL!Y656)</f>
        <v>0</v>
      </c>
      <c r="Z656" s="82" t="str">
        <f>IF(preDEL!$AG656,IFERROR(0/0,""),preDEL!Z656)</f>
        <v/>
      </c>
      <c r="AA656" s="128" t="b">
        <f>IF(preDEL!$AG656,IFERROR(0/0,""),preDEL!AA656)</f>
        <v>0</v>
      </c>
      <c r="AB656" s="128" t="b">
        <f>IF(preDEL!$AG656,IFERROR(0/0,""),preDEL!AB656)</f>
        <v>0</v>
      </c>
      <c r="AC656" s="174">
        <f>IF(preDEL!$AG656,IFERROR(0/0,""),preDEL!AC656)</f>
        <v>66</v>
      </c>
      <c r="AD656" s="116" t="b">
        <f>IF(preDEL!$AG656,IFERROR(0/0,""),preDEL!AD656)</f>
        <v>0</v>
      </c>
      <c r="AE656" s="175" t="str">
        <f>IF(preDEL!$AG656,IFERROR(0/0,""),preDEL!AE656)</f>
        <v/>
      </c>
      <c r="AF656" s="128" t="b">
        <f>IF(preDEL!$AG656,IFERROR(0/0,""),preDEL!AF656)</f>
        <v>0</v>
      </c>
      <c r="AG656" s="128" t="b">
        <f>IF(preDEL!$AG656,IFERROR(0/0,""),preDEL!AG656)</f>
        <v>0</v>
      </c>
      <c r="AH656" s="116" t="str">
        <f>IF(preDEL!$AG656,IFERROR(0/0,""),preDEL!AH656)</f>
        <v/>
      </c>
      <c r="AI656" s="82" t="str">
        <f>IF(preDEL!$AG656,IFERROR(0/0,""),preDEL!AI656)</f>
        <v/>
      </c>
      <c r="AJ656" s="83" t="str">
        <f>IF(preDEL!$AG656,IFERROR(0/0,""),preDEL!AJ656)</f>
        <v/>
      </c>
      <c r="AK656" s="82" t="str">
        <f>IF(preDEL!$AG656,IFERROR(0/0,""),preDEL!AK656)</f>
        <v>Negative</v>
      </c>
      <c r="AL656" s="83" t="str">
        <f>IF(preDEL!$AG656,IFERROR(0/0,""),preDEL!AL656)</f>
        <v/>
      </c>
      <c r="AM656" s="83" t="str">
        <f>IF(preDEL!$AG656,IFERROR(0/0,""),preDEL!AM656)</f>
        <v>SpROSA573919</v>
      </c>
      <c r="AN656" s="83" t="str">
        <f>IF(preDEL!$AG656,IFERROR(0/0,""),preDEL!AN656)</f>
        <v>ROSA186882</v>
      </c>
      <c r="AO656" s="83" t="str">
        <f>IF(preDEL!$AG656,IFERROR(0/0,""),preDEL!AO656)</f>
        <v/>
      </c>
      <c r="AP656" s="83" t="str">
        <f>IF(preDEL!$AG656,IFERROR(0/0,""),preDEL!AP656)</f>
        <v/>
      </c>
      <c r="AQ656" s="83" t="str">
        <f>IF(preDEL!$AG656,IFERROR(0/0,""),preDEL!AQ656)</f>
        <v/>
      </c>
      <c r="AR656" s="83" t="str">
        <f>IF(preDEL!$AG656,IFERROR(0/0,""),preDEL!AR656)</f>
        <v/>
      </c>
      <c r="AS656" s="147"/>
    </row>
    <row r="657">
      <c r="A657" s="82" t="str">
        <f>IF(preDEL!$AG657,IFERROR(0/0,""),preDEL!A657)</f>
        <v>FLB3785</v>
      </c>
      <c r="B657" s="172">
        <f>IF(preDEL!$AG657,IFERROR(0/0,""),preDEL!B657)</f>
        <v>44537</v>
      </c>
      <c r="C657" s="173">
        <f>IF(preDEL!$AG657,IFERROR(0/0,""),preDEL!C657)</f>
        <v>0.2460185185</v>
      </c>
      <c r="D657" s="82" t="str">
        <f>IF(preDEL!$AG657,IFERROR(0/0,""),preDEL!D657)</f>
        <v/>
      </c>
      <c r="E657" s="82" t="str">
        <f>IF(preDEL!$AG657,IFERROR(0/0,""),preDEL!E657)</f>
        <v/>
      </c>
      <c r="F657" s="83" t="str">
        <f>IF(preDEL!$AG657,IFERROR(0/0,""),preDEL!F657)</f>
        <v/>
      </c>
      <c r="G657" s="83" t="str">
        <f>IF(preDEL!$AG657,IFERROR(0/0,""),preDEL!G657)</f>
        <v/>
      </c>
      <c r="H657" s="83" t="str">
        <f>IF(preDEL!$AG657,IFERROR(0/0,""),preDEL!H657)</f>
        <v/>
      </c>
      <c r="I657" s="82" t="str">
        <f>IF(preDEL!$AG657,IFERROR(0/0,""),preDEL!I657)</f>
        <v/>
      </c>
      <c r="J657" s="82" t="str">
        <f>IF(preDEL!$AG657,IFERROR(0/0,""),preDEL!J657)</f>
        <v/>
      </c>
      <c r="K657" s="82" t="str">
        <f>IF(preDEL!$AG657,IFERROR(0/0,""),preDEL!K657)</f>
        <v>Negative</v>
      </c>
      <c r="L657" s="172">
        <f>IF(preDEL!$AG657,IFERROR(0/0,""),preDEL!L657)</f>
        <v>44537</v>
      </c>
      <c r="M657" s="173">
        <f>IF(preDEL!$AG657,IFERROR(0/0,""),preDEL!M657)</f>
        <v>0.5118287037</v>
      </c>
      <c r="N657" s="83" t="str">
        <f>IF(preDEL!$AG657,IFERROR(0/0,""),preDEL!N657)</f>
        <v/>
      </c>
      <c r="O657" s="83" t="str">
        <f>IF(preDEL!$AG657,IFERROR(0/0,""),preDEL!O657)</f>
        <v/>
      </c>
      <c r="P657" s="128" t="b">
        <f>IF(preDEL!$AG657,IFERROR(0/0,""),preDEL!P657)</f>
        <v>0</v>
      </c>
      <c r="Q657" s="128" t="str">
        <f>IF(preDEL!$AG657,IFERROR(0/0,""),preDEL!Q657)</f>
        <v>Result</v>
      </c>
      <c r="R657" s="116" t="b">
        <f>IF(preDEL!$AG657,IFERROR(0/0,""),preDEL!R657)</f>
        <v>1</v>
      </c>
      <c r="S657" s="116">
        <f>IF(preDEL!$AG657,IFERROR(0/0,""),preDEL!S657)</f>
        <v>1</v>
      </c>
      <c r="T657" s="128">
        <f>IF(preDEL!$AG657,IFERROR(0/0,""),preDEL!T657)</f>
        <v>0</v>
      </c>
      <c r="U657" s="83" t="str">
        <f>IF(preDEL!$AG657,IFERROR(0/0,""),preDEL!U657)</f>
        <v/>
      </c>
      <c r="V657" s="82" t="str">
        <f>IF(preDEL!$AG657,IFERROR(0/0,""),preDEL!V657)</f>
        <v/>
      </c>
      <c r="W657" s="83" t="str">
        <f>IF(preDEL!$AG657,IFERROR(0/0,""),preDEL!W657)</f>
        <v/>
      </c>
      <c r="X657" s="116" t="b">
        <f>IF(preDEL!$AG657,IFERROR(0/0,""),preDEL!X657)</f>
        <v>0</v>
      </c>
      <c r="Y657" s="128" t="b">
        <f>IF(preDEL!$AG657,IFERROR(0/0,""),preDEL!Y657)</f>
        <v>0</v>
      </c>
      <c r="Z657" s="82" t="str">
        <f>IF(preDEL!$AG657,IFERROR(0/0,""),preDEL!Z657)</f>
        <v/>
      </c>
      <c r="AA657" s="128" t="b">
        <f>IF(preDEL!$AG657,IFERROR(0/0,""),preDEL!AA657)</f>
        <v>0</v>
      </c>
      <c r="AB657" s="128" t="b">
        <f>IF(preDEL!$AG657,IFERROR(0/0,""),preDEL!AB657)</f>
        <v>0</v>
      </c>
      <c r="AC657" s="174">
        <f>IF(preDEL!$AG657,IFERROR(0/0,""),preDEL!AC657)</f>
        <v>528</v>
      </c>
      <c r="AD657" s="116" t="b">
        <f>IF(preDEL!$AG657,IFERROR(0/0,""),preDEL!AD657)</f>
        <v>1</v>
      </c>
      <c r="AE657" s="175" t="str">
        <f>IF(preDEL!$AG657,IFERROR(0/0,""),preDEL!AE657)</f>
        <v/>
      </c>
      <c r="AF657" s="128" t="b">
        <f>IF(preDEL!$AG657,IFERROR(0/0,""),preDEL!AF657)</f>
        <v>0</v>
      </c>
      <c r="AG657" s="128" t="b">
        <f>IF(preDEL!$AG657,IFERROR(0/0,""),preDEL!AG657)</f>
        <v>0</v>
      </c>
      <c r="AH657" s="116" t="str">
        <f>IF(preDEL!$AG657,IFERROR(0/0,""),preDEL!AH657)</f>
        <v/>
      </c>
      <c r="AI657" s="82" t="str">
        <f>IF(preDEL!$AG657,IFERROR(0/0,""),preDEL!AI657)</f>
        <v/>
      </c>
      <c r="AJ657" s="83" t="str">
        <f>IF(preDEL!$AG657,IFERROR(0/0,""),preDEL!AJ657)</f>
        <v/>
      </c>
      <c r="AK657" s="82" t="str">
        <f>IF(preDEL!$AG657,IFERROR(0/0,""),preDEL!AK657)</f>
        <v>Negative</v>
      </c>
      <c r="AL657" s="83" t="str">
        <f>IF(preDEL!$AG657,IFERROR(0/0,""),preDEL!AL657)</f>
        <v/>
      </c>
      <c r="AM657" s="83" t="str">
        <f>IF(preDEL!$AG657,IFERROR(0/0,""),preDEL!AM657)</f>
        <v>SpROSA573919</v>
      </c>
      <c r="AN657" s="83" t="str">
        <f>IF(preDEL!$AG657,IFERROR(0/0,""),preDEL!AN657)</f>
        <v>ROSA797583</v>
      </c>
      <c r="AO657" s="83" t="str">
        <f>IF(preDEL!$AG657,IFERROR(0/0,""),preDEL!AO657)</f>
        <v/>
      </c>
      <c r="AP657" s="83" t="str">
        <f>IF(preDEL!$AG657,IFERROR(0/0,""),preDEL!AP657)</f>
        <v/>
      </c>
      <c r="AQ657" s="83" t="str">
        <f>IF(preDEL!$AG657,IFERROR(0/0,""),preDEL!AQ657)</f>
        <v/>
      </c>
      <c r="AR657" s="83" t="str">
        <f>IF(preDEL!$AG657,IFERROR(0/0,""),preDEL!AR657)</f>
        <v/>
      </c>
      <c r="AS657" s="147"/>
    </row>
    <row r="658">
      <c r="A658" s="82" t="str">
        <f>IF(preDEL!$AG658,IFERROR(0/0,""),preDEL!A658)</f>
        <v>FLB3778</v>
      </c>
      <c r="B658" s="172">
        <f>IF(preDEL!$AG658,IFERROR(0/0,""),preDEL!B658)</f>
        <v>44537</v>
      </c>
      <c r="C658" s="173">
        <f>IF(preDEL!$AG658,IFERROR(0/0,""),preDEL!C658)</f>
        <v>0.2839699074</v>
      </c>
      <c r="D658" s="82" t="str">
        <f>IF(preDEL!$AG658,IFERROR(0/0,""),preDEL!D658)</f>
        <v/>
      </c>
      <c r="E658" s="82" t="str">
        <f>IF(preDEL!$AG658,IFERROR(0/0,""),preDEL!E658)</f>
        <v/>
      </c>
      <c r="F658" s="83" t="str">
        <f>IF(preDEL!$AG658,IFERROR(0/0,""),preDEL!F658)</f>
        <v/>
      </c>
      <c r="G658" s="83" t="str">
        <f>IF(preDEL!$AG658,IFERROR(0/0,""),preDEL!G658)</f>
        <v/>
      </c>
      <c r="H658" s="83" t="str">
        <f>IF(preDEL!$AG658,IFERROR(0/0,""),preDEL!H658)</f>
        <v/>
      </c>
      <c r="I658" s="82" t="str">
        <f>IF(preDEL!$AG658,IFERROR(0/0,""),preDEL!I658)</f>
        <v/>
      </c>
      <c r="J658" s="82" t="str">
        <f>IF(preDEL!$AG658,IFERROR(0/0,""),preDEL!J658)</f>
        <v/>
      </c>
      <c r="K658" s="82" t="str">
        <f>IF(preDEL!$AG658,IFERROR(0/0,""),preDEL!K658)</f>
        <v>Negative</v>
      </c>
      <c r="L658" s="172">
        <f>IF(preDEL!$AG658,IFERROR(0/0,""),preDEL!L658)</f>
        <v>44537</v>
      </c>
      <c r="M658" s="173">
        <f>IF(preDEL!$AG658,IFERROR(0/0,""),preDEL!M658)</f>
        <v>0.5118287037</v>
      </c>
      <c r="N658" s="83" t="str">
        <f>IF(preDEL!$AG658,IFERROR(0/0,""),preDEL!N658)</f>
        <v/>
      </c>
      <c r="O658" s="83" t="str">
        <f>IF(preDEL!$AG658,IFERROR(0/0,""),preDEL!O658)</f>
        <v/>
      </c>
      <c r="P658" s="128" t="b">
        <f>IF(preDEL!$AG658,IFERROR(0/0,""),preDEL!P658)</f>
        <v>0</v>
      </c>
      <c r="Q658" s="128" t="str">
        <f>IF(preDEL!$AG658,IFERROR(0/0,""),preDEL!Q658)</f>
        <v>Result</v>
      </c>
      <c r="R658" s="116" t="b">
        <f>IF(preDEL!$AG658,IFERROR(0/0,""),preDEL!R658)</f>
        <v>1</v>
      </c>
      <c r="S658" s="116">
        <f>IF(preDEL!$AG658,IFERROR(0/0,""),preDEL!S658)</f>
        <v>1</v>
      </c>
      <c r="T658" s="128">
        <f>IF(preDEL!$AG658,IFERROR(0/0,""),preDEL!T658)</f>
        <v>0</v>
      </c>
      <c r="U658" s="83" t="str">
        <f>IF(preDEL!$AG658,IFERROR(0/0,""),preDEL!U658)</f>
        <v/>
      </c>
      <c r="V658" s="82" t="str">
        <f>IF(preDEL!$AG658,IFERROR(0/0,""),preDEL!V658)</f>
        <v/>
      </c>
      <c r="W658" s="83" t="str">
        <f>IF(preDEL!$AG658,IFERROR(0/0,""),preDEL!W658)</f>
        <v/>
      </c>
      <c r="X658" s="116" t="b">
        <f>IF(preDEL!$AG658,IFERROR(0/0,""),preDEL!X658)</f>
        <v>0</v>
      </c>
      <c r="Y658" s="128" t="b">
        <f>IF(preDEL!$AG658,IFERROR(0/0,""),preDEL!Y658)</f>
        <v>0</v>
      </c>
      <c r="Z658" s="82" t="str">
        <f>IF(preDEL!$AG658,IFERROR(0/0,""),preDEL!Z658)</f>
        <v/>
      </c>
      <c r="AA658" s="128" t="b">
        <f>IF(preDEL!$AG658,IFERROR(0/0,""),preDEL!AA658)</f>
        <v>0</v>
      </c>
      <c r="AB658" s="128" t="b">
        <f>IF(preDEL!$AG658,IFERROR(0/0,""),preDEL!AB658)</f>
        <v>0</v>
      </c>
      <c r="AC658" s="174">
        <f>IF(preDEL!$AG658,IFERROR(0/0,""),preDEL!AC658)</f>
        <v>527</v>
      </c>
      <c r="AD658" s="116" t="b">
        <f>IF(preDEL!$AG658,IFERROR(0/0,""),preDEL!AD658)</f>
        <v>1</v>
      </c>
      <c r="AE658" s="175" t="str">
        <f>IF(preDEL!$AG658,IFERROR(0/0,""),preDEL!AE658)</f>
        <v/>
      </c>
      <c r="AF658" s="128" t="b">
        <f>IF(preDEL!$AG658,IFERROR(0/0,""),preDEL!AF658)</f>
        <v>0</v>
      </c>
      <c r="AG658" s="128" t="b">
        <f>IF(preDEL!$AG658,IFERROR(0/0,""),preDEL!AG658)</f>
        <v>0</v>
      </c>
      <c r="AH658" s="116" t="str">
        <f>IF(preDEL!$AG658,IFERROR(0/0,""),preDEL!AH658)</f>
        <v/>
      </c>
      <c r="AI658" s="82" t="str">
        <f>IF(preDEL!$AG658,IFERROR(0/0,""),preDEL!AI658)</f>
        <v/>
      </c>
      <c r="AJ658" s="83" t="str">
        <f>IF(preDEL!$AG658,IFERROR(0/0,""),preDEL!AJ658)</f>
        <v/>
      </c>
      <c r="AK658" s="82" t="str">
        <f>IF(preDEL!$AG658,IFERROR(0/0,""),preDEL!AK658)</f>
        <v>Negative</v>
      </c>
      <c r="AL658" s="83" t="str">
        <f>IF(preDEL!$AG658,IFERROR(0/0,""),preDEL!AL658)</f>
        <v/>
      </c>
      <c r="AM658" s="83" t="str">
        <f>IF(preDEL!$AG658,IFERROR(0/0,""),preDEL!AM658)</f>
        <v>SpROSA573919</v>
      </c>
      <c r="AN658" s="83" t="str">
        <f>IF(preDEL!$AG658,IFERROR(0/0,""),preDEL!AN658)</f>
        <v>ROSA312007</v>
      </c>
      <c r="AO658" s="83" t="str">
        <f>IF(preDEL!$AG658,IFERROR(0/0,""),preDEL!AO658)</f>
        <v/>
      </c>
      <c r="AP658" s="83" t="str">
        <f>IF(preDEL!$AG658,IFERROR(0/0,""),preDEL!AP658)</f>
        <v/>
      </c>
      <c r="AQ658" s="83" t="str">
        <f>IF(preDEL!$AG658,IFERROR(0/0,""),preDEL!AQ658)</f>
        <v/>
      </c>
      <c r="AR658" s="83" t="str">
        <f>IF(preDEL!$AG658,IFERROR(0/0,""),preDEL!AR658)</f>
        <v/>
      </c>
      <c r="AS658" s="147"/>
    </row>
    <row r="659">
      <c r="A659" s="82" t="str">
        <f>IF(preDEL!$AG659,IFERROR(0/0,""),preDEL!A659)</f>
        <v>FLB3386</v>
      </c>
      <c r="B659" s="172">
        <f>IF(preDEL!$AG659,IFERROR(0/0,""),preDEL!B659)</f>
        <v>44537</v>
      </c>
      <c r="C659" s="173">
        <f>IF(preDEL!$AG659,IFERROR(0/0,""),preDEL!C659)</f>
        <v>0.3112268519</v>
      </c>
      <c r="D659" s="82" t="str">
        <f>IF(preDEL!$AG659,IFERROR(0/0,""),preDEL!D659)</f>
        <v/>
      </c>
      <c r="E659" s="82" t="str">
        <f>IF(preDEL!$AG659,IFERROR(0/0,""),preDEL!E659)</f>
        <v/>
      </c>
      <c r="F659" s="83" t="str">
        <f>IF(preDEL!$AG659,IFERROR(0/0,""),preDEL!F659)</f>
        <v/>
      </c>
      <c r="G659" s="83" t="str">
        <f>IF(preDEL!$AG659,IFERROR(0/0,""),preDEL!G659)</f>
        <v/>
      </c>
      <c r="H659" s="83" t="str">
        <f>IF(preDEL!$AG659,IFERROR(0/0,""),preDEL!H659)</f>
        <v/>
      </c>
      <c r="I659" s="82" t="str">
        <f>IF(preDEL!$AG659,IFERROR(0/0,""),preDEL!I659)</f>
        <v/>
      </c>
      <c r="J659" s="82" t="str">
        <f>IF(preDEL!$AG659,IFERROR(0/0,""),preDEL!J659)</f>
        <v/>
      </c>
      <c r="K659" s="82" t="str">
        <f>IF(preDEL!$AG659,IFERROR(0/0,""),preDEL!K659)</f>
        <v>Negative</v>
      </c>
      <c r="L659" s="172">
        <f>IF(preDEL!$AG659,IFERROR(0/0,""),preDEL!L659)</f>
        <v>44537</v>
      </c>
      <c r="M659" s="173">
        <f>IF(preDEL!$AG659,IFERROR(0/0,""),preDEL!M659)</f>
        <v>0.5118287037</v>
      </c>
      <c r="N659" s="83" t="str">
        <f>IF(preDEL!$AG659,IFERROR(0/0,""),preDEL!N659)</f>
        <v/>
      </c>
      <c r="O659" s="83" t="str">
        <f>IF(preDEL!$AG659,IFERROR(0/0,""),preDEL!O659)</f>
        <v/>
      </c>
      <c r="P659" s="128" t="b">
        <f>IF(preDEL!$AG659,IFERROR(0/0,""),preDEL!P659)</f>
        <v>0</v>
      </c>
      <c r="Q659" s="128" t="str">
        <f>IF(preDEL!$AG659,IFERROR(0/0,""),preDEL!Q659)</f>
        <v>Result</v>
      </c>
      <c r="R659" s="116" t="b">
        <f>IF(preDEL!$AG659,IFERROR(0/0,""),preDEL!R659)</f>
        <v>1</v>
      </c>
      <c r="S659" s="116">
        <f>IF(preDEL!$AG659,IFERROR(0/0,""),preDEL!S659)</f>
        <v>1</v>
      </c>
      <c r="T659" s="128">
        <f>IF(preDEL!$AG659,IFERROR(0/0,""),preDEL!T659)</f>
        <v>0</v>
      </c>
      <c r="U659" s="83" t="str">
        <f>IF(preDEL!$AG659,IFERROR(0/0,""),preDEL!U659)</f>
        <v/>
      </c>
      <c r="V659" s="82" t="str">
        <f>IF(preDEL!$AG659,IFERROR(0/0,""),preDEL!V659)</f>
        <v/>
      </c>
      <c r="W659" s="83" t="str">
        <f>IF(preDEL!$AG659,IFERROR(0/0,""),preDEL!W659)</f>
        <v/>
      </c>
      <c r="X659" s="116" t="b">
        <f>IF(preDEL!$AG659,IFERROR(0/0,""),preDEL!X659)</f>
        <v>0</v>
      </c>
      <c r="Y659" s="128" t="b">
        <f>IF(preDEL!$AG659,IFERROR(0/0,""),preDEL!Y659)</f>
        <v>0</v>
      </c>
      <c r="Z659" s="82" t="str">
        <f>IF(preDEL!$AG659,IFERROR(0/0,""),preDEL!Z659)</f>
        <v/>
      </c>
      <c r="AA659" s="128" t="b">
        <f>IF(preDEL!$AG659,IFERROR(0/0,""),preDEL!AA659)</f>
        <v>0</v>
      </c>
      <c r="AB659" s="128" t="b">
        <f>IF(preDEL!$AG659,IFERROR(0/0,""),preDEL!AB659)</f>
        <v>0</v>
      </c>
      <c r="AC659" s="174">
        <f>IF(preDEL!$AG659,IFERROR(0/0,""),preDEL!AC659)</f>
        <v>526</v>
      </c>
      <c r="AD659" s="116" t="b">
        <f>IF(preDEL!$AG659,IFERROR(0/0,""),preDEL!AD659)</f>
        <v>1</v>
      </c>
      <c r="AE659" s="175" t="str">
        <f>IF(preDEL!$AG659,IFERROR(0/0,""),preDEL!AE659)</f>
        <v/>
      </c>
      <c r="AF659" s="128" t="b">
        <f>IF(preDEL!$AG659,IFERROR(0/0,""),preDEL!AF659)</f>
        <v>0</v>
      </c>
      <c r="AG659" s="128" t="b">
        <f>IF(preDEL!$AG659,IFERROR(0/0,""),preDEL!AG659)</f>
        <v>0</v>
      </c>
      <c r="AH659" s="116" t="str">
        <f>IF(preDEL!$AG659,IFERROR(0/0,""),preDEL!AH659)</f>
        <v/>
      </c>
      <c r="AI659" s="82" t="str">
        <f>IF(preDEL!$AG659,IFERROR(0/0,""),preDEL!AI659)</f>
        <v/>
      </c>
      <c r="AJ659" s="83" t="str">
        <f>IF(preDEL!$AG659,IFERROR(0/0,""),preDEL!AJ659)</f>
        <v/>
      </c>
      <c r="AK659" s="82" t="str">
        <f>IF(preDEL!$AG659,IFERROR(0/0,""),preDEL!AK659)</f>
        <v>Negative</v>
      </c>
      <c r="AL659" s="83" t="str">
        <f>IF(preDEL!$AG659,IFERROR(0/0,""),preDEL!AL659)</f>
        <v/>
      </c>
      <c r="AM659" s="83" t="str">
        <f>IF(preDEL!$AG659,IFERROR(0/0,""),preDEL!AM659)</f>
        <v>SpROSA573919</v>
      </c>
      <c r="AN659" s="83" t="str">
        <f>IF(preDEL!$AG659,IFERROR(0/0,""),preDEL!AN659)</f>
        <v>ROSA136445</v>
      </c>
      <c r="AO659" s="83" t="str">
        <f>IF(preDEL!$AG659,IFERROR(0/0,""),preDEL!AO659)</f>
        <v/>
      </c>
      <c r="AP659" s="83" t="str">
        <f>IF(preDEL!$AG659,IFERROR(0/0,""),preDEL!AP659)</f>
        <v/>
      </c>
      <c r="AQ659" s="83" t="str">
        <f>IF(preDEL!$AG659,IFERROR(0/0,""),preDEL!AQ659)</f>
        <v/>
      </c>
      <c r="AR659" s="83" t="str">
        <f>IF(preDEL!$AG659,IFERROR(0/0,""),preDEL!AR659)</f>
        <v/>
      </c>
      <c r="AS659" s="147"/>
    </row>
    <row r="660">
      <c r="A660" s="82" t="str">
        <f>IF(preDEL!$AG660,IFERROR(0/0,""),preDEL!A660)</f>
        <v>FLB3751</v>
      </c>
      <c r="B660" s="172">
        <f>IF(preDEL!$AG660,IFERROR(0/0,""),preDEL!B660)</f>
        <v>44537</v>
      </c>
      <c r="C660" s="173">
        <f>IF(preDEL!$AG660,IFERROR(0/0,""),preDEL!C660)</f>
        <v>0.3116666667</v>
      </c>
      <c r="D660" s="82" t="str">
        <f>IF(preDEL!$AG660,IFERROR(0/0,""),preDEL!D660)</f>
        <v/>
      </c>
      <c r="E660" s="82" t="str">
        <f>IF(preDEL!$AG660,IFERROR(0/0,""),preDEL!E660)</f>
        <v/>
      </c>
      <c r="F660" s="83" t="str">
        <f>IF(preDEL!$AG660,IFERROR(0/0,""),preDEL!F660)</f>
        <v/>
      </c>
      <c r="G660" s="83" t="str">
        <f>IF(preDEL!$AG660,IFERROR(0/0,""),preDEL!G660)</f>
        <v/>
      </c>
      <c r="H660" s="83" t="str">
        <f>IF(preDEL!$AG660,IFERROR(0/0,""),preDEL!H660)</f>
        <v/>
      </c>
      <c r="I660" s="82" t="str">
        <f>IF(preDEL!$AG660,IFERROR(0/0,""),preDEL!I660)</f>
        <v/>
      </c>
      <c r="J660" s="82" t="str">
        <f>IF(preDEL!$AG660,IFERROR(0/0,""),preDEL!J660)</f>
        <v/>
      </c>
      <c r="K660" s="82" t="str">
        <f>IF(preDEL!$AG660,IFERROR(0/0,""),preDEL!K660)</f>
        <v>Negative</v>
      </c>
      <c r="L660" s="172">
        <f>IF(preDEL!$AG660,IFERROR(0/0,""),preDEL!L660)</f>
        <v>44537</v>
      </c>
      <c r="M660" s="173">
        <f>IF(preDEL!$AG660,IFERROR(0/0,""),preDEL!M660)</f>
        <v>0.5118287037</v>
      </c>
      <c r="N660" s="83" t="str">
        <f>IF(preDEL!$AG660,IFERROR(0/0,""),preDEL!N660)</f>
        <v/>
      </c>
      <c r="O660" s="83" t="str">
        <f>IF(preDEL!$AG660,IFERROR(0/0,""),preDEL!O660)</f>
        <v/>
      </c>
      <c r="P660" s="128" t="b">
        <f>IF(preDEL!$AG660,IFERROR(0/0,""),preDEL!P660)</f>
        <v>0</v>
      </c>
      <c r="Q660" s="128" t="str">
        <f>IF(preDEL!$AG660,IFERROR(0/0,""),preDEL!Q660)</f>
        <v>Result</v>
      </c>
      <c r="R660" s="116" t="b">
        <f>IF(preDEL!$AG660,IFERROR(0/0,""),preDEL!R660)</f>
        <v>1</v>
      </c>
      <c r="S660" s="116">
        <f>IF(preDEL!$AG660,IFERROR(0/0,""),preDEL!S660)</f>
        <v>1</v>
      </c>
      <c r="T660" s="128" t="str">
        <f>IF(preDEL!$AG660,IFERROR(0/0,""),preDEL!T660)</f>
        <v/>
      </c>
      <c r="U660" s="83" t="str">
        <f>IF(preDEL!$AG660,IFERROR(0/0,""),preDEL!U660)</f>
        <v/>
      </c>
      <c r="V660" s="82" t="str">
        <f>IF(preDEL!$AG660,IFERROR(0/0,""),preDEL!V660)</f>
        <v/>
      </c>
      <c r="W660" s="83" t="str">
        <f>IF(preDEL!$AG660,IFERROR(0/0,""),preDEL!W660)</f>
        <v/>
      </c>
      <c r="X660" s="116" t="b">
        <f>IF(preDEL!$AG660,IFERROR(0/0,""),preDEL!X660)</f>
        <v>0</v>
      </c>
      <c r="Y660" s="128" t="b">
        <f>IF(preDEL!$AG660,IFERROR(0/0,""),preDEL!Y660)</f>
        <v>0</v>
      </c>
      <c r="Z660" s="82" t="str">
        <f>IF(preDEL!$AG660,IFERROR(0/0,""),preDEL!Z660)</f>
        <v/>
      </c>
      <c r="AA660" s="128" t="b">
        <f>IF(preDEL!$AG660,IFERROR(0/0,""),preDEL!AA660)</f>
        <v>0</v>
      </c>
      <c r="AB660" s="128" t="b">
        <f>IF(preDEL!$AG660,IFERROR(0/0,""),preDEL!AB660)</f>
        <v>0</v>
      </c>
      <c r="AC660" s="174">
        <f>IF(preDEL!$AG660,IFERROR(0/0,""),preDEL!AC660)</f>
        <v>65</v>
      </c>
      <c r="AD660" s="116" t="b">
        <f>IF(preDEL!$AG660,IFERROR(0/0,""),preDEL!AD660)</f>
        <v>0</v>
      </c>
      <c r="AE660" s="175" t="str">
        <f>IF(preDEL!$AG660,IFERROR(0/0,""),preDEL!AE660)</f>
        <v/>
      </c>
      <c r="AF660" s="128" t="b">
        <f>IF(preDEL!$AG660,IFERROR(0/0,""),preDEL!AF660)</f>
        <v>0</v>
      </c>
      <c r="AG660" s="128" t="b">
        <f>IF(preDEL!$AG660,IFERROR(0/0,""),preDEL!AG660)</f>
        <v>0</v>
      </c>
      <c r="AH660" s="116" t="str">
        <f>IF(preDEL!$AG660,IFERROR(0/0,""),preDEL!AH660)</f>
        <v/>
      </c>
      <c r="AI660" s="82" t="str">
        <f>IF(preDEL!$AG660,IFERROR(0/0,""),preDEL!AI660)</f>
        <v/>
      </c>
      <c r="AJ660" s="83" t="str">
        <f>IF(preDEL!$AG660,IFERROR(0/0,""),preDEL!AJ660)</f>
        <v/>
      </c>
      <c r="AK660" s="82" t="str">
        <f>IF(preDEL!$AG660,IFERROR(0/0,""),preDEL!AK660)</f>
        <v>Negative</v>
      </c>
      <c r="AL660" s="83" t="str">
        <f>IF(preDEL!$AG660,IFERROR(0/0,""),preDEL!AL660)</f>
        <v/>
      </c>
      <c r="AM660" s="83" t="str">
        <f>IF(preDEL!$AG660,IFERROR(0/0,""),preDEL!AM660)</f>
        <v>SpROSA573919</v>
      </c>
      <c r="AN660" s="83" t="str">
        <f>IF(preDEL!$AG660,IFERROR(0/0,""),preDEL!AN660)</f>
        <v>ROSA535692</v>
      </c>
      <c r="AO660" s="83" t="str">
        <f>IF(preDEL!$AG660,IFERROR(0/0,""),preDEL!AO660)</f>
        <v/>
      </c>
      <c r="AP660" s="83" t="str">
        <f>IF(preDEL!$AG660,IFERROR(0/0,""),preDEL!AP660)</f>
        <v/>
      </c>
      <c r="AQ660" s="83" t="str">
        <f>IF(preDEL!$AG660,IFERROR(0/0,""),preDEL!AQ660)</f>
        <v/>
      </c>
      <c r="AR660" s="83" t="str">
        <f>IF(preDEL!$AG660,IFERROR(0/0,""),preDEL!AR660)</f>
        <v/>
      </c>
      <c r="AS660" s="147"/>
    </row>
    <row r="661">
      <c r="A661" s="82" t="str">
        <f>IF(preDEL!$AG661,IFERROR(0/0,""),preDEL!A661)</f>
        <v>FLB3760</v>
      </c>
      <c r="B661" s="172">
        <f>IF(preDEL!$AG661,IFERROR(0/0,""),preDEL!B661)</f>
        <v>44537</v>
      </c>
      <c r="C661" s="173">
        <f>IF(preDEL!$AG661,IFERROR(0/0,""),preDEL!C661)</f>
        <v>0.3119675926</v>
      </c>
      <c r="D661" s="82" t="str">
        <f>IF(preDEL!$AG661,IFERROR(0/0,""),preDEL!D661)</f>
        <v/>
      </c>
      <c r="E661" s="82" t="str">
        <f>IF(preDEL!$AG661,IFERROR(0/0,""),preDEL!E661)</f>
        <v/>
      </c>
      <c r="F661" s="83" t="str">
        <f>IF(preDEL!$AG661,IFERROR(0/0,""),preDEL!F661)</f>
        <v/>
      </c>
      <c r="G661" s="83" t="str">
        <f>IF(preDEL!$AG661,IFERROR(0/0,""),preDEL!G661)</f>
        <v/>
      </c>
      <c r="H661" s="83" t="str">
        <f>IF(preDEL!$AG661,IFERROR(0/0,""),preDEL!H661)</f>
        <v/>
      </c>
      <c r="I661" s="82" t="str">
        <f>IF(preDEL!$AG661,IFERROR(0/0,""),preDEL!I661)</f>
        <v/>
      </c>
      <c r="J661" s="82" t="str">
        <f>IF(preDEL!$AG661,IFERROR(0/0,""),preDEL!J661)</f>
        <v/>
      </c>
      <c r="K661" s="82" t="str">
        <f>IF(preDEL!$AG661,IFERROR(0/0,""),preDEL!K661)</f>
        <v>Negative</v>
      </c>
      <c r="L661" s="172">
        <f>IF(preDEL!$AG661,IFERROR(0/0,""),preDEL!L661)</f>
        <v>44537</v>
      </c>
      <c r="M661" s="173">
        <f>IF(preDEL!$AG661,IFERROR(0/0,""),preDEL!M661)</f>
        <v>0.5118287037</v>
      </c>
      <c r="N661" s="83" t="str">
        <f>IF(preDEL!$AG661,IFERROR(0/0,""),preDEL!N661)</f>
        <v/>
      </c>
      <c r="O661" s="83" t="str">
        <f>IF(preDEL!$AG661,IFERROR(0/0,""),preDEL!O661)</f>
        <v/>
      </c>
      <c r="P661" s="128" t="b">
        <f>IF(preDEL!$AG661,IFERROR(0/0,""),preDEL!P661)</f>
        <v>0</v>
      </c>
      <c r="Q661" s="128" t="str">
        <f>IF(preDEL!$AG661,IFERROR(0/0,""),preDEL!Q661)</f>
        <v>Result</v>
      </c>
      <c r="R661" s="116" t="b">
        <f>IF(preDEL!$AG661,IFERROR(0/0,""),preDEL!R661)</f>
        <v>1</v>
      </c>
      <c r="S661" s="116">
        <f>IF(preDEL!$AG661,IFERROR(0/0,""),preDEL!S661)</f>
        <v>1</v>
      </c>
      <c r="T661" s="128">
        <f>IF(preDEL!$AG661,IFERROR(0/0,""),preDEL!T661)</f>
        <v>0</v>
      </c>
      <c r="U661" s="83" t="str">
        <f>IF(preDEL!$AG661,IFERROR(0/0,""),preDEL!U661)</f>
        <v/>
      </c>
      <c r="V661" s="82" t="str">
        <f>IF(preDEL!$AG661,IFERROR(0/0,""),preDEL!V661)</f>
        <v/>
      </c>
      <c r="W661" s="83" t="str">
        <f>IF(preDEL!$AG661,IFERROR(0/0,""),preDEL!W661)</f>
        <v/>
      </c>
      <c r="X661" s="116" t="b">
        <f>IF(preDEL!$AG661,IFERROR(0/0,""),preDEL!X661)</f>
        <v>0</v>
      </c>
      <c r="Y661" s="128" t="b">
        <f>IF(preDEL!$AG661,IFERROR(0/0,""),preDEL!Y661)</f>
        <v>0</v>
      </c>
      <c r="Z661" s="82" t="str">
        <f>IF(preDEL!$AG661,IFERROR(0/0,""),preDEL!Z661)</f>
        <v/>
      </c>
      <c r="AA661" s="128" t="b">
        <f>IF(preDEL!$AG661,IFERROR(0/0,""),preDEL!AA661)</f>
        <v>0</v>
      </c>
      <c r="AB661" s="128" t="b">
        <f>IF(preDEL!$AG661,IFERROR(0/0,""),preDEL!AB661)</f>
        <v>0</v>
      </c>
      <c r="AC661" s="174">
        <f>IF(preDEL!$AG661,IFERROR(0/0,""),preDEL!AC661)</f>
        <v>525</v>
      </c>
      <c r="AD661" s="116" t="b">
        <f>IF(preDEL!$AG661,IFERROR(0/0,""),preDEL!AD661)</f>
        <v>1</v>
      </c>
      <c r="AE661" s="175" t="str">
        <f>IF(preDEL!$AG661,IFERROR(0/0,""),preDEL!AE661)</f>
        <v/>
      </c>
      <c r="AF661" s="128" t="b">
        <f>IF(preDEL!$AG661,IFERROR(0/0,""),preDEL!AF661)</f>
        <v>0</v>
      </c>
      <c r="AG661" s="128" t="b">
        <f>IF(preDEL!$AG661,IFERROR(0/0,""),preDEL!AG661)</f>
        <v>0</v>
      </c>
      <c r="AH661" s="116" t="str">
        <f>IF(preDEL!$AG661,IFERROR(0/0,""),preDEL!AH661)</f>
        <v/>
      </c>
      <c r="AI661" s="82" t="str">
        <f>IF(preDEL!$AG661,IFERROR(0/0,""),preDEL!AI661)</f>
        <v/>
      </c>
      <c r="AJ661" s="83" t="str">
        <f>IF(preDEL!$AG661,IFERROR(0/0,""),preDEL!AJ661)</f>
        <v/>
      </c>
      <c r="AK661" s="82" t="str">
        <f>IF(preDEL!$AG661,IFERROR(0/0,""),preDEL!AK661)</f>
        <v>Negative</v>
      </c>
      <c r="AL661" s="83" t="str">
        <f>IF(preDEL!$AG661,IFERROR(0/0,""),preDEL!AL661)</f>
        <v/>
      </c>
      <c r="AM661" s="83" t="str">
        <f>IF(preDEL!$AG661,IFERROR(0/0,""),preDEL!AM661)</f>
        <v>SpROSA573919</v>
      </c>
      <c r="AN661" s="83" t="str">
        <f>IF(preDEL!$AG661,IFERROR(0/0,""),preDEL!AN661)</f>
        <v>ROSA370377</v>
      </c>
      <c r="AO661" s="83" t="str">
        <f>IF(preDEL!$AG661,IFERROR(0/0,""),preDEL!AO661)</f>
        <v/>
      </c>
      <c r="AP661" s="83" t="str">
        <f>IF(preDEL!$AG661,IFERROR(0/0,""),preDEL!AP661)</f>
        <v/>
      </c>
      <c r="AQ661" s="83" t="str">
        <f>IF(preDEL!$AG661,IFERROR(0/0,""),preDEL!AQ661)</f>
        <v/>
      </c>
      <c r="AR661" s="83" t="str">
        <f>IF(preDEL!$AG661,IFERROR(0/0,""),preDEL!AR661)</f>
        <v/>
      </c>
      <c r="AS661" s="147"/>
    </row>
    <row r="662">
      <c r="A662" s="82" t="str">
        <f>IF(preDEL!$AG662,IFERROR(0/0,""),preDEL!A662)</f>
        <v>FLB3752</v>
      </c>
      <c r="B662" s="172">
        <f>IF(preDEL!$AG662,IFERROR(0/0,""),preDEL!B662)</f>
        <v>44537</v>
      </c>
      <c r="C662" s="173">
        <f>IF(preDEL!$AG662,IFERROR(0/0,""),preDEL!C662)</f>
        <v>0.3130324074</v>
      </c>
      <c r="D662" s="82" t="str">
        <f>IF(preDEL!$AG662,IFERROR(0/0,""),preDEL!D662)</f>
        <v/>
      </c>
      <c r="E662" s="82" t="str">
        <f>IF(preDEL!$AG662,IFERROR(0/0,""),preDEL!E662)</f>
        <v/>
      </c>
      <c r="F662" s="83" t="str">
        <f>IF(preDEL!$AG662,IFERROR(0/0,""),preDEL!F662)</f>
        <v/>
      </c>
      <c r="G662" s="83" t="str">
        <f>IF(preDEL!$AG662,IFERROR(0/0,""),preDEL!G662)</f>
        <v/>
      </c>
      <c r="H662" s="83" t="str">
        <f>IF(preDEL!$AG662,IFERROR(0/0,""),preDEL!H662)</f>
        <v/>
      </c>
      <c r="I662" s="82" t="str">
        <f>IF(preDEL!$AG662,IFERROR(0/0,""),preDEL!I662)</f>
        <v/>
      </c>
      <c r="J662" s="82" t="str">
        <f>IF(preDEL!$AG662,IFERROR(0/0,""),preDEL!J662)</f>
        <v/>
      </c>
      <c r="K662" s="82" t="str">
        <f>IF(preDEL!$AG662,IFERROR(0/0,""),preDEL!K662)</f>
        <v>Negative</v>
      </c>
      <c r="L662" s="172">
        <f>IF(preDEL!$AG662,IFERROR(0/0,""),preDEL!L662)</f>
        <v>44537</v>
      </c>
      <c r="M662" s="173">
        <f>IF(preDEL!$AG662,IFERROR(0/0,""),preDEL!M662)</f>
        <v>0.5118287037</v>
      </c>
      <c r="N662" s="83" t="str">
        <f>IF(preDEL!$AG662,IFERROR(0/0,""),preDEL!N662)</f>
        <v/>
      </c>
      <c r="O662" s="83" t="str">
        <f>IF(preDEL!$AG662,IFERROR(0/0,""),preDEL!O662)</f>
        <v/>
      </c>
      <c r="P662" s="128" t="b">
        <f>IF(preDEL!$AG662,IFERROR(0/0,""),preDEL!P662)</f>
        <v>0</v>
      </c>
      <c r="Q662" s="128" t="str">
        <f>IF(preDEL!$AG662,IFERROR(0/0,""),preDEL!Q662)</f>
        <v>Result</v>
      </c>
      <c r="R662" s="116" t="b">
        <f>IF(preDEL!$AG662,IFERROR(0/0,""),preDEL!R662)</f>
        <v>1</v>
      </c>
      <c r="S662" s="116">
        <f>IF(preDEL!$AG662,IFERROR(0/0,""),preDEL!S662)</f>
        <v>1</v>
      </c>
      <c r="T662" s="128">
        <f>IF(preDEL!$AG662,IFERROR(0/0,""),preDEL!T662)</f>
        <v>0</v>
      </c>
      <c r="U662" s="83" t="str">
        <f>IF(preDEL!$AG662,IFERROR(0/0,""),preDEL!U662)</f>
        <v/>
      </c>
      <c r="V662" s="82" t="str">
        <f>IF(preDEL!$AG662,IFERROR(0/0,""),preDEL!V662)</f>
        <v/>
      </c>
      <c r="W662" s="83" t="str">
        <f>IF(preDEL!$AG662,IFERROR(0/0,""),preDEL!W662)</f>
        <v/>
      </c>
      <c r="X662" s="116" t="b">
        <f>IF(preDEL!$AG662,IFERROR(0/0,""),preDEL!X662)</f>
        <v>0</v>
      </c>
      <c r="Y662" s="128" t="b">
        <f>IF(preDEL!$AG662,IFERROR(0/0,""),preDEL!Y662)</f>
        <v>0</v>
      </c>
      <c r="Z662" s="82" t="str">
        <f>IF(preDEL!$AG662,IFERROR(0/0,""),preDEL!Z662)</f>
        <v/>
      </c>
      <c r="AA662" s="128" t="b">
        <f>IF(preDEL!$AG662,IFERROR(0/0,""),preDEL!AA662)</f>
        <v>0</v>
      </c>
      <c r="AB662" s="128" t="b">
        <f>IF(preDEL!$AG662,IFERROR(0/0,""),preDEL!AB662)</f>
        <v>0</v>
      </c>
      <c r="AC662" s="174">
        <f>IF(preDEL!$AG662,IFERROR(0/0,""),preDEL!AC662)</f>
        <v>524</v>
      </c>
      <c r="AD662" s="116" t="b">
        <f>IF(preDEL!$AG662,IFERROR(0/0,""),preDEL!AD662)</f>
        <v>1</v>
      </c>
      <c r="AE662" s="175" t="str">
        <f>IF(preDEL!$AG662,IFERROR(0/0,""),preDEL!AE662)</f>
        <v/>
      </c>
      <c r="AF662" s="128" t="b">
        <f>IF(preDEL!$AG662,IFERROR(0/0,""),preDEL!AF662)</f>
        <v>0</v>
      </c>
      <c r="AG662" s="128" t="b">
        <f>IF(preDEL!$AG662,IFERROR(0/0,""),preDEL!AG662)</f>
        <v>0</v>
      </c>
      <c r="AH662" s="116" t="str">
        <f>IF(preDEL!$AG662,IFERROR(0/0,""),preDEL!AH662)</f>
        <v/>
      </c>
      <c r="AI662" s="82" t="str">
        <f>IF(preDEL!$AG662,IFERROR(0/0,""),preDEL!AI662)</f>
        <v/>
      </c>
      <c r="AJ662" s="83" t="str">
        <f>IF(preDEL!$AG662,IFERROR(0/0,""),preDEL!AJ662)</f>
        <v/>
      </c>
      <c r="AK662" s="82" t="str">
        <f>IF(preDEL!$AG662,IFERROR(0/0,""),preDEL!AK662)</f>
        <v>Negative</v>
      </c>
      <c r="AL662" s="83" t="str">
        <f>IF(preDEL!$AG662,IFERROR(0/0,""),preDEL!AL662)</f>
        <v/>
      </c>
      <c r="AM662" s="83" t="str">
        <f>IF(preDEL!$AG662,IFERROR(0/0,""),preDEL!AM662)</f>
        <v>SpROSA573919</v>
      </c>
      <c r="AN662" s="83" t="str">
        <f>IF(preDEL!$AG662,IFERROR(0/0,""),preDEL!AN662)</f>
        <v>ROSA501926</v>
      </c>
      <c r="AO662" s="83" t="str">
        <f>IF(preDEL!$AG662,IFERROR(0/0,""),preDEL!AO662)</f>
        <v/>
      </c>
      <c r="AP662" s="83" t="str">
        <f>IF(preDEL!$AG662,IFERROR(0/0,""),preDEL!AP662)</f>
        <v/>
      </c>
      <c r="AQ662" s="83" t="str">
        <f>IF(preDEL!$AG662,IFERROR(0/0,""),preDEL!AQ662)</f>
        <v/>
      </c>
      <c r="AR662" s="83" t="str">
        <f>IF(preDEL!$AG662,IFERROR(0/0,""),preDEL!AR662)</f>
        <v/>
      </c>
      <c r="AS662" s="147"/>
    </row>
    <row r="663">
      <c r="A663" s="82" t="str">
        <f>IF(preDEL!$AG663,IFERROR(0/0,""),preDEL!A663)</f>
        <v>FLB3378</v>
      </c>
      <c r="B663" s="172">
        <f>IF(preDEL!$AG663,IFERROR(0/0,""),preDEL!B663)</f>
        <v>44537</v>
      </c>
      <c r="C663" s="173">
        <f>IF(preDEL!$AG663,IFERROR(0/0,""),preDEL!C663)</f>
        <v>0.3145138889</v>
      </c>
      <c r="D663" s="82" t="str">
        <f>IF(preDEL!$AG663,IFERROR(0/0,""),preDEL!D663)</f>
        <v/>
      </c>
      <c r="E663" s="82" t="str">
        <f>IF(preDEL!$AG663,IFERROR(0/0,""),preDEL!E663)</f>
        <v/>
      </c>
      <c r="F663" s="83" t="str">
        <f>IF(preDEL!$AG663,IFERROR(0/0,""),preDEL!F663)</f>
        <v/>
      </c>
      <c r="G663" s="83" t="str">
        <f>IF(preDEL!$AG663,IFERROR(0/0,""),preDEL!G663)</f>
        <v/>
      </c>
      <c r="H663" s="83" t="str">
        <f>IF(preDEL!$AG663,IFERROR(0/0,""),preDEL!H663)</f>
        <v/>
      </c>
      <c r="I663" s="82" t="str">
        <f>IF(preDEL!$AG663,IFERROR(0/0,""),preDEL!I663)</f>
        <v/>
      </c>
      <c r="J663" s="82" t="str">
        <f>IF(preDEL!$AG663,IFERROR(0/0,""),preDEL!J663)</f>
        <v/>
      </c>
      <c r="K663" s="82" t="str">
        <f>IF(preDEL!$AG663,IFERROR(0/0,""),preDEL!K663)</f>
        <v>Negative</v>
      </c>
      <c r="L663" s="172">
        <f>IF(preDEL!$AG663,IFERROR(0/0,""),preDEL!L663)</f>
        <v>44537</v>
      </c>
      <c r="M663" s="173">
        <f>IF(preDEL!$AG663,IFERROR(0/0,""),preDEL!M663)</f>
        <v>0.5118287037</v>
      </c>
      <c r="N663" s="83" t="str">
        <f>IF(preDEL!$AG663,IFERROR(0/0,""),preDEL!N663)</f>
        <v/>
      </c>
      <c r="O663" s="83" t="str">
        <f>IF(preDEL!$AG663,IFERROR(0/0,""),preDEL!O663)</f>
        <v/>
      </c>
      <c r="P663" s="128" t="b">
        <f>IF(preDEL!$AG663,IFERROR(0/0,""),preDEL!P663)</f>
        <v>0</v>
      </c>
      <c r="Q663" s="128" t="str">
        <f>IF(preDEL!$AG663,IFERROR(0/0,""),preDEL!Q663)</f>
        <v>Result</v>
      </c>
      <c r="R663" s="116" t="b">
        <f>IF(preDEL!$AG663,IFERROR(0/0,""),preDEL!R663)</f>
        <v>1</v>
      </c>
      <c r="S663" s="116">
        <f>IF(preDEL!$AG663,IFERROR(0/0,""),preDEL!S663)</f>
        <v>1</v>
      </c>
      <c r="T663" s="128" t="str">
        <f>IF(preDEL!$AG663,IFERROR(0/0,""),preDEL!T663)</f>
        <v/>
      </c>
      <c r="U663" s="83" t="str">
        <f>IF(preDEL!$AG663,IFERROR(0/0,""),preDEL!U663)</f>
        <v/>
      </c>
      <c r="V663" s="82" t="str">
        <f>IF(preDEL!$AG663,IFERROR(0/0,""),preDEL!V663)</f>
        <v/>
      </c>
      <c r="W663" s="83" t="str">
        <f>IF(preDEL!$AG663,IFERROR(0/0,""),preDEL!W663)</f>
        <v/>
      </c>
      <c r="X663" s="116" t="b">
        <f>IF(preDEL!$AG663,IFERROR(0/0,""),preDEL!X663)</f>
        <v>0</v>
      </c>
      <c r="Y663" s="128" t="b">
        <f>IF(preDEL!$AG663,IFERROR(0/0,""),preDEL!Y663)</f>
        <v>0</v>
      </c>
      <c r="Z663" s="82" t="str">
        <f>IF(preDEL!$AG663,IFERROR(0/0,""),preDEL!Z663)</f>
        <v/>
      </c>
      <c r="AA663" s="128" t="b">
        <f>IF(preDEL!$AG663,IFERROR(0/0,""),preDEL!AA663)</f>
        <v>0</v>
      </c>
      <c r="AB663" s="128" t="b">
        <f>IF(preDEL!$AG663,IFERROR(0/0,""),preDEL!AB663)</f>
        <v>0</v>
      </c>
      <c r="AC663" s="174">
        <f>IF(preDEL!$AG663,IFERROR(0/0,""),preDEL!AC663)</f>
        <v>64</v>
      </c>
      <c r="AD663" s="116" t="b">
        <f>IF(preDEL!$AG663,IFERROR(0/0,""),preDEL!AD663)</f>
        <v>0</v>
      </c>
      <c r="AE663" s="175" t="str">
        <f>IF(preDEL!$AG663,IFERROR(0/0,""),preDEL!AE663)</f>
        <v/>
      </c>
      <c r="AF663" s="128" t="b">
        <f>IF(preDEL!$AG663,IFERROR(0/0,""),preDEL!AF663)</f>
        <v>0</v>
      </c>
      <c r="AG663" s="128" t="b">
        <f>IF(preDEL!$AG663,IFERROR(0/0,""),preDEL!AG663)</f>
        <v>0</v>
      </c>
      <c r="AH663" s="116" t="str">
        <f>IF(preDEL!$AG663,IFERROR(0/0,""),preDEL!AH663)</f>
        <v/>
      </c>
      <c r="AI663" s="82" t="str">
        <f>IF(preDEL!$AG663,IFERROR(0/0,""),preDEL!AI663)</f>
        <v/>
      </c>
      <c r="AJ663" s="83" t="str">
        <f>IF(preDEL!$AG663,IFERROR(0/0,""),preDEL!AJ663)</f>
        <v/>
      </c>
      <c r="AK663" s="82" t="str">
        <f>IF(preDEL!$AG663,IFERROR(0/0,""),preDEL!AK663)</f>
        <v>Negative</v>
      </c>
      <c r="AL663" s="83" t="str">
        <f>IF(preDEL!$AG663,IFERROR(0/0,""),preDEL!AL663)</f>
        <v/>
      </c>
      <c r="AM663" s="83" t="str">
        <f>IF(preDEL!$AG663,IFERROR(0/0,""),preDEL!AM663)</f>
        <v>SpROSA573919</v>
      </c>
      <c r="AN663" s="83" t="str">
        <f>IF(preDEL!$AG663,IFERROR(0/0,""),preDEL!AN663)</f>
        <v>ROSA851553</v>
      </c>
      <c r="AO663" s="83" t="str">
        <f>IF(preDEL!$AG663,IFERROR(0/0,""),preDEL!AO663)</f>
        <v/>
      </c>
      <c r="AP663" s="83" t="str">
        <f>IF(preDEL!$AG663,IFERROR(0/0,""),preDEL!AP663)</f>
        <v/>
      </c>
      <c r="AQ663" s="83" t="str">
        <f>IF(preDEL!$AG663,IFERROR(0/0,""),preDEL!AQ663)</f>
        <v/>
      </c>
      <c r="AR663" s="83" t="str">
        <f>IF(preDEL!$AG663,IFERROR(0/0,""),preDEL!AR663)</f>
        <v/>
      </c>
      <c r="AS663" s="147"/>
    </row>
    <row r="664">
      <c r="A664" s="82" t="str">
        <f>IF(preDEL!$AG664,IFERROR(0/0,""),preDEL!A664)</f>
        <v>FLB3783</v>
      </c>
      <c r="B664" s="172">
        <f>IF(preDEL!$AG664,IFERROR(0/0,""),preDEL!B664)</f>
        <v>44537</v>
      </c>
      <c r="C664" s="173">
        <f>IF(preDEL!$AG664,IFERROR(0/0,""),preDEL!C664)</f>
        <v>0.3149421296</v>
      </c>
      <c r="D664" s="82" t="str">
        <f>IF(preDEL!$AG664,IFERROR(0/0,""),preDEL!D664)</f>
        <v/>
      </c>
      <c r="E664" s="82" t="str">
        <f>IF(preDEL!$AG664,IFERROR(0/0,""),preDEL!E664)</f>
        <v/>
      </c>
      <c r="F664" s="83" t="str">
        <f>IF(preDEL!$AG664,IFERROR(0/0,""),preDEL!F664)</f>
        <v/>
      </c>
      <c r="G664" s="83" t="str">
        <f>IF(preDEL!$AG664,IFERROR(0/0,""),preDEL!G664)</f>
        <v/>
      </c>
      <c r="H664" s="83" t="str">
        <f>IF(preDEL!$AG664,IFERROR(0/0,""),preDEL!H664)</f>
        <v/>
      </c>
      <c r="I664" s="82" t="str">
        <f>IF(preDEL!$AG664,IFERROR(0/0,""),preDEL!I664)</f>
        <v/>
      </c>
      <c r="J664" s="82" t="str">
        <f>IF(preDEL!$AG664,IFERROR(0/0,""),preDEL!J664)</f>
        <v/>
      </c>
      <c r="K664" s="82" t="str">
        <f>IF(preDEL!$AG664,IFERROR(0/0,""),preDEL!K664)</f>
        <v>Negative</v>
      </c>
      <c r="L664" s="172">
        <f>IF(preDEL!$AG664,IFERROR(0/0,""),preDEL!L664)</f>
        <v>44537</v>
      </c>
      <c r="M664" s="173">
        <f>IF(preDEL!$AG664,IFERROR(0/0,""),preDEL!M664)</f>
        <v>0.5118287037</v>
      </c>
      <c r="N664" s="83" t="str">
        <f>IF(preDEL!$AG664,IFERROR(0/0,""),preDEL!N664)</f>
        <v/>
      </c>
      <c r="O664" s="83" t="str">
        <f>IF(preDEL!$AG664,IFERROR(0/0,""),preDEL!O664)</f>
        <v/>
      </c>
      <c r="P664" s="128" t="b">
        <f>IF(preDEL!$AG664,IFERROR(0/0,""),preDEL!P664)</f>
        <v>0</v>
      </c>
      <c r="Q664" s="128" t="str">
        <f>IF(preDEL!$AG664,IFERROR(0/0,""),preDEL!Q664)</f>
        <v>Result</v>
      </c>
      <c r="R664" s="116" t="b">
        <f>IF(preDEL!$AG664,IFERROR(0/0,""),preDEL!R664)</f>
        <v>1</v>
      </c>
      <c r="S664" s="116">
        <f>IF(preDEL!$AG664,IFERROR(0/0,""),preDEL!S664)</f>
        <v>1</v>
      </c>
      <c r="T664" s="128">
        <f>IF(preDEL!$AG664,IFERROR(0/0,""),preDEL!T664)</f>
        <v>0</v>
      </c>
      <c r="U664" s="83" t="str">
        <f>IF(preDEL!$AG664,IFERROR(0/0,""),preDEL!U664)</f>
        <v/>
      </c>
      <c r="V664" s="82" t="str">
        <f>IF(preDEL!$AG664,IFERROR(0/0,""),preDEL!V664)</f>
        <v/>
      </c>
      <c r="W664" s="83" t="str">
        <f>IF(preDEL!$AG664,IFERROR(0/0,""),preDEL!W664)</f>
        <v/>
      </c>
      <c r="X664" s="116" t="b">
        <f>IF(preDEL!$AG664,IFERROR(0/0,""),preDEL!X664)</f>
        <v>0</v>
      </c>
      <c r="Y664" s="128" t="b">
        <f>IF(preDEL!$AG664,IFERROR(0/0,""),preDEL!Y664)</f>
        <v>0</v>
      </c>
      <c r="Z664" s="82" t="str">
        <f>IF(preDEL!$AG664,IFERROR(0/0,""),preDEL!Z664)</f>
        <v/>
      </c>
      <c r="AA664" s="128" t="b">
        <f>IF(preDEL!$AG664,IFERROR(0/0,""),preDEL!AA664)</f>
        <v>0</v>
      </c>
      <c r="AB664" s="128" t="b">
        <f>IF(preDEL!$AG664,IFERROR(0/0,""),preDEL!AB664)</f>
        <v>0</v>
      </c>
      <c r="AC664" s="174">
        <f>IF(preDEL!$AG664,IFERROR(0/0,""),preDEL!AC664)</f>
        <v>523</v>
      </c>
      <c r="AD664" s="116" t="b">
        <f>IF(preDEL!$AG664,IFERROR(0/0,""),preDEL!AD664)</f>
        <v>1</v>
      </c>
      <c r="AE664" s="175">
        <f>IF(preDEL!$AG664,IFERROR(0/0,""),preDEL!AE664)</f>
        <v>283.5166667</v>
      </c>
      <c r="AF664" s="128" t="b">
        <f>IF(preDEL!$AG664,IFERROR(0/0,""),preDEL!AF664)</f>
        <v>0</v>
      </c>
      <c r="AG664" s="128" t="b">
        <f>IF(preDEL!$AG664,IFERROR(0/0,""),preDEL!AG664)</f>
        <v>0</v>
      </c>
      <c r="AH664" s="116" t="str">
        <f>IF(preDEL!$AG664,IFERROR(0/0,""),preDEL!AH664)</f>
        <v/>
      </c>
      <c r="AI664" s="82" t="str">
        <f>IF(preDEL!$AG664,IFERROR(0/0,""),preDEL!AI664)</f>
        <v/>
      </c>
      <c r="AJ664" s="83" t="str">
        <f>IF(preDEL!$AG664,IFERROR(0/0,""),preDEL!AJ664)</f>
        <v/>
      </c>
      <c r="AK664" s="82" t="str">
        <f>IF(preDEL!$AG664,IFERROR(0/0,""),preDEL!AK664)</f>
        <v>Negative</v>
      </c>
      <c r="AL664" s="83" t="str">
        <f>IF(preDEL!$AG664,IFERROR(0/0,""),preDEL!AL664)</f>
        <v/>
      </c>
      <c r="AM664" s="83" t="str">
        <f>IF(preDEL!$AG664,IFERROR(0/0,""),preDEL!AM664)</f>
        <v>SpROSA573919</v>
      </c>
      <c r="AN664" s="83" t="str">
        <f>IF(preDEL!$AG664,IFERROR(0/0,""),preDEL!AN664)</f>
        <v>ROSA264128</v>
      </c>
      <c r="AO664" s="83" t="str">
        <f>IF(preDEL!$AG664,IFERROR(0/0,""),preDEL!AO664)</f>
        <v/>
      </c>
      <c r="AP664" s="83" t="str">
        <f>IF(preDEL!$AG664,IFERROR(0/0,""),preDEL!AP664)</f>
        <v/>
      </c>
      <c r="AQ664" s="83" t="str">
        <f>IF(preDEL!$AG664,IFERROR(0/0,""),preDEL!AQ664)</f>
        <v/>
      </c>
      <c r="AR664" s="83" t="str">
        <f>IF(preDEL!$AG664,IFERROR(0/0,""),preDEL!AR664)</f>
        <v/>
      </c>
      <c r="AS664" s="147"/>
    </row>
    <row r="665">
      <c r="A665" s="82" t="str">
        <f>IF(preDEL!$AG665,IFERROR(0/0,""),preDEL!A665)</f>
        <v>FLB3379</v>
      </c>
      <c r="B665" s="172">
        <f>IF(preDEL!$AG665,IFERROR(0/0,""),preDEL!B665)</f>
        <v>44537</v>
      </c>
      <c r="C665" s="173">
        <f>IF(preDEL!$AG665,IFERROR(0/0,""),preDEL!C665)</f>
        <v>0.3163078704</v>
      </c>
      <c r="D665" s="82" t="str">
        <f>IF(preDEL!$AG665,IFERROR(0/0,""),preDEL!D665)</f>
        <v/>
      </c>
      <c r="E665" s="82" t="str">
        <f>IF(preDEL!$AG665,IFERROR(0/0,""),preDEL!E665)</f>
        <v/>
      </c>
      <c r="F665" s="83" t="str">
        <f>IF(preDEL!$AG665,IFERROR(0/0,""),preDEL!F665)</f>
        <v/>
      </c>
      <c r="G665" s="83" t="str">
        <f>IF(preDEL!$AG665,IFERROR(0/0,""),preDEL!G665)</f>
        <v/>
      </c>
      <c r="H665" s="83" t="str">
        <f>IF(preDEL!$AG665,IFERROR(0/0,""),preDEL!H665)</f>
        <v/>
      </c>
      <c r="I665" s="82" t="str">
        <f>IF(preDEL!$AG665,IFERROR(0/0,""),preDEL!I665)</f>
        <v/>
      </c>
      <c r="J665" s="82" t="str">
        <f>IF(preDEL!$AG665,IFERROR(0/0,""),preDEL!J665)</f>
        <v/>
      </c>
      <c r="K665" s="82" t="str">
        <f>IF(preDEL!$AG665,IFERROR(0/0,""),preDEL!K665)</f>
        <v>Negative</v>
      </c>
      <c r="L665" s="172">
        <f>IF(preDEL!$AG665,IFERROR(0/0,""),preDEL!L665)</f>
        <v>44537</v>
      </c>
      <c r="M665" s="173">
        <f>IF(preDEL!$AG665,IFERROR(0/0,""),preDEL!M665)</f>
        <v>0.5118287037</v>
      </c>
      <c r="N665" s="83" t="str">
        <f>IF(preDEL!$AG665,IFERROR(0/0,""),preDEL!N665)</f>
        <v/>
      </c>
      <c r="O665" s="83" t="str">
        <f>IF(preDEL!$AG665,IFERROR(0/0,""),preDEL!O665)</f>
        <v/>
      </c>
      <c r="P665" s="128" t="b">
        <f>IF(preDEL!$AG665,IFERROR(0/0,""),preDEL!P665)</f>
        <v>0</v>
      </c>
      <c r="Q665" s="128" t="str">
        <f>IF(preDEL!$AG665,IFERROR(0/0,""),preDEL!Q665)</f>
        <v>Result</v>
      </c>
      <c r="R665" s="116" t="b">
        <f>IF(preDEL!$AG665,IFERROR(0/0,""),preDEL!R665)</f>
        <v>1</v>
      </c>
      <c r="S665" s="116">
        <f>IF(preDEL!$AG665,IFERROR(0/0,""),preDEL!S665)</f>
        <v>1</v>
      </c>
      <c r="T665" s="128" t="str">
        <f>IF(preDEL!$AG665,IFERROR(0/0,""),preDEL!T665)</f>
        <v/>
      </c>
      <c r="U665" s="83" t="str">
        <f>IF(preDEL!$AG665,IFERROR(0/0,""),preDEL!U665)</f>
        <v/>
      </c>
      <c r="V665" s="82" t="str">
        <f>IF(preDEL!$AG665,IFERROR(0/0,""),preDEL!V665)</f>
        <v/>
      </c>
      <c r="W665" s="83" t="str">
        <f>IF(preDEL!$AG665,IFERROR(0/0,""),preDEL!W665)</f>
        <v/>
      </c>
      <c r="X665" s="116" t="b">
        <f>IF(preDEL!$AG665,IFERROR(0/0,""),preDEL!X665)</f>
        <v>0</v>
      </c>
      <c r="Y665" s="128" t="b">
        <f>IF(preDEL!$AG665,IFERROR(0/0,""),preDEL!Y665)</f>
        <v>0</v>
      </c>
      <c r="Z665" s="82" t="str">
        <f>IF(preDEL!$AG665,IFERROR(0/0,""),preDEL!Z665)</f>
        <v/>
      </c>
      <c r="AA665" s="128" t="b">
        <f>IF(preDEL!$AG665,IFERROR(0/0,""),preDEL!AA665)</f>
        <v>0</v>
      </c>
      <c r="AB665" s="128" t="b">
        <f>IF(preDEL!$AG665,IFERROR(0/0,""),preDEL!AB665)</f>
        <v>0</v>
      </c>
      <c r="AC665" s="174">
        <f>IF(preDEL!$AG665,IFERROR(0/0,""),preDEL!AC665)</f>
        <v>63</v>
      </c>
      <c r="AD665" s="116" t="b">
        <f>IF(preDEL!$AG665,IFERROR(0/0,""),preDEL!AD665)</f>
        <v>0</v>
      </c>
      <c r="AE665" s="175" t="str">
        <f>IF(preDEL!$AG665,IFERROR(0/0,""),preDEL!AE665)</f>
        <v/>
      </c>
      <c r="AF665" s="128" t="b">
        <f>IF(preDEL!$AG665,IFERROR(0/0,""),preDEL!AF665)</f>
        <v>0</v>
      </c>
      <c r="AG665" s="128" t="b">
        <f>IF(preDEL!$AG665,IFERROR(0/0,""),preDEL!AG665)</f>
        <v>0</v>
      </c>
      <c r="AH665" s="116" t="str">
        <f>IF(preDEL!$AG665,IFERROR(0/0,""),preDEL!AH665)</f>
        <v/>
      </c>
      <c r="AI665" s="82" t="str">
        <f>IF(preDEL!$AG665,IFERROR(0/0,""),preDEL!AI665)</f>
        <v/>
      </c>
      <c r="AJ665" s="83" t="str">
        <f>IF(preDEL!$AG665,IFERROR(0/0,""),preDEL!AJ665)</f>
        <v/>
      </c>
      <c r="AK665" s="82" t="str">
        <f>IF(preDEL!$AG665,IFERROR(0/0,""),preDEL!AK665)</f>
        <v>Negative</v>
      </c>
      <c r="AL665" s="83" t="str">
        <f>IF(preDEL!$AG665,IFERROR(0/0,""),preDEL!AL665)</f>
        <v/>
      </c>
      <c r="AM665" s="83" t="str">
        <f>IF(preDEL!$AG665,IFERROR(0/0,""),preDEL!AM665)</f>
        <v>SpROSA573919</v>
      </c>
      <c r="AN665" s="83" t="str">
        <f>IF(preDEL!$AG665,IFERROR(0/0,""),preDEL!AN665)</f>
        <v>ROSA750622</v>
      </c>
      <c r="AO665" s="83" t="str">
        <f>IF(preDEL!$AG665,IFERROR(0/0,""),preDEL!AO665)</f>
        <v/>
      </c>
      <c r="AP665" s="83" t="str">
        <f>IF(preDEL!$AG665,IFERROR(0/0,""),preDEL!AP665)</f>
        <v/>
      </c>
      <c r="AQ665" s="83" t="str">
        <f>IF(preDEL!$AG665,IFERROR(0/0,""),preDEL!AQ665)</f>
        <v/>
      </c>
      <c r="AR665" s="83" t="str">
        <f>IF(preDEL!$AG665,IFERROR(0/0,""),preDEL!AR665)</f>
        <v/>
      </c>
      <c r="AS665" s="147"/>
    </row>
    <row r="666">
      <c r="A666" s="82" t="str">
        <f>IF(preDEL!$AG666,IFERROR(0/0,""),preDEL!A666)</f>
        <v>FLB3421</v>
      </c>
      <c r="B666" s="172">
        <f>IF(preDEL!$AG666,IFERROR(0/0,""),preDEL!B666)</f>
        <v>44537</v>
      </c>
      <c r="C666" s="173">
        <f>IF(preDEL!$AG666,IFERROR(0/0,""),preDEL!C666)</f>
        <v>0.316712963</v>
      </c>
      <c r="D666" s="82" t="str">
        <f>IF(preDEL!$AG666,IFERROR(0/0,""),preDEL!D666)</f>
        <v/>
      </c>
      <c r="E666" s="82" t="str">
        <f>IF(preDEL!$AG666,IFERROR(0/0,""),preDEL!E666)</f>
        <v/>
      </c>
      <c r="F666" s="83" t="str">
        <f>IF(preDEL!$AG666,IFERROR(0/0,""),preDEL!F666)</f>
        <v/>
      </c>
      <c r="G666" s="83" t="str">
        <f>IF(preDEL!$AG666,IFERROR(0/0,""),preDEL!G666)</f>
        <v/>
      </c>
      <c r="H666" s="83" t="str">
        <f>IF(preDEL!$AG666,IFERROR(0/0,""),preDEL!H666)</f>
        <v/>
      </c>
      <c r="I666" s="82" t="str">
        <f>IF(preDEL!$AG666,IFERROR(0/0,""),preDEL!I666)</f>
        <v/>
      </c>
      <c r="J666" s="82" t="str">
        <f>IF(preDEL!$AG666,IFERROR(0/0,""),preDEL!J666)</f>
        <v/>
      </c>
      <c r="K666" s="82" t="str">
        <f>IF(preDEL!$AG666,IFERROR(0/0,""),preDEL!K666)</f>
        <v>Negative</v>
      </c>
      <c r="L666" s="172">
        <f>IF(preDEL!$AG666,IFERROR(0/0,""),preDEL!L666)</f>
        <v>44537</v>
      </c>
      <c r="M666" s="173">
        <f>IF(preDEL!$AG666,IFERROR(0/0,""),preDEL!M666)</f>
        <v>0.5118287037</v>
      </c>
      <c r="N666" s="83" t="str">
        <f>IF(preDEL!$AG666,IFERROR(0/0,""),preDEL!N666)</f>
        <v/>
      </c>
      <c r="O666" s="83" t="str">
        <f>IF(preDEL!$AG666,IFERROR(0/0,""),preDEL!O666)</f>
        <v/>
      </c>
      <c r="P666" s="128" t="b">
        <f>IF(preDEL!$AG666,IFERROR(0/0,""),preDEL!P666)</f>
        <v>0</v>
      </c>
      <c r="Q666" s="128" t="str">
        <f>IF(preDEL!$AG666,IFERROR(0/0,""),preDEL!Q666)</f>
        <v>Result</v>
      </c>
      <c r="R666" s="116" t="b">
        <f>IF(preDEL!$AG666,IFERROR(0/0,""),preDEL!R666)</f>
        <v>1</v>
      </c>
      <c r="S666" s="116">
        <f>IF(preDEL!$AG666,IFERROR(0/0,""),preDEL!S666)</f>
        <v>1</v>
      </c>
      <c r="T666" s="128">
        <f>IF(preDEL!$AG666,IFERROR(0/0,""),preDEL!T666)</f>
        <v>0</v>
      </c>
      <c r="U666" s="83" t="str">
        <f>IF(preDEL!$AG666,IFERROR(0/0,""),preDEL!U666)</f>
        <v/>
      </c>
      <c r="V666" s="82" t="str">
        <f>IF(preDEL!$AG666,IFERROR(0/0,""),preDEL!V666)</f>
        <v/>
      </c>
      <c r="W666" s="83" t="str">
        <f>IF(preDEL!$AG666,IFERROR(0/0,""),preDEL!W666)</f>
        <v/>
      </c>
      <c r="X666" s="116" t="b">
        <f>IF(preDEL!$AG666,IFERROR(0/0,""),preDEL!X666)</f>
        <v>0</v>
      </c>
      <c r="Y666" s="128" t="b">
        <f>IF(preDEL!$AG666,IFERROR(0/0,""),preDEL!Y666)</f>
        <v>0</v>
      </c>
      <c r="Z666" s="82" t="str">
        <f>IF(preDEL!$AG666,IFERROR(0/0,""),preDEL!Z666)</f>
        <v/>
      </c>
      <c r="AA666" s="128" t="b">
        <f>IF(preDEL!$AG666,IFERROR(0/0,""),preDEL!AA666)</f>
        <v>0</v>
      </c>
      <c r="AB666" s="128" t="b">
        <f>IF(preDEL!$AG666,IFERROR(0/0,""),preDEL!AB666)</f>
        <v>0</v>
      </c>
      <c r="AC666" s="174">
        <f>IF(preDEL!$AG666,IFERROR(0/0,""),preDEL!AC666)</f>
        <v>522</v>
      </c>
      <c r="AD666" s="116" t="b">
        <f>IF(preDEL!$AG666,IFERROR(0/0,""),preDEL!AD666)</f>
        <v>1</v>
      </c>
      <c r="AE666" s="175" t="str">
        <f>IF(preDEL!$AG666,IFERROR(0/0,""),preDEL!AE666)</f>
        <v/>
      </c>
      <c r="AF666" s="128" t="b">
        <f>IF(preDEL!$AG666,IFERROR(0/0,""),preDEL!AF666)</f>
        <v>0</v>
      </c>
      <c r="AG666" s="128" t="b">
        <f>IF(preDEL!$AG666,IFERROR(0/0,""),preDEL!AG666)</f>
        <v>0</v>
      </c>
      <c r="AH666" s="116" t="str">
        <f>IF(preDEL!$AG666,IFERROR(0/0,""),preDEL!AH666)</f>
        <v/>
      </c>
      <c r="AI666" s="82" t="str">
        <f>IF(preDEL!$AG666,IFERROR(0/0,""),preDEL!AI666)</f>
        <v/>
      </c>
      <c r="AJ666" s="83" t="str">
        <f>IF(preDEL!$AG666,IFERROR(0/0,""),preDEL!AJ666)</f>
        <v/>
      </c>
      <c r="AK666" s="82" t="str">
        <f>IF(preDEL!$AG666,IFERROR(0/0,""),preDEL!AK666)</f>
        <v>Negative</v>
      </c>
      <c r="AL666" s="83" t="str">
        <f>IF(preDEL!$AG666,IFERROR(0/0,""),preDEL!AL666)</f>
        <v/>
      </c>
      <c r="AM666" s="83" t="str">
        <f>IF(preDEL!$AG666,IFERROR(0/0,""),preDEL!AM666)</f>
        <v>SpROSA573919</v>
      </c>
      <c r="AN666" s="83" t="str">
        <f>IF(preDEL!$AG666,IFERROR(0/0,""),preDEL!AN666)</f>
        <v>ROSA212432</v>
      </c>
      <c r="AO666" s="83" t="str">
        <f>IF(preDEL!$AG666,IFERROR(0/0,""),preDEL!AO666)</f>
        <v/>
      </c>
      <c r="AP666" s="83" t="str">
        <f>IF(preDEL!$AG666,IFERROR(0/0,""),preDEL!AP666)</f>
        <v/>
      </c>
      <c r="AQ666" s="83" t="str">
        <f>IF(preDEL!$AG666,IFERROR(0/0,""),preDEL!AQ666)</f>
        <v/>
      </c>
      <c r="AR666" s="83" t="str">
        <f>IF(preDEL!$AG666,IFERROR(0/0,""),preDEL!AR666)</f>
        <v/>
      </c>
      <c r="AS666" s="147"/>
    </row>
    <row r="667">
      <c r="A667" s="82" t="str">
        <f>IF(preDEL!$AG667,IFERROR(0/0,""),preDEL!A667)</f>
        <v>FLB3381</v>
      </c>
      <c r="B667" s="172">
        <f>IF(preDEL!$AG667,IFERROR(0/0,""),preDEL!B667)</f>
        <v>44537</v>
      </c>
      <c r="C667" s="173">
        <f>IF(preDEL!$AG667,IFERROR(0/0,""),preDEL!C667)</f>
        <v>0.318587963</v>
      </c>
      <c r="D667" s="82" t="str">
        <f>IF(preDEL!$AG667,IFERROR(0/0,""),preDEL!D667)</f>
        <v/>
      </c>
      <c r="E667" s="82" t="str">
        <f>IF(preDEL!$AG667,IFERROR(0/0,""),preDEL!E667)</f>
        <v/>
      </c>
      <c r="F667" s="83" t="str">
        <f>IF(preDEL!$AG667,IFERROR(0/0,""),preDEL!F667)</f>
        <v/>
      </c>
      <c r="G667" s="83" t="str">
        <f>IF(preDEL!$AG667,IFERROR(0/0,""),preDEL!G667)</f>
        <v/>
      </c>
      <c r="H667" s="83" t="str">
        <f>IF(preDEL!$AG667,IFERROR(0/0,""),preDEL!H667)</f>
        <v/>
      </c>
      <c r="I667" s="82" t="str">
        <f>IF(preDEL!$AG667,IFERROR(0/0,""),preDEL!I667)</f>
        <v/>
      </c>
      <c r="J667" s="82" t="str">
        <f>IF(preDEL!$AG667,IFERROR(0/0,""),preDEL!J667)</f>
        <v/>
      </c>
      <c r="K667" s="82" t="str">
        <f>IF(preDEL!$AG667,IFERROR(0/0,""),preDEL!K667)</f>
        <v>Negative</v>
      </c>
      <c r="L667" s="172">
        <f>IF(preDEL!$AG667,IFERROR(0/0,""),preDEL!L667)</f>
        <v>44537</v>
      </c>
      <c r="M667" s="173">
        <f>IF(preDEL!$AG667,IFERROR(0/0,""),preDEL!M667)</f>
        <v>0.5118287037</v>
      </c>
      <c r="N667" s="83" t="str">
        <f>IF(preDEL!$AG667,IFERROR(0/0,""),preDEL!N667)</f>
        <v/>
      </c>
      <c r="O667" s="83" t="str">
        <f>IF(preDEL!$AG667,IFERROR(0/0,""),preDEL!O667)</f>
        <v/>
      </c>
      <c r="P667" s="128" t="b">
        <f>IF(preDEL!$AG667,IFERROR(0/0,""),preDEL!P667)</f>
        <v>0</v>
      </c>
      <c r="Q667" s="128" t="str">
        <f>IF(preDEL!$AG667,IFERROR(0/0,""),preDEL!Q667)</f>
        <v>Result</v>
      </c>
      <c r="R667" s="116" t="b">
        <f>IF(preDEL!$AG667,IFERROR(0/0,""),preDEL!R667)</f>
        <v>1</v>
      </c>
      <c r="S667" s="116">
        <f>IF(preDEL!$AG667,IFERROR(0/0,""),preDEL!S667)</f>
        <v>1</v>
      </c>
      <c r="T667" s="128" t="str">
        <f>IF(preDEL!$AG667,IFERROR(0/0,""),preDEL!T667)</f>
        <v/>
      </c>
      <c r="U667" s="83" t="str">
        <f>IF(preDEL!$AG667,IFERROR(0/0,""),preDEL!U667)</f>
        <v/>
      </c>
      <c r="V667" s="82" t="str">
        <f>IF(preDEL!$AG667,IFERROR(0/0,""),preDEL!V667)</f>
        <v/>
      </c>
      <c r="W667" s="83" t="str">
        <f>IF(preDEL!$AG667,IFERROR(0/0,""),preDEL!W667)</f>
        <v/>
      </c>
      <c r="X667" s="116" t="b">
        <f>IF(preDEL!$AG667,IFERROR(0/0,""),preDEL!X667)</f>
        <v>0</v>
      </c>
      <c r="Y667" s="128" t="b">
        <f>IF(preDEL!$AG667,IFERROR(0/0,""),preDEL!Y667)</f>
        <v>0</v>
      </c>
      <c r="Z667" s="82" t="str">
        <f>IF(preDEL!$AG667,IFERROR(0/0,""),preDEL!Z667)</f>
        <v/>
      </c>
      <c r="AA667" s="128" t="b">
        <f>IF(preDEL!$AG667,IFERROR(0/0,""),preDEL!AA667)</f>
        <v>0</v>
      </c>
      <c r="AB667" s="128" t="b">
        <f>IF(preDEL!$AG667,IFERROR(0/0,""),preDEL!AB667)</f>
        <v>0</v>
      </c>
      <c r="AC667" s="174">
        <f>IF(preDEL!$AG667,IFERROR(0/0,""),preDEL!AC667)</f>
        <v>62</v>
      </c>
      <c r="AD667" s="116" t="b">
        <f>IF(preDEL!$AG667,IFERROR(0/0,""),preDEL!AD667)</f>
        <v>0</v>
      </c>
      <c r="AE667" s="175" t="str">
        <f>IF(preDEL!$AG667,IFERROR(0/0,""),preDEL!AE667)</f>
        <v/>
      </c>
      <c r="AF667" s="128" t="b">
        <f>IF(preDEL!$AG667,IFERROR(0/0,""),preDEL!AF667)</f>
        <v>0</v>
      </c>
      <c r="AG667" s="128" t="b">
        <f>IF(preDEL!$AG667,IFERROR(0/0,""),preDEL!AG667)</f>
        <v>0</v>
      </c>
      <c r="AH667" s="116" t="str">
        <f>IF(preDEL!$AG667,IFERROR(0/0,""),preDEL!AH667)</f>
        <v/>
      </c>
      <c r="AI667" s="82" t="str">
        <f>IF(preDEL!$AG667,IFERROR(0/0,""),preDEL!AI667)</f>
        <v/>
      </c>
      <c r="AJ667" s="83" t="str">
        <f>IF(preDEL!$AG667,IFERROR(0/0,""),preDEL!AJ667)</f>
        <v/>
      </c>
      <c r="AK667" s="82" t="str">
        <f>IF(preDEL!$AG667,IFERROR(0/0,""),preDEL!AK667)</f>
        <v>Negative</v>
      </c>
      <c r="AL667" s="83" t="str">
        <f>IF(preDEL!$AG667,IFERROR(0/0,""),preDEL!AL667)</f>
        <v/>
      </c>
      <c r="AM667" s="83" t="str">
        <f>IF(preDEL!$AG667,IFERROR(0/0,""),preDEL!AM667)</f>
        <v>SpROSA573919</v>
      </c>
      <c r="AN667" s="83" t="str">
        <f>IF(preDEL!$AG667,IFERROR(0/0,""),preDEL!AN667)</f>
        <v>ROSA124991</v>
      </c>
      <c r="AO667" s="83" t="str">
        <f>IF(preDEL!$AG667,IFERROR(0/0,""),preDEL!AO667)</f>
        <v/>
      </c>
      <c r="AP667" s="83" t="str">
        <f>IF(preDEL!$AG667,IFERROR(0/0,""),preDEL!AP667)</f>
        <v/>
      </c>
      <c r="AQ667" s="83" t="str">
        <f>IF(preDEL!$AG667,IFERROR(0/0,""),preDEL!AQ667)</f>
        <v/>
      </c>
      <c r="AR667" s="83" t="str">
        <f>IF(preDEL!$AG667,IFERROR(0/0,""),preDEL!AR667)</f>
        <v/>
      </c>
      <c r="AS667" s="147"/>
    </row>
    <row r="668">
      <c r="A668" s="82" t="str">
        <f>IF(preDEL!$AG668,IFERROR(0/0,""),preDEL!A668)</f>
        <v>FLB3784</v>
      </c>
      <c r="B668" s="172">
        <f>IF(preDEL!$AG668,IFERROR(0/0,""),preDEL!B668)</f>
        <v>44537</v>
      </c>
      <c r="C668" s="173">
        <f>IF(preDEL!$AG668,IFERROR(0/0,""),preDEL!C668)</f>
        <v>0.3719328704</v>
      </c>
      <c r="D668" s="82" t="str">
        <f>IF(preDEL!$AG668,IFERROR(0/0,""),preDEL!D668)</f>
        <v/>
      </c>
      <c r="E668" s="82" t="str">
        <f>IF(preDEL!$AG668,IFERROR(0/0,""),preDEL!E668)</f>
        <v/>
      </c>
      <c r="F668" s="83" t="str">
        <f>IF(preDEL!$AG668,IFERROR(0/0,""),preDEL!F668)</f>
        <v/>
      </c>
      <c r="G668" s="83" t="str">
        <f>IF(preDEL!$AG668,IFERROR(0/0,""),preDEL!G668)</f>
        <v/>
      </c>
      <c r="H668" s="83" t="str">
        <f>IF(preDEL!$AG668,IFERROR(0/0,""),preDEL!H668)</f>
        <v/>
      </c>
      <c r="I668" s="82" t="str">
        <f>IF(preDEL!$AG668,IFERROR(0/0,""),preDEL!I668)</f>
        <v/>
      </c>
      <c r="J668" s="82" t="str">
        <f>IF(preDEL!$AG668,IFERROR(0/0,""),preDEL!J668)</f>
        <v/>
      </c>
      <c r="K668" s="82" t="str">
        <f>IF(preDEL!$AG668,IFERROR(0/0,""),preDEL!K668)</f>
        <v>Negative</v>
      </c>
      <c r="L668" s="172">
        <f>IF(preDEL!$AG668,IFERROR(0/0,""),preDEL!L668)</f>
        <v>44537</v>
      </c>
      <c r="M668" s="173">
        <f>IF(preDEL!$AG668,IFERROR(0/0,""),preDEL!M668)</f>
        <v>0.5118287037</v>
      </c>
      <c r="N668" s="83" t="str">
        <f>IF(preDEL!$AG668,IFERROR(0/0,""),preDEL!N668)</f>
        <v/>
      </c>
      <c r="O668" s="83" t="str">
        <f>IF(preDEL!$AG668,IFERROR(0/0,""),preDEL!O668)</f>
        <v/>
      </c>
      <c r="P668" s="128" t="b">
        <f>IF(preDEL!$AG668,IFERROR(0/0,""),preDEL!P668)</f>
        <v>0</v>
      </c>
      <c r="Q668" s="128" t="str">
        <f>IF(preDEL!$AG668,IFERROR(0/0,""),preDEL!Q668)</f>
        <v>Result</v>
      </c>
      <c r="R668" s="116" t="b">
        <f>IF(preDEL!$AG668,IFERROR(0/0,""),preDEL!R668)</f>
        <v>1</v>
      </c>
      <c r="S668" s="116">
        <f>IF(preDEL!$AG668,IFERROR(0/0,""),preDEL!S668)</f>
        <v>1</v>
      </c>
      <c r="T668" s="128" t="str">
        <f>IF(preDEL!$AG668,IFERROR(0/0,""),preDEL!T668)</f>
        <v/>
      </c>
      <c r="U668" s="83" t="str">
        <f>IF(preDEL!$AG668,IFERROR(0/0,""),preDEL!U668)</f>
        <v/>
      </c>
      <c r="V668" s="82" t="str">
        <f>IF(preDEL!$AG668,IFERROR(0/0,""),preDEL!V668)</f>
        <v/>
      </c>
      <c r="W668" s="83" t="str">
        <f>IF(preDEL!$AG668,IFERROR(0/0,""),preDEL!W668)</f>
        <v/>
      </c>
      <c r="X668" s="116" t="b">
        <f>IF(preDEL!$AG668,IFERROR(0/0,""),preDEL!X668)</f>
        <v>0</v>
      </c>
      <c r="Y668" s="128" t="b">
        <f>IF(preDEL!$AG668,IFERROR(0/0,""),preDEL!Y668)</f>
        <v>0</v>
      </c>
      <c r="Z668" s="82" t="str">
        <f>IF(preDEL!$AG668,IFERROR(0/0,""),preDEL!Z668)</f>
        <v/>
      </c>
      <c r="AA668" s="128" t="b">
        <f>IF(preDEL!$AG668,IFERROR(0/0,""),preDEL!AA668)</f>
        <v>0</v>
      </c>
      <c r="AB668" s="128" t="b">
        <f>IF(preDEL!$AG668,IFERROR(0/0,""),preDEL!AB668)</f>
        <v>0</v>
      </c>
      <c r="AC668" s="174">
        <f>IF(preDEL!$AG668,IFERROR(0/0,""),preDEL!AC668)</f>
        <v>61</v>
      </c>
      <c r="AD668" s="116" t="b">
        <f>IF(preDEL!$AG668,IFERROR(0/0,""),preDEL!AD668)</f>
        <v>0</v>
      </c>
      <c r="AE668" s="175" t="str">
        <f>IF(preDEL!$AG668,IFERROR(0/0,""),preDEL!AE668)</f>
        <v/>
      </c>
      <c r="AF668" s="128" t="b">
        <f>IF(preDEL!$AG668,IFERROR(0/0,""),preDEL!AF668)</f>
        <v>0</v>
      </c>
      <c r="AG668" s="128" t="b">
        <f>IF(preDEL!$AG668,IFERROR(0/0,""),preDEL!AG668)</f>
        <v>0</v>
      </c>
      <c r="AH668" s="116" t="str">
        <f>IF(preDEL!$AG668,IFERROR(0/0,""),preDEL!AH668)</f>
        <v/>
      </c>
      <c r="AI668" s="82" t="str">
        <f>IF(preDEL!$AG668,IFERROR(0/0,""),preDEL!AI668)</f>
        <v/>
      </c>
      <c r="AJ668" s="83" t="str">
        <f>IF(preDEL!$AG668,IFERROR(0/0,""),preDEL!AJ668)</f>
        <v/>
      </c>
      <c r="AK668" s="82" t="str">
        <f>IF(preDEL!$AG668,IFERROR(0/0,""),preDEL!AK668)</f>
        <v>Negative</v>
      </c>
      <c r="AL668" s="83" t="str">
        <f>IF(preDEL!$AG668,IFERROR(0/0,""),preDEL!AL668)</f>
        <v/>
      </c>
      <c r="AM668" s="83" t="str">
        <f>IF(preDEL!$AG668,IFERROR(0/0,""),preDEL!AM668)</f>
        <v>SpROSA573919</v>
      </c>
      <c r="AN668" s="83" t="str">
        <f>IF(preDEL!$AG668,IFERROR(0/0,""),preDEL!AN668)</f>
        <v>ROSA669439</v>
      </c>
      <c r="AO668" s="83" t="str">
        <f>IF(preDEL!$AG668,IFERROR(0/0,""),preDEL!AO668)</f>
        <v/>
      </c>
      <c r="AP668" s="83" t="str">
        <f>IF(preDEL!$AG668,IFERROR(0/0,""),preDEL!AP668)</f>
        <v/>
      </c>
      <c r="AQ668" s="83" t="str">
        <f>IF(preDEL!$AG668,IFERROR(0/0,""),preDEL!AQ668)</f>
        <v/>
      </c>
      <c r="AR668" s="83" t="str">
        <f>IF(preDEL!$AG668,IFERROR(0/0,""),preDEL!AR668)</f>
        <v/>
      </c>
      <c r="AS668" s="147"/>
    </row>
    <row r="669">
      <c r="A669" s="82" t="str">
        <f>IF(preDEL!$AG669,IFERROR(0/0,""),preDEL!A669)</f>
        <v>FLB3753</v>
      </c>
      <c r="B669" s="172">
        <f>IF(preDEL!$AG669,IFERROR(0/0,""),preDEL!B669)</f>
        <v>44537</v>
      </c>
      <c r="C669" s="173">
        <f>IF(preDEL!$AG669,IFERROR(0/0,""),preDEL!C669)</f>
        <v>0.3943402778</v>
      </c>
      <c r="D669" s="82" t="str">
        <f>IF(preDEL!$AG669,IFERROR(0/0,""),preDEL!D669)</f>
        <v/>
      </c>
      <c r="E669" s="82" t="str">
        <f>IF(preDEL!$AG669,IFERROR(0/0,""),preDEL!E669)</f>
        <v/>
      </c>
      <c r="F669" s="83" t="str">
        <f>IF(preDEL!$AG669,IFERROR(0/0,""),preDEL!F669)</f>
        <v/>
      </c>
      <c r="G669" s="83" t="str">
        <f>IF(preDEL!$AG669,IFERROR(0/0,""),preDEL!G669)</f>
        <v/>
      </c>
      <c r="H669" s="83" t="str">
        <f>IF(preDEL!$AG669,IFERROR(0/0,""),preDEL!H669)</f>
        <v/>
      </c>
      <c r="I669" s="82" t="str">
        <f>IF(preDEL!$AG669,IFERROR(0/0,""),preDEL!I669)</f>
        <v/>
      </c>
      <c r="J669" s="82" t="str">
        <f>IF(preDEL!$AG669,IFERROR(0/0,""),preDEL!J669)</f>
        <v/>
      </c>
      <c r="K669" s="82" t="str">
        <f>IF(preDEL!$AG669,IFERROR(0/0,""),preDEL!K669)</f>
        <v>Negative</v>
      </c>
      <c r="L669" s="172">
        <f>IF(preDEL!$AG669,IFERROR(0/0,""),preDEL!L669)</f>
        <v>44537</v>
      </c>
      <c r="M669" s="173">
        <f>IF(preDEL!$AG669,IFERROR(0/0,""),preDEL!M669)</f>
        <v>0.5118287037</v>
      </c>
      <c r="N669" s="83" t="str">
        <f>IF(preDEL!$AG669,IFERROR(0/0,""),preDEL!N669)</f>
        <v/>
      </c>
      <c r="O669" s="83" t="str">
        <f>IF(preDEL!$AG669,IFERROR(0/0,""),preDEL!O669)</f>
        <v/>
      </c>
      <c r="P669" s="128" t="b">
        <f>IF(preDEL!$AG669,IFERROR(0/0,""),preDEL!P669)</f>
        <v>0</v>
      </c>
      <c r="Q669" s="128" t="str">
        <f>IF(preDEL!$AG669,IFERROR(0/0,""),preDEL!Q669)</f>
        <v>Result</v>
      </c>
      <c r="R669" s="116" t="b">
        <f>IF(preDEL!$AG669,IFERROR(0/0,""),preDEL!R669)</f>
        <v>1</v>
      </c>
      <c r="S669" s="116">
        <f>IF(preDEL!$AG669,IFERROR(0/0,""),preDEL!S669)</f>
        <v>1</v>
      </c>
      <c r="T669" s="128" t="str">
        <f>IF(preDEL!$AG669,IFERROR(0/0,""),preDEL!T669)</f>
        <v/>
      </c>
      <c r="U669" s="83" t="str">
        <f>IF(preDEL!$AG669,IFERROR(0/0,""),preDEL!U669)</f>
        <v/>
      </c>
      <c r="V669" s="82" t="str">
        <f>IF(preDEL!$AG669,IFERROR(0/0,""),preDEL!V669)</f>
        <v/>
      </c>
      <c r="W669" s="83" t="str">
        <f>IF(preDEL!$AG669,IFERROR(0/0,""),preDEL!W669)</f>
        <v/>
      </c>
      <c r="X669" s="116" t="b">
        <f>IF(preDEL!$AG669,IFERROR(0/0,""),preDEL!X669)</f>
        <v>0</v>
      </c>
      <c r="Y669" s="128" t="b">
        <f>IF(preDEL!$AG669,IFERROR(0/0,""),preDEL!Y669)</f>
        <v>0</v>
      </c>
      <c r="Z669" s="82" t="str">
        <f>IF(preDEL!$AG669,IFERROR(0/0,""),preDEL!Z669)</f>
        <v/>
      </c>
      <c r="AA669" s="128" t="b">
        <f>IF(preDEL!$AG669,IFERROR(0/0,""),preDEL!AA669)</f>
        <v>0</v>
      </c>
      <c r="AB669" s="128" t="b">
        <f>IF(preDEL!$AG669,IFERROR(0/0,""),preDEL!AB669)</f>
        <v>0</v>
      </c>
      <c r="AC669" s="174">
        <f>IF(preDEL!$AG669,IFERROR(0/0,""),preDEL!AC669)</f>
        <v>60</v>
      </c>
      <c r="AD669" s="116" t="b">
        <f>IF(preDEL!$AG669,IFERROR(0/0,""),preDEL!AD669)</f>
        <v>0</v>
      </c>
      <c r="AE669" s="175" t="str">
        <f>IF(preDEL!$AG669,IFERROR(0/0,""),preDEL!AE669)</f>
        <v/>
      </c>
      <c r="AF669" s="128" t="b">
        <f>IF(preDEL!$AG669,IFERROR(0/0,""),preDEL!AF669)</f>
        <v>0</v>
      </c>
      <c r="AG669" s="128" t="b">
        <f>IF(preDEL!$AG669,IFERROR(0/0,""),preDEL!AG669)</f>
        <v>0</v>
      </c>
      <c r="AH669" s="116" t="str">
        <f>IF(preDEL!$AG669,IFERROR(0/0,""),preDEL!AH669)</f>
        <v/>
      </c>
      <c r="AI669" s="82" t="str">
        <f>IF(preDEL!$AG669,IFERROR(0/0,""),preDEL!AI669)</f>
        <v/>
      </c>
      <c r="AJ669" s="83" t="str">
        <f>IF(preDEL!$AG669,IFERROR(0/0,""),preDEL!AJ669)</f>
        <v/>
      </c>
      <c r="AK669" s="82" t="str">
        <f>IF(preDEL!$AG669,IFERROR(0/0,""),preDEL!AK669)</f>
        <v>Negative</v>
      </c>
      <c r="AL669" s="83" t="str">
        <f>IF(preDEL!$AG669,IFERROR(0/0,""),preDEL!AL669)</f>
        <v/>
      </c>
      <c r="AM669" s="83" t="str">
        <f>IF(preDEL!$AG669,IFERROR(0/0,""),preDEL!AM669)</f>
        <v>SpROSA573919</v>
      </c>
      <c r="AN669" s="83" t="str">
        <f>IF(preDEL!$AG669,IFERROR(0/0,""),preDEL!AN669)</f>
        <v>ROSA718413</v>
      </c>
      <c r="AO669" s="83" t="str">
        <f>IF(preDEL!$AG669,IFERROR(0/0,""),preDEL!AO669)</f>
        <v/>
      </c>
      <c r="AP669" s="83" t="str">
        <f>IF(preDEL!$AG669,IFERROR(0/0,""),preDEL!AP669)</f>
        <v/>
      </c>
      <c r="AQ669" s="83" t="str">
        <f>IF(preDEL!$AG669,IFERROR(0/0,""),preDEL!AQ669)</f>
        <v/>
      </c>
      <c r="AR669" s="83" t="str">
        <f>IF(preDEL!$AG669,IFERROR(0/0,""),preDEL!AR669)</f>
        <v/>
      </c>
      <c r="AS669" s="147"/>
    </row>
    <row r="670">
      <c r="A670" s="82" t="str">
        <f>IF(preDEL!$AG670,IFERROR(0/0,""),preDEL!A670)</f>
        <v>FLB3440</v>
      </c>
      <c r="B670" s="172">
        <f>IF(preDEL!$AG670,IFERROR(0/0,""),preDEL!B670)</f>
        <v>44537</v>
      </c>
      <c r="C670" s="173">
        <f>IF(preDEL!$AG670,IFERROR(0/0,""),preDEL!C670)</f>
        <v>0.4013541667</v>
      </c>
      <c r="D670" s="82" t="str">
        <f>IF(preDEL!$AG670,IFERROR(0/0,""),preDEL!D670)</f>
        <v/>
      </c>
      <c r="E670" s="82" t="str">
        <f>IF(preDEL!$AG670,IFERROR(0/0,""),preDEL!E670)</f>
        <v/>
      </c>
      <c r="F670" s="83" t="str">
        <f>IF(preDEL!$AG670,IFERROR(0/0,""),preDEL!F670)</f>
        <v/>
      </c>
      <c r="G670" s="83" t="str">
        <f>IF(preDEL!$AG670,IFERROR(0/0,""),preDEL!G670)</f>
        <v/>
      </c>
      <c r="H670" s="83" t="str">
        <f>IF(preDEL!$AG670,IFERROR(0/0,""),preDEL!H670)</f>
        <v/>
      </c>
      <c r="I670" s="82" t="str">
        <f>IF(preDEL!$AG670,IFERROR(0/0,""),preDEL!I670)</f>
        <v/>
      </c>
      <c r="J670" s="82" t="str">
        <f>IF(preDEL!$AG670,IFERROR(0/0,""),preDEL!J670)</f>
        <v/>
      </c>
      <c r="K670" s="82" t="str">
        <f>IF(preDEL!$AG670,IFERROR(0/0,""),preDEL!K670)</f>
        <v>Negative</v>
      </c>
      <c r="L670" s="172">
        <f>IF(preDEL!$AG670,IFERROR(0/0,""),preDEL!L670)</f>
        <v>44537</v>
      </c>
      <c r="M670" s="173">
        <f>IF(preDEL!$AG670,IFERROR(0/0,""),preDEL!M670)</f>
        <v>0.5118287037</v>
      </c>
      <c r="N670" s="83" t="str">
        <f>IF(preDEL!$AG670,IFERROR(0/0,""),preDEL!N670)</f>
        <v/>
      </c>
      <c r="O670" s="83" t="str">
        <f>IF(preDEL!$AG670,IFERROR(0/0,""),preDEL!O670)</f>
        <v/>
      </c>
      <c r="P670" s="128" t="b">
        <f>IF(preDEL!$AG670,IFERROR(0/0,""),preDEL!P670)</f>
        <v>1</v>
      </c>
      <c r="Q670" s="128" t="str">
        <f>IF(preDEL!$AG670,IFERROR(0/0,""),preDEL!Q670)</f>
        <v>ER - REPS IN APT</v>
      </c>
      <c r="R670" s="116" t="b">
        <f>IF(preDEL!$AG670,IFERROR(0/0,""),preDEL!R670)</f>
        <v>1</v>
      </c>
      <c r="S670" s="116">
        <f>IF(preDEL!$AG670,IFERROR(0/0,""),preDEL!S670)</f>
        <v>1</v>
      </c>
      <c r="T670" s="128" t="str">
        <f>IF(preDEL!$AG670,IFERROR(0/0,""),preDEL!T670)</f>
        <v/>
      </c>
      <c r="U670" s="83" t="str">
        <f>IF(preDEL!$AG670,IFERROR(0/0,""),preDEL!U670)</f>
        <v/>
      </c>
      <c r="V670" s="82" t="str">
        <f>IF(preDEL!$AG670,IFERROR(0/0,""),preDEL!V670)</f>
        <v/>
      </c>
      <c r="W670" s="83" t="str">
        <f>IF(preDEL!$AG670,IFERROR(0/0,""),preDEL!W670)</f>
        <v/>
      </c>
      <c r="X670" s="116" t="b">
        <f>IF(preDEL!$AG670,IFERROR(0/0,""),preDEL!X670)</f>
        <v>0</v>
      </c>
      <c r="Y670" s="128" t="b">
        <f>IF(preDEL!$AG670,IFERROR(0/0,""),preDEL!Y670)</f>
        <v>0</v>
      </c>
      <c r="Z670" s="82" t="str">
        <f>IF(preDEL!$AG670,IFERROR(0/0,""),preDEL!Z670)</f>
        <v/>
      </c>
      <c r="AA670" s="128" t="b">
        <f>IF(preDEL!$AG670,IFERROR(0/0,""),preDEL!AA670)</f>
        <v>0</v>
      </c>
      <c r="AB670" s="128" t="b">
        <f>IF(preDEL!$AG670,IFERROR(0/0,""),preDEL!AB670)</f>
        <v>0</v>
      </c>
      <c r="AC670" s="174">
        <f>IF(preDEL!$AG670,IFERROR(0/0,""),preDEL!AC670)</f>
        <v>59</v>
      </c>
      <c r="AD670" s="116" t="b">
        <f>IF(preDEL!$AG670,IFERROR(0/0,""),preDEL!AD670)</f>
        <v>0</v>
      </c>
      <c r="AE670" s="175" t="str">
        <f>IF(preDEL!$AG670,IFERROR(0/0,""),preDEL!AE670)</f>
        <v/>
      </c>
      <c r="AF670" s="128" t="b">
        <f>IF(preDEL!$AG670,IFERROR(0/0,""),preDEL!AF670)</f>
        <v>0</v>
      </c>
      <c r="AG670" s="128" t="b">
        <f>IF(preDEL!$AG670,IFERROR(0/0,""),preDEL!AG670)</f>
        <v>0</v>
      </c>
      <c r="AH670" s="116" t="str">
        <f>IF(preDEL!$AG670,IFERROR(0/0,""),preDEL!AH670)</f>
        <v/>
      </c>
      <c r="AI670" s="82" t="str">
        <f>IF(preDEL!$AG670,IFERROR(0/0,""),preDEL!AI670)</f>
        <v/>
      </c>
      <c r="AJ670" s="83" t="str">
        <f>IF(preDEL!$AG670,IFERROR(0/0,""),preDEL!AJ670)</f>
        <v/>
      </c>
      <c r="AK670" s="82" t="str">
        <f>IF(preDEL!$AG670,IFERROR(0/0,""),preDEL!AK670)</f>
        <v>Negative</v>
      </c>
      <c r="AL670" s="83" t="str">
        <f>IF(preDEL!$AG670,IFERROR(0/0,""),preDEL!AL670)</f>
        <v/>
      </c>
      <c r="AM670" s="83" t="str">
        <f>IF(preDEL!$AG670,IFERROR(0/0,""),preDEL!AM670)</f>
        <v>SpROSA573919</v>
      </c>
      <c r="AN670" s="83" t="str">
        <f>IF(preDEL!$AG670,IFERROR(0/0,""),preDEL!AN670)</f>
        <v>ROSA337839</v>
      </c>
      <c r="AO670" s="83" t="str">
        <f>IF(preDEL!$AG670,IFERROR(0/0,""),preDEL!AO670)</f>
        <v/>
      </c>
      <c r="AP670" s="83" t="str">
        <f>IF(preDEL!$AG670,IFERROR(0/0,""),preDEL!AP670)</f>
        <v/>
      </c>
      <c r="AQ670" s="83" t="str">
        <f>IF(preDEL!$AG670,IFERROR(0/0,""),preDEL!AQ670)</f>
        <v/>
      </c>
      <c r="AR670" s="83" t="str">
        <f>IF(preDEL!$AG670,IFERROR(0/0,""),preDEL!AR670)</f>
        <v/>
      </c>
      <c r="AS670" s="147"/>
    </row>
    <row r="671">
      <c r="A671" s="82" t="str">
        <f>IF(preDEL!$AG671,IFERROR(0/0,""),preDEL!A671)</f>
        <v>FLB3446</v>
      </c>
      <c r="B671" s="172">
        <f>IF(preDEL!$AG671,IFERROR(0/0,""),preDEL!B671)</f>
        <v>44538</v>
      </c>
      <c r="C671" s="173">
        <f>IF(preDEL!$AG671,IFERROR(0/0,""),preDEL!C671)</f>
        <v>0.2147569444</v>
      </c>
      <c r="D671" s="82" t="str">
        <f>IF(preDEL!$AG671,IFERROR(0/0,""),preDEL!D671)</f>
        <v/>
      </c>
      <c r="E671" s="82" t="str">
        <f>IF(preDEL!$AG671,IFERROR(0/0,""),preDEL!E671)</f>
        <v/>
      </c>
      <c r="F671" s="83" t="str">
        <f>IF(preDEL!$AG671,IFERROR(0/0,""),preDEL!F671)</f>
        <v/>
      </c>
      <c r="G671" s="83" t="str">
        <f>IF(preDEL!$AG671,IFERROR(0/0,""),preDEL!G671)</f>
        <v/>
      </c>
      <c r="H671" s="83" t="str">
        <f>IF(preDEL!$AG671,IFERROR(0/0,""),preDEL!H671)</f>
        <v/>
      </c>
      <c r="I671" s="82" t="str">
        <f>IF(preDEL!$AG671,IFERROR(0/0,""),preDEL!I671)</f>
        <v/>
      </c>
      <c r="J671" s="82" t="str">
        <f>IF(preDEL!$AG671,IFERROR(0/0,""),preDEL!J671)</f>
        <v/>
      </c>
      <c r="K671" s="82" t="str">
        <f>IF(preDEL!$AG671,IFERROR(0/0,""),preDEL!K671)</f>
        <v>Negative</v>
      </c>
      <c r="L671" s="172">
        <f>IF(preDEL!$AG671,IFERROR(0/0,""),preDEL!L671)</f>
        <v>44538</v>
      </c>
      <c r="M671" s="173">
        <f>IF(preDEL!$AG671,IFERROR(0/0,""),preDEL!M671)</f>
        <v>0.4005324074</v>
      </c>
      <c r="N671" s="83" t="str">
        <f>IF(preDEL!$AG671,IFERROR(0/0,""),preDEL!N671)</f>
        <v/>
      </c>
      <c r="O671" s="83" t="str">
        <f>IF(preDEL!$AG671,IFERROR(0/0,""),preDEL!O671)</f>
        <v/>
      </c>
      <c r="P671" s="128" t="b">
        <f>IF(preDEL!$AG671,IFERROR(0/0,""),preDEL!P671)</f>
        <v>0</v>
      </c>
      <c r="Q671" s="128" t="str">
        <f>IF(preDEL!$AG671,IFERROR(0/0,""),preDEL!Q671)</f>
        <v>Result</v>
      </c>
      <c r="R671" s="116" t="b">
        <f>IF(preDEL!$AG671,IFERROR(0/0,""),preDEL!R671)</f>
        <v>1</v>
      </c>
      <c r="S671" s="116">
        <f>IF(preDEL!$AG671,IFERROR(0/0,""),preDEL!S671)</f>
        <v>1</v>
      </c>
      <c r="T671" s="128">
        <f>IF(preDEL!$AG671,IFERROR(0/0,""),preDEL!T671)</f>
        <v>0</v>
      </c>
      <c r="U671" s="83" t="str">
        <f>IF(preDEL!$AG671,IFERROR(0/0,""),preDEL!U671)</f>
        <v/>
      </c>
      <c r="V671" s="82" t="str">
        <f>IF(preDEL!$AG671,IFERROR(0/0,""),preDEL!V671)</f>
        <v/>
      </c>
      <c r="W671" s="83" t="str">
        <f>IF(preDEL!$AG671,IFERROR(0/0,""),preDEL!W671)</f>
        <v/>
      </c>
      <c r="X671" s="116" t="b">
        <f>IF(preDEL!$AG671,IFERROR(0/0,""),preDEL!X671)</f>
        <v>0</v>
      </c>
      <c r="Y671" s="128" t="b">
        <f>IF(preDEL!$AG671,IFERROR(0/0,""),preDEL!Y671)</f>
        <v>0</v>
      </c>
      <c r="Z671" s="82" t="str">
        <f>IF(preDEL!$AG671,IFERROR(0/0,""),preDEL!Z671)</f>
        <v/>
      </c>
      <c r="AA671" s="128" t="b">
        <f>IF(preDEL!$AG671,IFERROR(0/0,""),preDEL!AA671)</f>
        <v>0</v>
      </c>
      <c r="AB671" s="128" t="b">
        <f>IF(preDEL!$AG671,IFERROR(0/0,""),preDEL!AB671)</f>
        <v>0</v>
      </c>
      <c r="AC671" s="174">
        <f>IF(preDEL!$AG671,IFERROR(0/0,""),preDEL!AC671)</f>
        <v>521</v>
      </c>
      <c r="AD671" s="116" t="b">
        <f>IF(preDEL!$AG671,IFERROR(0/0,""),preDEL!AD671)</f>
        <v>1</v>
      </c>
      <c r="AE671" s="175" t="str">
        <f>IF(preDEL!$AG671,IFERROR(0/0,""),preDEL!AE671)</f>
        <v/>
      </c>
      <c r="AF671" s="128" t="b">
        <f>IF(preDEL!$AG671,IFERROR(0/0,""),preDEL!AF671)</f>
        <v>0</v>
      </c>
      <c r="AG671" s="128" t="b">
        <f>IF(preDEL!$AG671,IFERROR(0/0,""),preDEL!AG671)</f>
        <v>0</v>
      </c>
      <c r="AH671" s="116" t="str">
        <f>IF(preDEL!$AG671,IFERROR(0/0,""),preDEL!AH671)</f>
        <v/>
      </c>
      <c r="AI671" s="82" t="str">
        <f>IF(preDEL!$AG671,IFERROR(0/0,""),preDEL!AI671)</f>
        <v/>
      </c>
      <c r="AJ671" s="83" t="str">
        <f>IF(preDEL!$AG671,IFERROR(0/0,""),preDEL!AJ671)</f>
        <v/>
      </c>
      <c r="AK671" s="82" t="str">
        <f>IF(preDEL!$AG671,IFERROR(0/0,""),preDEL!AK671)</f>
        <v>Negative</v>
      </c>
      <c r="AL671" s="83" t="str">
        <f>IF(preDEL!$AG671,IFERROR(0/0,""),preDEL!AL671)</f>
        <v/>
      </c>
      <c r="AM671" s="83" t="str">
        <f>IF(preDEL!$AG671,IFERROR(0/0,""),preDEL!AM671)</f>
        <v>SpROSA573919</v>
      </c>
      <c r="AN671" s="83" t="str">
        <f>IF(preDEL!$AG671,IFERROR(0/0,""),preDEL!AN671)</f>
        <v>ROSA431198</v>
      </c>
      <c r="AO671" s="83" t="str">
        <f>IF(preDEL!$AG671,IFERROR(0/0,""),preDEL!AO671)</f>
        <v/>
      </c>
      <c r="AP671" s="83" t="str">
        <f>IF(preDEL!$AG671,IFERROR(0/0,""),preDEL!AP671)</f>
        <v/>
      </c>
      <c r="AQ671" s="83" t="str">
        <f>IF(preDEL!$AG671,IFERROR(0/0,""),preDEL!AQ671)</f>
        <v/>
      </c>
      <c r="AR671" s="83" t="str">
        <f>IF(preDEL!$AG671,IFERROR(0/0,""),preDEL!AR671)</f>
        <v/>
      </c>
      <c r="AS671" s="147"/>
    </row>
    <row r="672">
      <c r="A672" s="82" t="str">
        <f>IF(preDEL!$AG672,IFERROR(0/0,""),preDEL!A672)</f>
        <v>FLB3442</v>
      </c>
      <c r="B672" s="172">
        <f>IF(preDEL!$AG672,IFERROR(0/0,""),preDEL!B672)</f>
        <v>44538</v>
      </c>
      <c r="C672" s="173">
        <f>IF(preDEL!$AG672,IFERROR(0/0,""),preDEL!C672)</f>
        <v>0.2152430556</v>
      </c>
      <c r="D672" s="82" t="str">
        <f>IF(preDEL!$AG672,IFERROR(0/0,""),preDEL!D672)</f>
        <v/>
      </c>
      <c r="E672" s="82" t="str">
        <f>IF(preDEL!$AG672,IFERROR(0/0,""),preDEL!E672)</f>
        <v/>
      </c>
      <c r="F672" s="83" t="str">
        <f>IF(preDEL!$AG672,IFERROR(0/0,""),preDEL!F672)</f>
        <v/>
      </c>
      <c r="G672" s="83" t="str">
        <f>IF(preDEL!$AG672,IFERROR(0/0,""),preDEL!G672)</f>
        <v/>
      </c>
      <c r="H672" s="83" t="str">
        <f>IF(preDEL!$AG672,IFERROR(0/0,""),preDEL!H672)</f>
        <v/>
      </c>
      <c r="I672" s="82" t="str">
        <f>IF(preDEL!$AG672,IFERROR(0/0,""),preDEL!I672)</f>
        <v/>
      </c>
      <c r="J672" s="82" t="str">
        <f>IF(preDEL!$AG672,IFERROR(0/0,""),preDEL!J672)</f>
        <v/>
      </c>
      <c r="K672" s="82" t="str">
        <f>IF(preDEL!$AG672,IFERROR(0/0,""),preDEL!K672)</f>
        <v>Negative</v>
      </c>
      <c r="L672" s="172">
        <f>IF(preDEL!$AG672,IFERROR(0/0,""),preDEL!L672)</f>
        <v>44538</v>
      </c>
      <c r="M672" s="173">
        <f>IF(preDEL!$AG672,IFERROR(0/0,""),preDEL!M672)</f>
        <v>0.4005324074</v>
      </c>
      <c r="N672" s="83" t="str">
        <f>IF(preDEL!$AG672,IFERROR(0/0,""),preDEL!N672)</f>
        <v/>
      </c>
      <c r="O672" s="83" t="str">
        <f>IF(preDEL!$AG672,IFERROR(0/0,""),preDEL!O672)</f>
        <v/>
      </c>
      <c r="P672" s="128" t="b">
        <f>IF(preDEL!$AG672,IFERROR(0/0,""),preDEL!P672)</f>
        <v>0</v>
      </c>
      <c r="Q672" s="128" t="str">
        <f>IF(preDEL!$AG672,IFERROR(0/0,""),preDEL!Q672)</f>
        <v>Result</v>
      </c>
      <c r="R672" s="116" t="b">
        <f>IF(preDEL!$AG672,IFERROR(0/0,""),preDEL!R672)</f>
        <v>1</v>
      </c>
      <c r="S672" s="116">
        <f>IF(preDEL!$AG672,IFERROR(0/0,""),preDEL!S672)</f>
        <v>1</v>
      </c>
      <c r="T672" s="128">
        <f>IF(preDEL!$AG672,IFERROR(0/0,""),preDEL!T672)</f>
        <v>0</v>
      </c>
      <c r="U672" s="83" t="str">
        <f>IF(preDEL!$AG672,IFERROR(0/0,""),preDEL!U672)</f>
        <v/>
      </c>
      <c r="V672" s="82" t="str">
        <f>IF(preDEL!$AG672,IFERROR(0/0,""),preDEL!V672)</f>
        <v/>
      </c>
      <c r="W672" s="83" t="str">
        <f>IF(preDEL!$AG672,IFERROR(0/0,""),preDEL!W672)</f>
        <v/>
      </c>
      <c r="X672" s="116" t="b">
        <f>IF(preDEL!$AG672,IFERROR(0/0,""),preDEL!X672)</f>
        <v>0</v>
      </c>
      <c r="Y672" s="128" t="b">
        <f>IF(preDEL!$AG672,IFERROR(0/0,""),preDEL!Y672)</f>
        <v>0</v>
      </c>
      <c r="Z672" s="82" t="str">
        <f>IF(preDEL!$AG672,IFERROR(0/0,""),preDEL!Z672)</f>
        <v/>
      </c>
      <c r="AA672" s="128" t="b">
        <f>IF(preDEL!$AG672,IFERROR(0/0,""),preDEL!AA672)</f>
        <v>0</v>
      </c>
      <c r="AB672" s="128" t="b">
        <f>IF(preDEL!$AG672,IFERROR(0/0,""),preDEL!AB672)</f>
        <v>0</v>
      </c>
      <c r="AC672" s="174">
        <f>IF(preDEL!$AG672,IFERROR(0/0,""),preDEL!AC672)</f>
        <v>520</v>
      </c>
      <c r="AD672" s="116" t="b">
        <f>IF(preDEL!$AG672,IFERROR(0/0,""),preDEL!AD672)</f>
        <v>1</v>
      </c>
      <c r="AE672" s="175" t="str">
        <f>IF(preDEL!$AG672,IFERROR(0/0,""),preDEL!AE672)</f>
        <v/>
      </c>
      <c r="AF672" s="128" t="b">
        <f>IF(preDEL!$AG672,IFERROR(0/0,""),preDEL!AF672)</f>
        <v>0</v>
      </c>
      <c r="AG672" s="128" t="b">
        <f>IF(preDEL!$AG672,IFERROR(0/0,""),preDEL!AG672)</f>
        <v>0</v>
      </c>
      <c r="AH672" s="116" t="str">
        <f>IF(preDEL!$AG672,IFERROR(0/0,""),preDEL!AH672)</f>
        <v/>
      </c>
      <c r="AI672" s="82" t="str">
        <f>IF(preDEL!$AG672,IFERROR(0/0,""),preDEL!AI672)</f>
        <v/>
      </c>
      <c r="AJ672" s="83" t="str">
        <f>IF(preDEL!$AG672,IFERROR(0/0,""),preDEL!AJ672)</f>
        <v/>
      </c>
      <c r="AK672" s="82" t="str">
        <f>IF(preDEL!$AG672,IFERROR(0/0,""),preDEL!AK672)</f>
        <v>Negative</v>
      </c>
      <c r="AL672" s="83" t="str">
        <f>IF(preDEL!$AG672,IFERROR(0/0,""),preDEL!AL672)</f>
        <v/>
      </c>
      <c r="AM672" s="83" t="str">
        <f>IF(preDEL!$AG672,IFERROR(0/0,""),preDEL!AM672)</f>
        <v>SpROSA573919</v>
      </c>
      <c r="AN672" s="83" t="str">
        <f>IF(preDEL!$AG672,IFERROR(0/0,""),preDEL!AN672)</f>
        <v>ROSA195311</v>
      </c>
      <c r="AO672" s="83" t="str">
        <f>IF(preDEL!$AG672,IFERROR(0/0,""),preDEL!AO672)</f>
        <v/>
      </c>
      <c r="AP672" s="83" t="str">
        <f>IF(preDEL!$AG672,IFERROR(0/0,""),preDEL!AP672)</f>
        <v/>
      </c>
      <c r="AQ672" s="83" t="str">
        <f>IF(preDEL!$AG672,IFERROR(0/0,""),preDEL!AQ672)</f>
        <v/>
      </c>
      <c r="AR672" s="83" t="str">
        <f>IF(preDEL!$AG672,IFERROR(0/0,""),preDEL!AR672)</f>
        <v/>
      </c>
      <c r="AS672" s="147"/>
    </row>
    <row r="673">
      <c r="A673" s="82" t="str">
        <f>IF(preDEL!$AG673,IFERROR(0/0,""),preDEL!A673)</f>
        <v>FLB3389</v>
      </c>
      <c r="B673" s="172">
        <f>IF(preDEL!$AG673,IFERROR(0/0,""),preDEL!B673)</f>
        <v>44538</v>
      </c>
      <c r="C673" s="173">
        <f>IF(preDEL!$AG673,IFERROR(0/0,""),preDEL!C673)</f>
        <v>0.2236921296</v>
      </c>
      <c r="D673" s="82" t="str">
        <f>IF(preDEL!$AG673,IFERROR(0/0,""),preDEL!D673)</f>
        <v/>
      </c>
      <c r="E673" s="82" t="str">
        <f>IF(preDEL!$AG673,IFERROR(0/0,""),preDEL!E673)</f>
        <v/>
      </c>
      <c r="F673" s="83" t="str">
        <f>IF(preDEL!$AG673,IFERROR(0/0,""),preDEL!F673)</f>
        <v/>
      </c>
      <c r="G673" s="83" t="str">
        <f>IF(preDEL!$AG673,IFERROR(0/0,""),preDEL!G673)</f>
        <v/>
      </c>
      <c r="H673" s="83" t="str">
        <f>IF(preDEL!$AG673,IFERROR(0/0,""),preDEL!H673)</f>
        <v/>
      </c>
      <c r="I673" s="82" t="str">
        <f>IF(preDEL!$AG673,IFERROR(0/0,""),preDEL!I673)</f>
        <v/>
      </c>
      <c r="J673" s="82" t="str">
        <f>IF(preDEL!$AG673,IFERROR(0/0,""),preDEL!J673)</f>
        <v/>
      </c>
      <c r="K673" s="82" t="str">
        <f>IF(preDEL!$AG673,IFERROR(0/0,""),preDEL!K673)</f>
        <v>Negative</v>
      </c>
      <c r="L673" s="172">
        <f>IF(preDEL!$AG673,IFERROR(0/0,""),preDEL!L673)</f>
        <v>44538</v>
      </c>
      <c r="M673" s="173">
        <f>IF(preDEL!$AG673,IFERROR(0/0,""),preDEL!M673)</f>
        <v>0.4005324074</v>
      </c>
      <c r="N673" s="83" t="str">
        <f>IF(preDEL!$AG673,IFERROR(0/0,""),preDEL!N673)</f>
        <v/>
      </c>
      <c r="O673" s="83" t="str">
        <f>IF(preDEL!$AG673,IFERROR(0/0,""),preDEL!O673)</f>
        <v/>
      </c>
      <c r="P673" s="128" t="b">
        <f>IF(preDEL!$AG673,IFERROR(0/0,""),preDEL!P673)</f>
        <v>0</v>
      </c>
      <c r="Q673" s="128" t="str">
        <f>IF(preDEL!$AG673,IFERROR(0/0,""),preDEL!Q673)</f>
        <v>Result</v>
      </c>
      <c r="R673" s="116" t="b">
        <f>IF(preDEL!$AG673,IFERROR(0/0,""),preDEL!R673)</f>
        <v>1</v>
      </c>
      <c r="S673" s="116">
        <f>IF(preDEL!$AG673,IFERROR(0/0,""),preDEL!S673)</f>
        <v>1</v>
      </c>
      <c r="T673" s="128" t="str">
        <f>IF(preDEL!$AG673,IFERROR(0/0,""),preDEL!T673)</f>
        <v/>
      </c>
      <c r="U673" s="83" t="str">
        <f>IF(preDEL!$AG673,IFERROR(0/0,""),preDEL!U673)</f>
        <v/>
      </c>
      <c r="V673" s="82" t="str">
        <f>IF(preDEL!$AG673,IFERROR(0/0,""),preDEL!V673)</f>
        <v/>
      </c>
      <c r="W673" s="83" t="str">
        <f>IF(preDEL!$AG673,IFERROR(0/0,""),preDEL!W673)</f>
        <v/>
      </c>
      <c r="X673" s="116" t="b">
        <f>IF(preDEL!$AG673,IFERROR(0/0,""),preDEL!X673)</f>
        <v>0</v>
      </c>
      <c r="Y673" s="128" t="b">
        <f>IF(preDEL!$AG673,IFERROR(0/0,""),preDEL!Y673)</f>
        <v>0</v>
      </c>
      <c r="Z673" s="82" t="str">
        <f>IF(preDEL!$AG673,IFERROR(0/0,""),preDEL!Z673)</f>
        <v/>
      </c>
      <c r="AA673" s="128" t="b">
        <f>IF(preDEL!$AG673,IFERROR(0/0,""),preDEL!AA673)</f>
        <v>0</v>
      </c>
      <c r="AB673" s="128" t="b">
        <f>IF(preDEL!$AG673,IFERROR(0/0,""),preDEL!AB673)</f>
        <v>0</v>
      </c>
      <c r="AC673" s="174">
        <f>IF(preDEL!$AG673,IFERROR(0/0,""),preDEL!AC673)</f>
        <v>58</v>
      </c>
      <c r="AD673" s="116" t="b">
        <f>IF(preDEL!$AG673,IFERROR(0/0,""),preDEL!AD673)</f>
        <v>0</v>
      </c>
      <c r="AE673" s="175" t="str">
        <f>IF(preDEL!$AG673,IFERROR(0/0,""),preDEL!AE673)</f>
        <v/>
      </c>
      <c r="AF673" s="128" t="b">
        <f>IF(preDEL!$AG673,IFERROR(0/0,""),preDEL!AF673)</f>
        <v>0</v>
      </c>
      <c r="AG673" s="128" t="b">
        <f>IF(preDEL!$AG673,IFERROR(0/0,""),preDEL!AG673)</f>
        <v>0</v>
      </c>
      <c r="AH673" s="116" t="str">
        <f>IF(preDEL!$AG673,IFERROR(0/0,""),preDEL!AH673)</f>
        <v/>
      </c>
      <c r="AI673" s="82" t="str">
        <f>IF(preDEL!$AG673,IFERROR(0/0,""),preDEL!AI673)</f>
        <v/>
      </c>
      <c r="AJ673" s="83" t="str">
        <f>IF(preDEL!$AG673,IFERROR(0/0,""),preDEL!AJ673)</f>
        <v/>
      </c>
      <c r="AK673" s="82" t="str">
        <f>IF(preDEL!$AG673,IFERROR(0/0,""),preDEL!AK673)</f>
        <v>Negative</v>
      </c>
      <c r="AL673" s="83" t="str">
        <f>IF(preDEL!$AG673,IFERROR(0/0,""),preDEL!AL673)</f>
        <v/>
      </c>
      <c r="AM673" s="83" t="str">
        <f>IF(preDEL!$AG673,IFERROR(0/0,""),preDEL!AM673)</f>
        <v>SpROSA573919</v>
      </c>
      <c r="AN673" s="83" t="str">
        <f>IF(preDEL!$AG673,IFERROR(0/0,""),preDEL!AN673)</f>
        <v>ROSA191656</v>
      </c>
      <c r="AO673" s="83" t="str">
        <f>IF(preDEL!$AG673,IFERROR(0/0,""),preDEL!AO673)</f>
        <v/>
      </c>
      <c r="AP673" s="83" t="str">
        <f>IF(preDEL!$AG673,IFERROR(0/0,""),preDEL!AP673)</f>
        <v/>
      </c>
      <c r="AQ673" s="83" t="str">
        <f>IF(preDEL!$AG673,IFERROR(0/0,""),preDEL!AQ673)</f>
        <v/>
      </c>
      <c r="AR673" s="83" t="str">
        <f>IF(preDEL!$AG673,IFERROR(0/0,""),preDEL!AR673)</f>
        <v/>
      </c>
      <c r="AS673" s="147"/>
    </row>
    <row r="674">
      <c r="A674" s="82" t="str">
        <f>IF(preDEL!$AG674,IFERROR(0/0,""),preDEL!A674)</f>
        <v>FLB3382</v>
      </c>
      <c r="B674" s="172">
        <f>IF(preDEL!$AG674,IFERROR(0/0,""),preDEL!B674)</f>
        <v>44538</v>
      </c>
      <c r="C674" s="173">
        <f>IF(preDEL!$AG674,IFERROR(0/0,""),preDEL!C674)</f>
        <v>0.3195717593</v>
      </c>
      <c r="D674" s="82" t="str">
        <f>IF(preDEL!$AG674,IFERROR(0/0,""),preDEL!D674)</f>
        <v/>
      </c>
      <c r="E674" s="82" t="str">
        <f>IF(preDEL!$AG674,IFERROR(0/0,""),preDEL!E674)</f>
        <v/>
      </c>
      <c r="F674" s="83" t="str">
        <f>IF(preDEL!$AG674,IFERROR(0/0,""),preDEL!F674)</f>
        <v/>
      </c>
      <c r="G674" s="83" t="str">
        <f>IF(preDEL!$AG674,IFERROR(0/0,""),preDEL!G674)</f>
        <v/>
      </c>
      <c r="H674" s="83" t="str">
        <f>IF(preDEL!$AG674,IFERROR(0/0,""),preDEL!H674)</f>
        <v/>
      </c>
      <c r="I674" s="82" t="str">
        <f>IF(preDEL!$AG674,IFERROR(0/0,""),preDEL!I674)</f>
        <v/>
      </c>
      <c r="J674" s="82" t="str">
        <f>IF(preDEL!$AG674,IFERROR(0/0,""),preDEL!J674)</f>
        <v/>
      </c>
      <c r="K674" s="82" t="str">
        <f>IF(preDEL!$AG674,IFERROR(0/0,""),preDEL!K674)</f>
        <v>Negative</v>
      </c>
      <c r="L674" s="172">
        <f>IF(preDEL!$AG674,IFERROR(0/0,""),preDEL!L674)</f>
        <v>44538</v>
      </c>
      <c r="M674" s="173">
        <f>IF(preDEL!$AG674,IFERROR(0/0,""),preDEL!M674)</f>
        <v>0.4005324074</v>
      </c>
      <c r="N674" s="83" t="str">
        <f>IF(preDEL!$AG674,IFERROR(0/0,""),preDEL!N674)</f>
        <v/>
      </c>
      <c r="O674" s="83" t="str">
        <f>IF(preDEL!$AG674,IFERROR(0/0,""),preDEL!O674)</f>
        <v/>
      </c>
      <c r="P674" s="128" t="b">
        <f>IF(preDEL!$AG674,IFERROR(0/0,""),preDEL!P674)</f>
        <v>0</v>
      </c>
      <c r="Q674" s="128" t="str">
        <f>IF(preDEL!$AG674,IFERROR(0/0,""),preDEL!Q674)</f>
        <v>Result</v>
      </c>
      <c r="R674" s="116" t="b">
        <f>IF(preDEL!$AG674,IFERROR(0/0,""),preDEL!R674)</f>
        <v>1</v>
      </c>
      <c r="S674" s="116">
        <f>IF(preDEL!$AG674,IFERROR(0/0,""),preDEL!S674)</f>
        <v>1</v>
      </c>
      <c r="T674" s="128" t="str">
        <f>IF(preDEL!$AG674,IFERROR(0/0,""),preDEL!T674)</f>
        <v/>
      </c>
      <c r="U674" s="83" t="str">
        <f>IF(preDEL!$AG674,IFERROR(0/0,""),preDEL!U674)</f>
        <v/>
      </c>
      <c r="V674" s="82" t="str">
        <f>IF(preDEL!$AG674,IFERROR(0/0,""),preDEL!V674)</f>
        <v/>
      </c>
      <c r="W674" s="83" t="str">
        <f>IF(preDEL!$AG674,IFERROR(0/0,""),preDEL!W674)</f>
        <v/>
      </c>
      <c r="X674" s="116" t="b">
        <f>IF(preDEL!$AG674,IFERROR(0/0,""),preDEL!X674)</f>
        <v>0</v>
      </c>
      <c r="Y674" s="128" t="b">
        <f>IF(preDEL!$AG674,IFERROR(0/0,""),preDEL!Y674)</f>
        <v>0</v>
      </c>
      <c r="Z674" s="82" t="str">
        <f>IF(preDEL!$AG674,IFERROR(0/0,""),preDEL!Z674)</f>
        <v/>
      </c>
      <c r="AA674" s="128" t="b">
        <f>IF(preDEL!$AG674,IFERROR(0/0,""),preDEL!AA674)</f>
        <v>0</v>
      </c>
      <c r="AB674" s="128" t="b">
        <f>IF(preDEL!$AG674,IFERROR(0/0,""),preDEL!AB674)</f>
        <v>0</v>
      </c>
      <c r="AC674" s="174">
        <f>IF(preDEL!$AG674,IFERROR(0/0,""),preDEL!AC674)</f>
        <v>57</v>
      </c>
      <c r="AD674" s="116" t="b">
        <f>IF(preDEL!$AG674,IFERROR(0/0,""),preDEL!AD674)</f>
        <v>0</v>
      </c>
      <c r="AE674" s="175" t="str">
        <f>IF(preDEL!$AG674,IFERROR(0/0,""),preDEL!AE674)</f>
        <v/>
      </c>
      <c r="AF674" s="128" t="b">
        <f>IF(preDEL!$AG674,IFERROR(0/0,""),preDEL!AF674)</f>
        <v>0</v>
      </c>
      <c r="AG674" s="128" t="b">
        <f>IF(preDEL!$AG674,IFERROR(0/0,""),preDEL!AG674)</f>
        <v>0</v>
      </c>
      <c r="AH674" s="116" t="str">
        <f>IF(preDEL!$AG674,IFERROR(0/0,""),preDEL!AH674)</f>
        <v/>
      </c>
      <c r="AI674" s="82" t="str">
        <f>IF(preDEL!$AG674,IFERROR(0/0,""),preDEL!AI674)</f>
        <v/>
      </c>
      <c r="AJ674" s="83" t="str">
        <f>IF(preDEL!$AG674,IFERROR(0/0,""),preDEL!AJ674)</f>
        <v/>
      </c>
      <c r="AK674" s="82" t="str">
        <f>IF(preDEL!$AG674,IFERROR(0/0,""),preDEL!AK674)</f>
        <v>Negative</v>
      </c>
      <c r="AL674" s="83" t="str">
        <f>IF(preDEL!$AG674,IFERROR(0/0,""),preDEL!AL674)</f>
        <v/>
      </c>
      <c r="AM674" s="83" t="str">
        <f>IF(preDEL!$AG674,IFERROR(0/0,""),preDEL!AM674)</f>
        <v>SpROSA573919</v>
      </c>
      <c r="AN674" s="83" t="str">
        <f>IF(preDEL!$AG674,IFERROR(0/0,""),preDEL!AN674)</f>
        <v>ROSA835283</v>
      </c>
      <c r="AO674" s="83" t="str">
        <f>IF(preDEL!$AG674,IFERROR(0/0,""),preDEL!AO674)</f>
        <v/>
      </c>
      <c r="AP674" s="83" t="str">
        <f>IF(preDEL!$AG674,IFERROR(0/0,""),preDEL!AP674)</f>
        <v/>
      </c>
      <c r="AQ674" s="83" t="str">
        <f>IF(preDEL!$AG674,IFERROR(0/0,""),preDEL!AQ674)</f>
        <v/>
      </c>
      <c r="AR674" s="83" t="str">
        <f>IF(preDEL!$AG674,IFERROR(0/0,""),preDEL!AR674)</f>
        <v/>
      </c>
      <c r="AS674" s="147"/>
    </row>
    <row r="675">
      <c r="A675" s="82" t="str">
        <f>IF(preDEL!$AG675,IFERROR(0/0,""),preDEL!A675)</f>
        <v>FLB3769</v>
      </c>
      <c r="B675" s="172">
        <f>IF(preDEL!$AG675,IFERROR(0/0,""),preDEL!B675)</f>
        <v>44538</v>
      </c>
      <c r="C675" s="173">
        <f>IF(preDEL!$AG675,IFERROR(0/0,""),preDEL!C675)</f>
        <v>0.3200347222</v>
      </c>
      <c r="D675" s="82" t="str">
        <f>IF(preDEL!$AG675,IFERROR(0/0,""),preDEL!D675)</f>
        <v/>
      </c>
      <c r="E675" s="82" t="str">
        <f>IF(preDEL!$AG675,IFERROR(0/0,""),preDEL!E675)</f>
        <v/>
      </c>
      <c r="F675" s="83" t="str">
        <f>IF(preDEL!$AG675,IFERROR(0/0,""),preDEL!F675)</f>
        <v/>
      </c>
      <c r="G675" s="83" t="str">
        <f>IF(preDEL!$AG675,IFERROR(0/0,""),preDEL!G675)</f>
        <v/>
      </c>
      <c r="H675" s="83" t="str">
        <f>IF(preDEL!$AG675,IFERROR(0/0,""),preDEL!H675)</f>
        <v/>
      </c>
      <c r="I675" s="82" t="str">
        <f>IF(preDEL!$AG675,IFERROR(0/0,""),preDEL!I675)</f>
        <v/>
      </c>
      <c r="J675" s="82" t="str">
        <f>IF(preDEL!$AG675,IFERROR(0/0,""),preDEL!J675)</f>
        <v/>
      </c>
      <c r="K675" s="82" t="str">
        <f>IF(preDEL!$AG675,IFERROR(0/0,""),preDEL!K675)</f>
        <v>Negative</v>
      </c>
      <c r="L675" s="172">
        <f>IF(preDEL!$AG675,IFERROR(0/0,""),preDEL!L675)</f>
        <v>44538</v>
      </c>
      <c r="M675" s="173">
        <f>IF(preDEL!$AG675,IFERROR(0/0,""),preDEL!M675)</f>
        <v>0.4005324074</v>
      </c>
      <c r="N675" s="83" t="str">
        <f>IF(preDEL!$AG675,IFERROR(0/0,""),preDEL!N675)</f>
        <v/>
      </c>
      <c r="O675" s="83" t="str">
        <f>IF(preDEL!$AG675,IFERROR(0/0,""),preDEL!O675)</f>
        <v/>
      </c>
      <c r="P675" s="128" t="b">
        <f>IF(preDEL!$AG675,IFERROR(0/0,""),preDEL!P675)</f>
        <v>0</v>
      </c>
      <c r="Q675" s="128" t="str">
        <f>IF(preDEL!$AG675,IFERROR(0/0,""),preDEL!Q675)</f>
        <v>Result</v>
      </c>
      <c r="R675" s="116" t="b">
        <f>IF(preDEL!$AG675,IFERROR(0/0,""),preDEL!R675)</f>
        <v>1</v>
      </c>
      <c r="S675" s="116">
        <f>IF(preDEL!$AG675,IFERROR(0/0,""),preDEL!S675)</f>
        <v>1</v>
      </c>
      <c r="T675" s="128">
        <f>IF(preDEL!$AG675,IFERROR(0/0,""),preDEL!T675)</f>
        <v>0</v>
      </c>
      <c r="U675" s="83" t="str">
        <f>IF(preDEL!$AG675,IFERROR(0/0,""),preDEL!U675)</f>
        <v/>
      </c>
      <c r="V675" s="82" t="str">
        <f>IF(preDEL!$AG675,IFERROR(0/0,""),preDEL!V675)</f>
        <v/>
      </c>
      <c r="W675" s="83" t="str">
        <f>IF(preDEL!$AG675,IFERROR(0/0,""),preDEL!W675)</f>
        <v/>
      </c>
      <c r="X675" s="116" t="b">
        <f>IF(preDEL!$AG675,IFERROR(0/0,""),preDEL!X675)</f>
        <v>0</v>
      </c>
      <c r="Y675" s="128" t="b">
        <f>IF(preDEL!$AG675,IFERROR(0/0,""),preDEL!Y675)</f>
        <v>0</v>
      </c>
      <c r="Z675" s="82" t="str">
        <f>IF(preDEL!$AG675,IFERROR(0/0,""),preDEL!Z675)</f>
        <v/>
      </c>
      <c r="AA675" s="128" t="b">
        <f>IF(preDEL!$AG675,IFERROR(0/0,""),preDEL!AA675)</f>
        <v>0</v>
      </c>
      <c r="AB675" s="128" t="b">
        <f>IF(preDEL!$AG675,IFERROR(0/0,""),preDEL!AB675)</f>
        <v>0</v>
      </c>
      <c r="AC675" s="174">
        <f>IF(preDEL!$AG675,IFERROR(0/0,""),preDEL!AC675)</f>
        <v>519</v>
      </c>
      <c r="AD675" s="116" t="b">
        <f>IF(preDEL!$AG675,IFERROR(0/0,""),preDEL!AD675)</f>
        <v>1</v>
      </c>
      <c r="AE675" s="175" t="str">
        <f>IF(preDEL!$AG675,IFERROR(0/0,""),preDEL!AE675)</f>
        <v/>
      </c>
      <c r="AF675" s="128" t="b">
        <f>IF(preDEL!$AG675,IFERROR(0/0,""),preDEL!AF675)</f>
        <v>0</v>
      </c>
      <c r="AG675" s="128" t="b">
        <f>IF(preDEL!$AG675,IFERROR(0/0,""),preDEL!AG675)</f>
        <v>0</v>
      </c>
      <c r="AH675" s="116" t="str">
        <f>IF(preDEL!$AG675,IFERROR(0/0,""),preDEL!AH675)</f>
        <v/>
      </c>
      <c r="AI675" s="82" t="str">
        <f>IF(preDEL!$AG675,IFERROR(0/0,""),preDEL!AI675)</f>
        <v/>
      </c>
      <c r="AJ675" s="83" t="str">
        <f>IF(preDEL!$AG675,IFERROR(0/0,""),preDEL!AJ675)</f>
        <v/>
      </c>
      <c r="AK675" s="82" t="str">
        <f>IF(preDEL!$AG675,IFERROR(0/0,""),preDEL!AK675)</f>
        <v>Negative</v>
      </c>
      <c r="AL675" s="83" t="str">
        <f>IF(preDEL!$AG675,IFERROR(0/0,""),preDEL!AL675)</f>
        <v/>
      </c>
      <c r="AM675" s="83" t="str">
        <f>IF(preDEL!$AG675,IFERROR(0/0,""),preDEL!AM675)</f>
        <v>SpROSA573919</v>
      </c>
      <c r="AN675" s="83" t="str">
        <f>IF(preDEL!$AG675,IFERROR(0/0,""),preDEL!AN675)</f>
        <v>ROSA202012</v>
      </c>
      <c r="AO675" s="83" t="str">
        <f>IF(preDEL!$AG675,IFERROR(0/0,""),preDEL!AO675)</f>
        <v/>
      </c>
      <c r="AP675" s="83" t="str">
        <f>IF(preDEL!$AG675,IFERROR(0/0,""),preDEL!AP675)</f>
        <v/>
      </c>
      <c r="AQ675" s="83" t="str">
        <f>IF(preDEL!$AG675,IFERROR(0/0,""),preDEL!AQ675)</f>
        <v/>
      </c>
      <c r="AR675" s="83" t="str">
        <f>IF(preDEL!$AG675,IFERROR(0/0,""),preDEL!AR675)</f>
        <v/>
      </c>
      <c r="AS675" s="147"/>
    </row>
    <row r="676">
      <c r="A676" s="82" t="str">
        <f>IF(preDEL!$AG676,IFERROR(0/0,""),preDEL!A676)</f>
        <v>FLB3609</v>
      </c>
      <c r="B676" s="172">
        <f>IF(preDEL!$AG676,IFERROR(0/0,""),preDEL!B676)</f>
        <v>44539</v>
      </c>
      <c r="C676" s="173">
        <f>IF(preDEL!$AG676,IFERROR(0/0,""),preDEL!C676)</f>
        <v>0.1940277778</v>
      </c>
      <c r="D676" s="82" t="str">
        <f>IF(preDEL!$AG676,IFERROR(0/0,""),preDEL!D676)</f>
        <v/>
      </c>
      <c r="E676" s="82" t="str">
        <f>IF(preDEL!$AG676,IFERROR(0/0,""),preDEL!E676)</f>
        <v/>
      </c>
      <c r="F676" s="83" t="str">
        <f>IF(preDEL!$AG676,IFERROR(0/0,""),preDEL!F676)</f>
        <v/>
      </c>
      <c r="G676" s="83" t="str">
        <f>IF(preDEL!$AG676,IFERROR(0/0,""),preDEL!G676)</f>
        <v/>
      </c>
      <c r="H676" s="83" t="str">
        <f>IF(preDEL!$AG676,IFERROR(0/0,""),preDEL!H676)</f>
        <v/>
      </c>
      <c r="I676" s="82" t="str">
        <f>IF(preDEL!$AG676,IFERROR(0/0,""),preDEL!I676)</f>
        <v/>
      </c>
      <c r="J676" s="82" t="str">
        <f>IF(preDEL!$AG676,IFERROR(0/0,""),preDEL!J676)</f>
        <v/>
      </c>
      <c r="K676" s="82" t="str">
        <f>IF(preDEL!$AG676,IFERROR(0/0,""),preDEL!K676)</f>
        <v>Negative</v>
      </c>
      <c r="L676" s="172">
        <f>IF(preDEL!$AG676,IFERROR(0/0,""),preDEL!L676)</f>
        <v>44539</v>
      </c>
      <c r="M676" s="173">
        <f>IF(preDEL!$AG676,IFERROR(0/0,""),preDEL!M676)</f>
        <v>0.4966666667</v>
      </c>
      <c r="N676" s="83" t="str">
        <f>IF(preDEL!$AG676,IFERROR(0/0,""),preDEL!N676)</f>
        <v/>
      </c>
      <c r="O676" s="83" t="str">
        <f>IF(preDEL!$AG676,IFERROR(0/0,""),preDEL!O676)</f>
        <v/>
      </c>
      <c r="P676" s="128" t="b">
        <f>IF(preDEL!$AG676,IFERROR(0/0,""),preDEL!P676)</f>
        <v>0</v>
      </c>
      <c r="Q676" s="128" t="str">
        <f>IF(preDEL!$AG676,IFERROR(0/0,""),preDEL!Q676)</f>
        <v>Result</v>
      </c>
      <c r="R676" s="116" t="b">
        <f>IF(preDEL!$AG676,IFERROR(0/0,""),preDEL!R676)</f>
        <v>1</v>
      </c>
      <c r="S676" s="116">
        <f>IF(preDEL!$AG676,IFERROR(0/0,""),preDEL!S676)</f>
        <v>1</v>
      </c>
      <c r="T676" s="128" t="str">
        <f>IF(preDEL!$AG676,IFERROR(0/0,""),preDEL!T676)</f>
        <v/>
      </c>
      <c r="U676" s="83" t="str">
        <f>IF(preDEL!$AG676,IFERROR(0/0,""),preDEL!U676)</f>
        <v/>
      </c>
      <c r="V676" s="82" t="str">
        <f>IF(preDEL!$AG676,IFERROR(0/0,""),preDEL!V676)</f>
        <v/>
      </c>
      <c r="W676" s="83" t="str">
        <f>IF(preDEL!$AG676,IFERROR(0/0,""),preDEL!W676)</f>
        <v/>
      </c>
      <c r="X676" s="116" t="b">
        <f>IF(preDEL!$AG676,IFERROR(0/0,""),preDEL!X676)</f>
        <v>0</v>
      </c>
      <c r="Y676" s="128" t="b">
        <f>IF(preDEL!$AG676,IFERROR(0/0,""),preDEL!Y676)</f>
        <v>0</v>
      </c>
      <c r="Z676" s="82" t="str">
        <f>IF(preDEL!$AG676,IFERROR(0/0,""),preDEL!Z676)</f>
        <v/>
      </c>
      <c r="AA676" s="128" t="b">
        <f>IF(preDEL!$AG676,IFERROR(0/0,""),preDEL!AA676)</f>
        <v>0</v>
      </c>
      <c r="AB676" s="128" t="b">
        <f>IF(preDEL!$AG676,IFERROR(0/0,""),preDEL!AB676)</f>
        <v>0</v>
      </c>
      <c r="AC676" s="174">
        <f>IF(preDEL!$AG676,IFERROR(0/0,""),preDEL!AC676)</f>
        <v>56</v>
      </c>
      <c r="AD676" s="116" t="b">
        <f>IF(preDEL!$AG676,IFERROR(0/0,""),preDEL!AD676)</f>
        <v>0</v>
      </c>
      <c r="AE676" s="175" t="str">
        <f>IF(preDEL!$AG676,IFERROR(0/0,""),preDEL!AE676)</f>
        <v/>
      </c>
      <c r="AF676" s="128" t="b">
        <f>IF(preDEL!$AG676,IFERROR(0/0,""),preDEL!AF676)</f>
        <v>0</v>
      </c>
      <c r="AG676" s="128" t="b">
        <f>IF(preDEL!$AG676,IFERROR(0/0,""),preDEL!AG676)</f>
        <v>0</v>
      </c>
      <c r="AH676" s="116" t="str">
        <f>IF(preDEL!$AG676,IFERROR(0/0,""),preDEL!AH676)</f>
        <v/>
      </c>
      <c r="AI676" s="82" t="str">
        <f>IF(preDEL!$AG676,IFERROR(0/0,""),preDEL!AI676)</f>
        <v/>
      </c>
      <c r="AJ676" s="83" t="str">
        <f>IF(preDEL!$AG676,IFERROR(0/0,""),preDEL!AJ676)</f>
        <v/>
      </c>
      <c r="AK676" s="82" t="str">
        <f>IF(preDEL!$AG676,IFERROR(0/0,""),preDEL!AK676)</f>
        <v>Negative</v>
      </c>
      <c r="AL676" s="83" t="str">
        <f>IF(preDEL!$AG676,IFERROR(0/0,""),preDEL!AL676)</f>
        <v/>
      </c>
      <c r="AM676" s="83" t="str">
        <f>IF(preDEL!$AG676,IFERROR(0/0,""),preDEL!AM676)</f>
        <v>SpROSA145068</v>
      </c>
      <c r="AN676" s="83" t="str">
        <f>IF(preDEL!$AG676,IFERROR(0/0,""),preDEL!AN676)</f>
        <v>ROSA970910</v>
      </c>
      <c r="AO676" s="83" t="str">
        <f>IF(preDEL!$AG676,IFERROR(0/0,""),preDEL!AO676)</f>
        <v/>
      </c>
      <c r="AP676" s="83" t="str">
        <f>IF(preDEL!$AG676,IFERROR(0/0,""),preDEL!AP676)</f>
        <v/>
      </c>
      <c r="AQ676" s="83" t="str">
        <f>IF(preDEL!$AG676,IFERROR(0/0,""),preDEL!AQ676)</f>
        <v/>
      </c>
      <c r="AR676" s="83" t="str">
        <f>IF(preDEL!$AG676,IFERROR(0/0,""),preDEL!AR676)</f>
        <v/>
      </c>
      <c r="AS676" s="147"/>
    </row>
    <row r="677">
      <c r="A677" s="82" t="str">
        <f>IF(preDEL!$AG677,IFERROR(0/0,""),preDEL!A677)</f>
        <v>FLB3781</v>
      </c>
      <c r="B677" s="172">
        <f>IF(preDEL!$AG677,IFERROR(0/0,""),preDEL!B677)</f>
        <v>44539</v>
      </c>
      <c r="C677" s="173">
        <f>IF(preDEL!$AG677,IFERROR(0/0,""),preDEL!C677)</f>
        <v>0.217974537</v>
      </c>
      <c r="D677" s="82" t="str">
        <f>IF(preDEL!$AG677,IFERROR(0/0,""),preDEL!D677)</f>
        <v/>
      </c>
      <c r="E677" s="82" t="str">
        <f>IF(preDEL!$AG677,IFERROR(0/0,""),preDEL!E677)</f>
        <v/>
      </c>
      <c r="F677" s="83" t="str">
        <f>IF(preDEL!$AG677,IFERROR(0/0,""),preDEL!F677)</f>
        <v/>
      </c>
      <c r="G677" s="83" t="str">
        <f>IF(preDEL!$AG677,IFERROR(0/0,""),preDEL!G677)</f>
        <v/>
      </c>
      <c r="H677" s="83" t="str">
        <f>IF(preDEL!$AG677,IFERROR(0/0,""),preDEL!H677)</f>
        <v/>
      </c>
      <c r="I677" s="82" t="str">
        <f>IF(preDEL!$AG677,IFERROR(0/0,""),preDEL!I677)</f>
        <v/>
      </c>
      <c r="J677" s="82" t="str">
        <f>IF(preDEL!$AG677,IFERROR(0/0,""),preDEL!J677)</f>
        <v/>
      </c>
      <c r="K677" s="82" t="str">
        <f>IF(preDEL!$AG677,IFERROR(0/0,""),preDEL!K677)</f>
        <v>Negative</v>
      </c>
      <c r="L677" s="172">
        <f>IF(preDEL!$AG677,IFERROR(0/0,""),preDEL!L677)</f>
        <v>44539</v>
      </c>
      <c r="M677" s="173">
        <f>IF(preDEL!$AG677,IFERROR(0/0,""),preDEL!M677)</f>
        <v>0.4966666667</v>
      </c>
      <c r="N677" s="83" t="str">
        <f>IF(preDEL!$AG677,IFERROR(0/0,""),preDEL!N677)</f>
        <v/>
      </c>
      <c r="O677" s="83" t="str">
        <f>IF(preDEL!$AG677,IFERROR(0/0,""),preDEL!O677)</f>
        <v/>
      </c>
      <c r="P677" s="128" t="b">
        <f>IF(preDEL!$AG677,IFERROR(0/0,""),preDEL!P677)</f>
        <v>0</v>
      </c>
      <c r="Q677" s="128" t="str">
        <f>IF(preDEL!$AG677,IFERROR(0/0,""),preDEL!Q677)</f>
        <v>Result</v>
      </c>
      <c r="R677" s="116" t="b">
        <f>IF(preDEL!$AG677,IFERROR(0/0,""),preDEL!R677)</f>
        <v>1</v>
      </c>
      <c r="S677" s="116">
        <f>IF(preDEL!$AG677,IFERROR(0/0,""),preDEL!S677)</f>
        <v>1</v>
      </c>
      <c r="T677" s="128" t="str">
        <f>IF(preDEL!$AG677,IFERROR(0/0,""),preDEL!T677)</f>
        <v/>
      </c>
      <c r="U677" s="83" t="str">
        <f>IF(preDEL!$AG677,IFERROR(0/0,""),preDEL!U677)</f>
        <v/>
      </c>
      <c r="V677" s="82" t="str">
        <f>IF(preDEL!$AG677,IFERROR(0/0,""),preDEL!V677)</f>
        <v/>
      </c>
      <c r="W677" s="83" t="str">
        <f>IF(preDEL!$AG677,IFERROR(0/0,""),preDEL!W677)</f>
        <v/>
      </c>
      <c r="X677" s="116" t="b">
        <f>IF(preDEL!$AG677,IFERROR(0/0,""),preDEL!X677)</f>
        <v>0</v>
      </c>
      <c r="Y677" s="128" t="b">
        <f>IF(preDEL!$AG677,IFERROR(0/0,""),preDEL!Y677)</f>
        <v>0</v>
      </c>
      <c r="Z677" s="82" t="str">
        <f>IF(preDEL!$AG677,IFERROR(0/0,""),preDEL!Z677)</f>
        <v/>
      </c>
      <c r="AA677" s="128" t="b">
        <f>IF(preDEL!$AG677,IFERROR(0/0,""),preDEL!AA677)</f>
        <v>0</v>
      </c>
      <c r="AB677" s="128" t="b">
        <f>IF(preDEL!$AG677,IFERROR(0/0,""),preDEL!AB677)</f>
        <v>0</v>
      </c>
      <c r="AC677" s="174">
        <f>IF(preDEL!$AG677,IFERROR(0/0,""),preDEL!AC677)</f>
        <v>55</v>
      </c>
      <c r="AD677" s="116" t="b">
        <f>IF(preDEL!$AG677,IFERROR(0/0,""),preDEL!AD677)</f>
        <v>0</v>
      </c>
      <c r="AE677" s="175" t="str">
        <f>IF(preDEL!$AG677,IFERROR(0/0,""),preDEL!AE677)</f>
        <v/>
      </c>
      <c r="AF677" s="128" t="b">
        <f>IF(preDEL!$AG677,IFERROR(0/0,""),preDEL!AF677)</f>
        <v>0</v>
      </c>
      <c r="AG677" s="128" t="b">
        <f>IF(preDEL!$AG677,IFERROR(0/0,""),preDEL!AG677)</f>
        <v>0</v>
      </c>
      <c r="AH677" s="116" t="str">
        <f>IF(preDEL!$AG677,IFERROR(0/0,""),preDEL!AH677)</f>
        <v/>
      </c>
      <c r="AI677" s="82" t="str">
        <f>IF(preDEL!$AG677,IFERROR(0/0,""),preDEL!AI677)</f>
        <v/>
      </c>
      <c r="AJ677" s="83" t="str">
        <f>IF(preDEL!$AG677,IFERROR(0/0,""),preDEL!AJ677)</f>
        <v/>
      </c>
      <c r="AK677" s="82" t="str">
        <f>IF(preDEL!$AG677,IFERROR(0/0,""),preDEL!AK677)</f>
        <v>Negative</v>
      </c>
      <c r="AL677" s="83" t="str">
        <f>IF(preDEL!$AG677,IFERROR(0/0,""),preDEL!AL677)</f>
        <v/>
      </c>
      <c r="AM677" s="83" t="str">
        <f>IF(preDEL!$AG677,IFERROR(0/0,""),preDEL!AM677)</f>
        <v>SpROSA573919</v>
      </c>
      <c r="AN677" s="83" t="str">
        <f>IF(preDEL!$AG677,IFERROR(0/0,""),preDEL!AN677)</f>
        <v>ROSA186882</v>
      </c>
      <c r="AO677" s="83" t="str">
        <f>IF(preDEL!$AG677,IFERROR(0/0,""),preDEL!AO677)</f>
        <v/>
      </c>
      <c r="AP677" s="83" t="str">
        <f>IF(preDEL!$AG677,IFERROR(0/0,""),preDEL!AP677)</f>
        <v/>
      </c>
      <c r="AQ677" s="83" t="str">
        <f>IF(preDEL!$AG677,IFERROR(0/0,""),preDEL!AQ677)</f>
        <v/>
      </c>
      <c r="AR677" s="83" t="str">
        <f>IF(preDEL!$AG677,IFERROR(0/0,""),preDEL!AR677)</f>
        <v/>
      </c>
      <c r="AS677" s="147"/>
    </row>
    <row r="678">
      <c r="A678" s="82" t="str">
        <f>IF(preDEL!$AG678,IFERROR(0/0,""),preDEL!A678)</f>
        <v>FLB3376</v>
      </c>
      <c r="B678" s="172">
        <f>IF(preDEL!$AG678,IFERROR(0/0,""),preDEL!B678)</f>
        <v>44539</v>
      </c>
      <c r="C678" s="173">
        <f>IF(preDEL!$AG678,IFERROR(0/0,""),preDEL!C678)</f>
        <v>0.2183449074</v>
      </c>
      <c r="D678" s="82" t="str">
        <f>IF(preDEL!$AG678,IFERROR(0/0,""),preDEL!D678)</f>
        <v/>
      </c>
      <c r="E678" s="82" t="str">
        <f>IF(preDEL!$AG678,IFERROR(0/0,""),preDEL!E678)</f>
        <v/>
      </c>
      <c r="F678" s="83" t="str">
        <f>IF(preDEL!$AG678,IFERROR(0/0,""),preDEL!F678)</f>
        <v/>
      </c>
      <c r="G678" s="83" t="str">
        <f>IF(preDEL!$AG678,IFERROR(0/0,""),preDEL!G678)</f>
        <v/>
      </c>
      <c r="H678" s="83" t="str">
        <f>IF(preDEL!$AG678,IFERROR(0/0,""),preDEL!H678)</f>
        <v/>
      </c>
      <c r="I678" s="82" t="str">
        <f>IF(preDEL!$AG678,IFERROR(0/0,""),preDEL!I678)</f>
        <v/>
      </c>
      <c r="J678" s="82" t="str">
        <f>IF(preDEL!$AG678,IFERROR(0/0,""),preDEL!J678)</f>
        <v/>
      </c>
      <c r="K678" s="82" t="str">
        <f>IF(preDEL!$AG678,IFERROR(0/0,""),preDEL!K678)</f>
        <v>Negative</v>
      </c>
      <c r="L678" s="172">
        <f>IF(preDEL!$AG678,IFERROR(0/0,""),preDEL!L678)</f>
        <v>44539</v>
      </c>
      <c r="M678" s="173">
        <f>IF(preDEL!$AG678,IFERROR(0/0,""),preDEL!M678)</f>
        <v>0.4966782407</v>
      </c>
      <c r="N678" s="83" t="str">
        <f>IF(preDEL!$AG678,IFERROR(0/0,""),preDEL!N678)</f>
        <v/>
      </c>
      <c r="O678" s="83" t="str">
        <f>IF(preDEL!$AG678,IFERROR(0/0,""),preDEL!O678)</f>
        <v/>
      </c>
      <c r="P678" s="128" t="b">
        <f>IF(preDEL!$AG678,IFERROR(0/0,""),preDEL!P678)</f>
        <v>0</v>
      </c>
      <c r="Q678" s="128" t="str">
        <f>IF(preDEL!$AG678,IFERROR(0/0,""),preDEL!Q678)</f>
        <v>Result</v>
      </c>
      <c r="R678" s="116" t="b">
        <f>IF(preDEL!$AG678,IFERROR(0/0,""),preDEL!R678)</f>
        <v>1</v>
      </c>
      <c r="S678" s="116">
        <f>IF(preDEL!$AG678,IFERROR(0/0,""),preDEL!S678)</f>
        <v>1</v>
      </c>
      <c r="T678" s="128" t="str">
        <f>IF(preDEL!$AG678,IFERROR(0/0,""),preDEL!T678)</f>
        <v/>
      </c>
      <c r="U678" s="83" t="str">
        <f>IF(preDEL!$AG678,IFERROR(0/0,""),preDEL!U678)</f>
        <v/>
      </c>
      <c r="V678" s="82" t="str">
        <f>IF(preDEL!$AG678,IFERROR(0/0,""),preDEL!V678)</f>
        <v/>
      </c>
      <c r="W678" s="83" t="str">
        <f>IF(preDEL!$AG678,IFERROR(0/0,""),preDEL!W678)</f>
        <v/>
      </c>
      <c r="X678" s="116" t="b">
        <f>IF(preDEL!$AG678,IFERROR(0/0,""),preDEL!X678)</f>
        <v>0</v>
      </c>
      <c r="Y678" s="128" t="b">
        <f>IF(preDEL!$AG678,IFERROR(0/0,""),preDEL!Y678)</f>
        <v>0</v>
      </c>
      <c r="Z678" s="82" t="str">
        <f>IF(preDEL!$AG678,IFERROR(0/0,""),preDEL!Z678)</f>
        <v/>
      </c>
      <c r="AA678" s="128" t="b">
        <f>IF(preDEL!$AG678,IFERROR(0/0,""),preDEL!AA678)</f>
        <v>0</v>
      </c>
      <c r="AB678" s="128" t="b">
        <f>IF(preDEL!$AG678,IFERROR(0/0,""),preDEL!AB678)</f>
        <v>0</v>
      </c>
      <c r="AC678" s="174">
        <f>IF(preDEL!$AG678,IFERROR(0/0,""),preDEL!AC678)</f>
        <v>54</v>
      </c>
      <c r="AD678" s="116" t="b">
        <f>IF(preDEL!$AG678,IFERROR(0/0,""),preDEL!AD678)</f>
        <v>0</v>
      </c>
      <c r="AE678" s="175" t="str">
        <f>IF(preDEL!$AG678,IFERROR(0/0,""),preDEL!AE678)</f>
        <v/>
      </c>
      <c r="AF678" s="128" t="b">
        <f>IF(preDEL!$AG678,IFERROR(0/0,""),preDEL!AF678)</f>
        <v>0</v>
      </c>
      <c r="AG678" s="128" t="b">
        <f>IF(preDEL!$AG678,IFERROR(0/0,""),preDEL!AG678)</f>
        <v>0</v>
      </c>
      <c r="AH678" s="116" t="str">
        <f>IF(preDEL!$AG678,IFERROR(0/0,""),preDEL!AH678)</f>
        <v/>
      </c>
      <c r="AI678" s="82" t="str">
        <f>IF(preDEL!$AG678,IFERROR(0/0,""),preDEL!AI678)</f>
        <v/>
      </c>
      <c r="AJ678" s="83" t="str">
        <f>IF(preDEL!$AG678,IFERROR(0/0,""),preDEL!AJ678)</f>
        <v/>
      </c>
      <c r="AK678" s="82" t="str">
        <f>IF(preDEL!$AG678,IFERROR(0/0,""),preDEL!AK678)</f>
        <v>Negative</v>
      </c>
      <c r="AL678" s="83" t="str">
        <f>IF(preDEL!$AG678,IFERROR(0/0,""),preDEL!AL678)</f>
        <v/>
      </c>
      <c r="AM678" s="83" t="str">
        <f>IF(preDEL!$AG678,IFERROR(0/0,""),preDEL!AM678)</f>
        <v>SpROSA573919</v>
      </c>
      <c r="AN678" s="83" t="str">
        <f>IF(preDEL!$AG678,IFERROR(0/0,""),preDEL!AN678)</f>
        <v>ROSA191656</v>
      </c>
      <c r="AO678" s="83" t="str">
        <f>IF(preDEL!$AG678,IFERROR(0/0,""),preDEL!AO678)</f>
        <v/>
      </c>
      <c r="AP678" s="83" t="str">
        <f>IF(preDEL!$AG678,IFERROR(0/0,""),preDEL!AP678)</f>
        <v/>
      </c>
      <c r="AQ678" s="83" t="str">
        <f>IF(preDEL!$AG678,IFERROR(0/0,""),preDEL!AQ678)</f>
        <v/>
      </c>
      <c r="AR678" s="83" t="str">
        <f>IF(preDEL!$AG678,IFERROR(0/0,""),preDEL!AR678)</f>
        <v/>
      </c>
      <c r="AS678" s="147"/>
    </row>
    <row r="679">
      <c r="A679" s="82" t="str">
        <f>IF(preDEL!$AG679,IFERROR(0/0,""),preDEL!A679)</f>
        <v>FLB3437</v>
      </c>
      <c r="B679" s="172">
        <f>IF(preDEL!$AG679,IFERROR(0/0,""),preDEL!B679)</f>
        <v>44539</v>
      </c>
      <c r="C679" s="173">
        <f>IF(preDEL!$AG679,IFERROR(0/0,""),preDEL!C679)</f>
        <v>0.2223263889</v>
      </c>
      <c r="D679" s="82" t="str">
        <f>IF(preDEL!$AG679,IFERROR(0/0,""),preDEL!D679)</f>
        <v/>
      </c>
      <c r="E679" s="82" t="str">
        <f>IF(preDEL!$AG679,IFERROR(0/0,""),preDEL!E679)</f>
        <v/>
      </c>
      <c r="F679" s="83" t="str">
        <f>IF(preDEL!$AG679,IFERROR(0/0,""),preDEL!F679)</f>
        <v/>
      </c>
      <c r="G679" s="83" t="str">
        <f>IF(preDEL!$AG679,IFERROR(0/0,""),preDEL!G679)</f>
        <v/>
      </c>
      <c r="H679" s="83" t="str">
        <f>IF(preDEL!$AG679,IFERROR(0/0,""),preDEL!H679)</f>
        <v/>
      </c>
      <c r="I679" s="82" t="str">
        <f>IF(preDEL!$AG679,IFERROR(0/0,""),preDEL!I679)</f>
        <v/>
      </c>
      <c r="J679" s="82" t="str">
        <f>IF(preDEL!$AG679,IFERROR(0/0,""),preDEL!J679)</f>
        <v/>
      </c>
      <c r="K679" s="82" t="str">
        <f>IF(preDEL!$AG679,IFERROR(0/0,""),preDEL!K679)</f>
        <v>Negative</v>
      </c>
      <c r="L679" s="172">
        <f>IF(preDEL!$AG679,IFERROR(0/0,""),preDEL!L679)</f>
        <v>44539</v>
      </c>
      <c r="M679" s="173">
        <f>IF(preDEL!$AG679,IFERROR(0/0,""),preDEL!M679)</f>
        <v>0.4966782407</v>
      </c>
      <c r="N679" s="83" t="str">
        <f>IF(preDEL!$AG679,IFERROR(0/0,""),preDEL!N679)</f>
        <v/>
      </c>
      <c r="O679" s="83" t="str">
        <f>IF(preDEL!$AG679,IFERROR(0/0,""),preDEL!O679)</f>
        <v/>
      </c>
      <c r="P679" s="128" t="b">
        <f>IF(preDEL!$AG679,IFERROR(0/0,""),preDEL!P679)</f>
        <v>0</v>
      </c>
      <c r="Q679" s="128" t="str">
        <f>IF(preDEL!$AG679,IFERROR(0/0,""),preDEL!Q679)</f>
        <v>Result</v>
      </c>
      <c r="R679" s="116" t="b">
        <f>IF(preDEL!$AG679,IFERROR(0/0,""),preDEL!R679)</f>
        <v>1</v>
      </c>
      <c r="S679" s="116">
        <f>IF(preDEL!$AG679,IFERROR(0/0,""),preDEL!S679)</f>
        <v>1</v>
      </c>
      <c r="T679" s="128">
        <f>IF(preDEL!$AG679,IFERROR(0/0,""),preDEL!T679)</f>
        <v>0</v>
      </c>
      <c r="U679" s="83" t="str">
        <f>IF(preDEL!$AG679,IFERROR(0/0,""),preDEL!U679)</f>
        <v/>
      </c>
      <c r="V679" s="82" t="str">
        <f>IF(preDEL!$AG679,IFERROR(0/0,""),preDEL!V679)</f>
        <v/>
      </c>
      <c r="W679" s="83" t="str">
        <f>IF(preDEL!$AG679,IFERROR(0/0,""),preDEL!W679)</f>
        <v/>
      </c>
      <c r="X679" s="116" t="b">
        <f>IF(preDEL!$AG679,IFERROR(0/0,""),preDEL!X679)</f>
        <v>0</v>
      </c>
      <c r="Y679" s="128" t="b">
        <f>IF(preDEL!$AG679,IFERROR(0/0,""),preDEL!Y679)</f>
        <v>0</v>
      </c>
      <c r="Z679" s="82" t="str">
        <f>IF(preDEL!$AG679,IFERROR(0/0,""),preDEL!Z679)</f>
        <v/>
      </c>
      <c r="AA679" s="128" t="b">
        <f>IF(preDEL!$AG679,IFERROR(0/0,""),preDEL!AA679)</f>
        <v>0</v>
      </c>
      <c r="AB679" s="128" t="b">
        <f>IF(preDEL!$AG679,IFERROR(0/0,""),preDEL!AB679)</f>
        <v>0</v>
      </c>
      <c r="AC679" s="174">
        <f>IF(preDEL!$AG679,IFERROR(0/0,""),preDEL!AC679)</f>
        <v>518</v>
      </c>
      <c r="AD679" s="116" t="b">
        <f>IF(preDEL!$AG679,IFERROR(0/0,""),preDEL!AD679)</f>
        <v>1</v>
      </c>
      <c r="AE679" s="175" t="str">
        <f>IF(preDEL!$AG679,IFERROR(0/0,""),preDEL!AE679)</f>
        <v/>
      </c>
      <c r="AF679" s="128" t="b">
        <f>IF(preDEL!$AG679,IFERROR(0/0,""),preDEL!AF679)</f>
        <v>0</v>
      </c>
      <c r="AG679" s="128" t="b">
        <f>IF(preDEL!$AG679,IFERROR(0/0,""),preDEL!AG679)</f>
        <v>0</v>
      </c>
      <c r="AH679" s="116" t="str">
        <f>IF(preDEL!$AG679,IFERROR(0/0,""),preDEL!AH679)</f>
        <v/>
      </c>
      <c r="AI679" s="82" t="str">
        <f>IF(preDEL!$AG679,IFERROR(0/0,""),preDEL!AI679)</f>
        <v/>
      </c>
      <c r="AJ679" s="83" t="str">
        <f>IF(preDEL!$AG679,IFERROR(0/0,""),preDEL!AJ679)</f>
        <v/>
      </c>
      <c r="AK679" s="82" t="str">
        <f>IF(preDEL!$AG679,IFERROR(0/0,""),preDEL!AK679)</f>
        <v>Negative</v>
      </c>
      <c r="AL679" s="83" t="str">
        <f>IF(preDEL!$AG679,IFERROR(0/0,""),preDEL!AL679)</f>
        <v/>
      </c>
      <c r="AM679" s="83" t="str">
        <f>IF(preDEL!$AG679,IFERROR(0/0,""),preDEL!AM679)</f>
        <v>SpROSA573919</v>
      </c>
      <c r="AN679" s="83" t="str">
        <f>IF(preDEL!$AG679,IFERROR(0/0,""),preDEL!AN679)</f>
        <v>ROSA195311</v>
      </c>
      <c r="AO679" s="83" t="str">
        <f>IF(preDEL!$AG679,IFERROR(0/0,""),preDEL!AO679)</f>
        <v/>
      </c>
      <c r="AP679" s="83" t="str">
        <f>IF(preDEL!$AG679,IFERROR(0/0,""),preDEL!AP679)</f>
        <v/>
      </c>
      <c r="AQ679" s="83" t="str">
        <f>IF(preDEL!$AG679,IFERROR(0/0,""),preDEL!AQ679)</f>
        <v/>
      </c>
      <c r="AR679" s="83" t="str">
        <f>IF(preDEL!$AG679,IFERROR(0/0,""),preDEL!AR679)</f>
        <v/>
      </c>
      <c r="AS679" s="147"/>
    </row>
    <row r="680">
      <c r="A680" s="82" t="str">
        <f>IF(preDEL!$AG680,IFERROR(0/0,""),preDEL!A680)</f>
        <v>FLB3800</v>
      </c>
      <c r="B680" s="172">
        <f>IF(preDEL!$AG680,IFERROR(0/0,""),preDEL!B680)</f>
        <v>44539</v>
      </c>
      <c r="C680" s="173">
        <f>IF(preDEL!$AG680,IFERROR(0/0,""),preDEL!C680)</f>
        <v>0.2250925926</v>
      </c>
      <c r="D680" s="82" t="str">
        <f>IF(preDEL!$AG680,IFERROR(0/0,""),preDEL!D680)</f>
        <v/>
      </c>
      <c r="E680" s="82" t="str">
        <f>IF(preDEL!$AG680,IFERROR(0/0,""),preDEL!E680)</f>
        <v/>
      </c>
      <c r="F680" s="83" t="str">
        <f>IF(preDEL!$AG680,IFERROR(0/0,""),preDEL!F680)</f>
        <v/>
      </c>
      <c r="G680" s="83" t="str">
        <f>IF(preDEL!$AG680,IFERROR(0/0,""),preDEL!G680)</f>
        <v/>
      </c>
      <c r="H680" s="83" t="str">
        <f>IF(preDEL!$AG680,IFERROR(0/0,""),preDEL!H680)</f>
        <v/>
      </c>
      <c r="I680" s="82" t="str">
        <f>IF(preDEL!$AG680,IFERROR(0/0,""),preDEL!I680)</f>
        <v/>
      </c>
      <c r="J680" s="82" t="str">
        <f>IF(preDEL!$AG680,IFERROR(0/0,""),preDEL!J680)</f>
        <v/>
      </c>
      <c r="K680" s="82" t="str">
        <f>IF(preDEL!$AG680,IFERROR(0/0,""),preDEL!K680)</f>
        <v>Negative</v>
      </c>
      <c r="L680" s="172">
        <f>IF(preDEL!$AG680,IFERROR(0/0,""),preDEL!L680)</f>
        <v>44539</v>
      </c>
      <c r="M680" s="173">
        <f>IF(preDEL!$AG680,IFERROR(0/0,""),preDEL!M680)</f>
        <v>0.4966782407</v>
      </c>
      <c r="N680" s="83" t="str">
        <f>IF(preDEL!$AG680,IFERROR(0/0,""),preDEL!N680)</f>
        <v/>
      </c>
      <c r="O680" s="83" t="str">
        <f>IF(preDEL!$AG680,IFERROR(0/0,""),preDEL!O680)</f>
        <v/>
      </c>
      <c r="P680" s="128" t="b">
        <f>IF(preDEL!$AG680,IFERROR(0/0,""),preDEL!P680)</f>
        <v>0</v>
      </c>
      <c r="Q680" s="128" t="str">
        <f>IF(preDEL!$AG680,IFERROR(0/0,""),preDEL!Q680)</f>
        <v>Result</v>
      </c>
      <c r="R680" s="116" t="b">
        <f>IF(preDEL!$AG680,IFERROR(0/0,""),preDEL!R680)</f>
        <v>1</v>
      </c>
      <c r="S680" s="116">
        <f>IF(preDEL!$AG680,IFERROR(0/0,""),preDEL!S680)</f>
        <v>1</v>
      </c>
      <c r="T680" s="128">
        <f>IF(preDEL!$AG680,IFERROR(0/0,""),preDEL!T680)</f>
        <v>0</v>
      </c>
      <c r="U680" s="83" t="str">
        <f>IF(preDEL!$AG680,IFERROR(0/0,""),preDEL!U680)</f>
        <v/>
      </c>
      <c r="V680" s="82" t="str">
        <f>IF(preDEL!$AG680,IFERROR(0/0,""),preDEL!V680)</f>
        <v/>
      </c>
      <c r="W680" s="83" t="str">
        <f>IF(preDEL!$AG680,IFERROR(0/0,""),preDEL!W680)</f>
        <v/>
      </c>
      <c r="X680" s="116" t="b">
        <f>IF(preDEL!$AG680,IFERROR(0/0,""),preDEL!X680)</f>
        <v>0</v>
      </c>
      <c r="Y680" s="128" t="b">
        <f>IF(preDEL!$AG680,IFERROR(0/0,""),preDEL!Y680)</f>
        <v>0</v>
      </c>
      <c r="Z680" s="82" t="str">
        <f>IF(preDEL!$AG680,IFERROR(0/0,""),preDEL!Z680)</f>
        <v/>
      </c>
      <c r="AA680" s="128" t="b">
        <f>IF(preDEL!$AG680,IFERROR(0/0,""),preDEL!AA680)</f>
        <v>0</v>
      </c>
      <c r="AB680" s="128" t="b">
        <f>IF(preDEL!$AG680,IFERROR(0/0,""),preDEL!AB680)</f>
        <v>0</v>
      </c>
      <c r="AC680" s="174">
        <f>IF(preDEL!$AG680,IFERROR(0/0,""),preDEL!AC680)</f>
        <v>517</v>
      </c>
      <c r="AD680" s="116" t="b">
        <f>IF(preDEL!$AG680,IFERROR(0/0,""),preDEL!AD680)</f>
        <v>1</v>
      </c>
      <c r="AE680" s="175" t="str">
        <f>IF(preDEL!$AG680,IFERROR(0/0,""),preDEL!AE680)</f>
        <v/>
      </c>
      <c r="AF680" s="128" t="b">
        <f>IF(preDEL!$AG680,IFERROR(0/0,""),preDEL!AF680)</f>
        <v>0</v>
      </c>
      <c r="AG680" s="128" t="b">
        <f>IF(preDEL!$AG680,IFERROR(0/0,""),preDEL!AG680)</f>
        <v>0</v>
      </c>
      <c r="AH680" s="116" t="str">
        <f>IF(preDEL!$AG680,IFERROR(0/0,""),preDEL!AH680)</f>
        <v/>
      </c>
      <c r="AI680" s="82" t="str">
        <f>IF(preDEL!$AG680,IFERROR(0/0,""),preDEL!AI680)</f>
        <v/>
      </c>
      <c r="AJ680" s="83" t="str">
        <f>IF(preDEL!$AG680,IFERROR(0/0,""),preDEL!AJ680)</f>
        <v/>
      </c>
      <c r="AK680" s="82" t="str">
        <f>IF(preDEL!$AG680,IFERROR(0/0,""),preDEL!AK680)</f>
        <v>Negative</v>
      </c>
      <c r="AL680" s="83" t="str">
        <f>IF(preDEL!$AG680,IFERROR(0/0,""),preDEL!AL680)</f>
        <v/>
      </c>
      <c r="AM680" s="83" t="str">
        <f>IF(preDEL!$AG680,IFERROR(0/0,""),preDEL!AM680)</f>
        <v>SpROSA573919</v>
      </c>
      <c r="AN680" s="83" t="str">
        <f>IF(preDEL!$AG680,IFERROR(0/0,""),preDEL!AN680)</f>
        <v>ROSA797583</v>
      </c>
      <c r="AO680" s="83" t="str">
        <f>IF(preDEL!$AG680,IFERROR(0/0,""),preDEL!AO680)</f>
        <v/>
      </c>
      <c r="AP680" s="83" t="str">
        <f>IF(preDEL!$AG680,IFERROR(0/0,""),preDEL!AP680)</f>
        <v/>
      </c>
      <c r="AQ680" s="83" t="str">
        <f>IF(preDEL!$AG680,IFERROR(0/0,""),preDEL!AQ680)</f>
        <v/>
      </c>
      <c r="AR680" s="83" t="str">
        <f>IF(preDEL!$AG680,IFERROR(0/0,""),preDEL!AR680)</f>
        <v/>
      </c>
      <c r="AS680" s="147"/>
    </row>
    <row r="681">
      <c r="A681" s="82" t="str">
        <f>IF(preDEL!$AG681,IFERROR(0/0,""),preDEL!A681)</f>
        <v>FLB3775</v>
      </c>
      <c r="B681" s="172">
        <f>IF(preDEL!$AG681,IFERROR(0/0,""),preDEL!B681)</f>
        <v>44539</v>
      </c>
      <c r="C681" s="173">
        <f>IF(preDEL!$AG681,IFERROR(0/0,""),preDEL!C681)</f>
        <v>0.2282986111</v>
      </c>
      <c r="D681" s="82" t="str">
        <f>IF(preDEL!$AG681,IFERROR(0/0,""),preDEL!D681)</f>
        <v/>
      </c>
      <c r="E681" s="82" t="str">
        <f>IF(preDEL!$AG681,IFERROR(0/0,""),preDEL!E681)</f>
        <v/>
      </c>
      <c r="F681" s="83" t="str">
        <f>IF(preDEL!$AG681,IFERROR(0/0,""),preDEL!F681)</f>
        <v/>
      </c>
      <c r="G681" s="83" t="str">
        <f>IF(preDEL!$AG681,IFERROR(0/0,""),preDEL!G681)</f>
        <v/>
      </c>
      <c r="H681" s="83" t="str">
        <f>IF(preDEL!$AG681,IFERROR(0/0,""),preDEL!H681)</f>
        <v/>
      </c>
      <c r="I681" s="82" t="str">
        <f>IF(preDEL!$AG681,IFERROR(0/0,""),preDEL!I681)</f>
        <v/>
      </c>
      <c r="J681" s="82" t="str">
        <f>IF(preDEL!$AG681,IFERROR(0/0,""),preDEL!J681)</f>
        <v/>
      </c>
      <c r="K681" s="82" t="str">
        <f>IF(preDEL!$AG681,IFERROR(0/0,""),preDEL!K681)</f>
        <v>Negative</v>
      </c>
      <c r="L681" s="172">
        <f>IF(preDEL!$AG681,IFERROR(0/0,""),preDEL!L681)</f>
        <v>44539</v>
      </c>
      <c r="M681" s="173">
        <f>IF(preDEL!$AG681,IFERROR(0/0,""),preDEL!M681)</f>
        <v>0.4966782407</v>
      </c>
      <c r="N681" s="83" t="str">
        <f>IF(preDEL!$AG681,IFERROR(0/0,""),preDEL!N681)</f>
        <v/>
      </c>
      <c r="O681" s="83" t="str">
        <f>IF(preDEL!$AG681,IFERROR(0/0,""),preDEL!O681)</f>
        <v/>
      </c>
      <c r="P681" s="128" t="b">
        <f>IF(preDEL!$AG681,IFERROR(0/0,""),preDEL!P681)</f>
        <v>0</v>
      </c>
      <c r="Q681" s="128" t="str">
        <f>IF(preDEL!$AG681,IFERROR(0/0,""),preDEL!Q681)</f>
        <v>Result</v>
      </c>
      <c r="R681" s="116" t="b">
        <f>IF(preDEL!$AG681,IFERROR(0/0,""),preDEL!R681)</f>
        <v>1</v>
      </c>
      <c r="S681" s="116">
        <f>IF(preDEL!$AG681,IFERROR(0/0,""),preDEL!S681)</f>
        <v>1</v>
      </c>
      <c r="T681" s="128" t="str">
        <f>IF(preDEL!$AG681,IFERROR(0/0,""),preDEL!T681)</f>
        <v/>
      </c>
      <c r="U681" s="83" t="str">
        <f>IF(preDEL!$AG681,IFERROR(0/0,""),preDEL!U681)</f>
        <v/>
      </c>
      <c r="V681" s="82" t="str">
        <f>IF(preDEL!$AG681,IFERROR(0/0,""),preDEL!V681)</f>
        <v/>
      </c>
      <c r="W681" s="83" t="str">
        <f>IF(preDEL!$AG681,IFERROR(0/0,""),preDEL!W681)</f>
        <v/>
      </c>
      <c r="X681" s="116" t="b">
        <f>IF(preDEL!$AG681,IFERROR(0/0,""),preDEL!X681)</f>
        <v>0</v>
      </c>
      <c r="Y681" s="128" t="b">
        <f>IF(preDEL!$AG681,IFERROR(0/0,""),preDEL!Y681)</f>
        <v>0</v>
      </c>
      <c r="Z681" s="82" t="str">
        <f>IF(preDEL!$AG681,IFERROR(0/0,""),preDEL!Z681)</f>
        <v/>
      </c>
      <c r="AA681" s="128" t="b">
        <f>IF(preDEL!$AG681,IFERROR(0/0,""),preDEL!AA681)</f>
        <v>0</v>
      </c>
      <c r="AB681" s="128" t="b">
        <f>IF(preDEL!$AG681,IFERROR(0/0,""),preDEL!AB681)</f>
        <v>0</v>
      </c>
      <c r="AC681" s="174">
        <f>IF(preDEL!$AG681,IFERROR(0/0,""),preDEL!AC681)</f>
        <v>53</v>
      </c>
      <c r="AD681" s="116" t="b">
        <f>IF(preDEL!$AG681,IFERROR(0/0,""),preDEL!AD681)</f>
        <v>0</v>
      </c>
      <c r="AE681" s="175" t="str">
        <f>IF(preDEL!$AG681,IFERROR(0/0,""),preDEL!AE681)</f>
        <v/>
      </c>
      <c r="AF681" s="128" t="b">
        <f>IF(preDEL!$AG681,IFERROR(0/0,""),preDEL!AF681)</f>
        <v>0</v>
      </c>
      <c r="AG681" s="128" t="b">
        <f>IF(preDEL!$AG681,IFERROR(0/0,""),preDEL!AG681)</f>
        <v>0</v>
      </c>
      <c r="AH681" s="116" t="str">
        <f>IF(preDEL!$AG681,IFERROR(0/0,""),preDEL!AH681)</f>
        <v/>
      </c>
      <c r="AI681" s="82" t="str">
        <f>IF(preDEL!$AG681,IFERROR(0/0,""),preDEL!AI681)</f>
        <v/>
      </c>
      <c r="AJ681" s="83" t="str">
        <f>IF(preDEL!$AG681,IFERROR(0/0,""),preDEL!AJ681)</f>
        <v/>
      </c>
      <c r="AK681" s="82" t="str">
        <f>IF(preDEL!$AG681,IFERROR(0/0,""),preDEL!AK681)</f>
        <v>Negative</v>
      </c>
      <c r="AL681" s="83" t="str">
        <f>IF(preDEL!$AG681,IFERROR(0/0,""),preDEL!AL681)</f>
        <v/>
      </c>
      <c r="AM681" s="83" t="str">
        <f>IF(preDEL!$AG681,IFERROR(0/0,""),preDEL!AM681)</f>
        <v>SpROSA573919</v>
      </c>
      <c r="AN681" s="83" t="str">
        <f>IF(preDEL!$AG681,IFERROR(0/0,""),preDEL!AN681)</f>
        <v>ROSA750622</v>
      </c>
      <c r="AO681" s="83" t="str">
        <f>IF(preDEL!$AG681,IFERROR(0/0,""),preDEL!AO681)</f>
        <v/>
      </c>
      <c r="AP681" s="83" t="str">
        <f>IF(preDEL!$AG681,IFERROR(0/0,""),preDEL!AP681)</f>
        <v/>
      </c>
      <c r="AQ681" s="83" t="str">
        <f>IF(preDEL!$AG681,IFERROR(0/0,""),preDEL!AQ681)</f>
        <v/>
      </c>
      <c r="AR681" s="83" t="str">
        <f>IF(preDEL!$AG681,IFERROR(0/0,""),preDEL!AR681)</f>
        <v/>
      </c>
      <c r="AS681" s="147"/>
    </row>
    <row r="682">
      <c r="A682" s="82" t="str">
        <f>IF(preDEL!$AG682,IFERROR(0/0,""),preDEL!A682)</f>
        <v>FLB3424</v>
      </c>
      <c r="B682" s="172">
        <f>IF(preDEL!$AG682,IFERROR(0/0,""),preDEL!B682)</f>
        <v>44539</v>
      </c>
      <c r="C682" s="173">
        <f>IF(preDEL!$AG682,IFERROR(0/0,""),preDEL!C682)</f>
        <v>0.2787037037</v>
      </c>
      <c r="D682" s="82" t="str">
        <f>IF(preDEL!$AG682,IFERROR(0/0,""),preDEL!D682)</f>
        <v/>
      </c>
      <c r="E682" s="82" t="str">
        <f>IF(preDEL!$AG682,IFERROR(0/0,""),preDEL!E682)</f>
        <v/>
      </c>
      <c r="F682" s="83" t="str">
        <f>IF(preDEL!$AG682,IFERROR(0/0,""),preDEL!F682)</f>
        <v/>
      </c>
      <c r="G682" s="83" t="str">
        <f>IF(preDEL!$AG682,IFERROR(0/0,""),preDEL!G682)</f>
        <v/>
      </c>
      <c r="H682" s="83" t="str">
        <f>IF(preDEL!$AG682,IFERROR(0/0,""),preDEL!H682)</f>
        <v/>
      </c>
      <c r="I682" s="82" t="str">
        <f>IF(preDEL!$AG682,IFERROR(0/0,""),preDEL!I682)</f>
        <v/>
      </c>
      <c r="J682" s="82" t="str">
        <f>IF(preDEL!$AG682,IFERROR(0/0,""),preDEL!J682)</f>
        <v/>
      </c>
      <c r="K682" s="82" t="str">
        <f>IF(preDEL!$AG682,IFERROR(0/0,""),preDEL!K682)</f>
        <v>Negative</v>
      </c>
      <c r="L682" s="172">
        <f>IF(preDEL!$AG682,IFERROR(0/0,""),preDEL!L682)</f>
        <v>44539</v>
      </c>
      <c r="M682" s="173">
        <f>IF(preDEL!$AG682,IFERROR(0/0,""),preDEL!M682)</f>
        <v>0.4966782407</v>
      </c>
      <c r="N682" s="83" t="str">
        <f>IF(preDEL!$AG682,IFERROR(0/0,""),preDEL!N682)</f>
        <v/>
      </c>
      <c r="O682" s="83" t="str">
        <f>IF(preDEL!$AG682,IFERROR(0/0,""),preDEL!O682)</f>
        <v/>
      </c>
      <c r="P682" s="128" t="b">
        <f>IF(preDEL!$AG682,IFERROR(0/0,""),preDEL!P682)</f>
        <v>0</v>
      </c>
      <c r="Q682" s="128" t="str">
        <f>IF(preDEL!$AG682,IFERROR(0/0,""),preDEL!Q682)</f>
        <v>Result</v>
      </c>
      <c r="R682" s="116" t="b">
        <f>IF(preDEL!$AG682,IFERROR(0/0,""),preDEL!R682)</f>
        <v>1</v>
      </c>
      <c r="S682" s="116">
        <f>IF(preDEL!$AG682,IFERROR(0/0,""),preDEL!S682)</f>
        <v>1</v>
      </c>
      <c r="T682" s="128">
        <f>IF(preDEL!$AG682,IFERROR(0/0,""),preDEL!T682)</f>
        <v>0</v>
      </c>
      <c r="U682" s="83" t="str">
        <f>IF(preDEL!$AG682,IFERROR(0/0,""),preDEL!U682)</f>
        <v/>
      </c>
      <c r="V682" s="82" t="str">
        <f>IF(preDEL!$AG682,IFERROR(0/0,""),preDEL!V682)</f>
        <v/>
      </c>
      <c r="W682" s="83" t="str">
        <f>IF(preDEL!$AG682,IFERROR(0/0,""),preDEL!W682)</f>
        <v/>
      </c>
      <c r="X682" s="116" t="b">
        <f>IF(preDEL!$AG682,IFERROR(0/0,""),preDEL!X682)</f>
        <v>0</v>
      </c>
      <c r="Y682" s="128" t="b">
        <f>IF(preDEL!$AG682,IFERROR(0/0,""),preDEL!Y682)</f>
        <v>0</v>
      </c>
      <c r="Z682" s="82" t="str">
        <f>IF(preDEL!$AG682,IFERROR(0/0,""),preDEL!Z682)</f>
        <v/>
      </c>
      <c r="AA682" s="128" t="b">
        <f>IF(preDEL!$AG682,IFERROR(0/0,""),preDEL!AA682)</f>
        <v>0</v>
      </c>
      <c r="AB682" s="128" t="b">
        <f>IF(preDEL!$AG682,IFERROR(0/0,""),preDEL!AB682)</f>
        <v>0</v>
      </c>
      <c r="AC682" s="174">
        <f>IF(preDEL!$AG682,IFERROR(0/0,""),preDEL!AC682)</f>
        <v>516</v>
      </c>
      <c r="AD682" s="116" t="b">
        <f>IF(preDEL!$AG682,IFERROR(0/0,""),preDEL!AD682)</f>
        <v>1</v>
      </c>
      <c r="AE682" s="175" t="str">
        <f>IF(preDEL!$AG682,IFERROR(0/0,""),preDEL!AE682)</f>
        <v/>
      </c>
      <c r="AF682" s="128" t="b">
        <f>IF(preDEL!$AG682,IFERROR(0/0,""),preDEL!AF682)</f>
        <v>0</v>
      </c>
      <c r="AG682" s="128" t="b">
        <f>IF(preDEL!$AG682,IFERROR(0/0,""),preDEL!AG682)</f>
        <v>0</v>
      </c>
      <c r="AH682" s="116" t="str">
        <f>IF(preDEL!$AG682,IFERROR(0/0,""),preDEL!AH682)</f>
        <v/>
      </c>
      <c r="AI682" s="82" t="str">
        <f>IF(preDEL!$AG682,IFERROR(0/0,""),preDEL!AI682)</f>
        <v/>
      </c>
      <c r="AJ682" s="83" t="str">
        <f>IF(preDEL!$AG682,IFERROR(0/0,""),preDEL!AJ682)</f>
        <v/>
      </c>
      <c r="AK682" s="82" t="str">
        <f>IF(preDEL!$AG682,IFERROR(0/0,""),preDEL!AK682)</f>
        <v>Negative</v>
      </c>
      <c r="AL682" s="83" t="str">
        <f>IF(preDEL!$AG682,IFERROR(0/0,""),preDEL!AL682)</f>
        <v/>
      </c>
      <c r="AM682" s="83" t="str">
        <f>IF(preDEL!$AG682,IFERROR(0/0,""),preDEL!AM682)</f>
        <v>SpROSA573919</v>
      </c>
      <c r="AN682" s="83" t="str">
        <f>IF(preDEL!$AG682,IFERROR(0/0,""),preDEL!AN682)</f>
        <v>ROSA933377</v>
      </c>
      <c r="AO682" s="83" t="str">
        <f>IF(preDEL!$AG682,IFERROR(0/0,""),preDEL!AO682)</f>
        <v/>
      </c>
      <c r="AP682" s="83" t="str">
        <f>IF(preDEL!$AG682,IFERROR(0/0,""),preDEL!AP682)</f>
        <v/>
      </c>
      <c r="AQ682" s="83" t="str">
        <f>IF(preDEL!$AG682,IFERROR(0/0,""),preDEL!AQ682)</f>
        <v/>
      </c>
      <c r="AR682" s="83" t="str">
        <f>IF(preDEL!$AG682,IFERROR(0/0,""),preDEL!AR682)</f>
        <v/>
      </c>
      <c r="AS682" s="147"/>
    </row>
    <row r="683">
      <c r="A683" s="82" t="str">
        <f>IF(preDEL!$AG683,IFERROR(0/0,""),preDEL!A683)</f>
        <v>FLB3799</v>
      </c>
      <c r="B683" s="172">
        <f>IF(preDEL!$AG683,IFERROR(0/0,""),preDEL!B683)</f>
        <v>44539</v>
      </c>
      <c r="C683" s="173">
        <f>IF(preDEL!$AG683,IFERROR(0/0,""),preDEL!C683)</f>
        <v>0.2788888889</v>
      </c>
      <c r="D683" s="82" t="str">
        <f>IF(preDEL!$AG683,IFERROR(0/0,""),preDEL!D683)</f>
        <v/>
      </c>
      <c r="E683" s="82" t="str">
        <f>IF(preDEL!$AG683,IFERROR(0/0,""),preDEL!E683)</f>
        <v/>
      </c>
      <c r="F683" s="83" t="str">
        <f>IF(preDEL!$AG683,IFERROR(0/0,""),preDEL!F683)</f>
        <v/>
      </c>
      <c r="G683" s="83" t="str">
        <f>IF(preDEL!$AG683,IFERROR(0/0,""),preDEL!G683)</f>
        <v/>
      </c>
      <c r="H683" s="83" t="str">
        <f>IF(preDEL!$AG683,IFERROR(0/0,""),preDEL!H683)</f>
        <v/>
      </c>
      <c r="I683" s="82" t="str">
        <f>IF(preDEL!$AG683,IFERROR(0/0,""),preDEL!I683)</f>
        <v/>
      </c>
      <c r="J683" s="82" t="str">
        <f>IF(preDEL!$AG683,IFERROR(0/0,""),preDEL!J683)</f>
        <v/>
      </c>
      <c r="K683" s="82" t="str">
        <f>IF(preDEL!$AG683,IFERROR(0/0,""),preDEL!K683)</f>
        <v>Negative</v>
      </c>
      <c r="L683" s="172">
        <f>IF(preDEL!$AG683,IFERROR(0/0,""),preDEL!L683)</f>
        <v>44539</v>
      </c>
      <c r="M683" s="173">
        <f>IF(preDEL!$AG683,IFERROR(0/0,""),preDEL!M683)</f>
        <v>0.4966782407</v>
      </c>
      <c r="N683" s="83" t="str">
        <f>IF(preDEL!$AG683,IFERROR(0/0,""),preDEL!N683)</f>
        <v/>
      </c>
      <c r="O683" s="83" t="str">
        <f>IF(preDEL!$AG683,IFERROR(0/0,""),preDEL!O683)</f>
        <v/>
      </c>
      <c r="P683" s="128" t="b">
        <f>IF(preDEL!$AG683,IFERROR(0/0,""),preDEL!P683)</f>
        <v>0</v>
      </c>
      <c r="Q683" s="128" t="str">
        <f>IF(preDEL!$AG683,IFERROR(0/0,""),preDEL!Q683)</f>
        <v>Result</v>
      </c>
      <c r="R683" s="116" t="b">
        <f>IF(preDEL!$AG683,IFERROR(0/0,""),preDEL!R683)</f>
        <v>1</v>
      </c>
      <c r="S683" s="116">
        <f>IF(preDEL!$AG683,IFERROR(0/0,""),preDEL!S683)</f>
        <v>1</v>
      </c>
      <c r="T683" s="128">
        <f>IF(preDEL!$AG683,IFERROR(0/0,""),preDEL!T683)</f>
        <v>0</v>
      </c>
      <c r="U683" s="83" t="str">
        <f>IF(preDEL!$AG683,IFERROR(0/0,""),preDEL!U683)</f>
        <v/>
      </c>
      <c r="V683" s="82" t="str">
        <f>IF(preDEL!$AG683,IFERROR(0/0,""),preDEL!V683)</f>
        <v/>
      </c>
      <c r="W683" s="83" t="str">
        <f>IF(preDEL!$AG683,IFERROR(0/0,""),preDEL!W683)</f>
        <v/>
      </c>
      <c r="X683" s="116" t="b">
        <f>IF(preDEL!$AG683,IFERROR(0/0,""),preDEL!X683)</f>
        <v>0</v>
      </c>
      <c r="Y683" s="128" t="b">
        <f>IF(preDEL!$AG683,IFERROR(0/0,""),preDEL!Y683)</f>
        <v>0</v>
      </c>
      <c r="Z683" s="82" t="str">
        <f>IF(preDEL!$AG683,IFERROR(0/0,""),preDEL!Z683)</f>
        <v/>
      </c>
      <c r="AA683" s="128" t="b">
        <f>IF(preDEL!$AG683,IFERROR(0/0,""),preDEL!AA683)</f>
        <v>0</v>
      </c>
      <c r="AB683" s="128" t="b">
        <f>IF(preDEL!$AG683,IFERROR(0/0,""),preDEL!AB683)</f>
        <v>0</v>
      </c>
      <c r="AC683" s="174">
        <f>IF(preDEL!$AG683,IFERROR(0/0,""),preDEL!AC683)</f>
        <v>515</v>
      </c>
      <c r="AD683" s="116" t="b">
        <f>IF(preDEL!$AG683,IFERROR(0/0,""),preDEL!AD683)</f>
        <v>1</v>
      </c>
      <c r="AE683" s="175" t="str">
        <f>IF(preDEL!$AG683,IFERROR(0/0,""),preDEL!AE683)</f>
        <v/>
      </c>
      <c r="AF683" s="128" t="b">
        <f>IF(preDEL!$AG683,IFERROR(0/0,""),preDEL!AF683)</f>
        <v>0</v>
      </c>
      <c r="AG683" s="128" t="b">
        <f>IF(preDEL!$AG683,IFERROR(0/0,""),preDEL!AG683)</f>
        <v>0</v>
      </c>
      <c r="AH683" s="116" t="str">
        <f>IF(preDEL!$AG683,IFERROR(0/0,""),preDEL!AH683)</f>
        <v/>
      </c>
      <c r="AI683" s="82" t="str">
        <f>IF(preDEL!$AG683,IFERROR(0/0,""),preDEL!AI683)</f>
        <v/>
      </c>
      <c r="AJ683" s="83" t="str">
        <f>IF(preDEL!$AG683,IFERROR(0/0,""),preDEL!AJ683)</f>
        <v/>
      </c>
      <c r="AK683" s="82" t="str">
        <f>IF(preDEL!$AG683,IFERROR(0/0,""),preDEL!AK683)</f>
        <v>Negative</v>
      </c>
      <c r="AL683" s="83" t="str">
        <f>IF(preDEL!$AG683,IFERROR(0/0,""),preDEL!AL683)</f>
        <v/>
      </c>
      <c r="AM683" s="83" t="str">
        <f>IF(preDEL!$AG683,IFERROR(0/0,""),preDEL!AM683)</f>
        <v>SpROSA573919</v>
      </c>
      <c r="AN683" s="83" t="str">
        <f>IF(preDEL!$AG683,IFERROR(0/0,""),preDEL!AN683)</f>
        <v>ROSA877819</v>
      </c>
      <c r="AO683" s="83" t="str">
        <f>IF(preDEL!$AG683,IFERROR(0/0,""),preDEL!AO683)</f>
        <v/>
      </c>
      <c r="AP683" s="83" t="str">
        <f>IF(preDEL!$AG683,IFERROR(0/0,""),preDEL!AP683)</f>
        <v/>
      </c>
      <c r="AQ683" s="83" t="str">
        <f>IF(preDEL!$AG683,IFERROR(0/0,""),preDEL!AQ683)</f>
        <v/>
      </c>
      <c r="AR683" s="83" t="str">
        <f>IF(preDEL!$AG683,IFERROR(0/0,""),preDEL!AR683)</f>
        <v/>
      </c>
      <c r="AS683" s="147"/>
    </row>
    <row r="684">
      <c r="A684" s="82" t="str">
        <f>IF(preDEL!$AG684,IFERROR(0/0,""),preDEL!A684)</f>
        <v>FLB3448</v>
      </c>
      <c r="B684" s="172">
        <f>IF(preDEL!$AG684,IFERROR(0/0,""),preDEL!B684)</f>
        <v>44539</v>
      </c>
      <c r="C684" s="173">
        <f>IF(preDEL!$AG684,IFERROR(0/0,""),preDEL!C684)</f>
        <v>0.3048842593</v>
      </c>
      <c r="D684" s="82" t="str">
        <f>IF(preDEL!$AG684,IFERROR(0/0,""),preDEL!D684)</f>
        <v/>
      </c>
      <c r="E684" s="82" t="str">
        <f>IF(preDEL!$AG684,IFERROR(0/0,""),preDEL!E684)</f>
        <v/>
      </c>
      <c r="F684" s="83" t="str">
        <f>IF(preDEL!$AG684,IFERROR(0/0,""),preDEL!F684)</f>
        <v/>
      </c>
      <c r="G684" s="83" t="str">
        <f>IF(preDEL!$AG684,IFERROR(0/0,""),preDEL!G684)</f>
        <v/>
      </c>
      <c r="H684" s="83" t="str">
        <f>IF(preDEL!$AG684,IFERROR(0/0,""),preDEL!H684)</f>
        <v/>
      </c>
      <c r="I684" s="82" t="str">
        <f>IF(preDEL!$AG684,IFERROR(0/0,""),preDEL!I684)</f>
        <v/>
      </c>
      <c r="J684" s="82" t="str">
        <f>IF(preDEL!$AG684,IFERROR(0/0,""),preDEL!J684)</f>
        <v/>
      </c>
      <c r="K684" s="82" t="str">
        <f>IF(preDEL!$AG684,IFERROR(0/0,""),preDEL!K684)</f>
        <v>Negative</v>
      </c>
      <c r="L684" s="172">
        <f>IF(preDEL!$AG684,IFERROR(0/0,""),preDEL!L684)</f>
        <v>44539</v>
      </c>
      <c r="M684" s="173">
        <f>IF(preDEL!$AG684,IFERROR(0/0,""),preDEL!M684)</f>
        <v>0.4966782407</v>
      </c>
      <c r="N684" s="83" t="str">
        <f>IF(preDEL!$AG684,IFERROR(0/0,""),preDEL!N684)</f>
        <v/>
      </c>
      <c r="O684" s="83" t="str">
        <f>IF(preDEL!$AG684,IFERROR(0/0,""),preDEL!O684)</f>
        <v/>
      </c>
      <c r="P684" s="128" t="b">
        <f>IF(preDEL!$AG684,IFERROR(0/0,""),preDEL!P684)</f>
        <v>0</v>
      </c>
      <c r="Q684" s="128" t="str">
        <f>IF(preDEL!$AG684,IFERROR(0/0,""),preDEL!Q684)</f>
        <v>Result</v>
      </c>
      <c r="R684" s="116" t="b">
        <f>IF(preDEL!$AG684,IFERROR(0/0,""),preDEL!R684)</f>
        <v>1</v>
      </c>
      <c r="S684" s="116">
        <f>IF(preDEL!$AG684,IFERROR(0/0,""),preDEL!S684)</f>
        <v>1</v>
      </c>
      <c r="T684" s="128">
        <f>IF(preDEL!$AG684,IFERROR(0/0,""),preDEL!T684)</f>
        <v>0</v>
      </c>
      <c r="U684" s="83" t="str">
        <f>IF(preDEL!$AG684,IFERROR(0/0,""),preDEL!U684)</f>
        <v/>
      </c>
      <c r="V684" s="82" t="str">
        <f>IF(preDEL!$AG684,IFERROR(0/0,""),preDEL!V684)</f>
        <v/>
      </c>
      <c r="W684" s="83" t="str">
        <f>IF(preDEL!$AG684,IFERROR(0/0,""),preDEL!W684)</f>
        <v/>
      </c>
      <c r="X684" s="116" t="b">
        <f>IF(preDEL!$AG684,IFERROR(0/0,""),preDEL!X684)</f>
        <v>0</v>
      </c>
      <c r="Y684" s="128" t="b">
        <f>IF(preDEL!$AG684,IFERROR(0/0,""),preDEL!Y684)</f>
        <v>0</v>
      </c>
      <c r="Z684" s="82" t="str">
        <f>IF(preDEL!$AG684,IFERROR(0/0,""),preDEL!Z684)</f>
        <v/>
      </c>
      <c r="AA684" s="128" t="b">
        <f>IF(preDEL!$AG684,IFERROR(0/0,""),preDEL!AA684)</f>
        <v>0</v>
      </c>
      <c r="AB684" s="128" t="b">
        <f>IF(preDEL!$AG684,IFERROR(0/0,""),preDEL!AB684)</f>
        <v>0</v>
      </c>
      <c r="AC684" s="174">
        <f>IF(preDEL!$AG684,IFERROR(0/0,""),preDEL!AC684)</f>
        <v>514</v>
      </c>
      <c r="AD684" s="116" t="b">
        <f>IF(preDEL!$AG684,IFERROR(0/0,""),preDEL!AD684)</f>
        <v>1</v>
      </c>
      <c r="AE684" s="175" t="str">
        <f>IF(preDEL!$AG684,IFERROR(0/0,""),preDEL!AE684)</f>
        <v/>
      </c>
      <c r="AF684" s="128" t="b">
        <f>IF(preDEL!$AG684,IFERROR(0/0,""),preDEL!AF684)</f>
        <v>0</v>
      </c>
      <c r="AG684" s="128" t="b">
        <f>IF(preDEL!$AG684,IFERROR(0/0,""),preDEL!AG684)</f>
        <v>0</v>
      </c>
      <c r="AH684" s="116" t="str">
        <f>IF(preDEL!$AG684,IFERROR(0/0,""),preDEL!AH684)</f>
        <v/>
      </c>
      <c r="AI684" s="82" t="str">
        <f>IF(preDEL!$AG684,IFERROR(0/0,""),preDEL!AI684)</f>
        <v/>
      </c>
      <c r="AJ684" s="83" t="str">
        <f>IF(preDEL!$AG684,IFERROR(0/0,""),preDEL!AJ684)</f>
        <v/>
      </c>
      <c r="AK684" s="82" t="str">
        <f>IF(preDEL!$AG684,IFERROR(0/0,""),preDEL!AK684)</f>
        <v>Negative</v>
      </c>
      <c r="AL684" s="83" t="str">
        <f>IF(preDEL!$AG684,IFERROR(0/0,""),preDEL!AL684)</f>
        <v/>
      </c>
      <c r="AM684" s="83" t="str">
        <f>IF(preDEL!$AG684,IFERROR(0/0,""),preDEL!AM684)</f>
        <v>SpROSA573919</v>
      </c>
      <c r="AN684" s="83" t="str">
        <f>IF(preDEL!$AG684,IFERROR(0/0,""),preDEL!AN684)</f>
        <v>ROSA501926</v>
      </c>
      <c r="AO684" s="83" t="str">
        <f>IF(preDEL!$AG684,IFERROR(0/0,""),preDEL!AO684)</f>
        <v/>
      </c>
      <c r="AP684" s="83" t="str">
        <f>IF(preDEL!$AG684,IFERROR(0/0,""),preDEL!AP684)</f>
        <v/>
      </c>
      <c r="AQ684" s="83" t="str">
        <f>IF(preDEL!$AG684,IFERROR(0/0,""),preDEL!AQ684)</f>
        <v/>
      </c>
      <c r="AR684" s="83" t="str">
        <f>IF(preDEL!$AG684,IFERROR(0/0,""),preDEL!AR684)</f>
        <v/>
      </c>
      <c r="AS684" s="147"/>
    </row>
    <row r="685">
      <c r="A685" s="82" t="str">
        <f>IF(preDEL!$AG685,IFERROR(0/0,""),preDEL!A685)</f>
        <v>FLB3793</v>
      </c>
      <c r="B685" s="172">
        <f>IF(preDEL!$AG685,IFERROR(0/0,""),preDEL!B685)</f>
        <v>44539</v>
      </c>
      <c r="C685" s="173">
        <f>IF(preDEL!$AG685,IFERROR(0/0,""),preDEL!C685)</f>
        <v>0.3078356481</v>
      </c>
      <c r="D685" s="82" t="str">
        <f>IF(preDEL!$AG685,IFERROR(0/0,""),preDEL!D685)</f>
        <v/>
      </c>
      <c r="E685" s="82" t="str">
        <f>IF(preDEL!$AG685,IFERROR(0/0,""),preDEL!E685)</f>
        <v/>
      </c>
      <c r="F685" s="83" t="str">
        <f>IF(preDEL!$AG685,IFERROR(0/0,""),preDEL!F685)</f>
        <v/>
      </c>
      <c r="G685" s="83" t="str">
        <f>IF(preDEL!$AG685,IFERROR(0/0,""),preDEL!G685)</f>
        <v/>
      </c>
      <c r="H685" s="83" t="str">
        <f>IF(preDEL!$AG685,IFERROR(0/0,""),preDEL!H685)</f>
        <v/>
      </c>
      <c r="I685" s="82" t="str">
        <f>IF(preDEL!$AG685,IFERROR(0/0,""),preDEL!I685)</f>
        <v/>
      </c>
      <c r="J685" s="82" t="str">
        <f>IF(preDEL!$AG685,IFERROR(0/0,""),preDEL!J685)</f>
        <v/>
      </c>
      <c r="K685" s="82" t="str">
        <f>IF(preDEL!$AG685,IFERROR(0/0,""),preDEL!K685)</f>
        <v>Negative</v>
      </c>
      <c r="L685" s="172">
        <f>IF(preDEL!$AG685,IFERROR(0/0,""),preDEL!L685)</f>
        <v>44539</v>
      </c>
      <c r="M685" s="173">
        <f>IF(preDEL!$AG685,IFERROR(0/0,""),preDEL!M685)</f>
        <v>0.4966782407</v>
      </c>
      <c r="N685" s="83" t="str">
        <f>IF(preDEL!$AG685,IFERROR(0/0,""),preDEL!N685)</f>
        <v/>
      </c>
      <c r="O685" s="83" t="str">
        <f>IF(preDEL!$AG685,IFERROR(0/0,""),preDEL!O685)</f>
        <v/>
      </c>
      <c r="P685" s="128" t="b">
        <f>IF(preDEL!$AG685,IFERROR(0/0,""),preDEL!P685)</f>
        <v>0</v>
      </c>
      <c r="Q685" s="128" t="str">
        <f>IF(preDEL!$AG685,IFERROR(0/0,""),preDEL!Q685)</f>
        <v>Result</v>
      </c>
      <c r="R685" s="116" t="b">
        <f>IF(preDEL!$AG685,IFERROR(0/0,""),preDEL!R685)</f>
        <v>1</v>
      </c>
      <c r="S685" s="116">
        <f>IF(preDEL!$AG685,IFERROR(0/0,""),preDEL!S685)</f>
        <v>1</v>
      </c>
      <c r="T685" s="128">
        <f>IF(preDEL!$AG685,IFERROR(0/0,""),preDEL!T685)</f>
        <v>0</v>
      </c>
      <c r="U685" s="83" t="str">
        <f>IF(preDEL!$AG685,IFERROR(0/0,""),preDEL!U685)</f>
        <v/>
      </c>
      <c r="V685" s="82" t="str">
        <f>IF(preDEL!$AG685,IFERROR(0/0,""),preDEL!V685)</f>
        <v/>
      </c>
      <c r="W685" s="83" t="str">
        <f>IF(preDEL!$AG685,IFERROR(0/0,""),preDEL!W685)</f>
        <v/>
      </c>
      <c r="X685" s="116" t="b">
        <f>IF(preDEL!$AG685,IFERROR(0/0,""),preDEL!X685)</f>
        <v>0</v>
      </c>
      <c r="Y685" s="128" t="b">
        <f>IF(preDEL!$AG685,IFERROR(0/0,""),preDEL!Y685)</f>
        <v>0</v>
      </c>
      <c r="Z685" s="82" t="str">
        <f>IF(preDEL!$AG685,IFERROR(0/0,""),preDEL!Z685)</f>
        <v/>
      </c>
      <c r="AA685" s="128" t="b">
        <f>IF(preDEL!$AG685,IFERROR(0/0,""),preDEL!AA685)</f>
        <v>0</v>
      </c>
      <c r="AB685" s="128" t="b">
        <f>IF(preDEL!$AG685,IFERROR(0/0,""),preDEL!AB685)</f>
        <v>0</v>
      </c>
      <c r="AC685" s="174">
        <f>IF(preDEL!$AG685,IFERROR(0/0,""),preDEL!AC685)</f>
        <v>513</v>
      </c>
      <c r="AD685" s="116" t="b">
        <f>IF(preDEL!$AG685,IFERROR(0/0,""),preDEL!AD685)</f>
        <v>1</v>
      </c>
      <c r="AE685" s="175">
        <f>IF(preDEL!$AG685,IFERROR(0/0,""),preDEL!AE685)</f>
        <v>271.9333333</v>
      </c>
      <c r="AF685" s="128" t="b">
        <f>IF(preDEL!$AG685,IFERROR(0/0,""),preDEL!AF685)</f>
        <v>0</v>
      </c>
      <c r="AG685" s="128" t="b">
        <f>IF(preDEL!$AG685,IFERROR(0/0,""),preDEL!AG685)</f>
        <v>0</v>
      </c>
      <c r="AH685" s="116" t="str">
        <f>IF(preDEL!$AG685,IFERROR(0/0,""),preDEL!AH685)</f>
        <v/>
      </c>
      <c r="AI685" s="82" t="str">
        <f>IF(preDEL!$AG685,IFERROR(0/0,""),preDEL!AI685)</f>
        <v/>
      </c>
      <c r="AJ685" s="83" t="str">
        <f>IF(preDEL!$AG685,IFERROR(0/0,""),preDEL!AJ685)</f>
        <v/>
      </c>
      <c r="AK685" s="82" t="str">
        <f>IF(preDEL!$AG685,IFERROR(0/0,""),preDEL!AK685)</f>
        <v>Negative</v>
      </c>
      <c r="AL685" s="83" t="str">
        <f>IF(preDEL!$AG685,IFERROR(0/0,""),preDEL!AL685)</f>
        <v/>
      </c>
      <c r="AM685" s="83" t="str">
        <f>IF(preDEL!$AG685,IFERROR(0/0,""),preDEL!AM685)</f>
        <v>SpROSA573919</v>
      </c>
      <c r="AN685" s="83" t="str">
        <f>IF(preDEL!$AG685,IFERROR(0/0,""),preDEL!AN685)</f>
        <v>ROSA264128</v>
      </c>
      <c r="AO685" s="83" t="str">
        <f>IF(preDEL!$AG685,IFERROR(0/0,""),preDEL!AO685)</f>
        <v/>
      </c>
      <c r="AP685" s="83" t="str">
        <f>IF(preDEL!$AG685,IFERROR(0/0,""),preDEL!AP685)</f>
        <v/>
      </c>
      <c r="AQ685" s="83" t="str">
        <f>IF(preDEL!$AG685,IFERROR(0/0,""),preDEL!AQ685)</f>
        <v/>
      </c>
      <c r="AR685" s="83" t="str">
        <f>IF(preDEL!$AG685,IFERROR(0/0,""),preDEL!AR685)</f>
        <v/>
      </c>
      <c r="AS685" s="147"/>
    </row>
    <row r="686">
      <c r="A686" s="82" t="str">
        <f>IF(preDEL!$AG686,IFERROR(0/0,""),preDEL!A686)</f>
        <v>FLB3771</v>
      </c>
      <c r="B686" s="172">
        <f>IF(preDEL!$AG686,IFERROR(0/0,""),preDEL!B686)</f>
        <v>44539</v>
      </c>
      <c r="C686" s="173">
        <f>IF(preDEL!$AG686,IFERROR(0/0,""),preDEL!C686)</f>
        <v>0.3082291667</v>
      </c>
      <c r="D686" s="82" t="str">
        <f>IF(preDEL!$AG686,IFERROR(0/0,""),preDEL!D686)</f>
        <v/>
      </c>
      <c r="E686" s="82" t="str">
        <f>IF(preDEL!$AG686,IFERROR(0/0,""),preDEL!E686)</f>
        <v/>
      </c>
      <c r="F686" s="83" t="str">
        <f>IF(preDEL!$AG686,IFERROR(0/0,""),preDEL!F686)</f>
        <v/>
      </c>
      <c r="G686" s="83" t="str">
        <f>IF(preDEL!$AG686,IFERROR(0/0,""),preDEL!G686)</f>
        <v/>
      </c>
      <c r="H686" s="83" t="str">
        <f>IF(preDEL!$AG686,IFERROR(0/0,""),preDEL!H686)</f>
        <v/>
      </c>
      <c r="I686" s="82" t="str">
        <f>IF(preDEL!$AG686,IFERROR(0/0,""),preDEL!I686)</f>
        <v/>
      </c>
      <c r="J686" s="82" t="str">
        <f>IF(preDEL!$AG686,IFERROR(0/0,""),preDEL!J686)</f>
        <v/>
      </c>
      <c r="K686" s="82" t="str">
        <f>IF(preDEL!$AG686,IFERROR(0/0,""),preDEL!K686)</f>
        <v>Negative</v>
      </c>
      <c r="L686" s="172">
        <f>IF(preDEL!$AG686,IFERROR(0/0,""),preDEL!L686)</f>
        <v>44539</v>
      </c>
      <c r="M686" s="173">
        <f>IF(preDEL!$AG686,IFERROR(0/0,""),preDEL!M686)</f>
        <v>0.4966782407</v>
      </c>
      <c r="N686" s="83" t="str">
        <f>IF(preDEL!$AG686,IFERROR(0/0,""),preDEL!N686)</f>
        <v/>
      </c>
      <c r="O686" s="83" t="str">
        <f>IF(preDEL!$AG686,IFERROR(0/0,""),preDEL!O686)</f>
        <v/>
      </c>
      <c r="P686" s="128" t="b">
        <f>IF(preDEL!$AG686,IFERROR(0/0,""),preDEL!P686)</f>
        <v>0</v>
      </c>
      <c r="Q686" s="128" t="str">
        <f>IF(preDEL!$AG686,IFERROR(0/0,""),preDEL!Q686)</f>
        <v>Result</v>
      </c>
      <c r="R686" s="116" t="b">
        <f>IF(preDEL!$AG686,IFERROR(0/0,""),preDEL!R686)</f>
        <v>1</v>
      </c>
      <c r="S686" s="116">
        <f>IF(preDEL!$AG686,IFERROR(0/0,""),preDEL!S686)</f>
        <v>1</v>
      </c>
      <c r="T686" s="128">
        <f>IF(preDEL!$AG686,IFERROR(0/0,""),preDEL!T686)</f>
        <v>0</v>
      </c>
      <c r="U686" s="83" t="str">
        <f>IF(preDEL!$AG686,IFERROR(0/0,""),preDEL!U686)</f>
        <v/>
      </c>
      <c r="V686" s="82" t="str">
        <f>IF(preDEL!$AG686,IFERROR(0/0,""),preDEL!V686)</f>
        <v/>
      </c>
      <c r="W686" s="83" t="str">
        <f>IF(preDEL!$AG686,IFERROR(0/0,""),preDEL!W686)</f>
        <v/>
      </c>
      <c r="X686" s="116" t="b">
        <f>IF(preDEL!$AG686,IFERROR(0/0,""),preDEL!X686)</f>
        <v>0</v>
      </c>
      <c r="Y686" s="128" t="b">
        <f>IF(preDEL!$AG686,IFERROR(0/0,""),preDEL!Y686)</f>
        <v>0</v>
      </c>
      <c r="Z686" s="82" t="str">
        <f>IF(preDEL!$AG686,IFERROR(0/0,""),preDEL!Z686)</f>
        <v/>
      </c>
      <c r="AA686" s="128" t="b">
        <f>IF(preDEL!$AG686,IFERROR(0/0,""),preDEL!AA686)</f>
        <v>0</v>
      </c>
      <c r="AB686" s="128" t="b">
        <f>IF(preDEL!$AG686,IFERROR(0/0,""),preDEL!AB686)</f>
        <v>0</v>
      </c>
      <c r="AC686" s="174">
        <f>IF(preDEL!$AG686,IFERROR(0/0,""),preDEL!AC686)</f>
        <v>512</v>
      </c>
      <c r="AD686" s="116" t="b">
        <f>IF(preDEL!$AG686,IFERROR(0/0,""),preDEL!AD686)</f>
        <v>1</v>
      </c>
      <c r="AE686" s="175" t="str">
        <f>IF(preDEL!$AG686,IFERROR(0/0,""),preDEL!AE686)</f>
        <v/>
      </c>
      <c r="AF686" s="128" t="b">
        <f>IF(preDEL!$AG686,IFERROR(0/0,""),preDEL!AF686)</f>
        <v>0</v>
      </c>
      <c r="AG686" s="128" t="b">
        <f>IF(preDEL!$AG686,IFERROR(0/0,""),preDEL!AG686)</f>
        <v>0</v>
      </c>
      <c r="AH686" s="116" t="str">
        <f>IF(preDEL!$AG686,IFERROR(0/0,""),preDEL!AH686)</f>
        <v/>
      </c>
      <c r="AI686" s="82" t="str">
        <f>IF(preDEL!$AG686,IFERROR(0/0,""),preDEL!AI686)</f>
        <v/>
      </c>
      <c r="AJ686" s="83" t="str">
        <f>IF(preDEL!$AG686,IFERROR(0/0,""),preDEL!AJ686)</f>
        <v/>
      </c>
      <c r="AK686" s="82" t="str">
        <f>IF(preDEL!$AG686,IFERROR(0/0,""),preDEL!AK686)</f>
        <v>Negative</v>
      </c>
      <c r="AL686" s="83" t="str">
        <f>IF(preDEL!$AG686,IFERROR(0/0,""),preDEL!AL686)</f>
        <v/>
      </c>
      <c r="AM686" s="83" t="str">
        <f>IF(preDEL!$AG686,IFERROR(0/0,""),preDEL!AM686)</f>
        <v>SpROSA573919</v>
      </c>
      <c r="AN686" s="83" t="str">
        <f>IF(preDEL!$AG686,IFERROR(0/0,""),preDEL!AN686)</f>
        <v>ROSA370377</v>
      </c>
      <c r="AO686" s="83" t="str">
        <f>IF(preDEL!$AG686,IFERROR(0/0,""),preDEL!AO686)</f>
        <v/>
      </c>
      <c r="AP686" s="83" t="str">
        <f>IF(preDEL!$AG686,IFERROR(0/0,""),preDEL!AP686)</f>
        <v/>
      </c>
      <c r="AQ686" s="83" t="str">
        <f>IF(preDEL!$AG686,IFERROR(0/0,""),preDEL!AQ686)</f>
        <v/>
      </c>
      <c r="AR686" s="83" t="str">
        <f>IF(preDEL!$AG686,IFERROR(0/0,""),preDEL!AR686)</f>
        <v/>
      </c>
      <c r="AS686" s="147"/>
    </row>
    <row r="687">
      <c r="A687" s="82" t="str">
        <f>IF(preDEL!$AG687,IFERROR(0/0,""),preDEL!A687)</f>
        <v>FLB3375</v>
      </c>
      <c r="B687" s="172">
        <f>IF(preDEL!$AG687,IFERROR(0/0,""),preDEL!B687)</f>
        <v>44539</v>
      </c>
      <c r="C687" s="173">
        <f>IF(preDEL!$AG687,IFERROR(0/0,""),preDEL!C687)</f>
        <v>0.308599537</v>
      </c>
      <c r="D687" s="82" t="str">
        <f>IF(preDEL!$AG687,IFERROR(0/0,""),preDEL!D687)</f>
        <v/>
      </c>
      <c r="E687" s="82" t="str">
        <f>IF(preDEL!$AG687,IFERROR(0/0,""),preDEL!E687)</f>
        <v/>
      </c>
      <c r="F687" s="83" t="str">
        <f>IF(preDEL!$AG687,IFERROR(0/0,""),preDEL!F687)</f>
        <v/>
      </c>
      <c r="G687" s="83" t="str">
        <f>IF(preDEL!$AG687,IFERROR(0/0,""),preDEL!G687)</f>
        <v/>
      </c>
      <c r="H687" s="83" t="str">
        <f>IF(preDEL!$AG687,IFERROR(0/0,""),preDEL!H687)</f>
        <v/>
      </c>
      <c r="I687" s="82" t="str">
        <f>IF(preDEL!$AG687,IFERROR(0/0,""),preDEL!I687)</f>
        <v/>
      </c>
      <c r="J687" s="82" t="str">
        <f>IF(preDEL!$AG687,IFERROR(0/0,""),preDEL!J687)</f>
        <v/>
      </c>
      <c r="K687" s="82" t="str">
        <f>IF(preDEL!$AG687,IFERROR(0/0,""),preDEL!K687)</f>
        <v>Negative</v>
      </c>
      <c r="L687" s="172">
        <f>IF(preDEL!$AG687,IFERROR(0/0,""),preDEL!L687)</f>
        <v>44539</v>
      </c>
      <c r="M687" s="173">
        <f>IF(preDEL!$AG687,IFERROR(0/0,""),preDEL!M687)</f>
        <v>0.4966782407</v>
      </c>
      <c r="N687" s="83" t="str">
        <f>IF(preDEL!$AG687,IFERROR(0/0,""),preDEL!N687)</f>
        <v/>
      </c>
      <c r="O687" s="83" t="str">
        <f>IF(preDEL!$AG687,IFERROR(0/0,""),preDEL!O687)</f>
        <v/>
      </c>
      <c r="P687" s="128" t="b">
        <f>IF(preDEL!$AG687,IFERROR(0/0,""),preDEL!P687)</f>
        <v>0</v>
      </c>
      <c r="Q687" s="128" t="str">
        <f>IF(preDEL!$AG687,IFERROR(0/0,""),preDEL!Q687)</f>
        <v>Result</v>
      </c>
      <c r="R687" s="116" t="b">
        <f>IF(preDEL!$AG687,IFERROR(0/0,""),preDEL!R687)</f>
        <v>1</v>
      </c>
      <c r="S687" s="116">
        <f>IF(preDEL!$AG687,IFERROR(0/0,""),preDEL!S687)</f>
        <v>1</v>
      </c>
      <c r="T687" s="128">
        <f>IF(preDEL!$AG687,IFERROR(0/0,""),preDEL!T687)</f>
        <v>0</v>
      </c>
      <c r="U687" s="83" t="str">
        <f>IF(preDEL!$AG687,IFERROR(0/0,""),preDEL!U687)</f>
        <v/>
      </c>
      <c r="V687" s="82" t="str">
        <f>IF(preDEL!$AG687,IFERROR(0/0,""),preDEL!V687)</f>
        <v/>
      </c>
      <c r="W687" s="83" t="str">
        <f>IF(preDEL!$AG687,IFERROR(0/0,""),preDEL!W687)</f>
        <v/>
      </c>
      <c r="X687" s="116" t="b">
        <f>IF(preDEL!$AG687,IFERROR(0/0,""),preDEL!X687)</f>
        <v>0</v>
      </c>
      <c r="Y687" s="128" t="b">
        <f>IF(preDEL!$AG687,IFERROR(0/0,""),preDEL!Y687)</f>
        <v>0</v>
      </c>
      <c r="Z687" s="82" t="str">
        <f>IF(preDEL!$AG687,IFERROR(0/0,""),preDEL!Z687)</f>
        <v/>
      </c>
      <c r="AA687" s="128" t="b">
        <f>IF(preDEL!$AG687,IFERROR(0/0,""),preDEL!AA687)</f>
        <v>0</v>
      </c>
      <c r="AB687" s="128" t="b">
        <f>IF(preDEL!$AG687,IFERROR(0/0,""),preDEL!AB687)</f>
        <v>0</v>
      </c>
      <c r="AC687" s="174">
        <f>IF(preDEL!$AG687,IFERROR(0/0,""),preDEL!AC687)</f>
        <v>511</v>
      </c>
      <c r="AD687" s="116" t="b">
        <f>IF(preDEL!$AG687,IFERROR(0/0,""),preDEL!AD687)</f>
        <v>1</v>
      </c>
      <c r="AE687" s="175" t="str">
        <f>IF(preDEL!$AG687,IFERROR(0/0,""),preDEL!AE687)</f>
        <v/>
      </c>
      <c r="AF687" s="128" t="b">
        <f>IF(preDEL!$AG687,IFERROR(0/0,""),preDEL!AF687)</f>
        <v>0</v>
      </c>
      <c r="AG687" s="128" t="b">
        <f>IF(preDEL!$AG687,IFERROR(0/0,""),preDEL!AG687)</f>
        <v>0</v>
      </c>
      <c r="AH687" s="116" t="str">
        <f>IF(preDEL!$AG687,IFERROR(0/0,""),preDEL!AH687)</f>
        <v/>
      </c>
      <c r="AI687" s="82" t="str">
        <f>IF(preDEL!$AG687,IFERROR(0/0,""),preDEL!AI687)</f>
        <v/>
      </c>
      <c r="AJ687" s="83" t="str">
        <f>IF(preDEL!$AG687,IFERROR(0/0,""),preDEL!AJ687)</f>
        <v/>
      </c>
      <c r="AK687" s="82" t="str">
        <f>IF(preDEL!$AG687,IFERROR(0/0,""),preDEL!AK687)</f>
        <v>Negative</v>
      </c>
      <c r="AL687" s="83" t="str">
        <f>IF(preDEL!$AG687,IFERROR(0/0,""),preDEL!AL687)</f>
        <v/>
      </c>
      <c r="AM687" s="83" t="str">
        <f>IF(preDEL!$AG687,IFERROR(0/0,""),preDEL!AM687)</f>
        <v>SpROSA573919</v>
      </c>
      <c r="AN687" s="83" t="str">
        <f>IF(preDEL!$AG687,IFERROR(0/0,""),preDEL!AN687)</f>
        <v>ROSA767812</v>
      </c>
      <c r="AO687" s="83" t="str">
        <f>IF(preDEL!$AG687,IFERROR(0/0,""),preDEL!AO687)</f>
        <v/>
      </c>
      <c r="AP687" s="83" t="str">
        <f>IF(preDEL!$AG687,IFERROR(0/0,""),preDEL!AP687)</f>
        <v/>
      </c>
      <c r="AQ687" s="83" t="str">
        <f>IF(preDEL!$AG687,IFERROR(0/0,""),preDEL!AQ687)</f>
        <v/>
      </c>
      <c r="AR687" s="83" t="str">
        <f>IF(preDEL!$AG687,IFERROR(0/0,""),preDEL!AR687)</f>
        <v/>
      </c>
      <c r="AS687" s="147"/>
    </row>
    <row r="688">
      <c r="A688" s="82" t="str">
        <f>IF(preDEL!$AG688,IFERROR(0/0,""),preDEL!A688)</f>
        <v>FLB3426</v>
      </c>
      <c r="B688" s="172">
        <f>IF(preDEL!$AG688,IFERROR(0/0,""),preDEL!B688)</f>
        <v>44539</v>
      </c>
      <c r="C688" s="173">
        <f>IF(preDEL!$AG688,IFERROR(0/0,""),preDEL!C688)</f>
        <v>0.310787037</v>
      </c>
      <c r="D688" s="82" t="str">
        <f>IF(preDEL!$AG688,IFERROR(0/0,""),preDEL!D688)</f>
        <v/>
      </c>
      <c r="E688" s="82" t="str">
        <f>IF(preDEL!$AG688,IFERROR(0/0,""),preDEL!E688)</f>
        <v/>
      </c>
      <c r="F688" s="83" t="str">
        <f>IF(preDEL!$AG688,IFERROR(0/0,""),preDEL!F688)</f>
        <v/>
      </c>
      <c r="G688" s="83" t="str">
        <f>IF(preDEL!$AG688,IFERROR(0/0,""),preDEL!G688)</f>
        <v/>
      </c>
      <c r="H688" s="83" t="str">
        <f>IF(preDEL!$AG688,IFERROR(0/0,""),preDEL!H688)</f>
        <v/>
      </c>
      <c r="I688" s="82" t="str">
        <f>IF(preDEL!$AG688,IFERROR(0/0,""),preDEL!I688)</f>
        <v/>
      </c>
      <c r="J688" s="82" t="str">
        <f>IF(preDEL!$AG688,IFERROR(0/0,""),preDEL!J688)</f>
        <v/>
      </c>
      <c r="K688" s="82" t="str">
        <f>IF(preDEL!$AG688,IFERROR(0/0,""),preDEL!K688)</f>
        <v>Negative</v>
      </c>
      <c r="L688" s="172">
        <f>IF(preDEL!$AG688,IFERROR(0/0,""),preDEL!L688)</f>
        <v>44539</v>
      </c>
      <c r="M688" s="173">
        <f>IF(preDEL!$AG688,IFERROR(0/0,""),preDEL!M688)</f>
        <v>0.4966782407</v>
      </c>
      <c r="N688" s="83" t="str">
        <f>IF(preDEL!$AG688,IFERROR(0/0,""),preDEL!N688)</f>
        <v/>
      </c>
      <c r="O688" s="83" t="str">
        <f>IF(preDEL!$AG688,IFERROR(0/0,""),preDEL!O688)</f>
        <v/>
      </c>
      <c r="P688" s="128" t="b">
        <f>IF(preDEL!$AG688,IFERROR(0/0,""),preDEL!P688)</f>
        <v>0</v>
      </c>
      <c r="Q688" s="128" t="str">
        <f>IF(preDEL!$AG688,IFERROR(0/0,""),preDEL!Q688)</f>
        <v>Result</v>
      </c>
      <c r="R688" s="116" t="b">
        <f>IF(preDEL!$AG688,IFERROR(0/0,""),preDEL!R688)</f>
        <v>1</v>
      </c>
      <c r="S688" s="116">
        <f>IF(preDEL!$AG688,IFERROR(0/0,""),preDEL!S688)</f>
        <v>1</v>
      </c>
      <c r="T688" s="128" t="str">
        <f>IF(preDEL!$AG688,IFERROR(0/0,""),preDEL!T688)</f>
        <v/>
      </c>
      <c r="U688" s="83" t="str">
        <f>IF(preDEL!$AG688,IFERROR(0/0,""),preDEL!U688)</f>
        <v/>
      </c>
      <c r="V688" s="82" t="str">
        <f>IF(preDEL!$AG688,IFERROR(0/0,""),preDEL!V688)</f>
        <v/>
      </c>
      <c r="W688" s="83" t="str">
        <f>IF(preDEL!$AG688,IFERROR(0/0,""),preDEL!W688)</f>
        <v/>
      </c>
      <c r="X688" s="116" t="b">
        <f>IF(preDEL!$AG688,IFERROR(0/0,""),preDEL!X688)</f>
        <v>0</v>
      </c>
      <c r="Y688" s="128" t="b">
        <f>IF(preDEL!$AG688,IFERROR(0/0,""),preDEL!Y688)</f>
        <v>0</v>
      </c>
      <c r="Z688" s="82" t="str">
        <f>IF(preDEL!$AG688,IFERROR(0/0,""),preDEL!Z688)</f>
        <v/>
      </c>
      <c r="AA688" s="128" t="b">
        <f>IF(preDEL!$AG688,IFERROR(0/0,""),preDEL!AA688)</f>
        <v>0</v>
      </c>
      <c r="AB688" s="128" t="b">
        <f>IF(preDEL!$AG688,IFERROR(0/0,""),preDEL!AB688)</f>
        <v>0</v>
      </c>
      <c r="AC688" s="174">
        <f>IF(preDEL!$AG688,IFERROR(0/0,""),preDEL!AC688)</f>
        <v>52</v>
      </c>
      <c r="AD688" s="116" t="b">
        <f>IF(preDEL!$AG688,IFERROR(0/0,""),preDEL!AD688)</f>
        <v>0</v>
      </c>
      <c r="AE688" s="175" t="str">
        <f>IF(preDEL!$AG688,IFERROR(0/0,""),preDEL!AE688)</f>
        <v/>
      </c>
      <c r="AF688" s="128" t="b">
        <f>IF(preDEL!$AG688,IFERROR(0/0,""),preDEL!AF688)</f>
        <v>0</v>
      </c>
      <c r="AG688" s="128" t="b">
        <f>IF(preDEL!$AG688,IFERROR(0/0,""),preDEL!AG688)</f>
        <v>0</v>
      </c>
      <c r="AH688" s="116" t="str">
        <f>IF(preDEL!$AG688,IFERROR(0/0,""),preDEL!AH688)</f>
        <v/>
      </c>
      <c r="AI688" s="82" t="str">
        <f>IF(preDEL!$AG688,IFERROR(0/0,""),preDEL!AI688)</f>
        <v/>
      </c>
      <c r="AJ688" s="83" t="str">
        <f>IF(preDEL!$AG688,IFERROR(0/0,""),preDEL!AJ688)</f>
        <v/>
      </c>
      <c r="AK688" s="82" t="str">
        <f>IF(preDEL!$AG688,IFERROR(0/0,""),preDEL!AK688)</f>
        <v>Negative</v>
      </c>
      <c r="AL688" s="83" t="str">
        <f>IF(preDEL!$AG688,IFERROR(0/0,""),preDEL!AL688)</f>
        <v/>
      </c>
      <c r="AM688" s="83" t="str">
        <f>IF(preDEL!$AG688,IFERROR(0/0,""),preDEL!AM688)</f>
        <v>SpROSA573919</v>
      </c>
      <c r="AN688" s="83" t="str">
        <f>IF(preDEL!$AG688,IFERROR(0/0,""),preDEL!AN688)</f>
        <v>ROSA154141</v>
      </c>
      <c r="AO688" s="83" t="str">
        <f>IF(preDEL!$AG688,IFERROR(0/0,""),preDEL!AO688)</f>
        <v/>
      </c>
      <c r="AP688" s="83" t="str">
        <f>IF(preDEL!$AG688,IFERROR(0/0,""),preDEL!AP688)</f>
        <v/>
      </c>
      <c r="AQ688" s="83" t="str">
        <f>IF(preDEL!$AG688,IFERROR(0/0,""),preDEL!AQ688)</f>
        <v/>
      </c>
      <c r="AR688" s="83" t="str">
        <f>IF(preDEL!$AG688,IFERROR(0/0,""),preDEL!AR688)</f>
        <v/>
      </c>
      <c r="AS688" s="147"/>
    </row>
    <row r="689">
      <c r="A689" s="82" t="str">
        <f>IF(preDEL!$AG689,IFERROR(0/0,""),preDEL!A689)</f>
        <v>FLB3387</v>
      </c>
      <c r="B689" s="172">
        <f>IF(preDEL!$AG689,IFERROR(0/0,""),preDEL!B689)</f>
        <v>44539</v>
      </c>
      <c r="C689" s="173">
        <f>IF(preDEL!$AG689,IFERROR(0/0,""),preDEL!C689)</f>
        <v>0.3117824074</v>
      </c>
      <c r="D689" s="82" t="str">
        <f>IF(preDEL!$AG689,IFERROR(0/0,""),preDEL!D689)</f>
        <v/>
      </c>
      <c r="E689" s="82" t="str">
        <f>IF(preDEL!$AG689,IFERROR(0/0,""),preDEL!E689)</f>
        <v/>
      </c>
      <c r="F689" s="83" t="str">
        <f>IF(preDEL!$AG689,IFERROR(0/0,""),preDEL!F689)</f>
        <v/>
      </c>
      <c r="G689" s="83" t="str">
        <f>IF(preDEL!$AG689,IFERROR(0/0,""),preDEL!G689)</f>
        <v/>
      </c>
      <c r="H689" s="83" t="str">
        <f>IF(preDEL!$AG689,IFERROR(0/0,""),preDEL!H689)</f>
        <v/>
      </c>
      <c r="I689" s="82" t="str">
        <f>IF(preDEL!$AG689,IFERROR(0/0,""),preDEL!I689)</f>
        <v/>
      </c>
      <c r="J689" s="82" t="str">
        <f>IF(preDEL!$AG689,IFERROR(0/0,""),preDEL!J689)</f>
        <v/>
      </c>
      <c r="K689" s="82" t="str">
        <f>IF(preDEL!$AG689,IFERROR(0/0,""),preDEL!K689)</f>
        <v>Negative</v>
      </c>
      <c r="L689" s="172">
        <f>IF(preDEL!$AG689,IFERROR(0/0,""),preDEL!L689)</f>
        <v>44539</v>
      </c>
      <c r="M689" s="173">
        <f>IF(preDEL!$AG689,IFERROR(0/0,""),preDEL!M689)</f>
        <v>0.4966782407</v>
      </c>
      <c r="N689" s="83" t="str">
        <f>IF(preDEL!$AG689,IFERROR(0/0,""),preDEL!N689)</f>
        <v/>
      </c>
      <c r="O689" s="83" t="str">
        <f>IF(preDEL!$AG689,IFERROR(0/0,""),preDEL!O689)</f>
        <v/>
      </c>
      <c r="P689" s="128" t="b">
        <f>IF(preDEL!$AG689,IFERROR(0/0,""),preDEL!P689)</f>
        <v>0</v>
      </c>
      <c r="Q689" s="128" t="str">
        <f>IF(preDEL!$AG689,IFERROR(0/0,""),preDEL!Q689)</f>
        <v>Result</v>
      </c>
      <c r="R689" s="116" t="b">
        <f>IF(preDEL!$AG689,IFERROR(0/0,""),preDEL!R689)</f>
        <v>1</v>
      </c>
      <c r="S689" s="116">
        <f>IF(preDEL!$AG689,IFERROR(0/0,""),preDEL!S689)</f>
        <v>1</v>
      </c>
      <c r="T689" s="128" t="str">
        <f>IF(preDEL!$AG689,IFERROR(0/0,""),preDEL!T689)</f>
        <v/>
      </c>
      <c r="U689" s="83" t="str">
        <f>IF(preDEL!$AG689,IFERROR(0/0,""),preDEL!U689)</f>
        <v/>
      </c>
      <c r="V689" s="82" t="str">
        <f>IF(preDEL!$AG689,IFERROR(0/0,""),preDEL!V689)</f>
        <v/>
      </c>
      <c r="W689" s="83" t="str">
        <f>IF(preDEL!$AG689,IFERROR(0/0,""),preDEL!W689)</f>
        <v/>
      </c>
      <c r="X689" s="116" t="b">
        <f>IF(preDEL!$AG689,IFERROR(0/0,""),preDEL!X689)</f>
        <v>0</v>
      </c>
      <c r="Y689" s="128" t="b">
        <f>IF(preDEL!$AG689,IFERROR(0/0,""),preDEL!Y689)</f>
        <v>0</v>
      </c>
      <c r="Z689" s="82" t="str">
        <f>IF(preDEL!$AG689,IFERROR(0/0,""),preDEL!Z689)</f>
        <v/>
      </c>
      <c r="AA689" s="128" t="b">
        <f>IF(preDEL!$AG689,IFERROR(0/0,""),preDEL!AA689)</f>
        <v>0</v>
      </c>
      <c r="AB689" s="128" t="b">
        <f>IF(preDEL!$AG689,IFERROR(0/0,""),preDEL!AB689)</f>
        <v>0</v>
      </c>
      <c r="AC689" s="174">
        <f>IF(preDEL!$AG689,IFERROR(0/0,""),preDEL!AC689)</f>
        <v>51</v>
      </c>
      <c r="AD689" s="116" t="b">
        <f>IF(preDEL!$AG689,IFERROR(0/0,""),preDEL!AD689)</f>
        <v>0</v>
      </c>
      <c r="AE689" s="175" t="str">
        <f>IF(preDEL!$AG689,IFERROR(0/0,""),preDEL!AE689)</f>
        <v/>
      </c>
      <c r="AF689" s="128" t="b">
        <f>IF(preDEL!$AG689,IFERROR(0/0,""),preDEL!AF689)</f>
        <v>0</v>
      </c>
      <c r="AG689" s="128" t="b">
        <f>IF(preDEL!$AG689,IFERROR(0/0,""),preDEL!AG689)</f>
        <v>0</v>
      </c>
      <c r="AH689" s="116" t="str">
        <f>IF(preDEL!$AG689,IFERROR(0/0,""),preDEL!AH689)</f>
        <v/>
      </c>
      <c r="AI689" s="82" t="str">
        <f>IF(preDEL!$AG689,IFERROR(0/0,""),preDEL!AI689)</f>
        <v/>
      </c>
      <c r="AJ689" s="83" t="str">
        <f>IF(preDEL!$AG689,IFERROR(0/0,""),preDEL!AJ689)</f>
        <v/>
      </c>
      <c r="AK689" s="82" t="str">
        <f>IF(preDEL!$AG689,IFERROR(0/0,""),preDEL!AK689)</f>
        <v>Negative</v>
      </c>
      <c r="AL689" s="83" t="str">
        <f>IF(preDEL!$AG689,IFERROR(0/0,""),preDEL!AL689)</f>
        <v/>
      </c>
      <c r="AM689" s="83" t="str">
        <f>IF(preDEL!$AG689,IFERROR(0/0,""),preDEL!AM689)</f>
        <v>SpROSA573919</v>
      </c>
      <c r="AN689" s="83" t="str">
        <f>IF(preDEL!$AG689,IFERROR(0/0,""),preDEL!AN689)</f>
        <v>ROSA851553</v>
      </c>
      <c r="AO689" s="83" t="str">
        <f>IF(preDEL!$AG689,IFERROR(0/0,""),preDEL!AO689)</f>
        <v/>
      </c>
      <c r="AP689" s="83" t="str">
        <f>IF(preDEL!$AG689,IFERROR(0/0,""),preDEL!AP689)</f>
        <v/>
      </c>
      <c r="AQ689" s="83" t="str">
        <f>IF(preDEL!$AG689,IFERROR(0/0,""),preDEL!AQ689)</f>
        <v/>
      </c>
      <c r="AR689" s="83" t="str">
        <f>IF(preDEL!$AG689,IFERROR(0/0,""),preDEL!AR689)</f>
        <v/>
      </c>
      <c r="AS689" s="147"/>
    </row>
    <row r="690">
      <c r="A690" s="82" t="str">
        <f>IF(preDEL!$AG690,IFERROR(0/0,""),preDEL!A690)</f>
        <v>FLB3445</v>
      </c>
      <c r="B690" s="172">
        <f>IF(preDEL!$AG690,IFERROR(0/0,""),preDEL!B690)</f>
        <v>44539</v>
      </c>
      <c r="C690" s="173">
        <f>IF(preDEL!$AG690,IFERROR(0/0,""),preDEL!C690)</f>
        <v>0.3120717593</v>
      </c>
      <c r="D690" s="82" t="str">
        <f>IF(preDEL!$AG690,IFERROR(0/0,""),preDEL!D690)</f>
        <v/>
      </c>
      <c r="E690" s="82" t="str">
        <f>IF(preDEL!$AG690,IFERROR(0/0,""),preDEL!E690)</f>
        <v/>
      </c>
      <c r="F690" s="83" t="str">
        <f>IF(preDEL!$AG690,IFERROR(0/0,""),preDEL!F690)</f>
        <v/>
      </c>
      <c r="G690" s="83" t="str">
        <f>IF(preDEL!$AG690,IFERROR(0/0,""),preDEL!G690)</f>
        <v/>
      </c>
      <c r="H690" s="83" t="str">
        <f>IF(preDEL!$AG690,IFERROR(0/0,""),preDEL!H690)</f>
        <v/>
      </c>
      <c r="I690" s="82" t="str">
        <f>IF(preDEL!$AG690,IFERROR(0/0,""),preDEL!I690)</f>
        <v/>
      </c>
      <c r="J690" s="82" t="str">
        <f>IF(preDEL!$AG690,IFERROR(0/0,""),preDEL!J690)</f>
        <v/>
      </c>
      <c r="K690" s="82" t="str">
        <f>IF(preDEL!$AG690,IFERROR(0/0,""),preDEL!K690)</f>
        <v>Negative</v>
      </c>
      <c r="L690" s="172">
        <f>IF(preDEL!$AG690,IFERROR(0/0,""),preDEL!L690)</f>
        <v>44539</v>
      </c>
      <c r="M690" s="173">
        <f>IF(preDEL!$AG690,IFERROR(0/0,""),preDEL!M690)</f>
        <v>0.4966782407</v>
      </c>
      <c r="N690" s="83" t="str">
        <f>IF(preDEL!$AG690,IFERROR(0/0,""),preDEL!N690)</f>
        <v/>
      </c>
      <c r="O690" s="83" t="str">
        <f>IF(preDEL!$AG690,IFERROR(0/0,""),preDEL!O690)</f>
        <v/>
      </c>
      <c r="P690" s="128" t="b">
        <f>IF(preDEL!$AG690,IFERROR(0/0,""),preDEL!P690)</f>
        <v>0</v>
      </c>
      <c r="Q690" s="128" t="str">
        <f>IF(preDEL!$AG690,IFERROR(0/0,""),preDEL!Q690)</f>
        <v>Result</v>
      </c>
      <c r="R690" s="116" t="b">
        <f>IF(preDEL!$AG690,IFERROR(0/0,""),preDEL!R690)</f>
        <v>1</v>
      </c>
      <c r="S690" s="116">
        <f>IF(preDEL!$AG690,IFERROR(0/0,""),preDEL!S690)</f>
        <v>1</v>
      </c>
      <c r="T690" s="128" t="str">
        <f>IF(preDEL!$AG690,IFERROR(0/0,""),preDEL!T690)</f>
        <v/>
      </c>
      <c r="U690" s="83" t="str">
        <f>IF(preDEL!$AG690,IFERROR(0/0,""),preDEL!U690)</f>
        <v/>
      </c>
      <c r="V690" s="82" t="str">
        <f>IF(preDEL!$AG690,IFERROR(0/0,""),preDEL!V690)</f>
        <v/>
      </c>
      <c r="W690" s="83" t="str">
        <f>IF(preDEL!$AG690,IFERROR(0/0,""),preDEL!W690)</f>
        <v/>
      </c>
      <c r="X690" s="116" t="b">
        <f>IF(preDEL!$AG690,IFERROR(0/0,""),preDEL!X690)</f>
        <v>0</v>
      </c>
      <c r="Y690" s="128" t="b">
        <f>IF(preDEL!$AG690,IFERROR(0/0,""),preDEL!Y690)</f>
        <v>0</v>
      </c>
      <c r="Z690" s="82" t="str">
        <f>IF(preDEL!$AG690,IFERROR(0/0,""),preDEL!Z690)</f>
        <v/>
      </c>
      <c r="AA690" s="128" t="b">
        <f>IF(preDEL!$AG690,IFERROR(0/0,""),preDEL!AA690)</f>
        <v>0</v>
      </c>
      <c r="AB690" s="128" t="b">
        <f>IF(preDEL!$AG690,IFERROR(0/0,""),preDEL!AB690)</f>
        <v>0</v>
      </c>
      <c r="AC690" s="174">
        <f>IF(preDEL!$AG690,IFERROR(0/0,""),preDEL!AC690)</f>
        <v>50</v>
      </c>
      <c r="AD690" s="116" t="b">
        <f>IF(preDEL!$AG690,IFERROR(0/0,""),preDEL!AD690)</f>
        <v>0</v>
      </c>
      <c r="AE690" s="175" t="str">
        <f>IF(preDEL!$AG690,IFERROR(0/0,""),preDEL!AE690)</f>
        <v/>
      </c>
      <c r="AF690" s="128" t="b">
        <f>IF(preDEL!$AG690,IFERROR(0/0,""),preDEL!AF690)</f>
        <v>0</v>
      </c>
      <c r="AG690" s="128" t="b">
        <f>IF(preDEL!$AG690,IFERROR(0/0,""),preDEL!AG690)</f>
        <v>0</v>
      </c>
      <c r="AH690" s="116" t="str">
        <f>IF(preDEL!$AG690,IFERROR(0/0,""),preDEL!AH690)</f>
        <v/>
      </c>
      <c r="AI690" s="82" t="str">
        <f>IF(preDEL!$AG690,IFERROR(0/0,""),preDEL!AI690)</f>
        <v/>
      </c>
      <c r="AJ690" s="83" t="str">
        <f>IF(preDEL!$AG690,IFERROR(0/0,""),preDEL!AJ690)</f>
        <v/>
      </c>
      <c r="AK690" s="82" t="str">
        <f>IF(preDEL!$AG690,IFERROR(0/0,""),preDEL!AK690)</f>
        <v>Negative</v>
      </c>
      <c r="AL690" s="83" t="str">
        <f>IF(preDEL!$AG690,IFERROR(0/0,""),preDEL!AL690)</f>
        <v/>
      </c>
      <c r="AM690" s="83" t="str">
        <f>IF(preDEL!$AG690,IFERROR(0/0,""),preDEL!AM690)</f>
        <v>SpROSA573919</v>
      </c>
      <c r="AN690" s="83" t="str">
        <f>IF(preDEL!$AG690,IFERROR(0/0,""),preDEL!AN690)</f>
        <v>ROSA535692</v>
      </c>
      <c r="AO690" s="83" t="str">
        <f>IF(preDEL!$AG690,IFERROR(0/0,""),preDEL!AO690)</f>
        <v/>
      </c>
      <c r="AP690" s="83" t="str">
        <f>IF(preDEL!$AG690,IFERROR(0/0,""),preDEL!AP690)</f>
        <v/>
      </c>
      <c r="AQ690" s="83" t="str">
        <f>IF(preDEL!$AG690,IFERROR(0/0,""),preDEL!AQ690)</f>
        <v/>
      </c>
      <c r="AR690" s="83" t="str">
        <f>IF(preDEL!$AG690,IFERROR(0/0,""),preDEL!AR690)</f>
        <v/>
      </c>
      <c r="AS690" s="147"/>
    </row>
    <row r="691">
      <c r="A691" s="82" t="str">
        <f>IF(preDEL!$AG691,IFERROR(0/0,""),preDEL!A691)</f>
        <v>FLB3789</v>
      </c>
      <c r="B691" s="172">
        <f>IF(preDEL!$AG691,IFERROR(0/0,""),preDEL!B691)</f>
        <v>44539</v>
      </c>
      <c r="C691" s="173">
        <f>IF(preDEL!$AG691,IFERROR(0/0,""),preDEL!C691)</f>
        <v>0.3137037037</v>
      </c>
      <c r="D691" s="82" t="str">
        <f>IF(preDEL!$AG691,IFERROR(0/0,""),preDEL!D691)</f>
        <v/>
      </c>
      <c r="E691" s="82" t="str">
        <f>IF(preDEL!$AG691,IFERROR(0/0,""),preDEL!E691)</f>
        <v/>
      </c>
      <c r="F691" s="83" t="str">
        <f>IF(preDEL!$AG691,IFERROR(0/0,""),preDEL!F691)</f>
        <v/>
      </c>
      <c r="G691" s="83" t="str">
        <f>IF(preDEL!$AG691,IFERROR(0/0,""),preDEL!G691)</f>
        <v/>
      </c>
      <c r="H691" s="83" t="str">
        <f>IF(preDEL!$AG691,IFERROR(0/0,""),preDEL!H691)</f>
        <v/>
      </c>
      <c r="I691" s="82" t="str">
        <f>IF(preDEL!$AG691,IFERROR(0/0,""),preDEL!I691)</f>
        <v/>
      </c>
      <c r="J691" s="82" t="str">
        <f>IF(preDEL!$AG691,IFERROR(0/0,""),preDEL!J691)</f>
        <v/>
      </c>
      <c r="K691" s="82" t="str">
        <f>IF(preDEL!$AG691,IFERROR(0/0,""),preDEL!K691)</f>
        <v>Negative</v>
      </c>
      <c r="L691" s="172">
        <f>IF(preDEL!$AG691,IFERROR(0/0,""),preDEL!L691)</f>
        <v>44539</v>
      </c>
      <c r="M691" s="173">
        <f>IF(preDEL!$AG691,IFERROR(0/0,""),preDEL!M691)</f>
        <v>0.4966782407</v>
      </c>
      <c r="N691" s="83" t="str">
        <f>IF(preDEL!$AG691,IFERROR(0/0,""),preDEL!N691)</f>
        <v/>
      </c>
      <c r="O691" s="83" t="str">
        <f>IF(preDEL!$AG691,IFERROR(0/0,""),preDEL!O691)</f>
        <v/>
      </c>
      <c r="P691" s="128" t="b">
        <f>IF(preDEL!$AG691,IFERROR(0/0,""),preDEL!P691)</f>
        <v>0</v>
      </c>
      <c r="Q691" s="128" t="str">
        <f>IF(preDEL!$AG691,IFERROR(0/0,""),preDEL!Q691)</f>
        <v>Result</v>
      </c>
      <c r="R691" s="116" t="b">
        <f>IF(preDEL!$AG691,IFERROR(0/0,""),preDEL!R691)</f>
        <v>1</v>
      </c>
      <c r="S691" s="116">
        <f>IF(preDEL!$AG691,IFERROR(0/0,""),preDEL!S691)</f>
        <v>1</v>
      </c>
      <c r="T691" s="128" t="str">
        <f>IF(preDEL!$AG691,IFERROR(0/0,""),preDEL!T691)</f>
        <v/>
      </c>
      <c r="U691" s="83" t="str">
        <f>IF(preDEL!$AG691,IFERROR(0/0,""),preDEL!U691)</f>
        <v/>
      </c>
      <c r="V691" s="82" t="str">
        <f>IF(preDEL!$AG691,IFERROR(0/0,""),preDEL!V691)</f>
        <v/>
      </c>
      <c r="W691" s="83" t="str">
        <f>IF(preDEL!$AG691,IFERROR(0/0,""),preDEL!W691)</f>
        <v/>
      </c>
      <c r="X691" s="116" t="b">
        <f>IF(preDEL!$AG691,IFERROR(0/0,""),preDEL!X691)</f>
        <v>0</v>
      </c>
      <c r="Y691" s="128" t="b">
        <f>IF(preDEL!$AG691,IFERROR(0/0,""),preDEL!Y691)</f>
        <v>0</v>
      </c>
      <c r="Z691" s="82" t="str">
        <f>IF(preDEL!$AG691,IFERROR(0/0,""),preDEL!Z691)</f>
        <v/>
      </c>
      <c r="AA691" s="128" t="b">
        <f>IF(preDEL!$AG691,IFERROR(0/0,""),preDEL!AA691)</f>
        <v>0</v>
      </c>
      <c r="AB691" s="128" t="b">
        <f>IF(preDEL!$AG691,IFERROR(0/0,""),preDEL!AB691)</f>
        <v>0</v>
      </c>
      <c r="AC691" s="174">
        <f>IF(preDEL!$AG691,IFERROR(0/0,""),preDEL!AC691)</f>
        <v>49</v>
      </c>
      <c r="AD691" s="116" t="b">
        <f>IF(preDEL!$AG691,IFERROR(0/0,""),preDEL!AD691)</f>
        <v>0</v>
      </c>
      <c r="AE691" s="175" t="str">
        <f>IF(preDEL!$AG691,IFERROR(0/0,""),preDEL!AE691)</f>
        <v/>
      </c>
      <c r="AF691" s="128" t="b">
        <f>IF(preDEL!$AG691,IFERROR(0/0,""),preDEL!AF691)</f>
        <v>0</v>
      </c>
      <c r="AG691" s="128" t="b">
        <f>IF(preDEL!$AG691,IFERROR(0/0,""),preDEL!AG691)</f>
        <v>0</v>
      </c>
      <c r="AH691" s="116" t="str">
        <f>IF(preDEL!$AG691,IFERROR(0/0,""),preDEL!AH691)</f>
        <v/>
      </c>
      <c r="AI691" s="82" t="str">
        <f>IF(preDEL!$AG691,IFERROR(0/0,""),preDEL!AI691)</f>
        <v/>
      </c>
      <c r="AJ691" s="83" t="str">
        <f>IF(preDEL!$AG691,IFERROR(0/0,""),preDEL!AJ691)</f>
        <v/>
      </c>
      <c r="AK691" s="82" t="str">
        <f>IF(preDEL!$AG691,IFERROR(0/0,""),preDEL!AK691)</f>
        <v>Negative</v>
      </c>
      <c r="AL691" s="83" t="str">
        <f>IF(preDEL!$AG691,IFERROR(0/0,""),preDEL!AL691)</f>
        <v/>
      </c>
      <c r="AM691" s="83" t="str">
        <f>IF(preDEL!$AG691,IFERROR(0/0,""),preDEL!AM691)</f>
        <v>SpROSA573919</v>
      </c>
      <c r="AN691" s="83" t="str">
        <f>IF(preDEL!$AG691,IFERROR(0/0,""),preDEL!AN691)</f>
        <v>ROSA136445</v>
      </c>
      <c r="AO691" s="83" t="str">
        <f>IF(preDEL!$AG691,IFERROR(0/0,""),preDEL!AO691)</f>
        <v/>
      </c>
      <c r="AP691" s="83" t="str">
        <f>IF(preDEL!$AG691,IFERROR(0/0,""),preDEL!AP691)</f>
        <v/>
      </c>
      <c r="AQ691" s="83" t="str">
        <f>IF(preDEL!$AG691,IFERROR(0/0,""),preDEL!AQ691)</f>
        <v/>
      </c>
      <c r="AR691" s="83" t="str">
        <f>IF(preDEL!$AG691,IFERROR(0/0,""),preDEL!AR691)</f>
        <v/>
      </c>
      <c r="AS691" s="147"/>
    </row>
    <row r="692">
      <c r="A692" s="82" t="str">
        <f>IF(preDEL!$AG692,IFERROR(0/0,""),preDEL!A692)</f>
        <v>FLB3759</v>
      </c>
      <c r="B692" s="172">
        <f>IF(preDEL!$AG692,IFERROR(0/0,""),preDEL!B692)</f>
        <v>44539</v>
      </c>
      <c r="C692" s="173">
        <f>IF(preDEL!$AG692,IFERROR(0/0,""),preDEL!C692)</f>
        <v>0.3163888889</v>
      </c>
      <c r="D692" s="82" t="str">
        <f>IF(preDEL!$AG692,IFERROR(0/0,""),preDEL!D692)</f>
        <v/>
      </c>
      <c r="E692" s="82" t="str">
        <f>IF(preDEL!$AG692,IFERROR(0/0,""),preDEL!E692)</f>
        <v/>
      </c>
      <c r="F692" s="83" t="str">
        <f>IF(preDEL!$AG692,IFERROR(0/0,""),preDEL!F692)</f>
        <v/>
      </c>
      <c r="G692" s="83" t="str">
        <f>IF(preDEL!$AG692,IFERROR(0/0,""),preDEL!G692)</f>
        <v/>
      </c>
      <c r="H692" s="83" t="str">
        <f>IF(preDEL!$AG692,IFERROR(0/0,""),preDEL!H692)</f>
        <v/>
      </c>
      <c r="I692" s="82" t="str">
        <f>IF(preDEL!$AG692,IFERROR(0/0,""),preDEL!I692)</f>
        <v/>
      </c>
      <c r="J692" s="82" t="str">
        <f>IF(preDEL!$AG692,IFERROR(0/0,""),preDEL!J692)</f>
        <v/>
      </c>
      <c r="K692" s="82" t="str">
        <f>IF(preDEL!$AG692,IFERROR(0/0,""),preDEL!K692)</f>
        <v>Negative</v>
      </c>
      <c r="L692" s="172">
        <f>IF(preDEL!$AG692,IFERROR(0/0,""),preDEL!L692)</f>
        <v>44539</v>
      </c>
      <c r="M692" s="173">
        <f>IF(preDEL!$AG692,IFERROR(0/0,""),preDEL!M692)</f>
        <v>0.4966782407</v>
      </c>
      <c r="N692" s="83" t="str">
        <f>IF(preDEL!$AG692,IFERROR(0/0,""),preDEL!N692)</f>
        <v/>
      </c>
      <c r="O692" s="83" t="str">
        <f>IF(preDEL!$AG692,IFERROR(0/0,""),preDEL!O692)</f>
        <v/>
      </c>
      <c r="P692" s="128" t="b">
        <f>IF(preDEL!$AG692,IFERROR(0/0,""),preDEL!P692)</f>
        <v>0</v>
      </c>
      <c r="Q692" s="128" t="str">
        <f>IF(preDEL!$AG692,IFERROR(0/0,""),preDEL!Q692)</f>
        <v>Result</v>
      </c>
      <c r="R692" s="116" t="b">
        <f>IF(preDEL!$AG692,IFERROR(0/0,""),preDEL!R692)</f>
        <v>1</v>
      </c>
      <c r="S692" s="116">
        <f>IF(preDEL!$AG692,IFERROR(0/0,""),preDEL!S692)</f>
        <v>1</v>
      </c>
      <c r="T692" s="128" t="str">
        <f>IF(preDEL!$AG692,IFERROR(0/0,""),preDEL!T692)</f>
        <v/>
      </c>
      <c r="U692" s="83" t="str">
        <f>IF(preDEL!$AG692,IFERROR(0/0,""),preDEL!U692)</f>
        <v/>
      </c>
      <c r="V692" s="82" t="str">
        <f>IF(preDEL!$AG692,IFERROR(0/0,""),preDEL!V692)</f>
        <v/>
      </c>
      <c r="W692" s="83" t="str">
        <f>IF(preDEL!$AG692,IFERROR(0/0,""),preDEL!W692)</f>
        <v/>
      </c>
      <c r="X692" s="116" t="b">
        <f>IF(preDEL!$AG692,IFERROR(0/0,""),preDEL!X692)</f>
        <v>0</v>
      </c>
      <c r="Y692" s="128" t="b">
        <f>IF(preDEL!$AG692,IFERROR(0/0,""),preDEL!Y692)</f>
        <v>0</v>
      </c>
      <c r="Z692" s="82" t="str">
        <f>IF(preDEL!$AG692,IFERROR(0/0,""),preDEL!Z692)</f>
        <v/>
      </c>
      <c r="AA692" s="128" t="b">
        <f>IF(preDEL!$AG692,IFERROR(0/0,""),preDEL!AA692)</f>
        <v>0</v>
      </c>
      <c r="AB692" s="128" t="b">
        <f>IF(preDEL!$AG692,IFERROR(0/0,""),preDEL!AB692)</f>
        <v>0</v>
      </c>
      <c r="AC692" s="174">
        <f>IF(preDEL!$AG692,IFERROR(0/0,""),preDEL!AC692)</f>
        <v>48</v>
      </c>
      <c r="AD692" s="116" t="b">
        <f>IF(preDEL!$AG692,IFERROR(0/0,""),preDEL!AD692)</f>
        <v>0</v>
      </c>
      <c r="AE692" s="175" t="str">
        <f>IF(preDEL!$AG692,IFERROR(0/0,""),preDEL!AE692)</f>
        <v/>
      </c>
      <c r="AF692" s="128" t="b">
        <f>IF(preDEL!$AG692,IFERROR(0/0,""),preDEL!AF692)</f>
        <v>0</v>
      </c>
      <c r="AG692" s="128" t="b">
        <f>IF(preDEL!$AG692,IFERROR(0/0,""),preDEL!AG692)</f>
        <v>0</v>
      </c>
      <c r="AH692" s="116" t="str">
        <f>IF(preDEL!$AG692,IFERROR(0/0,""),preDEL!AH692)</f>
        <v/>
      </c>
      <c r="AI692" s="82" t="str">
        <f>IF(preDEL!$AG692,IFERROR(0/0,""),preDEL!AI692)</f>
        <v/>
      </c>
      <c r="AJ692" s="83" t="str">
        <f>IF(preDEL!$AG692,IFERROR(0/0,""),preDEL!AJ692)</f>
        <v/>
      </c>
      <c r="AK692" s="82" t="str">
        <f>IF(preDEL!$AG692,IFERROR(0/0,""),preDEL!AK692)</f>
        <v>Negative</v>
      </c>
      <c r="AL692" s="83" t="str">
        <f>IF(preDEL!$AG692,IFERROR(0/0,""),preDEL!AL692)</f>
        <v/>
      </c>
      <c r="AM692" s="83" t="str">
        <f>IF(preDEL!$AG692,IFERROR(0/0,""),preDEL!AM692)</f>
        <v>SpROSA573919</v>
      </c>
      <c r="AN692" s="83" t="str">
        <f>IF(preDEL!$AG692,IFERROR(0/0,""),preDEL!AN692)</f>
        <v>ROSA124991</v>
      </c>
      <c r="AO692" s="83" t="str">
        <f>IF(preDEL!$AG692,IFERROR(0/0,""),preDEL!AO692)</f>
        <v/>
      </c>
      <c r="AP692" s="83" t="str">
        <f>IF(preDEL!$AG692,IFERROR(0/0,""),preDEL!AP692)</f>
        <v/>
      </c>
      <c r="AQ692" s="83" t="str">
        <f>IF(preDEL!$AG692,IFERROR(0/0,""),preDEL!AQ692)</f>
        <v/>
      </c>
      <c r="AR692" s="83" t="str">
        <f>IF(preDEL!$AG692,IFERROR(0/0,""),preDEL!AR692)</f>
        <v/>
      </c>
      <c r="AS692" s="147"/>
    </row>
    <row r="693">
      <c r="A693" s="82" t="str">
        <f>IF(preDEL!$AG693,IFERROR(0/0,""),preDEL!A693)</f>
        <v>FLB3450</v>
      </c>
      <c r="B693" s="172">
        <f>IF(preDEL!$AG693,IFERROR(0/0,""),preDEL!B693)</f>
        <v>44539</v>
      </c>
      <c r="C693" s="173">
        <f>IF(preDEL!$AG693,IFERROR(0/0,""),preDEL!C693)</f>
        <v>0.3247800926</v>
      </c>
      <c r="D693" s="82" t="str">
        <f>IF(preDEL!$AG693,IFERROR(0/0,""),preDEL!D693)</f>
        <v/>
      </c>
      <c r="E693" s="82" t="str">
        <f>IF(preDEL!$AG693,IFERROR(0/0,""),preDEL!E693)</f>
        <v/>
      </c>
      <c r="F693" s="83" t="str">
        <f>IF(preDEL!$AG693,IFERROR(0/0,""),preDEL!F693)</f>
        <v/>
      </c>
      <c r="G693" s="83" t="str">
        <f>IF(preDEL!$AG693,IFERROR(0/0,""),preDEL!G693)</f>
        <v/>
      </c>
      <c r="H693" s="83" t="str">
        <f>IF(preDEL!$AG693,IFERROR(0/0,""),preDEL!H693)</f>
        <v/>
      </c>
      <c r="I693" s="82" t="str">
        <f>IF(preDEL!$AG693,IFERROR(0/0,""),preDEL!I693)</f>
        <v/>
      </c>
      <c r="J693" s="82" t="str">
        <f>IF(preDEL!$AG693,IFERROR(0/0,""),preDEL!J693)</f>
        <v/>
      </c>
      <c r="K693" s="82" t="str">
        <f>IF(preDEL!$AG693,IFERROR(0/0,""),preDEL!K693)</f>
        <v>Negative</v>
      </c>
      <c r="L693" s="172">
        <f>IF(preDEL!$AG693,IFERROR(0/0,""),preDEL!L693)</f>
        <v>44539</v>
      </c>
      <c r="M693" s="173">
        <f>IF(preDEL!$AG693,IFERROR(0/0,""),preDEL!M693)</f>
        <v>0.4966782407</v>
      </c>
      <c r="N693" s="83" t="str">
        <f>IF(preDEL!$AG693,IFERROR(0/0,""),preDEL!N693)</f>
        <v/>
      </c>
      <c r="O693" s="83" t="str">
        <f>IF(preDEL!$AG693,IFERROR(0/0,""),preDEL!O693)</f>
        <v/>
      </c>
      <c r="P693" s="128" t="b">
        <f>IF(preDEL!$AG693,IFERROR(0/0,""),preDEL!P693)</f>
        <v>0</v>
      </c>
      <c r="Q693" s="128" t="str">
        <f>IF(preDEL!$AG693,IFERROR(0/0,""),preDEL!Q693)</f>
        <v>Result</v>
      </c>
      <c r="R693" s="116" t="b">
        <f>IF(preDEL!$AG693,IFERROR(0/0,""),preDEL!R693)</f>
        <v>1</v>
      </c>
      <c r="S693" s="116">
        <f>IF(preDEL!$AG693,IFERROR(0/0,""),preDEL!S693)</f>
        <v>1</v>
      </c>
      <c r="T693" s="128">
        <f>IF(preDEL!$AG693,IFERROR(0/0,""),preDEL!T693)</f>
        <v>0</v>
      </c>
      <c r="U693" s="83" t="str">
        <f>IF(preDEL!$AG693,IFERROR(0/0,""),preDEL!U693)</f>
        <v/>
      </c>
      <c r="V693" s="82" t="str">
        <f>IF(preDEL!$AG693,IFERROR(0/0,""),preDEL!V693)</f>
        <v/>
      </c>
      <c r="W693" s="83" t="str">
        <f>IF(preDEL!$AG693,IFERROR(0/0,""),preDEL!W693)</f>
        <v/>
      </c>
      <c r="X693" s="116" t="b">
        <f>IF(preDEL!$AG693,IFERROR(0/0,""),preDEL!X693)</f>
        <v>0</v>
      </c>
      <c r="Y693" s="128" t="b">
        <f>IF(preDEL!$AG693,IFERROR(0/0,""),preDEL!Y693)</f>
        <v>0</v>
      </c>
      <c r="Z693" s="82" t="str">
        <f>IF(preDEL!$AG693,IFERROR(0/0,""),preDEL!Z693)</f>
        <v/>
      </c>
      <c r="AA693" s="128" t="b">
        <f>IF(preDEL!$AG693,IFERROR(0/0,""),preDEL!AA693)</f>
        <v>0</v>
      </c>
      <c r="AB693" s="128" t="b">
        <f>IF(preDEL!$AG693,IFERROR(0/0,""),preDEL!AB693)</f>
        <v>0</v>
      </c>
      <c r="AC693" s="174">
        <f>IF(preDEL!$AG693,IFERROR(0/0,""),preDEL!AC693)</f>
        <v>510</v>
      </c>
      <c r="AD693" s="116" t="b">
        <f>IF(preDEL!$AG693,IFERROR(0/0,""),preDEL!AD693)</f>
        <v>1</v>
      </c>
      <c r="AE693" s="175" t="str">
        <f>IF(preDEL!$AG693,IFERROR(0/0,""),preDEL!AE693)</f>
        <v/>
      </c>
      <c r="AF693" s="128" t="b">
        <f>IF(preDEL!$AG693,IFERROR(0/0,""),preDEL!AF693)</f>
        <v>0</v>
      </c>
      <c r="AG693" s="128" t="b">
        <f>IF(preDEL!$AG693,IFERROR(0/0,""),preDEL!AG693)</f>
        <v>0</v>
      </c>
      <c r="AH693" s="116" t="str">
        <f>IF(preDEL!$AG693,IFERROR(0/0,""),preDEL!AH693)</f>
        <v/>
      </c>
      <c r="AI693" s="82" t="str">
        <f>IF(preDEL!$AG693,IFERROR(0/0,""),preDEL!AI693)</f>
        <v/>
      </c>
      <c r="AJ693" s="83" t="str">
        <f>IF(preDEL!$AG693,IFERROR(0/0,""),preDEL!AJ693)</f>
        <v/>
      </c>
      <c r="AK693" s="82" t="str">
        <f>IF(preDEL!$AG693,IFERROR(0/0,""),preDEL!AK693)</f>
        <v>Negative</v>
      </c>
      <c r="AL693" s="83" t="str">
        <f>IF(preDEL!$AG693,IFERROR(0/0,""),preDEL!AL693)</f>
        <v/>
      </c>
      <c r="AM693" s="83" t="str">
        <f>IF(preDEL!$AG693,IFERROR(0/0,""),preDEL!AM693)</f>
        <v>SpROSA573919</v>
      </c>
      <c r="AN693" s="83" t="str">
        <f>IF(preDEL!$AG693,IFERROR(0/0,""),preDEL!AN693)</f>
        <v>ROSA621982</v>
      </c>
      <c r="AO693" s="83" t="str">
        <f>IF(preDEL!$AG693,IFERROR(0/0,""),preDEL!AO693)</f>
        <v/>
      </c>
      <c r="AP693" s="83" t="str">
        <f>IF(preDEL!$AG693,IFERROR(0/0,""),preDEL!AP693)</f>
        <v/>
      </c>
      <c r="AQ693" s="83" t="str">
        <f>IF(preDEL!$AG693,IFERROR(0/0,""),preDEL!AQ693)</f>
        <v/>
      </c>
      <c r="AR693" s="83" t="str">
        <f>IF(preDEL!$AG693,IFERROR(0/0,""),preDEL!AR693)</f>
        <v/>
      </c>
      <c r="AS693" s="147"/>
    </row>
    <row r="694">
      <c r="A694" s="82" t="str">
        <f>IF(preDEL!$AG694,IFERROR(0/0,""),preDEL!A694)</f>
        <v>FLB3608</v>
      </c>
      <c r="B694" s="172">
        <f>IF(preDEL!$AG694,IFERROR(0/0,""),preDEL!B694)</f>
        <v>44540</v>
      </c>
      <c r="C694" s="173">
        <f>IF(preDEL!$AG694,IFERROR(0/0,""),preDEL!C694)</f>
        <v>0.2245833333</v>
      </c>
      <c r="D694" s="82" t="str">
        <f>IF(preDEL!$AG694,IFERROR(0/0,""),preDEL!D694)</f>
        <v/>
      </c>
      <c r="E694" s="82" t="str">
        <f>IF(preDEL!$AG694,IFERROR(0/0,""),preDEL!E694)</f>
        <v/>
      </c>
      <c r="F694" s="83" t="str">
        <f>IF(preDEL!$AG694,IFERROR(0/0,""),preDEL!F694)</f>
        <v/>
      </c>
      <c r="G694" s="83" t="str">
        <f>IF(preDEL!$AG694,IFERROR(0/0,""),preDEL!G694)</f>
        <v/>
      </c>
      <c r="H694" s="83" t="str">
        <f>IF(preDEL!$AG694,IFERROR(0/0,""),preDEL!H694)</f>
        <v/>
      </c>
      <c r="I694" s="82" t="str">
        <f>IF(preDEL!$AG694,IFERROR(0/0,""),preDEL!I694)</f>
        <v/>
      </c>
      <c r="J694" s="82" t="str">
        <f>IF(preDEL!$AG694,IFERROR(0/0,""),preDEL!J694)</f>
        <v/>
      </c>
      <c r="K694" s="82" t="str">
        <f>IF(preDEL!$AG694,IFERROR(0/0,""),preDEL!K694)</f>
        <v>Negative</v>
      </c>
      <c r="L694" s="172">
        <f>IF(preDEL!$AG694,IFERROR(0/0,""),preDEL!L694)</f>
        <v>44540</v>
      </c>
      <c r="M694" s="173">
        <f>IF(preDEL!$AG694,IFERROR(0/0,""),preDEL!M694)</f>
        <v>0.486412037</v>
      </c>
      <c r="N694" s="83" t="str">
        <f>IF(preDEL!$AG694,IFERROR(0/0,""),preDEL!N694)</f>
        <v/>
      </c>
      <c r="O694" s="83" t="str">
        <f>IF(preDEL!$AG694,IFERROR(0/0,""),preDEL!O694)</f>
        <v/>
      </c>
      <c r="P694" s="128" t="b">
        <f>IF(preDEL!$AG694,IFERROR(0/0,""),preDEL!P694)</f>
        <v>0</v>
      </c>
      <c r="Q694" s="128" t="str">
        <f>IF(preDEL!$AG694,IFERROR(0/0,""),preDEL!Q694)</f>
        <v>Result</v>
      </c>
      <c r="R694" s="116" t="b">
        <f>IF(preDEL!$AG694,IFERROR(0/0,""),preDEL!R694)</f>
        <v>1</v>
      </c>
      <c r="S694" s="116">
        <f>IF(preDEL!$AG694,IFERROR(0/0,""),preDEL!S694)</f>
        <v>1</v>
      </c>
      <c r="T694" s="128" t="str">
        <f>IF(preDEL!$AG694,IFERROR(0/0,""),preDEL!T694)</f>
        <v/>
      </c>
      <c r="U694" s="83" t="str">
        <f>IF(preDEL!$AG694,IFERROR(0/0,""),preDEL!U694)</f>
        <v/>
      </c>
      <c r="V694" s="82" t="str">
        <f>IF(preDEL!$AG694,IFERROR(0/0,""),preDEL!V694)</f>
        <v/>
      </c>
      <c r="W694" s="83" t="str">
        <f>IF(preDEL!$AG694,IFERROR(0/0,""),preDEL!W694)</f>
        <v/>
      </c>
      <c r="X694" s="116" t="b">
        <f>IF(preDEL!$AG694,IFERROR(0/0,""),preDEL!X694)</f>
        <v>0</v>
      </c>
      <c r="Y694" s="128" t="b">
        <f>IF(preDEL!$AG694,IFERROR(0/0,""),preDEL!Y694)</f>
        <v>0</v>
      </c>
      <c r="Z694" s="82" t="str">
        <f>IF(preDEL!$AG694,IFERROR(0/0,""),preDEL!Z694)</f>
        <v/>
      </c>
      <c r="AA694" s="128" t="b">
        <f>IF(preDEL!$AG694,IFERROR(0/0,""),preDEL!AA694)</f>
        <v>0</v>
      </c>
      <c r="AB694" s="128" t="b">
        <f>IF(preDEL!$AG694,IFERROR(0/0,""),preDEL!AB694)</f>
        <v>0</v>
      </c>
      <c r="AC694" s="174">
        <f>IF(preDEL!$AG694,IFERROR(0/0,""),preDEL!AC694)</f>
        <v>47</v>
      </c>
      <c r="AD694" s="116" t="b">
        <f>IF(preDEL!$AG694,IFERROR(0/0,""),preDEL!AD694)</f>
        <v>0</v>
      </c>
      <c r="AE694" s="175" t="str">
        <f>IF(preDEL!$AG694,IFERROR(0/0,""),preDEL!AE694)</f>
        <v/>
      </c>
      <c r="AF694" s="128" t="b">
        <f>IF(preDEL!$AG694,IFERROR(0/0,""),preDEL!AF694)</f>
        <v>0</v>
      </c>
      <c r="AG694" s="128" t="b">
        <f>IF(preDEL!$AG694,IFERROR(0/0,""),preDEL!AG694)</f>
        <v>0</v>
      </c>
      <c r="AH694" s="116" t="str">
        <f>IF(preDEL!$AG694,IFERROR(0/0,""),preDEL!AH694)</f>
        <v/>
      </c>
      <c r="AI694" s="82" t="str">
        <f>IF(preDEL!$AG694,IFERROR(0/0,""),preDEL!AI694)</f>
        <v/>
      </c>
      <c r="AJ694" s="83" t="str">
        <f>IF(preDEL!$AG694,IFERROR(0/0,""),preDEL!AJ694)</f>
        <v/>
      </c>
      <c r="AK694" s="82" t="str">
        <f>IF(preDEL!$AG694,IFERROR(0/0,""),preDEL!AK694)</f>
        <v>Negative</v>
      </c>
      <c r="AL694" s="83" t="str">
        <f>IF(preDEL!$AG694,IFERROR(0/0,""),preDEL!AL694)</f>
        <v/>
      </c>
      <c r="AM694" s="83" t="str">
        <f>IF(preDEL!$AG694,IFERROR(0/0,""),preDEL!AM694)</f>
        <v>SpROSA145068</v>
      </c>
      <c r="AN694" s="83" t="str">
        <f>IF(preDEL!$AG694,IFERROR(0/0,""),preDEL!AN694)</f>
        <v>ROSA750622</v>
      </c>
      <c r="AO694" s="83" t="str">
        <f>IF(preDEL!$AG694,IFERROR(0/0,""),preDEL!AO694)</f>
        <v/>
      </c>
      <c r="AP694" s="83" t="str">
        <f>IF(preDEL!$AG694,IFERROR(0/0,""),preDEL!AP694)</f>
        <v/>
      </c>
      <c r="AQ694" s="83" t="str">
        <f>IF(preDEL!$AG694,IFERROR(0/0,""),preDEL!AQ694)</f>
        <v/>
      </c>
      <c r="AR694" s="83" t="str">
        <f>IF(preDEL!$AG694,IFERROR(0/0,""),preDEL!AR694)</f>
        <v/>
      </c>
      <c r="AS694" s="147"/>
    </row>
    <row r="695">
      <c r="A695" s="82" t="str">
        <f>IF(preDEL!$AG695,IFERROR(0/0,""),preDEL!A695)</f>
        <v>FLB3613</v>
      </c>
      <c r="B695" s="172">
        <f>IF(preDEL!$AG695,IFERROR(0/0,""),preDEL!B695)</f>
        <v>44540</v>
      </c>
      <c r="C695" s="173">
        <f>IF(preDEL!$AG695,IFERROR(0/0,""),preDEL!C695)</f>
        <v>0.2264814815</v>
      </c>
      <c r="D695" s="82" t="str">
        <f>IF(preDEL!$AG695,IFERROR(0/0,""),preDEL!D695)</f>
        <v/>
      </c>
      <c r="E695" s="82" t="str">
        <f>IF(preDEL!$AG695,IFERROR(0/0,""),preDEL!E695)</f>
        <v/>
      </c>
      <c r="F695" s="83" t="str">
        <f>IF(preDEL!$AG695,IFERROR(0/0,""),preDEL!F695)</f>
        <v/>
      </c>
      <c r="G695" s="83" t="str">
        <f>IF(preDEL!$AG695,IFERROR(0/0,""),preDEL!G695)</f>
        <v/>
      </c>
      <c r="H695" s="83" t="str">
        <f>IF(preDEL!$AG695,IFERROR(0/0,""),preDEL!H695)</f>
        <v/>
      </c>
      <c r="I695" s="82" t="str">
        <f>IF(preDEL!$AG695,IFERROR(0/0,""),preDEL!I695)</f>
        <v/>
      </c>
      <c r="J695" s="82" t="str">
        <f>IF(preDEL!$AG695,IFERROR(0/0,""),preDEL!J695)</f>
        <v/>
      </c>
      <c r="K695" s="82" t="str">
        <f>IF(preDEL!$AG695,IFERROR(0/0,""),preDEL!K695)</f>
        <v>Negative</v>
      </c>
      <c r="L695" s="172">
        <f>IF(preDEL!$AG695,IFERROR(0/0,""),preDEL!L695)</f>
        <v>44540</v>
      </c>
      <c r="M695" s="173">
        <f>IF(preDEL!$AG695,IFERROR(0/0,""),preDEL!M695)</f>
        <v>0.486412037</v>
      </c>
      <c r="N695" s="83" t="str">
        <f>IF(preDEL!$AG695,IFERROR(0/0,""),preDEL!N695)</f>
        <v/>
      </c>
      <c r="O695" s="83" t="str">
        <f>IF(preDEL!$AG695,IFERROR(0/0,""),preDEL!O695)</f>
        <v/>
      </c>
      <c r="P695" s="128" t="b">
        <f>IF(preDEL!$AG695,IFERROR(0/0,""),preDEL!P695)</f>
        <v>0</v>
      </c>
      <c r="Q695" s="128" t="str">
        <f>IF(preDEL!$AG695,IFERROR(0/0,""),preDEL!Q695)</f>
        <v>Result</v>
      </c>
      <c r="R695" s="116" t="b">
        <f>IF(preDEL!$AG695,IFERROR(0/0,""),preDEL!R695)</f>
        <v>1</v>
      </c>
      <c r="S695" s="116">
        <f>IF(preDEL!$AG695,IFERROR(0/0,""),preDEL!S695)</f>
        <v>1</v>
      </c>
      <c r="T695" s="128" t="str">
        <f>IF(preDEL!$AG695,IFERROR(0/0,""),preDEL!T695)</f>
        <v/>
      </c>
      <c r="U695" s="83" t="str">
        <f>IF(preDEL!$AG695,IFERROR(0/0,""),preDEL!U695)</f>
        <v/>
      </c>
      <c r="V695" s="82" t="str">
        <f>IF(preDEL!$AG695,IFERROR(0/0,""),preDEL!V695)</f>
        <v/>
      </c>
      <c r="W695" s="83" t="str">
        <f>IF(preDEL!$AG695,IFERROR(0/0,""),preDEL!W695)</f>
        <v/>
      </c>
      <c r="X695" s="116" t="b">
        <f>IF(preDEL!$AG695,IFERROR(0/0,""),preDEL!X695)</f>
        <v>0</v>
      </c>
      <c r="Y695" s="128" t="b">
        <f>IF(preDEL!$AG695,IFERROR(0/0,""),preDEL!Y695)</f>
        <v>0</v>
      </c>
      <c r="Z695" s="82" t="str">
        <f>IF(preDEL!$AG695,IFERROR(0/0,""),preDEL!Z695)</f>
        <v/>
      </c>
      <c r="AA695" s="128" t="b">
        <f>IF(preDEL!$AG695,IFERROR(0/0,""),preDEL!AA695)</f>
        <v>0</v>
      </c>
      <c r="AB695" s="128" t="b">
        <f>IF(preDEL!$AG695,IFERROR(0/0,""),preDEL!AB695)</f>
        <v>0</v>
      </c>
      <c r="AC695" s="174">
        <f>IF(preDEL!$AG695,IFERROR(0/0,""),preDEL!AC695)</f>
        <v>46</v>
      </c>
      <c r="AD695" s="116" t="b">
        <f>IF(preDEL!$AG695,IFERROR(0/0,""),preDEL!AD695)</f>
        <v>0</v>
      </c>
      <c r="AE695" s="175" t="str">
        <f>IF(preDEL!$AG695,IFERROR(0/0,""),preDEL!AE695)</f>
        <v/>
      </c>
      <c r="AF695" s="128" t="b">
        <f>IF(preDEL!$AG695,IFERROR(0/0,""),preDEL!AF695)</f>
        <v>0</v>
      </c>
      <c r="AG695" s="128" t="b">
        <f>IF(preDEL!$AG695,IFERROR(0/0,""),preDEL!AG695)</f>
        <v>0</v>
      </c>
      <c r="AH695" s="116" t="str">
        <f>IF(preDEL!$AG695,IFERROR(0/0,""),preDEL!AH695)</f>
        <v/>
      </c>
      <c r="AI695" s="82" t="str">
        <f>IF(preDEL!$AG695,IFERROR(0/0,""),preDEL!AI695)</f>
        <v/>
      </c>
      <c r="AJ695" s="83" t="str">
        <f>IF(preDEL!$AG695,IFERROR(0/0,""),preDEL!AJ695)</f>
        <v/>
      </c>
      <c r="AK695" s="82" t="str">
        <f>IF(preDEL!$AG695,IFERROR(0/0,""),preDEL!AK695)</f>
        <v>Negative</v>
      </c>
      <c r="AL695" s="83" t="str">
        <f>IF(preDEL!$AG695,IFERROR(0/0,""),preDEL!AL695)</f>
        <v/>
      </c>
      <c r="AM695" s="83" t="str">
        <f>IF(preDEL!$AG695,IFERROR(0/0,""),preDEL!AM695)</f>
        <v>SpROSA145068</v>
      </c>
      <c r="AN695" s="83" t="str">
        <f>IF(preDEL!$AG695,IFERROR(0/0,""),preDEL!AN695)</f>
        <v>ROSA970910</v>
      </c>
      <c r="AO695" s="83" t="str">
        <f>IF(preDEL!$AG695,IFERROR(0/0,""),preDEL!AO695)</f>
        <v/>
      </c>
      <c r="AP695" s="83" t="str">
        <f>IF(preDEL!$AG695,IFERROR(0/0,""),preDEL!AP695)</f>
        <v/>
      </c>
      <c r="AQ695" s="83" t="str">
        <f>IF(preDEL!$AG695,IFERROR(0/0,""),preDEL!AQ695)</f>
        <v/>
      </c>
      <c r="AR695" s="83" t="str">
        <f>IF(preDEL!$AG695,IFERROR(0/0,""),preDEL!AR695)</f>
        <v/>
      </c>
      <c r="AS695" s="147"/>
    </row>
    <row r="696">
      <c r="A696" s="82" t="str">
        <f>IF(preDEL!$AG696,IFERROR(0/0,""),preDEL!A696)</f>
        <v>FLB3131</v>
      </c>
      <c r="B696" s="172">
        <f>IF(preDEL!$AG696,IFERROR(0/0,""),preDEL!B696)</f>
        <v>44540</v>
      </c>
      <c r="C696" s="173">
        <f>IF(preDEL!$AG696,IFERROR(0/0,""),preDEL!C696)</f>
        <v>0.226724537</v>
      </c>
      <c r="D696" s="82" t="str">
        <f>IF(preDEL!$AG696,IFERROR(0/0,""),preDEL!D696)</f>
        <v/>
      </c>
      <c r="E696" s="82" t="str">
        <f>IF(preDEL!$AG696,IFERROR(0/0,""),preDEL!E696)</f>
        <v/>
      </c>
      <c r="F696" s="83" t="str">
        <f>IF(preDEL!$AG696,IFERROR(0/0,""),preDEL!F696)</f>
        <v/>
      </c>
      <c r="G696" s="83" t="str">
        <f>IF(preDEL!$AG696,IFERROR(0/0,""),preDEL!G696)</f>
        <v/>
      </c>
      <c r="H696" s="83" t="str">
        <f>IF(preDEL!$AG696,IFERROR(0/0,""),preDEL!H696)</f>
        <v/>
      </c>
      <c r="I696" s="82" t="str">
        <f>IF(preDEL!$AG696,IFERROR(0/0,""),preDEL!I696)</f>
        <v/>
      </c>
      <c r="J696" s="82" t="str">
        <f>IF(preDEL!$AG696,IFERROR(0/0,""),preDEL!J696)</f>
        <v/>
      </c>
      <c r="K696" s="82" t="str">
        <f>IF(preDEL!$AG696,IFERROR(0/0,""),preDEL!K696)</f>
        <v>Negative</v>
      </c>
      <c r="L696" s="172">
        <f>IF(preDEL!$AG696,IFERROR(0/0,""),preDEL!L696)</f>
        <v>44540</v>
      </c>
      <c r="M696" s="173">
        <f>IF(preDEL!$AG696,IFERROR(0/0,""),preDEL!M696)</f>
        <v>0.486412037</v>
      </c>
      <c r="N696" s="83" t="str">
        <f>IF(preDEL!$AG696,IFERROR(0/0,""),preDEL!N696)</f>
        <v/>
      </c>
      <c r="O696" s="83" t="str">
        <f>IF(preDEL!$AG696,IFERROR(0/0,""),preDEL!O696)</f>
        <v/>
      </c>
      <c r="P696" s="128" t="b">
        <f>IF(preDEL!$AG696,IFERROR(0/0,""),preDEL!P696)</f>
        <v>0</v>
      </c>
      <c r="Q696" s="128" t="str">
        <f>IF(preDEL!$AG696,IFERROR(0/0,""),preDEL!Q696)</f>
        <v>Result</v>
      </c>
      <c r="R696" s="116" t="b">
        <f>IF(preDEL!$AG696,IFERROR(0/0,""),preDEL!R696)</f>
        <v>1</v>
      </c>
      <c r="S696" s="116">
        <f>IF(preDEL!$AG696,IFERROR(0/0,""),preDEL!S696)</f>
        <v>1</v>
      </c>
      <c r="T696" s="128" t="str">
        <f>IF(preDEL!$AG696,IFERROR(0/0,""),preDEL!T696)</f>
        <v/>
      </c>
      <c r="U696" s="83" t="str">
        <f>IF(preDEL!$AG696,IFERROR(0/0,""),preDEL!U696)</f>
        <v/>
      </c>
      <c r="V696" s="82" t="str">
        <f>IF(preDEL!$AG696,IFERROR(0/0,""),preDEL!V696)</f>
        <v/>
      </c>
      <c r="W696" s="83" t="str">
        <f>IF(preDEL!$AG696,IFERROR(0/0,""),preDEL!W696)</f>
        <v/>
      </c>
      <c r="X696" s="116" t="b">
        <f>IF(preDEL!$AG696,IFERROR(0/0,""),preDEL!X696)</f>
        <v>0</v>
      </c>
      <c r="Y696" s="128" t="b">
        <f>IF(preDEL!$AG696,IFERROR(0/0,""),preDEL!Y696)</f>
        <v>0</v>
      </c>
      <c r="Z696" s="82" t="str">
        <f>IF(preDEL!$AG696,IFERROR(0/0,""),preDEL!Z696)</f>
        <v/>
      </c>
      <c r="AA696" s="128" t="b">
        <f>IF(preDEL!$AG696,IFERROR(0/0,""),preDEL!AA696)</f>
        <v>0</v>
      </c>
      <c r="AB696" s="128" t="b">
        <f>IF(preDEL!$AG696,IFERROR(0/0,""),preDEL!AB696)</f>
        <v>0</v>
      </c>
      <c r="AC696" s="174">
        <f>IF(preDEL!$AG696,IFERROR(0/0,""),preDEL!AC696)</f>
        <v>45</v>
      </c>
      <c r="AD696" s="116" t="b">
        <f>IF(preDEL!$AG696,IFERROR(0/0,""),preDEL!AD696)</f>
        <v>0</v>
      </c>
      <c r="AE696" s="175" t="str">
        <f>IF(preDEL!$AG696,IFERROR(0/0,""),preDEL!AE696)</f>
        <v/>
      </c>
      <c r="AF696" s="128" t="b">
        <f>IF(preDEL!$AG696,IFERROR(0/0,""),preDEL!AF696)</f>
        <v>0</v>
      </c>
      <c r="AG696" s="128" t="b">
        <f>IF(preDEL!$AG696,IFERROR(0/0,""),preDEL!AG696)</f>
        <v>0</v>
      </c>
      <c r="AH696" s="116" t="str">
        <f>IF(preDEL!$AG696,IFERROR(0/0,""),preDEL!AH696)</f>
        <v/>
      </c>
      <c r="AI696" s="82" t="str">
        <f>IF(preDEL!$AG696,IFERROR(0/0,""),preDEL!AI696)</f>
        <v/>
      </c>
      <c r="AJ696" s="83" t="str">
        <f>IF(preDEL!$AG696,IFERROR(0/0,""),preDEL!AJ696)</f>
        <v/>
      </c>
      <c r="AK696" s="82" t="str">
        <f>IF(preDEL!$AG696,IFERROR(0/0,""),preDEL!AK696)</f>
        <v>Negative</v>
      </c>
      <c r="AL696" s="83" t="str">
        <f>IF(preDEL!$AG696,IFERROR(0/0,""),preDEL!AL696)</f>
        <v/>
      </c>
      <c r="AM696" s="83" t="str">
        <f>IF(preDEL!$AG696,IFERROR(0/0,""),preDEL!AM696)</f>
        <v>SpROSA145068</v>
      </c>
      <c r="AN696" s="83" t="str">
        <f>IF(preDEL!$AG696,IFERROR(0/0,""),preDEL!AN696)</f>
        <v>ROSA186882</v>
      </c>
      <c r="AO696" s="83" t="str">
        <f>IF(preDEL!$AG696,IFERROR(0/0,""),preDEL!AO696)</f>
        <v/>
      </c>
      <c r="AP696" s="83" t="str">
        <f>IF(preDEL!$AG696,IFERROR(0/0,""),preDEL!AP696)</f>
        <v/>
      </c>
      <c r="AQ696" s="83" t="str">
        <f>IF(preDEL!$AG696,IFERROR(0/0,""),preDEL!AQ696)</f>
        <v/>
      </c>
      <c r="AR696" s="83" t="str">
        <f>IF(preDEL!$AG696,IFERROR(0/0,""),preDEL!AR696)</f>
        <v/>
      </c>
      <c r="AS696" s="147"/>
    </row>
    <row r="697">
      <c r="A697" s="82" t="str">
        <f>IF(preDEL!$AG697,IFERROR(0/0,""),preDEL!A697)</f>
        <v>FLB3575</v>
      </c>
      <c r="B697" s="172">
        <f>IF(preDEL!$AG697,IFERROR(0/0,""),preDEL!B697)</f>
        <v>44540</v>
      </c>
      <c r="C697" s="173">
        <f>IF(preDEL!$AG697,IFERROR(0/0,""),preDEL!C697)</f>
        <v>0.2284837963</v>
      </c>
      <c r="D697" s="82" t="str">
        <f>IF(preDEL!$AG697,IFERROR(0/0,""),preDEL!D697)</f>
        <v/>
      </c>
      <c r="E697" s="82" t="str">
        <f>IF(preDEL!$AG697,IFERROR(0/0,""),preDEL!E697)</f>
        <v/>
      </c>
      <c r="F697" s="83" t="str">
        <f>IF(preDEL!$AG697,IFERROR(0/0,""),preDEL!F697)</f>
        <v/>
      </c>
      <c r="G697" s="83" t="str">
        <f>IF(preDEL!$AG697,IFERROR(0/0,""),preDEL!G697)</f>
        <v/>
      </c>
      <c r="H697" s="83" t="str">
        <f>IF(preDEL!$AG697,IFERROR(0/0,""),preDEL!H697)</f>
        <v/>
      </c>
      <c r="I697" s="82" t="str">
        <f>IF(preDEL!$AG697,IFERROR(0/0,""),preDEL!I697)</f>
        <v/>
      </c>
      <c r="J697" s="82" t="str">
        <f>IF(preDEL!$AG697,IFERROR(0/0,""),preDEL!J697)</f>
        <v/>
      </c>
      <c r="K697" s="82" t="str">
        <f>IF(preDEL!$AG697,IFERROR(0/0,""),preDEL!K697)</f>
        <v>Negative</v>
      </c>
      <c r="L697" s="172">
        <f>IF(preDEL!$AG697,IFERROR(0/0,""),preDEL!L697)</f>
        <v>44540</v>
      </c>
      <c r="M697" s="173">
        <f>IF(preDEL!$AG697,IFERROR(0/0,""),preDEL!M697)</f>
        <v>0.486412037</v>
      </c>
      <c r="N697" s="83" t="str">
        <f>IF(preDEL!$AG697,IFERROR(0/0,""),preDEL!N697)</f>
        <v/>
      </c>
      <c r="O697" s="83" t="str">
        <f>IF(preDEL!$AG697,IFERROR(0/0,""),preDEL!O697)</f>
        <v/>
      </c>
      <c r="P697" s="128" t="b">
        <f>IF(preDEL!$AG697,IFERROR(0/0,""),preDEL!P697)</f>
        <v>0</v>
      </c>
      <c r="Q697" s="128" t="str">
        <f>IF(preDEL!$AG697,IFERROR(0/0,""),preDEL!Q697)</f>
        <v>Result</v>
      </c>
      <c r="R697" s="116" t="b">
        <f>IF(preDEL!$AG697,IFERROR(0/0,""),preDEL!R697)</f>
        <v>1</v>
      </c>
      <c r="S697" s="116">
        <f>IF(preDEL!$AG697,IFERROR(0/0,""),preDEL!S697)</f>
        <v>1</v>
      </c>
      <c r="T697" s="128">
        <f>IF(preDEL!$AG697,IFERROR(0/0,""),preDEL!T697)</f>
        <v>0</v>
      </c>
      <c r="U697" s="83" t="str">
        <f>IF(preDEL!$AG697,IFERROR(0/0,""),preDEL!U697)</f>
        <v/>
      </c>
      <c r="V697" s="82" t="str">
        <f>IF(preDEL!$AG697,IFERROR(0/0,""),preDEL!V697)</f>
        <v/>
      </c>
      <c r="W697" s="83" t="str">
        <f>IF(preDEL!$AG697,IFERROR(0/0,""),preDEL!W697)</f>
        <v/>
      </c>
      <c r="X697" s="116" t="b">
        <f>IF(preDEL!$AG697,IFERROR(0/0,""),preDEL!X697)</f>
        <v>0</v>
      </c>
      <c r="Y697" s="128" t="b">
        <f>IF(preDEL!$AG697,IFERROR(0/0,""),preDEL!Y697)</f>
        <v>0</v>
      </c>
      <c r="Z697" s="82" t="str">
        <f>IF(preDEL!$AG697,IFERROR(0/0,""),preDEL!Z697)</f>
        <v/>
      </c>
      <c r="AA697" s="128" t="b">
        <f>IF(preDEL!$AG697,IFERROR(0/0,""),preDEL!AA697)</f>
        <v>0</v>
      </c>
      <c r="AB697" s="128" t="b">
        <f>IF(preDEL!$AG697,IFERROR(0/0,""),preDEL!AB697)</f>
        <v>0</v>
      </c>
      <c r="AC697" s="174">
        <f>IF(preDEL!$AG697,IFERROR(0/0,""),preDEL!AC697)</f>
        <v>509</v>
      </c>
      <c r="AD697" s="116" t="b">
        <f>IF(preDEL!$AG697,IFERROR(0/0,""),preDEL!AD697)</f>
        <v>1</v>
      </c>
      <c r="AE697" s="175" t="str">
        <f>IF(preDEL!$AG697,IFERROR(0/0,""),preDEL!AE697)</f>
        <v/>
      </c>
      <c r="AF697" s="128" t="b">
        <f>IF(preDEL!$AG697,IFERROR(0/0,""),preDEL!AF697)</f>
        <v>0</v>
      </c>
      <c r="AG697" s="128" t="b">
        <f>IF(preDEL!$AG697,IFERROR(0/0,""),preDEL!AG697)</f>
        <v>0</v>
      </c>
      <c r="AH697" s="116" t="str">
        <f>IF(preDEL!$AG697,IFERROR(0/0,""),preDEL!AH697)</f>
        <v/>
      </c>
      <c r="AI697" s="82" t="str">
        <f>IF(preDEL!$AG697,IFERROR(0/0,""),preDEL!AI697)</f>
        <v/>
      </c>
      <c r="AJ697" s="83" t="str">
        <f>IF(preDEL!$AG697,IFERROR(0/0,""),preDEL!AJ697)</f>
        <v/>
      </c>
      <c r="AK697" s="82" t="str">
        <f>IF(preDEL!$AG697,IFERROR(0/0,""),preDEL!AK697)</f>
        <v>Negative</v>
      </c>
      <c r="AL697" s="83" t="str">
        <f>IF(preDEL!$AG697,IFERROR(0/0,""),preDEL!AL697)</f>
        <v/>
      </c>
      <c r="AM697" s="83" t="str">
        <f>IF(preDEL!$AG697,IFERROR(0/0,""),preDEL!AM697)</f>
        <v>SpROSA145068</v>
      </c>
      <c r="AN697" s="83" t="str">
        <f>IF(preDEL!$AG697,IFERROR(0/0,""),preDEL!AN697)</f>
        <v>ROSA797583</v>
      </c>
      <c r="AO697" s="83" t="str">
        <f>IF(preDEL!$AG697,IFERROR(0/0,""),preDEL!AO697)</f>
        <v/>
      </c>
      <c r="AP697" s="83" t="str">
        <f>IF(preDEL!$AG697,IFERROR(0/0,""),preDEL!AP697)</f>
        <v/>
      </c>
      <c r="AQ697" s="83" t="str">
        <f>IF(preDEL!$AG697,IFERROR(0/0,""),preDEL!AQ697)</f>
        <v/>
      </c>
      <c r="AR697" s="83" t="str">
        <f>IF(preDEL!$AG697,IFERROR(0/0,""),preDEL!AR697)</f>
        <v/>
      </c>
      <c r="AS697" s="147"/>
    </row>
    <row r="698">
      <c r="A698" s="82" t="str">
        <f>IF(preDEL!$AG698,IFERROR(0/0,""),preDEL!A698)</f>
        <v>FLB3596</v>
      </c>
      <c r="B698" s="172">
        <f>IF(preDEL!$AG698,IFERROR(0/0,""),preDEL!B698)</f>
        <v>44540</v>
      </c>
      <c r="C698" s="173">
        <f>IF(preDEL!$AG698,IFERROR(0/0,""),preDEL!C698)</f>
        <v>0.2300810185</v>
      </c>
      <c r="D698" s="82" t="str">
        <f>IF(preDEL!$AG698,IFERROR(0/0,""),preDEL!D698)</f>
        <v/>
      </c>
      <c r="E698" s="82" t="str">
        <f>IF(preDEL!$AG698,IFERROR(0/0,""),preDEL!E698)</f>
        <v/>
      </c>
      <c r="F698" s="83" t="str">
        <f>IF(preDEL!$AG698,IFERROR(0/0,""),preDEL!F698)</f>
        <v/>
      </c>
      <c r="G698" s="83" t="str">
        <f>IF(preDEL!$AG698,IFERROR(0/0,""),preDEL!G698)</f>
        <v/>
      </c>
      <c r="H698" s="83" t="str">
        <f>IF(preDEL!$AG698,IFERROR(0/0,""),preDEL!H698)</f>
        <v/>
      </c>
      <c r="I698" s="82" t="str">
        <f>IF(preDEL!$AG698,IFERROR(0/0,""),preDEL!I698)</f>
        <v/>
      </c>
      <c r="J698" s="82" t="str">
        <f>IF(preDEL!$AG698,IFERROR(0/0,""),preDEL!J698)</f>
        <v/>
      </c>
      <c r="K698" s="82" t="str">
        <f>IF(preDEL!$AG698,IFERROR(0/0,""),preDEL!K698)</f>
        <v>Negative</v>
      </c>
      <c r="L698" s="172">
        <f>IF(preDEL!$AG698,IFERROR(0/0,""),preDEL!L698)</f>
        <v>44540</v>
      </c>
      <c r="M698" s="173">
        <f>IF(preDEL!$AG698,IFERROR(0/0,""),preDEL!M698)</f>
        <v>0.486412037</v>
      </c>
      <c r="N698" s="83" t="str">
        <f>IF(preDEL!$AG698,IFERROR(0/0,""),preDEL!N698)</f>
        <v/>
      </c>
      <c r="O698" s="83" t="str">
        <f>IF(preDEL!$AG698,IFERROR(0/0,""),preDEL!O698)</f>
        <v/>
      </c>
      <c r="P698" s="128" t="b">
        <f>IF(preDEL!$AG698,IFERROR(0/0,""),preDEL!P698)</f>
        <v>0</v>
      </c>
      <c r="Q698" s="128" t="str">
        <f>IF(preDEL!$AG698,IFERROR(0/0,""),preDEL!Q698)</f>
        <v>Result</v>
      </c>
      <c r="R698" s="116" t="b">
        <f>IF(preDEL!$AG698,IFERROR(0/0,""),preDEL!R698)</f>
        <v>1</v>
      </c>
      <c r="S698" s="116">
        <f>IF(preDEL!$AG698,IFERROR(0/0,""),preDEL!S698)</f>
        <v>1</v>
      </c>
      <c r="T698" s="128" t="str">
        <f>IF(preDEL!$AG698,IFERROR(0/0,""),preDEL!T698)</f>
        <v/>
      </c>
      <c r="U698" s="83" t="str">
        <f>IF(preDEL!$AG698,IFERROR(0/0,""),preDEL!U698)</f>
        <v/>
      </c>
      <c r="V698" s="82" t="str">
        <f>IF(preDEL!$AG698,IFERROR(0/0,""),preDEL!V698)</f>
        <v/>
      </c>
      <c r="W698" s="83" t="str">
        <f>IF(preDEL!$AG698,IFERROR(0/0,""),preDEL!W698)</f>
        <v/>
      </c>
      <c r="X698" s="116" t="b">
        <f>IF(preDEL!$AG698,IFERROR(0/0,""),preDEL!X698)</f>
        <v>0</v>
      </c>
      <c r="Y698" s="128" t="b">
        <f>IF(preDEL!$AG698,IFERROR(0/0,""),preDEL!Y698)</f>
        <v>0</v>
      </c>
      <c r="Z698" s="82" t="str">
        <f>IF(preDEL!$AG698,IFERROR(0/0,""),preDEL!Z698)</f>
        <v/>
      </c>
      <c r="AA698" s="128" t="b">
        <f>IF(preDEL!$AG698,IFERROR(0/0,""),preDEL!AA698)</f>
        <v>0</v>
      </c>
      <c r="AB698" s="128" t="b">
        <f>IF(preDEL!$AG698,IFERROR(0/0,""),preDEL!AB698)</f>
        <v>0</v>
      </c>
      <c r="AC698" s="174">
        <f>IF(preDEL!$AG698,IFERROR(0/0,""),preDEL!AC698)</f>
        <v>44</v>
      </c>
      <c r="AD698" s="116" t="b">
        <f>IF(preDEL!$AG698,IFERROR(0/0,""),preDEL!AD698)</f>
        <v>0</v>
      </c>
      <c r="AE698" s="175" t="str">
        <f>IF(preDEL!$AG698,IFERROR(0/0,""),preDEL!AE698)</f>
        <v/>
      </c>
      <c r="AF698" s="128" t="b">
        <f>IF(preDEL!$AG698,IFERROR(0/0,""),preDEL!AF698)</f>
        <v>0</v>
      </c>
      <c r="AG698" s="128" t="b">
        <f>IF(preDEL!$AG698,IFERROR(0/0,""),preDEL!AG698)</f>
        <v>0</v>
      </c>
      <c r="AH698" s="116" t="str">
        <f>IF(preDEL!$AG698,IFERROR(0/0,""),preDEL!AH698)</f>
        <v/>
      </c>
      <c r="AI698" s="82" t="str">
        <f>IF(preDEL!$AG698,IFERROR(0/0,""),preDEL!AI698)</f>
        <v/>
      </c>
      <c r="AJ698" s="83" t="str">
        <f>IF(preDEL!$AG698,IFERROR(0/0,""),preDEL!AJ698)</f>
        <v/>
      </c>
      <c r="AK698" s="82" t="str">
        <f>IF(preDEL!$AG698,IFERROR(0/0,""),preDEL!AK698)</f>
        <v>Negative</v>
      </c>
      <c r="AL698" s="83" t="str">
        <f>IF(preDEL!$AG698,IFERROR(0/0,""),preDEL!AL698)</f>
        <v/>
      </c>
      <c r="AM698" s="83" t="str">
        <f>IF(preDEL!$AG698,IFERROR(0/0,""),preDEL!AM698)</f>
        <v>SpROSA145068</v>
      </c>
      <c r="AN698" s="83" t="str">
        <f>IF(preDEL!$AG698,IFERROR(0/0,""),preDEL!AN698)</f>
        <v>ROSA406630</v>
      </c>
      <c r="AO698" s="83" t="str">
        <f>IF(preDEL!$AG698,IFERROR(0/0,""),preDEL!AO698)</f>
        <v/>
      </c>
      <c r="AP698" s="83" t="str">
        <f>IF(preDEL!$AG698,IFERROR(0/0,""),preDEL!AP698)</f>
        <v/>
      </c>
      <c r="AQ698" s="83" t="str">
        <f>IF(preDEL!$AG698,IFERROR(0/0,""),preDEL!AQ698)</f>
        <v/>
      </c>
      <c r="AR698" s="83" t="str">
        <f>IF(preDEL!$AG698,IFERROR(0/0,""),preDEL!AR698)</f>
        <v/>
      </c>
      <c r="AS698" s="147"/>
    </row>
    <row r="699">
      <c r="A699" s="82" t="str">
        <f>IF(preDEL!$AG699,IFERROR(0/0,""),preDEL!A699)</f>
        <v>FLB3149</v>
      </c>
      <c r="B699" s="172">
        <f>IF(preDEL!$AG699,IFERROR(0/0,""),preDEL!B699)</f>
        <v>44540</v>
      </c>
      <c r="C699" s="173">
        <f>IF(preDEL!$AG699,IFERROR(0/0,""),preDEL!C699)</f>
        <v>0.2310763889</v>
      </c>
      <c r="D699" s="82" t="str">
        <f>IF(preDEL!$AG699,IFERROR(0/0,""),preDEL!D699)</f>
        <v/>
      </c>
      <c r="E699" s="82" t="str">
        <f>IF(preDEL!$AG699,IFERROR(0/0,""),preDEL!E699)</f>
        <v/>
      </c>
      <c r="F699" s="83" t="str">
        <f>IF(preDEL!$AG699,IFERROR(0/0,""),preDEL!F699)</f>
        <v/>
      </c>
      <c r="G699" s="83" t="str">
        <f>IF(preDEL!$AG699,IFERROR(0/0,""),preDEL!G699)</f>
        <v/>
      </c>
      <c r="H699" s="83" t="str">
        <f>IF(preDEL!$AG699,IFERROR(0/0,""),preDEL!H699)</f>
        <v/>
      </c>
      <c r="I699" s="82" t="str">
        <f>IF(preDEL!$AG699,IFERROR(0/0,""),preDEL!I699)</f>
        <v/>
      </c>
      <c r="J699" s="82" t="str">
        <f>IF(preDEL!$AG699,IFERROR(0/0,""),preDEL!J699)</f>
        <v/>
      </c>
      <c r="K699" s="82" t="str">
        <f>IF(preDEL!$AG699,IFERROR(0/0,""),preDEL!K699)</f>
        <v>Negative</v>
      </c>
      <c r="L699" s="172">
        <f>IF(preDEL!$AG699,IFERROR(0/0,""),preDEL!L699)</f>
        <v>44540</v>
      </c>
      <c r="M699" s="173">
        <f>IF(preDEL!$AG699,IFERROR(0/0,""),preDEL!M699)</f>
        <v>0.486412037</v>
      </c>
      <c r="N699" s="83" t="str">
        <f>IF(preDEL!$AG699,IFERROR(0/0,""),preDEL!N699)</f>
        <v/>
      </c>
      <c r="O699" s="83" t="str">
        <f>IF(preDEL!$AG699,IFERROR(0/0,""),preDEL!O699)</f>
        <v/>
      </c>
      <c r="P699" s="128" t="b">
        <f>IF(preDEL!$AG699,IFERROR(0/0,""),preDEL!P699)</f>
        <v>0</v>
      </c>
      <c r="Q699" s="128" t="str">
        <f>IF(preDEL!$AG699,IFERROR(0/0,""),preDEL!Q699)</f>
        <v>Result</v>
      </c>
      <c r="R699" s="116" t="b">
        <f>IF(preDEL!$AG699,IFERROR(0/0,""),preDEL!R699)</f>
        <v>1</v>
      </c>
      <c r="S699" s="116">
        <f>IF(preDEL!$AG699,IFERROR(0/0,""),preDEL!S699)</f>
        <v>1</v>
      </c>
      <c r="T699" s="128">
        <f>IF(preDEL!$AG699,IFERROR(0/0,""),preDEL!T699)</f>
        <v>0</v>
      </c>
      <c r="U699" s="83" t="str">
        <f>IF(preDEL!$AG699,IFERROR(0/0,""),preDEL!U699)</f>
        <v/>
      </c>
      <c r="V699" s="82" t="str">
        <f>IF(preDEL!$AG699,IFERROR(0/0,""),preDEL!V699)</f>
        <v/>
      </c>
      <c r="W699" s="83" t="str">
        <f>IF(preDEL!$AG699,IFERROR(0/0,""),preDEL!W699)</f>
        <v/>
      </c>
      <c r="X699" s="116" t="b">
        <f>IF(preDEL!$AG699,IFERROR(0/0,""),preDEL!X699)</f>
        <v>0</v>
      </c>
      <c r="Y699" s="128" t="b">
        <f>IF(preDEL!$AG699,IFERROR(0/0,""),preDEL!Y699)</f>
        <v>0</v>
      </c>
      <c r="Z699" s="82" t="str">
        <f>IF(preDEL!$AG699,IFERROR(0/0,""),preDEL!Z699)</f>
        <v/>
      </c>
      <c r="AA699" s="128" t="b">
        <f>IF(preDEL!$AG699,IFERROR(0/0,""),preDEL!AA699)</f>
        <v>0</v>
      </c>
      <c r="AB699" s="128" t="b">
        <f>IF(preDEL!$AG699,IFERROR(0/0,""),preDEL!AB699)</f>
        <v>0</v>
      </c>
      <c r="AC699" s="174">
        <f>IF(preDEL!$AG699,IFERROR(0/0,""),preDEL!AC699)</f>
        <v>508</v>
      </c>
      <c r="AD699" s="116" t="b">
        <f>IF(preDEL!$AG699,IFERROR(0/0,""),preDEL!AD699)</f>
        <v>1</v>
      </c>
      <c r="AE699" s="175" t="str">
        <f>IF(preDEL!$AG699,IFERROR(0/0,""),preDEL!AE699)</f>
        <v/>
      </c>
      <c r="AF699" s="128" t="b">
        <f>IF(preDEL!$AG699,IFERROR(0/0,""),preDEL!AF699)</f>
        <v>0</v>
      </c>
      <c r="AG699" s="128" t="b">
        <f>IF(preDEL!$AG699,IFERROR(0/0,""),preDEL!AG699)</f>
        <v>0</v>
      </c>
      <c r="AH699" s="116" t="str">
        <f>IF(preDEL!$AG699,IFERROR(0/0,""),preDEL!AH699)</f>
        <v/>
      </c>
      <c r="AI699" s="82" t="str">
        <f>IF(preDEL!$AG699,IFERROR(0/0,""),preDEL!AI699)</f>
        <v/>
      </c>
      <c r="AJ699" s="83" t="str">
        <f>IF(preDEL!$AG699,IFERROR(0/0,""),preDEL!AJ699)</f>
        <v/>
      </c>
      <c r="AK699" s="82" t="str">
        <f>IF(preDEL!$AG699,IFERROR(0/0,""),preDEL!AK699)</f>
        <v>Negative</v>
      </c>
      <c r="AL699" s="83" t="str">
        <f>IF(preDEL!$AG699,IFERROR(0/0,""),preDEL!AL699)</f>
        <v/>
      </c>
      <c r="AM699" s="83" t="str">
        <f>IF(preDEL!$AG699,IFERROR(0/0,""),preDEL!AM699)</f>
        <v>SpROSA145068</v>
      </c>
      <c r="AN699" s="83" t="str">
        <f>IF(preDEL!$AG699,IFERROR(0/0,""),preDEL!AN699)</f>
        <v>ROSA877819</v>
      </c>
      <c r="AO699" s="83" t="str">
        <f>IF(preDEL!$AG699,IFERROR(0/0,""),preDEL!AO699)</f>
        <v/>
      </c>
      <c r="AP699" s="83" t="str">
        <f>IF(preDEL!$AG699,IFERROR(0/0,""),preDEL!AP699)</f>
        <v/>
      </c>
      <c r="AQ699" s="83" t="str">
        <f>IF(preDEL!$AG699,IFERROR(0/0,""),preDEL!AQ699)</f>
        <v/>
      </c>
      <c r="AR699" s="83" t="str">
        <f>IF(preDEL!$AG699,IFERROR(0/0,""),preDEL!AR699)</f>
        <v/>
      </c>
      <c r="AS699" s="147"/>
    </row>
    <row r="700">
      <c r="A700" s="82" t="str">
        <f>IF(preDEL!$AG700,IFERROR(0/0,""),preDEL!A700)</f>
        <v>FLB3582</v>
      </c>
      <c r="B700" s="172">
        <f>IF(preDEL!$AG700,IFERROR(0/0,""),preDEL!B700)</f>
        <v>44540</v>
      </c>
      <c r="C700" s="173">
        <f>IF(preDEL!$AG700,IFERROR(0/0,""),preDEL!C700)</f>
        <v>0.2313310185</v>
      </c>
      <c r="D700" s="82" t="str">
        <f>IF(preDEL!$AG700,IFERROR(0/0,""),preDEL!D700)</f>
        <v/>
      </c>
      <c r="E700" s="82" t="str">
        <f>IF(preDEL!$AG700,IFERROR(0/0,""),preDEL!E700)</f>
        <v/>
      </c>
      <c r="F700" s="83" t="str">
        <f>IF(preDEL!$AG700,IFERROR(0/0,""),preDEL!F700)</f>
        <v/>
      </c>
      <c r="G700" s="83" t="str">
        <f>IF(preDEL!$AG700,IFERROR(0/0,""),preDEL!G700)</f>
        <v/>
      </c>
      <c r="H700" s="83" t="str">
        <f>IF(preDEL!$AG700,IFERROR(0/0,""),preDEL!H700)</f>
        <v/>
      </c>
      <c r="I700" s="82" t="str">
        <f>IF(preDEL!$AG700,IFERROR(0/0,""),preDEL!I700)</f>
        <v/>
      </c>
      <c r="J700" s="82" t="str">
        <f>IF(preDEL!$AG700,IFERROR(0/0,""),preDEL!J700)</f>
        <v/>
      </c>
      <c r="K700" s="82" t="str">
        <f>IF(preDEL!$AG700,IFERROR(0/0,""),preDEL!K700)</f>
        <v>Negative</v>
      </c>
      <c r="L700" s="172">
        <f>IF(preDEL!$AG700,IFERROR(0/0,""),preDEL!L700)</f>
        <v>44540</v>
      </c>
      <c r="M700" s="173">
        <f>IF(preDEL!$AG700,IFERROR(0/0,""),preDEL!M700)</f>
        <v>0.486412037</v>
      </c>
      <c r="N700" s="83" t="str">
        <f>IF(preDEL!$AG700,IFERROR(0/0,""),preDEL!N700)</f>
        <v/>
      </c>
      <c r="O700" s="83" t="str">
        <f>IF(preDEL!$AG700,IFERROR(0/0,""),preDEL!O700)</f>
        <v/>
      </c>
      <c r="P700" s="128" t="b">
        <f>IF(preDEL!$AG700,IFERROR(0/0,""),preDEL!P700)</f>
        <v>0</v>
      </c>
      <c r="Q700" s="128" t="str">
        <f>IF(preDEL!$AG700,IFERROR(0/0,""),preDEL!Q700)</f>
        <v>Result</v>
      </c>
      <c r="R700" s="116" t="b">
        <f>IF(preDEL!$AG700,IFERROR(0/0,""),preDEL!R700)</f>
        <v>1</v>
      </c>
      <c r="S700" s="116">
        <f>IF(preDEL!$AG700,IFERROR(0/0,""),preDEL!S700)</f>
        <v>1</v>
      </c>
      <c r="T700" s="128">
        <f>IF(preDEL!$AG700,IFERROR(0/0,""),preDEL!T700)</f>
        <v>0</v>
      </c>
      <c r="U700" s="83" t="str">
        <f>IF(preDEL!$AG700,IFERROR(0/0,""),preDEL!U700)</f>
        <v/>
      </c>
      <c r="V700" s="82" t="str">
        <f>IF(preDEL!$AG700,IFERROR(0/0,""),preDEL!V700)</f>
        <v/>
      </c>
      <c r="W700" s="83" t="str">
        <f>IF(preDEL!$AG700,IFERROR(0/0,""),preDEL!W700)</f>
        <v/>
      </c>
      <c r="X700" s="116" t="b">
        <f>IF(preDEL!$AG700,IFERROR(0/0,""),preDEL!X700)</f>
        <v>0</v>
      </c>
      <c r="Y700" s="128" t="b">
        <f>IF(preDEL!$AG700,IFERROR(0/0,""),preDEL!Y700)</f>
        <v>0</v>
      </c>
      <c r="Z700" s="82" t="str">
        <f>IF(preDEL!$AG700,IFERROR(0/0,""),preDEL!Z700)</f>
        <v/>
      </c>
      <c r="AA700" s="128" t="b">
        <f>IF(preDEL!$AG700,IFERROR(0/0,""),preDEL!AA700)</f>
        <v>0</v>
      </c>
      <c r="AB700" s="128" t="b">
        <f>IF(preDEL!$AG700,IFERROR(0/0,""),preDEL!AB700)</f>
        <v>0</v>
      </c>
      <c r="AC700" s="174">
        <f>IF(preDEL!$AG700,IFERROR(0/0,""),preDEL!AC700)</f>
        <v>507</v>
      </c>
      <c r="AD700" s="116" t="b">
        <f>IF(preDEL!$AG700,IFERROR(0/0,""),preDEL!AD700)</f>
        <v>1</v>
      </c>
      <c r="AE700" s="175" t="str">
        <f>IF(preDEL!$AG700,IFERROR(0/0,""),preDEL!AE700)</f>
        <v/>
      </c>
      <c r="AF700" s="128" t="b">
        <f>IF(preDEL!$AG700,IFERROR(0/0,""),preDEL!AF700)</f>
        <v>0</v>
      </c>
      <c r="AG700" s="128" t="b">
        <f>IF(preDEL!$AG700,IFERROR(0/0,""),preDEL!AG700)</f>
        <v>0</v>
      </c>
      <c r="AH700" s="116" t="str">
        <f>IF(preDEL!$AG700,IFERROR(0/0,""),preDEL!AH700)</f>
        <v/>
      </c>
      <c r="AI700" s="82" t="str">
        <f>IF(preDEL!$AG700,IFERROR(0/0,""),preDEL!AI700)</f>
        <v/>
      </c>
      <c r="AJ700" s="83" t="str">
        <f>IF(preDEL!$AG700,IFERROR(0/0,""),preDEL!AJ700)</f>
        <v/>
      </c>
      <c r="AK700" s="82" t="str">
        <f>IF(preDEL!$AG700,IFERROR(0/0,""),preDEL!AK700)</f>
        <v>Negative</v>
      </c>
      <c r="AL700" s="83" t="str">
        <f>IF(preDEL!$AG700,IFERROR(0/0,""),preDEL!AL700)</f>
        <v/>
      </c>
      <c r="AM700" s="83" t="str">
        <f>IF(preDEL!$AG700,IFERROR(0/0,""),preDEL!AM700)</f>
        <v>SpROSA145068</v>
      </c>
      <c r="AN700" s="83" t="str">
        <f>IF(preDEL!$AG700,IFERROR(0/0,""),preDEL!AN700)</f>
        <v>ROSA933377</v>
      </c>
      <c r="AO700" s="83" t="str">
        <f>IF(preDEL!$AG700,IFERROR(0/0,""),preDEL!AO700)</f>
        <v/>
      </c>
      <c r="AP700" s="83" t="str">
        <f>IF(preDEL!$AG700,IFERROR(0/0,""),preDEL!AP700)</f>
        <v/>
      </c>
      <c r="AQ700" s="83" t="str">
        <f>IF(preDEL!$AG700,IFERROR(0/0,""),preDEL!AQ700)</f>
        <v/>
      </c>
      <c r="AR700" s="83" t="str">
        <f>IF(preDEL!$AG700,IFERROR(0/0,""),preDEL!AR700)</f>
        <v/>
      </c>
      <c r="AS700" s="147"/>
    </row>
    <row r="701">
      <c r="A701" s="82" t="str">
        <f>IF(preDEL!$AG701,IFERROR(0/0,""),preDEL!A701)</f>
        <v>FLB3581</v>
      </c>
      <c r="B701" s="172">
        <f>IF(preDEL!$AG701,IFERROR(0/0,""),preDEL!B701)</f>
        <v>44540</v>
      </c>
      <c r="C701" s="173">
        <f>IF(preDEL!$AG701,IFERROR(0/0,""),preDEL!C701)</f>
        <v>0.2325578704</v>
      </c>
      <c r="D701" s="82" t="str">
        <f>IF(preDEL!$AG701,IFERROR(0/0,""),preDEL!D701)</f>
        <v/>
      </c>
      <c r="E701" s="82" t="str">
        <f>IF(preDEL!$AG701,IFERROR(0/0,""),preDEL!E701)</f>
        <v/>
      </c>
      <c r="F701" s="83" t="str">
        <f>IF(preDEL!$AG701,IFERROR(0/0,""),preDEL!F701)</f>
        <v/>
      </c>
      <c r="G701" s="83" t="str">
        <f>IF(preDEL!$AG701,IFERROR(0/0,""),preDEL!G701)</f>
        <v/>
      </c>
      <c r="H701" s="83" t="str">
        <f>IF(preDEL!$AG701,IFERROR(0/0,""),preDEL!H701)</f>
        <v/>
      </c>
      <c r="I701" s="82" t="str">
        <f>IF(preDEL!$AG701,IFERROR(0/0,""),preDEL!I701)</f>
        <v/>
      </c>
      <c r="J701" s="82" t="str">
        <f>IF(preDEL!$AG701,IFERROR(0/0,""),preDEL!J701)</f>
        <v/>
      </c>
      <c r="K701" s="82" t="str">
        <f>IF(preDEL!$AG701,IFERROR(0/0,""),preDEL!K701)</f>
        <v>Negative</v>
      </c>
      <c r="L701" s="172">
        <f>IF(preDEL!$AG701,IFERROR(0/0,""),preDEL!L701)</f>
        <v>44540</v>
      </c>
      <c r="M701" s="173">
        <f>IF(preDEL!$AG701,IFERROR(0/0,""),preDEL!M701)</f>
        <v>0.486412037</v>
      </c>
      <c r="N701" s="83" t="str">
        <f>IF(preDEL!$AG701,IFERROR(0/0,""),preDEL!N701)</f>
        <v/>
      </c>
      <c r="O701" s="83" t="str">
        <f>IF(preDEL!$AG701,IFERROR(0/0,""),preDEL!O701)</f>
        <v/>
      </c>
      <c r="P701" s="128" t="b">
        <f>IF(preDEL!$AG701,IFERROR(0/0,""),preDEL!P701)</f>
        <v>0</v>
      </c>
      <c r="Q701" s="128" t="str">
        <f>IF(preDEL!$AG701,IFERROR(0/0,""),preDEL!Q701)</f>
        <v>Result</v>
      </c>
      <c r="R701" s="116" t="b">
        <f>IF(preDEL!$AG701,IFERROR(0/0,""),preDEL!R701)</f>
        <v>1</v>
      </c>
      <c r="S701" s="116">
        <f>IF(preDEL!$AG701,IFERROR(0/0,""),preDEL!S701)</f>
        <v>1</v>
      </c>
      <c r="T701" s="128" t="str">
        <f>IF(preDEL!$AG701,IFERROR(0/0,""),preDEL!T701)</f>
        <v/>
      </c>
      <c r="U701" s="83" t="str">
        <f>IF(preDEL!$AG701,IFERROR(0/0,""),preDEL!U701)</f>
        <v/>
      </c>
      <c r="V701" s="82" t="str">
        <f>IF(preDEL!$AG701,IFERROR(0/0,""),preDEL!V701)</f>
        <v/>
      </c>
      <c r="W701" s="83" t="str">
        <f>IF(preDEL!$AG701,IFERROR(0/0,""),preDEL!W701)</f>
        <v/>
      </c>
      <c r="X701" s="116" t="b">
        <f>IF(preDEL!$AG701,IFERROR(0/0,""),preDEL!X701)</f>
        <v>0</v>
      </c>
      <c r="Y701" s="128" t="b">
        <f>IF(preDEL!$AG701,IFERROR(0/0,""),preDEL!Y701)</f>
        <v>0</v>
      </c>
      <c r="Z701" s="82" t="str">
        <f>IF(preDEL!$AG701,IFERROR(0/0,""),preDEL!Z701)</f>
        <v/>
      </c>
      <c r="AA701" s="128" t="b">
        <f>IF(preDEL!$AG701,IFERROR(0/0,""),preDEL!AA701)</f>
        <v>0</v>
      </c>
      <c r="AB701" s="128" t="b">
        <f>IF(preDEL!$AG701,IFERROR(0/0,""),preDEL!AB701)</f>
        <v>0</v>
      </c>
      <c r="AC701" s="174">
        <f>IF(preDEL!$AG701,IFERROR(0/0,""),preDEL!AC701)</f>
        <v>43</v>
      </c>
      <c r="AD701" s="116" t="b">
        <f>IF(preDEL!$AG701,IFERROR(0/0,""),preDEL!AD701)</f>
        <v>0</v>
      </c>
      <c r="AE701" s="175" t="str">
        <f>IF(preDEL!$AG701,IFERROR(0/0,""),preDEL!AE701)</f>
        <v/>
      </c>
      <c r="AF701" s="128" t="b">
        <f>IF(preDEL!$AG701,IFERROR(0/0,""),preDEL!AF701)</f>
        <v>0</v>
      </c>
      <c r="AG701" s="128" t="b">
        <f>IF(preDEL!$AG701,IFERROR(0/0,""),preDEL!AG701)</f>
        <v>0</v>
      </c>
      <c r="AH701" s="116" t="str">
        <f>IF(preDEL!$AG701,IFERROR(0/0,""),preDEL!AH701)</f>
        <v/>
      </c>
      <c r="AI701" s="82" t="str">
        <f>IF(preDEL!$AG701,IFERROR(0/0,""),preDEL!AI701)</f>
        <v/>
      </c>
      <c r="AJ701" s="83" t="str">
        <f>IF(preDEL!$AG701,IFERROR(0/0,""),preDEL!AJ701)</f>
        <v/>
      </c>
      <c r="AK701" s="82" t="str">
        <f>IF(preDEL!$AG701,IFERROR(0/0,""),preDEL!AK701)</f>
        <v>Negative</v>
      </c>
      <c r="AL701" s="83" t="str">
        <f>IF(preDEL!$AG701,IFERROR(0/0,""),preDEL!AL701)</f>
        <v/>
      </c>
      <c r="AM701" s="83" t="str">
        <f>IF(preDEL!$AG701,IFERROR(0/0,""),preDEL!AM701)</f>
        <v>SpROSA145068</v>
      </c>
      <c r="AN701" s="83" t="str">
        <f>IF(preDEL!$AG701,IFERROR(0/0,""),preDEL!AN701)</f>
        <v>ROSA191656</v>
      </c>
      <c r="AO701" s="83" t="str">
        <f>IF(preDEL!$AG701,IFERROR(0/0,""),preDEL!AO701)</f>
        <v/>
      </c>
      <c r="AP701" s="83" t="str">
        <f>IF(preDEL!$AG701,IFERROR(0/0,""),preDEL!AP701)</f>
        <v/>
      </c>
      <c r="AQ701" s="83" t="str">
        <f>IF(preDEL!$AG701,IFERROR(0/0,""),preDEL!AQ701)</f>
        <v/>
      </c>
      <c r="AR701" s="83" t="str">
        <f>IF(preDEL!$AG701,IFERROR(0/0,""),preDEL!AR701)</f>
        <v/>
      </c>
      <c r="AS701" s="147"/>
    </row>
    <row r="702">
      <c r="A702" s="82" t="str">
        <f>IF(preDEL!$AG702,IFERROR(0/0,""),preDEL!A702)</f>
        <v>FLB3586</v>
      </c>
      <c r="B702" s="172">
        <f>IF(preDEL!$AG702,IFERROR(0/0,""),preDEL!B702)</f>
        <v>44540</v>
      </c>
      <c r="C702" s="173">
        <f>IF(preDEL!$AG702,IFERROR(0/0,""),preDEL!C702)</f>
        <v>0.2383564815</v>
      </c>
      <c r="D702" s="82" t="str">
        <f>IF(preDEL!$AG702,IFERROR(0/0,""),preDEL!D702)</f>
        <v/>
      </c>
      <c r="E702" s="82" t="str">
        <f>IF(preDEL!$AG702,IFERROR(0/0,""),preDEL!E702)</f>
        <v/>
      </c>
      <c r="F702" s="83" t="str">
        <f>IF(preDEL!$AG702,IFERROR(0/0,""),preDEL!F702)</f>
        <v/>
      </c>
      <c r="G702" s="83" t="str">
        <f>IF(preDEL!$AG702,IFERROR(0/0,""),preDEL!G702)</f>
        <v/>
      </c>
      <c r="H702" s="83" t="str">
        <f>IF(preDEL!$AG702,IFERROR(0/0,""),preDEL!H702)</f>
        <v/>
      </c>
      <c r="I702" s="82" t="str">
        <f>IF(preDEL!$AG702,IFERROR(0/0,""),preDEL!I702)</f>
        <v/>
      </c>
      <c r="J702" s="82" t="str">
        <f>IF(preDEL!$AG702,IFERROR(0/0,""),preDEL!J702)</f>
        <v/>
      </c>
      <c r="K702" s="82" t="str">
        <f>IF(preDEL!$AG702,IFERROR(0/0,""),preDEL!K702)</f>
        <v>Negative</v>
      </c>
      <c r="L702" s="172">
        <f>IF(preDEL!$AG702,IFERROR(0/0,""),preDEL!L702)</f>
        <v>44540</v>
      </c>
      <c r="M702" s="173">
        <f>IF(preDEL!$AG702,IFERROR(0/0,""),preDEL!M702)</f>
        <v>0.486412037</v>
      </c>
      <c r="N702" s="83" t="str">
        <f>IF(preDEL!$AG702,IFERROR(0/0,""),preDEL!N702)</f>
        <v/>
      </c>
      <c r="O702" s="83" t="str">
        <f>IF(preDEL!$AG702,IFERROR(0/0,""),preDEL!O702)</f>
        <v/>
      </c>
      <c r="P702" s="128" t="b">
        <f>IF(preDEL!$AG702,IFERROR(0/0,""),preDEL!P702)</f>
        <v>0</v>
      </c>
      <c r="Q702" s="128" t="str">
        <f>IF(preDEL!$AG702,IFERROR(0/0,""),preDEL!Q702)</f>
        <v>Result</v>
      </c>
      <c r="R702" s="116" t="b">
        <f>IF(preDEL!$AG702,IFERROR(0/0,""),preDEL!R702)</f>
        <v>1</v>
      </c>
      <c r="S702" s="116">
        <f>IF(preDEL!$AG702,IFERROR(0/0,""),preDEL!S702)</f>
        <v>1</v>
      </c>
      <c r="T702" s="128">
        <f>IF(preDEL!$AG702,IFERROR(0/0,""),preDEL!T702)</f>
        <v>0</v>
      </c>
      <c r="U702" s="83" t="str">
        <f>IF(preDEL!$AG702,IFERROR(0/0,""),preDEL!U702)</f>
        <v/>
      </c>
      <c r="V702" s="82" t="str">
        <f>IF(preDEL!$AG702,IFERROR(0/0,""),preDEL!V702)</f>
        <v/>
      </c>
      <c r="W702" s="83" t="str">
        <f>IF(preDEL!$AG702,IFERROR(0/0,""),preDEL!W702)</f>
        <v/>
      </c>
      <c r="X702" s="116" t="b">
        <f>IF(preDEL!$AG702,IFERROR(0/0,""),preDEL!X702)</f>
        <v>0</v>
      </c>
      <c r="Y702" s="128" t="b">
        <f>IF(preDEL!$AG702,IFERROR(0/0,""),preDEL!Y702)</f>
        <v>0</v>
      </c>
      <c r="Z702" s="82" t="str">
        <f>IF(preDEL!$AG702,IFERROR(0/0,""),preDEL!Z702)</f>
        <v/>
      </c>
      <c r="AA702" s="128" t="b">
        <f>IF(preDEL!$AG702,IFERROR(0/0,""),preDEL!AA702)</f>
        <v>0</v>
      </c>
      <c r="AB702" s="128" t="b">
        <f>IF(preDEL!$AG702,IFERROR(0/0,""),preDEL!AB702)</f>
        <v>0</v>
      </c>
      <c r="AC702" s="174">
        <f>IF(preDEL!$AG702,IFERROR(0/0,""),preDEL!AC702)</f>
        <v>506</v>
      </c>
      <c r="AD702" s="116" t="b">
        <f>IF(preDEL!$AG702,IFERROR(0/0,""),preDEL!AD702)</f>
        <v>1</v>
      </c>
      <c r="AE702" s="175" t="str">
        <f>IF(preDEL!$AG702,IFERROR(0/0,""),preDEL!AE702)</f>
        <v/>
      </c>
      <c r="AF702" s="128" t="b">
        <f>IF(preDEL!$AG702,IFERROR(0/0,""),preDEL!AF702)</f>
        <v>0</v>
      </c>
      <c r="AG702" s="128" t="b">
        <f>IF(preDEL!$AG702,IFERROR(0/0,""),preDEL!AG702)</f>
        <v>0</v>
      </c>
      <c r="AH702" s="116" t="str">
        <f>IF(preDEL!$AG702,IFERROR(0/0,""),preDEL!AH702)</f>
        <v/>
      </c>
      <c r="AI702" s="82" t="str">
        <f>IF(preDEL!$AG702,IFERROR(0/0,""),preDEL!AI702)</f>
        <v/>
      </c>
      <c r="AJ702" s="83" t="str">
        <f>IF(preDEL!$AG702,IFERROR(0/0,""),preDEL!AJ702)</f>
        <v/>
      </c>
      <c r="AK702" s="82" t="str">
        <f>IF(preDEL!$AG702,IFERROR(0/0,""),preDEL!AK702)</f>
        <v>Negative</v>
      </c>
      <c r="AL702" s="83" t="str">
        <f>IF(preDEL!$AG702,IFERROR(0/0,""),preDEL!AL702)</f>
        <v/>
      </c>
      <c r="AM702" s="83" t="str">
        <f>IF(preDEL!$AG702,IFERROR(0/0,""),preDEL!AM702)</f>
        <v>SpROSA145068</v>
      </c>
      <c r="AN702" s="83" t="str">
        <f>IF(preDEL!$AG702,IFERROR(0/0,""),preDEL!AN702)</f>
        <v>ROSA534262</v>
      </c>
      <c r="AO702" s="83" t="str">
        <f>IF(preDEL!$AG702,IFERROR(0/0,""),preDEL!AO702)</f>
        <v/>
      </c>
      <c r="AP702" s="83" t="str">
        <f>IF(preDEL!$AG702,IFERROR(0/0,""),preDEL!AP702)</f>
        <v/>
      </c>
      <c r="AQ702" s="83" t="str">
        <f>IF(preDEL!$AG702,IFERROR(0/0,""),preDEL!AQ702)</f>
        <v/>
      </c>
      <c r="AR702" s="83" t="str">
        <f>IF(preDEL!$AG702,IFERROR(0/0,""),preDEL!AR702)</f>
        <v/>
      </c>
      <c r="AS702" s="147"/>
    </row>
    <row r="703">
      <c r="A703" s="82" t="str">
        <f>IF(preDEL!$AG703,IFERROR(0/0,""),preDEL!A703)</f>
        <v>FLB3765</v>
      </c>
      <c r="B703" s="172">
        <f>IF(preDEL!$AG703,IFERROR(0/0,""),preDEL!B703)</f>
        <v>44540</v>
      </c>
      <c r="C703" s="173">
        <f>IF(preDEL!$AG703,IFERROR(0/0,""),preDEL!C703)</f>
        <v>0.2920833333</v>
      </c>
      <c r="D703" s="82" t="str">
        <f>IF(preDEL!$AG703,IFERROR(0/0,""),preDEL!D703)</f>
        <v/>
      </c>
      <c r="E703" s="82" t="str">
        <f>IF(preDEL!$AG703,IFERROR(0/0,""),preDEL!E703)</f>
        <v/>
      </c>
      <c r="F703" s="83" t="str">
        <f>IF(preDEL!$AG703,IFERROR(0/0,""),preDEL!F703)</f>
        <v/>
      </c>
      <c r="G703" s="83" t="str">
        <f>IF(preDEL!$AG703,IFERROR(0/0,""),preDEL!G703)</f>
        <v/>
      </c>
      <c r="H703" s="83" t="str">
        <f>IF(preDEL!$AG703,IFERROR(0/0,""),preDEL!H703)</f>
        <v/>
      </c>
      <c r="I703" s="82" t="str">
        <f>IF(preDEL!$AG703,IFERROR(0/0,""),preDEL!I703)</f>
        <v/>
      </c>
      <c r="J703" s="82" t="str">
        <f>IF(preDEL!$AG703,IFERROR(0/0,""),preDEL!J703)</f>
        <v/>
      </c>
      <c r="K703" s="82" t="str">
        <f>IF(preDEL!$AG703,IFERROR(0/0,""),preDEL!K703)</f>
        <v>Negative</v>
      </c>
      <c r="L703" s="172">
        <f>IF(preDEL!$AG703,IFERROR(0/0,""),preDEL!L703)</f>
        <v>44540</v>
      </c>
      <c r="M703" s="173">
        <f>IF(preDEL!$AG703,IFERROR(0/0,""),preDEL!M703)</f>
        <v>0.486412037</v>
      </c>
      <c r="N703" s="83" t="str">
        <f>IF(preDEL!$AG703,IFERROR(0/0,""),preDEL!N703)</f>
        <v/>
      </c>
      <c r="O703" s="83" t="str">
        <f>IF(preDEL!$AG703,IFERROR(0/0,""),preDEL!O703)</f>
        <v/>
      </c>
      <c r="P703" s="128" t="b">
        <f>IF(preDEL!$AG703,IFERROR(0/0,""),preDEL!P703)</f>
        <v>0</v>
      </c>
      <c r="Q703" s="128" t="str">
        <f>IF(preDEL!$AG703,IFERROR(0/0,""),preDEL!Q703)</f>
        <v>Result</v>
      </c>
      <c r="R703" s="116" t="b">
        <f>IF(preDEL!$AG703,IFERROR(0/0,""),preDEL!R703)</f>
        <v>1</v>
      </c>
      <c r="S703" s="116">
        <f>IF(preDEL!$AG703,IFERROR(0/0,""),preDEL!S703)</f>
        <v>1</v>
      </c>
      <c r="T703" s="128">
        <f>IF(preDEL!$AG703,IFERROR(0/0,""),preDEL!T703)</f>
        <v>0</v>
      </c>
      <c r="U703" s="83" t="str">
        <f>IF(preDEL!$AG703,IFERROR(0/0,""),preDEL!U703)</f>
        <v/>
      </c>
      <c r="V703" s="82" t="str">
        <f>IF(preDEL!$AG703,IFERROR(0/0,""),preDEL!V703)</f>
        <v/>
      </c>
      <c r="W703" s="83" t="str">
        <f>IF(preDEL!$AG703,IFERROR(0/0,""),preDEL!W703)</f>
        <v/>
      </c>
      <c r="X703" s="116" t="b">
        <f>IF(preDEL!$AG703,IFERROR(0/0,""),preDEL!X703)</f>
        <v>0</v>
      </c>
      <c r="Y703" s="128" t="b">
        <f>IF(preDEL!$AG703,IFERROR(0/0,""),preDEL!Y703)</f>
        <v>0</v>
      </c>
      <c r="Z703" s="82" t="str">
        <f>IF(preDEL!$AG703,IFERROR(0/0,""),preDEL!Z703)</f>
        <v/>
      </c>
      <c r="AA703" s="128" t="b">
        <f>IF(preDEL!$AG703,IFERROR(0/0,""),preDEL!AA703)</f>
        <v>0</v>
      </c>
      <c r="AB703" s="128" t="b">
        <f>IF(preDEL!$AG703,IFERROR(0/0,""),preDEL!AB703)</f>
        <v>0</v>
      </c>
      <c r="AC703" s="174">
        <f>IF(preDEL!$AG703,IFERROR(0/0,""),preDEL!AC703)</f>
        <v>505</v>
      </c>
      <c r="AD703" s="116" t="b">
        <f>IF(preDEL!$AG703,IFERROR(0/0,""),preDEL!AD703)</f>
        <v>1</v>
      </c>
      <c r="AE703" s="175">
        <f>IF(preDEL!$AG703,IFERROR(0/0,""),preDEL!AE703)</f>
        <v>279.8333333</v>
      </c>
      <c r="AF703" s="128" t="b">
        <f>IF(preDEL!$AG703,IFERROR(0/0,""),preDEL!AF703)</f>
        <v>0</v>
      </c>
      <c r="AG703" s="128" t="b">
        <f>IF(preDEL!$AG703,IFERROR(0/0,""),preDEL!AG703)</f>
        <v>0</v>
      </c>
      <c r="AH703" s="116" t="str">
        <f>IF(preDEL!$AG703,IFERROR(0/0,""),preDEL!AH703)</f>
        <v/>
      </c>
      <c r="AI703" s="82" t="str">
        <f>IF(preDEL!$AG703,IFERROR(0/0,""),preDEL!AI703)</f>
        <v/>
      </c>
      <c r="AJ703" s="83" t="str">
        <f>IF(preDEL!$AG703,IFERROR(0/0,""),preDEL!AJ703)</f>
        <v/>
      </c>
      <c r="AK703" s="82" t="str">
        <f>IF(preDEL!$AG703,IFERROR(0/0,""),preDEL!AK703)</f>
        <v>Negative</v>
      </c>
      <c r="AL703" s="83" t="str">
        <f>IF(preDEL!$AG703,IFERROR(0/0,""),preDEL!AL703)</f>
        <v/>
      </c>
      <c r="AM703" s="83" t="str">
        <f>IF(preDEL!$AG703,IFERROR(0/0,""),preDEL!AM703)</f>
        <v>SpROSA573919</v>
      </c>
      <c r="AN703" s="83" t="str">
        <f>IF(preDEL!$AG703,IFERROR(0/0,""),preDEL!AN703)</f>
        <v>ROSA849824</v>
      </c>
      <c r="AO703" s="83" t="str">
        <f>IF(preDEL!$AG703,IFERROR(0/0,""),preDEL!AO703)</f>
        <v/>
      </c>
      <c r="AP703" s="83" t="str">
        <f>IF(preDEL!$AG703,IFERROR(0/0,""),preDEL!AP703)</f>
        <v/>
      </c>
      <c r="AQ703" s="83" t="str">
        <f>IF(preDEL!$AG703,IFERROR(0/0,""),preDEL!AQ703)</f>
        <v/>
      </c>
      <c r="AR703" s="83" t="str">
        <f>IF(preDEL!$AG703,IFERROR(0/0,""),preDEL!AR703)</f>
        <v/>
      </c>
      <c r="AS703" s="147"/>
    </row>
    <row r="704">
      <c r="A704" s="82" t="str">
        <f>IF(preDEL!$AG704,IFERROR(0/0,""),preDEL!A704)</f>
        <v>FLB3430</v>
      </c>
      <c r="B704" s="172">
        <f>IF(preDEL!$AG704,IFERROR(0/0,""),preDEL!B704)</f>
        <v>44540</v>
      </c>
      <c r="C704" s="173">
        <f>IF(preDEL!$AG704,IFERROR(0/0,""),preDEL!C704)</f>
        <v>0.2922106481</v>
      </c>
      <c r="D704" s="82" t="str">
        <f>IF(preDEL!$AG704,IFERROR(0/0,""),preDEL!D704)</f>
        <v/>
      </c>
      <c r="E704" s="82" t="str">
        <f>IF(preDEL!$AG704,IFERROR(0/0,""),preDEL!E704)</f>
        <v/>
      </c>
      <c r="F704" s="83" t="str">
        <f>IF(preDEL!$AG704,IFERROR(0/0,""),preDEL!F704)</f>
        <v/>
      </c>
      <c r="G704" s="83" t="str">
        <f>IF(preDEL!$AG704,IFERROR(0/0,""),preDEL!G704)</f>
        <v/>
      </c>
      <c r="H704" s="83" t="str">
        <f>IF(preDEL!$AG704,IFERROR(0/0,""),preDEL!H704)</f>
        <v/>
      </c>
      <c r="I704" s="82" t="str">
        <f>IF(preDEL!$AG704,IFERROR(0/0,""),preDEL!I704)</f>
        <v/>
      </c>
      <c r="J704" s="82" t="str">
        <f>IF(preDEL!$AG704,IFERROR(0/0,""),preDEL!J704)</f>
        <v/>
      </c>
      <c r="K704" s="82" t="str">
        <f>IF(preDEL!$AG704,IFERROR(0/0,""),preDEL!K704)</f>
        <v>Negative</v>
      </c>
      <c r="L704" s="172">
        <f>IF(preDEL!$AG704,IFERROR(0/0,""),preDEL!L704)</f>
        <v>44540</v>
      </c>
      <c r="M704" s="173">
        <f>IF(preDEL!$AG704,IFERROR(0/0,""),preDEL!M704)</f>
        <v>0.486412037</v>
      </c>
      <c r="N704" s="83" t="str">
        <f>IF(preDEL!$AG704,IFERROR(0/0,""),preDEL!N704)</f>
        <v/>
      </c>
      <c r="O704" s="83" t="str">
        <f>IF(preDEL!$AG704,IFERROR(0/0,""),preDEL!O704)</f>
        <v/>
      </c>
      <c r="P704" s="128" t="b">
        <f>IF(preDEL!$AG704,IFERROR(0/0,""),preDEL!P704)</f>
        <v>0</v>
      </c>
      <c r="Q704" s="128" t="str">
        <f>IF(preDEL!$AG704,IFERROR(0/0,""),preDEL!Q704)</f>
        <v>Result</v>
      </c>
      <c r="R704" s="116" t="b">
        <f>IF(preDEL!$AG704,IFERROR(0/0,""),preDEL!R704)</f>
        <v>1</v>
      </c>
      <c r="S704" s="116">
        <f>IF(preDEL!$AG704,IFERROR(0/0,""),preDEL!S704)</f>
        <v>1</v>
      </c>
      <c r="T704" s="128" t="str">
        <f>IF(preDEL!$AG704,IFERROR(0/0,""),preDEL!T704)</f>
        <v/>
      </c>
      <c r="U704" s="83" t="str">
        <f>IF(preDEL!$AG704,IFERROR(0/0,""),preDEL!U704)</f>
        <v/>
      </c>
      <c r="V704" s="82" t="str">
        <f>IF(preDEL!$AG704,IFERROR(0/0,""),preDEL!V704)</f>
        <v/>
      </c>
      <c r="W704" s="83" t="str">
        <f>IF(preDEL!$AG704,IFERROR(0/0,""),preDEL!W704)</f>
        <v/>
      </c>
      <c r="X704" s="116" t="b">
        <f>IF(preDEL!$AG704,IFERROR(0/0,""),preDEL!X704)</f>
        <v>0</v>
      </c>
      <c r="Y704" s="128" t="b">
        <f>IF(preDEL!$AG704,IFERROR(0/0,""),preDEL!Y704)</f>
        <v>0</v>
      </c>
      <c r="Z704" s="82" t="str">
        <f>IF(preDEL!$AG704,IFERROR(0/0,""),preDEL!Z704)</f>
        <v/>
      </c>
      <c r="AA704" s="128" t="b">
        <f>IF(preDEL!$AG704,IFERROR(0/0,""),preDEL!AA704)</f>
        <v>0</v>
      </c>
      <c r="AB704" s="128" t="b">
        <f>IF(preDEL!$AG704,IFERROR(0/0,""),preDEL!AB704)</f>
        <v>0</v>
      </c>
      <c r="AC704" s="174">
        <f>IF(preDEL!$AG704,IFERROR(0/0,""),preDEL!AC704)</f>
        <v>42</v>
      </c>
      <c r="AD704" s="116" t="b">
        <f>IF(preDEL!$AG704,IFERROR(0/0,""),preDEL!AD704)</f>
        <v>0</v>
      </c>
      <c r="AE704" s="175" t="str">
        <f>IF(preDEL!$AG704,IFERROR(0/0,""),preDEL!AE704)</f>
        <v/>
      </c>
      <c r="AF704" s="128" t="b">
        <f>IF(preDEL!$AG704,IFERROR(0/0,""),preDEL!AF704)</f>
        <v>0</v>
      </c>
      <c r="AG704" s="128" t="b">
        <f>IF(preDEL!$AG704,IFERROR(0/0,""),preDEL!AG704)</f>
        <v>0</v>
      </c>
      <c r="AH704" s="116" t="str">
        <f>IF(preDEL!$AG704,IFERROR(0/0,""),preDEL!AH704)</f>
        <v/>
      </c>
      <c r="AI704" s="82" t="str">
        <f>IF(preDEL!$AG704,IFERROR(0/0,""),preDEL!AI704)</f>
        <v/>
      </c>
      <c r="AJ704" s="83" t="str">
        <f>IF(preDEL!$AG704,IFERROR(0/0,""),preDEL!AJ704)</f>
        <v/>
      </c>
      <c r="AK704" s="82" t="str">
        <f>IF(preDEL!$AG704,IFERROR(0/0,""),preDEL!AK704)</f>
        <v>Negative</v>
      </c>
      <c r="AL704" s="83" t="str">
        <f>IF(preDEL!$AG704,IFERROR(0/0,""),preDEL!AL704)</f>
        <v/>
      </c>
      <c r="AM704" s="83" t="str">
        <f>IF(preDEL!$AG704,IFERROR(0/0,""),preDEL!AM704)</f>
        <v>SpROSA145068</v>
      </c>
      <c r="AN704" s="83" t="str">
        <f>IF(preDEL!$AG704,IFERROR(0/0,""),preDEL!AN704)</f>
        <v>ROSA154141</v>
      </c>
      <c r="AO704" s="83" t="str">
        <f>IF(preDEL!$AG704,IFERROR(0/0,""),preDEL!AO704)</f>
        <v/>
      </c>
      <c r="AP704" s="83" t="str">
        <f>IF(preDEL!$AG704,IFERROR(0/0,""),preDEL!AP704)</f>
        <v/>
      </c>
      <c r="AQ704" s="83" t="str">
        <f>IF(preDEL!$AG704,IFERROR(0/0,""),preDEL!AQ704)</f>
        <v/>
      </c>
      <c r="AR704" s="83" t="str">
        <f>IF(preDEL!$AG704,IFERROR(0/0,""),preDEL!AR704)</f>
        <v/>
      </c>
      <c r="AS704" s="147"/>
    </row>
    <row r="705">
      <c r="A705" s="82" t="str">
        <f>IF(preDEL!$AG705,IFERROR(0/0,""),preDEL!A705)</f>
        <v>FLB3797</v>
      </c>
      <c r="B705" s="172">
        <f>IF(preDEL!$AG705,IFERROR(0/0,""),preDEL!B705)</f>
        <v>44540</v>
      </c>
      <c r="C705" s="173">
        <f>IF(preDEL!$AG705,IFERROR(0/0,""),preDEL!C705)</f>
        <v>0.2942708333</v>
      </c>
      <c r="D705" s="82" t="str">
        <f>IF(preDEL!$AG705,IFERROR(0/0,""),preDEL!D705)</f>
        <v/>
      </c>
      <c r="E705" s="82" t="str">
        <f>IF(preDEL!$AG705,IFERROR(0/0,""),preDEL!E705)</f>
        <v/>
      </c>
      <c r="F705" s="83" t="str">
        <f>IF(preDEL!$AG705,IFERROR(0/0,""),preDEL!F705)</f>
        <v/>
      </c>
      <c r="G705" s="83" t="str">
        <f>IF(preDEL!$AG705,IFERROR(0/0,""),preDEL!G705)</f>
        <v/>
      </c>
      <c r="H705" s="83" t="str">
        <f>IF(preDEL!$AG705,IFERROR(0/0,""),preDEL!H705)</f>
        <v/>
      </c>
      <c r="I705" s="82" t="str">
        <f>IF(preDEL!$AG705,IFERROR(0/0,""),preDEL!I705)</f>
        <v/>
      </c>
      <c r="J705" s="82" t="str">
        <f>IF(preDEL!$AG705,IFERROR(0/0,""),preDEL!J705)</f>
        <v/>
      </c>
      <c r="K705" s="82" t="str">
        <f>IF(preDEL!$AG705,IFERROR(0/0,""),preDEL!K705)</f>
        <v>Negative</v>
      </c>
      <c r="L705" s="172">
        <f>IF(preDEL!$AG705,IFERROR(0/0,""),preDEL!L705)</f>
        <v>44540</v>
      </c>
      <c r="M705" s="173">
        <f>IF(preDEL!$AG705,IFERROR(0/0,""),preDEL!M705)</f>
        <v>0.486412037</v>
      </c>
      <c r="N705" s="83" t="str">
        <f>IF(preDEL!$AG705,IFERROR(0/0,""),preDEL!N705)</f>
        <v/>
      </c>
      <c r="O705" s="83" t="str">
        <f>IF(preDEL!$AG705,IFERROR(0/0,""),preDEL!O705)</f>
        <v/>
      </c>
      <c r="P705" s="128" t="b">
        <f>IF(preDEL!$AG705,IFERROR(0/0,""),preDEL!P705)</f>
        <v>0</v>
      </c>
      <c r="Q705" s="128" t="str">
        <f>IF(preDEL!$AG705,IFERROR(0/0,""),preDEL!Q705)</f>
        <v>Result</v>
      </c>
      <c r="R705" s="116" t="b">
        <f>IF(preDEL!$AG705,IFERROR(0/0,""),preDEL!R705)</f>
        <v>1</v>
      </c>
      <c r="S705" s="116">
        <f>IF(preDEL!$AG705,IFERROR(0/0,""),preDEL!S705)</f>
        <v>1</v>
      </c>
      <c r="T705" s="128">
        <f>IF(preDEL!$AG705,IFERROR(0/0,""),preDEL!T705)</f>
        <v>0</v>
      </c>
      <c r="U705" s="83" t="str">
        <f>IF(preDEL!$AG705,IFERROR(0/0,""),preDEL!U705)</f>
        <v/>
      </c>
      <c r="V705" s="82" t="str">
        <f>IF(preDEL!$AG705,IFERROR(0/0,""),preDEL!V705)</f>
        <v/>
      </c>
      <c r="W705" s="83" t="str">
        <f>IF(preDEL!$AG705,IFERROR(0/0,""),preDEL!W705)</f>
        <v/>
      </c>
      <c r="X705" s="116" t="b">
        <f>IF(preDEL!$AG705,IFERROR(0/0,""),preDEL!X705)</f>
        <v>0</v>
      </c>
      <c r="Y705" s="128" t="b">
        <f>IF(preDEL!$AG705,IFERROR(0/0,""),preDEL!Y705)</f>
        <v>0</v>
      </c>
      <c r="Z705" s="82" t="str">
        <f>IF(preDEL!$AG705,IFERROR(0/0,""),preDEL!Z705)</f>
        <v/>
      </c>
      <c r="AA705" s="128" t="b">
        <f>IF(preDEL!$AG705,IFERROR(0/0,""),preDEL!AA705)</f>
        <v>0</v>
      </c>
      <c r="AB705" s="128" t="b">
        <f>IF(preDEL!$AG705,IFERROR(0/0,""),preDEL!AB705)</f>
        <v>0</v>
      </c>
      <c r="AC705" s="174">
        <f>IF(preDEL!$AG705,IFERROR(0/0,""),preDEL!AC705)</f>
        <v>504</v>
      </c>
      <c r="AD705" s="116" t="b">
        <f>IF(preDEL!$AG705,IFERROR(0/0,""),preDEL!AD705)</f>
        <v>1</v>
      </c>
      <c r="AE705" s="175" t="str">
        <f>IF(preDEL!$AG705,IFERROR(0/0,""),preDEL!AE705)</f>
        <v/>
      </c>
      <c r="AF705" s="128" t="b">
        <f>IF(preDEL!$AG705,IFERROR(0/0,""),preDEL!AF705)</f>
        <v>0</v>
      </c>
      <c r="AG705" s="128" t="b">
        <f>IF(preDEL!$AG705,IFERROR(0/0,""),preDEL!AG705)</f>
        <v>0</v>
      </c>
      <c r="AH705" s="116" t="str">
        <f>IF(preDEL!$AG705,IFERROR(0/0,""),preDEL!AH705)</f>
        <v/>
      </c>
      <c r="AI705" s="82" t="str">
        <f>IF(preDEL!$AG705,IFERROR(0/0,""),preDEL!AI705)</f>
        <v/>
      </c>
      <c r="AJ705" s="83" t="str">
        <f>IF(preDEL!$AG705,IFERROR(0/0,""),preDEL!AJ705)</f>
        <v/>
      </c>
      <c r="AK705" s="82" t="str">
        <f>IF(preDEL!$AG705,IFERROR(0/0,""),preDEL!AK705)</f>
        <v>Negative</v>
      </c>
      <c r="AL705" s="83" t="str">
        <f>IF(preDEL!$AG705,IFERROR(0/0,""),preDEL!AL705)</f>
        <v/>
      </c>
      <c r="AM705" s="83" t="str">
        <f>IF(preDEL!$AG705,IFERROR(0/0,""),preDEL!AM705)</f>
        <v>SpROSA573919</v>
      </c>
      <c r="AN705" s="83" t="str">
        <f>IF(preDEL!$AG705,IFERROR(0/0,""),preDEL!AN705)</f>
        <v>ROSA237876</v>
      </c>
      <c r="AO705" s="83" t="str">
        <f>IF(preDEL!$AG705,IFERROR(0/0,""),preDEL!AO705)</f>
        <v/>
      </c>
      <c r="AP705" s="83" t="str">
        <f>IF(preDEL!$AG705,IFERROR(0/0,""),preDEL!AP705)</f>
        <v/>
      </c>
      <c r="AQ705" s="83" t="str">
        <f>IF(preDEL!$AG705,IFERROR(0/0,""),preDEL!AQ705)</f>
        <v/>
      </c>
      <c r="AR705" s="83" t="str">
        <f>IF(preDEL!$AG705,IFERROR(0/0,""),preDEL!AR705)</f>
        <v/>
      </c>
      <c r="AS705" s="147"/>
    </row>
    <row r="706">
      <c r="A706" s="82" t="str">
        <f>IF(preDEL!$AG706,IFERROR(0/0,""),preDEL!A706)</f>
        <v>FLB3791</v>
      </c>
      <c r="B706" s="172">
        <f>IF(preDEL!$AG706,IFERROR(0/0,""),preDEL!B706)</f>
        <v>44540</v>
      </c>
      <c r="C706" s="173">
        <f>IF(preDEL!$AG706,IFERROR(0/0,""),preDEL!C706)</f>
        <v>0.2945833333</v>
      </c>
      <c r="D706" s="82" t="str">
        <f>IF(preDEL!$AG706,IFERROR(0/0,""),preDEL!D706)</f>
        <v/>
      </c>
      <c r="E706" s="82" t="str">
        <f>IF(preDEL!$AG706,IFERROR(0/0,""),preDEL!E706)</f>
        <v/>
      </c>
      <c r="F706" s="83" t="str">
        <f>IF(preDEL!$AG706,IFERROR(0/0,""),preDEL!F706)</f>
        <v/>
      </c>
      <c r="G706" s="83" t="str">
        <f>IF(preDEL!$AG706,IFERROR(0/0,""),preDEL!G706)</f>
        <v/>
      </c>
      <c r="H706" s="83" t="str">
        <f>IF(preDEL!$AG706,IFERROR(0/0,""),preDEL!H706)</f>
        <v/>
      </c>
      <c r="I706" s="82" t="str">
        <f>IF(preDEL!$AG706,IFERROR(0/0,""),preDEL!I706)</f>
        <v/>
      </c>
      <c r="J706" s="82" t="str">
        <f>IF(preDEL!$AG706,IFERROR(0/0,""),preDEL!J706)</f>
        <v/>
      </c>
      <c r="K706" s="82" t="str">
        <f>IF(preDEL!$AG706,IFERROR(0/0,""),preDEL!K706)</f>
        <v>Negative</v>
      </c>
      <c r="L706" s="172">
        <f>IF(preDEL!$AG706,IFERROR(0/0,""),preDEL!L706)</f>
        <v>44540</v>
      </c>
      <c r="M706" s="173">
        <f>IF(preDEL!$AG706,IFERROR(0/0,""),preDEL!M706)</f>
        <v>0.486412037</v>
      </c>
      <c r="N706" s="83" t="str">
        <f>IF(preDEL!$AG706,IFERROR(0/0,""),preDEL!N706)</f>
        <v/>
      </c>
      <c r="O706" s="83" t="str">
        <f>IF(preDEL!$AG706,IFERROR(0/0,""),preDEL!O706)</f>
        <v/>
      </c>
      <c r="P706" s="128" t="b">
        <f>IF(preDEL!$AG706,IFERROR(0/0,""),preDEL!P706)</f>
        <v>0</v>
      </c>
      <c r="Q706" s="128" t="str">
        <f>IF(preDEL!$AG706,IFERROR(0/0,""),preDEL!Q706)</f>
        <v>Result</v>
      </c>
      <c r="R706" s="116" t="b">
        <f>IF(preDEL!$AG706,IFERROR(0/0,""),preDEL!R706)</f>
        <v>1</v>
      </c>
      <c r="S706" s="116">
        <f>IF(preDEL!$AG706,IFERROR(0/0,""),preDEL!S706)</f>
        <v>1</v>
      </c>
      <c r="T706" s="128">
        <f>IF(preDEL!$AG706,IFERROR(0/0,""),preDEL!T706)</f>
        <v>0</v>
      </c>
      <c r="U706" s="83" t="str">
        <f>IF(preDEL!$AG706,IFERROR(0/0,""),preDEL!U706)</f>
        <v/>
      </c>
      <c r="V706" s="82" t="str">
        <f>IF(preDEL!$AG706,IFERROR(0/0,""),preDEL!V706)</f>
        <v/>
      </c>
      <c r="W706" s="83" t="str">
        <f>IF(preDEL!$AG706,IFERROR(0/0,""),preDEL!W706)</f>
        <v/>
      </c>
      <c r="X706" s="116" t="b">
        <f>IF(preDEL!$AG706,IFERROR(0/0,""),preDEL!X706)</f>
        <v>0</v>
      </c>
      <c r="Y706" s="128" t="b">
        <f>IF(preDEL!$AG706,IFERROR(0/0,""),preDEL!Y706)</f>
        <v>0</v>
      </c>
      <c r="Z706" s="82" t="str">
        <f>IF(preDEL!$AG706,IFERROR(0/0,""),preDEL!Z706)</f>
        <v/>
      </c>
      <c r="AA706" s="128" t="b">
        <f>IF(preDEL!$AG706,IFERROR(0/0,""),preDEL!AA706)</f>
        <v>0</v>
      </c>
      <c r="AB706" s="128" t="b">
        <f>IF(preDEL!$AG706,IFERROR(0/0,""),preDEL!AB706)</f>
        <v>0</v>
      </c>
      <c r="AC706" s="174">
        <f>IF(preDEL!$AG706,IFERROR(0/0,""),preDEL!AC706)</f>
        <v>503</v>
      </c>
      <c r="AD706" s="116" t="b">
        <f>IF(preDEL!$AG706,IFERROR(0/0,""),preDEL!AD706)</f>
        <v>1</v>
      </c>
      <c r="AE706" s="175" t="str">
        <f>IF(preDEL!$AG706,IFERROR(0/0,""),preDEL!AE706)</f>
        <v/>
      </c>
      <c r="AF706" s="128" t="b">
        <f>IF(preDEL!$AG706,IFERROR(0/0,""),preDEL!AF706)</f>
        <v>0</v>
      </c>
      <c r="AG706" s="128" t="b">
        <f>IF(preDEL!$AG706,IFERROR(0/0,""),preDEL!AG706)</f>
        <v>0</v>
      </c>
      <c r="AH706" s="116" t="str">
        <f>IF(preDEL!$AG706,IFERROR(0/0,""),preDEL!AH706)</f>
        <v/>
      </c>
      <c r="AI706" s="82" t="str">
        <f>IF(preDEL!$AG706,IFERROR(0/0,""),preDEL!AI706)</f>
        <v/>
      </c>
      <c r="AJ706" s="83" t="str">
        <f>IF(preDEL!$AG706,IFERROR(0/0,""),preDEL!AJ706)</f>
        <v/>
      </c>
      <c r="AK706" s="82" t="str">
        <f>IF(preDEL!$AG706,IFERROR(0/0,""),preDEL!AK706)</f>
        <v>Negative</v>
      </c>
      <c r="AL706" s="83" t="str">
        <f>IF(preDEL!$AG706,IFERROR(0/0,""),preDEL!AL706)</f>
        <v/>
      </c>
      <c r="AM706" s="83" t="str">
        <f>IF(preDEL!$AG706,IFERROR(0/0,""),preDEL!AM706)</f>
        <v>SpROSA573919</v>
      </c>
      <c r="AN706" s="83" t="str">
        <f>IF(preDEL!$AG706,IFERROR(0/0,""),preDEL!AN706)</f>
        <v>ROSA100212</v>
      </c>
      <c r="AO706" s="83" t="str">
        <f>IF(preDEL!$AG706,IFERROR(0/0,""),preDEL!AO706)</f>
        <v/>
      </c>
      <c r="AP706" s="83" t="str">
        <f>IF(preDEL!$AG706,IFERROR(0/0,""),preDEL!AP706)</f>
        <v/>
      </c>
      <c r="AQ706" s="83" t="str">
        <f>IF(preDEL!$AG706,IFERROR(0/0,""),preDEL!AQ706)</f>
        <v/>
      </c>
      <c r="AR706" s="83" t="str">
        <f>IF(preDEL!$AG706,IFERROR(0/0,""),preDEL!AR706)</f>
        <v/>
      </c>
      <c r="AS706" s="147"/>
    </row>
    <row r="707">
      <c r="A707" s="82" t="str">
        <f>IF(preDEL!$AG707,IFERROR(0/0,""),preDEL!A707)</f>
        <v>FLB3429</v>
      </c>
      <c r="B707" s="172">
        <f>IF(preDEL!$AG707,IFERROR(0/0,""),preDEL!B707)</f>
        <v>44540</v>
      </c>
      <c r="C707" s="173">
        <f>IF(preDEL!$AG707,IFERROR(0/0,""),preDEL!C707)</f>
        <v>0.294837963</v>
      </c>
      <c r="D707" s="82" t="str">
        <f>IF(preDEL!$AG707,IFERROR(0/0,""),preDEL!D707)</f>
        <v/>
      </c>
      <c r="E707" s="82" t="str">
        <f>IF(preDEL!$AG707,IFERROR(0/0,""),preDEL!E707)</f>
        <v/>
      </c>
      <c r="F707" s="83" t="str">
        <f>IF(preDEL!$AG707,IFERROR(0/0,""),preDEL!F707)</f>
        <v/>
      </c>
      <c r="G707" s="83" t="str">
        <f>IF(preDEL!$AG707,IFERROR(0/0,""),preDEL!G707)</f>
        <v/>
      </c>
      <c r="H707" s="83" t="str">
        <f>IF(preDEL!$AG707,IFERROR(0/0,""),preDEL!H707)</f>
        <v/>
      </c>
      <c r="I707" s="82" t="str">
        <f>IF(preDEL!$AG707,IFERROR(0/0,""),preDEL!I707)</f>
        <v/>
      </c>
      <c r="J707" s="82" t="str">
        <f>IF(preDEL!$AG707,IFERROR(0/0,""),preDEL!J707)</f>
        <v/>
      </c>
      <c r="K707" s="82" t="str">
        <f>IF(preDEL!$AG707,IFERROR(0/0,""),preDEL!K707)</f>
        <v>Negative</v>
      </c>
      <c r="L707" s="172">
        <f>IF(preDEL!$AG707,IFERROR(0/0,""),preDEL!L707)</f>
        <v>44540</v>
      </c>
      <c r="M707" s="173">
        <f>IF(preDEL!$AG707,IFERROR(0/0,""),preDEL!M707)</f>
        <v>0.486412037</v>
      </c>
      <c r="N707" s="83" t="str">
        <f>IF(preDEL!$AG707,IFERROR(0/0,""),preDEL!N707)</f>
        <v/>
      </c>
      <c r="O707" s="83" t="str">
        <f>IF(preDEL!$AG707,IFERROR(0/0,""),preDEL!O707)</f>
        <v/>
      </c>
      <c r="P707" s="128" t="b">
        <f>IF(preDEL!$AG707,IFERROR(0/0,""),preDEL!P707)</f>
        <v>0</v>
      </c>
      <c r="Q707" s="128" t="str">
        <f>IF(preDEL!$AG707,IFERROR(0/0,""),preDEL!Q707)</f>
        <v>Result</v>
      </c>
      <c r="R707" s="116" t="b">
        <f>IF(preDEL!$AG707,IFERROR(0/0,""),preDEL!R707)</f>
        <v>1</v>
      </c>
      <c r="S707" s="116">
        <f>IF(preDEL!$AG707,IFERROR(0/0,""),preDEL!S707)</f>
        <v>1</v>
      </c>
      <c r="T707" s="128">
        <f>IF(preDEL!$AG707,IFERROR(0/0,""),preDEL!T707)</f>
        <v>0</v>
      </c>
      <c r="U707" s="83" t="str">
        <f>IF(preDEL!$AG707,IFERROR(0/0,""),preDEL!U707)</f>
        <v/>
      </c>
      <c r="V707" s="82" t="str">
        <f>IF(preDEL!$AG707,IFERROR(0/0,""),preDEL!V707)</f>
        <v/>
      </c>
      <c r="W707" s="83" t="str">
        <f>IF(preDEL!$AG707,IFERROR(0/0,""),preDEL!W707)</f>
        <v/>
      </c>
      <c r="X707" s="116" t="b">
        <f>IF(preDEL!$AG707,IFERROR(0/0,""),preDEL!X707)</f>
        <v>0</v>
      </c>
      <c r="Y707" s="128" t="b">
        <f>IF(preDEL!$AG707,IFERROR(0/0,""),preDEL!Y707)</f>
        <v>0</v>
      </c>
      <c r="Z707" s="82" t="str">
        <f>IF(preDEL!$AG707,IFERROR(0/0,""),preDEL!Z707)</f>
        <v/>
      </c>
      <c r="AA707" s="128" t="b">
        <f>IF(preDEL!$AG707,IFERROR(0/0,""),preDEL!AA707)</f>
        <v>0</v>
      </c>
      <c r="AB707" s="128" t="b">
        <f>IF(preDEL!$AG707,IFERROR(0/0,""),preDEL!AB707)</f>
        <v>0</v>
      </c>
      <c r="AC707" s="174">
        <f>IF(preDEL!$AG707,IFERROR(0/0,""),preDEL!AC707)</f>
        <v>502</v>
      </c>
      <c r="AD707" s="116" t="b">
        <f>IF(preDEL!$AG707,IFERROR(0/0,""),preDEL!AD707)</f>
        <v>1</v>
      </c>
      <c r="AE707" s="175" t="str">
        <f>IF(preDEL!$AG707,IFERROR(0/0,""),preDEL!AE707)</f>
        <v/>
      </c>
      <c r="AF707" s="128" t="b">
        <f>IF(preDEL!$AG707,IFERROR(0/0,""),preDEL!AF707)</f>
        <v>0</v>
      </c>
      <c r="AG707" s="128" t="b">
        <f>IF(preDEL!$AG707,IFERROR(0/0,""),preDEL!AG707)</f>
        <v>0</v>
      </c>
      <c r="AH707" s="116" t="str">
        <f>IF(preDEL!$AG707,IFERROR(0/0,""),preDEL!AH707)</f>
        <v/>
      </c>
      <c r="AI707" s="82" t="str">
        <f>IF(preDEL!$AG707,IFERROR(0/0,""),preDEL!AI707)</f>
        <v/>
      </c>
      <c r="AJ707" s="83" t="str">
        <f>IF(preDEL!$AG707,IFERROR(0/0,""),preDEL!AJ707)</f>
        <v/>
      </c>
      <c r="AK707" s="82" t="str">
        <f>IF(preDEL!$AG707,IFERROR(0/0,""),preDEL!AK707)</f>
        <v>Negative</v>
      </c>
      <c r="AL707" s="83" t="str">
        <f>IF(preDEL!$AG707,IFERROR(0/0,""),preDEL!AL707)</f>
        <v/>
      </c>
      <c r="AM707" s="83" t="str">
        <f>IF(preDEL!$AG707,IFERROR(0/0,""),preDEL!AM707)</f>
        <v>SpROSA573919</v>
      </c>
      <c r="AN707" s="83" t="str">
        <f>IF(preDEL!$AG707,IFERROR(0/0,""),preDEL!AN707)</f>
        <v>ROSA726367</v>
      </c>
      <c r="AO707" s="83" t="str">
        <f>IF(preDEL!$AG707,IFERROR(0/0,""),preDEL!AO707)</f>
        <v/>
      </c>
      <c r="AP707" s="83" t="str">
        <f>IF(preDEL!$AG707,IFERROR(0/0,""),preDEL!AP707)</f>
        <v/>
      </c>
      <c r="AQ707" s="83" t="str">
        <f>IF(preDEL!$AG707,IFERROR(0/0,""),preDEL!AQ707)</f>
        <v/>
      </c>
      <c r="AR707" s="83" t="str">
        <f>IF(preDEL!$AG707,IFERROR(0/0,""),preDEL!AR707)</f>
        <v/>
      </c>
      <c r="AS707" s="147"/>
    </row>
    <row r="708">
      <c r="A708" s="82" t="str">
        <f>IF(preDEL!$AG708,IFERROR(0/0,""),preDEL!A708)</f>
        <v>FLB3374</v>
      </c>
      <c r="B708" s="172">
        <f>IF(preDEL!$AG708,IFERROR(0/0,""),preDEL!B708)</f>
        <v>44540</v>
      </c>
      <c r="C708" s="173">
        <f>IF(preDEL!$AG708,IFERROR(0/0,""),preDEL!C708)</f>
        <v>0.2955787037</v>
      </c>
      <c r="D708" s="82" t="str">
        <f>IF(preDEL!$AG708,IFERROR(0/0,""),preDEL!D708)</f>
        <v/>
      </c>
      <c r="E708" s="82" t="str">
        <f>IF(preDEL!$AG708,IFERROR(0/0,""),preDEL!E708)</f>
        <v/>
      </c>
      <c r="F708" s="83" t="str">
        <f>IF(preDEL!$AG708,IFERROR(0/0,""),preDEL!F708)</f>
        <v/>
      </c>
      <c r="G708" s="83" t="str">
        <f>IF(preDEL!$AG708,IFERROR(0/0,""),preDEL!G708)</f>
        <v/>
      </c>
      <c r="H708" s="83" t="str">
        <f>IF(preDEL!$AG708,IFERROR(0/0,""),preDEL!H708)</f>
        <v/>
      </c>
      <c r="I708" s="82" t="str">
        <f>IF(preDEL!$AG708,IFERROR(0/0,""),preDEL!I708)</f>
        <v/>
      </c>
      <c r="J708" s="82" t="str">
        <f>IF(preDEL!$AG708,IFERROR(0/0,""),preDEL!J708)</f>
        <v/>
      </c>
      <c r="K708" s="82" t="str">
        <f>IF(preDEL!$AG708,IFERROR(0/0,""),preDEL!K708)</f>
        <v>Null</v>
      </c>
      <c r="L708" s="172" t="str">
        <f>IF(preDEL!$AG708,IFERROR(0/0,""),preDEL!L708)</f>
        <v/>
      </c>
      <c r="M708" s="173" t="str">
        <f>IF(preDEL!$AG708,IFERROR(0/0,""),preDEL!M708)</f>
        <v/>
      </c>
      <c r="N708" s="83" t="str">
        <f>IF(preDEL!$AG708,IFERROR(0/0,""),preDEL!N708)</f>
        <v/>
      </c>
      <c r="O708" s="83" t="str">
        <f>IF(preDEL!$AG708,IFERROR(0/0,""),preDEL!O708)</f>
        <v/>
      </c>
      <c r="P708" s="128" t="b">
        <f>IF(preDEL!$AG708,IFERROR(0/0,""),preDEL!P708)</f>
        <v>0</v>
      </c>
      <c r="Q708" s="128" t="str">
        <f>IF(preDEL!$AG708,IFERROR(0/0,""),preDEL!Q708)</f>
        <v>Collected</v>
      </c>
      <c r="R708" s="116" t="b">
        <f>IF(preDEL!$AG708,IFERROR(0/0,""),preDEL!R708)</f>
        <v>1</v>
      </c>
      <c r="S708" s="116">
        <f>IF(preDEL!$AG708,IFERROR(0/0,""),preDEL!S708)</f>
        <v>1</v>
      </c>
      <c r="T708" s="128" t="str">
        <f>IF(preDEL!$AG708,IFERROR(0/0,""),preDEL!T708)</f>
        <v/>
      </c>
      <c r="U708" s="83" t="str">
        <f>IF(preDEL!$AG708,IFERROR(0/0,""),preDEL!U708)</f>
        <v/>
      </c>
      <c r="V708" s="82" t="str">
        <f>IF(preDEL!$AG708,IFERROR(0/0,""),preDEL!V708)</f>
        <v/>
      </c>
      <c r="W708" s="83" t="str">
        <f>IF(preDEL!$AG708,IFERROR(0/0,""),preDEL!W708)</f>
        <v/>
      </c>
      <c r="X708" s="116" t="b">
        <f>IF(preDEL!$AG708,IFERROR(0/0,""),preDEL!X708)</f>
        <v>0</v>
      </c>
      <c r="Y708" s="128" t="b">
        <f>IF(preDEL!$AG708,IFERROR(0/0,""),preDEL!Y708)</f>
        <v>0</v>
      </c>
      <c r="Z708" s="82" t="str">
        <f>IF(preDEL!$AG708,IFERROR(0/0,""),preDEL!Z708)</f>
        <v/>
      </c>
      <c r="AA708" s="128" t="b">
        <f>IF(preDEL!$AG708,IFERROR(0/0,""),preDEL!AA708)</f>
        <v>0</v>
      </c>
      <c r="AB708" s="128" t="b">
        <f>IF(preDEL!$AG708,IFERROR(0/0,""),preDEL!AB708)</f>
        <v>0</v>
      </c>
      <c r="AC708" s="174">
        <f>IF(preDEL!$AG708,IFERROR(0/0,""),preDEL!AC708)</f>
        <v>41</v>
      </c>
      <c r="AD708" s="116" t="b">
        <f>IF(preDEL!$AG708,IFERROR(0/0,""),preDEL!AD708)</f>
        <v>0</v>
      </c>
      <c r="AE708" s="175" t="str">
        <f>IF(preDEL!$AG708,IFERROR(0/0,""),preDEL!AE708)</f>
        <v/>
      </c>
      <c r="AF708" s="128" t="b">
        <f>IF(preDEL!$AG708,IFERROR(0/0,""),preDEL!AF708)</f>
        <v>0</v>
      </c>
      <c r="AG708" s="128" t="b">
        <f>IF(preDEL!$AG708,IFERROR(0/0,""),preDEL!AG708)</f>
        <v>0</v>
      </c>
      <c r="AH708" s="116" t="str">
        <f>IF(preDEL!$AG708,IFERROR(0/0,""),preDEL!AH708)</f>
        <v/>
      </c>
      <c r="AI708" s="82" t="str">
        <f>IF(preDEL!$AG708,IFERROR(0/0,""),preDEL!AI708)</f>
        <v/>
      </c>
      <c r="AJ708" s="83">
        <f>IF(preDEL!$AG708,IFERROR(0/0,""),preDEL!AJ708)</f>
        <v>2.2</v>
      </c>
      <c r="AK708" s="82" t="str">
        <f>IF(preDEL!$AG708,IFERROR(0/0,""),preDEL!AK708)</f>
        <v>Negative</v>
      </c>
      <c r="AL708" s="83" t="str">
        <f>IF(preDEL!$AG708,IFERROR(0/0,""),preDEL!AL708)</f>
        <v/>
      </c>
      <c r="AM708" s="83" t="str">
        <f>IF(preDEL!$AG708,IFERROR(0/0,""),preDEL!AM708)</f>
        <v>SpROSA145068</v>
      </c>
      <c r="AN708" s="83" t="str">
        <f>IF(preDEL!$AG708,IFERROR(0/0,""),preDEL!AN708)</f>
        <v>ROSA124991</v>
      </c>
      <c r="AO708" s="83" t="str">
        <f>IF(preDEL!$AG708,IFERROR(0/0,""),preDEL!AO708)</f>
        <v/>
      </c>
      <c r="AP708" s="83" t="str">
        <f>IF(preDEL!$AG708,IFERROR(0/0,""),preDEL!AP708)</f>
        <v/>
      </c>
      <c r="AQ708" s="83" t="str">
        <f>IF(preDEL!$AG708,IFERROR(0/0,""),preDEL!AQ708)</f>
        <v/>
      </c>
      <c r="AR708" s="83" t="str">
        <f>IF(preDEL!$AG708,IFERROR(0/0,""),preDEL!AR708)</f>
        <v/>
      </c>
      <c r="AS708" s="147"/>
    </row>
    <row r="709">
      <c r="A709" s="82" t="str">
        <f>IF(preDEL!$AG709,IFERROR(0/0,""),preDEL!A709)</f>
        <v>FLB3383</v>
      </c>
      <c r="B709" s="172">
        <f>IF(preDEL!$AG709,IFERROR(0/0,""),preDEL!B709)</f>
        <v>44540</v>
      </c>
      <c r="C709" s="173">
        <f>IF(preDEL!$AG709,IFERROR(0/0,""),preDEL!C709)</f>
        <v>0.2970833333</v>
      </c>
      <c r="D709" s="82" t="str">
        <f>IF(preDEL!$AG709,IFERROR(0/0,""),preDEL!D709)</f>
        <v/>
      </c>
      <c r="E709" s="82" t="str">
        <f>IF(preDEL!$AG709,IFERROR(0/0,""),preDEL!E709)</f>
        <v/>
      </c>
      <c r="F709" s="83" t="str">
        <f>IF(preDEL!$AG709,IFERROR(0/0,""),preDEL!F709)</f>
        <v/>
      </c>
      <c r="G709" s="83" t="str">
        <f>IF(preDEL!$AG709,IFERROR(0/0,""),preDEL!G709)</f>
        <v/>
      </c>
      <c r="H709" s="83" t="str">
        <f>IF(preDEL!$AG709,IFERROR(0/0,""),preDEL!H709)</f>
        <v/>
      </c>
      <c r="I709" s="82" t="str">
        <f>IF(preDEL!$AG709,IFERROR(0/0,""),preDEL!I709)</f>
        <v/>
      </c>
      <c r="J709" s="82" t="str">
        <f>IF(preDEL!$AG709,IFERROR(0/0,""),preDEL!J709)</f>
        <v/>
      </c>
      <c r="K709" s="82" t="str">
        <f>IF(preDEL!$AG709,IFERROR(0/0,""),preDEL!K709)</f>
        <v>Negative</v>
      </c>
      <c r="L709" s="172">
        <f>IF(preDEL!$AG709,IFERROR(0/0,""),preDEL!L709)</f>
        <v>44540</v>
      </c>
      <c r="M709" s="173">
        <f>IF(preDEL!$AG709,IFERROR(0/0,""),preDEL!M709)</f>
        <v>0.486412037</v>
      </c>
      <c r="N709" s="83" t="str">
        <f>IF(preDEL!$AG709,IFERROR(0/0,""),preDEL!N709)</f>
        <v/>
      </c>
      <c r="O709" s="83" t="str">
        <f>IF(preDEL!$AG709,IFERROR(0/0,""),preDEL!O709)</f>
        <v/>
      </c>
      <c r="P709" s="128" t="b">
        <f>IF(preDEL!$AG709,IFERROR(0/0,""),preDEL!P709)</f>
        <v>0</v>
      </c>
      <c r="Q709" s="128" t="str">
        <f>IF(preDEL!$AG709,IFERROR(0/0,""),preDEL!Q709)</f>
        <v>Result</v>
      </c>
      <c r="R709" s="116" t="b">
        <f>IF(preDEL!$AG709,IFERROR(0/0,""),preDEL!R709)</f>
        <v>1</v>
      </c>
      <c r="S709" s="116">
        <f>IF(preDEL!$AG709,IFERROR(0/0,""),preDEL!S709)</f>
        <v>1</v>
      </c>
      <c r="T709" s="128" t="str">
        <f>IF(preDEL!$AG709,IFERROR(0/0,""),preDEL!T709)</f>
        <v/>
      </c>
      <c r="U709" s="83" t="str">
        <f>IF(preDEL!$AG709,IFERROR(0/0,""),preDEL!U709)</f>
        <v/>
      </c>
      <c r="V709" s="82" t="str">
        <f>IF(preDEL!$AG709,IFERROR(0/0,""),preDEL!V709)</f>
        <v/>
      </c>
      <c r="W709" s="83" t="str">
        <f>IF(preDEL!$AG709,IFERROR(0/0,""),preDEL!W709)</f>
        <v/>
      </c>
      <c r="X709" s="116" t="b">
        <f>IF(preDEL!$AG709,IFERROR(0/0,""),preDEL!X709)</f>
        <v>0</v>
      </c>
      <c r="Y709" s="128" t="b">
        <f>IF(preDEL!$AG709,IFERROR(0/0,""),preDEL!Y709)</f>
        <v>0</v>
      </c>
      <c r="Z709" s="82" t="str">
        <f>IF(preDEL!$AG709,IFERROR(0/0,""),preDEL!Z709)</f>
        <v/>
      </c>
      <c r="AA709" s="128" t="b">
        <f>IF(preDEL!$AG709,IFERROR(0/0,""),preDEL!AA709)</f>
        <v>0</v>
      </c>
      <c r="AB709" s="128" t="b">
        <f>IF(preDEL!$AG709,IFERROR(0/0,""),preDEL!AB709)</f>
        <v>0</v>
      </c>
      <c r="AC709" s="174">
        <f>IF(preDEL!$AG709,IFERROR(0/0,""),preDEL!AC709)</f>
        <v>40</v>
      </c>
      <c r="AD709" s="116" t="b">
        <f>IF(preDEL!$AG709,IFERROR(0/0,""),preDEL!AD709)</f>
        <v>0</v>
      </c>
      <c r="AE709" s="175" t="str">
        <f>IF(preDEL!$AG709,IFERROR(0/0,""),preDEL!AE709)</f>
        <v/>
      </c>
      <c r="AF709" s="128" t="b">
        <f>IF(preDEL!$AG709,IFERROR(0/0,""),preDEL!AF709)</f>
        <v>0</v>
      </c>
      <c r="AG709" s="128" t="b">
        <f>IF(preDEL!$AG709,IFERROR(0/0,""),preDEL!AG709)</f>
        <v>0</v>
      </c>
      <c r="AH709" s="116" t="str">
        <f>IF(preDEL!$AG709,IFERROR(0/0,""),preDEL!AH709)</f>
        <v/>
      </c>
      <c r="AI709" s="82" t="str">
        <f>IF(preDEL!$AG709,IFERROR(0/0,""),preDEL!AI709)</f>
        <v/>
      </c>
      <c r="AJ709" s="83" t="str">
        <f>IF(preDEL!$AG709,IFERROR(0/0,""),preDEL!AJ709)</f>
        <v/>
      </c>
      <c r="AK709" s="82" t="str">
        <f>IF(preDEL!$AG709,IFERROR(0/0,""),preDEL!AK709)</f>
        <v>Negative</v>
      </c>
      <c r="AL709" s="83" t="str">
        <f>IF(preDEL!$AG709,IFERROR(0/0,""),preDEL!AL709)</f>
        <v/>
      </c>
      <c r="AM709" s="83" t="str">
        <f>IF(preDEL!$AG709,IFERROR(0/0,""),preDEL!AM709)</f>
        <v>SpROSA573919</v>
      </c>
      <c r="AN709" s="83" t="str">
        <f>IF(preDEL!$AG709,IFERROR(0/0,""),preDEL!AN709)</f>
        <v>ROSA718413</v>
      </c>
      <c r="AO709" s="83" t="str">
        <f>IF(preDEL!$AG709,IFERROR(0/0,""),preDEL!AO709)</f>
        <v/>
      </c>
      <c r="AP709" s="83" t="str">
        <f>IF(preDEL!$AG709,IFERROR(0/0,""),preDEL!AP709)</f>
        <v/>
      </c>
      <c r="AQ709" s="83" t="str">
        <f>IF(preDEL!$AG709,IFERROR(0/0,""),preDEL!AQ709)</f>
        <v/>
      </c>
      <c r="AR709" s="83" t="str">
        <f>IF(preDEL!$AG709,IFERROR(0/0,""),preDEL!AR709)</f>
        <v/>
      </c>
      <c r="AS709" s="147"/>
    </row>
    <row r="710">
      <c r="A710" s="82" t="str">
        <f>IF(preDEL!$AG710,IFERROR(0/0,""),preDEL!A710)</f>
        <v>FLB3425</v>
      </c>
      <c r="B710" s="172">
        <f>IF(preDEL!$AG710,IFERROR(0/0,""),preDEL!B710)</f>
        <v>44540</v>
      </c>
      <c r="C710" s="173">
        <f>IF(preDEL!$AG710,IFERROR(0/0,""),preDEL!C710)</f>
        <v>0.3244328704</v>
      </c>
      <c r="D710" s="82" t="str">
        <f>IF(preDEL!$AG710,IFERROR(0/0,""),preDEL!D710)</f>
        <v/>
      </c>
      <c r="E710" s="82" t="str">
        <f>IF(preDEL!$AG710,IFERROR(0/0,""),preDEL!E710)</f>
        <v/>
      </c>
      <c r="F710" s="83" t="str">
        <f>IF(preDEL!$AG710,IFERROR(0/0,""),preDEL!F710)</f>
        <v/>
      </c>
      <c r="G710" s="83" t="str">
        <f>IF(preDEL!$AG710,IFERROR(0/0,""),preDEL!G710)</f>
        <v/>
      </c>
      <c r="H710" s="83" t="str">
        <f>IF(preDEL!$AG710,IFERROR(0/0,""),preDEL!H710)</f>
        <v/>
      </c>
      <c r="I710" s="82" t="str">
        <f>IF(preDEL!$AG710,IFERROR(0/0,""),preDEL!I710)</f>
        <v/>
      </c>
      <c r="J710" s="82" t="str">
        <f>IF(preDEL!$AG710,IFERROR(0/0,""),preDEL!J710)</f>
        <v/>
      </c>
      <c r="K710" s="82" t="str">
        <f>IF(preDEL!$AG710,IFERROR(0/0,""),preDEL!K710)</f>
        <v>Negative</v>
      </c>
      <c r="L710" s="172">
        <f>IF(preDEL!$AG710,IFERROR(0/0,""),preDEL!L710)</f>
        <v>44540</v>
      </c>
      <c r="M710" s="173">
        <f>IF(preDEL!$AG710,IFERROR(0/0,""),preDEL!M710)</f>
        <v>0.486412037</v>
      </c>
      <c r="N710" s="83" t="str">
        <f>IF(preDEL!$AG710,IFERROR(0/0,""),preDEL!N710)</f>
        <v/>
      </c>
      <c r="O710" s="83" t="str">
        <f>IF(preDEL!$AG710,IFERROR(0/0,""),preDEL!O710)</f>
        <v/>
      </c>
      <c r="P710" s="128" t="b">
        <f>IF(preDEL!$AG710,IFERROR(0/0,""),preDEL!P710)</f>
        <v>0</v>
      </c>
      <c r="Q710" s="128" t="str">
        <f>IF(preDEL!$AG710,IFERROR(0/0,""),preDEL!Q710)</f>
        <v>Result</v>
      </c>
      <c r="R710" s="116" t="b">
        <f>IF(preDEL!$AG710,IFERROR(0/0,""),preDEL!R710)</f>
        <v>1</v>
      </c>
      <c r="S710" s="116">
        <f>IF(preDEL!$AG710,IFERROR(0/0,""),preDEL!S710)</f>
        <v>1</v>
      </c>
      <c r="T710" s="128">
        <f>IF(preDEL!$AG710,IFERROR(0/0,""),preDEL!T710)</f>
        <v>0</v>
      </c>
      <c r="U710" s="83" t="str">
        <f>IF(preDEL!$AG710,IFERROR(0/0,""),preDEL!U710)</f>
        <v/>
      </c>
      <c r="V710" s="82" t="str">
        <f>IF(preDEL!$AG710,IFERROR(0/0,""),preDEL!V710)</f>
        <v/>
      </c>
      <c r="W710" s="83" t="str">
        <f>IF(preDEL!$AG710,IFERROR(0/0,""),preDEL!W710)</f>
        <v/>
      </c>
      <c r="X710" s="116" t="b">
        <f>IF(preDEL!$AG710,IFERROR(0/0,""),preDEL!X710)</f>
        <v>0</v>
      </c>
      <c r="Y710" s="128" t="b">
        <f>IF(preDEL!$AG710,IFERROR(0/0,""),preDEL!Y710)</f>
        <v>0</v>
      </c>
      <c r="Z710" s="82" t="str">
        <f>IF(preDEL!$AG710,IFERROR(0/0,""),preDEL!Z710)</f>
        <v/>
      </c>
      <c r="AA710" s="128" t="b">
        <f>IF(preDEL!$AG710,IFERROR(0/0,""),preDEL!AA710)</f>
        <v>0</v>
      </c>
      <c r="AB710" s="128" t="b">
        <f>IF(preDEL!$AG710,IFERROR(0/0,""),preDEL!AB710)</f>
        <v>0</v>
      </c>
      <c r="AC710" s="174">
        <f>IF(preDEL!$AG710,IFERROR(0/0,""),preDEL!AC710)</f>
        <v>501</v>
      </c>
      <c r="AD710" s="116" t="b">
        <f>IF(preDEL!$AG710,IFERROR(0/0,""),preDEL!AD710)</f>
        <v>1</v>
      </c>
      <c r="AE710" s="175" t="str">
        <f>IF(preDEL!$AG710,IFERROR(0/0,""),preDEL!AE710)</f>
        <v/>
      </c>
      <c r="AF710" s="128" t="b">
        <f>IF(preDEL!$AG710,IFERROR(0/0,""),preDEL!AF710)</f>
        <v>0</v>
      </c>
      <c r="AG710" s="128" t="b">
        <f>IF(preDEL!$AG710,IFERROR(0/0,""),preDEL!AG710)</f>
        <v>0</v>
      </c>
      <c r="AH710" s="116" t="str">
        <f>IF(preDEL!$AG710,IFERROR(0/0,""),preDEL!AH710)</f>
        <v/>
      </c>
      <c r="AI710" s="82" t="str">
        <f>IF(preDEL!$AG710,IFERROR(0/0,""),preDEL!AI710)</f>
        <v/>
      </c>
      <c r="AJ710" s="83" t="str">
        <f>IF(preDEL!$AG710,IFERROR(0/0,""),preDEL!AJ710)</f>
        <v/>
      </c>
      <c r="AK710" s="82" t="str">
        <f>IF(preDEL!$AG710,IFERROR(0/0,""),preDEL!AK710)</f>
        <v>Negative</v>
      </c>
      <c r="AL710" s="83" t="str">
        <f>IF(preDEL!$AG710,IFERROR(0/0,""),preDEL!AL710)</f>
        <v/>
      </c>
      <c r="AM710" s="83" t="str">
        <f>IF(preDEL!$AG710,IFERROR(0/0,""),preDEL!AM710)</f>
        <v>SpROSA145068</v>
      </c>
      <c r="AN710" s="83" t="str">
        <f>IF(preDEL!$AG710,IFERROR(0/0,""),preDEL!AN710)</f>
        <v>ROSA527267</v>
      </c>
      <c r="AO710" s="83" t="str">
        <f>IF(preDEL!$AG710,IFERROR(0/0,""),preDEL!AO710)</f>
        <v/>
      </c>
      <c r="AP710" s="83" t="str">
        <f>IF(preDEL!$AG710,IFERROR(0/0,""),preDEL!AP710)</f>
        <v/>
      </c>
      <c r="AQ710" s="83" t="str">
        <f>IF(preDEL!$AG710,IFERROR(0/0,""),preDEL!AQ710)</f>
        <v/>
      </c>
      <c r="AR710" s="83" t="str">
        <f>IF(preDEL!$AG710,IFERROR(0/0,""),preDEL!AR710)</f>
        <v/>
      </c>
      <c r="AS710" s="147"/>
    </row>
    <row r="711">
      <c r="A711" s="82" t="str">
        <f>IF(preDEL!$AG711,IFERROR(0/0,""),preDEL!A711)</f>
        <v>FLB3764</v>
      </c>
      <c r="B711" s="172">
        <f>IF(preDEL!$AG711,IFERROR(0/0,""),preDEL!B711)</f>
        <v>44543</v>
      </c>
      <c r="C711" s="173">
        <f>IF(preDEL!$AG711,IFERROR(0/0,""),preDEL!C711)</f>
        <v>0.09225694444</v>
      </c>
      <c r="D711" s="82" t="str">
        <f>IF(preDEL!$AG711,IFERROR(0/0,""),preDEL!D711)</f>
        <v/>
      </c>
      <c r="E711" s="82" t="str">
        <f>IF(preDEL!$AG711,IFERROR(0/0,""),preDEL!E711)</f>
        <v/>
      </c>
      <c r="F711" s="83" t="str">
        <f>IF(preDEL!$AG711,IFERROR(0/0,""),preDEL!F711)</f>
        <v/>
      </c>
      <c r="G711" s="83" t="str">
        <f>IF(preDEL!$AG711,IFERROR(0/0,""),preDEL!G711)</f>
        <v/>
      </c>
      <c r="H711" s="83" t="str">
        <f>IF(preDEL!$AG711,IFERROR(0/0,""),preDEL!H711)</f>
        <v/>
      </c>
      <c r="I711" s="82" t="str">
        <f>IF(preDEL!$AG711,IFERROR(0/0,""),preDEL!I711)</f>
        <v/>
      </c>
      <c r="J711" s="82" t="str">
        <f>IF(preDEL!$AG711,IFERROR(0/0,""),preDEL!J711)</f>
        <v/>
      </c>
      <c r="K711" s="82" t="str">
        <f>IF(preDEL!$AG711,IFERROR(0/0,""),preDEL!K711)</f>
        <v>Negative</v>
      </c>
      <c r="L711" s="172">
        <f>IF(preDEL!$AG711,IFERROR(0/0,""),preDEL!L711)</f>
        <v>44543</v>
      </c>
      <c r="M711" s="173">
        <f>IF(preDEL!$AG711,IFERROR(0/0,""),preDEL!M711)</f>
        <v>0.5098032407</v>
      </c>
      <c r="N711" s="83" t="str">
        <f>IF(preDEL!$AG711,IFERROR(0/0,""),preDEL!N711)</f>
        <v/>
      </c>
      <c r="O711" s="83" t="str">
        <f>IF(preDEL!$AG711,IFERROR(0/0,""),preDEL!O711)</f>
        <v/>
      </c>
      <c r="P711" s="128" t="b">
        <f>IF(preDEL!$AG711,IFERROR(0/0,""),preDEL!P711)</f>
        <v>0</v>
      </c>
      <c r="Q711" s="128" t="str">
        <f>IF(preDEL!$AG711,IFERROR(0/0,""),preDEL!Q711)</f>
        <v>Result</v>
      </c>
      <c r="R711" s="116" t="b">
        <f>IF(preDEL!$AG711,IFERROR(0/0,""),preDEL!R711)</f>
        <v>1</v>
      </c>
      <c r="S711" s="116">
        <f>IF(preDEL!$AG711,IFERROR(0/0,""),preDEL!S711)</f>
        <v>1</v>
      </c>
      <c r="T711" s="128" t="str">
        <f>IF(preDEL!$AG711,IFERROR(0/0,""),preDEL!T711)</f>
        <v/>
      </c>
      <c r="U711" s="83" t="str">
        <f>IF(preDEL!$AG711,IFERROR(0/0,""),preDEL!U711)</f>
        <v/>
      </c>
      <c r="V711" s="82" t="str">
        <f>IF(preDEL!$AG711,IFERROR(0/0,""),preDEL!V711)</f>
        <v/>
      </c>
      <c r="W711" s="83" t="str">
        <f>IF(preDEL!$AG711,IFERROR(0/0,""),preDEL!W711)</f>
        <v/>
      </c>
      <c r="X711" s="116" t="b">
        <f>IF(preDEL!$AG711,IFERROR(0/0,""),preDEL!X711)</f>
        <v>0</v>
      </c>
      <c r="Y711" s="128" t="b">
        <f>IF(preDEL!$AG711,IFERROR(0/0,""),preDEL!Y711)</f>
        <v>0</v>
      </c>
      <c r="Z711" s="82" t="str">
        <f>IF(preDEL!$AG711,IFERROR(0/0,""),preDEL!Z711)</f>
        <v/>
      </c>
      <c r="AA711" s="128" t="b">
        <f>IF(preDEL!$AG711,IFERROR(0/0,""),preDEL!AA711)</f>
        <v>0</v>
      </c>
      <c r="AB711" s="128" t="b">
        <f>IF(preDEL!$AG711,IFERROR(0/0,""),preDEL!AB711)</f>
        <v>0</v>
      </c>
      <c r="AC711" s="174">
        <f>IF(preDEL!$AG711,IFERROR(0/0,""),preDEL!AC711)</f>
        <v>39</v>
      </c>
      <c r="AD711" s="116" t="b">
        <f>IF(preDEL!$AG711,IFERROR(0/0,""),preDEL!AD711)</f>
        <v>0</v>
      </c>
      <c r="AE711" s="175" t="str">
        <f>IF(preDEL!$AG711,IFERROR(0/0,""),preDEL!AE711)</f>
        <v/>
      </c>
      <c r="AF711" s="128" t="b">
        <f>IF(preDEL!$AG711,IFERROR(0/0,""),preDEL!AF711)</f>
        <v>0</v>
      </c>
      <c r="AG711" s="128" t="b">
        <f>IF(preDEL!$AG711,IFERROR(0/0,""),preDEL!AG711)</f>
        <v>0</v>
      </c>
      <c r="AH711" s="116" t="str">
        <f>IF(preDEL!$AG711,IFERROR(0/0,""),preDEL!AH711)</f>
        <v/>
      </c>
      <c r="AI711" s="82" t="str">
        <f>IF(preDEL!$AG711,IFERROR(0/0,""),preDEL!AI711)</f>
        <v/>
      </c>
      <c r="AJ711" s="83" t="str">
        <f>IF(preDEL!$AG711,IFERROR(0/0,""),preDEL!AJ711)</f>
        <v/>
      </c>
      <c r="AK711" s="82" t="str">
        <f>IF(preDEL!$AG711,IFERROR(0/0,""),preDEL!AK711)</f>
        <v>Negative</v>
      </c>
      <c r="AL711" s="83" t="str">
        <f>IF(preDEL!$AG711,IFERROR(0/0,""),preDEL!AL711)</f>
        <v/>
      </c>
      <c r="AM711" s="83" t="str">
        <f>IF(preDEL!$AG711,IFERROR(0/0,""),preDEL!AM711)</f>
        <v>SpROSA145068</v>
      </c>
      <c r="AN711" s="83" t="str">
        <f>IF(preDEL!$AG711,IFERROR(0/0,""),preDEL!AN711)</f>
        <v>ROSA191656</v>
      </c>
      <c r="AO711" s="83" t="str">
        <f>IF(preDEL!$AG711,IFERROR(0/0,""),preDEL!AO711)</f>
        <v/>
      </c>
      <c r="AP711" s="83" t="str">
        <f>IF(preDEL!$AG711,IFERROR(0/0,""),preDEL!AP711)</f>
        <v/>
      </c>
      <c r="AQ711" s="83" t="str">
        <f>IF(preDEL!$AG711,IFERROR(0/0,""),preDEL!AQ711)</f>
        <v/>
      </c>
      <c r="AR711" s="83" t="str">
        <f>IF(preDEL!$AG711,IFERROR(0/0,""),preDEL!AR711)</f>
        <v/>
      </c>
      <c r="AS711" s="147"/>
    </row>
    <row r="712">
      <c r="A712" s="82" t="str">
        <f>IF(preDEL!$AG712,IFERROR(0/0,""),preDEL!A712)</f>
        <v>FLB3423</v>
      </c>
      <c r="B712" s="172">
        <f>IF(preDEL!$AG712,IFERROR(0/0,""),preDEL!B712)</f>
        <v>44543</v>
      </c>
      <c r="C712" s="173">
        <f>IF(preDEL!$AG712,IFERROR(0/0,""),preDEL!C712)</f>
        <v>0.1493402778</v>
      </c>
      <c r="D712" s="82" t="str">
        <f>IF(preDEL!$AG712,IFERROR(0/0,""),preDEL!D712)</f>
        <v/>
      </c>
      <c r="E712" s="82" t="str">
        <f>IF(preDEL!$AG712,IFERROR(0/0,""),preDEL!E712)</f>
        <v/>
      </c>
      <c r="F712" s="83" t="str">
        <f>IF(preDEL!$AG712,IFERROR(0/0,""),preDEL!F712)</f>
        <v/>
      </c>
      <c r="G712" s="83" t="str">
        <f>IF(preDEL!$AG712,IFERROR(0/0,""),preDEL!G712)</f>
        <v/>
      </c>
      <c r="H712" s="83" t="str">
        <f>IF(preDEL!$AG712,IFERROR(0/0,""),preDEL!H712)</f>
        <v/>
      </c>
      <c r="I712" s="82" t="str">
        <f>IF(preDEL!$AG712,IFERROR(0/0,""),preDEL!I712)</f>
        <v/>
      </c>
      <c r="J712" s="82" t="str">
        <f>IF(preDEL!$AG712,IFERROR(0/0,""),preDEL!J712)</f>
        <v/>
      </c>
      <c r="K712" s="82" t="str">
        <f>IF(preDEL!$AG712,IFERROR(0/0,""),preDEL!K712)</f>
        <v>Negative</v>
      </c>
      <c r="L712" s="172">
        <f>IF(preDEL!$AG712,IFERROR(0/0,""),preDEL!L712)</f>
        <v>44543</v>
      </c>
      <c r="M712" s="173">
        <f>IF(preDEL!$AG712,IFERROR(0/0,""),preDEL!M712)</f>
        <v>0.5098032407</v>
      </c>
      <c r="N712" s="83" t="str">
        <f>IF(preDEL!$AG712,IFERROR(0/0,""),preDEL!N712)</f>
        <v/>
      </c>
      <c r="O712" s="83" t="str">
        <f>IF(preDEL!$AG712,IFERROR(0/0,""),preDEL!O712)</f>
        <v/>
      </c>
      <c r="P712" s="128" t="b">
        <f>IF(preDEL!$AG712,IFERROR(0/0,""),preDEL!P712)</f>
        <v>0</v>
      </c>
      <c r="Q712" s="128" t="str">
        <f>IF(preDEL!$AG712,IFERROR(0/0,""),preDEL!Q712)</f>
        <v>Result</v>
      </c>
      <c r="R712" s="116" t="b">
        <f>IF(preDEL!$AG712,IFERROR(0/0,""),preDEL!R712)</f>
        <v>1</v>
      </c>
      <c r="S712" s="116">
        <f>IF(preDEL!$AG712,IFERROR(0/0,""),preDEL!S712)</f>
        <v>1</v>
      </c>
      <c r="T712" s="128">
        <f>IF(preDEL!$AG712,IFERROR(0/0,""),preDEL!T712)</f>
        <v>0</v>
      </c>
      <c r="U712" s="83" t="str">
        <f>IF(preDEL!$AG712,IFERROR(0/0,""),preDEL!U712)</f>
        <v/>
      </c>
      <c r="V712" s="82" t="str">
        <f>IF(preDEL!$AG712,IFERROR(0/0,""),preDEL!V712)</f>
        <v/>
      </c>
      <c r="W712" s="83" t="str">
        <f>IF(preDEL!$AG712,IFERROR(0/0,""),preDEL!W712)</f>
        <v/>
      </c>
      <c r="X712" s="116" t="b">
        <f>IF(preDEL!$AG712,IFERROR(0/0,""),preDEL!X712)</f>
        <v>0</v>
      </c>
      <c r="Y712" s="128" t="b">
        <f>IF(preDEL!$AG712,IFERROR(0/0,""),preDEL!Y712)</f>
        <v>0</v>
      </c>
      <c r="Z712" s="82" t="str">
        <f>IF(preDEL!$AG712,IFERROR(0/0,""),preDEL!Z712)</f>
        <v/>
      </c>
      <c r="AA712" s="128" t="b">
        <f>IF(preDEL!$AG712,IFERROR(0/0,""),preDEL!AA712)</f>
        <v>0</v>
      </c>
      <c r="AB712" s="128" t="b">
        <f>IF(preDEL!$AG712,IFERROR(0/0,""),preDEL!AB712)</f>
        <v>0</v>
      </c>
      <c r="AC712" s="174">
        <f>IF(preDEL!$AG712,IFERROR(0/0,""),preDEL!AC712)</f>
        <v>500</v>
      </c>
      <c r="AD712" s="116" t="b">
        <f>IF(preDEL!$AG712,IFERROR(0/0,""),preDEL!AD712)</f>
        <v>1</v>
      </c>
      <c r="AE712" s="175">
        <f>IF(preDEL!$AG712,IFERROR(0/0,""),preDEL!AE712)</f>
        <v>519.0666667</v>
      </c>
      <c r="AF712" s="128" t="b">
        <f>IF(preDEL!$AG712,IFERROR(0/0,""),preDEL!AF712)</f>
        <v>0</v>
      </c>
      <c r="AG712" s="128" t="b">
        <f>IF(preDEL!$AG712,IFERROR(0/0,""),preDEL!AG712)</f>
        <v>0</v>
      </c>
      <c r="AH712" s="116" t="str">
        <f>IF(preDEL!$AG712,IFERROR(0/0,""),preDEL!AH712)</f>
        <v/>
      </c>
      <c r="AI712" s="82" t="str">
        <f>IF(preDEL!$AG712,IFERROR(0/0,""),preDEL!AI712)</f>
        <v/>
      </c>
      <c r="AJ712" s="83" t="str">
        <f>IF(preDEL!$AG712,IFERROR(0/0,""),preDEL!AJ712)</f>
        <v/>
      </c>
      <c r="AK712" s="82" t="str">
        <f>IF(preDEL!$AG712,IFERROR(0/0,""),preDEL!AK712)</f>
        <v>Negative</v>
      </c>
      <c r="AL712" s="83" t="str">
        <f>IF(preDEL!$AG712,IFERROR(0/0,""),preDEL!AL712)</f>
        <v/>
      </c>
      <c r="AM712" s="83" t="str">
        <f>IF(preDEL!$AG712,IFERROR(0/0,""),preDEL!AM712)</f>
        <v>SpROSA145068</v>
      </c>
      <c r="AN712" s="83" t="str">
        <f>IF(preDEL!$AG712,IFERROR(0/0,""),preDEL!AN712)</f>
        <v>ROSA264128</v>
      </c>
      <c r="AO712" s="83" t="str">
        <f>IF(preDEL!$AG712,IFERROR(0/0,""),preDEL!AO712)</f>
        <v/>
      </c>
      <c r="AP712" s="83" t="str">
        <f>IF(preDEL!$AG712,IFERROR(0/0,""),preDEL!AP712)</f>
        <v/>
      </c>
      <c r="AQ712" s="83" t="str">
        <f>IF(preDEL!$AG712,IFERROR(0/0,""),preDEL!AQ712)</f>
        <v/>
      </c>
      <c r="AR712" s="83" t="str">
        <f>IF(preDEL!$AG712,IFERROR(0/0,""),preDEL!AR712)</f>
        <v/>
      </c>
      <c r="AS712" s="147"/>
    </row>
    <row r="713">
      <c r="A713" s="82" t="str">
        <f>IF(preDEL!$AG713,IFERROR(0/0,""),preDEL!A713)</f>
        <v>FLB3796</v>
      </c>
      <c r="B713" s="172">
        <f>IF(preDEL!$AG713,IFERROR(0/0,""),preDEL!B713)</f>
        <v>44543</v>
      </c>
      <c r="C713" s="173">
        <f>IF(preDEL!$AG713,IFERROR(0/0,""),preDEL!C713)</f>
        <v>0.1498148148</v>
      </c>
      <c r="D713" s="82" t="str">
        <f>IF(preDEL!$AG713,IFERROR(0/0,""),preDEL!D713)</f>
        <v/>
      </c>
      <c r="E713" s="82" t="str">
        <f>IF(preDEL!$AG713,IFERROR(0/0,""),preDEL!E713)</f>
        <v/>
      </c>
      <c r="F713" s="83" t="str">
        <f>IF(preDEL!$AG713,IFERROR(0/0,""),preDEL!F713)</f>
        <v/>
      </c>
      <c r="G713" s="83" t="str">
        <f>IF(preDEL!$AG713,IFERROR(0/0,""),preDEL!G713)</f>
        <v/>
      </c>
      <c r="H713" s="83" t="str">
        <f>IF(preDEL!$AG713,IFERROR(0/0,""),preDEL!H713)</f>
        <v/>
      </c>
      <c r="I713" s="82" t="str">
        <f>IF(preDEL!$AG713,IFERROR(0/0,""),preDEL!I713)</f>
        <v/>
      </c>
      <c r="J713" s="82" t="str">
        <f>IF(preDEL!$AG713,IFERROR(0/0,""),preDEL!J713)</f>
        <v/>
      </c>
      <c r="K713" s="82" t="str">
        <f>IF(preDEL!$AG713,IFERROR(0/0,""),preDEL!K713)</f>
        <v>Null</v>
      </c>
      <c r="L713" s="172">
        <f>IF(preDEL!$AG713,IFERROR(0/0,""),preDEL!L713)</f>
        <v>44868</v>
      </c>
      <c r="M713" s="173">
        <f>IF(preDEL!$AG713,IFERROR(0/0,""),preDEL!M713)</f>
        <v>0.5355208333</v>
      </c>
      <c r="N713" s="83" t="str">
        <f>IF(preDEL!$AG713,IFERROR(0/0,""),preDEL!N713)</f>
        <v/>
      </c>
      <c r="O713" s="83" t="str">
        <f>IF(preDEL!$AG713,IFERROR(0/0,""),preDEL!O713)</f>
        <v/>
      </c>
      <c r="P713" s="128" t="b">
        <f>IF(preDEL!$AG713,IFERROR(0/0,""),preDEL!P713)</f>
        <v>0</v>
      </c>
      <c r="Q713" s="128" t="str">
        <f>IF(preDEL!$AG713,IFERROR(0/0,""),preDEL!Q713)</f>
        <v>Collected</v>
      </c>
      <c r="R713" s="116" t="b">
        <f>IF(preDEL!$AG713,IFERROR(0/0,""),preDEL!R713)</f>
        <v>1</v>
      </c>
      <c r="S713" s="116">
        <f>IF(preDEL!$AG713,IFERROR(0/0,""),preDEL!S713)</f>
        <v>1</v>
      </c>
      <c r="T713" s="128">
        <f>IF(preDEL!$AG713,IFERROR(0/0,""),preDEL!T713)</f>
        <v>0</v>
      </c>
      <c r="U713" s="83" t="str">
        <f>IF(preDEL!$AG713,IFERROR(0/0,""),preDEL!U713)</f>
        <v/>
      </c>
      <c r="V713" s="82" t="str">
        <f>IF(preDEL!$AG713,IFERROR(0/0,""),preDEL!V713)</f>
        <v/>
      </c>
      <c r="W713" s="83" t="str">
        <f>IF(preDEL!$AG713,IFERROR(0/0,""),preDEL!W713)</f>
        <v/>
      </c>
      <c r="X713" s="116" t="b">
        <f>IF(preDEL!$AG713,IFERROR(0/0,""),preDEL!X713)</f>
        <v>0</v>
      </c>
      <c r="Y713" s="128" t="b">
        <f>IF(preDEL!$AG713,IFERROR(0/0,""),preDEL!Y713)</f>
        <v>0</v>
      </c>
      <c r="Z713" s="82" t="str">
        <f>IF(preDEL!$AG713,IFERROR(0/0,""),preDEL!Z713)</f>
        <v/>
      </c>
      <c r="AA713" s="128" t="b">
        <f>IF(preDEL!$AG713,IFERROR(0/0,""),preDEL!AA713)</f>
        <v>0</v>
      </c>
      <c r="AB713" s="128" t="b">
        <f>IF(preDEL!$AG713,IFERROR(0/0,""),preDEL!AB713)</f>
        <v>0</v>
      </c>
      <c r="AC713" s="174">
        <f>IF(preDEL!$AG713,IFERROR(0/0,""),preDEL!AC713)</f>
        <v>499</v>
      </c>
      <c r="AD713" s="116" t="b">
        <f>IF(preDEL!$AG713,IFERROR(0/0,""),preDEL!AD713)</f>
        <v>1</v>
      </c>
      <c r="AE713" s="175" t="str">
        <f>IF(preDEL!$AG713,IFERROR(0/0,""),preDEL!AE713)</f>
        <v/>
      </c>
      <c r="AF713" s="128" t="b">
        <f>IF(preDEL!$AG713,IFERROR(0/0,""),preDEL!AF713)</f>
        <v>0</v>
      </c>
      <c r="AG713" s="128" t="b">
        <f>IF(preDEL!$AG713,IFERROR(0/0,""),preDEL!AG713)</f>
        <v>0</v>
      </c>
      <c r="AH713" s="116" t="str">
        <f>IF(preDEL!$AG713,IFERROR(0/0,""),preDEL!AH713)</f>
        <v/>
      </c>
      <c r="AI713" s="82" t="str">
        <f>IF(preDEL!$AG713,IFERROR(0/0,""),preDEL!AI713)</f>
        <v/>
      </c>
      <c r="AJ713" s="83">
        <f>IF(preDEL!$AG713,IFERROR(0/0,""),preDEL!AJ713)</f>
        <v>2.2</v>
      </c>
      <c r="AK713" s="82" t="str">
        <f>IF(preDEL!$AG713,IFERROR(0/0,""),preDEL!AK713)</f>
        <v>Negative</v>
      </c>
      <c r="AL713" s="83" t="str">
        <f>IF(preDEL!$AG713,IFERROR(0/0,""),preDEL!AL713)</f>
        <v/>
      </c>
      <c r="AM713" s="83" t="str">
        <f>IF(preDEL!$AG713,IFERROR(0/0,""),preDEL!AM713)</f>
        <v>SpROSA145068</v>
      </c>
      <c r="AN713" s="83" t="str">
        <f>IF(preDEL!$AG713,IFERROR(0/0,""),preDEL!AN713)</f>
        <v>ROSA588197</v>
      </c>
      <c r="AO713" s="83" t="str">
        <f>IF(preDEL!$AG713,IFERROR(0/0,""),preDEL!AO713)</f>
        <v/>
      </c>
      <c r="AP713" s="83" t="str">
        <f>IF(preDEL!$AG713,IFERROR(0/0,""),preDEL!AP713)</f>
        <v/>
      </c>
      <c r="AQ713" s="83" t="str">
        <f>IF(preDEL!$AG713,IFERROR(0/0,""),preDEL!AQ713)</f>
        <v/>
      </c>
      <c r="AR713" s="83" t="str">
        <f>IF(preDEL!$AG713,IFERROR(0/0,""),preDEL!AR713)</f>
        <v/>
      </c>
      <c r="AS713" s="147"/>
    </row>
    <row r="714">
      <c r="A714" s="82" t="str">
        <f>IF(preDEL!$AG714,IFERROR(0/0,""),preDEL!A714)</f>
        <v>FLB3432</v>
      </c>
      <c r="B714" s="172">
        <f>IF(preDEL!$AG714,IFERROR(0/0,""),preDEL!B714)</f>
        <v>44543</v>
      </c>
      <c r="C714" s="173">
        <f>IF(preDEL!$AG714,IFERROR(0/0,""),preDEL!C714)</f>
        <v>0.1501273148</v>
      </c>
      <c r="D714" s="82" t="str">
        <f>IF(preDEL!$AG714,IFERROR(0/0,""),preDEL!D714)</f>
        <v/>
      </c>
      <c r="E714" s="82" t="str">
        <f>IF(preDEL!$AG714,IFERROR(0/0,""),preDEL!E714)</f>
        <v/>
      </c>
      <c r="F714" s="83" t="str">
        <f>IF(preDEL!$AG714,IFERROR(0/0,""),preDEL!F714)</f>
        <v/>
      </c>
      <c r="G714" s="83" t="str">
        <f>IF(preDEL!$AG714,IFERROR(0/0,""),preDEL!G714)</f>
        <v/>
      </c>
      <c r="H714" s="83" t="str">
        <f>IF(preDEL!$AG714,IFERROR(0/0,""),preDEL!H714)</f>
        <v/>
      </c>
      <c r="I714" s="82" t="str">
        <f>IF(preDEL!$AG714,IFERROR(0/0,""),preDEL!I714)</f>
        <v/>
      </c>
      <c r="J714" s="82" t="str">
        <f>IF(preDEL!$AG714,IFERROR(0/0,""),preDEL!J714)</f>
        <v/>
      </c>
      <c r="K714" s="82" t="str">
        <f>IF(preDEL!$AG714,IFERROR(0/0,""),preDEL!K714)</f>
        <v>Negative</v>
      </c>
      <c r="L714" s="172">
        <f>IF(preDEL!$AG714,IFERROR(0/0,""),preDEL!L714)</f>
        <v>44543</v>
      </c>
      <c r="M714" s="173">
        <f>IF(preDEL!$AG714,IFERROR(0/0,""),preDEL!M714)</f>
        <v>0.5098032407</v>
      </c>
      <c r="N714" s="83" t="str">
        <f>IF(preDEL!$AG714,IFERROR(0/0,""),preDEL!N714)</f>
        <v/>
      </c>
      <c r="O714" s="83" t="str">
        <f>IF(preDEL!$AG714,IFERROR(0/0,""),preDEL!O714)</f>
        <v/>
      </c>
      <c r="P714" s="128" t="b">
        <f>IF(preDEL!$AG714,IFERROR(0/0,""),preDEL!P714)</f>
        <v>0</v>
      </c>
      <c r="Q714" s="128" t="str">
        <f>IF(preDEL!$AG714,IFERROR(0/0,""),preDEL!Q714)</f>
        <v>Result</v>
      </c>
      <c r="R714" s="116" t="b">
        <f>IF(preDEL!$AG714,IFERROR(0/0,""),preDEL!R714)</f>
        <v>1</v>
      </c>
      <c r="S714" s="116">
        <f>IF(preDEL!$AG714,IFERROR(0/0,""),preDEL!S714)</f>
        <v>1</v>
      </c>
      <c r="T714" s="128" t="str">
        <f>IF(preDEL!$AG714,IFERROR(0/0,""),preDEL!T714)</f>
        <v/>
      </c>
      <c r="U714" s="83" t="str">
        <f>IF(preDEL!$AG714,IFERROR(0/0,""),preDEL!U714)</f>
        <v/>
      </c>
      <c r="V714" s="82" t="str">
        <f>IF(preDEL!$AG714,IFERROR(0/0,""),preDEL!V714)</f>
        <v/>
      </c>
      <c r="W714" s="83" t="str">
        <f>IF(preDEL!$AG714,IFERROR(0/0,""),preDEL!W714)</f>
        <v/>
      </c>
      <c r="X714" s="116" t="b">
        <f>IF(preDEL!$AG714,IFERROR(0/0,""),preDEL!X714)</f>
        <v>0</v>
      </c>
      <c r="Y714" s="128" t="b">
        <f>IF(preDEL!$AG714,IFERROR(0/0,""),preDEL!Y714)</f>
        <v>0</v>
      </c>
      <c r="Z714" s="82" t="str">
        <f>IF(preDEL!$AG714,IFERROR(0/0,""),preDEL!Z714)</f>
        <v/>
      </c>
      <c r="AA714" s="128" t="b">
        <f>IF(preDEL!$AG714,IFERROR(0/0,""),preDEL!AA714)</f>
        <v>0</v>
      </c>
      <c r="AB714" s="128" t="b">
        <f>IF(preDEL!$AG714,IFERROR(0/0,""),preDEL!AB714)</f>
        <v>0</v>
      </c>
      <c r="AC714" s="174">
        <f>IF(preDEL!$AG714,IFERROR(0/0,""),preDEL!AC714)</f>
        <v>38</v>
      </c>
      <c r="AD714" s="116" t="b">
        <f>IF(preDEL!$AG714,IFERROR(0/0,""),preDEL!AD714)</f>
        <v>0</v>
      </c>
      <c r="AE714" s="175" t="str">
        <f>IF(preDEL!$AG714,IFERROR(0/0,""),preDEL!AE714)</f>
        <v/>
      </c>
      <c r="AF714" s="128" t="b">
        <f>IF(preDEL!$AG714,IFERROR(0/0,""),preDEL!AF714)</f>
        <v>0</v>
      </c>
      <c r="AG714" s="128" t="b">
        <f>IF(preDEL!$AG714,IFERROR(0/0,""),preDEL!AG714)</f>
        <v>0</v>
      </c>
      <c r="AH714" s="116" t="str">
        <f>IF(preDEL!$AG714,IFERROR(0/0,""),preDEL!AH714)</f>
        <v/>
      </c>
      <c r="AI714" s="82" t="str">
        <f>IF(preDEL!$AG714,IFERROR(0/0,""),preDEL!AI714)</f>
        <v/>
      </c>
      <c r="AJ714" s="83" t="str">
        <f>IF(preDEL!$AG714,IFERROR(0/0,""),preDEL!AJ714)</f>
        <v/>
      </c>
      <c r="AK714" s="82" t="str">
        <f>IF(preDEL!$AG714,IFERROR(0/0,""),preDEL!AK714)</f>
        <v>Negative</v>
      </c>
      <c r="AL714" s="83" t="str">
        <f>IF(preDEL!$AG714,IFERROR(0/0,""),preDEL!AL714)</f>
        <v/>
      </c>
      <c r="AM714" s="83" t="str">
        <f>IF(preDEL!$AG714,IFERROR(0/0,""),preDEL!AM714)</f>
        <v>SpROSA145068</v>
      </c>
      <c r="AN714" s="83" t="str">
        <f>IF(preDEL!$AG714,IFERROR(0/0,""),preDEL!AN714)</f>
        <v>ROSA136445</v>
      </c>
      <c r="AO714" s="83" t="str">
        <f>IF(preDEL!$AG714,IFERROR(0/0,""),preDEL!AO714)</f>
        <v/>
      </c>
      <c r="AP714" s="83" t="str">
        <f>IF(preDEL!$AG714,IFERROR(0/0,""),preDEL!AP714)</f>
        <v/>
      </c>
      <c r="AQ714" s="83" t="str">
        <f>IF(preDEL!$AG714,IFERROR(0/0,""),preDEL!AQ714)</f>
        <v/>
      </c>
      <c r="AR714" s="83" t="str">
        <f>IF(preDEL!$AG714,IFERROR(0/0,""),preDEL!AR714)</f>
        <v/>
      </c>
      <c r="AS714" s="147"/>
    </row>
    <row r="715">
      <c r="A715" s="82" t="str">
        <f>IF(preDEL!$AG715,IFERROR(0/0,""),preDEL!A715)</f>
        <v>FLB3372</v>
      </c>
      <c r="B715" s="172">
        <f>IF(preDEL!$AG715,IFERROR(0/0,""),preDEL!B715)</f>
        <v>44543</v>
      </c>
      <c r="C715" s="173">
        <f>IF(preDEL!$AG715,IFERROR(0/0,""),preDEL!C715)</f>
        <v>0.1517013889</v>
      </c>
      <c r="D715" s="82" t="str">
        <f>IF(preDEL!$AG715,IFERROR(0/0,""),preDEL!D715)</f>
        <v/>
      </c>
      <c r="E715" s="82" t="str">
        <f>IF(preDEL!$AG715,IFERROR(0/0,""),preDEL!E715)</f>
        <v/>
      </c>
      <c r="F715" s="83" t="str">
        <f>IF(preDEL!$AG715,IFERROR(0/0,""),preDEL!F715)</f>
        <v/>
      </c>
      <c r="G715" s="83" t="str">
        <f>IF(preDEL!$AG715,IFERROR(0/0,""),preDEL!G715)</f>
        <v/>
      </c>
      <c r="H715" s="83" t="str">
        <f>IF(preDEL!$AG715,IFERROR(0/0,""),preDEL!H715)</f>
        <v/>
      </c>
      <c r="I715" s="82" t="str">
        <f>IF(preDEL!$AG715,IFERROR(0/0,""),preDEL!I715)</f>
        <v/>
      </c>
      <c r="J715" s="82" t="str">
        <f>IF(preDEL!$AG715,IFERROR(0/0,""),preDEL!J715)</f>
        <v/>
      </c>
      <c r="K715" s="82" t="str">
        <f>IF(preDEL!$AG715,IFERROR(0/0,""),preDEL!K715)</f>
        <v>Positive</v>
      </c>
      <c r="L715" s="172">
        <f>IF(preDEL!$AG715,IFERROR(0/0,""),preDEL!L715)</f>
        <v>44543</v>
      </c>
      <c r="M715" s="173">
        <f>IF(preDEL!$AG715,IFERROR(0/0,""),preDEL!M715)</f>
        <v>0.5098032407</v>
      </c>
      <c r="N715" s="83" t="str">
        <f>IF(preDEL!$AG715,IFERROR(0/0,""),preDEL!N715)</f>
        <v/>
      </c>
      <c r="O715" s="83" t="str">
        <f>IF(preDEL!$AG715,IFERROR(0/0,""),preDEL!O715)</f>
        <v/>
      </c>
      <c r="P715" s="128" t="b">
        <f>IF(preDEL!$AG715,IFERROR(0/0,""),preDEL!P715)</f>
        <v>0</v>
      </c>
      <c r="Q715" s="128" t="str">
        <f>IF(preDEL!$AG715,IFERROR(0/0,""),preDEL!Q715)</f>
        <v>Result</v>
      </c>
      <c r="R715" s="116" t="b">
        <f>IF(preDEL!$AG715,IFERROR(0/0,""),preDEL!R715)</f>
        <v>1</v>
      </c>
      <c r="S715" s="116">
        <f>IF(preDEL!$AG715,IFERROR(0/0,""),preDEL!S715)</f>
        <v>1</v>
      </c>
      <c r="T715" s="128" t="str">
        <f>IF(preDEL!$AG715,IFERROR(0/0,""),preDEL!T715)</f>
        <v/>
      </c>
      <c r="U715" s="83" t="str">
        <f>IF(preDEL!$AG715,IFERROR(0/0,""),preDEL!U715)</f>
        <v/>
      </c>
      <c r="V715" s="82" t="str">
        <f>IF(preDEL!$AG715,IFERROR(0/0,""),preDEL!V715)</f>
        <v/>
      </c>
      <c r="W715" s="83" t="str">
        <f>IF(preDEL!$AG715,IFERROR(0/0,""),preDEL!W715)</f>
        <v/>
      </c>
      <c r="X715" s="116" t="b">
        <f>IF(preDEL!$AG715,IFERROR(0/0,""),preDEL!X715)</f>
        <v>0</v>
      </c>
      <c r="Y715" s="128" t="b">
        <f>IF(preDEL!$AG715,IFERROR(0/0,""),preDEL!Y715)</f>
        <v>0</v>
      </c>
      <c r="Z715" s="82" t="str">
        <f>IF(preDEL!$AG715,IFERROR(0/0,""),preDEL!Z715)</f>
        <v/>
      </c>
      <c r="AA715" s="128" t="b">
        <f>IF(preDEL!$AG715,IFERROR(0/0,""),preDEL!AA715)</f>
        <v>0</v>
      </c>
      <c r="AB715" s="128" t="b">
        <f>IF(preDEL!$AG715,IFERROR(0/0,""),preDEL!AB715)</f>
        <v>0</v>
      </c>
      <c r="AC715" s="174">
        <f>IF(preDEL!$AG715,IFERROR(0/0,""),preDEL!AC715)</f>
        <v>37</v>
      </c>
      <c r="AD715" s="116" t="b">
        <f>IF(preDEL!$AG715,IFERROR(0/0,""),preDEL!AD715)</f>
        <v>0</v>
      </c>
      <c r="AE715" s="175" t="str">
        <f>IF(preDEL!$AG715,IFERROR(0/0,""),preDEL!AE715)</f>
        <v/>
      </c>
      <c r="AF715" s="128" t="b">
        <f>IF(preDEL!$AG715,IFERROR(0/0,""),preDEL!AF715)</f>
        <v>0</v>
      </c>
      <c r="AG715" s="128" t="b">
        <f>IF(preDEL!$AG715,IFERROR(0/0,""),preDEL!AG715)</f>
        <v>0</v>
      </c>
      <c r="AH715" s="116" t="str">
        <f>IF(preDEL!$AG715,IFERROR(0/0,""),preDEL!AH715)</f>
        <v/>
      </c>
      <c r="AI715" s="82" t="str">
        <f>IF(preDEL!$AG715,IFERROR(0/0,""),preDEL!AI715)</f>
        <v/>
      </c>
      <c r="AJ715" s="83" t="str">
        <f>IF(preDEL!$AG715,IFERROR(0/0,""),preDEL!AJ715)</f>
        <v/>
      </c>
      <c r="AK715" s="82" t="str">
        <f>IF(preDEL!$AG715,IFERROR(0/0,""),preDEL!AK715)</f>
        <v>Positive</v>
      </c>
      <c r="AL715" s="83" t="str">
        <f>IF(preDEL!$AG715,IFERROR(0/0,""),preDEL!AL715)</f>
        <v/>
      </c>
      <c r="AM715" s="83" t="str">
        <f>IF(preDEL!$AG715,IFERROR(0/0,""),preDEL!AM715)</f>
        <v>SpROSA145068</v>
      </c>
      <c r="AN715" s="83" t="str">
        <f>IF(preDEL!$AG715,IFERROR(0/0,""),preDEL!AN715)</f>
        <v>ROSA970910</v>
      </c>
      <c r="AO715" s="83" t="str">
        <f>IF(preDEL!$AG715,IFERROR(0/0,""),preDEL!AO715)</f>
        <v/>
      </c>
      <c r="AP715" s="83" t="str">
        <f>IF(preDEL!$AG715,IFERROR(0/0,""),preDEL!AP715)</f>
        <v/>
      </c>
      <c r="AQ715" s="83" t="str">
        <f>IF(preDEL!$AG715,IFERROR(0/0,""),preDEL!AQ715)</f>
        <v/>
      </c>
      <c r="AR715" s="83" t="str">
        <f>IF(preDEL!$AG715,IFERROR(0/0,""),preDEL!AR715)</f>
        <v/>
      </c>
      <c r="AS715" s="147"/>
    </row>
    <row r="716">
      <c r="A716" s="82" t="str">
        <f>IF(preDEL!$AG716,IFERROR(0/0,""),preDEL!A716)</f>
        <v>FLB3438</v>
      </c>
      <c r="B716" s="172">
        <f>IF(preDEL!$AG716,IFERROR(0/0,""),preDEL!B716)</f>
        <v>44543</v>
      </c>
      <c r="C716" s="173">
        <f>IF(preDEL!$AG716,IFERROR(0/0,""),preDEL!C716)</f>
        <v>0.1519328704</v>
      </c>
      <c r="D716" s="82" t="str">
        <f>IF(preDEL!$AG716,IFERROR(0/0,""),preDEL!D716)</f>
        <v/>
      </c>
      <c r="E716" s="82" t="str">
        <f>IF(preDEL!$AG716,IFERROR(0/0,""),preDEL!E716)</f>
        <v/>
      </c>
      <c r="F716" s="83" t="str">
        <f>IF(preDEL!$AG716,IFERROR(0/0,""),preDEL!F716)</f>
        <v/>
      </c>
      <c r="G716" s="83" t="str">
        <f>IF(preDEL!$AG716,IFERROR(0/0,""),preDEL!G716)</f>
        <v/>
      </c>
      <c r="H716" s="83" t="str">
        <f>IF(preDEL!$AG716,IFERROR(0/0,""),preDEL!H716)</f>
        <v/>
      </c>
      <c r="I716" s="82" t="str">
        <f>IF(preDEL!$AG716,IFERROR(0/0,""),preDEL!I716)</f>
        <v/>
      </c>
      <c r="J716" s="82" t="str">
        <f>IF(preDEL!$AG716,IFERROR(0/0,""),preDEL!J716)</f>
        <v/>
      </c>
      <c r="K716" s="82" t="str">
        <f>IF(preDEL!$AG716,IFERROR(0/0,""),preDEL!K716)</f>
        <v>Negative</v>
      </c>
      <c r="L716" s="172">
        <f>IF(preDEL!$AG716,IFERROR(0/0,""),preDEL!L716)</f>
        <v>44543</v>
      </c>
      <c r="M716" s="173">
        <f>IF(preDEL!$AG716,IFERROR(0/0,""),preDEL!M716)</f>
        <v>0.5098032407</v>
      </c>
      <c r="N716" s="83" t="str">
        <f>IF(preDEL!$AG716,IFERROR(0/0,""),preDEL!N716)</f>
        <v/>
      </c>
      <c r="O716" s="83" t="str">
        <f>IF(preDEL!$AG716,IFERROR(0/0,""),preDEL!O716)</f>
        <v/>
      </c>
      <c r="P716" s="128" t="b">
        <f>IF(preDEL!$AG716,IFERROR(0/0,""),preDEL!P716)</f>
        <v>0</v>
      </c>
      <c r="Q716" s="128" t="str">
        <f>IF(preDEL!$AG716,IFERROR(0/0,""),preDEL!Q716)</f>
        <v>Result</v>
      </c>
      <c r="R716" s="116" t="b">
        <f>IF(preDEL!$AG716,IFERROR(0/0,""),preDEL!R716)</f>
        <v>1</v>
      </c>
      <c r="S716" s="116">
        <f>IF(preDEL!$AG716,IFERROR(0/0,""),preDEL!S716)</f>
        <v>1</v>
      </c>
      <c r="T716" s="128" t="str">
        <f>IF(preDEL!$AG716,IFERROR(0/0,""),preDEL!T716)</f>
        <v/>
      </c>
      <c r="U716" s="83" t="str">
        <f>IF(preDEL!$AG716,IFERROR(0/0,""),preDEL!U716)</f>
        <v/>
      </c>
      <c r="V716" s="82" t="str">
        <f>IF(preDEL!$AG716,IFERROR(0/0,""),preDEL!V716)</f>
        <v/>
      </c>
      <c r="W716" s="83" t="str">
        <f>IF(preDEL!$AG716,IFERROR(0/0,""),preDEL!W716)</f>
        <v/>
      </c>
      <c r="X716" s="116" t="b">
        <f>IF(preDEL!$AG716,IFERROR(0/0,""),preDEL!X716)</f>
        <v>0</v>
      </c>
      <c r="Y716" s="128" t="b">
        <f>IF(preDEL!$AG716,IFERROR(0/0,""),preDEL!Y716)</f>
        <v>0</v>
      </c>
      <c r="Z716" s="82" t="str">
        <f>IF(preDEL!$AG716,IFERROR(0/0,""),preDEL!Z716)</f>
        <v/>
      </c>
      <c r="AA716" s="128" t="b">
        <f>IF(preDEL!$AG716,IFERROR(0/0,""),preDEL!AA716)</f>
        <v>0</v>
      </c>
      <c r="AB716" s="128" t="b">
        <f>IF(preDEL!$AG716,IFERROR(0/0,""),preDEL!AB716)</f>
        <v>0</v>
      </c>
      <c r="AC716" s="174">
        <f>IF(preDEL!$AG716,IFERROR(0/0,""),preDEL!AC716)</f>
        <v>36</v>
      </c>
      <c r="AD716" s="116" t="b">
        <f>IF(preDEL!$AG716,IFERROR(0/0,""),preDEL!AD716)</f>
        <v>0</v>
      </c>
      <c r="AE716" s="175" t="str">
        <f>IF(preDEL!$AG716,IFERROR(0/0,""),preDEL!AE716)</f>
        <v/>
      </c>
      <c r="AF716" s="128" t="b">
        <f>IF(preDEL!$AG716,IFERROR(0/0,""),preDEL!AF716)</f>
        <v>0</v>
      </c>
      <c r="AG716" s="128" t="b">
        <f>IF(preDEL!$AG716,IFERROR(0/0,""),preDEL!AG716)</f>
        <v>0</v>
      </c>
      <c r="AH716" s="116" t="str">
        <f>IF(preDEL!$AG716,IFERROR(0/0,""),preDEL!AH716)</f>
        <v/>
      </c>
      <c r="AI716" s="82" t="str">
        <f>IF(preDEL!$AG716,IFERROR(0/0,""),preDEL!AI716)</f>
        <v/>
      </c>
      <c r="AJ716" s="83" t="str">
        <f>IF(preDEL!$AG716,IFERROR(0/0,""),preDEL!AJ716)</f>
        <v/>
      </c>
      <c r="AK716" s="82" t="str">
        <f>IF(preDEL!$AG716,IFERROR(0/0,""),preDEL!AK716)</f>
        <v>Negative</v>
      </c>
      <c r="AL716" s="83" t="str">
        <f>IF(preDEL!$AG716,IFERROR(0/0,""),preDEL!AL716)</f>
        <v/>
      </c>
      <c r="AM716" s="83" t="str">
        <f>IF(preDEL!$AG716,IFERROR(0/0,""),preDEL!AM716)</f>
        <v>SpROSA573919</v>
      </c>
      <c r="AN716" s="83" t="str">
        <f>IF(preDEL!$AG716,IFERROR(0/0,""),preDEL!AN716)</f>
        <v>ROSA363599</v>
      </c>
      <c r="AO716" s="83" t="str">
        <f>IF(preDEL!$AG716,IFERROR(0/0,""),preDEL!AO716)</f>
        <v/>
      </c>
      <c r="AP716" s="83" t="str">
        <f>IF(preDEL!$AG716,IFERROR(0/0,""),preDEL!AP716)</f>
        <v/>
      </c>
      <c r="AQ716" s="83" t="str">
        <f>IF(preDEL!$AG716,IFERROR(0/0,""),preDEL!AQ716)</f>
        <v/>
      </c>
      <c r="AR716" s="83" t="str">
        <f>IF(preDEL!$AG716,IFERROR(0/0,""),preDEL!AR716)</f>
        <v/>
      </c>
      <c r="AS716" s="147"/>
    </row>
    <row r="717">
      <c r="A717" s="82" t="str">
        <f>IF(preDEL!$AG717,IFERROR(0/0,""),preDEL!A717)</f>
        <v>FLB3443</v>
      </c>
      <c r="B717" s="172">
        <f>IF(preDEL!$AG717,IFERROR(0/0,""),preDEL!B717)</f>
        <v>44543</v>
      </c>
      <c r="C717" s="173">
        <f>IF(preDEL!$AG717,IFERROR(0/0,""),preDEL!C717)</f>
        <v>0.1525462963</v>
      </c>
      <c r="D717" s="82" t="str">
        <f>IF(preDEL!$AG717,IFERROR(0/0,""),preDEL!D717)</f>
        <v/>
      </c>
      <c r="E717" s="82" t="str">
        <f>IF(preDEL!$AG717,IFERROR(0/0,""),preDEL!E717)</f>
        <v/>
      </c>
      <c r="F717" s="83" t="str">
        <f>IF(preDEL!$AG717,IFERROR(0/0,""),preDEL!F717)</f>
        <v/>
      </c>
      <c r="G717" s="83" t="str">
        <f>IF(preDEL!$AG717,IFERROR(0/0,""),preDEL!G717)</f>
        <v/>
      </c>
      <c r="H717" s="83" t="str">
        <f>IF(preDEL!$AG717,IFERROR(0/0,""),preDEL!H717)</f>
        <v/>
      </c>
      <c r="I717" s="82" t="str">
        <f>IF(preDEL!$AG717,IFERROR(0/0,""),preDEL!I717)</f>
        <v/>
      </c>
      <c r="J717" s="82" t="str">
        <f>IF(preDEL!$AG717,IFERROR(0/0,""),preDEL!J717)</f>
        <v/>
      </c>
      <c r="K717" s="82" t="str">
        <f>IF(preDEL!$AG717,IFERROR(0/0,""),preDEL!K717)</f>
        <v>Negative</v>
      </c>
      <c r="L717" s="172">
        <f>IF(preDEL!$AG717,IFERROR(0/0,""),preDEL!L717)</f>
        <v>44543</v>
      </c>
      <c r="M717" s="173">
        <f>IF(preDEL!$AG717,IFERROR(0/0,""),preDEL!M717)</f>
        <v>0.5098032407</v>
      </c>
      <c r="N717" s="83" t="str">
        <f>IF(preDEL!$AG717,IFERROR(0/0,""),preDEL!N717)</f>
        <v/>
      </c>
      <c r="O717" s="83" t="str">
        <f>IF(preDEL!$AG717,IFERROR(0/0,""),preDEL!O717)</f>
        <v/>
      </c>
      <c r="P717" s="128" t="b">
        <f>IF(preDEL!$AG717,IFERROR(0/0,""),preDEL!P717)</f>
        <v>0</v>
      </c>
      <c r="Q717" s="128" t="str">
        <f>IF(preDEL!$AG717,IFERROR(0/0,""),preDEL!Q717)</f>
        <v>Result</v>
      </c>
      <c r="R717" s="116" t="b">
        <f>IF(preDEL!$AG717,IFERROR(0/0,""),preDEL!R717)</f>
        <v>1</v>
      </c>
      <c r="S717" s="116">
        <f>IF(preDEL!$AG717,IFERROR(0/0,""),preDEL!S717)</f>
        <v>1</v>
      </c>
      <c r="T717" s="128">
        <f>IF(preDEL!$AG717,IFERROR(0/0,""),preDEL!T717)</f>
        <v>0</v>
      </c>
      <c r="U717" s="83" t="str">
        <f>IF(preDEL!$AG717,IFERROR(0/0,""),preDEL!U717)</f>
        <v/>
      </c>
      <c r="V717" s="82" t="str">
        <f>IF(preDEL!$AG717,IFERROR(0/0,""),preDEL!V717)</f>
        <v/>
      </c>
      <c r="W717" s="83" t="str">
        <f>IF(preDEL!$AG717,IFERROR(0/0,""),preDEL!W717)</f>
        <v/>
      </c>
      <c r="X717" s="116" t="b">
        <f>IF(preDEL!$AG717,IFERROR(0/0,""),preDEL!X717)</f>
        <v>0</v>
      </c>
      <c r="Y717" s="128" t="b">
        <f>IF(preDEL!$AG717,IFERROR(0/0,""),preDEL!Y717)</f>
        <v>0</v>
      </c>
      <c r="Z717" s="82" t="str">
        <f>IF(preDEL!$AG717,IFERROR(0/0,""),preDEL!Z717)</f>
        <v/>
      </c>
      <c r="AA717" s="128" t="b">
        <f>IF(preDEL!$AG717,IFERROR(0/0,""),preDEL!AA717)</f>
        <v>0</v>
      </c>
      <c r="AB717" s="128" t="b">
        <f>IF(preDEL!$AG717,IFERROR(0/0,""),preDEL!AB717)</f>
        <v>0</v>
      </c>
      <c r="AC717" s="174">
        <f>IF(preDEL!$AG717,IFERROR(0/0,""),preDEL!AC717)</f>
        <v>498</v>
      </c>
      <c r="AD717" s="116" t="b">
        <f>IF(preDEL!$AG717,IFERROR(0/0,""),preDEL!AD717)</f>
        <v>1</v>
      </c>
      <c r="AE717" s="175" t="str">
        <f>IF(preDEL!$AG717,IFERROR(0/0,""),preDEL!AE717)</f>
        <v/>
      </c>
      <c r="AF717" s="128" t="b">
        <f>IF(preDEL!$AG717,IFERROR(0/0,""),preDEL!AF717)</f>
        <v>0</v>
      </c>
      <c r="AG717" s="128" t="b">
        <f>IF(preDEL!$AG717,IFERROR(0/0,""),preDEL!AG717)</f>
        <v>0</v>
      </c>
      <c r="AH717" s="116" t="str">
        <f>IF(preDEL!$AG717,IFERROR(0/0,""),preDEL!AH717)</f>
        <v/>
      </c>
      <c r="AI717" s="82" t="str">
        <f>IF(preDEL!$AG717,IFERROR(0/0,""),preDEL!AI717)</f>
        <v/>
      </c>
      <c r="AJ717" s="83" t="str">
        <f>IF(preDEL!$AG717,IFERROR(0/0,""),preDEL!AJ717)</f>
        <v/>
      </c>
      <c r="AK717" s="82" t="str">
        <f>IF(preDEL!$AG717,IFERROR(0/0,""),preDEL!AK717)</f>
        <v>Negative</v>
      </c>
      <c r="AL717" s="83" t="str">
        <f>IF(preDEL!$AG717,IFERROR(0/0,""),preDEL!AL717)</f>
        <v/>
      </c>
      <c r="AM717" s="83" t="str">
        <f>IF(preDEL!$AG717,IFERROR(0/0,""),preDEL!AM717)</f>
        <v>SpROSA573919</v>
      </c>
      <c r="AN717" s="83" t="str">
        <f>IF(preDEL!$AG717,IFERROR(0/0,""),preDEL!AN717)</f>
        <v>ROSA767812</v>
      </c>
      <c r="AO717" s="83" t="str">
        <f>IF(preDEL!$AG717,IFERROR(0/0,""),preDEL!AO717)</f>
        <v/>
      </c>
      <c r="AP717" s="83" t="str">
        <f>IF(preDEL!$AG717,IFERROR(0/0,""),preDEL!AP717)</f>
        <v/>
      </c>
      <c r="AQ717" s="83" t="str">
        <f>IF(preDEL!$AG717,IFERROR(0/0,""),preDEL!AQ717)</f>
        <v/>
      </c>
      <c r="AR717" s="83" t="str">
        <f>IF(preDEL!$AG717,IFERROR(0/0,""),preDEL!AR717)</f>
        <v/>
      </c>
      <c r="AS717" s="147"/>
    </row>
    <row r="718">
      <c r="A718" s="82" t="str">
        <f>IF(preDEL!$AG718,IFERROR(0/0,""),preDEL!A718)</f>
        <v>FLB3427</v>
      </c>
      <c r="B718" s="172">
        <f>IF(preDEL!$AG718,IFERROR(0/0,""),preDEL!B718)</f>
        <v>44543</v>
      </c>
      <c r="C718" s="173">
        <f>IF(preDEL!$AG718,IFERROR(0/0,""),preDEL!C718)</f>
        <v>0.1527893519</v>
      </c>
      <c r="D718" s="82" t="str">
        <f>IF(preDEL!$AG718,IFERROR(0/0,""),preDEL!D718)</f>
        <v/>
      </c>
      <c r="E718" s="82" t="str">
        <f>IF(preDEL!$AG718,IFERROR(0/0,""),preDEL!E718)</f>
        <v/>
      </c>
      <c r="F718" s="83" t="str">
        <f>IF(preDEL!$AG718,IFERROR(0/0,""),preDEL!F718)</f>
        <v/>
      </c>
      <c r="G718" s="83" t="str">
        <f>IF(preDEL!$AG718,IFERROR(0/0,""),preDEL!G718)</f>
        <v/>
      </c>
      <c r="H718" s="83" t="str">
        <f>IF(preDEL!$AG718,IFERROR(0/0,""),preDEL!H718)</f>
        <v/>
      </c>
      <c r="I718" s="82" t="str">
        <f>IF(preDEL!$AG718,IFERROR(0/0,""),preDEL!I718)</f>
        <v/>
      </c>
      <c r="J718" s="82" t="str">
        <f>IF(preDEL!$AG718,IFERROR(0/0,""),preDEL!J718)</f>
        <v/>
      </c>
      <c r="K718" s="82" t="str">
        <f>IF(preDEL!$AG718,IFERROR(0/0,""),preDEL!K718)</f>
        <v>Negative</v>
      </c>
      <c r="L718" s="172">
        <f>IF(preDEL!$AG718,IFERROR(0/0,""),preDEL!L718)</f>
        <v>44543</v>
      </c>
      <c r="M718" s="173">
        <f>IF(preDEL!$AG718,IFERROR(0/0,""),preDEL!M718)</f>
        <v>0.5098032407</v>
      </c>
      <c r="N718" s="83" t="str">
        <f>IF(preDEL!$AG718,IFERROR(0/0,""),preDEL!N718)</f>
        <v/>
      </c>
      <c r="O718" s="83" t="str">
        <f>IF(preDEL!$AG718,IFERROR(0/0,""),preDEL!O718)</f>
        <v/>
      </c>
      <c r="P718" s="128" t="b">
        <f>IF(preDEL!$AG718,IFERROR(0/0,""),preDEL!P718)</f>
        <v>0</v>
      </c>
      <c r="Q718" s="128" t="str">
        <f>IF(preDEL!$AG718,IFERROR(0/0,""),preDEL!Q718)</f>
        <v>Result</v>
      </c>
      <c r="R718" s="116" t="b">
        <f>IF(preDEL!$AG718,IFERROR(0/0,""),preDEL!R718)</f>
        <v>1</v>
      </c>
      <c r="S718" s="116">
        <f>IF(preDEL!$AG718,IFERROR(0/0,""),preDEL!S718)</f>
        <v>1</v>
      </c>
      <c r="T718" s="128" t="str">
        <f>IF(preDEL!$AG718,IFERROR(0/0,""),preDEL!T718)</f>
        <v/>
      </c>
      <c r="U718" s="83" t="str">
        <f>IF(preDEL!$AG718,IFERROR(0/0,""),preDEL!U718)</f>
        <v/>
      </c>
      <c r="V718" s="82" t="str">
        <f>IF(preDEL!$AG718,IFERROR(0/0,""),preDEL!V718)</f>
        <v/>
      </c>
      <c r="W718" s="83" t="str">
        <f>IF(preDEL!$AG718,IFERROR(0/0,""),preDEL!W718)</f>
        <v/>
      </c>
      <c r="X718" s="116" t="b">
        <f>IF(preDEL!$AG718,IFERROR(0/0,""),preDEL!X718)</f>
        <v>0</v>
      </c>
      <c r="Y718" s="128" t="b">
        <f>IF(preDEL!$AG718,IFERROR(0/0,""),preDEL!Y718)</f>
        <v>0</v>
      </c>
      <c r="Z718" s="82" t="str">
        <f>IF(preDEL!$AG718,IFERROR(0/0,""),preDEL!Z718)</f>
        <v/>
      </c>
      <c r="AA718" s="128" t="b">
        <f>IF(preDEL!$AG718,IFERROR(0/0,""),preDEL!AA718)</f>
        <v>0</v>
      </c>
      <c r="AB718" s="128" t="b">
        <f>IF(preDEL!$AG718,IFERROR(0/0,""),preDEL!AB718)</f>
        <v>0</v>
      </c>
      <c r="AC718" s="174">
        <f>IF(preDEL!$AG718,IFERROR(0/0,""),preDEL!AC718)</f>
        <v>35</v>
      </c>
      <c r="AD718" s="116" t="b">
        <f>IF(preDEL!$AG718,IFERROR(0/0,""),preDEL!AD718)</f>
        <v>0</v>
      </c>
      <c r="AE718" s="175" t="str">
        <f>IF(preDEL!$AG718,IFERROR(0/0,""),preDEL!AE718)</f>
        <v/>
      </c>
      <c r="AF718" s="128" t="b">
        <f>IF(preDEL!$AG718,IFERROR(0/0,""),preDEL!AF718)</f>
        <v>0</v>
      </c>
      <c r="AG718" s="128" t="b">
        <f>IF(preDEL!$AG718,IFERROR(0/0,""),preDEL!AG718)</f>
        <v>0</v>
      </c>
      <c r="AH718" s="116" t="str">
        <f>IF(preDEL!$AG718,IFERROR(0/0,""),preDEL!AH718)</f>
        <v/>
      </c>
      <c r="AI718" s="82" t="str">
        <f>IF(preDEL!$AG718,IFERROR(0/0,""),preDEL!AI718)</f>
        <v/>
      </c>
      <c r="AJ718" s="83" t="str">
        <f>IF(preDEL!$AG718,IFERROR(0/0,""),preDEL!AJ718)</f>
        <v/>
      </c>
      <c r="AK718" s="82" t="str">
        <f>IF(preDEL!$AG718,IFERROR(0/0,""),preDEL!AK718)</f>
        <v>Negative</v>
      </c>
      <c r="AL718" s="83" t="str">
        <f>IF(preDEL!$AG718,IFERROR(0/0,""),preDEL!AL718)</f>
        <v/>
      </c>
      <c r="AM718" s="83" t="str">
        <f>IF(preDEL!$AG718,IFERROR(0/0,""),preDEL!AM718)</f>
        <v>SpROSA573919</v>
      </c>
      <c r="AN718" s="83" t="str">
        <f>IF(preDEL!$AG718,IFERROR(0/0,""),preDEL!AN718)</f>
        <v>ROSA535692</v>
      </c>
      <c r="AO718" s="83" t="str">
        <f>IF(preDEL!$AG718,IFERROR(0/0,""),preDEL!AO718)</f>
        <v/>
      </c>
      <c r="AP718" s="83" t="str">
        <f>IF(preDEL!$AG718,IFERROR(0/0,""),preDEL!AP718)</f>
        <v/>
      </c>
      <c r="AQ718" s="83" t="str">
        <f>IF(preDEL!$AG718,IFERROR(0/0,""),preDEL!AQ718)</f>
        <v/>
      </c>
      <c r="AR718" s="83" t="str">
        <f>IF(preDEL!$AG718,IFERROR(0/0,""),preDEL!AR718)</f>
        <v/>
      </c>
      <c r="AS718" s="147"/>
    </row>
    <row r="719">
      <c r="A719" s="82" t="str">
        <f>IF(preDEL!$AG719,IFERROR(0/0,""),preDEL!A719)</f>
        <v/>
      </c>
      <c r="B719" s="172" t="str">
        <f>IF(preDEL!$AG719,IFERROR(0/0,""),preDEL!B719)</f>
        <v/>
      </c>
      <c r="C719" s="173" t="str">
        <f>IF(preDEL!$AG719,IFERROR(0/0,""),preDEL!C719)</f>
        <v/>
      </c>
      <c r="D719" s="82" t="str">
        <f>IF(preDEL!$AG719,IFERROR(0/0,""),preDEL!D719)</f>
        <v/>
      </c>
      <c r="E719" s="82" t="str">
        <f>IF(preDEL!$AG719,IFERROR(0/0,""),preDEL!E719)</f>
        <v/>
      </c>
      <c r="F719" s="83" t="str">
        <f>IF(preDEL!$AG719,IFERROR(0/0,""),preDEL!F719)</f>
        <v/>
      </c>
      <c r="G719" s="83" t="str">
        <f>IF(preDEL!$AG719,IFERROR(0/0,""),preDEL!G719)</f>
        <v/>
      </c>
      <c r="H719" s="83" t="str">
        <f>IF(preDEL!$AG719,IFERROR(0/0,""),preDEL!H719)</f>
        <v/>
      </c>
      <c r="I719" s="82" t="str">
        <f>IF(preDEL!$AG719,IFERROR(0/0,""),preDEL!I719)</f>
        <v/>
      </c>
      <c r="J719" s="82" t="str">
        <f>IF(preDEL!$AG719,IFERROR(0/0,""),preDEL!J719)</f>
        <v/>
      </c>
      <c r="K719" s="82" t="str">
        <f>IF(preDEL!$AG719,IFERROR(0/0,""),preDEL!K719)</f>
        <v/>
      </c>
      <c r="L719" s="172" t="str">
        <f>IF(preDEL!$AG719,IFERROR(0/0,""),preDEL!L719)</f>
        <v/>
      </c>
      <c r="M719" s="173" t="str">
        <f>IF(preDEL!$AG719,IFERROR(0/0,""),preDEL!M719)</f>
        <v/>
      </c>
      <c r="N719" s="83" t="str">
        <f>IF(preDEL!$AG719,IFERROR(0/0,""),preDEL!N719)</f>
        <v/>
      </c>
      <c r="O719" s="83" t="str">
        <f>IF(preDEL!$AG719,IFERROR(0/0,""),preDEL!O719)</f>
        <v/>
      </c>
      <c r="P719" s="128" t="str">
        <f>IF(preDEL!$AG719,IFERROR(0/0,""),preDEL!P719)</f>
        <v/>
      </c>
      <c r="Q719" s="128" t="str">
        <f>IF(preDEL!$AG719,IFERROR(0/0,""),preDEL!Q719)</f>
        <v/>
      </c>
      <c r="R719" s="116" t="str">
        <f>IF(preDEL!$AG719,IFERROR(0/0,""),preDEL!R719)</f>
        <v/>
      </c>
      <c r="S719" s="116" t="str">
        <f>IF(preDEL!$AG719,IFERROR(0/0,""),preDEL!S719)</f>
        <v/>
      </c>
      <c r="T719" s="128" t="str">
        <f>IF(preDEL!$AG719,IFERROR(0/0,""),preDEL!T719)</f>
        <v/>
      </c>
      <c r="U719" s="83" t="str">
        <f>IF(preDEL!$AG719,IFERROR(0/0,""),preDEL!U719)</f>
        <v/>
      </c>
      <c r="V719" s="82" t="str">
        <f>IF(preDEL!$AG719,IFERROR(0/0,""),preDEL!V719)</f>
        <v/>
      </c>
      <c r="W719" s="83" t="str">
        <f>IF(preDEL!$AG719,IFERROR(0/0,""),preDEL!W719)</f>
        <v/>
      </c>
      <c r="X719" s="116" t="str">
        <f>IF(preDEL!$AG719,IFERROR(0/0,""),preDEL!X719)</f>
        <v/>
      </c>
      <c r="Y719" s="128" t="str">
        <f>IF(preDEL!$AG719,IFERROR(0/0,""),preDEL!Y719)</f>
        <v/>
      </c>
      <c r="Z719" s="82" t="str">
        <f>IF(preDEL!$AG719,IFERROR(0/0,""),preDEL!Z719)</f>
        <v/>
      </c>
      <c r="AA719" s="128" t="str">
        <f>IF(preDEL!$AG719,IFERROR(0/0,""),preDEL!AA719)</f>
        <v/>
      </c>
      <c r="AB719" s="128" t="str">
        <f>IF(preDEL!$AG719,IFERROR(0/0,""),preDEL!AB719)</f>
        <v/>
      </c>
      <c r="AC719" s="174" t="str">
        <f>IF(preDEL!$AG719,IFERROR(0/0,""),preDEL!AC719)</f>
        <v/>
      </c>
      <c r="AD719" s="116" t="str">
        <f>IF(preDEL!$AG719,IFERROR(0/0,""),preDEL!AD719)</f>
        <v/>
      </c>
      <c r="AE719" s="175" t="str">
        <f>IF(preDEL!$AG719,IFERROR(0/0,""),preDEL!AE719)</f>
        <v/>
      </c>
      <c r="AF719" s="128" t="str">
        <f>IF(preDEL!$AG719,IFERROR(0/0,""),preDEL!AF719)</f>
        <v/>
      </c>
      <c r="AG719" s="128" t="str">
        <f>IF(preDEL!$AG719,IFERROR(0/0,""),preDEL!AG719)</f>
        <v/>
      </c>
      <c r="AH719" s="116" t="str">
        <f>IF(preDEL!$AG719,IFERROR(0/0,""),preDEL!AH719)</f>
        <v/>
      </c>
      <c r="AI719" s="82" t="str">
        <f>IF(preDEL!$AG719,IFERROR(0/0,""),preDEL!AI719)</f>
        <v/>
      </c>
      <c r="AJ719" s="83" t="str">
        <f>IF(preDEL!$AG719,IFERROR(0/0,""),preDEL!AJ719)</f>
        <v/>
      </c>
      <c r="AK719" s="82" t="str">
        <f>IF(preDEL!$AG719,IFERROR(0/0,""),preDEL!AK719)</f>
        <v/>
      </c>
      <c r="AL719" s="83" t="str">
        <f>IF(preDEL!$AG719,IFERROR(0/0,""),preDEL!AL719)</f>
        <v/>
      </c>
      <c r="AM719" s="83" t="str">
        <f>IF(preDEL!$AG719,IFERROR(0/0,""),preDEL!AM719)</f>
        <v/>
      </c>
      <c r="AN719" s="83" t="str">
        <f>IF(preDEL!$AG719,IFERROR(0/0,""),preDEL!AN719)</f>
        <v/>
      </c>
      <c r="AO719" s="83" t="str">
        <f>IF(preDEL!$AG719,IFERROR(0/0,""),preDEL!AO719)</f>
        <v/>
      </c>
      <c r="AP719" s="83" t="str">
        <f>IF(preDEL!$AG719,IFERROR(0/0,""),preDEL!AP719)</f>
        <v/>
      </c>
      <c r="AQ719" s="83" t="str">
        <f>IF(preDEL!$AG719,IFERROR(0/0,""),preDEL!AQ719)</f>
        <v/>
      </c>
      <c r="AR719" s="83" t="str">
        <f>IF(preDEL!$AG719,IFERROR(0/0,""),preDEL!AR719)</f>
        <v/>
      </c>
      <c r="AS719" s="147"/>
    </row>
    <row r="720">
      <c r="A720" s="82" t="str">
        <f>IF(preDEL!$AG720,IFERROR(0/0,""),preDEL!A720)</f>
        <v>FLB3776</v>
      </c>
      <c r="B720" s="172">
        <f>IF(preDEL!$AG720,IFERROR(0/0,""),preDEL!B720)</f>
        <v>44543</v>
      </c>
      <c r="C720" s="173">
        <f>IF(preDEL!$AG720,IFERROR(0/0,""),preDEL!C720)</f>
        <v>0.1537962963</v>
      </c>
      <c r="D720" s="82" t="str">
        <f>IF(preDEL!$AG720,IFERROR(0/0,""),preDEL!D720)</f>
        <v/>
      </c>
      <c r="E720" s="82" t="str">
        <f>IF(preDEL!$AG720,IFERROR(0/0,""),preDEL!E720)</f>
        <v/>
      </c>
      <c r="F720" s="83" t="str">
        <f>IF(preDEL!$AG720,IFERROR(0/0,""),preDEL!F720)</f>
        <v/>
      </c>
      <c r="G720" s="83" t="str">
        <f>IF(preDEL!$AG720,IFERROR(0/0,""),preDEL!G720)</f>
        <v/>
      </c>
      <c r="H720" s="83" t="str">
        <f>IF(preDEL!$AG720,IFERROR(0/0,""),preDEL!H720)</f>
        <v/>
      </c>
      <c r="I720" s="82" t="str">
        <f>IF(preDEL!$AG720,IFERROR(0/0,""),preDEL!I720)</f>
        <v/>
      </c>
      <c r="J720" s="82" t="str">
        <f>IF(preDEL!$AG720,IFERROR(0/0,""),preDEL!J720)</f>
        <v/>
      </c>
      <c r="K720" s="82" t="str">
        <f>IF(preDEL!$AG720,IFERROR(0/0,""),preDEL!K720)</f>
        <v>Negative</v>
      </c>
      <c r="L720" s="172">
        <f>IF(preDEL!$AG720,IFERROR(0/0,""),preDEL!L720)</f>
        <v>44543</v>
      </c>
      <c r="M720" s="173">
        <f>IF(preDEL!$AG720,IFERROR(0/0,""),preDEL!M720)</f>
        <v>0.5098032407</v>
      </c>
      <c r="N720" s="83" t="str">
        <f>IF(preDEL!$AG720,IFERROR(0/0,""),preDEL!N720)</f>
        <v/>
      </c>
      <c r="O720" s="83" t="str">
        <f>IF(preDEL!$AG720,IFERROR(0/0,""),preDEL!O720)</f>
        <v/>
      </c>
      <c r="P720" s="128" t="b">
        <f>IF(preDEL!$AG720,IFERROR(0/0,""),preDEL!P720)</f>
        <v>0</v>
      </c>
      <c r="Q720" s="128" t="str">
        <f>IF(preDEL!$AG720,IFERROR(0/0,""),preDEL!Q720)</f>
        <v>Result</v>
      </c>
      <c r="R720" s="116" t="b">
        <f>IF(preDEL!$AG720,IFERROR(0/0,""),preDEL!R720)</f>
        <v>1</v>
      </c>
      <c r="S720" s="116">
        <f>IF(preDEL!$AG720,IFERROR(0/0,""),preDEL!S720)</f>
        <v>1</v>
      </c>
      <c r="T720" s="128">
        <f>IF(preDEL!$AG720,IFERROR(0/0,""),preDEL!T720)</f>
        <v>0</v>
      </c>
      <c r="U720" s="83" t="str">
        <f>IF(preDEL!$AG720,IFERROR(0/0,""),preDEL!U720)</f>
        <v/>
      </c>
      <c r="V720" s="82" t="str">
        <f>IF(preDEL!$AG720,IFERROR(0/0,""),preDEL!V720)</f>
        <v/>
      </c>
      <c r="W720" s="83" t="str">
        <f>IF(preDEL!$AG720,IFERROR(0/0,""),preDEL!W720)</f>
        <v/>
      </c>
      <c r="X720" s="116" t="b">
        <f>IF(preDEL!$AG720,IFERROR(0/0,""),preDEL!X720)</f>
        <v>0</v>
      </c>
      <c r="Y720" s="128" t="b">
        <f>IF(preDEL!$AG720,IFERROR(0/0,""),preDEL!Y720)</f>
        <v>0</v>
      </c>
      <c r="Z720" s="82" t="str">
        <f>IF(preDEL!$AG720,IFERROR(0/0,""),preDEL!Z720)</f>
        <v/>
      </c>
      <c r="AA720" s="128" t="b">
        <f>IF(preDEL!$AG720,IFERROR(0/0,""),preDEL!AA720)</f>
        <v>0</v>
      </c>
      <c r="AB720" s="128" t="b">
        <f>IF(preDEL!$AG720,IFERROR(0/0,""),preDEL!AB720)</f>
        <v>0</v>
      </c>
      <c r="AC720" s="174">
        <f>IF(preDEL!$AG720,IFERROR(0/0,""),preDEL!AC720)</f>
        <v>496</v>
      </c>
      <c r="AD720" s="116" t="b">
        <f>IF(preDEL!$AG720,IFERROR(0/0,""),preDEL!AD720)</f>
        <v>1</v>
      </c>
      <c r="AE720" s="175" t="str">
        <f>IF(preDEL!$AG720,IFERROR(0/0,""),preDEL!AE720)</f>
        <v/>
      </c>
      <c r="AF720" s="128" t="b">
        <f>IF(preDEL!$AG720,IFERROR(0/0,""),preDEL!AF720)</f>
        <v>0</v>
      </c>
      <c r="AG720" s="128" t="b">
        <f>IF(preDEL!$AG720,IFERROR(0/0,""),preDEL!AG720)</f>
        <v>0</v>
      </c>
      <c r="AH720" s="116" t="str">
        <f>IF(preDEL!$AG720,IFERROR(0/0,""),preDEL!AH720)</f>
        <v/>
      </c>
      <c r="AI720" s="82" t="str">
        <f>IF(preDEL!$AG720,IFERROR(0/0,""),preDEL!AI720)</f>
        <v/>
      </c>
      <c r="AJ720" s="83" t="str">
        <f>IF(preDEL!$AG720,IFERROR(0/0,""),preDEL!AJ720)</f>
        <v/>
      </c>
      <c r="AK720" s="82" t="str">
        <f>IF(preDEL!$AG720,IFERROR(0/0,""),preDEL!AK720)</f>
        <v>Negative</v>
      </c>
      <c r="AL720" s="83" t="str">
        <f>IF(preDEL!$AG720,IFERROR(0/0,""),preDEL!AL720)</f>
        <v/>
      </c>
      <c r="AM720" s="83" t="str">
        <f>IF(preDEL!$AG720,IFERROR(0/0,""),preDEL!AM720)</f>
        <v>SpROSA573919</v>
      </c>
      <c r="AN720" s="83" t="str">
        <f>IF(preDEL!$AG720,IFERROR(0/0,""),preDEL!AN720)</f>
        <v>ROSA501926</v>
      </c>
      <c r="AO720" s="83" t="str">
        <f>IF(preDEL!$AG720,IFERROR(0/0,""),preDEL!AO720)</f>
        <v/>
      </c>
      <c r="AP720" s="83" t="str">
        <f>IF(preDEL!$AG720,IFERROR(0/0,""),preDEL!AP720)</f>
        <v/>
      </c>
      <c r="AQ720" s="83" t="str">
        <f>IF(preDEL!$AG720,IFERROR(0/0,""),preDEL!AQ720)</f>
        <v/>
      </c>
      <c r="AR720" s="83" t="str">
        <f>IF(preDEL!$AG720,IFERROR(0/0,""),preDEL!AR720)</f>
        <v/>
      </c>
      <c r="AS720" s="147"/>
    </row>
    <row r="721">
      <c r="A721" s="82" t="str">
        <f>IF(preDEL!$AG721,IFERROR(0/0,""),preDEL!A721)</f>
        <v>FLB3431</v>
      </c>
      <c r="B721" s="172">
        <f>IF(preDEL!$AG721,IFERROR(0/0,""),preDEL!B721)</f>
        <v>44543</v>
      </c>
      <c r="C721" s="173">
        <f>IF(preDEL!$AG721,IFERROR(0/0,""),preDEL!C721)</f>
        <v>0.1542361111</v>
      </c>
      <c r="D721" s="82" t="str">
        <f>IF(preDEL!$AG721,IFERROR(0/0,""),preDEL!D721)</f>
        <v/>
      </c>
      <c r="E721" s="82" t="str">
        <f>IF(preDEL!$AG721,IFERROR(0/0,""),preDEL!E721)</f>
        <v/>
      </c>
      <c r="F721" s="83" t="str">
        <f>IF(preDEL!$AG721,IFERROR(0/0,""),preDEL!F721)</f>
        <v/>
      </c>
      <c r="G721" s="83" t="str">
        <f>IF(preDEL!$AG721,IFERROR(0/0,""),preDEL!G721)</f>
        <v/>
      </c>
      <c r="H721" s="83" t="str">
        <f>IF(preDEL!$AG721,IFERROR(0/0,""),preDEL!H721)</f>
        <v/>
      </c>
      <c r="I721" s="82" t="str">
        <f>IF(preDEL!$AG721,IFERROR(0/0,""),preDEL!I721)</f>
        <v/>
      </c>
      <c r="J721" s="82" t="str">
        <f>IF(preDEL!$AG721,IFERROR(0/0,""),preDEL!J721)</f>
        <v/>
      </c>
      <c r="K721" s="82" t="str">
        <f>IF(preDEL!$AG721,IFERROR(0/0,""),preDEL!K721)</f>
        <v>Negative</v>
      </c>
      <c r="L721" s="172">
        <f>IF(preDEL!$AG721,IFERROR(0/0,""),preDEL!L721)</f>
        <v>44543</v>
      </c>
      <c r="M721" s="173">
        <f>IF(preDEL!$AG721,IFERROR(0/0,""),preDEL!M721)</f>
        <v>0.5098032407</v>
      </c>
      <c r="N721" s="83" t="str">
        <f>IF(preDEL!$AG721,IFERROR(0/0,""),preDEL!N721)</f>
        <v/>
      </c>
      <c r="O721" s="83" t="str">
        <f>IF(preDEL!$AG721,IFERROR(0/0,""),preDEL!O721)</f>
        <v/>
      </c>
      <c r="P721" s="128" t="b">
        <f>IF(preDEL!$AG721,IFERROR(0/0,""),preDEL!P721)</f>
        <v>0</v>
      </c>
      <c r="Q721" s="128" t="str">
        <f>IF(preDEL!$AG721,IFERROR(0/0,""),preDEL!Q721)</f>
        <v>Result</v>
      </c>
      <c r="R721" s="116" t="b">
        <f>IF(preDEL!$AG721,IFERROR(0/0,""),preDEL!R721)</f>
        <v>1</v>
      </c>
      <c r="S721" s="116">
        <f>IF(preDEL!$AG721,IFERROR(0/0,""),preDEL!S721)</f>
        <v>1</v>
      </c>
      <c r="T721" s="128" t="str">
        <f>IF(preDEL!$AG721,IFERROR(0/0,""),preDEL!T721)</f>
        <v/>
      </c>
      <c r="U721" s="83" t="str">
        <f>IF(preDEL!$AG721,IFERROR(0/0,""),preDEL!U721)</f>
        <v/>
      </c>
      <c r="V721" s="82" t="str">
        <f>IF(preDEL!$AG721,IFERROR(0/0,""),preDEL!V721)</f>
        <v/>
      </c>
      <c r="W721" s="83" t="str">
        <f>IF(preDEL!$AG721,IFERROR(0/0,""),preDEL!W721)</f>
        <v/>
      </c>
      <c r="X721" s="116" t="b">
        <f>IF(preDEL!$AG721,IFERROR(0/0,""),preDEL!X721)</f>
        <v>0</v>
      </c>
      <c r="Y721" s="128" t="b">
        <f>IF(preDEL!$AG721,IFERROR(0/0,""),preDEL!Y721)</f>
        <v>0</v>
      </c>
      <c r="Z721" s="82" t="str">
        <f>IF(preDEL!$AG721,IFERROR(0/0,""),preDEL!Z721)</f>
        <v/>
      </c>
      <c r="AA721" s="128" t="b">
        <f>IF(preDEL!$AG721,IFERROR(0/0,""),preDEL!AA721)</f>
        <v>0</v>
      </c>
      <c r="AB721" s="128" t="b">
        <f>IF(preDEL!$AG721,IFERROR(0/0,""),preDEL!AB721)</f>
        <v>0</v>
      </c>
      <c r="AC721" s="174">
        <f>IF(preDEL!$AG721,IFERROR(0/0,""),preDEL!AC721)</f>
        <v>34</v>
      </c>
      <c r="AD721" s="116" t="b">
        <f>IF(preDEL!$AG721,IFERROR(0/0,""),preDEL!AD721)</f>
        <v>0</v>
      </c>
      <c r="AE721" s="175" t="str">
        <f>IF(preDEL!$AG721,IFERROR(0/0,""),preDEL!AE721)</f>
        <v/>
      </c>
      <c r="AF721" s="128" t="b">
        <f>IF(preDEL!$AG721,IFERROR(0/0,""),preDEL!AF721)</f>
        <v>0</v>
      </c>
      <c r="AG721" s="128" t="b">
        <f>IF(preDEL!$AG721,IFERROR(0/0,""),preDEL!AG721)</f>
        <v>0</v>
      </c>
      <c r="AH721" s="116" t="str">
        <f>IF(preDEL!$AG721,IFERROR(0/0,""),preDEL!AH721)</f>
        <v/>
      </c>
      <c r="AI721" s="82" t="str">
        <f>IF(preDEL!$AG721,IFERROR(0/0,""),preDEL!AI721)</f>
        <v/>
      </c>
      <c r="AJ721" s="83" t="str">
        <f>IF(preDEL!$AG721,IFERROR(0/0,""),preDEL!AJ721)</f>
        <v/>
      </c>
      <c r="AK721" s="82" t="str">
        <f>IF(preDEL!$AG721,IFERROR(0/0,""),preDEL!AK721)</f>
        <v>Negative</v>
      </c>
      <c r="AL721" s="83" t="str">
        <f>IF(preDEL!$AG721,IFERROR(0/0,""),preDEL!AL721)</f>
        <v/>
      </c>
      <c r="AM721" s="83" t="str">
        <f>IF(preDEL!$AG721,IFERROR(0/0,""),preDEL!AM721)</f>
        <v>SpROSA573919</v>
      </c>
      <c r="AN721" s="83" t="str">
        <f>IF(preDEL!$AG721,IFERROR(0/0,""),preDEL!AN721)</f>
        <v>ROSA124991</v>
      </c>
      <c r="AO721" s="83" t="str">
        <f>IF(preDEL!$AG721,IFERROR(0/0,""),preDEL!AO721)</f>
        <v/>
      </c>
      <c r="AP721" s="83" t="str">
        <f>IF(preDEL!$AG721,IFERROR(0/0,""),preDEL!AP721)</f>
        <v/>
      </c>
      <c r="AQ721" s="83" t="str">
        <f>IF(preDEL!$AG721,IFERROR(0/0,""),preDEL!AQ721)</f>
        <v/>
      </c>
      <c r="AR721" s="83" t="str">
        <f>IF(preDEL!$AG721,IFERROR(0/0,""),preDEL!AR721)</f>
        <v/>
      </c>
      <c r="AS721" s="147"/>
    </row>
    <row r="722">
      <c r="A722" s="82" t="str">
        <f>IF(preDEL!$AG722,IFERROR(0/0,""),preDEL!A722)</f>
        <v>FLB3422</v>
      </c>
      <c r="B722" s="172">
        <f>IF(preDEL!$AG722,IFERROR(0/0,""),preDEL!B722)</f>
        <v>44543</v>
      </c>
      <c r="C722" s="173">
        <f>IF(preDEL!$AG722,IFERROR(0/0,""),preDEL!C722)</f>
        <v>0.154849537</v>
      </c>
      <c r="D722" s="82" t="str">
        <f>IF(preDEL!$AG722,IFERROR(0/0,""),preDEL!D722)</f>
        <v/>
      </c>
      <c r="E722" s="82" t="str">
        <f>IF(preDEL!$AG722,IFERROR(0/0,""),preDEL!E722)</f>
        <v/>
      </c>
      <c r="F722" s="83" t="str">
        <f>IF(preDEL!$AG722,IFERROR(0/0,""),preDEL!F722)</f>
        <v/>
      </c>
      <c r="G722" s="83" t="str">
        <f>IF(preDEL!$AG722,IFERROR(0/0,""),preDEL!G722)</f>
        <v/>
      </c>
      <c r="H722" s="83" t="str">
        <f>IF(preDEL!$AG722,IFERROR(0/0,""),preDEL!H722)</f>
        <v/>
      </c>
      <c r="I722" s="82" t="str">
        <f>IF(preDEL!$AG722,IFERROR(0/0,""),preDEL!I722)</f>
        <v/>
      </c>
      <c r="J722" s="82" t="str">
        <f>IF(preDEL!$AG722,IFERROR(0/0,""),preDEL!J722)</f>
        <v/>
      </c>
      <c r="K722" s="82" t="str">
        <f>IF(preDEL!$AG722,IFERROR(0/0,""),preDEL!K722)</f>
        <v>Negative</v>
      </c>
      <c r="L722" s="172">
        <f>IF(preDEL!$AG722,IFERROR(0/0,""),preDEL!L722)</f>
        <v>44543</v>
      </c>
      <c r="M722" s="173">
        <f>IF(preDEL!$AG722,IFERROR(0/0,""),preDEL!M722)</f>
        <v>0.5098032407</v>
      </c>
      <c r="N722" s="83" t="str">
        <f>IF(preDEL!$AG722,IFERROR(0/0,""),preDEL!N722)</f>
        <v/>
      </c>
      <c r="O722" s="83" t="str">
        <f>IF(preDEL!$AG722,IFERROR(0/0,""),preDEL!O722)</f>
        <v/>
      </c>
      <c r="P722" s="128" t="b">
        <f>IF(preDEL!$AG722,IFERROR(0/0,""),preDEL!P722)</f>
        <v>0</v>
      </c>
      <c r="Q722" s="128" t="str">
        <f>IF(preDEL!$AG722,IFERROR(0/0,""),preDEL!Q722)</f>
        <v>Result</v>
      </c>
      <c r="R722" s="116" t="b">
        <f>IF(preDEL!$AG722,IFERROR(0/0,""),preDEL!R722)</f>
        <v>1</v>
      </c>
      <c r="S722" s="116">
        <f>IF(preDEL!$AG722,IFERROR(0/0,""),preDEL!S722)</f>
        <v>1</v>
      </c>
      <c r="T722" s="128">
        <f>IF(preDEL!$AG722,IFERROR(0/0,""),preDEL!T722)</f>
        <v>0</v>
      </c>
      <c r="U722" s="83" t="str">
        <f>IF(preDEL!$AG722,IFERROR(0/0,""),preDEL!U722)</f>
        <v/>
      </c>
      <c r="V722" s="82" t="str">
        <f>IF(preDEL!$AG722,IFERROR(0/0,""),preDEL!V722)</f>
        <v/>
      </c>
      <c r="W722" s="83" t="str">
        <f>IF(preDEL!$AG722,IFERROR(0/0,""),preDEL!W722)</f>
        <v/>
      </c>
      <c r="X722" s="116" t="b">
        <f>IF(preDEL!$AG722,IFERROR(0/0,""),preDEL!X722)</f>
        <v>0</v>
      </c>
      <c r="Y722" s="128" t="b">
        <f>IF(preDEL!$AG722,IFERROR(0/0,""),preDEL!Y722)</f>
        <v>0</v>
      </c>
      <c r="Z722" s="82" t="str">
        <f>IF(preDEL!$AG722,IFERROR(0/0,""),preDEL!Z722)</f>
        <v/>
      </c>
      <c r="AA722" s="128" t="b">
        <f>IF(preDEL!$AG722,IFERROR(0/0,""),preDEL!AA722)</f>
        <v>0</v>
      </c>
      <c r="AB722" s="128" t="b">
        <f>IF(preDEL!$AG722,IFERROR(0/0,""),preDEL!AB722)</f>
        <v>0</v>
      </c>
      <c r="AC722" s="174">
        <f>IF(preDEL!$AG722,IFERROR(0/0,""),preDEL!AC722)</f>
        <v>495</v>
      </c>
      <c r="AD722" s="116" t="b">
        <f>IF(preDEL!$AG722,IFERROR(0/0,""),preDEL!AD722)</f>
        <v>1</v>
      </c>
      <c r="AE722" s="175" t="str">
        <f>IF(preDEL!$AG722,IFERROR(0/0,""),preDEL!AE722)</f>
        <v/>
      </c>
      <c r="AF722" s="128" t="b">
        <f>IF(preDEL!$AG722,IFERROR(0/0,""),preDEL!AF722)</f>
        <v>0</v>
      </c>
      <c r="AG722" s="128" t="b">
        <f>IF(preDEL!$AG722,IFERROR(0/0,""),preDEL!AG722)</f>
        <v>0</v>
      </c>
      <c r="AH722" s="116" t="str">
        <f>IF(preDEL!$AG722,IFERROR(0/0,""),preDEL!AH722)</f>
        <v/>
      </c>
      <c r="AI722" s="82" t="str">
        <f>IF(preDEL!$AG722,IFERROR(0/0,""),preDEL!AI722)</f>
        <v/>
      </c>
      <c r="AJ722" s="83" t="str">
        <f>IF(preDEL!$AG722,IFERROR(0/0,""),preDEL!AJ722)</f>
        <v/>
      </c>
      <c r="AK722" s="82" t="str">
        <f>IF(preDEL!$AG722,IFERROR(0/0,""),preDEL!AK722)</f>
        <v>Negative</v>
      </c>
      <c r="AL722" s="83" t="str">
        <f>IF(preDEL!$AG722,IFERROR(0/0,""),preDEL!AL722)</f>
        <v/>
      </c>
      <c r="AM722" s="83" t="str">
        <f>IF(preDEL!$AG722,IFERROR(0/0,""),preDEL!AM722)</f>
        <v>SpROSA573919</v>
      </c>
      <c r="AN722" s="83" t="str">
        <f>IF(preDEL!$AG722,IFERROR(0/0,""),preDEL!AN722)</f>
        <v>ROSA431198</v>
      </c>
      <c r="AO722" s="83" t="str">
        <f>IF(preDEL!$AG722,IFERROR(0/0,""),preDEL!AO722)</f>
        <v/>
      </c>
      <c r="AP722" s="83" t="str">
        <f>IF(preDEL!$AG722,IFERROR(0/0,""),preDEL!AP722)</f>
        <v/>
      </c>
      <c r="AQ722" s="83" t="str">
        <f>IF(preDEL!$AG722,IFERROR(0/0,""),preDEL!AQ722)</f>
        <v/>
      </c>
      <c r="AR722" s="83" t="str">
        <f>IF(preDEL!$AG722,IFERROR(0/0,""),preDEL!AR722)</f>
        <v/>
      </c>
      <c r="AS722" s="147"/>
    </row>
    <row r="723">
      <c r="A723" s="82" t="str">
        <f>IF(preDEL!$AG723,IFERROR(0/0,""),preDEL!A723)</f>
        <v>FLB3385</v>
      </c>
      <c r="B723" s="172">
        <f>IF(preDEL!$AG723,IFERROR(0/0,""),preDEL!B723)</f>
        <v>44543</v>
      </c>
      <c r="C723" s="173">
        <f>IF(preDEL!$AG723,IFERROR(0/0,""),preDEL!C723)</f>
        <v>0.157974537</v>
      </c>
      <c r="D723" s="82" t="str">
        <f>IF(preDEL!$AG723,IFERROR(0/0,""),preDEL!D723)</f>
        <v/>
      </c>
      <c r="E723" s="82" t="str">
        <f>IF(preDEL!$AG723,IFERROR(0/0,""),preDEL!E723)</f>
        <v/>
      </c>
      <c r="F723" s="83" t="str">
        <f>IF(preDEL!$AG723,IFERROR(0/0,""),preDEL!F723)</f>
        <v/>
      </c>
      <c r="G723" s="83" t="str">
        <f>IF(preDEL!$AG723,IFERROR(0/0,""),preDEL!G723)</f>
        <v/>
      </c>
      <c r="H723" s="83" t="str">
        <f>IF(preDEL!$AG723,IFERROR(0/0,""),preDEL!H723)</f>
        <v/>
      </c>
      <c r="I723" s="82" t="str">
        <f>IF(preDEL!$AG723,IFERROR(0/0,""),preDEL!I723)</f>
        <v/>
      </c>
      <c r="J723" s="82" t="str">
        <f>IF(preDEL!$AG723,IFERROR(0/0,""),preDEL!J723)</f>
        <v/>
      </c>
      <c r="K723" s="82" t="str">
        <f>IF(preDEL!$AG723,IFERROR(0/0,""),preDEL!K723)</f>
        <v>Negative</v>
      </c>
      <c r="L723" s="172">
        <f>IF(preDEL!$AG723,IFERROR(0/0,""),preDEL!L723)</f>
        <v>44543</v>
      </c>
      <c r="M723" s="173">
        <f>IF(preDEL!$AG723,IFERROR(0/0,""),preDEL!M723)</f>
        <v>0.5098032407</v>
      </c>
      <c r="N723" s="83" t="str">
        <f>IF(preDEL!$AG723,IFERROR(0/0,""),preDEL!N723)</f>
        <v/>
      </c>
      <c r="O723" s="83" t="str">
        <f>IF(preDEL!$AG723,IFERROR(0/0,""),preDEL!O723)</f>
        <v/>
      </c>
      <c r="P723" s="128" t="b">
        <f>IF(preDEL!$AG723,IFERROR(0/0,""),preDEL!P723)</f>
        <v>0</v>
      </c>
      <c r="Q723" s="128" t="str">
        <f>IF(preDEL!$AG723,IFERROR(0/0,""),preDEL!Q723)</f>
        <v>Result</v>
      </c>
      <c r="R723" s="116" t="b">
        <f>IF(preDEL!$AG723,IFERROR(0/0,""),preDEL!R723)</f>
        <v>1</v>
      </c>
      <c r="S723" s="116">
        <f>IF(preDEL!$AG723,IFERROR(0/0,""),preDEL!S723)</f>
        <v>1</v>
      </c>
      <c r="T723" s="128">
        <f>IF(preDEL!$AG723,IFERROR(0/0,""),preDEL!T723)</f>
        <v>0</v>
      </c>
      <c r="U723" s="83" t="str">
        <f>IF(preDEL!$AG723,IFERROR(0/0,""),preDEL!U723)</f>
        <v/>
      </c>
      <c r="V723" s="82" t="str">
        <f>IF(preDEL!$AG723,IFERROR(0/0,""),preDEL!V723)</f>
        <v/>
      </c>
      <c r="W723" s="83" t="str">
        <f>IF(preDEL!$AG723,IFERROR(0/0,""),preDEL!W723)</f>
        <v/>
      </c>
      <c r="X723" s="116" t="b">
        <f>IF(preDEL!$AG723,IFERROR(0/0,""),preDEL!X723)</f>
        <v>0</v>
      </c>
      <c r="Y723" s="128" t="b">
        <f>IF(preDEL!$AG723,IFERROR(0/0,""),preDEL!Y723)</f>
        <v>0</v>
      </c>
      <c r="Z723" s="82" t="str">
        <f>IF(preDEL!$AG723,IFERROR(0/0,""),preDEL!Z723)</f>
        <v/>
      </c>
      <c r="AA723" s="128" t="b">
        <f>IF(preDEL!$AG723,IFERROR(0/0,""),preDEL!AA723)</f>
        <v>0</v>
      </c>
      <c r="AB723" s="128" t="b">
        <f>IF(preDEL!$AG723,IFERROR(0/0,""),preDEL!AB723)</f>
        <v>0</v>
      </c>
      <c r="AC723" s="174">
        <f>IF(preDEL!$AG723,IFERROR(0/0,""),preDEL!AC723)</f>
        <v>494</v>
      </c>
      <c r="AD723" s="116" t="b">
        <f>IF(preDEL!$AG723,IFERROR(0/0,""),preDEL!AD723)</f>
        <v>1</v>
      </c>
      <c r="AE723" s="175" t="str">
        <f>IF(preDEL!$AG723,IFERROR(0/0,""),preDEL!AE723)</f>
        <v/>
      </c>
      <c r="AF723" s="128" t="b">
        <f>IF(preDEL!$AG723,IFERROR(0/0,""),preDEL!AF723)</f>
        <v>0</v>
      </c>
      <c r="AG723" s="128" t="b">
        <f>IF(preDEL!$AG723,IFERROR(0/0,""),preDEL!AG723)</f>
        <v>0</v>
      </c>
      <c r="AH723" s="116" t="str">
        <f>IF(preDEL!$AG723,IFERROR(0/0,""),preDEL!AH723)</f>
        <v/>
      </c>
      <c r="AI723" s="82" t="str">
        <f>IF(preDEL!$AG723,IFERROR(0/0,""),preDEL!AI723)</f>
        <v/>
      </c>
      <c r="AJ723" s="83" t="str">
        <f>IF(preDEL!$AG723,IFERROR(0/0,""),preDEL!AJ723)</f>
        <v/>
      </c>
      <c r="AK723" s="82" t="str">
        <f>IF(preDEL!$AG723,IFERROR(0/0,""),preDEL!AK723)</f>
        <v>Negative</v>
      </c>
      <c r="AL723" s="83" t="str">
        <f>IF(preDEL!$AG723,IFERROR(0/0,""),preDEL!AL723)</f>
        <v/>
      </c>
      <c r="AM723" s="83" t="str">
        <f>IF(preDEL!$AG723,IFERROR(0/0,""),preDEL!AM723)</f>
        <v>SpROSA145068</v>
      </c>
      <c r="AN723" s="83" t="str">
        <f>IF(preDEL!$AG723,IFERROR(0/0,""),preDEL!AN723)</f>
        <v>ROSA705438</v>
      </c>
      <c r="AO723" s="83" t="str">
        <f>IF(preDEL!$AG723,IFERROR(0/0,""),preDEL!AO723)</f>
        <v/>
      </c>
      <c r="AP723" s="83" t="str">
        <f>IF(preDEL!$AG723,IFERROR(0/0,""),preDEL!AP723)</f>
        <v/>
      </c>
      <c r="AQ723" s="83" t="str">
        <f>IF(preDEL!$AG723,IFERROR(0/0,""),preDEL!AQ723)</f>
        <v/>
      </c>
      <c r="AR723" s="83" t="str">
        <f>IF(preDEL!$AG723,IFERROR(0/0,""),preDEL!AR723)</f>
        <v/>
      </c>
      <c r="AS723" s="147"/>
    </row>
    <row r="724">
      <c r="A724" s="82" t="str">
        <f>IF(preDEL!$AG724,IFERROR(0/0,""),preDEL!A724)</f>
        <v>FLB3441</v>
      </c>
      <c r="B724" s="172">
        <f>IF(preDEL!$AG724,IFERROR(0/0,""),preDEL!B724)</f>
        <v>44543</v>
      </c>
      <c r="C724" s="173">
        <f>IF(preDEL!$AG724,IFERROR(0/0,""),preDEL!C724)</f>
        <v>0.1648842593</v>
      </c>
      <c r="D724" s="82" t="str">
        <f>IF(preDEL!$AG724,IFERROR(0/0,""),preDEL!D724)</f>
        <v/>
      </c>
      <c r="E724" s="82" t="str">
        <f>IF(preDEL!$AG724,IFERROR(0/0,""),preDEL!E724)</f>
        <v/>
      </c>
      <c r="F724" s="83" t="str">
        <f>IF(preDEL!$AG724,IFERROR(0/0,""),preDEL!F724)</f>
        <v/>
      </c>
      <c r="G724" s="83" t="str">
        <f>IF(preDEL!$AG724,IFERROR(0/0,""),preDEL!G724)</f>
        <v/>
      </c>
      <c r="H724" s="83" t="str">
        <f>IF(preDEL!$AG724,IFERROR(0/0,""),preDEL!H724)</f>
        <v/>
      </c>
      <c r="I724" s="82" t="str">
        <f>IF(preDEL!$AG724,IFERROR(0/0,""),preDEL!I724)</f>
        <v/>
      </c>
      <c r="J724" s="82" t="str">
        <f>IF(preDEL!$AG724,IFERROR(0/0,""),preDEL!J724)</f>
        <v/>
      </c>
      <c r="K724" s="82" t="str">
        <f>IF(preDEL!$AG724,IFERROR(0/0,""),preDEL!K724)</f>
        <v>Negative</v>
      </c>
      <c r="L724" s="172">
        <f>IF(preDEL!$AG724,IFERROR(0/0,""),preDEL!L724)</f>
        <v>44543</v>
      </c>
      <c r="M724" s="173">
        <f>IF(preDEL!$AG724,IFERROR(0/0,""),preDEL!M724)</f>
        <v>0.5098032407</v>
      </c>
      <c r="N724" s="83" t="str">
        <f>IF(preDEL!$AG724,IFERROR(0/0,""),preDEL!N724)</f>
        <v/>
      </c>
      <c r="O724" s="83" t="str">
        <f>IF(preDEL!$AG724,IFERROR(0/0,""),preDEL!O724)</f>
        <v/>
      </c>
      <c r="P724" s="128" t="b">
        <f>IF(preDEL!$AG724,IFERROR(0/0,""),preDEL!P724)</f>
        <v>0</v>
      </c>
      <c r="Q724" s="128" t="str">
        <f>IF(preDEL!$AG724,IFERROR(0/0,""),preDEL!Q724)</f>
        <v>Result</v>
      </c>
      <c r="R724" s="116" t="b">
        <f>IF(preDEL!$AG724,IFERROR(0/0,""),preDEL!R724)</f>
        <v>1</v>
      </c>
      <c r="S724" s="116">
        <f>IF(preDEL!$AG724,IFERROR(0/0,""),preDEL!S724)</f>
        <v>1</v>
      </c>
      <c r="T724" s="128">
        <f>IF(preDEL!$AG724,IFERROR(0/0,""),preDEL!T724)</f>
        <v>0</v>
      </c>
      <c r="U724" s="83" t="str">
        <f>IF(preDEL!$AG724,IFERROR(0/0,""),preDEL!U724)</f>
        <v/>
      </c>
      <c r="V724" s="82" t="str">
        <f>IF(preDEL!$AG724,IFERROR(0/0,""),preDEL!V724)</f>
        <v/>
      </c>
      <c r="W724" s="83" t="str">
        <f>IF(preDEL!$AG724,IFERROR(0/0,""),preDEL!W724)</f>
        <v/>
      </c>
      <c r="X724" s="116" t="b">
        <f>IF(preDEL!$AG724,IFERROR(0/0,""),preDEL!X724)</f>
        <v>0</v>
      </c>
      <c r="Y724" s="128" t="b">
        <f>IF(preDEL!$AG724,IFERROR(0/0,""),preDEL!Y724)</f>
        <v>0</v>
      </c>
      <c r="Z724" s="82" t="str">
        <f>IF(preDEL!$AG724,IFERROR(0/0,""),preDEL!Z724)</f>
        <v/>
      </c>
      <c r="AA724" s="128" t="b">
        <f>IF(preDEL!$AG724,IFERROR(0/0,""),preDEL!AA724)</f>
        <v>0</v>
      </c>
      <c r="AB724" s="128" t="b">
        <f>IF(preDEL!$AG724,IFERROR(0/0,""),preDEL!AB724)</f>
        <v>0</v>
      </c>
      <c r="AC724" s="174">
        <f>IF(preDEL!$AG724,IFERROR(0/0,""),preDEL!AC724)</f>
        <v>493</v>
      </c>
      <c r="AD724" s="116" t="b">
        <f>IF(preDEL!$AG724,IFERROR(0/0,""),preDEL!AD724)</f>
        <v>1</v>
      </c>
      <c r="AE724" s="175" t="str">
        <f>IF(preDEL!$AG724,IFERROR(0/0,""),preDEL!AE724)</f>
        <v/>
      </c>
      <c r="AF724" s="128" t="b">
        <f>IF(preDEL!$AG724,IFERROR(0/0,""),preDEL!AF724)</f>
        <v>0</v>
      </c>
      <c r="AG724" s="128" t="b">
        <f>IF(preDEL!$AG724,IFERROR(0/0,""),preDEL!AG724)</f>
        <v>0</v>
      </c>
      <c r="AH724" s="116" t="str">
        <f>IF(preDEL!$AG724,IFERROR(0/0,""),preDEL!AH724)</f>
        <v/>
      </c>
      <c r="AI724" s="82" t="str">
        <f>IF(preDEL!$AG724,IFERROR(0/0,""),preDEL!AI724)</f>
        <v/>
      </c>
      <c r="AJ724" s="83" t="str">
        <f>IF(preDEL!$AG724,IFERROR(0/0,""),preDEL!AJ724)</f>
        <v/>
      </c>
      <c r="AK724" s="82" t="str">
        <f>IF(preDEL!$AG724,IFERROR(0/0,""),preDEL!AK724)</f>
        <v>Negative</v>
      </c>
      <c r="AL724" s="83" t="str">
        <f>IF(preDEL!$AG724,IFERROR(0/0,""),preDEL!AL724)</f>
        <v/>
      </c>
      <c r="AM724" s="83" t="str">
        <f>IF(preDEL!$AG724,IFERROR(0/0,""),preDEL!AM724)</f>
        <v>SpROSA573919</v>
      </c>
      <c r="AN724" s="83" t="str">
        <f>IF(preDEL!$AG724,IFERROR(0/0,""),preDEL!AN724)</f>
        <v>ROSA438898</v>
      </c>
      <c r="AO724" s="83" t="str">
        <f>IF(preDEL!$AG724,IFERROR(0/0,""),preDEL!AO724)</f>
        <v/>
      </c>
      <c r="AP724" s="83" t="str">
        <f>IF(preDEL!$AG724,IFERROR(0/0,""),preDEL!AP724)</f>
        <v/>
      </c>
      <c r="AQ724" s="83" t="str">
        <f>IF(preDEL!$AG724,IFERROR(0/0,""),preDEL!AQ724)</f>
        <v/>
      </c>
      <c r="AR724" s="83" t="str">
        <f>IF(preDEL!$AG724,IFERROR(0/0,""),preDEL!AR724)</f>
        <v/>
      </c>
      <c r="AS724" s="147"/>
    </row>
    <row r="725">
      <c r="A725" s="82" t="str">
        <f>IF(preDEL!$AG725,IFERROR(0/0,""),preDEL!A725)</f>
        <v>FLB3371</v>
      </c>
      <c r="B725" s="172">
        <f>IF(preDEL!$AG725,IFERROR(0/0,""),preDEL!B725)</f>
        <v>44543</v>
      </c>
      <c r="C725" s="173">
        <f>IF(preDEL!$AG725,IFERROR(0/0,""),preDEL!C725)</f>
        <v>0.1651388889</v>
      </c>
      <c r="D725" s="82" t="str">
        <f>IF(preDEL!$AG725,IFERROR(0/0,""),preDEL!D725)</f>
        <v/>
      </c>
      <c r="E725" s="82" t="str">
        <f>IF(preDEL!$AG725,IFERROR(0/0,""),preDEL!E725)</f>
        <v/>
      </c>
      <c r="F725" s="83" t="str">
        <f>IF(preDEL!$AG725,IFERROR(0/0,""),preDEL!F725)</f>
        <v/>
      </c>
      <c r="G725" s="83" t="str">
        <f>IF(preDEL!$AG725,IFERROR(0/0,""),preDEL!G725)</f>
        <v/>
      </c>
      <c r="H725" s="83" t="str">
        <f>IF(preDEL!$AG725,IFERROR(0/0,""),preDEL!H725)</f>
        <v/>
      </c>
      <c r="I725" s="82" t="str">
        <f>IF(preDEL!$AG725,IFERROR(0/0,""),preDEL!I725)</f>
        <v/>
      </c>
      <c r="J725" s="82" t="str">
        <f>IF(preDEL!$AG725,IFERROR(0/0,""),preDEL!J725)</f>
        <v/>
      </c>
      <c r="K725" s="82" t="str">
        <f>IF(preDEL!$AG725,IFERROR(0/0,""),preDEL!K725)</f>
        <v>Negative</v>
      </c>
      <c r="L725" s="172">
        <f>IF(preDEL!$AG725,IFERROR(0/0,""),preDEL!L725)</f>
        <v>44543</v>
      </c>
      <c r="M725" s="173">
        <f>IF(preDEL!$AG725,IFERROR(0/0,""),preDEL!M725)</f>
        <v>0.5098032407</v>
      </c>
      <c r="N725" s="83" t="str">
        <f>IF(preDEL!$AG725,IFERROR(0/0,""),preDEL!N725)</f>
        <v/>
      </c>
      <c r="O725" s="83" t="str">
        <f>IF(preDEL!$AG725,IFERROR(0/0,""),preDEL!O725)</f>
        <v/>
      </c>
      <c r="P725" s="128" t="b">
        <f>IF(preDEL!$AG725,IFERROR(0/0,""),preDEL!P725)</f>
        <v>0</v>
      </c>
      <c r="Q725" s="128" t="str">
        <f>IF(preDEL!$AG725,IFERROR(0/0,""),preDEL!Q725)</f>
        <v>Result</v>
      </c>
      <c r="R725" s="116" t="b">
        <f>IF(preDEL!$AG725,IFERROR(0/0,""),preDEL!R725)</f>
        <v>1</v>
      </c>
      <c r="S725" s="116">
        <f>IF(preDEL!$AG725,IFERROR(0/0,""),preDEL!S725)</f>
        <v>1</v>
      </c>
      <c r="T725" s="128" t="str">
        <f>IF(preDEL!$AG725,IFERROR(0/0,""),preDEL!T725)</f>
        <v/>
      </c>
      <c r="U725" s="83" t="str">
        <f>IF(preDEL!$AG725,IFERROR(0/0,""),preDEL!U725)</f>
        <v/>
      </c>
      <c r="V725" s="82" t="str">
        <f>IF(preDEL!$AG725,IFERROR(0/0,""),preDEL!V725)</f>
        <v/>
      </c>
      <c r="W725" s="83" t="str">
        <f>IF(preDEL!$AG725,IFERROR(0/0,""),preDEL!W725)</f>
        <v/>
      </c>
      <c r="X725" s="116" t="b">
        <f>IF(preDEL!$AG725,IFERROR(0/0,""),preDEL!X725)</f>
        <v>0</v>
      </c>
      <c r="Y725" s="128" t="b">
        <f>IF(preDEL!$AG725,IFERROR(0/0,""),preDEL!Y725)</f>
        <v>0</v>
      </c>
      <c r="Z725" s="82" t="str">
        <f>IF(preDEL!$AG725,IFERROR(0/0,""),preDEL!Z725)</f>
        <v/>
      </c>
      <c r="AA725" s="128" t="b">
        <f>IF(preDEL!$AG725,IFERROR(0/0,""),preDEL!AA725)</f>
        <v>0</v>
      </c>
      <c r="AB725" s="128" t="b">
        <f>IF(preDEL!$AG725,IFERROR(0/0,""),preDEL!AB725)</f>
        <v>0</v>
      </c>
      <c r="AC725" s="174">
        <f>IF(preDEL!$AG725,IFERROR(0/0,""),preDEL!AC725)</f>
        <v>33</v>
      </c>
      <c r="AD725" s="116" t="b">
        <f>IF(preDEL!$AG725,IFERROR(0/0,""),preDEL!AD725)</f>
        <v>0</v>
      </c>
      <c r="AE725" s="175" t="str">
        <f>IF(preDEL!$AG725,IFERROR(0/0,""),preDEL!AE725)</f>
        <v/>
      </c>
      <c r="AF725" s="128" t="b">
        <f>IF(preDEL!$AG725,IFERROR(0/0,""),preDEL!AF725)</f>
        <v>0</v>
      </c>
      <c r="AG725" s="128" t="b">
        <f>IF(preDEL!$AG725,IFERROR(0/0,""),preDEL!AG725)</f>
        <v>0</v>
      </c>
      <c r="AH725" s="116" t="str">
        <f>IF(preDEL!$AG725,IFERROR(0/0,""),preDEL!AH725)</f>
        <v/>
      </c>
      <c r="AI725" s="82" t="str">
        <f>IF(preDEL!$AG725,IFERROR(0/0,""),preDEL!AI725)</f>
        <v/>
      </c>
      <c r="AJ725" s="83" t="str">
        <f>IF(preDEL!$AG725,IFERROR(0/0,""),preDEL!AJ725)</f>
        <v/>
      </c>
      <c r="AK725" s="82" t="str">
        <f>IF(preDEL!$AG725,IFERROR(0/0,""),preDEL!AK725)</f>
        <v>Negative</v>
      </c>
      <c r="AL725" s="83" t="str">
        <f>IF(preDEL!$AG725,IFERROR(0/0,""),preDEL!AL725)</f>
        <v/>
      </c>
      <c r="AM725" s="83" t="str">
        <f>IF(preDEL!$AG725,IFERROR(0/0,""),preDEL!AM725)</f>
        <v>SpROSA145068</v>
      </c>
      <c r="AN725" s="83" t="str">
        <f>IF(preDEL!$AG725,IFERROR(0/0,""),preDEL!AN725)</f>
        <v>ROSA718413</v>
      </c>
      <c r="AO725" s="83" t="str">
        <f>IF(preDEL!$AG725,IFERROR(0/0,""),preDEL!AO725)</f>
        <v/>
      </c>
      <c r="AP725" s="83" t="str">
        <f>IF(preDEL!$AG725,IFERROR(0/0,""),preDEL!AP725)</f>
        <v/>
      </c>
      <c r="AQ725" s="83" t="str">
        <f>IF(preDEL!$AG725,IFERROR(0/0,""),preDEL!AQ725)</f>
        <v/>
      </c>
      <c r="AR725" s="83" t="str">
        <f>IF(preDEL!$AG725,IFERROR(0/0,""),preDEL!AR725)</f>
        <v/>
      </c>
      <c r="AS725" s="147"/>
    </row>
    <row r="726">
      <c r="A726" s="82" t="str">
        <f>IF(preDEL!$AG726,IFERROR(0/0,""),preDEL!A726)</f>
        <v>FLB3449</v>
      </c>
      <c r="B726" s="172">
        <f>IF(preDEL!$AG726,IFERROR(0/0,""),preDEL!B726)</f>
        <v>44543</v>
      </c>
      <c r="C726" s="173">
        <f>IF(preDEL!$AG726,IFERROR(0/0,""),preDEL!C726)</f>
        <v>0.1656712963</v>
      </c>
      <c r="D726" s="82" t="str">
        <f>IF(preDEL!$AG726,IFERROR(0/0,""),preDEL!D726)</f>
        <v/>
      </c>
      <c r="E726" s="82" t="str">
        <f>IF(preDEL!$AG726,IFERROR(0/0,""),preDEL!E726)</f>
        <v/>
      </c>
      <c r="F726" s="83" t="str">
        <f>IF(preDEL!$AG726,IFERROR(0/0,""),preDEL!F726)</f>
        <v/>
      </c>
      <c r="G726" s="83" t="str">
        <f>IF(preDEL!$AG726,IFERROR(0/0,""),preDEL!G726)</f>
        <v/>
      </c>
      <c r="H726" s="83" t="str">
        <f>IF(preDEL!$AG726,IFERROR(0/0,""),preDEL!H726)</f>
        <v/>
      </c>
      <c r="I726" s="82" t="str">
        <f>IF(preDEL!$AG726,IFERROR(0/0,""),preDEL!I726)</f>
        <v/>
      </c>
      <c r="J726" s="82" t="str">
        <f>IF(preDEL!$AG726,IFERROR(0/0,""),preDEL!J726)</f>
        <v/>
      </c>
      <c r="K726" s="82" t="str">
        <f>IF(preDEL!$AG726,IFERROR(0/0,""),preDEL!K726)</f>
        <v>Null</v>
      </c>
      <c r="L726" s="172">
        <f>IF(preDEL!$AG726,IFERROR(0/0,""),preDEL!L726)</f>
        <v>44868</v>
      </c>
      <c r="M726" s="173">
        <f>IF(preDEL!$AG726,IFERROR(0/0,""),preDEL!M726)</f>
        <v>0.5355208333</v>
      </c>
      <c r="N726" s="83" t="str">
        <f>IF(preDEL!$AG726,IFERROR(0/0,""),preDEL!N726)</f>
        <v/>
      </c>
      <c r="O726" s="83" t="str">
        <f>IF(preDEL!$AG726,IFERROR(0/0,""),preDEL!O726)</f>
        <v/>
      </c>
      <c r="P726" s="128" t="b">
        <f>IF(preDEL!$AG726,IFERROR(0/0,""),preDEL!P726)</f>
        <v>0</v>
      </c>
      <c r="Q726" s="128" t="str">
        <f>IF(preDEL!$AG726,IFERROR(0/0,""),preDEL!Q726)</f>
        <v>Collected</v>
      </c>
      <c r="R726" s="116" t="b">
        <f>IF(preDEL!$AG726,IFERROR(0/0,""),preDEL!R726)</f>
        <v>1</v>
      </c>
      <c r="S726" s="116">
        <f>IF(preDEL!$AG726,IFERROR(0/0,""),preDEL!S726)</f>
        <v>1</v>
      </c>
      <c r="T726" s="128">
        <f>IF(preDEL!$AG726,IFERROR(0/0,""),preDEL!T726)</f>
        <v>0</v>
      </c>
      <c r="U726" s="83" t="str">
        <f>IF(preDEL!$AG726,IFERROR(0/0,""),preDEL!U726)</f>
        <v/>
      </c>
      <c r="V726" s="82" t="str">
        <f>IF(preDEL!$AG726,IFERROR(0/0,""),preDEL!V726)</f>
        <v/>
      </c>
      <c r="W726" s="83" t="str">
        <f>IF(preDEL!$AG726,IFERROR(0/0,""),preDEL!W726)</f>
        <v/>
      </c>
      <c r="X726" s="116" t="b">
        <f>IF(preDEL!$AG726,IFERROR(0/0,""),preDEL!X726)</f>
        <v>0</v>
      </c>
      <c r="Y726" s="128" t="b">
        <f>IF(preDEL!$AG726,IFERROR(0/0,""),preDEL!Y726)</f>
        <v>0</v>
      </c>
      <c r="Z726" s="82" t="str">
        <f>IF(preDEL!$AG726,IFERROR(0/0,""),preDEL!Z726)</f>
        <v/>
      </c>
      <c r="AA726" s="128" t="b">
        <f>IF(preDEL!$AG726,IFERROR(0/0,""),preDEL!AA726)</f>
        <v>0</v>
      </c>
      <c r="AB726" s="128" t="b">
        <f>IF(preDEL!$AG726,IFERROR(0/0,""),preDEL!AB726)</f>
        <v>0</v>
      </c>
      <c r="AC726" s="174">
        <f>IF(preDEL!$AG726,IFERROR(0/0,""),preDEL!AC726)</f>
        <v>492</v>
      </c>
      <c r="AD726" s="116" t="b">
        <f>IF(preDEL!$AG726,IFERROR(0/0,""),preDEL!AD726)</f>
        <v>1</v>
      </c>
      <c r="AE726" s="175" t="str">
        <f>IF(preDEL!$AG726,IFERROR(0/0,""),preDEL!AE726)</f>
        <v/>
      </c>
      <c r="AF726" s="128" t="b">
        <f>IF(preDEL!$AG726,IFERROR(0/0,""),preDEL!AF726)</f>
        <v>0</v>
      </c>
      <c r="AG726" s="128" t="b">
        <f>IF(preDEL!$AG726,IFERROR(0/0,""),preDEL!AG726)</f>
        <v>0</v>
      </c>
      <c r="AH726" s="116" t="str">
        <f>IF(preDEL!$AG726,IFERROR(0/0,""),preDEL!AH726)</f>
        <v/>
      </c>
      <c r="AI726" s="82" t="str">
        <f>IF(preDEL!$AG726,IFERROR(0/0,""),preDEL!AI726)</f>
        <v/>
      </c>
      <c r="AJ726" s="83">
        <f>IF(preDEL!$AG726,IFERROR(0/0,""),preDEL!AJ726)</f>
        <v>2.2</v>
      </c>
      <c r="AK726" s="82" t="str">
        <f>IF(preDEL!$AG726,IFERROR(0/0,""),preDEL!AK726)</f>
        <v>Negative</v>
      </c>
      <c r="AL726" s="83" t="str">
        <f>IF(preDEL!$AG726,IFERROR(0/0,""),preDEL!AL726)</f>
        <v/>
      </c>
      <c r="AM726" s="83" t="str">
        <f>IF(preDEL!$AG726,IFERROR(0/0,""),preDEL!AM726)</f>
        <v>SpROSA145068</v>
      </c>
      <c r="AN726" s="83" t="str">
        <f>IF(preDEL!$AG726,IFERROR(0/0,""),preDEL!AN726)</f>
        <v>ROSA652014</v>
      </c>
      <c r="AO726" s="83" t="str">
        <f>IF(preDEL!$AG726,IFERROR(0/0,""),preDEL!AO726)</f>
        <v/>
      </c>
      <c r="AP726" s="83" t="str">
        <f>IF(preDEL!$AG726,IFERROR(0/0,""),preDEL!AP726)</f>
        <v/>
      </c>
      <c r="AQ726" s="83" t="str">
        <f>IF(preDEL!$AG726,IFERROR(0/0,""),preDEL!AQ726)</f>
        <v/>
      </c>
      <c r="AR726" s="83" t="str">
        <f>IF(preDEL!$AG726,IFERROR(0/0,""),preDEL!AR726)</f>
        <v/>
      </c>
      <c r="AS726" s="147"/>
    </row>
    <row r="727">
      <c r="A727" s="82" t="str">
        <f>IF(preDEL!$AG727,IFERROR(0/0,""),preDEL!A727)</f>
        <v>FLB3779</v>
      </c>
      <c r="B727" s="172">
        <f>IF(preDEL!$AG727,IFERROR(0/0,""),preDEL!B727)</f>
        <v>44543</v>
      </c>
      <c r="C727" s="173">
        <f>IF(preDEL!$AG727,IFERROR(0/0,""),preDEL!C727)</f>
        <v>0.1800462963</v>
      </c>
      <c r="D727" s="82" t="str">
        <f>IF(preDEL!$AG727,IFERROR(0/0,""),preDEL!D727)</f>
        <v/>
      </c>
      <c r="E727" s="82" t="str">
        <f>IF(preDEL!$AG727,IFERROR(0/0,""),preDEL!E727)</f>
        <v/>
      </c>
      <c r="F727" s="83" t="str">
        <f>IF(preDEL!$AG727,IFERROR(0/0,""),preDEL!F727)</f>
        <v/>
      </c>
      <c r="G727" s="83" t="str">
        <f>IF(preDEL!$AG727,IFERROR(0/0,""),preDEL!G727)</f>
        <v/>
      </c>
      <c r="H727" s="83" t="str">
        <f>IF(preDEL!$AG727,IFERROR(0/0,""),preDEL!H727)</f>
        <v/>
      </c>
      <c r="I727" s="82" t="str">
        <f>IF(preDEL!$AG727,IFERROR(0/0,""),preDEL!I727)</f>
        <v/>
      </c>
      <c r="J727" s="82" t="str">
        <f>IF(preDEL!$AG727,IFERROR(0/0,""),preDEL!J727)</f>
        <v/>
      </c>
      <c r="K727" s="82" t="str">
        <f>IF(preDEL!$AG727,IFERROR(0/0,""),preDEL!K727)</f>
        <v>Null</v>
      </c>
      <c r="L727" s="172">
        <f>IF(preDEL!$AG727,IFERROR(0/0,""),preDEL!L727)</f>
        <v>44868</v>
      </c>
      <c r="M727" s="173">
        <f>IF(preDEL!$AG727,IFERROR(0/0,""),preDEL!M727)</f>
        <v>0.5355208333</v>
      </c>
      <c r="N727" s="83" t="str">
        <f>IF(preDEL!$AG727,IFERROR(0/0,""),preDEL!N727)</f>
        <v/>
      </c>
      <c r="O727" s="83" t="str">
        <f>IF(preDEL!$AG727,IFERROR(0/0,""),preDEL!O727)</f>
        <v/>
      </c>
      <c r="P727" s="128" t="b">
        <f>IF(preDEL!$AG727,IFERROR(0/0,""),preDEL!P727)</f>
        <v>0</v>
      </c>
      <c r="Q727" s="128" t="str">
        <f>IF(preDEL!$AG727,IFERROR(0/0,""),preDEL!Q727)</f>
        <v>Collected</v>
      </c>
      <c r="R727" s="116" t="b">
        <f>IF(preDEL!$AG727,IFERROR(0/0,""),preDEL!R727)</f>
        <v>1</v>
      </c>
      <c r="S727" s="116">
        <f>IF(preDEL!$AG727,IFERROR(0/0,""),preDEL!S727)</f>
        <v>1</v>
      </c>
      <c r="T727" s="128">
        <f>IF(preDEL!$AG727,IFERROR(0/0,""),preDEL!T727)</f>
        <v>0</v>
      </c>
      <c r="U727" s="83" t="str">
        <f>IF(preDEL!$AG727,IFERROR(0/0,""),preDEL!U727)</f>
        <v/>
      </c>
      <c r="V727" s="82" t="str">
        <f>IF(preDEL!$AG727,IFERROR(0/0,""),preDEL!V727)</f>
        <v/>
      </c>
      <c r="W727" s="83" t="str">
        <f>IF(preDEL!$AG727,IFERROR(0/0,""),preDEL!W727)</f>
        <v/>
      </c>
      <c r="X727" s="116" t="b">
        <f>IF(preDEL!$AG727,IFERROR(0/0,""),preDEL!X727)</f>
        <v>0</v>
      </c>
      <c r="Y727" s="128" t="b">
        <f>IF(preDEL!$AG727,IFERROR(0/0,""),preDEL!Y727)</f>
        <v>0</v>
      </c>
      <c r="Z727" s="82" t="str">
        <f>IF(preDEL!$AG727,IFERROR(0/0,""),preDEL!Z727)</f>
        <v/>
      </c>
      <c r="AA727" s="128" t="b">
        <f>IF(preDEL!$AG727,IFERROR(0/0,""),preDEL!AA727)</f>
        <v>0</v>
      </c>
      <c r="AB727" s="128" t="b">
        <f>IF(preDEL!$AG727,IFERROR(0/0,""),preDEL!AB727)</f>
        <v>0</v>
      </c>
      <c r="AC727" s="174">
        <f>IF(preDEL!$AG727,IFERROR(0/0,""),preDEL!AC727)</f>
        <v>491</v>
      </c>
      <c r="AD727" s="116" t="b">
        <f>IF(preDEL!$AG727,IFERROR(0/0,""),preDEL!AD727)</f>
        <v>1</v>
      </c>
      <c r="AE727" s="175" t="str">
        <f>IF(preDEL!$AG727,IFERROR(0/0,""),preDEL!AE727)</f>
        <v/>
      </c>
      <c r="AF727" s="128" t="b">
        <f>IF(preDEL!$AG727,IFERROR(0/0,""),preDEL!AF727)</f>
        <v>0</v>
      </c>
      <c r="AG727" s="128" t="b">
        <f>IF(preDEL!$AG727,IFERROR(0/0,""),preDEL!AG727)</f>
        <v>0</v>
      </c>
      <c r="AH727" s="116" t="str">
        <f>IF(preDEL!$AG727,IFERROR(0/0,""),preDEL!AH727)</f>
        <v/>
      </c>
      <c r="AI727" s="82" t="str">
        <f>IF(preDEL!$AG727,IFERROR(0/0,""),preDEL!AI727)</f>
        <v/>
      </c>
      <c r="AJ727" s="83">
        <f>IF(preDEL!$AG727,IFERROR(0/0,""),preDEL!AJ727)</f>
        <v>2.2</v>
      </c>
      <c r="AK727" s="82" t="str">
        <f>IF(preDEL!$AG727,IFERROR(0/0,""),preDEL!AK727)</f>
        <v>Negative</v>
      </c>
      <c r="AL727" s="83" t="str">
        <f>IF(preDEL!$AG727,IFERROR(0/0,""),preDEL!AL727)</f>
        <v/>
      </c>
      <c r="AM727" s="83" t="str">
        <f>IF(preDEL!$AG727,IFERROR(0/0,""),preDEL!AM727)</f>
        <v>SpROSA145068</v>
      </c>
      <c r="AN727" s="83" t="str">
        <f>IF(preDEL!$AG727,IFERROR(0/0,""),preDEL!AN727)</f>
        <v>ROSA588197</v>
      </c>
      <c r="AO727" s="83" t="str">
        <f>IF(preDEL!$AG727,IFERROR(0/0,""),preDEL!AO727)</f>
        <v/>
      </c>
      <c r="AP727" s="83" t="str">
        <f>IF(preDEL!$AG727,IFERROR(0/0,""),preDEL!AP727)</f>
        <v/>
      </c>
      <c r="AQ727" s="83" t="str">
        <f>IF(preDEL!$AG727,IFERROR(0/0,""),preDEL!AQ727)</f>
        <v/>
      </c>
      <c r="AR727" s="83" t="str">
        <f>IF(preDEL!$AG727,IFERROR(0/0,""),preDEL!AR727)</f>
        <v/>
      </c>
      <c r="AS727" s="147"/>
    </row>
    <row r="728">
      <c r="A728" s="82" t="str">
        <f>IF(preDEL!$AG728,IFERROR(0/0,""),preDEL!A728)</f>
        <v>FLB3763</v>
      </c>
      <c r="B728" s="172">
        <f>IF(preDEL!$AG728,IFERROR(0/0,""),preDEL!B728)</f>
        <v>44543</v>
      </c>
      <c r="C728" s="173">
        <f>IF(preDEL!$AG728,IFERROR(0/0,""),preDEL!C728)</f>
        <v>0.207337963</v>
      </c>
      <c r="D728" s="82" t="str">
        <f>IF(preDEL!$AG728,IFERROR(0/0,""),preDEL!D728)</f>
        <v/>
      </c>
      <c r="E728" s="82" t="str">
        <f>IF(preDEL!$AG728,IFERROR(0/0,""),preDEL!E728)</f>
        <v/>
      </c>
      <c r="F728" s="83" t="str">
        <f>IF(preDEL!$AG728,IFERROR(0/0,""),preDEL!F728)</f>
        <v/>
      </c>
      <c r="G728" s="83" t="str">
        <f>IF(preDEL!$AG728,IFERROR(0/0,""),preDEL!G728)</f>
        <v/>
      </c>
      <c r="H728" s="83" t="str">
        <f>IF(preDEL!$AG728,IFERROR(0/0,""),preDEL!H728)</f>
        <v/>
      </c>
      <c r="I728" s="82" t="str">
        <f>IF(preDEL!$AG728,IFERROR(0/0,""),preDEL!I728)</f>
        <v/>
      </c>
      <c r="J728" s="82" t="str">
        <f>IF(preDEL!$AG728,IFERROR(0/0,""),preDEL!J728)</f>
        <v/>
      </c>
      <c r="K728" s="82" t="str">
        <f>IF(preDEL!$AG728,IFERROR(0/0,""),preDEL!K728)</f>
        <v>Null</v>
      </c>
      <c r="L728" s="172">
        <f>IF(preDEL!$AG728,IFERROR(0/0,""),preDEL!L728)</f>
        <v>44868</v>
      </c>
      <c r="M728" s="173">
        <f>IF(preDEL!$AG728,IFERROR(0/0,""),preDEL!M728)</f>
        <v>0.5355208333</v>
      </c>
      <c r="N728" s="83" t="str">
        <f>IF(preDEL!$AG728,IFERROR(0/0,""),preDEL!N728)</f>
        <v/>
      </c>
      <c r="O728" s="83" t="str">
        <f>IF(preDEL!$AG728,IFERROR(0/0,""),preDEL!O728)</f>
        <v/>
      </c>
      <c r="P728" s="128" t="b">
        <f>IF(preDEL!$AG728,IFERROR(0/0,""),preDEL!P728)</f>
        <v>0</v>
      </c>
      <c r="Q728" s="128" t="str">
        <f>IF(preDEL!$AG728,IFERROR(0/0,""),preDEL!Q728)</f>
        <v>Collected</v>
      </c>
      <c r="R728" s="116" t="b">
        <f>IF(preDEL!$AG728,IFERROR(0/0,""),preDEL!R728)</f>
        <v>1</v>
      </c>
      <c r="S728" s="116">
        <f>IF(preDEL!$AG728,IFERROR(0/0,""),preDEL!S728)</f>
        <v>1</v>
      </c>
      <c r="T728" s="128">
        <f>IF(preDEL!$AG728,IFERROR(0/0,""),preDEL!T728)</f>
        <v>0</v>
      </c>
      <c r="U728" s="83" t="str">
        <f>IF(preDEL!$AG728,IFERROR(0/0,""),preDEL!U728)</f>
        <v/>
      </c>
      <c r="V728" s="82" t="str">
        <f>IF(preDEL!$AG728,IFERROR(0/0,""),preDEL!V728)</f>
        <v/>
      </c>
      <c r="W728" s="83" t="str">
        <f>IF(preDEL!$AG728,IFERROR(0/0,""),preDEL!W728)</f>
        <v/>
      </c>
      <c r="X728" s="116" t="b">
        <f>IF(preDEL!$AG728,IFERROR(0/0,""),preDEL!X728)</f>
        <v>0</v>
      </c>
      <c r="Y728" s="128" t="b">
        <f>IF(preDEL!$AG728,IFERROR(0/0,""),preDEL!Y728)</f>
        <v>0</v>
      </c>
      <c r="Z728" s="82" t="str">
        <f>IF(preDEL!$AG728,IFERROR(0/0,""),preDEL!Z728)</f>
        <v/>
      </c>
      <c r="AA728" s="128" t="b">
        <f>IF(preDEL!$AG728,IFERROR(0/0,""),preDEL!AA728)</f>
        <v>0</v>
      </c>
      <c r="AB728" s="128" t="b">
        <f>IF(preDEL!$AG728,IFERROR(0/0,""),preDEL!AB728)</f>
        <v>0</v>
      </c>
      <c r="AC728" s="174">
        <f>IF(preDEL!$AG728,IFERROR(0/0,""),preDEL!AC728)</f>
        <v>490</v>
      </c>
      <c r="AD728" s="116" t="b">
        <f>IF(preDEL!$AG728,IFERROR(0/0,""),preDEL!AD728)</f>
        <v>1</v>
      </c>
      <c r="AE728" s="175" t="str">
        <f>IF(preDEL!$AG728,IFERROR(0/0,""),preDEL!AE728)</f>
        <v/>
      </c>
      <c r="AF728" s="128" t="b">
        <f>IF(preDEL!$AG728,IFERROR(0/0,""),preDEL!AF728)</f>
        <v>0</v>
      </c>
      <c r="AG728" s="128" t="b">
        <f>IF(preDEL!$AG728,IFERROR(0/0,""),preDEL!AG728)</f>
        <v>0</v>
      </c>
      <c r="AH728" s="116" t="str">
        <f>IF(preDEL!$AG728,IFERROR(0/0,""),preDEL!AH728)</f>
        <v/>
      </c>
      <c r="AI728" s="82" t="str">
        <f>IF(preDEL!$AG728,IFERROR(0/0,""),preDEL!AI728)</f>
        <v/>
      </c>
      <c r="AJ728" s="83">
        <f>IF(preDEL!$AG728,IFERROR(0/0,""),preDEL!AJ728)</f>
        <v>2.2</v>
      </c>
      <c r="AK728" s="82" t="str">
        <f>IF(preDEL!$AG728,IFERROR(0/0,""),preDEL!AK728)</f>
        <v>Negative</v>
      </c>
      <c r="AL728" s="83" t="str">
        <f>IF(preDEL!$AG728,IFERROR(0/0,""),preDEL!AL728)</f>
        <v/>
      </c>
      <c r="AM728" s="83" t="str">
        <f>IF(preDEL!$AG728,IFERROR(0/0,""),preDEL!AM728)</f>
        <v>SpROSA145068</v>
      </c>
      <c r="AN728" s="83" t="str">
        <f>IF(preDEL!$AG728,IFERROR(0/0,""),preDEL!AN728)</f>
        <v>ROSA921794</v>
      </c>
      <c r="AO728" s="83" t="str">
        <f>IF(preDEL!$AG728,IFERROR(0/0,""),preDEL!AO728)</f>
        <v/>
      </c>
      <c r="AP728" s="83" t="str">
        <f>IF(preDEL!$AG728,IFERROR(0/0,""),preDEL!AP728)</f>
        <v/>
      </c>
      <c r="AQ728" s="83" t="str">
        <f>IF(preDEL!$AG728,IFERROR(0/0,""),preDEL!AQ728)</f>
        <v/>
      </c>
      <c r="AR728" s="83" t="str">
        <f>IF(preDEL!$AG728,IFERROR(0/0,""),preDEL!AR728)</f>
        <v/>
      </c>
      <c r="AS728" s="147"/>
    </row>
    <row r="729">
      <c r="A729" s="82" t="str">
        <f>IF(preDEL!$AG729,IFERROR(0/0,""),preDEL!A729)</f>
        <v>FLB3794</v>
      </c>
      <c r="B729" s="172">
        <f>IF(preDEL!$AG729,IFERROR(0/0,""),preDEL!B729)</f>
        <v>44543</v>
      </c>
      <c r="C729" s="173">
        <f>IF(preDEL!$AG729,IFERROR(0/0,""),preDEL!C729)</f>
        <v>0.2563888889</v>
      </c>
      <c r="D729" s="82" t="str">
        <f>IF(preDEL!$AG729,IFERROR(0/0,""),preDEL!D729)</f>
        <v/>
      </c>
      <c r="E729" s="82" t="str">
        <f>IF(preDEL!$AG729,IFERROR(0/0,""),preDEL!E729)</f>
        <v/>
      </c>
      <c r="F729" s="83" t="str">
        <f>IF(preDEL!$AG729,IFERROR(0/0,""),preDEL!F729)</f>
        <v/>
      </c>
      <c r="G729" s="83" t="str">
        <f>IF(preDEL!$AG729,IFERROR(0/0,""),preDEL!G729)</f>
        <v/>
      </c>
      <c r="H729" s="83" t="str">
        <f>IF(preDEL!$AG729,IFERROR(0/0,""),preDEL!H729)</f>
        <v/>
      </c>
      <c r="I729" s="82" t="str">
        <f>IF(preDEL!$AG729,IFERROR(0/0,""),preDEL!I729)</f>
        <v/>
      </c>
      <c r="J729" s="82" t="str">
        <f>IF(preDEL!$AG729,IFERROR(0/0,""),preDEL!J729)</f>
        <v/>
      </c>
      <c r="K729" s="82" t="str">
        <f>IF(preDEL!$AG729,IFERROR(0/0,""),preDEL!K729)</f>
        <v>Negative</v>
      </c>
      <c r="L729" s="172">
        <f>IF(preDEL!$AG729,IFERROR(0/0,""),preDEL!L729)</f>
        <v>44543</v>
      </c>
      <c r="M729" s="173">
        <f>IF(preDEL!$AG729,IFERROR(0/0,""),preDEL!M729)</f>
        <v>0.5098032407</v>
      </c>
      <c r="N729" s="83" t="str">
        <f>IF(preDEL!$AG729,IFERROR(0/0,""),preDEL!N729)</f>
        <v/>
      </c>
      <c r="O729" s="83" t="str">
        <f>IF(preDEL!$AG729,IFERROR(0/0,""),preDEL!O729)</f>
        <v/>
      </c>
      <c r="P729" s="128" t="b">
        <f>IF(preDEL!$AG729,IFERROR(0/0,""),preDEL!P729)</f>
        <v>0</v>
      </c>
      <c r="Q729" s="128" t="str">
        <f>IF(preDEL!$AG729,IFERROR(0/0,""),preDEL!Q729)</f>
        <v>Result</v>
      </c>
      <c r="R729" s="116" t="b">
        <f>IF(preDEL!$AG729,IFERROR(0/0,""),preDEL!R729)</f>
        <v>1</v>
      </c>
      <c r="S729" s="116">
        <f>IF(preDEL!$AG729,IFERROR(0/0,""),preDEL!S729)</f>
        <v>1</v>
      </c>
      <c r="T729" s="128">
        <f>IF(preDEL!$AG729,IFERROR(0/0,""),preDEL!T729)</f>
        <v>0</v>
      </c>
      <c r="U729" s="83" t="str">
        <f>IF(preDEL!$AG729,IFERROR(0/0,""),preDEL!U729)</f>
        <v/>
      </c>
      <c r="V729" s="82" t="str">
        <f>IF(preDEL!$AG729,IFERROR(0/0,""),preDEL!V729)</f>
        <v/>
      </c>
      <c r="W729" s="83" t="str">
        <f>IF(preDEL!$AG729,IFERROR(0/0,""),preDEL!W729)</f>
        <v/>
      </c>
      <c r="X729" s="116" t="b">
        <f>IF(preDEL!$AG729,IFERROR(0/0,""),preDEL!X729)</f>
        <v>0</v>
      </c>
      <c r="Y729" s="128" t="b">
        <f>IF(preDEL!$AG729,IFERROR(0/0,""),preDEL!Y729)</f>
        <v>0</v>
      </c>
      <c r="Z729" s="82" t="str">
        <f>IF(preDEL!$AG729,IFERROR(0/0,""),preDEL!Z729)</f>
        <v/>
      </c>
      <c r="AA729" s="128" t="b">
        <f>IF(preDEL!$AG729,IFERROR(0/0,""),preDEL!AA729)</f>
        <v>0</v>
      </c>
      <c r="AB729" s="128" t="b">
        <f>IF(preDEL!$AG729,IFERROR(0/0,""),preDEL!AB729)</f>
        <v>0</v>
      </c>
      <c r="AC729" s="174">
        <f>IF(preDEL!$AG729,IFERROR(0/0,""),preDEL!AC729)</f>
        <v>489</v>
      </c>
      <c r="AD729" s="116" t="b">
        <f>IF(preDEL!$AG729,IFERROR(0/0,""),preDEL!AD729)</f>
        <v>1</v>
      </c>
      <c r="AE729" s="175" t="str">
        <f>IF(preDEL!$AG729,IFERROR(0/0,""),preDEL!AE729)</f>
        <v/>
      </c>
      <c r="AF729" s="128" t="b">
        <f>IF(preDEL!$AG729,IFERROR(0/0,""),preDEL!AF729)</f>
        <v>0</v>
      </c>
      <c r="AG729" s="128" t="b">
        <f>IF(preDEL!$AG729,IFERROR(0/0,""),preDEL!AG729)</f>
        <v>0</v>
      </c>
      <c r="AH729" s="116" t="str">
        <f>IF(preDEL!$AG729,IFERROR(0/0,""),preDEL!AH729)</f>
        <v/>
      </c>
      <c r="AI729" s="82" t="str">
        <f>IF(preDEL!$AG729,IFERROR(0/0,""),preDEL!AI729)</f>
        <v/>
      </c>
      <c r="AJ729" s="83" t="str">
        <f>IF(preDEL!$AG729,IFERROR(0/0,""),preDEL!AJ729)</f>
        <v/>
      </c>
      <c r="AK729" s="82" t="str">
        <f>IF(preDEL!$AG729,IFERROR(0/0,""),preDEL!AK729)</f>
        <v>Negative</v>
      </c>
      <c r="AL729" s="83" t="str">
        <f>IF(preDEL!$AG729,IFERROR(0/0,""),preDEL!AL729)</f>
        <v/>
      </c>
      <c r="AM729" s="83" t="str">
        <f>IF(preDEL!$AG729,IFERROR(0/0,""),preDEL!AM729)</f>
        <v>SpROSA573919</v>
      </c>
      <c r="AN729" s="83" t="str">
        <f>IF(preDEL!$AG729,IFERROR(0/0,""),preDEL!AN729)</f>
        <v>ROSA212432</v>
      </c>
      <c r="AO729" s="83" t="str">
        <f>IF(preDEL!$AG729,IFERROR(0/0,""),preDEL!AO729)</f>
        <v/>
      </c>
      <c r="AP729" s="83" t="str">
        <f>IF(preDEL!$AG729,IFERROR(0/0,""),preDEL!AP729)</f>
        <v/>
      </c>
      <c r="AQ729" s="83" t="str">
        <f>IF(preDEL!$AG729,IFERROR(0/0,""),preDEL!AQ729)</f>
        <v/>
      </c>
      <c r="AR729" s="83" t="str">
        <f>IF(preDEL!$AG729,IFERROR(0/0,""),preDEL!AR729)</f>
        <v/>
      </c>
      <c r="AS729" s="147"/>
    </row>
    <row r="730">
      <c r="A730" s="82" t="str">
        <f>IF(preDEL!$AG730,IFERROR(0/0,""),preDEL!A730)</f>
        <v>FLB3767</v>
      </c>
      <c r="B730" s="172">
        <f>IF(preDEL!$AG730,IFERROR(0/0,""),preDEL!B730)</f>
        <v>44543</v>
      </c>
      <c r="C730" s="173">
        <f>IF(preDEL!$AG730,IFERROR(0/0,""),preDEL!C730)</f>
        <v>0.257025463</v>
      </c>
      <c r="D730" s="82" t="str">
        <f>IF(preDEL!$AG730,IFERROR(0/0,""),preDEL!D730)</f>
        <v/>
      </c>
      <c r="E730" s="82" t="str">
        <f>IF(preDEL!$AG730,IFERROR(0/0,""),preDEL!E730)</f>
        <v/>
      </c>
      <c r="F730" s="83" t="str">
        <f>IF(preDEL!$AG730,IFERROR(0/0,""),preDEL!F730)</f>
        <v/>
      </c>
      <c r="G730" s="83" t="str">
        <f>IF(preDEL!$AG730,IFERROR(0/0,""),preDEL!G730)</f>
        <v/>
      </c>
      <c r="H730" s="83" t="str">
        <f>IF(preDEL!$AG730,IFERROR(0/0,""),preDEL!H730)</f>
        <v/>
      </c>
      <c r="I730" s="82" t="str">
        <f>IF(preDEL!$AG730,IFERROR(0/0,""),preDEL!I730)</f>
        <v/>
      </c>
      <c r="J730" s="82" t="str">
        <f>IF(preDEL!$AG730,IFERROR(0/0,""),preDEL!J730)</f>
        <v/>
      </c>
      <c r="K730" s="82" t="str">
        <f>IF(preDEL!$AG730,IFERROR(0/0,""),preDEL!K730)</f>
        <v>Negative</v>
      </c>
      <c r="L730" s="172">
        <f>IF(preDEL!$AG730,IFERROR(0/0,""),preDEL!L730)</f>
        <v>44543</v>
      </c>
      <c r="M730" s="173">
        <f>IF(preDEL!$AG730,IFERROR(0/0,""),preDEL!M730)</f>
        <v>0.5098032407</v>
      </c>
      <c r="N730" s="83" t="str">
        <f>IF(preDEL!$AG730,IFERROR(0/0,""),preDEL!N730)</f>
        <v/>
      </c>
      <c r="O730" s="83" t="str">
        <f>IF(preDEL!$AG730,IFERROR(0/0,""),preDEL!O730)</f>
        <v/>
      </c>
      <c r="P730" s="128" t="b">
        <f>IF(preDEL!$AG730,IFERROR(0/0,""),preDEL!P730)</f>
        <v>0</v>
      </c>
      <c r="Q730" s="128" t="str">
        <f>IF(preDEL!$AG730,IFERROR(0/0,""),preDEL!Q730)</f>
        <v>Result</v>
      </c>
      <c r="R730" s="116" t="b">
        <f>IF(preDEL!$AG730,IFERROR(0/0,""),preDEL!R730)</f>
        <v>1</v>
      </c>
      <c r="S730" s="116">
        <f>IF(preDEL!$AG730,IFERROR(0/0,""),preDEL!S730)</f>
        <v>1</v>
      </c>
      <c r="T730" s="128" t="str">
        <f>IF(preDEL!$AG730,IFERROR(0/0,""),preDEL!T730)</f>
        <v/>
      </c>
      <c r="U730" s="83" t="str">
        <f>IF(preDEL!$AG730,IFERROR(0/0,""),preDEL!U730)</f>
        <v/>
      </c>
      <c r="V730" s="82" t="str">
        <f>IF(preDEL!$AG730,IFERROR(0/0,""),preDEL!V730)</f>
        <v/>
      </c>
      <c r="W730" s="83" t="str">
        <f>IF(preDEL!$AG730,IFERROR(0/0,""),preDEL!W730)</f>
        <v/>
      </c>
      <c r="X730" s="116" t="b">
        <f>IF(preDEL!$AG730,IFERROR(0/0,""),preDEL!X730)</f>
        <v>0</v>
      </c>
      <c r="Y730" s="128" t="b">
        <f>IF(preDEL!$AG730,IFERROR(0/0,""),preDEL!Y730)</f>
        <v>0</v>
      </c>
      <c r="Z730" s="82" t="str">
        <f>IF(preDEL!$AG730,IFERROR(0/0,""),preDEL!Z730)</f>
        <v/>
      </c>
      <c r="AA730" s="128" t="b">
        <f>IF(preDEL!$AG730,IFERROR(0/0,""),preDEL!AA730)</f>
        <v>0</v>
      </c>
      <c r="AB730" s="128" t="b">
        <f>IF(preDEL!$AG730,IFERROR(0/0,""),preDEL!AB730)</f>
        <v>0</v>
      </c>
      <c r="AC730" s="174">
        <f>IF(preDEL!$AG730,IFERROR(0/0,""),preDEL!AC730)</f>
        <v>32</v>
      </c>
      <c r="AD730" s="116" t="b">
        <f>IF(preDEL!$AG730,IFERROR(0/0,""),preDEL!AD730)</f>
        <v>0</v>
      </c>
      <c r="AE730" s="175" t="str">
        <f>IF(preDEL!$AG730,IFERROR(0/0,""),preDEL!AE730)</f>
        <v/>
      </c>
      <c r="AF730" s="128" t="b">
        <f>IF(preDEL!$AG730,IFERROR(0/0,""),preDEL!AF730)</f>
        <v>0</v>
      </c>
      <c r="AG730" s="128" t="b">
        <f>IF(preDEL!$AG730,IFERROR(0/0,""),preDEL!AG730)</f>
        <v>0</v>
      </c>
      <c r="AH730" s="116" t="str">
        <f>IF(preDEL!$AG730,IFERROR(0/0,""),preDEL!AH730)</f>
        <v/>
      </c>
      <c r="AI730" s="82" t="str">
        <f>IF(preDEL!$AG730,IFERROR(0/0,""),preDEL!AI730)</f>
        <v/>
      </c>
      <c r="AJ730" s="83" t="str">
        <f>IF(preDEL!$AG730,IFERROR(0/0,""),preDEL!AJ730)</f>
        <v/>
      </c>
      <c r="AK730" s="82" t="str">
        <f>IF(preDEL!$AG730,IFERROR(0/0,""),preDEL!AK730)</f>
        <v>Negative</v>
      </c>
      <c r="AL730" s="83" t="str">
        <f>IF(preDEL!$AG730,IFERROR(0/0,""),preDEL!AL730)</f>
        <v/>
      </c>
      <c r="AM730" s="83" t="str">
        <f>IF(preDEL!$AG730,IFERROR(0/0,""),preDEL!AM730)</f>
        <v>SpROSA573919</v>
      </c>
      <c r="AN730" s="83" t="str">
        <f>IF(preDEL!$AG730,IFERROR(0/0,""),preDEL!AN730)</f>
        <v>ROSA406630</v>
      </c>
      <c r="AO730" s="83" t="str">
        <f>IF(preDEL!$AG730,IFERROR(0/0,""),preDEL!AO730)</f>
        <v/>
      </c>
      <c r="AP730" s="83" t="str">
        <f>IF(preDEL!$AG730,IFERROR(0/0,""),preDEL!AP730)</f>
        <v/>
      </c>
      <c r="AQ730" s="83" t="str">
        <f>IF(preDEL!$AG730,IFERROR(0/0,""),preDEL!AQ730)</f>
        <v/>
      </c>
      <c r="AR730" s="83" t="str">
        <f>IF(preDEL!$AG730,IFERROR(0/0,""),preDEL!AR730)</f>
        <v/>
      </c>
      <c r="AS730" s="147"/>
    </row>
    <row r="731">
      <c r="A731" s="82" t="str">
        <f>IF(preDEL!$AG731,IFERROR(0/0,""),preDEL!A731)</f>
        <v>FLB3373</v>
      </c>
      <c r="B731" s="172">
        <f>IF(preDEL!$AG731,IFERROR(0/0,""),preDEL!B731)</f>
        <v>44543</v>
      </c>
      <c r="C731" s="173">
        <f>IF(preDEL!$AG731,IFERROR(0/0,""),preDEL!C731)</f>
        <v>0.2573263889</v>
      </c>
      <c r="D731" s="82" t="str">
        <f>IF(preDEL!$AG731,IFERROR(0/0,""),preDEL!D731)</f>
        <v/>
      </c>
      <c r="E731" s="82" t="str">
        <f>IF(preDEL!$AG731,IFERROR(0/0,""),preDEL!E731)</f>
        <v/>
      </c>
      <c r="F731" s="83" t="str">
        <f>IF(preDEL!$AG731,IFERROR(0/0,""),preDEL!F731)</f>
        <v/>
      </c>
      <c r="G731" s="83" t="str">
        <f>IF(preDEL!$AG731,IFERROR(0/0,""),preDEL!G731)</f>
        <v/>
      </c>
      <c r="H731" s="83" t="str">
        <f>IF(preDEL!$AG731,IFERROR(0/0,""),preDEL!H731)</f>
        <v/>
      </c>
      <c r="I731" s="82" t="str">
        <f>IF(preDEL!$AG731,IFERROR(0/0,""),preDEL!I731)</f>
        <v/>
      </c>
      <c r="J731" s="82" t="str">
        <f>IF(preDEL!$AG731,IFERROR(0/0,""),preDEL!J731)</f>
        <v/>
      </c>
      <c r="K731" s="82" t="str">
        <f>IF(preDEL!$AG731,IFERROR(0/0,""),preDEL!K731)</f>
        <v>Null</v>
      </c>
      <c r="L731" s="172">
        <f>IF(preDEL!$AG731,IFERROR(0/0,""),preDEL!L731)</f>
        <v>44868</v>
      </c>
      <c r="M731" s="173">
        <f>IF(preDEL!$AG731,IFERROR(0/0,""),preDEL!M731)</f>
        <v>0.5355208333</v>
      </c>
      <c r="N731" s="83" t="str">
        <f>IF(preDEL!$AG731,IFERROR(0/0,""),preDEL!N731)</f>
        <v/>
      </c>
      <c r="O731" s="83" t="str">
        <f>IF(preDEL!$AG731,IFERROR(0/0,""),preDEL!O731)</f>
        <v/>
      </c>
      <c r="P731" s="128" t="b">
        <f>IF(preDEL!$AG731,IFERROR(0/0,""),preDEL!P731)</f>
        <v>0</v>
      </c>
      <c r="Q731" s="128" t="str">
        <f>IF(preDEL!$AG731,IFERROR(0/0,""),preDEL!Q731)</f>
        <v>Collected</v>
      </c>
      <c r="R731" s="116" t="b">
        <f>IF(preDEL!$AG731,IFERROR(0/0,""),preDEL!R731)</f>
        <v>1</v>
      </c>
      <c r="S731" s="116">
        <f>IF(preDEL!$AG731,IFERROR(0/0,""),preDEL!S731)</f>
        <v>1</v>
      </c>
      <c r="T731" s="128">
        <f>IF(preDEL!$AG731,IFERROR(0/0,""),preDEL!T731)</f>
        <v>0</v>
      </c>
      <c r="U731" s="83" t="str">
        <f>IF(preDEL!$AG731,IFERROR(0/0,""),preDEL!U731)</f>
        <v/>
      </c>
      <c r="V731" s="82" t="str">
        <f>IF(preDEL!$AG731,IFERROR(0/0,""),preDEL!V731)</f>
        <v/>
      </c>
      <c r="W731" s="83" t="str">
        <f>IF(preDEL!$AG731,IFERROR(0/0,""),preDEL!W731)</f>
        <v/>
      </c>
      <c r="X731" s="116" t="b">
        <f>IF(preDEL!$AG731,IFERROR(0/0,""),preDEL!X731)</f>
        <v>0</v>
      </c>
      <c r="Y731" s="128" t="b">
        <f>IF(preDEL!$AG731,IFERROR(0/0,""),preDEL!Y731)</f>
        <v>0</v>
      </c>
      <c r="Z731" s="82" t="str">
        <f>IF(preDEL!$AG731,IFERROR(0/0,""),preDEL!Z731)</f>
        <v/>
      </c>
      <c r="AA731" s="128" t="b">
        <f>IF(preDEL!$AG731,IFERROR(0/0,""),preDEL!AA731)</f>
        <v>0</v>
      </c>
      <c r="AB731" s="128" t="b">
        <f>IF(preDEL!$AG731,IFERROR(0/0,""),preDEL!AB731)</f>
        <v>0</v>
      </c>
      <c r="AC731" s="174">
        <f>IF(preDEL!$AG731,IFERROR(0/0,""),preDEL!AC731)</f>
        <v>488</v>
      </c>
      <c r="AD731" s="116" t="b">
        <f>IF(preDEL!$AG731,IFERROR(0/0,""),preDEL!AD731)</f>
        <v>1</v>
      </c>
      <c r="AE731" s="175" t="str">
        <f>IF(preDEL!$AG731,IFERROR(0/0,""),preDEL!AE731)</f>
        <v/>
      </c>
      <c r="AF731" s="128" t="b">
        <f>IF(preDEL!$AG731,IFERROR(0/0,""),preDEL!AF731)</f>
        <v>0</v>
      </c>
      <c r="AG731" s="128" t="b">
        <f>IF(preDEL!$AG731,IFERROR(0/0,""),preDEL!AG731)</f>
        <v>0</v>
      </c>
      <c r="AH731" s="116" t="str">
        <f>IF(preDEL!$AG731,IFERROR(0/0,""),preDEL!AH731)</f>
        <v/>
      </c>
      <c r="AI731" s="82" t="str">
        <f>IF(preDEL!$AG731,IFERROR(0/0,""),preDEL!AI731)</f>
        <v/>
      </c>
      <c r="AJ731" s="83">
        <f>IF(preDEL!$AG731,IFERROR(0/0,""),preDEL!AJ731)</f>
        <v>2.2</v>
      </c>
      <c r="AK731" s="82" t="str">
        <f>IF(preDEL!$AG731,IFERROR(0/0,""),preDEL!AK731)</f>
        <v>Negative</v>
      </c>
      <c r="AL731" s="83" t="str">
        <f>IF(preDEL!$AG731,IFERROR(0/0,""),preDEL!AL731)</f>
        <v/>
      </c>
      <c r="AM731" s="83" t="str">
        <f>IF(preDEL!$AG731,IFERROR(0/0,""),preDEL!AM731)</f>
        <v>SpROSA145068</v>
      </c>
      <c r="AN731" s="83" t="str">
        <f>IF(preDEL!$AG731,IFERROR(0/0,""),preDEL!AN731)</f>
        <v>ROSA578868</v>
      </c>
      <c r="AO731" s="83" t="str">
        <f>IF(preDEL!$AG731,IFERROR(0/0,""),preDEL!AO731)</f>
        <v/>
      </c>
      <c r="AP731" s="83" t="str">
        <f>IF(preDEL!$AG731,IFERROR(0/0,""),preDEL!AP731)</f>
        <v/>
      </c>
      <c r="AQ731" s="83" t="str">
        <f>IF(preDEL!$AG731,IFERROR(0/0,""),preDEL!AQ731)</f>
        <v/>
      </c>
      <c r="AR731" s="83" t="str">
        <f>IF(preDEL!$AG731,IFERROR(0/0,""),preDEL!AR731)</f>
        <v/>
      </c>
      <c r="AS731" s="147"/>
    </row>
    <row r="732">
      <c r="A732" s="82" t="str">
        <f>IF(preDEL!$AG732,IFERROR(0/0,""),preDEL!A732)</f>
        <v>FLB3754</v>
      </c>
      <c r="B732" s="172">
        <f>IF(preDEL!$AG732,IFERROR(0/0,""),preDEL!B732)</f>
        <v>44543</v>
      </c>
      <c r="C732" s="173">
        <f>IF(preDEL!$AG732,IFERROR(0/0,""),preDEL!C732)</f>
        <v>0.2668287037</v>
      </c>
      <c r="D732" s="82" t="str">
        <f>IF(preDEL!$AG732,IFERROR(0/0,""),preDEL!D732)</f>
        <v/>
      </c>
      <c r="E732" s="82" t="str">
        <f>IF(preDEL!$AG732,IFERROR(0/0,""),preDEL!E732)</f>
        <v/>
      </c>
      <c r="F732" s="83" t="str">
        <f>IF(preDEL!$AG732,IFERROR(0/0,""),preDEL!F732)</f>
        <v/>
      </c>
      <c r="G732" s="83" t="str">
        <f>IF(preDEL!$AG732,IFERROR(0/0,""),preDEL!G732)</f>
        <v/>
      </c>
      <c r="H732" s="83" t="str">
        <f>IF(preDEL!$AG732,IFERROR(0/0,""),preDEL!H732)</f>
        <v/>
      </c>
      <c r="I732" s="82" t="str">
        <f>IF(preDEL!$AG732,IFERROR(0/0,""),preDEL!I732)</f>
        <v/>
      </c>
      <c r="J732" s="82" t="str">
        <f>IF(preDEL!$AG732,IFERROR(0/0,""),preDEL!J732)</f>
        <v/>
      </c>
      <c r="K732" s="82" t="str">
        <f>IF(preDEL!$AG732,IFERROR(0/0,""),preDEL!K732)</f>
        <v>Null</v>
      </c>
      <c r="L732" s="172">
        <f>IF(preDEL!$AG732,IFERROR(0/0,""),preDEL!L732)</f>
        <v>44868</v>
      </c>
      <c r="M732" s="173">
        <f>IF(preDEL!$AG732,IFERROR(0/0,""),preDEL!M732)</f>
        <v>0.5355208333</v>
      </c>
      <c r="N732" s="83" t="str">
        <f>IF(preDEL!$AG732,IFERROR(0/0,""),preDEL!N732)</f>
        <v/>
      </c>
      <c r="O732" s="83" t="str">
        <f>IF(preDEL!$AG732,IFERROR(0/0,""),preDEL!O732)</f>
        <v/>
      </c>
      <c r="P732" s="128" t="b">
        <f>IF(preDEL!$AG732,IFERROR(0/0,""),preDEL!P732)</f>
        <v>0</v>
      </c>
      <c r="Q732" s="128" t="str">
        <f>IF(preDEL!$AG732,IFERROR(0/0,""),preDEL!Q732)</f>
        <v>Collected</v>
      </c>
      <c r="R732" s="116" t="b">
        <f>IF(preDEL!$AG732,IFERROR(0/0,""),preDEL!R732)</f>
        <v>1</v>
      </c>
      <c r="S732" s="116">
        <f>IF(preDEL!$AG732,IFERROR(0/0,""),preDEL!S732)</f>
        <v>1</v>
      </c>
      <c r="T732" s="128">
        <f>IF(preDEL!$AG732,IFERROR(0/0,""),preDEL!T732)</f>
        <v>0</v>
      </c>
      <c r="U732" s="83" t="str">
        <f>IF(preDEL!$AG732,IFERROR(0/0,""),preDEL!U732)</f>
        <v/>
      </c>
      <c r="V732" s="82" t="str">
        <f>IF(preDEL!$AG732,IFERROR(0/0,""),preDEL!V732)</f>
        <v/>
      </c>
      <c r="W732" s="83" t="str">
        <f>IF(preDEL!$AG732,IFERROR(0/0,""),preDEL!W732)</f>
        <v/>
      </c>
      <c r="X732" s="116" t="b">
        <f>IF(preDEL!$AG732,IFERROR(0/0,""),preDEL!X732)</f>
        <v>0</v>
      </c>
      <c r="Y732" s="128" t="b">
        <f>IF(preDEL!$AG732,IFERROR(0/0,""),preDEL!Y732)</f>
        <v>0</v>
      </c>
      <c r="Z732" s="82" t="str">
        <f>IF(preDEL!$AG732,IFERROR(0/0,""),preDEL!Z732)</f>
        <v/>
      </c>
      <c r="AA732" s="128" t="b">
        <f>IF(preDEL!$AG732,IFERROR(0/0,""),preDEL!AA732)</f>
        <v>0</v>
      </c>
      <c r="AB732" s="128" t="b">
        <f>IF(preDEL!$AG732,IFERROR(0/0,""),preDEL!AB732)</f>
        <v>0</v>
      </c>
      <c r="AC732" s="174">
        <f>IF(preDEL!$AG732,IFERROR(0/0,""),preDEL!AC732)</f>
        <v>487</v>
      </c>
      <c r="AD732" s="116" t="b">
        <f>IF(preDEL!$AG732,IFERROR(0/0,""),preDEL!AD732)</f>
        <v>1</v>
      </c>
      <c r="AE732" s="175" t="str">
        <f>IF(preDEL!$AG732,IFERROR(0/0,""),preDEL!AE732)</f>
        <v/>
      </c>
      <c r="AF732" s="128" t="b">
        <f>IF(preDEL!$AG732,IFERROR(0/0,""),preDEL!AF732)</f>
        <v>0</v>
      </c>
      <c r="AG732" s="128" t="b">
        <f>IF(preDEL!$AG732,IFERROR(0/0,""),preDEL!AG732)</f>
        <v>0</v>
      </c>
      <c r="AH732" s="116" t="str">
        <f>IF(preDEL!$AG732,IFERROR(0/0,""),preDEL!AH732)</f>
        <v/>
      </c>
      <c r="AI732" s="82" t="str">
        <f>IF(preDEL!$AG732,IFERROR(0/0,""),preDEL!AI732)</f>
        <v/>
      </c>
      <c r="AJ732" s="83">
        <f>IF(preDEL!$AG732,IFERROR(0/0,""),preDEL!AJ732)</f>
        <v>2.2</v>
      </c>
      <c r="AK732" s="82" t="str">
        <f>IF(preDEL!$AG732,IFERROR(0/0,""),preDEL!AK732)</f>
        <v>Negative</v>
      </c>
      <c r="AL732" s="83" t="str">
        <f>IF(preDEL!$AG732,IFERROR(0/0,""),preDEL!AL732)</f>
        <v/>
      </c>
      <c r="AM732" s="83" t="str">
        <f>IF(preDEL!$AG732,IFERROR(0/0,""),preDEL!AM732)</f>
        <v>SpROSA145068</v>
      </c>
      <c r="AN732" s="83" t="str">
        <f>IF(preDEL!$AG732,IFERROR(0/0,""),preDEL!AN732)</f>
        <v>ROSA896361</v>
      </c>
      <c r="AO732" s="83" t="str">
        <f>IF(preDEL!$AG732,IFERROR(0/0,""),preDEL!AO732)</f>
        <v/>
      </c>
      <c r="AP732" s="83" t="str">
        <f>IF(preDEL!$AG732,IFERROR(0/0,""),preDEL!AP732)</f>
        <v/>
      </c>
      <c r="AQ732" s="83" t="str">
        <f>IF(preDEL!$AG732,IFERROR(0/0,""),preDEL!AQ732)</f>
        <v/>
      </c>
      <c r="AR732" s="83" t="str">
        <f>IF(preDEL!$AG732,IFERROR(0/0,""),preDEL!AR732)</f>
        <v/>
      </c>
      <c r="AS732" s="147"/>
    </row>
    <row r="733">
      <c r="A733" s="82" t="str">
        <f>IF(preDEL!$AG733,IFERROR(0/0,""),preDEL!A733)</f>
        <v>FLB3798</v>
      </c>
      <c r="B733" s="172">
        <f>IF(preDEL!$AG733,IFERROR(0/0,""),preDEL!B733)</f>
        <v>44543</v>
      </c>
      <c r="C733" s="173">
        <f>IF(preDEL!$AG733,IFERROR(0/0,""),preDEL!C733)</f>
        <v>0.271087963</v>
      </c>
      <c r="D733" s="82" t="str">
        <f>IF(preDEL!$AG733,IFERROR(0/0,""),preDEL!D733)</f>
        <v/>
      </c>
      <c r="E733" s="82" t="str">
        <f>IF(preDEL!$AG733,IFERROR(0/0,""),preDEL!E733)</f>
        <v/>
      </c>
      <c r="F733" s="83" t="str">
        <f>IF(preDEL!$AG733,IFERROR(0/0,""),preDEL!F733)</f>
        <v/>
      </c>
      <c r="G733" s="83" t="str">
        <f>IF(preDEL!$AG733,IFERROR(0/0,""),preDEL!G733)</f>
        <v/>
      </c>
      <c r="H733" s="83" t="str">
        <f>IF(preDEL!$AG733,IFERROR(0/0,""),preDEL!H733)</f>
        <v/>
      </c>
      <c r="I733" s="82" t="str">
        <f>IF(preDEL!$AG733,IFERROR(0/0,""),preDEL!I733)</f>
        <v/>
      </c>
      <c r="J733" s="82" t="str">
        <f>IF(preDEL!$AG733,IFERROR(0/0,""),preDEL!J733)</f>
        <v/>
      </c>
      <c r="K733" s="82" t="str">
        <f>IF(preDEL!$AG733,IFERROR(0/0,""),preDEL!K733)</f>
        <v>Null</v>
      </c>
      <c r="L733" s="172" t="str">
        <f>IF(preDEL!$AG733,IFERROR(0/0,""),preDEL!L733)</f>
        <v/>
      </c>
      <c r="M733" s="173" t="str">
        <f>IF(preDEL!$AG733,IFERROR(0/0,""),preDEL!M733)</f>
        <v/>
      </c>
      <c r="N733" s="83" t="str">
        <f>IF(preDEL!$AG733,IFERROR(0/0,""),preDEL!N733)</f>
        <v/>
      </c>
      <c r="O733" s="83" t="str">
        <f>IF(preDEL!$AG733,IFERROR(0/0,""),preDEL!O733)</f>
        <v/>
      </c>
      <c r="P733" s="128" t="b">
        <f>IF(preDEL!$AG733,IFERROR(0/0,""),preDEL!P733)</f>
        <v>1</v>
      </c>
      <c r="Q733" s="128" t="str">
        <f>IF(preDEL!$AG733,IFERROR(0/0,""),preDEL!Q733)</f>
        <v>ER - REPS IN APT</v>
      </c>
      <c r="R733" s="116" t="b">
        <f>IF(preDEL!$AG733,IFERROR(0/0,""),preDEL!R733)</f>
        <v>1</v>
      </c>
      <c r="S733" s="116">
        <f>IF(preDEL!$AG733,IFERROR(0/0,""),preDEL!S733)</f>
        <v>1</v>
      </c>
      <c r="T733" s="128" t="str">
        <f>IF(preDEL!$AG733,IFERROR(0/0,""),preDEL!T733)</f>
        <v/>
      </c>
      <c r="U733" s="83" t="str">
        <f>IF(preDEL!$AG733,IFERROR(0/0,""),preDEL!U733)</f>
        <v/>
      </c>
      <c r="V733" s="82" t="str">
        <f>IF(preDEL!$AG733,IFERROR(0/0,""),preDEL!V733)</f>
        <v/>
      </c>
      <c r="W733" s="83" t="str">
        <f>IF(preDEL!$AG733,IFERROR(0/0,""),preDEL!W733)</f>
        <v/>
      </c>
      <c r="X733" s="116" t="b">
        <f>IF(preDEL!$AG733,IFERROR(0/0,""),preDEL!X733)</f>
        <v>0</v>
      </c>
      <c r="Y733" s="128" t="b">
        <f>IF(preDEL!$AG733,IFERROR(0/0,""),preDEL!Y733)</f>
        <v>0</v>
      </c>
      <c r="Z733" s="82" t="str">
        <f>IF(preDEL!$AG733,IFERROR(0/0,""),preDEL!Z733)</f>
        <v/>
      </c>
      <c r="AA733" s="128" t="b">
        <f>IF(preDEL!$AG733,IFERROR(0/0,""),preDEL!AA733)</f>
        <v>0</v>
      </c>
      <c r="AB733" s="128" t="b">
        <f>IF(preDEL!$AG733,IFERROR(0/0,""),preDEL!AB733)</f>
        <v>0</v>
      </c>
      <c r="AC733" s="174">
        <f>IF(preDEL!$AG733,IFERROR(0/0,""),preDEL!AC733)</f>
        <v>31</v>
      </c>
      <c r="AD733" s="116" t="b">
        <f>IF(preDEL!$AG733,IFERROR(0/0,""),preDEL!AD733)</f>
        <v>0</v>
      </c>
      <c r="AE733" s="175" t="str">
        <f>IF(preDEL!$AG733,IFERROR(0/0,""),preDEL!AE733)</f>
        <v/>
      </c>
      <c r="AF733" s="128" t="b">
        <f>IF(preDEL!$AG733,IFERROR(0/0,""),preDEL!AF733)</f>
        <v>0</v>
      </c>
      <c r="AG733" s="128" t="b">
        <f>IF(preDEL!$AG733,IFERROR(0/0,""),preDEL!AG733)</f>
        <v>0</v>
      </c>
      <c r="AH733" s="116" t="str">
        <f>IF(preDEL!$AG733,IFERROR(0/0,""),preDEL!AH733)</f>
        <v/>
      </c>
      <c r="AI733" s="82" t="str">
        <f>IF(preDEL!$AG733,IFERROR(0/0,""),preDEL!AI733)</f>
        <v/>
      </c>
      <c r="AJ733" s="83">
        <f>IF(preDEL!$AG733,IFERROR(0/0,""),preDEL!AJ733)</f>
        <v>2.2</v>
      </c>
      <c r="AK733" s="82" t="str">
        <f>IF(preDEL!$AG733,IFERROR(0/0,""),preDEL!AK733)</f>
        <v>Negative</v>
      </c>
      <c r="AL733" s="83" t="str">
        <f>IF(preDEL!$AG733,IFERROR(0/0,""),preDEL!AL733)</f>
        <v/>
      </c>
      <c r="AM733" s="83" t="str">
        <f>IF(preDEL!$AG733,IFERROR(0/0,""),preDEL!AM733)</f>
        <v>SpROSA145068</v>
      </c>
      <c r="AN733" s="83" t="str">
        <f>IF(preDEL!$AG733,IFERROR(0/0,""),preDEL!AN733)</f>
        <v>ROSA538237</v>
      </c>
      <c r="AO733" s="83" t="str">
        <f>IF(preDEL!$AG733,IFERROR(0/0,""),preDEL!AO733)</f>
        <v/>
      </c>
      <c r="AP733" s="83" t="str">
        <f>IF(preDEL!$AG733,IFERROR(0/0,""),preDEL!AP733)</f>
        <v/>
      </c>
      <c r="AQ733" s="83" t="str">
        <f>IF(preDEL!$AG733,IFERROR(0/0,""),preDEL!AQ733)</f>
        <v/>
      </c>
      <c r="AR733" s="83" t="str">
        <f>IF(preDEL!$AG733,IFERROR(0/0,""),preDEL!AR733)</f>
        <v/>
      </c>
      <c r="AS733" s="147"/>
    </row>
    <row r="734">
      <c r="A734" s="82" t="str">
        <f>IF(preDEL!$AG734,IFERROR(0/0,""),preDEL!A734)</f>
        <v>FLB3139</v>
      </c>
      <c r="B734" s="172">
        <f>IF(preDEL!$AG734,IFERROR(0/0,""),preDEL!B734)</f>
        <v>44543</v>
      </c>
      <c r="C734" s="173">
        <f>IF(preDEL!$AG734,IFERROR(0/0,""),preDEL!C734)</f>
        <v>0.2753009259</v>
      </c>
      <c r="D734" s="82" t="str">
        <f>IF(preDEL!$AG734,IFERROR(0/0,""),preDEL!D734)</f>
        <v/>
      </c>
      <c r="E734" s="82" t="str">
        <f>IF(preDEL!$AG734,IFERROR(0/0,""),preDEL!E734)</f>
        <v/>
      </c>
      <c r="F734" s="83" t="str">
        <f>IF(preDEL!$AG734,IFERROR(0/0,""),preDEL!F734)</f>
        <v/>
      </c>
      <c r="G734" s="83" t="str">
        <f>IF(preDEL!$AG734,IFERROR(0/0,""),preDEL!G734)</f>
        <v/>
      </c>
      <c r="H734" s="83" t="str">
        <f>IF(preDEL!$AG734,IFERROR(0/0,""),preDEL!H734)</f>
        <v/>
      </c>
      <c r="I734" s="82" t="str">
        <f>IF(preDEL!$AG734,IFERROR(0/0,""),preDEL!I734)</f>
        <v/>
      </c>
      <c r="J734" s="82" t="str">
        <f>IF(preDEL!$AG734,IFERROR(0/0,""),preDEL!J734)</f>
        <v/>
      </c>
      <c r="K734" s="82" t="str">
        <f>IF(preDEL!$AG734,IFERROR(0/0,""),preDEL!K734)</f>
        <v>Negative</v>
      </c>
      <c r="L734" s="172">
        <f>IF(preDEL!$AG734,IFERROR(0/0,""),preDEL!L734)</f>
        <v>44543</v>
      </c>
      <c r="M734" s="173">
        <f>IF(preDEL!$AG734,IFERROR(0/0,""),preDEL!M734)</f>
        <v>0.5098032407</v>
      </c>
      <c r="N734" s="83" t="str">
        <f>IF(preDEL!$AG734,IFERROR(0/0,""),preDEL!N734)</f>
        <v/>
      </c>
      <c r="O734" s="83" t="str">
        <f>IF(preDEL!$AG734,IFERROR(0/0,""),preDEL!O734)</f>
        <v/>
      </c>
      <c r="P734" s="128" t="b">
        <f>IF(preDEL!$AG734,IFERROR(0/0,""),preDEL!P734)</f>
        <v>0</v>
      </c>
      <c r="Q734" s="128" t="str">
        <f>IF(preDEL!$AG734,IFERROR(0/0,""),preDEL!Q734)</f>
        <v>Result</v>
      </c>
      <c r="R734" s="116" t="b">
        <f>IF(preDEL!$AG734,IFERROR(0/0,""),preDEL!R734)</f>
        <v>1</v>
      </c>
      <c r="S734" s="116">
        <f>IF(preDEL!$AG734,IFERROR(0/0,""),preDEL!S734)</f>
        <v>1</v>
      </c>
      <c r="T734" s="128" t="str">
        <f>IF(preDEL!$AG734,IFERROR(0/0,""),preDEL!T734)</f>
        <v/>
      </c>
      <c r="U734" s="83" t="str">
        <f>IF(preDEL!$AG734,IFERROR(0/0,""),preDEL!U734)</f>
        <v/>
      </c>
      <c r="V734" s="82" t="str">
        <f>IF(preDEL!$AG734,IFERROR(0/0,""),preDEL!V734)</f>
        <v/>
      </c>
      <c r="W734" s="83" t="str">
        <f>IF(preDEL!$AG734,IFERROR(0/0,""),preDEL!W734)</f>
        <v/>
      </c>
      <c r="X734" s="116" t="b">
        <f>IF(preDEL!$AG734,IFERROR(0/0,""),preDEL!X734)</f>
        <v>0</v>
      </c>
      <c r="Y734" s="128" t="b">
        <f>IF(preDEL!$AG734,IFERROR(0/0,""),preDEL!Y734)</f>
        <v>0</v>
      </c>
      <c r="Z734" s="82" t="str">
        <f>IF(preDEL!$AG734,IFERROR(0/0,""),preDEL!Z734)</f>
        <v/>
      </c>
      <c r="AA734" s="128" t="b">
        <f>IF(preDEL!$AG734,IFERROR(0/0,""),preDEL!AA734)</f>
        <v>0</v>
      </c>
      <c r="AB734" s="128" t="b">
        <f>IF(preDEL!$AG734,IFERROR(0/0,""),preDEL!AB734)</f>
        <v>0</v>
      </c>
      <c r="AC734" s="174">
        <f>IF(preDEL!$AG734,IFERROR(0/0,""),preDEL!AC734)</f>
        <v>30</v>
      </c>
      <c r="AD734" s="116" t="b">
        <f>IF(preDEL!$AG734,IFERROR(0/0,""),preDEL!AD734)</f>
        <v>0</v>
      </c>
      <c r="AE734" s="175" t="str">
        <f>IF(preDEL!$AG734,IFERROR(0/0,""),preDEL!AE734)</f>
        <v/>
      </c>
      <c r="AF734" s="128" t="b">
        <f>IF(preDEL!$AG734,IFERROR(0/0,""),preDEL!AF734)</f>
        <v>0</v>
      </c>
      <c r="AG734" s="128" t="b">
        <f>IF(preDEL!$AG734,IFERROR(0/0,""),preDEL!AG734)</f>
        <v>0</v>
      </c>
      <c r="AH734" s="116" t="str">
        <f>IF(preDEL!$AG734,IFERROR(0/0,""),preDEL!AH734)</f>
        <v/>
      </c>
      <c r="AI734" s="82" t="str">
        <f>IF(preDEL!$AG734,IFERROR(0/0,""),preDEL!AI734)</f>
        <v/>
      </c>
      <c r="AJ734" s="83" t="str">
        <f>IF(preDEL!$AG734,IFERROR(0/0,""),preDEL!AJ734)</f>
        <v/>
      </c>
      <c r="AK734" s="82" t="str">
        <f>IF(preDEL!$AG734,IFERROR(0/0,""),preDEL!AK734)</f>
        <v>Negative</v>
      </c>
      <c r="AL734" s="83" t="str">
        <f>IF(preDEL!$AG734,IFERROR(0/0,""),preDEL!AL734)</f>
        <v/>
      </c>
      <c r="AM734" s="83" t="str">
        <f>IF(preDEL!$AG734,IFERROR(0/0,""),preDEL!AM734)</f>
        <v>SpROSA573919</v>
      </c>
      <c r="AN734" s="83" t="str">
        <f>IF(preDEL!$AG734,IFERROR(0/0,""),preDEL!AN734)</f>
        <v>ROSA154141</v>
      </c>
      <c r="AO734" s="83" t="str">
        <f>IF(preDEL!$AG734,IFERROR(0/0,""),preDEL!AO734)</f>
        <v/>
      </c>
      <c r="AP734" s="83" t="str">
        <f>IF(preDEL!$AG734,IFERROR(0/0,""),preDEL!AP734)</f>
        <v/>
      </c>
      <c r="AQ734" s="83" t="str">
        <f>IF(preDEL!$AG734,IFERROR(0/0,""),preDEL!AQ734)</f>
        <v/>
      </c>
      <c r="AR734" s="83" t="str">
        <f>IF(preDEL!$AG734,IFERROR(0/0,""),preDEL!AR734)</f>
        <v/>
      </c>
      <c r="AS734" s="147"/>
    </row>
    <row r="735">
      <c r="A735" s="82" t="str">
        <f>IF(preDEL!$AG735,IFERROR(0/0,""),preDEL!A735)</f>
        <v>FLB3377</v>
      </c>
      <c r="B735" s="172">
        <f>IF(preDEL!$AG735,IFERROR(0/0,""),preDEL!B735)</f>
        <v>44543</v>
      </c>
      <c r="C735" s="173">
        <f>IF(preDEL!$AG735,IFERROR(0/0,""),preDEL!C735)</f>
        <v>0.2795138889</v>
      </c>
      <c r="D735" s="82" t="str">
        <f>IF(preDEL!$AG735,IFERROR(0/0,""),preDEL!D735)</f>
        <v/>
      </c>
      <c r="E735" s="82" t="str">
        <f>IF(preDEL!$AG735,IFERROR(0/0,""),preDEL!E735)</f>
        <v/>
      </c>
      <c r="F735" s="83" t="str">
        <f>IF(preDEL!$AG735,IFERROR(0/0,""),preDEL!F735)</f>
        <v/>
      </c>
      <c r="G735" s="83" t="str">
        <f>IF(preDEL!$AG735,IFERROR(0/0,""),preDEL!G735)</f>
        <v/>
      </c>
      <c r="H735" s="83" t="str">
        <f>IF(preDEL!$AG735,IFERROR(0/0,""),preDEL!H735)</f>
        <v/>
      </c>
      <c r="I735" s="82" t="str">
        <f>IF(preDEL!$AG735,IFERROR(0/0,""),preDEL!I735)</f>
        <v/>
      </c>
      <c r="J735" s="82" t="str">
        <f>IF(preDEL!$AG735,IFERROR(0/0,""),preDEL!J735)</f>
        <v/>
      </c>
      <c r="K735" s="82" t="str">
        <f>IF(preDEL!$AG735,IFERROR(0/0,""),preDEL!K735)</f>
        <v>Negative</v>
      </c>
      <c r="L735" s="172">
        <f>IF(preDEL!$AG735,IFERROR(0/0,""),preDEL!L735)</f>
        <v>44543</v>
      </c>
      <c r="M735" s="173">
        <f>IF(preDEL!$AG735,IFERROR(0/0,""),preDEL!M735)</f>
        <v>0.5098032407</v>
      </c>
      <c r="N735" s="83" t="str">
        <f>IF(preDEL!$AG735,IFERROR(0/0,""),preDEL!N735)</f>
        <v/>
      </c>
      <c r="O735" s="83" t="str">
        <f>IF(preDEL!$AG735,IFERROR(0/0,""),preDEL!O735)</f>
        <v/>
      </c>
      <c r="P735" s="128" t="b">
        <f>IF(preDEL!$AG735,IFERROR(0/0,""),preDEL!P735)</f>
        <v>0</v>
      </c>
      <c r="Q735" s="128" t="str">
        <f>IF(preDEL!$AG735,IFERROR(0/0,""),preDEL!Q735)</f>
        <v>Result</v>
      </c>
      <c r="R735" s="116" t="b">
        <f>IF(preDEL!$AG735,IFERROR(0/0,""),preDEL!R735)</f>
        <v>1</v>
      </c>
      <c r="S735" s="116">
        <f>IF(preDEL!$AG735,IFERROR(0/0,""),preDEL!S735)</f>
        <v>1</v>
      </c>
      <c r="T735" s="128">
        <f>IF(preDEL!$AG735,IFERROR(0/0,""),preDEL!T735)</f>
        <v>0</v>
      </c>
      <c r="U735" s="83" t="str">
        <f>IF(preDEL!$AG735,IFERROR(0/0,""),preDEL!U735)</f>
        <v/>
      </c>
      <c r="V735" s="82" t="str">
        <f>IF(preDEL!$AG735,IFERROR(0/0,""),preDEL!V735)</f>
        <v/>
      </c>
      <c r="W735" s="83" t="str">
        <f>IF(preDEL!$AG735,IFERROR(0/0,""),preDEL!W735)</f>
        <v/>
      </c>
      <c r="X735" s="116" t="b">
        <f>IF(preDEL!$AG735,IFERROR(0/0,""),preDEL!X735)</f>
        <v>0</v>
      </c>
      <c r="Y735" s="128" t="b">
        <f>IF(preDEL!$AG735,IFERROR(0/0,""),preDEL!Y735)</f>
        <v>0</v>
      </c>
      <c r="Z735" s="82" t="str">
        <f>IF(preDEL!$AG735,IFERROR(0/0,""),preDEL!Z735)</f>
        <v/>
      </c>
      <c r="AA735" s="128" t="b">
        <f>IF(preDEL!$AG735,IFERROR(0/0,""),preDEL!AA735)</f>
        <v>0</v>
      </c>
      <c r="AB735" s="128" t="b">
        <f>IF(preDEL!$AG735,IFERROR(0/0,""),preDEL!AB735)</f>
        <v>0</v>
      </c>
      <c r="AC735" s="174">
        <f>IF(preDEL!$AG735,IFERROR(0/0,""),preDEL!AC735)</f>
        <v>486</v>
      </c>
      <c r="AD735" s="116" t="b">
        <f>IF(preDEL!$AG735,IFERROR(0/0,""),preDEL!AD735)</f>
        <v>1</v>
      </c>
      <c r="AE735" s="175" t="str">
        <f>IF(preDEL!$AG735,IFERROR(0/0,""),preDEL!AE735)</f>
        <v/>
      </c>
      <c r="AF735" s="128" t="b">
        <f>IF(preDEL!$AG735,IFERROR(0/0,""),preDEL!AF735)</f>
        <v>0</v>
      </c>
      <c r="AG735" s="128" t="b">
        <f>IF(preDEL!$AG735,IFERROR(0/0,""),preDEL!AG735)</f>
        <v>0</v>
      </c>
      <c r="AH735" s="116" t="str">
        <f>IF(preDEL!$AG735,IFERROR(0/0,""),preDEL!AH735)</f>
        <v/>
      </c>
      <c r="AI735" s="82" t="str">
        <f>IF(preDEL!$AG735,IFERROR(0/0,""),preDEL!AI735)</f>
        <v/>
      </c>
      <c r="AJ735" s="83" t="str">
        <f>IF(preDEL!$AG735,IFERROR(0/0,""),preDEL!AJ735)</f>
        <v/>
      </c>
      <c r="AK735" s="82" t="str">
        <f>IF(preDEL!$AG735,IFERROR(0/0,""),preDEL!AK735)</f>
        <v>Negative</v>
      </c>
      <c r="AL735" s="83" t="str">
        <f>IF(preDEL!$AG735,IFERROR(0/0,""),preDEL!AL735)</f>
        <v/>
      </c>
      <c r="AM735" s="83" t="str">
        <f>IF(preDEL!$AG735,IFERROR(0/0,""),preDEL!AM735)</f>
        <v>SpROSA573919</v>
      </c>
      <c r="AN735" s="83" t="str">
        <f>IF(preDEL!$AG735,IFERROR(0/0,""),preDEL!AN735)</f>
        <v>ROSA195311</v>
      </c>
      <c r="AO735" s="83" t="str">
        <f>IF(preDEL!$AG735,IFERROR(0/0,""),preDEL!AO735)</f>
        <v/>
      </c>
      <c r="AP735" s="83" t="str">
        <f>IF(preDEL!$AG735,IFERROR(0/0,""),preDEL!AP735)</f>
        <v/>
      </c>
      <c r="AQ735" s="83" t="str">
        <f>IF(preDEL!$AG735,IFERROR(0/0,""),preDEL!AQ735)</f>
        <v/>
      </c>
      <c r="AR735" s="83" t="str">
        <f>IF(preDEL!$AG735,IFERROR(0/0,""),preDEL!AR735)</f>
        <v/>
      </c>
      <c r="AS735" s="147"/>
    </row>
    <row r="736">
      <c r="A736" s="82" t="str">
        <f>IF(preDEL!$AG736,IFERROR(0/0,""),preDEL!A736)</f>
        <v>FLB3444</v>
      </c>
      <c r="B736" s="172">
        <f>IF(preDEL!$AG736,IFERROR(0/0,""),preDEL!B736)</f>
        <v>44543</v>
      </c>
      <c r="C736" s="173">
        <f>IF(preDEL!$AG736,IFERROR(0/0,""),preDEL!C736)</f>
        <v>0.2821064815</v>
      </c>
      <c r="D736" s="82" t="str">
        <f>IF(preDEL!$AG736,IFERROR(0/0,""),preDEL!D736)</f>
        <v/>
      </c>
      <c r="E736" s="82" t="str">
        <f>IF(preDEL!$AG736,IFERROR(0/0,""),preDEL!E736)</f>
        <v/>
      </c>
      <c r="F736" s="83" t="str">
        <f>IF(preDEL!$AG736,IFERROR(0/0,""),preDEL!F736)</f>
        <v/>
      </c>
      <c r="G736" s="83" t="str">
        <f>IF(preDEL!$AG736,IFERROR(0/0,""),preDEL!G736)</f>
        <v/>
      </c>
      <c r="H736" s="83" t="str">
        <f>IF(preDEL!$AG736,IFERROR(0/0,""),preDEL!H736)</f>
        <v/>
      </c>
      <c r="I736" s="82" t="str">
        <f>IF(preDEL!$AG736,IFERROR(0/0,""),preDEL!I736)</f>
        <v/>
      </c>
      <c r="J736" s="82" t="str">
        <f>IF(preDEL!$AG736,IFERROR(0/0,""),preDEL!J736)</f>
        <v/>
      </c>
      <c r="K736" s="82" t="str">
        <f>IF(preDEL!$AG736,IFERROR(0/0,""),preDEL!K736)</f>
        <v>Null</v>
      </c>
      <c r="L736" s="172" t="str">
        <f>IF(preDEL!$AG736,IFERROR(0/0,""),preDEL!L736)</f>
        <v/>
      </c>
      <c r="M736" s="173" t="str">
        <f>IF(preDEL!$AG736,IFERROR(0/0,""),preDEL!M736)</f>
        <v/>
      </c>
      <c r="N736" s="83" t="str">
        <f>IF(preDEL!$AG736,IFERROR(0/0,""),preDEL!N736)</f>
        <v/>
      </c>
      <c r="O736" s="83" t="str">
        <f>IF(preDEL!$AG736,IFERROR(0/0,""),preDEL!O736)</f>
        <v/>
      </c>
      <c r="P736" s="128" t="b">
        <f>IF(preDEL!$AG736,IFERROR(0/0,""),preDEL!P736)</f>
        <v>0</v>
      </c>
      <c r="Q736" s="128" t="str">
        <f>IF(preDEL!$AG736,IFERROR(0/0,""),preDEL!Q736)</f>
        <v>Collected</v>
      </c>
      <c r="R736" s="116" t="b">
        <f>IF(preDEL!$AG736,IFERROR(0/0,""),preDEL!R736)</f>
        <v>1</v>
      </c>
      <c r="S736" s="116">
        <f>IF(preDEL!$AG736,IFERROR(0/0,""),preDEL!S736)</f>
        <v>1</v>
      </c>
      <c r="T736" s="128" t="str">
        <f>IF(preDEL!$AG736,IFERROR(0/0,""),preDEL!T736)</f>
        <v/>
      </c>
      <c r="U736" s="83" t="str">
        <f>IF(preDEL!$AG736,IFERROR(0/0,""),preDEL!U736)</f>
        <v/>
      </c>
      <c r="V736" s="82" t="str">
        <f>IF(preDEL!$AG736,IFERROR(0/0,""),preDEL!V736)</f>
        <v/>
      </c>
      <c r="W736" s="83" t="str">
        <f>IF(preDEL!$AG736,IFERROR(0/0,""),preDEL!W736)</f>
        <v/>
      </c>
      <c r="X736" s="116" t="b">
        <f>IF(preDEL!$AG736,IFERROR(0/0,""),preDEL!X736)</f>
        <v>0</v>
      </c>
      <c r="Y736" s="128" t="b">
        <f>IF(preDEL!$AG736,IFERROR(0/0,""),preDEL!Y736)</f>
        <v>0</v>
      </c>
      <c r="Z736" s="82" t="str">
        <f>IF(preDEL!$AG736,IFERROR(0/0,""),preDEL!Z736)</f>
        <v/>
      </c>
      <c r="AA736" s="128" t="b">
        <f>IF(preDEL!$AG736,IFERROR(0/0,""),preDEL!AA736)</f>
        <v>0</v>
      </c>
      <c r="AB736" s="128" t="b">
        <f>IF(preDEL!$AG736,IFERROR(0/0,""),preDEL!AB736)</f>
        <v>0</v>
      </c>
      <c r="AC736" s="174">
        <f>IF(preDEL!$AG736,IFERROR(0/0,""),preDEL!AC736)</f>
        <v>29</v>
      </c>
      <c r="AD736" s="116" t="b">
        <f>IF(preDEL!$AG736,IFERROR(0/0,""),preDEL!AD736)</f>
        <v>0</v>
      </c>
      <c r="AE736" s="175" t="str">
        <f>IF(preDEL!$AG736,IFERROR(0/0,""),preDEL!AE736)</f>
        <v/>
      </c>
      <c r="AF736" s="128" t="b">
        <f>IF(preDEL!$AG736,IFERROR(0/0,""),preDEL!AF736)</f>
        <v>0</v>
      </c>
      <c r="AG736" s="128" t="b">
        <f>IF(preDEL!$AG736,IFERROR(0/0,""),preDEL!AG736)</f>
        <v>0</v>
      </c>
      <c r="AH736" s="116" t="str">
        <f>IF(preDEL!$AG736,IFERROR(0/0,""),preDEL!AH736)</f>
        <v/>
      </c>
      <c r="AI736" s="82" t="str">
        <f>IF(preDEL!$AG736,IFERROR(0/0,""),preDEL!AI736)</f>
        <v/>
      </c>
      <c r="AJ736" s="83">
        <f>IF(preDEL!$AG736,IFERROR(0/0,""),preDEL!AJ736)</f>
        <v>2.2</v>
      </c>
      <c r="AK736" s="82" t="str">
        <f>IF(preDEL!$AG736,IFERROR(0/0,""),preDEL!AK736)</f>
        <v>Negative</v>
      </c>
      <c r="AL736" s="83" t="str">
        <f>IF(preDEL!$AG736,IFERROR(0/0,""),preDEL!AL736)</f>
        <v/>
      </c>
      <c r="AM736" s="83" t="str">
        <f>IF(preDEL!$AG736,IFERROR(0/0,""),preDEL!AM736)</f>
        <v>SpROSA145068</v>
      </c>
      <c r="AN736" s="83" t="str">
        <f>IF(preDEL!$AG736,IFERROR(0/0,""),preDEL!AN736)</f>
        <v>ROSA151533</v>
      </c>
      <c r="AO736" s="83" t="str">
        <f>IF(preDEL!$AG736,IFERROR(0/0,""),preDEL!AO736)</f>
        <v/>
      </c>
      <c r="AP736" s="83" t="str">
        <f>IF(preDEL!$AG736,IFERROR(0/0,""),preDEL!AP736)</f>
        <v/>
      </c>
      <c r="AQ736" s="83" t="str">
        <f>IF(preDEL!$AG736,IFERROR(0/0,""),preDEL!AQ736)</f>
        <v/>
      </c>
      <c r="AR736" s="83" t="str">
        <f>IF(preDEL!$AG736,IFERROR(0/0,""),preDEL!AR736)</f>
        <v/>
      </c>
      <c r="AS736" s="147"/>
    </row>
    <row r="737">
      <c r="A737" s="82" t="str">
        <f>IF(preDEL!$AG737,IFERROR(0/0,""),preDEL!A737)</f>
        <v>FLB3606</v>
      </c>
      <c r="B737" s="172">
        <f>IF(preDEL!$AG737,IFERROR(0/0,""),preDEL!B737)</f>
        <v>44544</v>
      </c>
      <c r="C737" s="173">
        <f>IF(preDEL!$AG737,IFERROR(0/0,""),preDEL!C737)</f>
        <v>0.1651157407</v>
      </c>
      <c r="D737" s="82" t="str">
        <f>IF(preDEL!$AG737,IFERROR(0/0,""),preDEL!D737)</f>
        <v/>
      </c>
      <c r="E737" s="82" t="str">
        <f>IF(preDEL!$AG737,IFERROR(0/0,""),preDEL!E737)</f>
        <v/>
      </c>
      <c r="F737" s="83" t="str">
        <f>IF(preDEL!$AG737,IFERROR(0/0,""),preDEL!F737)</f>
        <v/>
      </c>
      <c r="G737" s="83" t="str">
        <f>IF(preDEL!$AG737,IFERROR(0/0,""),preDEL!G737)</f>
        <v/>
      </c>
      <c r="H737" s="83" t="str">
        <f>IF(preDEL!$AG737,IFERROR(0/0,""),preDEL!H737)</f>
        <v/>
      </c>
      <c r="I737" s="82" t="str">
        <f>IF(preDEL!$AG737,IFERROR(0/0,""),preDEL!I737)</f>
        <v/>
      </c>
      <c r="J737" s="82" t="str">
        <f>IF(preDEL!$AG737,IFERROR(0/0,""),preDEL!J737)</f>
        <v/>
      </c>
      <c r="K737" s="82" t="str">
        <f>IF(preDEL!$AG737,IFERROR(0/0,""),preDEL!K737)</f>
        <v>Negative</v>
      </c>
      <c r="L737" s="172">
        <f>IF(preDEL!$AG737,IFERROR(0/0,""),preDEL!L737)</f>
        <v>44544</v>
      </c>
      <c r="M737" s="173">
        <f>IF(preDEL!$AG737,IFERROR(0/0,""),preDEL!M737)</f>
        <v>0.472650463</v>
      </c>
      <c r="N737" s="83" t="str">
        <f>IF(preDEL!$AG737,IFERROR(0/0,""),preDEL!N737)</f>
        <v/>
      </c>
      <c r="O737" s="83" t="str">
        <f>IF(preDEL!$AG737,IFERROR(0/0,""),preDEL!O737)</f>
        <v/>
      </c>
      <c r="P737" s="128" t="b">
        <f>IF(preDEL!$AG737,IFERROR(0/0,""),preDEL!P737)</f>
        <v>0</v>
      </c>
      <c r="Q737" s="128" t="str">
        <f>IF(preDEL!$AG737,IFERROR(0/0,""),preDEL!Q737)</f>
        <v>Result</v>
      </c>
      <c r="R737" s="116" t="b">
        <f>IF(preDEL!$AG737,IFERROR(0/0,""),preDEL!R737)</f>
        <v>1</v>
      </c>
      <c r="S737" s="116">
        <f>IF(preDEL!$AG737,IFERROR(0/0,""),preDEL!S737)</f>
        <v>1</v>
      </c>
      <c r="T737" s="128" t="str">
        <f>IF(preDEL!$AG737,IFERROR(0/0,""),preDEL!T737)</f>
        <v/>
      </c>
      <c r="U737" s="83" t="str">
        <f>IF(preDEL!$AG737,IFERROR(0/0,""),preDEL!U737)</f>
        <v/>
      </c>
      <c r="V737" s="82" t="str">
        <f>IF(preDEL!$AG737,IFERROR(0/0,""),preDEL!V737)</f>
        <v/>
      </c>
      <c r="W737" s="83" t="str">
        <f>IF(preDEL!$AG737,IFERROR(0/0,""),preDEL!W737)</f>
        <v/>
      </c>
      <c r="X737" s="116" t="b">
        <f>IF(preDEL!$AG737,IFERROR(0/0,""),preDEL!X737)</f>
        <v>0</v>
      </c>
      <c r="Y737" s="128" t="b">
        <f>IF(preDEL!$AG737,IFERROR(0/0,""),preDEL!Y737)</f>
        <v>0</v>
      </c>
      <c r="Z737" s="82" t="str">
        <f>IF(preDEL!$AG737,IFERROR(0/0,""),preDEL!Z737)</f>
        <v/>
      </c>
      <c r="AA737" s="128" t="b">
        <f>IF(preDEL!$AG737,IFERROR(0/0,""),preDEL!AA737)</f>
        <v>0</v>
      </c>
      <c r="AB737" s="128" t="b">
        <f>IF(preDEL!$AG737,IFERROR(0/0,""),preDEL!AB737)</f>
        <v>0</v>
      </c>
      <c r="AC737" s="174">
        <f>IF(preDEL!$AG737,IFERROR(0/0,""),preDEL!AC737)</f>
        <v>28</v>
      </c>
      <c r="AD737" s="116" t="b">
        <f>IF(preDEL!$AG737,IFERROR(0/0,""),preDEL!AD737)</f>
        <v>0</v>
      </c>
      <c r="AE737" s="175" t="str">
        <f>IF(preDEL!$AG737,IFERROR(0/0,""),preDEL!AE737)</f>
        <v/>
      </c>
      <c r="AF737" s="128" t="b">
        <f>IF(preDEL!$AG737,IFERROR(0/0,""),preDEL!AF737)</f>
        <v>0</v>
      </c>
      <c r="AG737" s="128" t="b">
        <f>IF(preDEL!$AG737,IFERROR(0/0,""),preDEL!AG737)</f>
        <v>0</v>
      </c>
      <c r="AH737" s="116" t="str">
        <f>IF(preDEL!$AG737,IFERROR(0/0,""),preDEL!AH737)</f>
        <v/>
      </c>
      <c r="AI737" s="82" t="str">
        <f>IF(preDEL!$AG737,IFERROR(0/0,""),preDEL!AI737)</f>
        <v/>
      </c>
      <c r="AJ737" s="83" t="str">
        <f>IF(preDEL!$AG737,IFERROR(0/0,""),preDEL!AJ737)</f>
        <v/>
      </c>
      <c r="AK737" s="82" t="str">
        <f>IF(preDEL!$AG737,IFERROR(0/0,""),preDEL!AK737)</f>
        <v>Negative</v>
      </c>
      <c r="AL737" s="83" t="str">
        <f>IF(preDEL!$AG737,IFERROR(0/0,""),preDEL!AL737)</f>
        <v/>
      </c>
      <c r="AM737" s="83" t="str">
        <f>IF(preDEL!$AG737,IFERROR(0/0,""),preDEL!AM737)</f>
        <v>SpROSA145068</v>
      </c>
      <c r="AN737" s="83" t="str">
        <f>IF(preDEL!$AG737,IFERROR(0/0,""),preDEL!AN737)</f>
        <v>ROSA970910</v>
      </c>
      <c r="AO737" s="83" t="str">
        <f>IF(preDEL!$AG737,IFERROR(0/0,""),preDEL!AO737)</f>
        <v/>
      </c>
      <c r="AP737" s="83" t="str">
        <f>IF(preDEL!$AG737,IFERROR(0/0,""),preDEL!AP737)</f>
        <v/>
      </c>
      <c r="AQ737" s="83" t="str">
        <f>IF(preDEL!$AG737,IFERROR(0/0,""),preDEL!AQ737)</f>
        <v/>
      </c>
      <c r="AR737" s="83" t="str">
        <f>IF(preDEL!$AG737,IFERROR(0/0,""),preDEL!AR737)</f>
        <v/>
      </c>
      <c r="AS737" s="147"/>
    </row>
    <row r="738">
      <c r="A738" s="82" t="str">
        <f>IF(preDEL!$AG738,IFERROR(0/0,""),preDEL!A738)</f>
        <v>FLB3388</v>
      </c>
      <c r="B738" s="172">
        <f>IF(preDEL!$AG738,IFERROR(0/0,""),preDEL!B738)</f>
        <v>44544</v>
      </c>
      <c r="C738" s="173">
        <f>IF(preDEL!$AG738,IFERROR(0/0,""),preDEL!C738)</f>
        <v>0.1663310185</v>
      </c>
      <c r="D738" s="82" t="str">
        <f>IF(preDEL!$AG738,IFERROR(0/0,""),preDEL!D738)</f>
        <v/>
      </c>
      <c r="E738" s="82" t="str">
        <f>IF(preDEL!$AG738,IFERROR(0/0,""),preDEL!E738)</f>
        <v/>
      </c>
      <c r="F738" s="83" t="str">
        <f>IF(preDEL!$AG738,IFERROR(0/0,""),preDEL!F738)</f>
        <v/>
      </c>
      <c r="G738" s="83" t="str">
        <f>IF(preDEL!$AG738,IFERROR(0/0,""),preDEL!G738)</f>
        <v/>
      </c>
      <c r="H738" s="83" t="str">
        <f>IF(preDEL!$AG738,IFERROR(0/0,""),preDEL!H738)</f>
        <v/>
      </c>
      <c r="I738" s="82" t="str">
        <f>IF(preDEL!$AG738,IFERROR(0/0,""),preDEL!I738)</f>
        <v/>
      </c>
      <c r="J738" s="82" t="str">
        <f>IF(preDEL!$AG738,IFERROR(0/0,""),preDEL!J738)</f>
        <v/>
      </c>
      <c r="K738" s="82" t="str">
        <f>IF(preDEL!$AG738,IFERROR(0/0,""),preDEL!K738)</f>
        <v>Negative</v>
      </c>
      <c r="L738" s="172">
        <f>IF(preDEL!$AG738,IFERROR(0/0,""),preDEL!L738)</f>
        <v>44544</v>
      </c>
      <c r="M738" s="173">
        <f>IF(preDEL!$AG738,IFERROR(0/0,""),preDEL!M738)</f>
        <v>0.472650463</v>
      </c>
      <c r="N738" s="83" t="str">
        <f>IF(preDEL!$AG738,IFERROR(0/0,""),preDEL!N738)</f>
        <v/>
      </c>
      <c r="O738" s="83" t="str">
        <f>IF(preDEL!$AG738,IFERROR(0/0,""),preDEL!O738)</f>
        <v/>
      </c>
      <c r="P738" s="128" t="b">
        <f>IF(preDEL!$AG738,IFERROR(0/0,""),preDEL!P738)</f>
        <v>0</v>
      </c>
      <c r="Q738" s="128" t="str">
        <f>IF(preDEL!$AG738,IFERROR(0/0,""),preDEL!Q738)</f>
        <v>Result</v>
      </c>
      <c r="R738" s="116" t="b">
        <f>IF(preDEL!$AG738,IFERROR(0/0,""),preDEL!R738)</f>
        <v>1</v>
      </c>
      <c r="S738" s="116">
        <f>IF(preDEL!$AG738,IFERROR(0/0,""),preDEL!S738)</f>
        <v>1</v>
      </c>
      <c r="T738" s="128" t="str">
        <f>IF(preDEL!$AG738,IFERROR(0/0,""),preDEL!T738)</f>
        <v/>
      </c>
      <c r="U738" s="83" t="str">
        <f>IF(preDEL!$AG738,IFERROR(0/0,""),preDEL!U738)</f>
        <v/>
      </c>
      <c r="V738" s="82" t="str">
        <f>IF(preDEL!$AG738,IFERROR(0/0,""),preDEL!V738)</f>
        <v/>
      </c>
      <c r="W738" s="83" t="str">
        <f>IF(preDEL!$AG738,IFERROR(0/0,""),preDEL!W738)</f>
        <v/>
      </c>
      <c r="X738" s="116" t="b">
        <f>IF(preDEL!$AG738,IFERROR(0/0,""),preDEL!X738)</f>
        <v>0</v>
      </c>
      <c r="Y738" s="128" t="b">
        <f>IF(preDEL!$AG738,IFERROR(0/0,""),preDEL!Y738)</f>
        <v>0</v>
      </c>
      <c r="Z738" s="82" t="str">
        <f>IF(preDEL!$AG738,IFERROR(0/0,""),preDEL!Z738)</f>
        <v/>
      </c>
      <c r="AA738" s="128" t="b">
        <f>IF(preDEL!$AG738,IFERROR(0/0,""),preDEL!AA738)</f>
        <v>0</v>
      </c>
      <c r="AB738" s="128" t="b">
        <f>IF(preDEL!$AG738,IFERROR(0/0,""),preDEL!AB738)</f>
        <v>0</v>
      </c>
      <c r="AC738" s="174">
        <f>IF(preDEL!$AG738,IFERROR(0/0,""),preDEL!AC738)</f>
        <v>27</v>
      </c>
      <c r="AD738" s="116" t="b">
        <f>IF(preDEL!$AG738,IFERROR(0/0,""),preDEL!AD738)</f>
        <v>0</v>
      </c>
      <c r="AE738" s="175" t="str">
        <f>IF(preDEL!$AG738,IFERROR(0/0,""),preDEL!AE738)</f>
        <v/>
      </c>
      <c r="AF738" s="128" t="b">
        <f>IF(preDEL!$AG738,IFERROR(0/0,""),preDEL!AF738)</f>
        <v>0</v>
      </c>
      <c r="AG738" s="128" t="b">
        <f>IF(preDEL!$AG738,IFERROR(0/0,""),preDEL!AG738)</f>
        <v>0</v>
      </c>
      <c r="AH738" s="116" t="str">
        <f>IF(preDEL!$AG738,IFERROR(0/0,""),preDEL!AH738)</f>
        <v/>
      </c>
      <c r="AI738" s="82" t="str">
        <f>IF(preDEL!$AG738,IFERROR(0/0,""),preDEL!AI738)</f>
        <v/>
      </c>
      <c r="AJ738" s="83" t="str">
        <f>IF(preDEL!$AG738,IFERROR(0/0,""),preDEL!AJ738)</f>
        <v/>
      </c>
      <c r="AK738" s="82" t="str">
        <f>IF(preDEL!$AG738,IFERROR(0/0,""),preDEL!AK738)</f>
        <v>Negative</v>
      </c>
      <c r="AL738" s="83" t="str">
        <f>IF(preDEL!$AG738,IFERROR(0/0,""),preDEL!AL738)</f>
        <v/>
      </c>
      <c r="AM738" s="83" t="str">
        <f>IF(preDEL!$AG738,IFERROR(0/0,""),preDEL!AM738)</f>
        <v>SpROSA145068</v>
      </c>
      <c r="AN738" s="83" t="str">
        <f>IF(preDEL!$AG738,IFERROR(0/0,""),preDEL!AN738)</f>
        <v>ROSA191656</v>
      </c>
      <c r="AO738" s="83" t="str">
        <f>IF(preDEL!$AG738,IFERROR(0/0,""),preDEL!AO738)</f>
        <v/>
      </c>
      <c r="AP738" s="83" t="str">
        <f>IF(preDEL!$AG738,IFERROR(0/0,""),preDEL!AP738)</f>
        <v/>
      </c>
      <c r="AQ738" s="83" t="str">
        <f>IF(preDEL!$AG738,IFERROR(0/0,""),preDEL!AQ738)</f>
        <v/>
      </c>
      <c r="AR738" s="83" t="str">
        <f>IF(preDEL!$AG738,IFERROR(0/0,""),preDEL!AR738)</f>
        <v/>
      </c>
      <c r="AS738" s="147"/>
    </row>
    <row r="739">
      <c r="A739" s="82" t="str">
        <f>IF(preDEL!$AG739,IFERROR(0/0,""),preDEL!A739)</f>
        <v>FLB3447</v>
      </c>
      <c r="B739" s="172">
        <f>IF(preDEL!$AG739,IFERROR(0/0,""),preDEL!B739)</f>
        <v>44544</v>
      </c>
      <c r="C739" s="173">
        <f>IF(preDEL!$AG739,IFERROR(0/0,""),preDEL!C739)</f>
        <v>0.1673726852</v>
      </c>
      <c r="D739" s="82" t="str">
        <f>IF(preDEL!$AG739,IFERROR(0/0,""),preDEL!D739)</f>
        <v/>
      </c>
      <c r="E739" s="82" t="str">
        <f>IF(preDEL!$AG739,IFERROR(0/0,""),preDEL!E739)</f>
        <v/>
      </c>
      <c r="F739" s="83" t="str">
        <f>IF(preDEL!$AG739,IFERROR(0/0,""),preDEL!F739)</f>
        <v/>
      </c>
      <c r="G739" s="83" t="str">
        <f>IF(preDEL!$AG739,IFERROR(0/0,""),preDEL!G739)</f>
        <v/>
      </c>
      <c r="H739" s="83" t="str">
        <f>IF(preDEL!$AG739,IFERROR(0/0,""),preDEL!H739)</f>
        <v/>
      </c>
      <c r="I739" s="82" t="str">
        <f>IF(preDEL!$AG739,IFERROR(0/0,""),preDEL!I739)</f>
        <v/>
      </c>
      <c r="J739" s="82" t="str">
        <f>IF(preDEL!$AG739,IFERROR(0/0,""),preDEL!J739)</f>
        <v/>
      </c>
      <c r="K739" s="82" t="str">
        <f>IF(preDEL!$AG739,IFERROR(0/0,""),preDEL!K739)</f>
        <v>Negative</v>
      </c>
      <c r="L739" s="172">
        <f>IF(preDEL!$AG739,IFERROR(0/0,""),preDEL!L739)</f>
        <v>44544</v>
      </c>
      <c r="M739" s="173">
        <f>IF(preDEL!$AG739,IFERROR(0/0,""),preDEL!M739)</f>
        <v>0.472650463</v>
      </c>
      <c r="N739" s="83" t="str">
        <f>IF(preDEL!$AG739,IFERROR(0/0,""),preDEL!N739)</f>
        <v/>
      </c>
      <c r="O739" s="83" t="str">
        <f>IF(preDEL!$AG739,IFERROR(0/0,""),preDEL!O739)</f>
        <v/>
      </c>
      <c r="P739" s="128" t="b">
        <f>IF(preDEL!$AG739,IFERROR(0/0,""),preDEL!P739)</f>
        <v>0</v>
      </c>
      <c r="Q739" s="128" t="str">
        <f>IF(preDEL!$AG739,IFERROR(0/0,""),preDEL!Q739)</f>
        <v>Result</v>
      </c>
      <c r="R739" s="116" t="b">
        <f>IF(preDEL!$AG739,IFERROR(0/0,""),preDEL!R739)</f>
        <v>1</v>
      </c>
      <c r="S739" s="116">
        <f>IF(preDEL!$AG739,IFERROR(0/0,""),preDEL!S739)</f>
        <v>1</v>
      </c>
      <c r="T739" s="128">
        <f>IF(preDEL!$AG739,IFERROR(0/0,""),preDEL!T739)</f>
        <v>0</v>
      </c>
      <c r="U739" s="83" t="str">
        <f>IF(preDEL!$AG739,IFERROR(0/0,""),preDEL!U739)</f>
        <v/>
      </c>
      <c r="V739" s="82" t="str">
        <f>IF(preDEL!$AG739,IFERROR(0/0,""),preDEL!V739)</f>
        <v/>
      </c>
      <c r="W739" s="83" t="str">
        <f>IF(preDEL!$AG739,IFERROR(0/0,""),preDEL!W739)</f>
        <v/>
      </c>
      <c r="X739" s="116" t="b">
        <f>IF(preDEL!$AG739,IFERROR(0/0,""),preDEL!X739)</f>
        <v>0</v>
      </c>
      <c r="Y739" s="128" t="b">
        <f>IF(preDEL!$AG739,IFERROR(0/0,""),preDEL!Y739)</f>
        <v>0</v>
      </c>
      <c r="Z739" s="82" t="str">
        <f>IF(preDEL!$AG739,IFERROR(0/0,""),preDEL!Z739)</f>
        <v/>
      </c>
      <c r="AA739" s="128" t="b">
        <f>IF(preDEL!$AG739,IFERROR(0/0,""),preDEL!AA739)</f>
        <v>0</v>
      </c>
      <c r="AB739" s="128" t="b">
        <f>IF(preDEL!$AG739,IFERROR(0/0,""),preDEL!AB739)</f>
        <v>0</v>
      </c>
      <c r="AC739" s="174">
        <f>IF(preDEL!$AG739,IFERROR(0/0,""),preDEL!AC739)</f>
        <v>485</v>
      </c>
      <c r="AD739" s="116" t="b">
        <f>IF(preDEL!$AG739,IFERROR(0/0,""),preDEL!AD739)</f>
        <v>1</v>
      </c>
      <c r="AE739" s="175" t="str">
        <f>IF(preDEL!$AG739,IFERROR(0/0,""),preDEL!AE739)</f>
        <v/>
      </c>
      <c r="AF739" s="128" t="b">
        <f>IF(preDEL!$AG739,IFERROR(0/0,""),preDEL!AF739)</f>
        <v>0</v>
      </c>
      <c r="AG739" s="128" t="b">
        <f>IF(preDEL!$AG739,IFERROR(0/0,""),preDEL!AG739)</f>
        <v>0</v>
      </c>
      <c r="AH739" s="116" t="str">
        <f>IF(preDEL!$AG739,IFERROR(0/0,""),preDEL!AH739)</f>
        <v/>
      </c>
      <c r="AI739" s="82" t="str">
        <f>IF(preDEL!$AG739,IFERROR(0/0,""),preDEL!AI739)</f>
        <v/>
      </c>
      <c r="AJ739" s="83" t="str">
        <f>IF(preDEL!$AG739,IFERROR(0/0,""),preDEL!AJ739)</f>
        <v/>
      </c>
      <c r="AK739" s="82" t="str">
        <f>IF(preDEL!$AG739,IFERROR(0/0,""),preDEL!AK739)</f>
        <v>Negative</v>
      </c>
      <c r="AL739" s="83" t="str">
        <f>IF(preDEL!$AG739,IFERROR(0/0,""),preDEL!AL739)</f>
        <v/>
      </c>
      <c r="AM739" s="83" t="str">
        <f>IF(preDEL!$AG739,IFERROR(0/0,""),preDEL!AM739)</f>
        <v>SpROSA145068</v>
      </c>
      <c r="AN739" s="83" t="str">
        <f>IF(preDEL!$AG739,IFERROR(0/0,""),preDEL!AN739)</f>
        <v>ROSA797583</v>
      </c>
      <c r="AO739" s="83" t="str">
        <f>IF(preDEL!$AG739,IFERROR(0/0,""),preDEL!AO739)</f>
        <v/>
      </c>
      <c r="AP739" s="83" t="str">
        <f>IF(preDEL!$AG739,IFERROR(0/0,""),preDEL!AP739)</f>
        <v/>
      </c>
      <c r="AQ739" s="83" t="str">
        <f>IF(preDEL!$AG739,IFERROR(0/0,""),preDEL!AQ739)</f>
        <v/>
      </c>
      <c r="AR739" s="83" t="str">
        <f>IF(preDEL!$AG739,IFERROR(0/0,""),preDEL!AR739)</f>
        <v/>
      </c>
      <c r="AS739" s="147"/>
    </row>
    <row r="740">
      <c r="A740" s="82" t="str">
        <f>IF(preDEL!$AG740,IFERROR(0/0,""),preDEL!A740)</f>
        <v>FLB3792</v>
      </c>
      <c r="B740" s="172">
        <f>IF(preDEL!$AG740,IFERROR(0/0,""),preDEL!B740)</f>
        <v>44544</v>
      </c>
      <c r="C740" s="173">
        <f>IF(preDEL!$AG740,IFERROR(0/0,""),preDEL!C740)</f>
        <v>0.1678356481</v>
      </c>
      <c r="D740" s="82" t="str">
        <f>IF(preDEL!$AG740,IFERROR(0/0,""),preDEL!D740)</f>
        <v/>
      </c>
      <c r="E740" s="82" t="str">
        <f>IF(preDEL!$AG740,IFERROR(0/0,""),preDEL!E740)</f>
        <v/>
      </c>
      <c r="F740" s="83" t="str">
        <f>IF(preDEL!$AG740,IFERROR(0/0,""),preDEL!F740)</f>
        <v/>
      </c>
      <c r="G740" s="83" t="str">
        <f>IF(preDEL!$AG740,IFERROR(0/0,""),preDEL!G740)</f>
        <v/>
      </c>
      <c r="H740" s="83" t="str">
        <f>IF(preDEL!$AG740,IFERROR(0/0,""),preDEL!H740)</f>
        <v/>
      </c>
      <c r="I740" s="82" t="str">
        <f>IF(preDEL!$AG740,IFERROR(0/0,""),preDEL!I740)</f>
        <v/>
      </c>
      <c r="J740" s="82" t="str">
        <f>IF(preDEL!$AG740,IFERROR(0/0,""),preDEL!J740)</f>
        <v/>
      </c>
      <c r="K740" s="82" t="str">
        <f>IF(preDEL!$AG740,IFERROR(0/0,""),preDEL!K740)</f>
        <v>Negative</v>
      </c>
      <c r="L740" s="172">
        <f>IF(preDEL!$AG740,IFERROR(0/0,""),preDEL!L740)</f>
        <v>44544</v>
      </c>
      <c r="M740" s="173">
        <f>IF(preDEL!$AG740,IFERROR(0/0,""),preDEL!M740)</f>
        <v>0.472650463</v>
      </c>
      <c r="N740" s="83" t="str">
        <f>IF(preDEL!$AG740,IFERROR(0/0,""),preDEL!N740)</f>
        <v/>
      </c>
      <c r="O740" s="83" t="str">
        <f>IF(preDEL!$AG740,IFERROR(0/0,""),preDEL!O740)</f>
        <v/>
      </c>
      <c r="P740" s="128" t="b">
        <f>IF(preDEL!$AG740,IFERROR(0/0,""),preDEL!P740)</f>
        <v>0</v>
      </c>
      <c r="Q740" s="128" t="str">
        <f>IF(preDEL!$AG740,IFERROR(0/0,""),preDEL!Q740)</f>
        <v>Result</v>
      </c>
      <c r="R740" s="116" t="b">
        <f>IF(preDEL!$AG740,IFERROR(0/0,""),preDEL!R740)</f>
        <v>1</v>
      </c>
      <c r="S740" s="116">
        <f>IF(preDEL!$AG740,IFERROR(0/0,""),preDEL!S740)</f>
        <v>1</v>
      </c>
      <c r="T740" s="128">
        <f>IF(preDEL!$AG740,IFERROR(0/0,""),preDEL!T740)</f>
        <v>0</v>
      </c>
      <c r="U740" s="83" t="str">
        <f>IF(preDEL!$AG740,IFERROR(0/0,""),preDEL!U740)</f>
        <v/>
      </c>
      <c r="V740" s="82" t="str">
        <f>IF(preDEL!$AG740,IFERROR(0/0,""),preDEL!V740)</f>
        <v/>
      </c>
      <c r="W740" s="83" t="str">
        <f>IF(preDEL!$AG740,IFERROR(0/0,""),preDEL!W740)</f>
        <v/>
      </c>
      <c r="X740" s="116" t="b">
        <f>IF(preDEL!$AG740,IFERROR(0/0,""),preDEL!X740)</f>
        <v>0</v>
      </c>
      <c r="Y740" s="128" t="b">
        <f>IF(preDEL!$AG740,IFERROR(0/0,""),preDEL!Y740)</f>
        <v>0</v>
      </c>
      <c r="Z740" s="82" t="str">
        <f>IF(preDEL!$AG740,IFERROR(0/0,""),preDEL!Z740)</f>
        <v/>
      </c>
      <c r="AA740" s="128" t="b">
        <f>IF(preDEL!$AG740,IFERROR(0/0,""),preDEL!AA740)</f>
        <v>0</v>
      </c>
      <c r="AB740" s="128" t="b">
        <f>IF(preDEL!$AG740,IFERROR(0/0,""),preDEL!AB740)</f>
        <v>0</v>
      </c>
      <c r="AC740" s="174">
        <f>IF(preDEL!$AG740,IFERROR(0/0,""),preDEL!AC740)</f>
        <v>484</v>
      </c>
      <c r="AD740" s="116" t="b">
        <f>IF(preDEL!$AG740,IFERROR(0/0,""),preDEL!AD740)</f>
        <v>1</v>
      </c>
      <c r="AE740" s="175" t="str">
        <f>IF(preDEL!$AG740,IFERROR(0/0,""),preDEL!AE740)</f>
        <v/>
      </c>
      <c r="AF740" s="128" t="b">
        <f>IF(preDEL!$AG740,IFERROR(0/0,""),preDEL!AF740)</f>
        <v>0</v>
      </c>
      <c r="AG740" s="128" t="b">
        <f>IF(preDEL!$AG740,IFERROR(0/0,""),preDEL!AG740)</f>
        <v>0</v>
      </c>
      <c r="AH740" s="116" t="str">
        <f>IF(preDEL!$AG740,IFERROR(0/0,""),preDEL!AH740)</f>
        <v/>
      </c>
      <c r="AI740" s="82" t="str">
        <f>IF(preDEL!$AG740,IFERROR(0/0,""),preDEL!AI740)</f>
        <v/>
      </c>
      <c r="AJ740" s="83" t="str">
        <f>IF(preDEL!$AG740,IFERROR(0/0,""),preDEL!AJ740)</f>
        <v/>
      </c>
      <c r="AK740" s="82" t="str">
        <f>IF(preDEL!$AG740,IFERROR(0/0,""),preDEL!AK740)</f>
        <v>Negative</v>
      </c>
      <c r="AL740" s="83" t="str">
        <f>IF(preDEL!$AG740,IFERROR(0/0,""),preDEL!AL740)</f>
        <v/>
      </c>
      <c r="AM740" s="83" t="str">
        <f>IF(preDEL!$AG740,IFERROR(0/0,""),preDEL!AM740)</f>
        <v>SpROSA145068</v>
      </c>
      <c r="AN740" s="83" t="str">
        <f>IF(preDEL!$AG740,IFERROR(0/0,""),preDEL!AN740)</f>
        <v>ROSA767812</v>
      </c>
      <c r="AO740" s="83" t="str">
        <f>IF(preDEL!$AG740,IFERROR(0/0,""),preDEL!AO740)</f>
        <v/>
      </c>
      <c r="AP740" s="83" t="str">
        <f>IF(preDEL!$AG740,IFERROR(0/0,""),preDEL!AP740)</f>
        <v/>
      </c>
      <c r="AQ740" s="83" t="str">
        <f>IF(preDEL!$AG740,IFERROR(0/0,""),preDEL!AQ740)</f>
        <v/>
      </c>
      <c r="AR740" s="83" t="str">
        <f>IF(preDEL!$AG740,IFERROR(0/0,""),preDEL!AR740)</f>
        <v/>
      </c>
      <c r="AS740" s="147"/>
    </row>
    <row r="741">
      <c r="A741" s="82" t="str">
        <f>IF(preDEL!$AG741,IFERROR(0/0,""),preDEL!A741)</f>
        <v>FLB3768</v>
      </c>
      <c r="B741" s="172">
        <f>IF(preDEL!$AG741,IFERROR(0/0,""),preDEL!B741)</f>
        <v>44544</v>
      </c>
      <c r="C741" s="173">
        <f>IF(preDEL!$AG741,IFERROR(0/0,""),preDEL!C741)</f>
        <v>0.1685416667</v>
      </c>
      <c r="D741" s="82" t="str">
        <f>IF(preDEL!$AG741,IFERROR(0/0,""),preDEL!D741)</f>
        <v/>
      </c>
      <c r="E741" s="82" t="str">
        <f>IF(preDEL!$AG741,IFERROR(0/0,""),preDEL!E741)</f>
        <v/>
      </c>
      <c r="F741" s="83" t="str">
        <f>IF(preDEL!$AG741,IFERROR(0/0,""),preDEL!F741)</f>
        <v/>
      </c>
      <c r="G741" s="83" t="str">
        <f>IF(preDEL!$AG741,IFERROR(0/0,""),preDEL!G741)</f>
        <v/>
      </c>
      <c r="H741" s="83" t="str">
        <f>IF(preDEL!$AG741,IFERROR(0/0,""),preDEL!H741)</f>
        <v/>
      </c>
      <c r="I741" s="82" t="str">
        <f>IF(preDEL!$AG741,IFERROR(0/0,""),preDEL!I741)</f>
        <v/>
      </c>
      <c r="J741" s="82" t="str">
        <f>IF(preDEL!$AG741,IFERROR(0/0,""),preDEL!J741)</f>
        <v/>
      </c>
      <c r="K741" s="82" t="str">
        <f>IF(preDEL!$AG741,IFERROR(0/0,""),preDEL!K741)</f>
        <v>Negative</v>
      </c>
      <c r="L741" s="172">
        <f>IF(preDEL!$AG741,IFERROR(0/0,""),preDEL!L741)</f>
        <v>44544</v>
      </c>
      <c r="M741" s="173">
        <f>IF(preDEL!$AG741,IFERROR(0/0,""),preDEL!M741)</f>
        <v>0.472650463</v>
      </c>
      <c r="N741" s="83" t="str">
        <f>IF(preDEL!$AG741,IFERROR(0/0,""),preDEL!N741)</f>
        <v/>
      </c>
      <c r="O741" s="83" t="str">
        <f>IF(preDEL!$AG741,IFERROR(0/0,""),preDEL!O741)</f>
        <v/>
      </c>
      <c r="P741" s="128" t="b">
        <f>IF(preDEL!$AG741,IFERROR(0/0,""),preDEL!P741)</f>
        <v>0</v>
      </c>
      <c r="Q741" s="128" t="str">
        <f>IF(preDEL!$AG741,IFERROR(0/0,""),preDEL!Q741)</f>
        <v>Result</v>
      </c>
      <c r="R741" s="116" t="b">
        <f>IF(preDEL!$AG741,IFERROR(0/0,""),preDEL!R741)</f>
        <v>1</v>
      </c>
      <c r="S741" s="116">
        <f>IF(preDEL!$AG741,IFERROR(0/0,""),preDEL!S741)</f>
        <v>1</v>
      </c>
      <c r="T741" s="128">
        <f>IF(preDEL!$AG741,IFERROR(0/0,""),preDEL!T741)</f>
        <v>0</v>
      </c>
      <c r="U741" s="83" t="str">
        <f>IF(preDEL!$AG741,IFERROR(0/0,""),preDEL!U741)</f>
        <v/>
      </c>
      <c r="V741" s="82" t="str">
        <f>IF(preDEL!$AG741,IFERROR(0/0,""),preDEL!V741)</f>
        <v/>
      </c>
      <c r="W741" s="83" t="str">
        <f>IF(preDEL!$AG741,IFERROR(0/0,""),preDEL!W741)</f>
        <v/>
      </c>
      <c r="X741" s="116" t="b">
        <f>IF(preDEL!$AG741,IFERROR(0/0,""),preDEL!X741)</f>
        <v>0</v>
      </c>
      <c r="Y741" s="128" t="b">
        <f>IF(preDEL!$AG741,IFERROR(0/0,""),preDEL!Y741)</f>
        <v>0</v>
      </c>
      <c r="Z741" s="82" t="str">
        <f>IF(preDEL!$AG741,IFERROR(0/0,""),preDEL!Z741)</f>
        <v/>
      </c>
      <c r="AA741" s="128" t="b">
        <f>IF(preDEL!$AG741,IFERROR(0/0,""),preDEL!AA741)</f>
        <v>0</v>
      </c>
      <c r="AB741" s="128" t="b">
        <f>IF(preDEL!$AG741,IFERROR(0/0,""),preDEL!AB741)</f>
        <v>0</v>
      </c>
      <c r="AC741" s="174">
        <f>IF(preDEL!$AG741,IFERROR(0/0,""),preDEL!AC741)</f>
        <v>483</v>
      </c>
      <c r="AD741" s="116" t="b">
        <f>IF(preDEL!$AG741,IFERROR(0/0,""),preDEL!AD741)</f>
        <v>1</v>
      </c>
      <c r="AE741" s="175" t="str">
        <f>IF(preDEL!$AG741,IFERROR(0/0,""),preDEL!AE741)</f>
        <v/>
      </c>
      <c r="AF741" s="128" t="b">
        <f>IF(preDEL!$AG741,IFERROR(0/0,""),preDEL!AF741)</f>
        <v>0</v>
      </c>
      <c r="AG741" s="128" t="b">
        <f>IF(preDEL!$AG741,IFERROR(0/0,""),preDEL!AG741)</f>
        <v>0</v>
      </c>
      <c r="AH741" s="116" t="str">
        <f>IF(preDEL!$AG741,IFERROR(0/0,""),preDEL!AH741)</f>
        <v/>
      </c>
      <c r="AI741" s="82" t="str">
        <f>IF(preDEL!$AG741,IFERROR(0/0,""),preDEL!AI741)</f>
        <v/>
      </c>
      <c r="AJ741" s="83" t="str">
        <f>IF(preDEL!$AG741,IFERROR(0/0,""),preDEL!AJ741)</f>
        <v/>
      </c>
      <c r="AK741" s="82" t="str">
        <f>IF(preDEL!$AG741,IFERROR(0/0,""),preDEL!AK741)</f>
        <v>Negative</v>
      </c>
      <c r="AL741" s="83" t="str">
        <f>IF(preDEL!$AG741,IFERROR(0/0,""),preDEL!AL741)</f>
        <v/>
      </c>
      <c r="AM741" s="83" t="str">
        <f>IF(preDEL!$AG741,IFERROR(0/0,""),preDEL!AM741)</f>
        <v>SpROSA145068</v>
      </c>
      <c r="AN741" s="83" t="str">
        <f>IF(preDEL!$AG741,IFERROR(0/0,""),preDEL!AN741)</f>
        <v>ROSA588197</v>
      </c>
      <c r="AO741" s="83" t="str">
        <f>IF(preDEL!$AG741,IFERROR(0/0,""),preDEL!AO741)</f>
        <v/>
      </c>
      <c r="AP741" s="83" t="str">
        <f>IF(preDEL!$AG741,IFERROR(0/0,""),preDEL!AP741)</f>
        <v/>
      </c>
      <c r="AQ741" s="83" t="str">
        <f>IF(preDEL!$AG741,IFERROR(0/0,""),preDEL!AQ741)</f>
        <v/>
      </c>
      <c r="AR741" s="83" t="str">
        <f>IF(preDEL!$AG741,IFERROR(0/0,""),preDEL!AR741)</f>
        <v/>
      </c>
      <c r="AS741" s="147"/>
    </row>
    <row r="742">
      <c r="A742" s="82" t="str">
        <f>IF(preDEL!$AG742,IFERROR(0/0,""),preDEL!A742)</f>
        <v>FLB3380</v>
      </c>
      <c r="B742" s="172">
        <f>IF(preDEL!$AG742,IFERROR(0/0,""),preDEL!B742)</f>
        <v>44544</v>
      </c>
      <c r="C742" s="173">
        <f>IF(preDEL!$AG742,IFERROR(0/0,""),preDEL!C742)</f>
        <v>0.1688310185</v>
      </c>
      <c r="D742" s="82" t="str">
        <f>IF(preDEL!$AG742,IFERROR(0/0,""),preDEL!D742)</f>
        <v/>
      </c>
      <c r="E742" s="82" t="str">
        <f>IF(preDEL!$AG742,IFERROR(0/0,""),preDEL!E742)</f>
        <v/>
      </c>
      <c r="F742" s="83" t="str">
        <f>IF(preDEL!$AG742,IFERROR(0/0,""),preDEL!F742)</f>
        <v/>
      </c>
      <c r="G742" s="83" t="str">
        <f>IF(preDEL!$AG742,IFERROR(0/0,""),preDEL!G742)</f>
        <v/>
      </c>
      <c r="H742" s="83" t="str">
        <f>IF(preDEL!$AG742,IFERROR(0/0,""),preDEL!H742)</f>
        <v/>
      </c>
      <c r="I742" s="82" t="str">
        <f>IF(preDEL!$AG742,IFERROR(0/0,""),preDEL!I742)</f>
        <v/>
      </c>
      <c r="J742" s="82" t="str">
        <f>IF(preDEL!$AG742,IFERROR(0/0,""),preDEL!J742)</f>
        <v/>
      </c>
      <c r="K742" s="82" t="str">
        <f>IF(preDEL!$AG742,IFERROR(0/0,""),preDEL!K742)</f>
        <v>Negative</v>
      </c>
      <c r="L742" s="172">
        <f>IF(preDEL!$AG742,IFERROR(0/0,""),preDEL!L742)</f>
        <v>44544</v>
      </c>
      <c r="M742" s="173">
        <f>IF(preDEL!$AG742,IFERROR(0/0,""),preDEL!M742)</f>
        <v>0.472650463</v>
      </c>
      <c r="N742" s="83" t="str">
        <f>IF(preDEL!$AG742,IFERROR(0/0,""),preDEL!N742)</f>
        <v/>
      </c>
      <c r="O742" s="83" t="str">
        <f>IF(preDEL!$AG742,IFERROR(0/0,""),preDEL!O742)</f>
        <v/>
      </c>
      <c r="P742" s="128" t="b">
        <f>IF(preDEL!$AG742,IFERROR(0/0,""),preDEL!P742)</f>
        <v>0</v>
      </c>
      <c r="Q742" s="128" t="str">
        <f>IF(preDEL!$AG742,IFERROR(0/0,""),preDEL!Q742)</f>
        <v>Result</v>
      </c>
      <c r="R742" s="116" t="b">
        <f>IF(preDEL!$AG742,IFERROR(0/0,""),preDEL!R742)</f>
        <v>1</v>
      </c>
      <c r="S742" s="116">
        <f>IF(preDEL!$AG742,IFERROR(0/0,""),preDEL!S742)</f>
        <v>1</v>
      </c>
      <c r="T742" s="128" t="str">
        <f>IF(preDEL!$AG742,IFERROR(0/0,""),preDEL!T742)</f>
        <v/>
      </c>
      <c r="U742" s="83" t="str">
        <f>IF(preDEL!$AG742,IFERROR(0/0,""),preDEL!U742)</f>
        <v/>
      </c>
      <c r="V742" s="82" t="str">
        <f>IF(preDEL!$AG742,IFERROR(0/0,""),preDEL!V742)</f>
        <v/>
      </c>
      <c r="W742" s="83" t="str">
        <f>IF(preDEL!$AG742,IFERROR(0/0,""),preDEL!W742)</f>
        <v/>
      </c>
      <c r="X742" s="116" t="b">
        <f>IF(preDEL!$AG742,IFERROR(0/0,""),preDEL!X742)</f>
        <v>0</v>
      </c>
      <c r="Y742" s="128" t="b">
        <f>IF(preDEL!$AG742,IFERROR(0/0,""),preDEL!Y742)</f>
        <v>0</v>
      </c>
      <c r="Z742" s="82" t="str">
        <f>IF(preDEL!$AG742,IFERROR(0/0,""),preDEL!Z742)</f>
        <v/>
      </c>
      <c r="AA742" s="128" t="b">
        <f>IF(preDEL!$AG742,IFERROR(0/0,""),preDEL!AA742)</f>
        <v>0</v>
      </c>
      <c r="AB742" s="128" t="b">
        <f>IF(preDEL!$AG742,IFERROR(0/0,""),preDEL!AB742)</f>
        <v>0</v>
      </c>
      <c r="AC742" s="174">
        <f>IF(preDEL!$AG742,IFERROR(0/0,""),preDEL!AC742)</f>
        <v>26</v>
      </c>
      <c r="AD742" s="116" t="b">
        <f>IF(preDEL!$AG742,IFERROR(0/0,""),preDEL!AD742)</f>
        <v>0</v>
      </c>
      <c r="AE742" s="175" t="str">
        <f>IF(preDEL!$AG742,IFERROR(0/0,""),preDEL!AE742)</f>
        <v/>
      </c>
      <c r="AF742" s="128" t="b">
        <f>IF(preDEL!$AG742,IFERROR(0/0,""),preDEL!AF742)</f>
        <v>0</v>
      </c>
      <c r="AG742" s="128" t="b">
        <f>IF(preDEL!$AG742,IFERROR(0/0,""),preDEL!AG742)</f>
        <v>0</v>
      </c>
      <c r="AH742" s="116" t="str">
        <f>IF(preDEL!$AG742,IFERROR(0/0,""),preDEL!AH742)</f>
        <v/>
      </c>
      <c r="AI742" s="82" t="str">
        <f>IF(preDEL!$AG742,IFERROR(0/0,""),preDEL!AI742)</f>
        <v/>
      </c>
      <c r="AJ742" s="83" t="str">
        <f>IF(preDEL!$AG742,IFERROR(0/0,""),preDEL!AJ742)</f>
        <v/>
      </c>
      <c r="AK742" s="82" t="str">
        <f>IF(preDEL!$AG742,IFERROR(0/0,""),preDEL!AK742)</f>
        <v>Negative</v>
      </c>
      <c r="AL742" s="83" t="str">
        <f>IF(preDEL!$AG742,IFERROR(0/0,""),preDEL!AL742)</f>
        <v/>
      </c>
      <c r="AM742" s="83" t="str">
        <f>IF(preDEL!$AG742,IFERROR(0/0,""),preDEL!AM742)</f>
        <v>SpROSA145068</v>
      </c>
      <c r="AN742" s="83" t="str">
        <f>IF(preDEL!$AG742,IFERROR(0/0,""),preDEL!AN742)</f>
        <v>ROSA216934</v>
      </c>
      <c r="AO742" s="83" t="str">
        <f>IF(preDEL!$AG742,IFERROR(0/0,""),preDEL!AO742)</f>
        <v/>
      </c>
      <c r="AP742" s="83" t="str">
        <f>IF(preDEL!$AG742,IFERROR(0/0,""),preDEL!AP742)</f>
        <v/>
      </c>
      <c r="AQ742" s="83" t="str">
        <f>IF(preDEL!$AG742,IFERROR(0/0,""),preDEL!AQ742)</f>
        <v/>
      </c>
      <c r="AR742" s="83" t="str">
        <f>IF(preDEL!$AG742,IFERROR(0/0,""),preDEL!AR742)</f>
        <v/>
      </c>
      <c r="AS742" s="147"/>
    </row>
    <row r="743">
      <c r="A743" s="82" t="str">
        <f>IF(preDEL!$AG743,IFERROR(0/0,""),preDEL!A743)</f>
        <v>FLB3390</v>
      </c>
      <c r="B743" s="172">
        <f>IF(preDEL!$AG743,IFERROR(0/0,""),preDEL!B743)</f>
        <v>44544</v>
      </c>
      <c r="C743" s="173">
        <f>IF(preDEL!$AG743,IFERROR(0/0,""),preDEL!C743)</f>
        <v>0.1702430556</v>
      </c>
      <c r="D743" s="82" t="str">
        <f>IF(preDEL!$AG743,IFERROR(0/0,""),preDEL!D743)</f>
        <v/>
      </c>
      <c r="E743" s="82" t="str">
        <f>IF(preDEL!$AG743,IFERROR(0/0,""),preDEL!E743)</f>
        <v/>
      </c>
      <c r="F743" s="83" t="str">
        <f>IF(preDEL!$AG743,IFERROR(0/0,""),preDEL!F743)</f>
        <v/>
      </c>
      <c r="G743" s="83" t="str">
        <f>IF(preDEL!$AG743,IFERROR(0/0,""),preDEL!G743)</f>
        <v/>
      </c>
      <c r="H743" s="83" t="str">
        <f>IF(preDEL!$AG743,IFERROR(0/0,""),preDEL!H743)</f>
        <v/>
      </c>
      <c r="I743" s="82" t="str">
        <f>IF(preDEL!$AG743,IFERROR(0/0,""),preDEL!I743)</f>
        <v/>
      </c>
      <c r="J743" s="82" t="str">
        <f>IF(preDEL!$AG743,IFERROR(0/0,""),preDEL!J743)</f>
        <v/>
      </c>
      <c r="K743" s="82" t="str">
        <f>IF(preDEL!$AG743,IFERROR(0/0,""),preDEL!K743)</f>
        <v>Negative</v>
      </c>
      <c r="L743" s="172">
        <f>IF(preDEL!$AG743,IFERROR(0/0,""),preDEL!L743)</f>
        <v>44544</v>
      </c>
      <c r="M743" s="173">
        <f>IF(preDEL!$AG743,IFERROR(0/0,""),preDEL!M743)</f>
        <v>0.472650463</v>
      </c>
      <c r="N743" s="83" t="str">
        <f>IF(preDEL!$AG743,IFERROR(0/0,""),preDEL!N743)</f>
        <v/>
      </c>
      <c r="O743" s="83" t="str">
        <f>IF(preDEL!$AG743,IFERROR(0/0,""),preDEL!O743)</f>
        <v/>
      </c>
      <c r="P743" s="128" t="b">
        <f>IF(preDEL!$AG743,IFERROR(0/0,""),preDEL!P743)</f>
        <v>0</v>
      </c>
      <c r="Q743" s="128" t="str">
        <f>IF(preDEL!$AG743,IFERROR(0/0,""),preDEL!Q743)</f>
        <v>Result</v>
      </c>
      <c r="R743" s="116" t="b">
        <f>IF(preDEL!$AG743,IFERROR(0/0,""),preDEL!R743)</f>
        <v>1</v>
      </c>
      <c r="S743" s="116">
        <f>IF(preDEL!$AG743,IFERROR(0/0,""),preDEL!S743)</f>
        <v>1</v>
      </c>
      <c r="T743" s="128">
        <f>IF(preDEL!$AG743,IFERROR(0/0,""),preDEL!T743)</f>
        <v>0</v>
      </c>
      <c r="U743" s="83" t="str">
        <f>IF(preDEL!$AG743,IFERROR(0/0,""),preDEL!U743)</f>
        <v/>
      </c>
      <c r="V743" s="82" t="str">
        <f>IF(preDEL!$AG743,IFERROR(0/0,""),preDEL!V743)</f>
        <v/>
      </c>
      <c r="W743" s="83" t="str">
        <f>IF(preDEL!$AG743,IFERROR(0/0,""),preDEL!W743)</f>
        <v/>
      </c>
      <c r="X743" s="116" t="b">
        <f>IF(preDEL!$AG743,IFERROR(0/0,""),preDEL!X743)</f>
        <v>0</v>
      </c>
      <c r="Y743" s="128" t="b">
        <f>IF(preDEL!$AG743,IFERROR(0/0,""),preDEL!Y743)</f>
        <v>0</v>
      </c>
      <c r="Z743" s="82" t="str">
        <f>IF(preDEL!$AG743,IFERROR(0/0,""),preDEL!Z743)</f>
        <v/>
      </c>
      <c r="AA743" s="128" t="b">
        <f>IF(preDEL!$AG743,IFERROR(0/0,""),preDEL!AA743)</f>
        <v>0</v>
      </c>
      <c r="AB743" s="128" t="b">
        <f>IF(preDEL!$AG743,IFERROR(0/0,""),preDEL!AB743)</f>
        <v>0</v>
      </c>
      <c r="AC743" s="174">
        <f>IF(preDEL!$AG743,IFERROR(0/0,""),preDEL!AC743)</f>
        <v>482</v>
      </c>
      <c r="AD743" s="116" t="b">
        <f>IF(preDEL!$AG743,IFERROR(0/0,""),preDEL!AD743)</f>
        <v>1</v>
      </c>
      <c r="AE743" s="175" t="str">
        <f>IF(preDEL!$AG743,IFERROR(0/0,""),preDEL!AE743)</f>
        <v/>
      </c>
      <c r="AF743" s="128" t="b">
        <f>IF(preDEL!$AG743,IFERROR(0/0,""),preDEL!AF743)</f>
        <v>0</v>
      </c>
      <c r="AG743" s="128" t="b">
        <f>IF(preDEL!$AG743,IFERROR(0/0,""),preDEL!AG743)</f>
        <v>0</v>
      </c>
      <c r="AH743" s="116" t="str">
        <f>IF(preDEL!$AG743,IFERROR(0/0,""),preDEL!AH743)</f>
        <v/>
      </c>
      <c r="AI743" s="82" t="str">
        <f>IF(preDEL!$AG743,IFERROR(0/0,""),preDEL!AI743)</f>
        <v/>
      </c>
      <c r="AJ743" s="83" t="str">
        <f>IF(preDEL!$AG743,IFERROR(0/0,""),preDEL!AJ743)</f>
        <v/>
      </c>
      <c r="AK743" s="82" t="str">
        <f>IF(preDEL!$AG743,IFERROR(0/0,""),preDEL!AK743)</f>
        <v>Negative</v>
      </c>
      <c r="AL743" s="83" t="str">
        <f>IF(preDEL!$AG743,IFERROR(0/0,""),preDEL!AL743)</f>
        <v/>
      </c>
      <c r="AM743" s="83" t="str">
        <f>IF(preDEL!$AG743,IFERROR(0/0,""),preDEL!AM743)</f>
        <v>SpROSA145068</v>
      </c>
      <c r="AN743" s="83" t="str">
        <f>IF(preDEL!$AG743,IFERROR(0/0,""),preDEL!AN743)</f>
        <v>ROSA268794</v>
      </c>
      <c r="AO743" s="83" t="str">
        <f>IF(preDEL!$AG743,IFERROR(0/0,""),preDEL!AO743)</f>
        <v/>
      </c>
      <c r="AP743" s="83" t="str">
        <f>IF(preDEL!$AG743,IFERROR(0/0,""),preDEL!AP743)</f>
        <v/>
      </c>
      <c r="AQ743" s="83" t="str">
        <f>IF(preDEL!$AG743,IFERROR(0/0,""),preDEL!AQ743)</f>
        <v/>
      </c>
      <c r="AR743" s="83" t="str">
        <f>IF(preDEL!$AG743,IFERROR(0/0,""),preDEL!AR743)</f>
        <v/>
      </c>
      <c r="AS743" s="147"/>
    </row>
    <row r="744">
      <c r="A744" s="82" t="str">
        <f>IF(preDEL!$AG744,IFERROR(0/0,""),preDEL!A744)</f>
        <v>FLB3756</v>
      </c>
      <c r="B744" s="172">
        <f>IF(preDEL!$AG744,IFERROR(0/0,""),preDEL!B744)</f>
        <v>44544</v>
      </c>
      <c r="C744" s="173">
        <f>IF(preDEL!$AG744,IFERROR(0/0,""),preDEL!C744)</f>
        <v>0.1704513889</v>
      </c>
      <c r="D744" s="82" t="str">
        <f>IF(preDEL!$AG744,IFERROR(0/0,""),preDEL!D744)</f>
        <v/>
      </c>
      <c r="E744" s="82" t="str">
        <f>IF(preDEL!$AG744,IFERROR(0/0,""),preDEL!E744)</f>
        <v/>
      </c>
      <c r="F744" s="83" t="str">
        <f>IF(preDEL!$AG744,IFERROR(0/0,""),preDEL!F744)</f>
        <v/>
      </c>
      <c r="G744" s="83" t="str">
        <f>IF(preDEL!$AG744,IFERROR(0/0,""),preDEL!G744)</f>
        <v/>
      </c>
      <c r="H744" s="83" t="str">
        <f>IF(preDEL!$AG744,IFERROR(0/0,""),preDEL!H744)</f>
        <v/>
      </c>
      <c r="I744" s="82" t="str">
        <f>IF(preDEL!$AG744,IFERROR(0/0,""),preDEL!I744)</f>
        <v/>
      </c>
      <c r="J744" s="82" t="str">
        <f>IF(preDEL!$AG744,IFERROR(0/0,""),preDEL!J744)</f>
        <v/>
      </c>
      <c r="K744" s="82" t="str">
        <f>IF(preDEL!$AG744,IFERROR(0/0,""),preDEL!K744)</f>
        <v>Negative</v>
      </c>
      <c r="L744" s="172">
        <f>IF(preDEL!$AG744,IFERROR(0/0,""),preDEL!L744)</f>
        <v>44544</v>
      </c>
      <c r="M744" s="173">
        <f>IF(preDEL!$AG744,IFERROR(0/0,""),preDEL!M744)</f>
        <v>0.472662037</v>
      </c>
      <c r="N744" s="83" t="str">
        <f>IF(preDEL!$AG744,IFERROR(0/0,""),preDEL!N744)</f>
        <v/>
      </c>
      <c r="O744" s="83" t="str">
        <f>IF(preDEL!$AG744,IFERROR(0/0,""),preDEL!O744)</f>
        <v/>
      </c>
      <c r="P744" s="128" t="b">
        <f>IF(preDEL!$AG744,IFERROR(0/0,""),preDEL!P744)</f>
        <v>0</v>
      </c>
      <c r="Q744" s="128" t="str">
        <f>IF(preDEL!$AG744,IFERROR(0/0,""),preDEL!Q744)</f>
        <v>Result</v>
      </c>
      <c r="R744" s="116" t="b">
        <f>IF(preDEL!$AG744,IFERROR(0/0,""),preDEL!R744)</f>
        <v>1</v>
      </c>
      <c r="S744" s="116">
        <f>IF(preDEL!$AG744,IFERROR(0/0,""),preDEL!S744)</f>
        <v>1</v>
      </c>
      <c r="T744" s="128">
        <f>IF(preDEL!$AG744,IFERROR(0/0,""),preDEL!T744)</f>
        <v>0</v>
      </c>
      <c r="U744" s="83" t="str">
        <f>IF(preDEL!$AG744,IFERROR(0/0,""),preDEL!U744)</f>
        <v/>
      </c>
      <c r="V744" s="82" t="str">
        <f>IF(preDEL!$AG744,IFERROR(0/0,""),preDEL!V744)</f>
        <v/>
      </c>
      <c r="W744" s="83" t="str">
        <f>IF(preDEL!$AG744,IFERROR(0/0,""),preDEL!W744)</f>
        <v/>
      </c>
      <c r="X744" s="116" t="b">
        <f>IF(preDEL!$AG744,IFERROR(0/0,""),preDEL!X744)</f>
        <v>0</v>
      </c>
      <c r="Y744" s="128" t="b">
        <f>IF(preDEL!$AG744,IFERROR(0/0,""),preDEL!Y744)</f>
        <v>0</v>
      </c>
      <c r="Z744" s="82" t="str">
        <f>IF(preDEL!$AG744,IFERROR(0/0,""),preDEL!Z744)</f>
        <v/>
      </c>
      <c r="AA744" s="128" t="b">
        <f>IF(preDEL!$AG744,IFERROR(0/0,""),preDEL!AA744)</f>
        <v>0</v>
      </c>
      <c r="AB744" s="128" t="b">
        <f>IF(preDEL!$AG744,IFERROR(0/0,""),preDEL!AB744)</f>
        <v>0</v>
      </c>
      <c r="AC744" s="174">
        <f>IF(preDEL!$AG744,IFERROR(0/0,""),preDEL!AC744)</f>
        <v>481</v>
      </c>
      <c r="AD744" s="116" t="b">
        <f>IF(preDEL!$AG744,IFERROR(0/0,""),preDEL!AD744)</f>
        <v>1</v>
      </c>
      <c r="AE744" s="175">
        <f>IF(preDEL!$AG744,IFERROR(0/0,""),preDEL!AE744)</f>
        <v>435.1833333</v>
      </c>
      <c r="AF744" s="128" t="b">
        <f>IF(preDEL!$AG744,IFERROR(0/0,""),preDEL!AF744)</f>
        <v>0</v>
      </c>
      <c r="AG744" s="128" t="b">
        <f>IF(preDEL!$AG744,IFERROR(0/0,""),preDEL!AG744)</f>
        <v>0</v>
      </c>
      <c r="AH744" s="116" t="str">
        <f>IF(preDEL!$AG744,IFERROR(0/0,""),preDEL!AH744)</f>
        <v/>
      </c>
      <c r="AI744" s="82" t="str">
        <f>IF(preDEL!$AG744,IFERROR(0/0,""),preDEL!AI744)</f>
        <v/>
      </c>
      <c r="AJ744" s="83" t="str">
        <f>IF(preDEL!$AG744,IFERROR(0/0,""),preDEL!AJ744)</f>
        <v/>
      </c>
      <c r="AK744" s="82" t="str">
        <f>IF(preDEL!$AG744,IFERROR(0/0,""),preDEL!AK744)</f>
        <v>Negative</v>
      </c>
      <c r="AL744" s="83" t="str">
        <f>IF(preDEL!$AG744,IFERROR(0/0,""),preDEL!AL744)</f>
        <v/>
      </c>
      <c r="AM744" s="83" t="str">
        <f>IF(preDEL!$AG744,IFERROR(0/0,""),preDEL!AM744)</f>
        <v>SpROSA145068</v>
      </c>
      <c r="AN744" s="83" t="str">
        <f>IF(preDEL!$AG744,IFERROR(0/0,""),preDEL!AN744)</f>
        <v>ROSA264128</v>
      </c>
      <c r="AO744" s="83" t="str">
        <f>IF(preDEL!$AG744,IFERROR(0/0,""),preDEL!AO744)</f>
        <v/>
      </c>
      <c r="AP744" s="83" t="str">
        <f>IF(preDEL!$AG744,IFERROR(0/0,""),preDEL!AP744)</f>
        <v/>
      </c>
      <c r="AQ744" s="83" t="str">
        <f>IF(preDEL!$AG744,IFERROR(0/0,""),preDEL!AQ744)</f>
        <v/>
      </c>
      <c r="AR744" s="83" t="str">
        <f>IF(preDEL!$AG744,IFERROR(0/0,""),preDEL!AR744)</f>
        <v/>
      </c>
      <c r="AS744" s="147"/>
    </row>
    <row r="745">
      <c r="A745" s="82" t="str">
        <f>IF(preDEL!$AG745,IFERROR(0/0,""),preDEL!A745)</f>
        <v>FLB3795</v>
      </c>
      <c r="B745" s="172">
        <f>IF(preDEL!$AG745,IFERROR(0/0,""),preDEL!B745)</f>
        <v>44544</v>
      </c>
      <c r="C745" s="173">
        <f>IF(preDEL!$AG745,IFERROR(0/0,""),preDEL!C745)</f>
        <v>0.1706944444</v>
      </c>
      <c r="D745" s="82" t="str">
        <f>IF(preDEL!$AG745,IFERROR(0/0,""),preDEL!D745)</f>
        <v/>
      </c>
      <c r="E745" s="82" t="str">
        <f>IF(preDEL!$AG745,IFERROR(0/0,""),preDEL!E745)</f>
        <v/>
      </c>
      <c r="F745" s="83" t="str">
        <f>IF(preDEL!$AG745,IFERROR(0/0,""),preDEL!F745)</f>
        <v/>
      </c>
      <c r="G745" s="83" t="str">
        <f>IF(preDEL!$AG745,IFERROR(0/0,""),preDEL!G745)</f>
        <v/>
      </c>
      <c r="H745" s="83" t="str">
        <f>IF(preDEL!$AG745,IFERROR(0/0,""),preDEL!H745)</f>
        <v/>
      </c>
      <c r="I745" s="82" t="str">
        <f>IF(preDEL!$AG745,IFERROR(0/0,""),preDEL!I745)</f>
        <v/>
      </c>
      <c r="J745" s="82" t="str">
        <f>IF(preDEL!$AG745,IFERROR(0/0,""),preDEL!J745)</f>
        <v/>
      </c>
      <c r="K745" s="82" t="str">
        <f>IF(preDEL!$AG745,IFERROR(0/0,""),preDEL!K745)</f>
        <v>Negative</v>
      </c>
      <c r="L745" s="172">
        <f>IF(preDEL!$AG745,IFERROR(0/0,""),preDEL!L745)</f>
        <v>44544</v>
      </c>
      <c r="M745" s="173">
        <f>IF(preDEL!$AG745,IFERROR(0/0,""),preDEL!M745)</f>
        <v>0.472662037</v>
      </c>
      <c r="N745" s="83" t="str">
        <f>IF(preDEL!$AG745,IFERROR(0/0,""),preDEL!N745)</f>
        <v/>
      </c>
      <c r="O745" s="83" t="str">
        <f>IF(preDEL!$AG745,IFERROR(0/0,""),preDEL!O745)</f>
        <v/>
      </c>
      <c r="P745" s="128" t="b">
        <f>IF(preDEL!$AG745,IFERROR(0/0,""),preDEL!P745)</f>
        <v>0</v>
      </c>
      <c r="Q745" s="128" t="str">
        <f>IF(preDEL!$AG745,IFERROR(0/0,""),preDEL!Q745)</f>
        <v>Result</v>
      </c>
      <c r="R745" s="116" t="b">
        <f>IF(preDEL!$AG745,IFERROR(0/0,""),preDEL!R745)</f>
        <v>1</v>
      </c>
      <c r="S745" s="116">
        <f>IF(preDEL!$AG745,IFERROR(0/0,""),preDEL!S745)</f>
        <v>1</v>
      </c>
      <c r="T745" s="128" t="str">
        <f>IF(preDEL!$AG745,IFERROR(0/0,""),preDEL!T745)</f>
        <v/>
      </c>
      <c r="U745" s="83" t="str">
        <f>IF(preDEL!$AG745,IFERROR(0/0,""),preDEL!U745)</f>
        <v/>
      </c>
      <c r="V745" s="82" t="str">
        <f>IF(preDEL!$AG745,IFERROR(0/0,""),preDEL!V745)</f>
        <v/>
      </c>
      <c r="W745" s="83" t="str">
        <f>IF(preDEL!$AG745,IFERROR(0/0,""),preDEL!W745)</f>
        <v/>
      </c>
      <c r="X745" s="116" t="b">
        <f>IF(preDEL!$AG745,IFERROR(0/0,""),preDEL!X745)</f>
        <v>0</v>
      </c>
      <c r="Y745" s="128" t="b">
        <f>IF(preDEL!$AG745,IFERROR(0/0,""),preDEL!Y745)</f>
        <v>0</v>
      </c>
      <c r="Z745" s="82" t="str">
        <f>IF(preDEL!$AG745,IFERROR(0/0,""),preDEL!Z745)</f>
        <v/>
      </c>
      <c r="AA745" s="128" t="b">
        <f>IF(preDEL!$AG745,IFERROR(0/0,""),preDEL!AA745)</f>
        <v>0</v>
      </c>
      <c r="AB745" s="128" t="b">
        <f>IF(preDEL!$AG745,IFERROR(0/0,""),preDEL!AB745)</f>
        <v>0</v>
      </c>
      <c r="AC745" s="174">
        <f>IF(preDEL!$AG745,IFERROR(0/0,""),preDEL!AC745)</f>
        <v>25</v>
      </c>
      <c r="AD745" s="116" t="b">
        <f>IF(preDEL!$AG745,IFERROR(0/0,""),preDEL!AD745)</f>
        <v>0</v>
      </c>
      <c r="AE745" s="175" t="str">
        <f>IF(preDEL!$AG745,IFERROR(0/0,""),preDEL!AE745)</f>
        <v/>
      </c>
      <c r="AF745" s="128" t="b">
        <f>IF(preDEL!$AG745,IFERROR(0/0,""),preDEL!AF745)</f>
        <v>0</v>
      </c>
      <c r="AG745" s="128" t="b">
        <f>IF(preDEL!$AG745,IFERROR(0/0,""),preDEL!AG745)</f>
        <v>0</v>
      </c>
      <c r="AH745" s="116" t="str">
        <f>IF(preDEL!$AG745,IFERROR(0/0,""),preDEL!AH745)</f>
        <v/>
      </c>
      <c r="AI745" s="82" t="str">
        <f>IF(preDEL!$AG745,IFERROR(0/0,""),preDEL!AI745)</f>
        <v/>
      </c>
      <c r="AJ745" s="83" t="str">
        <f>IF(preDEL!$AG745,IFERROR(0/0,""),preDEL!AJ745)</f>
        <v/>
      </c>
      <c r="AK745" s="82" t="str">
        <f>IF(preDEL!$AG745,IFERROR(0/0,""),preDEL!AK745)</f>
        <v>Negative</v>
      </c>
      <c r="AL745" s="83" t="str">
        <f>IF(preDEL!$AG745,IFERROR(0/0,""),preDEL!AL745)</f>
        <v/>
      </c>
      <c r="AM745" s="83" t="str">
        <f>IF(preDEL!$AG745,IFERROR(0/0,""),preDEL!AM745)</f>
        <v>SpROSA573919</v>
      </c>
      <c r="AN745" s="83" t="str">
        <f>IF(preDEL!$AG745,IFERROR(0/0,""),preDEL!AN745)</f>
        <v>ROSA363599</v>
      </c>
      <c r="AO745" s="83" t="str">
        <f>IF(preDEL!$AG745,IFERROR(0/0,""),preDEL!AO745)</f>
        <v/>
      </c>
      <c r="AP745" s="83" t="str">
        <f>IF(preDEL!$AG745,IFERROR(0/0,""),preDEL!AP745)</f>
        <v/>
      </c>
      <c r="AQ745" s="83" t="str">
        <f>IF(preDEL!$AG745,IFERROR(0/0,""),preDEL!AQ745)</f>
        <v/>
      </c>
      <c r="AR745" s="83" t="str">
        <f>IF(preDEL!$AG745,IFERROR(0/0,""),preDEL!AR745)</f>
        <v/>
      </c>
      <c r="AS745" s="147"/>
    </row>
    <row r="746">
      <c r="A746" s="82" t="str">
        <f>IF(preDEL!$AG746,IFERROR(0/0,""),preDEL!A746)</f>
        <v>FLB3428</v>
      </c>
      <c r="B746" s="172">
        <f>IF(preDEL!$AG746,IFERROR(0/0,""),preDEL!B746)</f>
        <v>44544</v>
      </c>
      <c r="C746" s="173">
        <f>IF(preDEL!$AG746,IFERROR(0/0,""),preDEL!C746)</f>
        <v>0.1729976852</v>
      </c>
      <c r="D746" s="82" t="str">
        <f>IF(preDEL!$AG746,IFERROR(0/0,""),preDEL!D746)</f>
        <v/>
      </c>
      <c r="E746" s="82" t="str">
        <f>IF(preDEL!$AG746,IFERROR(0/0,""),preDEL!E746)</f>
        <v/>
      </c>
      <c r="F746" s="83" t="str">
        <f>IF(preDEL!$AG746,IFERROR(0/0,""),preDEL!F746)</f>
        <v/>
      </c>
      <c r="G746" s="83" t="str">
        <f>IF(preDEL!$AG746,IFERROR(0/0,""),preDEL!G746)</f>
        <v/>
      </c>
      <c r="H746" s="83" t="str">
        <f>IF(preDEL!$AG746,IFERROR(0/0,""),preDEL!H746)</f>
        <v/>
      </c>
      <c r="I746" s="82" t="str">
        <f>IF(preDEL!$AG746,IFERROR(0/0,""),preDEL!I746)</f>
        <v/>
      </c>
      <c r="J746" s="82" t="str">
        <f>IF(preDEL!$AG746,IFERROR(0/0,""),preDEL!J746)</f>
        <v/>
      </c>
      <c r="K746" s="82" t="str">
        <f>IF(preDEL!$AG746,IFERROR(0/0,""),preDEL!K746)</f>
        <v>Negative</v>
      </c>
      <c r="L746" s="172">
        <f>IF(preDEL!$AG746,IFERROR(0/0,""),preDEL!L746)</f>
        <v>44544</v>
      </c>
      <c r="M746" s="173">
        <f>IF(preDEL!$AG746,IFERROR(0/0,""),preDEL!M746)</f>
        <v>0.472662037</v>
      </c>
      <c r="N746" s="83" t="str">
        <f>IF(preDEL!$AG746,IFERROR(0/0,""),preDEL!N746)</f>
        <v/>
      </c>
      <c r="O746" s="83" t="str">
        <f>IF(preDEL!$AG746,IFERROR(0/0,""),preDEL!O746)</f>
        <v/>
      </c>
      <c r="P746" s="128" t="b">
        <f>IF(preDEL!$AG746,IFERROR(0/0,""),preDEL!P746)</f>
        <v>0</v>
      </c>
      <c r="Q746" s="128" t="str">
        <f>IF(preDEL!$AG746,IFERROR(0/0,""),preDEL!Q746)</f>
        <v>Result</v>
      </c>
      <c r="R746" s="116" t="b">
        <f>IF(preDEL!$AG746,IFERROR(0/0,""),preDEL!R746)</f>
        <v>1</v>
      </c>
      <c r="S746" s="116">
        <f>IF(preDEL!$AG746,IFERROR(0/0,""),preDEL!S746)</f>
        <v>1</v>
      </c>
      <c r="T746" s="128">
        <f>IF(preDEL!$AG746,IFERROR(0/0,""),preDEL!T746)</f>
        <v>0</v>
      </c>
      <c r="U746" s="83" t="str">
        <f>IF(preDEL!$AG746,IFERROR(0/0,""),preDEL!U746)</f>
        <v/>
      </c>
      <c r="V746" s="82" t="str">
        <f>IF(preDEL!$AG746,IFERROR(0/0,""),preDEL!V746)</f>
        <v/>
      </c>
      <c r="W746" s="83" t="str">
        <f>IF(preDEL!$AG746,IFERROR(0/0,""),preDEL!W746)</f>
        <v/>
      </c>
      <c r="X746" s="116" t="b">
        <f>IF(preDEL!$AG746,IFERROR(0/0,""),preDEL!X746)</f>
        <v>0</v>
      </c>
      <c r="Y746" s="128" t="b">
        <f>IF(preDEL!$AG746,IFERROR(0/0,""),preDEL!Y746)</f>
        <v>0</v>
      </c>
      <c r="Z746" s="82" t="str">
        <f>IF(preDEL!$AG746,IFERROR(0/0,""),preDEL!Z746)</f>
        <v/>
      </c>
      <c r="AA746" s="128" t="b">
        <f>IF(preDEL!$AG746,IFERROR(0/0,""),preDEL!AA746)</f>
        <v>0</v>
      </c>
      <c r="AB746" s="128" t="b">
        <f>IF(preDEL!$AG746,IFERROR(0/0,""),preDEL!AB746)</f>
        <v>0</v>
      </c>
      <c r="AC746" s="174">
        <f>IF(preDEL!$AG746,IFERROR(0/0,""),preDEL!AC746)</f>
        <v>480</v>
      </c>
      <c r="AD746" s="116" t="b">
        <f>IF(preDEL!$AG746,IFERROR(0/0,""),preDEL!AD746)</f>
        <v>1</v>
      </c>
      <c r="AE746" s="175" t="str">
        <f>IF(preDEL!$AG746,IFERROR(0/0,""),preDEL!AE746)</f>
        <v/>
      </c>
      <c r="AF746" s="128" t="b">
        <f>IF(preDEL!$AG746,IFERROR(0/0,""),preDEL!AF746)</f>
        <v>0</v>
      </c>
      <c r="AG746" s="128" t="b">
        <f>IF(preDEL!$AG746,IFERROR(0/0,""),preDEL!AG746)</f>
        <v>0</v>
      </c>
      <c r="AH746" s="116" t="str">
        <f>IF(preDEL!$AG746,IFERROR(0/0,""),preDEL!AH746)</f>
        <v/>
      </c>
      <c r="AI746" s="82" t="str">
        <f>IF(preDEL!$AG746,IFERROR(0/0,""),preDEL!AI746)</f>
        <v/>
      </c>
      <c r="AJ746" s="83" t="str">
        <f>IF(preDEL!$AG746,IFERROR(0/0,""),preDEL!AJ746)</f>
        <v/>
      </c>
      <c r="AK746" s="82" t="str">
        <f>IF(preDEL!$AG746,IFERROR(0/0,""),preDEL!AK746)</f>
        <v>Negative</v>
      </c>
      <c r="AL746" s="83" t="str">
        <f>IF(preDEL!$AG746,IFERROR(0/0,""),preDEL!AL746)</f>
        <v/>
      </c>
      <c r="AM746" s="83" t="str">
        <f>IF(preDEL!$AG746,IFERROR(0/0,""),preDEL!AM746)</f>
        <v>SpROSA145068</v>
      </c>
      <c r="AN746" s="83" t="str">
        <f>IF(preDEL!$AG746,IFERROR(0/0,""),preDEL!AN746)</f>
        <v>ROSA705438</v>
      </c>
      <c r="AO746" s="83" t="str">
        <f>IF(preDEL!$AG746,IFERROR(0/0,""),preDEL!AO746)</f>
        <v/>
      </c>
      <c r="AP746" s="83" t="str">
        <f>IF(preDEL!$AG746,IFERROR(0/0,""),preDEL!AP746)</f>
        <v/>
      </c>
      <c r="AQ746" s="83" t="str">
        <f>IF(preDEL!$AG746,IFERROR(0/0,""),preDEL!AQ746)</f>
        <v/>
      </c>
      <c r="AR746" s="83" t="str">
        <f>IF(preDEL!$AG746,IFERROR(0/0,""),preDEL!AR746)</f>
        <v/>
      </c>
      <c r="AS746" s="147"/>
    </row>
    <row r="747">
      <c r="A747" s="82" t="str">
        <f>IF(preDEL!$AG747,IFERROR(0/0,""),preDEL!A747)</f>
        <v>FLB3787</v>
      </c>
      <c r="B747" s="172">
        <f>IF(preDEL!$AG747,IFERROR(0/0,""),preDEL!B747)</f>
        <v>44544</v>
      </c>
      <c r="C747" s="173">
        <f>IF(preDEL!$AG747,IFERROR(0/0,""),preDEL!C747)</f>
        <v>0.2304050926</v>
      </c>
      <c r="D747" s="82" t="str">
        <f>IF(preDEL!$AG747,IFERROR(0/0,""),preDEL!D747)</f>
        <v/>
      </c>
      <c r="E747" s="82" t="str">
        <f>IF(preDEL!$AG747,IFERROR(0/0,""),preDEL!E747)</f>
        <v/>
      </c>
      <c r="F747" s="83" t="str">
        <f>IF(preDEL!$AG747,IFERROR(0/0,""),preDEL!F747)</f>
        <v/>
      </c>
      <c r="G747" s="83" t="str">
        <f>IF(preDEL!$AG747,IFERROR(0/0,""),preDEL!G747)</f>
        <v/>
      </c>
      <c r="H747" s="83" t="str">
        <f>IF(preDEL!$AG747,IFERROR(0/0,""),preDEL!H747)</f>
        <v/>
      </c>
      <c r="I747" s="82" t="str">
        <f>IF(preDEL!$AG747,IFERROR(0/0,""),preDEL!I747)</f>
        <v/>
      </c>
      <c r="J747" s="82" t="str">
        <f>IF(preDEL!$AG747,IFERROR(0/0,""),preDEL!J747)</f>
        <v/>
      </c>
      <c r="K747" s="82" t="str">
        <f>IF(preDEL!$AG747,IFERROR(0/0,""),preDEL!K747)</f>
        <v>Negative</v>
      </c>
      <c r="L747" s="172">
        <f>IF(preDEL!$AG747,IFERROR(0/0,""),preDEL!L747)</f>
        <v>44544</v>
      </c>
      <c r="M747" s="173">
        <f>IF(preDEL!$AG747,IFERROR(0/0,""),preDEL!M747)</f>
        <v>0.472662037</v>
      </c>
      <c r="N747" s="83" t="str">
        <f>IF(preDEL!$AG747,IFERROR(0/0,""),preDEL!N747)</f>
        <v/>
      </c>
      <c r="O747" s="83" t="str">
        <f>IF(preDEL!$AG747,IFERROR(0/0,""),preDEL!O747)</f>
        <v/>
      </c>
      <c r="P747" s="128" t="b">
        <f>IF(preDEL!$AG747,IFERROR(0/0,""),preDEL!P747)</f>
        <v>0</v>
      </c>
      <c r="Q747" s="128" t="str">
        <f>IF(preDEL!$AG747,IFERROR(0/0,""),preDEL!Q747)</f>
        <v>Result</v>
      </c>
      <c r="R747" s="116" t="b">
        <f>IF(preDEL!$AG747,IFERROR(0/0,""),preDEL!R747)</f>
        <v>1</v>
      </c>
      <c r="S747" s="116">
        <f>IF(preDEL!$AG747,IFERROR(0/0,""),preDEL!S747)</f>
        <v>1</v>
      </c>
      <c r="T747" s="128" t="str">
        <f>IF(preDEL!$AG747,IFERROR(0/0,""),preDEL!T747)</f>
        <v/>
      </c>
      <c r="U747" s="83" t="str">
        <f>IF(preDEL!$AG747,IFERROR(0/0,""),preDEL!U747)</f>
        <v/>
      </c>
      <c r="V747" s="82" t="str">
        <f>IF(preDEL!$AG747,IFERROR(0/0,""),preDEL!V747)</f>
        <v/>
      </c>
      <c r="W747" s="83" t="str">
        <f>IF(preDEL!$AG747,IFERROR(0/0,""),preDEL!W747)</f>
        <v/>
      </c>
      <c r="X747" s="116" t="b">
        <f>IF(preDEL!$AG747,IFERROR(0/0,""),preDEL!X747)</f>
        <v>0</v>
      </c>
      <c r="Y747" s="128" t="b">
        <f>IF(preDEL!$AG747,IFERROR(0/0,""),preDEL!Y747)</f>
        <v>0</v>
      </c>
      <c r="Z747" s="82" t="str">
        <f>IF(preDEL!$AG747,IFERROR(0/0,""),preDEL!Z747)</f>
        <v/>
      </c>
      <c r="AA747" s="128" t="b">
        <f>IF(preDEL!$AG747,IFERROR(0/0,""),preDEL!AA747)</f>
        <v>0</v>
      </c>
      <c r="AB747" s="128" t="b">
        <f>IF(preDEL!$AG747,IFERROR(0/0,""),preDEL!AB747)</f>
        <v>0</v>
      </c>
      <c r="AC747" s="174">
        <f>IF(preDEL!$AG747,IFERROR(0/0,""),preDEL!AC747)</f>
        <v>24</v>
      </c>
      <c r="AD747" s="116" t="b">
        <f>IF(preDEL!$AG747,IFERROR(0/0,""),preDEL!AD747)</f>
        <v>0</v>
      </c>
      <c r="AE747" s="175" t="str">
        <f>IF(preDEL!$AG747,IFERROR(0/0,""),preDEL!AE747)</f>
        <v/>
      </c>
      <c r="AF747" s="128" t="b">
        <f>IF(preDEL!$AG747,IFERROR(0/0,""),preDEL!AF747)</f>
        <v>0</v>
      </c>
      <c r="AG747" s="128" t="b">
        <f>IF(preDEL!$AG747,IFERROR(0/0,""),preDEL!AG747)</f>
        <v>0</v>
      </c>
      <c r="AH747" s="116" t="str">
        <f>IF(preDEL!$AG747,IFERROR(0/0,""),preDEL!AH747)</f>
        <v/>
      </c>
      <c r="AI747" s="82" t="str">
        <f>IF(preDEL!$AG747,IFERROR(0/0,""),preDEL!AI747)</f>
        <v/>
      </c>
      <c r="AJ747" s="83" t="str">
        <f>IF(preDEL!$AG747,IFERROR(0/0,""),preDEL!AJ747)</f>
        <v/>
      </c>
      <c r="AK747" s="82" t="str">
        <f>IF(preDEL!$AG747,IFERROR(0/0,""),preDEL!AK747)</f>
        <v>Negative</v>
      </c>
      <c r="AL747" s="83" t="str">
        <f>IF(preDEL!$AG747,IFERROR(0/0,""),preDEL!AL747)</f>
        <v/>
      </c>
      <c r="AM747" s="83" t="str">
        <f>IF(preDEL!$AG747,IFERROR(0/0,""),preDEL!AM747)</f>
        <v>SpROSA145068</v>
      </c>
      <c r="AN747" s="83" t="str">
        <f>IF(preDEL!$AG747,IFERROR(0/0,""),preDEL!AN747)</f>
        <v>ROSA136445</v>
      </c>
      <c r="AO747" s="83" t="str">
        <f>IF(preDEL!$AG747,IFERROR(0/0,""),preDEL!AO747)</f>
        <v/>
      </c>
      <c r="AP747" s="83" t="str">
        <f>IF(preDEL!$AG747,IFERROR(0/0,""),preDEL!AP747)</f>
        <v/>
      </c>
      <c r="AQ747" s="83" t="str">
        <f>IF(preDEL!$AG747,IFERROR(0/0,""),preDEL!AQ747)</f>
        <v/>
      </c>
      <c r="AR747" s="83" t="str">
        <f>IF(preDEL!$AG747,IFERROR(0/0,""),preDEL!AR747)</f>
        <v/>
      </c>
      <c r="AS747" s="147"/>
    </row>
    <row r="748">
      <c r="A748" s="82" t="str">
        <f>IF(preDEL!$AG748,IFERROR(0/0,""),preDEL!A748)</f>
        <v>FLB3592</v>
      </c>
      <c r="B748" s="172">
        <f>IF(preDEL!$AG748,IFERROR(0/0,""),preDEL!B748)</f>
        <v>44544</v>
      </c>
      <c r="C748" s="173">
        <f>IF(preDEL!$AG748,IFERROR(0/0,""),preDEL!C748)</f>
        <v>0.230625</v>
      </c>
      <c r="D748" s="82" t="str">
        <f>IF(preDEL!$AG748,IFERROR(0/0,""),preDEL!D748)</f>
        <v/>
      </c>
      <c r="E748" s="82" t="str">
        <f>IF(preDEL!$AG748,IFERROR(0/0,""),preDEL!E748)</f>
        <v/>
      </c>
      <c r="F748" s="83" t="str">
        <f>IF(preDEL!$AG748,IFERROR(0/0,""),preDEL!F748)</f>
        <v/>
      </c>
      <c r="G748" s="83" t="str">
        <f>IF(preDEL!$AG748,IFERROR(0/0,""),preDEL!G748)</f>
        <v/>
      </c>
      <c r="H748" s="83" t="str">
        <f>IF(preDEL!$AG748,IFERROR(0/0,""),preDEL!H748)</f>
        <v/>
      </c>
      <c r="I748" s="82" t="str">
        <f>IF(preDEL!$AG748,IFERROR(0/0,""),preDEL!I748)</f>
        <v/>
      </c>
      <c r="J748" s="82" t="str">
        <f>IF(preDEL!$AG748,IFERROR(0/0,""),preDEL!J748)</f>
        <v/>
      </c>
      <c r="K748" s="82" t="str">
        <f>IF(preDEL!$AG748,IFERROR(0/0,""),preDEL!K748)</f>
        <v>Negative</v>
      </c>
      <c r="L748" s="172">
        <f>IF(preDEL!$AG748,IFERROR(0/0,""),preDEL!L748)</f>
        <v>44544</v>
      </c>
      <c r="M748" s="173">
        <f>IF(preDEL!$AG748,IFERROR(0/0,""),preDEL!M748)</f>
        <v>0.472662037</v>
      </c>
      <c r="N748" s="83" t="str">
        <f>IF(preDEL!$AG748,IFERROR(0/0,""),preDEL!N748)</f>
        <v/>
      </c>
      <c r="O748" s="83" t="str">
        <f>IF(preDEL!$AG748,IFERROR(0/0,""),preDEL!O748)</f>
        <v/>
      </c>
      <c r="P748" s="128" t="b">
        <f>IF(preDEL!$AG748,IFERROR(0/0,""),preDEL!P748)</f>
        <v>0</v>
      </c>
      <c r="Q748" s="128" t="str">
        <f>IF(preDEL!$AG748,IFERROR(0/0,""),preDEL!Q748)</f>
        <v>Result</v>
      </c>
      <c r="R748" s="116" t="b">
        <f>IF(preDEL!$AG748,IFERROR(0/0,""),preDEL!R748)</f>
        <v>1</v>
      </c>
      <c r="S748" s="116">
        <f>IF(preDEL!$AG748,IFERROR(0/0,""),preDEL!S748)</f>
        <v>1</v>
      </c>
      <c r="T748" s="128" t="str">
        <f>IF(preDEL!$AG748,IFERROR(0/0,""),preDEL!T748)</f>
        <v/>
      </c>
      <c r="U748" s="83" t="str">
        <f>IF(preDEL!$AG748,IFERROR(0/0,""),preDEL!U748)</f>
        <v/>
      </c>
      <c r="V748" s="82" t="str">
        <f>IF(preDEL!$AG748,IFERROR(0/0,""),preDEL!V748)</f>
        <v/>
      </c>
      <c r="W748" s="83" t="str">
        <f>IF(preDEL!$AG748,IFERROR(0/0,""),preDEL!W748)</f>
        <v/>
      </c>
      <c r="X748" s="116" t="b">
        <f>IF(preDEL!$AG748,IFERROR(0/0,""),preDEL!X748)</f>
        <v>0</v>
      </c>
      <c r="Y748" s="128" t="b">
        <f>IF(preDEL!$AG748,IFERROR(0/0,""),preDEL!Y748)</f>
        <v>0</v>
      </c>
      <c r="Z748" s="82" t="str">
        <f>IF(preDEL!$AG748,IFERROR(0/0,""),preDEL!Z748)</f>
        <v/>
      </c>
      <c r="AA748" s="128" t="b">
        <f>IF(preDEL!$AG748,IFERROR(0/0,""),preDEL!AA748)</f>
        <v>0</v>
      </c>
      <c r="AB748" s="128" t="b">
        <f>IF(preDEL!$AG748,IFERROR(0/0,""),preDEL!AB748)</f>
        <v>0</v>
      </c>
      <c r="AC748" s="174">
        <f>IF(preDEL!$AG748,IFERROR(0/0,""),preDEL!AC748)</f>
        <v>23</v>
      </c>
      <c r="AD748" s="116" t="b">
        <f>IF(preDEL!$AG748,IFERROR(0/0,""),preDEL!AD748)</f>
        <v>0</v>
      </c>
      <c r="AE748" s="175" t="str">
        <f>IF(preDEL!$AG748,IFERROR(0/0,""),preDEL!AE748)</f>
        <v/>
      </c>
      <c r="AF748" s="128" t="b">
        <f>IF(preDEL!$AG748,IFERROR(0/0,""),preDEL!AF748)</f>
        <v>0</v>
      </c>
      <c r="AG748" s="128" t="b">
        <f>IF(preDEL!$AG748,IFERROR(0/0,""),preDEL!AG748)</f>
        <v>0</v>
      </c>
      <c r="AH748" s="116" t="str">
        <f>IF(preDEL!$AG748,IFERROR(0/0,""),preDEL!AH748)</f>
        <v/>
      </c>
      <c r="AI748" s="82" t="str">
        <f>IF(preDEL!$AG748,IFERROR(0/0,""),preDEL!AI748)</f>
        <v/>
      </c>
      <c r="AJ748" s="83" t="str">
        <f>IF(preDEL!$AG748,IFERROR(0/0,""),preDEL!AJ748)</f>
        <v/>
      </c>
      <c r="AK748" s="82" t="str">
        <f>IF(preDEL!$AG748,IFERROR(0/0,""),preDEL!AK748)</f>
        <v>Negative</v>
      </c>
      <c r="AL748" s="83" t="str">
        <f>IF(preDEL!$AG748,IFERROR(0/0,""),preDEL!AL748)</f>
        <v/>
      </c>
      <c r="AM748" s="83" t="str">
        <f>IF(preDEL!$AG748,IFERROR(0/0,""),preDEL!AM748)</f>
        <v>SpROSA145068</v>
      </c>
      <c r="AN748" s="83" t="str">
        <f>IF(preDEL!$AG748,IFERROR(0/0,""),preDEL!AN748)</f>
        <v>ROSA851553</v>
      </c>
      <c r="AO748" s="83" t="str">
        <f>IF(preDEL!$AG748,IFERROR(0/0,""),preDEL!AO748)</f>
        <v/>
      </c>
      <c r="AP748" s="83" t="str">
        <f>IF(preDEL!$AG748,IFERROR(0/0,""),preDEL!AP748)</f>
        <v/>
      </c>
      <c r="AQ748" s="83" t="str">
        <f>IF(preDEL!$AG748,IFERROR(0/0,""),preDEL!AQ748)</f>
        <v/>
      </c>
      <c r="AR748" s="83" t="str">
        <f>IF(preDEL!$AG748,IFERROR(0/0,""),preDEL!AR748)</f>
        <v/>
      </c>
      <c r="AS748" s="147"/>
    </row>
    <row r="749">
      <c r="A749" s="82" t="str">
        <f>IF(preDEL!$AG749,IFERROR(0/0,""),preDEL!A749)</f>
        <v>FLB3145</v>
      </c>
      <c r="B749" s="172">
        <f>IF(preDEL!$AG749,IFERROR(0/0,""),preDEL!B749)</f>
        <v>44544</v>
      </c>
      <c r="C749" s="173">
        <f>IF(preDEL!$AG749,IFERROR(0/0,""),preDEL!C749)</f>
        <v>0.2315277778</v>
      </c>
      <c r="D749" s="82" t="str">
        <f>IF(preDEL!$AG749,IFERROR(0/0,""),preDEL!D749)</f>
        <v/>
      </c>
      <c r="E749" s="82" t="str">
        <f>IF(preDEL!$AG749,IFERROR(0/0,""),preDEL!E749)</f>
        <v/>
      </c>
      <c r="F749" s="83" t="str">
        <f>IF(preDEL!$AG749,IFERROR(0/0,""),preDEL!F749)</f>
        <v/>
      </c>
      <c r="G749" s="83" t="str">
        <f>IF(preDEL!$AG749,IFERROR(0/0,""),preDEL!G749)</f>
        <v/>
      </c>
      <c r="H749" s="83" t="str">
        <f>IF(preDEL!$AG749,IFERROR(0/0,""),preDEL!H749)</f>
        <v/>
      </c>
      <c r="I749" s="82" t="str">
        <f>IF(preDEL!$AG749,IFERROR(0/0,""),preDEL!I749)</f>
        <v/>
      </c>
      <c r="J749" s="82" t="str">
        <f>IF(preDEL!$AG749,IFERROR(0/0,""),preDEL!J749)</f>
        <v/>
      </c>
      <c r="K749" s="82" t="str">
        <f>IF(preDEL!$AG749,IFERROR(0/0,""),preDEL!K749)</f>
        <v>Negative</v>
      </c>
      <c r="L749" s="172">
        <f>IF(preDEL!$AG749,IFERROR(0/0,""),preDEL!L749)</f>
        <v>44544</v>
      </c>
      <c r="M749" s="173">
        <f>IF(preDEL!$AG749,IFERROR(0/0,""),preDEL!M749)</f>
        <v>0.472662037</v>
      </c>
      <c r="N749" s="83" t="str">
        <f>IF(preDEL!$AG749,IFERROR(0/0,""),preDEL!N749)</f>
        <v/>
      </c>
      <c r="O749" s="83" t="str">
        <f>IF(preDEL!$AG749,IFERROR(0/0,""),preDEL!O749)</f>
        <v/>
      </c>
      <c r="P749" s="128" t="b">
        <f>IF(preDEL!$AG749,IFERROR(0/0,""),preDEL!P749)</f>
        <v>0</v>
      </c>
      <c r="Q749" s="128" t="str">
        <f>IF(preDEL!$AG749,IFERROR(0/0,""),preDEL!Q749)</f>
        <v>Result</v>
      </c>
      <c r="R749" s="116" t="b">
        <f>IF(preDEL!$AG749,IFERROR(0/0,""),preDEL!R749)</f>
        <v>1</v>
      </c>
      <c r="S749" s="116">
        <f>IF(preDEL!$AG749,IFERROR(0/0,""),preDEL!S749)</f>
        <v>1</v>
      </c>
      <c r="T749" s="128" t="str">
        <f>IF(preDEL!$AG749,IFERROR(0/0,""),preDEL!T749)</f>
        <v/>
      </c>
      <c r="U749" s="83" t="str">
        <f>IF(preDEL!$AG749,IFERROR(0/0,""),preDEL!U749)</f>
        <v/>
      </c>
      <c r="V749" s="82" t="str">
        <f>IF(preDEL!$AG749,IFERROR(0/0,""),preDEL!V749)</f>
        <v/>
      </c>
      <c r="W749" s="83" t="str">
        <f>IF(preDEL!$AG749,IFERROR(0/0,""),preDEL!W749)</f>
        <v/>
      </c>
      <c r="X749" s="116" t="b">
        <f>IF(preDEL!$AG749,IFERROR(0/0,""),preDEL!X749)</f>
        <v>0</v>
      </c>
      <c r="Y749" s="128" t="b">
        <f>IF(preDEL!$AG749,IFERROR(0/0,""),preDEL!Y749)</f>
        <v>0</v>
      </c>
      <c r="Z749" s="82" t="str">
        <f>IF(preDEL!$AG749,IFERROR(0/0,""),preDEL!Z749)</f>
        <v/>
      </c>
      <c r="AA749" s="128" t="b">
        <f>IF(preDEL!$AG749,IFERROR(0/0,""),preDEL!AA749)</f>
        <v>0</v>
      </c>
      <c r="AB749" s="128" t="b">
        <f>IF(preDEL!$AG749,IFERROR(0/0,""),preDEL!AB749)</f>
        <v>0</v>
      </c>
      <c r="AC749" s="174">
        <f>IF(preDEL!$AG749,IFERROR(0/0,""),preDEL!AC749)</f>
        <v>22</v>
      </c>
      <c r="AD749" s="116" t="b">
        <f>IF(preDEL!$AG749,IFERROR(0/0,""),preDEL!AD749)</f>
        <v>0</v>
      </c>
      <c r="AE749" s="175" t="str">
        <f>IF(preDEL!$AG749,IFERROR(0/0,""),preDEL!AE749)</f>
        <v/>
      </c>
      <c r="AF749" s="128" t="b">
        <f>IF(preDEL!$AG749,IFERROR(0/0,""),preDEL!AF749)</f>
        <v>0</v>
      </c>
      <c r="AG749" s="128" t="b">
        <f>IF(preDEL!$AG749,IFERROR(0/0,""),preDEL!AG749)</f>
        <v>0</v>
      </c>
      <c r="AH749" s="116" t="str">
        <f>IF(preDEL!$AG749,IFERROR(0/0,""),preDEL!AH749)</f>
        <v/>
      </c>
      <c r="AI749" s="82" t="str">
        <f>IF(preDEL!$AG749,IFERROR(0/0,""),preDEL!AI749)</f>
        <v/>
      </c>
      <c r="AJ749" s="83" t="str">
        <f>IF(preDEL!$AG749,IFERROR(0/0,""),preDEL!AJ749)</f>
        <v/>
      </c>
      <c r="AK749" s="82" t="str">
        <f>IF(preDEL!$AG749,IFERROR(0/0,""),preDEL!AK749)</f>
        <v>Negative</v>
      </c>
      <c r="AL749" s="83" t="str">
        <f>IF(preDEL!$AG749,IFERROR(0/0,""),preDEL!AL749)</f>
        <v/>
      </c>
      <c r="AM749" s="83" t="str">
        <f>IF(preDEL!$AG749,IFERROR(0/0,""),preDEL!AM749)</f>
        <v>SpROSA573919</v>
      </c>
      <c r="AN749" s="83" t="str">
        <f>IF(preDEL!$AG749,IFERROR(0/0,""),preDEL!AN749)</f>
        <v>ROSA124991</v>
      </c>
      <c r="AO749" s="83" t="str">
        <f>IF(preDEL!$AG749,IFERROR(0/0,""),preDEL!AO749)</f>
        <v/>
      </c>
      <c r="AP749" s="83" t="str">
        <f>IF(preDEL!$AG749,IFERROR(0/0,""),preDEL!AP749)</f>
        <v/>
      </c>
      <c r="AQ749" s="83" t="str">
        <f>IF(preDEL!$AG749,IFERROR(0/0,""),preDEL!AQ749)</f>
        <v/>
      </c>
      <c r="AR749" s="83" t="str">
        <f>IF(preDEL!$AG749,IFERROR(0/0,""),preDEL!AR749)</f>
        <v/>
      </c>
      <c r="AS749" s="147"/>
    </row>
    <row r="750">
      <c r="A750" s="82" t="str">
        <f>IF(preDEL!$AG750,IFERROR(0/0,""),preDEL!A750)</f>
        <v>FLB3434</v>
      </c>
      <c r="B750" s="172">
        <f>IF(preDEL!$AG750,IFERROR(0/0,""),preDEL!B750)</f>
        <v>44544</v>
      </c>
      <c r="C750" s="173">
        <f>IF(preDEL!$AG750,IFERROR(0/0,""),preDEL!C750)</f>
        <v>0.2327777778</v>
      </c>
      <c r="D750" s="82" t="str">
        <f>IF(preDEL!$AG750,IFERROR(0/0,""),preDEL!D750)</f>
        <v/>
      </c>
      <c r="E750" s="82" t="str">
        <f>IF(preDEL!$AG750,IFERROR(0/0,""),preDEL!E750)</f>
        <v/>
      </c>
      <c r="F750" s="83" t="str">
        <f>IF(preDEL!$AG750,IFERROR(0/0,""),preDEL!F750)</f>
        <v/>
      </c>
      <c r="G750" s="83" t="str">
        <f>IF(preDEL!$AG750,IFERROR(0/0,""),preDEL!G750)</f>
        <v/>
      </c>
      <c r="H750" s="83" t="str">
        <f>IF(preDEL!$AG750,IFERROR(0/0,""),preDEL!H750)</f>
        <v/>
      </c>
      <c r="I750" s="82" t="str">
        <f>IF(preDEL!$AG750,IFERROR(0/0,""),preDEL!I750)</f>
        <v/>
      </c>
      <c r="J750" s="82" t="str">
        <f>IF(preDEL!$AG750,IFERROR(0/0,""),preDEL!J750)</f>
        <v/>
      </c>
      <c r="K750" s="82" t="str">
        <f>IF(preDEL!$AG750,IFERROR(0/0,""),preDEL!K750)</f>
        <v>Negative</v>
      </c>
      <c r="L750" s="172">
        <f>IF(preDEL!$AG750,IFERROR(0/0,""),preDEL!L750)</f>
        <v>44544</v>
      </c>
      <c r="M750" s="173">
        <f>IF(preDEL!$AG750,IFERROR(0/0,""),preDEL!M750)</f>
        <v>0.472662037</v>
      </c>
      <c r="N750" s="83" t="str">
        <f>IF(preDEL!$AG750,IFERROR(0/0,""),preDEL!N750)</f>
        <v/>
      </c>
      <c r="O750" s="83" t="str">
        <f>IF(preDEL!$AG750,IFERROR(0/0,""),preDEL!O750)</f>
        <v/>
      </c>
      <c r="P750" s="128" t="b">
        <f>IF(preDEL!$AG750,IFERROR(0/0,""),preDEL!P750)</f>
        <v>0</v>
      </c>
      <c r="Q750" s="128" t="str">
        <f>IF(preDEL!$AG750,IFERROR(0/0,""),preDEL!Q750)</f>
        <v>Result</v>
      </c>
      <c r="R750" s="116" t="b">
        <f>IF(preDEL!$AG750,IFERROR(0/0,""),preDEL!R750)</f>
        <v>1</v>
      </c>
      <c r="S750" s="116">
        <f>IF(preDEL!$AG750,IFERROR(0/0,""),preDEL!S750)</f>
        <v>1</v>
      </c>
      <c r="T750" s="128" t="str">
        <f>IF(preDEL!$AG750,IFERROR(0/0,""),preDEL!T750)</f>
        <v/>
      </c>
      <c r="U750" s="83" t="str">
        <f>IF(preDEL!$AG750,IFERROR(0/0,""),preDEL!U750)</f>
        <v/>
      </c>
      <c r="V750" s="82" t="str">
        <f>IF(preDEL!$AG750,IFERROR(0/0,""),preDEL!V750)</f>
        <v/>
      </c>
      <c r="W750" s="83" t="str">
        <f>IF(preDEL!$AG750,IFERROR(0/0,""),preDEL!W750)</f>
        <v/>
      </c>
      <c r="X750" s="116" t="b">
        <f>IF(preDEL!$AG750,IFERROR(0/0,""),preDEL!X750)</f>
        <v>0</v>
      </c>
      <c r="Y750" s="128" t="b">
        <f>IF(preDEL!$AG750,IFERROR(0/0,""),preDEL!Y750)</f>
        <v>0</v>
      </c>
      <c r="Z750" s="82" t="str">
        <f>IF(preDEL!$AG750,IFERROR(0/0,""),preDEL!Z750)</f>
        <v/>
      </c>
      <c r="AA750" s="128" t="b">
        <f>IF(preDEL!$AG750,IFERROR(0/0,""),preDEL!AA750)</f>
        <v>0</v>
      </c>
      <c r="AB750" s="128" t="b">
        <f>IF(preDEL!$AG750,IFERROR(0/0,""),preDEL!AB750)</f>
        <v>0</v>
      </c>
      <c r="AC750" s="174">
        <f>IF(preDEL!$AG750,IFERROR(0/0,""),preDEL!AC750)</f>
        <v>21</v>
      </c>
      <c r="AD750" s="116" t="b">
        <f>IF(preDEL!$AG750,IFERROR(0/0,""),preDEL!AD750)</f>
        <v>0</v>
      </c>
      <c r="AE750" s="175" t="str">
        <f>IF(preDEL!$AG750,IFERROR(0/0,""),preDEL!AE750)</f>
        <v/>
      </c>
      <c r="AF750" s="128" t="b">
        <f>IF(preDEL!$AG750,IFERROR(0/0,""),preDEL!AF750)</f>
        <v>0</v>
      </c>
      <c r="AG750" s="128" t="b">
        <f>IF(preDEL!$AG750,IFERROR(0/0,""),preDEL!AG750)</f>
        <v>0</v>
      </c>
      <c r="AH750" s="116" t="str">
        <f>IF(preDEL!$AG750,IFERROR(0/0,""),preDEL!AH750)</f>
        <v/>
      </c>
      <c r="AI750" s="82" t="str">
        <f>IF(preDEL!$AG750,IFERROR(0/0,""),preDEL!AI750)</f>
        <v/>
      </c>
      <c r="AJ750" s="83" t="str">
        <f>IF(preDEL!$AG750,IFERROR(0/0,""),preDEL!AJ750)</f>
        <v/>
      </c>
      <c r="AK750" s="82" t="str">
        <f>IF(preDEL!$AG750,IFERROR(0/0,""),preDEL!AK750)</f>
        <v>Negative</v>
      </c>
      <c r="AL750" s="83" t="str">
        <f>IF(preDEL!$AG750,IFERROR(0/0,""),preDEL!AL750)</f>
        <v/>
      </c>
      <c r="AM750" s="83" t="str">
        <f>IF(preDEL!$AG750,IFERROR(0/0,""),preDEL!AM750)</f>
        <v>SpROSA573919</v>
      </c>
      <c r="AN750" s="83" t="str">
        <f>IF(preDEL!$AG750,IFERROR(0/0,""),preDEL!AN750)</f>
        <v>ROSA535692</v>
      </c>
      <c r="AO750" s="83" t="str">
        <f>IF(preDEL!$AG750,IFERROR(0/0,""),preDEL!AO750)</f>
        <v/>
      </c>
      <c r="AP750" s="83" t="str">
        <f>IF(preDEL!$AG750,IFERROR(0/0,""),preDEL!AP750)</f>
        <v/>
      </c>
      <c r="AQ750" s="83" t="str">
        <f>IF(preDEL!$AG750,IFERROR(0/0,""),preDEL!AQ750)</f>
        <v/>
      </c>
      <c r="AR750" s="83" t="str">
        <f>IF(preDEL!$AG750,IFERROR(0/0,""),preDEL!AR750)</f>
        <v/>
      </c>
      <c r="AS750" s="147"/>
    </row>
    <row r="751">
      <c r="A751" s="82" t="str">
        <f>IF(preDEL!$AG751,IFERROR(0/0,""),preDEL!A751)</f>
        <v>FLB3622</v>
      </c>
      <c r="B751" s="172">
        <f>IF(preDEL!$AG751,IFERROR(0/0,""),preDEL!B751)</f>
        <v>44544</v>
      </c>
      <c r="C751" s="173">
        <f>IF(preDEL!$AG751,IFERROR(0/0,""),preDEL!C751)</f>
        <v>0.236412037</v>
      </c>
      <c r="D751" s="82" t="str">
        <f>IF(preDEL!$AG751,IFERROR(0/0,""),preDEL!D751)</f>
        <v/>
      </c>
      <c r="E751" s="82" t="str">
        <f>IF(preDEL!$AG751,IFERROR(0/0,""),preDEL!E751)</f>
        <v/>
      </c>
      <c r="F751" s="83" t="str">
        <f>IF(preDEL!$AG751,IFERROR(0/0,""),preDEL!F751)</f>
        <v/>
      </c>
      <c r="G751" s="83" t="str">
        <f>IF(preDEL!$AG751,IFERROR(0/0,""),preDEL!G751)</f>
        <v/>
      </c>
      <c r="H751" s="83" t="str">
        <f>IF(preDEL!$AG751,IFERROR(0/0,""),preDEL!H751)</f>
        <v/>
      </c>
      <c r="I751" s="82" t="str">
        <f>IF(preDEL!$AG751,IFERROR(0/0,""),preDEL!I751)</f>
        <v/>
      </c>
      <c r="J751" s="82" t="str">
        <f>IF(preDEL!$AG751,IFERROR(0/0,""),preDEL!J751)</f>
        <v/>
      </c>
      <c r="K751" s="82" t="str">
        <f>IF(preDEL!$AG751,IFERROR(0/0,""),preDEL!K751)</f>
        <v>Negative</v>
      </c>
      <c r="L751" s="172">
        <f>IF(preDEL!$AG751,IFERROR(0/0,""),preDEL!L751)</f>
        <v>44544</v>
      </c>
      <c r="M751" s="173">
        <f>IF(preDEL!$AG751,IFERROR(0/0,""),preDEL!M751)</f>
        <v>0.472662037</v>
      </c>
      <c r="N751" s="83" t="str">
        <f>IF(preDEL!$AG751,IFERROR(0/0,""),preDEL!N751)</f>
        <v/>
      </c>
      <c r="O751" s="83" t="str">
        <f>IF(preDEL!$AG751,IFERROR(0/0,""),preDEL!O751)</f>
        <v/>
      </c>
      <c r="P751" s="128" t="b">
        <f>IF(preDEL!$AG751,IFERROR(0/0,""),preDEL!P751)</f>
        <v>0</v>
      </c>
      <c r="Q751" s="128" t="str">
        <f>IF(preDEL!$AG751,IFERROR(0/0,""),preDEL!Q751)</f>
        <v>Result</v>
      </c>
      <c r="R751" s="116" t="b">
        <f>IF(preDEL!$AG751,IFERROR(0/0,""),preDEL!R751)</f>
        <v>1</v>
      </c>
      <c r="S751" s="116">
        <f>IF(preDEL!$AG751,IFERROR(0/0,""),preDEL!S751)</f>
        <v>1</v>
      </c>
      <c r="T751" s="128" t="str">
        <f>IF(preDEL!$AG751,IFERROR(0/0,""),preDEL!T751)</f>
        <v/>
      </c>
      <c r="U751" s="83" t="str">
        <f>IF(preDEL!$AG751,IFERROR(0/0,""),preDEL!U751)</f>
        <v/>
      </c>
      <c r="V751" s="82" t="str">
        <f>IF(preDEL!$AG751,IFERROR(0/0,""),preDEL!V751)</f>
        <v/>
      </c>
      <c r="W751" s="83" t="str">
        <f>IF(preDEL!$AG751,IFERROR(0/0,""),preDEL!W751)</f>
        <v/>
      </c>
      <c r="X751" s="116" t="b">
        <f>IF(preDEL!$AG751,IFERROR(0/0,""),preDEL!X751)</f>
        <v>0</v>
      </c>
      <c r="Y751" s="128" t="b">
        <f>IF(preDEL!$AG751,IFERROR(0/0,""),preDEL!Y751)</f>
        <v>0</v>
      </c>
      <c r="Z751" s="82" t="str">
        <f>IF(preDEL!$AG751,IFERROR(0/0,""),preDEL!Z751)</f>
        <v/>
      </c>
      <c r="AA751" s="128" t="b">
        <f>IF(preDEL!$AG751,IFERROR(0/0,""),preDEL!AA751)</f>
        <v>0</v>
      </c>
      <c r="AB751" s="128" t="b">
        <f>IF(preDEL!$AG751,IFERROR(0/0,""),preDEL!AB751)</f>
        <v>0</v>
      </c>
      <c r="AC751" s="174">
        <f>IF(preDEL!$AG751,IFERROR(0/0,""),preDEL!AC751)</f>
        <v>20</v>
      </c>
      <c r="AD751" s="116" t="b">
        <f>IF(preDEL!$AG751,IFERROR(0/0,""),preDEL!AD751)</f>
        <v>0</v>
      </c>
      <c r="AE751" s="175" t="str">
        <f>IF(preDEL!$AG751,IFERROR(0/0,""),preDEL!AE751)</f>
        <v/>
      </c>
      <c r="AF751" s="128" t="b">
        <f>IF(preDEL!$AG751,IFERROR(0/0,""),preDEL!AF751)</f>
        <v>0</v>
      </c>
      <c r="AG751" s="128" t="b">
        <f>IF(preDEL!$AG751,IFERROR(0/0,""),preDEL!AG751)</f>
        <v>0</v>
      </c>
      <c r="AH751" s="116" t="str">
        <f>IF(preDEL!$AG751,IFERROR(0/0,""),preDEL!AH751)</f>
        <v/>
      </c>
      <c r="AI751" s="82" t="str">
        <f>IF(preDEL!$AG751,IFERROR(0/0,""),preDEL!AI751)</f>
        <v/>
      </c>
      <c r="AJ751" s="83" t="str">
        <f>IF(preDEL!$AG751,IFERROR(0/0,""),preDEL!AJ751)</f>
        <v/>
      </c>
      <c r="AK751" s="82" t="str">
        <f>IF(preDEL!$AG751,IFERROR(0/0,""),preDEL!AK751)</f>
        <v>Negative</v>
      </c>
      <c r="AL751" s="83" t="str">
        <f>IF(preDEL!$AG751,IFERROR(0/0,""),preDEL!AL751)</f>
        <v/>
      </c>
      <c r="AM751" s="83" t="str">
        <f>IF(preDEL!$AG751,IFERROR(0/0,""),preDEL!AM751)</f>
        <v>SpROSA573919</v>
      </c>
      <c r="AN751" s="83" t="str">
        <f>IF(preDEL!$AG751,IFERROR(0/0,""),preDEL!AN751)</f>
        <v>ROSA718413</v>
      </c>
      <c r="AO751" s="83" t="str">
        <f>IF(preDEL!$AG751,IFERROR(0/0,""),preDEL!AO751)</f>
        <v/>
      </c>
      <c r="AP751" s="83" t="str">
        <f>IF(preDEL!$AG751,IFERROR(0/0,""),preDEL!AP751)</f>
        <v/>
      </c>
      <c r="AQ751" s="83" t="str">
        <f>IF(preDEL!$AG751,IFERROR(0/0,""),preDEL!AQ751)</f>
        <v/>
      </c>
      <c r="AR751" s="83" t="str">
        <f>IF(preDEL!$AG751,IFERROR(0/0,""),preDEL!AR751)</f>
        <v/>
      </c>
      <c r="AS751" s="147"/>
    </row>
    <row r="752">
      <c r="A752" s="82" t="str">
        <f>IF(preDEL!$AG752,IFERROR(0/0,""),preDEL!A752)</f>
        <v>FLB3761</v>
      </c>
      <c r="B752" s="172">
        <f>IF(preDEL!$AG752,IFERROR(0/0,""),preDEL!B752)</f>
        <v>44544</v>
      </c>
      <c r="C752" s="173">
        <f>IF(preDEL!$AG752,IFERROR(0/0,""),preDEL!C752)</f>
        <v>0.237662037</v>
      </c>
      <c r="D752" s="82" t="str">
        <f>IF(preDEL!$AG752,IFERROR(0/0,""),preDEL!D752)</f>
        <v/>
      </c>
      <c r="E752" s="82" t="str">
        <f>IF(preDEL!$AG752,IFERROR(0/0,""),preDEL!E752)</f>
        <v/>
      </c>
      <c r="F752" s="83" t="str">
        <f>IF(preDEL!$AG752,IFERROR(0/0,""),preDEL!F752)</f>
        <v/>
      </c>
      <c r="G752" s="83" t="str">
        <f>IF(preDEL!$AG752,IFERROR(0/0,""),preDEL!G752)</f>
        <v/>
      </c>
      <c r="H752" s="83" t="str">
        <f>IF(preDEL!$AG752,IFERROR(0/0,""),preDEL!H752)</f>
        <v/>
      </c>
      <c r="I752" s="82" t="str">
        <f>IF(preDEL!$AG752,IFERROR(0/0,""),preDEL!I752)</f>
        <v/>
      </c>
      <c r="J752" s="82" t="str">
        <f>IF(preDEL!$AG752,IFERROR(0/0,""),preDEL!J752)</f>
        <v/>
      </c>
      <c r="K752" s="82" t="str">
        <f>IF(preDEL!$AG752,IFERROR(0/0,""),preDEL!K752)</f>
        <v>Negative</v>
      </c>
      <c r="L752" s="172">
        <f>IF(preDEL!$AG752,IFERROR(0/0,""),preDEL!L752)</f>
        <v>44544</v>
      </c>
      <c r="M752" s="173">
        <f>IF(preDEL!$AG752,IFERROR(0/0,""),preDEL!M752)</f>
        <v>0.472662037</v>
      </c>
      <c r="N752" s="83" t="str">
        <f>IF(preDEL!$AG752,IFERROR(0/0,""),preDEL!N752)</f>
        <v/>
      </c>
      <c r="O752" s="83" t="str">
        <f>IF(preDEL!$AG752,IFERROR(0/0,""),preDEL!O752)</f>
        <v/>
      </c>
      <c r="P752" s="128" t="b">
        <f>IF(preDEL!$AG752,IFERROR(0/0,""),preDEL!P752)</f>
        <v>0</v>
      </c>
      <c r="Q752" s="128" t="str">
        <f>IF(preDEL!$AG752,IFERROR(0/0,""),preDEL!Q752)</f>
        <v>Result</v>
      </c>
      <c r="R752" s="116" t="b">
        <f>IF(preDEL!$AG752,IFERROR(0/0,""),preDEL!R752)</f>
        <v>1</v>
      </c>
      <c r="S752" s="116">
        <f>IF(preDEL!$AG752,IFERROR(0/0,""),preDEL!S752)</f>
        <v>1</v>
      </c>
      <c r="T752" s="128">
        <f>IF(preDEL!$AG752,IFERROR(0/0,""),preDEL!T752)</f>
        <v>0</v>
      </c>
      <c r="U752" s="83" t="str">
        <f>IF(preDEL!$AG752,IFERROR(0/0,""),preDEL!U752)</f>
        <v/>
      </c>
      <c r="V752" s="82" t="str">
        <f>IF(preDEL!$AG752,IFERROR(0/0,""),preDEL!V752)</f>
        <v/>
      </c>
      <c r="W752" s="83" t="str">
        <f>IF(preDEL!$AG752,IFERROR(0/0,""),preDEL!W752)</f>
        <v/>
      </c>
      <c r="X752" s="116" t="b">
        <f>IF(preDEL!$AG752,IFERROR(0/0,""),preDEL!X752)</f>
        <v>0</v>
      </c>
      <c r="Y752" s="128" t="b">
        <f>IF(preDEL!$AG752,IFERROR(0/0,""),preDEL!Y752)</f>
        <v>0</v>
      </c>
      <c r="Z752" s="82" t="str">
        <f>IF(preDEL!$AG752,IFERROR(0/0,""),preDEL!Z752)</f>
        <v/>
      </c>
      <c r="AA752" s="128" t="b">
        <f>IF(preDEL!$AG752,IFERROR(0/0,""),preDEL!AA752)</f>
        <v>0</v>
      </c>
      <c r="AB752" s="128" t="b">
        <f>IF(preDEL!$AG752,IFERROR(0/0,""),preDEL!AB752)</f>
        <v>0</v>
      </c>
      <c r="AC752" s="174">
        <f>IF(preDEL!$AG752,IFERROR(0/0,""),preDEL!AC752)</f>
        <v>479</v>
      </c>
      <c r="AD752" s="116" t="b">
        <f>IF(preDEL!$AG752,IFERROR(0/0,""),preDEL!AD752)</f>
        <v>1</v>
      </c>
      <c r="AE752" s="175" t="str">
        <f>IF(preDEL!$AG752,IFERROR(0/0,""),preDEL!AE752)</f>
        <v/>
      </c>
      <c r="AF752" s="128" t="b">
        <f>IF(preDEL!$AG752,IFERROR(0/0,""),preDEL!AF752)</f>
        <v>0</v>
      </c>
      <c r="AG752" s="128" t="b">
        <f>IF(preDEL!$AG752,IFERROR(0/0,""),preDEL!AG752)</f>
        <v>0</v>
      </c>
      <c r="AH752" s="116" t="str">
        <f>IF(preDEL!$AG752,IFERROR(0/0,""),preDEL!AH752)</f>
        <v/>
      </c>
      <c r="AI752" s="82" t="str">
        <f>IF(preDEL!$AG752,IFERROR(0/0,""),preDEL!AI752)</f>
        <v/>
      </c>
      <c r="AJ752" s="83" t="str">
        <f>IF(preDEL!$AG752,IFERROR(0/0,""),preDEL!AJ752)</f>
        <v/>
      </c>
      <c r="AK752" s="82" t="str">
        <f>IF(preDEL!$AG752,IFERROR(0/0,""),preDEL!AK752)</f>
        <v>Negative</v>
      </c>
      <c r="AL752" s="83" t="str">
        <f>IF(preDEL!$AG752,IFERROR(0/0,""),preDEL!AL752)</f>
        <v/>
      </c>
      <c r="AM752" s="83" t="str">
        <f>IF(preDEL!$AG752,IFERROR(0/0,""),preDEL!AM752)</f>
        <v>SpROSA145068</v>
      </c>
      <c r="AN752" s="83" t="str">
        <f>IF(preDEL!$AG752,IFERROR(0/0,""),preDEL!AN752)</f>
        <v>ROSA501926</v>
      </c>
      <c r="AO752" s="83" t="str">
        <f>IF(preDEL!$AG752,IFERROR(0/0,""),preDEL!AO752)</f>
        <v/>
      </c>
      <c r="AP752" s="83" t="str">
        <f>IF(preDEL!$AG752,IFERROR(0/0,""),preDEL!AP752)</f>
        <v/>
      </c>
      <c r="AQ752" s="83" t="str">
        <f>IF(preDEL!$AG752,IFERROR(0/0,""),preDEL!AQ752)</f>
        <v/>
      </c>
      <c r="AR752" s="83" t="str">
        <f>IF(preDEL!$AG752,IFERROR(0/0,""),preDEL!AR752)</f>
        <v/>
      </c>
      <c r="AS752" s="147"/>
    </row>
    <row r="753">
      <c r="A753" s="82" t="str">
        <f>IF(preDEL!$AG753,IFERROR(0/0,""),preDEL!A753)</f>
        <v>FLB3439</v>
      </c>
      <c r="B753" s="172">
        <f>IF(preDEL!$AG753,IFERROR(0/0,""),preDEL!B753)</f>
        <v>44544</v>
      </c>
      <c r="C753" s="173">
        <f>IF(preDEL!$AG753,IFERROR(0/0,""),preDEL!C753)</f>
        <v>0.2457060185</v>
      </c>
      <c r="D753" s="82" t="str">
        <f>IF(preDEL!$AG753,IFERROR(0/0,""),preDEL!D753)</f>
        <v/>
      </c>
      <c r="E753" s="82" t="str">
        <f>IF(preDEL!$AG753,IFERROR(0/0,""),preDEL!E753)</f>
        <v/>
      </c>
      <c r="F753" s="83" t="str">
        <f>IF(preDEL!$AG753,IFERROR(0/0,""),preDEL!F753)</f>
        <v/>
      </c>
      <c r="G753" s="83" t="str">
        <f>IF(preDEL!$AG753,IFERROR(0/0,""),preDEL!G753)</f>
        <v/>
      </c>
      <c r="H753" s="83" t="str">
        <f>IF(preDEL!$AG753,IFERROR(0/0,""),preDEL!H753)</f>
        <v/>
      </c>
      <c r="I753" s="82" t="str">
        <f>IF(preDEL!$AG753,IFERROR(0/0,""),preDEL!I753)</f>
        <v/>
      </c>
      <c r="J753" s="82" t="str">
        <f>IF(preDEL!$AG753,IFERROR(0/0,""),preDEL!J753)</f>
        <v/>
      </c>
      <c r="K753" s="82" t="str">
        <f>IF(preDEL!$AG753,IFERROR(0/0,""),preDEL!K753)</f>
        <v>Negative</v>
      </c>
      <c r="L753" s="172">
        <f>IF(preDEL!$AG753,IFERROR(0/0,""),preDEL!L753)</f>
        <v>44544</v>
      </c>
      <c r="M753" s="173">
        <f>IF(preDEL!$AG753,IFERROR(0/0,""),preDEL!M753)</f>
        <v>0.472662037</v>
      </c>
      <c r="N753" s="83" t="str">
        <f>IF(preDEL!$AG753,IFERROR(0/0,""),preDEL!N753)</f>
        <v/>
      </c>
      <c r="O753" s="83" t="str">
        <f>IF(preDEL!$AG753,IFERROR(0/0,""),preDEL!O753)</f>
        <v/>
      </c>
      <c r="P753" s="128" t="b">
        <f>IF(preDEL!$AG753,IFERROR(0/0,""),preDEL!P753)</f>
        <v>0</v>
      </c>
      <c r="Q753" s="128" t="str">
        <f>IF(preDEL!$AG753,IFERROR(0/0,""),preDEL!Q753)</f>
        <v>Result</v>
      </c>
      <c r="R753" s="116" t="b">
        <f>IF(preDEL!$AG753,IFERROR(0/0,""),preDEL!R753)</f>
        <v>1</v>
      </c>
      <c r="S753" s="116">
        <f>IF(preDEL!$AG753,IFERROR(0/0,""),preDEL!S753)</f>
        <v>1</v>
      </c>
      <c r="T753" s="128">
        <f>IF(preDEL!$AG753,IFERROR(0/0,""),preDEL!T753)</f>
        <v>0</v>
      </c>
      <c r="U753" s="83" t="str">
        <f>IF(preDEL!$AG753,IFERROR(0/0,""),preDEL!U753)</f>
        <v/>
      </c>
      <c r="V753" s="82" t="str">
        <f>IF(preDEL!$AG753,IFERROR(0/0,""),preDEL!V753)</f>
        <v/>
      </c>
      <c r="W753" s="83" t="str">
        <f>IF(preDEL!$AG753,IFERROR(0/0,""),preDEL!W753)</f>
        <v/>
      </c>
      <c r="X753" s="116" t="b">
        <f>IF(preDEL!$AG753,IFERROR(0/0,""),preDEL!X753)</f>
        <v>0</v>
      </c>
      <c r="Y753" s="128" t="b">
        <f>IF(preDEL!$AG753,IFERROR(0/0,""),preDEL!Y753)</f>
        <v>0</v>
      </c>
      <c r="Z753" s="82" t="str">
        <f>IF(preDEL!$AG753,IFERROR(0/0,""),preDEL!Z753)</f>
        <v/>
      </c>
      <c r="AA753" s="128" t="b">
        <f>IF(preDEL!$AG753,IFERROR(0/0,""),preDEL!AA753)</f>
        <v>0</v>
      </c>
      <c r="AB753" s="128" t="b">
        <f>IF(preDEL!$AG753,IFERROR(0/0,""),preDEL!AB753)</f>
        <v>0</v>
      </c>
      <c r="AC753" s="174">
        <f>IF(preDEL!$AG753,IFERROR(0/0,""),preDEL!AC753)</f>
        <v>478</v>
      </c>
      <c r="AD753" s="116" t="b">
        <f>IF(preDEL!$AG753,IFERROR(0/0,""),preDEL!AD753)</f>
        <v>1</v>
      </c>
      <c r="AE753" s="175" t="str">
        <f>IF(preDEL!$AG753,IFERROR(0/0,""),preDEL!AE753)</f>
        <v/>
      </c>
      <c r="AF753" s="128" t="b">
        <f>IF(preDEL!$AG753,IFERROR(0/0,""),preDEL!AF753)</f>
        <v>0</v>
      </c>
      <c r="AG753" s="128" t="b">
        <f>IF(preDEL!$AG753,IFERROR(0/0,""),preDEL!AG753)</f>
        <v>0</v>
      </c>
      <c r="AH753" s="116" t="str">
        <f>IF(preDEL!$AG753,IFERROR(0/0,""),preDEL!AH753)</f>
        <v/>
      </c>
      <c r="AI753" s="82" t="str">
        <f>IF(preDEL!$AG753,IFERROR(0/0,""),preDEL!AI753)</f>
        <v/>
      </c>
      <c r="AJ753" s="83" t="str">
        <f>IF(preDEL!$AG753,IFERROR(0/0,""),preDEL!AJ753)</f>
        <v/>
      </c>
      <c r="AK753" s="82" t="str">
        <f>IF(preDEL!$AG753,IFERROR(0/0,""),preDEL!AK753)</f>
        <v>Negative</v>
      </c>
      <c r="AL753" s="83" t="str">
        <f>IF(preDEL!$AG753,IFERROR(0/0,""),preDEL!AL753)</f>
        <v/>
      </c>
      <c r="AM753" s="83" t="str">
        <f>IF(preDEL!$AG753,IFERROR(0/0,""),preDEL!AM753)</f>
        <v>SpROSA573919</v>
      </c>
      <c r="AN753" s="83" t="str">
        <f>IF(preDEL!$AG753,IFERROR(0/0,""),preDEL!AN753)</f>
        <v>ROSA652014</v>
      </c>
      <c r="AO753" s="83" t="str">
        <f>IF(preDEL!$AG753,IFERROR(0/0,""),preDEL!AO753)</f>
        <v/>
      </c>
      <c r="AP753" s="83" t="str">
        <f>IF(preDEL!$AG753,IFERROR(0/0,""),preDEL!AP753)</f>
        <v/>
      </c>
      <c r="AQ753" s="83" t="str">
        <f>IF(preDEL!$AG753,IFERROR(0/0,""),preDEL!AQ753)</f>
        <v/>
      </c>
      <c r="AR753" s="83" t="str">
        <f>IF(preDEL!$AG753,IFERROR(0/0,""),preDEL!AR753)</f>
        <v/>
      </c>
      <c r="AS753" s="147"/>
    </row>
    <row r="754">
      <c r="A754" s="82" t="str">
        <f>IF(preDEL!$AG754,IFERROR(0/0,""),preDEL!A754)</f>
        <v>FLB3773</v>
      </c>
      <c r="B754" s="172">
        <f>IF(preDEL!$AG754,IFERROR(0/0,""),preDEL!B754)</f>
        <v>44544</v>
      </c>
      <c r="C754" s="173">
        <f>IF(preDEL!$AG754,IFERROR(0/0,""),preDEL!C754)</f>
        <v>0.2474074074</v>
      </c>
      <c r="D754" s="82" t="str">
        <f>IF(preDEL!$AG754,IFERROR(0/0,""),preDEL!D754)</f>
        <v/>
      </c>
      <c r="E754" s="82" t="str">
        <f>IF(preDEL!$AG754,IFERROR(0/0,""),preDEL!E754)</f>
        <v/>
      </c>
      <c r="F754" s="83" t="str">
        <f>IF(preDEL!$AG754,IFERROR(0/0,""),preDEL!F754)</f>
        <v/>
      </c>
      <c r="G754" s="83" t="str">
        <f>IF(preDEL!$AG754,IFERROR(0/0,""),preDEL!G754)</f>
        <v/>
      </c>
      <c r="H754" s="83" t="str">
        <f>IF(preDEL!$AG754,IFERROR(0/0,""),preDEL!H754)</f>
        <v/>
      </c>
      <c r="I754" s="82" t="str">
        <f>IF(preDEL!$AG754,IFERROR(0/0,""),preDEL!I754)</f>
        <v/>
      </c>
      <c r="J754" s="82" t="str">
        <f>IF(preDEL!$AG754,IFERROR(0/0,""),preDEL!J754)</f>
        <v/>
      </c>
      <c r="K754" s="82" t="str">
        <f>IF(preDEL!$AG754,IFERROR(0/0,""),preDEL!K754)</f>
        <v>Negative</v>
      </c>
      <c r="L754" s="172">
        <f>IF(preDEL!$AG754,IFERROR(0/0,""),preDEL!L754)</f>
        <v>44544</v>
      </c>
      <c r="M754" s="173">
        <f>IF(preDEL!$AG754,IFERROR(0/0,""),preDEL!M754)</f>
        <v>0.472662037</v>
      </c>
      <c r="N754" s="83" t="str">
        <f>IF(preDEL!$AG754,IFERROR(0/0,""),preDEL!N754)</f>
        <v/>
      </c>
      <c r="O754" s="83" t="str">
        <f>IF(preDEL!$AG754,IFERROR(0/0,""),preDEL!O754)</f>
        <v/>
      </c>
      <c r="P754" s="128" t="b">
        <f>IF(preDEL!$AG754,IFERROR(0/0,""),preDEL!P754)</f>
        <v>0</v>
      </c>
      <c r="Q754" s="128" t="str">
        <f>IF(preDEL!$AG754,IFERROR(0/0,""),preDEL!Q754)</f>
        <v>Result</v>
      </c>
      <c r="R754" s="116" t="b">
        <f>IF(preDEL!$AG754,IFERROR(0/0,""),preDEL!R754)</f>
        <v>1</v>
      </c>
      <c r="S754" s="116">
        <f>IF(preDEL!$AG754,IFERROR(0/0,""),preDEL!S754)</f>
        <v>1</v>
      </c>
      <c r="T754" s="128">
        <f>IF(preDEL!$AG754,IFERROR(0/0,""),preDEL!T754)</f>
        <v>0</v>
      </c>
      <c r="U754" s="83" t="str">
        <f>IF(preDEL!$AG754,IFERROR(0/0,""),preDEL!U754)</f>
        <v/>
      </c>
      <c r="V754" s="82" t="str">
        <f>IF(preDEL!$AG754,IFERROR(0/0,""),preDEL!V754)</f>
        <v/>
      </c>
      <c r="W754" s="83" t="str">
        <f>IF(preDEL!$AG754,IFERROR(0/0,""),preDEL!W754)</f>
        <v/>
      </c>
      <c r="X754" s="116" t="b">
        <f>IF(preDEL!$AG754,IFERROR(0/0,""),preDEL!X754)</f>
        <v>0</v>
      </c>
      <c r="Y754" s="128" t="b">
        <f>IF(preDEL!$AG754,IFERROR(0/0,""),preDEL!Y754)</f>
        <v>0</v>
      </c>
      <c r="Z754" s="82" t="str">
        <f>IF(preDEL!$AG754,IFERROR(0/0,""),preDEL!Z754)</f>
        <v/>
      </c>
      <c r="AA754" s="128" t="b">
        <f>IF(preDEL!$AG754,IFERROR(0/0,""),preDEL!AA754)</f>
        <v>0</v>
      </c>
      <c r="AB754" s="128" t="b">
        <f>IF(preDEL!$AG754,IFERROR(0/0,""),preDEL!AB754)</f>
        <v>0</v>
      </c>
      <c r="AC754" s="174">
        <f>IF(preDEL!$AG754,IFERROR(0/0,""),preDEL!AC754)</f>
        <v>477</v>
      </c>
      <c r="AD754" s="116" t="b">
        <f>IF(preDEL!$AG754,IFERROR(0/0,""),preDEL!AD754)</f>
        <v>1</v>
      </c>
      <c r="AE754" s="175" t="str">
        <f>IF(preDEL!$AG754,IFERROR(0/0,""),preDEL!AE754)</f>
        <v/>
      </c>
      <c r="AF754" s="128" t="b">
        <f>IF(preDEL!$AG754,IFERROR(0/0,""),preDEL!AF754)</f>
        <v>0</v>
      </c>
      <c r="AG754" s="128" t="b">
        <f>IF(preDEL!$AG754,IFERROR(0/0,""),preDEL!AG754)</f>
        <v>0</v>
      </c>
      <c r="AH754" s="116" t="str">
        <f>IF(preDEL!$AG754,IFERROR(0/0,""),preDEL!AH754)</f>
        <v/>
      </c>
      <c r="AI754" s="82" t="str">
        <f>IF(preDEL!$AG754,IFERROR(0/0,""),preDEL!AI754)</f>
        <v/>
      </c>
      <c r="AJ754" s="83" t="str">
        <f>IF(preDEL!$AG754,IFERROR(0/0,""),preDEL!AJ754)</f>
        <v/>
      </c>
      <c r="AK754" s="82" t="str">
        <f>IF(preDEL!$AG754,IFERROR(0/0,""),preDEL!AK754)</f>
        <v>Negative</v>
      </c>
      <c r="AL754" s="83" t="str">
        <f>IF(preDEL!$AG754,IFERROR(0/0,""),preDEL!AL754)</f>
        <v/>
      </c>
      <c r="AM754" s="83" t="str">
        <f>IF(preDEL!$AG754,IFERROR(0/0,""),preDEL!AM754)</f>
        <v>SpROSA573919</v>
      </c>
      <c r="AN754" s="83" t="str">
        <f>IF(preDEL!$AG754,IFERROR(0/0,""),preDEL!AN754)</f>
        <v>ROSA237876</v>
      </c>
      <c r="AO754" s="83" t="str">
        <f>IF(preDEL!$AG754,IFERROR(0/0,""),preDEL!AO754)</f>
        <v/>
      </c>
      <c r="AP754" s="83" t="str">
        <f>IF(preDEL!$AG754,IFERROR(0/0,""),preDEL!AP754)</f>
        <v/>
      </c>
      <c r="AQ754" s="83" t="str">
        <f>IF(preDEL!$AG754,IFERROR(0/0,""),preDEL!AQ754)</f>
        <v/>
      </c>
      <c r="AR754" s="83" t="str">
        <f>IF(preDEL!$AG754,IFERROR(0/0,""),preDEL!AR754)</f>
        <v/>
      </c>
      <c r="AS754" s="147"/>
    </row>
    <row r="755">
      <c r="A755" s="82" t="str">
        <f>IF(preDEL!$AG755,IFERROR(0/0,""),preDEL!A755)</f>
        <v>FLB3782</v>
      </c>
      <c r="B755" s="172">
        <f>IF(preDEL!$AG755,IFERROR(0/0,""),preDEL!B755)</f>
        <v>44544</v>
      </c>
      <c r="C755" s="173">
        <f>IF(preDEL!$AG755,IFERROR(0/0,""),preDEL!C755)</f>
        <v>0.2485185185</v>
      </c>
      <c r="D755" s="82" t="str">
        <f>IF(preDEL!$AG755,IFERROR(0/0,""),preDEL!D755)</f>
        <v/>
      </c>
      <c r="E755" s="82" t="str">
        <f>IF(preDEL!$AG755,IFERROR(0/0,""),preDEL!E755)</f>
        <v/>
      </c>
      <c r="F755" s="83" t="str">
        <f>IF(preDEL!$AG755,IFERROR(0/0,""),preDEL!F755)</f>
        <v/>
      </c>
      <c r="G755" s="83" t="str">
        <f>IF(preDEL!$AG755,IFERROR(0/0,""),preDEL!G755)</f>
        <v/>
      </c>
      <c r="H755" s="83" t="str">
        <f>IF(preDEL!$AG755,IFERROR(0/0,""),preDEL!H755)</f>
        <v/>
      </c>
      <c r="I755" s="82" t="str">
        <f>IF(preDEL!$AG755,IFERROR(0/0,""),preDEL!I755)</f>
        <v/>
      </c>
      <c r="J755" s="82" t="str">
        <f>IF(preDEL!$AG755,IFERROR(0/0,""),preDEL!J755)</f>
        <v/>
      </c>
      <c r="K755" s="82" t="str">
        <f>IF(preDEL!$AG755,IFERROR(0/0,""),preDEL!K755)</f>
        <v>Negative</v>
      </c>
      <c r="L755" s="172">
        <f>IF(preDEL!$AG755,IFERROR(0/0,""),preDEL!L755)</f>
        <v>44544</v>
      </c>
      <c r="M755" s="173">
        <f>IF(preDEL!$AG755,IFERROR(0/0,""),preDEL!M755)</f>
        <v>0.472662037</v>
      </c>
      <c r="N755" s="83" t="str">
        <f>IF(preDEL!$AG755,IFERROR(0/0,""),preDEL!N755)</f>
        <v/>
      </c>
      <c r="O755" s="83" t="str">
        <f>IF(preDEL!$AG755,IFERROR(0/0,""),preDEL!O755)</f>
        <v/>
      </c>
      <c r="P755" s="128" t="b">
        <f>IF(preDEL!$AG755,IFERROR(0/0,""),preDEL!P755)</f>
        <v>0</v>
      </c>
      <c r="Q755" s="128" t="str">
        <f>IF(preDEL!$AG755,IFERROR(0/0,""),preDEL!Q755)</f>
        <v>Result</v>
      </c>
      <c r="R755" s="116" t="b">
        <f>IF(preDEL!$AG755,IFERROR(0/0,""),preDEL!R755)</f>
        <v>1</v>
      </c>
      <c r="S755" s="116">
        <f>IF(preDEL!$AG755,IFERROR(0/0,""),preDEL!S755)</f>
        <v>1</v>
      </c>
      <c r="T755" s="128">
        <f>IF(preDEL!$AG755,IFERROR(0/0,""),preDEL!T755)</f>
        <v>0</v>
      </c>
      <c r="U755" s="83" t="str">
        <f>IF(preDEL!$AG755,IFERROR(0/0,""),preDEL!U755)</f>
        <v/>
      </c>
      <c r="V755" s="82" t="str">
        <f>IF(preDEL!$AG755,IFERROR(0/0,""),preDEL!V755)</f>
        <v/>
      </c>
      <c r="W755" s="83" t="str">
        <f>IF(preDEL!$AG755,IFERROR(0/0,""),preDEL!W755)</f>
        <v/>
      </c>
      <c r="X755" s="116" t="b">
        <f>IF(preDEL!$AG755,IFERROR(0/0,""),preDEL!X755)</f>
        <v>0</v>
      </c>
      <c r="Y755" s="128" t="b">
        <f>IF(preDEL!$AG755,IFERROR(0/0,""),preDEL!Y755)</f>
        <v>0</v>
      </c>
      <c r="Z755" s="82" t="str">
        <f>IF(preDEL!$AG755,IFERROR(0/0,""),preDEL!Z755)</f>
        <v/>
      </c>
      <c r="AA755" s="128" t="b">
        <f>IF(preDEL!$AG755,IFERROR(0/0,""),preDEL!AA755)</f>
        <v>0</v>
      </c>
      <c r="AB755" s="128" t="b">
        <f>IF(preDEL!$AG755,IFERROR(0/0,""),preDEL!AB755)</f>
        <v>0</v>
      </c>
      <c r="AC755" s="174">
        <f>IF(preDEL!$AG755,IFERROR(0/0,""),preDEL!AC755)</f>
        <v>476</v>
      </c>
      <c r="AD755" s="116" t="b">
        <f>IF(preDEL!$AG755,IFERROR(0/0,""),preDEL!AD755)</f>
        <v>1</v>
      </c>
      <c r="AE755" s="175" t="str">
        <f>IF(preDEL!$AG755,IFERROR(0/0,""),preDEL!AE755)</f>
        <v/>
      </c>
      <c r="AF755" s="128" t="b">
        <f>IF(preDEL!$AG755,IFERROR(0/0,""),preDEL!AF755)</f>
        <v>0</v>
      </c>
      <c r="AG755" s="128" t="b">
        <f>IF(preDEL!$AG755,IFERROR(0/0,""),preDEL!AG755)</f>
        <v>0</v>
      </c>
      <c r="AH755" s="116" t="str">
        <f>IF(preDEL!$AG755,IFERROR(0/0,""),preDEL!AH755)</f>
        <v/>
      </c>
      <c r="AI755" s="82" t="str">
        <f>IF(preDEL!$AG755,IFERROR(0/0,""),preDEL!AI755)</f>
        <v/>
      </c>
      <c r="AJ755" s="83" t="str">
        <f>IF(preDEL!$AG755,IFERROR(0/0,""),preDEL!AJ755)</f>
        <v/>
      </c>
      <c r="AK755" s="82" t="str">
        <f>IF(preDEL!$AG755,IFERROR(0/0,""),preDEL!AK755)</f>
        <v>Negative</v>
      </c>
      <c r="AL755" s="83" t="str">
        <f>IF(preDEL!$AG755,IFERROR(0/0,""),preDEL!AL755)</f>
        <v/>
      </c>
      <c r="AM755" s="83" t="str">
        <f>IF(preDEL!$AG755,IFERROR(0/0,""),preDEL!AM755)</f>
        <v>SpROSA145068</v>
      </c>
      <c r="AN755" s="83" t="str">
        <f>IF(preDEL!$AG755,IFERROR(0/0,""),preDEL!AN755)</f>
        <v>ROSA667447</v>
      </c>
      <c r="AO755" s="83" t="str">
        <f>IF(preDEL!$AG755,IFERROR(0/0,""),preDEL!AO755)</f>
        <v/>
      </c>
      <c r="AP755" s="83" t="str">
        <f>IF(preDEL!$AG755,IFERROR(0/0,""),preDEL!AP755)</f>
        <v/>
      </c>
      <c r="AQ755" s="83" t="str">
        <f>IF(preDEL!$AG755,IFERROR(0/0,""),preDEL!AQ755)</f>
        <v/>
      </c>
      <c r="AR755" s="83" t="str">
        <f>IF(preDEL!$AG755,IFERROR(0/0,""),preDEL!AR755)</f>
        <v/>
      </c>
      <c r="AS755" s="147"/>
    </row>
    <row r="756">
      <c r="A756" s="82" t="str">
        <f>IF(preDEL!$AG756,IFERROR(0/0,""),preDEL!A756)</f>
        <v>FLB3621</v>
      </c>
      <c r="B756" s="172">
        <f>IF(preDEL!$AG756,IFERROR(0/0,""),preDEL!B756)</f>
        <v>44544</v>
      </c>
      <c r="C756" s="173">
        <f>IF(preDEL!$AG756,IFERROR(0/0,""),preDEL!C756)</f>
        <v>0.2492476852</v>
      </c>
      <c r="D756" s="82" t="str">
        <f>IF(preDEL!$AG756,IFERROR(0/0,""),preDEL!D756)</f>
        <v/>
      </c>
      <c r="E756" s="82" t="str">
        <f>IF(preDEL!$AG756,IFERROR(0/0,""),preDEL!E756)</f>
        <v/>
      </c>
      <c r="F756" s="83" t="str">
        <f>IF(preDEL!$AG756,IFERROR(0/0,""),preDEL!F756)</f>
        <v/>
      </c>
      <c r="G756" s="83" t="str">
        <f>IF(preDEL!$AG756,IFERROR(0/0,""),preDEL!G756)</f>
        <v/>
      </c>
      <c r="H756" s="83" t="str">
        <f>IF(preDEL!$AG756,IFERROR(0/0,""),preDEL!H756)</f>
        <v/>
      </c>
      <c r="I756" s="82" t="str">
        <f>IF(preDEL!$AG756,IFERROR(0/0,""),preDEL!I756)</f>
        <v/>
      </c>
      <c r="J756" s="82" t="str">
        <f>IF(preDEL!$AG756,IFERROR(0/0,""),preDEL!J756)</f>
        <v/>
      </c>
      <c r="K756" s="82" t="str">
        <f>IF(preDEL!$AG756,IFERROR(0/0,""),preDEL!K756)</f>
        <v>Negative</v>
      </c>
      <c r="L756" s="172">
        <f>IF(preDEL!$AG756,IFERROR(0/0,""),preDEL!L756)</f>
        <v>44544</v>
      </c>
      <c r="M756" s="173">
        <f>IF(preDEL!$AG756,IFERROR(0/0,""),preDEL!M756)</f>
        <v>0.472662037</v>
      </c>
      <c r="N756" s="83" t="str">
        <f>IF(preDEL!$AG756,IFERROR(0/0,""),preDEL!N756)</f>
        <v/>
      </c>
      <c r="O756" s="83" t="str">
        <f>IF(preDEL!$AG756,IFERROR(0/0,""),preDEL!O756)</f>
        <v/>
      </c>
      <c r="P756" s="128" t="b">
        <f>IF(preDEL!$AG756,IFERROR(0/0,""),preDEL!P756)</f>
        <v>0</v>
      </c>
      <c r="Q756" s="128" t="str">
        <f>IF(preDEL!$AG756,IFERROR(0/0,""),preDEL!Q756)</f>
        <v>Result</v>
      </c>
      <c r="R756" s="116" t="b">
        <f>IF(preDEL!$AG756,IFERROR(0/0,""),preDEL!R756)</f>
        <v>1</v>
      </c>
      <c r="S756" s="116">
        <f>IF(preDEL!$AG756,IFERROR(0/0,""),preDEL!S756)</f>
        <v>1</v>
      </c>
      <c r="T756" s="128">
        <f>IF(preDEL!$AG756,IFERROR(0/0,""),preDEL!T756)</f>
        <v>0</v>
      </c>
      <c r="U756" s="83" t="str">
        <f>IF(preDEL!$AG756,IFERROR(0/0,""),preDEL!U756)</f>
        <v/>
      </c>
      <c r="V756" s="82" t="str">
        <f>IF(preDEL!$AG756,IFERROR(0/0,""),preDEL!V756)</f>
        <v/>
      </c>
      <c r="W756" s="83" t="str">
        <f>IF(preDEL!$AG756,IFERROR(0/0,""),preDEL!W756)</f>
        <v/>
      </c>
      <c r="X756" s="116" t="b">
        <f>IF(preDEL!$AG756,IFERROR(0/0,""),preDEL!X756)</f>
        <v>0</v>
      </c>
      <c r="Y756" s="128" t="b">
        <f>IF(preDEL!$AG756,IFERROR(0/0,""),preDEL!Y756)</f>
        <v>0</v>
      </c>
      <c r="Z756" s="82" t="str">
        <f>IF(preDEL!$AG756,IFERROR(0/0,""),preDEL!Z756)</f>
        <v/>
      </c>
      <c r="AA756" s="128" t="b">
        <f>IF(preDEL!$AG756,IFERROR(0/0,""),preDEL!AA756)</f>
        <v>0</v>
      </c>
      <c r="AB756" s="128" t="b">
        <f>IF(preDEL!$AG756,IFERROR(0/0,""),preDEL!AB756)</f>
        <v>0</v>
      </c>
      <c r="AC756" s="174">
        <f>IF(preDEL!$AG756,IFERROR(0/0,""),preDEL!AC756)</f>
        <v>475</v>
      </c>
      <c r="AD756" s="116" t="b">
        <f>IF(preDEL!$AG756,IFERROR(0/0,""),preDEL!AD756)</f>
        <v>1</v>
      </c>
      <c r="AE756" s="175" t="str">
        <f>IF(preDEL!$AG756,IFERROR(0/0,""),preDEL!AE756)</f>
        <v/>
      </c>
      <c r="AF756" s="128" t="b">
        <f>IF(preDEL!$AG756,IFERROR(0/0,""),preDEL!AF756)</f>
        <v>0</v>
      </c>
      <c r="AG756" s="128" t="b">
        <f>IF(preDEL!$AG756,IFERROR(0/0,""),preDEL!AG756)</f>
        <v>0</v>
      </c>
      <c r="AH756" s="116" t="str">
        <f>IF(preDEL!$AG756,IFERROR(0/0,""),preDEL!AH756)</f>
        <v/>
      </c>
      <c r="AI756" s="82" t="str">
        <f>IF(preDEL!$AG756,IFERROR(0/0,""),preDEL!AI756)</f>
        <v/>
      </c>
      <c r="AJ756" s="83" t="str">
        <f>IF(preDEL!$AG756,IFERROR(0/0,""),preDEL!AJ756)</f>
        <v/>
      </c>
      <c r="AK756" s="82" t="str">
        <f>IF(preDEL!$AG756,IFERROR(0/0,""),preDEL!AK756)</f>
        <v>Negative</v>
      </c>
      <c r="AL756" s="83" t="str">
        <f>IF(preDEL!$AG756,IFERROR(0/0,""),preDEL!AL756)</f>
        <v/>
      </c>
      <c r="AM756" s="83" t="str">
        <f>IF(preDEL!$AG756,IFERROR(0/0,""),preDEL!AM756)</f>
        <v>SpROSA573919</v>
      </c>
      <c r="AN756" s="83" t="str">
        <f>IF(preDEL!$AG756,IFERROR(0/0,""),preDEL!AN756)</f>
        <v>ROSA534192</v>
      </c>
      <c r="AO756" s="83" t="str">
        <f>IF(preDEL!$AG756,IFERROR(0/0,""),preDEL!AO756)</f>
        <v/>
      </c>
      <c r="AP756" s="83" t="str">
        <f>IF(preDEL!$AG756,IFERROR(0/0,""),preDEL!AP756)</f>
        <v/>
      </c>
      <c r="AQ756" s="83" t="str">
        <f>IF(preDEL!$AG756,IFERROR(0/0,""),preDEL!AQ756)</f>
        <v/>
      </c>
      <c r="AR756" s="83" t="str">
        <f>IF(preDEL!$AG756,IFERROR(0/0,""),preDEL!AR756)</f>
        <v/>
      </c>
      <c r="AS756" s="147"/>
    </row>
    <row r="757">
      <c r="A757" s="82" t="str">
        <f>IF(preDEL!$AG757,IFERROR(0/0,""),preDEL!A757)</f>
        <v>FLB3772</v>
      </c>
      <c r="B757" s="172">
        <f>IF(preDEL!$AG757,IFERROR(0/0,""),preDEL!B757)</f>
        <v>44544</v>
      </c>
      <c r="C757" s="173">
        <f>IF(preDEL!$AG757,IFERROR(0/0,""),preDEL!C757)</f>
        <v>0.2941782407</v>
      </c>
      <c r="D757" s="82" t="str">
        <f>IF(preDEL!$AG757,IFERROR(0/0,""),preDEL!D757)</f>
        <v/>
      </c>
      <c r="E757" s="82" t="str">
        <f>IF(preDEL!$AG757,IFERROR(0/0,""),preDEL!E757)</f>
        <v/>
      </c>
      <c r="F757" s="83" t="str">
        <f>IF(preDEL!$AG757,IFERROR(0/0,""),preDEL!F757)</f>
        <v/>
      </c>
      <c r="G757" s="83" t="str">
        <f>IF(preDEL!$AG757,IFERROR(0/0,""),preDEL!G757)</f>
        <v/>
      </c>
      <c r="H757" s="83" t="str">
        <f>IF(preDEL!$AG757,IFERROR(0/0,""),preDEL!H757)</f>
        <v/>
      </c>
      <c r="I757" s="82" t="str">
        <f>IF(preDEL!$AG757,IFERROR(0/0,""),preDEL!I757)</f>
        <v/>
      </c>
      <c r="J757" s="82" t="str">
        <f>IF(preDEL!$AG757,IFERROR(0/0,""),preDEL!J757)</f>
        <v/>
      </c>
      <c r="K757" s="82" t="str">
        <f>IF(preDEL!$AG757,IFERROR(0/0,""),preDEL!K757)</f>
        <v>Negative</v>
      </c>
      <c r="L757" s="172">
        <f>IF(preDEL!$AG757,IFERROR(0/0,""),preDEL!L757)</f>
        <v>44544</v>
      </c>
      <c r="M757" s="173">
        <f>IF(preDEL!$AG757,IFERROR(0/0,""),preDEL!M757)</f>
        <v>0.472662037</v>
      </c>
      <c r="N757" s="83" t="str">
        <f>IF(preDEL!$AG757,IFERROR(0/0,""),preDEL!N757)</f>
        <v/>
      </c>
      <c r="O757" s="83" t="str">
        <f>IF(preDEL!$AG757,IFERROR(0/0,""),preDEL!O757)</f>
        <v/>
      </c>
      <c r="P757" s="128" t="b">
        <f>IF(preDEL!$AG757,IFERROR(0/0,""),preDEL!P757)</f>
        <v>0</v>
      </c>
      <c r="Q757" s="128" t="str">
        <f>IF(preDEL!$AG757,IFERROR(0/0,""),preDEL!Q757)</f>
        <v>Result</v>
      </c>
      <c r="R757" s="116" t="b">
        <f>IF(preDEL!$AG757,IFERROR(0/0,""),preDEL!R757)</f>
        <v>1</v>
      </c>
      <c r="S757" s="116">
        <f>IF(preDEL!$AG757,IFERROR(0/0,""),preDEL!S757)</f>
        <v>1</v>
      </c>
      <c r="T757" s="128">
        <f>IF(preDEL!$AG757,IFERROR(0/0,""),preDEL!T757)</f>
        <v>0</v>
      </c>
      <c r="U757" s="83" t="str">
        <f>IF(preDEL!$AG757,IFERROR(0/0,""),preDEL!U757)</f>
        <v/>
      </c>
      <c r="V757" s="82" t="str">
        <f>IF(preDEL!$AG757,IFERROR(0/0,""),preDEL!V757)</f>
        <v/>
      </c>
      <c r="W757" s="83" t="str">
        <f>IF(preDEL!$AG757,IFERROR(0/0,""),preDEL!W757)</f>
        <v/>
      </c>
      <c r="X757" s="116" t="b">
        <f>IF(preDEL!$AG757,IFERROR(0/0,""),preDEL!X757)</f>
        <v>0</v>
      </c>
      <c r="Y757" s="128" t="b">
        <f>IF(preDEL!$AG757,IFERROR(0/0,""),preDEL!Y757)</f>
        <v>0</v>
      </c>
      <c r="Z757" s="82" t="str">
        <f>IF(preDEL!$AG757,IFERROR(0/0,""),preDEL!Z757)</f>
        <v/>
      </c>
      <c r="AA757" s="128" t="b">
        <f>IF(preDEL!$AG757,IFERROR(0/0,""),preDEL!AA757)</f>
        <v>0</v>
      </c>
      <c r="AB757" s="128" t="b">
        <f>IF(preDEL!$AG757,IFERROR(0/0,""),preDEL!AB757)</f>
        <v>0</v>
      </c>
      <c r="AC757" s="174">
        <f>IF(preDEL!$AG757,IFERROR(0/0,""),preDEL!AC757)</f>
        <v>474</v>
      </c>
      <c r="AD757" s="116" t="b">
        <f>IF(preDEL!$AG757,IFERROR(0/0,""),preDEL!AD757)</f>
        <v>1</v>
      </c>
      <c r="AE757" s="175" t="str">
        <f>IF(preDEL!$AG757,IFERROR(0/0,""),preDEL!AE757)</f>
        <v/>
      </c>
      <c r="AF757" s="128" t="b">
        <f>IF(preDEL!$AG757,IFERROR(0/0,""),preDEL!AF757)</f>
        <v>0</v>
      </c>
      <c r="AG757" s="128" t="b">
        <f>IF(preDEL!$AG757,IFERROR(0/0,""),preDEL!AG757)</f>
        <v>0</v>
      </c>
      <c r="AH757" s="116" t="str">
        <f>IF(preDEL!$AG757,IFERROR(0/0,""),preDEL!AH757)</f>
        <v/>
      </c>
      <c r="AI757" s="82" t="str">
        <f>IF(preDEL!$AG757,IFERROR(0/0,""),preDEL!AI757)</f>
        <v/>
      </c>
      <c r="AJ757" s="83" t="str">
        <f>IF(preDEL!$AG757,IFERROR(0/0,""),preDEL!AJ757)</f>
        <v/>
      </c>
      <c r="AK757" s="82" t="str">
        <f>IF(preDEL!$AG757,IFERROR(0/0,""),preDEL!AK757)</f>
        <v>Negative</v>
      </c>
      <c r="AL757" s="83" t="str">
        <f>IF(preDEL!$AG757,IFERROR(0/0,""),preDEL!AL757)</f>
        <v/>
      </c>
      <c r="AM757" s="83" t="str">
        <f>IF(preDEL!$AG757,IFERROR(0/0,""),preDEL!AM757)</f>
        <v>SpROSA573919</v>
      </c>
      <c r="AN757" s="83" t="str">
        <f>IF(preDEL!$AG757,IFERROR(0/0,""),preDEL!AN757)</f>
        <v>ROSA877819</v>
      </c>
      <c r="AO757" s="83" t="str">
        <f>IF(preDEL!$AG757,IFERROR(0/0,""),preDEL!AO757)</f>
        <v/>
      </c>
      <c r="AP757" s="83" t="str">
        <f>IF(preDEL!$AG757,IFERROR(0/0,""),preDEL!AP757)</f>
        <v/>
      </c>
      <c r="AQ757" s="83" t="str">
        <f>IF(preDEL!$AG757,IFERROR(0/0,""),preDEL!AQ757)</f>
        <v/>
      </c>
      <c r="AR757" s="83" t="str">
        <f>IF(preDEL!$AG757,IFERROR(0/0,""),preDEL!AR757)</f>
        <v/>
      </c>
      <c r="AS757" s="147"/>
    </row>
    <row r="758">
      <c r="A758" s="82" t="str">
        <f>IF(preDEL!$AG758,IFERROR(0/0,""),preDEL!A758)</f>
        <v>FLB3626</v>
      </c>
      <c r="B758" s="172">
        <f>IF(preDEL!$AG758,IFERROR(0/0,""),preDEL!B758)</f>
        <v>44544</v>
      </c>
      <c r="C758" s="173">
        <f>IF(preDEL!$AG758,IFERROR(0/0,""),preDEL!C758)</f>
        <v>0.2960185185</v>
      </c>
      <c r="D758" s="82" t="str">
        <f>IF(preDEL!$AG758,IFERROR(0/0,""),preDEL!D758)</f>
        <v/>
      </c>
      <c r="E758" s="82" t="str">
        <f>IF(preDEL!$AG758,IFERROR(0/0,""),preDEL!E758)</f>
        <v/>
      </c>
      <c r="F758" s="83" t="str">
        <f>IF(preDEL!$AG758,IFERROR(0/0,""),preDEL!F758)</f>
        <v/>
      </c>
      <c r="G758" s="83" t="str">
        <f>IF(preDEL!$AG758,IFERROR(0/0,""),preDEL!G758)</f>
        <v/>
      </c>
      <c r="H758" s="83" t="str">
        <f>IF(preDEL!$AG758,IFERROR(0/0,""),preDEL!H758)</f>
        <v/>
      </c>
      <c r="I758" s="82" t="str">
        <f>IF(preDEL!$AG758,IFERROR(0/0,""),preDEL!I758)</f>
        <v/>
      </c>
      <c r="J758" s="82" t="str">
        <f>IF(preDEL!$AG758,IFERROR(0/0,""),preDEL!J758)</f>
        <v/>
      </c>
      <c r="K758" s="82" t="str">
        <f>IF(preDEL!$AG758,IFERROR(0/0,""),preDEL!K758)</f>
        <v>Negative</v>
      </c>
      <c r="L758" s="172">
        <f>IF(preDEL!$AG758,IFERROR(0/0,""),preDEL!L758)</f>
        <v>44545</v>
      </c>
      <c r="M758" s="173">
        <f>IF(preDEL!$AG758,IFERROR(0/0,""),preDEL!M758)</f>
        <v>0.5189467593</v>
      </c>
      <c r="N758" s="83" t="str">
        <f>IF(preDEL!$AG758,IFERROR(0/0,""),preDEL!N758)</f>
        <v/>
      </c>
      <c r="O758" s="83" t="str">
        <f>IF(preDEL!$AG758,IFERROR(0/0,""),preDEL!O758)</f>
        <v/>
      </c>
      <c r="P758" s="128" t="b">
        <f>IF(preDEL!$AG758,IFERROR(0/0,""),preDEL!P758)</f>
        <v>0</v>
      </c>
      <c r="Q758" s="128" t="str">
        <f>IF(preDEL!$AG758,IFERROR(0/0,""),preDEL!Q758)</f>
        <v>Result</v>
      </c>
      <c r="R758" s="116" t="b">
        <f>IF(preDEL!$AG758,IFERROR(0/0,""),preDEL!R758)</f>
        <v>1</v>
      </c>
      <c r="S758" s="116">
        <f>IF(preDEL!$AG758,IFERROR(0/0,""),preDEL!S758)</f>
        <v>1</v>
      </c>
      <c r="T758" s="128" t="str">
        <f>IF(preDEL!$AG758,IFERROR(0/0,""),preDEL!T758)</f>
        <v/>
      </c>
      <c r="U758" s="83" t="str">
        <f>IF(preDEL!$AG758,IFERROR(0/0,""),preDEL!U758)</f>
        <v/>
      </c>
      <c r="V758" s="82" t="str">
        <f>IF(preDEL!$AG758,IFERROR(0/0,""),preDEL!V758)</f>
        <v/>
      </c>
      <c r="W758" s="83" t="str">
        <f>IF(preDEL!$AG758,IFERROR(0/0,""),preDEL!W758)</f>
        <v/>
      </c>
      <c r="X758" s="116" t="b">
        <f>IF(preDEL!$AG758,IFERROR(0/0,""),preDEL!X758)</f>
        <v>0</v>
      </c>
      <c r="Y758" s="128" t="b">
        <f>IF(preDEL!$AG758,IFERROR(0/0,""),preDEL!Y758)</f>
        <v>0</v>
      </c>
      <c r="Z758" s="82" t="str">
        <f>IF(preDEL!$AG758,IFERROR(0/0,""),preDEL!Z758)</f>
        <v/>
      </c>
      <c r="AA758" s="128" t="b">
        <f>IF(preDEL!$AG758,IFERROR(0/0,""),preDEL!AA758)</f>
        <v>0</v>
      </c>
      <c r="AB758" s="128" t="b">
        <f>IF(preDEL!$AG758,IFERROR(0/0,""),preDEL!AB758)</f>
        <v>0</v>
      </c>
      <c r="AC758" s="174">
        <f>IF(preDEL!$AG758,IFERROR(0/0,""),preDEL!AC758)</f>
        <v>19</v>
      </c>
      <c r="AD758" s="116" t="b">
        <f>IF(preDEL!$AG758,IFERROR(0/0,""),preDEL!AD758)</f>
        <v>0</v>
      </c>
      <c r="AE758" s="175" t="str">
        <f>IF(preDEL!$AG758,IFERROR(0/0,""),preDEL!AE758)</f>
        <v/>
      </c>
      <c r="AF758" s="128" t="b">
        <f>IF(preDEL!$AG758,IFERROR(0/0,""),preDEL!AF758)</f>
        <v>0</v>
      </c>
      <c r="AG758" s="128" t="b">
        <f>IF(preDEL!$AG758,IFERROR(0/0,""),preDEL!AG758)</f>
        <v>0</v>
      </c>
      <c r="AH758" s="116" t="str">
        <f>IF(preDEL!$AG758,IFERROR(0/0,""),preDEL!AH758)</f>
        <v/>
      </c>
      <c r="AI758" s="82" t="str">
        <f>IF(preDEL!$AG758,IFERROR(0/0,""),preDEL!AI758)</f>
        <v/>
      </c>
      <c r="AJ758" s="83" t="str">
        <f>IF(preDEL!$AG758,IFERROR(0/0,""),preDEL!AJ758)</f>
        <v/>
      </c>
      <c r="AK758" s="82" t="str">
        <f>IF(preDEL!$AG758,IFERROR(0/0,""),preDEL!AK758)</f>
        <v>Negative</v>
      </c>
      <c r="AL758" s="83" t="str">
        <f>IF(preDEL!$AG758,IFERROR(0/0,""),preDEL!AL758)</f>
        <v/>
      </c>
      <c r="AM758" s="83" t="str">
        <f>IF(preDEL!$AG758,IFERROR(0/0,""),preDEL!AM758)</f>
        <v>SpROSA573919</v>
      </c>
      <c r="AN758" s="83" t="str">
        <f>IF(preDEL!$AG758,IFERROR(0/0,""),preDEL!AN758)</f>
        <v>ROSA406630</v>
      </c>
      <c r="AO758" s="83" t="str">
        <f>IF(preDEL!$AG758,IFERROR(0/0,""),preDEL!AO758)</f>
        <v/>
      </c>
      <c r="AP758" s="83" t="str">
        <f>IF(preDEL!$AG758,IFERROR(0/0,""),preDEL!AP758)</f>
        <v/>
      </c>
      <c r="AQ758" s="83" t="str">
        <f>IF(preDEL!$AG758,IFERROR(0/0,""),preDEL!AQ758)</f>
        <v/>
      </c>
      <c r="AR758" s="83" t="str">
        <f>IF(preDEL!$AG758,IFERROR(0/0,""),preDEL!AR758)</f>
        <v/>
      </c>
      <c r="AS758" s="147"/>
    </row>
    <row r="759">
      <c r="A759" s="82" t="str">
        <f>IF(preDEL!$AG759,IFERROR(0/0,""),preDEL!A759)</f>
        <v>FLB3614</v>
      </c>
      <c r="B759" s="172">
        <f>IF(preDEL!$AG759,IFERROR(0/0,""),preDEL!B759)</f>
        <v>44544</v>
      </c>
      <c r="C759" s="173">
        <f>IF(preDEL!$AG759,IFERROR(0/0,""),preDEL!C759)</f>
        <v>0.3005555556</v>
      </c>
      <c r="D759" s="82" t="str">
        <f>IF(preDEL!$AG759,IFERROR(0/0,""),preDEL!D759)</f>
        <v/>
      </c>
      <c r="E759" s="82" t="str">
        <f>IF(preDEL!$AG759,IFERROR(0/0,""),preDEL!E759)</f>
        <v/>
      </c>
      <c r="F759" s="83" t="str">
        <f>IF(preDEL!$AG759,IFERROR(0/0,""),preDEL!F759)</f>
        <v/>
      </c>
      <c r="G759" s="83" t="str">
        <f>IF(preDEL!$AG759,IFERROR(0/0,""),preDEL!G759)</f>
        <v/>
      </c>
      <c r="H759" s="83" t="str">
        <f>IF(preDEL!$AG759,IFERROR(0/0,""),preDEL!H759)</f>
        <v/>
      </c>
      <c r="I759" s="82" t="str">
        <f>IF(preDEL!$AG759,IFERROR(0/0,""),preDEL!I759)</f>
        <v/>
      </c>
      <c r="J759" s="82" t="str">
        <f>IF(preDEL!$AG759,IFERROR(0/0,""),preDEL!J759)</f>
        <v/>
      </c>
      <c r="K759" s="82" t="str">
        <f>IF(preDEL!$AG759,IFERROR(0/0,""),preDEL!K759)</f>
        <v>Negative</v>
      </c>
      <c r="L759" s="172">
        <f>IF(preDEL!$AG759,IFERROR(0/0,""),preDEL!L759)</f>
        <v>44544</v>
      </c>
      <c r="M759" s="173">
        <f>IF(preDEL!$AG759,IFERROR(0/0,""),preDEL!M759)</f>
        <v>0.472662037</v>
      </c>
      <c r="N759" s="83" t="str">
        <f>IF(preDEL!$AG759,IFERROR(0/0,""),preDEL!N759)</f>
        <v/>
      </c>
      <c r="O759" s="83" t="str">
        <f>IF(preDEL!$AG759,IFERROR(0/0,""),preDEL!O759)</f>
        <v/>
      </c>
      <c r="P759" s="128" t="b">
        <f>IF(preDEL!$AG759,IFERROR(0/0,""),preDEL!P759)</f>
        <v>0</v>
      </c>
      <c r="Q759" s="128" t="str">
        <f>IF(preDEL!$AG759,IFERROR(0/0,""),preDEL!Q759)</f>
        <v>Result</v>
      </c>
      <c r="R759" s="116" t="b">
        <f>IF(preDEL!$AG759,IFERROR(0/0,""),preDEL!R759)</f>
        <v>1</v>
      </c>
      <c r="S759" s="116">
        <f>IF(preDEL!$AG759,IFERROR(0/0,""),preDEL!S759)</f>
        <v>1</v>
      </c>
      <c r="T759" s="128">
        <f>IF(preDEL!$AG759,IFERROR(0/0,""),preDEL!T759)</f>
        <v>0</v>
      </c>
      <c r="U759" s="83" t="str">
        <f>IF(preDEL!$AG759,IFERROR(0/0,""),preDEL!U759)</f>
        <v/>
      </c>
      <c r="V759" s="82" t="str">
        <f>IF(preDEL!$AG759,IFERROR(0/0,""),preDEL!V759)</f>
        <v/>
      </c>
      <c r="W759" s="83" t="str">
        <f>IF(preDEL!$AG759,IFERROR(0/0,""),preDEL!W759)</f>
        <v/>
      </c>
      <c r="X759" s="116" t="b">
        <f>IF(preDEL!$AG759,IFERROR(0/0,""),preDEL!X759)</f>
        <v>0</v>
      </c>
      <c r="Y759" s="128" t="b">
        <f>IF(preDEL!$AG759,IFERROR(0/0,""),preDEL!Y759)</f>
        <v>0</v>
      </c>
      <c r="Z759" s="82" t="str">
        <f>IF(preDEL!$AG759,IFERROR(0/0,""),preDEL!Z759)</f>
        <v/>
      </c>
      <c r="AA759" s="128" t="b">
        <f>IF(preDEL!$AG759,IFERROR(0/0,""),preDEL!AA759)</f>
        <v>0</v>
      </c>
      <c r="AB759" s="128" t="b">
        <f>IF(preDEL!$AG759,IFERROR(0/0,""),preDEL!AB759)</f>
        <v>0</v>
      </c>
      <c r="AC759" s="174">
        <f>IF(preDEL!$AG759,IFERROR(0/0,""),preDEL!AC759)</f>
        <v>473</v>
      </c>
      <c r="AD759" s="116" t="b">
        <f>IF(preDEL!$AG759,IFERROR(0/0,""),preDEL!AD759)</f>
        <v>1</v>
      </c>
      <c r="AE759" s="175" t="str">
        <f>IF(preDEL!$AG759,IFERROR(0/0,""),preDEL!AE759)</f>
        <v/>
      </c>
      <c r="AF759" s="128" t="b">
        <f>IF(preDEL!$AG759,IFERROR(0/0,""),preDEL!AF759)</f>
        <v>0</v>
      </c>
      <c r="AG759" s="128" t="b">
        <f>IF(preDEL!$AG759,IFERROR(0/0,""),preDEL!AG759)</f>
        <v>0</v>
      </c>
      <c r="AH759" s="116" t="str">
        <f>IF(preDEL!$AG759,IFERROR(0/0,""),preDEL!AH759)</f>
        <v/>
      </c>
      <c r="AI759" s="82" t="str">
        <f>IF(preDEL!$AG759,IFERROR(0/0,""),preDEL!AI759)</f>
        <v/>
      </c>
      <c r="AJ759" s="83" t="str">
        <f>IF(preDEL!$AG759,IFERROR(0/0,""),preDEL!AJ759)</f>
        <v/>
      </c>
      <c r="AK759" s="82" t="str">
        <f>IF(preDEL!$AG759,IFERROR(0/0,""),preDEL!AK759)</f>
        <v>Negative</v>
      </c>
      <c r="AL759" s="83" t="str">
        <f>IF(preDEL!$AG759,IFERROR(0/0,""),preDEL!AL759)</f>
        <v/>
      </c>
      <c r="AM759" s="83" t="str">
        <f>IF(preDEL!$AG759,IFERROR(0/0,""),preDEL!AM759)</f>
        <v>SpROSA573919</v>
      </c>
      <c r="AN759" s="83" t="str">
        <f>IF(preDEL!$AG759,IFERROR(0/0,""),preDEL!AN759)</f>
        <v>ROSA212432</v>
      </c>
      <c r="AO759" s="83" t="str">
        <f>IF(preDEL!$AG759,IFERROR(0/0,""),preDEL!AO759)</f>
        <v/>
      </c>
      <c r="AP759" s="83" t="str">
        <f>IF(preDEL!$AG759,IFERROR(0/0,""),preDEL!AP759)</f>
        <v/>
      </c>
      <c r="AQ759" s="83" t="str">
        <f>IF(preDEL!$AG759,IFERROR(0/0,""),preDEL!AQ759)</f>
        <v/>
      </c>
      <c r="AR759" s="83" t="str">
        <f>IF(preDEL!$AG759,IFERROR(0/0,""),preDEL!AR759)</f>
        <v/>
      </c>
      <c r="AS759" s="147"/>
    </row>
    <row r="760">
      <c r="A760" s="82" t="str">
        <f>IF(preDEL!$AG760,IFERROR(0/0,""),preDEL!A760)</f>
        <v>FLB3433</v>
      </c>
      <c r="B760" s="172">
        <f>IF(preDEL!$AG760,IFERROR(0/0,""),preDEL!B760)</f>
        <v>44544</v>
      </c>
      <c r="C760" s="173">
        <f>IF(preDEL!$AG760,IFERROR(0/0,""),preDEL!C760)</f>
        <v>0.3036111111</v>
      </c>
      <c r="D760" s="82" t="str">
        <f>IF(preDEL!$AG760,IFERROR(0/0,""),preDEL!D760)</f>
        <v/>
      </c>
      <c r="E760" s="82" t="str">
        <f>IF(preDEL!$AG760,IFERROR(0/0,""),preDEL!E760)</f>
        <v/>
      </c>
      <c r="F760" s="83" t="str">
        <f>IF(preDEL!$AG760,IFERROR(0/0,""),preDEL!F760)</f>
        <v/>
      </c>
      <c r="G760" s="83" t="str">
        <f>IF(preDEL!$AG760,IFERROR(0/0,""),preDEL!G760)</f>
        <v/>
      </c>
      <c r="H760" s="83" t="str">
        <f>IF(preDEL!$AG760,IFERROR(0/0,""),preDEL!H760)</f>
        <v/>
      </c>
      <c r="I760" s="82" t="str">
        <f>IF(preDEL!$AG760,IFERROR(0/0,""),preDEL!I760)</f>
        <v/>
      </c>
      <c r="J760" s="82" t="str">
        <f>IF(preDEL!$AG760,IFERROR(0/0,""),preDEL!J760)</f>
        <v/>
      </c>
      <c r="K760" s="82" t="str">
        <f>IF(preDEL!$AG760,IFERROR(0/0,""),preDEL!K760)</f>
        <v>Negative</v>
      </c>
      <c r="L760" s="172">
        <f>IF(preDEL!$AG760,IFERROR(0/0,""),preDEL!L760)</f>
        <v>44544</v>
      </c>
      <c r="M760" s="173">
        <f>IF(preDEL!$AG760,IFERROR(0/0,""),preDEL!M760)</f>
        <v>0.472662037</v>
      </c>
      <c r="N760" s="83" t="str">
        <f>IF(preDEL!$AG760,IFERROR(0/0,""),preDEL!N760)</f>
        <v/>
      </c>
      <c r="O760" s="83" t="str">
        <f>IF(preDEL!$AG760,IFERROR(0/0,""),preDEL!O760)</f>
        <v/>
      </c>
      <c r="P760" s="128" t="b">
        <f>IF(preDEL!$AG760,IFERROR(0/0,""),preDEL!P760)</f>
        <v>0</v>
      </c>
      <c r="Q760" s="128" t="str">
        <f>IF(preDEL!$AG760,IFERROR(0/0,""),preDEL!Q760)</f>
        <v>Result</v>
      </c>
      <c r="R760" s="116" t="b">
        <f>IF(preDEL!$AG760,IFERROR(0/0,""),preDEL!R760)</f>
        <v>1</v>
      </c>
      <c r="S760" s="116">
        <f>IF(preDEL!$AG760,IFERROR(0/0,""),preDEL!S760)</f>
        <v>1</v>
      </c>
      <c r="T760" s="128" t="str">
        <f>IF(preDEL!$AG760,IFERROR(0/0,""),preDEL!T760)</f>
        <v/>
      </c>
      <c r="U760" s="83" t="str">
        <f>IF(preDEL!$AG760,IFERROR(0/0,""),preDEL!U760)</f>
        <v/>
      </c>
      <c r="V760" s="82" t="str">
        <f>IF(preDEL!$AG760,IFERROR(0/0,""),preDEL!V760)</f>
        <v/>
      </c>
      <c r="W760" s="83" t="str">
        <f>IF(preDEL!$AG760,IFERROR(0/0,""),preDEL!W760)</f>
        <v/>
      </c>
      <c r="X760" s="116" t="b">
        <f>IF(preDEL!$AG760,IFERROR(0/0,""),preDEL!X760)</f>
        <v>0</v>
      </c>
      <c r="Y760" s="128" t="b">
        <f>IF(preDEL!$AG760,IFERROR(0/0,""),preDEL!Y760)</f>
        <v>0</v>
      </c>
      <c r="Z760" s="82" t="str">
        <f>IF(preDEL!$AG760,IFERROR(0/0,""),preDEL!Z760)</f>
        <v/>
      </c>
      <c r="AA760" s="128" t="b">
        <f>IF(preDEL!$AG760,IFERROR(0/0,""),preDEL!AA760)</f>
        <v>0</v>
      </c>
      <c r="AB760" s="128" t="b">
        <f>IF(preDEL!$AG760,IFERROR(0/0,""),preDEL!AB760)</f>
        <v>0</v>
      </c>
      <c r="AC760" s="174">
        <f>IF(preDEL!$AG760,IFERROR(0/0,""),preDEL!AC760)</f>
        <v>18</v>
      </c>
      <c r="AD760" s="116" t="b">
        <f>IF(preDEL!$AG760,IFERROR(0/0,""),preDEL!AD760)</f>
        <v>0</v>
      </c>
      <c r="AE760" s="175" t="str">
        <f>IF(preDEL!$AG760,IFERROR(0/0,""),preDEL!AE760)</f>
        <v/>
      </c>
      <c r="AF760" s="128" t="b">
        <f>IF(preDEL!$AG760,IFERROR(0/0,""),preDEL!AF760)</f>
        <v>0</v>
      </c>
      <c r="AG760" s="128" t="b">
        <f>IF(preDEL!$AG760,IFERROR(0/0,""),preDEL!AG760)</f>
        <v>0</v>
      </c>
      <c r="AH760" s="116" t="str">
        <f>IF(preDEL!$AG760,IFERROR(0/0,""),preDEL!AH760)</f>
        <v/>
      </c>
      <c r="AI760" s="82" t="str">
        <f>IF(preDEL!$AG760,IFERROR(0/0,""),preDEL!AI760)</f>
        <v/>
      </c>
      <c r="AJ760" s="83" t="str">
        <f>IF(preDEL!$AG760,IFERROR(0/0,""),preDEL!AJ760)</f>
        <v/>
      </c>
      <c r="AK760" s="82" t="str">
        <f>IF(preDEL!$AG760,IFERROR(0/0,""),preDEL!AK760)</f>
        <v>Negative</v>
      </c>
      <c r="AL760" s="83" t="str">
        <f>IF(preDEL!$AG760,IFERROR(0/0,""),preDEL!AL760)</f>
        <v/>
      </c>
      <c r="AM760" s="83" t="str">
        <f>IF(preDEL!$AG760,IFERROR(0/0,""),preDEL!AM760)</f>
        <v>SpROSA145068</v>
      </c>
      <c r="AN760" s="83" t="str">
        <f>IF(preDEL!$AG760,IFERROR(0/0,""),preDEL!AN760)</f>
        <v>ROSA154141</v>
      </c>
      <c r="AO760" s="83" t="str">
        <f>IF(preDEL!$AG760,IFERROR(0/0,""),preDEL!AO760)</f>
        <v/>
      </c>
      <c r="AP760" s="83" t="str">
        <f>IF(preDEL!$AG760,IFERROR(0/0,""),preDEL!AP760)</f>
        <v/>
      </c>
      <c r="AQ760" s="83" t="str">
        <f>IF(preDEL!$AG760,IFERROR(0/0,""),preDEL!AQ760)</f>
        <v/>
      </c>
      <c r="AR760" s="83" t="str">
        <f>IF(preDEL!$AG760,IFERROR(0/0,""),preDEL!AR760)</f>
        <v/>
      </c>
      <c r="AS760" s="147"/>
    </row>
    <row r="761">
      <c r="A761" s="82" t="str">
        <f>IF(preDEL!$AG761,IFERROR(0/0,""),preDEL!A761)</f>
        <v>FLB3579</v>
      </c>
      <c r="B761" s="172">
        <f>IF(preDEL!$AG761,IFERROR(0/0,""),preDEL!B761)</f>
        <v>44544</v>
      </c>
      <c r="C761" s="173">
        <f>IF(preDEL!$AG761,IFERROR(0/0,""),preDEL!C761)</f>
        <v>0.312662037</v>
      </c>
      <c r="D761" s="82" t="str">
        <f>IF(preDEL!$AG761,IFERROR(0/0,""),preDEL!D761)</f>
        <v/>
      </c>
      <c r="E761" s="82" t="str">
        <f>IF(preDEL!$AG761,IFERROR(0/0,""),preDEL!E761)</f>
        <v/>
      </c>
      <c r="F761" s="83" t="str">
        <f>IF(preDEL!$AG761,IFERROR(0/0,""),preDEL!F761)</f>
        <v/>
      </c>
      <c r="G761" s="83" t="str">
        <f>IF(preDEL!$AG761,IFERROR(0/0,""),preDEL!G761)</f>
        <v/>
      </c>
      <c r="H761" s="83" t="str">
        <f>IF(preDEL!$AG761,IFERROR(0/0,""),preDEL!H761)</f>
        <v/>
      </c>
      <c r="I761" s="82" t="str">
        <f>IF(preDEL!$AG761,IFERROR(0/0,""),preDEL!I761)</f>
        <v/>
      </c>
      <c r="J761" s="82" t="str">
        <f>IF(preDEL!$AG761,IFERROR(0/0,""),preDEL!J761)</f>
        <v/>
      </c>
      <c r="K761" s="82" t="str">
        <f>IF(preDEL!$AG761,IFERROR(0/0,""),preDEL!K761)</f>
        <v>Negative</v>
      </c>
      <c r="L761" s="172">
        <f>IF(preDEL!$AG761,IFERROR(0/0,""),preDEL!L761)</f>
        <v>44544</v>
      </c>
      <c r="M761" s="173">
        <f>IF(preDEL!$AG761,IFERROR(0/0,""),preDEL!M761)</f>
        <v>0.472662037</v>
      </c>
      <c r="N761" s="83" t="str">
        <f>IF(preDEL!$AG761,IFERROR(0/0,""),preDEL!N761)</f>
        <v/>
      </c>
      <c r="O761" s="83" t="str">
        <f>IF(preDEL!$AG761,IFERROR(0/0,""),preDEL!O761)</f>
        <v/>
      </c>
      <c r="P761" s="128" t="b">
        <f>IF(preDEL!$AG761,IFERROR(0/0,""),preDEL!P761)</f>
        <v>0</v>
      </c>
      <c r="Q761" s="128" t="str">
        <f>IF(preDEL!$AG761,IFERROR(0/0,""),preDEL!Q761)</f>
        <v>Result</v>
      </c>
      <c r="R761" s="116" t="b">
        <f>IF(preDEL!$AG761,IFERROR(0/0,""),preDEL!R761)</f>
        <v>1</v>
      </c>
      <c r="S761" s="116">
        <f>IF(preDEL!$AG761,IFERROR(0/0,""),preDEL!S761)</f>
        <v>1</v>
      </c>
      <c r="T761" s="128">
        <f>IF(preDEL!$AG761,IFERROR(0/0,""),preDEL!T761)</f>
        <v>0</v>
      </c>
      <c r="U761" s="83" t="str">
        <f>IF(preDEL!$AG761,IFERROR(0/0,""),preDEL!U761)</f>
        <v/>
      </c>
      <c r="V761" s="82" t="str">
        <f>IF(preDEL!$AG761,IFERROR(0/0,""),preDEL!V761)</f>
        <v/>
      </c>
      <c r="W761" s="83" t="str">
        <f>IF(preDEL!$AG761,IFERROR(0/0,""),preDEL!W761)</f>
        <v/>
      </c>
      <c r="X761" s="116" t="b">
        <f>IF(preDEL!$AG761,IFERROR(0/0,""),preDEL!X761)</f>
        <v>0</v>
      </c>
      <c r="Y761" s="128" t="b">
        <f>IF(preDEL!$AG761,IFERROR(0/0,""),preDEL!Y761)</f>
        <v>0</v>
      </c>
      <c r="Z761" s="82" t="str">
        <f>IF(preDEL!$AG761,IFERROR(0/0,""),preDEL!Z761)</f>
        <v/>
      </c>
      <c r="AA761" s="128" t="b">
        <f>IF(preDEL!$AG761,IFERROR(0/0,""),preDEL!AA761)</f>
        <v>0</v>
      </c>
      <c r="AB761" s="128" t="b">
        <f>IF(preDEL!$AG761,IFERROR(0/0,""),preDEL!AB761)</f>
        <v>0</v>
      </c>
      <c r="AC761" s="174">
        <f>IF(preDEL!$AG761,IFERROR(0/0,""),preDEL!AC761)</f>
        <v>472</v>
      </c>
      <c r="AD761" s="116" t="b">
        <f>IF(preDEL!$AG761,IFERROR(0/0,""),preDEL!AD761)</f>
        <v>1</v>
      </c>
      <c r="AE761" s="175" t="str">
        <f>IF(preDEL!$AG761,IFERROR(0/0,""),preDEL!AE761)</f>
        <v/>
      </c>
      <c r="AF761" s="128" t="b">
        <f>IF(preDEL!$AG761,IFERROR(0/0,""),preDEL!AF761)</f>
        <v>0</v>
      </c>
      <c r="AG761" s="128" t="b">
        <f>IF(preDEL!$AG761,IFERROR(0/0,""),preDEL!AG761)</f>
        <v>0</v>
      </c>
      <c r="AH761" s="116" t="str">
        <f>IF(preDEL!$AG761,IFERROR(0/0,""),preDEL!AH761)</f>
        <v/>
      </c>
      <c r="AI761" s="82" t="str">
        <f>IF(preDEL!$AG761,IFERROR(0/0,""),preDEL!AI761)</f>
        <v/>
      </c>
      <c r="AJ761" s="83" t="str">
        <f>IF(preDEL!$AG761,IFERROR(0/0,""),preDEL!AJ761)</f>
        <v/>
      </c>
      <c r="AK761" s="82" t="str">
        <f>IF(preDEL!$AG761,IFERROR(0/0,""),preDEL!AK761)</f>
        <v>Negative</v>
      </c>
      <c r="AL761" s="83" t="str">
        <f>IF(preDEL!$AG761,IFERROR(0/0,""),preDEL!AL761)</f>
        <v/>
      </c>
      <c r="AM761" s="83" t="str">
        <f>IF(preDEL!$AG761,IFERROR(0/0,""),preDEL!AM761)</f>
        <v>SpROSA145068</v>
      </c>
      <c r="AN761" s="83" t="str">
        <f>IF(preDEL!$AG761,IFERROR(0/0,""),preDEL!AN761)</f>
        <v>ROSA896361</v>
      </c>
      <c r="AO761" s="83" t="str">
        <f>IF(preDEL!$AG761,IFERROR(0/0,""),preDEL!AO761)</f>
        <v/>
      </c>
      <c r="AP761" s="83" t="str">
        <f>IF(preDEL!$AG761,IFERROR(0/0,""),preDEL!AP761)</f>
        <v/>
      </c>
      <c r="AQ761" s="83" t="str">
        <f>IF(preDEL!$AG761,IFERROR(0/0,""),preDEL!AQ761)</f>
        <v/>
      </c>
      <c r="AR761" s="83" t="str">
        <f>IF(preDEL!$AG761,IFERROR(0/0,""),preDEL!AR761)</f>
        <v/>
      </c>
      <c r="AS761" s="147"/>
    </row>
    <row r="762">
      <c r="A762" s="82" t="str">
        <f>IF(preDEL!$AG762,IFERROR(0/0,""),preDEL!A762)</f>
        <v>FLB3770</v>
      </c>
      <c r="B762" s="172">
        <f>IF(preDEL!$AG762,IFERROR(0/0,""),preDEL!B762)</f>
        <v>44544</v>
      </c>
      <c r="C762" s="173">
        <f>IF(preDEL!$AG762,IFERROR(0/0,""),preDEL!C762)</f>
        <v>0.3457060185</v>
      </c>
      <c r="D762" s="82" t="str">
        <f>IF(preDEL!$AG762,IFERROR(0/0,""),preDEL!D762)</f>
        <v/>
      </c>
      <c r="E762" s="82" t="str">
        <f>IF(preDEL!$AG762,IFERROR(0/0,""),preDEL!E762)</f>
        <v/>
      </c>
      <c r="F762" s="83" t="str">
        <f>IF(preDEL!$AG762,IFERROR(0/0,""),preDEL!F762)</f>
        <v/>
      </c>
      <c r="G762" s="83" t="str">
        <f>IF(preDEL!$AG762,IFERROR(0/0,""),preDEL!G762)</f>
        <v/>
      </c>
      <c r="H762" s="83" t="str">
        <f>IF(preDEL!$AG762,IFERROR(0/0,""),preDEL!H762)</f>
        <v/>
      </c>
      <c r="I762" s="82" t="str">
        <f>IF(preDEL!$AG762,IFERROR(0/0,""),preDEL!I762)</f>
        <v/>
      </c>
      <c r="J762" s="82" t="str">
        <f>IF(preDEL!$AG762,IFERROR(0/0,""),preDEL!J762)</f>
        <v/>
      </c>
      <c r="K762" s="82" t="str">
        <f>IF(preDEL!$AG762,IFERROR(0/0,""),preDEL!K762)</f>
        <v>Negative</v>
      </c>
      <c r="L762" s="172">
        <f>IF(preDEL!$AG762,IFERROR(0/0,""),preDEL!L762)</f>
        <v>44544</v>
      </c>
      <c r="M762" s="173">
        <f>IF(preDEL!$AG762,IFERROR(0/0,""),preDEL!M762)</f>
        <v>0.472662037</v>
      </c>
      <c r="N762" s="83" t="str">
        <f>IF(preDEL!$AG762,IFERROR(0/0,""),preDEL!N762)</f>
        <v/>
      </c>
      <c r="O762" s="83" t="str">
        <f>IF(preDEL!$AG762,IFERROR(0/0,""),preDEL!O762)</f>
        <v/>
      </c>
      <c r="P762" s="128" t="b">
        <f>IF(preDEL!$AG762,IFERROR(0/0,""),preDEL!P762)</f>
        <v>0</v>
      </c>
      <c r="Q762" s="128" t="str">
        <f>IF(preDEL!$AG762,IFERROR(0/0,""),preDEL!Q762)</f>
        <v>Result</v>
      </c>
      <c r="R762" s="116" t="b">
        <f>IF(preDEL!$AG762,IFERROR(0/0,""),preDEL!R762)</f>
        <v>1</v>
      </c>
      <c r="S762" s="116">
        <f>IF(preDEL!$AG762,IFERROR(0/0,""),preDEL!S762)</f>
        <v>1</v>
      </c>
      <c r="T762" s="128" t="str">
        <f>IF(preDEL!$AG762,IFERROR(0/0,""),preDEL!T762)</f>
        <v/>
      </c>
      <c r="U762" s="83" t="str">
        <f>IF(preDEL!$AG762,IFERROR(0/0,""),preDEL!U762)</f>
        <v/>
      </c>
      <c r="V762" s="82" t="str">
        <f>IF(preDEL!$AG762,IFERROR(0/0,""),preDEL!V762)</f>
        <v/>
      </c>
      <c r="W762" s="83" t="str">
        <f>IF(preDEL!$AG762,IFERROR(0/0,""),preDEL!W762)</f>
        <v/>
      </c>
      <c r="X762" s="116" t="b">
        <f>IF(preDEL!$AG762,IFERROR(0/0,""),preDEL!X762)</f>
        <v>0</v>
      </c>
      <c r="Y762" s="128" t="b">
        <f>IF(preDEL!$AG762,IFERROR(0/0,""),preDEL!Y762)</f>
        <v>0</v>
      </c>
      <c r="Z762" s="82" t="str">
        <f>IF(preDEL!$AG762,IFERROR(0/0,""),preDEL!Z762)</f>
        <v/>
      </c>
      <c r="AA762" s="128" t="b">
        <f>IF(preDEL!$AG762,IFERROR(0/0,""),preDEL!AA762)</f>
        <v>0</v>
      </c>
      <c r="AB762" s="128" t="b">
        <f>IF(preDEL!$AG762,IFERROR(0/0,""),preDEL!AB762)</f>
        <v>0</v>
      </c>
      <c r="AC762" s="174">
        <f>IF(preDEL!$AG762,IFERROR(0/0,""),preDEL!AC762)</f>
        <v>17</v>
      </c>
      <c r="AD762" s="116" t="b">
        <f>IF(preDEL!$AG762,IFERROR(0/0,""),preDEL!AD762)</f>
        <v>0</v>
      </c>
      <c r="AE762" s="175" t="str">
        <f>IF(preDEL!$AG762,IFERROR(0/0,""),preDEL!AE762)</f>
        <v/>
      </c>
      <c r="AF762" s="128" t="b">
        <f>IF(preDEL!$AG762,IFERROR(0/0,""),preDEL!AF762)</f>
        <v>0</v>
      </c>
      <c r="AG762" s="128" t="b">
        <f>IF(preDEL!$AG762,IFERROR(0/0,""),preDEL!AG762)</f>
        <v>0</v>
      </c>
      <c r="AH762" s="116" t="str">
        <f>IF(preDEL!$AG762,IFERROR(0/0,""),preDEL!AH762)</f>
        <v/>
      </c>
      <c r="AI762" s="82" t="str">
        <f>IF(preDEL!$AG762,IFERROR(0/0,""),preDEL!AI762)</f>
        <v/>
      </c>
      <c r="AJ762" s="83" t="str">
        <f>IF(preDEL!$AG762,IFERROR(0/0,""),preDEL!AJ762)</f>
        <v/>
      </c>
      <c r="AK762" s="82" t="str">
        <f>IF(preDEL!$AG762,IFERROR(0/0,""),preDEL!AK762)</f>
        <v>Negative</v>
      </c>
      <c r="AL762" s="83" t="str">
        <f>IF(preDEL!$AG762,IFERROR(0/0,""),preDEL!AL762)</f>
        <v/>
      </c>
      <c r="AM762" s="83" t="str">
        <f>IF(preDEL!$AG762,IFERROR(0/0,""),preDEL!AM762)</f>
        <v>SpROSA145068</v>
      </c>
      <c r="AN762" s="83" t="str">
        <f>IF(preDEL!$AG762,IFERROR(0/0,""),preDEL!AN762)</f>
        <v>ROSA638043</v>
      </c>
      <c r="AO762" s="83" t="str">
        <f>IF(preDEL!$AG762,IFERROR(0/0,""),preDEL!AO762)</f>
        <v/>
      </c>
      <c r="AP762" s="83" t="str">
        <f>IF(preDEL!$AG762,IFERROR(0/0,""),preDEL!AP762)</f>
        <v/>
      </c>
      <c r="AQ762" s="83" t="str">
        <f>IF(preDEL!$AG762,IFERROR(0/0,""),preDEL!AQ762)</f>
        <v/>
      </c>
      <c r="AR762" s="83" t="str">
        <f>IF(preDEL!$AG762,IFERROR(0/0,""),preDEL!AR762)</f>
        <v/>
      </c>
      <c r="AS762" s="147"/>
    </row>
    <row r="763">
      <c r="A763" s="82" t="str">
        <f>IF(preDEL!$AG763,IFERROR(0/0,""),preDEL!A763)</f>
        <v>FLB3342</v>
      </c>
      <c r="B763" s="172">
        <f>IF(preDEL!$AG763,IFERROR(0/0,""),preDEL!B763)</f>
        <v>44544</v>
      </c>
      <c r="C763" s="173">
        <f>IF(preDEL!$AG763,IFERROR(0/0,""),preDEL!C763)</f>
        <v>0.4114814815</v>
      </c>
      <c r="D763" s="82" t="str">
        <f>IF(preDEL!$AG763,IFERROR(0/0,""),preDEL!D763)</f>
        <v/>
      </c>
      <c r="E763" s="82" t="str">
        <f>IF(preDEL!$AG763,IFERROR(0/0,""),preDEL!E763)</f>
        <v/>
      </c>
      <c r="F763" s="83" t="str">
        <f>IF(preDEL!$AG763,IFERROR(0/0,""),preDEL!F763)</f>
        <v/>
      </c>
      <c r="G763" s="83" t="str">
        <f>IF(preDEL!$AG763,IFERROR(0/0,""),preDEL!G763)</f>
        <v/>
      </c>
      <c r="H763" s="83" t="str">
        <f>IF(preDEL!$AG763,IFERROR(0/0,""),preDEL!H763)</f>
        <v/>
      </c>
      <c r="I763" s="82" t="str">
        <f>IF(preDEL!$AG763,IFERROR(0/0,""),preDEL!I763)</f>
        <v/>
      </c>
      <c r="J763" s="82" t="str">
        <f>IF(preDEL!$AG763,IFERROR(0/0,""),preDEL!J763)</f>
        <v/>
      </c>
      <c r="K763" s="82" t="str">
        <f>IF(preDEL!$AG763,IFERROR(0/0,""),preDEL!K763)</f>
        <v>Negative</v>
      </c>
      <c r="L763" s="172">
        <f>IF(preDEL!$AG763,IFERROR(0/0,""),preDEL!L763)</f>
        <v>44545</v>
      </c>
      <c r="M763" s="173">
        <f>IF(preDEL!$AG763,IFERROR(0/0,""),preDEL!M763)</f>
        <v>0.5189583333</v>
      </c>
      <c r="N763" s="83" t="str">
        <f>IF(preDEL!$AG763,IFERROR(0/0,""),preDEL!N763)</f>
        <v/>
      </c>
      <c r="O763" s="83" t="str">
        <f>IF(preDEL!$AG763,IFERROR(0/0,""),preDEL!O763)</f>
        <v/>
      </c>
      <c r="P763" s="128" t="b">
        <f>IF(preDEL!$AG763,IFERROR(0/0,""),preDEL!P763)</f>
        <v>0</v>
      </c>
      <c r="Q763" s="128" t="str">
        <f>IF(preDEL!$AG763,IFERROR(0/0,""),preDEL!Q763)</f>
        <v>Result</v>
      </c>
      <c r="R763" s="116" t="b">
        <f>IF(preDEL!$AG763,IFERROR(0/0,""),preDEL!R763)</f>
        <v>1</v>
      </c>
      <c r="S763" s="116">
        <f>IF(preDEL!$AG763,IFERROR(0/0,""),preDEL!S763)</f>
        <v>1</v>
      </c>
      <c r="T763" s="128" t="str">
        <f>IF(preDEL!$AG763,IFERROR(0/0,""),preDEL!T763)</f>
        <v/>
      </c>
      <c r="U763" s="83" t="str">
        <f>IF(preDEL!$AG763,IFERROR(0/0,""),preDEL!U763)</f>
        <v/>
      </c>
      <c r="V763" s="82" t="str">
        <f>IF(preDEL!$AG763,IFERROR(0/0,""),preDEL!V763)</f>
        <v/>
      </c>
      <c r="W763" s="83" t="str">
        <f>IF(preDEL!$AG763,IFERROR(0/0,""),preDEL!W763)</f>
        <v/>
      </c>
      <c r="X763" s="116" t="b">
        <f>IF(preDEL!$AG763,IFERROR(0/0,""),preDEL!X763)</f>
        <v>0</v>
      </c>
      <c r="Y763" s="128" t="b">
        <f>IF(preDEL!$AG763,IFERROR(0/0,""),preDEL!Y763)</f>
        <v>0</v>
      </c>
      <c r="Z763" s="82" t="str">
        <f>IF(preDEL!$AG763,IFERROR(0/0,""),preDEL!Z763)</f>
        <v/>
      </c>
      <c r="AA763" s="128" t="b">
        <f>IF(preDEL!$AG763,IFERROR(0/0,""),preDEL!AA763)</f>
        <v>0</v>
      </c>
      <c r="AB763" s="128" t="b">
        <f>IF(preDEL!$AG763,IFERROR(0/0,""),preDEL!AB763)</f>
        <v>0</v>
      </c>
      <c r="AC763" s="174">
        <f>IF(preDEL!$AG763,IFERROR(0/0,""),preDEL!AC763)</f>
        <v>16</v>
      </c>
      <c r="AD763" s="116" t="b">
        <f>IF(preDEL!$AG763,IFERROR(0/0,""),preDEL!AD763)</f>
        <v>0</v>
      </c>
      <c r="AE763" s="175" t="str">
        <f>IF(preDEL!$AG763,IFERROR(0/0,""),preDEL!AE763)</f>
        <v/>
      </c>
      <c r="AF763" s="128" t="b">
        <f>IF(preDEL!$AG763,IFERROR(0/0,""),preDEL!AF763)</f>
        <v>0</v>
      </c>
      <c r="AG763" s="128" t="b">
        <f>IF(preDEL!$AG763,IFERROR(0/0,""),preDEL!AG763)</f>
        <v>0</v>
      </c>
      <c r="AH763" s="116" t="str">
        <f>IF(preDEL!$AG763,IFERROR(0/0,""),preDEL!AH763)</f>
        <v/>
      </c>
      <c r="AI763" s="82" t="str">
        <f>IF(preDEL!$AG763,IFERROR(0/0,""),preDEL!AI763)</f>
        <v/>
      </c>
      <c r="AJ763" s="83" t="str">
        <f>IF(preDEL!$AG763,IFERROR(0/0,""),preDEL!AJ763)</f>
        <v/>
      </c>
      <c r="AK763" s="82" t="str">
        <f>IF(preDEL!$AG763,IFERROR(0/0,""),preDEL!AK763)</f>
        <v>Negative</v>
      </c>
      <c r="AL763" s="83" t="str">
        <f>IF(preDEL!$AG763,IFERROR(0/0,""),preDEL!AL763)</f>
        <v/>
      </c>
      <c r="AM763" s="83" t="str">
        <f>IF(preDEL!$AG763,IFERROR(0/0,""),preDEL!AM763)</f>
        <v>SpROSA145068</v>
      </c>
      <c r="AN763" s="83" t="str">
        <f>IF(preDEL!$AG763,IFERROR(0/0,""),preDEL!AN763)</f>
        <v>ROSA337839</v>
      </c>
      <c r="AO763" s="83" t="str">
        <f>IF(preDEL!$AG763,IFERROR(0/0,""),preDEL!AO763)</f>
        <v/>
      </c>
      <c r="AP763" s="83" t="str">
        <f>IF(preDEL!$AG763,IFERROR(0/0,""),preDEL!AP763)</f>
        <v/>
      </c>
      <c r="AQ763" s="83" t="str">
        <f>IF(preDEL!$AG763,IFERROR(0/0,""),preDEL!AQ763)</f>
        <v/>
      </c>
      <c r="AR763" s="83" t="str">
        <f>IF(preDEL!$AG763,IFERROR(0/0,""),preDEL!AR763)</f>
        <v/>
      </c>
      <c r="AS763" s="147"/>
    </row>
    <row r="764">
      <c r="A764" s="82" t="str">
        <f>IF(preDEL!$AG764,IFERROR(0/0,""),preDEL!A764)</f>
        <v>FLB3719</v>
      </c>
      <c r="B764" s="172">
        <f>IF(preDEL!$AG764,IFERROR(0/0,""),preDEL!B764)</f>
        <v>44545</v>
      </c>
      <c r="C764" s="173">
        <f>IF(preDEL!$AG764,IFERROR(0/0,""),preDEL!C764)</f>
        <v>0.2478240741</v>
      </c>
      <c r="D764" s="82" t="str">
        <f>IF(preDEL!$AG764,IFERROR(0/0,""),preDEL!D764)</f>
        <v/>
      </c>
      <c r="E764" s="82" t="str">
        <f>IF(preDEL!$AG764,IFERROR(0/0,""),preDEL!E764)</f>
        <v/>
      </c>
      <c r="F764" s="83" t="str">
        <f>IF(preDEL!$AG764,IFERROR(0/0,""),preDEL!F764)</f>
        <v/>
      </c>
      <c r="G764" s="83" t="str">
        <f>IF(preDEL!$AG764,IFERROR(0/0,""),preDEL!G764)</f>
        <v/>
      </c>
      <c r="H764" s="83" t="str">
        <f>IF(preDEL!$AG764,IFERROR(0/0,""),preDEL!H764)</f>
        <v/>
      </c>
      <c r="I764" s="82" t="str">
        <f>IF(preDEL!$AG764,IFERROR(0/0,""),preDEL!I764)</f>
        <v/>
      </c>
      <c r="J764" s="82" t="str">
        <f>IF(preDEL!$AG764,IFERROR(0/0,""),preDEL!J764)</f>
        <v/>
      </c>
      <c r="K764" s="82" t="str">
        <f>IF(preDEL!$AG764,IFERROR(0/0,""),preDEL!K764)</f>
        <v>Negative</v>
      </c>
      <c r="L764" s="172">
        <f>IF(preDEL!$AG764,IFERROR(0/0,""),preDEL!L764)</f>
        <v>44545</v>
      </c>
      <c r="M764" s="173">
        <f>IF(preDEL!$AG764,IFERROR(0/0,""),preDEL!M764)</f>
        <v>0.5189583333</v>
      </c>
      <c r="N764" s="83" t="str">
        <f>IF(preDEL!$AG764,IFERROR(0/0,""),preDEL!N764)</f>
        <v/>
      </c>
      <c r="O764" s="83" t="str">
        <f>IF(preDEL!$AG764,IFERROR(0/0,""),preDEL!O764)</f>
        <v/>
      </c>
      <c r="P764" s="128" t="b">
        <f>IF(preDEL!$AG764,IFERROR(0/0,""),preDEL!P764)</f>
        <v>0</v>
      </c>
      <c r="Q764" s="128" t="str">
        <f>IF(preDEL!$AG764,IFERROR(0/0,""),preDEL!Q764)</f>
        <v>Result</v>
      </c>
      <c r="R764" s="116" t="b">
        <f>IF(preDEL!$AG764,IFERROR(0/0,""),preDEL!R764)</f>
        <v>1</v>
      </c>
      <c r="S764" s="116">
        <f>IF(preDEL!$AG764,IFERROR(0/0,""),preDEL!S764)</f>
        <v>1</v>
      </c>
      <c r="T764" s="128" t="str">
        <f>IF(preDEL!$AG764,IFERROR(0/0,""),preDEL!T764)</f>
        <v/>
      </c>
      <c r="U764" s="83" t="str">
        <f>IF(preDEL!$AG764,IFERROR(0/0,""),preDEL!U764)</f>
        <v/>
      </c>
      <c r="V764" s="82" t="str">
        <f>IF(preDEL!$AG764,IFERROR(0/0,""),preDEL!V764)</f>
        <v/>
      </c>
      <c r="W764" s="83" t="str">
        <f>IF(preDEL!$AG764,IFERROR(0/0,""),preDEL!W764)</f>
        <v/>
      </c>
      <c r="X764" s="116" t="b">
        <f>IF(preDEL!$AG764,IFERROR(0/0,""),preDEL!X764)</f>
        <v>0</v>
      </c>
      <c r="Y764" s="128" t="b">
        <f>IF(preDEL!$AG764,IFERROR(0/0,""),preDEL!Y764)</f>
        <v>0</v>
      </c>
      <c r="Z764" s="82" t="str">
        <f>IF(preDEL!$AG764,IFERROR(0/0,""),preDEL!Z764)</f>
        <v/>
      </c>
      <c r="AA764" s="128" t="b">
        <f>IF(preDEL!$AG764,IFERROR(0/0,""),preDEL!AA764)</f>
        <v>0</v>
      </c>
      <c r="AB764" s="128" t="b">
        <f>IF(preDEL!$AG764,IFERROR(0/0,""),preDEL!AB764)</f>
        <v>0</v>
      </c>
      <c r="AC764" s="174">
        <f>IF(preDEL!$AG764,IFERROR(0/0,""),preDEL!AC764)</f>
        <v>15</v>
      </c>
      <c r="AD764" s="116" t="b">
        <f>IF(preDEL!$AG764,IFERROR(0/0,""),preDEL!AD764)</f>
        <v>0</v>
      </c>
      <c r="AE764" s="175" t="str">
        <f>IF(preDEL!$AG764,IFERROR(0/0,""),preDEL!AE764)</f>
        <v/>
      </c>
      <c r="AF764" s="128" t="b">
        <f>IF(preDEL!$AG764,IFERROR(0/0,""),preDEL!AF764)</f>
        <v>0</v>
      </c>
      <c r="AG764" s="128" t="b">
        <f>IF(preDEL!$AG764,IFERROR(0/0,""),preDEL!AG764)</f>
        <v>0</v>
      </c>
      <c r="AH764" s="116" t="str">
        <f>IF(preDEL!$AG764,IFERROR(0/0,""),preDEL!AH764)</f>
        <v/>
      </c>
      <c r="AI764" s="82" t="str">
        <f>IF(preDEL!$AG764,IFERROR(0/0,""),preDEL!AI764)</f>
        <v/>
      </c>
      <c r="AJ764" s="83" t="str">
        <f>IF(preDEL!$AG764,IFERROR(0/0,""),preDEL!AJ764)</f>
        <v/>
      </c>
      <c r="AK764" s="82" t="str">
        <f>IF(preDEL!$AG764,IFERROR(0/0,""),preDEL!AK764)</f>
        <v>Negative</v>
      </c>
      <c r="AL764" s="83" t="str">
        <f>IF(preDEL!$AG764,IFERROR(0/0,""),preDEL!AL764)</f>
        <v/>
      </c>
      <c r="AM764" s="83" t="str">
        <f>IF(preDEL!$AG764,IFERROR(0/0,""),preDEL!AM764)</f>
        <v>SpROSA145068</v>
      </c>
      <c r="AN764" s="83" t="str">
        <f>IF(preDEL!$AG764,IFERROR(0/0,""),preDEL!AN764)</f>
        <v>ROSA970910</v>
      </c>
      <c r="AO764" s="83" t="str">
        <f>IF(preDEL!$AG764,IFERROR(0/0,""),preDEL!AO764)</f>
        <v/>
      </c>
      <c r="AP764" s="83" t="str">
        <f>IF(preDEL!$AG764,IFERROR(0/0,""),preDEL!AP764)</f>
        <v/>
      </c>
      <c r="AQ764" s="83" t="str">
        <f>IF(preDEL!$AG764,IFERROR(0/0,""),preDEL!AQ764)</f>
        <v/>
      </c>
      <c r="AR764" s="83" t="str">
        <f>IF(preDEL!$AG764,IFERROR(0/0,""),preDEL!AR764)</f>
        <v/>
      </c>
      <c r="AS764" s="147"/>
    </row>
    <row r="765">
      <c r="A765" s="82" t="str">
        <f>IF(preDEL!$AG765,IFERROR(0/0,""),preDEL!A765)</f>
        <v>FLB3085</v>
      </c>
      <c r="B765" s="172">
        <f>IF(preDEL!$AG765,IFERROR(0/0,""),preDEL!B765)</f>
        <v>44545</v>
      </c>
      <c r="C765" s="173">
        <f>IF(preDEL!$AG765,IFERROR(0/0,""),preDEL!C765)</f>
        <v>0.248587963</v>
      </c>
      <c r="D765" s="82" t="str">
        <f>IF(preDEL!$AG765,IFERROR(0/0,""),preDEL!D765)</f>
        <v/>
      </c>
      <c r="E765" s="82" t="str">
        <f>IF(preDEL!$AG765,IFERROR(0/0,""),preDEL!E765)</f>
        <v/>
      </c>
      <c r="F765" s="83" t="str">
        <f>IF(preDEL!$AG765,IFERROR(0/0,""),preDEL!F765)</f>
        <v/>
      </c>
      <c r="G765" s="83" t="str">
        <f>IF(preDEL!$AG765,IFERROR(0/0,""),preDEL!G765)</f>
        <v/>
      </c>
      <c r="H765" s="83" t="str">
        <f>IF(preDEL!$AG765,IFERROR(0/0,""),preDEL!H765)</f>
        <v/>
      </c>
      <c r="I765" s="82" t="str">
        <f>IF(preDEL!$AG765,IFERROR(0/0,""),preDEL!I765)</f>
        <v/>
      </c>
      <c r="J765" s="82" t="str">
        <f>IF(preDEL!$AG765,IFERROR(0/0,""),preDEL!J765)</f>
        <v/>
      </c>
      <c r="K765" s="82" t="str">
        <f>IF(preDEL!$AG765,IFERROR(0/0,""),preDEL!K765)</f>
        <v>Negative</v>
      </c>
      <c r="L765" s="172">
        <f>IF(preDEL!$AG765,IFERROR(0/0,""),preDEL!L765)</f>
        <v>44545</v>
      </c>
      <c r="M765" s="173">
        <f>IF(preDEL!$AG765,IFERROR(0/0,""),preDEL!M765)</f>
        <v>0.5189583333</v>
      </c>
      <c r="N765" s="83" t="str">
        <f>IF(preDEL!$AG765,IFERROR(0/0,""),preDEL!N765)</f>
        <v/>
      </c>
      <c r="O765" s="83" t="str">
        <f>IF(preDEL!$AG765,IFERROR(0/0,""),preDEL!O765)</f>
        <v/>
      </c>
      <c r="P765" s="128" t="b">
        <f>IF(preDEL!$AG765,IFERROR(0/0,""),preDEL!P765)</f>
        <v>0</v>
      </c>
      <c r="Q765" s="128" t="str">
        <f>IF(preDEL!$AG765,IFERROR(0/0,""),preDEL!Q765)</f>
        <v>Result</v>
      </c>
      <c r="R765" s="116" t="b">
        <f>IF(preDEL!$AG765,IFERROR(0/0,""),preDEL!R765)</f>
        <v>1</v>
      </c>
      <c r="S765" s="116">
        <f>IF(preDEL!$AG765,IFERROR(0/0,""),preDEL!S765)</f>
        <v>1</v>
      </c>
      <c r="T765" s="128" t="str">
        <f>IF(preDEL!$AG765,IFERROR(0/0,""),preDEL!T765)</f>
        <v/>
      </c>
      <c r="U765" s="83" t="str">
        <f>IF(preDEL!$AG765,IFERROR(0/0,""),preDEL!U765)</f>
        <v/>
      </c>
      <c r="V765" s="82" t="str">
        <f>IF(preDEL!$AG765,IFERROR(0/0,""),preDEL!V765)</f>
        <v/>
      </c>
      <c r="W765" s="83" t="str">
        <f>IF(preDEL!$AG765,IFERROR(0/0,""),preDEL!W765)</f>
        <v/>
      </c>
      <c r="X765" s="116" t="b">
        <f>IF(preDEL!$AG765,IFERROR(0/0,""),preDEL!X765)</f>
        <v>0</v>
      </c>
      <c r="Y765" s="128" t="b">
        <f>IF(preDEL!$AG765,IFERROR(0/0,""),preDEL!Y765)</f>
        <v>0</v>
      </c>
      <c r="Z765" s="82" t="str">
        <f>IF(preDEL!$AG765,IFERROR(0/0,""),preDEL!Z765)</f>
        <v/>
      </c>
      <c r="AA765" s="128" t="b">
        <f>IF(preDEL!$AG765,IFERROR(0/0,""),preDEL!AA765)</f>
        <v>0</v>
      </c>
      <c r="AB765" s="128" t="b">
        <f>IF(preDEL!$AG765,IFERROR(0/0,""),preDEL!AB765)</f>
        <v>0</v>
      </c>
      <c r="AC765" s="174">
        <f>IF(preDEL!$AG765,IFERROR(0/0,""),preDEL!AC765)</f>
        <v>14</v>
      </c>
      <c r="AD765" s="116" t="b">
        <f>IF(preDEL!$AG765,IFERROR(0/0,""),preDEL!AD765)</f>
        <v>0</v>
      </c>
      <c r="AE765" s="175" t="str">
        <f>IF(preDEL!$AG765,IFERROR(0/0,""),preDEL!AE765)</f>
        <v/>
      </c>
      <c r="AF765" s="128" t="b">
        <f>IF(preDEL!$AG765,IFERROR(0/0,""),preDEL!AF765)</f>
        <v>0</v>
      </c>
      <c r="AG765" s="128" t="b">
        <f>IF(preDEL!$AG765,IFERROR(0/0,""),preDEL!AG765)</f>
        <v>0</v>
      </c>
      <c r="AH765" s="116" t="str">
        <f>IF(preDEL!$AG765,IFERROR(0/0,""),preDEL!AH765)</f>
        <v/>
      </c>
      <c r="AI765" s="82" t="str">
        <f>IF(preDEL!$AG765,IFERROR(0/0,""),preDEL!AI765)</f>
        <v/>
      </c>
      <c r="AJ765" s="83" t="str">
        <f>IF(preDEL!$AG765,IFERROR(0/0,""),preDEL!AJ765)</f>
        <v/>
      </c>
      <c r="AK765" s="82" t="str">
        <f>IF(preDEL!$AG765,IFERROR(0/0,""),preDEL!AK765)</f>
        <v>Negative</v>
      </c>
      <c r="AL765" s="83" t="str">
        <f>IF(preDEL!$AG765,IFERROR(0/0,""),preDEL!AL765)</f>
        <v/>
      </c>
      <c r="AM765" s="83" t="str">
        <f>IF(preDEL!$AG765,IFERROR(0/0,""),preDEL!AM765)</f>
        <v>SpROSA145068</v>
      </c>
      <c r="AN765" s="83" t="str">
        <f>IF(preDEL!$AG765,IFERROR(0/0,""),preDEL!AN765)</f>
        <v>ROSA191656</v>
      </c>
      <c r="AO765" s="83" t="str">
        <f>IF(preDEL!$AG765,IFERROR(0/0,""),preDEL!AO765)</f>
        <v/>
      </c>
      <c r="AP765" s="83" t="str">
        <f>IF(preDEL!$AG765,IFERROR(0/0,""),preDEL!AP765)</f>
        <v/>
      </c>
      <c r="AQ765" s="83" t="str">
        <f>IF(preDEL!$AG765,IFERROR(0/0,""),preDEL!AQ765)</f>
        <v/>
      </c>
      <c r="AR765" s="83" t="str">
        <f>IF(preDEL!$AG765,IFERROR(0/0,""),preDEL!AR765)</f>
        <v/>
      </c>
      <c r="AS765" s="147"/>
    </row>
    <row r="766">
      <c r="A766" s="82" t="str">
        <f>IF(preDEL!$AG766,IFERROR(0/0,""),preDEL!A766)</f>
        <v>FLB3067</v>
      </c>
      <c r="B766" s="172">
        <f>IF(preDEL!$AG766,IFERROR(0/0,""),preDEL!B766)</f>
        <v>44545</v>
      </c>
      <c r="C766" s="173">
        <f>IF(preDEL!$AG766,IFERROR(0/0,""),preDEL!C766)</f>
        <v>0.2495486111</v>
      </c>
      <c r="D766" s="82" t="str">
        <f>IF(preDEL!$AG766,IFERROR(0/0,""),preDEL!D766)</f>
        <v/>
      </c>
      <c r="E766" s="82" t="str">
        <f>IF(preDEL!$AG766,IFERROR(0/0,""),preDEL!E766)</f>
        <v/>
      </c>
      <c r="F766" s="83" t="str">
        <f>IF(preDEL!$AG766,IFERROR(0/0,""),preDEL!F766)</f>
        <v/>
      </c>
      <c r="G766" s="83" t="str">
        <f>IF(preDEL!$AG766,IFERROR(0/0,""),preDEL!G766)</f>
        <v/>
      </c>
      <c r="H766" s="83" t="str">
        <f>IF(preDEL!$AG766,IFERROR(0/0,""),preDEL!H766)</f>
        <v/>
      </c>
      <c r="I766" s="82" t="str">
        <f>IF(preDEL!$AG766,IFERROR(0/0,""),preDEL!I766)</f>
        <v/>
      </c>
      <c r="J766" s="82" t="str">
        <f>IF(preDEL!$AG766,IFERROR(0/0,""),preDEL!J766)</f>
        <v/>
      </c>
      <c r="K766" s="82" t="str">
        <f>IF(preDEL!$AG766,IFERROR(0/0,""),preDEL!K766)</f>
        <v>Negative</v>
      </c>
      <c r="L766" s="172">
        <f>IF(preDEL!$AG766,IFERROR(0/0,""),preDEL!L766)</f>
        <v>44545</v>
      </c>
      <c r="M766" s="173">
        <f>IF(preDEL!$AG766,IFERROR(0/0,""),preDEL!M766)</f>
        <v>0.5189583333</v>
      </c>
      <c r="N766" s="83" t="str">
        <f>IF(preDEL!$AG766,IFERROR(0/0,""),preDEL!N766)</f>
        <v/>
      </c>
      <c r="O766" s="83" t="str">
        <f>IF(preDEL!$AG766,IFERROR(0/0,""),preDEL!O766)</f>
        <v/>
      </c>
      <c r="P766" s="128" t="b">
        <f>IF(preDEL!$AG766,IFERROR(0/0,""),preDEL!P766)</f>
        <v>0</v>
      </c>
      <c r="Q766" s="128" t="str">
        <f>IF(preDEL!$AG766,IFERROR(0/0,""),preDEL!Q766)</f>
        <v>Result</v>
      </c>
      <c r="R766" s="116" t="b">
        <f>IF(preDEL!$AG766,IFERROR(0/0,""),preDEL!R766)</f>
        <v>1</v>
      </c>
      <c r="S766" s="116">
        <f>IF(preDEL!$AG766,IFERROR(0/0,""),preDEL!S766)</f>
        <v>1</v>
      </c>
      <c r="T766" s="128">
        <f>IF(preDEL!$AG766,IFERROR(0/0,""),preDEL!T766)</f>
        <v>0</v>
      </c>
      <c r="U766" s="83" t="str">
        <f>IF(preDEL!$AG766,IFERROR(0/0,""),preDEL!U766)</f>
        <v/>
      </c>
      <c r="V766" s="82" t="str">
        <f>IF(preDEL!$AG766,IFERROR(0/0,""),preDEL!V766)</f>
        <v/>
      </c>
      <c r="W766" s="83" t="str">
        <f>IF(preDEL!$AG766,IFERROR(0/0,""),preDEL!W766)</f>
        <v/>
      </c>
      <c r="X766" s="116" t="b">
        <f>IF(preDEL!$AG766,IFERROR(0/0,""),preDEL!X766)</f>
        <v>0</v>
      </c>
      <c r="Y766" s="128" t="b">
        <f>IF(preDEL!$AG766,IFERROR(0/0,""),preDEL!Y766)</f>
        <v>0</v>
      </c>
      <c r="Z766" s="82" t="str">
        <f>IF(preDEL!$AG766,IFERROR(0/0,""),preDEL!Z766)</f>
        <v/>
      </c>
      <c r="AA766" s="128" t="b">
        <f>IF(preDEL!$AG766,IFERROR(0/0,""),preDEL!AA766)</f>
        <v>0</v>
      </c>
      <c r="AB766" s="128" t="b">
        <f>IF(preDEL!$AG766,IFERROR(0/0,""),preDEL!AB766)</f>
        <v>0</v>
      </c>
      <c r="AC766" s="174">
        <f>IF(preDEL!$AG766,IFERROR(0/0,""),preDEL!AC766)</f>
        <v>471</v>
      </c>
      <c r="AD766" s="116" t="b">
        <f>IF(preDEL!$AG766,IFERROR(0/0,""),preDEL!AD766)</f>
        <v>1</v>
      </c>
      <c r="AE766" s="175" t="str">
        <f>IF(preDEL!$AG766,IFERROR(0/0,""),preDEL!AE766)</f>
        <v/>
      </c>
      <c r="AF766" s="128" t="b">
        <f>IF(preDEL!$AG766,IFERROR(0/0,""),preDEL!AF766)</f>
        <v>0</v>
      </c>
      <c r="AG766" s="128" t="b">
        <f>IF(preDEL!$AG766,IFERROR(0/0,""),preDEL!AG766)</f>
        <v>0</v>
      </c>
      <c r="AH766" s="116" t="str">
        <f>IF(preDEL!$AG766,IFERROR(0/0,""),preDEL!AH766)</f>
        <v/>
      </c>
      <c r="AI766" s="82" t="str">
        <f>IF(preDEL!$AG766,IFERROR(0/0,""),preDEL!AI766)</f>
        <v/>
      </c>
      <c r="AJ766" s="83" t="str">
        <f>IF(preDEL!$AG766,IFERROR(0/0,""),preDEL!AJ766)</f>
        <v/>
      </c>
      <c r="AK766" s="82" t="str">
        <f>IF(preDEL!$AG766,IFERROR(0/0,""),preDEL!AK766)</f>
        <v>Negative</v>
      </c>
      <c r="AL766" s="83" t="str">
        <f>IF(preDEL!$AG766,IFERROR(0/0,""),preDEL!AL766)</f>
        <v/>
      </c>
      <c r="AM766" s="83" t="str">
        <f>IF(preDEL!$AG766,IFERROR(0/0,""),preDEL!AM766)</f>
        <v>SpROSA145068</v>
      </c>
      <c r="AN766" s="83" t="str">
        <f>IF(preDEL!$AG766,IFERROR(0/0,""),preDEL!AN766)</f>
        <v>ROSA578868</v>
      </c>
      <c r="AO766" s="83" t="str">
        <f>IF(preDEL!$AG766,IFERROR(0/0,""),preDEL!AO766)</f>
        <v/>
      </c>
      <c r="AP766" s="83" t="str">
        <f>IF(preDEL!$AG766,IFERROR(0/0,""),preDEL!AP766)</f>
        <v/>
      </c>
      <c r="AQ766" s="83" t="str">
        <f>IF(preDEL!$AG766,IFERROR(0/0,""),preDEL!AQ766)</f>
        <v/>
      </c>
      <c r="AR766" s="83" t="str">
        <f>IF(preDEL!$AG766,IFERROR(0/0,""),preDEL!AR766)</f>
        <v/>
      </c>
      <c r="AS766" s="147"/>
    </row>
    <row r="767">
      <c r="A767" s="82" t="str">
        <f>IF(preDEL!$AG767,IFERROR(0/0,""),preDEL!A767)</f>
        <v>FLB1334</v>
      </c>
      <c r="B767" s="172">
        <f>IF(preDEL!$AG767,IFERROR(0/0,""),preDEL!B767)</f>
        <v>44545</v>
      </c>
      <c r="C767" s="173">
        <f>IF(preDEL!$AG767,IFERROR(0/0,""),preDEL!C767)</f>
        <v>0.253587963</v>
      </c>
      <c r="D767" s="82" t="str">
        <f>IF(preDEL!$AG767,IFERROR(0/0,""),preDEL!D767)</f>
        <v/>
      </c>
      <c r="E767" s="82" t="str">
        <f>IF(preDEL!$AG767,IFERROR(0/0,""),preDEL!E767)</f>
        <v/>
      </c>
      <c r="F767" s="83" t="str">
        <f>IF(preDEL!$AG767,IFERROR(0/0,""),preDEL!F767)</f>
        <v/>
      </c>
      <c r="G767" s="83" t="str">
        <f>IF(preDEL!$AG767,IFERROR(0/0,""),preDEL!G767)</f>
        <v/>
      </c>
      <c r="H767" s="83" t="str">
        <f>IF(preDEL!$AG767,IFERROR(0/0,""),preDEL!H767)</f>
        <v/>
      </c>
      <c r="I767" s="82" t="str">
        <f>IF(preDEL!$AG767,IFERROR(0/0,""),preDEL!I767)</f>
        <v/>
      </c>
      <c r="J767" s="82" t="str">
        <f>IF(preDEL!$AG767,IFERROR(0/0,""),preDEL!J767)</f>
        <v/>
      </c>
      <c r="K767" s="82" t="str">
        <f>IF(preDEL!$AG767,IFERROR(0/0,""),preDEL!K767)</f>
        <v>Negative</v>
      </c>
      <c r="L767" s="172">
        <f>IF(preDEL!$AG767,IFERROR(0/0,""),preDEL!L767)</f>
        <v>44545</v>
      </c>
      <c r="M767" s="173">
        <f>IF(preDEL!$AG767,IFERROR(0/0,""),preDEL!M767)</f>
        <v>0.5189583333</v>
      </c>
      <c r="N767" s="83" t="str">
        <f>IF(preDEL!$AG767,IFERROR(0/0,""),preDEL!N767)</f>
        <v/>
      </c>
      <c r="O767" s="83" t="str">
        <f>IF(preDEL!$AG767,IFERROR(0/0,""),preDEL!O767)</f>
        <v/>
      </c>
      <c r="P767" s="128" t="b">
        <f>IF(preDEL!$AG767,IFERROR(0/0,""),preDEL!P767)</f>
        <v>0</v>
      </c>
      <c r="Q767" s="128" t="str">
        <f>IF(preDEL!$AG767,IFERROR(0/0,""),preDEL!Q767)</f>
        <v>Result</v>
      </c>
      <c r="R767" s="116" t="b">
        <f>IF(preDEL!$AG767,IFERROR(0/0,""),preDEL!R767)</f>
        <v>1</v>
      </c>
      <c r="S767" s="116">
        <f>IF(preDEL!$AG767,IFERROR(0/0,""),preDEL!S767)</f>
        <v>1</v>
      </c>
      <c r="T767" s="128" t="str">
        <f>IF(preDEL!$AG767,IFERROR(0/0,""),preDEL!T767)</f>
        <v/>
      </c>
      <c r="U767" s="83" t="str">
        <f>IF(preDEL!$AG767,IFERROR(0/0,""),preDEL!U767)</f>
        <v/>
      </c>
      <c r="V767" s="82" t="str">
        <f>IF(preDEL!$AG767,IFERROR(0/0,""),preDEL!V767)</f>
        <v/>
      </c>
      <c r="W767" s="83" t="str">
        <f>IF(preDEL!$AG767,IFERROR(0/0,""),preDEL!W767)</f>
        <v/>
      </c>
      <c r="X767" s="116" t="b">
        <f>IF(preDEL!$AG767,IFERROR(0/0,""),preDEL!X767)</f>
        <v>0</v>
      </c>
      <c r="Y767" s="128" t="b">
        <f>IF(preDEL!$AG767,IFERROR(0/0,""),preDEL!Y767)</f>
        <v>0</v>
      </c>
      <c r="Z767" s="82" t="str">
        <f>IF(preDEL!$AG767,IFERROR(0/0,""),preDEL!Z767)</f>
        <v/>
      </c>
      <c r="AA767" s="128" t="b">
        <f>IF(preDEL!$AG767,IFERROR(0/0,""),preDEL!AA767)</f>
        <v>0</v>
      </c>
      <c r="AB767" s="128" t="b">
        <f>IF(preDEL!$AG767,IFERROR(0/0,""),preDEL!AB767)</f>
        <v>0</v>
      </c>
      <c r="AC767" s="174">
        <f>IF(preDEL!$AG767,IFERROR(0/0,""),preDEL!AC767)</f>
        <v>13</v>
      </c>
      <c r="AD767" s="116" t="b">
        <f>IF(preDEL!$AG767,IFERROR(0/0,""),preDEL!AD767)</f>
        <v>0</v>
      </c>
      <c r="AE767" s="175" t="str">
        <f>IF(preDEL!$AG767,IFERROR(0/0,""),preDEL!AE767)</f>
        <v/>
      </c>
      <c r="AF767" s="128" t="b">
        <f>IF(preDEL!$AG767,IFERROR(0/0,""),preDEL!AF767)</f>
        <v>0</v>
      </c>
      <c r="AG767" s="128" t="b">
        <f>IF(preDEL!$AG767,IFERROR(0/0,""),preDEL!AG767)</f>
        <v>0</v>
      </c>
      <c r="AH767" s="116" t="str">
        <f>IF(preDEL!$AG767,IFERROR(0/0,""),preDEL!AH767)</f>
        <v/>
      </c>
      <c r="AI767" s="82" t="str">
        <f>IF(preDEL!$AG767,IFERROR(0/0,""),preDEL!AI767)</f>
        <v/>
      </c>
      <c r="AJ767" s="83" t="str">
        <f>IF(preDEL!$AG767,IFERROR(0/0,""),preDEL!AJ767)</f>
        <v/>
      </c>
      <c r="AK767" s="82" t="str">
        <f>IF(preDEL!$AG767,IFERROR(0/0,""),preDEL!AK767)</f>
        <v>Negative</v>
      </c>
      <c r="AL767" s="83" t="str">
        <f>IF(preDEL!$AG767,IFERROR(0/0,""),preDEL!AL767)</f>
        <v/>
      </c>
      <c r="AM767" s="83" t="str">
        <f>IF(preDEL!$AG767,IFERROR(0/0,""),preDEL!AM767)</f>
        <v>SpROSA145068</v>
      </c>
      <c r="AN767" s="83" t="str">
        <f>IF(preDEL!$AG767,IFERROR(0/0,""),preDEL!AN767)</f>
        <v>ROSA186882</v>
      </c>
      <c r="AO767" s="83" t="str">
        <f>IF(preDEL!$AG767,IFERROR(0/0,""),preDEL!AO767)</f>
        <v/>
      </c>
      <c r="AP767" s="83" t="str">
        <f>IF(preDEL!$AG767,IFERROR(0/0,""),preDEL!AP767)</f>
        <v/>
      </c>
      <c r="AQ767" s="83" t="str">
        <f>IF(preDEL!$AG767,IFERROR(0/0,""),preDEL!AQ767)</f>
        <v/>
      </c>
      <c r="AR767" s="83" t="str">
        <f>IF(preDEL!$AG767,IFERROR(0/0,""),preDEL!AR767)</f>
        <v/>
      </c>
      <c r="AS767" s="147"/>
    </row>
    <row r="768">
      <c r="A768" s="82" t="str">
        <f>IF(preDEL!$AG768,IFERROR(0/0,""),preDEL!A768)</f>
        <v>FLB1344</v>
      </c>
      <c r="B768" s="172">
        <f>IF(preDEL!$AG768,IFERROR(0/0,""),preDEL!B768)</f>
        <v>44545</v>
      </c>
      <c r="C768" s="173">
        <f>IF(preDEL!$AG768,IFERROR(0/0,""),preDEL!C768)</f>
        <v>0.2578935185</v>
      </c>
      <c r="D768" s="82" t="str">
        <f>IF(preDEL!$AG768,IFERROR(0/0,""),preDEL!D768)</f>
        <v/>
      </c>
      <c r="E768" s="82" t="str">
        <f>IF(preDEL!$AG768,IFERROR(0/0,""),preDEL!E768)</f>
        <v/>
      </c>
      <c r="F768" s="83" t="str">
        <f>IF(preDEL!$AG768,IFERROR(0/0,""),preDEL!F768)</f>
        <v/>
      </c>
      <c r="G768" s="83" t="str">
        <f>IF(preDEL!$AG768,IFERROR(0/0,""),preDEL!G768)</f>
        <v/>
      </c>
      <c r="H768" s="83" t="str">
        <f>IF(preDEL!$AG768,IFERROR(0/0,""),preDEL!H768)</f>
        <v/>
      </c>
      <c r="I768" s="82" t="str">
        <f>IF(preDEL!$AG768,IFERROR(0/0,""),preDEL!I768)</f>
        <v/>
      </c>
      <c r="J768" s="82" t="str">
        <f>IF(preDEL!$AG768,IFERROR(0/0,""),preDEL!J768)</f>
        <v/>
      </c>
      <c r="K768" s="82" t="str">
        <f>IF(preDEL!$AG768,IFERROR(0/0,""),preDEL!K768)</f>
        <v>Negative</v>
      </c>
      <c r="L768" s="172">
        <f>IF(preDEL!$AG768,IFERROR(0/0,""),preDEL!L768)</f>
        <v>44545</v>
      </c>
      <c r="M768" s="173">
        <f>IF(preDEL!$AG768,IFERROR(0/0,""),preDEL!M768)</f>
        <v>0.5189583333</v>
      </c>
      <c r="N768" s="83" t="str">
        <f>IF(preDEL!$AG768,IFERROR(0/0,""),preDEL!N768)</f>
        <v/>
      </c>
      <c r="O768" s="83" t="str">
        <f>IF(preDEL!$AG768,IFERROR(0/0,""),preDEL!O768)</f>
        <v/>
      </c>
      <c r="P768" s="128" t="b">
        <f>IF(preDEL!$AG768,IFERROR(0/0,""),preDEL!P768)</f>
        <v>0</v>
      </c>
      <c r="Q768" s="128" t="str">
        <f>IF(preDEL!$AG768,IFERROR(0/0,""),preDEL!Q768)</f>
        <v>Result</v>
      </c>
      <c r="R768" s="116" t="b">
        <f>IF(preDEL!$AG768,IFERROR(0/0,""),preDEL!R768)</f>
        <v>1</v>
      </c>
      <c r="S768" s="116">
        <f>IF(preDEL!$AG768,IFERROR(0/0,""),preDEL!S768)</f>
        <v>1</v>
      </c>
      <c r="T768" s="128" t="str">
        <f>IF(preDEL!$AG768,IFERROR(0/0,""),preDEL!T768)</f>
        <v/>
      </c>
      <c r="U768" s="83" t="str">
        <f>IF(preDEL!$AG768,IFERROR(0/0,""),preDEL!U768)</f>
        <v/>
      </c>
      <c r="V768" s="82" t="str">
        <f>IF(preDEL!$AG768,IFERROR(0/0,""),preDEL!V768)</f>
        <v/>
      </c>
      <c r="W768" s="83" t="str">
        <f>IF(preDEL!$AG768,IFERROR(0/0,""),preDEL!W768)</f>
        <v/>
      </c>
      <c r="X768" s="116" t="b">
        <f>IF(preDEL!$AG768,IFERROR(0/0,""),preDEL!X768)</f>
        <v>0</v>
      </c>
      <c r="Y768" s="128" t="b">
        <f>IF(preDEL!$AG768,IFERROR(0/0,""),preDEL!Y768)</f>
        <v>0</v>
      </c>
      <c r="Z768" s="82" t="str">
        <f>IF(preDEL!$AG768,IFERROR(0/0,""),preDEL!Z768)</f>
        <v/>
      </c>
      <c r="AA768" s="128" t="b">
        <f>IF(preDEL!$AG768,IFERROR(0/0,""),preDEL!AA768)</f>
        <v>0</v>
      </c>
      <c r="AB768" s="128" t="b">
        <f>IF(preDEL!$AG768,IFERROR(0/0,""),preDEL!AB768)</f>
        <v>0</v>
      </c>
      <c r="AC768" s="174">
        <f>IF(preDEL!$AG768,IFERROR(0/0,""),preDEL!AC768)</f>
        <v>12</v>
      </c>
      <c r="AD768" s="116" t="b">
        <f>IF(preDEL!$AG768,IFERROR(0/0,""),preDEL!AD768)</f>
        <v>0</v>
      </c>
      <c r="AE768" s="175" t="str">
        <f>IF(preDEL!$AG768,IFERROR(0/0,""),preDEL!AE768)</f>
        <v/>
      </c>
      <c r="AF768" s="128" t="b">
        <f>IF(preDEL!$AG768,IFERROR(0/0,""),preDEL!AF768)</f>
        <v>0</v>
      </c>
      <c r="AG768" s="128" t="b">
        <f>IF(preDEL!$AG768,IFERROR(0/0,""),preDEL!AG768)</f>
        <v>0</v>
      </c>
      <c r="AH768" s="116" t="str">
        <f>IF(preDEL!$AG768,IFERROR(0/0,""),preDEL!AH768)</f>
        <v/>
      </c>
      <c r="AI768" s="82" t="str">
        <f>IF(preDEL!$AG768,IFERROR(0/0,""),preDEL!AI768)</f>
        <v/>
      </c>
      <c r="AJ768" s="83" t="str">
        <f>IF(preDEL!$AG768,IFERROR(0/0,""),preDEL!AJ768)</f>
        <v/>
      </c>
      <c r="AK768" s="82" t="str">
        <f>IF(preDEL!$AG768,IFERROR(0/0,""),preDEL!AK768)</f>
        <v>Negative</v>
      </c>
      <c r="AL768" s="83" t="str">
        <f>IF(preDEL!$AG768,IFERROR(0/0,""),preDEL!AL768)</f>
        <v/>
      </c>
      <c r="AM768" s="83" t="str">
        <f>IF(preDEL!$AG768,IFERROR(0/0,""),preDEL!AM768)</f>
        <v>SpROSA145068</v>
      </c>
      <c r="AN768" s="83" t="str">
        <f>IF(preDEL!$AG768,IFERROR(0/0,""),preDEL!AN768)</f>
        <v>ROSA133287</v>
      </c>
      <c r="AO768" s="83" t="str">
        <f>IF(preDEL!$AG768,IFERROR(0/0,""),preDEL!AO768)</f>
        <v/>
      </c>
      <c r="AP768" s="83" t="str">
        <f>IF(preDEL!$AG768,IFERROR(0/0,""),preDEL!AP768)</f>
        <v/>
      </c>
      <c r="AQ768" s="83" t="str">
        <f>IF(preDEL!$AG768,IFERROR(0/0,""),preDEL!AQ768)</f>
        <v/>
      </c>
      <c r="AR768" s="83" t="str">
        <f>IF(preDEL!$AG768,IFERROR(0/0,""),preDEL!AR768)</f>
        <v/>
      </c>
      <c r="AS768" s="147"/>
    </row>
    <row r="769">
      <c r="A769" s="82" t="str">
        <f>IF(preDEL!$AG769,IFERROR(0/0,""),preDEL!A769)</f>
        <v>FLB1343</v>
      </c>
      <c r="B769" s="172">
        <f>IF(preDEL!$AG769,IFERROR(0/0,""),preDEL!B769)</f>
        <v>44545</v>
      </c>
      <c r="C769" s="173">
        <f>IF(preDEL!$AG769,IFERROR(0/0,""),preDEL!C769)</f>
        <v>0.2761689815</v>
      </c>
      <c r="D769" s="82" t="str">
        <f>IF(preDEL!$AG769,IFERROR(0/0,""),preDEL!D769)</f>
        <v/>
      </c>
      <c r="E769" s="82" t="str">
        <f>IF(preDEL!$AG769,IFERROR(0/0,""),preDEL!E769)</f>
        <v/>
      </c>
      <c r="F769" s="83" t="str">
        <f>IF(preDEL!$AG769,IFERROR(0/0,""),preDEL!F769)</f>
        <v/>
      </c>
      <c r="G769" s="83" t="str">
        <f>IF(preDEL!$AG769,IFERROR(0/0,""),preDEL!G769)</f>
        <v/>
      </c>
      <c r="H769" s="83" t="str">
        <f>IF(preDEL!$AG769,IFERROR(0/0,""),preDEL!H769)</f>
        <v/>
      </c>
      <c r="I769" s="82" t="str">
        <f>IF(preDEL!$AG769,IFERROR(0/0,""),preDEL!I769)</f>
        <v/>
      </c>
      <c r="J769" s="82" t="str">
        <f>IF(preDEL!$AG769,IFERROR(0/0,""),preDEL!J769)</f>
        <v/>
      </c>
      <c r="K769" s="82" t="str">
        <f>IF(preDEL!$AG769,IFERROR(0/0,""),preDEL!K769)</f>
        <v>Negative</v>
      </c>
      <c r="L769" s="172">
        <f>IF(preDEL!$AG769,IFERROR(0/0,""),preDEL!L769)</f>
        <v>44545</v>
      </c>
      <c r="M769" s="173">
        <f>IF(preDEL!$AG769,IFERROR(0/0,""),preDEL!M769)</f>
        <v>0.5189583333</v>
      </c>
      <c r="N769" s="83" t="str">
        <f>IF(preDEL!$AG769,IFERROR(0/0,""),preDEL!N769)</f>
        <v/>
      </c>
      <c r="O769" s="83" t="str">
        <f>IF(preDEL!$AG769,IFERROR(0/0,""),preDEL!O769)</f>
        <v/>
      </c>
      <c r="P769" s="128" t="b">
        <f>IF(preDEL!$AG769,IFERROR(0/0,""),preDEL!P769)</f>
        <v>0</v>
      </c>
      <c r="Q769" s="128" t="str">
        <f>IF(preDEL!$AG769,IFERROR(0/0,""),preDEL!Q769)</f>
        <v>Result</v>
      </c>
      <c r="R769" s="116" t="b">
        <f>IF(preDEL!$AG769,IFERROR(0/0,""),preDEL!R769)</f>
        <v>1</v>
      </c>
      <c r="S769" s="116">
        <f>IF(preDEL!$AG769,IFERROR(0/0,""),preDEL!S769)</f>
        <v>1</v>
      </c>
      <c r="T769" s="128">
        <f>IF(preDEL!$AG769,IFERROR(0/0,""),preDEL!T769)</f>
        <v>0</v>
      </c>
      <c r="U769" s="83" t="str">
        <f>IF(preDEL!$AG769,IFERROR(0/0,""),preDEL!U769)</f>
        <v/>
      </c>
      <c r="V769" s="82" t="str">
        <f>IF(preDEL!$AG769,IFERROR(0/0,""),preDEL!V769)</f>
        <v/>
      </c>
      <c r="W769" s="83" t="str">
        <f>IF(preDEL!$AG769,IFERROR(0/0,""),preDEL!W769)</f>
        <v/>
      </c>
      <c r="X769" s="116" t="b">
        <f>IF(preDEL!$AG769,IFERROR(0/0,""),preDEL!X769)</f>
        <v>0</v>
      </c>
      <c r="Y769" s="128" t="b">
        <f>IF(preDEL!$AG769,IFERROR(0/0,""),preDEL!Y769)</f>
        <v>0</v>
      </c>
      <c r="Z769" s="82" t="str">
        <f>IF(preDEL!$AG769,IFERROR(0/0,""),preDEL!Z769)</f>
        <v/>
      </c>
      <c r="AA769" s="128" t="b">
        <f>IF(preDEL!$AG769,IFERROR(0/0,""),preDEL!AA769)</f>
        <v>0</v>
      </c>
      <c r="AB769" s="128" t="b">
        <f>IF(preDEL!$AG769,IFERROR(0/0,""),preDEL!AB769)</f>
        <v>0</v>
      </c>
      <c r="AC769" s="174">
        <f>IF(preDEL!$AG769,IFERROR(0/0,""),preDEL!AC769)</f>
        <v>470</v>
      </c>
      <c r="AD769" s="116" t="b">
        <f>IF(preDEL!$AG769,IFERROR(0/0,""),preDEL!AD769)</f>
        <v>1</v>
      </c>
      <c r="AE769" s="175" t="str">
        <f>IF(preDEL!$AG769,IFERROR(0/0,""),preDEL!AE769)</f>
        <v/>
      </c>
      <c r="AF769" s="128" t="b">
        <f>IF(preDEL!$AG769,IFERROR(0/0,""),preDEL!AF769)</f>
        <v>0</v>
      </c>
      <c r="AG769" s="128" t="b">
        <f>IF(preDEL!$AG769,IFERROR(0/0,""),preDEL!AG769)</f>
        <v>0</v>
      </c>
      <c r="AH769" s="116" t="str">
        <f>IF(preDEL!$AG769,IFERROR(0/0,""),preDEL!AH769)</f>
        <v/>
      </c>
      <c r="AI769" s="82" t="str">
        <f>IF(preDEL!$AG769,IFERROR(0/0,""),preDEL!AI769)</f>
        <v/>
      </c>
      <c r="AJ769" s="83" t="str">
        <f>IF(preDEL!$AG769,IFERROR(0/0,""),preDEL!AJ769)</f>
        <v/>
      </c>
      <c r="AK769" s="82" t="str">
        <f>IF(preDEL!$AG769,IFERROR(0/0,""),preDEL!AK769)</f>
        <v>Negative</v>
      </c>
      <c r="AL769" s="83" t="str">
        <f>IF(preDEL!$AG769,IFERROR(0/0,""),preDEL!AL769)</f>
        <v/>
      </c>
      <c r="AM769" s="83" t="str">
        <f>IF(preDEL!$AG769,IFERROR(0/0,""),preDEL!AM769)</f>
        <v>SpROSA145068</v>
      </c>
      <c r="AN769" s="83" t="str">
        <f>IF(preDEL!$AG769,IFERROR(0/0,""),preDEL!AN769)</f>
        <v>ROSA179208</v>
      </c>
      <c r="AO769" s="83" t="str">
        <f>IF(preDEL!$AG769,IFERROR(0/0,""),preDEL!AO769)</f>
        <v/>
      </c>
      <c r="AP769" s="83" t="str">
        <f>IF(preDEL!$AG769,IFERROR(0/0,""),preDEL!AP769)</f>
        <v/>
      </c>
      <c r="AQ769" s="83" t="str">
        <f>IF(preDEL!$AG769,IFERROR(0/0,""),preDEL!AQ769)</f>
        <v/>
      </c>
      <c r="AR769" s="83" t="str">
        <f>IF(preDEL!$AG769,IFERROR(0/0,""),preDEL!AR769)</f>
        <v/>
      </c>
      <c r="AS769" s="147"/>
    </row>
    <row r="770">
      <c r="A770" s="82" t="str">
        <f>IF(preDEL!$AG770,IFERROR(0/0,""),preDEL!A770)</f>
        <v>FLB1313</v>
      </c>
      <c r="B770" s="172">
        <f>IF(preDEL!$AG770,IFERROR(0/0,""),preDEL!B770)</f>
        <v>44545</v>
      </c>
      <c r="C770" s="173">
        <f>IF(preDEL!$AG770,IFERROR(0/0,""),preDEL!C770)</f>
        <v>0.2764583333</v>
      </c>
      <c r="D770" s="82" t="str">
        <f>IF(preDEL!$AG770,IFERROR(0/0,""),preDEL!D770)</f>
        <v/>
      </c>
      <c r="E770" s="82" t="str">
        <f>IF(preDEL!$AG770,IFERROR(0/0,""),preDEL!E770)</f>
        <v/>
      </c>
      <c r="F770" s="83" t="str">
        <f>IF(preDEL!$AG770,IFERROR(0/0,""),preDEL!F770)</f>
        <v/>
      </c>
      <c r="G770" s="83" t="str">
        <f>IF(preDEL!$AG770,IFERROR(0/0,""),preDEL!G770)</f>
        <v/>
      </c>
      <c r="H770" s="83" t="str">
        <f>IF(preDEL!$AG770,IFERROR(0/0,""),preDEL!H770)</f>
        <v/>
      </c>
      <c r="I770" s="82" t="str">
        <f>IF(preDEL!$AG770,IFERROR(0/0,""),preDEL!I770)</f>
        <v/>
      </c>
      <c r="J770" s="82" t="str">
        <f>IF(preDEL!$AG770,IFERROR(0/0,""),preDEL!J770)</f>
        <v/>
      </c>
      <c r="K770" s="82" t="str">
        <f>IF(preDEL!$AG770,IFERROR(0/0,""),preDEL!K770)</f>
        <v>Negative</v>
      </c>
      <c r="L770" s="172">
        <f>IF(preDEL!$AG770,IFERROR(0/0,""),preDEL!L770)</f>
        <v>44545</v>
      </c>
      <c r="M770" s="173">
        <f>IF(preDEL!$AG770,IFERROR(0/0,""),preDEL!M770)</f>
        <v>0.5189583333</v>
      </c>
      <c r="N770" s="83" t="str">
        <f>IF(preDEL!$AG770,IFERROR(0/0,""),preDEL!N770)</f>
        <v/>
      </c>
      <c r="O770" s="83" t="str">
        <f>IF(preDEL!$AG770,IFERROR(0/0,""),preDEL!O770)</f>
        <v/>
      </c>
      <c r="P770" s="128" t="b">
        <f>IF(preDEL!$AG770,IFERROR(0/0,""),preDEL!P770)</f>
        <v>0</v>
      </c>
      <c r="Q770" s="128" t="str">
        <f>IF(preDEL!$AG770,IFERROR(0/0,""),preDEL!Q770)</f>
        <v>Result</v>
      </c>
      <c r="R770" s="116" t="b">
        <f>IF(preDEL!$AG770,IFERROR(0/0,""),preDEL!R770)</f>
        <v>1</v>
      </c>
      <c r="S770" s="116">
        <f>IF(preDEL!$AG770,IFERROR(0/0,""),preDEL!S770)</f>
        <v>1</v>
      </c>
      <c r="T770" s="128">
        <f>IF(preDEL!$AG770,IFERROR(0/0,""),preDEL!T770)</f>
        <v>0</v>
      </c>
      <c r="U770" s="83" t="str">
        <f>IF(preDEL!$AG770,IFERROR(0/0,""),preDEL!U770)</f>
        <v/>
      </c>
      <c r="V770" s="82" t="str">
        <f>IF(preDEL!$AG770,IFERROR(0/0,""),preDEL!V770)</f>
        <v/>
      </c>
      <c r="W770" s="83" t="str">
        <f>IF(preDEL!$AG770,IFERROR(0/0,""),preDEL!W770)</f>
        <v/>
      </c>
      <c r="X770" s="116" t="b">
        <f>IF(preDEL!$AG770,IFERROR(0/0,""),preDEL!X770)</f>
        <v>0</v>
      </c>
      <c r="Y770" s="128" t="b">
        <f>IF(preDEL!$AG770,IFERROR(0/0,""),preDEL!Y770)</f>
        <v>0</v>
      </c>
      <c r="Z770" s="82" t="str">
        <f>IF(preDEL!$AG770,IFERROR(0/0,""),preDEL!Z770)</f>
        <v/>
      </c>
      <c r="AA770" s="128" t="b">
        <f>IF(preDEL!$AG770,IFERROR(0/0,""),preDEL!AA770)</f>
        <v>0</v>
      </c>
      <c r="AB770" s="128" t="b">
        <f>IF(preDEL!$AG770,IFERROR(0/0,""),preDEL!AB770)</f>
        <v>0</v>
      </c>
      <c r="AC770" s="174">
        <f>IF(preDEL!$AG770,IFERROR(0/0,""),preDEL!AC770)</f>
        <v>469</v>
      </c>
      <c r="AD770" s="116" t="b">
        <f>IF(preDEL!$AG770,IFERROR(0/0,""),preDEL!AD770)</f>
        <v>1</v>
      </c>
      <c r="AE770" s="175" t="str">
        <f>IF(preDEL!$AG770,IFERROR(0/0,""),preDEL!AE770)</f>
        <v/>
      </c>
      <c r="AF770" s="128" t="b">
        <f>IF(preDEL!$AG770,IFERROR(0/0,""),preDEL!AF770)</f>
        <v>0</v>
      </c>
      <c r="AG770" s="128" t="b">
        <f>IF(preDEL!$AG770,IFERROR(0/0,""),preDEL!AG770)</f>
        <v>0</v>
      </c>
      <c r="AH770" s="116" t="str">
        <f>IF(preDEL!$AG770,IFERROR(0/0,""),preDEL!AH770)</f>
        <v/>
      </c>
      <c r="AI770" s="82" t="str">
        <f>IF(preDEL!$AG770,IFERROR(0/0,""),preDEL!AI770)</f>
        <v/>
      </c>
      <c r="AJ770" s="83" t="str">
        <f>IF(preDEL!$AG770,IFERROR(0/0,""),preDEL!AJ770)</f>
        <v/>
      </c>
      <c r="AK770" s="82" t="str">
        <f>IF(preDEL!$AG770,IFERROR(0/0,""),preDEL!AK770)</f>
        <v>Negative</v>
      </c>
      <c r="AL770" s="83" t="str">
        <f>IF(preDEL!$AG770,IFERROR(0/0,""),preDEL!AL770)</f>
        <v/>
      </c>
      <c r="AM770" s="83" t="str">
        <f>IF(preDEL!$AG770,IFERROR(0/0,""),preDEL!AM770)</f>
        <v>SpROSA145068</v>
      </c>
      <c r="AN770" s="83" t="str">
        <f>IF(preDEL!$AG770,IFERROR(0/0,""),preDEL!AN770)</f>
        <v>ROSA212432</v>
      </c>
      <c r="AO770" s="83" t="str">
        <f>IF(preDEL!$AG770,IFERROR(0/0,""),preDEL!AO770)</f>
        <v/>
      </c>
      <c r="AP770" s="83" t="str">
        <f>IF(preDEL!$AG770,IFERROR(0/0,""),preDEL!AP770)</f>
        <v/>
      </c>
      <c r="AQ770" s="83" t="str">
        <f>IF(preDEL!$AG770,IFERROR(0/0,""),preDEL!AQ770)</f>
        <v/>
      </c>
      <c r="AR770" s="83" t="str">
        <f>IF(preDEL!$AG770,IFERROR(0/0,""),preDEL!AR770)</f>
        <v/>
      </c>
      <c r="AS770" s="147"/>
    </row>
    <row r="771">
      <c r="A771" s="82" t="str">
        <f>IF(preDEL!$AG771,IFERROR(0/0,""),preDEL!A771)</f>
        <v>FLB3076</v>
      </c>
      <c r="B771" s="172">
        <f>IF(preDEL!$AG771,IFERROR(0/0,""),preDEL!B771)</f>
        <v>44545</v>
      </c>
      <c r="C771" s="173">
        <f>IF(preDEL!$AG771,IFERROR(0/0,""),preDEL!C771)</f>
        <v>0.3336805556</v>
      </c>
      <c r="D771" s="82" t="str">
        <f>IF(preDEL!$AG771,IFERROR(0/0,""),preDEL!D771)</f>
        <v/>
      </c>
      <c r="E771" s="82" t="str">
        <f>IF(preDEL!$AG771,IFERROR(0/0,""),preDEL!E771)</f>
        <v/>
      </c>
      <c r="F771" s="83" t="str">
        <f>IF(preDEL!$AG771,IFERROR(0/0,""),preDEL!F771)</f>
        <v/>
      </c>
      <c r="G771" s="83" t="str">
        <f>IF(preDEL!$AG771,IFERROR(0/0,""),preDEL!G771)</f>
        <v/>
      </c>
      <c r="H771" s="83" t="str">
        <f>IF(preDEL!$AG771,IFERROR(0/0,""),preDEL!H771)</f>
        <v/>
      </c>
      <c r="I771" s="82" t="str">
        <f>IF(preDEL!$AG771,IFERROR(0/0,""),preDEL!I771)</f>
        <v/>
      </c>
      <c r="J771" s="82" t="str">
        <f>IF(preDEL!$AG771,IFERROR(0/0,""),preDEL!J771)</f>
        <v/>
      </c>
      <c r="K771" s="82" t="str">
        <f>IF(preDEL!$AG771,IFERROR(0/0,""),preDEL!K771)</f>
        <v>Negative</v>
      </c>
      <c r="L771" s="172">
        <f>IF(preDEL!$AG771,IFERROR(0/0,""),preDEL!L771)</f>
        <v>44545</v>
      </c>
      <c r="M771" s="173">
        <f>IF(preDEL!$AG771,IFERROR(0/0,""),preDEL!M771)</f>
        <v>0.5189583333</v>
      </c>
      <c r="N771" s="83" t="str">
        <f>IF(preDEL!$AG771,IFERROR(0/0,""),preDEL!N771)</f>
        <v/>
      </c>
      <c r="O771" s="83" t="str">
        <f>IF(preDEL!$AG771,IFERROR(0/0,""),preDEL!O771)</f>
        <v/>
      </c>
      <c r="P771" s="128" t="b">
        <f>IF(preDEL!$AG771,IFERROR(0/0,""),preDEL!P771)</f>
        <v>0</v>
      </c>
      <c r="Q771" s="128" t="str">
        <f>IF(preDEL!$AG771,IFERROR(0/0,""),preDEL!Q771)</f>
        <v>Result</v>
      </c>
      <c r="R771" s="116" t="b">
        <f>IF(preDEL!$AG771,IFERROR(0/0,""),preDEL!R771)</f>
        <v>1</v>
      </c>
      <c r="S771" s="116">
        <f>IF(preDEL!$AG771,IFERROR(0/0,""),preDEL!S771)</f>
        <v>1</v>
      </c>
      <c r="T771" s="128">
        <f>IF(preDEL!$AG771,IFERROR(0/0,""),preDEL!T771)</f>
        <v>0</v>
      </c>
      <c r="U771" s="83" t="str">
        <f>IF(preDEL!$AG771,IFERROR(0/0,""),preDEL!U771)</f>
        <v/>
      </c>
      <c r="V771" s="82" t="str">
        <f>IF(preDEL!$AG771,IFERROR(0/0,""),preDEL!V771)</f>
        <v/>
      </c>
      <c r="W771" s="83" t="str">
        <f>IF(preDEL!$AG771,IFERROR(0/0,""),preDEL!W771)</f>
        <v/>
      </c>
      <c r="X771" s="116" t="b">
        <f>IF(preDEL!$AG771,IFERROR(0/0,""),preDEL!X771)</f>
        <v>0</v>
      </c>
      <c r="Y771" s="128" t="b">
        <f>IF(preDEL!$AG771,IFERROR(0/0,""),preDEL!Y771)</f>
        <v>0</v>
      </c>
      <c r="Z771" s="82" t="str">
        <f>IF(preDEL!$AG771,IFERROR(0/0,""),preDEL!Z771)</f>
        <v/>
      </c>
      <c r="AA771" s="128" t="b">
        <f>IF(preDEL!$AG771,IFERROR(0/0,""),preDEL!AA771)</f>
        <v>0</v>
      </c>
      <c r="AB771" s="128" t="b">
        <f>IF(preDEL!$AG771,IFERROR(0/0,""),preDEL!AB771)</f>
        <v>0</v>
      </c>
      <c r="AC771" s="174">
        <f>IF(preDEL!$AG771,IFERROR(0/0,""),preDEL!AC771)</f>
        <v>468</v>
      </c>
      <c r="AD771" s="116" t="b">
        <f>IF(preDEL!$AG771,IFERROR(0/0,""),preDEL!AD771)</f>
        <v>1</v>
      </c>
      <c r="AE771" s="175" t="str">
        <f>IF(preDEL!$AG771,IFERROR(0/0,""),preDEL!AE771)</f>
        <v/>
      </c>
      <c r="AF771" s="128" t="b">
        <f>IF(preDEL!$AG771,IFERROR(0/0,""),preDEL!AF771)</f>
        <v>0</v>
      </c>
      <c r="AG771" s="128" t="b">
        <f>IF(preDEL!$AG771,IFERROR(0/0,""),preDEL!AG771)</f>
        <v>0</v>
      </c>
      <c r="AH771" s="116" t="str">
        <f>IF(preDEL!$AG771,IFERROR(0/0,""),preDEL!AH771)</f>
        <v/>
      </c>
      <c r="AI771" s="82" t="str">
        <f>IF(preDEL!$AG771,IFERROR(0/0,""),preDEL!AI771)</f>
        <v/>
      </c>
      <c r="AJ771" s="83" t="str">
        <f>IF(preDEL!$AG771,IFERROR(0/0,""),preDEL!AJ771)</f>
        <v/>
      </c>
      <c r="AK771" s="82" t="str">
        <f>IF(preDEL!$AG771,IFERROR(0/0,""),preDEL!AK771)</f>
        <v>Negative</v>
      </c>
      <c r="AL771" s="83" t="str">
        <f>IF(preDEL!$AG771,IFERROR(0/0,""),preDEL!AL771)</f>
        <v/>
      </c>
      <c r="AM771" s="83" t="str">
        <f>IF(preDEL!$AG771,IFERROR(0/0,""),preDEL!AM771)</f>
        <v>SpROSA145068</v>
      </c>
      <c r="AN771" s="83" t="str">
        <f>IF(preDEL!$AG771,IFERROR(0/0,""),preDEL!AN771)</f>
        <v>ROSA195311</v>
      </c>
      <c r="AO771" s="83" t="str">
        <f>IF(preDEL!$AG771,IFERROR(0/0,""),preDEL!AO771)</f>
        <v/>
      </c>
      <c r="AP771" s="83" t="str">
        <f>IF(preDEL!$AG771,IFERROR(0/0,""),preDEL!AP771)</f>
        <v/>
      </c>
      <c r="AQ771" s="83" t="str">
        <f>IF(preDEL!$AG771,IFERROR(0/0,""),preDEL!AQ771)</f>
        <v/>
      </c>
      <c r="AR771" s="83" t="str">
        <f>IF(preDEL!$AG771,IFERROR(0/0,""),preDEL!AR771)</f>
        <v/>
      </c>
      <c r="AS771" s="147"/>
    </row>
    <row r="772">
      <c r="A772" s="82" t="str">
        <f>IF(preDEL!$AG772,IFERROR(0/0,""),preDEL!A772)</f>
        <v>FLB1047</v>
      </c>
      <c r="B772" s="172">
        <f>IF(preDEL!$AG772,IFERROR(0/0,""),preDEL!B772)</f>
        <v>44545</v>
      </c>
      <c r="C772" s="173">
        <f>IF(preDEL!$AG772,IFERROR(0/0,""),preDEL!C772)</f>
        <v>0.3338078704</v>
      </c>
      <c r="D772" s="82" t="str">
        <f>IF(preDEL!$AG772,IFERROR(0/0,""),preDEL!D772)</f>
        <v/>
      </c>
      <c r="E772" s="82" t="str">
        <f>IF(preDEL!$AG772,IFERROR(0/0,""),preDEL!E772)</f>
        <v/>
      </c>
      <c r="F772" s="83" t="str">
        <f>IF(preDEL!$AG772,IFERROR(0/0,""),preDEL!F772)</f>
        <v/>
      </c>
      <c r="G772" s="83" t="str">
        <f>IF(preDEL!$AG772,IFERROR(0/0,""),preDEL!G772)</f>
        <v/>
      </c>
      <c r="H772" s="83" t="str">
        <f>IF(preDEL!$AG772,IFERROR(0/0,""),preDEL!H772)</f>
        <v/>
      </c>
      <c r="I772" s="82" t="str">
        <f>IF(preDEL!$AG772,IFERROR(0/0,""),preDEL!I772)</f>
        <v/>
      </c>
      <c r="J772" s="82" t="str">
        <f>IF(preDEL!$AG772,IFERROR(0/0,""),preDEL!J772)</f>
        <v/>
      </c>
      <c r="K772" s="82" t="str">
        <f>IF(preDEL!$AG772,IFERROR(0/0,""),preDEL!K772)</f>
        <v>Negative</v>
      </c>
      <c r="L772" s="172">
        <f>IF(preDEL!$AG772,IFERROR(0/0,""),preDEL!L772)</f>
        <v>44545</v>
      </c>
      <c r="M772" s="173">
        <f>IF(preDEL!$AG772,IFERROR(0/0,""),preDEL!M772)</f>
        <v>0.5189583333</v>
      </c>
      <c r="N772" s="83" t="str">
        <f>IF(preDEL!$AG772,IFERROR(0/0,""),preDEL!N772)</f>
        <v/>
      </c>
      <c r="O772" s="83" t="str">
        <f>IF(preDEL!$AG772,IFERROR(0/0,""),preDEL!O772)</f>
        <v/>
      </c>
      <c r="P772" s="128" t="b">
        <f>IF(preDEL!$AG772,IFERROR(0/0,""),preDEL!P772)</f>
        <v>0</v>
      </c>
      <c r="Q772" s="128" t="str">
        <f>IF(preDEL!$AG772,IFERROR(0/0,""),preDEL!Q772)</f>
        <v>Result</v>
      </c>
      <c r="R772" s="116" t="b">
        <f>IF(preDEL!$AG772,IFERROR(0/0,""),preDEL!R772)</f>
        <v>1</v>
      </c>
      <c r="S772" s="116">
        <f>IF(preDEL!$AG772,IFERROR(0/0,""),preDEL!S772)</f>
        <v>1</v>
      </c>
      <c r="T772" s="128" t="str">
        <f>IF(preDEL!$AG772,IFERROR(0/0,""),preDEL!T772)</f>
        <v/>
      </c>
      <c r="U772" s="83" t="str">
        <f>IF(preDEL!$AG772,IFERROR(0/0,""),preDEL!U772)</f>
        <v/>
      </c>
      <c r="V772" s="82" t="str">
        <f>IF(preDEL!$AG772,IFERROR(0/0,""),preDEL!V772)</f>
        <v/>
      </c>
      <c r="W772" s="83" t="str">
        <f>IF(preDEL!$AG772,IFERROR(0/0,""),preDEL!W772)</f>
        <v/>
      </c>
      <c r="X772" s="116" t="b">
        <f>IF(preDEL!$AG772,IFERROR(0/0,""),preDEL!X772)</f>
        <v>0</v>
      </c>
      <c r="Y772" s="128" t="b">
        <f>IF(preDEL!$AG772,IFERROR(0/0,""),preDEL!Y772)</f>
        <v>0</v>
      </c>
      <c r="Z772" s="82" t="str">
        <f>IF(preDEL!$AG772,IFERROR(0/0,""),preDEL!Z772)</f>
        <v/>
      </c>
      <c r="AA772" s="128" t="b">
        <f>IF(preDEL!$AG772,IFERROR(0/0,""),preDEL!AA772)</f>
        <v>0</v>
      </c>
      <c r="AB772" s="128" t="b">
        <f>IF(preDEL!$AG772,IFERROR(0/0,""),preDEL!AB772)</f>
        <v>0</v>
      </c>
      <c r="AC772" s="174">
        <f>IF(preDEL!$AG772,IFERROR(0/0,""),preDEL!AC772)</f>
        <v>11</v>
      </c>
      <c r="AD772" s="116" t="b">
        <f>IF(preDEL!$AG772,IFERROR(0/0,""),preDEL!AD772)</f>
        <v>0</v>
      </c>
      <c r="AE772" s="175" t="str">
        <f>IF(preDEL!$AG772,IFERROR(0/0,""),preDEL!AE772)</f>
        <v/>
      </c>
      <c r="AF772" s="128" t="b">
        <f>IF(preDEL!$AG772,IFERROR(0/0,""),preDEL!AF772)</f>
        <v>0</v>
      </c>
      <c r="AG772" s="128" t="b">
        <f>IF(preDEL!$AG772,IFERROR(0/0,""),preDEL!AG772)</f>
        <v>0</v>
      </c>
      <c r="AH772" s="116" t="str">
        <f>IF(preDEL!$AG772,IFERROR(0/0,""),preDEL!AH772)</f>
        <v/>
      </c>
      <c r="AI772" s="82" t="str">
        <f>IF(preDEL!$AG772,IFERROR(0/0,""),preDEL!AI772)</f>
        <v/>
      </c>
      <c r="AJ772" s="83" t="str">
        <f>IF(preDEL!$AG772,IFERROR(0/0,""),preDEL!AJ772)</f>
        <v/>
      </c>
      <c r="AK772" s="82" t="str">
        <f>IF(preDEL!$AG772,IFERROR(0/0,""),preDEL!AK772)</f>
        <v>Negative</v>
      </c>
      <c r="AL772" s="83" t="str">
        <f>IF(preDEL!$AG772,IFERROR(0/0,""),preDEL!AL772)</f>
        <v/>
      </c>
      <c r="AM772" s="83" t="str">
        <f>IF(preDEL!$AG772,IFERROR(0/0,""),preDEL!AM772)</f>
        <v>SpROSA573919</v>
      </c>
      <c r="AN772" s="83" t="str">
        <f>IF(preDEL!$AG772,IFERROR(0/0,""),preDEL!AN772)</f>
        <v>ROSA216934</v>
      </c>
      <c r="AO772" s="83" t="str">
        <f>IF(preDEL!$AG772,IFERROR(0/0,""),preDEL!AO772)</f>
        <v/>
      </c>
      <c r="AP772" s="83" t="str">
        <f>IF(preDEL!$AG772,IFERROR(0/0,""),preDEL!AP772)</f>
        <v/>
      </c>
      <c r="AQ772" s="83" t="str">
        <f>IF(preDEL!$AG772,IFERROR(0/0,""),preDEL!AQ772)</f>
        <v/>
      </c>
      <c r="AR772" s="83" t="str">
        <f>IF(preDEL!$AG772,IFERROR(0/0,""),preDEL!AR772)</f>
        <v/>
      </c>
      <c r="AS772" s="147"/>
    </row>
    <row r="773">
      <c r="A773" s="82" t="str">
        <f>IF(preDEL!$AG773,IFERROR(0/0,""),preDEL!A773)</f>
        <v>FLB3073</v>
      </c>
      <c r="B773" s="172">
        <f>IF(preDEL!$AG773,IFERROR(0/0,""),preDEL!B773)</f>
        <v>44545</v>
      </c>
      <c r="C773" s="173">
        <f>IF(preDEL!$AG773,IFERROR(0/0,""),preDEL!C773)</f>
        <v>0.3340509259</v>
      </c>
      <c r="D773" s="82" t="str">
        <f>IF(preDEL!$AG773,IFERROR(0/0,""),preDEL!D773)</f>
        <v/>
      </c>
      <c r="E773" s="82" t="str">
        <f>IF(preDEL!$AG773,IFERROR(0/0,""),preDEL!E773)</f>
        <v/>
      </c>
      <c r="F773" s="83" t="str">
        <f>IF(preDEL!$AG773,IFERROR(0/0,""),preDEL!F773)</f>
        <v/>
      </c>
      <c r="G773" s="83" t="str">
        <f>IF(preDEL!$AG773,IFERROR(0/0,""),preDEL!G773)</f>
        <v/>
      </c>
      <c r="H773" s="83" t="str">
        <f>IF(preDEL!$AG773,IFERROR(0/0,""),preDEL!H773)</f>
        <v/>
      </c>
      <c r="I773" s="82" t="str">
        <f>IF(preDEL!$AG773,IFERROR(0/0,""),preDEL!I773)</f>
        <v/>
      </c>
      <c r="J773" s="82" t="str">
        <f>IF(preDEL!$AG773,IFERROR(0/0,""),preDEL!J773)</f>
        <v/>
      </c>
      <c r="K773" s="82" t="str">
        <f>IF(preDEL!$AG773,IFERROR(0/0,""),preDEL!K773)</f>
        <v>Negative</v>
      </c>
      <c r="L773" s="172">
        <f>IF(preDEL!$AG773,IFERROR(0/0,""),preDEL!L773)</f>
        <v>44545</v>
      </c>
      <c r="M773" s="173">
        <f>IF(preDEL!$AG773,IFERROR(0/0,""),preDEL!M773)</f>
        <v>0.5189583333</v>
      </c>
      <c r="N773" s="83" t="str">
        <f>IF(preDEL!$AG773,IFERROR(0/0,""),preDEL!N773)</f>
        <v/>
      </c>
      <c r="O773" s="83" t="str">
        <f>IF(preDEL!$AG773,IFERROR(0/0,""),preDEL!O773)</f>
        <v/>
      </c>
      <c r="P773" s="128" t="b">
        <f>IF(preDEL!$AG773,IFERROR(0/0,""),preDEL!P773)</f>
        <v>0</v>
      </c>
      <c r="Q773" s="128" t="str">
        <f>IF(preDEL!$AG773,IFERROR(0/0,""),preDEL!Q773)</f>
        <v>Result</v>
      </c>
      <c r="R773" s="116" t="b">
        <f>IF(preDEL!$AG773,IFERROR(0/0,""),preDEL!R773)</f>
        <v>1</v>
      </c>
      <c r="S773" s="116">
        <f>IF(preDEL!$AG773,IFERROR(0/0,""),preDEL!S773)</f>
        <v>1</v>
      </c>
      <c r="T773" s="128">
        <f>IF(preDEL!$AG773,IFERROR(0/0,""),preDEL!T773)</f>
        <v>0</v>
      </c>
      <c r="U773" s="83" t="str">
        <f>IF(preDEL!$AG773,IFERROR(0/0,""),preDEL!U773)</f>
        <v/>
      </c>
      <c r="V773" s="82" t="str">
        <f>IF(preDEL!$AG773,IFERROR(0/0,""),preDEL!V773)</f>
        <v/>
      </c>
      <c r="W773" s="83" t="str">
        <f>IF(preDEL!$AG773,IFERROR(0/0,""),preDEL!W773)</f>
        <v/>
      </c>
      <c r="X773" s="116" t="b">
        <f>IF(preDEL!$AG773,IFERROR(0/0,""),preDEL!X773)</f>
        <v>0</v>
      </c>
      <c r="Y773" s="128" t="b">
        <f>IF(preDEL!$AG773,IFERROR(0/0,""),preDEL!Y773)</f>
        <v>0</v>
      </c>
      <c r="Z773" s="82" t="str">
        <f>IF(preDEL!$AG773,IFERROR(0/0,""),preDEL!Z773)</f>
        <v/>
      </c>
      <c r="AA773" s="128" t="b">
        <f>IF(preDEL!$AG773,IFERROR(0/0,""),preDEL!AA773)</f>
        <v>0</v>
      </c>
      <c r="AB773" s="128" t="b">
        <f>IF(preDEL!$AG773,IFERROR(0/0,""),preDEL!AB773)</f>
        <v>0</v>
      </c>
      <c r="AC773" s="174">
        <f>IF(preDEL!$AG773,IFERROR(0/0,""),preDEL!AC773)</f>
        <v>467</v>
      </c>
      <c r="AD773" s="116" t="b">
        <f>IF(preDEL!$AG773,IFERROR(0/0,""),preDEL!AD773)</f>
        <v>1</v>
      </c>
      <c r="AE773" s="175" t="str">
        <f>IF(preDEL!$AG773,IFERROR(0/0,""),preDEL!AE773)</f>
        <v/>
      </c>
      <c r="AF773" s="128" t="b">
        <f>IF(preDEL!$AG773,IFERROR(0/0,""),preDEL!AF773)</f>
        <v>0</v>
      </c>
      <c r="AG773" s="128" t="b">
        <f>IF(preDEL!$AG773,IFERROR(0/0,""),preDEL!AG773)</f>
        <v>0</v>
      </c>
      <c r="AH773" s="116" t="str">
        <f>IF(preDEL!$AG773,IFERROR(0/0,""),preDEL!AH773)</f>
        <v/>
      </c>
      <c r="AI773" s="82" t="str">
        <f>IF(preDEL!$AG773,IFERROR(0/0,""),preDEL!AI773)</f>
        <v/>
      </c>
      <c r="AJ773" s="83" t="str">
        <f>IF(preDEL!$AG773,IFERROR(0/0,""),preDEL!AJ773)</f>
        <v/>
      </c>
      <c r="AK773" s="82" t="str">
        <f>IF(preDEL!$AG773,IFERROR(0/0,""),preDEL!AK773)</f>
        <v>Negative</v>
      </c>
      <c r="AL773" s="83" t="str">
        <f>IF(preDEL!$AG773,IFERROR(0/0,""),preDEL!AL773)</f>
        <v/>
      </c>
      <c r="AM773" s="83" t="str">
        <f>IF(preDEL!$AG773,IFERROR(0/0,""),preDEL!AM773)</f>
        <v>SpROSA573919</v>
      </c>
      <c r="AN773" s="83" t="str">
        <f>IF(preDEL!$AG773,IFERROR(0/0,""),preDEL!AN773)</f>
        <v>ROSA877819</v>
      </c>
      <c r="AO773" s="83" t="str">
        <f>IF(preDEL!$AG773,IFERROR(0/0,""),preDEL!AO773)</f>
        <v/>
      </c>
      <c r="AP773" s="83" t="str">
        <f>IF(preDEL!$AG773,IFERROR(0/0,""),preDEL!AP773)</f>
        <v/>
      </c>
      <c r="AQ773" s="83" t="str">
        <f>IF(preDEL!$AG773,IFERROR(0/0,""),preDEL!AQ773)</f>
        <v/>
      </c>
      <c r="AR773" s="83" t="str">
        <f>IF(preDEL!$AG773,IFERROR(0/0,""),preDEL!AR773)</f>
        <v/>
      </c>
      <c r="AS773" s="147"/>
    </row>
    <row r="774">
      <c r="A774" s="82" t="str">
        <f>IF(preDEL!$AG774,IFERROR(0/0,""),preDEL!A774)</f>
        <v>FLB3682</v>
      </c>
      <c r="B774" s="172">
        <f>IF(preDEL!$AG774,IFERROR(0/0,""),preDEL!B774)</f>
        <v>44545</v>
      </c>
      <c r="C774" s="173">
        <f>IF(preDEL!$AG774,IFERROR(0/0,""),preDEL!C774)</f>
        <v>0.334837963</v>
      </c>
      <c r="D774" s="82" t="str">
        <f>IF(preDEL!$AG774,IFERROR(0/0,""),preDEL!D774)</f>
        <v/>
      </c>
      <c r="E774" s="82" t="str">
        <f>IF(preDEL!$AG774,IFERROR(0/0,""),preDEL!E774)</f>
        <v/>
      </c>
      <c r="F774" s="83" t="str">
        <f>IF(preDEL!$AG774,IFERROR(0/0,""),preDEL!F774)</f>
        <v/>
      </c>
      <c r="G774" s="83" t="str">
        <f>IF(preDEL!$AG774,IFERROR(0/0,""),preDEL!G774)</f>
        <v/>
      </c>
      <c r="H774" s="83" t="str">
        <f>IF(preDEL!$AG774,IFERROR(0/0,""),preDEL!H774)</f>
        <v/>
      </c>
      <c r="I774" s="82" t="str">
        <f>IF(preDEL!$AG774,IFERROR(0/0,""),preDEL!I774)</f>
        <v/>
      </c>
      <c r="J774" s="82" t="str">
        <f>IF(preDEL!$AG774,IFERROR(0/0,""),preDEL!J774)</f>
        <v/>
      </c>
      <c r="K774" s="82" t="str">
        <f>IF(preDEL!$AG774,IFERROR(0/0,""),preDEL!K774)</f>
        <v>Negative</v>
      </c>
      <c r="L774" s="172">
        <f>IF(preDEL!$AG774,IFERROR(0/0,""),preDEL!L774)</f>
        <v>44545</v>
      </c>
      <c r="M774" s="173">
        <f>IF(preDEL!$AG774,IFERROR(0/0,""),preDEL!M774)</f>
        <v>0.5189583333</v>
      </c>
      <c r="N774" s="83" t="str">
        <f>IF(preDEL!$AG774,IFERROR(0/0,""),preDEL!N774)</f>
        <v/>
      </c>
      <c r="O774" s="83" t="str">
        <f>IF(preDEL!$AG774,IFERROR(0/0,""),preDEL!O774)</f>
        <v/>
      </c>
      <c r="P774" s="128" t="b">
        <f>IF(preDEL!$AG774,IFERROR(0/0,""),preDEL!P774)</f>
        <v>0</v>
      </c>
      <c r="Q774" s="128" t="str">
        <f>IF(preDEL!$AG774,IFERROR(0/0,""),preDEL!Q774)</f>
        <v>Result</v>
      </c>
      <c r="R774" s="116" t="b">
        <f>IF(preDEL!$AG774,IFERROR(0/0,""),preDEL!R774)</f>
        <v>1</v>
      </c>
      <c r="S774" s="116">
        <f>IF(preDEL!$AG774,IFERROR(0/0,""),preDEL!S774)</f>
        <v>1</v>
      </c>
      <c r="T774" s="128">
        <f>IF(preDEL!$AG774,IFERROR(0/0,""),preDEL!T774)</f>
        <v>0</v>
      </c>
      <c r="U774" s="83" t="str">
        <f>IF(preDEL!$AG774,IFERROR(0/0,""),preDEL!U774)</f>
        <v/>
      </c>
      <c r="V774" s="82" t="str">
        <f>IF(preDEL!$AG774,IFERROR(0/0,""),preDEL!V774)</f>
        <v/>
      </c>
      <c r="W774" s="83" t="str">
        <f>IF(preDEL!$AG774,IFERROR(0/0,""),preDEL!W774)</f>
        <v/>
      </c>
      <c r="X774" s="116" t="b">
        <f>IF(preDEL!$AG774,IFERROR(0/0,""),preDEL!X774)</f>
        <v>0</v>
      </c>
      <c r="Y774" s="128" t="b">
        <f>IF(preDEL!$AG774,IFERROR(0/0,""),preDEL!Y774)</f>
        <v>0</v>
      </c>
      <c r="Z774" s="82" t="str">
        <f>IF(preDEL!$AG774,IFERROR(0/0,""),preDEL!Z774)</f>
        <v/>
      </c>
      <c r="AA774" s="128" t="b">
        <f>IF(preDEL!$AG774,IFERROR(0/0,""),preDEL!AA774)</f>
        <v>0</v>
      </c>
      <c r="AB774" s="128" t="b">
        <f>IF(preDEL!$AG774,IFERROR(0/0,""),preDEL!AB774)</f>
        <v>0</v>
      </c>
      <c r="AC774" s="174">
        <f>IF(preDEL!$AG774,IFERROR(0/0,""),preDEL!AC774)</f>
        <v>466</v>
      </c>
      <c r="AD774" s="116" t="b">
        <f>IF(preDEL!$AG774,IFERROR(0/0,""),preDEL!AD774)</f>
        <v>1</v>
      </c>
      <c r="AE774" s="175">
        <f>IF(preDEL!$AG774,IFERROR(0/0,""),preDEL!AE774)</f>
        <v>265.1333333</v>
      </c>
      <c r="AF774" s="128" t="b">
        <f>IF(preDEL!$AG774,IFERROR(0/0,""),preDEL!AF774)</f>
        <v>0</v>
      </c>
      <c r="AG774" s="128" t="b">
        <f>IF(preDEL!$AG774,IFERROR(0/0,""),preDEL!AG774)</f>
        <v>0</v>
      </c>
      <c r="AH774" s="116" t="str">
        <f>IF(preDEL!$AG774,IFERROR(0/0,""),preDEL!AH774)</f>
        <v/>
      </c>
      <c r="AI774" s="82" t="str">
        <f>IF(preDEL!$AG774,IFERROR(0/0,""),preDEL!AI774)</f>
        <v/>
      </c>
      <c r="AJ774" s="83" t="str">
        <f>IF(preDEL!$AG774,IFERROR(0/0,""),preDEL!AJ774)</f>
        <v/>
      </c>
      <c r="AK774" s="82" t="str">
        <f>IF(preDEL!$AG774,IFERROR(0/0,""),preDEL!AK774)</f>
        <v>Negative</v>
      </c>
      <c r="AL774" s="83" t="str">
        <f>IF(preDEL!$AG774,IFERROR(0/0,""),preDEL!AL774)</f>
        <v/>
      </c>
      <c r="AM774" s="83" t="str">
        <f>IF(preDEL!$AG774,IFERROR(0/0,""),preDEL!AM774)</f>
        <v>SpROSA573919</v>
      </c>
      <c r="AN774" s="83" t="str">
        <f>IF(preDEL!$AG774,IFERROR(0/0,""),preDEL!AN774)</f>
        <v>ROSA264128</v>
      </c>
      <c r="AO774" s="83" t="str">
        <f>IF(preDEL!$AG774,IFERROR(0/0,""),preDEL!AO774)</f>
        <v/>
      </c>
      <c r="AP774" s="83" t="str">
        <f>IF(preDEL!$AG774,IFERROR(0/0,""),preDEL!AP774)</f>
        <v/>
      </c>
      <c r="AQ774" s="83" t="str">
        <f>IF(preDEL!$AG774,IFERROR(0/0,""),preDEL!AQ774)</f>
        <v/>
      </c>
      <c r="AR774" s="83" t="str">
        <f>IF(preDEL!$AG774,IFERROR(0/0,""),preDEL!AR774)</f>
        <v/>
      </c>
      <c r="AS774" s="147"/>
    </row>
    <row r="775">
      <c r="A775" s="82" t="str">
        <f>IF(preDEL!$AG775,IFERROR(0/0,""),preDEL!A775)</f>
        <v>FLB3288</v>
      </c>
      <c r="B775" s="172">
        <f>IF(preDEL!$AG775,IFERROR(0/0,""),preDEL!B775)</f>
        <v>44545</v>
      </c>
      <c r="C775" s="173">
        <f>IF(preDEL!$AG775,IFERROR(0/0,""),preDEL!C775)</f>
        <v>0.3356597222</v>
      </c>
      <c r="D775" s="82" t="str">
        <f>IF(preDEL!$AG775,IFERROR(0/0,""),preDEL!D775)</f>
        <v/>
      </c>
      <c r="E775" s="82" t="str">
        <f>IF(preDEL!$AG775,IFERROR(0/0,""),preDEL!E775)</f>
        <v/>
      </c>
      <c r="F775" s="83" t="str">
        <f>IF(preDEL!$AG775,IFERROR(0/0,""),preDEL!F775)</f>
        <v/>
      </c>
      <c r="G775" s="83" t="str">
        <f>IF(preDEL!$AG775,IFERROR(0/0,""),preDEL!G775)</f>
        <v/>
      </c>
      <c r="H775" s="83" t="str">
        <f>IF(preDEL!$AG775,IFERROR(0/0,""),preDEL!H775)</f>
        <v/>
      </c>
      <c r="I775" s="82" t="str">
        <f>IF(preDEL!$AG775,IFERROR(0/0,""),preDEL!I775)</f>
        <v/>
      </c>
      <c r="J775" s="82" t="str">
        <f>IF(preDEL!$AG775,IFERROR(0/0,""),preDEL!J775)</f>
        <v/>
      </c>
      <c r="K775" s="82" t="str">
        <f>IF(preDEL!$AG775,IFERROR(0/0,""),preDEL!K775)</f>
        <v>Negative</v>
      </c>
      <c r="L775" s="172">
        <f>IF(preDEL!$AG775,IFERROR(0/0,""),preDEL!L775)</f>
        <v>44545</v>
      </c>
      <c r="M775" s="173">
        <f>IF(preDEL!$AG775,IFERROR(0/0,""),preDEL!M775)</f>
        <v>0.5189583333</v>
      </c>
      <c r="N775" s="83" t="str">
        <f>IF(preDEL!$AG775,IFERROR(0/0,""),preDEL!N775)</f>
        <v/>
      </c>
      <c r="O775" s="83" t="str">
        <f>IF(preDEL!$AG775,IFERROR(0/0,""),preDEL!O775)</f>
        <v/>
      </c>
      <c r="P775" s="128" t="b">
        <f>IF(preDEL!$AG775,IFERROR(0/0,""),preDEL!P775)</f>
        <v>0</v>
      </c>
      <c r="Q775" s="128" t="str">
        <f>IF(preDEL!$AG775,IFERROR(0/0,""),preDEL!Q775)</f>
        <v>Result</v>
      </c>
      <c r="R775" s="116" t="b">
        <f>IF(preDEL!$AG775,IFERROR(0/0,""),preDEL!R775)</f>
        <v>1</v>
      </c>
      <c r="S775" s="116">
        <f>IF(preDEL!$AG775,IFERROR(0/0,""),preDEL!S775)</f>
        <v>1</v>
      </c>
      <c r="T775" s="128">
        <f>IF(preDEL!$AG775,IFERROR(0/0,""),preDEL!T775)</f>
        <v>0</v>
      </c>
      <c r="U775" s="83" t="str">
        <f>IF(preDEL!$AG775,IFERROR(0/0,""),preDEL!U775)</f>
        <v/>
      </c>
      <c r="V775" s="82" t="str">
        <f>IF(preDEL!$AG775,IFERROR(0/0,""),preDEL!V775)</f>
        <v/>
      </c>
      <c r="W775" s="83" t="str">
        <f>IF(preDEL!$AG775,IFERROR(0/0,""),preDEL!W775)</f>
        <v/>
      </c>
      <c r="X775" s="116" t="b">
        <f>IF(preDEL!$AG775,IFERROR(0/0,""),preDEL!X775)</f>
        <v>0</v>
      </c>
      <c r="Y775" s="128" t="b">
        <f>IF(preDEL!$AG775,IFERROR(0/0,""),preDEL!Y775)</f>
        <v>0</v>
      </c>
      <c r="Z775" s="82" t="str">
        <f>IF(preDEL!$AG775,IFERROR(0/0,""),preDEL!Z775)</f>
        <v/>
      </c>
      <c r="AA775" s="128" t="b">
        <f>IF(preDEL!$AG775,IFERROR(0/0,""),preDEL!AA775)</f>
        <v>0</v>
      </c>
      <c r="AB775" s="128" t="b">
        <f>IF(preDEL!$AG775,IFERROR(0/0,""),preDEL!AB775)</f>
        <v>0</v>
      </c>
      <c r="AC775" s="174">
        <f>IF(preDEL!$AG775,IFERROR(0/0,""),preDEL!AC775)</f>
        <v>465</v>
      </c>
      <c r="AD775" s="116" t="b">
        <f>IF(preDEL!$AG775,IFERROR(0/0,""),preDEL!AD775)</f>
        <v>1</v>
      </c>
      <c r="AE775" s="175" t="str">
        <f>IF(preDEL!$AG775,IFERROR(0/0,""),preDEL!AE775)</f>
        <v/>
      </c>
      <c r="AF775" s="128" t="b">
        <f>IF(preDEL!$AG775,IFERROR(0/0,""),preDEL!AF775)</f>
        <v>0</v>
      </c>
      <c r="AG775" s="128" t="b">
        <f>IF(preDEL!$AG775,IFERROR(0/0,""),preDEL!AG775)</f>
        <v>0</v>
      </c>
      <c r="AH775" s="116" t="str">
        <f>IF(preDEL!$AG775,IFERROR(0/0,""),preDEL!AH775)</f>
        <v/>
      </c>
      <c r="AI775" s="82" t="str">
        <f>IF(preDEL!$AG775,IFERROR(0/0,""),preDEL!AI775)</f>
        <v/>
      </c>
      <c r="AJ775" s="83" t="str">
        <f>IF(preDEL!$AG775,IFERROR(0/0,""),preDEL!AJ775)</f>
        <v/>
      </c>
      <c r="AK775" s="82" t="str">
        <f>IF(preDEL!$AG775,IFERROR(0/0,""),preDEL!AK775)</f>
        <v>Negative</v>
      </c>
      <c r="AL775" s="83" t="str">
        <f>IF(preDEL!$AG775,IFERROR(0/0,""),preDEL!AL775)</f>
        <v/>
      </c>
      <c r="AM775" s="83" t="str">
        <f>IF(preDEL!$AG775,IFERROR(0/0,""),preDEL!AM775)</f>
        <v>SpROSA573919</v>
      </c>
      <c r="AN775" s="83" t="str">
        <f>IF(preDEL!$AG775,IFERROR(0/0,""),preDEL!AN775)</f>
        <v>ROSA797583</v>
      </c>
      <c r="AO775" s="83" t="str">
        <f>IF(preDEL!$AG775,IFERROR(0/0,""),preDEL!AO775)</f>
        <v/>
      </c>
      <c r="AP775" s="83" t="str">
        <f>IF(preDEL!$AG775,IFERROR(0/0,""),preDEL!AP775)</f>
        <v/>
      </c>
      <c r="AQ775" s="83" t="str">
        <f>IF(preDEL!$AG775,IFERROR(0/0,""),preDEL!AQ775)</f>
        <v/>
      </c>
      <c r="AR775" s="83" t="str">
        <f>IF(preDEL!$AG775,IFERROR(0/0,""),preDEL!AR775)</f>
        <v/>
      </c>
      <c r="AS775" s="147"/>
    </row>
    <row r="776">
      <c r="A776" s="82" t="str">
        <f>IF(preDEL!$AG776,IFERROR(0/0,""),preDEL!A776)</f>
        <v>FLB3343</v>
      </c>
      <c r="B776" s="172">
        <f>IF(preDEL!$AG776,IFERROR(0/0,""),preDEL!B776)</f>
        <v>44545</v>
      </c>
      <c r="C776" s="173">
        <f>IF(preDEL!$AG776,IFERROR(0/0,""),preDEL!C776)</f>
        <v>0.3387847222</v>
      </c>
      <c r="D776" s="82" t="str">
        <f>IF(preDEL!$AG776,IFERROR(0/0,""),preDEL!D776)</f>
        <v/>
      </c>
      <c r="E776" s="82" t="str">
        <f>IF(preDEL!$AG776,IFERROR(0/0,""),preDEL!E776)</f>
        <v/>
      </c>
      <c r="F776" s="83" t="str">
        <f>IF(preDEL!$AG776,IFERROR(0/0,""),preDEL!F776)</f>
        <v/>
      </c>
      <c r="G776" s="83" t="str">
        <f>IF(preDEL!$AG776,IFERROR(0/0,""),preDEL!G776)</f>
        <v/>
      </c>
      <c r="H776" s="83" t="str">
        <f>IF(preDEL!$AG776,IFERROR(0/0,""),preDEL!H776)</f>
        <v/>
      </c>
      <c r="I776" s="82" t="str">
        <f>IF(preDEL!$AG776,IFERROR(0/0,""),preDEL!I776)</f>
        <v/>
      </c>
      <c r="J776" s="82" t="str">
        <f>IF(preDEL!$AG776,IFERROR(0/0,""),preDEL!J776)</f>
        <v/>
      </c>
      <c r="K776" s="82" t="str">
        <f>IF(preDEL!$AG776,IFERROR(0/0,""),preDEL!K776)</f>
        <v>Negative</v>
      </c>
      <c r="L776" s="172">
        <f>IF(preDEL!$AG776,IFERROR(0/0,""),preDEL!L776)</f>
        <v>44545</v>
      </c>
      <c r="M776" s="173">
        <f>IF(preDEL!$AG776,IFERROR(0/0,""),preDEL!M776)</f>
        <v>0.5189583333</v>
      </c>
      <c r="N776" s="83" t="str">
        <f>IF(preDEL!$AG776,IFERROR(0/0,""),preDEL!N776)</f>
        <v/>
      </c>
      <c r="O776" s="83" t="str">
        <f>IF(preDEL!$AG776,IFERROR(0/0,""),preDEL!O776)</f>
        <v/>
      </c>
      <c r="P776" s="128" t="b">
        <f>IF(preDEL!$AG776,IFERROR(0/0,""),preDEL!P776)</f>
        <v>0</v>
      </c>
      <c r="Q776" s="128" t="str">
        <f>IF(preDEL!$AG776,IFERROR(0/0,""),preDEL!Q776)</f>
        <v>Result</v>
      </c>
      <c r="R776" s="116" t="b">
        <f>IF(preDEL!$AG776,IFERROR(0/0,""),preDEL!R776)</f>
        <v>1</v>
      </c>
      <c r="S776" s="116">
        <f>IF(preDEL!$AG776,IFERROR(0/0,""),preDEL!S776)</f>
        <v>1</v>
      </c>
      <c r="T776" s="128" t="str">
        <f>IF(preDEL!$AG776,IFERROR(0/0,""),preDEL!T776)</f>
        <v/>
      </c>
      <c r="U776" s="83" t="str">
        <f>IF(preDEL!$AG776,IFERROR(0/0,""),preDEL!U776)</f>
        <v/>
      </c>
      <c r="V776" s="82" t="str">
        <f>IF(preDEL!$AG776,IFERROR(0/0,""),preDEL!V776)</f>
        <v/>
      </c>
      <c r="W776" s="83" t="str">
        <f>IF(preDEL!$AG776,IFERROR(0/0,""),preDEL!W776)</f>
        <v/>
      </c>
      <c r="X776" s="116" t="b">
        <f>IF(preDEL!$AG776,IFERROR(0/0,""),preDEL!X776)</f>
        <v>0</v>
      </c>
      <c r="Y776" s="128" t="b">
        <f>IF(preDEL!$AG776,IFERROR(0/0,""),preDEL!Y776)</f>
        <v>0</v>
      </c>
      <c r="Z776" s="82" t="str">
        <f>IF(preDEL!$AG776,IFERROR(0/0,""),preDEL!Z776)</f>
        <v/>
      </c>
      <c r="AA776" s="128" t="b">
        <f>IF(preDEL!$AG776,IFERROR(0/0,""),preDEL!AA776)</f>
        <v>0</v>
      </c>
      <c r="AB776" s="128" t="b">
        <f>IF(preDEL!$AG776,IFERROR(0/0,""),preDEL!AB776)</f>
        <v>0</v>
      </c>
      <c r="AC776" s="174">
        <f>IF(preDEL!$AG776,IFERROR(0/0,""),preDEL!AC776)</f>
        <v>10</v>
      </c>
      <c r="AD776" s="116" t="b">
        <f>IF(preDEL!$AG776,IFERROR(0/0,""),preDEL!AD776)</f>
        <v>0</v>
      </c>
      <c r="AE776" s="175" t="str">
        <f>IF(preDEL!$AG776,IFERROR(0/0,""),preDEL!AE776)</f>
        <v/>
      </c>
      <c r="AF776" s="128" t="b">
        <f>IF(preDEL!$AG776,IFERROR(0/0,""),preDEL!AF776)</f>
        <v>0</v>
      </c>
      <c r="AG776" s="128" t="b">
        <f>IF(preDEL!$AG776,IFERROR(0/0,""),preDEL!AG776)</f>
        <v>0</v>
      </c>
      <c r="AH776" s="116" t="str">
        <f>IF(preDEL!$AG776,IFERROR(0/0,""),preDEL!AH776)</f>
        <v/>
      </c>
      <c r="AI776" s="82" t="str">
        <f>IF(preDEL!$AG776,IFERROR(0/0,""),preDEL!AI776)</f>
        <v/>
      </c>
      <c r="AJ776" s="83" t="str">
        <f>IF(preDEL!$AG776,IFERROR(0/0,""),preDEL!AJ776)</f>
        <v/>
      </c>
      <c r="AK776" s="82" t="str">
        <f>IF(preDEL!$AG776,IFERROR(0/0,""),preDEL!AK776)</f>
        <v>Negative</v>
      </c>
      <c r="AL776" s="83" t="str">
        <f>IF(preDEL!$AG776,IFERROR(0/0,""),preDEL!AL776)</f>
        <v/>
      </c>
      <c r="AM776" s="83" t="str">
        <f>IF(preDEL!$AG776,IFERROR(0/0,""),preDEL!AM776)</f>
        <v>SpROSA573919</v>
      </c>
      <c r="AN776" s="83" t="str">
        <f>IF(preDEL!$AG776,IFERROR(0/0,""),preDEL!AN776)</f>
        <v>ROSA363599</v>
      </c>
      <c r="AO776" s="83" t="str">
        <f>IF(preDEL!$AG776,IFERROR(0/0,""),preDEL!AO776)</f>
        <v/>
      </c>
      <c r="AP776" s="83" t="str">
        <f>IF(preDEL!$AG776,IFERROR(0/0,""),preDEL!AP776)</f>
        <v/>
      </c>
      <c r="AQ776" s="83" t="str">
        <f>IF(preDEL!$AG776,IFERROR(0/0,""),preDEL!AQ776)</f>
        <v/>
      </c>
      <c r="AR776" s="83" t="str">
        <f>IF(preDEL!$AG776,IFERROR(0/0,""),preDEL!AR776)</f>
        <v/>
      </c>
      <c r="AS776" s="147"/>
    </row>
    <row r="777">
      <c r="A777" s="82" t="str">
        <f>IF(preDEL!$AG777,IFERROR(0/0,""),preDEL!A777)</f>
        <v>FLB3435</v>
      </c>
      <c r="B777" s="172">
        <f>IF(preDEL!$AG777,IFERROR(0/0,""),preDEL!B777)</f>
        <v>44545</v>
      </c>
      <c r="C777" s="173">
        <f>IF(preDEL!$AG777,IFERROR(0/0,""),preDEL!C777)</f>
        <v>0.3416435185</v>
      </c>
      <c r="D777" s="82" t="str">
        <f>IF(preDEL!$AG777,IFERROR(0/0,""),preDEL!D777)</f>
        <v/>
      </c>
      <c r="E777" s="82" t="str">
        <f>IF(preDEL!$AG777,IFERROR(0/0,""),preDEL!E777)</f>
        <v/>
      </c>
      <c r="F777" s="83" t="str">
        <f>IF(preDEL!$AG777,IFERROR(0/0,""),preDEL!F777)</f>
        <v/>
      </c>
      <c r="G777" s="83" t="str">
        <f>IF(preDEL!$AG777,IFERROR(0/0,""),preDEL!G777)</f>
        <v/>
      </c>
      <c r="H777" s="83" t="str">
        <f>IF(preDEL!$AG777,IFERROR(0/0,""),preDEL!H777)</f>
        <v/>
      </c>
      <c r="I777" s="82" t="str">
        <f>IF(preDEL!$AG777,IFERROR(0/0,""),preDEL!I777)</f>
        <v/>
      </c>
      <c r="J777" s="82" t="str">
        <f>IF(preDEL!$AG777,IFERROR(0/0,""),preDEL!J777)</f>
        <v/>
      </c>
      <c r="K777" s="82" t="str">
        <f>IF(preDEL!$AG777,IFERROR(0/0,""),preDEL!K777)</f>
        <v>Negative</v>
      </c>
      <c r="L777" s="172">
        <f>IF(preDEL!$AG777,IFERROR(0/0,""),preDEL!L777)</f>
        <v>44545</v>
      </c>
      <c r="M777" s="173">
        <f>IF(preDEL!$AG777,IFERROR(0/0,""),preDEL!M777)</f>
        <v>0.5189583333</v>
      </c>
      <c r="N777" s="83" t="str">
        <f>IF(preDEL!$AG777,IFERROR(0/0,""),preDEL!N777)</f>
        <v/>
      </c>
      <c r="O777" s="83" t="str">
        <f>IF(preDEL!$AG777,IFERROR(0/0,""),preDEL!O777)</f>
        <v/>
      </c>
      <c r="P777" s="128" t="b">
        <f>IF(preDEL!$AG777,IFERROR(0/0,""),preDEL!P777)</f>
        <v>0</v>
      </c>
      <c r="Q777" s="128" t="str">
        <f>IF(preDEL!$AG777,IFERROR(0/0,""),preDEL!Q777)</f>
        <v>Result</v>
      </c>
      <c r="R777" s="116" t="b">
        <f>IF(preDEL!$AG777,IFERROR(0/0,""),preDEL!R777)</f>
        <v>1</v>
      </c>
      <c r="S777" s="116">
        <f>IF(preDEL!$AG777,IFERROR(0/0,""),preDEL!S777)</f>
        <v>1</v>
      </c>
      <c r="T777" s="128">
        <f>IF(preDEL!$AG777,IFERROR(0/0,""),preDEL!T777)</f>
        <v>0</v>
      </c>
      <c r="U777" s="83" t="str">
        <f>IF(preDEL!$AG777,IFERROR(0/0,""),preDEL!U777)</f>
        <v/>
      </c>
      <c r="V777" s="82" t="str">
        <f>IF(preDEL!$AG777,IFERROR(0/0,""),preDEL!V777)</f>
        <v/>
      </c>
      <c r="W777" s="83" t="str">
        <f>IF(preDEL!$AG777,IFERROR(0/0,""),preDEL!W777)</f>
        <v/>
      </c>
      <c r="X777" s="116" t="b">
        <f>IF(preDEL!$AG777,IFERROR(0/0,""),preDEL!X777)</f>
        <v>0</v>
      </c>
      <c r="Y777" s="128" t="b">
        <f>IF(preDEL!$AG777,IFERROR(0/0,""),preDEL!Y777)</f>
        <v>0</v>
      </c>
      <c r="Z777" s="82" t="str">
        <f>IF(preDEL!$AG777,IFERROR(0/0,""),preDEL!Z777)</f>
        <v/>
      </c>
      <c r="AA777" s="128" t="b">
        <f>IF(preDEL!$AG777,IFERROR(0/0,""),preDEL!AA777)</f>
        <v>0</v>
      </c>
      <c r="AB777" s="128" t="b">
        <f>IF(preDEL!$AG777,IFERROR(0/0,""),preDEL!AB777)</f>
        <v>0</v>
      </c>
      <c r="AC777" s="174">
        <f>IF(preDEL!$AG777,IFERROR(0/0,""),preDEL!AC777)</f>
        <v>464</v>
      </c>
      <c r="AD777" s="116" t="b">
        <f>IF(preDEL!$AG777,IFERROR(0/0,""),preDEL!AD777)</f>
        <v>1</v>
      </c>
      <c r="AE777" s="175" t="str">
        <f>IF(preDEL!$AG777,IFERROR(0/0,""),preDEL!AE777)</f>
        <v/>
      </c>
      <c r="AF777" s="128" t="b">
        <f>IF(preDEL!$AG777,IFERROR(0/0,""),preDEL!AF777)</f>
        <v>0</v>
      </c>
      <c r="AG777" s="128" t="b">
        <f>IF(preDEL!$AG777,IFERROR(0/0,""),preDEL!AG777)</f>
        <v>0</v>
      </c>
      <c r="AH777" s="116" t="str">
        <f>IF(preDEL!$AG777,IFERROR(0/0,""),preDEL!AH777)</f>
        <v/>
      </c>
      <c r="AI777" s="82" t="str">
        <f>IF(preDEL!$AG777,IFERROR(0/0,""),preDEL!AI777)</f>
        <v/>
      </c>
      <c r="AJ777" s="83" t="str">
        <f>IF(preDEL!$AG777,IFERROR(0/0,""),preDEL!AJ777)</f>
        <v/>
      </c>
      <c r="AK777" s="82" t="str">
        <f>IF(preDEL!$AG777,IFERROR(0/0,""),preDEL!AK777)</f>
        <v>Negative</v>
      </c>
      <c r="AL777" s="83" t="str">
        <f>IF(preDEL!$AG777,IFERROR(0/0,""),preDEL!AL777)</f>
        <v/>
      </c>
      <c r="AM777" s="83" t="str">
        <f>IF(preDEL!$AG777,IFERROR(0/0,""),preDEL!AM777)</f>
        <v>SpROSA145068</v>
      </c>
      <c r="AN777" s="83" t="str">
        <f>IF(preDEL!$AG777,IFERROR(0/0,""),preDEL!AN777)</f>
        <v>ROSA767812</v>
      </c>
      <c r="AO777" s="83" t="str">
        <f>IF(preDEL!$AG777,IFERROR(0/0,""),preDEL!AO777)</f>
        <v/>
      </c>
      <c r="AP777" s="83" t="str">
        <f>IF(preDEL!$AG777,IFERROR(0/0,""),preDEL!AP777)</f>
        <v/>
      </c>
      <c r="AQ777" s="83" t="str">
        <f>IF(preDEL!$AG777,IFERROR(0/0,""),preDEL!AQ777)</f>
        <v/>
      </c>
      <c r="AR777" s="83" t="str">
        <f>IF(preDEL!$AG777,IFERROR(0/0,""),preDEL!AR777)</f>
        <v/>
      </c>
      <c r="AS777" s="147"/>
    </row>
    <row r="778">
      <c r="A778" s="82" t="str">
        <f>IF(preDEL!$AG778,IFERROR(0/0,""),preDEL!A778)</f>
        <v>FLB3774</v>
      </c>
      <c r="B778" s="172">
        <f>IF(preDEL!$AG778,IFERROR(0/0,""),preDEL!B778)</f>
        <v>44545</v>
      </c>
      <c r="C778" s="173">
        <f>IF(preDEL!$AG778,IFERROR(0/0,""),preDEL!C778)</f>
        <v>0.3422685185</v>
      </c>
      <c r="D778" s="82" t="str">
        <f>IF(preDEL!$AG778,IFERROR(0/0,""),preDEL!D778)</f>
        <v/>
      </c>
      <c r="E778" s="82" t="str">
        <f>IF(preDEL!$AG778,IFERROR(0/0,""),preDEL!E778)</f>
        <v/>
      </c>
      <c r="F778" s="83" t="str">
        <f>IF(preDEL!$AG778,IFERROR(0/0,""),preDEL!F778)</f>
        <v/>
      </c>
      <c r="G778" s="83" t="str">
        <f>IF(preDEL!$AG778,IFERROR(0/0,""),preDEL!G778)</f>
        <v/>
      </c>
      <c r="H778" s="83" t="str">
        <f>IF(preDEL!$AG778,IFERROR(0/0,""),preDEL!H778)</f>
        <v/>
      </c>
      <c r="I778" s="82" t="str">
        <f>IF(preDEL!$AG778,IFERROR(0/0,""),preDEL!I778)</f>
        <v/>
      </c>
      <c r="J778" s="82" t="str">
        <f>IF(preDEL!$AG778,IFERROR(0/0,""),preDEL!J778)</f>
        <v/>
      </c>
      <c r="K778" s="82" t="str">
        <f>IF(preDEL!$AG778,IFERROR(0/0,""),preDEL!K778)</f>
        <v>Negative</v>
      </c>
      <c r="L778" s="172">
        <f>IF(preDEL!$AG778,IFERROR(0/0,""),preDEL!L778)</f>
        <v>44545</v>
      </c>
      <c r="M778" s="173">
        <f>IF(preDEL!$AG778,IFERROR(0/0,""),preDEL!M778)</f>
        <v>0.5189583333</v>
      </c>
      <c r="N778" s="83" t="str">
        <f>IF(preDEL!$AG778,IFERROR(0/0,""),preDEL!N778)</f>
        <v/>
      </c>
      <c r="O778" s="83" t="str">
        <f>IF(preDEL!$AG778,IFERROR(0/0,""),preDEL!O778)</f>
        <v/>
      </c>
      <c r="P778" s="128" t="b">
        <f>IF(preDEL!$AG778,IFERROR(0/0,""),preDEL!P778)</f>
        <v>0</v>
      </c>
      <c r="Q778" s="128" t="str">
        <f>IF(preDEL!$AG778,IFERROR(0/0,""),preDEL!Q778)</f>
        <v>Result</v>
      </c>
      <c r="R778" s="116" t="b">
        <f>IF(preDEL!$AG778,IFERROR(0/0,""),preDEL!R778)</f>
        <v>1</v>
      </c>
      <c r="S778" s="116">
        <f>IF(preDEL!$AG778,IFERROR(0/0,""),preDEL!S778)</f>
        <v>1</v>
      </c>
      <c r="T778" s="128">
        <f>IF(preDEL!$AG778,IFERROR(0/0,""),preDEL!T778)</f>
        <v>0</v>
      </c>
      <c r="U778" s="83" t="str">
        <f>IF(preDEL!$AG778,IFERROR(0/0,""),preDEL!U778)</f>
        <v/>
      </c>
      <c r="V778" s="82" t="str">
        <f>IF(preDEL!$AG778,IFERROR(0/0,""),preDEL!V778)</f>
        <v/>
      </c>
      <c r="W778" s="83" t="str">
        <f>IF(preDEL!$AG778,IFERROR(0/0,""),preDEL!W778)</f>
        <v/>
      </c>
      <c r="X778" s="116" t="b">
        <f>IF(preDEL!$AG778,IFERROR(0/0,""),preDEL!X778)</f>
        <v>0</v>
      </c>
      <c r="Y778" s="128" t="b">
        <f>IF(preDEL!$AG778,IFERROR(0/0,""),preDEL!Y778)</f>
        <v>0</v>
      </c>
      <c r="Z778" s="82" t="str">
        <f>IF(preDEL!$AG778,IFERROR(0/0,""),preDEL!Z778)</f>
        <v/>
      </c>
      <c r="AA778" s="128" t="b">
        <f>IF(preDEL!$AG778,IFERROR(0/0,""),preDEL!AA778)</f>
        <v>0</v>
      </c>
      <c r="AB778" s="128" t="b">
        <f>IF(preDEL!$AG778,IFERROR(0/0,""),preDEL!AB778)</f>
        <v>0</v>
      </c>
      <c r="AC778" s="174">
        <f>IF(preDEL!$AG778,IFERROR(0/0,""),preDEL!AC778)</f>
        <v>463</v>
      </c>
      <c r="AD778" s="116" t="b">
        <f>IF(preDEL!$AG778,IFERROR(0/0,""),preDEL!AD778)</f>
        <v>1</v>
      </c>
      <c r="AE778" s="175" t="str">
        <f>IF(preDEL!$AG778,IFERROR(0/0,""),preDEL!AE778)</f>
        <v/>
      </c>
      <c r="AF778" s="128" t="b">
        <f>IF(preDEL!$AG778,IFERROR(0/0,""),preDEL!AF778)</f>
        <v>0</v>
      </c>
      <c r="AG778" s="128" t="b">
        <f>IF(preDEL!$AG778,IFERROR(0/0,""),preDEL!AG778)</f>
        <v>0</v>
      </c>
      <c r="AH778" s="116" t="str">
        <f>IF(preDEL!$AG778,IFERROR(0/0,""),preDEL!AH778)</f>
        <v/>
      </c>
      <c r="AI778" s="82" t="str">
        <f>IF(preDEL!$AG778,IFERROR(0/0,""),preDEL!AI778)</f>
        <v/>
      </c>
      <c r="AJ778" s="83" t="str">
        <f>IF(preDEL!$AG778,IFERROR(0/0,""),preDEL!AJ778)</f>
        <v/>
      </c>
      <c r="AK778" s="82" t="str">
        <f>IF(preDEL!$AG778,IFERROR(0/0,""),preDEL!AK778)</f>
        <v>Negative</v>
      </c>
      <c r="AL778" s="83" t="str">
        <f>IF(preDEL!$AG778,IFERROR(0/0,""),preDEL!AL778)</f>
        <v/>
      </c>
      <c r="AM778" s="83" t="str">
        <f>IF(preDEL!$AG778,IFERROR(0/0,""),preDEL!AM778)</f>
        <v>SpROSA145068</v>
      </c>
      <c r="AN778" s="83" t="str">
        <f>IF(preDEL!$AG778,IFERROR(0/0,""),preDEL!AN778)</f>
        <v>ROSA705438</v>
      </c>
      <c r="AO778" s="83" t="str">
        <f>IF(preDEL!$AG778,IFERROR(0/0,""),preDEL!AO778)</f>
        <v/>
      </c>
      <c r="AP778" s="83" t="str">
        <f>IF(preDEL!$AG778,IFERROR(0/0,""),preDEL!AP778)</f>
        <v/>
      </c>
      <c r="AQ778" s="83" t="str">
        <f>IF(preDEL!$AG778,IFERROR(0/0,""),preDEL!AQ778)</f>
        <v/>
      </c>
      <c r="AR778" s="83" t="str">
        <f>IF(preDEL!$AG778,IFERROR(0/0,""),preDEL!AR778)</f>
        <v/>
      </c>
      <c r="AS778" s="147"/>
    </row>
    <row r="779">
      <c r="A779" s="82" t="str">
        <f>IF(preDEL!$AG779,IFERROR(0/0,""),preDEL!A779)</f>
        <v>FLB3071</v>
      </c>
      <c r="B779" s="172">
        <f>IF(preDEL!$AG779,IFERROR(0/0,""),preDEL!B779)</f>
        <v>44545</v>
      </c>
      <c r="C779" s="173">
        <f>IF(preDEL!$AG779,IFERROR(0/0,""),preDEL!C779)</f>
        <v>0.3943402778</v>
      </c>
      <c r="D779" s="82" t="str">
        <f>IF(preDEL!$AG779,IFERROR(0/0,""),preDEL!D779)</f>
        <v/>
      </c>
      <c r="E779" s="82" t="str">
        <f>IF(preDEL!$AG779,IFERROR(0/0,""),preDEL!E779)</f>
        <v/>
      </c>
      <c r="F779" s="83" t="str">
        <f>IF(preDEL!$AG779,IFERROR(0/0,""),preDEL!F779)</f>
        <v/>
      </c>
      <c r="G779" s="83" t="str">
        <f>IF(preDEL!$AG779,IFERROR(0/0,""),preDEL!G779)</f>
        <v/>
      </c>
      <c r="H779" s="83" t="str">
        <f>IF(preDEL!$AG779,IFERROR(0/0,""),preDEL!H779)</f>
        <v/>
      </c>
      <c r="I779" s="82" t="str">
        <f>IF(preDEL!$AG779,IFERROR(0/0,""),preDEL!I779)</f>
        <v/>
      </c>
      <c r="J779" s="82" t="str">
        <f>IF(preDEL!$AG779,IFERROR(0/0,""),preDEL!J779)</f>
        <v/>
      </c>
      <c r="K779" s="82" t="str">
        <f>IF(preDEL!$AG779,IFERROR(0/0,""),preDEL!K779)</f>
        <v>Negative</v>
      </c>
      <c r="L779" s="172">
        <f>IF(preDEL!$AG779,IFERROR(0/0,""),preDEL!L779)</f>
        <v>44545</v>
      </c>
      <c r="M779" s="173">
        <f>IF(preDEL!$AG779,IFERROR(0/0,""),preDEL!M779)</f>
        <v>0.5189583333</v>
      </c>
      <c r="N779" s="83" t="str">
        <f>IF(preDEL!$AG779,IFERROR(0/0,""),preDEL!N779)</f>
        <v/>
      </c>
      <c r="O779" s="83" t="str">
        <f>IF(preDEL!$AG779,IFERROR(0/0,""),preDEL!O779)</f>
        <v/>
      </c>
      <c r="P779" s="128" t="b">
        <f>IF(preDEL!$AG779,IFERROR(0/0,""),preDEL!P779)</f>
        <v>0</v>
      </c>
      <c r="Q779" s="128" t="str">
        <f>IF(preDEL!$AG779,IFERROR(0/0,""),preDEL!Q779)</f>
        <v>Result</v>
      </c>
      <c r="R779" s="116" t="b">
        <f>IF(preDEL!$AG779,IFERROR(0/0,""),preDEL!R779)</f>
        <v>1</v>
      </c>
      <c r="S779" s="116">
        <f>IF(preDEL!$AG779,IFERROR(0/0,""),preDEL!S779)</f>
        <v>1</v>
      </c>
      <c r="T779" s="128" t="str">
        <f>IF(preDEL!$AG779,IFERROR(0/0,""),preDEL!T779)</f>
        <v/>
      </c>
      <c r="U779" s="83" t="str">
        <f>IF(preDEL!$AG779,IFERROR(0/0,""),preDEL!U779)</f>
        <v/>
      </c>
      <c r="V779" s="82" t="str">
        <f>IF(preDEL!$AG779,IFERROR(0/0,""),preDEL!V779)</f>
        <v/>
      </c>
      <c r="W779" s="83" t="str">
        <f>IF(preDEL!$AG779,IFERROR(0/0,""),preDEL!W779)</f>
        <v/>
      </c>
      <c r="X779" s="116" t="b">
        <f>IF(preDEL!$AG779,IFERROR(0/0,""),preDEL!X779)</f>
        <v>0</v>
      </c>
      <c r="Y779" s="128" t="b">
        <f>IF(preDEL!$AG779,IFERROR(0/0,""),preDEL!Y779)</f>
        <v>0</v>
      </c>
      <c r="Z779" s="82" t="str">
        <f>IF(preDEL!$AG779,IFERROR(0/0,""),preDEL!Z779)</f>
        <v/>
      </c>
      <c r="AA779" s="128" t="b">
        <f>IF(preDEL!$AG779,IFERROR(0/0,""),preDEL!AA779)</f>
        <v>0</v>
      </c>
      <c r="AB779" s="128" t="b">
        <f>IF(preDEL!$AG779,IFERROR(0/0,""),preDEL!AB779)</f>
        <v>0</v>
      </c>
      <c r="AC779" s="174">
        <f>IF(preDEL!$AG779,IFERROR(0/0,""),preDEL!AC779)</f>
        <v>9</v>
      </c>
      <c r="AD779" s="116" t="b">
        <f>IF(preDEL!$AG779,IFERROR(0/0,""),preDEL!AD779)</f>
        <v>0</v>
      </c>
      <c r="AE779" s="175" t="str">
        <f>IF(preDEL!$AG779,IFERROR(0/0,""),preDEL!AE779)</f>
        <v/>
      </c>
      <c r="AF779" s="128" t="b">
        <f>IF(preDEL!$AG779,IFERROR(0/0,""),preDEL!AF779)</f>
        <v>0</v>
      </c>
      <c r="AG779" s="128" t="b">
        <f>IF(preDEL!$AG779,IFERROR(0/0,""),preDEL!AG779)</f>
        <v>0</v>
      </c>
      <c r="AH779" s="116" t="str">
        <f>IF(preDEL!$AG779,IFERROR(0/0,""),preDEL!AH779)</f>
        <v/>
      </c>
      <c r="AI779" s="82" t="str">
        <f>IF(preDEL!$AG779,IFERROR(0/0,""),preDEL!AI779)</f>
        <v/>
      </c>
      <c r="AJ779" s="83" t="str">
        <f>IF(preDEL!$AG779,IFERROR(0/0,""),preDEL!AJ779)</f>
        <v/>
      </c>
      <c r="AK779" s="82" t="str">
        <f>IF(preDEL!$AG779,IFERROR(0/0,""),preDEL!AK779)</f>
        <v>Negative</v>
      </c>
      <c r="AL779" s="83" t="str">
        <f>IF(preDEL!$AG779,IFERROR(0/0,""),preDEL!AL779)</f>
        <v/>
      </c>
      <c r="AM779" s="83" t="str">
        <f>IF(preDEL!$AG779,IFERROR(0/0,""),preDEL!AM779)</f>
        <v>SpROSA145068</v>
      </c>
      <c r="AN779" s="83" t="str">
        <f>IF(preDEL!$AG779,IFERROR(0/0,""),preDEL!AN779)</f>
        <v>ROSA136445</v>
      </c>
      <c r="AO779" s="83" t="str">
        <f>IF(preDEL!$AG779,IFERROR(0/0,""),preDEL!AO779)</f>
        <v/>
      </c>
      <c r="AP779" s="83" t="str">
        <f>IF(preDEL!$AG779,IFERROR(0/0,""),preDEL!AP779)</f>
        <v/>
      </c>
      <c r="AQ779" s="83" t="str">
        <f>IF(preDEL!$AG779,IFERROR(0/0,""),preDEL!AQ779)</f>
        <v/>
      </c>
      <c r="AR779" s="83" t="str">
        <f>IF(preDEL!$AG779,IFERROR(0/0,""),preDEL!AR779)</f>
        <v/>
      </c>
      <c r="AS779" s="147"/>
    </row>
    <row r="780">
      <c r="A780" s="82" t="str">
        <f>IF(preDEL!$AG780,IFERROR(0/0,""),preDEL!A780)</f>
        <v>FLB3089</v>
      </c>
      <c r="B780" s="172">
        <f>IF(preDEL!$AG780,IFERROR(0/0,""),preDEL!B780)</f>
        <v>44545</v>
      </c>
      <c r="C780" s="173">
        <f>IF(preDEL!$AG780,IFERROR(0/0,""),preDEL!C780)</f>
        <v>0.3947453704</v>
      </c>
      <c r="D780" s="82" t="str">
        <f>IF(preDEL!$AG780,IFERROR(0/0,""),preDEL!D780)</f>
        <v/>
      </c>
      <c r="E780" s="82" t="str">
        <f>IF(preDEL!$AG780,IFERROR(0/0,""),preDEL!E780)</f>
        <v/>
      </c>
      <c r="F780" s="83" t="str">
        <f>IF(preDEL!$AG780,IFERROR(0/0,""),preDEL!F780)</f>
        <v/>
      </c>
      <c r="G780" s="83" t="str">
        <f>IF(preDEL!$AG780,IFERROR(0/0,""),preDEL!G780)</f>
        <v/>
      </c>
      <c r="H780" s="83" t="str">
        <f>IF(preDEL!$AG780,IFERROR(0/0,""),preDEL!H780)</f>
        <v/>
      </c>
      <c r="I780" s="82" t="str">
        <f>IF(preDEL!$AG780,IFERROR(0/0,""),preDEL!I780)</f>
        <v/>
      </c>
      <c r="J780" s="82" t="str">
        <f>IF(preDEL!$AG780,IFERROR(0/0,""),preDEL!J780)</f>
        <v/>
      </c>
      <c r="K780" s="82" t="str">
        <f>IF(preDEL!$AG780,IFERROR(0/0,""),preDEL!K780)</f>
        <v>Negative</v>
      </c>
      <c r="L780" s="172">
        <f>IF(preDEL!$AG780,IFERROR(0/0,""),preDEL!L780)</f>
        <v>44545</v>
      </c>
      <c r="M780" s="173">
        <f>IF(preDEL!$AG780,IFERROR(0/0,""),preDEL!M780)</f>
        <v>0.5189583333</v>
      </c>
      <c r="N780" s="83" t="str">
        <f>IF(preDEL!$AG780,IFERROR(0/0,""),preDEL!N780)</f>
        <v/>
      </c>
      <c r="O780" s="83" t="str">
        <f>IF(preDEL!$AG780,IFERROR(0/0,""),preDEL!O780)</f>
        <v/>
      </c>
      <c r="P780" s="128" t="b">
        <f>IF(preDEL!$AG780,IFERROR(0/0,""),preDEL!P780)</f>
        <v>0</v>
      </c>
      <c r="Q780" s="128" t="str">
        <f>IF(preDEL!$AG780,IFERROR(0/0,""),preDEL!Q780)</f>
        <v>Result</v>
      </c>
      <c r="R780" s="116" t="b">
        <f>IF(preDEL!$AG780,IFERROR(0/0,""),preDEL!R780)</f>
        <v>1</v>
      </c>
      <c r="S780" s="116">
        <f>IF(preDEL!$AG780,IFERROR(0/0,""),preDEL!S780)</f>
        <v>1</v>
      </c>
      <c r="T780" s="128">
        <f>IF(preDEL!$AG780,IFERROR(0/0,""),preDEL!T780)</f>
        <v>0</v>
      </c>
      <c r="U780" s="83" t="str">
        <f>IF(preDEL!$AG780,IFERROR(0/0,""),preDEL!U780)</f>
        <v/>
      </c>
      <c r="V780" s="82" t="str">
        <f>IF(preDEL!$AG780,IFERROR(0/0,""),preDEL!V780)</f>
        <v/>
      </c>
      <c r="W780" s="83" t="str">
        <f>IF(preDEL!$AG780,IFERROR(0/0,""),preDEL!W780)</f>
        <v/>
      </c>
      <c r="X780" s="116" t="b">
        <f>IF(preDEL!$AG780,IFERROR(0/0,""),preDEL!X780)</f>
        <v>0</v>
      </c>
      <c r="Y780" s="128" t="b">
        <f>IF(preDEL!$AG780,IFERROR(0/0,""),preDEL!Y780)</f>
        <v>0</v>
      </c>
      <c r="Z780" s="82" t="str">
        <f>IF(preDEL!$AG780,IFERROR(0/0,""),preDEL!Z780)</f>
        <v/>
      </c>
      <c r="AA780" s="128" t="b">
        <f>IF(preDEL!$AG780,IFERROR(0/0,""),preDEL!AA780)</f>
        <v>0</v>
      </c>
      <c r="AB780" s="128" t="b">
        <f>IF(preDEL!$AG780,IFERROR(0/0,""),preDEL!AB780)</f>
        <v>0</v>
      </c>
      <c r="AC780" s="174">
        <f>IF(preDEL!$AG780,IFERROR(0/0,""),preDEL!AC780)</f>
        <v>462</v>
      </c>
      <c r="AD780" s="116" t="b">
        <f>IF(preDEL!$AG780,IFERROR(0/0,""),preDEL!AD780)</f>
        <v>1</v>
      </c>
      <c r="AE780" s="175" t="str">
        <f>IF(preDEL!$AG780,IFERROR(0/0,""),preDEL!AE780)</f>
        <v/>
      </c>
      <c r="AF780" s="128" t="b">
        <f>IF(preDEL!$AG780,IFERROR(0/0,""),preDEL!AF780)</f>
        <v>0</v>
      </c>
      <c r="AG780" s="128" t="b">
        <f>IF(preDEL!$AG780,IFERROR(0/0,""),preDEL!AG780)</f>
        <v>0</v>
      </c>
      <c r="AH780" s="116" t="str">
        <f>IF(preDEL!$AG780,IFERROR(0/0,""),preDEL!AH780)</f>
        <v/>
      </c>
      <c r="AI780" s="82" t="str">
        <f>IF(preDEL!$AG780,IFERROR(0/0,""),preDEL!AI780)</f>
        <v/>
      </c>
      <c r="AJ780" s="83" t="str">
        <f>IF(preDEL!$AG780,IFERROR(0/0,""),preDEL!AJ780)</f>
        <v/>
      </c>
      <c r="AK780" s="82" t="str">
        <f>IF(preDEL!$AG780,IFERROR(0/0,""),preDEL!AK780)</f>
        <v>Negative</v>
      </c>
      <c r="AL780" s="83" t="str">
        <f>IF(preDEL!$AG780,IFERROR(0/0,""),preDEL!AL780)</f>
        <v/>
      </c>
      <c r="AM780" s="83" t="str">
        <f>IF(preDEL!$AG780,IFERROR(0/0,""),preDEL!AM780)</f>
        <v>SpROSA145068</v>
      </c>
      <c r="AN780" s="83" t="str">
        <f>IF(preDEL!$AG780,IFERROR(0/0,""),preDEL!AN780)</f>
        <v>ROSA501926</v>
      </c>
      <c r="AO780" s="83" t="str">
        <f>IF(preDEL!$AG780,IFERROR(0/0,""),preDEL!AO780)</f>
        <v/>
      </c>
      <c r="AP780" s="83" t="str">
        <f>IF(preDEL!$AG780,IFERROR(0/0,""),preDEL!AP780)</f>
        <v/>
      </c>
      <c r="AQ780" s="83" t="str">
        <f>IF(preDEL!$AG780,IFERROR(0/0,""),preDEL!AQ780)</f>
        <v/>
      </c>
      <c r="AR780" s="83" t="str">
        <f>IF(preDEL!$AG780,IFERROR(0/0,""),preDEL!AR780)</f>
        <v/>
      </c>
      <c r="AS780" s="147"/>
    </row>
    <row r="781">
      <c r="A781" s="82" t="str">
        <f>IF(preDEL!$AG781,IFERROR(0/0,""),preDEL!A781)</f>
        <v>FLB3663</v>
      </c>
      <c r="B781" s="172">
        <f>IF(preDEL!$AG781,IFERROR(0/0,""),preDEL!B781)</f>
        <v>44545</v>
      </c>
      <c r="C781" s="173">
        <f>IF(preDEL!$AG781,IFERROR(0/0,""),preDEL!C781)</f>
        <v>0.3955787037</v>
      </c>
      <c r="D781" s="82" t="str">
        <f>IF(preDEL!$AG781,IFERROR(0/0,""),preDEL!D781)</f>
        <v/>
      </c>
      <c r="E781" s="82" t="str">
        <f>IF(preDEL!$AG781,IFERROR(0/0,""),preDEL!E781)</f>
        <v/>
      </c>
      <c r="F781" s="83" t="str">
        <f>IF(preDEL!$AG781,IFERROR(0/0,""),preDEL!F781)</f>
        <v/>
      </c>
      <c r="G781" s="83" t="str">
        <f>IF(preDEL!$AG781,IFERROR(0/0,""),preDEL!G781)</f>
        <v/>
      </c>
      <c r="H781" s="83" t="str">
        <f>IF(preDEL!$AG781,IFERROR(0/0,""),preDEL!H781)</f>
        <v/>
      </c>
      <c r="I781" s="82" t="str">
        <f>IF(preDEL!$AG781,IFERROR(0/0,""),preDEL!I781)</f>
        <v/>
      </c>
      <c r="J781" s="82" t="str">
        <f>IF(preDEL!$AG781,IFERROR(0/0,""),preDEL!J781)</f>
        <v/>
      </c>
      <c r="K781" s="82" t="str">
        <f>IF(preDEL!$AG781,IFERROR(0/0,""),preDEL!K781)</f>
        <v>Negative</v>
      </c>
      <c r="L781" s="172">
        <f>IF(preDEL!$AG781,IFERROR(0/0,""),preDEL!L781)</f>
        <v>44545</v>
      </c>
      <c r="M781" s="173">
        <f>IF(preDEL!$AG781,IFERROR(0/0,""),preDEL!M781)</f>
        <v>0.5189583333</v>
      </c>
      <c r="N781" s="83" t="str">
        <f>IF(preDEL!$AG781,IFERROR(0/0,""),preDEL!N781)</f>
        <v/>
      </c>
      <c r="O781" s="83" t="str">
        <f>IF(preDEL!$AG781,IFERROR(0/0,""),preDEL!O781)</f>
        <v/>
      </c>
      <c r="P781" s="128" t="b">
        <f>IF(preDEL!$AG781,IFERROR(0/0,""),preDEL!P781)</f>
        <v>0</v>
      </c>
      <c r="Q781" s="128" t="str">
        <f>IF(preDEL!$AG781,IFERROR(0/0,""),preDEL!Q781)</f>
        <v>Result</v>
      </c>
      <c r="R781" s="116" t="b">
        <f>IF(preDEL!$AG781,IFERROR(0/0,""),preDEL!R781)</f>
        <v>1</v>
      </c>
      <c r="S781" s="116">
        <f>IF(preDEL!$AG781,IFERROR(0/0,""),preDEL!S781)</f>
        <v>1</v>
      </c>
      <c r="T781" s="128">
        <f>IF(preDEL!$AG781,IFERROR(0/0,""),preDEL!T781)</f>
        <v>0</v>
      </c>
      <c r="U781" s="83" t="str">
        <f>IF(preDEL!$AG781,IFERROR(0/0,""),preDEL!U781)</f>
        <v/>
      </c>
      <c r="V781" s="82" t="str">
        <f>IF(preDEL!$AG781,IFERROR(0/0,""),preDEL!V781)</f>
        <v/>
      </c>
      <c r="W781" s="83" t="str">
        <f>IF(preDEL!$AG781,IFERROR(0/0,""),preDEL!W781)</f>
        <v/>
      </c>
      <c r="X781" s="116" t="b">
        <f>IF(preDEL!$AG781,IFERROR(0/0,""),preDEL!X781)</f>
        <v>0</v>
      </c>
      <c r="Y781" s="128" t="b">
        <f>IF(preDEL!$AG781,IFERROR(0/0,""),preDEL!Y781)</f>
        <v>0</v>
      </c>
      <c r="Z781" s="82" t="str">
        <f>IF(preDEL!$AG781,IFERROR(0/0,""),preDEL!Z781)</f>
        <v/>
      </c>
      <c r="AA781" s="128" t="b">
        <f>IF(preDEL!$AG781,IFERROR(0/0,""),preDEL!AA781)</f>
        <v>0</v>
      </c>
      <c r="AB781" s="128" t="b">
        <f>IF(preDEL!$AG781,IFERROR(0/0,""),preDEL!AB781)</f>
        <v>0</v>
      </c>
      <c r="AC781" s="174">
        <f>IF(preDEL!$AG781,IFERROR(0/0,""),preDEL!AC781)</f>
        <v>461</v>
      </c>
      <c r="AD781" s="116" t="b">
        <f>IF(preDEL!$AG781,IFERROR(0/0,""),preDEL!AD781)</f>
        <v>1</v>
      </c>
      <c r="AE781" s="175">
        <f>IF(preDEL!$AG781,IFERROR(0/0,""),preDEL!AE781)</f>
        <v>177.6666667</v>
      </c>
      <c r="AF781" s="128" t="b">
        <f>IF(preDEL!$AG781,IFERROR(0/0,""),preDEL!AF781)</f>
        <v>0</v>
      </c>
      <c r="AG781" s="128" t="b">
        <f>IF(preDEL!$AG781,IFERROR(0/0,""),preDEL!AG781)</f>
        <v>0</v>
      </c>
      <c r="AH781" s="116" t="str">
        <f>IF(preDEL!$AG781,IFERROR(0/0,""),preDEL!AH781)</f>
        <v/>
      </c>
      <c r="AI781" s="82" t="str">
        <f>IF(preDEL!$AG781,IFERROR(0/0,""),preDEL!AI781)</f>
        <v/>
      </c>
      <c r="AJ781" s="83" t="str">
        <f>IF(preDEL!$AG781,IFERROR(0/0,""),preDEL!AJ781)</f>
        <v/>
      </c>
      <c r="AK781" s="82" t="str">
        <f>IF(preDEL!$AG781,IFERROR(0/0,""),preDEL!AK781)</f>
        <v>Negative</v>
      </c>
      <c r="AL781" s="83" t="str">
        <f>IF(preDEL!$AG781,IFERROR(0/0,""),preDEL!AL781)</f>
        <v/>
      </c>
      <c r="AM781" s="83" t="str">
        <f>IF(preDEL!$AG781,IFERROR(0/0,""),preDEL!AM781)</f>
        <v>SpROSA145068</v>
      </c>
      <c r="AN781" s="83" t="str">
        <f>IF(preDEL!$AG781,IFERROR(0/0,""),preDEL!AN781)</f>
        <v>ROSA849824</v>
      </c>
      <c r="AO781" s="83" t="str">
        <f>IF(preDEL!$AG781,IFERROR(0/0,""),preDEL!AO781)</f>
        <v/>
      </c>
      <c r="AP781" s="83" t="str">
        <f>IF(preDEL!$AG781,IFERROR(0/0,""),preDEL!AP781)</f>
        <v/>
      </c>
      <c r="AQ781" s="83" t="str">
        <f>IF(preDEL!$AG781,IFERROR(0/0,""),preDEL!AQ781)</f>
        <v/>
      </c>
      <c r="AR781" s="83" t="str">
        <f>IF(preDEL!$AG781,IFERROR(0/0,""),preDEL!AR781)</f>
        <v/>
      </c>
      <c r="AS781" s="147"/>
    </row>
    <row r="782">
      <c r="A782" s="82" t="str">
        <f>IF(preDEL!$AG782,IFERROR(0/0,""),preDEL!A782)</f>
        <v>FLB3242</v>
      </c>
      <c r="B782" s="172">
        <f>IF(preDEL!$AG782,IFERROR(0/0,""),preDEL!B782)</f>
        <v>44545</v>
      </c>
      <c r="C782" s="173">
        <f>IF(preDEL!$AG782,IFERROR(0/0,""),preDEL!C782)</f>
        <v>0.3959837963</v>
      </c>
      <c r="D782" s="82" t="str">
        <f>IF(preDEL!$AG782,IFERROR(0/0,""),preDEL!D782)</f>
        <v/>
      </c>
      <c r="E782" s="82" t="str">
        <f>IF(preDEL!$AG782,IFERROR(0/0,""),preDEL!E782)</f>
        <v/>
      </c>
      <c r="F782" s="83" t="str">
        <f>IF(preDEL!$AG782,IFERROR(0/0,""),preDEL!F782)</f>
        <v/>
      </c>
      <c r="G782" s="83" t="str">
        <f>IF(preDEL!$AG782,IFERROR(0/0,""),preDEL!G782)</f>
        <v/>
      </c>
      <c r="H782" s="83" t="str">
        <f>IF(preDEL!$AG782,IFERROR(0/0,""),preDEL!H782)</f>
        <v/>
      </c>
      <c r="I782" s="82" t="str">
        <f>IF(preDEL!$AG782,IFERROR(0/0,""),preDEL!I782)</f>
        <v/>
      </c>
      <c r="J782" s="82" t="str">
        <f>IF(preDEL!$AG782,IFERROR(0/0,""),preDEL!J782)</f>
        <v/>
      </c>
      <c r="K782" s="82" t="str">
        <f>IF(preDEL!$AG782,IFERROR(0/0,""),preDEL!K782)</f>
        <v>Negative</v>
      </c>
      <c r="L782" s="172">
        <f>IF(preDEL!$AG782,IFERROR(0/0,""),preDEL!L782)</f>
        <v>44545</v>
      </c>
      <c r="M782" s="173">
        <f>IF(preDEL!$AG782,IFERROR(0/0,""),preDEL!M782)</f>
        <v>0.5189583333</v>
      </c>
      <c r="N782" s="83" t="str">
        <f>IF(preDEL!$AG782,IFERROR(0/0,""),preDEL!N782)</f>
        <v/>
      </c>
      <c r="O782" s="83" t="str">
        <f>IF(preDEL!$AG782,IFERROR(0/0,""),preDEL!O782)</f>
        <v/>
      </c>
      <c r="P782" s="128" t="b">
        <f>IF(preDEL!$AG782,IFERROR(0/0,""),preDEL!P782)</f>
        <v>0</v>
      </c>
      <c r="Q782" s="128" t="str">
        <f>IF(preDEL!$AG782,IFERROR(0/0,""),preDEL!Q782)</f>
        <v>Result</v>
      </c>
      <c r="R782" s="116" t="b">
        <f>IF(preDEL!$AG782,IFERROR(0/0,""),preDEL!R782)</f>
        <v>1</v>
      </c>
      <c r="S782" s="116">
        <f>IF(preDEL!$AG782,IFERROR(0/0,""),preDEL!S782)</f>
        <v>1</v>
      </c>
      <c r="T782" s="128" t="str">
        <f>IF(preDEL!$AG782,IFERROR(0/0,""),preDEL!T782)</f>
        <v/>
      </c>
      <c r="U782" s="83" t="str">
        <f>IF(preDEL!$AG782,IFERROR(0/0,""),preDEL!U782)</f>
        <v/>
      </c>
      <c r="V782" s="82" t="str">
        <f>IF(preDEL!$AG782,IFERROR(0/0,""),preDEL!V782)</f>
        <v/>
      </c>
      <c r="W782" s="83" t="str">
        <f>IF(preDEL!$AG782,IFERROR(0/0,""),preDEL!W782)</f>
        <v/>
      </c>
      <c r="X782" s="116" t="b">
        <f>IF(preDEL!$AG782,IFERROR(0/0,""),preDEL!X782)</f>
        <v>0</v>
      </c>
      <c r="Y782" s="128" t="b">
        <f>IF(preDEL!$AG782,IFERROR(0/0,""),preDEL!Y782)</f>
        <v>0</v>
      </c>
      <c r="Z782" s="82" t="str">
        <f>IF(preDEL!$AG782,IFERROR(0/0,""),preDEL!Z782)</f>
        <v/>
      </c>
      <c r="AA782" s="128" t="b">
        <f>IF(preDEL!$AG782,IFERROR(0/0,""),preDEL!AA782)</f>
        <v>0</v>
      </c>
      <c r="AB782" s="128" t="b">
        <f>IF(preDEL!$AG782,IFERROR(0/0,""),preDEL!AB782)</f>
        <v>0</v>
      </c>
      <c r="AC782" s="174">
        <f>IF(preDEL!$AG782,IFERROR(0/0,""),preDEL!AC782)</f>
        <v>8</v>
      </c>
      <c r="AD782" s="116" t="b">
        <f>IF(preDEL!$AG782,IFERROR(0/0,""),preDEL!AD782)</f>
        <v>0</v>
      </c>
      <c r="AE782" s="175" t="str">
        <f>IF(preDEL!$AG782,IFERROR(0/0,""),preDEL!AE782)</f>
        <v/>
      </c>
      <c r="AF782" s="128" t="b">
        <f>IF(preDEL!$AG782,IFERROR(0/0,""),preDEL!AF782)</f>
        <v>0</v>
      </c>
      <c r="AG782" s="128" t="b">
        <f>IF(preDEL!$AG782,IFERROR(0/0,""),preDEL!AG782)</f>
        <v>0</v>
      </c>
      <c r="AH782" s="116" t="str">
        <f>IF(preDEL!$AG782,IFERROR(0/0,""),preDEL!AH782)</f>
        <v/>
      </c>
      <c r="AI782" s="82" t="str">
        <f>IF(preDEL!$AG782,IFERROR(0/0,""),preDEL!AI782)</f>
        <v/>
      </c>
      <c r="AJ782" s="83" t="str">
        <f>IF(preDEL!$AG782,IFERROR(0/0,""),preDEL!AJ782)</f>
        <v/>
      </c>
      <c r="AK782" s="82" t="str">
        <f>IF(preDEL!$AG782,IFERROR(0/0,""),preDEL!AK782)</f>
        <v>Negative</v>
      </c>
      <c r="AL782" s="83" t="str">
        <f>IF(preDEL!$AG782,IFERROR(0/0,""),preDEL!AL782)</f>
        <v/>
      </c>
      <c r="AM782" s="83" t="str">
        <f>IF(preDEL!$AG782,IFERROR(0/0,""),preDEL!AM782)</f>
        <v>SpROSA145068</v>
      </c>
      <c r="AN782" s="83" t="str">
        <f>IF(preDEL!$AG782,IFERROR(0/0,""),preDEL!AN782)</f>
        <v>ROSA124991</v>
      </c>
      <c r="AO782" s="83" t="str">
        <f>IF(preDEL!$AG782,IFERROR(0/0,""),preDEL!AO782)</f>
        <v/>
      </c>
      <c r="AP782" s="83" t="str">
        <f>IF(preDEL!$AG782,IFERROR(0/0,""),preDEL!AP782)</f>
        <v/>
      </c>
      <c r="AQ782" s="83" t="str">
        <f>IF(preDEL!$AG782,IFERROR(0/0,""),preDEL!AQ782)</f>
        <v/>
      </c>
      <c r="AR782" s="83" t="str">
        <f>IF(preDEL!$AG782,IFERROR(0/0,""),preDEL!AR782)</f>
        <v/>
      </c>
      <c r="AS782" s="147"/>
    </row>
    <row r="783">
      <c r="A783" s="82" t="str">
        <f>IF(preDEL!$AG783,IFERROR(0/0,""),preDEL!A783)</f>
        <v>FLB3341</v>
      </c>
      <c r="B783" s="172">
        <f>IF(preDEL!$AG783,IFERROR(0/0,""),preDEL!B783)</f>
        <v>44545</v>
      </c>
      <c r="C783" s="173">
        <f>IF(preDEL!$AG783,IFERROR(0/0,""),preDEL!C783)</f>
        <v>0.3974768519</v>
      </c>
      <c r="D783" s="82" t="str">
        <f>IF(preDEL!$AG783,IFERROR(0/0,""),preDEL!D783)</f>
        <v/>
      </c>
      <c r="E783" s="82" t="str">
        <f>IF(preDEL!$AG783,IFERROR(0/0,""),preDEL!E783)</f>
        <v/>
      </c>
      <c r="F783" s="83" t="str">
        <f>IF(preDEL!$AG783,IFERROR(0/0,""),preDEL!F783)</f>
        <v/>
      </c>
      <c r="G783" s="83" t="str">
        <f>IF(preDEL!$AG783,IFERROR(0/0,""),preDEL!G783)</f>
        <v/>
      </c>
      <c r="H783" s="83" t="str">
        <f>IF(preDEL!$AG783,IFERROR(0/0,""),preDEL!H783)</f>
        <v/>
      </c>
      <c r="I783" s="82" t="str">
        <f>IF(preDEL!$AG783,IFERROR(0/0,""),preDEL!I783)</f>
        <v/>
      </c>
      <c r="J783" s="82" t="str">
        <f>IF(preDEL!$AG783,IFERROR(0/0,""),preDEL!J783)</f>
        <v/>
      </c>
      <c r="K783" s="82" t="str">
        <f>IF(preDEL!$AG783,IFERROR(0/0,""),preDEL!K783)</f>
        <v>Negative</v>
      </c>
      <c r="L783" s="172">
        <f>IF(preDEL!$AG783,IFERROR(0/0,""),preDEL!L783)</f>
        <v>44545</v>
      </c>
      <c r="M783" s="173">
        <f>IF(preDEL!$AG783,IFERROR(0/0,""),preDEL!M783)</f>
        <v>0.5189583333</v>
      </c>
      <c r="N783" s="83" t="str">
        <f>IF(preDEL!$AG783,IFERROR(0/0,""),preDEL!N783)</f>
        <v/>
      </c>
      <c r="O783" s="83" t="str">
        <f>IF(preDEL!$AG783,IFERROR(0/0,""),preDEL!O783)</f>
        <v/>
      </c>
      <c r="P783" s="128" t="b">
        <f>IF(preDEL!$AG783,IFERROR(0/0,""),preDEL!P783)</f>
        <v>0</v>
      </c>
      <c r="Q783" s="128" t="str">
        <f>IF(preDEL!$AG783,IFERROR(0/0,""),preDEL!Q783)</f>
        <v>Result</v>
      </c>
      <c r="R783" s="116" t="b">
        <f>IF(preDEL!$AG783,IFERROR(0/0,""),preDEL!R783)</f>
        <v>1</v>
      </c>
      <c r="S783" s="116">
        <f>IF(preDEL!$AG783,IFERROR(0/0,""),preDEL!S783)</f>
        <v>1</v>
      </c>
      <c r="T783" s="128" t="str">
        <f>IF(preDEL!$AG783,IFERROR(0/0,""),preDEL!T783)</f>
        <v/>
      </c>
      <c r="U783" s="83" t="str">
        <f>IF(preDEL!$AG783,IFERROR(0/0,""),preDEL!U783)</f>
        <v/>
      </c>
      <c r="V783" s="82" t="str">
        <f>IF(preDEL!$AG783,IFERROR(0/0,""),preDEL!V783)</f>
        <v/>
      </c>
      <c r="W783" s="83" t="str">
        <f>IF(preDEL!$AG783,IFERROR(0/0,""),preDEL!W783)</f>
        <v/>
      </c>
      <c r="X783" s="116" t="b">
        <f>IF(preDEL!$AG783,IFERROR(0/0,""),preDEL!X783)</f>
        <v>0</v>
      </c>
      <c r="Y783" s="128" t="b">
        <f>IF(preDEL!$AG783,IFERROR(0/0,""),preDEL!Y783)</f>
        <v>0</v>
      </c>
      <c r="Z783" s="82" t="str">
        <f>IF(preDEL!$AG783,IFERROR(0/0,""),preDEL!Z783)</f>
        <v/>
      </c>
      <c r="AA783" s="128" t="b">
        <f>IF(preDEL!$AG783,IFERROR(0/0,""),preDEL!AA783)</f>
        <v>0</v>
      </c>
      <c r="AB783" s="128" t="b">
        <f>IF(preDEL!$AG783,IFERROR(0/0,""),preDEL!AB783)</f>
        <v>0</v>
      </c>
      <c r="AC783" s="174">
        <f>IF(preDEL!$AG783,IFERROR(0/0,""),preDEL!AC783)</f>
        <v>7</v>
      </c>
      <c r="AD783" s="116" t="b">
        <f>IF(preDEL!$AG783,IFERROR(0/0,""),preDEL!AD783)</f>
        <v>0</v>
      </c>
      <c r="AE783" s="175" t="str">
        <f>IF(preDEL!$AG783,IFERROR(0/0,""),preDEL!AE783)</f>
        <v/>
      </c>
      <c r="AF783" s="128" t="b">
        <f>IF(preDEL!$AG783,IFERROR(0/0,""),preDEL!AF783)</f>
        <v>0</v>
      </c>
      <c r="AG783" s="128" t="b">
        <f>IF(preDEL!$AG783,IFERROR(0/0,""),preDEL!AG783)</f>
        <v>0</v>
      </c>
      <c r="AH783" s="116" t="str">
        <f>IF(preDEL!$AG783,IFERROR(0/0,""),preDEL!AH783)</f>
        <v/>
      </c>
      <c r="AI783" s="82" t="str">
        <f>IF(preDEL!$AG783,IFERROR(0/0,""),preDEL!AI783)</f>
        <v/>
      </c>
      <c r="AJ783" s="83" t="str">
        <f>IF(preDEL!$AG783,IFERROR(0/0,""),preDEL!AJ783)</f>
        <v/>
      </c>
      <c r="AK783" s="82" t="str">
        <f>IF(preDEL!$AG783,IFERROR(0/0,""),preDEL!AK783)</f>
        <v>Negative</v>
      </c>
      <c r="AL783" s="83" t="str">
        <f>IF(preDEL!$AG783,IFERROR(0/0,""),preDEL!AL783)</f>
        <v/>
      </c>
      <c r="AM783" s="83" t="str">
        <f>IF(preDEL!$AG783,IFERROR(0/0,""),preDEL!AM783)</f>
        <v>SpROSA145068</v>
      </c>
      <c r="AN783" s="83" t="str">
        <f>IF(preDEL!$AG783,IFERROR(0/0,""),preDEL!AN783)</f>
        <v>ROSA535692</v>
      </c>
      <c r="AO783" s="83" t="str">
        <f>IF(preDEL!$AG783,IFERROR(0/0,""),preDEL!AO783)</f>
        <v/>
      </c>
      <c r="AP783" s="83" t="str">
        <f>IF(preDEL!$AG783,IFERROR(0/0,""),preDEL!AP783)</f>
        <v/>
      </c>
      <c r="AQ783" s="83" t="str">
        <f>IF(preDEL!$AG783,IFERROR(0/0,""),preDEL!AQ783)</f>
        <v/>
      </c>
      <c r="AR783" s="83" t="str">
        <f>IF(preDEL!$AG783,IFERROR(0/0,""),preDEL!AR783)</f>
        <v/>
      </c>
      <c r="AS783" s="147"/>
    </row>
    <row r="784">
      <c r="A784" s="82" t="str">
        <f>IF(preDEL!$AG784,IFERROR(0/0,""),preDEL!A784)</f>
        <v>FLB3329</v>
      </c>
      <c r="B784" s="172">
        <f>IF(preDEL!$AG784,IFERROR(0/0,""),preDEL!B784)</f>
        <v>44545</v>
      </c>
      <c r="C784" s="173">
        <f>IF(preDEL!$AG784,IFERROR(0/0,""),preDEL!C784)</f>
        <v>0.3997453704</v>
      </c>
      <c r="D784" s="82" t="str">
        <f>IF(preDEL!$AG784,IFERROR(0/0,""),preDEL!D784)</f>
        <v/>
      </c>
      <c r="E784" s="82" t="str">
        <f>IF(preDEL!$AG784,IFERROR(0/0,""),preDEL!E784)</f>
        <v/>
      </c>
      <c r="F784" s="83" t="str">
        <f>IF(preDEL!$AG784,IFERROR(0/0,""),preDEL!F784)</f>
        <v/>
      </c>
      <c r="G784" s="83" t="str">
        <f>IF(preDEL!$AG784,IFERROR(0/0,""),preDEL!G784)</f>
        <v/>
      </c>
      <c r="H784" s="83" t="str">
        <f>IF(preDEL!$AG784,IFERROR(0/0,""),preDEL!H784)</f>
        <v/>
      </c>
      <c r="I784" s="82" t="str">
        <f>IF(preDEL!$AG784,IFERROR(0/0,""),preDEL!I784)</f>
        <v/>
      </c>
      <c r="J784" s="82" t="str">
        <f>IF(preDEL!$AG784,IFERROR(0/0,""),preDEL!J784)</f>
        <v/>
      </c>
      <c r="K784" s="82" t="str">
        <f>IF(preDEL!$AG784,IFERROR(0/0,""),preDEL!K784)</f>
        <v>Negative</v>
      </c>
      <c r="L784" s="172">
        <f>IF(preDEL!$AG784,IFERROR(0/0,""),preDEL!L784)</f>
        <v>44545</v>
      </c>
      <c r="M784" s="173">
        <f>IF(preDEL!$AG784,IFERROR(0/0,""),preDEL!M784)</f>
        <v>0.5189583333</v>
      </c>
      <c r="N784" s="83" t="str">
        <f>IF(preDEL!$AG784,IFERROR(0/0,""),preDEL!N784)</f>
        <v/>
      </c>
      <c r="O784" s="83" t="str">
        <f>IF(preDEL!$AG784,IFERROR(0/0,""),preDEL!O784)</f>
        <v/>
      </c>
      <c r="P784" s="128" t="b">
        <f>IF(preDEL!$AG784,IFERROR(0/0,""),preDEL!P784)</f>
        <v>0</v>
      </c>
      <c r="Q784" s="128" t="str">
        <f>IF(preDEL!$AG784,IFERROR(0/0,""),preDEL!Q784)</f>
        <v>Result</v>
      </c>
      <c r="R784" s="116" t="b">
        <f>IF(preDEL!$AG784,IFERROR(0/0,""),preDEL!R784)</f>
        <v>1</v>
      </c>
      <c r="S784" s="116">
        <f>IF(preDEL!$AG784,IFERROR(0/0,""),preDEL!S784)</f>
        <v>1</v>
      </c>
      <c r="T784" s="128" t="str">
        <f>IF(preDEL!$AG784,IFERROR(0/0,""),preDEL!T784)</f>
        <v/>
      </c>
      <c r="U784" s="83" t="str">
        <f>IF(preDEL!$AG784,IFERROR(0/0,""),preDEL!U784)</f>
        <v/>
      </c>
      <c r="V784" s="82" t="str">
        <f>IF(preDEL!$AG784,IFERROR(0/0,""),preDEL!V784)</f>
        <v/>
      </c>
      <c r="W784" s="83" t="str">
        <f>IF(preDEL!$AG784,IFERROR(0/0,""),preDEL!W784)</f>
        <v/>
      </c>
      <c r="X784" s="116" t="b">
        <f>IF(preDEL!$AG784,IFERROR(0/0,""),preDEL!X784)</f>
        <v>0</v>
      </c>
      <c r="Y784" s="128" t="b">
        <f>IF(preDEL!$AG784,IFERROR(0/0,""),preDEL!Y784)</f>
        <v>0</v>
      </c>
      <c r="Z784" s="82" t="str">
        <f>IF(preDEL!$AG784,IFERROR(0/0,""),preDEL!Z784)</f>
        <v/>
      </c>
      <c r="AA784" s="128" t="b">
        <f>IF(preDEL!$AG784,IFERROR(0/0,""),preDEL!AA784)</f>
        <v>0</v>
      </c>
      <c r="AB784" s="128" t="b">
        <f>IF(preDEL!$AG784,IFERROR(0/0,""),preDEL!AB784)</f>
        <v>0</v>
      </c>
      <c r="AC784" s="174">
        <f>IF(preDEL!$AG784,IFERROR(0/0,""),preDEL!AC784)</f>
        <v>6</v>
      </c>
      <c r="AD784" s="116" t="b">
        <f>IF(preDEL!$AG784,IFERROR(0/0,""),preDEL!AD784)</f>
        <v>0</v>
      </c>
      <c r="AE784" s="175" t="str">
        <f>IF(preDEL!$AG784,IFERROR(0/0,""),preDEL!AE784)</f>
        <v/>
      </c>
      <c r="AF784" s="128" t="b">
        <f>IF(preDEL!$AG784,IFERROR(0/0,""),preDEL!AF784)</f>
        <v>0</v>
      </c>
      <c r="AG784" s="128" t="b">
        <f>IF(preDEL!$AG784,IFERROR(0/0,""),preDEL!AG784)</f>
        <v>0</v>
      </c>
      <c r="AH784" s="116" t="str">
        <f>IF(preDEL!$AG784,IFERROR(0/0,""),preDEL!AH784)</f>
        <v/>
      </c>
      <c r="AI784" s="82" t="str">
        <f>IF(preDEL!$AG784,IFERROR(0/0,""),preDEL!AI784)</f>
        <v/>
      </c>
      <c r="AJ784" s="83" t="str">
        <f>IF(preDEL!$AG784,IFERROR(0/0,""),preDEL!AJ784)</f>
        <v/>
      </c>
      <c r="AK784" s="82" t="str">
        <f>IF(preDEL!$AG784,IFERROR(0/0,""),preDEL!AK784)</f>
        <v>Negative</v>
      </c>
      <c r="AL784" s="83" t="str">
        <f>IF(preDEL!$AG784,IFERROR(0/0,""),preDEL!AL784)</f>
        <v/>
      </c>
      <c r="AM784" s="83" t="str">
        <f>IF(preDEL!$AG784,IFERROR(0/0,""),preDEL!AM784)</f>
        <v>SpROSA145068</v>
      </c>
      <c r="AN784" s="83" t="str">
        <f>IF(preDEL!$AG784,IFERROR(0/0,""),preDEL!AN784)</f>
        <v>ROSA851553</v>
      </c>
      <c r="AO784" s="83" t="str">
        <f>IF(preDEL!$AG784,IFERROR(0/0,""),preDEL!AO784)</f>
        <v/>
      </c>
      <c r="AP784" s="83" t="str">
        <f>IF(preDEL!$AG784,IFERROR(0/0,""),preDEL!AP784)</f>
        <v/>
      </c>
      <c r="AQ784" s="83" t="str">
        <f>IF(preDEL!$AG784,IFERROR(0/0,""),preDEL!AQ784)</f>
        <v/>
      </c>
      <c r="AR784" s="83" t="str">
        <f>IF(preDEL!$AG784,IFERROR(0/0,""),preDEL!AR784)</f>
        <v/>
      </c>
      <c r="AS784" s="147"/>
    </row>
    <row r="785">
      <c r="A785" s="82" t="str">
        <f>IF(preDEL!$AG785,IFERROR(0/0,""),preDEL!A785)</f>
        <v>FLB3310</v>
      </c>
      <c r="B785" s="172">
        <f>IF(preDEL!$AG785,IFERROR(0/0,""),preDEL!B785)</f>
        <v>44546</v>
      </c>
      <c r="C785" s="173">
        <f>IF(preDEL!$AG785,IFERROR(0/0,""),preDEL!C785)</f>
        <v>0.2804861111</v>
      </c>
      <c r="D785" s="82" t="str">
        <f>IF(preDEL!$AG785,IFERROR(0/0,""),preDEL!D785)</f>
        <v/>
      </c>
      <c r="E785" s="82" t="str">
        <f>IF(preDEL!$AG785,IFERROR(0/0,""),preDEL!E785)</f>
        <v/>
      </c>
      <c r="F785" s="83" t="str">
        <f>IF(preDEL!$AG785,IFERROR(0/0,""),preDEL!F785)</f>
        <v/>
      </c>
      <c r="G785" s="83" t="str">
        <f>IF(preDEL!$AG785,IFERROR(0/0,""),preDEL!G785)</f>
        <v/>
      </c>
      <c r="H785" s="83" t="str">
        <f>IF(preDEL!$AG785,IFERROR(0/0,""),preDEL!H785)</f>
        <v/>
      </c>
      <c r="I785" s="82" t="str">
        <f>IF(preDEL!$AG785,IFERROR(0/0,""),preDEL!I785)</f>
        <v/>
      </c>
      <c r="J785" s="82" t="str">
        <f>IF(preDEL!$AG785,IFERROR(0/0,""),preDEL!J785)</f>
        <v/>
      </c>
      <c r="K785" s="82" t="str">
        <f>IF(preDEL!$AG785,IFERROR(0/0,""),preDEL!K785)</f>
        <v>Negative</v>
      </c>
      <c r="L785" s="172">
        <f>IF(preDEL!$AG785,IFERROR(0/0,""),preDEL!L785)</f>
        <v>44546</v>
      </c>
      <c r="M785" s="173">
        <f>IF(preDEL!$AG785,IFERROR(0/0,""),preDEL!M785)</f>
        <v>0.5112847222</v>
      </c>
      <c r="N785" s="83" t="str">
        <f>IF(preDEL!$AG785,IFERROR(0/0,""),preDEL!N785)</f>
        <v/>
      </c>
      <c r="O785" s="83" t="str">
        <f>IF(preDEL!$AG785,IFERROR(0/0,""),preDEL!O785)</f>
        <v/>
      </c>
      <c r="P785" s="128" t="b">
        <f>IF(preDEL!$AG785,IFERROR(0/0,""),preDEL!P785)</f>
        <v>0</v>
      </c>
      <c r="Q785" s="128" t="str">
        <f>IF(preDEL!$AG785,IFERROR(0/0,""),preDEL!Q785)</f>
        <v>Result</v>
      </c>
      <c r="R785" s="116" t="b">
        <f>IF(preDEL!$AG785,IFERROR(0/0,""),preDEL!R785)</f>
        <v>1</v>
      </c>
      <c r="S785" s="116">
        <f>IF(preDEL!$AG785,IFERROR(0/0,""),preDEL!S785)</f>
        <v>1</v>
      </c>
      <c r="T785" s="128" t="str">
        <f>IF(preDEL!$AG785,IFERROR(0/0,""),preDEL!T785)</f>
        <v/>
      </c>
      <c r="U785" s="83" t="str">
        <f>IF(preDEL!$AG785,IFERROR(0/0,""),preDEL!U785)</f>
        <v/>
      </c>
      <c r="V785" s="82" t="str">
        <f>IF(preDEL!$AG785,IFERROR(0/0,""),preDEL!V785)</f>
        <v/>
      </c>
      <c r="W785" s="83" t="str">
        <f>IF(preDEL!$AG785,IFERROR(0/0,""),preDEL!W785)</f>
        <v/>
      </c>
      <c r="X785" s="116" t="b">
        <f>IF(preDEL!$AG785,IFERROR(0/0,""),preDEL!X785)</f>
        <v>0</v>
      </c>
      <c r="Y785" s="128" t="b">
        <f>IF(preDEL!$AG785,IFERROR(0/0,""),preDEL!Y785)</f>
        <v>0</v>
      </c>
      <c r="Z785" s="82" t="str">
        <f>IF(preDEL!$AG785,IFERROR(0/0,""),preDEL!Z785)</f>
        <v/>
      </c>
      <c r="AA785" s="128" t="b">
        <f>IF(preDEL!$AG785,IFERROR(0/0,""),preDEL!AA785)</f>
        <v>0</v>
      </c>
      <c r="AB785" s="128" t="b">
        <f>IF(preDEL!$AG785,IFERROR(0/0,""),preDEL!AB785)</f>
        <v>0</v>
      </c>
      <c r="AC785" s="174">
        <f>IF(preDEL!$AG785,IFERROR(0/0,""),preDEL!AC785)</f>
        <v>5</v>
      </c>
      <c r="AD785" s="116" t="b">
        <f>IF(preDEL!$AG785,IFERROR(0/0,""),preDEL!AD785)</f>
        <v>0</v>
      </c>
      <c r="AE785" s="175" t="str">
        <f>IF(preDEL!$AG785,IFERROR(0/0,""),preDEL!AE785)</f>
        <v/>
      </c>
      <c r="AF785" s="128" t="b">
        <f>IF(preDEL!$AG785,IFERROR(0/0,""),preDEL!AF785)</f>
        <v>0</v>
      </c>
      <c r="AG785" s="128" t="b">
        <f>IF(preDEL!$AG785,IFERROR(0/0,""),preDEL!AG785)</f>
        <v>0</v>
      </c>
      <c r="AH785" s="116" t="str">
        <f>IF(preDEL!$AG785,IFERROR(0/0,""),preDEL!AH785)</f>
        <v/>
      </c>
      <c r="AI785" s="82" t="str">
        <f>IF(preDEL!$AG785,IFERROR(0/0,""),preDEL!AI785)</f>
        <v/>
      </c>
      <c r="AJ785" s="83" t="str">
        <f>IF(preDEL!$AG785,IFERROR(0/0,""),preDEL!AJ785)</f>
        <v/>
      </c>
      <c r="AK785" s="82" t="str">
        <f>IF(preDEL!$AG785,IFERROR(0/0,""),preDEL!AK785)</f>
        <v>Negative</v>
      </c>
      <c r="AL785" s="83" t="str">
        <f>IF(preDEL!$AG785,IFERROR(0/0,""),preDEL!AL785)</f>
        <v/>
      </c>
      <c r="AM785" s="83" t="str">
        <f>IF(preDEL!$AG785,IFERROR(0/0,""),preDEL!AM785)</f>
        <v>SpROSA145068</v>
      </c>
      <c r="AN785" s="83" t="str">
        <f>IF(preDEL!$AG785,IFERROR(0/0,""),preDEL!AN785)</f>
        <v>ROSA154141</v>
      </c>
      <c r="AO785" s="83" t="str">
        <f>IF(preDEL!$AG785,IFERROR(0/0,""),preDEL!AO785)</f>
        <v/>
      </c>
      <c r="AP785" s="83" t="str">
        <f>IF(preDEL!$AG785,IFERROR(0/0,""),preDEL!AP785)</f>
        <v/>
      </c>
      <c r="AQ785" s="83" t="str">
        <f>IF(preDEL!$AG785,IFERROR(0/0,""),preDEL!AQ785)</f>
        <v/>
      </c>
      <c r="AR785" s="83" t="str">
        <f>IF(preDEL!$AG785,IFERROR(0/0,""),preDEL!AR785)</f>
        <v/>
      </c>
      <c r="AS785" s="147"/>
    </row>
    <row r="786">
      <c r="A786" s="82" t="str">
        <f>IF(preDEL!$AG786,IFERROR(0/0,""),preDEL!A786)</f>
        <v>FLB3081</v>
      </c>
      <c r="B786" s="172">
        <f>IF(preDEL!$AG786,IFERROR(0/0,""),preDEL!B786)</f>
        <v>44546</v>
      </c>
      <c r="C786" s="173">
        <f>IF(preDEL!$AG786,IFERROR(0/0,""),preDEL!C786)</f>
        <v>0.2886805556</v>
      </c>
      <c r="D786" s="82" t="str">
        <f>IF(preDEL!$AG786,IFERROR(0/0,""),preDEL!D786)</f>
        <v/>
      </c>
      <c r="E786" s="82" t="str">
        <f>IF(preDEL!$AG786,IFERROR(0/0,""),preDEL!E786)</f>
        <v/>
      </c>
      <c r="F786" s="83" t="str">
        <f>IF(preDEL!$AG786,IFERROR(0/0,""),preDEL!F786)</f>
        <v/>
      </c>
      <c r="G786" s="83" t="str">
        <f>IF(preDEL!$AG786,IFERROR(0/0,""),preDEL!G786)</f>
        <v/>
      </c>
      <c r="H786" s="83" t="str">
        <f>IF(preDEL!$AG786,IFERROR(0/0,""),preDEL!H786)</f>
        <v/>
      </c>
      <c r="I786" s="82" t="str">
        <f>IF(preDEL!$AG786,IFERROR(0/0,""),preDEL!I786)</f>
        <v/>
      </c>
      <c r="J786" s="82" t="str">
        <f>IF(preDEL!$AG786,IFERROR(0/0,""),preDEL!J786)</f>
        <v/>
      </c>
      <c r="K786" s="82" t="str">
        <f>IF(preDEL!$AG786,IFERROR(0/0,""),preDEL!K786)</f>
        <v>Negative</v>
      </c>
      <c r="L786" s="172">
        <f>IF(preDEL!$AG786,IFERROR(0/0,""),preDEL!L786)</f>
        <v>44546</v>
      </c>
      <c r="M786" s="173">
        <f>IF(preDEL!$AG786,IFERROR(0/0,""),preDEL!M786)</f>
        <v>0.5112847222</v>
      </c>
      <c r="N786" s="83" t="str">
        <f>IF(preDEL!$AG786,IFERROR(0/0,""),preDEL!N786)</f>
        <v/>
      </c>
      <c r="O786" s="83" t="str">
        <f>IF(preDEL!$AG786,IFERROR(0/0,""),preDEL!O786)</f>
        <v/>
      </c>
      <c r="P786" s="128" t="b">
        <f>IF(preDEL!$AG786,IFERROR(0/0,""),preDEL!P786)</f>
        <v>0</v>
      </c>
      <c r="Q786" s="128" t="str">
        <f>IF(preDEL!$AG786,IFERROR(0/0,""),preDEL!Q786)</f>
        <v>Result</v>
      </c>
      <c r="R786" s="116" t="b">
        <f>IF(preDEL!$AG786,IFERROR(0/0,""),preDEL!R786)</f>
        <v>1</v>
      </c>
      <c r="S786" s="116">
        <f>IF(preDEL!$AG786,IFERROR(0/0,""),preDEL!S786)</f>
        <v>1</v>
      </c>
      <c r="T786" s="128" t="str">
        <f>IF(preDEL!$AG786,IFERROR(0/0,""),preDEL!T786)</f>
        <v/>
      </c>
      <c r="U786" s="83" t="str">
        <f>IF(preDEL!$AG786,IFERROR(0/0,""),preDEL!U786)</f>
        <v/>
      </c>
      <c r="V786" s="82" t="str">
        <f>IF(preDEL!$AG786,IFERROR(0/0,""),preDEL!V786)</f>
        <v/>
      </c>
      <c r="W786" s="83" t="str">
        <f>IF(preDEL!$AG786,IFERROR(0/0,""),preDEL!W786)</f>
        <v/>
      </c>
      <c r="X786" s="116" t="b">
        <f>IF(preDEL!$AG786,IFERROR(0/0,""),preDEL!X786)</f>
        <v>0</v>
      </c>
      <c r="Y786" s="128" t="b">
        <f>IF(preDEL!$AG786,IFERROR(0/0,""),preDEL!Y786)</f>
        <v>0</v>
      </c>
      <c r="Z786" s="82" t="str">
        <f>IF(preDEL!$AG786,IFERROR(0/0,""),preDEL!Z786)</f>
        <v/>
      </c>
      <c r="AA786" s="128" t="b">
        <f>IF(preDEL!$AG786,IFERROR(0/0,""),preDEL!AA786)</f>
        <v>0</v>
      </c>
      <c r="AB786" s="128" t="b">
        <f>IF(preDEL!$AG786,IFERROR(0/0,""),preDEL!AB786)</f>
        <v>0</v>
      </c>
      <c r="AC786" s="174">
        <f>IF(preDEL!$AG786,IFERROR(0/0,""),preDEL!AC786)</f>
        <v>4</v>
      </c>
      <c r="AD786" s="116" t="b">
        <f>IF(preDEL!$AG786,IFERROR(0/0,""),preDEL!AD786)</f>
        <v>0</v>
      </c>
      <c r="AE786" s="175" t="str">
        <f>IF(preDEL!$AG786,IFERROR(0/0,""),preDEL!AE786)</f>
        <v/>
      </c>
      <c r="AF786" s="128" t="b">
        <f>IF(preDEL!$AG786,IFERROR(0/0,""),preDEL!AF786)</f>
        <v>0</v>
      </c>
      <c r="AG786" s="128" t="b">
        <f>IF(preDEL!$AG786,IFERROR(0/0,""),preDEL!AG786)</f>
        <v>0</v>
      </c>
      <c r="AH786" s="116" t="str">
        <f>IF(preDEL!$AG786,IFERROR(0/0,""),preDEL!AH786)</f>
        <v/>
      </c>
      <c r="AI786" s="82" t="str">
        <f>IF(preDEL!$AG786,IFERROR(0/0,""),preDEL!AI786)</f>
        <v/>
      </c>
      <c r="AJ786" s="83" t="str">
        <f>IF(preDEL!$AG786,IFERROR(0/0,""),preDEL!AJ786)</f>
        <v/>
      </c>
      <c r="AK786" s="82" t="str">
        <f>IF(preDEL!$AG786,IFERROR(0/0,""),preDEL!AK786)</f>
        <v>Negative</v>
      </c>
      <c r="AL786" s="83" t="str">
        <f>IF(preDEL!$AG786,IFERROR(0/0,""),preDEL!AL786)</f>
        <v/>
      </c>
      <c r="AM786" s="83" t="str">
        <f>IF(preDEL!$AG786,IFERROR(0/0,""),preDEL!AM786)</f>
        <v>SpROSA145068</v>
      </c>
      <c r="AN786" s="83" t="str">
        <f>IF(preDEL!$AG786,IFERROR(0/0,""),preDEL!AN786)</f>
        <v>ROSA186882</v>
      </c>
      <c r="AO786" s="83" t="str">
        <f>IF(preDEL!$AG786,IFERROR(0/0,""),preDEL!AO786)</f>
        <v/>
      </c>
      <c r="AP786" s="83" t="str">
        <f>IF(preDEL!$AG786,IFERROR(0/0,""),preDEL!AP786)</f>
        <v/>
      </c>
      <c r="AQ786" s="83" t="str">
        <f>IF(preDEL!$AG786,IFERROR(0/0,""),preDEL!AQ786)</f>
        <v/>
      </c>
      <c r="AR786" s="83" t="str">
        <f>IF(preDEL!$AG786,IFERROR(0/0,""),preDEL!AR786)</f>
        <v/>
      </c>
      <c r="AS786" s="147"/>
    </row>
    <row r="787">
      <c r="A787" s="82" t="str">
        <f>IF(preDEL!$AG787,IFERROR(0/0,""),preDEL!A787)</f>
        <v>FLB3267</v>
      </c>
      <c r="B787" s="172">
        <f>IF(preDEL!$AG787,IFERROR(0/0,""),preDEL!B787)</f>
        <v>44546</v>
      </c>
      <c r="C787" s="173">
        <f>IF(preDEL!$AG787,IFERROR(0/0,""),preDEL!C787)</f>
        <v>0.2892824074</v>
      </c>
      <c r="D787" s="82" t="str">
        <f>IF(preDEL!$AG787,IFERROR(0/0,""),preDEL!D787)</f>
        <v/>
      </c>
      <c r="E787" s="82" t="str">
        <f>IF(preDEL!$AG787,IFERROR(0/0,""),preDEL!E787)</f>
        <v/>
      </c>
      <c r="F787" s="83" t="str">
        <f>IF(preDEL!$AG787,IFERROR(0/0,""),preDEL!F787)</f>
        <v/>
      </c>
      <c r="G787" s="83" t="str">
        <f>IF(preDEL!$AG787,IFERROR(0/0,""),preDEL!G787)</f>
        <v/>
      </c>
      <c r="H787" s="83" t="str">
        <f>IF(preDEL!$AG787,IFERROR(0/0,""),preDEL!H787)</f>
        <v/>
      </c>
      <c r="I787" s="82" t="str">
        <f>IF(preDEL!$AG787,IFERROR(0/0,""),preDEL!I787)</f>
        <v/>
      </c>
      <c r="J787" s="82" t="str">
        <f>IF(preDEL!$AG787,IFERROR(0/0,""),preDEL!J787)</f>
        <v/>
      </c>
      <c r="K787" s="82" t="str">
        <f>IF(preDEL!$AG787,IFERROR(0/0,""),preDEL!K787)</f>
        <v>Negative</v>
      </c>
      <c r="L787" s="172">
        <f>IF(preDEL!$AG787,IFERROR(0/0,""),preDEL!L787)</f>
        <v>44546</v>
      </c>
      <c r="M787" s="173">
        <f>IF(preDEL!$AG787,IFERROR(0/0,""),preDEL!M787)</f>
        <v>0.5112847222</v>
      </c>
      <c r="N787" s="83" t="str">
        <f>IF(preDEL!$AG787,IFERROR(0/0,""),preDEL!N787)</f>
        <v/>
      </c>
      <c r="O787" s="83" t="str">
        <f>IF(preDEL!$AG787,IFERROR(0/0,""),preDEL!O787)</f>
        <v/>
      </c>
      <c r="P787" s="128" t="b">
        <f>IF(preDEL!$AG787,IFERROR(0/0,""),preDEL!P787)</f>
        <v>0</v>
      </c>
      <c r="Q787" s="128" t="str">
        <f>IF(preDEL!$AG787,IFERROR(0/0,""),preDEL!Q787)</f>
        <v>Result</v>
      </c>
      <c r="R787" s="116" t="b">
        <f>IF(preDEL!$AG787,IFERROR(0/0,""),preDEL!R787)</f>
        <v>1</v>
      </c>
      <c r="S787" s="116">
        <f>IF(preDEL!$AG787,IFERROR(0/0,""),preDEL!S787)</f>
        <v>1</v>
      </c>
      <c r="T787" s="128" t="str">
        <f>IF(preDEL!$AG787,IFERROR(0/0,""),preDEL!T787)</f>
        <v/>
      </c>
      <c r="U787" s="83" t="str">
        <f>IF(preDEL!$AG787,IFERROR(0/0,""),preDEL!U787)</f>
        <v/>
      </c>
      <c r="V787" s="82" t="str">
        <f>IF(preDEL!$AG787,IFERROR(0/0,""),preDEL!V787)</f>
        <v/>
      </c>
      <c r="W787" s="83" t="str">
        <f>IF(preDEL!$AG787,IFERROR(0/0,""),preDEL!W787)</f>
        <v/>
      </c>
      <c r="X787" s="116" t="b">
        <f>IF(preDEL!$AG787,IFERROR(0/0,""),preDEL!X787)</f>
        <v>0</v>
      </c>
      <c r="Y787" s="128" t="b">
        <f>IF(preDEL!$AG787,IFERROR(0/0,""),preDEL!Y787)</f>
        <v>0</v>
      </c>
      <c r="Z787" s="82" t="str">
        <f>IF(preDEL!$AG787,IFERROR(0/0,""),preDEL!Z787)</f>
        <v/>
      </c>
      <c r="AA787" s="128" t="b">
        <f>IF(preDEL!$AG787,IFERROR(0/0,""),preDEL!AA787)</f>
        <v>0</v>
      </c>
      <c r="AB787" s="128" t="b">
        <f>IF(preDEL!$AG787,IFERROR(0/0,""),preDEL!AB787)</f>
        <v>0</v>
      </c>
      <c r="AC787" s="174">
        <f>IF(preDEL!$AG787,IFERROR(0/0,""),preDEL!AC787)</f>
        <v>3</v>
      </c>
      <c r="AD787" s="116" t="b">
        <f>IF(preDEL!$AG787,IFERROR(0/0,""),preDEL!AD787)</f>
        <v>0</v>
      </c>
      <c r="AE787" s="175" t="str">
        <f>IF(preDEL!$AG787,IFERROR(0/0,""),preDEL!AE787)</f>
        <v/>
      </c>
      <c r="AF787" s="128" t="b">
        <f>IF(preDEL!$AG787,IFERROR(0/0,""),preDEL!AF787)</f>
        <v>0</v>
      </c>
      <c r="AG787" s="128" t="b">
        <f>IF(preDEL!$AG787,IFERROR(0/0,""),preDEL!AG787)</f>
        <v>0</v>
      </c>
      <c r="AH787" s="116" t="str">
        <f>IF(preDEL!$AG787,IFERROR(0/0,""),preDEL!AH787)</f>
        <v/>
      </c>
      <c r="AI787" s="82" t="str">
        <f>IF(preDEL!$AG787,IFERROR(0/0,""),preDEL!AI787)</f>
        <v/>
      </c>
      <c r="AJ787" s="83" t="str">
        <f>IF(preDEL!$AG787,IFERROR(0/0,""),preDEL!AJ787)</f>
        <v/>
      </c>
      <c r="AK787" s="82" t="str">
        <f>IF(preDEL!$AG787,IFERROR(0/0,""),preDEL!AK787)</f>
        <v>Negative</v>
      </c>
      <c r="AL787" s="83" t="str">
        <f>IF(preDEL!$AG787,IFERROR(0/0,""),preDEL!AL787)</f>
        <v/>
      </c>
      <c r="AM787" s="83" t="str">
        <f>IF(preDEL!$AG787,IFERROR(0/0,""),preDEL!AM787)</f>
        <v>SpROSA145068</v>
      </c>
      <c r="AN787" s="83" t="str">
        <f>IF(preDEL!$AG787,IFERROR(0/0,""),preDEL!AN787)</f>
        <v>ROSA970910</v>
      </c>
      <c r="AO787" s="83" t="str">
        <f>IF(preDEL!$AG787,IFERROR(0/0,""),preDEL!AO787)</f>
        <v/>
      </c>
      <c r="AP787" s="83" t="str">
        <f>IF(preDEL!$AG787,IFERROR(0/0,""),preDEL!AP787)</f>
        <v/>
      </c>
      <c r="AQ787" s="83" t="str">
        <f>IF(preDEL!$AG787,IFERROR(0/0,""),preDEL!AQ787)</f>
        <v/>
      </c>
      <c r="AR787" s="83" t="str">
        <f>IF(preDEL!$AG787,IFERROR(0/0,""),preDEL!AR787)</f>
        <v/>
      </c>
      <c r="AS787" s="147"/>
    </row>
    <row r="788">
      <c r="A788" s="82" t="str">
        <f>IF(preDEL!$AG788,IFERROR(0/0,""),preDEL!A788)</f>
        <v>FLB3720</v>
      </c>
      <c r="B788" s="172">
        <f>IF(preDEL!$AG788,IFERROR(0/0,""),preDEL!B788)</f>
        <v>44546</v>
      </c>
      <c r="C788" s="173">
        <f>IF(preDEL!$AG788,IFERROR(0/0,""),preDEL!C788)</f>
        <v>0.2895023148</v>
      </c>
      <c r="D788" s="82" t="str">
        <f>IF(preDEL!$AG788,IFERROR(0/0,""),preDEL!D788)</f>
        <v/>
      </c>
      <c r="E788" s="82" t="str">
        <f>IF(preDEL!$AG788,IFERROR(0/0,""),preDEL!E788)</f>
        <v/>
      </c>
      <c r="F788" s="83" t="str">
        <f>IF(preDEL!$AG788,IFERROR(0/0,""),preDEL!F788)</f>
        <v/>
      </c>
      <c r="G788" s="83" t="str">
        <f>IF(preDEL!$AG788,IFERROR(0/0,""),preDEL!G788)</f>
        <v/>
      </c>
      <c r="H788" s="83" t="str">
        <f>IF(preDEL!$AG788,IFERROR(0/0,""),preDEL!H788)</f>
        <v/>
      </c>
      <c r="I788" s="82" t="str">
        <f>IF(preDEL!$AG788,IFERROR(0/0,""),preDEL!I788)</f>
        <v/>
      </c>
      <c r="J788" s="82" t="str">
        <f>IF(preDEL!$AG788,IFERROR(0/0,""),preDEL!J788)</f>
        <v/>
      </c>
      <c r="K788" s="82" t="str">
        <f>IF(preDEL!$AG788,IFERROR(0/0,""),preDEL!K788)</f>
        <v>Negative</v>
      </c>
      <c r="L788" s="172">
        <f>IF(preDEL!$AG788,IFERROR(0/0,""),preDEL!L788)</f>
        <v>44546</v>
      </c>
      <c r="M788" s="173">
        <f>IF(preDEL!$AG788,IFERROR(0/0,""),preDEL!M788)</f>
        <v>0.5112847222</v>
      </c>
      <c r="N788" s="83" t="str">
        <f>IF(preDEL!$AG788,IFERROR(0/0,""),preDEL!N788)</f>
        <v/>
      </c>
      <c r="O788" s="83" t="str">
        <f>IF(preDEL!$AG788,IFERROR(0/0,""),preDEL!O788)</f>
        <v/>
      </c>
      <c r="P788" s="128" t="b">
        <f>IF(preDEL!$AG788,IFERROR(0/0,""),preDEL!P788)</f>
        <v>0</v>
      </c>
      <c r="Q788" s="128" t="str">
        <f>IF(preDEL!$AG788,IFERROR(0/0,""),preDEL!Q788)</f>
        <v>Result</v>
      </c>
      <c r="R788" s="116" t="b">
        <f>IF(preDEL!$AG788,IFERROR(0/0,""),preDEL!R788)</f>
        <v>1</v>
      </c>
      <c r="S788" s="116">
        <f>IF(preDEL!$AG788,IFERROR(0/0,""),preDEL!S788)</f>
        <v>1</v>
      </c>
      <c r="T788" s="128" t="str">
        <f>IF(preDEL!$AG788,IFERROR(0/0,""),preDEL!T788)</f>
        <v/>
      </c>
      <c r="U788" s="83" t="str">
        <f>IF(preDEL!$AG788,IFERROR(0/0,""),preDEL!U788)</f>
        <v/>
      </c>
      <c r="V788" s="82" t="str">
        <f>IF(preDEL!$AG788,IFERROR(0/0,""),preDEL!V788)</f>
        <v/>
      </c>
      <c r="W788" s="83" t="str">
        <f>IF(preDEL!$AG788,IFERROR(0/0,""),preDEL!W788)</f>
        <v/>
      </c>
      <c r="X788" s="116" t="b">
        <f>IF(preDEL!$AG788,IFERROR(0/0,""),preDEL!X788)</f>
        <v>0</v>
      </c>
      <c r="Y788" s="128" t="b">
        <f>IF(preDEL!$AG788,IFERROR(0/0,""),preDEL!Y788)</f>
        <v>0</v>
      </c>
      <c r="Z788" s="82" t="str">
        <f>IF(preDEL!$AG788,IFERROR(0/0,""),preDEL!Z788)</f>
        <v/>
      </c>
      <c r="AA788" s="128" t="b">
        <f>IF(preDEL!$AG788,IFERROR(0/0,""),preDEL!AA788)</f>
        <v>0</v>
      </c>
      <c r="AB788" s="128" t="b">
        <f>IF(preDEL!$AG788,IFERROR(0/0,""),preDEL!AB788)</f>
        <v>0</v>
      </c>
      <c r="AC788" s="174">
        <f>IF(preDEL!$AG788,IFERROR(0/0,""),preDEL!AC788)</f>
        <v>2</v>
      </c>
      <c r="AD788" s="116" t="b">
        <f>IF(preDEL!$AG788,IFERROR(0/0,""),preDEL!AD788)</f>
        <v>0</v>
      </c>
      <c r="AE788" s="175" t="str">
        <f>IF(preDEL!$AG788,IFERROR(0/0,""),preDEL!AE788)</f>
        <v/>
      </c>
      <c r="AF788" s="128" t="b">
        <f>IF(preDEL!$AG788,IFERROR(0/0,""),preDEL!AF788)</f>
        <v>0</v>
      </c>
      <c r="AG788" s="128" t="b">
        <f>IF(preDEL!$AG788,IFERROR(0/0,""),preDEL!AG788)</f>
        <v>0</v>
      </c>
      <c r="AH788" s="116" t="str">
        <f>IF(preDEL!$AG788,IFERROR(0/0,""),preDEL!AH788)</f>
        <v/>
      </c>
      <c r="AI788" s="82" t="str">
        <f>IF(preDEL!$AG788,IFERROR(0/0,""),preDEL!AI788)</f>
        <v/>
      </c>
      <c r="AJ788" s="83" t="str">
        <f>IF(preDEL!$AG788,IFERROR(0/0,""),preDEL!AJ788)</f>
        <v/>
      </c>
      <c r="AK788" s="82" t="str">
        <f>IF(preDEL!$AG788,IFERROR(0/0,""),preDEL!AK788)</f>
        <v>Negative</v>
      </c>
      <c r="AL788" s="83" t="str">
        <f>IF(preDEL!$AG788,IFERROR(0/0,""),preDEL!AL788)</f>
        <v/>
      </c>
      <c r="AM788" s="83" t="str">
        <f>IF(preDEL!$AG788,IFERROR(0/0,""),preDEL!AM788)</f>
        <v>SpROSA145068</v>
      </c>
      <c r="AN788" s="83" t="str">
        <f>IF(preDEL!$AG788,IFERROR(0/0,""),preDEL!AN788)</f>
        <v>ROSA638043</v>
      </c>
      <c r="AO788" s="83" t="str">
        <f>IF(preDEL!$AG788,IFERROR(0/0,""),preDEL!AO788)</f>
        <v/>
      </c>
      <c r="AP788" s="83" t="str">
        <f>IF(preDEL!$AG788,IFERROR(0/0,""),preDEL!AP788)</f>
        <v/>
      </c>
      <c r="AQ788" s="83" t="str">
        <f>IF(preDEL!$AG788,IFERROR(0/0,""),preDEL!AQ788)</f>
        <v/>
      </c>
      <c r="AR788" s="83" t="str">
        <f>IF(preDEL!$AG788,IFERROR(0/0,""),preDEL!AR788)</f>
        <v/>
      </c>
      <c r="AS788" s="147"/>
    </row>
    <row r="789">
      <c r="A789" s="82" t="str">
        <f>IF(preDEL!$AG789,IFERROR(0/0,""),preDEL!A789)</f>
        <v>FLB3360</v>
      </c>
      <c r="B789" s="172">
        <f>IF(preDEL!$AG789,IFERROR(0/0,""),preDEL!B789)</f>
        <v>44546</v>
      </c>
      <c r="C789" s="173">
        <f>IF(preDEL!$AG789,IFERROR(0/0,""),preDEL!C789)</f>
        <v>0.289837963</v>
      </c>
      <c r="D789" s="82" t="str">
        <f>IF(preDEL!$AG789,IFERROR(0/0,""),preDEL!D789)</f>
        <v/>
      </c>
      <c r="E789" s="82" t="str">
        <f>IF(preDEL!$AG789,IFERROR(0/0,""),preDEL!E789)</f>
        <v/>
      </c>
      <c r="F789" s="83" t="str">
        <f>IF(preDEL!$AG789,IFERROR(0/0,""),preDEL!F789)</f>
        <v/>
      </c>
      <c r="G789" s="83" t="str">
        <f>IF(preDEL!$AG789,IFERROR(0/0,""),preDEL!G789)</f>
        <v/>
      </c>
      <c r="H789" s="83" t="str">
        <f>IF(preDEL!$AG789,IFERROR(0/0,""),preDEL!H789)</f>
        <v/>
      </c>
      <c r="I789" s="82" t="str">
        <f>IF(preDEL!$AG789,IFERROR(0/0,""),preDEL!I789)</f>
        <v/>
      </c>
      <c r="J789" s="82" t="str">
        <f>IF(preDEL!$AG789,IFERROR(0/0,""),preDEL!J789)</f>
        <v/>
      </c>
      <c r="K789" s="82" t="str">
        <f>IF(preDEL!$AG789,IFERROR(0/0,""),preDEL!K789)</f>
        <v>Negative</v>
      </c>
      <c r="L789" s="172">
        <f>IF(preDEL!$AG789,IFERROR(0/0,""),preDEL!L789)</f>
        <v>44546</v>
      </c>
      <c r="M789" s="173">
        <f>IF(preDEL!$AG789,IFERROR(0/0,""),preDEL!M789)</f>
        <v>0.5112847222</v>
      </c>
      <c r="N789" s="83" t="str">
        <f>IF(preDEL!$AG789,IFERROR(0/0,""),preDEL!N789)</f>
        <v/>
      </c>
      <c r="O789" s="83" t="str">
        <f>IF(preDEL!$AG789,IFERROR(0/0,""),preDEL!O789)</f>
        <v/>
      </c>
      <c r="P789" s="128" t="b">
        <f>IF(preDEL!$AG789,IFERROR(0/0,""),preDEL!P789)</f>
        <v>0</v>
      </c>
      <c r="Q789" s="128" t="str">
        <f>IF(preDEL!$AG789,IFERROR(0/0,""),preDEL!Q789)</f>
        <v>Result</v>
      </c>
      <c r="R789" s="116" t="b">
        <f>IF(preDEL!$AG789,IFERROR(0/0,""),preDEL!R789)</f>
        <v>1</v>
      </c>
      <c r="S789" s="116">
        <f>IF(preDEL!$AG789,IFERROR(0/0,""),preDEL!S789)</f>
        <v>1</v>
      </c>
      <c r="T789" s="128">
        <f>IF(preDEL!$AG789,IFERROR(0/0,""),preDEL!T789)</f>
        <v>0</v>
      </c>
      <c r="U789" s="83" t="str">
        <f>IF(preDEL!$AG789,IFERROR(0/0,""),preDEL!U789)</f>
        <v/>
      </c>
      <c r="V789" s="82" t="str">
        <f>IF(preDEL!$AG789,IFERROR(0/0,""),preDEL!V789)</f>
        <v/>
      </c>
      <c r="W789" s="83" t="str">
        <f>IF(preDEL!$AG789,IFERROR(0/0,""),preDEL!W789)</f>
        <v/>
      </c>
      <c r="X789" s="116" t="b">
        <f>IF(preDEL!$AG789,IFERROR(0/0,""),preDEL!X789)</f>
        <v>0</v>
      </c>
      <c r="Y789" s="128" t="b">
        <f>IF(preDEL!$AG789,IFERROR(0/0,""),preDEL!Y789)</f>
        <v>0</v>
      </c>
      <c r="Z789" s="82" t="str">
        <f>IF(preDEL!$AG789,IFERROR(0/0,""),preDEL!Z789)</f>
        <v/>
      </c>
      <c r="AA789" s="128" t="b">
        <f>IF(preDEL!$AG789,IFERROR(0/0,""),preDEL!AA789)</f>
        <v>0</v>
      </c>
      <c r="AB789" s="128" t="b">
        <f>IF(preDEL!$AG789,IFERROR(0/0,""),preDEL!AB789)</f>
        <v>0</v>
      </c>
      <c r="AC789" s="174">
        <f>IF(preDEL!$AG789,IFERROR(0/0,""),preDEL!AC789)</f>
        <v>460</v>
      </c>
      <c r="AD789" s="116" t="b">
        <f>IF(preDEL!$AG789,IFERROR(0/0,""),preDEL!AD789)</f>
        <v>1</v>
      </c>
      <c r="AE789" s="175" t="str">
        <f>IF(preDEL!$AG789,IFERROR(0/0,""),preDEL!AE789)</f>
        <v/>
      </c>
      <c r="AF789" s="128" t="b">
        <f>IF(preDEL!$AG789,IFERROR(0/0,""),preDEL!AF789)</f>
        <v>0</v>
      </c>
      <c r="AG789" s="128" t="b">
        <f>IF(preDEL!$AG789,IFERROR(0/0,""),preDEL!AG789)</f>
        <v>0</v>
      </c>
      <c r="AH789" s="116" t="str">
        <f>IF(preDEL!$AG789,IFERROR(0/0,""),preDEL!AH789)</f>
        <v/>
      </c>
      <c r="AI789" s="82" t="str">
        <f>IF(preDEL!$AG789,IFERROR(0/0,""),preDEL!AI789)</f>
        <v/>
      </c>
      <c r="AJ789" s="83" t="str">
        <f>IF(preDEL!$AG789,IFERROR(0/0,""),preDEL!AJ789)</f>
        <v/>
      </c>
      <c r="AK789" s="82" t="str">
        <f>IF(preDEL!$AG789,IFERROR(0/0,""),preDEL!AK789)</f>
        <v>Negative</v>
      </c>
      <c r="AL789" s="83" t="str">
        <f>IF(preDEL!$AG789,IFERROR(0/0,""),preDEL!AL789)</f>
        <v/>
      </c>
      <c r="AM789" s="83" t="str">
        <f>IF(preDEL!$AG789,IFERROR(0/0,""),preDEL!AM789)</f>
        <v>SpROSA145068</v>
      </c>
      <c r="AN789" s="83" t="str">
        <f>IF(preDEL!$AG789,IFERROR(0/0,""),preDEL!AN789)</f>
        <v>ROSA578868</v>
      </c>
      <c r="AO789" s="83" t="str">
        <f>IF(preDEL!$AG789,IFERROR(0/0,""),preDEL!AO789)</f>
        <v/>
      </c>
      <c r="AP789" s="83" t="str">
        <f>IF(preDEL!$AG789,IFERROR(0/0,""),preDEL!AP789)</f>
        <v/>
      </c>
      <c r="AQ789" s="83" t="str">
        <f>IF(preDEL!$AG789,IFERROR(0/0,""),preDEL!AQ789)</f>
        <v/>
      </c>
      <c r="AR789" s="83" t="str">
        <f>IF(preDEL!$AG789,IFERROR(0/0,""),preDEL!AR789)</f>
        <v/>
      </c>
      <c r="AS789" s="147"/>
    </row>
    <row r="790">
      <c r="A790" s="82" t="str">
        <f>IF(preDEL!$AG790,IFERROR(0/0,""),preDEL!A790)</f>
        <v>FLB3340</v>
      </c>
      <c r="B790" s="172">
        <f>IF(preDEL!$AG790,IFERROR(0/0,""),preDEL!B790)</f>
        <v>44546</v>
      </c>
      <c r="C790" s="173">
        <f>IF(preDEL!$AG790,IFERROR(0/0,""),preDEL!C790)</f>
        <v>0.2901041667</v>
      </c>
      <c r="D790" s="82" t="str">
        <f>IF(preDEL!$AG790,IFERROR(0/0,""),preDEL!D790)</f>
        <v/>
      </c>
      <c r="E790" s="82" t="str">
        <f>IF(preDEL!$AG790,IFERROR(0/0,""),preDEL!E790)</f>
        <v/>
      </c>
      <c r="F790" s="83" t="str">
        <f>IF(preDEL!$AG790,IFERROR(0/0,""),preDEL!F790)</f>
        <v/>
      </c>
      <c r="G790" s="83" t="str">
        <f>IF(preDEL!$AG790,IFERROR(0/0,""),preDEL!G790)</f>
        <v/>
      </c>
      <c r="H790" s="83" t="str">
        <f>IF(preDEL!$AG790,IFERROR(0/0,""),preDEL!H790)</f>
        <v/>
      </c>
      <c r="I790" s="82" t="str">
        <f>IF(preDEL!$AG790,IFERROR(0/0,""),preDEL!I790)</f>
        <v/>
      </c>
      <c r="J790" s="82" t="str">
        <f>IF(preDEL!$AG790,IFERROR(0/0,""),preDEL!J790)</f>
        <v/>
      </c>
      <c r="K790" s="82" t="str">
        <f>IF(preDEL!$AG790,IFERROR(0/0,""),preDEL!K790)</f>
        <v>Negative</v>
      </c>
      <c r="L790" s="172">
        <f>IF(preDEL!$AG790,IFERROR(0/0,""),preDEL!L790)</f>
        <v>44546</v>
      </c>
      <c r="M790" s="173">
        <f>IF(preDEL!$AG790,IFERROR(0/0,""),preDEL!M790)</f>
        <v>0.5112847222</v>
      </c>
      <c r="N790" s="83" t="str">
        <f>IF(preDEL!$AG790,IFERROR(0/0,""),preDEL!N790)</f>
        <v/>
      </c>
      <c r="O790" s="83" t="str">
        <f>IF(preDEL!$AG790,IFERROR(0/0,""),preDEL!O790)</f>
        <v/>
      </c>
      <c r="P790" s="128" t="b">
        <f>IF(preDEL!$AG790,IFERROR(0/0,""),preDEL!P790)</f>
        <v>0</v>
      </c>
      <c r="Q790" s="128" t="str">
        <f>IF(preDEL!$AG790,IFERROR(0/0,""),preDEL!Q790)</f>
        <v>Result</v>
      </c>
      <c r="R790" s="116" t="b">
        <f>IF(preDEL!$AG790,IFERROR(0/0,""),preDEL!R790)</f>
        <v>1</v>
      </c>
      <c r="S790" s="116">
        <f>IF(preDEL!$AG790,IFERROR(0/0,""),preDEL!S790)</f>
        <v>1</v>
      </c>
      <c r="T790" s="128">
        <f>IF(preDEL!$AG790,IFERROR(0/0,""),preDEL!T790)</f>
        <v>0</v>
      </c>
      <c r="U790" s="83" t="str">
        <f>IF(preDEL!$AG790,IFERROR(0/0,""),preDEL!U790)</f>
        <v/>
      </c>
      <c r="V790" s="82" t="str">
        <f>IF(preDEL!$AG790,IFERROR(0/0,""),preDEL!V790)</f>
        <v/>
      </c>
      <c r="W790" s="83" t="str">
        <f>IF(preDEL!$AG790,IFERROR(0/0,""),preDEL!W790)</f>
        <v/>
      </c>
      <c r="X790" s="116" t="b">
        <f>IF(preDEL!$AG790,IFERROR(0/0,""),preDEL!X790)</f>
        <v>0</v>
      </c>
      <c r="Y790" s="128" t="b">
        <f>IF(preDEL!$AG790,IFERROR(0/0,""),preDEL!Y790)</f>
        <v>0</v>
      </c>
      <c r="Z790" s="82" t="str">
        <f>IF(preDEL!$AG790,IFERROR(0/0,""),preDEL!Z790)</f>
        <v/>
      </c>
      <c r="AA790" s="128" t="b">
        <f>IF(preDEL!$AG790,IFERROR(0/0,""),preDEL!AA790)</f>
        <v>0</v>
      </c>
      <c r="AB790" s="128" t="b">
        <f>IF(preDEL!$AG790,IFERROR(0/0,""),preDEL!AB790)</f>
        <v>0</v>
      </c>
      <c r="AC790" s="174">
        <f>IF(preDEL!$AG790,IFERROR(0/0,""),preDEL!AC790)</f>
        <v>459</v>
      </c>
      <c r="AD790" s="116" t="b">
        <f>IF(preDEL!$AG790,IFERROR(0/0,""),preDEL!AD790)</f>
        <v>1</v>
      </c>
      <c r="AE790" s="175" t="str">
        <f>IF(preDEL!$AG790,IFERROR(0/0,""),preDEL!AE790)</f>
        <v/>
      </c>
      <c r="AF790" s="128" t="b">
        <f>IF(preDEL!$AG790,IFERROR(0/0,""),preDEL!AF790)</f>
        <v>0</v>
      </c>
      <c r="AG790" s="128" t="b">
        <f>IF(preDEL!$AG790,IFERROR(0/0,""),preDEL!AG790)</f>
        <v>0</v>
      </c>
      <c r="AH790" s="116" t="str">
        <f>IF(preDEL!$AG790,IFERROR(0/0,""),preDEL!AH790)</f>
        <v/>
      </c>
      <c r="AI790" s="82" t="str">
        <f>IF(preDEL!$AG790,IFERROR(0/0,""),preDEL!AI790)</f>
        <v/>
      </c>
      <c r="AJ790" s="83" t="str">
        <f>IF(preDEL!$AG790,IFERROR(0/0,""),preDEL!AJ790)</f>
        <v/>
      </c>
      <c r="AK790" s="82" t="str">
        <f>IF(preDEL!$AG790,IFERROR(0/0,""),preDEL!AK790)</f>
        <v>Negative</v>
      </c>
      <c r="AL790" s="83" t="str">
        <f>IF(preDEL!$AG790,IFERROR(0/0,""),preDEL!AL790)</f>
        <v/>
      </c>
      <c r="AM790" s="83" t="str">
        <f>IF(preDEL!$AG790,IFERROR(0/0,""),preDEL!AM790)</f>
        <v>SpROSA145068</v>
      </c>
      <c r="AN790" s="83" t="str">
        <f>IF(preDEL!$AG790,IFERROR(0/0,""),preDEL!AN790)</f>
        <v>ROSA195311</v>
      </c>
      <c r="AO790" s="83" t="str">
        <f>IF(preDEL!$AG790,IFERROR(0/0,""),preDEL!AO790)</f>
        <v/>
      </c>
      <c r="AP790" s="83" t="str">
        <f>IF(preDEL!$AG790,IFERROR(0/0,""),preDEL!AP790)</f>
        <v/>
      </c>
      <c r="AQ790" s="83" t="str">
        <f>IF(preDEL!$AG790,IFERROR(0/0,""),preDEL!AQ790)</f>
        <v/>
      </c>
      <c r="AR790" s="83" t="str">
        <f>IF(preDEL!$AG790,IFERROR(0/0,""),preDEL!AR790)</f>
        <v/>
      </c>
      <c r="AS790" s="147"/>
    </row>
    <row r="791">
      <c r="A791" s="82" t="str">
        <f>IF(preDEL!$AG791,IFERROR(0/0,""),preDEL!A791)</f>
        <v>FLB3061</v>
      </c>
      <c r="B791" s="172">
        <f>IF(preDEL!$AG791,IFERROR(0/0,""),preDEL!B791)</f>
        <v>44546</v>
      </c>
      <c r="C791" s="173">
        <f>IF(preDEL!$AG791,IFERROR(0/0,""),preDEL!C791)</f>
        <v>0.2939699074</v>
      </c>
      <c r="D791" s="82" t="str">
        <f>IF(preDEL!$AG791,IFERROR(0/0,""),preDEL!D791)</f>
        <v/>
      </c>
      <c r="E791" s="82" t="str">
        <f>IF(preDEL!$AG791,IFERROR(0/0,""),preDEL!E791)</f>
        <v/>
      </c>
      <c r="F791" s="83" t="str">
        <f>IF(preDEL!$AG791,IFERROR(0/0,""),preDEL!F791)</f>
        <v/>
      </c>
      <c r="G791" s="83" t="str">
        <f>IF(preDEL!$AG791,IFERROR(0/0,""),preDEL!G791)</f>
        <v/>
      </c>
      <c r="H791" s="83" t="str">
        <f>IF(preDEL!$AG791,IFERROR(0/0,""),preDEL!H791)</f>
        <v/>
      </c>
      <c r="I791" s="82" t="str">
        <f>IF(preDEL!$AG791,IFERROR(0/0,""),preDEL!I791)</f>
        <v/>
      </c>
      <c r="J791" s="82" t="str">
        <f>IF(preDEL!$AG791,IFERROR(0/0,""),preDEL!J791)</f>
        <v/>
      </c>
      <c r="K791" s="82" t="str">
        <f>IF(preDEL!$AG791,IFERROR(0/0,""),preDEL!K791)</f>
        <v>Negative</v>
      </c>
      <c r="L791" s="172">
        <f>IF(preDEL!$AG791,IFERROR(0/0,""),preDEL!L791)</f>
        <v>44546</v>
      </c>
      <c r="M791" s="173">
        <f>IF(preDEL!$AG791,IFERROR(0/0,""),preDEL!M791)</f>
        <v>0.5112847222</v>
      </c>
      <c r="N791" s="83" t="str">
        <f>IF(preDEL!$AG791,IFERROR(0/0,""),preDEL!N791)</f>
        <v/>
      </c>
      <c r="O791" s="83" t="str">
        <f>IF(preDEL!$AG791,IFERROR(0/0,""),preDEL!O791)</f>
        <v/>
      </c>
      <c r="P791" s="128" t="b">
        <f>IF(preDEL!$AG791,IFERROR(0/0,""),preDEL!P791)</f>
        <v>0</v>
      </c>
      <c r="Q791" s="128" t="str">
        <f>IF(preDEL!$AG791,IFERROR(0/0,""),preDEL!Q791)</f>
        <v>Result</v>
      </c>
      <c r="R791" s="116" t="b">
        <f>IF(preDEL!$AG791,IFERROR(0/0,""),preDEL!R791)</f>
        <v>1</v>
      </c>
      <c r="S791" s="116">
        <f>IF(preDEL!$AG791,IFERROR(0/0,""),preDEL!S791)</f>
        <v>1</v>
      </c>
      <c r="T791" s="128">
        <f>IF(preDEL!$AG791,IFERROR(0/0,""),preDEL!T791)</f>
        <v>0</v>
      </c>
      <c r="U791" s="83" t="str">
        <f>IF(preDEL!$AG791,IFERROR(0/0,""),preDEL!U791)</f>
        <v/>
      </c>
      <c r="V791" s="82" t="str">
        <f>IF(preDEL!$AG791,IFERROR(0/0,""),preDEL!V791)</f>
        <v/>
      </c>
      <c r="W791" s="83" t="str">
        <f>IF(preDEL!$AG791,IFERROR(0/0,""),preDEL!W791)</f>
        <v/>
      </c>
      <c r="X791" s="116" t="b">
        <f>IF(preDEL!$AG791,IFERROR(0/0,""),preDEL!X791)</f>
        <v>0</v>
      </c>
      <c r="Y791" s="128" t="b">
        <f>IF(preDEL!$AG791,IFERROR(0/0,""),preDEL!Y791)</f>
        <v>0</v>
      </c>
      <c r="Z791" s="82" t="str">
        <f>IF(preDEL!$AG791,IFERROR(0/0,""),preDEL!Z791)</f>
        <v/>
      </c>
      <c r="AA791" s="128" t="b">
        <f>IF(preDEL!$AG791,IFERROR(0/0,""),preDEL!AA791)</f>
        <v>0</v>
      </c>
      <c r="AB791" s="128" t="b">
        <f>IF(preDEL!$AG791,IFERROR(0/0,""),preDEL!AB791)</f>
        <v>0</v>
      </c>
      <c r="AC791" s="174">
        <f>IF(preDEL!$AG791,IFERROR(0/0,""),preDEL!AC791)</f>
        <v>458</v>
      </c>
      <c r="AD791" s="116" t="b">
        <f>IF(preDEL!$AG791,IFERROR(0/0,""),preDEL!AD791)</f>
        <v>1</v>
      </c>
      <c r="AE791" s="175" t="str">
        <f>IF(preDEL!$AG791,IFERROR(0/0,""),preDEL!AE791)</f>
        <v/>
      </c>
      <c r="AF791" s="128" t="b">
        <f>IF(preDEL!$AG791,IFERROR(0/0,""),preDEL!AF791)</f>
        <v>0</v>
      </c>
      <c r="AG791" s="128" t="b">
        <f>IF(preDEL!$AG791,IFERROR(0/0,""),preDEL!AG791)</f>
        <v>0</v>
      </c>
      <c r="AH791" s="116" t="str">
        <f>IF(preDEL!$AG791,IFERROR(0/0,""),preDEL!AH791)</f>
        <v/>
      </c>
      <c r="AI791" s="82" t="str">
        <f>IF(preDEL!$AG791,IFERROR(0/0,""),preDEL!AI791)</f>
        <v/>
      </c>
      <c r="AJ791" s="83" t="str">
        <f>IF(preDEL!$AG791,IFERROR(0/0,""),preDEL!AJ791)</f>
        <v/>
      </c>
      <c r="AK791" s="82" t="str">
        <f>IF(preDEL!$AG791,IFERROR(0/0,""),preDEL!AK791)</f>
        <v>Negative</v>
      </c>
      <c r="AL791" s="83" t="str">
        <f>IF(preDEL!$AG791,IFERROR(0/0,""),preDEL!AL791)</f>
        <v/>
      </c>
      <c r="AM791" s="83" t="str">
        <f>IF(preDEL!$AG791,IFERROR(0/0,""),preDEL!AM791)</f>
        <v>SpROSA573919</v>
      </c>
      <c r="AN791" s="83" t="str">
        <f>IF(preDEL!$AG791,IFERROR(0/0,""),preDEL!AN791)</f>
        <v>ROSA811945</v>
      </c>
      <c r="AO791" s="83" t="str">
        <f>IF(preDEL!$AG791,IFERROR(0/0,""),preDEL!AO791)</f>
        <v/>
      </c>
      <c r="AP791" s="83" t="str">
        <f>IF(preDEL!$AG791,IFERROR(0/0,""),preDEL!AP791)</f>
        <v/>
      </c>
      <c r="AQ791" s="83" t="str">
        <f>IF(preDEL!$AG791,IFERROR(0/0,""),preDEL!AQ791)</f>
        <v/>
      </c>
      <c r="AR791" s="83" t="str">
        <f>IF(preDEL!$AG791,IFERROR(0/0,""),preDEL!AR791)</f>
        <v/>
      </c>
      <c r="AS791" s="147"/>
    </row>
    <row r="792">
      <c r="A792" s="82" t="str">
        <f>IF(preDEL!$AG792,IFERROR(0/0,""),preDEL!A792)</f>
        <v>FLB3658</v>
      </c>
      <c r="B792" s="172">
        <f>IF(preDEL!$AG792,IFERROR(0/0,""),preDEL!B792)</f>
        <v>44546</v>
      </c>
      <c r="C792" s="173">
        <f>IF(preDEL!$AG792,IFERROR(0/0,""),preDEL!C792)</f>
        <v>0.2939814815</v>
      </c>
      <c r="D792" s="82" t="str">
        <f>IF(preDEL!$AG792,IFERROR(0/0,""),preDEL!D792)</f>
        <v/>
      </c>
      <c r="E792" s="82" t="str">
        <f>IF(preDEL!$AG792,IFERROR(0/0,""),preDEL!E792)</f>
        <v/>
      </c>
      <c r="F792" s="83" t="str">
        <f>IF(preDEL!$AG792,IFERROR(0/0,""),preDEL!F792)</f>
        <v/>
      </c>
      <c r="G792" s="83" t="str">
        <f>IF(preDEL!$AG792,IFERROR(0/0,""),preDEL!G792)</f>
        <v/>
      </c>
      <c r="H792" s="83" t="str">
        <f>IF(preDEL!$AG792,IFERROR(0/0,""),preDEL!H792)</f>
        <v/>
      </c>
      <c r="I792" s="82" t="str">
        <f>IF(preDEL!$AG792,IFERROR(0/0,""),preDEL!I792)</f>
        <v/>
      </c>
      <c r="J792" s="82" t="str">
        <f>IF(preDEL!$AG792,IFERROR(0/0,""),preDEL!J792)</f>
        <v/>
      </c>
      <c r="K792" s="82" t="str">
        <f>IF(preDEL!$AG792,IFERROR(0/0,""),preDEL!K792)</f>
        <v>Negative</v>
      </c>
      <c r="L792" s="172">
        <f>IF(preDEL!$AG792,IFERROR(0/0,""),preDEL!L792)</f>
        <v>44546</v>
      </c>
      <c r="M792" s="173">
        <f>IF(preDEL!$AG792,IFERROR(0/0,""),preDEL!M792)</f>
        <v>0.5112847222</v>
      </c>
      <c r="N792" s="83" t="str">
        <f>IF(preDEL!$AG792,IFERROR(0/0,""),preDEL!N792)</f>
        <v/>
      </c>
      <c r="O792" s="83" t="str">
        <f>IF(preDEL!$AG792,IFERROR(0/0,""),preDEL!O792)</f>
        <v/>
      </c>
      <c r="P792" s="128" t="b">
        <f>IF(preDEL!$AG792,IFERROR(0/0,""),preDEL!P792)</f>
        <v>0</v>
      </c>
      <c r="Q792" s="128" t="str">
        <f>IF(preDEL!$AG792,IFERROR(0/0,""),preDEL!Q792)</f>
        <v>Result</v>
      </c>
      <c r="R792" s="116" t="b">
        <f>IF(preDEL!$AG792,IFERROR(0/0,""),preDEL!R792)</f>
        <v>1</v>
      </c>
      <c r="S792" s="116">
        <f>IF(preDEL!$AG792,IFERROR(0/0,""),preDEL!S792)</f>
        <v>1</v>
      </c>
      <c r="T792" s="128">
        <f>IF(preDEL!$AG792,IFERROR(0/0,""),preDEL!T792)</f>
        <v>0</v>
      </c>
      <c r="U792" s="83" t="str">
        <f>IF(preDEL!$AG792,IFERROR(0/0,""),preDEL!U792)</f>
        <v/>
      </c>
      <c r="V792" s="82" t="str">
        <f>IF(preDEL!$AG792,IFERROR(0/0,""),preDEL!V792)</f>
        <v/>
      </c>
      <c r="W792" s="83" t="str">
        <f>IF(preDEL!$AG792,IFERROR(0/0,""),preDEL!W792)</f>
        <v/>
      </c>
      <c r="X792" s="116" t="b">
        <f>IF(preDEL!$AG792,IFERROR(0/0,""),preDEL!X792)</f>
        <v>0</v>
      </c>
      <c r="Y792" s="128" t="b">
        <f>IF(preDEL!$AG792,IFERROR(0/0,""),preDEL!Y792)</f>
        <v>0</v>
      </c>
      <c r="Z792" s="82" t="str">
        <f>IF(preDEL!$AG792,IFERROR(0/0,""),preDEL!Z792)</f>
        <v/>
      </c>
      <c r="AA792" s="128" t="b">
        <f>IF(preDEL!$AG792,IFERROR(0/0,""),preDEL!AA792)</f>
        <v>0</v>
      </c>
      <c r="AB792" s="128" t="b">
        <f>IF(preDEL!$AG792,IFERROR(0/0,""),preDEL!AB792)</f>
        <v>0</v>
      </c>
      <c r="AC792" s="174">
        <f>IF(preDEL!$AG792,IFERROR(0/0,""),preDEL!AC792)</f>
        <v>457</v>
      </c>
      <c r="AD792" s="116" t="b">
        <f>IF(preDEL!$AG792,IFERROR(0/0,""),preDEL!AD792)</f>
        <v>1</v>
      </c>
      <c r="AE792" s="175" t="str">
        <f>IF(preDEL!$AG792,IFERROR(0/0,""),preDEL!AE792)</f>
        <v/>
      </c>
      <c r="AF792" s="128" t="b">
        <f>IF(preDEL!$AG792,IFERROR(0/0,""),preDEL!AF792)</f>
        <v>0</v>
      </c>
      <c r="AG792" s="128" t="b">
        <f>IF(preDEL!$AG792,IFERROR(0/0,""),preDEL!AG792)</f>
        <v>0</v>
      </c>
      <c r="AH792" s="116" t="str">
        <f>IF(preDEL!$AG792,IFERROR(0/0,""),preDEL!AH792)</f>
        <v/>
      </c>
      <c r="AI792" s="82" t="str">
        <f>IF(preDEL!$AG792,IFERROR(0/0,""),preDEL!AI792)</f>
        <v/>
      </c>
      <c r="AJ792" s="83" t="str">
        <f>IF(preDEL!$AG792,IFERROR(0/0,""),preDEL!AJ792)</f>
        <v/>
      </c>
      <c r="AK792" s="82" t="str">
        <f>IF(preDEL!$AG792,IFERROR(0/0,""),preDEL!AK792)</f>
        <v>Negative</v>
      </c>
      <c r="AL792" s="83" t="str">
        <f>IF(preDEL!$AG792,IFERROR(0/0,""),preDEL!AL792)</f>
        <v/>
      </c>
      <c r="AM792" s="83" t="str">
        <f>IF(preDEL!$AG792,IFERROR(0/0,""),preDEL!AM792)</f>
        <v>SpROSA145068</v>
      </c>
      <c r="AN792" s="83" t="str">
        <f>IF(preDEL!$AG792,IFERROR(0/0,""),preDEL!AN792)</f>
        <v>ROSA268794</v>
      </c>
      <c r="AO792" s="83" t="str">
        <f>IF(preDEL!$AG792,IFERROR(0/0,""),preDEL!AO792)</f>
        <v/>
      </c>
      <c r="AP792" s="83" t="str">
        <f>IF(preDEL!$AG792,IFERROR(0/0,""),preDEL!AP792)</f>
        <v/>
      </c>
      <c r="AQ792" s="83" t="str">
        <f>IF(preDEL!$AG792,IFERROR(0/0,""),preDEL!AQ792)</f>
        <v/>
      </c>
      <c r="AR792" s="83" t="str">
        <f>IF(preDEL!$AG792,IFERROR(0/0,""),preDEL!AR792)</f>
        <v/>
      </c>
      <c r="AS792" s="147"/>
    </row>
    <row r="793">
      <c r="A793" s="82" t="str">
        <f>IF(preDEL!$AG793,IFERROR(0/0,""),preDEL!A793)</f>
        <v>FLB3324</v>
      </c>
      <c r="B793" s="172">
        <f>IF(preDEL!$AG793,IFERROR(0/0,""),preDEL!B793)</f>
        <v>44546</v>
      </c>
      <c r="C793" s="173">
        <f>IF(preDEL!$AG793,IFERROR(0/0,""),preDEL!C793)</f>
        <v>0.2953819444</v>
      </c>
      <c r="D793" s="82" t="str">
        <f>IF(preDEL!$AG793,IFERROR(0/0,""),preDEL!D793)</f>
        <v/>
      </c>
      <c r="E793" s="82" t="str">
        <f>IF(preDEL!$AG793,IFERROR(0/0,""),preDEL!E793)</f>
        <v/>
      </c>
      <c r="F793" s="83" t="str">
        <f>IF(preDEL!$AG793,IFERROR(0/0,""),preDEL!F793)</f>
        <v/>
      </c>
      <c r="G793" s="83" t="str">
        <f>IF(preDEL!$AG793,IFERROR(0/0,""),preDEL!G793)</f>
        <v/>
      </c>
      <c r="H793" s="83" t="str">
        <f>IF(preDEL!$AG793,IFERROR(0/0,""),preDEL!H793)</f>
        <v/>
      </c>
      <c r="I793" s="82" t="str">
        <f>IF(preDEL!$AG793,IFERROR(0/0,""),preDEL!I793)</f>
        <v/>
      </c>
      <c r="J793" s="82" t="str">
        <f>IF(preDEL!$AG793,IFERROR(0/0,""),preDEL!J793)</f>
        <v/>
      </c>
      <c r="K793" s="82" t="str">
        <f>IF(preDEL!$AG793,IFERROR(0/0,""),preDEL!K793)</f>
        <v>Negative</v>
      </c>
      <c r="L793" s="172">
        <f>IF(preDEL!$AG793,IFERROR(0/0,""),preDEL!L793)</f>
        <v>44546</v>
      </c>
      <c r="M793" s="173">
        <f>IF(preDEL!$AG793,IFERROR(0/0,""),preDEL!M793)</f>
        <v>0.5112847222</v>
      </c>
      <c r="N793" s="83" t="str">
        <f>IF(preDEL!$AG793,IFERROR(0/0,""),preDEL!N793)</f>
        <v/>
      </c>
      <c r="O793" s="83" t="str">
        <f>IF(preDEL!$AG793,IFERROR(0/0,""),preDEL!O793)</f>
        <v/>
      </c>
      <c r="P793" s="128" t="b">
        <f>IF(preDEL!$AG793,IFERROR(0/0,""),preDEL!P793)</f>
        <v>0</v>
      </c>
      <c r="Q793" s="128" t="str">
        <f>IF(preDEL!$AG793,IFERROR(0/0,""),preDEL!Q793)</f>
        <v>Result</v>
      </c>
      <c r="R793" s="116" t="b">
        <f>IF(preDEL!$AG793,IFERROR(0/0,""),preDEL!R793)</f>
        <v>1</v>
      </c>
      <c r="S793" s="116">
        <f>IF(preDEL!$AG793,IFERROR(0/0,""),preDEL!S793)</f>
        <v>1</v>
      </c>
      <c r="T793" s="128" t="str">
        <f>IF(preDEL!$AG793,IFERROR(0/0,""),preDEL!T793)</f>
        <v/>
      </c>
      <c r="U793" s="83" t="str">
        <f>IF(preDEL!$AG793,IFERROR(0/0,""),preDEL!U793)</f>
        <v/>
      </c>
      <c r="V793" s="82" t="str">
        <f>IF(preDEL!$AG793,IFERROR(0/0,""),preDEL!V793)</f>
        <v/>
      </c>
      <c r="W793" s="83" t="str">
        <f>IF(preDEL!$AG793,IFERROR(0/0,""),preDEL!W793)</f>
        <v/>
      </c>
      <c r="X793" s="116" t="b">
        <f>IF(preDEL!$AG793,IFERROR(0/0,""),preDEL!X793)</f>
        <v>0</v>
      </c>
      <c r="Y793" s="128" t="b">
        <f>IF(preDEL!$AG793,IFERROR(0/0,""),preDEL!Y793)</f>
        <v>0</v>
      </c>
      <c r="Z793" s="82" t="str">
        <f>IF(preDEL!$AG793,IFERROR(0/0,""),preDEL!Z793)</f>
        <v/>
      </c>
      <c r="AA793" s="128" t="b">
        <f>IF(preDEL!$AG793,IFERROR(0/0,""),preDEL!AA793)</f>
        <v>0</v>
      </c>
      <c r="AB793" s="128" t="b">
        <f>IF(preDEL!$AG793,IFERROR(0/0,""),preDEL!AB793)</f>
        <v>0</v>
      </c>
      <c r="AC793" s="174">
        <f>IF(preDEL!$AG793,IFERROR(0/0,""),preDEL!AC793)</f>
        <v>1</v>
      </c>
      <c r="AD793" s="116" t="b">
        <f>IF(preDEL!$AG793,IFERROR(0/0,""),preDEL!AD793)</f>
        <v>0</v>
      </c>
      <c r="AE793" s="175" t="str">
        <f>IF(preDEL!$AG793,IFERROR(0/0,""),preDEL!AE793)</f>
        <v/>
      </c>
      <c r="AF793" s="128" t="b">
        <f>IF(preDEL!$AG793,IFERROR(0/0,""),preDEL!AF793)</f>
        <v>0</v>
      </c>
      <c r="AG793" s="128" t="b">
        <f>IF(preDEL!$AG793,IFERROR(0/0,""),preDEL!AG793)</f>
        <v>0</v>
      </c>
      <c r="AH793" s="116" t="str">
        <f>IF(preDEL!$AG793,IFERROR(0/0,""),preDEL!AH793)</f>
        <v/>
      </c>
      <c r="AI793" s="82" t="str">
        <f>IF(preDEL!$AG793,IFERROR(0/0,""),preDEL!AI793)</f>
        <v/>
      </c>
      <c r="AJ793" s="83" t="str">
        <f>IF(preDEL!$AG793,IFERROR(0/0,""),preDEL!AJ793)</f>
        <v/>
      </c>
      <c r="AK793" s="82" t="str">
        <f>IF(preDEL!$AG793,IFERROR(0/0,""),preDEL!AK793)</f>
        <v>Negative</v>
      </c>
      <c r="AL793" s="83" t="str">
        <f>IF(preDEL!$AG793,IFERROR(0/0,""),preDEL!AL793)</f>
        <v/>
      </c>
      <c r="AM793" s="83" t="str">
        <f>IF(preDEL!$AG793,IFERROR(0/0,""),preDEL!AM793)</f>
        <v>SpROSA573919</v>
      </c>
      <c r="AN793" s="83" t="str">
        <f>IF(preDEL!$AG793,IFERROR(0/0,""),preDEL!AN793)</f>
        <v>ROSA835283</v>
      </c>
      <c r="AO793" s="83" t="str">
        <f>IF(preDEL!$AG793,IFERROR(0/0,""),preDEL!AO793)</f>
        <v/>
      </c>
      <c r="AP793" s="83" t="str">
        <f>IF(preDEL!$AG793,IFERROR(0/0,""),preDEL!AP793)</f>
        <v/>
      </c>
      <c r="AQ793" s="83" t="str">
        <f>IF(preDEL!$AG793,IFERROR(0/0,""),preDEL!AQ793)</f>
        <v/>
      </c>
      <c r="AR793" s="83" t="str">
        <f>IF(preDEL!$AG793,IFERROR(0/0,""),preDEL!AR793)</f>
        <v/>
      </c>
      <c r="AS793" s="147"/>
    </row>
    <row r="794">
      <c r="A794" s="82" t="str">
        <f>IF(preDEL!$AG794,IFERROR(0/0,""),preDEL!A794)</f>
        <v>FLB3084</v>
      </c>
      <c r="B794" s="172">
        <f>IF(preDEL!$AG794,IFERROR(0/0,""),preDEL!B794)</f>
        <v>44546</v>
      </c>
      <c r="C794" s="173">
        <f>IF(preDEL!$AG794,IFERROR(0/0,""),preDEL!C794)</f>
        <v>0.2962037037</v>
      </c>
      <c r="D794" s="82" t="str">
        <f>IF(preDEL!$AG794,IFERROR(0/0,""),preDEL!D794)</f>
        <v/>
      </c>
      <c r="E794" s="82" t="str">
        <f>IF(preDEL!$AG794,IFERROR(0/0,""),preDEL!E794)</f>
        <v/>
      </c>
      <c r="F794" s="83" t="str">
        <f>IF(preDEL!$AG794,IFERROR(0/0,""),preDEL!F794)</f>
        <v/>
      </c>
      <c r="G794" s="83" t="str">
        <f>IF(preDEL!$AG794,IFERROR(0/0,""),preDEL!G794)</f>
        <v/>
      </c>
      <c r="H794" s="83" t="str">
        <f>IF(preDEL!$AG794,IFERROR(0/0,""),preDEL!H794)</f>
        <v/>
      </c>
      <c r="I794" s="82" t="str">
        <f>IF(preDEL!$AG794,IFERROR(0/0,""),preDEL!I794)</f>
        <v/>
      </c>
      <c r="J794" s="82" t="str">
        <f>IF(preDEL!$AG794,IFERROR(0/0,""),preDEL!J794)</f>
        <v/>
      </c>
      <c r="K794" s="82" t="str">
        <f>IF(preDEL!$AG794,IFERROR(0/0,""),preDEL!K794)</f>
        <v>Negative</v>
      </c>
      <c r="L794" s="172">
        <f>IF(preDEL!$AG794,IFERROR(0/0,""),preDEL!L794)</f>
        <v>44546</v>
      </c>
      <c r="M794" s="173">
        <f>IF(preDEL!$AG794,IFERROR(0/0,""),preDEL!M794)</f>
        <v>0.5112847222</v>
      </c>
      <c r="N794" s="83" t="str">
        <f>IF(preDEL!$AG794,IFERROR(0/0,""),preDEL!N794)</f>
        <v/>
      </c>
      <c r="O794" s="83" t="str">
        <f>IF(preDEL!$AG794,IFERROR(0/0,""),preDEL!O794)</f>
        <v/>
      </c>
      <c r="P794" s="128" t="b">
        <f>IF(preDEL!$AG794,IFERROR(0/0,""),preDEL!P794)</f>
        <v>0</v>
      </c>
      <c r="Q794" s="128" t="str">
        <f>IF(preDEL!$AG794,IFERROR(0/0,""),preDEL!Q794)</f>
        <v>Result</v>
      </c>
      <c r="R794" s="116" t="b">
        <f>IF(preDEL!$AG794,IFERROR(0/0,""),preDEL!R794)</f>
        <v>1</v>
      </c>
      <c r="S794" s="116">
        <f>IF(preDEL!$AG794,IFERROR(0/0,""),preDEL!S794)</f>
        <v>1</v>
      </c>
      <c r="T794" s="128">
        <f>IF(preDEL!$AG794,IFERROR(0/0,""),preDEL!T794)</f>
        <v>0</v>
      </c>
      <c r="U794" s="83" t="str">
        <f>IF(preDEL!$AG794,IFERROR(0/0,""),preDEL!U794)</f>
        <v/>
      </c>
      <c r="V794" s="82" t="str">
        <f>IF(preDEL!$AG794,IFERROR(0/0,""),preDEL!V794)</f>
        <v/>
      </c>
      <c r="W794" s="83" t="str">
        <f>IF(preDEL!$AG794,IFERROR(0/0,""),preDEL!W794)</f>
        <v/>
      </c>
      <c r="X794" s="116" t="b">
        <f>IF(preDEL!$AG794,IFERROR(0/0,""),preDEL!X794)</f>
        <v>0</v>
      </c>
      <c r="Y794" s="128" t="b">
        <f>IF(preDEL!$AG794,IFERROR(0/0,""),preDEL!Y794)</f>
        <v>0</v>
      </c>
      <c r="Z794" s="82" t="str">
        <f>IF(preDEL!$AG794,IFERROR(0/0,""),preDEL!Z794)</f>
        <v/>
      </c>
      <c r="AA794" s="128" t="b">
        <f>IF(preDEL!$AG794,IFERROR(0/0,""),preDEL!AA794)</f>
        <v>0</v>
      </c>
      <c r="AB794" s="128" t="b">
        <f>IF(preDEL!$AG794,IFERROR(0/0,""),preDEL!AB794)</f>
        <v>0</v>
      </c>
      <c r="AC794" s="174">
        <f>IF(preDEL!$AG794,IFERROR(0/0,""),preDEL!AC794)</f>
        <v>456</v>
      </c>
      <c r="AD794" s="116" t="b">
        <f>IF(preDEL!$AG794,IFERROR(0/0,""),preDEL!AD794)</f>
        <v>1</v>
      </c>
      <c r="AE794" s="175" t="str">
        <f>IF(preDEL!$AG794,IFERROR(0/0,""),preDEL!AE794)</f>
        <v/>
      </c>
      <c r="AF794" s="128" t="b">
        <f>IF(preDEL!$AG794,IFERROR(0/0,""),preDEL!AF794)</f>
        <v>0</v>
      </c>
      <c r="AG794" s="128" t="b">
        <f>IF(preDEL!$AG794,IFERROR(0/0,""),preDEL!AG794)</f>
        <v>0</v>
      </c>
      <c r="AH794" s="116" t="str">
        <f>IF(preDEL!$AG794,IFERROR(0/0,""),preDEL!AH794)</f>
        <v/>
      </c>
      <c r="AI794" s="82" t="str">
        <f>IF(preDEL!$AG794,IFERROR(0/0,""),preDEL!AI794)</f>
        <v/>
      </c>
      <c r="AJ794" s="83" t="str">
        <f>IF(preDEL!$AG794,IFERROR(0/0,""),preDEL!AJ794)</f>
        <v/>
      </c>
      <c r="AK794" s="82" t="str">
        <f>IF(preDEL!$AG794,IFERROR(0/0,""),preDEL!AK794)</f>
        <v>Negative</v>
      </c>
      <c r="AL794" s="83" t="str">
        <f>IF(preDEL!$AG794,IFERROR(0/0,""),preDEL!AL794)</f>
        <v/>
      </c>
      <c r="AM794" s="83" t="str">
        <f>IF(preDEL!$AG794,IFERROR(0/0,""),preDEL!AM794)</f>
        <v>SpROSA573919</v>
      </c>
      <c r="AN794" s="83" t="str">
        <f>IF(preDEL!$AG794,IFERROR(0/0,""),preDEL!AN794)</f>
        <v>ROSA253520</v>
      </c>
      <c r="AO794" s="83" t="str">
        <f>IF(preDEL!$AG794,IFERROR(0/0,""),preDEL!AO794)</f>
        <v/>
      </c>
      <c r="AP794" s="83" t="str">
        <f>IF(preDEL!$AG794,IFERROR(0/0,""),preDEL!AP794)</f>
        <v/>
      </c>
      <c r="AQ794" s="83" t="str">
        <f>IF(preDEL!$AG794,IFERROR(0/0,""),preDEL!AQ794)</f>
        <v/>
      </c>
      <c r="AR794" s="83" t="str">
        <f>IF(preDEL!$AG794,IFERROR(0/0,""),preDEL!AR794)</f>
        <v/>
      </c>
      <c r="AS794" s="147"/>
    </row>
    <row r="795">
      <c r="A795" s="82" t="str">
        <f>IF(preDEL!$AG795,IFERROR(0/0,""),preDEL!A795)</f>
        <v>FLB3683</v>
      </c>
      <c r="B795" s="172">
        <f>IF(preDEL!$AG795,IFERROR(0/0,""),preDEL!B795)</f>
        <v>44546</v>
      </c>
      <c r="C795" s="173">
        <f>IF(preDEL!$AG795,IFERROR(0/0,""),preDEL!C795)</f>
        <v>0.3194444444</v>
      </c>
      <c r="D795" s="82" t="str">
        <f>IF(preDEL!$AG795,IFERROR(0/0,""),preDEL!D795)</f>
        <v/>
      </c>
      <c r="E795" s="82" t="str">
        <f>IF(preDEL!$AG795,IFERROR(0/0,""),preDEL!E795)</f>
        <v/>
      </c>
      <c r="F795" s="83" t="str">
        <f>IF(preDEL!$AG795,IFERROR(0/0,""),preDEL!F795)</f>
        <v/>
      </c>
      <c r="G795" s="83" t="str">
        <f>IF(preDEL!$AG795,IFERROR(0/0,""),preDEL!G795)</f>
        <v/>
      </c>
      <c r="H795" s="83" t="str">
        <f>IF(preDEL!$AG795,IFERROR(0/0,""),preDEL!H795)</f>
        <v/>
      </c>
      <c r="I795" s="82" t="str">
        <f>IF(preDEL!$AG795,IFERROR(0/0,""),preDEL!I795)</f>
        <v/>
      </c>
      <c r="J795" s="82" t="str">
        <f>IF(preDEL!$AG795,IFERROR(0/0,""),preDEL!J795)</f>
        <v/>
      </c>
      <c r="K795" s="82" t="str">
        <f>IF(preDEL!$AG795,IFERROR(0/0,""),preDEL!K795)</f>
        <v>Negative</v>
      </c>
      <c r="L795" s="172">
        <f>IF(preDEL!$AG795,IFERROR(0/0,""),preDEL!L795)</f>
        <v>44546</v>
      </c>
      <c r="M795" s="173">
        <f>IF(preDEL!$AG795,IFERROR(0/0,""),preDEL!M795)</f>
        <v>0.5112847222</v>
      </c>
      <c r="N795" s="83" t="str">
        <f>IF(preDEL!$AG795,IFERROR(0/0,""),preDEL!N795)</f>
        <v/>
      </c>
      <c r="O795" s="83" t="str">
        <f>IF(preDEL!$AG795,IFERROR(0/0,""),preDEL!O795)</f>
        <v/>
      </c>
      <c r="P795" s="128" t="b">
        <f>IF(preDEL!$AG795,IFERROR(0/0,""),preDEL!P795)</f>
        <v>0</v>
      </c>
      <c r="Q795" s="128" t="str">
        <f>IF(preDEL!$AG795,IFERROR(0/0,""),preDEL!Q795)</f>
        <v>Result</v>
      </c>
      <c r="R795" s="116" t="b">
        <f>IF(preDEL!$AG795,IFERROR(0/0,""),preDEL!R795)</f>
        <v>1</v>
      </c>
      <c r="S795" s="116">
        <f>IF(preDEL!$AG795,IFERROR(0/0,""),preDEL!S795)</f>
        <v>1</v>
      </c>
      <c r="T795" s="128">
        <f>IF(preDEL!$AG795,IFERROR(0/0,""),preDEL!T795)</f>
        <v>0</v>
      </c>
      <c r="U795" s="83" t="str">
        <f>IF(preDEL!$AG795,IFERROR(0/0,""),preDEL!U795)</f>
        <v/>
      </c>
      <c r="V795" s="82" t="str">
        <f>IF(preDEL!$AG795,IFERROR(0/0,""),preDEL!V795)</f>
        <v/>
      </c>
      <c r="W795" s="83" t="str">
        <f>IF(preDEL!$AG795,IFERROR(0/0,""),preDEL!W795)</f>
        <v/>
      </c>
      <c r="X795" s="116" t="b">
        <f>IF(preDEL!$AG795,IFERROR(0/0,""),preDEL!X795)</f>
        <v>0</v>
      </c>
      <c r="Y795" s="128" t="b">
        <f>IF(preDEL!$AG795,IFERROR(0/0,""),preDEL!Y795)</f>
        <v>0</v>
      </c>
      <c r="Z795" s="82" t="str">
        <f>IF(preDEL!$AG795,IFERROR(0/0,""),preDEL!Z795)</f>
        <v/>
      </c>
      <c r="AA795" s="128" t="b">
        <f>IF(preDEL!$AG795,IFERROR(0/0,""),preDEL!AA795)</f>
        <v>0</v>
      </c>
      <c r="AB795" s="128" t="b">
        <f>IF(preDEL!$AG795,IFERROR(0/0,""),preDEL!AB795)</f>
        <v>0</v>
      </c>
      <c r="AC795" s="174">
        <f>IF(preDEL!$AG795,IFERROR(0/0,""),preDEL!AC795)</f>
        <v>455</v>
      </c>
      <c r="AD795" s="116" t="b">
        <f>IF(preDEL!$AG795,IFERROR(0/0,""),preDEL!AD795)</f>
        <v>1</v>
      </c>
      <c r="AE795" s="175" t="str">
        <f>IF(preDEL!$AG795,IFERROR(0/0,""),preDEL!AE795)</f>
        <v/>
      </c>
      <c r="AF795" s="128" t="b">
        <f>IF(preDEL!$AG795,IFERROR(0/0,""),preDEL!AF795)</f>
        <v>0</v>
      </c>
      <c r="AG795" s="128" t="b">
        <f>IF(preDEL!$AG795,IFERROR(0/0,""),preDEL!AG795)</f>
        <v>0</v>
      </c>
      <c r="AH795" s="116" t="str">
        <f>IF(preDEL!$AG795,IFERROR(0/0,""),preDEL!AH795)</f>
        <v/>
      </c>
      <c r="AI795" s="82" t="str">
        <f>IF(preDEL!$AG795,IFERROR(0/0,""),preDEL!AI795)</f>
        <v/>
      </c>
      <c r="AJ795" s="83" t="str">
        <f>IF(preDEL!$AG795,IFERROR(0/0,""),preDEL!AJ795)</f>
        <v/>
      </c>
      <c r="AK795" s="82" t="str">
        <f>IF(preDEL!$AG795,IFERROR(0/0,""),preDEL!AK795)</f>
        <v>Negative</v>
      </c>
      <c r="AL795" s="83" t="str">
        <f>IF(preDEL!$AG795,IFERROR(0/0,""),preDEL!AL795)</f>
        <v/>
      </c>
      <c r="AM795" s="83" t="str">
        <f>IF(preDEL!$AG795,IFERROR(0/0,""),preDEL!AM795)</f>
        <v>SpROSA145068</v>
      </c>
      <c r="AN795" s="83" t="str">
        <f>IF(preDEL!$AG795,IFERROR(0/0,""),preDEL!AN795)</f>
        <v>ROSA797583</v>
      </c>
      <c r="AO795" s="83" t="str">
        <f>IF(preDEL!$AG795,IFERROR(0/0,""),preDEL!AO795)</f>
        <v/>
      </c>
      <c r="AP795" s="83" t="str">
        <f>IF(preDEL!$AG795,IFERROR(0/0,""),preDEL!AP795)</f>
        <v/>
      </c>
      <c r="AQ795" s="83" t="str">
        <f>IF(preDEL!$AG795,IFERROR(0/0,""),preDEL!AQ795)</f>
        <v/>
      </c>
      <c r="AR795" s="83" t="str">
        <f>IF(preDEL!$AG795,IFERROR(0/0,""),preDEL!AR795)</f>
        <v/>
      </c>
      <c r="AS795" s="147"/>
    </row>
    <row r="796">
      <c r="A796" s="82" t="str">
        <f>IF(preDEL!$AG796,IFERROR(0/0,""),preDEL!A796)</f>
        <v>FLB3326</v>
      </c>
      <c r="B796" s="172">
        <f>IF(preDEL!$AG796,IFERROR(0/0,""),preDEL!B796)</f>
        <v>44546</v>
      </c>
      <c r="C796" s="173">
        <f>IF(preDEL!$AG796,IFERROR(0/0,""),preDEL!C796)</f>
        <v>0.3214351852</v>
      </c>
      <c r="D796" s="82" t="str">
        <f>IF(preDEL!$AG796,IFERROR(0/0,""),preDEL!D796)</f>
        <v/>
      </c>
      <c r="E796" s="82" t="str">
        <f>IF(preDEL!$AG796,IFERROR(0/0,""),preDEL!E796)</f>
        <v/>
      </c>
      <c r="F796" s="83" t="str">
        <f>IF(preDEL!$AG796,IFERROR(0/0,""),preDEL!F796)</f>
        <v/>
      </c>
      <c r="G796" s="83" t="str">
        <f>IF(preDEL!$AG796,IFERROR(0/0,""),preDEL!G796)</f>
        <v/>
      </c>
      <c r="H796" s="83" t="str">
        <f>IF(preDEL!$AG796,IFERROR(0/0,""),preDEL!H796)</f>
        <v/>
      </c>
      <c r="I796" s="82" t="str">
        <f>IF(preDEL!$AG796,IFERROR(0/0,""),preDEL!I796)</f>
        <v/>
      </c>
      <c r="J796" s="82" t="str">
        <f>IF(preDEL!$AG796,IFERROR(0/0,""),preDEL!J796)</f>
        <v/>
      </c>
      <c r="K796" s="82" t="str">
        <f>IF(preDEL!$AG796,IFERROR(0/0,""),preDEL!K796)</f>
        <v>Negative</v>
      </c>
      <c r="L796" s="172">
        <f>IF(preDEL!$AG796,IFERROR(0/0,""),preDEL!L796)</f>
        <v>44546</v>
      </c>
      <c r="M796" s="173">
        <f>IF(preDEL!$AG796,IFERROR(0/0,""),preDEL!M796)</f>
        <v>0.5112847222</v>
      </c>
      <c r="N796" s="83" t="str">
        <f>IF(preDEL!$AG796,IFERROR(0/0,""),preDEL!N796)</f>
        <v/>
      </c>
      <c r="O796" s="83" t="str">
        <f>IF(preDEL!$AG796,IFERROR(0/0,""),preDEL!O796)</f>
        <v/>
      </c>
      <c r="P796" s="128" t="b">
        <f>IF(preDEL!$AG796,IFERROR(0/0,""),preDEL!P796)</f>
        <v>0</v>
      </c>
      <c r="Q796" s="128" t="str">
        <f>IF(preDEL!$AG796,IFERROR(0/0,""),preDEL!Q796)</f>
        <v>Result</v>
      </c>
      <c r="R796" s="116" t="b">
        <f>IF(preDEL!$AG796,IFERROR(0/0,""),preDEL!R796)</f>
        <v>1</v>
      </c>
      <c r="S796" s="116">
        <f>IF(preDEL!$AG796,IFERROR(0/0,""),preDEL!S796)</f>
        <v>1</v>
      </c>
      <c r="T796" s="128">
        <f>IF(preDEL!$AG796,IFERROR(0/0,""),preDEL!T796)</f>
        <v>0</v>
      </c>
      <c r="U796" s="83" t="str">
        <f>IF(preDEL!$AG796,IFERROR(0/0,""),preDEL!U796)</f>
        <v/>
      </c>
      <c r="V796" s="82" t="str">
        <f>IF(preDEL!$AG796,IFERROR(0/0,""),preDEL!V796)</f>
        <v/>
      </c>
      <c r="W796" s="83" t="str">
        <f>IF(preDEL!$AG796,IFERROR(0/0,""),preDEL!W796)</f>
        <v/>
      </c>
      <c r="X796" s="116" t="b">
        <f>IF(preDEL!$AG796,IFERROR(0/0,""),preDEL!X796)</f>
        <v>0</v>
      </c>
      <c r="Y796" s="128" t="b">
        <f>IF(preDEL!$AG796,IFERROR(0/0,""),preDEL!Y796)</f>
        <v>0</v>
      </c>
      <c r="Z796" s="82" t="str">
        <f>IF(preDEL!$AG796,IFERROR(0/0,""),preDEL!Z796)</f>
        <v/>
      </c>
      <c r="AA796" s="128" t="b">
        <f>IF(preDEL!$AG796,IFERROR(0/0,""),preDEL!AA796)</f>
        <v>0</v>
      </c>
      <c r="AB796" s="128" t="b">
        <f>IF(preDEL!$AG796,IFERROR(0/0,""),preDEL!AB796)</f>
        <v>0</v>
      </c>
      <c r="AC796" s="174">
        <f>IF(preDEL!$AG796,IFERROR(0/0,""),preDEL!AC796)</f>
        <v>454</v>
      </c>
      <c r="AD796" s="116" t="b">
        <f>IF(preDEL!$AG796,IFERROR(0/0,""),preDEL!AD796)</f>
        <v>1</v>
      </c>
      <c r="AE796" s="175">
        <f>IF(preDEL!$AG796,IFERROR(0/0,""),preDEL!AE796)</f>
        <v>273.3833333</v>
      </c>
      <c r="AF796" s="128" t="b">
        <f>IF(preDEL!$AG796,IFERROR(0/0,""),preDEL!AF796)</f>
        <v>0</v>
      </c>
      <c r="AG796" s="128" t="b">
        <f>IF(preDEL!$AG796,IFERROR(0/0,""),preDEL!AG796)</f>
        <v>0</v>
      </c>
      <c r="AH796" s="116" t="str">
        <f>IF(preDEL!$AG796,IFERROR(0/0,""),preDEL!AH796)</f>
        <v/>
      </c>
      <c r="AI796" s="82" t="str">
        <f>IF(preDEL!$AG796,IFERROR(0/0,""),preDEL!AI796)</f>
        <v/>
      </c>
      <c r="AJ796" s="83" t="str">
        <f>IF(preDEL!$AG796,IFERROR(0/0,""),preDEL!AJ796)</f>
        <v/>
      </c>
      <c r="AK796" s="82" t="str">
        <f>IF(preDEL!$AG796,IFERROR(0/0,""),preDEL!AK796)</f>
        <v>Negative</v>
      </c>
      <c r="AL796" s="83" t="str">
        <f>IF(preDEL!$AG796,IFERROR(0/0,""),preDEL!AL796)</f>
        <v/>
      </c>
      <c r="AM796" s="83" t="str">
        <f>IF(preDEL!$AG796,IFERROR(0/0,""),preDEL!AM796)</f>
        <v>SpROSA573919</v>
      </c>
      <c r="AN796" s="83" t="str">
        <f>IF(preDEL!$AG796,IFERROR(0/0,""),preDEL!AN796)</f>
        <v>ROSA849824</v>
      </c>
      <c r="AO796" s="83" t="str">
        <f>IF(preDEL!$AG796,IFERROR(0/0,""),preDEL!AO796)</f>
        <v/>
      </c>
      <c r="AP796" s="83" t="str">
        <f>IF(preDEL!$AG796,IFERROR(0/0,""),preDEL!AP796)</f>
        <v/>
      </c>
      <c r="AQ796" s="83" t="str">
        <f>IF(preDEL!$AG796,IFERROR(0/0,""),preDEL!AQ796)</f>
        <v/>
      </c>
      <c r="AR796" s="83" t="str">
        <f>IF(preDEL!$AG796,IFERROR(0/0,""),preDEL!AR796)</f>
        <v/>
      </c>
      <c r="AS796" s="147"/>
    </row>
    <row r="797">
      <c r="A797" s="82" t="str">
        <f>IF(preDEL!$AG797,IFERROR(0/0,""),preDEL!A797)</f>
        <v>FLB1331</v>
      </c>
      <c r="B797" s="172">
        <f>IF(preDEL!$AG797,IFERROR(0/0,""),preDEL!B797)</f>
        <v>44547</v>
      </c>
      <c r="C797" s="173">
        <f>IF(preDEL!$AG797,IFERROR(0/0,""),preDEL!C797)</f>
        <v>0.1760300926</v>
      </c>
      <c r="D797" s="82" t="str">
        <f>IF(preDEL!$AG797,IFERROR(0/0,""),preDEL!D797)</f>
        <v/>
      </c>
      <c r="E797" s="82" t="str">
        <f>IF(preDEL!$AG797,IFERROR(0/0,""),preDEL!E797)</f>
        <v/>
      </c>
      <c r="F797" s="83" t="str">
        <f>IF(preDEL!$AG797,IFERROR(0/0,""),preDEL!F797)</f>
        <v/>
      </c>
      <c r="G797" s="83" t="str">
        <f>IF(preDEL!$AG797,IFERROR(0/0,""),preDEL!G797)</f>
        <v/>
      </c>
      <c r="H797" s="83" t="str">
        <f>IF(preDEL!$AG797,IFERROR(0/0,""),preDEL!H797)</f>
        <v/>
      </c>
      <c r="I797" s="82" t="str">
        <f>IF(preDEL!$AG797,IFERROR(0/0,""),preDEL!I797)</f>
        <v/>
      </c>
      <c r="J797" s="82" t="str">
        <f>IF(preDEL!$AG797,IFERROR(0/0,""),preDEL!J797)</f>
        <v/>
      </c>
      <c r="K797" s="82" t="str">
        <f>IF(preDEL!$AG797,IFERROR(0/0,""),preDEL!K797)</f>
        <v>Negative</v>
      </c>
      <c r="L797" s="172">
        <f>IF(preDEL!$AG797,IFERROR(0/0,""),preDEL!L797)</f>
        <v>44547</v>
      </c>
      <c r="M797" s="173">
        <f>IF(preDEL!$AG797,IFERROR(0/0,""),preDEL!M797)</f>
        <v>0.4018634259</v>
      </c>
      <c r="N797" s="83" t="str">
        <f>IF(preDEL!$AG797,IFERROR(0/0,""),preDEL!N797)</f>
        <v/>
      </c>
      <c r="O797" s="83" t="str">
        <f>IF(preDEL!$AG797,IFERROR(0/0,""),preDEL!O797)</f>
        <v/>
      </c>
      <c r="P797" s="128" t="b">
        <f>IF(preDEL!$AG797,IFERROR(0/0,""),preDEL!P797)</f>
        <v>0</v>
      </c>
      <c r="Q797" s="128" t="str">
        <f>IF(preDEL!$AG797,IFERROR(0/0,""),preDEL!Q797)</f>
        <v>Result</v>
      </c>
      <c r="R797" s="116" t="b">
        <f>IF(preDEL!$AG797,IFERROR(0/0,""),preDEL!R797)</f>
        <v>1</v>
      </c>
      <c r="S797" s="116">
        <f>IF(preDEL!$AG797,IFERROR(0/0,""),preDEL!S797)</f>
        <v>1</v>
      </c>
      <c r="T797" s="128">
        <f>IF(preDEL!$AG797,IFERROR(0/0,""),preDEL!T797)</f>
        <v>0</v>
      </c>
      <c r="U797" s="83" t="str">
        <f>IF(preDEL!$AG797,IFERROR(0/0,""),preDEL!U797)</f>
        <v/>
      </c>
      <c r="V797" s="82" t="str">
        <f>IF(preDEL!$AG797,IFERROR(0/0,""),preDEL!V797)</f>
        <v/>
      </c>
      <c r="W797" s="83" t="str">
        <f>IF(preDEL!$AG797,IFERROR(0/0,""),preDEL!W797)</f>
        <v/>
      </c>
      <c r="X797" s="116" t="b">
        <f>IF(preDEL!$AG797,IFERROR(0/0,""),preDEL!X797)</f>
        <v>0</v>
      </c>
      <c r="Y797" s="128" t="b">
        <f>IF(preDEL!$AG797,IFERROR(0/0,""),preDEL!Y797)</f>
        <v>0</v>
      </c>
      <c r="Z797" s="82" t="str">
        <f>IF(preDEL!$AG797,IFERROR(0/0,""),preDEL!Z797)</f>
        <v/>
      </c>
      <c r="AA797" s="128" t="b">
        <f>IF(preDEL!$AG797,IFERROR(0/0,""),preDEL!AA797)</f>
        <v>0</v>
      </c>
      <c r="AB797" s="128" t="b">
        <f>IF(preDEL!$AG797,IFERROR(0/0,""),preDEL!AB797)</f>
        <v>0</v>
      </c>
      <c r="AC797" s="174">
        <f>IF(preDEL!$AG797,IFERROR(0/0,""),preDEL!AC797)</f>
        <v>453</v>
      </c>
      <c r="AD797" s="116" t="b">
        <f>IF(preDEL!$AG797,IFERROR(0/0,""),preDEL!AD797)</f>
        <v>1</v>
      </c>
      <c r="AE797" s="175" t="str">
        <f>IF(preDEL!$AG797,IFERROR(0/0,""),preDEL!AE797)</f>
        <v/>
      </c>
      <c r="AF797" s="128" t="b">
        <f>IF(preDEL!$AG797,IFERROR(0/0,""),preDEL!AF797)</f>
        <v>0</v>
      </c>
      <c r="AG797" s="128" t="b">
        <f>IF(preDEL!$AG797,IFERROR(0/0,""),preDEL!AG797)</f>
        <v>0</v>
      </c>
      <c r="AH797" s="116" t="str">
        <f>IF(preDEL!$AG797,IFERROR(0/0,""),preDEL!AH797)</f>
        <v/>
      </c>
      <c r="AI797" s="82" t="str">
        <f>IF(preDEL!$AG797,IFERROR(0/0,""),preDEL!AI797)</f>
        <v/>
      </c>
      <c r="AJ797" s="83" t="str">
        <f>IF(preDEL!$AG797,IFERROR(0/0,""),preDEL!AJ797)</f>
        <v/>
      </c>
      <c r="AK797" s="82" t="str">
        <f>IF(preDEL!$AG797,IFERROR(0/0,""),preDEL!AK797)</f>
        <v>Negative</v>
      </c>
      <c r="AL797" s="83" t="str">
        <f>IF(preDEL!$AG797,IFERROR(0/0,""),preDEL!AL797)</f>
        <v/>
      </c>
      <c r="AM797" s="83" t="str">
        <f>IF(preDEL!$AG797,IFERROR(0/0,""),preDEL!AM797)</f>
        <v>SpROSA145068</v>
      </c>
      <c r="AN797" s="83" t="str">
        <f>IF(preDEL!$AG797,IFERROR(0/0,""),preDEL!AN797)</f>
        <v>ROSA212432</v>
      </c>
      <c r="AO797" s="83" t="str">
        <f>IF(preDEL!$AG797,IFERROR(0/0,""),preDEL!AO797)</f>
        <v/>
      </c>
      <c r="AP797" s="83" t="str">
        <f>IF(preDEL!$AG797,IFERROR(0/0,""),preDEL!AP797)</f>
        <v/>
      </c>
      <c r="AQ797" s="83" t="str">
        <f>IF(preDEL!$AG797,IFERROR(0/0,""),preDEL!AQ797)</f>
        <v/>
      </c>
      <c r="AR797" s="83" t="str">
        <f>IF(preDEL!$AG797,IFERROR(0/0,""),preDEL!AR797)</f>
        <v/>
      </c>
      <c r="AS797" s="147"/>
    </row>
    <row r="798">
      <c r="A798" s="82" t="str">
        <f>IF(preDEL!$AG798,IFERROR(0/0,""),preDEL!A798)</f>
        <v>FLB3321</v>
      </c>
      <c r="B798" s="172">
        <f>IF(preDEL!$AG798,IFERROR(0/0,""),preDEL!B798)</f>
        <v>44547</v>
      </c>
      <c r="C798" s="173">
        <f>IF(preDEL!$AG798,IFERROR(0/0,""),preDEL!C798)</f>
        <v>0.1769444444</v>
      </c>
      <c r="D798" s="82" t="str">
        <f>IF(preDEL!$AG798,IFERROR(0/0,""),preDEL!D798)</f>
        <v/>
      </c>
      <c r="E798" s="82" t="str">
        <f>IF(preDEL!$AG798,IFERROR(0/0,""),preDEL!E798)</f>
        <v/>
      </c>
      <c r="F798" s="83" t="str">
        <f>IF(preDEL!$AG798,IFERROR(0/0,""),preDEL!F798)</f>
        <v/>
      </c>
      <c r="G798" s="83" t="str">
        <f>IF(preDEL!$AG798,IFERROR(0/0,""),preDEL!G798)</f>
        <v/>
      </c>
      <c r="H798" s="83" t="str">
        <f>IF(preDEL!$AG798,IFERROR(0/0,""),preDEL!H798)</f>
        <v/>
      </c>
      <c r="I798" s="82" t="str">
        <f>IF(preDEL!$AG798,IFERROR(0/0,""),preDEL!I798)</f>
        <v/>
      </c>
      <c r="J798" s="82" t="str">
        <f>IF(preDEL!$AG798,IFERROR(0/0,""),preDEL!J798)</f>
        <v/>
      </c>
      <c r="K798" s="82" t="str">
        <f>IF(preDEL!$AG798,IFERROR(0/0,""),preDEL!K798)</f>
        <v>Negative</v>
      </c>
      <c r="L798" s="172">
        <f>IF(preDEL!$AG798,IFERROR(0/0,""),preDEL!L798)</f>
        <v>44547</v>
      </c>
      <c r="M798" s="173">
        <f>IF(preDEL!$AG798,IFERROR(0/0,""),preDEL!M798)</f>
        <v>0.4018634259</v>
      </c>
      <c r="N798" s="83" t="str">
        <f>IF(preDEL!$AG798,IFERROR(0/0,""),preDEL!N798)</f>
        <v/>
      </c>
      <c r="O798" s="83" t="str">
        <f>IF(preDEL!$AG798,IFERROR(0/0,""),preDEL!O798)</f>
        <v/>
      </c>
      <c r="P798" s="128" t="b">
        <f>IF(preDEL!$AG798,IFERROR(0/0,""),preDEL!P798)</f>
        <v>0</v>
      </c>
      <c r="Q798" s="128" t="str">
        <f>IF(preDEL!$AG798,IFERROR(0/0,""),preDEL!Q798)</f>
        <v>Result</v>
      </c>
      <c r="R798" s="116" t="b">
        <f>IF(preDEL!$AG798,IFERROR(0/0,""),preDEL!R798)</f>
        <v>1</v>
      </c>
      <c r="S798" s="116">
        <f>IF(preDEL!$AG798,IFERROR(0/0,""),preDEL!S798)</f>
        <v>1</v>
      </c>
      <c r="T798" s="128">
        <f>IF(preDEL!$AG798,IFERROR(0/0,""),preDEL!T798)</f>
        <v>0</v>
      </c>
      <c r="U798" s="83" t="str">
        <f>IF(preDEL!$AG798,IFERROR(0/0,""),preDEL!U798)</f>
        <v/>
      </c>
      <c r="V798" s="82" t="str">
        <f>IF(preDEL!$AG798,IFERROR(0/0,""),preDEL!V798)</f>
        <v/>
      </c>
      <c r="W798" s="83" t="str">
        <f>IF(preDEL!$AG798,IFERROR(0/0,""),preDEL!W798)</f>
        <v/>
      </c>
      <c r="X798" s="116" t="b">
        <f>IF(preDEL!$AG798,IFERROR(0/0,""),preDEL!X798)</f>
        <v>0</v>
      </c>
      <c r="Y798" s="128" t="b">
        <f>IF(preDEL!$AG798,IFERROR(0/0,""),preDEL!Y798)</f>
        <v>0</v>
      </c>
      <c r="Z798" s="82" t="str">
        <f>IF(preDEL!$AG798,IFERROR(0/0,""),preDEL!Z798)</f>
        <v/>
      </c>
      <c r="AA798" s="128" t="b">
        <f>IF(preDEL!$AG798,IFERROR(0/0,""),preDEL!AA798)</f>
        <v>0</v>
      </c>
      <c r="AB798" s="128" t="b">
        <f>IF(preDEL!$AG798,IFERROR(0/0,""),preDEL!AB798)</f>
        <v>0</v>
      </c>
      <c r="AC798" s="174">
        <f>IF(preDEL!$AG798,IFERROR(0/0,""),preDEL!AC798)</f>
        <v>452</v>
      </c>
      <c r="AD798" s="116" t="b">
        <f>IF(preDEL!$AG798,IFERROR(0/0,""),preDEL!AD798)</f>
        <v>1</v>
      </c>
      <c r="AE798" s="175" t="str">
        <f>IF(preDEL!$AG798,IFERROR(0/0,""),preDEL!AE798)</f>
        <v/>
      </c>
      <c r="AF798" s="128" t="b">
        <f>IF(preDEL!$AG798,IFERROR(0/0,""),preDEL!AF798)</f>
        <v>0</v>
      </c>
      <c r="AG798" s="128" t="b">
        <f>IF(preDEL!$AG798,IFERROR(0/0,""),preDEL!AG798)</f>
        <v>0</v>
      </c>
      <c r="AH798" s="116" t="str">
        <f>IF(preDEL!$AG798,IFERROR(0/0,""),preDEL!AH798)</f>
        <v/>
      </c>
      <c r="AI798" s="82" t="str">
        <f>IF(preDEL!$AG798,IFERROR(0/0,""),preDEL!AI798)</f>
        <v/>
      </c>
      <c r="AJ798" s="83" t="str">
        <f>IF(preDEL!$AG798,IFERROR(0/0,""),preDEL!AJ798)</f>
        <v/>
      </c>
      <c r="AK798" s="82" t="str">
        <f>IF(preDEL!$AG798,IFERROR(0/0,""),preDEL!AK798)</f>
        <v>Negative</v>
      </c>
      <c r="AL798" s="83" t="str">
        <f>IF(preDEL!$AG798,IFERROR(0/0,""),preDEL!AL798)</f>
        <v/>
      </c>
      <c r="AM798" s="83" t="str">
        <f>IF(preDEL!$AG798,IFERROR(0/0,""),preDEL!AM798)</f>
        <v>SpROSA145068</v>
      </c>
      <c r="AN798" s="83" t="str">
        <f>IF(preDEL!$AG798,IFERROR(0/0,""),preDEL!AN798)</f>
        <v>ROSA578868</v>
      </c>
      <c r="AO798" s="83" t="str">
        <f>IF(preDEL!$AG798,IFERROR(0/0,""),preDEL!AO798)</f>
        <v/>
      </c>
      <c r="AP798" s="83" t="str">
        <f>IF(preDEL!$AG798,IFERROR(0/0,""),preDEL!AP798)</f>
        <v/>
      </c>
      <c r="AQ798" s="83" t="str">
        <f>IF(preDEL!$AG798,IFERROR(0/0,""),preDEL!AQ798)</f>
        <v/>
      </c>
      <c r="AR798" s="83" t="str">
        <f>IF(preDEL!$AG798,IFERROR(0/0,""),preDEL!AR798)</f>
        <v/>
      </c>
      <c r="AS798" s="147"/>
    </row>
    <row r="799">
      <c r="A799" s="82" t="str">
        <f>IF(preDEL!$AG799,IFERROR(0/0,""),preDEL!A799)</f>
        <v>FLB3640</v>
      </c>
      <c r="B799" s="172">
        <f>IF(preDEL!$AG799,IFERROR(0/0,""),preDEL!B799)</f>
        <v>44547</v>
      </c>
      <c r="C799" s="173">
        <f>IF(preDEL!$AG799,IFERROR(0/0,""),preDEL!C799)</f>
        <v>0.177337963</v>
      </c>
      <c r="D799" s="82" t="str">
        <f>IF(preDEL!$AG799,IFERROR(0/0,""),preDEL!D799)</f>
        <v/>
      </c>
      <c r="E799" s="82" t="str">
        <f>IF(preDEL!$AG799,IFERROR(0/0,""),preDEL!E799)</f>
        <v/>
      </c>
      <c r="F799" s="83" t="str">
        <f>IF(preDEL!$AG799,IFERROR(0/0,""),preDEL!F799)</f>
        <v/>
      </c>
      <c r="G799" s="83" t="str">
        <f>IF(preDEL!$AG799,IFERROR(0/0,""),preDEL!G799)</f>
        <v/>
      </c>
      <c r="H799" s="83" t="str">
        <f>IF(preDEL!$AG799,IFERROR(0/0,""),preDEL!H799)</f>
        <v/>
      </c>
      <c r="I799" s="82" t="str">
        <f>IF(preDEL!$AG799,IFERROR(0/0,""),preDEL!I799)</f>
        <v/>
      </c>
      <c r="J799" s="82" t="str">
        <f>IF(preDEL!$AG799,IFERROR(0/0,""),preDEL!J799)</f>
        <v/>
      </c>
      <c r="K799" s="82" t="str">
        <f>IF(preDEL!$AG799,IFERROR(0/0,""),preDEL!K799)</f>
        <v>Negative</v>
      </c>
      <c r="L799" s="172">
        <f>IF(preDEL!$AG799,IFERROR(0/0,""),preDEL!L799)</f>
        <v>44547</v>
      </c>
      <c r="M799" s="173">
        <f>IF(preDEL!$AG799,IFERROR(0/0,""),preDEL!M799)</f>
        <v>0.4018634259</v>
      </c>
      <c r="N799" s="83" t="str">
        <f>IF(preDEL!$AG799,IFERROR(0/0,""),preDEL!N799)</f>
        <v/>
      </c>
      <c r="O799" s="83" t="str">
        <f>IF(preDEL!$AG799,IFERROR(0/0,""),preDEL!O799)</f>
        <v/>
      </c>
      <c r="P799" s="128" t="b">
        <f>IF(preDEL!$AG799,IFERROR(0/0,""),preDEL!P799)</f>
        <v>0</v>
      </c>
      <c r="Q799" s="128" t="str">
        <f>IF(preDEL!$AG799,IFERROR(0/0,""),preDEL!Q799)</f>
        <v>Result</v>
      </c>
      <c r="R799" s="116" t="b">
        <f>IF(preDEL!$AG799,IFERROR(0/0,""),preDEL!R799)</f>
        <v>1</v>
      </c>
      <c r="S799" s="116">
        <f>IF(preDEL!$AG799,IFERROR(0/0,""),preDEL!S799)</f>
        <v>1</v>
      </c>
      <c r="T799" s="128" t="str">
        <f>IF(preDEL!$AG799,IFERROR(0/0,""),preDEL!T799)</f>
        <v/>
      </c>
      <c r="U799" s="83" t="str">
        <f>IF(preDEL!$AG799,IFERROR(0/0,""),preDEL!U799)</f>
        <v/>
      </c>
      <c r="V799" s="82" t="str">
        <f>IF(preDEL!$AG799,IFERROR(0/0,""),preDEL!V799)</f>
        <v/>
      </c>
      <c r="W799" s="83" t="str">
        <f>IF(preDEL!$AG799,IFERROR(0/0,""),preDEL!W799)</f>
        <v/>
      </c>
      <c r="X799" s="116" t="b">
        <f>IF(preDEL!$AG799,IFERROR(0/0,""),preDEL!X799)</f>
        <v>0</v>
      </c>
      <c r="Y799" s="128" t="b">
        <f>IF(preDEL!$AG799,IFERROR(0/0,""),preDEL!Y799)</f>
        <v>0</v>
      </c>
      <c r="Z799" s="82" t="str">
        <f>IF(preDEL!$AG799,IFERROR(0/0,""),preDEL!Z799)</f>
        <v/>
      </c>
      <c r="AA799" s="128" t="b">
        <f>IF(preDEL!$AG799,IFERROR(0/0,""),preDEL!AA799)</f>
        <v>0</v>
      </c>
      <c r="AB799" s="128" t="b">
        <f>IF(preDEL!$AG799,IFERROR(0/0,""),preDEL!AB799)</f>
        <v>0</v>
      </c>
      <c r="AC799" s="174">
        <f>IF(preDEL!$AG799,IFERROR(0/0,""),preDEL!AC799)</f>
        <v>451</v>
      </c>
      <c r="AD799" s="116" t="b">
        <f>IF(preDEL!$AG799,IFERROR(0/0,""),preDEL!AD799)</f>
        <v>1</v>
      </c>
      <c r="AE799" s="175" t="str">
        <f>IF(preDEL!$AG799,IFERROR(0/0,""),preDEL!AE799)</f>
        <v/>
      </c>
      <c r="AF799" s="128" t="b">
        <f>IF(preDEL!$AG799,IFERROR(0/0,""),preDEL!AF799)</f>
        <v>0</v>
      </c>
      <c r="AG799" s="128" t="b">
        <f>IF(preDEL!$AG799,IFERROR(0/0,""),preDEL!AG799)</f>
        <v>0</v>
      </c>
      <c r="AH799" s="116" t="str">
        <f>IF(preDEL!$AG799,IFERROR(0/0,""),preDEL!AH799)</f>
        <v/>
      </c>
      <c r="AI799" s="82" t="str">
        <f>IF(preDEL!$AG799,IFERROR(0/0,""),preDEL!AI799)</f>
        <v/>
      </c>
      <c r="AJ799" s="83" t="str">
        <f>IF(preDEL!$AG799,IFERROR(0/0,""),preDEL!AJ799)</f>
        <v/>
      </c>
      <c r="AK799" s="82" t="str">
        <f>IF(preDEL!$AG799,IFERROR(0/0,""),preDEL!AK799)</f>
        <v>Negative</v>
      </c>
      <c r="AL799" s="83" t="str">
        <f>IF(preDEL!$AG799,IFERROR(0/0,""),preDEL!AL799)</f>
        <v/>
      </c>
      <c r="AM799" s="83" t="str">
        <f>IF(preDEL!$AG799,IFERROR(0/0,""),preDEL!AM799)</f>
        <v>SpROSA145068</v>
      </c>
      <c r="AN799" s="83" t="str">
        <f>IF(preDEL!$AG799,IFERROR(0/0,""),preDEL!AN799)</f>
        <v>ROSA587039</v>
      </c>
      <c r="AO799" s="83" t="str">
        <f>IF(preDEL!$AG799,IFERROR(0/0,""),preDEL!AO799)</f>
        <v/>
      </c>
      <c r="AP799" s="83" t="str">
        <f>IF(preDEL!$AG799,IFERROR(0/0,""),preDEL!AP799)</f>
        <v/>
      </c>
      <c r="AQ799" s="83" t="str">
        <f>IF(preDEL!$AG799,IFERROR(0/0,""),preDEL!AQ799)</f>
        <v/>
      </c>
      <c r="AR799" s="83" t="str">
        <f>IF(preDEL!$AG799,IFERROR(0/0,""),preDEL!AR799)</f>
        <v/>
      </c>
      <c r="AS799" s="147"/>
    </row>
    <row r="800">
      <c r="A800" s="82" t="str">
        <f>IF(preDEL!$AG800,IFERROR(0/0,""),preDEL!A800)</f>
        <v>FLB3083</v>
      </c>
      <c r="B800" s="172">
        <f>IF(preDEL!$AG800,IFERROR(0/0,""),preDEL!B800)</f>
        <v>44547</v>
      </c>
      <c r="C800" s="173">
        <f>IF(preDEL!$AG800,IFERROR(0/0,""),preDEL!C800)</f>
        <v>0.1775925926</v>
      </c>
      <c r="D800" s="82" t="str">
        <f>IF(preDEL!$AG800,IFERROR(0/0,""),preDEL!D800)</f>
        <v/>
      </c>
      <c r="E800" s="82" t="str">
        <f>IF(preDEL!$AG800,IFERROR(0/0,""),preDEL!E800)</f>
        <v/>
      </c>
      <c r="F800" s="83" t="str">
        <f>IF(preDEL!$AG800,IFERROR(0/0,""),preDEL!F800)</f>
        <v/>
      </c>
      <c r="G800" s="83" t="str">
        <f>IF(preDEL!$AG800,IFERROR(0/0,""),preDEL!G800)</f>
        <v/>
      </c>
      <c r="H800" s="83" t="str">
        <f>IF(preDEL!$AG800,IFERROR(0/0,""),preDEL!H800)</f>
        <v/>
      </c>
      <c r="I800" s="82" t="str">
        <f>IF(preDEL!$AG800,IFERROR(0/0,""),preDEL!I800)</f>
        <v/>
      </c>
      <c r="J800" s="82" t="str">
        <f>IF(preDEL!$AG800,IFERROR(0/0,""),preDEL!J800)</f>
        <v/>
      </c>
      <c r="K800" s="82" t="str">
        <f>IF(preDEL!$AG800,IFERROR(0/0,""),preDEL!K800)</f>
        <v>Negative</v>
      </c>
      <c r="L800" s="172">
        <f>IF(preDEL!$AG800,IFERROR(0/0,""),preDEL!L800)</f>
        <v>44547</v>
      </c>
      <c r="M800" s="173">
        <f>IF(preDEL!$AG800,IFERROR(0/0,""),preDEL!M800)</f>
        <v>0.4018634259</v>
      </c>
      <c r="N800" s="83" t="str">
        <f>IF(preDEL!$AG800,IFERROR(0/0,""),preDEL!N800)</f>
        <v/>
      </c>
      <c r="O800" s="83" t="str">
        <f>IF(preDEL!$AG800,IFERROR(0/0,""),preDEL!O800)</f>
        <v/>
      </c>
      <c r="P800" s="128" t="b">
        <f>IF(preDEL!$AG800,IFERROR(0/0,""),preDEL!P800)</f>
        <v>0</v>
      </c>
      <c r="Q800" s="128" t="str">
        <f>IF(preDEL!$AG800,IFERROR(0/0,""),preDEL!Q800)</f>
        <v>Result</v>
      </c>
      <c r="R800" s="116" t="b">
        <f>IF(preDEL!$AG800,IFERROR(0/0,""),preDEL!R800)</f>
        <v>1</v>
      </c>
      <c r="S800" s="116">
        <f>IF(preDEL!$AG800,IFERROR(0/0,""),preDEL!S800)</f>
        <v>1</v>
      </c>
      <c r="T800" s="128" t="str">
        <f>IF(preDEL!$AG800,IFERROR(0/0,""),preDEL!T800)</f>
        <v/>
      </c>
      <c r="U800" s="83" t="str">
        <f>IF(preDEL!$AG800,IFERROR(0/0,""),preDEL!U800)</f>
        <v/>
      </c>
      <c r="V800" s="82" t="str">
        <f>IF(preDEL!$AG800,IFERROR(0/0,""),preDEL!V800)</f>
        <v/>
      </c>
      <c r="W800" s="83" t="str">
        <f>IF(preDEL!$AG800,IFERROR(0/0,""),preDEL!W800)</f>
        <v/>
      </c>
      <c r="X800" s="116" t="b">
        <f>IF(preDEL!$AG800,IFERROR(0/0,""),preDEL!X800)</f>
        <v>0</v>
      </c>
      <c r="Y800" s="128" t="b">
        <f>IF(preDEL!$AG800,IFERROR(0/0,""),preDEL!Y800)</f>
        <v>0</v>
      </c>
      <c r="Z800" s="82" t="str">
        <f>IF(preDEL!$AG800,IFERROR(0/0,""),preDEL!Z800)</f>
        <v/>
      </c>
      <c r="AA800" s="128" t="b">
        <f>IF(preDEL!$AG800,IFERROR(0/0,""),preDEL!AA800)</f>
        <v>0</v>
      </c>
      <c r="AB800" s="128" t="b">
        <f>IF(preDEL!$AG800,IFERROR(0/0,""),preDEL!AB800)</f>
        <v>0</v>
      </c>
      <c r="AC800" s="174">
        <f>IF(preDEL!$AG800,IFERROR(0/0,""),preDEL!AC800)</f>
        <v>450</v>
      </c>
      <c r="AD800" s="116" t="b">
        <f>IF(preDEL!$AG800,IFERROR(0/0,""),preDEL!AD800)</f>
        <v>1</v>
      </c>
      <c r="AE800" s="175" t="str">
        <f>IF(preDEL!$AG800,IFERROR(0/0,""),preDEL!AE800)</f>
        <v/>
      </c>
      <c r="AF800" s="128" t="b">
        <f>IF(preDEL!$AG800,IFERROR(0/0,""),preDEL!AF800)</f>
        <v>0</v>
      </c>
      <c r="AG800" s="128" t="b">
        <f>IF(preDEL!$AG800,IFERROR(0/0,""),preDEL!AG800)</f>
        <v>0</v>
      </c>
      <c r="AH800" s="116" t="str">
        <f>IF(preDEL!$AG800,IFERROR(0/0,""),preDEL!AH800)</f>
        <v/>
      </c>
      <c r="AI800" s="82" t="str">
        <f>IF(preDEL!$AG800,IFERROR(0/0,""),preDEL!AI800)</f>
        <v/>
      </c>
      <c r="AJ800" s="83" t="str">
        <f>IF(preDEL!$AG800,IFERROR(0/0,""),preDEL!AJ800)</f>
        <v/>
      </c>
      <c r="AK800" s="82" t="str">
        <f>IF(preDEL!$AG800,IFERROR(0/0,""),preDEL!AK800)</f>
        <v>Negative</v>
      </c>
      <c r="AL800" s="83" t="str">
        <f>IF(preDEL!$AG800,IFERROR(0/0,""),preDEL!AL800)</f>
        <v/>
      </c>
      <c r="AM800" s="83" t="str">
        <f>IF(preDEL!$AG800,IFERROR(0/0,""),preDEL!AM800)</f>
        <v>SpROSA145068</v>
      </c>
      <c r="AN800" s="83" t="str">
        <f>IF(preDEL!$AG800,IFERROR(0/0,""),preDEL!AN800)</f>
        <v>ROSA292211</v>
      </c>
      <c r="AO800" s="83" t="str">
        <f>IF(preDEL!$AG800,IFERROR(0/0,""),preDEL!AO800)</f>
        <v/>
      </c>
      <c r="AP800" s="83" t="str">
        <f>IF(preDEL!$AG800,IFERROR(0/0,""),preDEL!AP800)</f>
        <v/>
      </c>
      <c r="AQ800" s="83" t="str">
        <f>IF(preDEL!$AG800,IFERROR(0/0,""),preDEL!AQ800)</f>
        <v/>
      </c>
      <c r="AR800" s="83" t="str">
        <f>IF(preDEL!$AG800,IFERROR(0/0,""),preDEL!AR800)</f>
        <v/>
      </c>
      <c r="AS800" s="147"/>
    </row>
    <row r="801">
      <c r="A801" s="82" t="str">
        <f>IF(preDEL!$AG801,IFERROR(0/0,""),preDEL!A801)</f>
        <v>FLB3047</v>
      </c>
      <c r="B801" s="172">
        <f>IF(preDEL!$AG801,IFERROR(0/0,""),preDEL!B801)</f>
        <v>44547</v>
      </c>
      <c r="C801" s="173">
        <f>IF(preDEL!$AG801,IFERROR(0/0,""),preDEL!C801)</f>
        <v>0.1857986111</v>
      </c>
      <c r="D801" s="82" t="str">
        <f>IF(preDEL!$AG801,IFERROR(0/0,""),preDEL!D801)</f>
        <v/>
      </c>
      <c r="E801" s="82" t="str">
        <f>IF(preDEL!$AG801,IFERROR(0/0,""),preDEL!E801)</f>
        <v/>
      </c>
      <c r="F801" s="83" t="str">
        <f>IF(preDEL!$AG801,IFERROR(0/0,""),preDEL!F801)</f>
        <v/>
      </c>
      <c r="G801" s="83" t="str">
        <f>IF(preDEL!$AG801,IFERROR(0/0,""),preDEL!G801)</f>
        <v/>
      </c>
      <c r="H801" s="83" t="str">
        <f>IF(preDEL!$AG801,IFERROR(0/0,""),preDEL!H801)</f>
        <v/>
      </c>
      <c r="I801" s="82" t="str">
        <f>IF(preDEL!$AG801,IFERROR(0/0,""),preDEL!I801)</f>
        <v/>
      </c>
      <c r="J801" s="82" t="str">
        <f>IF(preDEL!$AG801,IFERROR(0/0,""),preDEL!J801)</f>
        <v/>
      </c>
      <c r="K801" s="82" t="str">
        <f>IF(preDEL!$AG801,IFERROR(0/0,""),preDEL!K801)</f>
        <v>Negative</v>
      </c>
      <c r="L801" s="172">
        <f>IF(preDEL!$AG801,IFERROR(0/0,""),preDEL!L801)</f>
        <v>44547</v>
      </c>
      <c r="M801" s="173">
        <f>IF(preDEL!$AG801,IFERROR(0/0,""),preDEL!M801)</f>
        <v>0.4018634259</v>
      </c>
      <c r="N801" s="83" t="str">
        <f>IF(preDEL!$AG801,IFERROR(0/0,""),preDEL!N801)</f>
        <v/>
      </c>
      <c r="O801" s="83" t="str">
        <f>IF(preDEL!$AG801,IFERROR(0/0,""),preDEL!O801)</f>
        <v/>
      </c>
      <c r="P801" s="128" t="b">
        <f>IF(preDEL!$AG801,IFERROR(0/0,""),preDEL!P801)</f>
        <v>0</v>
      </c>
      <c r="Q801" s="128" t="str">
        <f>IF(preDEL!$AG801,IFERROR(0/0,""),preDEL!Q801)</f>
        <v>Result</v>
      </c>
      <c r="R801" s="116" t="b">
        <f>IF(preDEL!$AG801,IFERROR(0/0,""),preDEL!R801)</f>
        <v>1</v>
      </c>
      <c r="S801" s="116">
        <f>IF(preDEL!$AG801,IFERROR(0/0,""),preDEL!S801)</f>
        <v>1</v>
      </c>
      <c r="T801" s="128" t="str">
        <f>IF(preDEL!$AG801,IFERROR(0/0,""),preDEL!T801)</f>
        <v/>
      </c>
      <c r="U801" s="83" t="str">
        <f>IF(preDEL!$AG801,IFERROR(0/0,""),preDEL!U801)</f>
        <v/>
      </c>
      <c r="V801" s="82" t="str">
        <f>IF(preDEL!$AG801,IFERROR(0/0,""),preDEL!V801)</f>
        <v/>
      </c>
      <c r="W801" s="83" t="str">
        <f>IF(preDEL!$AG801,IFERROR(0/0,""),preDEL!W801)</f>
        <v/>
      </c>
      <c r="X801" s="116" t="b">
        <f>IF(preDEL!$AG801,IFERROR(0/0,""),preDEL!X801)</f>
        <v>0</v>
      </c>
      <c r="Y801" s="128" t="b">
        <f>IF(preDEL!$AG801,IFERROR(0/0,""),preDEL!Y801)</f>
        <v>0</v>
      </c>
      <c r="Z801" s="82" t="str">
        <f>IF(preDEL!$AG801,IFERROR(0/0,""),preDEL!Z801)</f>
        <v/>
      </c>
      <c r="AA801" s="128" t="b">
        <f>IF(preDEL!$AG801,IFERROR(0/0,""),preDEL!AA801)</f>
        <v>0</v>
      </c>
      <c r="AB801" s="128" t="b">
        <f>IF(preDEL!$AG801,IFERROR(0/0,""),preDEL!AB801)</f>
        <v>0</v>
      </c>
      <c r="AC801" s="174">
        <f>IF(preDEL!$AG801,IFERROR(0/0,""),preDEL!AC801)</f>
        <v>449</v>
      </c>
      <c r="AD801" s="116" t="b">
        <f>IF(preDEL!$AG801,IFERROR(0/0,""),preDEL!AD801)</f>
        <v>1</v>
      </c>
      <c r="AE801" s="175" t="str">
        <f>IF(preDEL!$AG801,IFERROR(0/0,""),preDEL!AE801)</f>
        <v/>
      </c>
      <c r="AF801" s="128" t="b">
        <f>IF(preDEL!$AG801,IFERROR(0/0,""),preDEL!AF801)</f>
        <v>0</v>
      </c>
      <c r="AG801" s="128" t="b">
        <f>IF(preDEL!$AG801,IFERROR(0/0,""),preDEL!AG801)</f>
        <v>0</v>
      </c>
      <c r="AH801" s="116" t="str">
        <f>IF(preDEL!$AG801,IFERROR(0/0,""),preDEL!AH801)</f>
        <v/>
      </c>
      <c r="AI801" s="82" t="str">
        <f>IF(preDEL!$AG801,IFERROR(0/0,""),preDEL!AI801)</f>
        <v/>
      </c>
      <c r="AJ801" s="83" t="str">
        <f>IF(preDEL!$AG801,IFERROR(0/0,""),preDEL!AJ801)</f>
        <v/>
      </c>
      <c r="AK801" s="82" t="str">
        <f>IF(preDEL!$AG801,IFERROR(0/0,""),preDEL!AK801)</f>
        <v>Negative</v>
      </c>
      <c r="AL801" s="83" t="str">
        <f>IF(preDEL!$AG801,IFERROR(0/0,""),preDEL!AL801)</f>
        <v/>
      </c>
      <c r="AM801" s="83" t="str">
        <f>IF(preDEL!$AG801,IFERROR(0/0,""),preDEL!AM801)</f>
        <v>SpROSA145068</v>
      </c>
      <c r="AN801" s="83" t="str">
        <f>IF(preDEL!$AG801,IFERROR(0/0,""),preDEL!AN801)</f>
        <v>ROSA657255</v>
      </c>
      <c r="AO801" s="83" t="str">
        <f>IF(preDEL!$AG801,IFERROR(0/0,""),preDEL!AO801)</f>
        <v/>
      </c>
      <c r="AP801" s="83" t="str">
        <f>IF(preDEL!$AG801,IFERROR(0/0,""),preDEL!AP801)</f>
        <v/>
      </c>
      <c r="AQ801" s="83" t="str">
        <f>IF(preDEL!$AG801,IFERROR(0/0,""),preDEL!AQ801)</f>
        <v/>
      </c>
      <c r="AR801" s="83" t="str">
        <f>IF(preDEL!$AG801,IFERROR(0/0,""),preDEL!AR801)</f>
        <v/>
      </c>
      <c r="AS801" s="147"/>
    </row>
    <row r="802">
      <c r="A802" s="82" t="str">
        <f>IF(preDEL!$AG802,IFERROR(0/0,""),preDEL!A802)</f>
        <v>FLB3311</v>
      </c>
      <c r="B802" s="172">
        <f>IF(preDEL!$AG802,IFERROR(0/0,""),preDEL!B802)</f>
        <v>44547</v>
      </c>
      <c r="C802" s="173">
        <f>IF(preDEL!$AG802,IFERROR(0/0,""),preDEL!C802)</f>
        <v>0.1879976852</v>
      </c>
      <c r="D802" s="82" t="str">
        <f>IF(preDEL!$AG802,IFERROR(0/0,""),preDEL!D802)</f>
        <v/>
      </c>
      <c r="E802" s="82" t="str">
        <f>IF(preDEL!$AG802,IFERROR(0/0,""),preDEL!E802)</f>
        <v/>
      </c>
      <c r="F802" s="83" t="str">
        <f>IF(preDEL!$AG802,IFERROR(0/0,""),preDEL!F802)</f>
        <v/>
      </c>
      <c r="G802" s="83" t="str">
        <f>IF(preDEL!$AG802,IFERROR(0/0,""),preDEL!G802)</f>
        <v/>
      </c>
      <c r="H802" s="83" t="str">
        <f>IF(preDEL!$AG802,IFERROR(0/0,""),preDEL!H802)</f>
        <v/>
      </c>
      <c r="I802" s="82" t="str">
        <f>IF(preDEL!$AG802,IFERROR(0/0,""),preDEL!I802)</f>
        <v/>
      </c>
      <c r="J802" s="82" t="str">
        <f>IF(preDEL!$AG802,IFERROR(0/0,""),preDEL!J802)</f>
        <v/>
      </c>
      <c r="K802" s="82" t="str">
        <f>IF(preDEL!$AG802,IFERROR(0/0,""),preDEL!K802)</f>
        <v>Negative</v>
      </c>
      <c r="L802" s="172">
        <f>IF(preDEL!$AG802,IFERROR(0/0,""),preDEL!L802)</f>
        <v>44547</v>
      </c>
      <c r="M802" s="173">
        <f>IF(preDEL!$AG802,IFERROR(0/0,""),preDEL!M802)</f>
        <v>0.4018634259</v>
      </c>
      <c r="N802" s="83" t="str">
        <f>IF(preDEL!$AG802,IFERROR(0/0,""),preDEL!N802)</f>
        <v/>
      </c>
      <c r="O802" s="83" t="str">
        <f>IF(preDEL!$AG802,IFERROR(0/0,""),preDEL!O802)</f>
        <v/>
      </c>
      <c r="P802" s="128" t="b">
        <f>IF(preDEL!$AG802,IFERROR(0/0,""),preDEL!P802)</f>
        <v>0</v>
      </c>
      <c r="Q802" s="128" t="str">
        <f>IF(preDEL!$AG802,IFERROR(0/0,""),preDEL!Q802)</f>
        <v>Result</v>
      </c>
      <c r="R802" s="116" t="b">
        <f>IF(preDEL!$AG802,IFERROR(0/0,""),preDEL!R802)</f>
        <v>1</v>
      </c>
      <c r="S802" s="116">
        <f>IF(preDEL!$AG802,IFERROR(0/0,""),preDEL!S802)</f>
        <v>1</v>
      </c>
      <c r="T802" s="128" t="str">
        <f>IF(preDEL!$AG802,IFERROR(0/0,""),preDEL!T802)</f>
        <v/>
      </c>
      <c r="U802" s="83" t="str">
        <f>IF(preDEL!$AG802,IFERROR(0/0,""),preDEL!U802)</f>
        <v/>
      </c>
      <c r="V802" s="82" t="str">
        <f>IF(preDEL!$AG802,IFERROR(0/0,""),preDEL!V802)</f>
        <v/>
      </c>
      <c r="W802" s="83" t="str">
        <f>IF(preDEL!$AG802,IFERROR(0/0,""),preDEL!W802)</f>
        <v/>
      </c>
      <c r="X802" s="116" t="b">
        <f>IF(preDEL!$AG802,IFERROR(0/0,""),preDEL!X802)</f>
        <v>0</v>
      </c>
      <c r="Y802" s="128" t="b">
        <f>IF(preDEL!$AG802,IFERROR(0/0,""),preDEL!Y802)</f>
        <v>0</v>
      </c>
      <c r="Z802" s="82" t="str">
        <f>IF(preDEL!$AG802,IFERROR(0/0,""),preDEL!Z802)</f>
        <v/>
      </c>
      <c r="AA802" s="128" t="b">
        <f>IF(preDEL!$AG802,IFERROR(0/0,""),preDEL!AA802)</f>
        <v>0</v>
      </c>
      <c r="AB802" s="128" t="b">
        <f>IF(preDEL!$AG802,IFERROR(0/0,""),preDEL!AB802)</f>
        <v>0</v>
      </c>
      <c r="AC802" s="174">
        <f>IF(preDEL!$AG802,IFERROR(0/0,""),preDEL!AC802)</f>
        <v>448</v>
      </c>
      <c r="AD802" s="116" t="b">
        <f>IF(preDEL!$AG802,IFERROR(0/0,""),preDEL!AD802)</f>
        <v>1</v>
      </c>
      <c r="AE802" s="175" t="str">
        <f>IF(preDEL!$AG802,IFERROR(0/0,""),preDEL!AE802)</f>
        <v/>
      </c>
      <c r="AF802" s="128" t="b">
        <f>IF(preDEL!$AG802,IFERROR(0/0,""),preDEL!AF802)</f>
        <v>0</v>
      </c>
      <c r="AG802" s="128" t="b">
        <f>IF(preDEL!$AG802,IFERROR(0/0,""),preDEL!AG802)</f>
        <v>0</v>
      </c>
      <c r="AH802" s="116" t="str">
        <f>IF(preDEL!$AG802,IFERROR(0/0,""),preDEL!AH802)</f>
        <v/>
      </c>
      <c r="AI802" s="82" t="str">
        <f>IF(preDEL!$AG802,IFERROR(0/0,""),preDEL!AI802)</f>
        <v/>
      </c>
      <c r="AJ802" s="83" t="str">
        <f>IF(preDEL!$AG802,IFERROR(0/0,""),preDEL!AJ802)</f>
        <v/>
      </c>
      <c r="AK802" s="82" t="str">
        <f>IF(preDEL!$AG802,IFERROR(0/0,""),preDEL!AK802)</f>
        <v>Negative</v>
      </c>
      <c r="AL802" s="83" t="str">
        <f>IF(preDEL!$AG802,IFERROR(0/0,""),preDEL!AL802)</f>
        <v/>
      </c>
      <c r="AM802" s="83" t="str">
        <f>IF(preDEL!$AG802,IFERROR(0/0,""),preDEL!AM802)</f>
        <v>SpROSA145068</v>
      </c>
      <c r="AN802" s="83" t="str">
        <f>IF(preDEL!$AG802,IFERROR(0/0,""),preDEL!AN802)</f>
        <v>ROSA439232</v>
      </c>
      <c r="AO802" s="83" t="str">
        <f>IF(preDEL!$AG802,IFERROR(0/0,""),preDEL!AO802)</f>
        <v/>
      </c>
      <c r="AP802" s="83" t="str">
        <f>IF(preDEL!$AG802,IFERROR(0/0,""),preDEL!AP802)</f>
        <v/>
      </c>
      <c r="AQ802" s="83" t="str">
        <f>IF(preDEL!$AG802,IFERROR(0/0,""),preDEL!AQ802)</f>
        <v/>
      </c>
      <c r="AR802" s="83" t="str">
        <f>IF(preDEL!$AG802,IFERROR(0/0,""),preDEL!AR802)</f>
        <v/>
      </c>
      <c r="AS802" s="147"/>
    </row>
    <row r="803">
      <c r="A803" s="82" t="str">
        <f>IF(preDEL!$AG803,IFERROR(0/0,""),preDEL!A803)</f>
        <v>FLB3928</v>
      </c>
      <c r="B803" s="172">
        <f>IF(preDEL!$AG803,IFERROR(0/0,""),preDEL!B803)</f>
        <v>44547</v>
      </c>
      <c r="C803" s="173">
        <f>IF(preDEL!$AG803,IFERROR(0/0,""),preDEL!C803)</f>
        <v>0.1931712963</v>
      </c>
      <c r="D803" s="82" t="str">
        <f>IF(preDEL!$AG803,IFERROR(0/0,""),preDEL!D803)</f>
        <v/>
      </c>
      <c r="E803" s="82" t="str">
        <f>IF(preDEL!$AG803,IFERROR(0/0,""),preDEL!E803)</f>
        <v/>
      </c>
      <c r="F803" s="83" t="str">
        <f>IF(preDEL!$AG803,IFERROR(0/0,""),preDEL!F803)</f>
        <v/>
      </c>
      <c r="G803" s="83" t="str">
        <f>IF(preDEL!$AG803,IFERROR(0/0,""),preDEL!G803)</f>
        <v/>
      </c>
      <c r="H803" s="83" t="str">
        <f>IF(preDEL!$AG803,IFERROR(0/0,""),preDEL!H803)</f>
        <v/>
      </c>
      <c r="I803" s="82" t="str">
        <f>IF(preDEL!$AG803,IFERROR(0/0,""),preDEL!I803)</f>
        <v/>
      </c>
      <c r="J803" s="82" t="str">
        <f>IF(preDEL!$AG803,IFERROR(0/0,""),preDEL!J803)</f>
        <v/>
      </c>
      <c r="K803" s="82" t="str">
        <f>IF(preDEL!$AG803,IFERROR(0/0,""),preDEL!K803)</f>
        <v>Negative</v>
      </c>
      <c r="L803" s="172">
        <f>IF(preDEL!$AG803,IFERROR(0/0,""),preDEL!L803)</f>
        <v>44547</v>
      </c>
      <c r="M803" s="173">
        <f>IF(preDEL!$AG803,IFERROR(0/0,""),preDEL!M803)</f>
        <v>0.4018634259</v>
      </c>
      <c r="N803" s="83" t="str">
        <f>IF(preDEL!$AG803,IFERROR(0/0,""),preDEL!N803)</f>
        <v/>
      </c>
      <c r="O803" s="83" t="str">
        <f>IF(preDEL!$AG803,IFERROR(0/0,""),preDEL!O803)</f>
        <v/>
      </c>
      <c r="P803" s="128" t="b">
        <f>IF(preDEL!$AG803,IFERROR(0/0,""),preDEL!P803)</f>
        <v>0</v>
      </c>
      <c r="Q803" s="128" t="str">
        <f>IF(preDEL!$AG803,IFERROR(0/0,""),preDEL!Q803)</f>
        <v>Result</v>
      </c>
      <c r="R803" s="116" t="b">
        <f>IF(preDEL!$AG803,IFERROR(0/0,""),preDEL!R803)</f>
        <v>1</v>
      </c>
      <c r="S803" s="116">
        <f>IF(preDEL!$AG803,IFERROR(0/0,""),preDEL!S803)</f>
        <v>1</v>
      </c>
      <c r="T803" s="128" t="str">
        <f>IF(preDEL!$AG803,IFERROR(0/0,""),preDEL!T803)</f>
        <v/>
      </c>
      <c r="U803" s="83" t="str">
        <f>IF(preDEL!$AG803,IFERROR(0/0,""),preDEL!U803)</f>
        <v/>
      </c>
      <c r="V803" s="82" t="str">
        <f>IF(preDEL!$AG803,IFERROR(0/0,""),preDEL!V803)</f>
        <v/>
      </c>
      <c r="W803" s="83" t="str">
        <f>IF(preDEL!$AG803,IFERROR(0/0,""),preDEL!W803)</f>
        <v/>
      </c>
      <c r="X803" s="116" t="b">
        <f>IF(preDEL!$AG803,IFERROR(0/0,""),preDEL!X803)</f>
        <v>0</v>
      </c>
      <c r="Y803" s="128" t="b">
        <f>IF(preDEL!$AG803,IFERROR(0/0,""),preDEL!Y803)</f>
        <v>0</v>
      </c>
      <c r="Z803" s="82" t="str">
        <f>IF(preDEL!$AG803,IFERROR(0/0,""),preDEL!Z803)</f>
        <v/>
      </c>
      <c r="AA803" s="128" t="b">
        <f>IF(preDEL!$AG803,IFERROR(0/0,""),preDEL!AA803)</f>
        <v>0</v>
      </c>
      <c r="AB803" s="128" t="b">
        <f>IF(preDEL!$AG803,IFERROR(0/0,""),preDEL!AB803)</f>
        <v>0</v>
      </c>
      <c r="AC803" s="174">
        <f>IF(preDEL!$AG803,IFERROR(0/0,""),preDEL!AC803)</f>
        <v>447</v>
      </c>
      <c r="AD803" s="116" t="b">
        <f>IF(preDEL!$AG803,IFERROR(0/0,""),preDEL!AD803)</f>
        <v>1</v>
      </c>
      <c r="AE803" s="175" t="str">
        <f>IF(preDEL!$AG803,IFERROR(0/0,""),preDEL!AE803)</f>
        <v/>
      </c>
      <c r="AF803" s="128" t="b">
        <f>IF(preDEL!$AG803,IFERROR(0/0,""),preDEL!AF803)</f>
        <v>0</v>
      </c>
      <c r="AG803" s="128" t="b">
        <f>IF(preDEL!$AG803,IFERROR(0/0,""),preDEL!AG803)</f>
        <v>0</v>
      </c>
      <c r="AH803" s="116" t="str">
        <f>IF(preDEL!$AG803,IFERROR(0/0,""),preDEL!AH803)</f>
        <v/>
      </c>
      <c r="AI803" s="82" t="str">
        <f>IF(preDEL!$AG803,IFERROR(0/0,""),preDEL!AI803)</f>
        <v/>
      </c>
      <c r="AJ803" s="83" t="str">
        <f>IF(preDEL!$AG803,IFERROR(0/0,""),preDEL!AJ803)</f>
        <v/>
      </c>
      <c r="AK803" s="82" t="str">
        <f>IF(preDEL!$AG803,IFERROR(0/0,""),preDEL!AK803)</f>
        <v>Negative</v>
      </c>
      <c r="AL803" s="83" t="str">
        <f>IF(preDEL!$AG803,IFERROR(0/0,""),preDEL!AL803)</f>
        <v/>
      </c>
      <c r="AM803" s="83" t="str">
        <f>IF(preDEL!$AG803,IFERROR(0/0,""),preDEL!AM803)</f>
        <v>SpROSA145068</v>
      </c>
      <c r="AN803" s="83" t="str">
        <f>IF(preDEL!$AG803,IFERROR(0/0,""),preDEL!AN803)</f>
        <v>ROSA828368</v>
      </c>
      <c r="AO803" s="83" t="str">
        <f>IF(preDEL!$AG803,IFERROR(0/0,""),preDEL!AO803)</f>
        <v/>
      </c>
      <c r="AP803" s="83" t="str">
        <f>IF(preDEL!$AG803,IFERROR(0/0,""),preDEL!AP803)</f>
        <v/>
      </c>
      <c r="AQ803" s="83" t="str">
        <f>IF(preDEL!$AG803,IFERROR(0/0,""),preDEL!AQ803)</f>
        <v/>
      </c>
      <c r="AR803" s="83" t="str">
        <f>IF(preDEL!$AG803,IFERROR(0/0,""),preDEL!AR803)</f>
        <v/>
      </c>
      <c r="AS803" s="147"/>
    </row>
    <row r="804">
      <c r="A804" s="82" t="str">
        <f>IF(preDEL!$AG804,IFERROR(0/0,""),preDEL!A804)</f>
        <v>FLB3325</v>
      </c>
      <c r="B804" s="172">
        <f>IF(preDEL!$AG804,IFERROR(0/0,""),preDEL!B804)</f>
        <v>44547</v>
      </c>
      <c r="C804" s="173">
        <f>IF(preDEL!$AG804,IFERROR(0/0,""),preDEL!C804)</f>
        <v>0.1935069444</v>
      </c>
      <c r="D804" s="82" t="str">
        <f>IF(preDEL!$AG804,IFERROR(0/0,""),preDEL!D804)</f>
        <v/>
      </c>
      <c r="E804" s="82" t="str">
        <f>IF(preDEL!$AG804,IFERROR(0/0,""),preDEL!E804)</f>
        <v/>
      </c>
      <c r="F804" s="83" t="str">
        <f>IF(preDEL!$AG804,IFERROR(0/0,""),preDEL!F804)</f>
        <v/>
      </c>
      <c r="G804" s="83" t="str">
        <f>IF(preDEL!$AG804,IFERROR(0/0,""),preDEL!G804)</f>
        <v/>
      </c>
      <c r="H804" s="83" t="str">
        <f>IF(preDEL!$AG804,IFERROR(0/0,""),preDEL!H804)</f>
        <v/>
      </c>
      <c r="I804" s="82" t="str">
        <f>IF(preDEL!$AG804,IFERROR(0/0,""),preDEL!I804)</f>
        <v/>
      </c>
      <c r="J804" s="82" t="str">
        <f>IF(preDEL!$AG804,IFERROR(0/0,""),preDEL!J804)</f>
        <v/>
      </c>
      <c r="K804" s="82" t="str">
        <f>IF(preDEL!$AG804,IFERROR(0/0,""),preDEL!K804)</f>
        <v>Negative</v>
      </c>
      <c r="L804" s="172">
        <f>IF(preDEL!$AG804,IFERROR(0/0,""),preDEL!L804)</f>
        <v>44547</v>
      </c>
      <c r="M804" s="173">
        <f>IF(preDEL!$AG804,IFERROR(0/0,""),preDEL!M804)</f>
        <v>0.4018634259</v>
      </c>
      <c r="N804" s="83" t="str">
        <f>IF(preDEL!$AG804,IFERROR(0/0,""),preDEL!N804)</f>
        <v/>
      </c>
      <c r="O804" s="83" t="str">
        <f>IF(preDEL!$AG804,IFERROR(0/0,""),preDEL!O804)</f>
        <v/>
      </c>
      <c r="P804" s="128" t="b">
        <f>IF(preDEL!$AG804,IFERROR(0/0,""),preDEL!P804)</f>
        <v>0</v>
      </c>
      <c r="Q804" s="128" t="str">
        <f>IF(preDEL!$AG804,IFERROR(0/0,""),preDEL!Q804)</f>
        <v>Result</v>
      </c>
      <c r="R804" s="116" t="b">
        <f>IF(preDEL!$AG804,IFERROR(0/0,""),preDEL!R804)</f>
        <v>1</v>
      </c>
      <c r="S804" s="116">
        <f>IF(preDEL!$AG804,IFERROR(0/0,""),preDEL!S804)</f>
        <v>1</v>
      </c>
      <c r="T804" s="128">
        <f>IF(preDEL!$AG804,IFERROR(0/0,""),preDEL!T804)</f>
        <v>0</v>
      </c>
      <c r="U804" s="83" t="str">
        <f>IF(preDEL!$AG804,IFERROR(0/0,""),preDEL!U804)</f>
        <v/>
      </c>
      <c r="V804" s="82" t="str">
        <f>IF(preDEL!$AG804,IFERROR(0/0,""),preDEL!V804)</f>
        <v/>
      </c>
      <c r="W804" s="83" t="str">
        <f>IF(preDEL!$AG804,IFERROR(0/0,""),preDEL!W804)</f>
        <v/>
      </c>
      <c r="X804" s="116" t="b">
        <f>IF(preDEL!$AG804,IFERROR(0/0,""),preDEL!X804)</f>
        <v>0</v>
      </c>
      <c r="Y804" s="128" t="b">
        <f>IF(preDEL!$AG804,IFERROR(0/0,""),preDEL!Y804)</f>
        <v>0</v>
      </c>
      <c r="Z804" s="82" t="str">
        <f>IF(preDEL!$AG804,IFERROR(0/0,""),preDEL!Z804)</f>
        <v/>
      </c>
      <c r="AA804" s="128" t="b">
        <f>IF(preDEL!$AG804,IFERROR(0/0,""),preDEL!AA804)</f>
        <v>0</v>
      </c>
      <c r="AB804" s="128" t="b">
        <f>IF(preDEL!$AG804,IFERROR(0/0,""),preDEL!AB804)</f>
        <v>0</v>
      </c>
      <c r="AC804" s="174">
        <f>IF(preDEL!$AG804,IFERROR(0/0,""),preDEL!AC804)</f>
        <v>446</v>
      </c>
      <c r="AD804" s="116" t="b">
        <f>IF(preDEL!$AG804,IFERROR(0/0,""),preDEL!AD804)</f>
        <v>1</v>
      </c>
      <c r="AE804" s="175" t="str">
        <f>IF(preDEL!$AG804,IFERROR(0/0,""),preDEL!AE804)</f>
        <v/>
      </c>
      <c r="AF804" s="128" t="b">
        <f>IF(preDEL!$AG804,IFERROR(0/0,""),preDEL!AF804)</f>
        <v>0</v>
      </c>
      <c r="AG804" s="128" t="b">
        <f>IF(preDEL!$AG804,IFERROR(0/0,""),preDEL!AG804)</f>
        <v>0</v>
      </c>
      <c r="AH804" s="116" t="str">
        <f>IF(preDEL!$AG804,IFERROR(0/0,""),preDEL!AH804)</f>
        <v/>
      </c>
      <c r="AI804" s="82" t="str">
        <f>IF(preDEL!$AG804,IFERROR(0/0,""),preDEL!AI804)</f>
        <v/>
      </c>
      <c r="AJ804" s="83" t="str">
        <f>IF(preDEL!$AG804,IFERROR(0/0,""),preDEL!AJ804)</f>
        <v/>
      </c>
      <c r="AK804" s="82" t="str">
        <f>IF(preDEL!$AG804,IFERROR(0/0,""),preDEL!AK804)</f>
        <v>Negative</v>
      </c>
      <c r="AL804" s="83" t="str">
        <f>IF(preDEL!$AG804,IFERROR(0/0,""),preDEL!AL804)</f>
        <v/>
      </c>
      <c r="AM804" s="83" t="str">
        <f>IF(preDEL!$AG804,IFERROR(0/0,""),preDEL!AM804)</f>
        <v>SpROSA145068</v>
      </c>
      <c r="AN804" s="83" t="str">
        <f>IF(preDEL!$AG804,IFERROR(0/0,""),preDEL!AN804)</f>
        <v>ROSA767812</v>
      </c>
      <c r="AO804" s="83" t="str">
        <f>IF(preDEL!$AG804,IFERROR(0/0,""),preDEL!AO804)</f>
        <v/>
      </c>
      <c r="AP804" s="83" t="str">
        <f>IF(preDEL!$AG804,IFERROR(0/0,""),preDEL!AP804)</f>
        <v/>
      </c>
      <c r="AQ804" s="83" t="str">
        <f>IF(preDEL!$AG804,IFERROR(0/0,""),preDEL!AQ804)</f>
        <v/>
      </c>
      <c r="AR804" s="83" t="str">
        <f>IF(preDEL!$AG804,IFERROR(0/0,""),preDEL!AR804)</f>
        <v/>
      </c>
      <c r="AS804" s="147"/>
    </row>
    <row r="805">
      <c r="A805" s="82" t="str">
        <f>IF(preDEL!$AG805,IFERROR(0/0,""),preDEL!A805)</f>
        <v>FLB3693</v>
      </c>
      <c r="B805" s="172">
        <f>IF(preDEL!$AG805,IFERROR(0/0,""),preDEL!B805)</f>
        <v>44547</v>
      </c>
      <c r="C805" s="173">
        <f>IF(preDEL!$AG805,IFERROR(0/0,""),preDEL!C805)</f>
        <v>0.1936689815</v>
      </c>
      <c r="D805" s="82" t="str">
        <f>IF(preDEL!$AG805,IFERROR(0/0,""),preDEL!D805)</f>
        <v/>
      </c>
      <c r="E805" s="82" t="str">
        <f>IF(preDEL!$AG805,IFERROR(0/0,""),preDEL!E805)</f>
        <v/>
      </c>
      <c r="F805" s="83" t="str">
        <f>IF(preDEL!$AG805,IFERROR(0/0,""),preDEL!F805)</f>
        <v/>
      </c>
      <c r="G805" s="83" t="str">
        <f>IF(preDEL!$AG805,IFERROR(0/0,""),preDEL!G805)</f>
        <v/>
      </c>
      <c r="H805" s="83" t="str">
        <f>IF(preDEL!$AG805,IFERROR(0/0,""),preDEL!H805)</f>
        <v/>
      </c>
      <c r="I805" s="82" t="str">
        <f>IF(preDEL!$AG805,IFERROR(0/0,""),preDEL!I805)</f>
        <v/>
      </c>
      <c r="J805" s="82" t="str">
        <f>IF(preDEL!$AG805,IFERROR(0/0,""),preDEL!J805)</f>
        <v/>
      </c>
      <c r="K805" s="82" t="str">
        <f>IF(preDEL!$AG805,IFERROR(0/0,""),preDEL!K805)</f>
        <v>Negative</v>
      </c>
      <c r="L805" s="172">
        <f>IF(preDEL!$AG805,IFERROR(0/0,""),preDEL!L805)</f>
        <v>44547</v>
      </c>
      <c r="M805" s="173">
        <f>IF(preDEL!$AG805,IFERROR(0/0,""),preDEL!M805)</f>
        <v>0.4018634259</v>
      </c>
      <c r="N805" s="83" t="str">
        <f>IF(preDEL!$AG805,IFERROR(0/0,""),preDEL!N805)</f>
        <v/>
      </c>
      <c r="O805" s="83" t="str">
        <f>IF(preDEL!$AG805,IFERROR(0/0,""),preDEL!O805)</f>
        <v/>
      </c>
      <c r="P805" s="128" t="b">
        <f>IF(preDEL!$AG805,IFERROR(0/0,""),preDEL!P805)</f>
        <v>0</v>
      </c>
      <c r="Q805" s="128" t="str">
        <f>IF(preDEL!$AG805,IFERROR(0/0,""),preDEL!Q805)</f>
        <v>Result</v>
      </c>
      <c r="R805" s="116" t="b">
        <f>IF(preDEL!$AG805,IFERROR(0/0,""),preDEL!R805)</f>
        <v>1</v>
      </c>
      <c r="S805" s="116">
        <f>IF(preDEL!$AG805,IFERROR(0/0,""),preDEL!S805)</f>
        <v>1</v>
      </c>
      <c r="T805" s="128">
        <f>IF(preDEL!$AG805,IFERROR(0/0,""),preDEL!T805)</f>
        <v>0</v>
      </c>
      <c r="U805" s="83" t="str">
        <f>IF(preDEL!$AG805,IFERROR(0/0,""),preDEL!U805)</f>
        <v/>
      </c>
      <c r="V805" s="82" t="str">
        <f>IF(preDEL!$AG805,IFERROR(0/0,""),preDEL!V805)</f>
        <v/>
      </c>
      <c r="W805" s="83" t="str">
        <f>IF(preDEL!$AG805,IFERROR(0/0,""),preDEL!W805)</f>
        <v/>
      </c>
      <c r="X805" s="116" t="b">
        <f>IF(preDEL!$AG805,IFERROR(0/0,""),preDEL!X805)</f>
        <v>0</v>
      </c>
      <c r="Y805" s="128" t="b">
        <f>IF(preDEL!$AG805,IFERROR(0/0,""),preDEL!Y805)</f>
        <v>0</v>
      </c>
      <c r="Z805" s="82" t="str">
        <f>IF(preDEL!$AG805,IFERROR(0/0,""),preDEL!Z805)</f>
        <v/>
      </c>
      <c r="AA805" s="128" t="b">
        <f>IF(preDEL!$AG805,IFERROR(0/0,""),preDEL!AA805)</f>
        <v>0</v>
      </c>
      <c r="AB805" s="128" t="b">
        <f>IF(preDEL!$AG805,IFERROR(0/0,""),preDEL!AB805)</f>
        <v>0</v>
      </c>
      <c r="AC805" s="174">
        <f>IF(preDEL!$AG805,IFERROR(0/0,""),preDEL!AC805)</f>
        <v>445</v>
      </c>
      <c r="AD805" s="116" t="b">
        <f>IF(preDEL!$AG805,IFERROR(0/0,""),preDEL!AD805)</f>
        <v>1</v>
      </c>
      <c r="AE805" s="175" t="str">
        <f>IF(preDEL!$AG805,IFERROR(0/0,""),preDEL!AE805)</f>
        <v/>
      </c>
      <c r="AF805" s="128" t="b">
        <f>IF(preDEL!$AG805,IFERROR(0/0,""),preDEL!AF805)</f>
        <v>0</v>
      </c>
      <c r="AG805" s="128" t="b">
        <f>IF(preDEL!$AG805,IFERROR(0/0,""),preDEL!AG805)</f>
        <v>0</v>
      </c>
      <c r="AH805" s="116" t="str">
        <f>IF(preDEL!$AG805,IFERROR(0/0,""),preDEL!AH805)</f>
        <v/>
      </c>
      <c r="AI805" s="82" t="str">
        <f>IF(preDEL!$AG805,IFERROR(0/0,""),preDEL!AI805)</f>
        <v/>
      </c>
      <c r="AJ805" s="83" t="str">
        <f>IF(preDEL!$AG805,IFERROR(0/0,""),preDEL!AJ805)</f>
        <v/>
      </c>
      <c r="AK805" s="82" t="str">
        <f>IF(preDEL!$AG805,IFERROR(0/0,""),preDEL!AK805)</f>
        <v>Negative</v>
      </c>
      <c r="AL805" s="83" t="str">
        <f>IF(preDEL!$AG805,IFERROR(0/0,""),preDEL!AL805)</f>
        <v/>
      </c>
      <c r="AM805" s="83" t="str">
        <f>IF(preDEL!$AG805,IFERROR(0/0,""),preDEL!AM805)</f>
        <v>SpROSA145068</v>
      </c>
      <c r="AN805" s="83" t="str">
        <f>IF(preDEL!$AG805,IFERROR(0/0,""),preDEL!AN805)</f>
        <v>ROSA268794</v>
      </c>
      <c r="AO805" s="83" t="str">
        <f>IF(preDEL!$AG805,IFERROR(0/0,""),preDEL!AO805)</f>
        <v/>
      </c>
      <c r="AP805" s="83" t="str">
        <f>IF(preDEL!$AG805,IFERROR(0/0,""),preDEL!AP805)</f>
        <v/>
      </c>
      <c r="AQ805" s="83" t="str">
        <f>IF(preDEL!$AG805,IFERROR(0/0,""),preDEL!AQ805)</f>
        <v/>
      </c>
      <c r="AR805" s="83" t="str">
        <f>IF(preDEL!$AG805,IFERROR(0/0,""),preDEL!AR805)</f>
        <v/>
      </c>
      <c r="AS805" s="147"/>
    </row>
    <row r="806">
      <c r="A806" s="82" t="str">
        <f>IF(preDEL!$AG806,IFERROR(0/0,""),preDEL!A806)</f>
        <v>FLB3354</v>
      </c>
      <c r="B806" s="172">
        <f>IF(preDEL!$AG806,IFERROR(0/0,""),preDEL!B806)</f>
        <v>44547</v>
      </c>
      <c r="C806" s="173">
        <f>IF(preDEL!$AG806,IFERROR(0/0,""),preDEL!C806)</f>
        <v>0.1973263889</v>
      </c>
      <c r="D806" s="82" t="str">
        <f>IF(preDEL!$AG806,IFERROR(0/0,""),preDEL!D806)</f>
        <v/>
      </c>
      <c r="E806" s="82" t="str">
        <f>IF(preDEL!$AG806,IFERROR(0/0,""),preDEL!E806)</f>
        <v/>
      </c>
      <c r="F806" s="83" t="str">
        <f>IF(preDEL!$AG806,IFERROR(0/0,""),preDEL!F806)</f>
        <v/>
      </c>
      <c r="G806" s="83" t="str">
        <f>IF(preDEL!$AG806,IFERROR(0/0,""),preDEL!G806)</f>
        <v/>
      </c>
      <c r="H806" s="83" t="str">
        <f>IF(preDEL!$AG806,IFERROR(0/0,""),preDEL!H806)</f>
        <v/>
      </c>
      <c r="I806" s="82" t="str">
        <f>IF(preDEL!$AG806,IFERROR(0/0,""),preDEL!I806)</f>
        <v/>
      </c>
      <c r="J806" s="82" t="str">
        <f>IF(preDEL!$AG806,IFERROR(0/0,""),preDEL!J806)</f>
        <v/>
      </c>
      <c r="K806" s="82" t="str">
        <f>IF(preDEL!$AG806,IFERROR(0/0,""),preDEL!K806)</f>
        <v>Negative</v>
      </c>
      <c r="L806" s="172">
        <f>IF(preDEL!$AG806,IFERROR(0/0,""),preDEL!L806)</f>
        <v>44547</v>
      </c>
      <c r="M806" s="173">
        <f>IF(preDEL!$AG806,IFERROR(0/0,""),preDEL!M806)</f>
        <v>0.4018634259</v>
      </c>
      <c r="N806" s="83" t="str">
        <f>IF(preDEL!$AG806,IFERROR(0/0,""),preDEL!N806)</f>
        <v/>
      </c>
      <c r="O806" s="83" t="str">
        <f>IF(preDEL!$AG806,IFERROR(0/0,""),preDEL!O806)</f>
        <v/>
      </c>
      <c r="P806" s="128" t="b">
        <f>IF(preDEL!$AG806,IFERROR(0/0,""),preDEL!P806)</f>
        <v>0</v>
      </c>
      <c r="Q806" s="128" t="str">
        <f>IF(preDEL!$AG806,IFERROR(0/0,""),preDEL!Q806)</f>
        <v>Result</v>
      </c>
      <c r="R806" s="116" t="b">
        <f>IF(preDEL!$AG806,IFERROR(0/0,""),preDEL!R806)</f>
        <v>1</v>
      </c>
      <c r="S806" s="116">
        <f>IF(preDEL!$AG806,IFERROR(0/0,""),preDEL!S806)</f>
        <v>1</v>
      </c>
      <c r="T806" s="128" t="str">
        <f>IF(preDEL!$AG806,IFERROR(0/0,""),preDEL!T806)</f>
        <v/>
      </c>
      <c r="U806" s="83" t="str">
        <f>IF(preDEL!$AG806,IFERROR(0/0,""),preDEL!U806)</f>
        <v/>
      </c>
      <c r="V806" s="82" t="str">
        <f>IF(preDEL!$AG806,IFERROR(0/0,""),preDEL!V806)</f>
        <v/>
      </c>
      <c r="W806" s="83" t="str">
        <f>IF(preDEL!$AG806,IFERROR(0/0,""),preDEL!W806)</f>
        <v/>
      </c>
      <c r="X806" s="116" t="b">
        <f>IF(preDEL!$AG806,IFERROR(0/0,""),preDEL!X806)</f>
        <v>0</v>
      </c>
      <c r="Y806" s="128" t="b">
        <f>IF(preDEL!$AG806,IFERROR(0/0,""),preDEL!Y806)</f>
        <v>0</v>
      </c>
      <c r="Z806" s="82" t="str">
        <f>IF(preDEL!$AG806,IFERROR(0/0,""),preDEL!Z806)</f>
        <v/>
      </c>
      <c r="AA806" s="128" t="b">
        <f>IF(preDEL!$AG806,IFERROR(0/0,""),preDEL!AA806)</f>
        <v>0</v>
      </c>
      <c r="AB806" s="128" t="b">
        <f>IF(preDEL!$AG806,IFERROR(0/0,""),preDEL!AB806)</f>
        <v>0</v>
      </c>
      <c r="AC806" s="174">
        <f>IF(preDEL!$AG806,IFERROR(0/0,""),preDEL!AC806)</f>
        <v>444</v>
      </c>
      <c r="AD806" s="116" t="b">
        <f>IF(preDEL!$AG806,IFERROR(0/0,""),preDEL!AD806)</f>
        <v>1</v>
      </c>
      <c r="AE806" s="175" t="str">
        <f>IF(preDEL!$AG806,IFERROR(0/0,""),preDEL!AE806)</f>
        <v/>
      </c>
      <c r="AF806" s="128" t="b">
        <f>IF(preDEL!$AG806,IFERROR(0/0,""),preDEL!AF806)</f>
        <v>0</v>
      </c>
      <c r="AG806" s="128" t="b">
        <f>IF(preDEL!$AG806,IFERROR(0/0,""),preDEL!AG806)</f>
        <v>0</v>
      </c>
      <c r="AH806" s="116" t="str">
        <f>IF(preDEL!$AG806,IFERROR(0/0,""),preDEL!AH806)</f>
        <v/>
      </c>
      <c r="AI806" s="82" t="str">
        <f>IF(preDEL!$AG806,IFERROR(0/0,""),preDEL!AI806)</f>
        <v/>
      </c>
      <c r="AJ806" s="83" t="str">
        <f>IF(preDEL!$AG806,IFERROR(0/0,""),preDEL!AJ806)</f>
        <v/>
      </c>
      <c r="AK806" s="82" t="str">
        <f>IF(preDEL!$AG806,IFERROR(0/0,""),preDEL!AK806)</f>
        <v>Negative</v>
      </c>
      <c r="AL806" s="83" t="str">
        <f>IF(preDEL!$AG806,IFERROR(0/0,""),preDEL!AL806)</f>
        <v/>
      </c>
      <c r="AM806" s="83" t="str">
        <f>IF(preDEL!$AG806,IFERROR(0/0,""),preDEL!AM806)</f>
        <v>SpROSA145068</v>
      </c>
      <c r="AN806" s="83" t="str">
        <f>IF(preDEL!$AG806,IFERROR(0/0,""),preDEL!AN806)</f>
        <v>ROSA546081</v>
      </c>
      <c r="AO806" s="83" t="str">
        <f>IF(preDEL!$AG806,IFERROR(0/0,""),preDEL!AO806)</f>
        <v/>
      </c>
      <c r="AP806" s="83" t="str">
        <f>IF(preDEL!$AG806,IFERROR(0/0,""),preDEL!AP806)</f>
        <v/>
      </c>
      <c r="AQ806" s="83" t="str">
        <f>IF(preDEL!$AG806,IFERROR(0/0,""),preDEL!AQ806)</f>
        <v/>
      </c>
      <c r="AR806" s="83" t="str">
        <f>IF(preDEL!$AG806,IFERROR(0/0,""),preDEL!AR806)</f>
        <v/>
      </c>
      <c r="AS806" s="147"/>
    </row>
    <row r="807">
      <c r="A807" s="82" t="str">
        <f>IF(preDEL!$AG807,IFERROR(0/0,""),preDEL!A807)</f>
        <v>FLB3788</v>
      </c>
      <c r="B807" s="172">
        <f>IF(preDEL!$AG807,IFERROR(0/0,""),preDEL!B807)</f>
        <v>44547</v>
      </c>
      <c r="C807" s="173">
        <f>IF(preDEL!$AG807,IFERROR(0/0,""),preDEL!C807)</f>
        <v>0.1977199074</v>
      </c>
      <c r="D807" s="82" t="str">
        <f>IF(preDEL!$AG807,IFERROR(0/0,""),preDEL!D807)</f>
        <v/>
      </c>
      <c r="E807" s="82" t="str">
        <f>IF(preDEL!$AG807,IFERROR(0/0,""),preDEL!E807)</f>
        <v/>
      </c>
      <c r="F807" s="83" t="str">
        <f>IF(preDEL!$AG807,IFERROR(0/0,""),preDEL!F807)</f>
        <v/>
      </c>
      <c r="G807" s="83" t="str">
        <f>IF(preDEL!$AG807,IFERROR(0/0,""),preDEL!G807)</f>
        <v/>
      </c>
      <c r="H807" s="83" t="str">
        <f>IF(preDEL!$AG807,IFERROR(0/0,""),preDEL!H807)</f>
        <v/>
      </c>
      <c r="I807" s="82" t="str">
        <f>IF(preDEL!$AG807,IFERROR(0/0,""),preDEL!I807)</f>
        <v/>
      </c>
      <c r="J807" s="82" t="str">
        <f>IF(preDEL!$AG807,IFERROR(0/0,""),preDEL!J807)</f>
        <v/>
      </c>
      <c r="K807" s="82" t="str">
        <f>IF(preDEL!$AG807,IFERROR(0/0,""),preDEL!K807)</f>
        <v>Negative</v>
      </c>
      <c r="L807" s="172">
        <f>IF(preDEL!$AG807,IFERROR(0/0,""),preDEL!L807)</f>
        <v>44547</v>
      </c>
      <c r="M807" s="173">
        <f>IF(preDEL!$AG807,IFERROR(0/0,""),preDEL!M807)</f>
        <v>0.4018634259</v>
      </c>
      <c r="N807" s="83" t="str">
        <f>IF(preDEL!$AG807,IFERROR(0/0,""),preDEL!N807)</f>
        <v/>
      </c>
      <c r="O807" s="83" t="str">
        <f>IF(preDEL!$AG807,IFERROR(0/0,""),preDEL!O807)</f>
        <v/>
      </c>
      <c r="P807" s="128" t="b">
        <f>IF(preDEL!$AG807,IFERROR(0/0,""),preDEL!P807)</f>
        <v>0</v>
      </c>
      <c r="Q807" s="128" t="str">
        <f>IF(preDEL!$AG807,IFERROR(0/0,""),preDEL!Q807)</f>
        <v>Result</v>
      </c>
      <c r="R807" s="116" t="b">
        <f>IF(preDEL!$AG807,IFERROR(0/0,""),preDEL!R807)</f>
        <v>1</v>
      </c>
      <c r="S807" s="116">
        <f>IF(preDEL!$AG807,IFERROR(0/0,""),preDEL!S807)</f>
        <v>1</v>
      </c>
      <c r="T807" s="128">
        <f>IF(preDEL!$AG807,IFERROR(0/0,""),preDEL!T807)</f>
        <v>0</v>
      </c>
      <c r="U807" s="83" t="str">
        <f>IF(preDEL!$AG807,IFERROR(0/0,""),preDEL!U807)</f>
        <v/>
      </c>
      <c r="V807" s="82" t="str">
        <f>IF(preDEL!$AG807,IFERROR(0/0,""),preDEL!V807)</f>
        <v/>
      </c>
      <c r="W807" s="83" t="str">
        <f>IF(preDEL!$AG807,IFERROR(0/0,""),preDEL!W807)</f>
        <v/>
      </c>
      <c r="X807" s="116" t="b">
        <f>IF(preDEL!$AG807,IFERROR(0/0,""),preDEL!X807)</f>
        <v>0</v>
      </c>
      <c r="Y807" s="128" t="b">
        <f>IF(preDEL!$AG807,IFERROR(0/0,""),preDEL!Y807)</f>
        <v>0</v>
      </c>
      <c r="Z807" s="82" t="str">
        <f>IF(preDEL!$AG807,IFERROR(0/0,""),preDEL!Z807)</f>
        <v/>
      </c>
      <c r="AA807" s="128" t="b">
        <f>IF(preDEL!$AG807,IFERROR(0/0,""),preDEL!AA807)</f>
        <v>0</v>
      </c>
      <c r="AB807" s="128" t="b">
        <f>IF(preDEL!$AG807,IFERROR(0/0,""),preDEL!AB807)</f>
        <v>0</v>
      </c>
      <c r="AC807" s="174">
        <f>IF(preDEL!$AG807,IFERROR(0/0,""),preDEL!AC807)</f>
        <v>443</v>
      </c>
      <c r="AD807" s="116" t="b">
        <f>IF(preDEL!$AG807,IFERROR(0/0,""),preDEL!AD807)</f>
        <v>1</v>
      </c>
      <c r="AE807" s="175" t="str">
        <f>IF(preDEL!$AG807,IFERROR(0/0,""),preDEL!AE807)</f>
        <v/>
      </c>
      <c r="AF807" s="128" t="b">
        <f>IF(preDEL!$AG807,IFERROR(0/0,""),preDEL!AF807)</f>
        <v>0</v>
      </c>
      <c r="AG807" s="128" t="b">
        <f>IF(preDEL!$AG807,IFERROR(0/0,""),preDEL!AG807)</f>
        <v>0</v>
      </c>
      <c r="AH807" s="116" t="str">
        <f>IF(preDEL!$AG807,IFERROR(0/0,""),preDEL!AH807)</f>
        <v/>
      </c>
      <c r="AI807" s="82" t="str">
        <f>IF(preDEL!$AG807,IFERROR(0/0,""),preDEL!AI807)</f>
        <v/>
      </c>
      <c r="AJ807" s="83" t="str">
        <f>IF(preDEL!$AG807,IFERROR(0/0,""),preDEL!AJ807)</f>
        <v/>
      </c>
      <c r="AK807" s="82" t="str">
        <f>IF(preDEL!$AG807,IFERROR(0/0,""),preDEL!AK807)</f>
        <v>Negative</v>
      </c>
      <c r="AL807" s="83" t="str">
        <f>IF(preDEL!$AG807,IFERROR(0/0,""),preDEL!AL807)</f>
        <v/>
      </c>
      <c r="AM807" s="83" t="str">
        <f>IF(preDEL!$AG807,IFERROR(0/0,""),preDEL!AM807)</f>
        <v>SpROSA145068</v>
      </c>
      <c r="AN807" s="83" t="str">
        <f>IF(preDEL!$AG807,IFERROR(0/0,""),preDEL!AN807)</f>
        <v>ROSA896361</v>
      </c>
      <c r="AO807" s="83" t="str">
        <f>IF(preDEL!$AG807,IFERROR(0/0,""),preDEL!AO807)</f>
        <v/>
      </c>
      <c r="AP807" s="83" t="str">
        <f>IF(preDEL!$AG807,IFERROR(0/0,""),preDEL!AP807)</f>
        <v/>
      </c>
      <c r="AQ807" s="83" t="str">
        <f>IF(preDEL!$AG807,IFERROR(0/0,""),preDEL!AQ807)</f>
        <v/>
      </c>
      <c r="AR807" s="83" t="str">
        <f>IF(preDEL!$AG807,IFERROR(0/0,""),preDEL!AR807)</f>
        <v/>
      </c>
      <c r="AS807" s="147"/>
    </row>
    <row r="808">
      <c r="A808" s="82" t="str">
        <f>IF(preDEL!$AG808,IFERROR(0/0,""),preDEL!A808)</f>
        <v>FLB3313</v>
      </c>
      <c r="B808" s="172">
        <f>IF(preDEL!$AG808,IFERROR(0/0,""),preDEL!B808)</f>
        <v>44547</v>
      </c>
      <c r="C808" s="173">
        <f>IF(preDEL!$AG808,IFERROR(0/0,""),preDEL!C808)</f>
        <v>0.1990393519</v>
      </c>
      <c r="D808" s="82" t="str">
        <f>IF(preDEL!$AG808,IFERROR(0/0,""),preDEL!D808)</f>
        <v/>
      </c>
      <c r="E808" s="82" t="str">
        <f>IF(preDEL!$AG808,IFERROR(0/0,""),preDEL!E808)</f>
        <v/>
      </c>
      <c r="F808" s="83" t="str">
        <f>IF(preDEL!$AG808,IFERROR(0/0,""),preDEL!F808)</f>
        <v/>
      </c>
      <c r="G808" s="83" t="str">
        <f>IF(preDEL!$AG808,IFERROR(0/0,""),preDEL!G808)</f>
        <v/>
      </c>
      <c r="H808" s="83" t="str">
        <f>IF(preDEL!$AG808,IFERROR(0/0,""),preDEL!H808)</f>
        <v/>
      </c>
      <c r="I808" s="82" t="str">
        <f>IF(preDEL!$AG808,IFERROR(0/0,""),preDEL!I808)</f>
        <v/>
      </c>
      <c r="J808" s="82" t="str">
        <f>IF(preDEL!$AG808,IFERROR(0/0,""),preDEL!J808)</f>
        <v/>
      </c>
      <c r="K808" s="82" t="str">
        <f>IF(preDEL!$AG808,IFERROR(0/0,""),preDEL!K808)</f>
        <v>Negative</v>
      </c>
      <c r="L808" s="172">
        <f>IF(preDEL!$AG808,IFERROR(0/0,""),preDEL!L808)</f>
        <v>44547</v>
      </c>
      <c r="M808" s="173">
        <f>IF(preDEL!$AG808,IFERROR(0/0,""),preDEL!M808)</f>
        <v>0.4018634259</v>
      </c>
      <c r="N808" s="83" t="str">
        <f>IF(preDEL!$AG808,IFERROR(0/0,""),preDEL!N808)</f>
        <v/>
      </c>
      <c r="O808" s="83" t="str">
        <f>IF(preDEL!$AG808,IFERROR(0/0,""),preDEL!O808)</f>
        <v/>
      </c>
      <c r="P808" s="128" t="b">
        <f>IF(preDEL!$AG808,IFERROR(0/0,""),preDEL!P808)</f>
        <v>0</v>
      </c>
      <c r="Q808" s="128" t="str">
        <f>IF(preDEL!$AG808,IFERROR(0/0,""),preDEL!Q808)</f>
        <v>Result</v>
      </c>
      <c r="R808" s="116" t="b">
        <f>IF(preDEL!$AG808,IFERROR(0/0,""),preDEL!R808)</f>
        <v>1</v>
      </c>
      <c r="S808" s="116">
        <f>IF(preDEL!$AG808,IFERROR(0/0,""),preDEL!S808)</f>
        <v>1</v>
      </c>
      <c r="T808" s="128">
        <f>IF(preDEL!$AG808,IFERROR(0/0,""),preDEL!T808)</f>
        <v>0</v>
      </c>
      <c r="U808" s="83" t="str">
        <f>IF(preDEL!$AG808,IFERROR(0/0,""),preDEL!U808)</f>
        <v/>
      </c>
      <c r="V808" s="82" t="str">
        <f>IF(preDEL!$AG808,IFERROR(0/0,""),preDEL!V808)</f>
        <v/>
      </c>
      <c r="W808" s="83" t="str">
        <f>IF(preDEL!$AG808,IFERROR(0/0,""),preDEL!W808)</f>
        <v/>
      </c>
      <c r="X808" s="116" t="b">
        <f>IF(preDEL!$AG808,IFERROR(0/0,""),preDEL!X808)</f>
        <v>0</v>
      </c>
      <c r="Y808" s="128" t="b">
        <f>IF(preDEL!$AG808,IFERROR(0/0,""),preDEL!Y808)</f>
        <v>0</v>
      </c>
      <c r="Z808" s="82" t="str">
        <f>IF(preDEL!$AG808,IFERROR(0/0,""),preDEL!Z808)</f>
        <v/>
      </c>
      <c r="AA808" s="128" t="b">
        <f>IF(preDEL!$AG808,IFERROR(0/0,""),preDEL!AA808)</f>
        <v>0</v>
      </c>
      <c r="AB808" s="128" t="b">
        <f>IF(preDEL!$AG808,IFERROR(0/0,""),preDEL!AB808)</f>
        <v>0</v>
      </c>
      <c r="AC808" s="174">
        <f>IF(preDEL!$AG808,IFERROR(0/0,""),preDEL!AC808)</f>
        <v>442</v>
      </c>
      <c r="AD808" s="116" t="b">
        <f>IF(preDEL!$AG808,IFERROR(0/0,""),preDEL!AD808)</f>
        <v>1</v>
      </c>
      <c r="AE808" s="175" t="str">
        <f>IF(preDEL!$AG808,IFERROR(0/0,""),preDEL!AE808)</f>
        <v/>
      </c>
      <c r="AF808" s="128" t="b">
        <f>IF(preDEL!$AG808,IFERROR(0/0,""),preDEL!AF808)</f>
        <v>0</v>
      </c>
      <c r="AG808" s="128" t="b">
        <f>IF(preDEL!$AG808,IFERROR(0/0,""),preDEL!AG808)</f>
        <v>0</v>
      </c>
      <c r="AH808" s="116" t="str">
        <f>IF(preDEL!$AG808,IFERROR(0/0,""),preDEL!AH808)</f>
        <v/>
      </c>
      <c r="AI808" s="82" t="str">
        <f>IF(preDEL!$AG808,IFERROR(0/0,""),preDEL!AI808)</f>
        <v/>
      </c>
      <c r="AJ808" s="83" t="str">
        <f>IF(preDEL!$AG808,IFERROR(0/0,""),preDEL!AJ808)</f>
        <v/>
      </c>
      <c r="AK808" s="82" t="str">
        <f>IF(preDEL!$AG808,IFERROR(0/0,""),preDEL!AK808)</f>
        <v>Negative</v>
      </c>
      <c r="AL808" s="83" t="str">
        <f>IF(preDEL!$AG808,IFERROR(0/0,""),preDEL!AL808)</f>
        <v/>
      </c>
      <c r="AM808" s="83" t="str">
        <f>IF(preDEL!$AG808,IFERROR(0/0,""),preDEL!AM808)</f>
        <v>SpROSA145068</v>
      </c>
      <c r="AN808" s="83" t="str">
        <f>IF(preDEL!$AG808,IFERROR(0/0,""),preDEL!AN808)</f>
        <v>ROSA195311</v>
      </c>
      <c r="AO808" s="83" t="str">
        <f>IF(preDEL!$AG808,IFERROR(0/0,""),preDEL!AO808)</f>
        <v/>
      </c>
      <c r="AP808" s="83" t="str">
        <f>IF(preDEL!$AG808,IFERROR(0/0,""),preDEL!AP808)</f>
        <v/>
      </c>
      <c r="AQ808" s="83" t="str">
        <f>IF(preDEL!$AG808,IFERROR(0/0,""),preDEL!AQ808)</f>
        <v/>
      </c>
      <c r="AR808" s="83" t="str">
        <f>IF(preDEL!$AG808,IFERROR(0/0,""),preDEL!AR808)</f>
        <v/>
      </c>
      <c r="AS808" s="14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13.0" ySplit="1.0" topLeftCell="N2" activePane="bottomRight" state="frozen"/>
      <selection activeCell="N1" sqref="N1" pane="topRight"/>
      <selection activeCell="A2" sqref="A2" pane="bottomLeft"/>
      <selection activeCell="N2" sqref="N2" pane="bottomRight"/>
    </sheetView>
  </sheetViews>
  <sheetFormatPr customHeight="1" defaultColWidth="12.63" defaultRowHeight="15.75" outlineLevelCol="1"/>
  <cols>
    <col customWidth="1" min="4" max="4" width="14.13"/>
    <col customWidth="1" min="11" max="11" width="11.5"/>
    <col customWidth="1" min="12" max="12" width="10.5"/>
    <col customWidth="1" min="13" max="13" width="8.25"/>
    <col customWidth="1" min="14" max="14" width="16.5"/>
    <col customWidth="1" min="15" max="15" width="21.13"/>
    <col customWidth="1" min="16" max="16" width="11.25"/>
    <col customWidth="1" min="17" max="17" width="13.75"/>
    <col customWidth="1" min="18" max="20" width="8.25"/>
    <col customWidth="1" min="21" max="21" width="15.75"/>
    <col customWidth="1" min="22" max="22" width="15.38"/>
    <col customWidth="1" min="23" max="23" width="19.5"/>
    <col customWidth="1" min="24" max="24" width="9.38"/>
    <col customWidth="1" min="25" max="25" width="8.75" outlineLevel="1"/>
    <col customWidth="1" min="26" max="26" width="8.38" outlineLevel="1"/>
    <col customWidth="1" min="27" max="27" width="10.13" outlineLevel="1"/>
    <col customWidth="1" min="28" max="28" width="8.88" outlineLevel="1"/>
    <col customWidth="1" min="29" max="29" width="8.0" outlineLevel="1"/>
    <col customWidth="1" min="30" max="30" width="9.5" outlineLevel="1"/>
    <col customWidth="1" min="31" max="32" width="10.88" outlineLevel="1"/>
    <col customWidth="1" min="33" max="33" width="10.25" outlineLevel="1"/>
    <col customWidth="1" min="34" max="34" width="7.13" outlineLevel="1"/>
    <col customWidth="1" min="35" max="35" width="7.5" outlineLevel="1"/>
    <col customWidth="1" min="36" max="36" width="9.38" outlineLevel="1"/>
    <col customWidth="1" min="37" max="37" width="9.63" outlineLevel="1"/>
    <col customWidth="1" min="38" max="38" width="26.38" outlineLevel="1"/>
    <col customWidth="1" min="39" max="39" width="20.38" outlineLevel="1"/>
    <col customWidth="1" min="40" max="40" width="20.88" outlineLevel="1"/>
    <col customWidth="1" min="41" max="41" width="19.75"/>
    <col customWidth="1" min="42" max="42" width="13.25"/>
    <col customWidth="1" min="43" max="43" width="14.88"/>
    <col customWidth="1" min="44" max="44" width="19.25"/>
    <col customWidth="1" min="45" max="52" width="5.5"/>
  </cols>
  <sheetData>
    <row r="1">
      <c r="A1" s="97" t="str">
        <f>preDEL!A$1</f>
        <v>TUBE ID</v>
      </c>
      <c r="B1" s="97" t="str">
        <f>preDEL!B$1</f>
        <v>COLLECTION DATE</v>
      </c>
      <c r="C1" s="97" t="str">
        <f>preDEL!C$1</f>
        <v>COLLECTION TIME</v>
      </c>
      <c r="D1" s="97" t="str">
        <f>preDEL!D$1</f>
        <v>SPONSOR FIRSTNAME</v>
      </c>
      <c r="E1" s="97" t="str">
        <f>preDEL!E$1</f>
        <v>SPONSOR LASTNAME</v>
      </c>
      <c r="F1" s="97" t="str">
        <f>preDEL!F$1</f>
        <v>PARTICIPANT FIRSTNAME</v>
      </c>
      <c r="G1" s="97" t="str">
        <f>preDEL!G$1</f>
        <v>PARTICIPANT LASTNAME</v>
      </c>
      <c r="H1" s="97" t="str">
        <f>preDEL!H$1</f>
        <v>PARTICIPANT EMAIL</v>
      </c>
      <c r="I1" s="97" t="str">
        <f>preDEL!I$1</f>
        <v>MINOR FIRSTNAME</v>
      </c>
      <c r="J1" s="97" t="str">
        <f>preDEL!J$1</f>
        <v>MINOR LASTNAME</v>
      </c>
      <c r="K1" s="166" t="str">
        <f>preDEL!K$1</f>
        <v>APP
RESULT</v>
      </c>
      <c r="L1" s="97" t="str">
        <f>preDEL!L$1</f>
        <v>RESULT DATE</v>
      </c>
      <c r="M1" s="97" t="str">
        <f>preDEL!M$1</f>
        <v>RESULT TIME</v>
      </c>
      <c r="N1" s="166" t="str">
        <f>preDEL!N$1</f>
        <v>APP
GROUP</v>
      </c>
      <c r="O1" s="97" t="str">
        <f>preDEL!O$1</f>
        <v>NOTE</v>
      </c>
      <c r="P1" s="97" t="str">
        <f>preDEL!P$1</f>
        <v>REPS IN RAW_APT?</v>
      </c>
      <c r="Q1" s="97" t="str">
        <f>preDEL!Q$1</f>
        <v>STATUS</v>
      </c>
      <c r="R1" s="93" t="str">
        <f>preDEL!R$1</f>
        <v>Tube ID First Row?</v>
      </c>
      <c r="S1" s="93" t="str">
        <f>preDEL!S$1</f>
        <v>Num Tube IDs</v>
      </c>
      <c r="T1" s="167" t="str">
        <f>preDEL!T$1</f>
        <v>Add N Names</v>
      </c>
      <c r="U1" s="93" t="str">
        <f>preDEL!U$1</f>
        <v>NOTE FIRSTNAME</v>
      </c>
      <c r="V1" s="93" t="str">
        <f>preDEL!V$1</f>
        <v>NOTE LASTNAME</v>
      </c>
      <c r="W1" s="97" t="str">
        <f>preDEL!W$1</f>
        <v>Names Adjust</v>
      </c>
      <c r="X1" s="167" t="str">
        <f>preDEL!X$1</f>
        <v>Note Name?</v>
      </c>
      <c r="Y1" s="167" t="str">
        <f>preDEL!Y$1</f>
        <v>FRAN</v>
      </c>
      <c r="Z1" s="168" t="str">
        <f>preDEL!Z$1</f>
        <v>&gt;4 Samples</v>
      </c>
      <c r="AA1" s="167" t="str">
        <f>preDEL!AA$1</f>
        <v>Has Note?</v>
      </c>
      <c r="AB1" s="93" t="str">
        <f>preDEL!AB$1</f>
        <v>Preserve Note</v>
      </c>
      <c r="AC1" s="168" t="str">
        <f>preDEL!AC$1</f>
        <v>Initial Order</v>
      </c>
      <c r="AD1" s="168" t="str">
        <f>preDEL!AD$1</f>
        <v>Added from APT?</v>
      </c>
      <c r="AE1" s="93" t="str">
        <f>preDEL!AE$1</f>
        <v>Minutes Col to Result</v>
      </c>
      <c r="AF1" s="169" t="str">
        <f>preDEL!AF$1</f>
        <v>Tube IDs w Diff Times?</v>
      </c>
      <c r="AG1" s="93" t="str">
        <f>preDEL!AG$1</f>
        <v>Delete?</v>
      </c>
      <c r="AH1" s="93" t="str">
        <f>preDEL!AH$1</f>
        <v>Delete Code</v>
      </c>
      <c r="AI1" s="93" t="str">
        <f>preDEL!AI$1</f>
        <v>Basic Correct Code</v>
      </c>
      <c r="AJ1" s="166" t="str">
        <f>preDEL!AJ$1</f>
        <v>Result Correct Code</v>
      </c>
      <c r="AK1" s="166" t="str">
        <f>preDEL!AK$1</f>
        <v>FINAL RESULT</v>
      </c>
      <c r="AL1" s="93" t="str">
        <f>preDEL!AL$1</f>
        <v>Correction Notes</v>
      </c>
      <c r="AM1" s="168" t="str">
        <f>preDEL!AM$1</f>
        <v>Sponsor ID</v>
      </c>
      <c r="AN1" s="168" t="str">
        <f>preDEL!AN$1</f>
        <v>Participant ID</v>
      </c>
      <c r="AO1" s="170" t="str">
        <f>preDEL!AO$1</f>
        <v>Sponsor
FullName</v>
      </c>
      <c r="AP1" s="168" t="str">
        <f>preDEL!AP$1</f>
        <v>Combined Participant Firstname</v>
      </c>
      <c r="AQ1" s="168" t="str">
        <f>preDEL!AQ$1</f>
        <v>Combined Participant Lastname</v>
      </c>
      <c r="AR1" s="168" t="str">
        <f>preDEL!AR$1</f>
        <v>Combined Participant Fullname</v>
      </c>
      <c r="AS1" s="93" t="str">
        <f>preDEL!AS$1</f>
        <v>FINAL
GROUP</v>
      </c>
      <c r="AT1" s="93" t="str">
        <f>preDEL!AT$1</f>
        <v>ERROR!! NAME COLS CHECK? 781</v>
      </c>
      <c r="AU1" s="93" t="str">
        <f>preDEL!AU$1</f>
        <v>PARTCIP 
NAME COLS</v>
      </c>
      <c r="AV1" s="93" t="str">
        <f>preDEL!AV$1</f>
        <v>MINOR 
NAME COLS</v>
      </c>
      <c r="AW1" s="93" t="str">
        <f>preDEL!AW$1</f>
        <v>NOTE 
NAME COLS</v>
      </c>
      <c r="AX1" s="93" t="str">
        <f>preDEL!AX$1</f>
        <v>Note Name Extras - Rows Added Not Orig Tube ID Row</v>
      </c>
      <c r="AY1" s="176">
        <f>preDEL!AY$1</f>
        <v>0</v>
      </c>
      <c r="AZ1" s="102" t="s">
        <v>255</v>
      </c>
    </row>
    <row r="2">
      <c r="A2" s="83" t="str">
        <f t="array" ref="A2:AS808">SORT(filterDEL!$A$2:$AY782,2,TRUE,3,TRUE,43,TRUE,42,TRUE)</f>
        <v>PA9436</v>
      </c>
      <c r="B2" s="144">
        <v>44467.0</v>
      </c>
      <c r="C2" s="115">
        <v>0.29356481481481483</v>
      </c>
      <c r="D2" s="47"/>
      <c r="E2" s="47"/>
      <c r="F2" s="4"/>
      <c r="G2" s="4"/>
      <c r="H2" s="4"/>
      <c r="I2" s="47"/>
      <c r="J2" s="47"/>
      <c r="K2" s="47" t="s">
        <v>271</v>
      </c>
      <c r="L2" s="144">
        <v>44868.0</v>
      </c>
      <c r="M2" s="115">
        <v>0.5355208333333333</v>
      </c>
      <c r="N2" s="4"/>
      <c r="O2" s="4"/>
      <c r="P2" s="8" t="b">
        <v>0</v>
      </c>
      <c r="Q2" s="8" t="s">
        <v>2009</v>
      </c>
      <c r="R2" s="177" t="b">
        <v>1</v>
      </c>
      <c r="S2" s="177">
        <v>1.0</v>
      </c>
      <c r="T2" s="8">
        <v>0.0</v>
      </c>
      <c r="U2" s="4"/>
      <c r="V2" s="47"/>
      <c r="W2" s="4"/>
      <c r="X2" s="177" t="b">
        <v>0</v>
      </c>
      <c r="Y2" s="8" t="b">
        <v>0</v>
      </c>
      <c r="Z2" s="47"/>
      <c r="AA2" s="8" t="b">
        <v>0</v>
      </c>
      <c r="AB2" s="8" t="b">
        <v>0</v>
      </c>
      <c r="AC2" s="178">
        <v>802.0</v>
      </c>
      <c r="AD2" s="177" t="b">
        <v>1</v>
      </c>
      <c r="AE2" s="179"/>
      <c r="AF2" s="8" t="b">
        <v>0</v>
      </c>
      <c r="AG2" s="8" t="b">
        <v>0</v>
      </c>
      <c r="AH2" s="177"/>
      <c r="AI2" s="47"/>
      <c r="AJ2" s="8">
        <v>2.2</v>
      </c>
      <c r="AK2" s="47" t="s">
        <v>622</v>
      </c>
      <c r="AL2" s="4"/>
      <c r="AM2" s="4" t="s">
        <v>280</v>
      </c>
      <c r="AN2" s="4" t="s">
        <v>281</v>
      </c>
      <c r="AO2" s="4" t="s">
        <v>2010</v>
      </c>
      <c r="AP2" s="4" t="s">
        <v>2010</v>
      </c>
      <c r="AQ2" s="4" t="s">
        <v>2010</v>
      </c>
      <c r="AR2" s="4" t="s">
        <v>2010</v>
      </c>
      <c r="AS2" s="4"/>
      <c r="AT2" s="4"/>
      <c r="AU2" s="4"/>
      <c r="AV2" s="4"/>
      <c r="AW2" s="4"/>
      <c r="AX2" s="4"/>
      <c r="AY2" s="4"/>
      <c r="AZ2" s="4"/>
    </row>
    <row r="3">
      <c r="A3" s="4" t="s">
        <v>283</v>
      </c>
      <c r="B3" s="144">
        <v>44467.0</v>
      </c>
      <c r="C3" s="115">
        <v>0.35224537037037035</v>
      </c>
      <c r="D3" s="47"/>
      <c r="E3" s="47"/>
      <c r="F3" s="4"/>
      <c r="G3" s="4"/>
      <c r="H3" s="4"/>
      <c r="I3" s="47"/>
      <c r="J3" s="47"/>
      <c r="K3" s="47" t="s">
        <v>271</v>
      </c>
      <c r="L3" s="144">
        <v>44868.0</v>
      </c>
      <c r="M3" s="115">
        <v>0.5355208333333333</v>
      </c>
      <c r="N3" s="4"/>
      <c r="O3" s="4"/>
      <c r="P3" s="8" t="b">
        <v>0</v>
      </c>
      <c r="Q3" s="8" t="s">
        <v>2009</v>
      </c>
      <c r="R3" s="177" t="b">
        <v>1</v>
      </c>
      <c r="S3" s="177">
        <v>1.0</v>
      </c>
      <c r="T3" s="8">
        <v>0.0</v>
      </c>
      <c r="U3" s="4"/>
      <c r="V3" s="47"/>
      <c r="W3" s="4"/>
      <c r="X3" s="177" t="b">
        <v>0</v>
      </c>
      <c r="Y3" s="8" t="b">
        <v>0</v>
      </c>
      <c r="Z3" s="47"/>
      <c r="AA3" s="8" t="b">
        <v>0</v>
      </c>
      <c r="AB3" s="8" t="b">
        <v>0</v>
      </c>
      <c r="AC3" s="178">
        <v>801.0</v>
      </c>
      <c r="AD3" s="177" t="b">
        <v>1</v>
      </c>
      <c r="AE3" s="179"/>
      <c r="AF3" s="8" t="b">
        <v>0</v>
      </c>
      <c r="AG3" s="8" t="b">
        <v>0</v>
      </c>
      <c r="AH3" s="177"/>
      <c r="AI3" s="47"/>
      <c r="AJ3" s="8">
        <v>2.2</v>
      </c>
      <c r="AK3" s="47" t="s">
        <v>622</v>
      </c>
      <c r="AL3" s="4"/>
      <c r="AM3" s="4" t="s">
        <v>280</v>
      </c>
      <c r="AN3" s="4" t="s">
        <v>284</v>
      </c>
      <c r="AO3" s="4" t="s">
        <v>2010</v>
      </c>
      <c r="AP3" s="4" t="s">
        <v>2010</v>
      </c>
      <c r="AQ3" s="4" t="s">
        <v>2010</v>
      </c>
      <c r="AR3" s="4" t="s">
        <v>2010</v>
      </c>
      <c r="AS3" s="147"/>
      <c r="AT3" s="147"/>
      <c r="AU3" s="147"/>
      <c r="AV3" s="147"/>
      <c r="AW3" s="147"/>
      <c r="AX3" s="147"/>
      <c r="AY3" s="147"/>
      <c r="AZ3" s="147"/>
    </row>
    <row r="4">
      <c r="A4" s="10" t="s">
        <v>286</v>
      </c>
      <c r="B4" s="144">
        <v>44467.0</v>
      </c>
      <c r="C4" s="115">
        <v>0.3526388888888889</v>
      </c>
      <c r="D4" s="47"/>
      <c r="E4" s="47"/>
      <c r="F4" s="4"/>
      <c r="G4" s="4"/>
      <c r="H4" s="4"/>
      <c r="I4" s="47"/>
      <c r="J4" s="47"/>
      <c r="K4" s="47" t="s">
        <v>271</v>
      </c>
      <c r="L4" s="144">
        <v>44868.0</v>
      </c>
      <c r="M4" s="115">
        <v>0.5355208333333333</v>
      </c>
      <c r="N4" s="4"/>
      <c r="O4" s="4"/>
      <c r="P4" s="8" t="b">
        <v>0</v>
      </c>
      <c r="Q4" s="8" t="s">
        <v>2009</v>
      </c>
      <c r="R4" s="177" t="b">
        <v>1</v>
      </c>
      <c r="S4" s="177">
        <v>1.0</v>
      </c>
      <c r="T4" s="8">
        <v>0.0</v>
      </c>
      <c r="U4" s="4"/>
      <c r="V4" s="47"/>
      <c r="W4" s="4"/>
      <c r="X4" s="177" t="b">
        <v>0</v>
      </c>
      <c r="Y4" s="8" t="b">
        <v>0</v>
      </c>
      <c r="Z4" s="47"/>
      <c r="AA4" s="8" t="b">
        <v>0</v>
      </c>
      <c r="AB4" s="8" t="b">
        <v>0</v>
      </c>
      <c r="AC4" s="178">
        <v>800.0</v>
      </c>
      <c r="AD4" s="177" t="b">
        <v>1</v>
      </c>
      <c r="AE4" s="179"/>
      <c r="AF4" s="8" t="b">
        <v>0</v>
      </c>
      <c r="AG4" s="8" t="b">
        <v>0</v>
      </c>
      <c r="AH4" s="177"/>
      <c r="AI4" s="47"/>
      <c r="AJ4" s="8">
        <v>2.2</v>
      </c>
      <c r="AK4" s="47" t="s">
        <v>622</v>
      </c>
      <c r="AL4" s="4"/>
      <c r="AM4" s="4" t="s">
        <v>280</v>
      </c>
      <c r="AN4" s="4" t="s">
        <v>287</v>
      </c>
      <c r="AO4" s="4" t="s">
        <v>2010</v>
      </c>
      <c r="AP4" s="4" t="s">
        <v>2010</v>
      </c>
      <c r="AQ4" s="4" t="s">
        <v>2010</v>
      </c>
      <c r="AR4" s="4" t="s">
        <v>2010</v>
      </c>
      <c r="AS4" s="147"/>
      <c r="AT4" s="147"/>
      <c r="AU4" s="147"/>
      <c r="AV4" s="147"/>
      <c r="AW4" s="147"/>
      <c r="AX4" s="147"/>
      <c r="AY4" s="147"/>
      <c r="AZ4" s="147"/>
    </row>
    <row r="5">
      <c r="A5" s="28" t="s">
        <v>291</v>
      </c>
      <c r="B5" s="144">
        <v>44468.0</v>
      </c>
      <c r="C5" s="115">
        <v>0.2760648148148148</v>
      </c>
      <c r="D5" s="47"/>
      <c r="E5" s="47"/>
      <c r="F5" s="4"/>
      <c r="G5" s="4"/>
      <c r="H5" s="4"/>
      <c r="I5" s="47"/>
      <c r="J5" s="47"/>
      <c r="K5" s="47" t="s">
        <v>271</v>
      </c>
      <c r="L5" s="144">
        <v>44868.0</v>
      </c>
      <c r="M5" s="115">
        <v>0.5355208333333333</v>
      </c>
      <c r="N5" s="4"/>
      <c r="O5" s="4"/>
      <c r="P5" s="8" t="b">
        <v>0</v>
      </c>
      <c r="Q5" s="8" t="s">
        <v>2009</v>
      </c>
      <c r="R5" s="177" t="b">
        <v>1</v>
      </c>
      <c r="S5" s="177">
        <v>1.0</v>
      </c>
      <c r="T5" s="8">
        <v>0.0</v>
      </c>
      <c r="U5" s="4"/>
      <c r="V5" s="47"/>
      <c r="W5" s="4"/>
      <c r="X5" s="177" t="b">
        <v>0</v>
      </c>
      <c r="Y5" s="8" t="b">
        <v>0</v>
      </c>
      <c r="Z5" s="47"/>
      <c r="AA5" s="8" t="b">
        <v>0</v>
      </c>
      <c r="AB5" s="8" t="b">
        <v>0</v>
      </c>
      <c r="AC5" s="178">
        <v>798.0</v>
      </c>
      <c r="AD5" s="177" t="b">
        <v>1</v>
      </c>
      <c r="AE5" s="179"/>
      <c r="AF5" s="8" t="b">
        <v>0</v>
      </c>
      <c r="AG5" s="8" t="b">
        <v>0</v>
      </c>
      <c r="AH5" s="177"/>
      <c r="AI5" s="47"/>
      <c r="AJ5" s="8">
        <v>2.2</v>
      </c>
      <c r="AK5" s="47" t="s">
        <v>622</v>
      </c>
      <c r="AL5" s="4"/>
      <c r="AM5" s="4" t="s">
        <v>280</v>
      </c>
      <c r="AN5" s="4" t="s">
        <v>287</v>
      </c>
      <c r="AO5" s="4" t="s">
        <v>2010</v>
      </c>
      <c r="AP5" s="4" t="s">
        <v>2010</v>
      </c>
      <c r="AQ5" s="4" t="s">
        <v>2010</v>
      </c>
      <c r="AR5" s="4" t="s">
        <v>2010</v>
      </c>
      <c r="AS5" s="147"/>
      <c r="AT5" s="147"/>
      <c r="AU5" s="147"/>
      <c r="AV5" s="147"/>
      <c r="AW5" s="147"/>
      <c r="AX5" s="147"/>
      <c r="AY5" s="147"/>
      <c r="AZ5" s="147"/>
    </row>
    <row r="6">
      <c r="A6" s="28" t="s">
        <v>299</v>
      </c>
      <c r="B6" s="144">
        <v>44468.0</v>
      </c>
      <c r="C6" s="115">
        <v>0.284849537037037</v>
      </c>
      <c r="D6" s="47"/>
      <c r="E6" s="47"/>
      <c r="F6" s="4"/>
      <c r="G6" s="4"/>
      <c r="H6" s="4"/>
      <c r="I6" s="47"/>
      <c r="J6" s="47"/>
      <c r="K6" s="47" t="s">
        <v>271</v>
      </c>
      <c r="L6" s="144">
        <v>44868.0</v>
      </c>
      <c r="M6" s="115">
        <v>0.5355208333333333</v>
      </c>
      <c r="N6" s="4"/>
      <c r="O6" s="4"/>
      <c r="P6" s="8" t="b">
        <v>0</v>
      </c>
      <c r="Q6" s="8" t="s">
        <v>2009</v>
      </c>
      <c r="R6" s="177" t="b">
        <v>1</v>
      </c>
      <c r="S6" s="177">
        <v>1.0</v>
      </c>
      <c r="T6" s="8">
        <v>0.0</v>
      </c>
      <c r="U6" s="4"/>
      <c r="V6" s="47"/>
      <c r="W6" s="4"/>
      <c r="X6" s="177" t="b">
        <v>0</v>
      </c>
      <c r="Y6" s="8" t="b">
        <v>0</v>
      </c>
      <c r="Z6" s="47"/>
      <c r="AA6" s="8" t="b">
        <v>0</v>
      </c>
      <c r="AB6" s="8" t="b">
        <v>0</v>
      </c>
      <c r="AC6" s="178">
        <v>794.0</v>
      </c>
      <c r="AD6" s="177" t="b">
        <v>1</v>
      </c>
      <c r="AE6" s="179"/>
      <c r="AF6" s="8" t="b">
        <v>0</v>
      </c>
      <c r="AG6" s="8" t="b">
        <v>0</v>
      </c>
      <c r="AH6" s="177"/>
      <c r="AI6" s="47"/>
      <c r="AJ6" s="8">
        <v>2.2</v>
      </c>
      <c r="AK6" s="47" t="s">
        <v>622</v>
      </c>
      <c r="AL6" s="4"/>
      <c r="AM6" s="4" t="s">
        <v>280</v>
      </c>
      <c r="AN6" s="4" t="s">
        <v>281</v>
      </c>
      <c r="AO6" s="4" t="s">
        <v>2010</v>
      </c>
      <c r="AP6" s="4" t="s">
        <v>2010</v>
      </c>
      <c r="AQ6" s="4" t="s">
        <v>2010</v>
      </c>
      <c r="AR6" s="4" t="s">
        <v>2010</v>
      </c>
      <c r="AS6" s="147"/>
      <c r="AT6" s="147"/>
      <c r="AU6" s="147"/>
      <c r="AV6" s="147"/>
      <c r="AW6" s="147"/>
      <c r="AX6" s="147"/>
      <c r="AY6" s="147"/>
      <c r="AZ6" s="147"/>
    </row>
    <row r="7">
      <c r="A7" s="28" t="s">
        <v>301</v>
      </c>
      <c r="B7" s="144">
        <v>44468.0</v>
      </c>
      <c r="C7" s="115">
        <v>0.28961805555555553</v>
      </c>
      <c r="D7" s="47"/>
      <c r="E7" s="47"/>
      <c r="F7" s="4"/>
      <c r="G7" s="4"/>
      <c r="H7" s="4"/>
      <c r="I7" s="47"/>
      <c r="J7" s="47"/>
      <c r="K7" s="47" t="s">
        <v>271</v>
      </c>
      <c r="L7" s="144">
        <v>44868.0</v>
      </c>
      <c r="M7" s="115">
        <v>0.5355208333333333</v>
      </c>
      <c r="N7" s="4"/>
      <c r="O7" s="4"/>
      <c r="P7" s="8" t="b">
        <v>0</v>
      </c>
      <c r="Q7" s="8" t="s">
        <v>2009</v>
      </c>
      <c r="R7" s="177" t="b">
        <v>1</v>
      </c>
      <c r="S7" s="177">
        <v>1.0</v>
      </c>
      <c r="T7" s="8">
        <v>0.0</v>
      </c>
      <c r="U7" s="4"/>
      <c r="V7" s="47"/>
      <c r="W7" s="4"/>
      <c r="X7" s="177" t="b">
        <v>0</v>
      </c>
      <c r="Y7" s="8" t="b">
        <v>0</v>
      </c>
      <c r="Z7" s="47"/>
      <c r="AA7" s="8" t="b">
        <v>0</v>
      </c>
      <c r="AB7" s="8" t="b">
        <v>0</v>
      </c>
      <c r="AC7" s="178">
        <v>793.0</v>
      </c>
      <c r="AD7" s="177" t="b">
        <v>1</v>
      </c>
      <c r="AE7" s="179"/>
      <c r="AF7" s="8" t="b">
        <v>0</v>
      </c>
      <c r="AG7" s="8" t="b">
        <v>0</v>
      </c>
      <c r="AH7" s="177"/>
      <c r="AI7" s="47"/>
      <c r="AJ7" s="8">
        <v>2.2</v>
      </c>
      <c r="AK7" s="47" t="s">
        <v>622</v>
      </c>
      <c r="AL7" s="4"/>
      <c r="AM7" s="4" t="s">
        <v>280</v>
      </c>
      <c r="AN7" s="4" t="s">
        <v>302</v>
      </c>
      <c r="AO7" s="4" t="s">
        <v>2010</v>
      </c>
      <c r="AP7" s="4" t="s">
        <v>2010</v>
      </c>
      <c r="AQ7" s="4" t="s">
        <v>2010</v>
      </c>
      <c r="AR7" s="4" t="s">
        <v>2010</v>
      </c>
      <c r="AS7" s="147"/>
      <c r="AT7" s="147"/>
      <c r="AU7" s="147"/>
      <c r="AV7" s="147"/>
      <c r="AW7" s="147"/>
      <c r="AX7" s="147"/>
      <c r="AY7" s="147"/>
      <c r="AZ7" s="147"/>
    </row>
    <row r="8">
      <c r="A8" s="4" t="s">
        <v>304</v>
      </c>
      <c r="B8" s="144">
        <v>44468.0</v>
      </c>
      <c r="C8" s="115">
        <v>0.3417939814814815</v>
      </c>
      <c r="D8" s="47"/>
      <c r="E8" s="47"/>
      <c r="F8" s="4"/>
      <c r="G8" s="4"/>
      <c r="H8" s="4"/>
      <c r="I8" s="47"/>
      <c r="J8" s="47"/>
      <c r="K8" s="47" t="s">
        <v>271</v>
      </c>
      <c r="L8" s="144">
        <v>44868.0</v>
      </c>
      <c r="M8" s="115">
        <v>0.5355208333333333</v>
      </c>
      <c r="N8" s="4"/>
      <c r="O8" s="4"/>
      <c r="P8" s="8" t="b">
        <v>0</v>
      </c>
      <c r="Q8" s="8" t="s">
        <v>2009</v>
      </c>
      <c r="R8" s="177" t="b">
        <v>1</v>
      </c>
      <c r="S8" s="177">
        <v>1.0</v>
      </c>
      <c r="T8" s="8">
        <v>0.0</v>
      </c>
      <c r="U8" s="4"/>
      <c r="V8" s="47"/>
      <c r="W8" s="4"/>
      <c r="X8" s="177" t="b">
        <v>0</v>
      </c>
      <c r="Y8" s="8" t="b">
        <v>0</v>
      </c>
      <c r="Z8" s="47"/>
      <c r="AA8" s="8" t="b">
        <v>0</v>
      </c>
      <c r="AB8" s="8" t="b">
        <v>0</v>
      </c>
      <c r="AC8" s="178">
        <v>792.0</v>
      </c>
      <c r="AD8" s="177" t="b">
        <v>1</v>
      </c>
      <c r="AE8" s="179"/>
      <c r="AF8" s="8" t="b">
        <v>0</v>
      </c>
      <c r="AG8" s="8" t="b">
        <v>0</v>
      </c>
      <c r="AH8" s="177"/>
      <c r="AI8" s="47"/>
      <c r="AJ8" s="8">
        <v>2.2</v>
      </c>
      <c r="AK8" s="47" t="s">
        <v>622</v>
      </c>
      <c r="AL8" s="4"/>
      <c r="AM8" s="4" t="s">
        <v>280</v>
      </c>
      <c r="AN8" s="4" t="s">
        <v>305</v>
      </c>
      <c r="AO8" s="4" t="s">
        <v>2010</v>
      </c>
      <c r="AP8" s="4" t="s">
        <v>2010</v>
      </c>
      <c r="AQ8" s="4" t="s">
        <v>2010</v>
      </c>
      <c r="AR8" s="4" t="s">
        <v>2010</v>
      </c>
      <c r="AS8" s="147"/>
      <c r="AT8" s="147"/>
      <c r="AU8" s="147"/>
      <c r="AV8" s="147"/>
      <c r="AW8" s="147"/>
      <c r="AX8" s="147"/>
      <c r="AY8" s="147"/>
      <c r="AZ8" s="147"/>
    </row>
    <row r="9">
      <c r="A9" s="4" t="s">
        <v>309</v>
      </c>
      <c r="B9" s="144">
        <v>44468.0</v>
      </c>
      <c r="C9" s="115">
        <v>0.3618287037037037</v>
      </c>
      <c r="D9" s="47"/>
      <c r="E9" s="47"/>
      <c r="F9" s="4"/>
      <c r="G9" s="4"/>
      <c r="H9" s="4"/>
      <c r="I9" s="47"/>
      <c r="J9" s="47"/>
      <c r="K9" s="47" t="s">
        <v>271</v>
      </c>
      <c r="L9" s="144">
        <v>44868.0</v>
      </c>
      <c r="M9" s="115">
        <v>0.5355208333333333</v>
      </c>
      <c r="N9" s="4"/>
      <c r="O9" s="4"/>
      <c r="P9" s="8" t="b">
        <v>0</v>
      </c>
      <c r="Q9" s="8" t="s">
        <v>2009</v>
      </c>
      <c r="R9" s="177" t="b">
        <v>1</v>
      </c>
      <c r="S9" s="177">
        <v>1.0</v>
      </c>
      <c r="T9" s="8">
        <v>0.0</v>
      </c>
      <c r="U9" s="4"/>
      <c r="V9" s="47"/>
      <c r="W9" s="4"/>
      <c r="X9" s="177" t="b">
        <v>0</v>
      </c>
      <c r="Y9" s="8" t="b">
        <v>0</v>
      </c>
      <c r="Z9" s="47"/>
      <c r="AA9" s="8" t="b">
        <v>0</v>
      </c>
      <c r="AB9" s="8" t="b">
        <v>0</v>
      </c>
      <c r="AC9" s="178">
        <v>790.0</v>
      </c>
      <c r="AD9" s="177" t="b">
        <v>1</v>
      </c>
      <c r="AE9" s="179"/>
      <c r="AF9" s="8" t="b">
        <v>0</v>
      </c>
      <c r="AG9" s="8" t="b">
        <v>0</v>
      </c>
      <c r="AH9" s="177"/>
      <c r="AI9" s="47"/>
      <c r="AJ9" s="8">
        <v>2.2</v>
      </c>
      <c r="AK9" s="47" t="s">
        <v>622</v>
      </c>
      <c r="AL9" s="4"/>
      <c r="AM9" s="4" t="s">
        <v>280</v>
      </c>
      <c r="AN9" s="4" t="s">
        <v>310</v>
      </c>
      <c r="AO9" s="4" t="s">
        <v>2010</v>
      </c>
      <c r="AP9" s="4" t="s">
        <v>2010</v>
      </c>
      <c r="AQ9" s="4" t="s">
        <v>2010</v>
      </c>
      <c r="AR9" s="4" t="s">
        <v>2010</v>
      </c>
      <c r="AS9" s="147"/>
      <c r="AT9" s="147"/>
      <c r="AU9" s="147"/>
      <c r="AV9" s="147"/>
      <c r="AW9" s="147"/>
      <c r="AX9" s="147"/>
      <c r="AY9" s="147"/>
      <c r="AZ9" s="147"/>
    </row>
    <row r="10">
      <c r="A10" s="4" t="s">
        <v>312</v>
      </c>
      <c r="B10" s="144">
        <v>44468.0</v>
      </c>
      <c r="C10" s="115">
        <v>0.39512731481481483</v>
      </c>
      <c r="D10" s="47"/>
      <c r="E10" s="47"/>
      <c r="F10" s="4"/>
      <c r="G10" s="4"/>
      <c r="H10" s="4"/>
      <c r="I10" s="47"/>
      <c r="J10" s="47"/>
      <c r="K10" s="47" t="s">
        <v>271</v>
      </c>
      <c r="L10" s="144">
        <v>44868.0</v>
      </c>
      <c r="M10" s="115">
        <v>0.5355208333333333</v>
      </c>
      <c r="N10" s="4"/>
      <c r="O10" s="4"/>
      <c r="P10" s="8" t="b">
        <v>0</v>
      </c>
      <c r="Q10" s="8" t="s">
        <v>2009</v>
      </c>
      <c r="R10" s="177" t="b">
        <v>1</v>
      </c>
      <c r="S10" s="177">
        <v>1.0</v>
      </c>
      <c r="T10" s="8">
        <v>0.0</v>
      </c>
      <c r="U10" s="4"/>
      <c r="V10" s="47"/>
      <c r="W10" s="4"/>
      <c r="X10" s="177" t="b">
        <v>0</v>
      </c>
      <c r="Y10" s="8" t="b">
        <v>0</v>
      </c>
      <c r="Z10" s="47"/>
      <c r="AA10" s="8" t="b">
        <v>0</v>
      </c>
      <c r="AB10" s="8" t="b">
        <v>0</v>
      </c>
      <c r="AC10" s="178">
        <v>789.0</v>
      </c>
      <c r="AD10" s="177" t="b">
        <v>1</v>
      </c>
      <c r="AE10" s="179"/>
      <c r="AF10" s="8" t="b">
        <v>0</v>
      </c>
      <c r="AG10" s="8" t="b">
        <v>0</v>
      </c>
      <c r="AH10" s="177"/>
      <c r="AI10" s="47">
        <v>6.0</v>
      </c>
      <c r="AJ10" s="8">
        <v>2.2</v>
      </c>
      <c r="AK10" s="47" t="s">
        <v>622</v>
      </c>
      <c r="AL10" s="4"/>
      <c r="AM10" s="4" t="s">
        <v>280</v>
      </c>
      <c r="AN10" s="4" t="s">
        <v>313</v>
      </c>
      <c r="AO10" s="4" t="s">
        <v>2010</v>
      </c>
      <c r="AP10" s="4" t="s">
        <v>2010</v>
      </c>
      <c r="AQ10" s="4" t="s">
        <v>2010</v>
      </c>
      <c r="AR10" s="4" t="s">
        <v>2010</v>
      </c>
      <c r="AS10" s="147"/>
      <c r="AT10" s="147"/>
      <c r="AU10" s="147"/>
      <c r="AV10" s="147"/>
      <c r="AW10" s="147"/>
      <c r="AX10" s="147"/>
      <c r="AY10" s="147"/>
      <c r="AZ10" s="147"/>
    </row>
    <row r="11">
      <c r="A11" s="4" t="s">
        <v>315</v>
      </c>
      <c r="B11" s="144">
        <v>44469.0</v>
      </c>
      <c r="C11" s="115">
        <v>0.24612268518518518</v>
      </c>
      <c r="D11" s="47"/>
      <c r="E11" s="47"/>
      <c r="F11" s="4"/>
      <c r="G11" s="4"/>
      <c r="H11" s="4"/>
      <c r="I11" s="47"/>
      <c r="J11" s="47"/>
      <c r="K11" s="47" t="s">
        <v>271</v>
      </c>
      <c r="L11" s="144">
        <v>44868.0</v>
      </c>
      <c r="M11" s="115">
        <v>0.5355208333333333</v>
      </c>
      <c r="N11" s="4"/>
      <c r="O11" s="4"/>
      <c r="P11" s="8" t="b">
        <v>0</v>
      </c>
      <c r="Q11" s="8" t="s">
        <v>2009</v>
      </c>
      <c r="R11" s="177" t="b">
        <v>1</v>
      </c>
      <c r="S11" s="177">
        <v>1.0</v>
      </c>
      <c r="T11" s="8">
        <v>0.0</v>
      </c>
      <c r="U11" s="4"/>
      <c r="V11" s="47"/>
      <c r="W11" s="4"/>
      <c r="X11" s="177" t="b">
        <v>0</v>
      </c>
      <c r="Y11" s="8" t="b">
        <v>0</v>
      </c>
      <c r="Z11" s="47"/>
      <c r="AA11" s="8" t="b">
        <v>0</v>
      </c>
      <c r="AB11" s="8" t="b">
        <v>0</v>
      </c>
      <c r="AC11" s="178">
        <v>788.0</v>
      </c>
      <c r="AD11" s="177" t="b">
        <v>1</v>
      </c>
      <c r="AE11" s="179"/>
      <c r="AF11" s="8" t="b">
        <v>0</v>
      </c>
      <c r="AG11" s="8" t="b">
        <v>0</v>
      </c>
      <c r="AH11" s="177"/>
      <c r="AI11" s="47"/>
      <c r="AJ11" s="8">
        <v>2.2</v>
      </c>
      <c r="AK11" s="47" t="s">
        <v>622</v>
      </c>
      <c r="AL11" s="4"/>
      <c r="AM11" s="4" t="s">
        <v>280</v>
      </c>
      <c r="AN11" s="4" t="s">
        <v>316</v>
      </c>
      <c r="AO11" s="4" t="s">
        <v>2010</v>
      </c>
      <c r="AP11" s="4" t="s">
        <v>2010</v>
      </c>
      <c r="AQ11" s="4" t="s">
        <v>2010</v>
      </c>
      <c r="AR11" s="4" t="s">
        <v>2010</v>
      </c>
      <c r="AS11" s="147"/>
      <c r="AT11" s="147"/>
      <c r="AU11" s="147"/>
      <c r="AV11" s="147"/>
      <c r="AW11" s="147"/>
      <c r="AX11" s="147"/>
      <c r="AY11" s="147"/>
      <c r="AZ11" s="147"/>
    </row>
    <row r="12">
      <c r="A12" s="4" t="s">
        <v>318</v>
      </c>
      <c r="B12" s="144">
        <v>44469.0</v>
      </c>
      <c r="C12" s="115">
        <v>0.27547453703703706</v>
      </c>
      <c r="D12" s="47"/>
      <c r="E12" s="47"/>
      <c r="F12" s="4"/>
      <c r="G12" s="4"/>
      <c r="H12" s="4"/>
      <c r="I12" s="47"/>
      <c r="J12" s="47"/>
      <c r="K12" s="47" t="s">
        <v>271</v>
      </c>
      <c r="L12" s="144">
        <v>44868.0</v>
      </c>
      <c r="M12" s="115">
        <v>0.5355208333333333</v>
      </c>
      <c r="N12" s="4"/>
      <c r="O12" s="4"/>
      <c r="P12" s="8" t="b">
        <v>0</v>
      </c>
      <c r="Q12" s="8" t="s">
        <v>2009</v>
      </c>
      <c r="R12" s="177" t="b">
        <v>1</v>
      </c>
      <c r="S12" s="177">
        <v>1.0</v>
      </c>
      <c r="T12" s="8">
        <v>0.0</v>
      </c>
      <c r="U12" s="4"/>
      <c r="V12" s="47"/>
      <c r="W12" s="4"/>
      <c r="X12" s="177" t="b">
        <v>0</v>
      </c>
      <c r="Y12" s="8" t="b">
        <v>0</v>
      </c>
      <c r="Z12" s="47"/>
      <c r="AA12" s="8" t="b">
        <v>0</v>
      </c>
      <c r="AB12" s="8" t="b">
        <v>0</v>
      </c>
      <c r="AC12" s="178">
        <v>787.0</v>
      </c>
      <c r="AD12" s="177" t="b">
        <v>1</v>
      </c>
      <c r="AE12" s="179"/>
      <c r="AF12" s="8" t="b">
        <v>0</v>
      </c>
      <c r="AG12" s="8" t="b">
        <v>0</v>
      </c>
      <c r="AH12" s="177"/>
      <c r="AI12" s="47"/>
      <c r="AJ12" s="8">
        <v>2.2</v>
      </c>
      <c r="AK12" s="47" t="s">
        <v>622</v>
      </c>
      <c r="AL12" s="4"/>
      <c r="AM12" s="4" t="s">
        <v>280</v>
      </c>
      <c r="AN12" s="4" t="s">
        <v>319</v>
      </c>
      <c r="AO12" s="4" t="s">
        <v>2010</v>
      </c>
      <c r="AP12" s="4" t="s">
        <v>2010</v>
      </c>
      <c r="AQ12" s="4" t="s">
        <v>2010</v>
      </c>
      <c r="AR12" s="4" t="s">
        <v>2010</v>
      </c>
      <c r="AS12" s="147"/>
      <c r="AT12" s="147"/>
      <c r="AU12" s="147"/>
      <c r="AV12" s="147"/>
      <c r="AW12" s="147"/>
      <c r="AX12" s="147"/>
      <c r="AY12" s="147"/>
      <c r="AZ12" s="147"/>
    </row>
    <row r="13">
      <c r="A13" s="4" t="s">
        <v>321</v>
      </c>
      <c r="B13" s="144">
        <v>44469.0</v>
      </c>
      <c r="C13" s="115">
        <v>0.31451388888888887</v>
      </c>
      <c r="D13" s="47"/>
      <c r="E13" s="47"/>
      <c r="F13" s="4"/>
      <c r="G13" s="4"/>
      <c r="H13" s="4"/>
      <c r="I13" s="47"/>
      <c r="J13" s="47"/>
      <c r="K13" s="47" t="s">
        <v>271</v>
      </c>
      <c r="L13" s="144">
        <v>44868.0</v>
      </c>
      <c r="M13" s="115">
        <v>0.5355208333333333</v>
      </c>
      <c r="N13" s="4"/>
      <c r="O13" s="4"/>
      <c r="P13" s="8" t="b">
        <v>0</v>
      </c>
      <c r="Q13" s="8" t="s">
        <v>2009</v>
      </c>
      <c r="R13" s="177" t="b">
        <v>1</v>
      </c>
      <c r="S13" s="177">
        <v>1.0</v>
      </c>
      <c r="T13" s="8">
        <v>0.0</v>
      </c>
      <c r="U13" s="4"/>
      <c r="V13" s="47"/>
      <c r="W13" s="4"/>
      <c r="X13" s="177" t="b">
        <v>0</v>
      </c>
      <c r="Y13" s="8" t="b">
        <v>0</v>
      </c>
      <c r="Z13" s="47"/>
      <c r="AA13" s="8" t="b">
        <v>0</v>
      </c>
      <c r="AB13" s="8" t="b">
        <v>0</v>
      </c>
      <c r="AC13" s="178">
        <v>786.0</v>
      </c>
      <c r="AD13" s="177" t="b">
        <v>1</v>
      </c>
      <c r="AE13" s="179"/>
      <c r="AF13" s="8" t="b">
        <v>0</v>
      </c>
      <c r="AG13" s="8" t="b">
        <v>0</v>
      </c>
      <c r="AH13" s="177"/>
      <c r="AI13" s="47"/>
      <c r="AJ13" s="8">
        <v>2.2</v>
      </c>
      <c r="AK13" s="47" t="s">
        <v>622</v>
      </c>
      <c r="AL13" s="4"/>
      <c r="AM13" s="4" t="s">
        <v>280</v>
      </c>
      <c r="AN13" s="4" t="s">
        <v>322</v>
      </c>
      <c r="AO13" s="4" t="s">
        <v>2010</v>
      </c>
      <c r="AP13" s="4" t="s">
        <v>2010</v>
      </c>
      <c r="AQ13" s="4" t="s">
        <v>2010</v>
      </c>
      <c r="AR13" s="4" t="s">
        <v>2010</v>
      </c>
      <c r="AS13" s="147"/>
      <c r="AT13" s="147"/>
      <c r="AU13" s="147"/>
      <c r="AV13" s="147"/>
      <c r="AW13" s="147"/>
      <c r="AX13" s="147"/>
      <c r="AY13" s="147"/>
      <c r="AZ13" s="147"/>
    </row>
    <row r="14">
      <c r="A14" s="4" t="s">
        <v>324</v>
      </c>
      <c r="B14" s="144">
        <v>44469.0</v>
      </c>
      <c r="C14" s="115">
        <v>0.3608912037037037</v>
      </c>
      <c r="D14" s="47"/>
      <c r="E14" s="47"/>
      <c r="F14" s="4"/>
      <c r="G14" s="4"/>
      <c r="H14" s="4"/>
      <c r="I14" s="47"/>
      <c r="J14" s="47"/>
      <c r="K14" s="47" t="s">
        <v>271</v>
      </c>
      <c r="L14" s="144">
        <v>44868.0</v>
      </c>
      <c r="M14" s="115">
        <v>0.5355208333333333</v>
      </c>
      <c r="N14" s="4"/>
      <c r="O14" s="4"/>
      <c r="P14" s="8" t="b">
        <v>0</v>
      </c>
      <c r="Q14" s="8" t="s">
        <v>2009</v>
      </c>
      <c r="R14" s="177" t="b">
        <v>1</v>
      </c>
      <c r="S14" s="177">
        <v>1.0</v>
      </c>
      <c r="T14" s="8">
        <v>0.0</v>
      </c>
      <c r="U14" s="4"/>
      <c r="V14" s="47"/>
      <c r="W14" s="4"/>
      <c r="X14" s="177" t="b">
        <v>0</v>
      </c>
      <c r="Y14" s="8" t="b">
        <v>0</v>
      </c>
      <c r="Z14" s="47"/>
      <c r="AA14" s="8" t="b">
        <v>0</v>
      </c>
      <c r="AB14" s="8" t="b">
        <v>0</v>
      </c>
      <c r="AC14" s="178">
        <v>785.0</v>
      </c>
      <c r="AD14" s="177" t="b">
        <v>1</v>
      </c>
      <c r="AE14" s="179"/>
      <c r="AF14" s="8" t="b">
        <v>0</v>
      </c>
      <c r="AG14" s="8" t="b">
        <v>0</v>
      </c>
      <c r="AH14" s="177"/>
      <c r="AI14" s="47"/>
      <c r="AJ14" s="8">
        <v>2.2</v>
      </c>
      <c r="AK14" s="47" t="s">
        <v>622</v>
      </c>
      <c r="AL14" s="4"/>
      <c r="AM14" s="4" t="s">
        <v>280</v>
      </c>
      <c r="AN14" s="4" t="s">
        <v>325</v>
      </c>
      <c r="AO14" s="4" t="s">
        <v>2010</v>
      </c>
      <c r="AP14" s="4" t="s">
        <v>2010</v>
      </c>
      <c r="AQ14" s="4" t="s">
        <v>2010</v>
      </c>
      <c r="AR14" s="4" t="s">
        <v>2010</v>
      </c>
      <c r="AS14" s="147"/>
      <c r="AT14" s="147"/>
      <c r="AU14" s="147"/>
      <c r="AV14" s="147"/>
      <c r="AW14" s="147"/>
      <c r="AX14" s="147"/>
      <c r="AY14" s="147"/>
      <c r="AZ14" s="147"/>
    </row>
    <row r="15">
      <c r="A15" s="4" t="s">
        <v>329</v>
      </c>
      <c r="B15" s="144">
        <v>44470.0</v>
      </c>
      <c r="C15" s="115">
        <v>0.280162037037037</v>
      </c>
      <c r="D15" s="47"/>
      <c r="E15" s="47"/>
      <c r="F15" s="4"/>
      <c r="G15" s="4"/>
      <c r="H15" s="4"/>
      <c r="I15" s="47"/>
      <c r="J15" s="47"/>
      <c r="K15" s="47" t="s">
        <v>271</v>
      </c>
      <c r="L15" s="144">
        <v>44868.0</v>
      </c>
      <c r="M15" s="115">
        <v>0.5355208333333333</v>
      </c>
      <c r="N15" s="4"/>
      <c r="O15" s="4"/>
      <c r="P15" s="8" t="b">
        <v>0</v>
      </c>
      <c r="Q15" s="8" t="s">
        <v>2009</v>
      </c>
      <c r="R15" s="177" t="b">
        <v>1</v>
      </c>
      <c r="S15" s="177">
        <v>1.0</v>
      </c>
      <c r="T15" s="8">
        <v>0.0</v>
      </c>
      <c r="U15" s="4"/>
      <c r="V15" s="47"/>
      <c r="W15" s="4"/>
      <c r="X15" s="177" t="b">
        <v>0</v>
      </c>
      <c r="Y15" s="8" t="b">
        <v>0</v>
      </c>
      <c r="Z15" s="47"/>
      <c r="AA15" s="8" t="b">
        <v>0</v>
      </c>
      <c r="AB15" s="8" t="b">
        <v>0</v>
      </c>
      <c r="AC15" s="178">
        <v>783.0</v>
      </c>
      <c r="AD15" s="177" t="b">
        <v>1</v>
      </c>
      <c r="AE15" s="179"/>
      <c r="AF15" s="8" t="b">
        <v>0</v>
      </c>
      <c r="AG15" s="8" t="b">
        <v>0</v>
      </c>
      <c r="AH15" s="177"/>
      <c r="AI15" s="47"/>
      <c r="AJ15" s="8">
        <v>2.2</v>
      </c>
      <c r="AK15" s="47" t="s">
        <v>622</v>
      </c>
      <c r="AL15" s="4"/>
      <c r="AM15" s="4" t="s">
        <v>280</v>
      </c>
      <c r="AN15" s="4" t="s">
        <v>281</v>
      </c>
      <c r="AO15" s="4" t="s">
        <v>2010</v>
      </c>
      <c r="AP15" s="4" t="s">
        <v>2010</v>
      </c>
      <c r="AQ15" s="4" t="s">
        <v>2010</v>
      </c>
      <c r="AR15" s="4" t="s">
        <v>2010</v>
      </c>
      <c r="AS15" s="147"/>
      <c r="AT15" s="147"/>
      <c r="AU15" s="147"/>
      <c r="AV15" s="147"/>
      <c r="AW15" s="147"/>
      <c r="AX15" s="147"/>
      <c r="AY15" s="147"/>
      <c r="AZ15" s="147"/>
    </row>
    <row r="16">
      <c r="A16" s="4" t="s">
        <v>333</v>
      </c>
      <c r="B16" s="144">
        <v>44470.0</v>
      </c>
      <c r="C16" s="115">
        <v>0.2899189814814815</v>
      </c>
      <c r="D16" s="47"/>
      <c r="E16" s="47"/>
      <c r="F16" s="4"/>
      <c r="G16" s="4"/>
      <c r="H16" s="4"/>
      <c r="I16" s="47"/>
      <c r="J16" s="47"/>
      <c r="K16" s="47" t="s">
        <v>271</v>
      </c>
      <c r="L16" s="144">
        <v>44868.0</v>
      </c>
      <c r="M16" s="115">
        <v>0.5355208333333333</v>
      </c>
      <c r="N16" s="4"/>
      <c r="O16" s="4"/>
      <c r="P16" s="8" t="b">
        <v>0</v>
      </c>
      <c r="Q16" s="8" t="s">
        <v>2009</v>
      </c>
      <c r="R16" s="177" t="b">
        <v>1</v>
      </c>
      <c r="S16" s="177">
        <v>1.0</v>
      </c>
      <c r="T16" s="8">
        <v>0.0</v>
      </c>
      <c r="U16" s="4"/>
      <c r="V16" s="47"/>
      <c r="W16" s="4"/>
      <c r="X16" s="177" t="b">
        <v>0</v>
      </c>
      <c r="Y16" s="8" t="b">
        <v>0</v>
      </c>
      <c r="Z16" s="47"/>
      <c r="AA16" s="8" t="b">
        <v>0</v>
      </c>
      <c r="AB16" s="8" t="b">
        <v>0</v>
      </c>
      <c r="AC16" s="178">
        <v>781.0</v>
      </c>
      <c r="AD16" s="177" t="b">
        <v>1</v>
      </c>
      <c r="AE16" s="179"/>
      <c r="AF16" s="8" t="b">
        <v>0</v>
      </c>
      <c r="AG16" s="8" t="b">
        <v>0</v>
      </c>
      <c r="AH16" s="177"/>
      <c r="AI16" s="47"/>
      <c r="AJ16" s="8">
        <v>2.2</v>
      </c>
      <c r="AK16" s="47" t="s">
        <v>622</v>
      </c>
      <c r="AL16" s="4"/>
      <c r="AM16" s="4" t="s">
        <v>280</v>
      </c>
      <c r="AN16" s="4" t="s">
        <v>305</v>
      </c>
      <c r="AO16" s="4" t="s">
        <v>2010</v>
      </c>
      <c r="AP16" s="4" t="s">
        <v>2010</v>
      </c>
      <c r="AQ16" s="4" t="s">
        <v>2010</v>
      </c>
      <c r="AR16" s="4" t="s">
        <v>2010</v>
      </c>
      <c r="AS16" s="147"/>
      <c r="AT16" s="147"/>
      <c r="AU16" s="147"/>
      <c r="AV16" s="147"/>
      <c r="AW16" s="147"/>
      <c r="AX16" s="147"/>
      <c r="AY16" s="147"/>
      <c r="AZ16" s="147"/>
    </row>
    <row r="17">
      <c r="A17" s="4" t="s">
        <v>335</v>
      </c>
      <c r="B17" s="144">
        <v>44470.0</v>
      </c>
      <c r="C17" s="115">
        <v>0.2902430555555556</v>
      </c>
      <c r="D17" s="47"/>
      <c r="E17" s="47"/>
      <c r="F17" s="4"/>
      <c r="G17" s="4"/>
      <c r="H17" s="4"/>
      <c r="I17" s="47"/>
      <c r="J17" s="47"/>
      <c r="K17" s="47" t="s">
        <v>271</v>
      </c>
      <c r="L17" s="144">
        <v>44868.0</v>
      </c>
      <c r="M17" s="115">
        <v>0.5355208333333333</v>
      </c>
      <c r="N17" s="4"/>
      <c r="O17" s="4"/>
      <c r="P17" s="8" t="b">
        <v>0</v>
      </c>
      <c r="Q17" s="8" t="s">
        <v>2009</v>
      </c>
      <c r="R17" s="177" t="b">
        <v>1</v>
      </c>
      <c r="S17" s="177">
        <v>1.0</v>
      </c>
      <c r="T17" s="8">
        <v>0.0</v>
      </c>
      <c r="U17" s="4"/>
      <c r="V17" s="47"/>
      <c r="W17" s="4"/>
      <c r="X17" s="177" t="b">
        <v>0</v>
      </c>
      <c r="Y17" s="8" t="b">
        <v>0</v>
      </c>
      <c r="Z17" s="47"/>
      <c r="AA17" s="8" t="b">
        <v>0</v>
      </c>
      <c r="AB17" s="8" t="b">
        <v>0</v>
      </c>
      <c r="AC17" s="178">
        <v>780.0</v>
      </c>
      <c r="AD17" s="177" t="b">
        <v>1</v>
      </c>
      <c r="AE17" s="179"/>
      <c r="AF17" s="8" t="b">
        <v>0</v>
      </c>
      <c r="AG17" s="8" t="b">
        <v>0</v>
      </c>
      <c r="AH17" s="177"/>
      <c r="AI17" s="47"/>
      <c r="AJ17" s="8">
        <v>2.2</v>
      </c>
      <c r="AK17" s="47" t="s">
        <v>622</v>
      </c>
      <c r="AL17" s="4"/>
      <c r="AM17" s="4" t="s">
        <v>280</v>
      </c>
      <c r="AN17" s="4" t="s">
        <v>302</v>
      </c>
      <c r="AO17" s="4" t="s">
        <v>2010</v>
      </c>
      <c r="AP17" s="4" t="s">
        <v>2010</v>
      </c>
      <c r="AQ17" s="4" t="s">
        <v>2010</v>
      </c>
      <c r="AR17" s="4" t="s">
        <v>2010</v>
      </c>
      <c r="AS17" s="147"/>
      <c r="AT17" s="147"/>
      <c r="AU17" s="147"/>
      <c r="AV17" s="147"/>
      <c r="AW17" s="147"/>
      <c r="AX17" s="147"/>
      <c r="AY17" s="147"/>
      <c r="AZ17" s="147"/>
    </row>
    <row r="18">
      <c r="A18" s="4" t="s">
        <v>337</v>
      </c>
      <c r="B18" s="144">
        <v>44470.0</v>
      </c>
      <c r="C18" s="115">
        <v>0.29085648148148147</v>
      </c>
      <c r="D18" s="47"/>
      <c r="E18" s="47"/>
      <c r="F18" s="4"/>
      <c r="G18" s="4"/>
      <c r="H18" s="4"/>
      <c r="I18" s="47"/>
      <c r="J18" s="47"/>
      <c r="K18" s="47" t="s">
        <v>271</v>
      </c>
      <c r="L18" s="144">
        <v>44868.0</v>
      </c>
      <c r="M18" s="115">
        <v>0.5355208333333333</v>
      </c>
      <c r="N18" s="4"/>
      <c r="O18" s="4"/>
      <c r="P18" s="8" t="b">
        <v>0</v>
      </c>
      <c r="Q18" s="8" t="s">
        <v>2009</v>
      </c>
      <c r="R18" s="177" t="b">
        <v>1</v>
      </c>
      <c r="S18" s="177">
        <v>1.0</v>
      </c>
      <c r="T18" s="8">
        <v>0.0</v>
      </c>
      <c r="U18" s="4"/>
      <c r="V18" s="47"/>
      <c r="W18" s="4"/>
      <c r="X18" s="177" t="b">
        <v>0</v>
      </c>
      <c r="Y18" s="8" t="b">
        <v>0</v>
      </c>
      <c r="Z18" s="47"/>
      <c r="AA18" s="8" t="b">
        <v>0</v>
      </c>
      <c r="AB18" s="8" t="b">
        <v>0</v>
      </c>
      <c r="AC18" s="178">
        <v>779.0</v>
      </c>
      <c r="AD18" s="177" t="b">
        <v>1</v>
      </c>
      <c r="AE18" s="179"/>
      <c r="AF18" s="8" t="b">
        <v>0</v>
      </c>
      <c r="AG18" s="8" t="b">
        <v>0</v>
      </c>
      <c r="AH18" s="177"/>
      <c r="AI18" s="47"/>
      <c r="AJ18" s="8">
        <v>2.2</v>
      </c>
      <c r="AK18" s="47" t="s">
        <v>622</v>
      </c>
      <c r="AL18" s="4"/>
      <c r="AM18" s="4" t="s">
        <v>280</v>
      </c>
      <c r="AN18" s="4" t="s">
        <v>310</v>
      </c>
      <c r="AO18" s="4" t="s">
        <v>2010</v>
      </c>
      <c r="AP18" s="4" t="s">
        <v>2010</v>
      </c>
      <c r="AQ18" s="4" t="s">
        <v>2010</v>
      </c>
      <c r="AR18" s="4" t="s">
        <v>2010</v>
      </c>
      <c r="AS18" s="147"/>
      <c r="AT18" s="147"/>
      <c r="AU18" s="147"/>
      <c r="AV18" s="147"/>
      <c r="AW18" s="147"/>
      <c r="AX18" s="147"/>
      <c r="AY18" s="147"/>
      <c r="AZ18" s="147"/>
    </row>
    <row r="19">
      <c r="A19" s="4" t="s">
        <v>345</v>
      </c>
      <c r="B19" s="144">
        <v>44473.0</v>
      </c>
      <c r="C19" s="115">
        <v>0.2783333333333333</v>
      </c>
      <c r="D19" s="47"/>
      <c r="E19" s="47"/>
      <c r="F19" s="4"/>
      <c r="G19" s="4"/>
      <c r="H19" s="4"/>
      <c r="I19" s="47"/>
      <c r="J19" s="47"/>
      <c r="K19" s="47" t="s">
        <v>271</v>
      </c>
      <c r="L19" s="144">
        <v>44868.0</v>
      </c>
      <c r="M19" s="115">
        <v>0.5355208333333333</v>
      </c>
      <c r="N19" s="4"/>
      <c r="O19" s="4"/>
      <c r="P19" s="8" t="b">
        <v>0</v>
      </c>
      <c r="Q19" s="8" t="s">
        <v>2009</v>
      </c>
      <c r="R19" s="177" t="b">
        <v>1</v>
      </c>
      <c r="S19" s="177">
        <v>1.0</v>
      </c>
      <c r="T19" s="8">
        <v>0.0</v>
      </c>
      <c r="U19" s="4"/>
      <c r="V19" s="47"/>
      <c r="W19" s="4"/>
      <c r="X19" s="177" t="b">
        <v>0</v>
      </c>
      <c r="Y19" s="8" t="b">
        <v>0</v>
      </c>
      <c r="Z19" s="47"/>
      <c r="AA19" s="8" t="b">
        <v>0</v>
      </c>
      <c r="AB19" s="8" t="b">
        <v>0</v>
      </c>
      <c r="AC19" s="178">
        <v>775.0</v>
      </c>
      <c r="AD19" s="177" t="b">
        <v>1</v>
      </c>
      <c r="AE19" s="179"/>
      <c r="AF19" s="8" t="b">
        <v>0</v>
      </c>
      <c r="AG19" s="8" t="b">
        <v>0</v>
      </c>
      <c r="AH19" s="177"/>
      <c r="AI19" s="47"/>
      <c r="AJ19" s="8">
        <v>2.2</v>
      </c>
      <c r="AK19" s="47" t="s">
        <v>622</v>
      </c>
      <c r="AL19" s="4"/>
      <c r="AM19" s="4" t="s">
        <v>280</v>
      </c>
      <c r="AN19" s="4" t="s">
        <v>346</v>
      </c>
      <c r="AO19" s="4" t="s">
        <v>2010</v>
      </c>
      <c r="AP19" s="4" t="s">
        <v>2010</v>
      </c>
      <c r="AQ19" s="4" t="s">
        <v>2010</v>
      </c>
      <c r="AR19" s="4" t="s">
        <v>2010</v>
      </c>
      <c r="AS19" s="147"/>
      <c r="AT19" s="147"/>
      <c r="AU19" s="147"/>
      <c r="AV19" s="147"/>
      <c r="AW19" s="147"/>
      <c r="AX19" s="147"/>
      <c r="AY19" s="147"/>
      <c r="AZ19" s="147"/>
    </row>
    <row r="20">
      <c r="A20" s="4" t="s">
        <v>348</v>
      </c>
      <c r="B20" s="144">
        <v>44473.0</v>
      </c>
      <c r="C20" s="115">
        <v>0.3</v>
      </c>
      <c r="D20" s="47"/>
      <c r="E20" s="47"/>
      <c r="F20" s="4"/>
      <c r="G20" s="4"/>
      <c r="H20" s="4"/>
      <c r="I20" s="47"/>
      <c r="J20" s="47"/>
      <c r="K20" s="47" t="s">
        <v>271</v>
      </c>
      <c r="L20" s="144"/>
      <c r="M20" s="115"/>
      <c r="N20" s="4"/>
      <c r="O20" s="4"/>
      <c r="P20" s="8" t="b">
        <v>0</v>
      </c>
      <c r="Q20" s="8" t="s">
        <v>2009</v>
      </c>
      <c r="R20" s="177" t="b">
        <v>1</v>
      </c>
      <c r="S20" s="177">
        <v>1.0</v>
      </c>
      <c r="T20" s="8"/>
      <c r="U20" s="4"/>
      <c r="V20" s="47"/>
      <c r="W20" s="4"/>
      <c r="X20" s="177" t="b">
        <v>0</v>
      </c>
      <c r="Y20" s="8" t="b">
        <v>0</v>
      </c>
      <c r="Z20" s="47"/>
      <c r="AA20" s="8" t="b">
        <v>0</v>
      </c>
      <c r="AB20" s="8" t="b">
        <v>0</v>
      </c>
      <c r="AC20" s="178">
        <v>439.0</v>
      </c>
      <c r="AD20" s="177" t="b">
        <v>0</v>
      </c>
      <c r="AE20" s="179"/>
      <c r="AF20" s="8" t="b">
        <v>0</v>
      </c>
      <c r="AG20" s="8" t="b">
        <v>0</v>
      </c>
      <c r="AH20" s="177"/>
      <c r="AI20" s="47"/>
      <c r="AJ20" s="8">
        <v>2.2</v>
      </c>
      <c r="AK20" s="47" t="s">
        <v>622</v>
      </c>
      <c r="AL20" s="4"/>
      <c r="AM20" s="4" t="s">
        <v>280</v>
      </c>
      <c r="AN20" s="4" t="s">
        <v>349</v>
      </c>
      <c r="AO20" s="4" t="s">
        <v>2010</v>
      </c>
      <c r="AP20" s="4" t="s">
        <v>2010</v>
      </c>
      <c r="AQ20" s="4" t="s">
        <v>2010</v>
      </c>
      <c r="AR20" s="4" t="s">
        <v>2010</v>
      </c>
      <c r="AS20" s="147"/>
      <c r="AT20" s="147"/>
      <c r="AU20" s="147"/>
      <c r="AV20" s="147"/>
      <c r="AW20" s="147"/>
      <c r="AX20" s="147"/>
      <c r="AY20" s="147"/>
      <c r="AZ20" s="147"/>
    </row>
    <row r="21">
      <c r="A21" s="4" t="s">
        <v>351</v>
      </c>
      <c r="B21" s="144">
        <v>44473.0</v>
      </c>
      <c r="C21" s="115">
        <v>0.30212962962962964</v>
      </c>
      <c r="D21" s="47"/>
      <c r="E21" s="47"/>
      <c r="F21" s="4"/>
      <c r="G21" s="4"/>
      <c r="H21" s="4"/>
      <c r="I21" s="47"/>
      <c r="J21" s="47"/>
      <c r="K21" s="47" t="s">
        <v>271</v>
      </c>
      <c r="L21" s="144"/>
      <c r="M21" s="115"/>
      <c r="N21" s="4"/>
      <c r="O21" s="4"/>
      <c r="P21" s="8" t="b">
        <v>0</v>
      </c>
      <c r="Q21" s="8" t="s">
        <v>2009</v>
      </c>
      <c r="R21" s="177" t="b">
        <v>1</v>
      </c>
      <c r="S21" s="177">
        <v>1.0</v>
      </c>
      <c r="T21" s="8">
        <v>0.0</v>
      </c>
      <c r="U21" s="4"/>
      <c r="V21" s="47"/>
      <c r="W21" s="4"/>
      <c r="X21" s="177" t="b">
        <v>0</v>
      </c>
      <c r="Y21" s="8" t="b">
        <v>0</v>
      </c>
      <c r="Z21" s="47"/>
      <c r="AA21" s="8" t="b">
        <v>0</v>
      </c>
      <c r="AB21" s="8" t="b">
        <v>0</v>
      </c>
      <c r="AC21" s="178">
        <v>438.0</v>
      </c>
      <c r="AD21" s="177" t="b">
        <v>0</v>
      </c>
      <c r="AE21" s="179"/>
      <c r="AF21" s="8" t="b">
        <v>0</v>
      </c>
      <c r="AG21" s="8" t="b">
        <v>0</v>
      </c>
      <c r="AH21" s="177"/>
      <c r="AI21" s="47"/>
      <c r="AJ21" s="8">
        <v>2.2</v>
      </c>
      <c r="AK21" s="47" t="s">
        <v>622</v>
      </c>
      <c r="AL21" s="4"/>
      <c r="AM21" s="4" t="s">
        <v>280</v>
      </c>
      <c r="AN21" s="4" t="s">
        <v>352</v>
      </c>
      <c r="AO21" s="4" t="s">
        <v>2010</v>
      </c>
      <c r="AP21" s="4" t="s">
        <v>2010</v>
      </c>
      <c r="AQ21" s="4" t="s">
        <v>2010</v>
      </c>
      <c r="AR21" s="4" t="s">
        <v>2010</v>
      </c>
      <c r="AS21" s="147"/>
      <c r="AT21" s="147"/>
      <c r="AU21" s="147"/>
      <c r="AV21" s="147"/>
      <c r="AW21" s="147"/>
      <c r="AX21" s="147"/>
      <c r="AY21" s="147"/>
      <c r="AZ21" s="147"/>
    </row>
    <row r="22">
      <c r="A22" s="4" t="s">
        <v>354</v>
      </c>
      <c r="B22" s="144">
        <v>44473.0</v>
      </c>
      <c r="C22" s="115">
        <v>0.31230324074074073</v>
      </c>
      <c r="D22" s="47"/>
      <c r="E22" s="47"/>
      <c r="F22" s="4"/>
      <c r="G22" s="4"/>
      <c r="H22" s="4"/>
      <c r="I22" s="47"/>
      <c r="J22" s="47"/>
      <c r="K22" s="47" t="s">
        <v>271</v>
      </c>
      <c r="L22" s="144"/>
      <c r="M22" s="115"/>
      <c r="N22" s="4"/>
      <c r="O22" s="4"/>
      <c r="P22" s="8" t="b">
        <v>0</v>
      </c>
      <c r="Q22" s="8" t="s">
        <v>2009</v>
      </c>
      <c r="R22" s="177" t="b">
        <v>1</v>
      </c>
      <c r="S22" s="177">
        <v>1.0</v>
      </c>
      <c r="T22" s="8"/>
      <c r="U22" s="4"/>
      <c r="V22" s="47"/>
      <c r="W22" s="4"/>
      <c r="X22" s="177" t="b">
        <v>0</v>
      </c>
      <c r="Y22" s="8" t="b">
        <v>0</v>
      </c>
      <c r="Z22" s="47"/>
      <c r="AA22" s="8" t="b">
        <v>0</v>
      </c>
      <c r="AB22" s="8" t="b">
        <v>0</v>
      </c>
      <c r="AC22" s="178">
        <v>437.0</v>
      </c>
      <c r="AD22" s="177" t="b">
        <v>0</v>
      </c>
      <c r="AE22" s="179"/>
      <c r="AF22" s="8" t="b">
        <v>0</v>
      </c>
      <c r="AG22" s="8" t="b">
        <v>0</v>
      </c>
      <c r="AH22" s="177"/>
      <c r="AI22" s="47"/>
      <c r="AJ22" s="8">
        <v>2.2</v>
      </c>
      <c r="AK22" s="47" t="s">
        <v>622</v>
      </c>
      <c r="AL22" s="4"/>
      <c r="AM22" s="4" t="s">
        <v>280</v>
      </c>
      <c r="AN22" s="4" t="s">
        <v>325</v>
      </c>
      <c r="AO22" s="4" t="s">
        <v>2010</v>
      </c>
      <c r="AP22" s="4" t="s">
        <v>2010</v>
      </c>
      <c r="AQ22" s="4" t="s">
        <v>2010</v>
      </c>
      <c r="AR22" s="4" t="s">
        <v>2010</v>
      </c>
      <c r="AS22" s="147"/>
      <c r="AT22" s="147"/>
      <c r="AU22" s="147"/>
      <c r="AV22" s="147"/>
      <c r="AW22" s="147"/>
      <c r="AX22" s="147"/>
      <c r="AY22" s="147"/>
      <c r="AZ22" s="147"/>
    </row>
    <row r="23">
      <c r="A23" s="4" t="s">
        <v>356</v>
      </c>
      <c r="B23" s="144">
        <v>44473.0</v>
      </c>
      <c r="C23" s="115">
        <v>0.3146759259259259</v>
      </c>
      <c r="D23" s="47"/>
      <c r="E23" s="47"/>
      <c r="F23" s="4"/>
      <c r="G23" s="4"/>
      <c r="H23" s="4"/>
      <c r="I23" s="47"/>
      <c r="J23" s="47"/>
      <c r="K23" s="47" t="s">
        <v>271</v>
      </c>
      <c r="L23" s="144"/>
      <c r="M23" s="115"/>
      <c r="N23" s="4"/>
      <c r="O23" s="4"/>
      <c r="P23" s="8" t="b">
        <v>0</v>
      </c>
      <c r="Q23" s="8" t="s">
        <v>2009</v>
      </c>
      <c r="R23" s="177" t="b">
        <v>1</v>
      </c>
      <c r="S23" s="177">
        <v>1.0</v>
      </c>
      <c r="T23" s="8"/>
      <c r="U23" s="4"/>
      <c r="V23" s="47"/>
      <c r="W23" s="4"/>
      <c r="X23" s="177" t="b">
        <v>0</v>
      </c>
      <c r="Y23" s="8" t="b">
        <v>0</v>
      </c>
      <c r="Z23" s="47"/>
      <c r="AA23" s="8" t="b">
        <v>0</v>
      </c>
      <c r="AB23" s="8" t="b">
        <v>0</v>
      </c>
      <c r="AC23" s="178">
        <v>436.0</v>
      </c>
      <c r="AD23" s="177" t="b">
        <v>0</v>
      </c>
      <c r="AE23" s="179"/>
      <c r="AF23" s="8" t="b">
        <v>0</v>
      </c>
      <c r="AG23" s="8" t="b">
        <v>0</v>
      </c>
      <c r="AH23" s="177"/>
      <c r="AI23" s="47"/>
      <c r="AJ23" s="8">
        <v>2.2</v>
      </c>
      <c r="AK23" s="47" t="s">
        <v>622</v>
      </c>
      <c r="AL23" s="4"/>
      <c r="AM23" s="4" t="s">
        <v>280</v>
      </c>
      <c r="AN23" s="4" t="s">
        <v>357</v>
      </c>
      <c r="AO23" s="4" t="s">
        <v>2010</v>
      </c>
      <c r="AP23" s="4" t="s">
        <v>2010</v>
      </c>
      <c r="AQ23" s="4" t="s">
        <v>2010</v>
      </c>
      <c r="AR23" s="4" t="s">
        <v>2010</v>
      </c>
      <c r="AS23" s="147"/>
      <c r="AT23" s="147"/>
      <c r="AU23" s="147"/>
      <c r="AV23" s="147"/>
      <c r="AW23" s="147"/>
      <c r="AX23" s="147"/>
      <c r="AY23" s="147"/>
      <c r="AZ23" s="147"/>
    </row>
    <row r="24">
      <c r="A24" s="4" t="s">
        <v>359</v>
      </c>
      <c r="B24" s="144">
        <v>44473.0</v>
      </c>
      <c r="C24" s="115">
        <v>0.3149189814814815</v>
      </c>
      <c r="D24" s="47"/>
      <c r="E24" s="47"/>
      <c r="F24" s="4"/>
      <c r="G24" s="4"/>
      <c r="H24" s="4"/>
      <c r="I24" s="47"/>
      <c r="J24" s="47"/>
      <c r="K24" s="47" t="s">
        <v>271</v>
      </c>
      <c r="L24" s="144"/>
      <c r="M24" s="115"/>
      <c r="N24" s="4"/>
      <c r="O24" s="4"/>
      <c r="P24" s="8" t="b">
        <v>0</v>
      </c>
      <c r="Q24" s="8" t="s">
        <v>2009</v>
      </c>
      <c r="R24" s="177" t="b">
        <v>1</v>
      </c>
      <c r="S24" s="177">
        <v>1.0</v>
      </c>
      <c r="T24" s="8"/>
      <c r="U24" s="4"/>
      <c r="V24" s="47"/>
      <c r="W24" s="4"/>
      <c r="X24" s="177" t="b">
        <v>0</v>
      </c>
      <c r="Y24" s="8" t="b">
        <v>0</v>
      </c>
      <c r="Z24" s="47"/>
      <c r="AA24" s="8" t="b">
        <v>0</v>
      </c>
      <c r="AB24" s="8" t="b">
        <v>0</v>
      </c>
      <c r="AC24" s="178">
        <v>435.0</v>
      </c>
      <c r="AD24" s="177" t="b">
        <v>0</v>
      </c>
      <c r="AE24" s="179"/>
      <c r="AF24" s="8" t="b">
        <v>0</v>
      </c>
      <c r="AG24" s="8" t="b">
        <v>0</v>
      </c>
      <c r="AH24" s="177"/>
      <c r="AI24" s="47"/>
      <c r="AJ24" s="8">
        <v>2.2</v>
      </c>
      <c r="AK24" s="47" t="s">
        <v>622</v>
      </c>
      <c r="AL24" s="4"/>
      <c r="AM24" s="4" t="s">
        <v>280</v>
      </c>
      <c r="AN24" s="4" t="s">
        <v>360</v>
      </c>
      <c r="AO24" s="4" t="s">
        <v>2010</v>
      </c>
      <c r="AP24" s="4" t="s">
        <v>2010</v>
      </c>
      <c r="AQ24" s="4" t="s">
        <v>2010</v>
      </c>
      <c r="AR24" s="4" t="s">
        <v>2010</v>
      </c>
      <c r="AS24" s="147"/>
      <c r="AT24" s="147"/>
      <c r="AU24" s="147"/>
      <c r="AV24" s="147"/>
      <c r="AW24" s="147"/>
      <c r="AX24" s="147"/>
      <c r="AY24" s="147"/>
      <c r="AZ24" s="147"/>
    </row>
    <row r="25">
      <c r="A25" s="4" t="s">
        <v>362</v>
      </c>
      <c r="B25" s="144">
        <v>44473.0</v>
      </c>
      <c r="C25" s="115">
        <v>0.31525462962962963</v>
      </c>
      <c r="D25" s="47"/>
      <c r="E25" s="47"/>
      <c r="F25" s="4"/>
      <c r="G25" s="4"/>
      <c r="H25" s="4"/>
      <c r="I25" s="47"/>
      <c r="J25" s="47"/>
      <c r="K25" s="47" t="s">
        <v>271</v>
      </c>
      <c r="L25" s="144"/>
      <c r="M25" s="115"/>
      <c r="N25" s="4"/>
      <c r="O25" s="4"/>
      <c r="P25" s="8" t="b">
        <v>0</v>
      </c>
      <c r="Q25" s="8" t="s">
        <v>2009</v>
      </c>
      <c r="R25" s="177" t="b">
        <v>1</v>
      </c>
      <c r="S25" s="177">
        <v>1.0</v>
      </c>
      <c r="T25" s="8"/>
      <c r="U25" s="4"/>
      <c r="V25" s="47"/>
      <c r="W25" s="4"/>
      <c r="X25" s="177" t="b">
        <v>0</v>
      </c>
      <c r="Y25" s="8" t="b">
        <v>0</v>
      </c>
      <c r="Z25" s="47"/>
      <c r="AA25" s="8" t="b">
        <v>0</v>
      </c>
      <c r="AB25" s="8" t="b">
        <v>0</v>
      </c>
      <c r="AC25" s="178">
        <v>434.0</v>
      </c>
      <c r="AD25" s="177" t="b">
        <v>0</v>
      </c>
      <c r="AE25" s="179"/>
      <c r="AF25" s="8" t="b">
        <v>0</v>
      </c>
      <c r="AG25" s="8" t="b">
        <v>0</v>
      </c>
      <c r="AH25" s="177"/>
      <c r="AI25" s="47"/>
      <c r="AJ25" s="8">
        <v>2.2</v>
      </c>
      <c r="AK25" s="47" t="s">
        <v>622</v>
      </c>
      <c r="AL25" s="4"/>
      <c r="AM25" s="4" t="s">
        <v>280</v>
      </c>
      <c r="AN25" s="4" t="s">
        <v>363</v>
      </c>
      <c r="AO25" s="4" t="s">
        <v>2010</v>
      </c>
      <c r="AP25" s="4" t="s">
        <v>2010</v>
      </c>
      <c r="AQ25" s="4" t="s">
        <v>2010</v>
      </c>
      <c r="AR25" s="4" t="s">
        <v>2010</v>
      </c>
      <c r="AS25" s="147"/>
      <c r="AT25" s="147"/>
      <c r="AU25" s="147"/>
      <c r="AV25" s="147"/>
      <c r="AW25" s="147"/>
      <c r="AX25" s="147"/>
      <c r="AY25" s="147"/>
      <c r="AZ25" s="147"/>
    </row>
    <row r="26">
      <c r="A26" s="4" t="s">
        <v>365</v>
      </c>
      <c r="B26" s="144">
        <v>44473.0</v>
      </c>
      <c r="C26" s="115">
        <v>0.32320601851851855</v>
      </c>
      <c r="D26" s="47"/>
      <c r="E26" s="47"/>
      <c r="F26" s="4"/>
      <c r="G26" s="4"/>
      <c r="H26" s="4"/>
      <c r="I26" s="47"/>
      <c r="J26" s="47"/>
      <c r="K26" s="47" t="s">
        <v>271</v>
      </c>
      <c r="L26" s="144"/>
      <c r="M26" s="115"/>
      <c r="N26" s="4"/>
      <c r="O26" s="4"/>
      <c r="P26" s="8" t="b">
        <v>0</v>
      </c>
      <c r="Q26" s="8" t="s">
        <v>2009</v>
      </c>
      <c r="R26" s="177" t="b">
        <v>1</v>
      </c>
      <c r="S26" s="177">
        <v>1.0</v>
      </c>
      <c r="T26" s="8"/>
      <c r="U26" s="4"/>
      <c r="V26" s="47"/>
      <c r="W26" s="4"/>
      <c r="X26" s="177" t="b">
        <v>0</v>
      </c>
      <c r="Y26" s="8" t="b">
        <v>0</v>
      </c>
      <c r="Z26" s="47"/>
      <c r="AA26" s="8" t="b">
        <v>0</v>
      </c>
      <c r="AB26" s="8" t="b">
        <v>0</v>
      </c>
      <c r="AC26" s="178">
        <v>433.0</v>
      </c>
      <c r="AD26" s="177" t="b">
        <v>0</v>
      </c>
      <c r="AE26" s="179"/>
      <c r="AF26" s="8" t="b">
        <v>0</v>
      </c>
      <c r="AG26" s="8" t="b">
        <v>0</v>
      </c>
      <c r="AH26" s="177"/>
      <c r="AI26" s="47"/>
      <c r="AJ26" s="8">
        <v>2.2</v>
      </c>
      <c r="AK26" s="47" t="s">
        <v>622</v>
      </c>
      <c r="AL26" s="4"/>
      <c r="AM26" s="4" t="s">
        <v>280</v>
      </c>
      <c r="AN26" s="4" t="s">
        <v>305</v>
      </c>
      <c r="AO26" s="4" t="s">
        <v>2010</v>
      </c>
      <c r="AP26" s="4" t="s">
        <v>2010</v>
      </c>
      <c r="AQ26" s="4" t="s">
        <v>2010</v>
      </c>
      <c r="AR26" s="4" t="s">
        <v>2010</v>
      </c>
      <c r="AS26" s="147"/>
      <c r="AT26" s="147"/>
      <c r="AU26" s="147"/>
      <c r="AV26" s="147"/>
      <c r="AW26" s="147"/>
      <c r="AX26" s="147"/>
      <c r="AY26" s="147"/>
      <c r="AZ26" s="147"/>
    </row>
    <row r="27">
      <c r="A27" s="4" t="s">
        <v>367</v>
      </c>
      <c r="B27" s="144">
        <v>44473.0</v>
      </c>
      <c r="C27" s="115">
        <v>0.3960300925925926</v>
      </c>
      <c r="D27" s="47"/>
      <c r="E27" s="47"/>
      <c r="F27" s="4"/>
      <c r="G27" s="4"/>
      <c r="H27" s="4"/>
      <c r="I27" s="47"/>
      <c r="J27" s="47"/>
      <c r="K27" s="47" t="s">
        <v>271</v>
      </c>
      <c r="L27" s="144">
        <v>44868.0</v>
      </c>
      <c r="M27" s="115">
        <v>0.5355208333333333</v>
      </c>
      <c r="N27" s="4"/>
      <c r="O27" s="4"/>
      <c r="P27" s="8" t="b">
        <v>0</v>
      </c>
      <c r="Q27" s="8" t="s">
        <v>2009</v>
      </c>
      <c r="R27" s="177" t="b">
        <v>1</v>
      </c>
      <c r="S27" s="177">
        <v>1.0</v>
      </c>
      <c r="T27" s="8">
        <v>0.0</v>
      </c>
      <c r="U27" s="4"/>
      <c r="V27" s="47"/>
      <c r="W27" s="4"/>
      <c r="X27" s="177" t="b">
        <v>0</v>
      </c>
      <c r="Y27" s="8" t="b">
        <v>0</v>
      </c>
      <c r="Z27" s="47"/>
      <c r="AA27" s="8" t="b">
        <v>0</v>
      </c>
      <c r="AB27" s="8" t="b">
        <v>0</v>
      </c>
      <c r="AC27" s="178">
        <v>774.0</v>
      </c>
      <c r="AD27" s="177" t="b">
        <v>1</v>
      </c>
      <c r="AE27" s="179"/>
      <c r="AF27" s="8" t="b">
        <v>0</v>
      </c>
      <c r="AG27" s="8" t="b">
        <v>0</v>
      </c>
      <c r="AH27" s="177"/>
      <c r="AI27" s="47"/>
      <c r="AJ27" s="8">
        <v>2.2</v>
      </c>
      <c r="AK27" s="47" t="s">
        <v>622</v>
      </c>
      <c r="AL27" s="4"/>
      <c r="AM27" s="4" t="s">
        <v>280</v>
      </c>
      <c r="AN27" s="4" t="s">
        <v>368</v>
      </c>
      <c r="AO27" s="4" t="s">
        <v>2010</v>
      </c>
      <c r="AP27" s="4" t="s">
        <v>2010</v>
      </c>
      <c r="AQ27" s="4" t="s">
        <v>2010</v>
      </c>
      <c r="AR27" s="4" t="s">
        <v>2010</v>
      </c>
      <c r="AS27" s="147"/>
      <c r="AT27" s="147"/>
      <c r="AU27" s="147"/>
      <c r="AV27" s="147"/>
      <c r="AW27" s="147"/>
      <c r="AX27" s="147"/>
      <c r="AY27" s="147"/>
      <c r="AZ27" s="147"/>
    </row>
    <row r="28">
      <c r="A28" s="4" t="s">
        <v>370</v>
      </c>
      <c r="B28" s="144">
        <v>44473.0</v>
      </c>
      <c r="C28" s="115">
        <v>0.4370601851851852</v>
      </c>
      <c r="D28" s="47"/>
      <c r="E28" s="47"/>
      <c r="F28" s="4"/>
      <c r="G28" s="4"/>
      <c r="H28" s="4"/>
      <c r="I28" s="47"/>
      <c r="J28" s="47"/>
      <c r="K28" s="47" t="s">
        <v>271</v>
      </c>
      <c r="L28" s="144"/>
      <c r="M28" s="115"/>
      <c r="N28" s="4"/>
      <c r="O28" s="4"/>
      <c r="P28" s="8" t="b">
        <v>0</v>
      </c>
      <c r="Q28" s="8" t="s">
        <v>2009</v>
      </c>
      <c r="R28" s="177" t="b">
        <v>1</v>
      </c>
      <c r="S28" s="177">
        <v>1.0</v>
      </c>
      <c r="T28" s="8"/>
      <c r="U28" s="4"/>
      <c r="V28" s="47"/>
      <c r="W28" s="4"/>
      <c r="X28" s="177" t="b">
        <v>0</v>
      </c>
      <c r="Y28" s="8" t="b">
        <v>0</v>
      </c>
      <c r="Z28" s="47"/>
      <c r="AA28" s="8" t="b">
        <v>0</v>
      </c>
      <c r="AB28" s="8" t="b">
        <v>0</v>
      </c>
      <c r="AC28" s="178">
        <v>432.0</v>
      </c>
      <c r="AD28" s="177" t="b">
        <v>0</v>
      </c>
      <c r="AE28" s="179"/>
      <c r="AF28" s="8" t="b">
        <v>0</v>
      </c>
      <c r="AG28" s="8" t="b">
        <v>0</v>
      </c>
      <c r="AH28" s="177"/>
      <c r="AI28" s="47"/>
      <c r="AJ28" s="8">
        <v>2.2</v>
      </c>
      <c r="AK28" s="47" t="s">
        <v>622</v>
      </c>
      <c r="AL28" s="4"/>
      <c r="AM28" s="4" t="s">
        <v>280</v>
      </c>
      <c r="AN28" s="4" t="s">
        <v>287</v>
      </c>
      <c r="AO28" s="4" t="s">
        <v>2010</v>
      </c>
      <c r="AP28" s="4" t="s">
        <v>2010</v>
      </c>
      <c r="AQ28" s="4" t="s">
        <v>2010</v>
      </c>
      <c r="AR28" s="4" t="s">
        <v>2010</v>
      </c>
      <c r="AS28" s="147"/>
      <c r="AT28" s="147"/>
      <c r="AU28" s="147"/>
      <c r="AV28" s="147"/>
      <c r="AW28" s="147"/>
      <c r="AX28" s="147"/>
      <c r="AY28" s="147"/>
      <c r="AZ28" s="147"/>
    </row>
    <row r="29">
      <c r="A29" s="4" t="s">
        <v>372</v>
      </c>
      <c r="B29" s="144">
        <v>44473.0</v>
      </c>
      <c r="C29" s="115">
        <v>0.4605092592592593</v>
      </c>
      <c r="D29" s="47"/>
      <c r="E29" s="47"/>
      <c r="F29" s="4"/>
      <c r="G29" s="4"/>
      <c r="H29" s="4"/>
      <c r="I29" s="47"/>
      <c r="J29" s="47"/>
      <c r="K29" s="47" t="s">
        <v>271</v>
      </c>
      <c r="L29" s="144"/>
      <c r="M29" s="115"/>
      <c r="N29" s="4"/>
      <c r="O29" s="4"/>
      <c r="P29" s="8" t="b">
        <v>0</v>
      </c>
      <c r="Q29" s="8" t="s">
        <v>2009</v>
      </c>
      <c r="R29" s="177" t="b">
        <v>1</v>
      </c>
      <c r="S29" s="177">
        <v>1.0</v>
      </c>
      <c r="T29" s="8"/>
      <c r="U29" s="4"/>
      <c r="V29" s="47"/>
      <c r="W29" s="4"/>
      <c r="X29" s="177" t="b">
        <v>0</v>
      </c>
      <c r="Y29" s="8" t="b">
        <v>0</v>
      </c>
      <c r="Z29" s="47"/>
      <c r="AA29" s="8" t="b">
        <v>0</v>
      </c>
      <c r="AB29" s="8" t="b">
        <v>0</v>
      </c>
      <c r="AC29" s="178">
        <v>431.0</v>
      </c>
      <c r="AD29" s="177" t="b">
        <v>0</v>
      </c>
      <c r="AE29" s="179"/>
      <c r="AF29" s="8" t="b">
        <v>0</v>
      </c>
      <c r="AG29" s="8" t="b">
        <v>0</v>
      </c>
      <c r="AH29" s="177"/>
      <c r="AI29" s="47"/>
      <c r="AJ29" s="8">
        <v>2.2</v>
      </c>
      <c r="AK29" s="47" t="s">
        <v>622</v>
      </c>
      <c r="AL29" s="4"/>
      <c r="AM29" s="4" t="s">
        <v>373</v>
      </c>
      <c r="AN29" s="4" t="s">
        <v>316</v>
      </c>
      <c r="AO29" s="4" t="s">
        <v>2010</v>
      </c>
      <c r="AP29" s="4" t="s">
        <v>2010</v>
      </c>
      <c r="AQ29" s="4" t="s">
        <v>2010</v>
      </c>
      <c r="AR29" s="4" t="s">
        <v>2010</v>
      </c>
      <c r="AS29" s="147"/>
      <c r="AT29" s="147"/>
      <c r="AU29" s="147"/>
      <c r="AV29" s="147"/>
      <c r="AW29" s="147"/>
      <c r="AX29" s="147"/>
      <c r="AY29" s="147"/>
      <c r="AZ29" s="147"/>
    </row>
    <row r="30">
      <c r="A30" s="4" t="s">
        <v>375</v>
      </c>
      <c r="B30" s="144">
        <v>44473.0</v>
      </c>
      <c r="C30" s="115">
        <v>0.4840162037037037</v>
      </c>
      <c r="D30" s="47"/>
      <c r="E30" s="47"/>
      <c r="F30" s="4"/>
      <c r="G30" s="4"/>
      <c r="H30" s="4"/>
      <c r="I30" s="47"/>
      <c r="J30" s="47"/>
      <c r="K30" s="47" t="s">
        <v>271</v>
      </c>
      <c r="L30" s="144"/>
      <c r="M30" s="115"/>
      <c r="N30" s="4"/>
      <c r="O30" s="4"/>
      <c r="P30" s="8" t="b">
        <v>0</v>
      </c>
      <c r="Q30" s="8" t="s">
        <v>2009</v>
      </c>
      <c r="R30" s="177" t="b">
        <v>1</v>
      </c>
      <c r="S30" s="177">
        <v>1.0</v>
      </c>
      <c r="T30" s="8"/>
      <c r="U30" s="4"/>
      <c r="V30" s="47"/>
      <c r="W30" s="4"/>
      <c r="X30" s="177" t="b">
        <v>0</v>
      </c>
      <c r="Y30" s="8" t="b">
        <v>0</v>
      </c>
      <c r="Z30" s="47"/>
      <c r="AA30" s="8" t="b">
        <v>0</v>
      </c>
      <c r="AB30" s="8" t="b">
        <v>0</v>
      </c>
      <c r="AC30" s="178">
        <v>430.0</v>
      </c>
      <c r="AD30" s="177" t="b">
        <v>0</v>
      </c>
      <c r="AE30" s="179"/>
      <c r="AF30" s="8" t="b">
        <v>0</v>
      </c>
      <c r="AG30" s="8" t="b">
        <v>0</v>
      </c>
      <c r="AH30" s="177"/>
      <c r="AI30" s="47"/>
      <c r="AJ30" s="8">
        <v>2.2</v>
      </c>
      <c r="AK30" s="47" t="s">
        <v>622</v>
      </c>
      <c r="AL30" s="4"/>
      <c r="AM30" s="4" t="s">
        <v>280</v>
      </c>
      <c r="AN30" s="4" t="s">
        <v>302</v>
      </c>
      <c r="AO30" s="4" t="s">
        <v>2010</v>
      </c>
      <c r="AP30" s="4" t="s">
        <v>2010</v>
      </c>
      <c r="AQ30" s="4" t="s">
        <v>2010</v>
      </c>
      <c r="AR30" s="4" t="s">
        <v>2010</v>
      </c>
      <c r="AS30" s="147"/>
      <c r="AT30" s="147"/>
      <c r="AU30" s="147"/>
      <c r="AV30" s="147"/>
      <c r="AW30" s="147"/>
      <c r="AX30" s="147"/>
      <c r="AY30" s="147"/>
      <c r="AZ30" s="147"/>
    </row>
    <row r="31">
      <c r="A31" s="4" t="s">
        <v>377</v>
      </c>
      <c r="B31" s="144">
        <v>44473.0</v>
      </c>
      <c r="C31" s="115">
        <v>0.5335185185185185</v>
      </c>
      <c r="D31" s="47"/>
      <c r="E31" s="47"/>
      <c r="F31" s="4"/>
      <c r="G31" s="4"/>
      <c r="H31" s="4"/>
      <c r="I31" s="47"/>
      <c r="J31" s="47"/>
      <c r="K31" s="47" t="s">
        <v>271</v>
      </c>
      <c r="L31" s="144">
        <v>44868.0</v>
      </c>
      <c r="M31" s="115">
        <v>0.5355208333333333</v>
      </c>
      <c r="N31" s="4"/>
      <c r="O31" s="4"/>
      <c r="P31" s="8" t="b">
        <v>0</v>
      </c>
      <c r="Q31" s="8" t="s">
        <v>2009</v>
      </c>
      <c r="R31" s="177" t="b">
        <v>1</v>
      </c>
      <c r="S31" s="177">
        <v>1.0</v>
      </c>
      <c r="T31" s="8">
        <v>0.0</v>
      </c>
      <c r="U31" s="4"/>
      <c r="V31" s="47"/>
      <c r="W31" s="4"/>
      <c r="X31" s="177" t="b">
        <v>0</v>
      </c>
      <c r="Y31" s="8" t="b">
        <v>0</v>
      </c>
      <c r="Z31" s="47"/>
      <c r="AA31" s="8" t="b">
        <v>0</v>
      </c>
      <c r="AB31" s="8" t="b">
        <v>0</v>
      </c>
      <c r="AC31" s="178">
        <v>773.0</v>
      </c>
      <c r="AD31" s="177" t="b">
        <v>1</v>
      </c>
      <c r="AE31" s="179"/>
      <c r="AF31" s="8" t="b">
        <v>0</v>
      </c>
      <c r="AG31" s="8" t="b">
        <v>0</v>
      </c>
      <c r="AH31" s="177"/>
      <c r="AI31" s="47"/>
      <c r="AJ31" s="8">
        <v>2.2</v>
      </c>
      <c r="AK31" s="47" t="s">
        <v>622</v>
      </c>
      <c r="AL31" s="4"/>
      <c r="AM31" s="4" t="s">
        <v>373</v>
      </c>
      <c r="AN31" s="4" t="s">
        <v>378</v>
      </c>
      <c r="AO31" s="4" t="s">
        <v>2010</v>
      </c>
      <c r="AP31" s="4" t="s">
        <v>2010</v>
      </c>
      <c r="AQ31" s="4" t="s">
        <v>2010</v>
      </c>
      <c r="AR31" s="4" t="s">
        <v>2010</v>
      </c>
      <c r="AS31" s="147"/>
      <c r="AT31" s="147"/>
      <c r="AU31" s="147"/>
      <c r="AV31" s="147"/>
      <c r="AW31" s="147"/>
      <c r="AX31" s="147"/>
      <c r="AY31" s="147"/>
      <c r="AZ31" s="147"/>
    </row>
    <row r="32">
      <c r="A32" s="4" t="s">
        <v>380</v>
      </c>
      <c r="B32" s="144">
        <v>44473.0</v>
      </c>
      <c r="C32" s="115">
        <v>0.7167476851851852</v>
      </c>
      <c r="D32" s="47"/>
      <c r="E32" s="47"/>
      <c r="F32" s="4"/>
      <c r="G32" s="4"/>
      <c r="H32" s="4"/>
      <c r="I32" s="47"/>
      <c r="J32" s="47"/>
      <c r="K32" s="47" t="s">
        <v>271</v>
      </c>
      <c r="L32" s="144">
        <v>44868.0</v>
      </c>
      <c r="M32" s="115">
        <v>0.5355208333333333</v>
      </c>
      <c r="N32" s="4"/>
      <c r="O32" s="4"/>
      <c r="P32" s="8" t="b">
        <v>0</v>
      </c>
      <c r="Q32" s="8" t="s">
        <v>2009</v>
      </c>
      <c r="R32" s="177" t="b">
        <v>1</v>
      </c>
      <c r="S32" s="177">
        <v>1.0</v>
      </c>
      <c r="T32" s="8">
        <v>0.0</v>
      </c>
      <c r="U32" s="4"/>
      <c r="V32" s="47"/>
      <c r="W32" s="4"/>
      <c r="X32" s="177" t="b">
        <v>0</v>
      </c>
      <c r="Y32" s="8" t="b">
        <v>0</v>
      </c>
      <c r="Z32" s="47"/>
      <c r="AA32" s="8" t="b">
        <v>0</v>
      </c>
      <c r="AB32" s="8" t="b">
        <v>0</v>
      </c>
      <c r="AC32" s="178">
        <v>772.0</v>
      </c>
      <c r="AD32" s="177" t="b">
        <v>1</v>
      </c>
      <c r="AE32" s="179"/>
      <c r="AF32" s="8" t="b">
        <v>0</v>
      </c>
      <c r="AG32" s="8" t="b">
        <v>0</v>
      </c>
      <c r="AH32" s="177"/>
      <c r="AI32" s="47"/>
      <c r="AJ32" s="8">
        <v>2.2</v>
      </c>
      <c r="AK32" s="47" t="s">
        <v>622</v>
      </c>
      <c r="AL32" s="4"/>
      <c r="AM32" s="4" t="s">
        <v>280</v>
      </c>
      <c r="AN32" s="4" t="s">
        <v>381</v>
      </c>
      <c r="AO32" s="4" t="s">
        <v>2010</v>
      </c>
      <c r="AP32" s="4" t="s">
        <v>2010</v>
      </c>
      <c r="AQ32" s="4" t="s">
        <v>2010</v>
      </c>
      <c r="AR32" s="4" t="s">
        <v>2010</v>
      </c>
      <c r="AS32" s="147"/>
      <c r="AT32" s="147"/>
      <c r="AU32" s="147"/>
      <c r="AV32" s="147"/>
      <c r="AW32" s="147"/>
      <c r="AX32" s="147"/>
      <c r="AY32" s="147"/>
      <c r="AZ32" s="147"/>
    </row>
    <row r="33">
      <c r="A33" s="4" t="s">
        <v>383</v>
      </c>
      <c r="B33" s="144">
        <v>44473.0</v>
      </c>
      <c r="C33" s="115">
        <v>0.7175115740740741</v>
      </c>
      <c r="D33" s="47"/>
      <c r="E33" s="47"/>
      <c r="F33" s="4"/>
      <c r="G33" s="4"/>
      <c r="H33" s="4"/>
      <c r="I33" s="47"/>
      <c r="J33" s="47"/>
      <c r="K33" s="47" t="s">
        <v>271</v>
      </c>
      <c r="L33" s="144">
        <v>44868.0</v>
      </c>
      <c r="M33" s="115">
        <v>0.5355208333333333</v>
      </c>
      <c r="N33" s="4"/>
      <c r="O33" s="4"/>
      <c r="P33" s="8" t="b">
        <v>0</v>
      </c>
      <c r="Q33" s="8" t="s">
        <v>2009</v>
      </c>
      <c r="R33" s="177" t="b">
        <v>1</v>
      </c>
      <c r="S33" s="177">
        <v>1.0</v>
      </c>
      <c r="T33" s="8">
        <v>0.0</v>
      </c>
      <c r="U33" s="4"/>
      <c r="V33" s="47"/>
      <c r="W33" s="4"/>
      <c r="X33" s="177" t="b">
        <v>0</v>
      </c>
      <c r="Y33" s="8" t="b">
        <v>0</v>
      </c>
      <c r="Z33" s="47"/>
      <c r="AA33" s="8" t="b">
        <v>0</v>
      </c>
      <c r="AB33" s="8" t="b">
        <v>0</v>
      </c>
      <c r="AC33" s="178">
        <v>771.0</v>
      </c>
      <c r="AD33" s="177" t="b">
        <v>1</v>
      </c>
      <c r="AE33" s="179"/>
      <c r="AF33" s="8" t="b">
        <v>0</v>
      </c>
      <c r="AG33" s="8" t="b">
        <v>0</v>
      </c>
      <c r="AH33" s="177"/>
      <c r="AI33" s="47"/>
      <c r="AJ33" s="8">
        <v>2.2</v>
      </c>
      <c r="AK33" s="47" t="s">
        <v>622</v>
      </c>
      <c r="AL33" s="4"/>
      <c r="AM33" s="4" t="s">
        <v>280</v>
      </c>
      <c r="AN33" s="4" t="s">
        <v>384</v>
      </c>
      <c r="AO33" s="4" t="s">
        <v>2010</v>
      </c>
      <c r="AP33" s="4" t="s">
        <v>2010</v>
      </c>
      <c r="AQ33" s="4" t="s">
        <v>2010</v>
      </c>
      <c r="AR33" s="4" t="s">
        <v>2010</v>
      </c>
      <c r="AS33" s="147"/>
      <c r="AT33" s="147"/>
      <c r="AU33" s="147"/>
      <c r="AV33" s="147"/>
      <c r="AW33" s="147"/>
      <c r="AX33" s="147"/>
      <c r="AY33" s="147"/>
      <c r="AZ33" s="147"/>
    </row>
    <row r="34">
      <c r="A34" s="4" t="s">
        <v>386</v>
      </c>
      <c r="B34" s="144">
        <v>44473.0</v>
      </c>
      <c r="C34" s="115">
        <v>0.7190625</v>
      </c>
      <c r="D34" s="47"/>
      <c r="E34" s="47"/>
      <c r="F34" s="4"/>
      <c r="G34" s="4"/>
      <c r="H34" s="4"/>
      <c r="I34" s="47"/>
      <c r="J34" s="47"/>
      <c r="K34" s="47" t="s">
        <v>271</v>
      </c>
      <c r="L34" s="144">
        <v>44868.0</v>
      </c>
      <c r="M34" s="115">
        <v>0.5355208333333333</v>
      </c>
      <c r="N34" s="4"/>
      <c r="O34" s="4"/>
      <c r="P34" s="8" t="s">
        <v>2011</v>
      </c>
      <c r="Q34" s="8" t="s">
        <v>2011</v>
      </c>
      <c r="R34" s="177" t="b">
        <v>1</v>
      </c>
      <c r="S34" s="177">
        <v>1.0</v>
      </c>
      <c r="T34" s="8">
        <v>0.0</v>
      </c>
      <c r="U34" s="4"/>
      <c r="V34" s="47"/>
      <c r="W34" s="4"/>
      <c r="X34" s="177" t="b">
        <v>0</v>
      </c>
      <c r="Y34" s="8" t="b">
        <v>0</v>
      </c>
      <c r="Z34" s="47"/>
      <c r="AA34" s="8" t="b">
        <v>0</v>
      </c>
      <c r="AB34" s="8" t="b">
        <v>0</v>
      </c>
      <c r="AC34" s="178">
        <v>441.0</v>
      </c>
      <c r="AD34" s="177" t="b">
        <v>1</v>
      </c>
      <c r="AE34" s="179"/>
      <c r="AF34" s="8" t="b">
        <v>0</v>
      </c>
      <c r="AG34" s="8" t="b">
        <v>0</v>
      </c>
      <c r="AH34" s="177"/>
      <c r="AI34" s="47">
        <v>1.3</v>
      </c>
      <c r="AJ34" s="8">
        <v>2.2</v>
      </c>
      <c r="AK34" s="47" t="s">
        <v>622</v>
      </c>
      <c r="AL34" s="4"/>
      <c r="AM34" s="4" t="s">
        <v>280</v>
      </c>
      <c r="AN34" s="4" t="s">
        <v>387</v>
      </c>
      <c r="AO34" s="4" t="s">
        <v>2010</v>
      </c>
      <c r="AP34" s="4" t="s">
        <v>2010</v>
      </c>
      <c r="AQ34" s="4" t="s">
        <v>2010</v>
      </c>
      <c r="AR34" s="4" t="s">
        <v>2010</v>
      </c>
      <c r="AS34" s="147"/>
      <c r="AT34" s="147"/>
      <c r="AU34" s="147"/>
      <c r="AV34" s="147"/>
      <c r="AW34" s="147"/>
      <c r="AX34" s="147"/>
      <c r="AY34" s="147"/>
      <c r="AZ34" s="147"/>
    </row>
    <row r="35">
      <c r="A35" s="4" t="s">
        <v>389</v>
      </c>
      <c r="B35" s="144">
        <v>44473.0</v>
      </c>
      <c r="C35" s="115">
        <v>0.7196296296296296</v>
      </c>
      <c r="D35" s="47"/>
      <c r="E35" s="47"/>
      <c r="F35" s="4"/>
      <c r="G35" s="4"/>
      <c r="H35" s="4"/>
      <c r="I35" s="47"/>
      <c r="J35" s="47"/>
      <c r="K35" s="47" t="s">
        <v>271</v>
      </c>
      <c r="L35" s="144">
        <v>44868.0</v>
      </c>
      <c r="M35" s="115">
        <v>0.5355208333333333</v>
      </c>
      <c r="N35" s="4"/>
      <c r="O35" s="4"/>
      <c r="P35" s="8" t="b">
        <v>1</v>
      </c>
      <c r="Q35" s="8" t="s">
        <v>2012</v>
      </c>
      <c r="R35" s="177" t="b">
        <v>1</v>
      </c>
      <c r="S35" s="177">
        <v>1.0</v>
      </c>
      <c r="T35" s="8">
        <v>0.0</v>
      </c>
      <c r="U35" s="4"/>
      <c r="V35" s="47"/>
      <c r="W35" s="4"/>
      <c r="X35" s="177" t="b">
        <v>0</v>
      </c>
      <c r="Y35" s="8" t="b">
        <v>0</v>
      </c>
      <c r="Z35" s="47"/>
      <c r="AA35" s="8" t="b">
        <v>0</v>
      </c>
      <c r="AB35" s="8" t="b">
        <v>0</v>
      </c>
      <c r="AC35" s="178">
        <v>440.0</v>
      </c>
      <c r="AD35" s="177" t="b">
        <v>1</v>
      </c>
      <c r="AE35" s="179"/>
      <c r="AF35" s="8" t="b">
        <v>0</v>
      </c>
      <c r="AG35" s="8" t="b">
        <v>0</v>
      </c>
      <c r="AH35" s="177"/>
      <c r="AI35" s="47"/>
      <c r="AJ35" s="8">
        <v>2.2</v>
      </c>
      <c r="AK35" s="47" t="s">
        <v>622</v>
      </c>
      <c r="AL35" s="4"/>
      <c r="AM35" s="4" t="s">
        <v>280</v>
      </c>
      <c r="AN35" s="4" t="s">
        <v>390</v>
      </c>
      <c r="AO35" s="4" t="s">
        <v>2010</v>
      </c>
      <c r="AP35" s="4" t="s">
        <v>2010</v>
      </c>
      <c r="AQ35" s="4" t="s">
        <v>2010</v>
      </c>
      <c r="AR35" s="4" t="s">
        <v>2010</v>
      </c>
      <c r="AS35" s="147"/>
      <c r="AT35" s="147"/>
      <c r="AU35" s="147"/>
      <c r="AV35" s="147"/>
      <c r="AW35" s="147"/>
      <c r="AX35" s="147"/>
      <c r="AY35" s="147"/>
      <c r="AZ35" s="147"/>
    </row>
    <row r="36">
      <c r="A36" s="4" t="s">
        <v>392</v>
      </c>
      <c r="B36" s="144">
        <v>44473.0</v>
      </c>
      <c r="C36" s="115">
        <v>0.7223263888888889</v>
      </c>
      <c r="D36" s="47"/>
      <c r="E36" s="47"/>
      <c r="F36" s="4"/>
      <c r="G36" s="4"/>
      <c r="H36" s="4"/>
      <c r="I36" s="47"/>
      <c r="J36" s="47"/>
      <c r="K36" s="47" t="s">
        <v>271</v>
      </c>
      <c r="L36" s="144">
        <v>44868.0</v>
      </c>
      <c r="M36" s="115">
        <v>0.5355208333333333</v>
      </c>
      <c r="N36" s="4"/>
      <c r="O36" s="4"/>
      <c r="P36" s="8" t="b">
        <v>0</v>
      </c>
      <c r="Q36" s="8" t="s">
        <v>2009</v>
      </c>
      <c r="R36" s="177" t="b">
        <v>1</v>
      </c>
      <c r="S36" s="177">
        <v>1.0</v>
      </c>
      <c r="T36" s="8">
        <v>0.0</v>
      </c>
      <c r="U36" s="4"/>
      <c r="V36" s="47"/>
      <c r="W36" s="4"/>
      <c r="X36" s="177" t="b">
        <v>0</v>
      </c>
      <c r="Y36" s="8" t="b">
        <v>0</v>
      </c>
      <c r="Z36" s="47"/>
      <c r="AA36" s="8" t="b">
        <v>0</v>
      </c>
      <c r="AB36" s="8" t="b">
        <v>0</v>
      </c>
      <c r="AC36" s="178">
        <v>770.0</v>
      </c>
      <c r="AD36" s="177" t="b">
        <v>1</v>
      </c>
      <c r="AE36" s="179"/>
      <c r="AF36" s="8" t="b">
        <v>0</v>
      </c>
      <c r="AG36" s="8" t="b">
        <v>0</v>
      </c>
      <c r="AH36" s="177"/>
      <c r="AI36" s="47">
        <v>6.0</v>
      </c>
      <c r="AJ36" s="8">
        <v>2.2</v>
      </c>
      <c r="AK36" s="47" t="s">
        <v>622</v>
      </c>
      <c r="AL36" s="4"/>
      <c r="AM36" s="4" t="s">
        <v>280</v>
      </c>
      <c r="AN36" s="4" t="s">
        <v>393</v>
      </c>
      <c r="AO36" s="4" t="s">
        <v>2010</v>
      </c>
      <c r="AP36" s="4" t="s">
        <v>2010</v>
      </c>
      <c r="AQ36" s="4" t="s">
        <v>2010</v>
      </c>
      <c r="AR36" s="4" t="s">
        <v>2010</v>
      </c>
      <c r="AS36" s="147"/>
      <c r="AT36" s="147"/>
      <c r="AU36" s="147"/>
      <c r="AV36" s="147"/>
      <c r="AW36" s="147"/>
      <c r="AX36" s="147"/>
      <c r="AY36" s="147"/>
      <c r="AZ36" s="147"/>
    </row>
    <row r="37">
      <c r="A37" s="4" t="s">
        <v>395</v>
      </c>
      <c r="B37" s="144">
        <v>44473.0</v>
      </c>
      <c r="C37" s="115">
        <v>0.7417824074074074</v>
      </c>
      <c r="D37" s="47"/>
      <c r="E37" s="47"/>
      <c r="F37" s="4"/>
      <c r="G37" s="4"/>
      <c r="H37" s="4"/>
      <c r="I37" s="47"/>
      <c r="J37" s="47"/>
      <c r="K37" s="47" t="s">
        <v>271</v>
      </c>
      <c r="L37" s="144"/>
      <c r="M37" s="115"/>
      <c r="N37" s="4"/>
      <c r="O37" s="4"/>
      <c r="P37" s="8" t="b">
        <v>0</v>
      </c>
      <c r="Q37" s="8" t="s">
        <v>2009</v>
      </c>
      <c r="R37" s="177" t="b">
        <v>1</v>
      </c>
      <c r="S37" s="177">
        <v>1.0</v>
      </c>
      <c r="T37" s="8"/>
      <c r="U37" s="4"/>
      <c r="V37" s="47"/>
      <c r="W37" s="4"/>
      <c r="X37" s="177" t="b">
        <v>0</v>
      </c>
      <c r="Y37" s="8" t="b">
        <v>0</v>
      </c>
      <c r="Z37" s="47"/>
      <c r="AA37" s="8" t="b">
        <v>0</v>
      </c>
      <c r="AB37" s="8" t="b">
        <v>0</v>
      </c>
      <c r="AC37" s="178">
        <v>429.0</v>
      </c>
      <c r="AD37" s="177" t="b">
        <v>0</v>
      </c>
      <c r="AE37" s="179"/>
      <c r="AF37" s="8" t="b">
        <v>0</v>
      </c>
      <c r="AG37" s="8" t="b">
        <v>0</v>
      </c>
      <c r="AH37" s="177"/>
      <c r="AI37" s="47"/>
      <c r="AJ37" s="8">
        <v>2.2</v>
      </c>
      <c r="AK37" s="47" t="s">
        <v>622</v>
      </c>
      <c r="AL37" s="4"/>
      <c r="AM37" s="4" t="s">
        <v>280</v>
      </c>
      <c r="AN37" s="4" t="s">
        <v>396</v>
      </c>
      <c r="AO37" s="4" t="s">
        <v>2010</v>
      </c>
      <c r="AP37" s="4" t="s">
        <v>2010</v>
      </c>
      <c r="AQ37" s="4" t="s">
        <v>2010</v>
      </c>
      <c r="AR37" s="4" t="s">
        <v>2010</v>
      </c>
      <c r="AS37" s="147"/>
      <c r="AT37" s="147"/>
      <c r="AU37" s="147"/>
      <c r="AV37" s="147"/>
      <c r="AW37" s="147"/>
      <c r="AX37" s="147"/>
      <c r="AY37" s="147"/>
      <c r="AZ37" s="147"/>
    </row>
    <row r="38">
      <c r="A38" s="4" t="s">
        <v>398</v>
      </c>
      <c r="B38" s="144">
        <v>44473.0</v>
      </c>
      <c r="C38" s="115">
        <v>0.7457870370370371</v>
      </c>
      <c r="D38" s="47"/>
      <c r="E38" s="47"/>
      <c r="F38" s="4"/>
      <c r="G38" s="4"/>
      <c r="H38" s="4"/>
      <c r="I38" s="47"/>
      <c r="J38" s="47"/>
      <c r="K38" s="47" t="s">
        <v>271</v>
      </c>
      <c r="L38" s="144"/>
      <c r="M38" s="115"/>
      <c r="N38" s="4"/>
      <c r="O38" s="4"/>
      <c r="P38" s="8" t="b">
        <v>0</v>
      </c>
      <c r="Q38" s="8" t="s">
        <v>2009</v>
      </c>
      <c r="R38" s="177" t="b">
        <v>1</v>
      </c>
      <c r="S38" s="177">
        <v>1.0</v>
      </c>
      <c r="T38" s="8"/>
      <c r="U38" s="4"/>
      <c r="V38" s="47"/>
      <c r="W38" s="4"/>
      <c r="X38" s="177" t="b">
        <v>0</v>
      </c>
      <c r="Y38" s="8" t="b">
        <v>0</v>
      </c>
      <c r="Z38" s="47"/>
      <c r="AA38" s="8" t="b">
        <v>0</v>
      </c>
      <c r="AB38" s="8" t="b">
        <v>0</v>
      </c>
      <c r="AC38" s="178">
        <v>428.0</v>
      </c>
      <c r="AD38" s="177" t="b">
        <v>0</v>
      </c>
      <c r="AE38" s="179"/>
      <c r="AF38" s="8" t="b">
        <v>0</v>
      </c>
      <c r="AG38" s="8" t="b">
        <v>0</v>
      </c>
      <c r="AH38" s="177"/>
      <c r="AI38" s="47"/>
      <c r="AJ38" s="8">
        <v>2.2</v>
      </c>
      <c r="AK38" s="47" t="s">
        <v>622</v>
      </c>
      <c r="AL38" s="4"/>
      <c r="AM38" s="4" t="s">
        <v>280</v>
      </c>
      <c r="AN38" s="4" t="s">
        <v>399</v>
      </c>
      <c r="AO38" s="4" t="s">
        <v>2010</v>
      </c>
      <c r="AP38" s="4" t="s">
        <v>2010</v>
      </c>
      <c r="AQ38" s="4" t="s">
        <v>2010</v>
      </c>
      <c r="AR38" s="4" t="s">
        <v>2010</v>
      </c>
      <c r="AS38" s="147"/>
      <c r="AT38" s="147"/>
      <c r="AU38" s="147"/>
      <c r="AV38" s="147"/>
      <c r="AW38" s="147"/>
      <c r="AX38" s="147"/>
      <c r="AY38" s="147"/>
      <c r="AZ38" s="147"/>
    </row>
    <row r="39">
      <c r="A39" s="4" t="s">
        <v>401</v>
      </c>
      <c r="B39" s="144">
        <v>44473.0</v>
      </c>
      <c r="C39" s="115">
        <v>0.7493518518518518</v>
      </c>
      <c r="D39" s="47"/>
      <c r="E39" s="47"/>
      <c r="F39" s="4"/>
      <c r="G39" s="4"/>
      <c r="H39" s="4"/>
      <c r="I39" s="47"/>
      <c r="J39" s="47"/>
      <c r="K39" s="47" t="s">
        <v>271</v>
      </c>
      <c r="L39" s="144">
        <v>44868.0</v>
      </c>
      <c r="M39" s="115">
        <v>0.5355208333333333</v>
      </c>
      <c r="N39" s="4"/>
      <c r="O39" s="4"/>
      <c r="P39" s="8" t="b">
        <v>0</v>
      </c>
      <c r="Q39" s="8" t="s">
        <v>2009</v>
      </c>
      <c r="R39" s="177" t="b">
        <v>1</v>
      </c>
      <c r="S39" s="177">
        <v>1.0</v>
      </c>
      <c r="T39" s="8">
        <v>0.0</v>
      </c>
      <c r="U39" s="4"/>
      <c r="V39" s="47"/>
      <c r="W39" s="4"/>
      <c r="X39" s="177" t="b">
        <v>0</v>
      </c>
      <c r="Y39" s="8" t="b">
        <v>0</v>
      </c>
      <c r="Z39" s="47"/>
      <c r="AA39" s="8" t="b">
        <v>0</v>
      </c>
      <c r="AB39" s="8" t="b">
        <v>0</v>
      </c>
      <c r="AC39" s="178">
        <v>769.0</v>
      </c>
      <c r="AD39" s="177" t="b">
        <v>1</v>
      </c>
      <c r="AE39" s="179"/>
      <c r="AF39" s="8" t="b">
        <v>0</v>
      </c>
      <c r="AG39" s="8" t="b">
        <v>0</v>
      </c>
      <c r="AH39" s="177"/>
      <c r="AI39" s="47"/>
      <c r="AJ39" s="8">
        <v>2.2</v>
      </c>
      <c r="AK39" s="47" t="s">
        <v>622</v>
      </c>
      <c r="AL39" s="4"/>
      <c r="AM39" s="4" t="s">
        <v>280</v>
      </c>
      <c r="AN39" s="4" t="s">
        <v>402</v>
      </c>
      <c r="AO39" s="4" t="s">
        <v>2010</v>
      </c>
      <c r="AP39" s="4" t="s">
        <v>2010</v>
      </c>
      <c r="AQ39" s="4" t="s">
        <v>2010</v>
      </c>
      <c r="AR39" s="4" t="s">
        <v>2010</v>
      </c>
      <c r="AS39" s="147"/>
      <c r="AT39" s="147"/>
      <c r="AU39" s="147"/>
      <c r="AV39" s="147"/>
      <c r="AW39" s="147"/>
      <c r="AX39" s="147"/>
      <c r="AY39" s="147"/>
      <c r="AZ39" s="147"/>
    </row>
    <row r="40">
      <c r="A40" s="4" t="s">
        <v>404</v>
      </c>
      <c r="B40" s="144">
        <v>44474.0</v>
      </c>
      <c r="C40" s="115">
        <v>0.2202662037037037</v>
      </c>
      <c r="D40" s="47"/>
      <c r="E40" s="47"/>
      <c r="F40" s="4"/>
      <c r="G40" s="4"/>
      <c r="H40" s="4"/>
      <c r="I40" s="47"/>
      <c r="J40" s="47"/>
      <c r="K40" s="47" t="s">
        <v>271</v>
      </c>
      <c r="L40" s="144">
        <v>44868.0</v>
      </c>
      <c r="M40" s="115">
        <v>0.5355208333333333</v>
      </c>
      <c r="N40" s="4"/>
      <c r="O40" s="4"/>
      <c r="P40" s="8" t="b">
        <v>0</v>
      </c>
      <c r="Q40" s="8" t="s">
        <v>2009</v>
      </c>
      <c r="R40" s="177" t="b">
        <v>1</v>
      </c>
      <c r="S40" s="177">
        <v>1.0</v>
      </c>
      <c r="T40" s="8">
        <v>0.0</v>
      </c>
      <c r="U40" s="4"/>
      <c r="V40" s="47"/>
      <c r="W40" s="4"/>
      <c r="X40" s="177" t="b">
        <v>0</v>
      </c>
      <c r="Y40" s="8" t="b">
        <v>0</v>
      </c>
      <c r="Z40" s="47"/>
      <c r="AA40" s="8" t="b">
        <v>0</v>
      </c>
      <c r="AB40" s="8" t="b">
        <v>0</v>
      </c>
      <c r="AC40" s="178">
        <v>768.0</v>
      </c>
      <c r="AD40" s="177" t="b">
        <v>1</v>
      </c>
      <c r="AE40" s="179"/>
      <c r="AF40" s="8" t="b">
        <v>0</v>
      </c>
      <c r="AG40" s="8" t="b">
        <v>0</v>
      </c>
      <c r="AH40" s="177"/>
      <c r="AI40" s="47"/>
      <c r="AJ40" s="8">
        <v>2.2</v>
      </c>
      <c r="AK40" s="47" t="s">
        <v>622</v>
      </c>
      <c r="AL40" s="4"/>
      <c r="AM40" s="4" t="s">
        <v>280</v>
      </c>
      <c r="AN40" s="4" t="s">
        <v>405</v>
      </c>
      <c r="AO40" s="4" t="s">
        <v>2010</v>
      </c>
      <c r="AP40" s="4" t="s">
        <v>2010</v>
      </c>
      <c r="AQ40" s="4" t="s">
        <v>2010</v>
      </c>
      <c r="AR40" s="4" t="s">
        <v>2010</v>
      </c>
      <c r="AS40" s="147"/>
      <c r="AT40" s="147"/>
      <c r="AU40" s="147"/>
      <c r="AV40" s="147"/>
      <c r="AW40" s="147"/>
      <c r="AX40" s="147"/>
      <c r="AY40" s="147"/>
      <c r="AZ40" s="147"/>
    </row>
    <row r="41">
      <c r="A41" s="4" t="s">
        <v>407</v>
      </c>
      <c r="B41" s="144">
        <v>44474.0</v>
      </c>
      <c r="C41" s="115">
        <v>0.29966435185185186</v>
      </c>
      <c r="D41" s="47"/>
      <c r="E41" s="47"/>
      <c r="F41" s="4"/>
      <c r="G41" s="4"/>
      <c r="H41" s="4"/>
      <c r="I41" s="47"/>
      <c r="J41" s="47"/>
      <c r="K41" s="47" t="s">
        <v>271</v>
      </c>
      <c r="L41" s="144"/>
      <c r="M41" s="115"/>
      <c r="N41" s="4"/>
      <c r="O41" s="4"/>
      <c r="P41" s="8" t="b">
        <v>0</v>
      </c>
      <c r="Q41" s="8" t="s">
        <v>2009</v>
      </c>
      <c r="R41" s="177" t="b">
        <v>1</v>
      </c>
      <c r="S41" s="177">
        <v>1.0</v>
      </c>
      <c r="T41" s="8"/>
      <c r="U41" s="4"/>
      <c r="V41" s="47"/>
      <c r="W41" s="4"/>
      <c r="X41" s="177" t="b">
        <v>0</v>
      </c>
      <c r="Y41" s="8" t="b">
        <v>0</v>
      </c>
      <c r="Z41" s="47"/>
      <c r="AA41" s="8" t="b">
        <v>0</v>
      </c>
      <c r="AB41" s="8" t="b">
        <v>0</v>
      </c>
      <c r="AC41" s="178">
        <v>427.0</v>
      </c>
      <c r="AD41" s="177" t="b">
        <v>0</v>
      </c>
      <c r="AE41" s="179"/>
      <c r="AF41" s="8" t="b">
        <v>0</v>
      </c>
      <c r="AG41" s="8" t="b">
        <v>0</v>
      </c>
      <c r="AH41" s="177"/>
      <c r="AI41" s="47"/>
      <c r="AJ41" s="8">
        <v>2.2</v>
      </c>
      <c r="AK41" s="47" t="s">
        <v>622</v>
      </c>
      <c r="AL41" s="4"/>
      <c r="AM41" s="4" t="s">
        <v>280</v>
      </c>
      <c r="AN41" s="4" t="s">
        <v>408</v>
      </c>
      <c r="AO41" s="4" t="s">
        <v>2010</v>
      </c>
      <c r="AP41" s="4" t="s">
        <v>2010</v>
      </c>
      <c r="AQ41" s="4" t="s">
        <v>2010</v>
      </c>
      <c r="AR41" s="4" t="s">
        <v>2010</v>
      </c>
      <c r="AS41" s="147"/>
      <c r="AT41" s="147"/>
      <c r="AU41" s="147"/>
      <c r="AV41" s="147"/>
      <c r="AW41" s="147"/>
      <c r="AX41" s="147"/>
      <c r="AY41" s="147"/>
      <c r="AZ41" s="147"/>
    </row>
    <row r="42">
      <c r="A42" s="4" t="s">
        <v>410</v>
      </c>
      <c r="B42" s="144">
        <v>44474.0</v>
      </c>
      <c r="C42" s="115">
        <v>0.33340277777777777</v>
      </c>
      <c r="D42" s="47"/>
      <c r="E42" s="47"/>
      <c r="F42" s="4"/>
      <c r="G42" s="4"/>
      <c r="H42" s="4"/>
      <c r="I42" s="47"/>
      <c r="J42" s="47"/>
      <c r="K42" s="47" t="s">
        <v>271</v>
      </c>
      <c r="L42" s="144"/>
      <c r="M42" s="115"/>
      <c r="N42" s="4"/>
      <c r="O42" s="4"/>
      <c r="P42" s="8" t="b">
        <v>0</v>
      </c>
      <c r="Q42" s="8" t="s">
        <v>2009</v>
      </c>
      <c r="R42" s="177" t="b">
        <v>1</v>
      </c>
      <c r="S42" s="177">
        <v>1.0</v>
      </c>
      <c r="T42" s="8"/>
      <c r="U42" s="4"/>
      <c r="V42" s="47"/>
      <c r="W42" s="4"/>
      <c r="X42" s="177" t="b">
        <v>0</v>
      </c>
      <c r="Y42" s="8" t="b">
        <v>0</v>
      </c>
      <c r="Z42" s="47"/>
      <c r="AA42" s="8" t="b">
        <v>0</v>
      </c>
      <c r="AB42" s="8" t="b">
        <v>0</v>
      </c>
      <c r="AC42" s="178">
        <v>426.0</v>
      </c>
      <c r="AD42" s="177" t="b">
        <v>0</v>
      </c>
      <c r="AE42" s="179"/>
      <c r="AF42" s="8" t="b">
        <v>0</v>
      </c>
      <c r="AG42" s="8" t="b">
        <v>0</v>
      </c>
      <c r="AH42" s="177"/>
      <c r="AI42" s="47"/>
      <c r="AJ42" s="8">
        <v>2.2</v>
      </c>
      <c r="AK42" s="47" t="s">
        <v>622</v>
      </c>
      <c r="AL42" s="4"/>
      <c r="AM42" s="4" t="s">
        <v>280</v>
      </c>
      <c r="AN42" s="4" t="s">
        <v>313</v>
      </c>
      <c r="AO42" s="4" t="s">
        <v>2010</v>
      </c>
      <c r="AP42" s="4" t="s">
        <v>2010</v>
      </c>
      <c r="AQ42" s="4" t="s">
        <v>2010</v>
      </c>
      <c r="AR42" s="4" t="s">
        <v>2010</v>
      </c>
      <c r="AS42" s="147"/>
      <c r="AT42" s="147"/>
      <c r="AU42" s="147"/>
      <c r="AV42" s="147"/>
      <c r="AW42" s="147"/>
      <c r="AX42" s="147"/>
      <c r="AY42" s="147"/>
      <c r="AZ42" s="147"/>
    </row>
    <row r="43">
      <c r="A43" s="4" t="s">
        <v>412</v>
      </c>
      <c r="B43" s="144">
        <v>44474.0</v>
      </c>
      <c r="C43" s="115">
        <v>0.3425925925925926</v>
      </c>
      <c r="D43" s="47"/>
      <c r="E43" s="47"/>
      <c r="F43" s="4"/>
      <c r="G43" s="4"/>
      <c r="H43" s="4"/>
      <c r="I43" s="47"/>
      <c r="J43" s="47"/>
      <c r="K43" s="47" t="s">
        <v>271</v>
      </c>
      <c r="L43" s="144"/>
      <c r="M43" s="115"/>
      <c r="N43" s="4"/>
      <c r="O43" s="4"/>
      <c r="P43" s="8" t="b">
        <v>0</v>
      </c>
      <c r="Q43" s="8" t="s">
        <v>2009</v>
      </c>
      <c r="R43" s="177" t="b">
        <v>1</v>
      </c>
      <c r="S43" s="177">
        <v>1.0</v>
      </c>
      <c r="T43" s="8"/>
      <c r="U43" s="4"/>
      <c r="V43" s="47"/>
      <c r="W43" s="4"/>
      <c r="X43" s="177" t="b">
        <v>0</v>
      </c>
      <c r="Y43" s="8" t="b">
        <v>0</v>
      </c>
      <c r="Z43" s="47"/>
      <c r="AA43" s="8" t="b">
        <v>0</v>
      </c>
      <c r="AB43" s="8" t="b">
        <v>0</v>
      </c>
      <c r="AC43" s="178">
        <v>425.0</v>
      </c>
      <c r="AD43" s="177" t="b">
        <v>0</v>
      </c>
      <c r="AE43" s="179"/>
      <c r="AF43" s="8" t="b">
        <v>0</v>
      </c>
      <c r="AG43" s="8" t="b">
        <v>0</v>
      </c>
      <c r="AH43" s="177"/>
      <c r="AI43" s="47"/>
      <c r="AJ43" s="8">
        <v>2.2</v>
      </c>
      <c r="AK43" s="47" t="s">
        <v>622</v>
      </c>
      <c r="AL43" s="4"/>
      <c r="AM43" s="4" t="s">
        <v>280</v>
      </c>
      <c r="AN43" s="4" t="s">
        <v>413</v>
      </c>
      <c r="AO43" s="4" t="s">
        <v>2010</v>
      </c>
      <c r="AP43" s="4" t="s">
        <v>2010</v>
      </c>
      <c r="AQ43" s="4" t="s">
        <v>2010</v>
      </c>
      <c r="AR43" s="4" t="s">
        <v>2010</v>
      </c>
      <c r="AS43" s="147"/>
      <c r="AT43" s="147"/>
      <c r="AU43" s="147"/>
      <c r="AV43" s="147"/>
      <c r="AW43" s="147"/>
      <c r="AX43" s="147"/>
      <c r="AY43" s="147"/>
      <c r="AZ43" s="147"/>
    </row>
    <row r="44">
      <c r="A44" s="4" t="s">
        <v>415</v>
      </c>
      <c r="B44" s="144">
        <v>44474.0</v>
      </c>
      <c r="C44" s="115">
        <v>0.40921296296296295</v>
      </c>
      <c r="D44" s="47"/>
      <c r="E44" s="47"/>
      <c r="F44" s="4"/>
      <c r="G44" s="4"/>
      <c r="H44" s="4"/>
      <c r="I44" s="47"/>
      <c r="J44" s="47"/>
      <c r="K44" s="47" t="s">
        <v>271</v>
      </c>
      <c r="L44" s="144">
        <v>44868.0</v>
      </c>
      <c r="M44" s="115">
        <v>0.5355208333333333</v>
      </c>
      <c r="N44" s="4"/>
      <c r="O44" s="4"/>
      <c r="P44" s="8" t="b">
        <v>0</v>
      </c>
      <c r="Q44" s="8" t="s">
        <v>2009</v>
      </c>
      <c r="R44" s="177" t="b">
        <v>1</v>
      </c>
      <c r="S44" s="177">
        <v>1.0</v>
      </c>
      <c r="T44" s="8">
        <v>0.0</v>
      </c>
      <c r="U44" s="4"/>
      <c r="V44" s="47"/>
      <c r="W44" s="4"/>
      <c r="X44" s="177" t="b">
        <v>0</v>
      </c>
      <c r="Y44" s="8" t="b">
        <v>0</v>
      </c>
      <c r="Z44" s="47"/>
      <c r="AA44" s="8" t="b">
        <v>0</v>
      </c>
      <c r="AB44" s="8" t="b">
        <v>0</v>
      </c>
      <c r="AC44" s="178">
        <v>767.0</v>
      </c>
      <c r="AD44" s="177" t="b">
        <v>1</v>
      </c>
      <c r="AE44" s="179"/>
      <c r="AF44" s="8" t="b">
        <v>0</v>
      </c>
      <c r="AG44" s="8" t="b">
        <v>0</v>
      </c>
      <c r="AH44" s="177"/>
      <c r="AI44" s="47"/>
      <c r="AJ44" s="8">
        <v>2.2</v>
      </c>
      <c r="AK44" s="47" t="s">
        <v>622</v>
      </c>
      <c r="AL44" s="4"/>
      <c r="AM44" s="4" t="s">
        <v>280</v>
      </c>
      <c r="AN44" s="4" t="s">
        <v>416</v>
      </c>
      <c r="AO44" s="4" t="s">
        <v>2010</v>
      </c>
      <c r="AP44" s="4" t="s">
        <v>2010</v>
      </c>
      <c r="AQ44" s="4" t="s">
        <v>2010</v>
      </c>
      <c r="AR44" s="4" t="s">
        <v>2010</v>
      </c>
      <c r="AS44" s="147"/>
      <c r="AT44" s="147"/>
      <c r="AU44" s="147"/>
      <c r="AV44" s="147"/>
      <c r="AW44" s="147"/>
      <c r="AX44" s="147"/>
      <c r="AY44" s="147"/>
      <c r="AZ44" s="147"/>
    </row>
    <row r="45">
      <c r="A45" s="4" t="s">
        <v>418</v>
      </c>
      <c r="B45" s="144">
        <v>44474.0</v>
      </c>
      <c r="C45" s="115">
        <v>0.5081018518518519</v>
      </c>
      <c r="D45" s="47"/>
      <c r="E45" s="47"/>
      <c r="F45" s="4"/>
      <c r="G45" s="4"/>
      <c r="H45" s="4"/>
      <c r="I45" s="47"/>
      <c r="J45" s="47"/>
      <c r="K45" s="47" t="s">
        <v>271</v>
      </c>
      <c r="L45" s="144"/>
      <c r="M45" s="115"/>
      <c r="N45" s="4"/>
      <c r="O45" s="4"/>
      <c r="P45" s="8" t="b">
        <v>0</v>
      </c>
      <c r="Q45" s="8" t="s">
        <v>2009</v>
      </c>
      <c r="R45" s="177" t="b">
        <v>1</v>
      </c>
      <c r="S45" s="177">
        <v>1.0</v>
      </c>
      <c r="T45" s="8"/>
      <c r="U45" s="4"/>
      <c r="V45" s="47"/>
      <c r="W45" s="4"/>
      <c r="X45" s="177" t="b">
        <v>0</v>
      </c>
      <c r="Y45" s="8" t="b">
        <v>0</v>
      </c>
      <c r="Z45" s="47"/>
      <c r="AA45" s="8" t="b">
        <v>0</v>
      </c>
      <c r="AB45" s="8" t="b">
        <v>0</v>
      </c>
      <c r="AC45" s="178">
        <v>424.0</v>
      </c>
      <c r="AD45" s="177" t="b">
        <v>0</v>
      </c>
      <c r="AE45" s="179"/>
      <c r="AF45" s="8" t="b">
        <v>0</v>
      </c>
      <c r="AG45" s="8" t="b">
        <v>0</v>
      </c>
      <c r="AH45" s="177"/>
      <c r="AI45" s="47"/>
      <c r="AJ45" s="8">
        <v>2.2</v>
      </c>
      <c r="AK45" s="47" t="s">
        <v>622</v>
      </c>
      <c r="AL45" s="4"/>
      <c r="AM45" s="4" t="s">
        <v>280</v>
      </c>
      <c r="AN45" s="4" t="s">
        <v>310</v>
      </c>
      <c r="AO45" s="4" t="s">
        <v>2010</v>
      </c>
      <c r="AP45" s="4" t="s">
        <v>2010</v>
      </c>
      <c r="AQ45" s="4" t="s">
        <v>2010</v>
      </c>
      <c r="AR45" s="4" t="s">
        <v>2010</v>
      </c>
      <c r="AS45" s="147"/>
      <c r="AT45" s="147"/>
      <c r="AU45" s="147"/>
      <c r="AV45" s="147"/>
      <c r="AW45" s="147"/>
      <c r="AX45" s="147"/>
      <c r="AY45" s="147"/>
      <c r="AZ45" s="147"/>
    </row>
    <row r="46">
      <c r="A46" s="4" t="s">
        <v>420</v>
      </c>
      <c r="B46" s="144">
        <v>44474.0</v>
      </c>
      <c r="C46" s="115">
        <v>0.6213541666666667</v>
      </c>
      <c r="D46" s="47"/>
      <c r="E46" s="47"/>
      <c r="F46" s="4"/>
      <c r="G46" s="4"/>
      <c r="H46" s="4"/>
      <c r="I46" s="47"/>
      <c r="J46" s="47"/>
      <c r="K46" s="47" t="s">
        <v>271</v>
      </c>
      <c r="L46" s="144">
        <v>44868.0</v>
      </c>
      <c r="M46" s="115">
        <v>0.5355208333333333</v>
      </c>
      <c r="N46" s="4"/>
      <c r="O46" s="4"/>
      <c r="P46" s="8" t="b">
        <v>0</v>
      </c>
      <c r="Q46" s="8" t="s">
        <v>2009</v>
      </c>
      <c r="R46" s="177" t="b">
        <v>1</v>
      </c>
      <c r="S46" s="177">
        <v>1.0</v>
      </c>
      <c r="T46" s="8">
        <v>0.0</v>
      </c>
      <c r="U46" s="4"/>
      <c r="V46" s="47"/>
      <c r="W46" s="4"/>
      <c r="X46" s="177" t="b">
        <v>0</v>
      </c>
      <c r="Y46" s="8" t="b">
        <v>0</v>
      </c>
      <c r="Z46" s="47"/>
      <c r="AA46" s="8" t="b">
        <v>0</v>
      </c>
      <c r="AB46" s="8" t="b">
        <v>0</v>
      </c>
      <c r="AC46" s="178">
        <v>766.0</v>
      </c>
      <c r="AD46" s="177" t="b">
        <v>1</v>
      </c>
      <c r="AE46" s="179"/>
      <c r="AF46" s="8" t="b">
        <v>0</v>
      </c>
      <c r="AG46" s="8" t="b">
        <v>0</v>
      </c>
      <c r="AH46" s="177"/>
      <c r="AI46" s="47"/>
      <c r="AJ46" s="8">
        <v>2.2</v>
      </c>
      <c r="AK46" s="47" t="s">
        <v>622</v>
      </c>
      <c r="AL46" s="4"/>
      <c r="AM46" s="4" t="s">
        <v>280</v>
      </c>
      <c r="AN46" s="4" t="s">
        <v>421</v>
      </c>
      <c r="AO46" s="4" t="s">
        <v>2010</v>
      </c>
      <c r="AP46" s="4" t="s">
        <v>2010</v>
      </c>
      <c r="AQ46" s="4" t="s">
        <v>2010</v>
      </c>
      <c r="AR46" s="4" t="s">
        <v>2010</v>
      </c>
      <c r="AS46" s="147"/>
      <c r="AT46" s="147"/>
      <c r="AU46" s="147"/>
      <c r="AV46" s="147"/>
      <c r="AW46" s="147"/>
      <c r="AX46" s="147"/>
      <c r="AY46" s="147"/>
      <c r="AZ46" s="147"/>
    </row>
    <row r="47">
      <c r="A47" s="4" t="s">
        <v>423</v>
      </c>
      <c r="B47" s="144">
        <v>44475.0</v>
      </c>
      <c r="C47" s="115">
        <v>0.2504398148148148</v>
      </c>
      <c r="D47" s="47"/>
      <c r="E47" s="47"/>
      <c r="F47" s="4"/>
      <c r="G47" s="4"/>
      <c r="H47" s="4"/>
      <c r="I47" s="47"/>
      <c r="J47" s="47"/>
      <c r="K47" s="47" t="s">
        <v>271</v>
      </c>
      <c r="L47" s="144"/>
      <c r="M47" s="115"/>
      <c r="N47" s="4"/>
      <c r="O47" s="4"/>
      <c r="P47" s="8" t="b">
        <v>0</v>
      </c>
      <c r="Q47" s="8" t="s">
        <v>2009</v>
      </c>
      <c r="R47" s="177" t="b">
        <v>1</v>
      </c>
      <c r="S47" s="177">
        <v>1.0</v>
      </c>
      <c r="T47" s="8"/>
      <c r="U47" s="4"/>
      <c r="V47" s="47"/>
      <c r="W47" s="4"/>
      <c r="X47" s="177" t="b">
        <v>0</v>
      </c>
      <c r="Y47" s="8" t="b">
        <v>0</v>
      </c>
      <c r="Z47" s="47"/>
      <c r="AA47" s="8" t="b">
        <v>0</v>
      </c>
      <c r="AB47" s="8" t="b">
        <v>0</v>
      </c>
      <c r="AC47" s="178">
        <v>423.0</v>
      </c>
      <c r="AD47" s="177" t="b">
        <v>0</v>
      </c>
      <c r="AE47" s="179"/>
      <c r="AF47" s="8" t="b">
        <v>0</v>
      </c>
      <c r="AG47" s="8" t="b">
        <v>0</v>
      </c>
      <c r="AH47" s="177"/>
      <c r="AI47" s="47"/>
      <c r="AJ47" s="8">
        <v>2.2</v>
      </c>
      <c r="AK47" s="47" t="s">
        <v>622</v>
      </c>
      <c r="AL47" s="4"/>
      <c r="AM47" s="4" t="s">
        <v>280</v>
      </c>
      <c r="AN47" s="4" t="s">
        <v>352</v>
      </c>
      <c r="AO47" s="4" t="s">
        <v>2010</v>
      </c>
      <c r="AP47" s="4" t="s">
        <v>2010</v>
      </c>
      <c r="AQ47" s="4" t="s">
        <v>2010</v>
      </c>
      <c r="AR47" s="4" t="s">
        <v>2010</v>
      </c>
      <c r="AS47" s="147"/>
      <c r="AT47" s="147"/>
      <c r="AU47" s="147"/>
      <c r="AV47" s="147"/>
      <c r="AW47" s="147"/>
      <c r="AX47" s="147"/>
      <c r="AY47" s="147"/>
      <c r="AZ47" s="147"/>
    </row>
    <row r="48">
      <c r="A48" s="4" t="s">
        <v>425</v>
      </c>
      <c r="B48" s="144">
        <v>44475.0</v>
      </c>
      <c r="C48" s="115">
        <v>0.2524537037037037</v>
      </c>
      <c r="D48" s="47"/>
      <c r="E48" s="47"/>
      <c r="F48" s="4"/>
      <c r="G48" s="4"/>
      <c r="H48" s="4"/>
      <c r="I48" s="47"/>
      <c r="J48" s="47"/>
      <c r="K48" s="47" t="s">
        <v>271</v>
      </c>
      <c r="L48" s="144"/>
      <c r="M48" s="115"/>
      <c r="N48" s="4"/>
      <c r="O48" s="4"/>
      <c r="P48" s="8" t="b">
        <v>0</v>
      </c>
      <c r="Q48" s="8" t="s">
        <v>2009</v>
      </c>
      <c r="R48" s="177" t="b">
        <v>1</v>
      </c>
      <c r="S48" s="177">
        <v>1.0</v>
      </c>
      <c r="T48" s="8"/>
      <c r="U48" s="4"/>
      <c r="V48" s="47"/>
      <c r="W48" s="4"/>
      <c r="X48" s="177" t="b">
        <v>0</v>
      </c>
      <c r="Y48" s="8" t="b">
        <v>0</v>
      </c>
      <c r="Z48" s="47"/>
      <c r="AA48" s="8" t="b">
        <v>0</v>
      </c>
      <c r="AB48" s="8" t="b">
        <v>0</v>
      </c>
      <c r="AC48" s="178">
        <v>422.0</v>
      </c>
      <c r="AD48" s="177" t="b">
        <v>0</v>
      </c>
      <c r="AE48" s="179"/>
      <c r="AF48" s="8" t="b">
        <v>0</v>
      </c>
      <c r="AG48" s="8" t="b">
        <v>0</v>
      </c>
      <c r="AH48" s="177"/>
      <c r="AI48" s="47"/>
      <c r="AJ48" s="8">
        <v>2.2</v>
      </c>
      <c r="AK48" s="47" t="s">
        <v>622</v>
      </c>
      <c r="AL48" s="4"/>
      <c r="AM48" s="4" t="s">
        <v>280</v>
      </c>
      <c r="AN48" s="4" t="s">
        <v>426</v>
      </c>
      <c r="AO48" s="4" t="s">
        <v>2010</v>
      </c>
      <c r="AP48" s="4" t="s">
        <v>2010</v>
      </c>
      <c r="AQ48" s="4" t="s">
        <v>2010</v>
      </c>
      <c r="AR48" s="4" t="s">
        <v>2010</v>
      </c>
      <c r="AS48" s="147"/>
      <c r="AT48" s="147"/>
      <c r="AU48" s="147"/>
      <c r="AV48" s="147"/>
      <c r="AW48" s="147"/>
      <c r="AX48" s="147"/>
      <c r="AY48" s="147"/>
      <c r="AZ48" s="147"/>
    </row>
    <row r="49">
      <c r="A49" s="4" t="s">
        <v>428</v>
      </c>
      <c r="B49" s="144">
        <v>44475.0</v>
      </c>
      <c r="C49" s="115">
        <v>0.2558564814814815</v>
      </c>
      <c r="D49" s="47"/>
      <c r="E49" s="47"/>
      <c r="F49" s="4"/>
      <c r="G49" s="4"/>
      <c r="H49" s="4"/>
      <c r="I49" s="47"/>
      <c r="J49" s="47"/>
      <c r="K49" s="47" t="s">
        <v>271</v>
      </c>
      <c r="L49" s="144"/>
      <c r="M49" s="115"/>
      <c r="N49" s="4"/>
      <c r="O49" s="4"/>
      <c r="P49" s="8" t="b">
        <v>0</v>
      </c>
      <c r="Q49" s="8" t="s">
        <v>2009</v>
      </c>
      <c r="R49" s="177" t="b">
        <v>1</v>
      </c>
      <c r="S49" s="177">
        <v>1.0</v>
      </c>
      <c r="T49" s="8"/>
      <c r="U49" s="4"/>
      <c r="V49" s="47"/>
      <c r="W49" s="4"/>
      <c r="X49" s="177" t="b">
        <v>0</v>
      </c>
      <c r="Y49" s="8" t="b">
        <v>0</v>
      </c>
      <c r="Z49" s="47"/>
      <c r="AA49" s="8" t="b">
        <v>0</v>
      </c>
      <c r="AB49" s="8" t="b">
        <v>0</v>
      </c>
      <c r="AC49" s="178">
        <v>421.0</v>
      </c>
      <c r="AD49" s="177" t="b">
        <v>0</v>
      </c>
      <c r="AE49" s="179"/>
      <c r="AF49" s="8" t="b">
        <v>0</v>
      </c>
      <c r="AG49" s="8" t="b">
        <v>0</v>
      </c>
      <c r="AH49" s="177"/>
      <c r="AI49" s="47"/>
      <c r="AJ49" s="8">
        <v>2.2</v>
      </c>
      <c r="AK49" s="47" t="s">
        <v>622</v>
      </c>
      <c r="AL49" s="4"/>
      <c r="AM49" s="4" t="s">
        <v>280</v>
      </c>
      <c r="AN49" s="4" t="s">
        <v>357</v>
      </c>
      <c r="AO49" s="4" t="s">
        <v>2010</v>
      </c>
      <c r="AP49" s="4" t="s">
        <v>2010</v>
      </c>
      <c r="AQ49" s="4" t="s">
        <v>2010</v>
      </c>
      <c r="AR49" s="4" t="s">
        <v>2010</v>
      </c>
      <c r="AS49" s="147"/>
      <c r="AT49" s="147"/>
      <c r="AU49" s="147"/>
      <c r="AV49" s="147"/>
      <c r="AW49" s="147"/>
      <c r="AX49" s="147"/>
      <c r="AY49" s="147"/>
      <c r="AZ49" s="147"/>
    </row>
    <row r="50">
      <c r="A50" s="4" t="s">
        <v>430</v>
      </c>
      <c r="B50" s="144">
        <v>44475.0</v>
      </c>
      <c r="C50" s="115">
        <v>0.25614583333333335</v>
      </c>
      <c r="D50" s="47"/>
      <c r="E50" s="47"/>
      <c r="F50" s="4"/>
      <c r="G50" s="4"/>
      <c r="H50" s="4"/>
      <c r="I50" s="47"/>
      <c r="J50" s="47"/>
      <c r="K50" s="47" t="s">
        <v>271</v>
      </c>
      <c r="L50" s="144"/>
      <c r="M50" s="115"/>
      <c r="N50" s="4"/>
      <c r="O50" s="4"/>
      <c r="P50" s="8" t="b">
        <v>0</v>
      </c>
      <c r="Q50" s="8" t="s">
        <v>2009</v>
      </c>
      <c r="R50" s="177" t="b">
        <v>1</v>
      </c>
      <c r="S50" s="177">
        <v>1.0</v>
      </c>
      <c r="T50" s="8"/>
      <c r="U50" s="4"/>
      <c r="V50" s="47"/>
      <c r="W50" s="4"/>
      <c r="X50" s="177" t="b">
        <v>0</v>
      </c>
      <c r="Y50" s="8" t="b">
        <v>0</v>
      </c>
      <c r="Z50" s="47"/>
      <c r="AA50" s="8" t="b">
        <v>0</v>
      </c>
      <c r="AB50" s="8" t="b">
        <v>0</v>
      </c>
      <c r="AC50" s="178">
        <v>420.0</v>
      </c>
      <c r="AD50" s="177" t="b">
        <v>0</v>
      </c>
      <c r="AE50" s="179"/>
      <c r="AF50" s="8" t="b">
        <v>0</v>
      </c>
      <c r="AG50" s="8" t="b">
        <v>0</v>
      </c>
      <c r="AH50" s="177"/>
      <c r="AI50" s="47"/>
      <c r="AJ50" s="8">
        <v>2.2</v>
      </c>
      <c r="AK50" s="47" t="s">
        <v>622</v>
      </c>
      <c r="AL50" s="4"/>
      <c r="AM50" s="4" t="s">
        <v>280</v>
      </c>
      <c r="AN50" s="4" t="s">
        <v>363</v>
      </c>
      <c r="AO50" s="4" t="s">
        <v>2010</v>
      </c>
      <c r="AP50" s="4" t="s">
        <v>2010</v>
      </c>
      <c r="AQ50" s="4" t="s">
        <v>2010</v>
      </c>
      <c r="AR50" s="4" t="s">
        <v>2010</v>
      </c>
      <c r="AS50" s="147"/>
      <c r="AT50" s="147"/>
      <c r="AU50" s="147"/>
      <c r="AV50" s="147"/>
      <c r="AW50" s="147"/>
      <c r="AX50" s="147"/>
      <c r="AY50" s="147"/>
      <c r="AZ50" s="147"/>
    </row>
    <row r="51">
      <c r="A51" s="4" t="s">
        <v>432</v>
      </c>
      <c r="B51" s="144">
        <v>44475.0</v>
      </c>
      <c r="C51" s="115">
        <v>0.25679398148148147</v>
      </c>
      <c r="D51" s="47"/>
      <c r="E51" s="47"/>
      <c r="F51" s="4"/>
      <c r="G51" s="4"/>
      <c r="H51" s="4"/>
      <c r="I51" s="47"/>
      <c r="J51" s="47"/>
      <c r="K51" s="47" t="s">
        <v>271</v>
      </c>
      <c r="L51" s="144"/>
      <c r="M51" s="115"/>
      <c r="N51" s="4"/>
      <c r="O51" s="4"/>
      <c r="P51" s="8" t="b">
        <v>0</v>
      </c>
      <c r="Q51" s="8" t="s">
        <v>2009</v>
      </c>
      <c r="R51" s="177" t="b">
        <v>1</v>
      </c>
      <c r="S51" s="177">
        <v>1.0</v>
      </c>
      <c r="T51" s="8"/>
      <c r="U51" s="4"/>
      <c r="V51" s="47"/>
      <c r="W51" s="4"/>
      <c r="X51" s="177" t="b">
        <v>0</v>
      </c>
      <c r="Y51" s="8" t="b">
        <v>0</v>
      </c>
      <c r="Z51" s="47"/>
      <c r="AA51" s="8" t="b">
        <v>0</v>
      </c>
      <c r="AB51" s="8" t="b">
        <v>0</v>
      </c>
      <c r="AC51" s="178">
        <v>419.0</v>
      </c>
      <c r="AD51" s="177" t="b">
        <v>0</v>
      </c>
      <c r="AE51" s="179"/>
      <c r="AF51" s="8" t="b">
        <v>0</v>
      </c>
      <c r="AG51" s="8" t="b">
        <v>0</v>
      </c>
      <c r="AH51" s="177"/>
      <c r="AI51" s="47"/>
      <c r="AJ51" s="8">
        <v>2.2</v>
      </c>
      <c r="AK51" s="47" t="s">
        <v>622</v>
      </c>
      <c r="AL51" s="4"/>
      <c r="AM51" s="4" t="s">
        <v>280</v>
      </c>
      <c r="AN51" s="4" t="s">
        <v>360</v>
      </c>
      <c r="AO51" s="4" t="s">
        <v>2010</v>
      </c>
      <c r="AP51" s="4" t="s">
        <v>2010</v>
      </c>
      <c r="AQ51" s="4" t="s">
        <v>2010</v>
      </c>
      <c r="AR51" s="4" t="s">
        <v>2010</v>
      </c>
      <c r="AS51" s="147"/>
      <c r="AT51" s="147"/>
      <c r="AU51" s="147"/>
      <c r="AV51" s="147"/>
      <c r="AW51" s="147"/>
      <c r="AX51" s="147"/>
      <c r="AY51" s="147"/>
      <c r="AZ51" s="147"/>
    </row>
    <row r="52">
      <c r="A52" s="4" t="s">
        <v>434</v>
      </c>
      <c r="B52" s="144">
        <v>44475.0</v>
      </c>
      <c r="C52" s="115">
        <v>0.2574884259259259</v>
      </c>
      <c r="D52" s="47"/>
      <c r="E52" s="47"/>
      <c r="F52" s="4"/>
      <c r="G52" s="4"/>
      <c r="H52" s="4"/>
      <c r="I52" s="47"/>
      <c r="J52" s="47"/>
      <c r="K52" s="47" t="s">
        <v>271</v>
      </c>
      <c r="L52" s="144"/>
      <c r="M52" s="115"/>
      <c r="N52" s="4"/>
      <c r="O52" s="4"/>
      <c r="P52" s="8" t="b">
        <v>0</v>
      </c>
      <c r="Q52" s="8" t="s">
        <v>2009</v>
      </c>
      <c r="R52" s="177" t="b">
        <v>1</v>
      </c>
      <c r="S52" s="177">
        <v>1.0</v>
      </c>
      <c r="T52" s="8"/>
      <c r="U52" s="4"/>
      <c r="V52" s="47"/>
      <c r="W52" s="4"/>
      <c r="X52" s="177" t="b">
        <v>0</v>
      </c>
      <c r="Y52" s="8" t="b">
        <v>0</v>
      </c>
      <c r="Z52" s="47"/>
      <c r="AA52" s="8" t="b">
        <v>0</v>
      </c>
      <c r="AB52" s="8" t="b">
        <v>0</v>
      </c>
      <c r="AC52" s="178">
        <v>418.0</v>
      </c>
      <c r="AD52" s="177" t="b">
        <v>0</v>
      </c>
      <c r="AE52" s="179"/>
      <c r="AF52" s="8" t="b">
        <v>0</v>
      </c>
      <c r="AG52" s="8" t="b">
        <v>0</v>
      </c>
      <c r="AH52" s="177"/>
      <c r="AI52" s="47"/>
      <c r="AJ52" s="8">
        <v>2.2</v>
      </c>
      <c r="AK52" s="47" t="s">
        <v>622</v>
      </c>
      <c r="AL52" s="4"/>
      <c r="AM52" s="4" t="s">
        <v>280</v>
      </c>
      <c r="AN52" s="4" t="s">
        <v>287</v>
      </c>
      <c r="AO52" s="4" t="s">
        <v>2010</v>
      </c>
      <c r="AP52" s="4" t="s">
        <v>2010</v>
      </c>
      <c r="AQ52" s="4" t="s">
        <v>2010</v>
      </c>
      <c r="AR52" s="4" t="s">
        <v>2010</v>
      </c>
      <c r="AS52" s="147"/>
      <c r="AT52" s="147"/>
      <c r="AU52" s="147"/>
      <c r="AV52" s="147"/>
      <c r="AW52" s="147"/>
      <c r="AX52" s="147"/>
      <c r="AY52" s="147"/>
      <c r="AZ52" s="147"/>
    </row>
    <row r="53">
      <c r="A53" s="4" t="s">
        <v>436</v>
      </c>
      <c r="B53" s="144">
        <v>44475.0</v>
      </c>
      <c r="C53" s="115">
        <v>0.259224537037037</v>
      </c>
      <c r="D53" s="47"/>
      <c r="E53" s="47"/>
      <c r="F53" s="4"/>
      <c r="G53" s="4"/>
      <c r="H53" s="4"/>
      <c r="I53" s="47"/>
      <c r="J53" s="47"/>
      <c r="K53" s="47" t="s">
        <v>271</v>
      </c>
      <c r="L53" s="144"/>
      <c r="M53" s="115"/>
      <c r="N53" s="4"/>
      <c r="O53" s="4"/>
      <c r="P53" s="8" t="b">
        <v>0</v>
      </c>
      <c r="Q53" s="8" t="s">
        <v>2009</v>
      </c>
      <c r="R53" s="177" t="b">
        <v>1</v>
      </c>
      <c r="S53" s="177">
        <v>1.0</v>
      </c>
      <c r="T53" s="8"/>
      <c r="U53" s="4"/>
      <c r="V53" s="47"/>
      <c r="W53" s="4"/>
      <c r="X53" s="177" t="b">
        <v>0</v>
      </c>
      <c r="Y53" s="8" t="b">
        <v>0</v>
      </c>
      <c r="Z53" s="47"/>
      <c r="AA53" s="8" t="b">
        <v>0</v>
      </c>
      <c r="AB53" s="8" t="b">
        <v>0</v>
      </c>
      <c r="AC53" s="178">
        <v>417.0</v>
      </c>
      <c r="AD53" s="177" t="b">
        <v>0</v>
      </c>
      <c r="AE53" s="179"/>
      <c r="AF53" s="8" t="b">
        <v>0</v>
      </c>
      <c r="AG53" s="8" t="b">
        <v>0</v>
      </c>
      <c r="AH53" s="177"/>
      <c r="AI53" s="47"/>
      <c r="AJ53" s="8">
        <v>2.2</v>
      </c>
      <c r="AK53" s="47" t="s">
        <v>622</v>
      </c>
      <c r="AL53" s="4"/>
      <c r="AM53" s="4" t="s">
        <v>280</v>
      </c>
      <c r="AN53" s="4" t="s">
        <v>437</v>
      </c>
      <c r="AO53" s="4" t="s">
        <v>2010</v>
      </c>
      <c r="AP53" s="4" t="s">
        <v>2010</v>
      </c>
      <c r="AQ53" s="4" t="s">
        <v>2010</v>
      </c>
      <c r="AR53" s="4" t="s">
        <v>2010</v>
      </c>
      <c r="AS53" s="147"/>
      <c r="AT53" s="147"/>
      <c r="AU53" s="147"/>
      <c r="AV53" s="147"/>
      <c r="AW53" s="147"/>
      <c r="AX53" s="147"/>
      <c r="AY53" s="147"/>
      <c r="AZ53" s="147"/>
    </row>
    <row r="54">
      <c r="A54" s="4" t="s">
        <v>439</v>
      </c>
      <c r="B54" s="144">
        <v>44475.0</v>
      </c>
      <c r="C54" s="115">
        <v>0.2652662037037037</v>
      </c>
      <c r="D54" s="47"/>
      <c r="E54" s="47"/>
      <c r="F54" s="4"/>
      <c r="G54" s="4"/>
      <c r="H54" s="4"/>
      <c r="I54" s="47"/>
      <c r="J54" s="47"/>
      <c r="K54" s="47" t="s">
        <v>271</v>
      </c>
      <c r="L54" s="144"/>
      <c r="M54" s="115"/>
      <c r="N54" s="4"/>
      <c r="O54" s="4"/>
      <c r="P54" s="8" t="b">
        <v>0</v>
      </c>
      <c r="Q54" s="8" t="s">
        <v>2009</v>
      </c>
      <c r="R54" s="177" t="b">
        <v>1</v>
      </c>
      <c r="S54" s="177">
        <v>1.0</v>
      </c>
      <c r="T54" s="8"/>
      <c r="U54" s="4"/>
      <c r="V54" s="47"/>
      <c r="W54" s="4"/>
      <c r="X54" s="177" t="b">
        <v>0</v>
      </c>
      <c r="Y54" s="8" t="b">
        <v>0</v>
      </c>
      <c r="Z54" s="47"/>
      <c r="AA54" s="8" t="b">
        <v>0</v>
      </c>
      <c r="AB54" s="8" t="b">
        <v>0</v>
      </c>
      <c r="AC54" s="178">
        <v>416.0</v>
      </c>
      <c r="AD54" s="177" t="b">
        <v>0</v>
      </c>
      <c r="AE54" s="179"/>
      <c r="AF54" s="8" t="b">
        <v>0</v>
      </c>
      <c r="AG54" s="8" t="b">
        <v>0</v>
      </c>
      <c r="AH54" s="177"/>
      <c r="AI54" s="47"/>
      <c r="AJ54" s="8">
        <v>2.2</v>
      </c>
      <c r="AK54" s="47" t="s">
        <v>622</v>
      </c>
      <c r="AL54" s="4"/>
      <c r="AM54" s="4" t="s">
        <v>280</v>
      </c>
      <c r="AN54" s="4" t="s">
        <v>305</v>
      </c>
      <c r="AO54" s="4" t="s">
        <v>2010</v>
      </c>
      <c r="AP54" s="4" t="s">
        <v>2010</v>
      </c>
      <c r="AQ54" s="4" t="s">
        <v>2010</v>
      </c>
      <c r="AR54" s="4" t="s">
        <v>2010</v>
      </c>
      <c r="AS54" s="147"/>
      <c r="AT54" s="147"/>
      <c r="AU54" s="147"/>
      <c r="AV54" s="147"/>
      <c r="AW54" s="147"/>
      <c r="AX54" s="147"/>
      <c r="AY54" s="147"/>
      <c r="AZ54" s="147"/>
    </row>
    <row r="55">
      <c r="A55" s="4" t="s">
        <v>441</v>
      </c>
      <c r="B55" s="144">
        <v>44475.0</v>
      </c>
      <c r="C55" s="115">
        <v>0.2698726851851852</v>
      </c>
      <c r="D55" s="47"/>
      <c r="E55" s="47"/>
      <c r="F55" s="4"/>
      <c r="G55" s="4"/>
      <c r="H55" s="4"/>
      <c r="I55" s="47"/>
      <c r="J55" s="47"/>
      <c r="K55" s="47" t="s">
        <v>271</v>
      </c>
      <c r="L55" s="144">
        <v>44868.0</v>
      </c>
      <c r="M55" s="115">
        <v>0.5355208333333333</v>
      </c>
      <c r="N55" s="4"/>
      <c r="O55" s="4"/>
      <c r="P55" s="8" t="b">
        <v>0</v>
      </c>
      <c r="Q55" s="8" t="s">
        <v>2009</v>
      </c>
      <c r="R55" s="177" t="b">
        <v>1</v>
      </c>
      <c r="S55" s="177">
        <v>1.0</v>
      </c>
      <c r="T55" s="8">
        <v>0.0</v>
      </c>
      <c r="U55" s="4"/>
      <c r="V55" s="47"/>
      <c r="W55" s="4"/>
      <c r="X55" s="177" t="b">
        <v>0</v>
      </c>
      <c r="Y55" s="8" t="b">
        <v>0</v>
      </c>
      <c r="Z55" s="47"/>
      <c r="AA55" s="8" t="b">
        <v>0</v>
      </c>
      <c r="AB55" s="8" t="b">
        <v>0</v>
      </c>
      <c r="AC55" s="178">
        <v>765.0</v>
      </c>
      <c r="AD55" s="177" t="b">
        <v>1</v>
      </c>
      <c r="AE55" s="179"/>
      <c r="AF55" s="8" t="b">
        <v>0</v>
      </c>
      <c r="AG55" s="8" t="b">
        <v>0</v>
      </c>
      <c r="AH55" s="177"/>
      <c r="AI55" s="47"/>
      <c r="AJ55" s="8">
        <v>2.2</v>
      </c>
      <c r="AK55" s="47" t="s">
        <v>622</v>
      </c>
      <c r="AL55" s="4"/>
      <c r="AM55" s="4" t="s">
        <v>373</v>
      </c>
      <c r="AN55" s="4" t="s">
        <v>442</v>
      </c>
      <c r="AO55" s="4" t="s">
        <v>2010</v>
      </c>
      <c r="AP55" s="4" t="s">
        <v>2010</v>
      </c>
      <c r="AQ55" s="4" t="s">
        <v>2010</v>
      </c>
      <c r="AR55" s="4" t="s">
        <v>2010</v>
      </c>
      <c r="AS55" s="147"/>
      <c r="AT55" s="147"/>
      <c r="AU55" s="147"/>
      <c r="AV55" s="147"/>
      <c r="AW55" s="147"/>
      <c r="AX55" s="147"/>
      <c r="AY55" s="147"/>
      <c r="AZ55" s="147"/>
    </row>
    <row r="56">
      <c r="A56" s="4" t="s">
        <v>444</v>
      </c>
      <c r="B56" s="144">
        <v>44475.0</v>
      </c>
      <c r="C56" s="115">
        <v>0.27089120370370373</v>
      </c>
      <c r="D56" s="47"/>
      <c r="E56" s="47"/>
      <c r="F56" s="4"/>
      <c r="G56" s="4"/>
      <c r="H56" s="4"/>
      <c r="I56" s="47"/>
      <c r="J56" s="47"/>
      <c r="K56" s="47" t="s">
        <v>271</v>
      </c>
      <c r="L56" s="144"/>
      <c r="M56" s="115"/>
      <c r="N56" s="4"/>
      <c r="O56" s="4"/>
      <c r="P56" s="8" t="b">
        <v>0</v>
      </c>
      <c r="Q56" s="8" t="s">
        <v>2009</v>
      </c>
      <c r="R56" s="177" t="b">
        <v>1</v>
      </c>
      <c r="S56" s="177">
        <v>1.0</v>
      </c>
      <c r="T56" s="8"/>
      <c r="U56" s="4"/>
      <c r="V56" s="47"/>
      <c r="W56" s="4"/>
      <c r="X56" s="177" t="b">
        <v>0</v>
      </c>
      <c r="Y56" s="8" t="b">
        <v>0</v>
      </c>
      <c r="Z56" s="47"/>
      <c r="AA56" s="8" t="b">
        <v>0</v>
      </c>
      <c r="AB56" s="8" t="b">
        <v>0</v>
      </c>
      <c r="AC56" s="178">
        <v>415.0</v>
      </c>
      <c r="AD56" s="177" t="b">
        <v>0</v>
      </c>
      <c r="AE56" s="179"/>
      <c r="AF56" s="8" t="b">
        <v>0</v>
      </c>
      <c r="AG56" s="8" t="b">
        <v>0</v>
      </c>
      <c r="AH56" s="177"/>
      <c r="AI56" s="47"/>
      <c r="AJ56" s="8">
        <v>2.2</v>
      </c>
      <c r="AK56" s="47" t="s">
        <v>622</v>
      </c>
      <c r="AL56" s="4"/>
      <c r="AM56" s="4" t="s">
        <v>280</v>
      </c>
      <c r="AN56" s="4" t="s">
        <v>302</v>
      </c>
      <c r="AO56" s="4" t="s">
        <v>2010</v>
      </c>
      <c r="AP56" s="4" t="s">
        <v>2010</v>
      </c>
      <c r="AQ56" s="4" t="s">
        <v>2010</v>
      </c>
      <c r="AR56" s="4" t="s">
        <v>2010</v>
      </c>
      <c r="AS56" s="147"/>
      <c r="AT56" s="147"/>
      <c r="AU56" s="147"/>
      <c r="AV56" s="147"/>
      <c r="AW56" s="147"/>
      <c r="AX56" s="147"/>
      <c r="AY56" s="147"/>
      <c r="AZ56" s="147"/>
    </row>
    <row r="57">
      <c r="A57" s="4" t="s">
        <v>446</v>
      </c>
      <c r="B57" s="144">
        <v>44475.0</v>
      </c>
      <c r="C57" s="115">
        <v>0.27090277777777777</v>
      </c>
      <c r="D57" s="47"/>
      <c r="E57" s="47"/>
      <c r="F57" s="4"/>
      <c r="G57" s="4"/>
      <c r="H57" s="4"/>
      <c r="I57" s="47"/>
      <c r="J57" s="47"/>
      <c r="K57" s="47" t="s">
        <v>271</v>
      </c>
      <c r="L57" s="144">
        <v>44868.0</v>
      </c>
      <c r="M57" s="115">
        <v>0.5355208333333333</v>
      </c>
      <c r="N57" s="4"/>
      <c r="O57" s="4"/>
      <c r="P57" s="8" t="b">
        <v>0</v>
      </c>
      <c r="Q57" s="8" t="s">
        <v>2009</v>
      </c>
      <c r="R57" s="177" t="b">
        <v>1</v>
      </c>
      <c r="S57" s="177">
        <v>1.0</v>
      </c>
      <c r="T57" s="8">
        <v>0.0</v>
      </c>
      <c r="U57" s="4"/>
      <c r="V57" s="47"/>
      <c r="W57" s="4"/>
      <c r="X57" s="177" t="b">
        <v>0</v>
      </c>
      <c r="Y57" s="8" t="b">
        <v>0</v>
      </c>
      <c r="Z57" s="47"/>
      <c r="AA57" s="8" t="b">
        <v>0</v>
      </c>
      <c r="AB57" s="8" t="b">
        <v>0</v>
      </c>
      <c r="AC57" s="178">
        <v>764.0</v>
      </c>
      <c r="AD57" s="177" t="b">
        <v>1</v>
      </c>
      <c r="AE57" s="179"/>
      <c r="AF57" s="8" t="b">
        <v>0</v>
      </c>
      <c r="AG57" s="8" t="b">
        <v>0</v>
      </c>
      <c r="AH57" s="177"/>
      <c r="AI57" s="47"/>
      <c r="AJ57" s="8">
        <v>2.2</v>
      </c>
      <c r="AK57" s="47" t="s">
        <v>622</v>
      </c>
      <c r="AL57" s="4"/>
      <c r="AM57" s="4" t="s">
        <v>373</v>
      </c>
      <c r="AN57" s="4" t="s">
        <v>447</v>
      </c>
      <c r="AO57" s="4" t="s">
        <v>2010</v>
      </c>
      <c r="AP57" s="4" t="s">
        <v>2010</v>
      </c>
      <c r="AQ57" s="4" t="s">
        <v>2010</v>
      </c>
      <c r="AR57" s="4" t="s">
        <v>2010</v>
      </c>
      <c r="AS57" s="147"/>
      <c r="AT57" s="147"/>
      <c r="AU57" s="147"/>
      <c r="AV57" s="147"/>
      <c r="AW57" s="147"/>
      <c r="AX57" s="147"/>
      <c r="AY57" s="147"/>
      <c r="AZ57" s="147"/>
    </row>
    <row r="58">
      <c r="A58" s="4" t="s">
        <v>449</v>
      </c>
      <c r="B58" s="144">
        <v>44475.0</v>
      </c>
      <c r="C58" s="115">
        <v>0.27326388888888886</v>
      </c>
      <c r="D58" s="47"/>
      <c r="E58" s="47"/>
      <c r="F58" s="4"/>
      <c r="G58" s="4"/>
      <c r="H58" s="4"/>
      <c r="I58" s="47"/>
      <c r="J58" s="47"/>
      <c r="K58" s="47" t="s">
        <v>271</v>
      </c>
      <c r="L58" s="144">
        <v>44868.0</v>
      </c>
      <c r="M58" s="115">
        <v>0.5355208333333333</v>
      </c>
      <c r="N58" s="4"/>
      <c r="O58" s="4"/>
      <c r="P58" s="8" t="b">
        <v>0</v>
      </c>
      <c r="Q58" s="8" t="s">
        <v>2009</v>
      </c>
      <c r="R58" s="177" t="b">
        <v>1</v>
      </c>
      <c r="S58" s="177">
        <v>1.0</v>
      </c>
      <c r="T58" s="8">
        <v>0.0</v>
      </c>
      <c r="U58" s="4"/>
      <c r="V58" s="47"/>
      <c r="W58" s="4"/>
      <c r="X58" s="177" t="b">
        <v>0</v>
      </c>
      <c r="Y58" s="8" t="b">
        <v>0</v>
      </c>
      <c r="Z58" s="47"/>
      <c r="AA58" s="8" t="b">
        <v>0</v>
      </c>
      <c r="AB58" s="8" t="b">
        <v>0</v>
      </c>
      <c r="AC58" s="178">
        <v>763.0</v>
      </c>
      <c r="AD58" s="177" t="b">
        <v>1</v>
      </c>
      <c r="AE58" s="179"/>
      <c r="AF58" s="8" t="b">
        <v>0</v>
      </c>
      <c r="AG58" s="8" t="b">
        <v>0</v>
      </c>
      <c r="AH58" s="177"/>
      <c r="AI58" s="47"/>
      <c r="AJ58" s="8">
        <v>2.2</v>
      </c>
      <c r="AK58" s="47" t="s">
        <v>622</v>
      </c>
      <c r="AL58" s="4"/>
      <c r="AM58" s="4" t="s">
        <v>373</v>
      </c>
      <c r="AN58" s="4" t="s">
        <v>450</v>
      </c>
      <c r="AO58" s="4" t="s">
        <v>2010</v>
      </c>
      <c r="AP58" s="4" t="s">
        <v>2010</v>
      </c>
      <c r="AQ58" s="4" t="s">
        <v>2010</v>
      </c>
      <c r="AR58" s="4" t="s">
        <v>2010</v>
      </c>
      <c r="AS58" s="147"/>
      <c r="AT58" s="147"/>
      <c r="AU58" s="147"/>
      <c r="AV58" s="147"/>
      <c r="AW58" s="147"/>
      <c r="AX58" s="147"/>
      <c r="AY58" s="147"/>
      <c r="AZ58" s="147"/>
    </row>
    <row r="59">
      <c r="A59" s="4" t="s">
        <v>452</v>
      </c>
      <c r="B59" s="144">
        <v>44475.0</v>
      </c>
      <c r="C59" s="115">
        <v>0.27405092592592595</v>
      </c>
      <c r="D59" s="47"/>
      <c r="E59" s="47"/>
      <c r="F59" s="4"/>
      <c r="G59" s="4"/>
      <c r="H59" s="4"/>
      <c r="I59" s="47"/>
      <c r="J59" s="47"/>
      <c r="K59" s="47" t="s">
        <v>271</v>
      </c>
      <c r="L59" s="144">
        <v>44868.0</v>
      </c>
      <c r="M59" s="115">
        <v>0.5355208333333333</v>
      </c>
      <c r="N59" s="4"/>
      <c r="O59" s="4"/>
      <c r="P59" s="8" t="b">
        <v>0</v>
      </c>
      <c r="Q59" s="8" t="s">
        <v>2009</v>
      </c>
      <c r="R59" s="177" t="b">
        <v>1</v>
      </c>
      <c r="S59" s="177">
        <v>1.0</v>
      </c>
      <c r="T59" s="8">
        <v>0.0</v>
      </c>
      <c r="U59" s="4"/>
      <c r="V59" s="47"/>
      <c r="W59" s="4"/>
      <c r="X59" s="177" t="b">
        <v>0</v>
      </c>
      <c r="Y59" s="8" t="b">
        <v>0</v>
      </c>
      <c r="Z59" s="47"/>
      <c r="AA59" s="8" t="b">
        <v>0</v>
      </c>
      <c r="AB59" s="8" t="b">
        <v>0</v>
      </c>
      <c r="AC59" s="178">
        <v>762.0</v>
      </c>
      <c r="AD59" s="177" t="b">
        <v>1</v>
      </c>
      <c r="AE59" s="179"/>
      <c r="AF59" s="8" t="b">
        <v>0</v>
      </c>
      <c r="AG59" s="8" t="b">
        <v>0</v>
      </c>
      <c r="AH59" s="177"/>
      <c r="AI59" s="47"/>
      <c r="AJ59" s="8">
        <v>2.2</v>
      </c>
      <c r="AK59" s="47" t="s">
        <v>622</v>
      </c>
      <c r="AL59" s="4"/>
      <c r="AM59" s="4" t="s">
        <v>373</v>
      </c>
      <c r="AN59" s="4" t="s">
        <v>453</v>
      </c>
      <c r="AO59" s="4" t="s">
        <v>2010</v>
      </c>
      <c r="AP59" s="4" t="s">
        <v>2010</v>
      </c>
      <c r="AQ59" s="4" t="s">
        <v>2010</v>
      </c>
      <c r="AR59" s="4" t="s">
        <v>2010</v>
      </c>
      <c r="AS59" s="147"/>
      <c r="AT59" s="147"/>
      <c r="AU59" s="147"/>
      <c r="AV59" s="147"/>
      <c r="AW59" s="147"/>
      <c r="AX59" s="147"/>
      <c r="AY59" s="147"/>
      <c r="AZ59" s="147"/>
    </row>
    <row r="60">
      <c r="A60" s="4" t="s">
        <v>455</v>
      </c>
      <c r="B60" s="144">
        <v>44475.0</v>
      </c>
      <c r="C60" s="115">
        <v>0.27512731481481484</v>
      </c>
      <c r="D60" s="47"/>
      <c r="E60" s="47"/>
      <c r="F60" s="4"/>
      <c r="G60" s="4"/>
      <c r="H60" s="4"/>
      <c r="I60" s="47"/>
      <c r="J60" s="47"/>
      <c r="K60" s="47" t="s">
        <v>271</v>
      </c>
      <c r="L60" s="144">
        <v>44868.0</v>
      </c>
      <c r="M60" s="115">
        <v>0.5355208333333333</v>
      </c>
      <c r="N60" s="4"/>
      <c r="O60" s="4"/>
      <c r="P60" s="8" t="b">
        <v>0</v>
      </c>
      <c r="Q60" s="8" t="s">
        <v>2009</v>
      </c>
      <c r="R60" s="177" t="b">
        <v>1</v>
      </c>
      <c r="S60" s="177">
        <v>1.0</v>
      </c>
      <c r="T60" s="8">
        <v>0.0</v>
      </c>
      <c r="U60" s="4"/>
      <c r="V60" s="47"/>
      <c r="W60" s="4"/>
      <c r="X60" s="177" t="b">
        <v>0</v>
      </c>
      <c r="Y60" s="8" t="b">
        <v>0</v>
      </c>
      <c r="Z60" s="47"/>
      <c r="AA60" s="8" t="b">
        <v>0</v>
      </c>
      <c r="AB60" s="8" t="b">
        <v>0</v>
      </c>
      <c r="AC60" s="178">
        <v>761.0</v>
      </c>
      <c r="AD60" s="177" t="b">
        <v>1</v>
      </c>
      <c r="AE60" s="179"/>
      <c r="AF60" s="8" t="b">
        <v>0</v>
      </c>
      <c r="AG60" s="8" t="b">
        <v>0</v>
      </c>
      <c r="AH60" s="177"/>
      <c r="AI60" s="47"/>
      <c r="AJ60" s="8">
        <v>2.2</v>
      </c>
      <c r="AK60" s="47" t="s">
        <v>622</v>
      </c>
      <c r="AL60" s="4"/>
      <c r="AM60" s="4" t="s">
        <v>373</v>
      </c>
      <c r="AN60" s="4" t="s">
        <v>456</v>
      </c>
      <c r="AO60" s="4" t="s">
        <v>2010</v>
      </c>
      <c r="AP60" s="4" t="s">
        <v>2010</v>
      </c>
      <c r="AQ60" s="4" t="s">
        <v>2010</v>
      </c>
      <c r="AR60" s="4" t="s">
        <v>2010</v>
      </c>
      <c r="AS60" s="147"/>
      <c r="AT60" s="147"/>
      <c r="AU60" s="147"/>
      <c r="AV60" s="147"/>
      <c r="AW60" s="147"/>
      <c r="AX60" s="147"/>
      <c r="AY60" s="147"/>
      <c r="AZ60" s="147"/>
    </row>
    <row r="61">
      <c r="A61" s="4" t="s">
        <v>458</v>
      </c>
      <c r="B61" s="144">
        <v>44475.0</v>
      </c>
      <c r="C61" s="115">
        <v>0.2760763888888889</v>
      </c>
      <c r="D61" s="47"/>
      <c r="E61" s="47"/>
      <c r="F61" s="4"/>
      <c r="G61" s="4"/>
      <c r="H61" s="4"/>
      <c r="I61" s="47"/>
      <c r="J61" s="47"/>
      <c r="K61" s="47" t="s">
        <v>271</v>
      </c>
      <c r="L61" s="144">
        <v>44868.0</v>
      </c>
      <c r="M61" s="115">
        <v>0.5355208333333333</v>
      </c>
      <c r="N61" s="4"/>
      <c r="O61" s="4"/>
      <c r="P61" s="8" t="b">
        <v>0</v>
      </c>
      <c r="Q61" s="8" t="s">
        <v>2009</v>
      </c>
      <c r="R61" s="177" t="b">
        <v>1</v>
      </c>
      <c r="S61" s="177">
        <v>1.0</v>
      </c>
      <c r="T61" s="8">
        <v>0.0</v>
      </c>
      <c r="U61" s="4"/>
      <c r="V61" s="47"/>
      <c r="W61" s="4"/>
      <c r="X61" s="177" t="b">
        <v>0</v>
      </c>
      <c r="Y61" s="8" t="b">
        <v>0</v>
      </c>
      <c r="Z61" s="47"/>
      <c r="AA61" s="8" t="b">
        <v>0</v>
      </c>
      <c r="AB61" s="8" t="b">
        <v>0</v>
      </c>
      <c r="AC61" s="178">
        <v>760.0</v>
      </c>
      <c r="AD61" s="177" t="b">
        <v>1</v>
      </c>
      <c r="AE61" s="179"/>
      <c r="AF61" s="8" t="b">
        <v>0</v>
      </c>
      <c r="AG61" s="8" t="b">
        <v>0</v>
      </c>
      <c r="AH61" s="177"/>
      <c r="AI61" s="47"/>
      <c r="AJ61" s="8">
        <v>2.2</v>
      </c>
      <c r="AK61" s="47" t="s">
        <v>622</v>
      </c>
      <c r="AL61" s="4"/>
      <c r="AM61" s="4" t="s">
        <v>373</v>
      </c>
      <c r="AN61" s="4" t="s">
        <v>459</v>
      </c>
      <c r="AO61" s="4" t="s">
        <v>2010</v>
      </c>
      <c r="AP61" s="4" t="s">
        <v>2010</v>
      </c>
      <c r="AQ61" s="4" t="s">
        <v>2010</v>
      </c>
      <c r="AR61" s="4" t="s">
        <v>2010</v>
      </c>
      <c r="AS61" s="147"/>
      <c r="AT61" s="147"/>
      <c r="AU61" s="147"/>
      <c r="AV61" s="147"/>
      <c r="AW61" s="147"/>
      <c r="AX61" s="147"/>
      <c r="AY61" s="147"/>
      <c r="AZ61" s="147"/>
    </row>
    <row r="62">
      <c r="A62" s="4" t="s">
        <v>461</v>
      </c>
      <c r="B62" s="144">
        <v>44475.0</v>
      </c>
      <c r="C62" s="115">
        <v>0.28607638888888887</v>
      </c>
      <c r="D62" s="47"/>
      <c r="E62" s="47"/>
      <c r="F62" s="4"/>
      <c r="G62" s="4"/>
      <c r="H62" s="4"/>
      <c r="I62" s="47"/>
      <c r="J62" s="47"/>
      <c r="K62" s="47" t="s">
        <v>271</v>
      </c>
      <c r="L62" s="144"/>
      <c r="M62" s="115"/>
      <c r="N62" s="4"/>
      <c r="O62" s="4"/>
      <c r="P62" s="8" t="b">
        <v>0</v>
      </c>
      <c r="Q62" s="8" t="s">
        <v>2009</v>
      </c>
      <c r="R62" s="177" t="b">
        <v>1</v>
      </c>
      <c r="S62" s="177">
        <v>1.0</v>
      </c>
      <c r="T62" s="8"/>
      <c r="U62" s="4"/>
      <c r="V62" s="47"/>
      <c r="W62" s="4"/>
      <c r="X62" s="177" t="b">
        <v>0</v>
      </c>
      <c r="Y62" s="8" t="b">
        <v>0</v>
      </c>
      <c r="Z62" s="47"/>
      <c r="AA62" s="8" t="b">
        <v>0</v>
      </c>
      <c r="AB62" s="8" t="b">
        <v>0</v>
      </c>
      <c r="AC62" s="178">
        <v>414.0</v>
      </c>
      <c r="AD62" s="177" t="b">
        <v>0</v>
      </c>
      <c r="AE62" s="179"/>
      <c r="AF62" s="8" t="b">
        <v>0</v>
      </c>
      <c r="AG62" s="8" t="b">
        <v>0</v>
      </c>
      <c r="AH62" s="177"/>
      <c r="AI62" s="47"/>
      <c r="AJ62" s="8">
        <v>2.2</v>
      </c>
      <c r="AK62" s="47" t="s">
        <v>622</v>
      </c>
      <c r="AL62" s="4"/>
      <c r="AM62" s="4" t="s">
        <v>373</v>
      </c>
      <c r="AN62" s="4" t="s">
        <v>462</v>
      </c>
      <c r="AO62" s="4" t="s">
        <v>2010</v>
      </c>
      <c r="AP62" s="4" t="s">
        <v>2010</v>
      </c>
      <c r="AQ62" s="4" t="s">
        <v>2010</v>
      </c>
      <c r="AR62" s="4" t="s">
        <v>2010</v>
      </c>
      <c r="AS62" s="147"/>
      <c r="AT62" s="147"/>
      <c r="AU62" s="147"/>
      <c r="AV62" s="147"/>
      <c r="AW62" s="147"/>
      <c r="AX62" s="147"/>
      <c r="AY62" s="147"/>
      <c r="AZ62" s="147"/>
    </row>
    <row r="63">
      <c r="A63" s="4" t="s">
        <v>464</v>
      </c>
      <c r="B63" s="144">
        <v>44475.0</v>
      </c>
      <c r="C63" s="115">
        <v>0.2917592592592593</v>
      </c>
      <c r="D63" s="47"/>
      <c r="E63" s="47"/>
      <c r="F63" s="4"/>
      <c r="G63" s="4"/>
      <c r="H63" s="4"/>
      <c r="I63" s="47"/>
      <c r="J63" s="47"/>
      <c r="K63" s="47" t="s">
        <v>271</v>
      </c>
      <c r="L63" s="144"/>
      <c r="M63" s="115"/>
      <c r="N63" s="4"/>
      <c r="O63" s="4"/>
      <c r="P63" s="8" t="b">
        <v>1</v>
      </c>
      <c r="Q63" s="8" t="s">
        <v>2012</v>
      </c>
      <c r="R63" s="177" t="b">
        <v>1</v>
      </c>
      <c r="S63" s="177">
        <v>3.0</v>
      </c>
      <c r="T63" s="8"/>
      <c r="U63" s="4"/>
      <c r="V63" s="47"/>
      <c r="W63" s="4"/>
      <c r="X63" s="177" t="b">
        <v>0</v>
      </c>
      <c r="Y63" s="8" t="b">
        <v>0</v>
      </c>
      <c r="Z63" s="47"/>
      <c r="AA63" s="8" t="b">
        <v>0</v>
      </c>
      <c r="AB63" s="8" t="b">
        <v>0</v>
      </c>
      <c r="AC63" s="178">
        <v>413.0</v>
      </c>
      <c r="AD63" s="177" t="b">
        <v>0</v>
      </c>
      <c r="AE63" s="179"/>
      <c r="AF63" s="8" t="b">
        <v>0</v>
      </c>
      <c r="AG63" s="8" t="b">
        <v>0</v>
      </c>
      <c r="AH63" s="177"/>
      <c r="AI63" s="47"/>
      <c r="AJ63" s="8">
        <v>2.2</v>
      </c>
      <c r="AK63" s="47" t="s">
        <v>622</v>
      </c>
      <c r="AL63" s="4"/>
      <c r="AM63" s="4" t="s">
        <v>280</v>
      </c>
      <c r="AN63" s="4" t="s">
        <v>325</v>
      </c>
      <c r="AO63" s="4" t="s">
        <v>2010</v>
      </c>
      <c r="AP63" s="4" t="s">
        <v>2010</v>
      </c>
      <c r="AQ63" s="4" t="s">
        <v>2010</v>
      </c>
      <c r="AR63" s="4" t="s">
        <v>2010</v>
      </c>
      <c r="AS63" s="147"/>
      <c r="AT63" s="147"/>
      <c r="AU63" s="147"/>
      <c r="AV63" s="147"/>
      <c r="AW63" s="147"/>
      <c r="AX63" s="147"/>
      <c r="AY63" s="147"/>
      <c r="AZ63" s="147"/>
    </row>
    <row r="64">
      <c r="A64" s="4" t="s">
        <v>468</v>
      </c>
      <c r="B64" s="144">
        <v>44475.0</v>
      </c>
      <c r="C64" s="115">
        <v>0.2928703703703704</v>
      </c>
      <c r="D64" s="47"/>
      <c r="E64" s="47"/>
      <c r="F64" s="4"/>
      <c r="G64" s="4"/>
      <c r="H64" s="4"/>
      <c r="I64" s="47"/>
      <c r="J64" s="47"/>
      <c r="K64" s="47" t="s">
        <v>271</v>
      </c>
      <c r="L64" s="144"/>
      <c r="M64" s="115"/>
      <c r="N64" s="4"/>
      <c r="O64" s="4"/>
      <c r="P64" s="8" t="b">
        <v>0</v>
      </c>
      <c r="Q64" s="8" t="s">
        <v>2009</v>
      </c>
      <c r="R64" s="177" t="b">
        <v>1</v>
      </c>
      <c r="S64" s="177">
        <v>1.0</v>
      </c>
      <c r="T64" s="8"/>
      <c r="U64" s="4"/>
      <c r="V64" s="47"/>
      <c r="W64" s="4"/>
      <c r="X64" s="177" t="b">
        <v>0</v>
      </c>
      <c r="Y64" s="8" t="b">
        <v>0</v>
      </c>
      <c r="Z64" s="47"/>
      <c r="AA64" s="8" t="b">
        <v>0</v>
      </c>
      <c r="AB64" s="8" t="b">
        <v>0</v>
      </c>
      <c r="AC64" s="178">
        <v>410.0</v>
      </c>
      <c r="AD64" s="177" t="b">
        <v>0</v>
      </c>
      <c r="AE64" s="179"/>
      <c r="AF64" s="8" t="b">
        <v>0</v>
      </c>
      <c r="AG64" s="8" t="b">
        <v>0</v>
      </c>
      <c r="AH64" s="177"/>
      <c r="AI64" s="47"/>
      <c r="AJ64" s="8">
        <v>2.2</v>
      </c>
      <c r="AK64" s="47" t="s">
        <v>622</v>
      </c>
      <c r="AL64" s="4"/>
      <c r="AM64" s="4" t="s">
        <v>280</v>
      </c>
      <c r="AN64" s="4" t="s">
        <v>316</v>
      </c>
      <c r="AO64" s="4" t="s">
        <v>2010</v>
      </c>
      <c r="AP64" s="4" t="s">
        <v>2010</v>
      </c>
      <c r="AQ64" s="4" t="s">
        <v>2010</v>
      </c>
      <c r="AR64" s="4" t="s">
        <v>2010</v>
      </c>
      <c r="AS64" s="147"/>
      <c r="AT64" s="147"/>
      <c r="AU64" s="147"/>
      <c r="AV64" s="147"/>
      <c r="AW64" s="147"/>
      <c r="AX64" s="147"/>
      <c r="AY64" s="147"/>
      <c r="AZ64" s="147"/>
    </row>
    <row r="65">
      <c r="A65" s="4" t="s">
        <v>470</v>
      </c>
      <c r="B65" s="144">
        <v>44475.0</v>
      </c>
      <c r="C65" s="115">
        <v>0.31515046296296295</v>
      </c>
      <c r="D65" s="47"/>
      <c r="E65" s="47"/>
      <c r="F65" s="4"/>
      <c r="G65" s="4"/>
      <c r="H65" s="4"/>
      <c r="I65" s="47"/>
      <c r="J65" s="47"/>
      <c r="K65" s="47" t="s">
        <v>271</v>
      </c>
      <c r="L65" s="144"/>
      <c r="M65" s="115"/>
      <c r="N65" s="4"/>
      <c r="O65" s="4"/>
      <c r="P65" s="8" t="b">
        <v>0</v>
      </c>
      <c r="Q65" s="8" t="s">
        <v>2009</v>
      </c>
      <c r="R65" s="177" t="b">
        <v>1</v>
      </c>
      <c r="S65" s="177">
        <v>1.0</v>
      </c>
      <c r="T65" s="8"/>
      <c r="U65" s="4"/>
      <c r="V65" s="47"/>
      <c r="W65" s="4"/>
      <c r="X65" s="177" t="b">
        <v>0</v>
      </c>
      <c r="Y65" s="8" t="b">
        <v>0</v>
      </c>
      <c r="Z65" s="47"/>
      <c r="AA65" s="8" t="b">
        <v>0</v>
      </c>
      <c r="AB65" s="8" t="b">
        <v>0</v>
      </c>
      <c r="AC65" s="178">
        <v>409.0</v>
      </c>
      <c r="AD65" s="177" t="b">
        <v>0</v>
      </c>
      <c r="AE65" s="179"/>
      <c r="AF65" s="8" t="b">
        <v>0</v>
      </c>
      <c r="AG65" s="8" t="b">
        <v>0</v>
      </c>
      <c r="AH65" s="177"/>
      <c r="AI65" s="47"/>
      <c r="AJ65" s="8">
        <v>2.2</v>
      </c>
      <c r="AK65" s="47" t="s">
        <v>622</v>
      </c>
      <c r="AL65" s="4"/>
      <c r="AM65" s="4" t="s">
        <v>373</v>
      </c>
      <c r="AN65" s="4" t="s">
        <v>349</v>
      </c>
      <c r="AO65" s="4" t="s">
        <v>2010</v>
      </c>
      <c r="AP65" s="4" t="s">
        <v>2010</v>
      </c>
      <c r="AQ65" s="4" t="s">
        <v>2010</v>
      </c>
      <c r="AR65" s="4" t="s">
        <v>2010</v>
      </c>
      <c r="AS65" s="147"/>
      <c r="AT65" s="147"/>
      <c r="AU65" s="147"/>
      <c r="AV65" s="147"/>
      <c r="AW65" s="147"/>
      <c r="AX65" s="147"/>
      <c r="AY65" s="147"/>
      <c r="AZ65" s="147"/>
    </row>
    <row r="66">
      <c r="A66" s="4" t="s">
        <v>472</v>
      </c>
      <c r="B66" s="144">
        <v>44475.0</v>
      </c>
      <c r="C66" s="115">
        <v>0.4688541666666667</v>
      </c>
      <c r="D66" s="47"/>
      <c r="E66" s="47"/>
      <c r="F66" s="4"/>
      <c r="G66" s="4"/>
      <c r="H66" s="4"/>
      <c r="I66" s="47"/>
      <c r="J66" s="47"/>
      <c r="K66" s="47" t="s">
        <v>271</v>
      </c>
      <c r="L66" s="144"/>
      <c r="M66" s="115"/>
      <c r="N66" s="4"/>
      <c r="O66" s="4"/>
      <c r="P66" s="8" t="b">
        <v>0</v>
      </c>
      <c r="Q66" s="8" t="s">
        <v>2009</v>
      </c>
      <c r="R66" s="177" t="b">
        <v>1</v>
      </c>
      <c r="S66" s="177">
        <v>1.0</v>
      </c>
      <c r="T66" s="8"/>
      <c r="U66" s="4"/>
      <c r="V66" s="47"/>
      <c r="W66" s="4"/>
      <c r="X66" s="177" t="b">
        <v>0</v>
      </c>
      <c r="Y66" s="8" t="b">
        <v>0</v>
      </c>
      <c r="Z66" s="47"/>
      <c r="AA66" s="8" t="b">
        <v>0</v>
      </c>
      <c r="AB66" s="8" t="b">
        <v>0</v>
      </c>
      <c r="AC66" s="178">
        <v>408.0</v>
      </c>
      <c r="AD66" s="177" t="b">
        <v>0</v>
      </c>
      <c r="AE66" s="179"/>
      <c r="AF66" s="8" t="b">
        <v>0</v>
      </c>
      <c r="AG66" s="8" t="b">
        <v>0</v>
      </c>
      <c r="AH66" s="177"/>
      <c r="AI66" s="47"/>
      <c r="AJ66" s="8">
        <v>2.2</v>
      </c>
      <c r="AK66" s="47" t="s">
        <v>622</v>
      </c>
      <c r="AL66" s="4"/>
      <c r="AM66" s="4" t="s">
        <v>373</v>
      </c>
      <c r="AN66" s="4" t="s">
        <v>473</v>
      </c>
      <c r="AO66" s="4" t="s">
        <v>2010</v>
      </c>
      <c r="AP66" s="4" t="s">
        <v>2010</v>
      </c>
      <c r="AQ66" s="4" t="s">
        <v>2010</v>
      </c>
      <c r="AR66" s="4" t="s">
        <v>2010</v>
      </c>
      <c r="AS66" s="147"/>
      <c r="AT66" s="147"/>
      <c r="AU66" s="147"/>
      <c r="AV66" s="147"/>
      <c r="AW66" s="147"/>
      <c r="AX66" s="147"/>
      <c r="AY66" s="147"/>
      <c r="AZ66" s="147"/>
    </row>
    <row r="67">
      <c r="A67" s="4" t="s">
        <v>475</v>
      </c>
      <c r="B67" s="144">
        <v>44475.0</v>
      </c>
      <c r="C67" s="115">
        <v>0.46967592592592594</v>
      </c>
      <c r="D67" s="47"/>
      <c r="E67" s="47"/>
      <c r="F67" s="4"/>
      <c r="G67" s="4"/>
      <c r="H67" s="4"/>
      <c r="I67" s="47"/>
      <c r="J67" s="47"/>
      <c r="K67" s="47" t="s">
        <v>271</v>
      </c>
      <c r="L67" s="144">
        <v>44868.0</v>
      </c>
      <c r="M67" s="115">
        <v>0.5355208333333333</v>
      </c>
      <c r="N67" s="4"/>
      <c r="O67" s="4"/>
      <c r="P67" s="8" t="b">
        <v>0</v>
      </c>
      <c r="Q67" s="8" t="s">
        <v>2009</v>
      </c>
      <c r="R67" s="177" t="b">
        <v>1</v>
      </c>
      <c r="S67" s="177">
        <v>1.0</v>
      </c>
      <c r="T67" s="8">
        <v>0.0</v>
      </c>
      <c r="U67" s="4"/>
      <c r="V67" s="47"/>
      <c r="W67" s="4"/>
      <c r="X67" s="177" t="b">
        <v>0</v>
      </c>
      <c r="Y67" s="8" t="b">
        <v>0</v>
      </c>
      <c r="Z67" s="47"/>
      <c r="AA67" s="8" t="b">
        <v>0</v>
      </c>
      <c r="AB67" s="8" t="b">
        <v>0</v>
      </c>
      <c r="AC67" s="178">
        <v>759.0</v>
      </c>
      <c r="AD67" s="177" t="b">
        <v>1</v>
      </c>
      <c r="AE67" s="179"/>
      <c r="AF67" s="8" t="b">
        <v>0</v>
      </c>
      <c r="AG67" s="8" t="b">
        <v>0</v>
      </c>
      <c r="AH67" s="177"/>
      <c r="AI67" s="47"/>
      <c r="AJ67" s="8">
        <v>2.2</v>
      </c>
      <c r="AK67" s="47" t="s">
        <v>622</v>
      </c>
      <c r="AL67" s="4"/>
      <c r="AM67" s="4" t="s">
        <v>373</v>
      </c>
      <c r="AN67" s="4" t="s">
        <v>476</v>
      </c>
      <c r="AO67" s="4" t="s">
        <v>2010</v>
      </c>
      <c r="AP67" s="4" t="s">
        <v>2010</v>
      </c>
      <c r="AQ67" s="4" t="s">
        <v>2010</v>
      </c>
      <c r="AR67" s="4" t="s">
        <v>2010</v>
      </c>
      <c r="AS67" s="147"/>
      <c r="AT67" s="147"/>
      <c r="AU67" s="147"/>
      <c r="AV67" s="147"/>
      <c r="AW67" s="147"/>
      <c r="AX67" s="147"/>
      <c r="AY67" s="147"/>
      <c r="AZ67" s="147"/>
    </row>
    <row r="68">
      <c r="A68" s="4" t="s">
        <v>478</v>
      </c>
      <c r="B68" s="144">
        <v>44475.0</v>
      </c>
      <c r="C68" s="115">
        <v>0.4779976851851852</v>
      </c>
      <c r="D68" s="47"/>
      <c r="E68" s="47"/>
      <c r="F68" s="4"/>
      <c r="G68" s="4"/>
      <c r="H68" s="4"/>
      <c r="I68" s="47"/>
      <c r="J68" s="47"/>
      <c r="K68" s="47" t="s">
        <v>271</v>
      </c>
      <c r="L68" s="144"/>
      <c r="M68" s="115"/>
      <c r="N68" s="4"/>
      <c r="O68" s="4"/>
      <c r="P68" s="8" t="b">
        <v>0</v>
      </c>
      <c r="Q68" s="8" t="s">
        <v>2009</v>
      </c>
      <c r="R68" s="177" t="b">
        <v>1</v>
      </c>
      <c r="S68" s="177">
        <v>1.0</v>
      </c>
      <c r="T68" s="8"/>
      <c r="U68" s="4"/>
      <c r="V68" s="47"/>
      <c r="W68" s="4"/>
      <c r="X68" s="177" t="b">
        <v>0</v>
      </c>
      <c r="Y68" s="8" t="b">
        <v>0</v>
      </c>
      <c r="Z68" s="47"/>
      <c r="AA68" s="8" t="b">
        <v>0</v>
      </c>
      <c r="AB68" s="8" t="b">
        <v>0</v>
      </c>
      <c r="AC68" s="178">
        <v>407.0</v>
      </c>
      <c r="AD68" s="177" t="b">
        <v>0</v>
      </c>
      <c r="AE68" s="179"/>
      <c r="AF68" s="8" t="b">
        <v>0</v>
      </c>
      <c r="AG68" s="8" t="b">
        <v>0</v>
      </c>
      <c r="AH68" s="177"/>
      <c r="AI68" s="47"/>
      <c r="AJ68" s="8">
        <v>2.2</v>
      </c>
      <c r="AK68" s="47" t="s">
        <v>622</v>
      </c>
      <c r="AL68" s="4"/>
      <c r="AM68" s="4" t="s">
        <v>373</v>
      </c>
      <c r="AN68" s="4" t="s">
        <v>479</v>
      </c>
      <c r="AO68" s="4" t="s">
        <v>2010</v>
      </c>
      <c r="AP68" s="4" t="s">
        <v>2010</v>
      </c>
      <c r="AQ68" s="4" t="s">
        <v>2010</v>
      </c>
      <c r="AR68" s="4" t="s">
        <v>2010</v>
      </c>
      <c r="AS68" s="147"/>
      <c r="AT68" s="147"/>
      <c r="AU68" s="147"/>
      <c r="AV68" s="147"/>
      <c r="AW68" s="147"/>
      <c r="AX68" s="147"/>
      <c r="AY68" s="147"/>
      <c r="AZ68" s="147"/>
    </row>
    <row r="69">
      <c r="A69" s="4" t="s">
        <v>481</v>
      </c>
      <c r="B69" s="144">
        <v>44476.0</v>
      </c>
      <c r="C69" s="115">
        <v>0.1607060185185185</v>
      </c>
      <c r="D69" s="47"/>
      <c r="E69" s="47"/>
      <c r="F69" s="4"/>
      <c r="G69" s="4"/>
      <c r="H69" s="4"/>
      <c r="I69" s="47"/>
      <c r="J69" s="47"/>
      <c r="K69" s="47" t="s">
        <v>271</v>
      </c>
      <c r="L69" s="144">
        <v>44868.0</v>
      </c>
      <c r="M69" s="115">
        <v>0.5355208333333333</v>
      </c>
      <c r="N69" s="4"/>
      <c r="O69" s="4"/>
      <c r="P69" s="8" t="b">
        <v>0</v>
      </c>
      <c r="Q69" s="8" t="s">
        <v>2009</v>
      </c>
      <c r="R69" s="177" t="b">
        <v>1</v>
      </c>
      <c r="S69" s="177">
        <v>1.0</v>
      </c>
      <c r="T69" s="8">
        <v>0.0</v>
      </c>
      <c r="U69" s="4"/>
      <c r="V69" s="47"/>
      <c r="W69" s="4"/>
      <c r="X69" s="177" t="b">
        <v>0</v>
      </c>
      <c r="Y69" s="8" t="b">
        <v>0</v>
      </c>
      <c r="Z69" s="47"/>
      <c r="AA69" s="8" t="b">
        <v>0</v>
      </c>
      <c r="AB69" s="8" t="b">
        <v>0</v>
      </c>
      <c r="AC69" s="178">
        <v>758.0</v>
      </c>
      <c r="AD69" s="177" t="b">
        <v>1</v>
      </c>
      <c r="AE69" s="179"/>
      <c r="AF69" s="8" t="b">
        <v>0</v>
      </c>
      <c r="AG69" s="8" t="b">
        <v>0</v>
      </c>
      <c r="AH69" s="177"/>
      <c r="AI69" s="47"/>
      <c r="AJ69" s="8">
        <v>2.2</v>
      </c>
      <c r="AK69" s="47" t="s">
        <v>622</v>
      </c>
      <c r="AL69" s="4"/>
      <c r="AM69" s="4" t="s">
        <v>280</v>
      </c>
      <c r="AN69" s="4" t="s">
        <v>482</v>
      </c>
      <c r="AO69" s="4" t="s">
        <v>2010</v>
      </c>
      <c r="AP69" s="4" t="s">
        <v>2010</v>
      </c>
      <c r="AQ69" s="4" t="s">
        <v>2010</v>
      </c>
      <c r="AR69" s="4" t="s">
        <v>2010</v>
      </c>
      <c r="AS69" s="147"/>
      <c r="AT69" s="147"/>
      <c r="AU69" s="147"/>
      <c r="AV69" s="147"/>
      <c r="AW69" s="147"/>
      <c r="AX69" s="147"/>
      <c r="AY69" s="147"/>
      <c r="AZ69" s="147"/>
    </row>
    <row r="70">
      <c r="A70" s="4" t="s">
        <v>484</v>
      </c>
      <c r="B70" s="144">
        <v>44476.0</v>
      </c>
      <c r="C70" s="115">
        <v>0.16072916666666667</v>
      </c>
      <c r="D70" s="47"/>
      <c r="E70" s="47"/>
      <c r="F70" s="4"/>
      <c r="G70" s="4"/>
      <c r="H70" s="4"/>
      <c r="I70" s="47"/>
      <c r="J70" s="47"/>
      <c r="K70" s="47" t="s">
        <v>271</v>
      </c>
      <c r="L70" s="144"/>
      <c r="M70" s="115"/>
      <c r="N70" s="4"/>
      <c r="O70" s="4"/>
      <c r="P70" s="8" t="b">
        <v>0</v>
      </c>
      <c r="Q70" s="8" t="s">
        <v>2009</v>
      </c>
      <c r="R70" s="177" t="b">
        <v>1</v>
      </c>
      <c r="S70" s="177">
        <v>1.0</v>
      </c>
      <c r="T70" s="8"/>
      <c r="U70" s="4"/>
      <c r="V70" s="47"/>
      <c r="W70" s="4"/>
      <c r="X70" s="177" t="b">
        <v>0</v>
      </c>
      <c r="Y70" s="8" t="b">
        <v>0</v>
      </c>
      <c r="Z70" s="47"/>
      <c r="AA70" s="8" t="b">
        <v>0</v>
      </c>
      <c r="AB70" s="8" t="b">
        <v>0</v>
      </c>
      <c r="AC70" s="178">
        <v>406.0</v>
      </c>
      <c r="AD70" s="177" t="b">
        <v>0</v>
      </c>
      <c r="AE70" s="179"/>
      <c r="AF70" s="8" t="b">
        <v>0</v>
      </c>
      <c r="AG70" s="8" t="b">
        <v>0</v>
      </c>
      <c r="AH70" s="177"/>
      <c r="AI70" s="47"/>
      <c r="AJ70" s="8">
        <v>2.2</v>
      </c>
      <c r="AK70" s="47" t="s">
        <v>622</v>
      </c>
      <c r="AL70" s="4"/>
      <c r="AM70" s="4" t="s">
        <v>373</v>
      </c>
      <c r="AN70" s="4" t="s">
        <v>485</v>
      </c>
      <c r="AO70" s="4" t="s">
        <v>2010</v>
      </c>
      <c r="AP70" s="4" t="s">
        <v>2010</v>
      </c>
      <c r="AQ70" s="4" t="s">
        <v>2010</v>
      </c>
      <c r="AR70" s="4" t="s">
        <v>2010</v>
      </c>
      <c r="AS70" s="147"/>
      <c r="AT70" s="147"/>
      <c r="AU70" s="147"/>
      <c r="AV70" s="147"/>
      <c r="AW70" s="147"/>
      <c r="AX70" s="147"/>
      <c r="AY70" s="147"/>
      <c r="AZ70" s="147"/>
    </row>
    <row r="71">
      <c r="A71" s="4" t="s">
        <v>487</v>
      </c>
      <c r="B71" s="144">
        <v>44476.0</v>
      </c>
      <c r="C71" s="115">
        <v>0.1610763888888889</v>
      </c>
      <c r="D71" s="47"/>
      <c r="E71" s="47"/>
      <c r="F71" s="4"/>
      <c r="G71" s="4"/>
      <c r="H71" s="4"/>
      <c r="I71" s="47"/>
      <c r="J71" s="47"/>
      <c r="K71" s="47" t="s">
        <v>271</v>
      </c>
      <c r="L71" s="144">
        <v>44868.0</v>
      </c>
      <c r="M71" s="115">
        <v>0.5355208333333333</v>
      </c>
      <c r="N71" s="4"/>
      <c r="O71" s="4"/>
      <c r="P71" s="8" t="b">
        <v>0</v>
      </c>
      <c r="Q71" s="8" t="s">
        <v>2009</v>
      </c>
      <c r="R71" s="177" t="b">
        <v>1</v>
      </c>
      <c r="S71" s="177">
        <v>1.0</v>
      </c>
      <c r="T71" s="8">
        <v>0.0</v>
      </c>
      <c r="U71" s="4"/>
      <c r="V71" s="47"/>
      <c r="W71" s="4"/>
      <c r="X71" s="177" t="b">
        <v>0</v>
      </c>
      <c r="Y71" s="8" t="b">
        <v>0</v>
      </c>
      <c r="Z71" s="47"/>
      <c r="AA71" s="8" t="b">
        <v>0</v>
      </c>
      <c r="AB71" s="8" t="b">
        <v>0</v>
      </c>
      <c r="AC71" s="178">
        <v>757.0</v>
      </c>
      <c r="AD71" s="177" t="b">
        <v>1</v>
      </c>
      <c r="AE71" s="179"/>
      <c r="AF71" s="8" t="b">
        <v>0</v>
      </c>
      <c r="AG71" s="8" t="b">
        <v>0</v>
      </c>
      <c r="AH71" s="177"/>
      <c r="AI71" s="47"/>
      <c r="AJ71" s="8">
        <v>2.2</v>
      </c>
      <c r="AK71" s="47" t="s">
        <v>622</v>
      </c>
      <c r="AL71" s="4"/>
      <c r="AM71" s="4" t="s">
        <v>373</v>
      </c>
      <c r="AN71" s="4" t="s">
        <v>488</v>
      </c>
      <c r="AO71" s="4" t="s">
        <v>2010</v>
      </c>
      <c r="AP71" s="4" t="s">
        <v>2010</v>
      </c>
      <c r="AQ71" s="4" t="s">
        <v>2010</v>
      </c>
      <c r="AR71" s="4" t="s">
        <v>2010</v>
      </c>
      <c r="AS71" s="147"/>
      <c r="AT71" s="147"/>
      <c r="AU71" s="147"/>
      <c r="AV71" s="147"/>
      <c r="AW71" s="147"/>
      <c r="AX71" s="147"/>
      <c r="AY71" s="147"/>
      <c r="AZ71" s="147"/>
    </row>
    <row r="72">
      <c r="A72" s="4" t="s">
        <v>490</v>
      </c>
      <c r="B72" s="144">
        <v>44476.0</v>
      </c>
      <c r="C72" s="115">
        <v>0.1614699074074074</v>
      </c>
      <c r="D72" s="47"/>
      <c r="E72" s="47"/>
      <c r="F72" s="4"/>
      <c r="G72" s="4"/>
      <c r="H72" s="4"/>
      <c r="I72" s="47"/>
      <c r="J72" s="47"/>
      <c r="K72" s="47" t="s">
        <v>271</v>
      </c>
      <c r="L72" s="144">
        <v>44868.0</v>
      </c>
      <c r="M72" s="115">
        <v>0.5355208333333333</v>
      </c>
      <c r="N72" s="4"/>
      <c r="O72" s="4"/>
      <c r="P72" s="8" t="b">
        <v>0</v>
      </c>
      <c r="Q72" s="8" t="s">
        <v>2009</v>
      </c>
      <c r="R72" s="177" t="b">
        <v>1</v>
      </c>
      <c r="S72" s="177">
        <v>1.0</v>
      </c>
      <c r="T72" s="8">
        <v>0.0</v>
      </c>
      <c r="U72" s="4"/>
      <c r="V72" s="47"/>
      <c r="W72" s="4"/>
      <c r="X72" s="177" t="b">
        <v>0</v>
      </c>
      <c r="Y72" s="8" t="b">
        <v>0</v>
      </c>
      <c r="Z72" s="47"/>
      <c r="AA72" s="8" t="b">
        <v>0</v>
      </c>
      <c r="AB72" s="8" t="b">
        <v>0</v>
      </c>
      <c r="AC72" s="178">
        <v>756.0</v>
      </c>
      <c r="AD72" s="177" t="b">
        <v>1</v>
      </c>
      <c r="AE72" s="179"/>
      <c r="AF72" s="8" t="b">
        <v>0</v>
      </c>
      <c r="AG72" s="8" t="b">
        <v>0</v>
      </c>
      <c r="AH72" s="177"/>
      <c r="AI72" s="47"/>
      <c r="AJ72" s="8">
        <v>2.2</v>
      </c>
      <c r="AK72" s="47" t="s">
        <v>622</v>
      </c>
      <c r="AL72" s="4"/>
      <c r="AM72" s="4" t="s">
        <v>280</v>
      </c>
      <c r="AN72" s="4" t="s">
        <v>491</v>
      </c>
      <c r="AO72" s="4" t="s">
        <v>2010</v>
      </c>
      <c r="AP72" s="4" t="s">
        <v>2010</v>
      </c>
      <c r="AQ72" s="4" t="s">
        <v>2010</v>
      </c>
      <c r="AR72" s="4" t="s">
        <v>2010</v>
      </c>
      <c r="AS72" s="147"/>
      <c r="AT72" s="147"/>
      <c r="AU72" s="147"/>
      <c r="AV72" s="147"/>
      <c r="AW72" s="147"/>
      <c r="AX72" s="147"/>
      <c r="AY72" s="147"/>
      <c r="AZ72" s="147"/>
    </row>
    <row r="73">
      <c r="A73" s="4" t="s">
        <v>493</v>
      </c>
      <c r="B73" s="144">
        <v>44476.0</v>
      </c>
      <c r="C73" s="115">
        <v>0.16185185185185186</v>
      </c>
      <c r="D73" s="47"/>
      <c r="E73" s="47"/>
      <c r="F73" s="4"/>
      <c r="G73" s="4"/>
      <c r="H73" s="4"/>
      <c r="I73" s="47"/>
      <c r="J73" s="47"/>
      <c r="K73" s="47" t="s">
        <v>271</v>
      </c>
      <c r="L73" s="144"/>
      <c r="M73" s="115"/>
      <c r="N73" s="4"/>
      <c r="O73" s="4"/>
      <c r="P73" s="8" t="b">
        <v>0</v>
      </c>
      <c r="Q73" s="8" t="s">
        <v>2009</v>
      </c>
      <c r="R73" s="177" t="b">
        <v>1</v>
      </c>
      <c r="S73" s="177">
        <v>1.0</v>
      </c>
      <c r="T73" s="8"/>
      <c r="U73" s="4"/>
      <c r="V73" s="47"/>
      <c r="W73" s="4"/>
      <c r="X73" s="177" t="b">
        <v>0</v>
      </c>
      <c r="Y73" s="8" t="b">
        <v>0</v>
      </c>
      <c r="Z73" s="47"/>
      <c r="AA73" s="8" t="b">
        <v>0</v>
      </c>
      <c r="AB73" s="8" t="b">
        <v>0</v>
      </c>
      <c r="AC73" s="178">
        <v>405.0</v>
      </c>
      <c r="AD73" s="177" t="b">
        <v>0</v>
      </c>
      <c r="AE73" s="179"/>
      <c r="AF73" s="8" t="b">
        <v>0</v>
      </c>
      <c r="AG73" s="8" t="b">
        <v>0</v>
      </c>
      <c r="AH73" s="177"/>
      <c r="AI73" s="47"/>
      <c r="AJ73" s="8">
        <v>2.2</v>
      </c>
      <c r="AK73" s="47" t="s">
        <v>622</v>
      </c>
      <c r="AL73" s="4"/>
      <c r="AM73" s="4" t="s">
        <v>373</v>
      </c>
      <c r="AN73" s="4" t="s">
        <v>319</v>
      </c>
      <c r="AO73" s="4" t="s">
        <v>2010</v>
      </c>
      <c r="AP73" s="4" t="s">
        <v>2010</v>
      </c>
      <c r="AQ73" s="4" t="s">
        <v>2010</v>
      </c>
      <c r="AR73" s="4" t="s">
        <v>2010</v>
      </c>
      <c r="AS73" s="147"/>
      <c r="AT73" s="147"/>
      <c r="AU73" s="147"/>
      <c r="AV73" s="147"/>
      <c r="AW73" s="147"/>
      <c r="AX73" s="147"/>
      <c r="AY73" s="147"/>
      <c r="AZ73" s="147"/>
    </row>
    <row r="74">
      <c r="A74" s="4" t="s">
        <v>495</v>
      </c>
      <c r="B74" s="144">
        <v>44476.0</v>
      </c>
      <c r="C74" s="115">
        <v>0.1621064814814815</v>
      </c>
      <c r="D74" s="47"/>
      <c r="E74" s="47"/>
      <c r="F74" s="4"/>
      <c r="G74" s="4"/>
      <c r="H74" s="4"/>
      <c r="I74" s="47"/>
      <c r="J74" s="47"/>
      <c r="K74" s="47" t="s">
        <v>271</v>
      </c>
      <c r="L74" s="144"/>
      <c r="M74" s="115"/>
      <c r="N74" s="4"/>
      <c r="O74" s="4"/>
      <c r="P74" s="8" t="b">
        <v>0</v>
      </c>
      <c r="Q74" s="8" t="s">
        <v>2009</v>
      </c>
      <c r="R74" s="177" t="b">
        <v>1</v>
      </c>
      <c r="S74" s="177">
        <v>1.0</v>
      </c>
      <c r="T74" s="8"/>
      <c r="U74" s="4"/>
      <c r="V74" s="47"/>
      <c r="W74" s="4"/>
      <c r="X74" s="177" t="b">
        <v>0</v>
      </c>
      <c r="Y74" s="8" t="b">
        <v>0</v>
      </c>
      <c r="Z74" s="47"/>
      <c r="AA74" s="8" t="b">
        <v>0</v>
      </c>
      <c r="AB74" s="8" t="b">
        <v>0</v>
      </c>
      <c r="AC74" s="178">
        <v>404.0</v>
      </c>
      <c r="AD74" s="177" t="b">
        <v>0</v>
      </c>
      <c r="AE74" s="179"/>
      <c r="AF74" s="8" t="b">
        <v>0</v>
      </c>
      <c r="AG74" s="8" t="b">
        <v>0</v>
      </c>
      <c r="AH74" s="177"/>
      <c r="AI74" s="47"/>
      <c r="AJ74" s="8">
        <v>2.2</v>
      </c>
      <c r="AK74" s="47" t="s">
        <v>622</v>
      </c>
      <c r="AL74" s="4"/>
      <c r="AM74" s="4" t="s">
        <v>280</v>
      </c>
      <c r="AN74" s="4" t="s">
        <v>368</v>
      </c>
      <c r="AO74" s="4" t="s">
        <v>2010</v>
      </c>
      <c r="AP74" s="4" t="s">
        <v>2010</v>
      </c>
      <c r="AQ74" s="4" t="s">
        <v>2010</v>
      </c>
      <c r="AR74" s="4" t="s">
        <v>2010</v>
      </c>
      <c r="AS74" s="147"/>
      <c r="AT74" s="147"/>
      <c r="AU74" s="147"/>
      <c r="AV74" s="147"/>
      <c r="AW74" s="147"/>
      <c r="AX74" s="147"/>
      <c r="AY74" s="147"/>
      <c r="AZ74" s="147"/>
    </row>
    <row r="75">
      <c r="A75" s="4" t="s">
        <v>497</v>
      </c>
      <c r="B75" s="144">
        <v>44476.0</v>
      </c>
      <c r="C75" s="115">
        <v>0.16216435185185185</v>
      </c>
      <c r="D75" s="47"/>
      <c r="E75" s="47"/>
      <c r="F75" s="4"/>
      <c r="G75" s="4"/>
      <c r="H75" s="4"/>
      <c r="I75" s="47"/>
      <c r="J75" s="47"/>
      <c r="K75" s="47" t="s">
        <v>271</v>
      </c>
      <c r="L75" s="144">
        <v>44868.0</v>
      </c>
      <c r="M75" s="115">
        <v>0.5355208333333333</v>
      </c>
      <c r="N75" s="4"/>
      <c r="O75" s="4"/>
      <c r="P75" s="8" t="b">
        <v>0</v>
      </c>
      <c r="Q75" s="8" t="s">
        <v>2009</v>
      </c>
      <c r="R75" s="177" t="b">
        <v>1</v>
      </c>
      <c r="S75" s="177">
        <v>1.0</v>
      </c>
      <c r="T75" s="8">
        <v>0.0</v>
      </c>
      <c r="U75" s="4"/>
      <c r="V75" s="47"/>
      <c r="W75" s="4"/>
      <c r="X75" s="177" t="b">
        <v>0</v>
      </c>
      <c r="Y75" s="8" t="b">
        <v>0</v>
      </c>
      <c r="Z75" s="47"/>
      <c r="AA75" s="8" t="b">
        <v>0</v>
      </c>
      <c r="AB75" s="8" t="b">
        <v>0</v>
      </c>
      <c r="AC75" s="178">
        <v>755.0</v>
      </c>
      <c r="AD75" s="177" t="b">
        <v>1</v>
      </c>
      <c r="AE75" s="179"/>
      <c r="AF75" s="8" t="b">
        <v>0</v>
      </c>
      <c r="AG75" s="8" t="b">
        <v>0</v>
      </c>
      <c r="AH75" s="177"/>
      <c r="AI75" s="47"/>
      <c r="AJ75" s="8">
        <v>2.2</v>
      </c>
      <c r="AK75" s="47" t="s">
        <v>622</v>
      </c>
      <c r="AL75" s="4"/>
      <c r="AM75" s="4" t="s">
        <v>373</v>
      </c>
      <c r="AN75" s="4" t="s">
        <v>498</v>
      </c>
      <c r="AO75" s="4" t="s">
        <v>2010</v>
      </c>
      <c r="AP75" s="4" t="s">
        <v>2010</v>
      </c>
      <c r="AQ75" s="4" t="s">
        <v>2010</v>
      </c>
      <c r="AR75" s="4" t="s">
        <v>2010</v>
      </c>
      <c r="AS75" s="147"/>
      <c r="AT75" s="147"/>
      <c r="AU75" s="147"/>
      <c r="AV75" s="147"/>
      <c r="AW75" s="147"/>
      <c r="AX75" s="147"/>
      <c r="AY75" s="147"/>
      <c r="AZ75" s="147"/>
    </row>
    <row r="76">
      <c r="A76" s="4" t="s">
        <v>500</v>
      </c>
      <c r="B76" s="144">
        <v>44476.0</v>
      </c>
      <c r="C76" s="115">
        <v>0.1625462962962963</v>
      </c>
      <c r="D76" s="47"/>
      <c r="E76" s="47"/>
      <c r="F76" s="4"/>
      <c r="G76" s="4"/>
      <c r="H76" s="4"/>
      <c r="I76" s="47"/>
      <c r="J76" s="47"/>
      <c r="K76" s="47" t="s">
        <v>271</v>
      </c>
      <c r="L76" s="144"/>
      <c r="M76" s="115"/>
      <c r="N76" s="4"/>
      <c r="O76" s="4"/>
      <c r="P76" s="8" t="b">
        <v>0</v>
      </c>
      <c r="Q76" s="8" t="s">
        <v>2009</v>
      </c>
      <c r="R76" s="177" t="b">
        <v>1</v>
      </c>
      <c r="S76" s="177">
        <v>1.0</v>
      </c>
      <c r="T76" s="8"/>
      <c r="U76" s="4"/>
      <c r="V76" s="47"/>
      <c r="W76" s="4"/>
      <c r="X76" s="177" t="b">
        <v>0</v>
      </c>
      <c r="Y76" s="8" t="b">
        <v>0</v>
      </c>
      <c r="Z76" s="47"/>
      <c r="AA76" s="8" t="b">
        <v>0</v>
      </c>
      <c r="AB76" s="8" t="b">
        <v>0</v>
      </c>
      <c r="AC76" s="178">
        <v>403.0</v>
      </c>
      <c r="AD76" s="177" t="b">
        <v>0</v>
      </c>
      <c r="AE76" s="179"/>
      <c r="AF76" s="8" t="b">
        <v>0</v>
      </c>
      <c r="AG76" s="8" t="b">
        <v>0</v>
      </c>
      <c r="AH76" s="177"/>
      <c r="AI76" s="47"/>
      <c r="AJ76" s="8">
        <v>2.2</v>
      </c>
      <c r="AK76" s="47" t="s">
        <v>622</v>
      </c>
      <c r="AL76" s="4"/>
      <c r="AM76" s="4" t="s">
        <v>373</v>
      </c>
      <c r="AN76" s="4" t="s">
        <v>501</v>
      </c>
      <c r="AO76" s="4" t="s">
        <v>2010</v>
      </c>
      <c r="AP76" s="4" t="s">
        <v>2010</v>
      </c>
      <c r="AQ76" s="4" t="s">
        <v>2010</v>
      </c>
      <c r="AR76" s="4" t="s">
        <v>2010</v>
      </c>
      <c r="AS76" s="147"/>
      <c r="AT76" s="147"/>
      <c r="AU76" s="147"/>
      <c r="AV76" s="147"/>
      <c r="AW76" s="147"/>
      <c r="AX76" s="147"/>
      <c r="AY76" s="147"/>
      <c r="AZ76" s="147"/>
    </row>
    <row r="77">
      <c r="A77" s="4" t="s">
        <v>503</v>
      </c>
      <c r="B77" s="144">
        <v>44476.0</v>
      </c>
      <c r="C77" s="115">
        <v>0.16266203703703705</v>
      </c>
      <c r="D77" s="47"/>
      <c r="E77" s="47"/>
      <c r="F77" s="4"/>
      <c r="G77" s="4"/>
      <c r="H77" s="4"/>
      <c r="I77" s="47"/>
      <c r="J77" s="47"/>
      <c r="K77" s="47" t="s">
        <v>271</v>
      </c>
      <c r="L77" s="144">
        <v>44868.0</v>
      </c>
      <c r="M77" s="115">
        <v>0.5355208333333333</v>
      </c>
      <c r="N77" s="4"/>
      <c r="O77" s="4"/>
      <c r="P77" s="8" t="b">
        <v>0</v>
      </c>
      <c r="Q77" s="8" t="s">
        <v>2009</v>
      </c>
      <c r="R77" s="177" t="b">
        <v>1</v>
      </c>
      <c r="S77" s="177">
        <v>1.0</v>
      </c>
      <c r="T77" s="8">
        <v>0.0</v>
      </c>
      <c r="U77" s="4"/>
      <c r="V77" s="47"/>
      <c r="W77" s="4"/>
      <c r="X77" s="177" t="b">
        <v>0</v>
      </c>
      <c r="Y77" s="8" t="b">
        <v>0</v>
      </c>
      <c r="Z77" s="47"/>
      <c r="AA77" s="8" t="b">
        <v>0</v>
      </c>
      <c r="AB77" s="8" t="b">
        <v>0</v>
      </c>
      <c r="AC77" s="178">
        <v>754.0</v>
      </c>
      <c r="AD77" s="177" t="b">
        <v>1</v>
      </c>
      <c r="AE77" s="179"/>
      <c r="AF77" s="8" t="b">
        <v>0</v>
      </c>
      <c r="AG77" s="8" t="b">
        <v>0</v>
      </c>
      <c r="AH77" s="177"/>
      <c r="AI77" s="47"/>
      <c r="AJ77" s="8">
        <v>2.2</v>
      </c>
      <c r="AK77" s="47" t="s">
        <v>622</v>
      </c>
      <c r="AL77" s="4"/>
      <c r="AM77" s="4" t="s">
        <v>280</v>
      </c>
      <c r="AN77" s="4" t="s">
        <v>393</v>
      </c>
      <c r="AO77" s="4" t="s">
        <v>2010</v>
      </c>
      <c r="AP77" s="4" t="s">
        <v>2010</v>
      </c>
      <c r="AQ77" s="4" t="s">
        <v>2010</v>
      </c>
      <c r="AR77" s="4" t="s">
        <v>2010</v>
      </c>
      <c r="AS77" s="147"/>
      <c r="AT77" s="147"/>
      <c r="AU77" s="147"/>
      <c r="AV77" s="147"/>
      <c r="AW77" s="147"/>
      <c r="AX77" s="147"/>
      <c r="AY77" s="147"/>
      <c r="AZ77" s="147"/>
    </row>
    <row r="78">
      <c r="A78" s="4" t="s">
        <v>505</v>
      </c>
      <c r="B78" s="144">
        <v>44476.0</v>
      </c>
      <c r="C78" s="115">
        <v>0.16287037037037036</v>
      </c>
      <c r="D78" s="47"/>
      <c r="E78" s="47"/>
      <c r="F78" s="4"/>
      <c r="G78" s="4"/>
      <c r="H78" s="4"/>
      <c r="I78" s="47"/>
      <c r="J78" s="47"/>
      <c r="K78" s="47" t="s">
        <v>271</v>
      </c>
      <c r="L78" s="144">
        <v>44868.0</v>
      </c>
      <c r="M78" s="115">
        <v>0.5355208333333333</v>
      </c>
      <c r="N78" s="4"/>
      <c r="O78" s="4"/>
      <c r="P78" s="8" t="b">
        <v>0</v>
      </c>
      <c r="Q78" s="8" t="s">
        <v>2009</v>
      </c>
      <c r="R78" s="177" t="b">
        <v>1</v>
      </c>
      <c r="S78" s="177">
        <v>1.0</v>
      </c>
      <c r="T78" s="8">
        <v>0.0</v>
      </c>
      <c r="U78" s="4"/>
      <c r="V78" s="47"/>
      <c r="W78" s="4"/>
      <c r="X78" s="177" t="b">
        <v>0</v>
      </c>
      <c r="Y78" s="8" t="b">
        <v>0</v>
      </c>
      <c r="Z78" s="47"/>
      <c r="AA78" s="8" t="b">
        <v>0</v>
      </c>
      <c r="AB78" s="8" t="b">
        <v>0</v>
      </c>
      <c r="AC78" s="178">
        <v>753.0</v>
      </c>
      <c r="AD78" s="177" t="b">
        <v>1</v>
      </c>
      <c r="AE78" s="179"/>
      <c r="AF78" s="8" t="b">
        <v>0</v>
      </c>
      <c r="AG78" s="8" t="b">
        <v>0</v>
      </c>
      <c r="AH78" s="177"/>
      <c r="AI78" s="47"/>
      <c r="AJ78" s="8">
        <v>2.2</v>
      </c>
      <c r="AK78" s="47" t="s">
        <v>622</v>
      </c>
      <c r="AL78" s="4"/>
      <c r="AM78" s="4" t="s">
        <v>373</v>
      </c>
      <c r="AN78" s="4" t="s">
        <v>506</v>
      </c>
      <c r="AO78" s="4" t="s">
        <v>2010</v>
      </c>
      <c r="AP78" s="4" t="s">
        <v>2010</v>
      </c>
      <c r="AQ78" s="4" t="s">
        <v>2010</v>
      </c>
      <c r="AR78" s="4" t="s">
        <v>2010</v>
      </c>
      <c r="AS78" s="147"/>
      <c r="AT78" s="147"/>
      <c r="AU78" s="147"/>
      <c r="AV78" s="147"/>
      <c r="AW78" s="147"/>
      <c r="AX78" s="147"/>
      <c r="AY78" s="147"/>
      <c r="AZ78" s="147"/>
    </row>
    <row r="79">
      <c r="A79" s="4" t="s">
        <v>508</v>
      </c>
      <c r="B79" s="144">
        <v>44476.0</v>
      </c>
      <c r="C79" s="115">
        <v>0.1631712962962963</v>
      </c>
      <c r="D79" s="47"/>
      <c r="E79" s="47"/>
      <c r="F79" s="4"/>
      <c r="G79" s="4"/>
      <c r="H79" s="4"/>
      <c r="I79" s="47"/>
      <c r="J79" s="47"/>
      <c r="K79" s="47" t="s">
        <v>271</v>
      </c>
      <c r="L79" s="144">
        <v>44868.0</v>
      </c>
      <c r="M79" s="115">
        <v>0.5355208333333333</v>
      </c>
      <c r="N79" s="4"/>
      <c r="O79" s="4"/>
      <c r="P79" s="8" t="b">
        <v>0</v>
      </c>
      <c r="Q79" s="8" t="s">
        <v>2009</v>
      </c>
      <c r="R79" s="177" t="b">
        <v>1</v>
      </c>
      <c r="S79" s="177">
        <v>1.0</v>
      </c>
      <c r="T79" s="8">
        <v>0.0</v>
      </c>
      <c r="U79" s="4"/>
      <c r="V79" s="47"/>
      <c r="W79" s="4"/>
      <c r="X79" s="177" t="b">
        <v>0</v>
      </c>
      <c r="Y79" s="8" t="b">
        <v>0</v>
      </c>
      <c r="Z79" s="47"/>
      <c r="AA79" s="8" t="b">
        <v>0</v>
      </c>
      <c r="AB79" s="8" t="b">
        <v>0</v>
      </c>
      <c r="AC79" s="178">
        <v>752.0</v>
      </c>
      <c r="AD79" s="177" t="b">
        <v>1</v>
      </c>
      <c r="AE79" s="179"/>
      <c r="AF79" s="8" t="b">
        <v>0</v>
      </c>
      <c r="AG79" s="8" t="b">
        <v>0</v>
      </c>
      <c r="AH79" s="177"/>
      <c r="AI79" s="47"/>
      <c r="AJ79" s="8">
        <v>2.2</v>
      </c>
      <c r="AK79" s="47" t="s">
        <v>622</v>
      </c>
      <c r="AL79" s="4"/>
      <c r="AM79" s="4" t="s">
        <v>280</v>
      </c>
      <c r="AN79" s="4" t="s">
        <v>509</v>
      </c>
      <c r="AO79" s="4" t="s">
        <v>2010</v>
      </c>
      <c r="AP79" s="4" t="s">
        <v>2010</v>
      </c>
      <c r="AQ79" s="4" t="s">
        <v>2010</v>
      </c>
      <c r="AR79" s="4" t="s">
        <v>2010</v>
      </c>
      <c r="AS79" s="147"/>
      <c r="AT79" s="147"/>
      <c r="AU79" s="147"/>
      <c r="AV79" s="147"/>
      <c r="AW79" s="147"/>
      <c r="AX79" s="147"/>
      <c r="AY79" s="147"/>
      <c r="AZ79" s="147"/>
    </row>
    <row r="80">
      <c r="A80" s="4" t="s">
        <v>511</v>
      </c>
      <c r="B80" s="144">
        <v>44476.0</v>
      </c>
      <c r="C80" s="115">
        <v>0.1632523148148148</v>
      </c>
      <c r="D80" s="47"/>
      <c r="E80" s="47"/>
      <c r="F80" s="4"/>
      <c r="G80" s="4"/>
      <c r="H80" s="4"/>
      <c r="I80" s="47"/>
      <c r="J80" s="47"/>
      <c r="K80" s="47" t="s">
        <v>271</v>
      </c>
      <c r="L80" s="144"/>
      <c r="M80" s="115"/>
      <c r="N80" s="4"/>
      <c r="O80" s="4"/>
      <c r="P80" s="8" t="b">
        <v>0</v>
      </c>
      <c r="Q80" s="8" t="s">
        <v>2009</v>
      </c>
      <c r="R80" s="177" t="b">
        <v>1</v>
      </c>
      <c r="S80" s="177">
        <v>1.0</v>
      </c>
      <c r="T80" s="8"/>
      <c r="U80" s="4"/>
      <c r="V80" s="47"/>
      <c r="W80" s="4"/>
      <c r="X80" s="177" t="b">
        <v>0</v>
      </c>
      <c r="Y80" s="8" t="b">
        <v>0</v>
      </c>
      <c r="Z80" s="47"/>
      <c r="AA80" s="8" t="b">
        <v>0</v>
      </c>
      <c r="AB80" s="8" t="b">
        <v>0</v>
      </c>
      <c r="AC80" s="178">
        <v>402.0</v>
      </c>
      <c r="AD80" s="177" t="b">
        <v>0</v>
      </c>
      <c r="AE80" s="179"/>
      <c r="AF80" s="8" t="b">
        <v>0</v>
      </c>
      <c r="AG80" s="8" t="b">
        <v>0</v>
      </c>
      <c r="AH80" s="177"/>
      <c r="AI80" s="47"/>
      <c r="AJ80" s="8">
        <v>2.2</v>
      </c>
      <c r="AK80" s="47" t="s">
        <v>622</v>
      </c>
      <c r="AL80" s="4"/>
      <c r="AM80" s="4" t="s">
        <v>373</v>
      </c>
      <c r="AN80" s="4" t="s">
        <v>399</v>
      </c>
      <c r="AO80" s="4" t="s">
        <v>2010</v>
      </c>
      <c r="AP80" s="4" t="s">
        <v>2010</v>
      </c>
      <c r="AQ80" s="4" t="s">
        <v>2010</v>
      </c>
      <c r="AR80" s="4" t="s">
        <v>2010</v>
      </c>
      <c r="AS80" s="147"/>
      <c r="AT80" s="147"/>
      <c r="AU80" s="147"/>
      <c r="AV80" s="147"/>
      <c r="AW80" s="147"/>
      <c r="AX80" s="147"/>
      <c r="AY80" s="147"/>
      <c r="AZ80" s="147"/>
    </row>
    <row r="81">
      <c r="A81" s="4" t="s">
        <v>513</v>
      </c>
      <c r="B81" s="144">
        <v>44476.0</v>
      </c>
      <c r="C81" s="115">
        <v>0.16377314814814814</v>
      </c>
      <c r="D81" s="47"/>
      <c r="E81" s="47"/>
      <c r="F81" s="4"/>
      <c r="G81" s="4"/>
      <c r="H81" s="4"/>
      <c r="I81" s="47"/>
      <c r="J81" s="47"/>
      <c r="K81" s="47" t="s">
        <v>271</v>
      </c>
      <c r="L81" s="144"/>
      <c r="M81" s="115"/>
      <c r="N81" s="4"/>
      <c r="O81" s="4"/>
      <c r="P81" s="8" t="b">
        <v>0</v>
      </c>
      <c r="Q81" s="8" t="s">
        <v>2009</v>
      </c>
      <c r="R81" s="177" t="b">
        <v>1</v>
      </c>
      <c r="S81" s="177">
        <v>1.0</v>
      </c>
      <c r="T81" s="8"/>
      <c r="U81" s="4"/>
      <c r="V81" s="47"/>
      <c r="W81" s="4"/>
      <c r="X81" s="177" t="b">
        <v>0</v>
      </c>
      <c r="Y81" s="8" t="b">
        <v>0</v>
      </c>
      <c r="Z81" s="47"/>
      <c r="AA81" s="8" t="b">
        <v>0</v>
      </c>
      <c r="AB81" s="8" t="b">
        <v>0</v>
      </c>
      <c r="AC81" s="178">
        <v>401.0</v>
      </c>
      <c r="AD81" s="177" t="b">
        <v>0</v>
      </c>
      <c r="AE81" s="179"/>
      <c r="AF81" s="8" t="b">
        <v>0</v>
      </c>
      <c r="AG81" s="8" t="b">
        <v>0</v>
      </c>
      <c r="AH81" s="177"/>
      <c r="AI81" s="47"/>
      <c r="AJ81" s="8">
        <v>2.2</v>
      </c>
      <c r="AK81" s="47" t="s">
        <v>622</v>
      </c>
      <c r="AL81" s="4"/>
      <c r="AM81" s="4" t="s">
        <v>373</v>
      </c>
      <c r="AN81" s="4" t="s">
        <v>396</v>
      </c>
      <c r="AO81" s="4" t="s">
        <v>2010</v>
      </c>
      <c r="AP81" s="4" t="s">
        <v>2010</v>
      </c>
      <c r="AQ81" s="4" t="s">
        <v>2010</v>
      </c>
      <c r="AR81" s="4" t="s">
        <v>2010</v>
      </c>
      <c r="AS81" s="147"/>
      <c r="AT81" s="147"/>
      <c r="AU81" s="147"/>
      <c r="AV81" s="147"/>
      <c r="AW81" s="147"/>
      <c r="AX81" s="147"/>
      <c r="AY81" s="147"/>
      <c r="AZ81" s="147"/>
    </row>
    <row r="82">
      <c r="A82" s="4" t="s">
        <v>515</v>
      </c>
      <c r="B82" s="144">
        <v>44476.0</v>
      </c>
      <c r="C82" s="115">
        <v>0.16446759259259258</v>
      </c>
      <c r="D82" s="47"/>
      <c r="E82" s="47"/>
      <c r="F82" s="4"/>
      <c r="G82" s="4"/>
      <c r="H82" s="4"/>
      <c r="I82" s="47"/>
      <c r="J82" s="47"/>
      <c r="K82" s="47" t="s">
        <v>271</v>
      </c>
      <c r="L82" s="144">
        <v>44868.0</v>
      </c>
      <c r="M82" s="115">
        <v>0.5355208333333333</v>
      </c>
      <c r="N82" s="4"/>
      <c r="O82" s="4"/>
      <c r="P82" s="8" t="b">
        <v>0</v>
      </c>
      <c r="Q82" s="8" t="s">
        <v>2009</v>
      </c>
      <c r="R82" s="177" t="b">
        <v>1</v>
      </c>
      <c r="S82" s="177">
        <v>1.0</v>
      </c>
      <c r="T82" s="8">
        <v>0.0</v>
      </c>
      <c r="U82" s="4"/>
      <c r="V82" s="47"/>
      <c r="W82" s="4"/>
      <c r="X82" s="177" t="b">
        <v>0</v>
      </c>
      <c r="Y82" s="8" t="b">
        <v>0</v>
      </c>
      <c r="Z82" s="47"/>
      <c r="AA82" s="8" t="b">
        <v>0</v>
      </c>
      <c r="AB82" s="8" t="b">
        <v>0</v>
      </c>
      <c r="AC82" s="178">
        <v>751.0</v>
      </c>
      <c r="AD82" s="177" t="b">
        <v>1</v>
      </c>
      <c r="AE82" s="179"/>
      <c r="AF82" s="8" t="b">
        <v>0</v>
      </c>
      <c r="AG82" s="8" t="b">
        <v>0</v>
      </c>
      <c r="AH82" s="177"/>
      <c r="AI82" s="47"/>
      <c r="AJ82" s="8">
        <v>2.2</v>
      </c>
      <c r="AK82" s="47" t="s">
        <v>622</v>
      </c>
      <c r="AL82" s="4"/>
      <c r="AM82" s="4" t="s">
        <v>280</v>
      </c>
      <c r="AN82" s="4" t="s">
        <v>416</v>
      </c>
      <c r="AO82" s="4" t="s">
        <v>2010</v>
      </c>
      <c r="AP82" s="4" t="s">
        <v>2010</v>
      </c>
      <c r="AQ82" s="4" t="s">
        <v>2010</v>
      </c>
      <c r="AR82" s="4" t="s">
        <v>2010</v>
      </c>
      <c r="AS82" s="147"/>
      <c r="AT82" s="147"/>
      <c r="AU82" s="147"/>
      <c r="AV82" s="147"/>
      <c r="AW82" s="147"/>
      <c r="AX82" s="147"/>
      <c r="AY82" s="147"/>
      <c r="AZ82" s="147"/>
    </row>
    <row r="83">
      <c r="A83" s="4" t="s">
        <v>517</v>
      </c>
      <c r="B83" s="144">
        <v>44476.0</v>
      </c>
      <c r="C83" s="115">
        <v>0.17034722222222223</v>
      </c>
      <c r="D83" s="47"/>
      <c r="E83" s="47"/>
      <c r="F83" s="4"/>
      <c r="G83" s="4"/>
      <c r="H83" s="4"/>
      <c r="I83" s="47"/>
      <c r="J83" s="47"/>
      <c r="K83" s="47" t="s">
        <v>271</v>
      </c>
      <c r="L83" s="144"/>
      <c r="M83" s="115"/>
      <c r="N83" s="4"/>
      <c r="O83" s="4"/>
      <c r="P83" s="8" t="b">
        <v>0</v>
      </c>
      <c r="Q83" s="8" t="s">
        <v>2009</v>
      </c>
      <c r="R83" s="177" t="b">
        <v>1</v>
      </c>
      <c r="S83" s="177">
        <v>1.0</v>
      </c>
      <c r="T83" s="8"/>
      <c r="U83" s="4"/>
      <c r="V83" s="47"/>
      <c r="W83" s="4"/>
      <c r="X83" s="177" t="b">
        <v>0</v>
      </c>
      <c r="Y83" s="8" t="b">
        <v>0</v>
      </c>
      <c r="Z83" s="47"/>
      <c r="AA83" s="8" t="b">
        <v>0</v>
      </c>
      <c r="AB83" s="8" t="b">
        <v>0</v>
      </c>
      <c r="AC83" s="178">
        <v>400.0</v>
      </c>
      <c r="AD83" s="177" t="b">
        <v>0</v>
      </c>
      <c r="AE83" s="179"/>
      <c r="AF83" s="8" t="b">
        <v>0</v>
      </c>
      <c r="AG83" s="8" t="b">
        <v>0</v>
      </c>
      <c r="AH83" s="177"/>
      <c r="AI83" s="47"/>
      <c r="AJ83" s="8">
        <v>2.2</v>
      </c>
      <c r="AK83" s="47" t="s">
        <v>622</v>
      </c>
      <c r="AL83" s="4"/>
      <c r="AM83" s="4" t="s">
        <v>373</v>
      </c>
      <c r="AN83" s="4" t="s">
        <v>310</v>
      </c>
      <c r="AO83" s="4" t="s">
        <v>2010</v>
      </c>
      <c r="AP83" s="4" t="s">
        <v>2010</v>
      </c>
      <c r="AQ83" s="4" t="s">
        <v>2010</v>
      </c>
      <c r="AR83" s="4" t="s">
        <v>2010</v>
      </c>
      <c r="AS83" s="147"/>
      <c r="AT83" s="147"/>
      <c r="AU83" s="147"/>
      <c r="AV83" s="147"/>
      <c r="AW83" s="147"/>
      <c r="AX83" s="147"/>
      <c r="AY83" s="147"/>
      <c r="AZ83" s="147"/>
    </row>
    <row r="84">
      <c r="A84" s="4" t="s">
        <v>519</v>
      </c>
      <c r="B84" s="144">
        <v>44476.0</v>
      </c>
      <c r="C84" s="115">
        <v>0.17096064814814815</v>
      </c>
      <c r="D84" s="47"/>
      <c r="E84" s="47"/>
      <c r="F84" s="4"/>
      <c r="G84" s="4"/>
      <c r="H84" s="4"/>
      <c r="I84" s="47"/>
      <c r="J84" s="47"/>
      <c r="K84" s="47" t="s">
        <v>271</v>
      </c>
      <c r="L84" s="144"/>
      <c r="M84" s="115"/>
      <c r="N84" s="4"/>
      <c r="O84" s="4"/>
      <c r="P84" s="8" t="b">
        <v>0</v>
      </c>
      <c r="Q84" s="8" t="s">
        <v>2009</v>
      </c>
      <c r="R84" s="177" t="b">
        <v>1</v>
      </c>
      <c r="S84" s="177">
        <v>1.0</v>
      </c>
      <c r="T84" s="8"/>
      <c r="U84" s="4"/>
      <c r="V84" s="47"/>
      <c r="W84" s="4"/>
      <c r="X84" s="177" t="b">
        <v>0</v>
      </c>
      <c r="Y84" s="8" t="b">
        <v>0</v>
      </c>
      <c r="Z84" s="47"/>
      <c r="AA84" s="8" t="b">
        <v>0</v>
      </c>
      <c r="AB84" s="8" t="b">
        <v>0</v>
      </c>
      <c r="AC84" s="178">
        <v>399.0</v>
      </c>
      <c r="AD84" s="177" t="b">
        <v>0</v>
      </c>
      <c r="AE84" s="179"/>
      <c r="AF84" s="8" t="b">
        <v>0</v>
      </c>
      <c r="AG84" s="8" t="b">
        <v>0</v>
      </c>
      <c r="AH84" s="177"/>
      <c r="AI84" s="47"/>
      <c r="AJ84" s="8">
        <v>2.2</v>
      </c>
      <c r="AK84" s="47" t="s">
        <v>622</v>
      </c>
      <c r="AL84" s="4"/>
      <c r="AM84" s="4" t="s">
        <v>280</v>
      </c>
      <c r="AN84" s="4" t="s">
        <v>520</v>
      </c>
      <c r="AO84" s="4" t="s">
        <v>2010</v>
      </c>
      <c r="AP84" s="4" t="s">
        <v>2010</v>
      </c>
      <c r="AQ84" s="4" t="s">
        <v>2010</v>
      </c>
      <c r="AR84" s="4" t="s">
        <v>2010</v>
      </c>
      <c r="AS84" s="147"/>
      <c r="AT84" s="147"/>
      <c r="AU84" s="147"/>
      <c r="AV84" s="147"/>
      <c r="AW84" s="147"/>
      <c r="AX84" s="147"/>
      <c r="AY84" s="147"/>
      <c r="AZ84" s="147"/>
    </row>
    <row r="85">
      <c r="A85" s="4" t="s">
        <v>522</v>
      </c>
      <c r="B85" s="144">
        <v>44476.0</v>
      </c>
      <c r="C85" s="115">
        <v>0.17608796296296297</v>
      </c>
      <c r="D85" s="47"/>
      <c r="E85" s="47"/>
      <c r="F85" s="4"/>
      <c r="G85" s="4"/>
      <c r="H85" s="4"/>
      <c r="I85" s="47"/>
      <c r="J85" s="47"/>
      <c r="K85" s="47" t="s">
        <v>271</v>
      </c>
      <c r="L85" s="144"/>
      <c r="M85" s="115"/>
      <c r="N85" s="4"/>
      <c r="O85" s="4"/>
      <c r="P85" s="8" t="b">
        <v>0</v>
      </c>
      <c r="Q85" s="8" t="s">
        <v>2009</v>
      </c>
      <c r="R85" s="177" t="b">
        <v>1</v>
      </c>
      <c r="S85" s="177">
        <v>1.0</v>
      </c>
      <c r="T85" s="8"/>
      <c r="U85" s="4"/>
      <c r="V85" s="47"/>
      <c r="W85" s="4"/>
      <c r="X85" s="177" t="b">
        <v>0</v>
      </c>
      <c r="Y85" s="8" t="b">
        <v>0</v>
      </c>
      <c r="Z85" s="47"/>
      <c r="AA85" s="8" t="b">
        <v>0</v>
      </c>
      <c r="AB85" s="8" t="b">
        <v>0</v>
      </c>
      <c r="AC85" s="178">
        <v>398.0</v>
      </c>
      <c r="AD85" s="177" t="b">
        <v>0</v>
      </c>
      <c r="AE85" s="179"/>
      <c r="AF85" s="8" t="b">
        <v>0</v>
      </c>
      <c r="AG85" s="8" t="b">
        <v>0</v>
      </c>
      <c r="AH85" s="177"/>
      <c r="AI85" s="47"/>
      <c r="AJ85" s="8">
        <v>2.2</v>
      </c>
      <c r="AK85" s="47" t="s">
        <v>622</v>
      </c>
      <c r="AL85" s="4"/>
      <c r="AM85" s="4" t="s">
        <v>280</v>
      </c>
      <c r="AN85" s="4" t="s">
        <v>352</v>
      </c>
      <c r="AO85" s="4" t="s">
        <v>2010</v>
      </c>
      <c r="AP85" s="4" t="s">
        <v>2010</v>
      </c>
      <c r="AQ85" s="4" t="s">
        <v>2010</v>
      </c>
      <c r="AR85" s="4" t="s">
        <v>2010</v>
      </c>
      <c r="AS85" s="147"/>
      <c r="AT85" s="147"/>
      <c r="AU85" s="147"/>
      <c r="AV85" s="147"/>
      <c r="AW85" s="147"/>
      <c r="AX85" s="147"/>
      <c r="AY85" s="147"/>
      <c r="AZ85" s="147"/>
    </row>
    <row r="86">
      <c r="A86" s="4" t="s">
        <v>524</v>
      </c>
      <c r="B86" s="144">
        <v>44476.0</v>
      </c>
      <c r="C86" s="115">
        <v>0.18002314814814815</v>
      </c>
      <c r="D86" s="47"/>
      <c r="E86" s="47"/>
      <c r="F86" s="4"/>
      <c r="G86" s="4"/>
      <c r="H86" s="4"/>
      <c r="I86" s="47"/>
      <c r="J86" s="47"/>
      <c r="K86" s="47" t="s">
        <v>271</v>
      </c>
      <c r="L86" s="144">
        <v>44868.0</v>
      </c>
      <c r="M86" s="115">
        <v>0.5355208333333333</v>
      </c>
      <c r="N86" s="4"/>
      <c r="O86" s="4"/>
      <c r="P86" s="8" t="b">
        <v>0</v>
      </c>
      <c r="Q86" s="8" t="s">
        <v>2009</v>
      </c>
      <c r="R86" s="177" t="b">
        <v>1</v>
      </c>
      <c r="S86" s="177">
        <v>1.0</v>
      </c>
      <c r="T86" s="8">
        <v>0.0</v>
      </c>
      <c r="U86" s="4"/>
      <c r="V86" s="47"/>
      <c r="W86" s="4"/>
      <c r="X86" s="177" t="b">
        <v>0</v>
      </c>
      <c r="Y86" s="8" t="b">
        <v>0</v>
      </c>
      <c r="Z86" s="47"/>
      <c r="AA86" s="8" t="b">
        <v>0</v>
      </c>
      <c r="AB86" s="8" t="b">
        <v>0</v>
      </c>
      <c r="AC86" s="178">
        <v>750.0</v>
      </c>
      <c r="AD86" s="177" t="b">
        <v>1</v>
      </c>
      <c r="AE86" s="179"/>
      <c r="AF86" s="8" t="b">
        <v>0</v>
      </c>
      <c r="AG86" s="8" t="b">
        <v>0</v>
      </c>
      <c r="AH86" s="177"/>
      <c r="AI86" s="47"/>
      <c r="AJ86" s="8">
        <v>2.2</v>
      </c>
      <c r="AK86" s="47" t="s">
        <v>622</v>
      </c>
      <c r="AL86" s="4"/>
      <c r="AM86" s="4" t="s">
        <v>373</v>
      </c>
      <c r="AN86" s="4" t="s">
        <v>525</v>
      </c>
      <c r="AO86" s="4" t="s">
        <v>2010</v>
      </c>
      <c r="AP86" s="4" t="s">
        <v>2010</v>
      </c>
      <c r="AQ86" s="4" t="s">
        <v>2010</v>
      </c>
      <c r="AR86" s="4" t="s">
        <v>2010</v>
      </c>
      <c r="AS86" s="147"/>
      <c r="AT86" s="147"/>
      <c r="AU86" s="147"/>
      <c r="AV86" s="147"/>
      <c r="AW86" s="147"/>
      <c r="AX86" s="147"/>
      <c r="AY86" s="147"/>
      <c r="AZ86" s="147"/>
    </row>
    <row r="87">
      <c r="A87" s="4" t="s">
        <v>527</v>
      </c>
      <c r="B87" s="144">
        <v>44476.0</v>
      </c>
      <c r="C87" s="115">
        <v>0.18077546296296296</v>
      </c>
      <c r="D87" s="47"/>
      <c r="E87" s="47"/>
      <c r="F87" s="4"/>
      <c r="G87" s="4"/>
      <c r="H87" s="4"/>
      <c r="I87" s="47"/>
      <c r="J87" s="47"/>
      <c r="K87" s="47" t="s">
        <v>271</v>
      </c>
      <c r="L87" s="144"/>
      <c r="M87" s="115"/>
      <c r="N87" s="4"/>
      <c r="O87" s="4"/>
      <c r="P87" s="8" t="b">
        <v>0</v>
      </c>
      <c r="Q87" s="8" t="s">
        <v>2009</v>
      </c>
      <c r="R87" s="177" t="b">
        <v>1</v>
      </c>
      <c r="S87" s="177">
        <v>1.0</v>
      </c>
      <c r="T87" s="8"/>
      <c r="U87" s="4"/>
      <c r="V87" s="47"/>
      <c r="W87" s="4"/>
      <c r="X87" s="177" t="b">
        <v>0</v>
      </c>
      <c r="Y87" s="8" t="b">
        <v>0</v>
      </c>
      <c r="Z87" s="47"/>
      <c r="AA87" s="8" t="b">
        <v>0</v>
      </c>
      <c r="AB87" s="8" t="b">
        <v>0</v>
      </c>
      <c r="AC87" s="178">
        <v>397.0</v>
      </c>
      <c r="AD87" s="177" t="b">
        <v>0</v>
      </c>
      <c r="AE87" s="179"/>
      <c r="AF87" s="8" t="b">
        <v>0</v>
      </c>
      <c r="AG87" s="8" t="b">
        <v>0</v>
      </c>
      <c r="AH87" s="177"/>
      <c r="AI87" s="47"/>
      <c r="AJ87" s="8">
        <v>2.2</v>
      </c>
      <c r="AK87" s="47" t="s">
        <v>622</v>
      </c>
      <c r="AL87" s="4"/>
      <c r="AM87" s="4" t="s">
        <v>280</v>
      </c>
      <c r="AN87" s="4" t="s">
        <v>413</v>
      </c>
      <c r="AO87" s="4" t="s">
        <v>2010</v>
      </c>
      <c r="AP87" s="4" t="s">
        <v>2010</v>
      </c>
      <c r="AQ87" s="4" t="s">
        <v>2010</v>
      </c>
      <c r="AR87" s="4" t="s">
        <v>2010</v>
      </c>
      <c r="AS87" s="147"/>
      <c r="AT87" s="147"/>
      <c r="AU87" s="147"/>
      <c r="AV87" s="147"/>
      <c r="AW87" s="147"/>
      <c r="AX87" s="147"/>
      <c r="AY87" s="147"/>
      <c r="AZ87" s="147"/>
    </row>
    <row r="88">
      <c r="A88" s="4" t="s">
        <v>529</v>
      </c>
      <c r="B88" s="144">
        <v>44476.0</v>
      </c>
      <c r="C88" s="115">
        <v>0.2136574074074074</v>
      </c>
      <c r="D88" s="47"/>
      <c r="E88" s="47"/>
      <c r="F88" s="4"/>
      <c r="G88" s="4"/>
      <c r="H88" s="4"/>
      <c r="I88" s="47"/>
      <c r="J88" s="47"/>
      <c r="K88" s="47" t="s">
        <v>271</v>
      </c>
      <c r="L88" s="144"/>
      <c r="M88" s="115"/>
      <c r="N88" s="4"/>
      <c r="O88" s="4"/>
      <c r="P88" s="8" t="b">
        <v>0</v>
      </c>
      <c r="Q88" s="8" t="s">
        <v>2009</v>
      </c>
      <c r="R88" s="177" t="b">
        <v>1</v>
      </c>
      <c r="S88" s="177">
        <v>1.0</v>
      </c>
      <c r="T88" s="8"/>
      <c r="U88" s="4"/>
      <c r="V88" s="47"/>
      <c r="W88" s="4"/>
      <c r="X88" s="177" t="b">
        <v>0</v>
      </c>
      <c r="Y88" s="8" t="b">
        <v>0</v>
      </c>
      <c r="Z88" s="47"/>
      <c r="AA88" s="8" t="b">
        <v>0</v>
      </c>
      <c r="AB88" s="8" t="b">
        <v>0</v>
      </c>
      <c r="AC88" s="178">
        <v>396.0</v>
      </c>
      <c r="AD88" s="177" t="b">
        <v>0</v>
      </c>
      <c r="AE88" s="179"/>
      <c r="AF88" s="8" t="b">
        <v>0</v>
      </c>
      <c r="AG88" s="8" t="b">
        <v>0</v>
      </c>
      <c r="AH88" s="177"/>
      <c r="AI88" s="47"/>
      <c r="AJ88" s="8">
        <v>2.2</v>
      </c>
      <c r="AK88" s="47" t="s">
        <v>622</v>
      </c>
      <c r="AL88" s="4"/>
      <c r="AM88" s="4" t="s">
        <v>280</v>
      </c>
      <c r="AN88" s="4" t="s">
        <v>408</v>
      </c>
      <c r="AO88" s="4" t="s">
        <v>2010</v>
      </c>
      <c r="AP88" s="4" t="s">
        <v>2010</v>
      </c>
      <c r="AQ88" s="4" t="s">
        <v>2010</v>
      </c>
      <c r="AR88" s="4" t="s">
        <v>2010</v>
      </c>
      <c r="AS88" s="147"/>
      <c r="AT88" s="147"/>
      <c r="AU88" s="147"/>
      <c r="AV88" s="147"/>
      <c r="AW88" s="147"/>
      <c r="AX88" s="147"/>
      <c r="AY88" s="147"/>
      <c r="AZ88" s="147"/>
    </row>
    <row r="89">
      <c r="A89" s="4" t="s">
        <v>531</v>
      </c>
      <c r="B89" s="144">
        <v>44476.0</v>
      </c>
      <c r="C89" s="115">
        <v>0.4220601851851852</v>
      </c>
      <c r="D89" s="47"/>
      <c r="E89" s="47"/>
      <c r="F89" s="4"/>
      <c r="G89" s="4"/>
      <c r="H89" s="4"/>
      <c r="I89" s="47"/>
      <c r="J89" s="47"/>
      <c r="K89" s="47" t="s">
        <v>271</v>
      </c>
      <c r="L89" s="144">
        <v>44868.0</v>
      </c>
      <c r="M89" s="115">
        <v>0.5355208333333333</v>
      </c>
      <c r="N89" s="4"/>
      <c r="O89" s="4"/>
      <c r="P89" s="8" t="b">
        <v>0</v>
      </c>
      <c r="Q89" s="8" t="s">
        <v>2009</v>
      </c>
      <c r="R89" s="177" t="b">
        <v>1</v>
      </c>
      <c r="S89" s="177">
        <v>1.0</v>
      </c>
      <c r="T89" s="8">
        <v>0.0</v>
      </c>
      <c r="U89" s="4"/>
      <c r="V89" s="47"/>
      <c r="W89" s="4"/>
      <c r="X89" s="177" t="b">
        <v>0</v>
      </c>
      <c r="Y89" s="8" t="b">
        <v>0</v>
      </c>
      <c r="Z89" s="47"/>
      <c r="AA89" s="8" t="b">
        <v>0</v>
      </c>
      <c r="AB89" s="8" t="b">
        <v>0</v>
      </c>
      <c r="AC89" s="178">
        <v>749.0</v>
      </c>
      <c r="AD89" s="177" t="b">
        <v>1</v>
      </c>
      <c r="AE89" s="179"/>
      <c r="AF89" s="8" t="b">
        <v>0</v>
      </c>
      <c r="AG89" s="8" t="b">
        <v>0</v>
      </c>
      <c r="AH89" s="177"/>
      <c r="AI89" s="47"/>
      <c r="AJ89" s="8">
        <v>2.2</v>
      </c>
      <c r="AK89" s="47" t="s">
        <v>622</v>
      </c>
      <c r="AL89" s="4"/>
      <c r="AM89" s="4" t="s">
        <v>280</v>
      </c>
      <c r="AN89" s="4" t="s">
        <v>532</v>
      </c>
      <c r="AO89" s="4" t="s">
        <v>2010</v>
      </c>
      <c r="AP89" s="4" t="s">
        <v>2010</v>
      </c>
      <c r="AQ89" s="4" t="s">
        <v>2010</v>
      </c>
      <c r="AR89" s="4" t="s">
        <v>2010</v>
      </c>
      <c r="AS89" s="147"/>
      <c r="AT89" s="147"/>
      <c r="AU89" s="147"/>
      <c r="AV89" s="147"/>
      <c r="AW89" s="147"/>
      <c r="AX89" s="147"/>
      <c r="AY89" s="147"/>
      <c r="AZ89" s="147"/>
    </row>
    <row r="90">
      <c r="A90" s="4" t="s">
        <v>534</v>
      </c>
      <c r="B90" s="144">
        <v>44476.0</v>
      </c>
      <c r="C90" s="115">
        <v>0.42268518518518516</v>
      </c>
      <c r="D90" s="47"/>
      <c r="E90" s="47"/>
      <c r="F90" s="4"/>
      <c r="G90" s="4"/>
      <c r="H90" s="4"/>
      <c r="I90" s="47"/>
      <c r="J90" s="47"/>
      <c r="K90" s="47" t="s">
        <v>271</v>
      </c>
      <c r="L90" s="144">
        <v>44868.0</v>
      </c>
      <c r="M90" s="115">
        <v>0.5355208333333333</v>
      </c>
      <c r="N90" s="4"/>
      <c r="O90" s="4"/>
      <c r="P90" s="8" t="b">
        <v>0</v>
      </c>
      <c r="Q90" s="8" t="s">
        <v>2009</v>
      </c>
      <c r="R90" s="177" t="b">
        <v>1</v>
      </c>
      <c r="S90" s="177">
        <v>1.0</v>
      </c>
      <c r="T90" s="8">
        <v>0.0</v>
      </c>
      <c r="U90" s="4"/>
      <c r="V90" s="47"/>
      <c r="W90" s="4"/>
      <c r="X90" s="177" t="b">
        <v>0</v>
      </c>
      <c r="Y90" s="8" t="b">
        <v>0</v>
      </c>
      <c r="Z90" s="47"/>
      <c r="AA90" s="8" t="b">
        <v>0</v>
      </c>
      <c r="AB90" s="8" t="b">
        <v>0</v>
      </c>
      <c r="AC90" s="178">
        <v>748.0</v>
      </c>
      <c r="AD90" s="177" t="b">
        <v>1</v>
      </c>
      <c r="AE90" s="179"/>
      <c r="AF90" s="8" t="b">
        <v>0</v>
      </c>
      <c r="AG90" s="8" t="b">
        <v>0</v>
      </c>
      <c r="AH90" s="177"/>
      <c r="AI90" s="47"/>
      <c r="AJ90" s="8">
        <v>2.2</v>
      </c>
      <c r="AK90" s="47" t="s">
        <v>622</v>
      </c>
      <c r="AL90" s="4"/>
      <c r="AM90" s="4" t="s">
        <v>280</v>
      </c>
      <c r="AN90" s="4" t="s">
        <v>535</v>
      </c>
      <c r="AO90" s="4" t="s">
        <v>2010</v>
      </c>
      <c r="AP90" s="4" t="s">
        <v>2010</v>
      </c>
      <c r="AQ90" s="4" t="s">
        <v>2010</v>
      </c>
      <c r="AR90" s="4" t="s">
        <v>2010</v>
      </c>
      <c r="AS90" s="147"/>
      <c r="AT90" s="147"/>
      <c r="AU90" s="147"/>
      <c r="AV90" s="147"/>
      <c r="AW90" s="147"/>
      <c r="AX90" s="147"/>
      <c r="AY90" s="147"/>
      <c r="AZ90" s="147"/>
    </row>
    <row r="91">
      <c r="A91" s="4" t="s">
        <v>537</v>
      </c>
      <c r="B91" s="144">
        <v>44476.0</v>
      </c>
      <c r="C91" s="115">
        <v>0.46534722222222225</v>
      </c>
      <c r="D91" s="47"/>
      <c r="E91" s="47"/>
      <c r="F91" s="4"/>
      <c r="G91" s="4"/>
      <c r="H91" s="4"/>
      <c r="I91" s="47"/>
      <c r="J91" s="47"/>
      <c r="K91" s="47" t="s">
        <v>271</v>
      </c>
      <c r="L91" s="144"/>
      <c r="M91" s="115"/>
      <c r="N91" s="4"/>
      <c r="O91" s="4"/>
      <c r="P91" s="8" t="b">
        <v>0</v>
      </c>
      <c r="Q91" s="8" t="s">
        <v>2009</v>
      </c>
      <c r="R91" s="177" t="b">
        <v>1</v>
      </c>
      <c r="S91" s="177">
        <v>1.0</v>
      </c>
      <c r="T91" s="8"/>
      <c r="U91" s="4"/>
      <c r="V91" s="47"/>
      <c r="W91" s="4"/>
      <c r="X91" s="177" t="b">
        <v>0</v>
      </c>
      <c r="Y91" s="8" t="b">
        <v>0</v>
      </c>
      <c r="Z91" s="47"/>
      <c r="AA91" s="8" t="b">
        <v>0</v>
      </c>
      <c r="AB91" s="8" t="b">
        <v>0</v>
      </c>
      <c r="AC91" s="178">
        <v>395.0</v>
      </c>
      <c r="AD91" s="177" t="b">
        <v>0</v>
      </c>
      <c r="AE91" s="179"/>
      <c r="AF91" s="8" t="b">
        <v>0</v>
      </c>
      <c r="AG91" s="8" t="b">
        <v>0</v>
      </c>
      <c r="AH91" s="177"/>
      <c r="AI91" s="47"/>
      <c r="AJ91" s="8">
        <v>2.2</v>
      </c>
      <c r="AK91" s="47" t="s">
        <v>622</v>
      </c>
      <c r="AL91" s="4"/>
      <c r="AM91" s="4" t="s">
        <v>280</v>
      </c>
      <c r="AN91" s="4" t="s">
        <v>473</v>
      </c>
      <c r="AO91" s="4" t="s">
        <v>2010</v>
      </c>
      <c r="AP91" s="4" t="s">
        <v>2010</v>
      </c>
      <c r="AQ91" s="4" t="s">
        <v>2010</v>
      </c>
      <c r="AR91" s="4" t="s">
        <v>2010</v>
      </c>
      <c r="AS91" s="147"/>
      <c r="AT91" s="147"/>
      <c r="AU91" s="147"/>
      <c r="AV91" s="147"/>
      <c r="AW91" s="147"/>
      <c r="AX91" s="147"/>
      <c r="AY91" s="147"/>
      <c r="AZ91" s="147"/>
    </row>
    <row r="92">
      <c r="A92" s="4" t="s">
        <v>539</v>
      </c>
      <c r="B92" s="144">
        <v>44477.0</v>
      </c>
      <c r="C92" s="115">
        <v>0.20619212962962963</v>
      </c>
      <c r="D92" s="47"/>
      <c r="E92" s="47"/>
      <c r="F92" s="4"/>
      <c r="G92" s="4"/>
      <c r="H92" s="4"/>
      <c r="I92" s="47"/>
      <c r="J92" s="47"/>
      <c r="K92" s="47" t="s">
        <v>271</v>
      </c>
      <c r="L92" s="144"/>
      <c r="M92" s="115"/>
      <c r="N92" s="4"/>
      <c r="O92" s="4"/>
      <c r="P92" s="8" t="b">
        <v>0</v>
      </c>
      <c r="Q92" s="8" t="s">
        <v>2009</v>
      </c>
      <c r="R92" s="177" t="b">
        <v>1</v>
      </c>
      <c r="S92" s="177">
        <v>1.0</v>
      </c>
      <c r="T92" s="8"/>
      <c r="U92" s="4"/>
      <c r="V92" s="47"/>
      <c r="W92" s="4"/>
      <c r="X92" s="177" t="b">
        <v>0</v>
      </c>
      <c r="Y92" s="8" t="b">
        <v>0</v>
      </c>
      <c r="Z92" s="47"/>
      <c r="AA92" s="8" t="b">
        <v>0</v>
      </c>
      <c r="AB92" s="8" t="b">
        <v>0</v>
      </c>
      <c r="AC92" s="178">
        <v>394.0</v>
      </c>
      <c r="AD92" s="177" t="b">
        <v>0</v>
      </c>
      <c r="AE92" s="179"/>
      <c r="AF92" s="8" t="b">
        <v>0</v>
      </c>
      <c r="AG92" s="8" t="b">
        <v>0</v>
      </c>
      <c r="AH92" s="177"/>
      <c r="AI92" s="47"/>
      <c r="AJ92" s="8">
        <v>2.2</v>
      </c>
      <c r="AK92" s="47" t="s">
        <v>622</v>
      </c>
      <c r="AL92" s="4"/>
      <c r="AM92" s="4" t="s">
        <v>373</v>
      </c>
      <c r="AN92" s="4" t="s">
        <v>363</v>
      </c>
      <c r="AO92" s="4" t="s">
        <v>2010</v>
      </c>
      <c r="AP92" s="4" t="s">
        <v>2010</v>
      </c>
      <c r="AQ92" s="4" t="s">
        <v>2010</v>
      </c>
      <c r="AR92" s="4" t="s">
        <v>2010</v>
      </c>
      <c r="AS92" s="147"/>
      <c r="AT92" s="147"/>
      <c r="AU92" s="147"/>
      <c r="AV92" s="147"/>
      <c r="AW92" s="147"/>
      <c r="AX92" s="147"/>
      <c r="AY92" s="147"/>
      <c r="AZ92" s="147"/>
    </row>
    <row r="93">
      <c r="A93" s="4" t="s">
        <v>541</v>
      </c>
      <c r="B93" s="144">
        <v>44477.0</v>
      </c>
      <c r="C93" s="115">
        <v>0.21248842592592593</v>
      </c>
      <c r="D93" s="47"/>
      <c r="E93" s="47"/>
      <c r="F93" s="4"/>
      <c r="G93" s="4"/>
      <c r="H93" s="4"/>
      <c r="I93" s="47"/>
      <c r="J93" s="47"/>
      <c r="K93" s="47" t="s">
        <v>271</v>
      </c>
      <c r="L93" s="144"/>
      <c r="M93" s="115"/>
      <c r="N93" s="4"/>
      <c r="O93" s="4"/>
      <c r="P93" s="8" t="b">
        <v>0</v>
      </c>
      <c r="Q93" s="8" t="s">
        <v>2009</v>
      </c>
      <c r="R93" s="177" t="b">
        <v>1</v>
      </c>
      <c r="S93" s="177">
        <v>1.0</v>
      </c>
      <c r="T93" s="8"/>
      <c r="U93" s="4"/>
      <c r="V93" s="47"/>
      <c r="W93" s="4"/>
      <c r="X93" s="177" t="b">
        <v>0</v>
      </c>
      <c r="Y93" s="8" t="b">
        <v>0</v>
      </c>
      <c r="Z93" s="47"/>
      <c r="AA93" s="8" t="b">
        <v>0</v>
      </c>
      <c r="AB93" s="8" t="b">
        <v>0</v>
      </c>
      <c r="AC93" s="178">
        <v>393.0</v>
      </c>
      <c r="AD93" s="177" t="b">
        <v>0</v>
      </c>
      <c r="AE93" s="179"/>
      <c r="AF93" s="8" t="b">
        <v>0</v>
      </c>
      <c r="AG93" s="8" t="b">
        <v>0</v>
      </c>
      <c r="AH93" s="177"/>
      <c r="AI93" s="47"/>
      <c r="AJ93" s="8">
        <v>2.2</v>
      </c>
      <c r="AK93" s="47" t="s">
        <v>622</v>
      </c>
      <c r="AL93" s="4"/>
      <c r="AM93" s="4" t="s">
        <v>373</v>
      </c>
      <c r="AN93" s="4" t="s">
        <v>357</v>
      </c>
      <c r="AO93" s="4" t="s">
        <v>2010</v>
      </c>
      <c r="AP93" s="4" t="s">
        <v>2010</v>
      </c>
      <c r="AQ93" s="4" t="s">
        <v>2010</v>
      </c>
      <c r="AR93" s="4" t="s">
        <v>2010</v>
      </c>
      <c r="AS93" s="147"/>
      <c r="AT93" s="147"/>
      <c r="AU93" s="147"/>
      <c r="AV93" s="147"/>
      <c r="AW93" s="147"/>
      <c r="AX93" s="147"/>
      <c r="AY93" s="147"/>
      <c r="AZ93" s="147"/>
    </row>
    <row r="94">
      <c r="A94" s="4" t="s">
        <v>543</v>
      </c>
      <c r="B94" s="144">
        <v>44477.0</v>
      </c>
      <c r="C94" s="115">
        <v>0.23228009259259258</v>
      </c>
      <c r="D94" s="47"/>
      <c r="E94" s="47"/>
      <c r="F94" s="4"/>
      <c r="G94" s="4"/>
      <c r="H94" s="4"/>
      <c r="I94" s="47"/>
      <c r="J94" s="47"/>
      <c r="K94" s="47" t="s">
        <v>271</v>
      </c>
      <c r="L94" s="144"/>
      <c r="M94" s="115"/>
      <c r="N94" s="4"/>
      <c r="O94" s="4"/>
      <c r="P94" s="8" t="b">
        <v>0</v>
      </c>
      <c r="Q94" s="8" t="s">
        <v>2009</v>
      </c>
      <c r="R94" s="177" t="b">
        <v>1</v>
      </c>
      <c r="S94" s="177">
        <v>1.0</v>
      </c>
      <c r="T94" s="8"/>
      <c r="U94" s="4"/>
      <c r="V94" s="47"/>
      <c r="W94" s="4"/>
      <c r="X94" s="177" t="b">
        <v>0</v>
      </c>
      <c r="Y94" s="8" t="b">
        <v>0</v>
      </c>
      <c r="Z94" s="47"/>
      <c r="AA94" s="8" t="b">
        <v>0</v>
      </c>
      <c r="AB94" s="8" t="b">
        <v>0</v>
      </c>
      <c r="AC94" s="178">
        <v>392.0</v>
      </c>
      <c r="AD94" s="177" t="b">
        <v>0</v>
      </c>
      <c r="AE94" s="179"/>
      <c r="AF94" s="8" t="b">
        <v>0</v>
      </c>
      <c r="AG94" s="8" t="b">
        <v>0</v>
      </c>
      <c r="AH94" s="177"/>
      <c r="AI94" s="47"/>
      <c r="AJ94" s="8">
        <v>2.2</v>
      </c>
      <c r="AK94" s="47" t="s">
        <v>622</v>
      </c>
      <c r="AL94" s="4"/>
      <c r="AM94" s="4" t="s">
        <v>373</v>
      </c>
      <c r="AN94" s="4" t="s">
        <v>360</v>
      </c>
      <c r="AO94" s="4" t="s">
        <v>2010</v>
      </c>
      <c r="AP94" s="4" t="s">
        <v>2010</v>
      </c>
      <c r="AQ94" s="4" t="s">
        <v>2010</v>
      </c>
      <c r="AR94" s="4" t="s">
        <v>2010</v>
      </c>
      <c r="AS94" s="147"/>
      <c r="AT94" s="147"/>
      <c r="AU94" s="147"/>
      <c r="AV94" s="147"/>
      <c r="AW94" s="147"/>
      <c r="AX94" s="147"/>
      <c r="AY94" s="147"/>
      <c r="AZ94" s="147"/>
    </row>
    <row r="95">
      <c r="A95" s="4" t="s">
        <v>545</v>
      </c>
      <c r="B95" s="144">
        <v>44477.0</v>
      </c>
      <c r="C95" s="115">
        <v>0.23605324074074074</v>
      </c>
      <c r="D95" s="47"/>
      <c r="E95" s="47"/>
      <c r="F95" s="4"/>
      <c r="G95" s="4"/>
      <c r="H95" s="4"/>
      <c r="I95" s="47"/>
      <c r="J95" s="47"/>
      <c r="K95" s="47" t="s">
        <v>271</v>
      </c>
      <c r="L95" s="144"/>
      <c r="M95" s="115"/>
      <c r="N95" s="4"/>
      <c r="O95" s="4"/>
      <c r="P95" s="8" t="b">
        <v>0</v>
      </c>
      <c r="Q95" s="8" t="s">
        <v>2009</v>
      </c>
      <c r="R95" s="177" t="b">
        <v>1</v>
      </c>
      <c r="S95" s="177">
        <v>1.0</v>
      </c>
      <c r="T95" s="8"/>
      <c r="U95" s="4"/>
      <c r="V95" s="47"/>
      <c r="W95" s="4"/>
      <c r="X95" s="177" t="b">
        <v>0</v>
      </c>
      <c r="Y95" s="8" t="b">
        <v>0</v>
      </c>
      <c r="Z95" s="47"/>
      <c r="AA95" s="8" t="b">
        <v>0</v>
      </c>
      <c r="AB95" s="8" t="b">
        <v>0</v>
      </c>
      <c r="AC95" s="178">
        <v>391.0</v>
      </c>
      <c r="AD95" s="177" t="b">
        <v>0</v>
      </c>
      <c r="AE95" s="179"/>
      <c r="AF95" s="8" t="b">
        <v>0</v>
      </c>
      <c r="AG95" s="8" t="b">
        <v>0</v>
      </c>
      <c r="AH95" s="177"/>
      <c r="AI95" s="47"/>
      <c r="AJ95" s="8">
        <v>2.2</v>
      </c>
      <c r="AK95" s="47" t="s">
        <v>622</v>
      </c>
      <c r="AL95" s="4"/>
      <c r="AM95" s="4" t="s">
        <v>373</v>
      </c>
      <c r="AN95" s="4" t="s">
        <v>287</v>
      </c>
      <c r="AO95" s="4" t="s">
        <v>2010</v>
      </c>
      <c r="AP95" s="4" t="s">
        <v>2010</v>
      </c>
      <c r="AQ95" s="4" t="s">
        <v>2010</v>
      </c>
      <c r="AR95" s="4" t="s">
        <v>2010</v>
      </c>
      <c r="AS95" s="147"/>
      <c r="AT95" s="147"/>
      <c r="AU95" s="147"/>
      <c r="AV95" s="147"/>
      <c r="AW95" s="147"/>
      <c r="AX95" s="147"/>
      <c r="AY95" s="147"/>
      <c r="AZ95" s="147"/>
    </row>
    <row r="96">
      <c r="A96" s="4" t="s">
        <v>547</v>
      </c>
      <c r="B96" s="144">
        <v>44477.0</v>
      </c>
      <c r="C96" s="115">
        <v>0.23644675925925926</v>
      </c>
      <c r="D96" s="47"/>
      <c r="E96" s="47"/>
      <c r="F96" s="4"/>
      <c r="G96" s="4"/>
      <c r="H96" s="4"/>
      <c r="I96" s="47"/>
      <c r="J96" s="47"/>
      <c r="K96" s="47" t="s">
        <v>271</v>
      </c>
      <c r="L96" s="144"/>
      <c r="M96" s="115"/>
      <c r="N96" s="4"/>
      <c r="O96" s="4"/>
      <c r="P96" s="8" t="b">
        <v>0</v>
      </c>
      <c r="Q96" s="8" t="s">
        <v>2009</v>
      </c>
      <c r="R96" s="177" t="b">
        <v>1</v>
      </c>
      <c r="S96" s="177">
        <v>1.0</v>
      </c>
      <c r="T96" s="8"/>
      <c r="U96" s="4"/>
      <c r="V96" s="47"/>
      <c r="W96" s="4"/>
      <c r="X96" s="177" t="b">
        <v>0</v>
      </c>
      <c r="Y96" s="8" t="b">
        <v>0</v>
      </c>
      <c r="Z96" s="47"/>
      <c r="AA96" s="8" t="b">
        <v>0</v>
      </c>
      <c r="AB96" s="8" t="b">
        <v>0</v>
      </c>
      <c r="AC96" s="178">
        <v>390.0</v>
      </c>
      <c r="AD96" s="177" t="b">
        <v>0</v>
      </c>
      <c r="AE96" s="179"/>
      <c r="AF96" s="8" t="b">
        <v>0</v>
      </c>
      <c r="AG96" s="8" t="b">
        <v>0</v>
      </c>
      <c r="AH96" s="177"/>
      <c r="AI96" s="47"/>
      <c r="AJ96" s="8">
        <v>2.2</v>
      </c>
      <c r="AK96" s="47" t="s">
        <v>622</v>
      </c>
      <c r="AL96" s="4"/>
      <c r="AM96" s="4" t="s">
        <v>373</v>
      </c>
      <c r="AN96" s="4" t="s">
        <v>413</v>
      </c>
      <c r="AO96" s="4" t="s">
        <v>2010</v>
      </c>
      <c r="AP96" s="4" t="s">
        <v>2010</v>
      </c>
      <c r="AQ96" s="4" t="s">
        <v>2010</v>
      </c>
      <c r="AR96" s="4" t="s">
        <v>2010</v>
      </c>
      <c r="AS96" s="147"/>
      <c r="AT96" s="147"/>
      <c r="AU96" s="147"/>
      <c r="AV96" s="147"/>
      <c r="AW96" s="147"/>
      <c r="AX96" s="147"/>
      <c r="AY96" s="147"/>
      <c r="AZ96" s="147"/>
    </row>
    <row r="97">
      <c r="A97" s="4" t="s">
        <v>549</v>
      </c>
      <c r="B97" s="144">
        <v>44477.0</v>
      </c>
      <c r="C97" s="115">
        <v>0.24203703703703705</v>
      </c>
      <c r="D97" s="47"/>
      <c r="E97" s="47"/>
      <c r="F97" s="4"/>
      <c r="G97" s="4"/>
      <c r="H97" s="4"/>
      <c r="I97" s="47"/>
      <c r="J97" s="47"/>
      <c r="K97" s="47" t="s">
        <v>271</v>
      </c>
      <c r="L97" s="144"/>
      <c r="M97" s="115"/>
      <c r="N97" s="4"/>
      <c r="O97" s="4"/>
      <c r="P97" s="8" t="b">
        <v>0</v>
      </c>
      <c r="Q97" s="8" t="s">
        <v>2009</v>
      </c>
      <c r="R97" s="177" t="b">
        <v>1</v>
      </c>
      <c r="S97" s="177">
        <v>1.0</v>
      </c>
      <c r="T97" s="8"/>
      <c r="U97" s="4"/>
      <c r="V97" s="47"/>
      <c r="W97" s="4"/>
      <c r="X97" s="177" t="b">
        <v>0</v>
      </c>
      <c r="Y97" s="8" t="b">
        <v>0</v>
      </c>
      <c r="Z97" s="47"/>
      <c r="AA97" s="8" t="b">
        <v>0</v>
      </c>
      <c r="AB97" s="8" t="b">
        <v>0</v>
      </c>
      <c r="AC97" s="178">
        <v>389.0</v>
      </c>
      <c r="AD97" s="177" t="b">
        <v>0</v>
      </c>
      <c r="AE97" s="179"/>
      <c r="AF97" s="8" t="b">
        <v>0</v>
      </c>
      <c r="AG97" s="8" t="b">
        <v>0</v>
      </c>
      <c r="AH97" s="177"/>
      <c r="AI97" s="47"/>
      <c r="AJ97" s="8">
        <v>2.2</v>
      </c>
      <c r="AK97" s="47" t="s">
        <v>622</v>
      </c>
      <c r="AL97" s="4"/>
      <c r="AM97" s="4" t="s">
        <v>373</v>
      </c>
      <c r="AN97" s="4" t="s">
        <v>302</v>
      </c>
      <c r="AO97" s="4" t="s">
        <v>2010</v>
      </c>
      <c r="AP97" s="4" t="s">
        <v>2010</v>
      </c>
      <c r="AQ97" s="4" t="s">
        <v>2010</v>
      </c>
      <c r="AR97" s="4" t="s">
        <v>2010</v>
      </c>
      <c r="AS97" s="147"/>
      <c r="AT97" s="147"/>
      <c r="AU97" s="147"/>
      <c r="AV97" s="147"/>
      <c r="AW97" s="147"/>
      <c r="AX97" s="147"/>
      <c r="AY97" s="147"/>
      <c r="AZ97" s="147"/>
    </row>
    <row r="98">
      <c r="A98" s="4" t="s">
        <v>551</v>
      </c>
      <c r="B98" s="144">
        <v>44477.0</v>
      </c>
      <c r="C98" s="115">
        <v>0.24430555555555555</v>
      </c>
      <c r="D98" s="47"/>
      <c r="E98" s="47"/>
      <c r="F98" s="4"/>
      <c r="G98" s="4"/>
      <c r="H98" s="4"/>
      <c r="I98" s="47"/>
      <c r="J98" s="47"/>
      <c r="K98" s="47" t="s">
        <v>271</v>
      </c>
      <c r="L98" s="144"/>
      <c r="M98" s="115"/>
      <c r="N98" s="4"/>
      <c r="O98" s="4"/>
      <c r="P98" s="8" t="b">
        <v>0</v>
      </c>
      <c r="Q98" s="8" t="s">
        <v>2009</v>
      </c>
      <c r="R98" s="177" t="b">
        <v>1</v>
      </c>
      <c r="S98" s="177">
        <v>1.0</v>
      </c>
      <c r="T98" s="8"/>
      <c r="U98" s="4"/>
      <c r="V98" s="47"/>
      <c r="W98" s="4"/>
      <c r="X98" s="177" t="b">
        <v>0</v>
      </c>
      <c r="Y98" s="8" t="b">
        <v>0</v>
      </c>
      <c r="Z98" s="47"/>
      <c r="AA98" s="8" t="b">
        <v>0</v>
      </c>
      <c r="AB98" s="8" t="b">
        <v>0</v>
      </c>
      <c r="AC98" s="178">
        <v>388.0</v>
      </c>
      <c r="AD98" s="177" t="b">
        <v>0</v>
      </c>
      <c r="AE98" s="179"/>
      <c r="AF98" s="8" t="b">
        <v>0</v>
      </c>
      <c r="AG98" s="8" t="b">
        <v>0</v>
      </c>
      <c r="AH98" s="177"/>
      <c r="AI98" s="47"/>
      <c r="AJ98" s="8">
        <v>2.2</v>
      </c>
      <c r="AK98" s="47" t="s">
        <v>622</v>
      </c>
      <c r="AL98" s="4"/>
      <c r="AM98" s="4" t="s">
        <v>373</v>
      </c>
      <c r="AN98" s="4" t="s">
        <v>352</v>
      </c>
      <c r="AO98" s="4" t="s">
        <v>2010</v>
      </c>
      <c r="AP98" s="4" t="s">
        <v>2010</v>
      </c>
      <c r="AQ98" s="4" t="s">
        <v>2010</v>
      </c>
      <c r="AR98" s="4" t="s">
        <v>2010</v>
      </c>
      <c r="AS98" s="147"/>
      <c r="AT98" s="147"/>
      <c r="AU98" s="147"/>
      <c r="AV98" s="147"/>
      <c r="AW98" s="147"/>
      <c r="AX98" s="147"/>
      <c r="AY98" s="147"/>
      <c r="AZ98" s="147"/>
    </row>
    <row r="99">
      <c r="A99" s="4" t="s">
        <v>553</v>
      </c>
      <c r="B99" s="144">
        <v>44477.0</v>
      </c>
      <c r="C99" s="115">
        <v>0.25</v>
      </c>
      <c r="D99" s="47"/>
      <c r="E99" s="47"/>
      <c r="F99" s="4"/>
      <c r="G99" s="4"/>
      <c r="H99" s="4"/>
      <c r="I99" s="47"/>
      <c r="J99" s="47"/>
      <c r="K99" s="47" t="s">
        <v>271</v>
      </c>
      <c r="L99" s="144"/>
      <c r="M99" s="115"/>
      <c r="N99" s="4"/>
      <c r="O99" s="4"/>
      <c r="P99" s="8" t="s">
        <v>2011</v>
      </c>
      <c r="Q99" s="8" t="s">
        <v>2011</v>
      </c>
      <c r="R99" s="177" t="b">
        <v>1</v>
      </c>
      <c r="S99" s="177">
        <v>1.0</v>
      </c>
      <c r="T99" s="8"/>
      <c r="U99" s="4"/>
      <c r="V99" s="47"/>
      <c r="W99" s="4"/>
      <c r="X99" s="177" t="b">
        <v>0</v>
      </c>
      <c r="Y99" s="8" t="b">
        <v>0</v>
      </c>
      <c r="Z99" s="47"/>
      <c r="AA99" s="8" t="b">
        <v>0</v>
      </c>
      <c r="AB99" s="8" t="b">
        <v>0</v>
      </c>
      <c r="AC99" s="178">
        <v>387.0</v>
      </c>
      <c r="AD99" s="177" t="b">
        <v>0</v>
      </c>
      <c r="AE99" s="179"/>
      <c r="AF99" s="8" t="b">
        <v>0</v>
      </c>
      <c r="AG99" s="8" t="b">
        <v>0</v>
      </c>
      <c r="AH99" s="177"/>
      <c r="AI99" s="47">
        <v>1.3</v>
      </c>
      <c r="AJ99" s="8">
        <v>2.2</v>
      </c>
      <c r="AK99" s="47" t="s">
        <v>622</v>
      </c>
      <c r="AL99" s="4"/>
      <c r="AM99" s="4" t="s">
        <v>373</v>
      </c>
      <c r="AN99" s="4" t="s">
        <v>325</v>
      </c>
      <c r="AO99" s="4" t="s">
        <v>2010</v>
      </c>
      <c r="AP99" s="4" t="s">
        <v>2010</v>
      </c>
      <c r="AQ99" s="4" t="s">
        <v>2010</v>
      </c>
      <c r="AR99" s="4" t="s">
        <v>2010</v>
      </c>
      <c r="AS99" s="147"/>
      <c r="AT99" s="147"/>
      <c r="AU99" s="147"/>
      <c r="AV99" s="147"/>
      <c r="AW99" s="147"/>
      <c r="AX99" s="147"/>
      <c r="AY99" s="147"/>
      <c r="AZ99" s="147"/>
    </row>
    <row r="100">
      <c r="A100" s="4" t="s">
        <v>555</v>
      </c>
      <c r="B100" s="144">
        <v>44477.0</v>
      </c>
      <c r="C100" s="115">
        <v>0.25028935185185186</v>
      </c>
      <c r="D100" s="47"/>
      <c r="E100" s="47"/>
      <c r="F100" s="4"/>
      <c r="G100" s="4"/>
      <c r="H100" s="4"/>
      <c r="I100" s="47"/>
      <c r="J100" s="47"/>
      <c r="K100" s="47" t="s">
        <v>271</v>
      </c>
      <c r="L100" s="144"/>
      <c r="M100" s="115"/>
      <c r="N100" s="4"/>
      <c r="O100" s="4"/>
      <c r="P100" s="8" t="b">
        <v>1</v>
      </c>
      <c r="Q100" s="8" t="s">
        <v>2012</v>
      </c>
      <c r="R100" s="177" t="b">
        <v>1</v>
      </c>
      <c r="S100" s="177">
        <v>1.0</v>
      </c>
      <c r="T100" s="8"/>
      <c r="U100" s="4"/>
      <c r="V100" s="47"/>
      <c r="W100" s="4"/>
      <c r="X100" s="177" t="b">
        <v>0</v>
      </c>
      <c r="Y100" s="8" t="b">
        <v>0</v>
      </c>
      <c r="Z100" s="47"/>
      <c r="AA100" s="8" t="b">
        <v>0</v>
      </c>
      <c r="AB100" s="8" t="b">
        <v>0</v>
      </c>
      <c r="AC100" s="178">
        <v>386.0</v>
      </c>
      <c r="AD100" s="177" t="b">
        <v>0</v>
      </c>
      <c r="AE100" s="179"/>
      <c r="AF100" s="8" t="b">
        <v>0</v>
      </c>
      <c r="AG100" s="8" t="b">
        <v>0</v>
      </c>
      <c r="AH100" s="177"/>
      <c r="AI100" s="47"/>
      <c r="AJ100" s="8">
        <v>2.2</v>
      </c>
      <c r="AK100" s="47" t="s">
        <v>622</v>
      </c>
      <c r="AL100" s="4"/>
      <c r="AM100" s="4" t="s">
        <v>373</v>
      </c>
      <c r="AN100" s="4" t="s">
        <v>316</v>
      </c>
      <c r="AO100" s="4" t="s">
        <v>2010</v>
      </c>
      <c r="AP100" s="4" t="s">
        <v>2010</v>
      </c>
      <c r="AQ100" s="4" t="s">
        <v>2010</v>
      </c>
      <c r="AR100" s="4" t="s">
        <v>2010</v>
      </c>
      <c r="AS100" s="147"/>
      <c r="AT100" s="147"/>
      <c r="AU100" s="147"/>
      <c r="AV100" s="147"/>
      <c r="AW100" s="147"/>
      <c r="AX100" s="147"/>
      <c r="AY100" s="147"/>
      <c r="AZ100" s="147"/>
    </row>
    <row r="101">
      <c r="A101" s="4" t="s">
        <v>557</v>
      </c>
      <c r="B101" s="144">
        <v>44477.0</v>
      </c>
      <c r="C101" s="115">
        <v>0.2583796296296296</v>
      </c>
      <c r="D101" s="47"/>
      <c r="E101" s="47"/>
      <c r="F101" s="4"/>
      <c r="G101" s="4"/>
      <c r="H101" s="4"/>
      <c r="I101" s="47"/>
      <c r="J101" s="47"/>
      <c r="K101" s="47" t="s">
        <v>271</v>
      </c>
      <c r="L101" s="144"/>
      <c r="M101" s="115"/>
      <c r="N101" s="4"/>
      <c r="O101" s="4"/>
      <c r="P101" s="8" t="b">
        <v>0</v>
      </c>
      <c r="Q101" s="8" t="s">
        <v>2009</v>
      </c>
      <c r="R101" s="177" t="b">
        <v>1</v>
      </c>
      <c r="S101" s="177">
        <v>1.0</v>
      </c>
      <c r="T101" s="8"/>
      <c r="U101" s="4"/>
      <c r="V101" s="47"/>
      <c r="W101" s="4"/>
      <c r="X101" s="177" t="b">
        <v>0</v>
      </c>
      <c r="Y101" s="8" t="b">
        <v>0</v>
      </c>
      <c r="Z101" s="47"/>
      <c r="AA101" s="8" t="b">
        <v>0</v>
      </c>
      <c r="AB101" s="8" t="b">
        <v>0</v>
      </c>
      <c r="AC101" s="178">
        <v>385.0</v>
      </c>
      <c r="AD101" s="177" t="b">
        <v>0</v>
      </c>
      <c r="AE101" s="179"/>
      <c r="AF101" s="8" t="b">
        <v>0</v>
      </c>
      <c r="AG101" s="8" t="b">
        <v>0</v>
      </c>
      <c r="AH101" s="177"/>
      <c r="AI101" s="47"/>
      <c r="AJ101" s="8">
        <v>2.2</v>
      </c>
      <c r="AK101" s="47" t="s">
        <v>622</v>
      </c>
      <c r="AL101" s="4"/>
      <c r="AM101" s="4" t="s">
        <v>373</v>
      </c>
      <c r="AN101" s="4" t="s">
        <v>462</v>
      </c>
      <c r="AO101" s="4" t="s">
        <v>2010</v>
      </c>
      <c r="AP101" s="4" t="s">
        <v>2010</v>
      </c>
      <c r="AQ101" s="4" t="s">
        <v>2010</v>
      </c>
      <c r="AR101" s="4" t="s">
        <v>2010</v>
      </c>
      <c r="AS101" s="147"/>
      <c r="AT101" s="147"/>
      <c r="AU101" s="147"/>
      <c r="AV101" s="147"/>
      <c r="AW101" s="147"/>
      <c r="AX101" s="147"/>
      <c r="AY101" s="147"/>
      <c r="AZ101" s="147"/>
    </row>
    <row r="102">
      <c r="A102" s="4" t="s">
        <v>559</v>
      </c>
      <c r="B102" s="144">
        <v>44477.0</v>
      </c>
      <c r="C102" s="115">
        <v>0.2592013888888889</v>
      </c>
      <c r="D102" s="47"/>
      <c r="E102" s="47"/>
      <c r="F102" s="4"/>
      <c r="G102" s="4"/>
      <c r="H102" s="4"/>
      <c r="I102" s="47"/>
      <c r="J102" s="47"/>
      <c r="K102" s="47" t="s">
        <v>271</v>
      </c>
      <c r="L102" s="144">
        <v>44868.0</v>
      </c>
      <c r="M102" s="115">
        <v>0.5355208333333333</v>
      </c>
      <c r="N102" s="4"/>
      <c r="O102" s="4"/>
      <c r="P102" s="8" t="b">
        <v>0</v>
      </c>
      <c r="Q102" s="8" t="s">
        <v>2009</v>
      </c>
      <c r="R102" s="177" t="b">
        <v>1</v>
      </c>
      <c r="S102" s="177">
        <v>1.0</v>
      </c>
      <c r="T102" s="8">
        <v>0.0</v>
      </c>
      <c r="U102" s="4"/>
      <c r="V102" s="47"/>
      <c r="W102" s="4"/>
      <c r="X102" s="177" t="b">
        <v>0</v>
      </c>
      <c r="Y102" s="8" t="b">
        <v>0</v>
      </c>
      <c r="Z102" s="47"/>
      <c r="AA102" s="8" t="b">
        <v>0</v>
      </c>
      <c r="AB102" s="8" t="b">
        <v>0</v>
      </c>
      <c r="AC102" s="178">
        <v>747.0</v>
      </c>
      <c r="AD102" s="177" t="b">
        <v>1</v>
      </c>
      <c r="AE102" s="179"/>
      <c r="AF102" s="8" t="b">
        <v>0</v>
      </c>
      <c r="AG102" s="8" t="b">
        <v>0</v>
      </c>
      <c r="AH102" s="177"/>
      <c r="AI102" s="47"/>
      <c r="AJ102" s="8">
        <v>2.2</v>
      </c>
      <c r="AK102" s="47" t="s">
        <v>622</v>
      </c>
      <c r="AL102" s="4"/>
      <c r="AM102" s="4" t="s">
        <v>373</v>
      </c>
      <c r="AN102" s="4" t="s">
        <v>560</v>
      </c>
      <c r="AO102" s="4" t="s">
        <v>2010</v>
      </c>
      <c r="AP102" s="4" t="s">
        <v>2010</v>
      </c>
      <c r="AQ102" s="4" t="s">
        <v>2010</v>
      </c>
      <c r="AR102" s="4" t="s">
        <v>2010</v>
      </c>
      <c r="AS102" s="147"/>
      <c r="AT102" s="147"/>
      <c r="AU102" s="147"/>
      <c r="AV102" s="147"/>
      <c r="AW102" s="147"/>
      <c r="AX102" s="147"/>
      <c r="AY102" s="147"/>
      <c r="AZ102" s="147"/>
    </row>
    <row r="103">
      <c r="A103" s="4" t="s">
        <v>562</v>
      </c>
      <c r="B103" s="144">
        <v>44480.0</v>
      </c>
      <c r="C103" s="115">
        <v>0.23521990740740742</v>
      </c>
      <c r="D103" s="47"/>
      <c r="E103" s="47"/>
      <c r="F103" s="4"/>
      <c r="G103" s="4"/>
      <c r="H103" s="4"/>
      <c r="I103" s="47"/>
      <c r="J103" s="47"/>
      <c r="K103" s="47" t="s">
        <v>271</v>
      </c>
      <c r="L103" s="144"/>
      <c r="M103" s="115"/>
      <c r="N103" s="4"/>
      <c r="O103" s="4"/>
      <c r="P103" s="8" t="b">
        <v>0</v>
      </c>
      <c r="Q103" s="8" t="s">
        <v>2009</v>
      </c>
      <c r="R103" s="177" t="b">
        <v>1</v>
      </c>
      <c r="S103" s="177">
        <v>1.0</v>
      </c>
      <c r="T103" s="8"/>
      <c r="U103" s="4"/>
      <c r="V103" s="47"/>
      <c r="W103" s="4"/>
      <c r="X103" s="177" t="b">
        <v>0</v>
      </c>
      <c r="Y103" s="8" t="b">
        <v>0</v>
      </c>
      <c r="Z103" s="47"/>
      <c r="AA103" s="8" t="b">
        <v>0</v>
      </c>
      <c r="AB103" s="8" t="b">
        <v>0</v>
      </c>
      <c r="AC103" s="178">
        <v>384.0</v>
      </c>
      <c r="AD103" s="177" t="b">
        <v>0</v>
      </c>
      <c r="AE103" s="179"/>
      <c r="AF103" s="8" t="b">
        <v>0</v>
      </c>
      <c r="AG103" s="8" t="b">
        <v>0</v>
      </c>
      <c r="AH103" s="177"/>
      <c r="AI103" s="47"/>
      <c r="AJ103" s="8">
        <v>2.2</v>
      </c>
      <c r="AK103" s="47" t="s">
        <v>622</v>
      </c>
      <c r="AL103" s="4"/>
      <c r="AM103" s="4" t="s">
        <v>373</v>
      </c>
      <c r="AN103" s="4" t="s">
        <v>349</v>
      </c>
      <c r="AO103" s="4" t="s">
        <v>2010</v>
      </c>
      <c r="AP103" s="4" t="s">
        <v>2010</v>
      </c>
      <c r="AQ103" s="4" t="s">
        <v>2010</v>
      </c>
      <c r="AR103" s="4" t="s">
        <v>2010</v>
      </c>
      <c r="AS103" s="147"/>
      <c r="AT103" s="147"/>
      <c r="AU103" s="147"/>
      <c r="AV103" s="147"/>
      <c r="AW103" s="147"/>
      <c r="AX103" s="147"/>
      <c r="AY103" s="147"/>
      <c r="AZ103" s="147"/>
    </row>
    <row r="104">
      <c r="A104" s="4" t="s">
        <v>564</v>
      </c>
      <c r="B104" s="144">
        <v>44480.0</v>
      </c>
      <c r="C104" s="115">
        <v>0.24265046296296297</v>
      </c>
      <c r="D104" s="47"/>
      <c r="E104" s="47"/>
      <c r="F104" s="4"/>
      <c r="G104" s="4"/>
      <c r="H104" s="4"/>
      <c r="I104" s="47"/>
      <c r="J104" s="47"/>
      <c r="K104" s="47" t="s">
        <v>271</v>
      </c>
      <c r="L104" s="144"/>
      <c r="M104" s="115"/>
      <c r="N104" s="4"/>
      <c r="O104" s="4"/>
      <c r="P104" s="8" t="b">
        <v>0</v>
      </c>
      <c r="Q104" s="8" t="s">
        <v>2009</v>
      </c>
      <c r="R104" s="177" t="b">
        <v>1</v>
      </c>
      <c r="S104" s="177">
        <v>1.0</v>
      </c>
      <c r="T104" s="8"/>
      <c r="U104" s="4"/>
      <c r="V104" s="47"/>
      <c r="W104" s="4"/>
      <c r="X104" s="177" t="b">
        <v>0</v>
      </c>
      <c r="Y104" s="8" t="b">
        <v>0</v>
      </c>
      <c r="Z104" s="47"/>
      <c r="AA104" s="8" t="b">
        <v>0</v>
      </c>
      <c r="AB104" s="8" t="b">
        <v>0</v>
      </c>
      <c r="AC104" s="178">
        <v>383.0</v>
      </c>
      <c r="AD104" s="177" t="b">
        <v>0</v>
      </c>
      <c r="AE104" s="179"/>
      <c r="AF104" s="8" t="b">
        <v>0</v>
      </c>
      <c r="AG104" s="8" t="b">
        <v>0</v>
      </c>
      <c r="AH104" s="177"/>
      <c r="AI104" s="47"/>
      <c r="AJ104" s="8">
        <v>2.2</v>
      </c>
      <c r="AK104" s="47" t="s">
        <v>622</v>
      </c>
      <c r="AL104" s="4"/>
      <c r="AM104" s="4" t="s">
        <v>373</v>
      </c>
      <c r="AN104" s="4" t="s">
        <v>426</v>
      </c>
      <c r="AO104" s="4" t="s">
        <v>2010</v>
      </c>
      <c r="AP104" s="4" t="s">
        <v>2010</v>
      </c>
      <c r="AQ104" s="4" t="s">
        <v>2010</v>
      </c>
      <c r="AR104" s="4" t="s">
        <v>2010</v>
      </c>
      <c r="AS104" s="147"/>
      <c r="AT104" s="147"/>
      <c r="AU104" s="147"/>
      <c r="AV104" s="147"/>
      <c r="AW104" s="147"/>
      <c r="AX104" s="147"/>
      <c r="AY104" s="147"/>
      <c r="AZ104" s="147"/>
    </row>
    <row r="105">
      <c r="A105" s="4" t="s">
        <v>566</v>
      </c>
      <c r="B105" s="144">
        <v>44480.0</v>
      </c>
      <c r="C105" s="115">
        <v>0.24296296296296296</v>
      </c>
      <c r="D105" s="47"/>
      <c r="E105" s="47"/>
      <c r="F105" s="4"/>
      <c r="G105" s="4"/>
      <c r="H105" s="4"/>
      <c r="I105" s="47"/>
      <c r="J105" s="47"/>
      <c r="K105" s="47" t="s">
        <v>271</v>
      </c>
      <c r="L105" s="144"/>
      <c r="M105" s="115"/>
      <c r="N105" s="4"/>
      <c r="O105" s="4"/>
      <c r="P105" s="8" t="b">
        <v>0</v>
      </c>
      <c r="Q105" s="8" t="s">
        <v>2009</v>
      </c>
      <c r="R105" s="177" t="b">
        <v>1</v>
      </c>
      <c r="S105" s="177">
        <v>1.0</v>
      </c>
      <c r="T105" s="8"/>
      <c r="U105" s="4"/>
      <c r="V105" s="47"/>
      <c r="W105" s="4"/>
      <c r="X105" s="177" t="b">
        <v>0</v>
      </c>
      <c r="Y105" s="8" t="b">
        <v>0</v>
      </c>
      <c r="Z105" s="47"/>
      <c r="AA105" s="8" t="b">
        <v>0</v>
      </c>
      <c r="AB105" s="8" t="b">
        <v>0</v>
      </c>
      <c r="AC105" s="178">
        <v>382.0</v>
      </c>
      <c r="AD105" s="177" t="b">
        <v>0</v>
      </c>
      <c r="AE105" s="179"/>
      <c r="AF105" s="8" t="b">
        <v>0</v>
      </c>
      <c r="AG105" s="8" t="b">
        <v>0</v>
      </c>
      <c r="AH105" s="177"/>
      <c r="AI105" s="47"/>
      <c r="AJ105" s="8">
        <v>2.2</v>
      </c>
      <c r="AK105" s="47" t="s">
        <v>622</v>
      </c>
      <c r="AL105" s="4"/>
      <c r="AM105" s="4" t="s">
        <v>373</v>
      </c>
      <c r="AN105" s="4" t="s">
        <v>352</v>
      </c>
      <c r="AO105" s="4" t="s">
        <v>2010</v>
      </c>
      <c r="AP105" s="4" t="s">
        <v>2010</v>
      </c>
      <c r="AQ105" s="4" t="s">
        <v>2010</v>
      </c>
      <c r="AR105" s="4" t="s">
        <v>2010</v>
      </c>
      <c r="AS105" s="147"/>
      <c r="AT105" s="147"/>
      <c r="AU105" s="147"/>
      <c r="AV105" s="147"/>
      <c r="AW105" s="147"/>
      <c r="AX105" s="147"/>
      <c r="AY105" s="147"/>
      <c r="AZ105" s="147"/>
    </row>
    <row r="106">
      <c r="A106" s="4" t="s">
        <v>568</v>
      </c>
      <c r="B106" s="144">
        <v>44480.0</v>
      </c>
      <c r="C106" s="115">
        <v>0.2469675925925926</v>
      </c>
      <c r="D106" s="47"/>
      <c r="E106" s="47"/>
      <c r="F106" s="4"/>
      <c r="G106" s="4"/>
      <c r="H106" s="4"/>
      <c r="I106" s="47"/>
      <c r="J106" s="47"/>
      <c r="K106" s="47" t="s">
        <v>271</v>
      </c>
      <c r="L106" s="144"/>
      <c r="M106" s="115"/>
      <c r="N106" s="4"/>
      <c r="O106" s="4"/>
      <c r="P106" s="8" t="b">
        <v>0</v>
      </c>
      <c r="Q106" s="8" t="s">
        <v>2009</v>
      </c>
      <c r="R106" s="177" t="b">
        <v>1</v>
      </c>
      <c r="S106" s="177">
        <v>1.0</v>
      </c>
      <c r="T106" s="8"/>
      <c r="U106" s="4"/>
      <c r="V106" s="47"/>
      <c r="W106" s="4"/>
      <c r="X106" s="177" t="b">
        <v>0</v>
      </c>
      <c r="Y106" s="8" t="b">
        <v>0</v>
      </c>
      <c r="Z106" s="47"/>
      <c r="AA106" s="8" t="b">
        <v>0</v>
      </c>
      <c r="AB106" s="8" t="b">
        <v>0</v>
      </c>
      <c r="AC106" s="178">
        <v>381.0</v>
      </c>
      <c r="AD106" s="177" t="b">
        <v>0</v>
      </c>
      <c r="AE106" s="179"/>
      <c r="AF106" s="8" t="b">
        <v>0</v>
      </c>
      <c r="AG106" s="8" t="b">
        <v>0</v>
      </c>
      <c r="AH106" s="177"/>
      <c r="AI106" s="47"/>
      <c r="AJ106" s="8">
        <v>2.2</v>
      </c>
      <c r="AK106" s="47" t="s">
        <v>622</v>
      </c>
      <c r="AL106" s="4"/>
      <c r="AM106" s="4" t="s">
        <v>373</v>
      </c>
      <c r="AN106" s="4" t="s">
        <v>363</v>
      </c>
      <c r="AO106" s="4" t="s">
        <v>2010</v>
      </c>
      <c r="AP106" s="4" t="s">
        <v>2010</v>
      </c>
      <c r="AQ106" s="4" t="s">
        <v>2010</v>
      </c>
      <c r="AR106" s="4" t="s">
        <v>2010</v>
      </c>
      <c r="AS106" s="147"/>
      <c r="AT106" s="147"/>
      <c r="AU106" s="147"/>
      <c r="AV106" s="147"/>
      <c r="AW106" s="147"/>
      <c r="AX106" s="147"/>
      <c r="AY106" s="147"/>
      <c r="AZ106" s="147"/>
    </row>
    <row r="107">
      <c r="A107" s="4" t="s">
        <v>570</v>
      </c>
      <c r="B107" s="144">
        <v>44480.0</v>
      </c>
      <c r="C107" s="115">
        <v>0.2474537037037037</v>
      </c>
      <c r="D107" s="47"/>
      <c r="E107" s="47"/>
      <c r="F107" s="4"/>
      <c r="G107" s="4"/>
      <c r="H107" s="4"/>
      <c r="I107" s="47"/>
      <c r="J107" s="47"/>
      <c r="K107" s="47" t="s">
        <v>271</v>
      </c>
      <c r="L107" s="144"/>
      <c r="M107" s="115"/>
      <c r="N107" s="4"/>
      <c r="O107" s="4"/>
      <c r="P107" s="8" t="b">
        <v>0</v>
      </c>
      <c r="Q107" s="8" t="s">
        <v>2009</v>
      </c>
      <c r="R107" s="177" t="b">
        <v>1</v>
      </c>
      <c r="S107" s="177">
        <v>1.0</v>
      </c>
      <c r="T107" s="8"/>
      <c r="U107" s="4"/>
      <c r="V107" s="47"/>
      <c r="W107" s="4"/>
      <c r="X107" s="177" t="b">
        <v>0</v>
      </c>
      <c r="Y107" s="8" t="b">
        <v>0</v>
      </c>
      <c r="Z107" s="47"/>
      <c r="AA107" s="8" t="b">
        <v>0</v>
      </c>
      <c r="AB107" s="8" t="b">
        <v>0</v>
      </c>
      <c r="AC107" s="178">
        <v>380.0</v>
      </c>
      <c r="AD107" s="177" t="b">
        <v>0</v>
      </c>
      <c r="AE107" s="179"/>
      <c r="AF107" s="8" t="b">
        <v>0</v>
      </c>
      <c r="AG107" s="8" t="b">
        <v>0</v>
      </c>
      <c r="AH107" s="177"/>
      <c r="AI107" s="47"/>
      <c r="AJ107" s="8">
        <v>2.2</v>
      </c>
      <c r="AK107" s="47" t="s">
        <v>622</v>
      </c>
      <c r="AL107" s="4"/>
      <c r="AM107" s="4" t="s">
        <v>373</v>
      </c>
      <c r="AN107" s="4" t="s">
        <v>287</v>
      </c>
      <c r="AO107" s="4" t="s">
        <v>2010</v>
      </c>
      <c r="AP107" s="4" t="s">
        <v>2010</v>
      </c>
      <c r="AQ107" s="4" t="s">
        <v>2010</v>
      </c>
      <c r="AR107" s="4" t="s">
        <v>2010</v>
      </c>
      <c r="AS107" s="147"/>
      <c r="AT107" s="147"/>
      <c r="AU107" s="147"/>
      <c r="AV107" s="147"/>
      <c r="AW107" s="147"/>
      <c r="AX107" s="147"/>
      <c r="AY107" s="147"/>
      <c r="AZ107" s="147"/>
    </row>
    <row r="108">
      <c r="A108" s="4" t="s">
        <v>572</v>
      </c>
      <c r="B108" s="144">
        <v>44480.0</v>
      </c>
      <c r="C108" s="115">
        <v>0.2574537037037037</v>
      </c>
      <c r="D108" s="47"/>
      <c r="E108" s="47"/>
      <c r="F108" s="4"/>
      <c r="G108" s="4"/>
      <c r="H108" s="4"/>
      <c r="I108" s="47"/>
      <c r="J108" s="47"/>
      <c r="K108" s="47" t="s">
        <v>271</v>
      </c>
      <c r="L108" s="144"/>
      <c r="M108" s="115"/>
      <c r="N108" s="4"/>
      <c r="O108" s="4"/>
      <c r="P108" s="8" t="b">
        <v>0</v>
      </c>
      <c r="Q108" s="8" t="s">
        <v>2009</v>
      </c>
      <c r="R108" s="177" t="b">
        <v>1</v>
      </c>
      <c r="S108" s="177">
        <v>1.0</v>
      </c>
      <c r="T108" s="8"/>
      <c r="U108" s="4"/>
      <c r="V108" s="47"/>
      <c r="W108" s="4"/>
      <c r="X108" s="177" t="b">
        <v>0</v>
      </c>
      <c r="Y108" s="8" t="b">
        <v>0</v>
      </c>
      <c r="Z108" s="47"/>
      <c r="AA108" s="8" t="b">
        <v>0</v>
      </c>
      <c r="AB108" s="8" t="b">
        <v>0</v>
      </c>
      <c r="AC108" s="178">
        <v>379.0</v>
      </c>
      <c r="AD108" s="177" t="b">
        <v>0</v>
      </c>
      <c r="AE108" s="179"/>
      <c r="AF108" s="8" t="b">
        <v>0</v>
      </c>
      <c r="AG108" s="8" t="b">
        <v>0</v>
      </c>
      <c r="AH108" s="177"/>
      <c r="AI108" s="47"/>
      <c r="AJ108" s="8">
        <v>2.2</v>
      </c>
      <c r="AK108" s="47" t="s">
        <v>622</v>
      </c>
      <c r="AL108" s="4"/>
      <c r="AM108" s="4" t="s">
        <v>373</v>
      </c>
      <c r="AN108" s="4" t="s">
        <v>302</v>
      </c>
      <c r="AO108" s="4" t="s">
        <v>2010</v>
      </c>
      <c r="AP108" s="4" t="s">
        <v>2010</v>
      </c>
      <c r="AQ108" s="4" t="s">
        <v>2010</v>
      </c>
      <c r="AR108" s="4" t="s">
        <v>2010</v>
      </c>
      <c r="AS108" s="147"/>
      <c r="AT108" s="147"/>
      <c r="AU108" s="147"/>
      <c r="AV108" s="147"/>
      <c r="AW108" s="147"/>
      <c r="AX108" s="147"/>
      <c r="AY108" s="147"/>
      <c r="AZ108" s="147"/>
    </row>
    <row r="109">
      <c r="A109" s="4" t="s">
        <v>574</v>
      </c>
      <c r="B109" s="144">
        <v>44480.0</v>
      </c>
      <c r="C109" s="115">
        <v>0.2682986111111111</v>
      </c>
      <c r="D109" s="47"/>
      <c r="E109" s="47"/>
      <c r="F109" s="4"/>
      <c r="G109" s="4"/>
      <c r="H109" s="4"/>
      <c r="I109" s="47"/>
      <c r="J109" s="47"/>
      <c r="K109" s="47" t="s">
        <v>271</v>
      </c>
      <c r="L109" s="144"/>
      <c r="M109" s="115"/>
      <c r="N109" s="4"/>
      <c r="O109" s="4"/>
      <c r="P109" s="8" t="b">
        <v>0</v>
      </c>
      <c r="Q109" s="8" t="s">
        <v>2009</v>
      </c>
      <c r="R109" s="177" t="b">
        <v>1</v>
      </c>
      <c r="S109" s="177">
        <v>1.0</v>
      </c>
      <c r="T109" s="8"/>
      <c r="U109" s="4"/>
      <c r="V109" s="47"/>
      <c r="W109" s="4"/>
      <c r="X109" s="177" t="b">
        <v>0</v>
      </c>
      <c r="Y109" s="8" t="b">
        <v>0</v>
      </c>
      <c r="Z109" s="47"/>
      <c r="AA109" s="8" t="b">
        <v>0</v>
      </c>
      <c r="AB109" s="8" t="b">
        <v>0</v>
      </c>
      <c r="AC109" s="178">
        <v>378.0</v>
      </c>
      <c r="AD109" s="177" t="b">
        <v>0</v>
      </c>
      <c r="AE109" s="179"/>
      <c r="AF109" s="8" t="b">
        <v>0</v>
      </c>
      <c r="AG109" s="8" t="b">
        <v>0</v>
      </c>
      <c r="AH109" s="177"/>
      <c r="AI109" s="47"/>
      <c r="AJ109" s="8">
        <v>2.2</v>
      </c>
      <c r="AK109" s="47" t="s">
        <v>622</v>
      </c>
      <c r="AL109" s="4"/>
      <c r="AM109" s="4" t="s">
        <v>373</v>
      </c>
      <c r="AN109" s="4" t="s">
        <v>316</v>
      </c>
      <c r="AO109" s="4" t="s">
        <v>2010</v>
      </c>
      <c r="AP109" s="4" t="s">
        <v>2010</v>
      </c>
      <c r="AQ109" s="4" t="s">
        <v>2010</v>
      </c>
      <c r="AR109" s="4" t="s">
        <v>2010</v>
      </c>
      <c r="AS109" s="147"/>
      <c r="AT109" s="147"/>
      <c r="AU109" s="147"/>
      <c r="AV109" s="147"/>
      <c r="AW109" s="147"/>
      <c r="AX109" s="147"/>
      <c r="AY109" s="147"/>
      <c r="AZ109" s="147"/>
    </row>
    <row r="110">
      <c r="A110" s="4" t="s">
        <v>576</v>
      </c>
      <c r="B110" s="144">
        <v>44480.0</v>
      </c>
      <c r="C110" s="115">
        <v>0.27199074074074076</v>
      </c>
      <c r="D110" s="47"/>
      <c r="E110" s="47"/>
      <c r="F110" s="4"/>
      <c r="G110" s="4"/>
      <c r="H110" s="4"/>
      <c r="I110" s="47"/>
      <c r="J110" s="47"/>
      <c r="K110" s="47" t="s">
        <v>271</v>
      </c>
      <c r="L110" s="144"/>
      <c r="M110" s="115"/>
      <c r="N110" s="4"/>
      <c r="O110" s="4"/>
      <c r="P110" s="8" t="b">
        <v>0</v>
      </c>
      <c r="Q110" s="8" t="s">
        <v>2009</v>
      </c>
      <c r="R110" s="177" t="b">
        <v>1</v>
      </c>
      <c r="S110" s="177">
        <v>1.0</v>
      </c>
      <c r="T110" s="8"/>
      <c r="U110" s="4"/>
      <c r="V110" s="47"/>
      <c r="W110" s="4"/>
      <c r="X110" s="177" t="b">
        <v>0</v>
      </c>
      <c r="Y110" s="8" t="b">
        <v>0</v>
      </c>
      <c r="Z110" s="47"/>
      <c r="AA110" s="8" t="b">
        <v>0</v>
      </c>
      <c r="AB110" s="8" t="b">
        <v>0</v>
      </c>
      <c r="AC110" s="178">
        <v>377.0</v>
      </c>
      <c r="AD110" s="177" t="b">
        <v>0</v>
      </c>
      <c r="AE110" s="179"/>
      <c r="AF110" s="8" t="b">
        <v>0</v>
      </c>
      <c r="AG110" s="8" t="b">
        <v>0</v>
      </c>
      <c r="AH110" s="177"/>
      <c r="AI110" s="47"/>
      <c r="AJ110" s="8">
        <v>2.2</v>
      </c>
      <c r="AK110" s="47" t="s">
        <v>622</v>
      </c>
      <c r="AL110" s="4"/>
      <c r="AM110" s="4" t="s">
        <v>373</v>
      </c>
      <c r="AN110" s="4" t="s">
        <v>305</v>
      </c>
      <c r="AO110" s="4" t="s">
        <v>2010</v>
      </c>
      <c r="AP110" s="4" t="s">
        <v>2010</v>
      </c>
      <c r="AQ110" s="4" t="s">
        <v>2010</v>
      </c>
      <c r="AR110" s="4" t="s">
        <v>2010</v>
      </c>
      <c r="AS110" s="147"/>
      <c r="AT110" s="147"/>
      <c r="AU110" s="147"/>
      <c r="AV110" s="147"/>
      <c r="AW110" s="147"/>
      <c r="AX110" s="147"/>
      <c r="AY110" s="147"/>
      <c r="AZ110" s="147"/>
    </row>
    <row r="111">
      <c r="A111" s="4" t="s">
        <v>578</v>
      </c>
      <c r="B111" s="144">
        <v>44480.0</v>
      </c>
      <c r="C111" s="115">
        <v>0.28251157407407407</v>
      </c>
      <c r="D111" s="47"/>
      <c r="E111" s="47"/>
      <c r="F111" s="4"/>
      <c r="G111" s="4"/>
      <c r="H111" s="4"/>
      <c r="I111" s="47"/>
      <c r="J111" s="47"/>
      <c r="K111" s="47" t="s">
        <v>271</v>
      </c>
      <c r="L111" s="144"/>
      <c r="M111" s="115"/>
      <c r="N111" s="4"/>
      <c r="O111" s="4"/>
      <c r="P111" s="8" t="b">
        <v>0</v>
      </c>
      <c r="Q111" s="8" t="s">
        <v>2009</v>
      </c>
      <c r="R111" s="177" t="b">
        <v>1</v>
      </c>
      <c r="S111" s="177">
        <v>1.0</v>
      </c>
      <c r="T111" s="8"/>
      <c r="U111" s="4"/>
      <c r="V111" s="47"/>
      <c r="W111" s="4"/>
      <c r="X111" s="177" t="b">
        <v>0</v>
      </c>
      <c r="Y111" s="8" t="b">
        <v>0</v>
      </c>
      <c r="Z111" s="47"/>
      <c r="AA111" s="8" t="b">
        <v>0</v>
      </c>
      <c r="AB111" s="8" t="b">
        <v>0</v>
      </c>
      <c r="AC111" s="178">
        <v>376.0</v>
      </c>
      <c r="AD111" s="177" t="b">
        <v>0</v>
      </c>
      <c r="AE111" s="179"/>
      <c r="AF111" s="8" t="b">
        <v>0</v>
      </c>
      <c r="AG111" s="8" t="b">
        <v>0</v>
      </c>
      <c r="AH111" s="177"/>
      <c r="AI111" s="47"/>
      <c r="AJ111" s="8">
        <v>2.2</v>
      </c>
      <c r="AK111" s="47" t="s">
        <v>622</v>
      </c>
      <c r="AL111" s="4"/>
      <c r="AM111" s="4" t="s">
        <v>373</v>
      </c>
      <c r="AN111" s="4" t="s">
        <v>413</v>
      </c>
      <c r="AO111" s="4" t="s">
        <v>2010</v>
      </c>
      <c r="AP111" s="4" t="s">
        <v>2010</v>
      </c>
      <c r="AQ111" s="4" t="s">
        <v>2010</v>
      </c>
      <c r="AR111" s="4" t="s">
        <v>2010</v>
      </c>
      <c r="AS111" s="147"/>
      <c r="AT111" s="147"/>
      <c r="AU111" s="147"/>
      <c r="AV111" s="147"/>
      <c r="AW111" s="147"/>
      <c r="AX111" s="147"/>
      <c r="AY111" s="147"/>
      <c r="AZ111" s="147"/>
    </row>
    <row r="112">
      <c r="A112" s="4" t="s">
        <v>580</v>
      </c>
      <c r="B112" s="144">
        <v>44480.0</v>
      </c>
      <c r="C112" s="115">
        <v>0.2833912037037037</v>
      </c>
      <c r="D112" s="47"/>
      <c r="E112" s="47"/>
      <c r="F112" s="4"/>
      <c r="G112" s="4"/>
      <c r="H112" s="4"/>
      <c r="I112" s="47"/>
      <c r="J112" s="47"/>
      <c r="K112" s="47" t="s">
        <v>271</v>
      </c>
      <c r="L112" s="144"/>
      <c r="M112" s="115"/>
      <c r="N112" s="4"/>
      <c r="O112" s="4"/>
      <c r="P112" s="8" t="b">
        <v>0</v>
      </c>
      <c r="Q112" s="8" t="s">
        <v>2009</v>
      </c>
      <c r="R112" s="177" t="b">
        <v>1</v>
      </c>
      <c r="S112" s="177">
        <v>1.0</v>
      </c>
      <c r="T112" s="8"/>
      <c r="U112" s="4"/>
      <c r="V112" s="47"/>
      <c r="W112" s="4"/>
      <c r="X112" s="177" t="b">
        <v>0</v>
      </c>
      <c r="Y112" s="8" t="b">
        <v>0</v>
      </c>
      <c r="Z112" s="47"/>
      <c r="AA112" s="8" t="b">
        <v>0</v>
      </c>
      <c r="AB112" s="8" t="b">
        <v>0</v>
      </c>
      <c r="AC112" s="178">
        <v>375.0</v>
      </c>
      <c r="AD112" s="177" t="b">
        <v>0</v>
      </c>
      <c r="AE112" s="179"/>
      <c r="AF112" s="8" t="b">
        <v>0</v>
      </c>
      <c r="AG112" s="8" t="b">
        <v>0</v>
      </c>
      <c r="AH112" s="177"/>
      <c r="AI112" s="47"/>
      <c r="AJ112" s="8">
        <v>2.2</v>
      </c>
      <c r="AK112" s="47" t="s">
        <v>622</v>
      </c>
      <c r="AL112" s="4"/>
      <c r="AM112" s="4" t="s">
        <v>373</v>
      </c>
      <c r="AN112" s="4" t="s">
        <v>360</v>
      </c>
      <c r="AO112" s="4" t="s">
        <v>2010</v>
      </c>
      <c r="AP112" s="4" t="s">
        <v>2010</v>
      </c>
      <c r="AQ112" s="4" t="s">
        <v>2010</v>
      </c>
      <c r="AR112" s="4" t="s">
        <v>2010</v>
      </c>
      <c r="AS112" s="147"/>
      <c r="AT112" s="147"/>
      <c r="AU112" s="147"/>
      <c r="AV112" s="147"/>
      <c r="AW112" s="147"/>
      <c r="AX112" s="147"/>
      <c r="AY112" s="147"/>
      <c r="AZ112" s="147"/>
    </row>
    <row r="113">
      <c r="A113" s="4" t="s">
        <v>582</v>
      </c>
      <c r="B113" s="144">
        <v>44480.0</v>
      </c>
      <c r="C113" s="115">
        <v>0.2846180555555556</v>
      </c>
      <c r="D113" s="47"/>
      <c r="E113" s="47"/>
      <c r="F113" s="4"/>
      <c r="G113" s="4"/>
      <c r="H113" s="4"/>
      <c r="I113" s="47"/>
      <c r="J113" s="47"/>
      <c r="K113" s="47" t="s">
        <v>271</v>
      </c>
      <c r="L113" s="144"/>
      <c r="M113" s="115"/>
      <c r="N113" s="4"/>
      <c r="O113" s="4"/>
      <c r="P113" s="8" t="b">
        <v>0</v>
      </c>
      <c r="Q113" s="8" t="s">
        <v>2009</v>
      </c>
      <c r="R113" s="177" t="b">
        <v>1</v>
      </c>
      <c r="S113" s="177">
        <v>1.0</v>
      </c>
      <c r="T113" s="8"/>
      <c r="U113" s="4"/>
      <c r="V113" s="47"/>
      <c r="W113" s="4"/>
      <c r="X113" s="177" t="b">
        <v>0</v>
      </c>
      <c r="Y113" s="8" t="b">
        <v>0</v>
      </c>
      <c r="Z113" s="47"/>
      <c r="AA113" s="8" t="b">
        <v>0</v>
      </c>
      <c r="AB113" s="8" t="b">
        <v>0</v>
      </c>
      <c r="AC113" s="178">
        <v>374.0</v>
      </c>
      <c r="AD113" s="177" t="b">
        <v>0</v>
      </c>
      <c r="AE113" s="179"/>
      <c r="AF113" s="8" t="b">
        <v>0</v>
      </c>
      <c r="AG113" s="8" t="b">
        <v>0</v>
      </c>
      <c r="AH113" s="177"/>
      <c r="AI113" s="47"/>
      <c r="AJ113" s="8">
        <v>2.2</v>
      </c>
      <c r="AK113" s="47" t="s">
        <v>622</v>
      </c>
      <c r="AL113" s="4"/>
      <c r="AM113" s="4" t="s">
        <v>373</v>
      </c>
      <c r="AN113" s="4" t="s">
        <v>325</v>
      </c>
      <c r="AO113" s="4" t="s">
        <v>2010</v>
      </c>
      <c r="AP113" s="4" t="s">
        <v>2010</v>
      </c>
      <c r="AQ113" s="4" t="s">
        <v>2010</v>
      </c>
      <c r="AR113" s="4" t="s">
        <v>2010</v>
      </c>
      <c r="AS113" s="147"/>
      <c r="AT113" s="147"/>
      <c r="AU113" s="147"/>
      <c r="AV113" s="147"/>
      <c r="AW113" s="147"/>
      <c r="AX113" s="147"/>
      <c r="AY113" s="147"/>
      <c r="AZ113" s="147"/>
    </row>
    <row r="114">
      <c r="A114" s="4" t="s">
        <v>584</v>
      </c>
      <c r="B114" s="144">
        <v>44480.0</v>
      </c>
      <c r="C114" s="115">
        <v>0.30939814814814814</v>
      </c>
      <c r="D114" s="47"/>
      <c r="E114" s="47"/>
      <c r="F114" s="4"/>
      <c r="G114" s="4"/>
      <c r="H114" s="4"/>
      <c r="I114" s="47"/>
      <c r="J114" s="47"/>
      <c r="K114" s="47" t="s">
        <v>271</v>
      </c>
      <c r="L114" s="144">
        <v>44868.0</v>
      </c>
      <c r="M114" s="115">
        <v>0.5355208333333333</v>
      </c>
      <c r="N114" s="4"/>
      <c r="O114" s="4"/>
      <c r="P114" s="8" t="b">
        <v>0</v>
      </c>
      <c r="Q114" s="8" t="s">
        <v>2009</v>
      </c>
      <c r="R114" s="177" t="b">
        <v>1</v>
      </c>
      <c r="S114" s="177">
        <v>1.0</v>
      </c>
      <c r="T114" s="8">
        <v>0.0</v>
      </c>
      <c r="U114" s="4"/>
      <c r="V114" s="47"/>
      <c r="W114" s="4"/>
      <c r="X114" s="177" t="b">
        <v>0</v>
      </c>
      <c r="Y114" s="8" t="b">
        <v>0</v>
      </c>
      <c r="Z114" s="47"/>
      <c r="AA114" s="8" t="b">
        <v>0</v>
      </c>
      <c r="AB114" s="8" t="b">
        <v>0</v>
      </c>
      <c r="AC114" s="178">
        <v>746.0</v>
      </c>
      <c r="AD114" s="177" t="b">
        <v>1</v>
      </c>
      <c r="AE114" s="179"/>
      <c r="AF114" s="8" t="b">
        <v>0</v>
      </c>
      <c r="AG114" s="8" t="b">
        <v>0</v>
      </c>
      <c r="AH114" s="177"/>
      <c r="AI114" s="47"/>
      <c r="AJ114" s="8">
        <v>2.2</v>
      </c>
      <c r="AK114" s="47" t="s">
        <v>622</v>
      </c>
      <c r="AL114" s="4"/>
      <c r="AM114" s="4" t="s">
        <v>373</v>
      </c>
      <c r="AN114" s="4" t="s">
        <v>585</v>
      </c>
      <c r="AO114" s="4" t="s">
        <v>2010</v>
      </c>
      <c r="AP114" s="4" t="s">
        <v>2010</v>
      </c>
      <c r="AQ114" s="4" t="s">
        <v>2010</v>
      </c>
      <c r="AR114" s="4" t="s">
        <v>2010</v>
      </c>
      <c r="AS114" s="147"/>
      <c r="AT114" s="147"/>
      <c r="AU114" s="147"/>
      <c r="AV114" s="147"/>
      <c r="AW114" s="147"/>
      <c r="AX114" s="147"/>
      <c r="AY114" s="147"/>
      <c r="AZ114" s="147"/>
    </row>
    <row r="115">
      <c r="A115" s="4" t="s">
        <v>587</v>
      </c>
      <c r="B115" s="144">
        <v>44480.0</v>
      </c>
      <c r="C115" s="115">
        <v>0.3099189814814815</v>
      </c>
      <c r="D115" s="47"/>
      <c r="E115" s="47"/>
      <c r="F115" s="4"/>
      <c r="G115" s="4"/>
      <c r="H115" s="4"/>
      <c r="I115" s="47"/>
      <c r="J115" s="47"/>
      <c r="K115" s="47" t="s">
        <v>271</v>
      </c>
      <c r="L115" s="144">
        <v>44868.0</v>
      </c>
      <c r="M115" s="115">
        <v>0.5355208333333333</v>
      </c>
      <c r="N115" s="4"/>
      <c r="O115" s="4"/>
      <c r="P115" s="8" t="b">
        <v>0</v>
      </c>
      <c r="Q115" s="8" t="s">
        <v>2009</v>
      </c>
      <c r="R115" s="177" t="b">
        <v>1</v>
      </c>
      <c r="S115" s="177">
        <v>1.0</v>
      </c>
      <c r="T115" s="8">
        <v>0.0</v>
      </c>
      <c r="U115" s="4"/>
      <c r="V115" s="47"/>
      <c r="W115" s="4"/>
      <c r="X115" s="177" t="b">
        <v>0</v>
      </c>
      <c r="Y115" s="8" t="b">
        <v>0</v>
      </c>
      <c r="Z115" s="47"/>
      <c r="AA115" s="8" t="b">
        <v>0</v>
      </c>
      <c r="AB115" s="8" t="b">
        <v>0</v>
      </c>
      <c r="AC115" s="178">
        <v>745.0</v>
      </c>
      <c r="AD115" s="177" t="b">
        <v>1</v>
      </c>
      <c r="AE115" s="179"/>
      <c r="AF115" s="8" t="b">
        <v>0</v>
      </c>
      <c r="AG115" s="8" t="b">
        <v>0</v>
      </c>
      <c r="AH115" s="177"/>
      <c r="AI115" s="47"/>
      <c r="AJ115" s="8">
        <v>2.2</v>
      </c>
      <c r="AK115" s="47" t="s">
        <v>622</v>
      </c>
      <c r="AL115" s="4"/>
      <c r="AM115" s="4" t="s">
        <v>373</v>
      </c>
      <c r="AN115" s="4" t="s">
        <v>456</v>
      </c>
      <c r="AO115" s="4" t="s">
        <v>2010</v>
      </c>
      <c r="AP115" s="4" t="s">
        <v>2010</v>
      </c>
      <c r="AQ115" s="4" t="s">
        <v>2010</v>
      </c>
      <c r="AR115" s="4" t="s">
        <v>2010</v>
      </c>
      <c r="AS115" s="147"/>
      <c r="AT115" s="147"/>
      <c r="AU115" s="147"/>
      <c r="AV115" s="147"/>
      <c r="AW115" s="147"/>
      <c r="AX115" s="147"/>
      <c r="AY115" s="147"/>
      <c r="AZ115" s="147"/>
    </row>
    <row r="116">
      <c r="A116" s="4" t="s">
        <v>589</v>
      </c>
      <c r="B116" s="144">
        <v>44480.0</v>
      </c>
      <c r="C116" s="115">
        <v>0.31046296296296294</v>
      </c>
      <c r="D116" s="47"/>
      <c r="E116" s="47"/>
      <c r="F116" s="4"/>
      <c r="G116" s="4"/>
      <c r="H116" s="4"/>
      <c r="I116" s="47"/>
      <c r="J116" s="47"/>
      <c r="K116" s="47" t="s">
        <v>271</v>
      </c>
      <c r="L116" s="144"/>
      <c r="M116" s="115"/>
      <c r="N116" s="4"/>
      <c r="O116" s="4"/>
      <c r="P116" s="8" t="b">
        <v>0</v>
      </c>
      <c r="Q116" s="8" t="s">
        <v>2009</v>
      </c>
      <c r="R116" s="177" t="b">
        <v>1</v>
      </c>
      <c r="S116" s="177">
        <v>1.0</v>
      </c>
      <c r="T116" s="8"/>
      <c r="U116" s="4"/>
      <c r="V116" s="47"/>
      <c r="W116" s="4"/>
      <c r="X116" s="177" t="b">
        <v>0</v>
      </c>
      <c r="Y116" s="8" t="b">
        <v>0</v>
      </c>
      <c r="Z116" s="47"/>
      <c r="AA116" s="8" t="b">
        <v>0</v>
      </c>
      <c r="AB116" s="8" t="b">
        <v>0</v>
      </c>
      <c r="AC116" s="178">
        <v>373.0</v>
      </c>
      <c r="AD116" s="177" t="b">
        <v>0</v>
      </c>
      <c r="AE116" s="179"/>
      <c r="AF116" s="8" t="b">
        <v>0</v>
      </c>
      <c r="AG116" s="8" t="b">
        <v>0</v>
      </c>
      <c r="AH116" s="177"/>
      <c r="AI116" s="47"/>
      <c r="AJ116" s="8">
        <v>2.2</v>
      </c>
      <c r="AK116" s="47" t="s">
        <v>622</v>
      </c>
      <c r="AL116" s="4"/>
      <c r="AM116" s="4" t="s">
        <v>373</v>
      </c>
      <c r="AN116" s="4" t="s">
        <v>462</v>
      </c>
      <c r="AO116" s="4" t="s">
        <v>2010</v>
      </c>
      <c r="AP116" s="4" t="s">
        <v>2010</v>
      </c>
      <c r="AQ116" s="4" t="s">
        <v>2010</v>
      </c>
      <c r="AR116" s="4" t="s">
        <v>2010</v>
      </c>
      <c r="AS116" s="147"/>
      <c r="AT116" s="147"/>
      <c r="AU116" s="147"/>
      <c r="AV116" s="147"/>
      <c r="AW116" s="147"/>
      <c r="AX116" s="147"/>
      <c r="AY116" s="147"/>
      <c r="AZ116" s="147"/>
    </row>
    <row r="117">
      <c r="A117" s="4" t="s">
        <v>591</v>
      </c>
      <c r="B117" s="144">
        <v>44480.0</v>
      </c>
      <c r="C117" s="115">
        <v>0.3147800925925926</v>
      </c>
      <c r="D117" s="47"/>
      <c r="E117" s="47"/>
      <c r="F117" s="4"/>
      <c r="G117" s="4"/>
      <c r="H117" s="4"/>
      <c r="I117" s="47"/>
      <c r="J117" s="47"/>
      <c r="K117" s="47" t="s">
        <v>271</v>
      </c>
      <c r="L117" s="144">
        <v>44868.0</v>
      </c>
      <c r="M117" s="115">
        <v>0.5355208333333333</v>
      </c>
      <c r="N117" s="4"/>
      <c r="O117" s="4"/>
      <c r="P117" s="8" t="b">
        <v>0</v>
      </c>
      <c r="Q117" s="8" t="s">
        <v>2009</v>
      </c>
      <c r="R117" s="177" t="b">
        <v>1</v>
      </c>
      <c r="S117" s="177">
        <v>1.0</v>
      </c>
      <c r="T117" s="8">
        <v>0.0</v>
      </c>
      <c r="U117" s="4"/>
      <c r="V117" s="47"/>
      <c r="W117" s="4"/>
      <c r="X117" s="177" t="b">
        <v>0</v>
      </c>
      <c r="Y117" s="8" t="b">
        <v>0</v>
      </c>
      <c r="Z117" s="47"/>
      <c r="AA117" s="8" t="b">
        <v>0</v>
      </c>
      <c r="AB117" s="8" t="b">
        <v>0</v>
      </c>
      <c r="AC117" s="178">
        <v>744.0</v>
      </c>
      <c r="AD117" s="177" t="b">
        <v>1</v>
      </c>
      <c r="AE117" s="179"/>
      <c r="AF117" s="8" t="b">
        <v>0</v>
      </c>
      <c r="AG117" s="8" t="b">
        <v>0</v>
      </c>
      <c r="AH117" s="177"/>
      <c r="AI117" s="47"/>
      <c r="AJ117" s="8">
        <v>2.2</v>
      </c>
      <c r="AK117" s="47" t="s">
        <v>622</v>
      </c>
      <c r="AL117" s="4"/>
      <c r="AM117" s="4" t="s">
        <v>373</v>
      </c>
      <c r="AN117" s="4" t="s">
        <v>592</v>
      </c>
      <c r="AO117" s="4" t="s">
        <v>2010</v>
      </c>
      <c r="AP117" s="4" t="s">
        <v>2010</v>
      </c>
      <c r="AQ117" s="4" t="s">
        <v>2010</v>
      </c>
      <c r="AR117" s="4" t="s">
        <v>2010</v>
      </c>
      <c r="AS117" s="147"/>
      <c r="AT117" s="147"/>
      <c r="AU117" s="147"/>
      <c r="AV117" s="147"/>
      <c r="AW117" s="147"/>
      <c r="AX117" s="147"/>
      <c r="AY117" s="147"/>
      <c r="AZ117" s="147"/>
    </row>
    <row r="118">
      <c r="A118" s="4" t="s">
        <v>594</v>
      </c>
      <c r="B118" s="144">
        <v>44480.0</v>
      </c>
      <c r="C118" s="115">
        <v>0.31612268518518516</v>
      </c>
      <c r="D118" s="47"/>
      <c r="E118" s="47"/>
      <c r="F118" s="4"/>
      <c r="G118" s="4"/>
      <c r="H118" s="4"/>
      <c r="I118" s="47"/>
      <c r="J118" s="47"/>
      <c r="K118" s="47" t="s">
        <v>271</v>
      </c>
      <c r="L118" s="144">
        <v>44868.0</v>
      </c>
      <c r="M118" s="115">
        <v>0.5355208333333333</v>
      </c>
      <c r="N118" s="4"/>
      <c r="O118" s="4"/>
      <c r="P118" s="8" t="b">
        <v>0</v>
      </c>
      <c r="Q118" s="8" t="s">
        <v>2009</v>
      </c>
      <c r="R118" s="177" t="b">
        <v>1</v>
      </c>
      <c r="S118" s="177">
        <v>1.0</v>
      </c>
      <c r="T118" s="8">
        <v>0.0</v>
      </c>
      <c r="U118" s="4"/>
      <c r="V118" s="47"/>
      <c r="W118" s="4"/>
      <c r="X118" s="177" t="b">
        <v>0</v>
      </c>
      <c r="Y118" s="8" t="b">
        <v>0</v>
      </c>
      <c r="Z118" s="47"/>
      <c r="AA118" s="8" t="b">
        <v>0</v>
      </c>
      <c r="AB118" s="8" t="b">
        <v>0</v>
      </c>
      <c r="AC118" s="178">
        <v>743.0</v>
      </c>
      <c r="AD118" s="177" t="b">
        <v>1</v>
      </c>
      <c r="AE118" s="179"/>
      <c r="AF118" s="8" t="b">
        <v>0</v>
      </c>
      <c r="AG118" s="8" t="b">
        <v>0</v>
      </c>
      <c r="AH118" s="177"/>
      <c r="AI118" s="47"/>
      <c r="AJ118" s="8">
        <v>2.2</v>
      </c>
      <c r="AK118" s="47" t="s">
        <v>622</v>
      </c>
      <c r="AL118" s="4"/>
      <c r="AM118" s="4" t="s">
        <v>373</v>
      </c>
      <c r="AN118" s="4" t="s">
        <v>595</v>
      </c>
      <c r="AO118" s="4" t="s">
        <v>2010</v>
      </c>
      <c r="AP118" s="4" t="s">
        <v>2010</v>
      </c>
      <c r="AQ118" s="4" t="s">
        <v>2010</v>
      </c>
      <c r="AR118" s="4" t="s">
        <v>2010</v>
      </c>
      <c r="AS118" s="147"/>
      <c r="AT118" s="147"/>
      <c r="AU118" s="147"/>
      <c r="AV118" s="147"/>
      <c r="AW118" s="147"/>
      <c r="AX118" s="147"/>
      <c r="AY118" s="147"/>
      <c r="AZ118" s="147"/>
    </row>
    <row r="119">
      <c r="A119" s="4" t="s">
        <v>597</v>
      </c>
      <c r="B119" s="144">
        <v>44480.0</v>
      </c>
      <c r="C119" s="115">
        <v>0.31681712962962966</v>
      </c>
      <c r="D119" s="47"/>
      <c r="E119" s="47"/>
      <c r="F119" s="4"/>
      <c r="G119" s="4"/>
      <c r="H119" s="4"/>
      <c r="I119" s="47"/>
      <c r="J119" s="47"/>
      <c r="K119" s="47" t="s">
        <v>271</v>
      </c>
      <c r="L119" s="144">
        <v>44868.0</v>
      </c>
      <c r="M119" s="115">
        <v>0.5355208333333333</v>
      </c>
      <c r="N119" s="4"/>
      <c r="O119" s="4"/>
      <c r="P119" s="8" t="b">
        <v>0</v>
      </c>
      <c r="Q119" s="8" t="s">
        <v>2009</v>
      </c>
      <c r="R119" s="177" t="b">
        <v>1</v>
      </c>
      <c r="S119" s="177">
        <v>1.0</v>
      </c>
      <c r="T119" s="8">
        <v>0.0</v>
      </c>
      <c r="U119" s="4"/>
      <c r="V119" s="47"/>
      <c r="W119" s="4"/>
      <c r="X119" s="177" t="b">
        <v>0</v>
      </c>
      <c r="Y119" s="8" t="b">
        <v>0</v>
      </c>
      <c r="Z119" s="47"/>
      <c r="AA119" s="8" t="b">
        <v>0</v>
      </c>
      <c r="AB119" s="8" t="b">
        <v>0</v>
      </c>
      <c r="AC119" s="178">
        <v>742.0</v>
      </c>
      <c r="AD119" s="177" t="b">
        <v>1</v>
      </c>
      <c r="AE119" s="179"/>
      <c r="AF119" s="8" t="b">
        <v>0</v>
      </c>
      <c r="AG119" s="8" t="b">
        <v>0</v>
      </c>
      <c r="AH119" s="177"/>
      <c r="AI119" s="47">
        <v>6.0</v>
      </c>
      <c r="AJ119" s="8">
        <v>2.2</v>
      </c>
      <c r="AK119" s="47" t="s">
        <v>622</v>
      </c>
      <c r="AL119" s="4"/>
      <c r="AM119" s="4" t="s">
        <v>373</v>
      </c>
      <c r="AN119" s="4" t="s">
        <v>447</v>
      </c>
      <c r="AO119" s="4" t="s">
        <v>2010</v>
      </c>
      <c r="AP119" s="4" t="s">
        <v>2010</v>
      </c>
      <c r="AQ119" s="4" t="s">
        <v>2010</v>
      </c>
      <c r="AR119" s="4" t="s">
        <v>2010</v>
      </c>
      <c r="AS119" s="147"/>
      <c r="AT119" s="147"/>
      <c r="AU119" s="147"/>
      <c r="AV119" s="147"/>
      <c r="AW119" s="147"/>
      <c r="AX119" s="147"/>
      <c r="AY119" s="147"/>
      <c r="AZ119" s="147"/>
    </row>
    <row r="120">
      <c r="A120" s="4" t="s">
        <v>599</v>
      </c>
      <c r="B120" s="144">
        <v>44480.0</v>
      </c>
      <c r="C120" s="115">
        <v>0.3282638888888889</v>
      </c>
      <c r="D120" s="47"/>
      <c r="E120" s="47"/>
      <c r="F120" s="4"/>
      <c r="G120" s="4"/>
      <c r="H120" s="4"/>
      <c r="I120" s="47"/>
      <c r="J120" s="47"/>
      <c r="K120" s="47" t="s">
        <v>271</v>
      </c>
      <c r="L120" s="144"/>
      <c r="M120" s="115"/>
      <c r="N120" s="4"/>
      <c r="O120" s="4"/>
      <c r="P120" s="8" t="b">
        <v>0</v>
      </c>
      <c r="Q120" s="8" t="s">
        <v>2009</v>
      </c>
      <c r="R120" s="177" t="b">
        <v>1</v>
      </c>
      <c r="S120" s="177">
        <v>1.0</v>
      </c>
      <c r="T120" s="8"/>
      <c r="U120" s="4"/>
      <c r="V120" s="47"/>
      <c r="W120" s="4"/>
      <c r="X120" s="177" t="b">
        <v>0</v>
      </c>
      <c r="Y120" s="8" t="b">
        <v>0</v>
      </c>
      <c r="Z120" s="47"/>
      <c r="AA120" s="8" t="b">
        <v>0</v>
      </c>
      <c r="AB120" s="8" t="b">
        <v>0</v>
      </c>
      <c r="AC120" s="178">
        <v>372.0</v>
      </c>
      <c r="AD120" s="177" t="b">
        <v>0</v>
      </c>
      <c r="AE120" s="179"/>
      <c r="AF120" s="8" t="b">
        <v>0</v>
      </c>
      <c r="AG120" s="8" t="b">
        <v>0</v>
      </c>
      <c r="AH120" s="177"/>
      <c r="AI120" s="47"/>
      <c r="AJ120" s="8">
        <v>2.2</v>
      </c>
      <c r="AK120" s="47" t="s">
        <v>622</v>
      </c>
      <c r="AL120" s="4"/>
      <c r="AM120" s="4" t="s">
        <v>373</v>
      </c>
      <c r="AN120" s="4" t="s">
        <v>399</v>
      </c>
      <c r="AO120" s="4" t="s">
        <v>2010</v>
      </c>
      <c r="AP120" s="4" t="s">
        <v>2010</v>
      </c>
      <c r="AQ120" s="4" t="s">
        <v>2010</v>
      </c>
      <c r="AR120" s="4" t="s">
        <v>2010</v>
      </c>
      <c r="AS120" s="147"/>
      <c r="AT120" s="147"/>
      <c r="AU120" s="147"/>
      <c r="AV120" s="147"/>
      <c r="AW120" s="147"/>
      <c r="AX120" s="147"/>
      <c r="AY120" s="147"/>
      <c r="AZ120" s="147"/>
    </row>
    <row r="121">
      <c r="A121" s="4" t="s">
        <v>601</v>
      </c>
      <c r="B121" s="144">
        <v>44480.0</v>
      </c>
      <c r="C121" s="115">
        <v>0.3313773148148148</v>
      </c>
      <c r="D121" s="47"/>
      <c r="E121" s="47"/>
      <c r="F121" s="4"/>
      <c r="G121" s="4"/>
      <c r="H121" s="4"/>
      <c r="I121" s="47"/>
      <c r="J121" s="47"/>
      <c r="K121" s="47" t="s">
        <v>271</v>
      </c>
      <c r="L121" s="144">
        <v>44868.0</v>
      </c>
      <c r="M121" s="115">
        <v>0.5355208333333333</v>
      </c>
      <c r="N121" s="4"/>
      <c r="O121" s="4"/>
      <c r="P121" s="8" t="b">
        <v>0</v>
      </c>
      <c r="Q121" s="8" t="s">
        <v>2009</v>
      </c>
      <c r="R121" s="177" t="b">
        <v>1</v>
      </c>
      <c r="S121" s="177">
        <v>1.0</v>
      </c>
      <c r="T121" s="8">
        <v>0.0</v>
      </c>
      <c r="U121" s="4"/>
      <c r="V121" s="47"/>
      <c r="W121" s="4"/>
      <c r="X121" s="177" t="b">
        <v>0</v>
      </c>
      <c r="Y121" s="8" t="b">
        <v>0</v>
      </c>
      <c r="Z121" s="47"/>
      <c r="AA121" s="8" t="b">
        <v>0</v>
      </c>
      <c r="AB121" s="8" t="b">
        <v>0</v>
      </c>
      <c r="AC121" s="178">
        <v>741.0</v>
      </c>
      <c r="AD121" s="177" t="b">
        <v>1</v>
      </c>
      <c r="AE121" s="179"/>
      <c r="AF121" s="8" t="b">
        <v>0</v>
      </c>
      <c r="AG121" s="8" t="b">
        <v>0</v>
      </c>
      <c r="AH121" s="177"/>
      <c r="AI121" s="47"/>
      <c r="AJ121" s="8">
        <v>2.2</v>
      </c>
      <c r="AK121" s="47" t="s">
        <v>622</v>
      </c>
      <c r="AL121" s="4"/>
      <c r="AM121" s="4" t="s">
        <v>373</v>
      </c>
      <c r="AN121" s="4" t="s">
        <v>488</v>
      </c>
      <c r="AO121" s="4" t="s">
        <v>2010</v>
      </c>
      <c r="AP121" s="4" t="s">
        <v>2010</v>
      </c>
      <c r="AQ121" s="4" t="s">
        <v>2010</v>
      </c>
      <c r="AR121" s="4" t="s">
        <v>2010</v>
      </c>
      <c r="AS121" s="147"/>
      <c r="AT121" s="147"/>
      <c r="AU121" s="147"/>
      <c r="AV121" s="147"/>
      <c r="AW121" s="147"/>
      <c r="AX121" s="147"/>
      <c r="AY121" s="147"/>
      <c r="AZ121" s="147"/>
    </row>
    <row r="122">
      <c r="A122" s="4" t="s">
        <v>603</v>
      </c>
      <c r="B122" s="144">
        <v>44480.0</v>
      </c>
      <c r="C122" s="115">
        <v>0.3401851851851852</v>
      </c>
      <c r="D122" s="47"/>
      <c r="E122" s="47"/>
      <c r="F122" s="4"/>
      <c r="G122" s="4"/>
      <c r="H122" s="4"/>
      <c r="I122" s="47"/>
      <c r="J122" s="47"/>
      <c r="K122" s="47" t="s">
        <v>271</v>
      </c>
      <c r="L122" s="144">
        <v>44868.0</v>
      </c>
      <c r="M122" s="115">
        <v>0.5355208333333333</v>
      </c>
      <c r="N122" s="4"/>
      <c r="O122" s="4"/>
      <c r="P122" s="8" t="b">
        <v>0</v>
      </c>
      <c r="Q122" s="8" t="s">
        <v>2009</v>
      </c>
      <c r="R122" s="177" t="b">
        <v>1</v>
      </c>
      <c r="S122" s="177">
        <v>1.0</v>
      </c>
      <c r="T122" s="8">
        <v>0.0</v>
      </c>
      <c r="U122" s="4"/>
      <c r="V122" s="47"/>
      <c r="W122" s="4"/>
      <c r="X122" s="177" t="b">
        <v>0</v>
      </c>
      <c r="Y122" s="8" t="b">
        <v>0</v>
      </c>
      <c r="Z122" s="47"/>
      <c r="AA122" s="8" t="b">
        <v>0</v>
      </c>
      <c r="AB122" s="8" t="b">
        <v>0</v>
      </c>
      <c r="AC122" s="178">
        <v>740.0</v>
      </c>
      <c r="AD122" s="177" t="b">
        <v>1</v>
      </c>
      <c r="AE122" s="179"/>
      <c r="AF122" s="8" t="b">
        <v>0</v>
      </c>
      <c r="AG122" s="8" t="b">
        <v>0</v>
      </c>
      <c r="AH122" s="177"/>
      <c r="AI122" s="47"/>
      <c r="AJ122" s="8">
        <v>2.2</v>
      </c>
      <c r="AK122" s="47" t="s">
        <v>622</v>
      </c>
      <c r="AL122" s="4"/>
      <c r="AM122" s="4" t="s">
        <v>373</v>
      </c>
      <c r="AN122" s="4" t="s">
        <v>381</v>
      </c>
      <c r="AO122" s="4" t="s">
        <v>2010</v>
      </c>
      <c r="AP122" s="4" t="s">
        <v>2010</v>
      </c>
      <c r="AQ122" s="4" t="s">
        <v>2010</v>
      </c>
      <c r="AR122" s="4" t="s">
        <v>2010</v>
      </c>
      <c r="AS122" s="147"/>
      <c r="AT122" s="147"/>
      <c r="AU122" s="147"/>
      <c r="AV122" s="147"/>
      <c r="AW122" s="147"/>
      <c r="AX122" s="147"/>
      <c r="AY122" s="147"/>
      <c r="AZ122" s="147"/>
    </row>
    <row r="123">
      <c r="A123" s="4" t="s">
        <v>605</v>
      </c>
      <c r="B123" s="144">
        <v>44480.0</v>
      </c>
      <c r="C123" s="115">
        <v>0.3405324074074074</v>
      </c>
      <c r="D123" s="47"/>
      <c r="E123" s="47"/>
      <c r="F123" s="4"/>
      <c r="G123" s="4"/>
      <c r="H123" s="4"/>
      <c r="I123" s="47"/>
      <c r="J123" s="47"/>
      <c r="K123" s="47" t="s">
        <v>271</v>
      </c>
      <c r="L123" s="144">
        <v>44868.0</v>
      </c>
      <c r="M123" s="115">
        <v>0.5355208333333333</v>
      </c>
      <c r="N123" s="4"/>
      <c r="O123" s="4"/>
      <c r="P123" s="8" t="b">
        <v>0</v>
      </c>
      <c r="Q123" s="8" t="s">
        <v>2009</v>
      </c>
      <c r="R123" s="177" t="b">
        <v>1</v>
      </c>
      <c r="S123" s="177">
        <v>1.0</v>
      </c>
      <c r="T123" s="8">
        <v>0.0</v>
      </c>
      <c r="U123" s="4"/>
      <c r="V123" s="47"/>
      <c r="W123" s="4"/>
      <c r="X123" s="177" t="b">
        <v>0</v>
      </c>
      <c r="Y123" s="8" t="b">
        <v>0</v>
      </c>
      <c r="Z123" s="47"/>
      <c r="AA123" s="8" t="b">
        <v>0</v>
      </c>
      <c r="AB123" s="8" t="b">
        <v>0</v>
      </c>
      <c r="AC123" s="178">
        <v>739.0</v>
      </c>
      <c r="AD123" s="177" t="b">
        <v>1</v>
      </c>
      <c r="AE123" s="179"/>
      <c r="AF123" s="8" t="b">
        <v>0</v>
      </c>
      <c r="AG123" s="8" t="b">
        <v>0</v>
      </c>
      <c r="AH123" s="177"/>
      <c r="AI123" s="47"/>
      <c r="AJ123" s="8">
        <v>2.2</v>
      </c>
      <c r="AK123" s="47" t="s">
        <v>622</v>
      </c>
      <c r="AL123" s="4"/>
      <c r="AM123" s="4" t="s">
        <v>373</v>
      </c>
      <c r="AN123" s="4" t="s">
        <v>393</v>
      </c>
      <c r="AO123" s="4" t="s">
        <v>2010</v>
      </c>
      <c r="AP123" s="4" t="s">
        <v>2010</v>
      </c>
      <c r="AQ123" s="4" t="s">
        <v>2010</v>
      </c>
      <c r="AR123" s="4" t="s">
        <v>2010</v>
      </c>
      <c r="AS123" s="147"/>
      <c r="AT123" s="147"/>
      <c r="AU123" s="147"/>
      <c r="AV123" s="147"/>
      <c r="AW123" s="147"/>
      <c r="AX123" s="147"/>
      <c r="AY123" s="147"/>
      <c r="AZ123" s="147"/>
    </row>
    <row r="124">
      <c r="A124" s="4" t="s">
        <v>607</v>
      </c>
      <c r="B124" s="144">
        <v>44480.0</v>
      </c>
      <c r="C124" s="115">
        <v>0.3407986111111111</v>
      </c>
      <c r="D124" s="47"/>
      <c r="E124" s="47"/>
      <c r="F124" s="4"/>
      <c r="G124" s="4"/>
      <c r="H124" s="4"/>
      <c r="I124" s="47"/>
      <c r="J124" s="47"/>
      <c r="K124" s="47" t="s">
        <v>271</v>
      </c>
      <c r="L124" s="144">
        <v>44868.0</v>
      </c>
      <c r="M124" s="115">
        <v>0.5355208333333333</v>
      </c>
      <c r="N124" s="4"/>
      <c r="O124" s="4"/>
      <c r="P124" s="8" t="b">
        <v>0</v>
      </c>
      <c r="Q124" s="8" t="s">
        <v>2009</v>
      </c>
      <c r="R124" s="177" t="b">
        <v>1</v>
      </c>
      <c r="S124" s="177">
        <v>1.0</v>
      </c>
      <c r="T124" s="8">
        <v>0.0</v>
      </c>
      <c r="U124" s="4"/>
      <c r="V124" s="47"/>
      <c r="W124" s="4"/>
      <c r="X124" s="177" t="b">
        <v>0</v>
      </c>
      <c r="Y124" s="8" t="b">
        <v>0</v>
      </c>
      <c r="Z124" s="47"/>
      <c r="AA124" s="8" t="b">
        <v>0</v>
      </c>
      <c r="AB124" s="8" t="b">
        <v>0</v>
      </c>
      <c r="AC124" s="178">
        <v>738.0</v>
      </c>
      <c r="AD124" s="177" t="b">
        <v>1</v>
      </c>
      <c r="AE124" s="179"/>
      <c r="AF124" s="8" t="b">
        <v>0</v>
      </c>
      <c r="AG124" s="8" t="b">
        <v>0</v>
      </c>
      <c r="AH124" s="177"/>
      <c r="AI124" s="47"/>
      <c r="AJ124" s="8">
        <v>2.2</v>
      </c>
      <c r="AK124" s="47" t="s">
        <v>622</v>
      </c>
      <c r="AL124" s="4"/>
      <c r="AM124" s="4" t="s">
        <v>373</v>
      </c>
      <c r="AN124" s="4" t="s">
        <v>560</v>
      </c>
      <c r="AO124" s="4" t="s">
        <v>2010</v>
      </c>
      <c r="AP124" s="4" t="s">
        <v>2010</v>
      </c>
      <c r="AQ124" s="4" t="s">
        <v>2010</v>
      </c>
      <c r="AR124" s="4" t="s">
        <v>2010</v>
      </c>
      <c r="AS124" s="147"/>
      <c r="AT124" s="147"/>
      <c r="AU124" s="147"/>
      <c r="AV124" s="147"/>
      <c r="AW124" s="147"/>
      <c r="AX124" s="147"/>
      <c r="AY124" s="147"/>
      <c r="AZ124" s="147"/>
    </row>
    <row r="125">
      <c r="A125" s="4" t="s">
        <v>609</v>
      </c>
      <c r="B125" s="144">
        <v>44480.0</v>
      </c>
      <c r="C125" s="115">
        <v>0.3410648148148148</v>
      </c>
      <c r="D125" s="47"/>
      <c r="E125" s="47"/>
      <c r="F125" s="4"/>
      <c r="G125" s="4"/>
      <c r="H125" s="4"/>
      <c r="I125" s="47"/>
      <c r="J125" s="47"/>
      <c r="K125" s="47" t="s">
        <v>271</v>
      </c>
      <c r="L125" s="144">
        <v>44868.0</v>
      </c>
      <c r="M125" s="115">
        <v>0.5355208333333333</v>
      </c>
      <c r="N125" s="4"/>
      <c r="O125" s="4"/>
      <c r="P125" s="8" t="b">
        <v>0</v>
      </c>
      <c r="Q125" s="8" t="s">
        <v>2009</v>
      </c>
      <c r="R125" s="177" t="b">
        <v>1</v>
      </c>
      <c r="S125" s="177">
        <v>1.0</v>
      </c>
      <c r="T125" s="8">
        <v>0.0</v>
      </c>
      <c r="U125" s="4"/>
      <c r="V125" s="47"/>
      <c r="W125" s="4"/>
      <c r="X125" s="177" t="b">
        <v>0</v>
      </c>
      <c r="Y125" s="8" t="b">
        <v>0</v>
      </c>
      <c r="Z125" s="47"/>
      <c r="AA125" s="8" t="b">
        <v>0</v>
      </c>
      <c r="AB125" s="8" t="b">
        <v>0</v>
      </c>
      <c r="AC125" s="178">
        <v>737.0</v>
      </c>
      <c r="AD125" s="177" t="b">
        <v>1</v>
      </c>
      <c r="AE125" s="179"/>
      <c r="AF125" s="8" t="b">
        <v>0</v>
      </c>
      <c r="AG125" s="8" t="b">
        <v>0</v>
      </c>
      <c r="AH125" s="177"/>
      <c r="AI125" s="47"/>
      <c r="AJ125" s="8">
        <v>2.2</v>
      </c>
      <c r="AK125" s="47" t="s">
        <v>622</v>
      </c>
      <c r="AL125" s="4"/>
      <c r="AM125" s="4" t="s">
        <v>373</v>
      </c>
      <c r="AN125" s="4" t="s">
        <v>610</v>
      </c>
      <c r="AO125" s="4" t="s">
        <v>2010</v>
      </c>
      <c r="AP125" s="4" t="s">
        <v>2010</v>
      </c>
      <c r="AQ125" s="4" t="s">
        <v>2010</v>
      </c>
      <c r="AR125" s="4" t="s">
        <v>2010</v>
      </c>
      <c r="AS125" s="147"/>
      <c r="AT125" s="147"/>
      <c r="AU125" s="147"/>
      <c r="AV125" s="147"/>
      <c r="AW125" s="147"/>
      <c r="AX125" s="147"/>
      <c r="AY125" s="147"/>
      <c r="AZ125" s="147"/>
    </row>
    <row r="126">
      <c r="A126" s="4" t="s">
        <v>612</v>
      </c>
      <c r="B126" s="144">
        <v>44480.0</v>
      </c>
      <c r="C126" s="115">
        <v>0.3413888888888889</v>
      </c>
      <c r="D126" s="47"/>
      <c r="E126" s="47"/>
      <c r="F126" s="4"/>
      <c r="G126" s="4"/>
      <c r="H126" s="4"/>
      <c r="I126" s="47"/>
      <c r="J126" s="47"/>
      <c r="K126" s="47" t="s">
        <v>271</v>
      </c>
      <c r="L126" s="144">
        <v>44868.0</v>
      </c>
      <c r="M126" s="115">
        <v>0.5355208333333333</v>
      </c>
      <c r="N126" s="4"/>
      <c r="O126" s="4"/>
      <c r="P126" s="8" t="b">
        <v>0</v>
      </c>
      <c r="Q126" s="8" t="s">
        <v>2009</v>
      </c>
      <c r="R126" s="177" t="b">
        <v>1</v>
      </c>
      <c r="S126" s="177">
        <v>1.0</v>
      </c>
      <c r="T126" s="8">
        <v>0.0</v>
      </c>
      <c r="U126" s="4"/>
      <c r="V126" s="47"/>
      <c r="W126" s="4"/>
      <c r="X126" s="177" t="b">
        <v>0</v>
      </c>
      <c r="Y126" s="8" t="b">
        <v>0</v>
      </c>
      <c r="Z126" s="47"/>
      <c r="AA126" s="8" t="b">
        <v>0</v>
      </c>
      <c r="AB126" s="8" t="b">
        <v>0</v>
      </c>
      <c r="AC126" s="178">
        <v>736.0</v>
      </c>
      <c r="AD126" s="177" t="b">
        <v>1</v>
      </c>
      <c r="AE126" s="179"/>
      <c r="AF126" s="8" t="b">
        <v>0</v>
      </c>
      <c r="AG126" s="8" t="b">
        <v>0</v>
      </c>
      <c r="AH126" s="177"/>
      <c r="AI126" s="47"/>
      <c r="AJ126" s="8">
        <v>2.2</v>
      </c>
      <c r="AK126" s="47" t="s">
        <v>622</v>
      </c>
      <c r="AL126" s="4"/>
      <c r="AM126" s="4" t="s">
        <v>373</v>
      </c>
      <c r="AN126" s="4" t="s">
        <v>509</v>
      </c>
      <c r="AO126" s="4" t="s">
        <v>2010</v>
      </c>
      <c r="AP126" s="4" t="s">
        <v>2010</v>
      </c>
      <c r="AQ126" s="4" t="s">
        <v>2010</v>
      </c>
      <c r="AR126" s="4" t="s">
        <v>2010</v>
      </c>
      <c r="AS126" s="147"/>
      <c r="AT126" s="147"/>
      <c r="AU126" s="147"/>
      <c r="AV126" s="147"/>
      <c r="AW126" s="147"/>
      <c r="AX126" s="147"/>
      <c r="AY126" s="147"/>
      <c r="AZ126" s="147"/>
    </row>
    <row r="127">
      <c r="A127" s="4" t="s">
        <v>614</v>
      </c>
      <c r="B127" s="144">
        <v>44480.0</v>
      </c>
      <c r="C127" s="115">
        <v>0.34163194444444445</v>
      </c>
      <c r="D127" s="47"/>
      <c r="E127" s="47"/>
      <c r="F127" s="4"/>
      <c r="G127" s="4"/>
      <c r="H127" s="4"/>
      <c r="I127" s="47"/>
      <c r="J127" s="47"/>
      <c r="K127" s="47" t="s">
        <v>271</v>
      </c>
      <c r="L127" s="144">
        <v>44868.0</v>
      </c>
      <c r="M127" s="115">
        <v>0.5355208333333333</v>
      </c>
      <c r="N127" s="4"/>
      <c r="O127" s="4"/>
      <c r="P127" s="8" t="b">
        <v>0</v>
      </c>
      <c r="Q127" s="8" t="s">
        <v>2009</v>
      </c>
      <c r="R127" s="177" t="b">
        <v>1</v>
      </c>
      <c r="S127" s="177">
        <v>1.0</v>
      </c>
      <c r="T127" s="8">
        <v>0.0</v>
      </c>
      <c r="U127" s="4"/>
      <c r="V127" s="47"/>
      <c r="W127" s="4"/>
      <c r="X127" s="177" t="b">
        <v>0</v>
      </c>
      <c r="Y127" s="8" t="b">
        <v>0</v>
      </c>
      <c r="Z127" s="47"/>
      <c r="AA127" s="8" t="b">
        <v>0</v>
      </c>
      <c r="AB127" s="8" t="b">
        <v>0</v>
      </c>
      <c r="AC127" s="178">
        <v>735.0</v>
      </c>
      <c r="AD127" s="177" t="b">
        <v>1</v>
      </c>
      <c r="AE127" s="179"/>
      <c r="AF127" s="8" t="b">
        <v>0</v>
      </c>
      <c r="AG127" s="8" t="b">
        <v>0</v>
      </c>
      <c r="AH127" s="177"/>
      <c r="AI127" s="47"/>
      <c r="AJ127" s="8">
        <v>2.2</v>
      </c>
      <c r="AK127" s="47" t="s">
        <v>622</v>
      </c>
      <c r="AL127" s="4"/>
      <c r="AM127" s="4" t="s">
        <v>373</v>
      </c>
      <c r="AN127" s="4" t="s">
        <v>615</v>
      </c>
      <c r="AO127" s="4" t="s">
        <v>2010</v>
      </c>
      <c r="AP127" s="4" t="s">
        <v>2010</v>
      </c>
      <c r="AQ127" s="4" t="s">
        <v>2010</v>
      </c>
      <c r="AR127" s="4" t="s">
        <v>2010</v>
      </c>
      <c r="AS127" s="147"/>
      <c r="AT127" s="147"/>
      <c r="AU127" s="147"/>
      <c r="AV127" s="147"/>
      <c r="AW127" s="147"/>
      <c r="AX127" s="147"/>
      <c r="AY127" s="147"/>
      <c r="AZ127" s="147"/>
    </row>
    <row r="128">
      <c r="A128" s="4" t="s">
        <v>617</v>
      </c>
      <c r="B128" s="144">
        <v>44480.0</v>
      </c>
      <c r="C128" s="115">
        <v>0.34199074074074076</v>
      </c>
      <c r="D128" s="47"/>
      <c r="E128" s="47"/>
      <c r="F128" s="4"/>
      <c r="G128" s="4"/>
      <c r="H128" s="4"/>
      <c r="I128" s="47"/>
      <c r="J128" s="47"/>
      <c r="K128" s="47" t="s">
        <v>271</v>
      </c>
      <c r="L128" s="144"/>
      <c r="M128" s="115"/>
      <c r="N128" s="4"/>
      <c r="O128" s="4"/>
      <c r="P128" s="8" t="b">
        <v>0</v>
      </c>
      <c r="Q128" s="8" t="s">
        <v>2009</v>
      </c>
      <c r="R128" s="177" t="b">
        <v>1</v>
      </c>
      <c r="S128" s="177">
        <v>1.0</v>
      </c>
      <c r="T128" s="8"/>
      <c r="U128" s="4"/>
      <c r="V128" s="47"/>
      <c r="W128" s="4"/>
      <c r="X128" s="177" t="b">
        <v>0</v>
      </c>
      <c r="Y128" s="8" t="b">
        <v>0</v>
      </c>
      <c r="Z128" s="47"/>
      <c r="AA128" s="8" t="b">
        <v>0</v>
      </c>
      <c r="AB128" s="8" t="b">
        <v>0</v>
      </c>
      <c r="AC128" s="178">
        <v>371.0</v>
      </c>
      <c r="AD128" s="177" t="b">
        <v>0</v>
      </c>
      <c r="AE128" s="179"/>
      <c r="AF128" s="8" t="b">
        <v>0</v>
      </c>
      <c r="AG128" s="8" t="b">
        <v>0</v>
      </c>
      <c r="AH128" s="177"/>
      <c r="AI128" s="47"/>
      <c r="AJ128" s="8">
        <v>2.2</v>
      </c>
      <c r="AK128" s="47" t="s">
        <v>622</v>
      </c>
      <c r="AL128" s="4"/>
      <c r="AM128" s="4" t="s">
        <v>373</v>
      </c>
      <c r="AN128" s="4" t="s">
        <v>396</v>
      </c>
      <c r="AO128" s="4" t="s">
        <v>2010</v>
      </c>
      <c r="AP128" s="4" t="s">
        <v>2010</v>
      </c>
      <c r="AQ128" s="4" t="s">
        <v>2010</v>
      </c>
      <c r="AR128" s="4" t="s">
        <v>2010</v>
      </c>
      <c r="AS128" s="147"/>
      <c r="AT128" s="147"/>
      <c r="AU128" s="147"/>
      <c r="AV128" s="147"/>
      <c r="AW128" s="147"/>
      <c r="AX128" s="147"/>
      <c r="AY128" s="147"/>
      <c r="AZ128" s="147"/>
    </row>
    <row r="129">
      <c r="A129" s="4" t="s">
        <v>619</v>
      </c>
      <c r="B129" s="144">
        <v>44480.0</v>
      </c>
      <c r="C129" s="115">
        <v>0.3537037037037037</v>
      </c>
      <c r="D129" s="47"/>
      <c r="E129" s="47"/>
      <c r="F129" s="4"/>
      <c r="G129" s="4"/>
      <c r="H129" s="4"/>
      <c r="I129" s="47"/>
      <c r="J129" s="47"/>
      <c r="K129" s="47" t="s">
        <v>271</v>
      </c>
      <c r="L129" s="144">
        <v>44868.0</v>
      </c>
      <c r="M129" s="115">
        <v>0.5355208333333333</v>
      </c>
      <c r="N129" s="4"/>
      <c r="O129" s="4"/>
      <c r="P129" s="8" t="b">
        <v>0</v>
      </c>
      <c r="Q129" s="8" t="s">
        <v>2009</v>
      </c>
      <c r="R129" s="177" t="b">
        <v>1</v>
      </c>
      <c r="S129" s="177">
        <v>1.0</v>
      </c>
      <c r="T129" s="8">
        <v>0.0</v>
      </c>
      <c r="U129" s="4"/>
      <c r="V129" s="47"/>
      <c r="W129" s="4"/>
      <c r="X129" s="177" t="b">
        <v>0</v>
      </c>
      <c r="Y129" s="8" t="b">
        <v>0</v>
      </c>
      <c r="Z129" s="47"/>
      <c r="AA129" s="8" t="b">
        <v>0</v>
      </c>
      <c r="AB129" s="8" t="b">
        <v>0</v>
      </c>
      <c r="AC129" s="178">
        <v>734.0</v>
      </c>
      <c r="AD129" s="177" t="b">
        <v>1</v>
      </c>
      <c r="AE129" s="179"/>
      <c r="AF129" s="8" t="b">
        <v>0</v>
      </c>
      <c r="AG129" s="8" t="b">
        <v>0</v>
      </c>
      <c r="AH129" s="177"/>
      <c r="AI129" s="47"/>
      <c r="AJ129" s="8">
        <v>2.2</v>
      </c>
      <c r="AK129" s="47" t="s">
        <v>622</v>
      </c>
      <c r="AL129" s="4"/>
      <c r="AM129" s="4" t="s">
        <v>373</v>
      </c>
      <c r="AN129" s="4" t="s">
        <v>416</v>
      </c>
      <c r="AO129" s="4" t="s">
        <v>2010</v>
      </c>
      <c r="AP129" s="4" t="s">
        <v>2010</v>
      </c>
      <c r="AQ129" s="4" t="s">
        <v>2010</v>
      </c>
      <c r="AR129" s="4" t="s">
        <v>2010</v>
      </c>
      <c r="AS129" s="147"/>
      <c r="AT129" s="147"/>
      <c r="AU129" s="147"/>
      <c r="AV129" s="147"/>
      <c r="AW129" s="147"/>
      <c r="AX129" s="147"/>
      <c r="AY129" s="147"/>
      <c r="AZ129" s="147"/>
    </row>
    <row r="130">
      <c r="A130" s="4" t="s">
        <v>621</v>
      </c>
      <c r="B130" s="144">
        <v>44481.0</v>
      </c>
      <c r="C130" s="115">
        <v>0.2573842592592593</v>
      </c>
      <c r="D130" s="47"/>
      <c r="E130" s="47"/>
      <c r="F130" s="4"/>
      <c r="G130" s="4"/>
      <c r="H130" s="4"/>
      <c r="I130" s="47"/>
      <c r="J130" s="47"/>
      <c r="K130" s="47" t="s">
        <v>622</v>
      </c>
      <c r="L130" s="144">
        <v>44481.0</v>
      </c>
      <c r="M130" s="115">
        <v>0.38667824074074075</v>
      </c>
      <c r="N130" s="4"/>
      <c r="O130" s="4"/>
      <c r="P130" s="8" t="b">
        <v>0</v>
      </c>
      <c r="Q130" s="8" t="s">
        <v>2013</v>
      </c>
      <c r="R130" s="177" t="b">
        <v>1</v>
      </c>
      <c r="S130" s="177">
        <v>1.0</v>
      </c>
      <c r="T130" s="8"/>
      <c r="U130" s="4"/>
      <c r="V130" s="47"/>
      <c r="W130" s="4"/>
      <c r="X130" s="177" t="b">
        <v>0</v>
      </c>
      <c r="Y130" s="8" t="b">
        <v>0</v>
      </c>
      <c r="Z130" s="47"/>
      <c r="AA130" s="8" t="b">
        <v>0</v>
      </c>
      <c r="AB130" s="8" t="b">
        <v>0</v>
      </c>
      <c r="AC130" s="178">
        <v>370.0</v>
      </c>
      <c r="AD130" s="177" t="b">
        <v>0</v>
      </c>
      <c r="AE130" s="179"/>
      <c r="AF130" s="8" t="b">
        <v>0</v>
      </c>
      <c r="AG130" s="8" t="b">
        <v>0</v>
      </c>
      <c r="AH130" s="177"/>
      <c r="AI130" s="47"/>
      <c r="AJ130" s="8"/>
      <c r="AK130" s="47" t="s">
        <v>622</v>
      </c>
      <c r="AL130" s="4"/>
      <c r="AM130" s="4" t="s">
        <v>373</v>
      </c>
      <c r="AN130" s="4" t="s">
        <v>437</v>
      </c>
      <c r="AO130" s="4" t="s">
        <v>2010</v>
      </c>
      <c r="AP130" s="4" t="s">
        <v>2010</v>
      </c>
      <c r="AQ130" s="4" t="s">
        <v>2010</v>
      </c>
      <c r="AR130" s="4" t="s">
        <v>2010</v>
      </c>
      <c r="AS130" s="147"/>
      <c r="AT130" s="147"/>
      <c r="AU130" s="147"/>
      <c r="AV130" s="147"/>
      <c r="AW130" s="147"/>
      <c r="AX130" s="147"/>
      <c r="AY130" s="147"/>
      <c r="AZ130" s="147"/>
    </row>
    <row r="131">
      <c r="A131" s="4" t="s">
        <v>624</v>
      </c>
      <c r="B131" s="144">
        <v>44481.0</v>
      </c>
      <c r="C131" s="115">
        <v>0.2971990740740741</v>
      </c>
      <c r="D131" s="47"/>
      <c r="E131" s="47"/>
      <c r="F131" s="4"/>
      <c r="G131" s="4"/>
      <c r="H131" s="4"/>
      <c r="I131" s="47"/>
      <c r="J131" s="47"/>
      <c r="K131" s="47" t="s">
        <v>622</v>
      </c>
      <c r="L131" s="144">
        <v>44481.0</v>
      </c>
      <c r="M131" s="115">
        <v>0.38667824074074075</v>
      </c>
      <c r="N131" s="4"/>
      <c r="O131" s="4"/>
      <c r="P131" s="8" t="b">
        <v>0</v>
      </c>
      <c r="Q131" s="8" t="s">
        <v>2013</v>
      </c>
      <c r="R131" s="177" t="b">
        <v>1</v>
      </c>
      <c r="S131" s="177">
        <v>1.0</v>
      </c>
      <c r="T131" s="8"/>
      <c r="U131" s="4"/>
      <c r="V131" s="47"/>
      <c r="W131" s="4"/>
      <c r="X131" s="177" t="b">
        <v>0</v>
      </c>
      <c r="Y131" s="8" t="b">
        <v>0</v>
      </c>
      <c r="Z131" s="47"/>
      <c r="AA131" s="8" t="b">
        <v>0</v>
      </c>
      <c r="AB131" s="8" t="b">
        <v>0</v>
      </c>
      <c r="AC131" s="178">
        <v>369.0</v>
      </c>
      <c r="AD131" s="177" t="b">
        <v>0</v>
      </c>
      <c r="AE131" s="179"/>
      <c r="AF131" s="8" t="b">
        <v>0</v>
      </c>
      <c r="AG131" s="8" t="b">
        <v>0</v>
      </c>
      <c r="AH131" s="177"/>
      <c r="AI131" s="47"/>
      <c r="AJ131" s="8"/>
      <c r="AK131" s="47" t="s">
        <v>622</v>
      </c>
      <c r="AL131" s="4"/>
      <c r="AM131" s="4" t="s">
        <v>280</v>
      </c>
      <c r="AN131" s="4" t="s">
        <v>357</v>
      </c>
      <c r="AO131" s="4" t="s">
        <v>2010</v>
      </c>
      <c r="AP131" s="4" t="s">
        <v>2010</v>
      </c>
      <c r="AQ131" s="4" t="s">
        <v>2010</v>
      </c>
      <c r="AR131" s="4" t="s">
        <v>2010</v>
      </c>
      <c r="AS131" s="147"/>
      <c r="AT131" s="147"/>
      <c r="AU131" s="147"/>
      <c r="AV131" s="147"/>
      <c r="AW131" s="147"/>
      <c r="AX131" s="147"/>
      <c r="AY131" s="147"/>
      <c r="AZ131" s="147"/>
    </row>
    <row r="132">
      <c r="A132" s="4" t="s">
        <v>626</v>
      </c>
      <c r="B132" s="144">
        <v>44481.0</v>
      </c>
      <c r="C132" s="115">
        <v>0.2976388888888889</v>
      </c>
      <c r="D132" s="47"/>
      <c r="E132" s="47"/>
      <c r="F132" s="4"/>
      <c r="G132" s="4"/>
      <c r="H132" s="4"/>
      <c r="I132" s="47"/>
      <c r="J132" s="47"/>
      <c r="K132" s="47" t="s">
        <v>622</v>
      </c>
      <c r="L132" s="144">
        <v>44481.0</v>
      </c>
      <c r="M132" s="115">
        <v>0.38667824074074075</v>
      </c>
      <c r="N132" s="4"/>
      <c r="O132" s="4"/>
      <c r="P132" s="8" t="b">
        <v>0</v>
      </c>
      <c r="Q132" s="8" t="s">
        <v>2013</v>
      </c>
      <c r="R132" s="177" t="b">
        <v>1</v>
      </c>
      <c r="S132" s="177">
        <v>1.0</v>
      </c>
      <c r="T132" s="8"/>
      <c r="U132" s="4"/>
      <c r="V132" s="47"/>
      <c r="W132" s="4"/>
      <c r="X132" s="177" t="b">
        <v>0</v>
      </c>
      <c r="Y132" s="8" t="b">
        <v>0</v>
      </c>
      <c r="Z132" s="47"/>
      <c r="AA132" s="8" t="b">
        <v>0</v>
      </c>
      <c r="AB132" s="8" t="b">
        <v>0</v>
      </c>
      <c r="AC132" s="178">
        <v>368.0</v>
      </c>
      <c r="AD132" s="177" t="b">
        <v>0</v>
      </c>
      <c r="AE132" s="179"/>
      <c r="AF132" s="8" t="b">
        <v>0</v>
      </c>
      <c r="AG132" s="8" t="b">
        <v>0</v>
      </c>
      <c r="AH132" s="177"/>
      <c r="AI132" s="47"/>
      <c r="AJ132" s="8"/>
      <c r="AK132" s="47" t="s">
        <v>622</v>
      </c>
      <c r="AL132" s="4"/>
      <c r="AM132" s="4" t="s">
        <v>280</v>
      </c>
      <c r="AN132" s="4" t="s">
        <v>408</v>
      </c>
      <c r="AO132" s="4" t="s">
        <v>2010</v>
      </c>
      <c r="AP132" s="4" t="s">
        <v>2010</v>
      </c>
      <c r="AQ132" s="4" t="s">
        <v>2010</v>
      </c>
      <c r="AR132" s="4" t="s">
        <v>2010</v>
      </c>
      <c r="AS132" s="147"/>
      <c r="AT132" s="147"/>
      <c r="AU132" s="147"/>
      <c r="AV132" s="147"/>
      <c r="AW132" s="147"/>
      <c r="AX132" s="147"/>
      <c r="AY132" s="147"/>
      <c r="AZ132" s="147"/>
    </row>
    <row r="133">
      <c r="A133" s="4" t="s">
        <v>628</v>
      </c>
      <c r="B133" s="144">
        <v>44481.0</v>
      </c>
      <c r="C133" s="115">
        <v>0.605925925925926</v>
      </c>
      <c r="D133" s="47"/>
      <c r="E133" s="47"/>
      <c r="F133" s="4"/>
      <c r="G133" s="4"/>
      <c r="H133" s="4"/>
      <c r="I133" s="47"/>
      <c r="J133" s="47"/>
      <c r="K133" s="47" t="s">
        <v>622</v>
      </c>
      <c r="L133" s="144">
        <v>44482.0</v>
      </c>
      <c r="M133" s="115">
        <v>0.5174884259259259</v>
      </c>
      <c r="N133" s="4"/>
      <c r="O133" s="4"/>
      <c r="P133" s="8" t="b">
        <v>0</v>
      </c>
      <c r="Q133" s="8" t="s">
        <v>2013</v>
      </c>
      <c r="R133" s="177" t="b">
        <v>1</v>
      </c>
      <c r="S133" s="177">
        <v>1.0</v>
      </c>
      <c r="T133" s="8"/>
      <c r="U133" s="4"/>
      <c r="V133" s="47"/>
      <c r="W133" s="4"/>
      <c r="X133" s="177" t="b">
        <v>0</v>
      </c>
      <c r="Y133" s="8" t="b">
        <v>0</v>
      </c>
      <c r="Z133" s="47"/>
      <c r="AA133" s="8" t="b">
        <v>0</v>
      </c>
      <c r="AB133" s="8" t="b">
        <v>0</v>
      </c>
      <c r="AC133" s="178">
        <v>367.0</v>
      </c>
      <c r="AD133" s="177" t="b">
        <v>0</v>
      </c>
      <c r="AE133" s="179"/>
      <c r="AF133" s="8" t="b">
        <v>0</v>
      </c>
      <c r="AG133" s="8" t="b">
        <v>0</v>
      </c>
      <c r="AH133" s="177"/>
      <c r="AI133" s="47"/>
      <c r="AJ133" s="8"/>
      <c r="AK133" s="47" t="s">
        <v>622</v>
      </c>
      <c r="AL133" s="4"/>
      <c r="AM133" s="4" t="s">
        <v>280</v>
      </c>
      <c r="AN133" s="4" t="s">
        <v>368</v>
      </c>
      <c r="AO133" s="4" t="s">
        <v>2010</v>
      </c>
      <c r="AP133" s="4" t="s">
        <v>2010</v>
      </c>
      <c r="AQ133" s="4" t="s">
        <v>2010</v>
      </c>
      <c r="AR133" s="4" t="s">
        <v>2010</v>
      </c>
      <c r="AS133" s="147"/>
      <c r="AT133" s="147"/>
      <c r="AU133" s="147"/>
      <c r="AV133" s="147"/>
      <c r="AW133" s="147"/>
      <c r="AX133" s="147"/>
      <c r="AY133" s="147"/>
      <c r="AZ133" s="147"/>
    </row>
    <row r="134">
      <c r="A134" s="4" t="s">
        <v>630</v>
      </c>
      <c r="B134" s="144">
        <v>44481.0</v>
      </c>
      <c r="C134" s="115">
        <v>0.6715162037037037</v>
      </c>
      <c r="D134" s="47"/>
      <c r="E134" s="47"/>
      <c r="F134" s="4"/>
      <c r="G134" s="4"/>
      <c r="H134" s="4"/>
      <c r="I134" s="47"/>
      <c r="J134" s="47"/>
      <c r="K134" s="47" t="s">
        <v>271</v>
      </c>
      <c r="L134" s="144"/>
      <c r="M134" s="115"/>
      <c r="N134" s="4"/>
      <c r="O134" s="4"/>
      <c r="P134" s="8" t="b">
        <v>0</v>
      </c>
      <c r="Q134" s="8" t="s">
        <v>2009</v>
      </c>
      <c r="R134" s="177" t="b">
        <v>1</v>
      </c>
      <c r="S134" s="177">
        <v>1.0</v>
      </c>
      <c r="T134" s="8"/>
      <c r="U134" s="4"/>
      <c r="V134" s="47"/>
      <c r="W134" s="4"/>
      <c r="X134" s="177" t="b">
        <v>0</v>
      </c>
      <c r="Y134" s="8" t="b">
        <v>0</v>
      </c>
      <c r="Z134" s="47"/>
      <c r="AA134" s="8" t="b">
        <v>0</v>
      </c>
      <c r="AB134" s="8" t="b">
        <v>0</v>
      </c>
      <c r="AC134" s="178">
        <v>366.0</v>
      </c>
      <c r="AD134" s="177" t="b">
        <v>0</v>
      </c>
      <c r="AE134" s="179"/>
      <c r="AF134" s="8" t="b">
        <v>0</v>
      </c>
      <c r="AG134" s="8" t="b">
        <v>0</v>
      </c>
      <c r="AH134" s="177"/>
      <c r="AI134" s="47"/>
      <c r="AJ134" s="8">
        <v>2.2</v>
      </c>
      <c r="AK134" s="47" t="s">
        <v>622</v>
      </c>
      <c r="AL134" s="4"/>
      <c r="AM134" s="4" t="s">
        <v>280</v>
      </c>
      <c r="AN134" s="4" t="s">
        <v>473</v>
      </c>
      <c r="AO134" s="4" t="s">
        <v>2010</v>
      </c>
      <c r="AP134" s="4" t="s">
        <v>2010</v>
      </c>
      <c r="AQ134" s="4" t="s">
        <v>2010</v>
      </c>
      <c r="AR134" s="4" t="s">
        <v>2010</v>
      </c>
      <c r="AS134" s="147"/>
      <c r="AT134" s="147"/>
      <c r="AU134" s="147"/>
      <c r="AV134" s="147"/>
      <c r="AW134" s="147"/>
      <c r="AX134" s="147"/>
      <c r="AY134" s="147"/>
      <c r="AZ134" s="147"/>
    </row>
    <row r="135">
      <c r="A135" s="4" t="s">
        <v>632</v>
      </c>
      <c r="B135" s="144">
        <v>44482.0</v>
      </c>
      <c r="C135" s="115">
        <v>0.3424652777777778</v>
      </c>
      <c r="D135" s="47"/>
      <c r="E135" s="47"/>
      <c r="F135" s="4"/>
      <c r="G135" s="4"/>
      <c r="H135" s="4"/>
      <c r="I135" s="47"/>
      <c r="J135" s="47"/>
      <c r="K135" s="47" t="s">
        <v>622</v>
      </c>
      <c r="L135" s="144">
        <v>44482.0</v>
      </c>
      <c r="M135" s="115">
        <v>0.5174884259259259</v>
      </c>
      <c r="N135" s="4"/>
      <c r="O135" s="4"/>
      <c r="P135" s="8" t="b">
        <v>0</v>
      </c>
      <c r="Q135" s="8" t="s">
        <v>2013</v>
      </c>
      <c r="R135" s="177" t="b">
        <v>1</v>
      </c>
      <c r="S135" s="177">
        <v>1.0</v>
      </c>
      <c r="T135" s="8"/>
      <c r="U135" s="4"/>
      <c r="V135" s="47"/>
      <c r="W135" s="4"/>
      <c r="X135" s="177" t="b">
        <v>0</v>
      </c>
      <c r="Y135" s="8" t="b">
        <v>0</v>
      </c>
      <c r="Z135" s="47"/>
      <c r="AA135" s="8" t="b">
        <v>0</v>
      </c>
      <c r="AB135" s="8" t="b">
        <v>0</v>
      </c>
      <c r="AC135" s="178">
        <v>365.0</v>
      </c>
      <c r="AD135" s="177" t="b">
        <v>0</v>
      </c>
      <c r="AE135" s="179"/>
      <c r="AF135" s="8" t="b">
        <v>0</v>
      </c>
      <c r="AG135" s="8" t="b">
        <v>0</v>
      </c>
      <c r="AH135" s="177"/>
      <c r="AI135" s="47"/>
      <c r="AJ135" s="8"/>
      <c r="AK135" s="47" t="s">
        <v>622</v>
      </c>
      <c r="AL135" s="4"/>
      <c r="AM135" s="4" t="s">
        <v>280</v>
      </c>
      <c r="AN135" s="4" t="s">
        <v>310</v>
      </c>
      <c r="AO135" s="4" t="s">
        <v>2010</v>
      </c>
      <c r="AP135" s="4" t="s">
        <v>2010</v>
      </c>
      <c r="AQ135" s="4" t="s">
        <v>2010</v>
      </c>
      <c r="AR135" s="4" t="s">
        <v>2010</v>
      </c>
      <c r="AS135" s="147"/>
      <c r="AT135" s="147"/>
      <c r="AU135" s="147"/>
      <c r="AV135" s="147"/>
      <c r="AW135" s="147"/>
      <c r="AX135" s="147"/>
      <c r="AY135" s="147"/>
      <c r="AZ135" s="147"/>
    </row>
    <row r="136">
      <c r="A136" s="4" t="s">
        <v>634</v>
      </c>
      <c r="B136" s="144">
        <v>44482.0</v>
      </c>
      <c r="C136" s="115">
        <v>0.3432060185185185</v>
      </c>
      <c r="D136" s="47"/>
      <c r="E136" s="47"/>
      <c r="F136" s="4"/>
      <c r="G136" s="4"/>
      <c r="H136" s="4"/>
      <c r="I136" s="47"/>
      <c r="J136" s="47"/>
      <c r="K136" s="47" t="s">
        <v>622</v>
      </c>
      <c r="L136" s="144">
        <v>44482.0</v>
      </c>
      <c r="M136" s="115">
        <v>0.5174884259259259</v>
      </c>
      <c r="N136" s="4"/>
      <c r="O136" s="4"/>
      <c r="P136" s="8" t="b">
        <v>0</v>
      </c>
      <c r="Q136" s="8" t="s">
        <v>2013</v>
      </c>
      <c r="R136" s="177" t="b">
        <v>1</v>
      </c>
      <c r="S136" s="177">
        <v>1.0</v>
      </c>
      <c r="T136" s="8"/>
      <c r="U136" s="4"/>
      <c r="V136" s="47"/>
      <c r="W136" s="4"/>
      <c r="X136" s="177" t="b">
        <v>0</v>
      </c>
      <c r="Y136" s="8" t="b">
        <v>0</v>
      </c>
      <c r="Z136" s="47"/>
      <c r="AA136" s="8" t="b">
        <v>0</v>
      </c>
      <c r="AB136" s="8" t="b">
        <v>0</v>
      </c>
      <c r="AC136" s="178">
        <v>364.0</v>
      </c>
      <c r="AD136" s="177" t="b">
        <v>0</v>
      </c>
      <c r="AE136" s="179"/>
      <c r="AF136" s="8" t="b">
        <v>0</v>
      </c>
      <c r="AG136" s="8" t="b">
        <v>0</v>
      </c>
      <c r="AH136" s="177"/>
      <c r="AI136" s="47"/>
      <c r="AJ136" s="8"/>
      <c r="AK136" s="47" t="s">
        <v>622</v>
      </c>
      <c r="AL136" s="4"/>
      <c r="AM136" s="4" t="s">
        <v>280</v>
      </c>
      <c r="AN136" s="4" t="s">
        <v>302</v>
      </c>
      <c r="AO136" s="4" t="s">
        <v>2010</v>
      </c>
      <c r="AP136" s="4" t="s">
        <v>2010</v>
      </c>
      <c r="AQ136" s="4" t="s">
        <v>2010</v>
      </c>
      <c r="AR136" s="4" t="s">
        <v>2010</v>
      </c>
      <c r="AS136" s="147"/>
      <c r="AT136" s="147"/>
      <c r="AU136" s="147"/>
      <c r="AV136" s="147"/>
      <c r="AW136" s="147"/>
      <c r="AX136" s="147"/>
      <c r="AY136" s="147"/>
      <c r="AZ136" s="147"/>
    </row>
    <row r="137">
      <c r="A137" s="4" t="s">
        <v>636</v>
      </c>
      <c r="B137" s="144">
        <v>44482.0</v>
      </c>
      <c r="C137" s="115">
        <v>0.3437615740740741</v>
      </c>
      <c r="D137" s="47"/>
      <c r="E137" s="47"/>
      <c r="F137" s="4"/>
      <c r="G137" s="4"/>
      <c r="H137" s="4"/>
      <c r="I137" s="47"/>
      <c r="J137" s="47"/>
      <c r="K137" s="47" t="s">
        <v>622</v>
      </c>
      <c r="L137" s="144">
        <v>44482.0</v>
      </c>
      <c r="M137" s="115">
        <v>0.5174884259259259</v>
      </c>
      <c r="N137" s="4"/>
      <c r="O137" s="4"/>
      <c r="P137" s="8" t="b">
        <v>0</v>
      </c>
      <c r="Q137" s="8" t="s">
        <v>2013</v>
      </c>
      <c r="R137" s="177" t="b">
        <v>1</v>
      </c>
      <c r="S137" s="177">
        <v>1.0</v>
      </c>
      <c r="T137" s="8"/>
      <c r="U137" s="4"/>
      <c r="V137" s="47"/>
      <c r="W137" s="4"/>
      <c r="X137" s="177" t="b">
        <v>0</v>
      </c>
      <c r="Y137" s="8" t="b">
        <v>0</v>
      </c>
      <c r="Z137" s="47"/>
      <c r="AA137" s="8" t="b">
        <v>0</v>
      </c>
      <c r="AB137" s="8" t="b">
        <v>0</v>
      </c>
      <c r="AC137" s="178">
        <v>363.0</v>
      </c>
      <c r="AD137" s="177" t="b">
        <v>0</v>
      </c>
      <c r="AE137" s="179"/>
      <c r="AF137" s="8" t="b">
        <v>0</v>
      </c>
      <c r="AG137" s="8" t="b">
        <v>0</v>
      </c>
      <c r="AH137" s="177"/>
      <c r="AI137" s="47"/>
      <c r="AJ137" s="8"/>
      <c r="AK137" s="47" t="s">
        <v>622</v>
      </c>
      <c r="AL137" s="4"/>
      <c r="AM137" s="4" t="s">
        <v>280</v>
      </c>
      <c r="AN137" s="4" t="s">
        <v>437</v>
      </c>
      <c r="AO137" s="4" t="s">
        <v>2010</v>
      </c>
      <c r="AP137" s="4" t="s">
        <v>2010</v>
      </c>
      <c r="AQ137" s="4" t="s">
        <v>2010</v>
      </c>
      <c r="AR137" s="4" t="s">
        <v>2010</v>
      </c>
      <c r="AS137" s="147"/>
      <c r="AT137" s="147"/>
      <c r="AU137" s="147"/>
      <c r="AV137" s="147"/>
      <c r="AW137" s="147"/>
      <c r="AX137" s="147"/>
      <c r="AY137" s="147"/>
      <c r="AZ137" s="147"/>
    </row>
    <row r="138">
      <c r="A138" s="4" t="s">
        <v>638</v>
      </c>
      <c r="B138" s="144">
        <v>44482.0</v>
      </c>
      <c r="C138" s="115">
        <v>0.345162037037037</v>
      </c>
      <c r="D138" s="47"/>
      <c r="E138" s="47"/>
      <c r="F138" s="4"/>
      <c r="G138" s="4"/>
      <c r="H138" s="4"/>
      <c r="I138" s="47"/>
      <c r="J138" s="47"/>
      <c r="K138" s="47" t="s">
        <v>622</v>
      </c>
      <c r="L138" s="144">
        <v>44482.0</v>
      </c>
      <c r="M138" s="115">
        <v>0.5174884259259259</v>
      </c>
      <c r="N138" s="4"/>
      <c r="O138" s="4"/>
      <c r="P138" s="8" t="b">
        <v>0</v>
      </c>
      <c r="Q138" s="8" t="s">
        <v>2013</v>
      </c>
      <c r="R138" s="177" t="b">
        <v>1</v>
      </c>
      <c r="S138" s="177">
        <v>1.0</v>
      </c>
      <c r="T138" s="8"/>
      <c r="U138" s="4"/>
      <c r="V138" s="47"/>
      <c r="W138" s="4"/>
      <c r="X138" s="177" t="b">
        <v>0</v>
      </c>
      <c r="Y138" s="8" t="b">
        <v>0</v>
      </c>
      <c r="Z138" s="47"/>
      <c r="AA138" s="8" t="b">
        <v>0</v>
      </c>
      <c r="AB138" s="8" t="b">
        <v>0</v>
      </c>
      <c r="AC138" s="178">
        <v>362.0</v>
      </c>
      <c r="AD138" s="177" t="b">
        <v>0</v>
      </c>
      <c r="AE138" s="179"/>
      <c r="AF138" s="8" t="b">
        <v>0</v>
      </c>
      <c r="AG138" s="8" t="b">
        <v>0</v>
      </c>
      <c r="AH138" s="177"/>
      <c r="AI138" s="47"/>
      <c r="AJ138" s="8"/>
      <c r="AK138" s="47" t="s">
        <v>622</v>
      </c>
      <c r="AL138" s="4"/>
      <c r="AM138" s="4" t="s">
        <v>373</v>
      </c>
      <c r="AN138" s="4" t="s">
        <v>639</v>
      </c>
      <c r="AO138" s="4" t="s">
        <v>2010</v>
      </c>
      <c r="AP138" s="4" t="s">
        <v>2010</v>
      </c>
      <c r="AQ138" s="4" t="s">
        <v>2010</v>
      </c>
      <c r="AR138" s="4" t="s">
        <v>2010</v>
      </c>
      <c r="AS138" s="147"/>
      <c r="AT138" s="147"/>
      <c r="AU138" s="147"/>
      <c r="AV138" s="147"/>
      <c r="AW138" s="147"/>
      <c r="AX138" s="147"/>
      <c r="AY138" s="147"/>
      <c r="AZ138" s="147"/>
    </row>
    <row r="139">
      <c r="A139" s="4" t="s">
        <v>641</v>
      </c>
      <c r="B139" s="144">
        <v>44482.0</v>
      </c>
      <c r="C139" s="115">
        <v>0.3498611111111111</v>
      </c>
      <c r="D139" s="47"/>
      <c r="E139" s="47"/>
      <c r="F139" s="4"/>
      <c r="G139" s="4"/>
      <c r="H139" s="4"/>
      <c r="I139" s="47"/>
      <c r="J139" s="47"/>
      <c r="K139" s="47" t="s">
        <v>622</v>
      </c>
      <c r="L139" s="144">
        <v>44482.0</v>
      </c>
      <c r="M139" s="115">
        <v>0.5174884259259259</v>
      </c>
      <c r="N139" s="4"/>
      <c r="O139" s="4"/>
      <c r="P139" s="8" t="b">
        <v>0</v>
      </c>
      <c r="Q139" s="8" t="s">
        <v>2013</v>
      </c>
      <c r="R139" s="177" t="b">
        <v>1</v>
      </c>
      <c r="S139" s="177">
        <v>1.0</v>
      </c>
      <c r="T139" s="8"/>
      <c r="U139" s="4"/>
      <c r="V139" s="47"/>
      <c r="W139" s="4"/>
      <c r="X139" s="177" t="b">
        <v>0</v>
      </c>
      <c r="Y139" s="8" t="b">
        <v>0</v>
      </c>
      <c r="Z139" s="47"/>
      <c r="AA139" s="8" t="b">
        <v>0</v>
      </c>
      <c r="AB139" s="8" t="b">
        <v>0</v>
      </c>
      <c r="AC139" s="178">
        <v>361.0</v>
      </c>
      <c r="AD139" s="177" t="b">
        <v>0</v>
      </c>
      <c r="AE139" s="179"/>
      <c r="AF139" s="8" t="b">
        <v>0</v>
      </c>
      <c r="AG139" s="8" t="b">
        <v>0</v>
      </c>
      <c r="AH139" s="177"/>
      <c r="AI139" s="47"/>
      <c r="AJ139" s="8"/>
      <c r="AK139" s="47" t="s">
        <v>622</v>
      </c>
      <c r="AL139" s="4"/>
      <c r="AM139" s="4" t="s">
        <v>373</v>
      </c>
      <c r="AN139" s="4" t="s">
        <v>305</v>
      </c>
      <c r="AO139" s="4" t="s">
        <v>2010</v>
      </c>
      <c r="AP139" s="4" t="s">
        <v>2010</v>
      </c>
      <c r="AQ139" s="4" t="s">
        <v>2010</v>
      </c>
      <c r="AR139" s="4" t="s">
        <v>2010</v>
      </c>
      <c r="AS139" s="147"/>
      <c r="AT139" s="147"/>
      <c r="AU139" s="147"/>
      <c r="AV139" s="147"/>
      <c r="AW139" s="147"/>
      <c r="AX139" s="147"/>
      <c r="AY139" s="147"/>
      <c r="AZ139" s="147"/>
    </row>
    <row r="140">
      <c r="A140" s="4" t="s">
        <v>643</v>
      </c>
      <c r="B140" s="144">
        <v>44482.0</v>
      </c>
      <c r="C140" s="115">
        <v>0.35065972222222225</v>
      </c>
      <c r="D140" s="47"/>
      <c r="E140" s="47"/>
      <c r="F140" s="4"/>
      <c r="G140" s="4"/>
      <c r="H140" s="4"/>
      <c r="I140" s="47"/>
      <c r="J140" s="47"/>
      <c r="K140" s="47" t="s">
        <v>622</v>
      </c>
      <c r="L140" s="144">
        <v>44482.0</v>
      </c>
      <c r="M140" s="115">
        <v>0.5174884259259259</v>
      </c>
      <c r="N140" s="4"/>
      <c r="O140" s="4"/>
      <c r="P140" s="8" t="b">
        <v>0</v>
      </c>
      <c r="Q140" s="8" t="s">
        <v>2013</v>
      </c>
      <c r="R140" s="177" t="b">
        <v>1</v>
      </c>
      <c r="S140" s="177">
        <v>1.0</v>
      </c>
      <c r="T140" s="8"/>
      <c r="U140" s="4"/>
      <c r="V140" s="47"/>
      <c r="W140" s="4"/>
      <c r="X140" s="177" t="b">
        <v>0</v>
      </c>
      <c r="Y140" s="8" t="b">
        <v>0</v>
      </c>
      <c r="Z140" s="47"/>
      <c r="AA140" s="8" t="b">
        <v>0</v>
      </c>
      <c r="AB140" s="8" t="b">
        <v>0</v>
      </c>
      <c r="AC140" s="178">
        <v>360.0</v>
      </c>
      <c r="AD140" s="177" t="b">
        <v>0</v>
      </c>
      <c r="AE140" s="179"/>
      <c r="AF140" s="8" t="b">
        <v>0</v>
      </c>
      <c r="AG140" s="8" t="b">
        <v>0</v>
      </c>
      <c r="AH140" s="177"/>
      <c r="AI140" s="47"/>
      <c r="AJ140" s="8"/>
      <c r="AK140" s="47" t="s">
        <v>622</v>
      </c>
      <c r="AL140" s="4"/>
      <c r="AM140" s="4" t="s">
        <v>373</v>
      </c>
      <c r="AN140" s="4" t="s">
        <v>426</v>
      </c>
      <c r="AO140" s="4" t="s">
        <v>2010</v>
      </c>
      <c r="AP140" s="4" t="s">
        <v>2010</v>
      </c>
      <c r="AQ140" s="4" t="s">
        <v>2010</v>
      </c>
      <c r="AR140" s="4" t="s">
        <v>2010</v>
      </c>
      <c r="AS140" s="147"/>
      <c r="AT140" s="147"/>
      <c r="AU140" s="147"/>
      <c r="AV140" s="147"/>
      <c r="AW140" s="147"/>
      <c r="AX140" s="147"/>
      <c r="AY140" s="147"/>
      <c r="AZ140" s="147"/>
    </row>
    <row r="141">
      <c r="A141" s="4" t="s">
        <v>645</v>
      </c>
      <c r="B141" s="144">
        <v>44482.0</v>
      </c>
      <c r="C141" s="115">
        <v>0.3525</v>
      </c>
      <c r="D141" s="47"/>
      <c r="E141" s="47"/>
      <c r="F141" s="4"/>
      <c r="G141" s="4"/>
      <c r="H141" s="4"/>
      <c r="I141" s="47"/>
      <c r="J141" s="47"/>
      <c r="K141" s="47" t="s">
        <v>622</v>
      </c>
      <c r="L141" s="144">
        <v>44482.0</v>
      </c>
      <c r="M141" s="115">
        <v>0.5174884259259259</v>
      </c>
      <c r="N141" s="4"/>
      <c r="O141" s="4"/>
      <c r="P141" s="8" t="b">
        <v>0</v>
      </c>
      <c r="Q141" s="8" t="s">
        <v>2013</v>
      </c>
      <c r="R141" s="177" t="b">
        <v>1</v>
      </c>
      <c r="S141" s="177">
        <v>1.0</v>
      </c>
      <c r="T141" s="8"/>
      <c r="U141" s="4"/>
      <c r="V141" s="47"/>
      <c r="W141" s="4"/>
      <c r="X141" s="177" t="b">
        <v>0</v>
      </c>
      <c r="Y141" s="8" t="b">
        <v>0</v>
      </c>
      <c r="Z141" s="47"/>
      <c r="AA141" s="8" t="b">
        <v>0</v>
      </c>
      <c r="AB141" s="8" t="b">
        <v>0</v>
      </c>
      <c r="AC141" s="178">
        <v>359.0</v>
      </c>
      <c r="AD141" s="177" t="b">
        <v>0</v>
      </c>
      <c r="AE141" s="179"/>
      <c r="AF141" s="8" t="b">
        <v>0</v>
      </c>
      <c r="AG141" s="8" t="b">
        <v>0</v>
      </c>
      <c r="AH141" s="177"/>
      <c r="AI141" s="47"/>
      <c r="AJ141" s="8"/>
      <c r="AK141" s="47" t="s">
        <v>622</v>
      </c>
      <c r="AL141" s="4"/>
      <c r="AM141" s="4" t="s">
        <v>280</v>
      </c>
      <c r="AN141" s="4" t="s">
        <v>325</v>
      </c>
      <c r="AO141" s="4" t="s">
        <v>2010</v>
      </c>
      <c r="AP141" s="4" t="s">
        <v>2010</v>
      </c>
      <c r="AQ141" s="4" t="s">
        <v>2010</v>
      </c>
      <c r="AR141" s="4" t="s">
        <v>2010</v>
      </c>
      <c r="AS141" s="147"/>
      <c r="AT141" s="147"/>
      <c r="AU141" s="147"/>
      <c r="AV141" s="147"/>
      <c r="AW141" s="147"/>
      <c r="AX141" s="147"/>
      <c r="AY141" s="147"/>
      <c r="AZ141" s="147"/>
    </row>
    <row r="142">
      <c r="A142" s="4" t="s">
        <v>647</v>
      </c>
      <c r="B142" s="144">
        <v>44482.0</v>
      </c>
      <c r="C142" s="115">
        <v>0.3527777777777778</v>
      </c>
      <c r="D142" s="47"/>
      <c r="E142" s="47"/>
      <c r="F142" s="4"/>
      <c r="G142" s="4"/>
      <c r="H142" s="4"/>
      <c r="I142" s="47"/>
      <c r="J142" s="47"/>
      <c r="K142" s="47" t="s">
        <v>622</v>
      </c>
      <c r="L142" s="144">
        <v>44482.0</v>
      </c>
      <c r="M142" s="115">
        <v>0.5174884259259259</v>
      </c>
      <c r="N142" s="4"/>
      <c r="O142" s="4"/>
      <c r="P142" s="8" t="b">
        <v>0</v>
      </c>
      <c r="Q142" s="8" t="s">
        <v>2013</v>
      </c>
      <c r="R142" s="177" t="b">
        <v>1</v>
      </c>
      <c r="S142" s="177">
        <v>1.0</v>
      </c>
      <c r="T142" s="8"/>
      <c r="U142" s="4"/>
      <c r="V142" s="47"/>
      <c r="W142" s="4"/>
      <c r="X142" s="177" t="b">
        <v>0</v>
      </c>
      <c r="Y142" s="8" t="b">
        <v>0</v>
      </c>
      <c r="Z142" s="47"/>
      <c r="AA142" s="8" t="b">
        <v>0</v>
      </c>
      <c r="AB142" s="8" t="b">
        <v>0</v>
      </c>
      <c r="AC142" s="178">
        <v>358.0</v>
      </c>
      <c r="AD142" s="177" t="b">
        <v>0</v>
      </c>
      <c r="AE142" s="179"/>
      <c r="AF142" s="8" t="b">
        <v>0</v>
      </c>
      <c r="AG142" s="8" t="b">
        <v>0</v>
      </c>
      <c r="AH142" s="177"/>
      <c r="AI142" s="47"/>
      <c r="AJ142" s="8"/>
      <c r="AK142" s="47" t="s">
        <v>622</v>
      </c>
      <c r="AL142" s="4"/>
      <c r="AM142" s="4" t="s">
        <v>373</v>
      </c>
      <c r="AN142" s="4" t="s">
        <v>357</v>
      </c>
      <c r="AO142" s="4" t="s">
        <v>2010</v>
      </c>
      <c r="AP142" s="4" t="s">
        <v>2010</v>
      </c>
      <c r="AQ142" s="4" t="s">
        <v>2010</v>
      </c>
      <c r="AR142" s="4" t="s">
        <v>2010</v>
      </c>
      <c r="AS142" s="147"/>
      <c r="AT142" s="147"/>
      <c r="AU142" s="147"/>
      <c r="AV142" s="147"/>
      <c r="AW142" s="147"/>
      <c r="AX142" s="147"/>
      <c r="AY142" s="147"/>
      <c r="AZ142" s="147"/>
    </row>
    <row r="143">
      <c r="A143" s="4" t="s">
        <v>649</v>
      </c>
      <c r="B143" s="144">
        <v>44482.0</v>
      </c>
      <c r="C143" s="115">
        <v>0.353125</v>
      </c>
      <c r="D143" s="47"/>
      <c r="E143" s="47"/>
      <c r="F143" s="4"/>
      <c r="G143" s="4"/>
      <c r="H143" s="4"/>
      <c r="I143" s="47"/>
      <c r="J143" s="47"/>
      <c r="K143" s="47" t="s">
        <v>622</v>
      </c>
      <c r="L143" s="144">
        <v>44482.0</v>
      </c>
      <c r="M143" s="115">
        <v>0.5174884259259259</v>
      </c>
      <c r="N143" s="4"/>
      <c r="O143" s="4"/>
      <c r="P143" s="8" t="b">
        <v>0</v>
      </c>
      <c r="Q143" s="8" t="s">
        <v>2013</v>
      </c>
      <c r="R143" s="177" t="b">
        <v>1</v>
      </c>
      <c r="S143" s="177">
        <v>1.0</v>
      </c>
      <c r="T143" s="8"/>
      <c r="U143" s="4"/>
      <c r="V143" s="47"/>
      <c r="W143" s="4"/>
      <c r="X143" s="177" t="b">
        <v>0</v>
      </c>
      <c r="Y143" s="8" t="b">
        <v>0</v>
      </c>
      <c r="Z143" s="47"/>
      <c r="AA143" s="8" t="b">
        <v>0</v>
      </c>
      <c r="AB143" s="8" t="b">
        <v>0</v>
      </c>
      <c r="AC143" s="178">
        <v>357.0</v>
      </c>
      <c r="AD143" s="177" t="b">
        <v>0</v>
      </c>
      <c r="AE143" s="179"/>
      <c r="AF143" s="8" t="b">
        <v>0</v>
      </c>
      <c r="AG143" s="8" t="b">
        <v>0</v>
      </c>
      <c r="AH143" s="177"/>
      <c r="AI143" s="47"/>
      <c r="AJ143" s="8"/>
      <c r="AK143" s="47" t="s">
        <v>622</v>
      </c>
      <c r="AL143" s="4"/>
      <c r="AM143" s="4" t="s">
        <v>373</v>
      </c>
      <c r="AN143" s="4" t="s">
        <v>363</v>
      </c>
      <c r="AO143" s="4" t="s">
        <v>2010</v>
      </c>
      <c r="AP143" s="4" t="s">
        <v>2010</v>
      </c>
      <c r="AQ143" s="4" t="s">
        <v>2010</v>
      </c>
      <c r="AR143" s="4" t="s">
        <v>2010</v>
      </c>
      <c r="AS143" s="147"/>
      <c r="AT143" s="147"/>
      <c r="AU143" s="147"/>
      <c r="AV143" s="147"/>
      <c r="AW143" s="147"/>
      <c r="AX143" s="147"/>
      <c r="AY143" s="147"/>
      <c r="AZ143" s="147"/>
    </row>
    <row r="144">
      <c r="A144" s="4" t="s">
        <v>651</v>
      </c>
      <c r="B144" s="144">
        <v>44482.0</v>
      </c>
      <c r="C144" s="115">
        <v>0.3541666666666667</v>
      </c>
      <c r="D144" s="47"/>
      <c r="E144" s="47"/>
      <c r="F144" s="4"/>
      <c r="G144" s="4"/>
      <c r="H144" s="4"/>
      <c r="I144" s="47"/>
      <c r="J144" s="47"/>
      <c r="K144" s="47" t="s">
        <v>622</v>
      </c>
      <c r="L144" s="144">
        <v>44482.0</v>
      </c>
      <c r="M144" s="115">
        <v>0.5174884259259259</v>
      </c>
      <c r="N144" s="4"/>
      <c r="O144" s="4"/>
      <c r="P144" s="8" t="b">
        <v>0</v>
      </c>
      <c r="Q144" s="8" t="s">
        <v>2013</v>
      </c>
      <c r="R144" s="177" t="b">
        <v>1</v>
      </c>
      <c r="S144" s="177">
        <v>1.0</v>
      </c>
      <c r="T144" s="8"/>
      <c r="U144" s="4"/>
      <c r="V144" s="47"/>
      <c r="W144" s="4"/>
      <c r="X144" s="177" t="b">
        <v>0</v>
      </c>
      <c r="Y144" s="8" t="b">
        <v>0</v>
      </c>
      <c r="Z144" s="47"/>
      <c r="AA144" s="8" t="b">
        <v>0</v>
      </c>
      <c r="AB144" s="8" t="b">
        <v>0</v>
      </c>
      <c r="AC144" s="178">
        <v>356.0</v>
      </c>
      <c r="AD144" s="177" t="b">
        <v>0</v>
      </c>
      <c r="AE144" s="179"/>
      <c r="AF144" s="8" t="b">
        <v>0</v>
      </c>
      <c r="AG144" s="8" t="b">
        <v>0</v>
      </c>
      <c r="AH144" s="177"/>
      <c r="AI144" s="47"/>
      <c r="AJ144" s="8"/>
      <c r="AK144" s="47" t="s">
        <v>622</v>
      </c>
      <c r="AL144" s="4"/>
      <c r="AM144" s="4" t="s">
        <v>280</v>
      </c>
      <c r="AN144" s="4" t="s">
        <v>352</v>
      </c>
      <c r="AO144" s="4" t="s">
        <v>2010</v>
      </c>
      <c r="AP144" s="4" t="s">
        <v>2010</v>
      </c>
      <c r="AQ144" s="4" t="s">
        <v>2010</v>
      </c>
      <c r="AR144" s="4" t="s">
        <v>2010</v>
      </c>
      <c r="AS144" s="147"/>
      <c r="AT144" s="147"/>
      <c r="AU144" s="147"/>
      <c r="AV144" s="147"/>
      <c r="AW144" s="147"/>
      <c r="AX144" s="147"/>
      <c r="AY144" s="147"/>
      <c r="AZ144" s="147"/>
    </row>
    <row r="145">
      <c r="A145" s="4" t="s">
        <v>653</v>
      </c>
      <c r="B145" s="144">
        <v>44482.0</v>
      </c>
      <c r="C145" s="115">
        <v>0.3544097222222222</v>
      </c>
      <c r="D145" s="47"/>
      <c r="E145" s="47"/>
      <c r="F145" s="4"/>
      <c r="G145" s="4"/>
      <c r="H145" s="4"/>
      <c r="I145" s="47"/>
      <c r="J145" s="47"/>
      <c r="K145" s="47" t="s">
        <v>622</v>
      </c>
      <c r="L145" s="144">
        <v>44482.0</v>
      </c>
      <c r="M145" s="115">
        <v>0.5174884259259259</v>
      </c>
      <c r="N145" s="4"/>
      <c r="O145" s="4"/>
      <c r="P145" s="8" t="b">
        <v>0</v>
      </c>
      <c r="Q145" s="8" t="s">
        <v>2013</v>
      </c>
      <c r="R145" s="177" t="b">
        <v>1</v>
      </c>
      <c r="S145" s="177">
        <v>1.0</v>
      </c>
      <c r="T145" s="8"/>
      <c r="U145" s="4"/>
      <c r="V145" s="47"/>
      <c r="W145" s="4"/>
      <c r="X145" s="177" t="b">
        <v>0</v>
      </c>
      <c r="Y145" s="8" t="b">
        <v>0</v>
      </c>
      <c r="Z145" s="47"/>
      <c r="AA145" s="8" t="b">
        <v>0</v>
      </c>
      <c r="AB145" s="8" t="b">
        <v>0</v>
      </c>
      <c r="AC145" s="178">
        <v>355.0</v>
      </c>
      <c r="AD145" s="177" t="b">
        <v>0</v>
      </c>
      <c r="AE145" s="179"/>
      <c r="AF145" s="8" t="b">
        <v>0</v>
      </c>
      <c r="AG145" s="8" t="b">
        <v>0</v>
      </c>
      <c r="AH145" s="177"/>
      <c r="AI145" s="47"/>
      <c r="AJ145" s="8"/>
      <c r="AK145" s="47" t="s">
        <v>622</v>
      </c>
      <c r="AL145" s="4"/>
      <c r="AM145" s="4" t="s">
        <v>280</v>
      </c>
      <c r="AN145" s="4" t="s">
        <v>349</v>
      </c>
      <c r="AO145" s="4" t="s">
        <v>2010</v>
      </c>
      <c r="AP145" s="4" t="s">
        <v>2010</v>
      </c>
      <c r="AQ145" s="4" t="s">
        <v>2010</v>
      </c>
      <c r="AR145" s="4" t="s">
        <v>2010</v>
      </c>
      <c r="AS145" s="147"/>
      <c r="AT145" s="147"/>
      <c r="AU145" s="147"/>
      <c r="AV145" s="147"/>
      <c r="AW145" s="147"/>
      <c r="AX145" s="147"/>
      <c r="AY145" s="147"/>
      <c r="AZ145" s="147"/>
    </row>
    <row r="146">
      <c r="A146" s="4" t="s">
        <v>655</v>
      </c>
      <c r="B146" s="144">
        <v>44482.0</v>
      </c>
      <c r="C146" s="115">
        <v>0.35466435185185186</v>
      </c>
      <c r="D146" s="47"/>
      <c r="E146" s="47"/>
      <c r="F146" s="4"/>
      <c r="G146" s="4"/>
      <c r="H146" s="4"/>
      <c r="I146" s="47"/>
      <c r="J146" s="47"/>
      <c r="K146" s="47" t="s">
        <v>622</v>
      </c>
      <c r="L146" s="144">
        <v>44482.0</v>
      </c>
      <c r="M146" s="115">
        <v>0.5174884259259259</v>
      </c>
      <c r="N146" s="4"/>
      <c r="O146" s="4"/>
      <c r="P146" s="8" t="b">
        <v>0</v>
      </c>
      <c r="Q146" s="8" t="s">
        <v>2013</v>
      </c>
      <c r="R146" s="177" t="b">
        <v>1</v>
      </c>
      <c r="S146" s="177">
        <v>1.0</v>
      </c>
      <c r="T146" s="8"/>
      <c r="U146" s="4"/>
      <c r="V146" s="47"/>
      <c r="W146" s="4"/>
      <c r="X146" s="177" t="b">
        <v>0</v>
      </c>
      <c r="Y146" s="8" t="b">
        <v>0</v>
      </c>
      <c r="Z146" s="47"/>
      <c r="AA146" s="8" t="b">
        <v>0</v>
      </c>
      <c r="AB146" s="8" t="b">
        <v>0</v>
      </c>
      <c r="AC146" s="178">
        <v>354.0</v>
      </c>
      <c r="AD146" s="177" t="b">
        <v>0</v>
      </c>
      <c r="AE146" s="179"/>
      <c r="AF146" s="8" t="b">
        <v>0</v>
      </c>
      <c r="AG146" s="8" t="b">
        <v>0</v>
      </c>
      <c r="AH146" s="177"/>
      <c r="AI146" s="47"/>
      <c r="AJ146" s="8"/>
      <c r="AK146" s="47" t="s">
        <v>622</v>
      </c>
      <c r="AL146" s="4"/>
      <c r="AM146" s="4" t="s">
        <v>280</v>
      </c>
      <c r="AN146" s="4" t="s">
        <v>287</v>
      </c>
      <c r="AO146" s="4" t="s">
        <v>2010</v>
      </c>
      <c r="AP146" s="4" t="s">
        <v>2010</v>
      </c>
      <c r="AQ146" s="4" t="s">
        <v>2010</v>
      </c>
      <c r="AR146" s="4" t="s">
        <v>2010</v>
      </c>
      <c r="AS146" s="147"/>
      <c r="AT146" s="147"/>
      <c r="AU146" s="147"/>
      <c r="AV146" s="147"/>
      <c r="AW146" s="147"/>
      <c r="AX146" s="147"/>
      <c r="AY146" s="147"/>
      <c r="AZ146" s="147"/>
    </row>
    <row r="147">
      <c r="A147" s="4" t="s">
        <v>657</v>
      </c>
      <c r="B147" s="144">
        <v>44482.0</v>
      </c>
      <c r="C147" s="115">
        <v>0.3546990740740741</v>
      </c>
      <c r="D147" s="47"/>
      <c r="E147" s="47"/>
      <c r="F147" s="4"/>
      <c r="G147" s="4"/>
      <c r="H147" s="4"/>
      <c r="I147" s="47"/>
      <c r="J147" s="47"/>
      <c r="K147" s="47" t="s">
        <v>622</v>
      </c>
      <c r="L147" s="144">
        <v>44482.0</v>
      </c>
      <c r="M147" s="115">
        <v>0.5174884259259259</v>
      </c>
      <c r="N147" s="4"/>
      <c r="O147" s="4"/>
      <c r="P147" s="8" t="b">
        <v>0</v>
      </c>
      <c r="Q147" s="8" t="s">
        <v>2013</v>
      </c>
      <c r="R147" s="177" t="b">
        <v>1</v>
      </c>
      <c r="S147" s="177">
        <v>1.0</v>
      </c>
      <c r="T147" s="8"/>
      <c r="U147" s="4"/>
      <c r="V147" s="47"/>
      <c r="W147" s="4"/>
      <c r="X147" s="177" t="b">
        <v>0</v>
      </c>
      <c r="Y147" s="8" t="b">
        <v>0</v>
      </c>
      <c r="Z147" s="47"/>
      <c r="AA147" s="8" t="b">
        <v>0</v>
      </c>
      <c r="AB147" s="8" t="b">
        <v>0</v>
      </c>
      <c r="AC147" s="178">
        <v>353.0</v>
      </c>
      <c r="AD147" s="177" t="b">
        <v>0</v>
      </c>
      <c r="AE147" s="179"/>
      <c r="AF147" s="8" t="b">
        <v>0</v>
      </c>
      <c r="AG147" s="8" t="b">
        <v>0</v>
      </c>
      <c r="AH147" s="177"/>
      <c r="AI147" s="47"/>
      <c r="AJ147" s="8"/>
      <c r="AK147" s="47" t="s">
        <v>622</v>
      </c>
      <c r="AL147" s="4"/>
      <c r="AM147" s="4" t="s">
        <v>373</v>
      </c>
      <c r="AN147" s="4" t="s">
        <v>360</v>
      </c>
      <c r="AO147" s="4" t="s">
        <v>2010</v>
      </c>
      <c r="AP147" s="4" t="s">
        <v>2010</v>
      </c>
      <c r="AQ147" s="4" t="s">
        <v>2010</v>
      </c>
      <c r="AR147" s="4" t="s">
        <v>2010</v>
      </c>
      <c r="AS147" s="147"/>
      <c r="AT147" s="147"/>
      <c r="AU147" s="147"/>
      <c r="AV147" s="147"/>
      <c r="AW147" s="147"/>
      <c r="AX147" s="147"/>
      <c r="AY147" s="147"/>
      <c r="AZ147" s="147"/>
    </row>
    <row r="148">
      <c r="A148" s="4" t="s">
        <v>659</v>
      </c>
      <c r="B148" s="144">
        <v>44482.0</v>
      </c>
      <c r="C148" s="115">
        <v>0.3575115740740741</v>
      </c>
      <c r="D148" s="47"/>
      <c r="E148" s="47"/>
      <c r="F148" s="4"/>
      <c r="G148" s="4"/>
      <c r="H148" s="4"/>
      <c r="I148" s="47"/>
      <c r="J148" s="47"/>
      <c r="K148" s="47" t="s">
        <v>622</v>
      </c>
      <c r="L148" s="144">
        <v>44482.0</v>
      </c>
      <c r="M148" s="115">
        <v>0.5174884259259259</v>
      </c>
      <c r="N148" s="4"/>
      <c r="O148" s="4"/>
      <c r="P148" s="8" t="b">
        <v>0</v>
      </c>
      <c r="Q148" s="8" t="s">
        <v>2013</v>
      </c>
      <c r="R148" s="177" t="b">
        <v>1</v>
      </c>
      <c r="S148" s="177">
        <v>1.0</v>
      </c>
      <c r="T148" s="8"/>
      <c r="U148" s="4"/>
      <c r="V148" s="47"/>
      <c r="W148" s="4"/>
      <c r="X148" s="177" t="b">
        <v>0</v>
      </c>
      <c r="Y148" s="8" t="b">
        <v>0</v>
      </c>
      <c r="Z148" s="47"/>
      <c r="AA148" s="8" t="b">
        <v>0</v>
      </c>
      <c r="AB148" s="8" t="b">
        <v>0</v>
      </c>
      <c r="AC148" s="178">
        <v>352.0</v>
      </c>
      <c r="AD148" s="177" t="b">
        <v>0</v>
      </c>
      <c r="AE148" s="179"/>
      <c r="AF148" s="8" t="b">
        <v>0</v>
      </c>
      <c r="AG148" s="8" t="b">
        <v>0</v>
      </c>
      <c r="AH148" s="177"/>
      <c r="AI148" s="47"/>
      <c r="AJ148" s="8"/>
      <c r="AK148" s="47" t="s">
        <v>622</v>
      </c>
      <c r="AL148" s="4"/>
      <c r="AM148" s="4" t="s">
        <v>280</v>
      </c>
      <c r="AN148" s="4" t="s">
        <v>313</v>
      </c>
      <c r="AO148" s="4" t="s">
        <v>2010</v>
      </c>
      <c r="AP148" s="4" t="s">
        <v>2010</v>
      </c>
      <c r="AQ148" s="4" t="s">
        <v>2010</v>
      </c>
      <c r="AR148" s="4" t="s">
        <v>2010</v>
      </c>
      <c r="AS148" s="147"/>
      <c r="AT148" s="147"/>
      <c r="AU148" s="147"/>
      <c r="AV148" s="147"/>
      <c r="AW148" s="147"/>
      <c r="AX148" s="147"/>
      <c r="AY148" s="147"/>
      <c r="AZ148" s="147"/>
    </row>
    <row r="149">
      <c r="A149" s="4" t="s">
        <v>661</v>
      </c>
      <c r="B149" s="144">
        <v>44482.0</v>
      </c>
      <c r="C149" s="115">
        <v>0.35783564814814817</v>
      </c>
      <c r="D149" s="47"/>
      <c r="E149" s="47"/>
      <c r="F149" s="4"/>
      <c r="G149" s="4"/>
      <c r="H149" s="4"/>
      <c r="I149" s="47"/>
      <c r="J149" s="47"/>
      <c r="K149" s="47" t="s">
        <v>622</v>
      </c>
      <c r="L149" s="144">
        <v>44482.0</v>
      </c>
      <c r="M149" s="115">
        <v>0.5174884259259259</v>
      </c>
      <c r="N149" s="4"/>
      <c r="O149" s="4"/>
      <c r="P149" s="8" t="b">
        <v>0</v>
      </c>
      <c r="Q149" s="8" t="s">
        <v>2013</v>
      </c>
      <c r="R149" s="177" t="b">
        <v>1</v>
      </c>
      <c r="S149" s="177">
        <v>1.0</v>
      </c>
      <c r="T149" s="8"/>
      <c r="U149" s="4"/>
      <c r="V149" s="47"/>
      <c r="W149" s="4"/>
      <c r="X149" s="177" t="b">
        <v>0</v>
      </c>
      <c r="Y149" s="8" t="b">
        <v>0</v>
      </c>
      <c r="Z149" s="47"/>
      <c r="AA149" s="8" t="b">
        <v>0</v>
      </c>
      <c r="AB149" s="8" t="b">
        <v>0</v>
      </c>
      <c r="AC149" s="178">
        <v>351.0</v>
      </c>
      <c r="AD149" s="177" t="b">
        <v>0</v>
      </c>
      <c r="AE149" s="179"/>
      <c r="AF149" s="8" t="b">
        <v>0</v>
      </c>
      <c r="AG149" s="8" t="b">
        <v>0</v>
      </c>
      <c r="AH149" s="177"/>
      <c r="AI149" s="47"/>
      <c r="AJ149" s="8"/>
      <c r="AK149" s="47" t="s">
        <v>622</v>
      </c>
      <c r="AL149" s="4"/>
      <c r="AM149" s="4" t="s">
        <v>280</v>
      </c>
      <c r="AN149" s="4" t="s">
        <v>413</v>
      </c>
      <c r="AO149" s="4" t="s">
        <v>2010</v>
      </c>
      <c r="AP149" s="4" t="s">
        <v>2010</v>
      </c>
      <c r="AQ149" s="4" t="s">
        <v>2010</v>
      </c>
      <c r="AR149" s="4" t="s">
        <v>2010</v>
      </c>
      <c r="AS149" s="147"/>
      <c r="AT149" s="147"/>
      <c r="AU149" s="147"/>
      <c r="AV149" s="147"/>
      <c r="AW149" s="147"/>
      <c r="AX149" s="147"/>
      <c r="AY149" s="147"/>
      <c r="AZ149" s="147"/>
    </row>
    <row r="150">
      <c r="A150" s="4" t="s">
        <v>663</v>
      </c>
      <c r="B150" s="144">
        <v>44482.0</v>
      </c>
      <c r="C150" s="115">
        <v>0.35962962962962963</v>
      </c>
      <c r="D150" s="47"/>
      <c r="E150" s="47"/>
      <c r="F150" s="4"/>
      <c r="G150" s="4"/>
      <c r="H150" s="4"/>
      <c r="I150" s="47"/>
      <c r="J150" s="47"/>
      <c r="K150" s="47" t="s">
        <v>622</v>
      </c>
      <c r="L150" s="144">
        <v>44482.0</v>
      </c>
      <c r="M150" s="115">
        <v>0.5174884259259259</v>
      </c>
      <c r="N150" s="4"/>
      <c r="O150" s="4"/>
      <c r="P150" s="8" t="b">
        <v>0</v>
      </c>
      <c r="Q150" s="8" t="s">
        <v>2013</v>
      </c>
      <c r="R150" s="177" t="b">
        <v>1</v>
      </c>
      <c r="S150" s="177">
        <v>1.0</v>
      </c>
      <c r="T150" s="8"/>
      <c r="U150" s="4"/>
      <c r="V150" s="47"/>
      <c r="W150" s="4"/>
      <c r="X150" s="177" t="b">
        <v>0</v>
      </c>
      <c r="Y150" s="8" t="b">
        <v>0</v>
      </c>
      <c r="Z150" s="47"/>
      <c r="AA150" s="8" t="b">
        <v>0</v>
      </c>
      <c r="AB150" s="8" t="b">
        <v>0</v>
      </c>
      <c r="AC150" s="178">
        <v>350.0</v>
      </c>
      <c r="AD150" s="177" t="b">
        <v>0</v>
      </c>
      <c r="AE150" s="179"/>
      <c r="AF150" s="8" t="b">
        <v>0</v>
      </c>
      <c r="AG150" s="8" t="b">
        <v>0</v>
      </c>
      <c r="AH150" s="177"/>
      <c r="AI150" s="47"/>
      <c r="AJ150" s="8"/>
      <c r="AK150" s="47" t="s">
        <v>622</v>
      </c>
      <c r="AL150" s="4"/>
      <c r="AM150" s="4" t="s">
        <v>280</v>
      </c>
      <c r="AN150" s="4" t="s">
        <v>408</v>
      </c>
      <c r="AO150" s="4" t="s">
        <v>2010</v>
      </c>
      <c r="AP150" s="4" t="s">
        <v>2010</v>
      </c>
      <c r="AQ150" s="4" t="s">
        <v>2010</v>
      </c>
      <c r="AR150" s="4" t="s">
        <v>2010</v>
      </c>
      <c r="AS150" s="147"/>
      <c r="AT150" s="147"/>
      <c r="AU150" s="147"/>
      <c r="AV150" s="147"/>
      <c r="AW150" s="147"/>
      <c r="AX150" s="147"/>
      <c r="AY150" s="147"/>
      <c r="AZ150" s="147"/>
    </row>
    <row r="151">
      <c r="A151" s="4" t="s">
        <v>665</v>
      </c>
      <c r="B151" s="144">
        <v>44482.0</v>
      </c>
      <c r="C151" s="115">
        <v>0.3662037037037037</v>
      </c>
      <c r="D151" s="47"/>
      <c r="E151" s="47"/>
      <c r="F151" s="4"/>
      <c r="G151" s="4"/>
      <c r="H151" s="4"/>
      <c r="I151" s="47"/>
      <c r="J151" s="47"/>
      <c r="K151" s="47" t="s">
        <v>622</v>
      </c>
      <c r="L151" s="144">
        <v>44482.0</v>
      </c>
      <c r="M151" s="115">
        <v>0.5174884259259259</v>
      </c>
      <c r="N151" s="4"/>
      <c r="O151" s="4"/>
      <c r="P151" s="8" t="b">
        <v>0</v>
      </c>
      <c r="Q151" s="8" t="s">
        <v>2013</v>
      </c>
      <c r="R151" s="177" t="b">
        <v>1</v>
      </c>
      <c r="S151" s="177">
        <v>1.0</v>
      </c>
      <c r="T151" s="8"/>
      <c r="U151" s="4"/>
      <c r="V151" s="47"/>
      <c r="W151" s="4"/>
      <c r="X151" s="177" t="b">
        <v>0</v>
      </c>
      <c r="Y151" s="8" t="b">
        <v>0</v>
      </c>
      <c r="Z151" s="47"/>
      <c r="AA151" s="8" t="b">
        <v>0</v>
      </c>
      <c r="AB151" s="8" t="b">
        <v>0</v>
      </c>
      <c r="AC151" s="178">
        <v>349.0</v>
      </c>
      <c r="AD151" s="177" t="b">
        <v>0</v>
      </c>
      <c r="AE151" s="179"/>
      <c r="AF151" s="8" t="b">
        <v>0</v>
      </c>
      <c r="AG151" s="8" t="b">
        <v>0</v>
      </c>
      <c r="AH151" s="177"/>
      <c r="AI151" s="47"/>
      <c r="AJ151" s="8"/>
      <c r="AK151" s="47" t="s">
        <v>622</v>
      </c>
      <c r="AL151" s="4"/>
      <c r="AM151" s="4" t="s">
        <v>280</v>
      </c>
      <c r="AN151" s="4" t="s">
        <v>316</v>
      </c>
      <c r="AO151" s="4" t="s">
        <v>2010</v>
      </c>
      <c r="AP151" s="4" t="s">
        <v>2010</v>
      </c>
      <c r="AQ151" s="4" t="s">
        <v>2010</v>
      </c>
      <c r="AR151" s="4" t="s">
        <v>2010</v>
      </c>
      <c r="AS151" s="147"/>
      <c r="AT151" s="147"/>
      <c r="AU151" s="147"/>
      <c r="AV151" s="147"/>
      <c r="AW151" s="147"/>
      <c r="AX151" s="147"/>
      <c r="AY151" s="147"/>
      <c r="AZ151" s="147"/>
    </row>
    <row r="152">
      <c r="A152" s="4" t="s">
        <v>667</v>
      </c>
      <c r="B152" s="144">
        <v>44482.0</v>
      </c>
      <c r="C152" s="115">
        <v>0.40193287037037034</v>
      </c>
      <c r="D152" s="47"/>
      <c r="E152" s="47"/>
      <c r="F152" s="4"/>
      <c r="G152" s="4"/>
      <c r="H152" s="4"/>
      <c r="I152" s="47"/>
      <c r="J152" s="47"/>
      <c r="K152" s="47" t="s">
        <v>622</v>
      </c>
      <c r="L152" s="144">
        <v>44482.0</v>
      </c>
      <c r="M152" s="115">
        <v>0.5174884259259259</v>
      </c>
      <c r="N152" s="4"/>
      <c r="O152" s="4"/>
      <c r="P152" s="8" t="b">
        <v>0</v>
      </c>
      <c r="Q152" s="8" t="s">
        <v>2013</v>
      </c>
      <c r="R152" s="177" t="b">
        <v>1</v>
      </c>
      <c r="S152" s="177">
        <v>1.0</v>
      </c>
      <c r="T152" s="8">
        <v>0.0</v>
      </c>
      <c r="U152" s="4"/>
      <c r="V152" s="47"/>
      <c r="W152" s="4"/>
      <c r="X152" s="177" t="b">
        <v>0</v>
      </c>
      <c r="Y152" s="8" t="b">
        <v>0</v>
      </c>
      <c r="Z152" s="47"/>
      <c r="AA152" s="8" t="b">
        <v>0</v>
      </c>
      <c r="AB152" s="8" t="b">
        <v>0</v>
      </c>
      <c r="AC152" s="178">
        <v>733.0</v>
      </c>
      <c r="AD152" s="177" t="b">
        <v>1</v>
      </c>
      <c r="AE152" s="179"/>
      <c r="AF152" s="8" t="b">
        <v>0</v>
      </c>
      <c r="AG152" s="8" t="b">
        <v>0</v>
      </c>
      <c r="AH152" s="177"/>
      <c r="AI152" s="47"/>
      <c r="AJ152" s="8"/>
      <c r="AK152" s="47" t="s">
        <v>622</v>
      </c>
      <c r="AL152" s="4"/>
      <c r="AM152" s="4" t="s">
        <v>280</v>
      </c>
      <c r="AN152" s="4" t="s">
        <v>668</v>
      </c>
      <c r="AO152" s="4" t="s">
        <v>2010</v>
      </c>
      <c r="AP152" s="4" t="s">
        <v>2010</v>
      </c>
      <c r="AQ152" s="4" t="s">
        <v>2010</v>
      </c>
      <c r="AR152" s="4" t="s">
        <v>2010</v>
      </c>
      <c r="AS152" s="147"/>
      <c r="AT152" s="147"/>
      <c r="AU152" s="147"/>
      <c r="AV152" s="147"/>
      <c r="AW152" s="147"/>
      <c r="AX152" s="147"/>
      <c r="AY152" s="147"/>
      <c r="AZ152" s="147"/>
    </row>
    <row r="153">
      <c r="A153" s="4" t="s">
        <v>670</v>
      </c>
      <c r="B153" s="144">
        <v>44482.0</v>
      </c>
      <c r="C153" s="115">
        <v>0.4310648148148148</v>
      </c>
      <c r="D153" s="47"/>
      <c r="E153" s="47"/>
      <c r="F153" s="4"/>
      <c r="G153" s="4"/>
      <c r="H153" s="4"/>
      <c r="I153" s="47"/>
      <c r="J153" s="47"/>
      <c r="K153" s="47" t="s">
        <v>622</v>
      </c>
      <c r="L153" s="144">
        <v>44482.0</v>
      </c>
      <c r="M153" s="115">
        <v>0.5174884259259259</v>
      </c>
      <c r="N153" s="4"/>
      <c r="O153" s="4"/>
      <c r="P153" s="8" t="b">
        <v>0</v>
      </c>
      <c r="Q153" s="8" t="s">
        <v>2013</v>
      </c>
      <c r="R153" s="177" t="b">
        <v>1</v>
      </c>
      <c r="S153" s="177">
        <v>1.0</v>
      </c>
      <c r="T153" s="8">
        <v>0.0</v>
      </c>
      <c r="U153" s="4"/>
      <c r="V153" s="47"/>
      <c r="W153" s="4"/>
      <c r="X153" s="177" t="b">
        <v>0</v>
      </c>
      <c r="Y153" s="8" t="b">
        <v>0</v>
      </c>
      <c r="Z153" s="47"/>
      <c r="AA153" s="8" t="b">
        <v>0</v>
      </c>
      <c r="AB153" s="8" t="b">
        <v>0</v>
      </c>
      <c r="AC153" s="178">
        <v>732.0</v>
      </c>
      <c r="AD153" s="177" t="b">
        <v>1</v>
      </c>
      <c r="AE153" s="179"/>
      <c r="AF153" s="8" t="b">
        <v>0</v>
      </c>
      <c r="AG153" s="8" t="b">
        <v>0</v>
      </c>
      <c r="AH153" s="177"/>
      <c r="AI153" s="47"/>
      <c r="AJ153" s="8"/>
      <c r="AK153" s="47" t="s">
        <v>622</v>
      </c>
      <c r="AL153" s="4"/>
      <c r="AM153" s="4" t="s">
        <v>373</v>
      </c>
      <c r="AN153" s="4" t="s">
        <v>671</v>
      </c>
      <c r="AO153" s="4" t="s">
        <v>2010</v>
      </c>
      <c r="AP153" s="4" t="s">
        <v>2010</v>
      </c>
      <c r="AQ153" s="4" t="s">
        <v>2010</v>
      </c>
      <c r="AR153" s="4" t="s">
        <v>2010</v>
      </c>
      <c r="AS153" s="147"/>
      <c r="AT153" s="147"/>
      <c r="AU153" s="147"/>
      <c r="AV153" s="147"/>
      <c r="AW153" s="147"/>
      <c r="AX153" s="147"/>
      <c r="AY153" s="147"/>
      <c r="AZ153" s="147"/>
    </row>
    <row r="154">
      <c r="A154" s="4" t="s">
        <v>673</v>
      </c>
      <c r="B154" s="144">
        <v>44482.0</v>
      </c>
      <c r="C154" s="115">
        <v>0.43115740740740743</v>
      </c>
      <c r="D154" s="47"/>
      <c r="E154" s="47"/>
      <c r="F154" s="4"/>
      <c r="G154" s="4"/>
      <c r="H154" s="4"/>
      <c r="I154" s="47"/>
      <c r="J154" s="47"/>
      <c r="K154" s="47" t="s">
        <v>622</v>
      </c>
      <c r="L154" s="144">
        <v>44482.0</v>
      </c>
      <c r="M154" s="115">
        <v>0.5174884259259259</v>
      </c>
      <c r="N154" s="4"/>
      <c r="O154" s="4"/>
      <c r="P154" s="8" t="b">
        <v>0</v>
      </c>
      <c r="Q154" s="8" t="s">
        <v>2013</v>
      </c>
      <c r="R154" s="177" t="b">
        <v>1</v>
      </c>
      <c r="S154" s="177">
        <v>1.0</v>
      </c>
      <c r="T154" s="8"/>
      <c r="U154" s="4"/>
      <c r="V154" s="47"/>
      <c r="W154" s="4"/>
      <c r="X154" s="177" t="b">
        <v>0</v>
      </c>
      <c r="Y154" s="8" t="b">
        <v>0</v>
      </c>
      <c r="Z154" s="47"/>
      <c r="AA154" s="8" t="b">
        <v>0</v>
      </c>
      <c r="AB154" s="8" t="b">
        <v>0</v>
      </c>
      <c r="AC154" s="178">
        <v>348.0</v>
      </c>
      <c r="AD154" s="177" t="b">
        <v>0</v>
      </c>
      <c r="AE154" s="179"/>
      <c r="AF154" s="8" t="b">
        <v>0</v>
      </c>
      <c r="AG154" s="8" t="b">
        <v>0</v>
      </c>
      <c r="AH154" s="177"/>
      <c r="AI154" s="47"/>
      <c r="AJ154" s="8"/>
      <c r="AK154" s="47" t="s">
        <v>622</v>
      </c>
      <c r="AL154" s="4"/>
      <c r="AM154" s="4" t="s">
        <v>280</v>
      </c>
      <c r="AN154" s="4" t="s">
        <v>396</v>
      </c>
      <c r="AO154" s="4" t="s">
        <v>2010</v>
      </c>
      <c r="AP154" s="4" t="s">
        <v>2010</v>
      </c>
      <c r="AQ154" s="4" t="s">
        <v>2010</v>
      </c>
      <c r="AR154" s="4" t="s">
        <v>2010</v>
      </c>
      <c r="AS154" s="147"/>
      <c r="AT154" s="147"/>
      <c r="AU154" s="147"/>
      <c r="AV154" s="147"/>
      <c r="AW154" s="147"/>
      <c r="AX154" s="147"/>
      <c r="AY154" s="147"/>
      <c r="AZ154" s="147"/>
    </row>
    <row r="155">
      <c r="A155" s="4" t="s">
        <v>675</v>
      </c>
      <c r="B155" s="144">
        <v>44482.0</v>
      </c>
      <c r="C155" s="115">
        <v>0.43150462962962965</v>
      </c>
      <c r="D155" s="47"/>
      <c r="E155" s="47"/>
      <c r="F155" s="4"/>
      <c r="G155" s="4"/>
      <c r="H155" s="4"/>
      <c r="I155" s="47"/>
      <c r="J155" s="47"/>
      <c r="K155" s="47" t="s">
        <v>622</v>
      </c>
      <c r="L155" s="144">
        <v>44482.0</v>
      </c>
      <c r="M155" s="115">
        <v>0.5174884259259259</v>
      </c>
      <c r="N155" s="4"/>
      <c r="O155" s="4"/>
      <c r="P155" s="8" t="b">
        <v>0</v>
      </c>
      <c r="Q155" s="8" t="s">
        <v>2013</v>
      </c>
      <c r="R155" s="177" t="b">
        <v>1</v>
      </c>
      <c r="S155" s="177">
        <v>1.0</v>
      </c>
      <c r="T155" s="8">
        <v>0.0</v>
      </c>
      <c r="U155" s="4"/>
      <c r="V155" s="47"/>
      <c r="W155" s="4"/>
      <c r="X155" s="177" t="b">
        <v>0</v>
      </c>
      <c r="Y155" s="8" t="b">
        <v>0</v>
      </c>
      <c r="Z155" s="47"/>
      <c r="AA155" s="8" t="b">
        <v>0</v>
      </c>
      <c r="AB155" s="8" t="b">
        <v>0</v>
      </c>
      <c r="AC155" s="178">
        <v>731.0</v>
      </c>
      <c r="AD155" s="177" t="b">
        <v>1</v>
      </c>
      <c r="AE155" s="179"/>
      <c r="AF155" s="8" t="b">
        <v>0</v>
      </c>
      <c r="AG155" s="8" t="b">
        <v>0</v>
      </c>
      <c r="AH155" s="177"/>
      <c r="AI155" s="47"/>
      <c r="AJ155" s="8"/>
      <c r="AK155" s="47" t="s">
        <v>622</v>
      </c>
      <c r="AL155" s="4"/>
      <c r="AM155" s="4" t="s">
        <v>373</v>
      </c>
      <c r="AN155" s="4" t="s">
        <v>488</v>
      </c>
      <c r="AO155" s="4" t="s">
        <v>2010</v>
      </c>
      <c r="AP155" s="4" t="s">
        <v>2010</v>
      </c>
      <c r="AQ155" s="4" t="s">
        <v>2010</v>
      </c>
      <c r="AR155" s="4" t="s">
        <v>2010</v>
      </c>
      <c r="AS155" s="147"/>
      <c r="AT155" s="147"/>
      <c r="AU155" s="147"/>
      <c r="AV155" s="147"/>
      <c r="AW155" s="147"/>
      <c r="AX155" s="147"/>
      <c r="AY155" s="147"/>
      <c r="AZ155" s="147"/>
    </row>
    <row r="156">
      <c r="A156" s="4" t="s">
        <v>677</v>
      </c>
      <c r="B156" s="144">
        <v>44482.0</v>
      </c>
      <c r="C156" s="115">
        <v>0.43224537037037036</v>
      </c>
      <c r="D156" s="47"/>
      <c r="E156" s="47"/>
      <c r="F156" s="4"/>
      <c r="G156" s="4"/>
      <c r="H156" s="4"/>
      <c r="I156" s="47"/>
      <c r="J156" s="47"/>
      <c r="K156" s="47" t="s">
        <v>622</v>
      </c>
      <c r="L156" s="144">
        <v>44482.0</v>
      </c>
      <c r="M156" s="115">
        <v>0.5174884259259259</v>
      </c>
      <c r="N156" s="4"/>
      <c r="O156" s="4"/>
      <c r="P156" s="8" t="b">
        <v>0</v>
      </c>
      <c r="Q156" s="8" t="s">
        <v>2013</v>
      </c>
      <c r="R156" s="177" t="b">
        <v>1</v>
      </c>
      <c r="S156" s="177">
        <v>1.0</v>
      </c>
      <c r="T156" s="8">
        <v>0.0</v>
      </c>
      <c r="U156" s="4"/>
      <c r="V156" s="47"/>
      <c r="W156" s="4"/>
      <c r="X156" s="177" t="b">
        <v>0</v>
      </c>
      <c r="Y156" s="8" t="b">
        <v>0</v>
      </c>
      <c r="Z156" s="47"/>
      <c r="AA156" s="8" t="b">
        <v>0</v>
      </c>
      <c r="AB156" s="8" t="b">
        <v>0</v>
      </c>
      <c r="AC156" s="178">
        <v>730.0</v>
      </c>
      <c r="AD156" s="177" t="b">
        <v>1</v>
      </c>
      <c r="AE156" s="179"/>
      <c r="AF156" s="8" t="b">
        <v>0</v>
      </c>
      <c r="AG156" s="8" t="b">
        <v>0</v>
      </c>
      <c r="AH156" s="177"/>
      <c r="AI156" s="47"/>
      <c r="AJ156" s="8"/>
      <c r="AK156" s="47" t="s">
        <v>622</v>
      </c>
      <c r="AL156" s="4"/>
      <c r="AM156" s="4" t="s">
        <v>373</v>
      </c>
      <c r="AN156" s="4" t="s">
        <v>678</v>
      </c>
      <c r="AO156" s="4" t="s">
        <v>2010</v>
      </c>
      <c r="AP156" s="4" t="s">
        <v>2010</v>
      </c>
      <c r="AQ156" s="4" t="s">
        <v>2010</v>
      </c>
      <c r="AR156" s="4" t="s">
        <v>2010</v>
      </c>
      <c r="AS156" s="147"/>
      <c r="AT156" s="147"/>
      <c r="AU156" s="147"/>
      <c r="AV156" s="147"/>
      <c r="AW156" s="147"/>
      <c r="AX156" s="147"/>
      <c r="AY156" s="147"/>
      <c r="AZ156" s="147"/>
    </row>
    <row r="157">
      <c r="A157" s="4" t="s">
        <v>680</v>
      </c>
      <c r="B157" s="144">
        <v>44482.0</v>
      </c>
      <c r="C157" s="115">
        <v>0.43256944444444445</v>
      </c>
      <c r="D157" s="47"/>
      <c r="E157" s="47"/>
      <c r="F157" s="4"/>
      <c r="G157" s="4"/>
      <c r="H157" s="4"/>
      <c r="I157" s="47"/>
      <c r="J157" s="47"/>
      <c r="K157" s="47" t="s">
        <v>622</v>
      </c>
      <c r="L157" s="144">
        <v>44482.0</v>
      </c>
      <c r="M157" s="115">
        <v>0.5174884259259259</v>
      </c>
      <c r="N157" s="4"/>
      <c r="O157" s="4"/>
      <c r="P157" s="8" t="b">
        <v>0</v>
      </c>
      <c r="Q157" s="8" t="s">
        <v>2013</v>
      </c>
      <c r="R157" s="177" t="b">
        <v>1</v>
      </c>
      <c r="S157" s="177">
        <v>1.0</v>
      </c>
      <c r="T157" s="8">
        <v>0.0</v>
      </c>
      <c r="U157" s="4"/>
      <c r="V157" s="47"/>
      <c r="W157" s="4"/>
      <c r="X157" s="177" t="b">
        <v>0</v>
      </c>
      <c r="Y157" s="8" t="b">
        <v>0</v>
      </c>
      <c r="Z157" s="47"/>
      <c r="AA157" s="8" t="b">
        <v>0</v>
      </c>
      <c r="AB157" s="8" t="b">
        <v>0</v>
      </c>
      <c r="AC157" s="178">
        <v>729.0</v>
      </c>
      <c r="AD157" s="177" t="b">
        <v>1</v>
      </c>
      <c r="AE157" s="179"/>
      <c r="AF157" s="8" t="b">
        <v>0</v>
      </c>
      <c r="AG157" s="8" t="b">
        <v>0</v>
      </c>
      <c r="AH157" s="177"/>
      <c r="AI157" s="47"/>
      <c r="AJ157" s="8"/>
      <c r="AK157" s="47" t="s">
        <v>622</v>
      </c>
      <c r="AL157" s="4"/>
      <c r="AM157" s="4" t="s">
        <v>373</v>
      </c>
      <c r="AN157" s="4" t="s">
        <v>681</v>
      </c>
      <c r="AO157" s="4" t="s">
        <v>2010</v>
      </c>
      <c r="AP157" s="4" t="s">
        <v>2010</v>
      </c>
      <c r="AQ157" s="4" t="s">
        <v>2010</v>
      </c>
      <c r="AR157" s="4" t="s">
        <v>2010</v>
      </c>
      <c r="AS157" s="147"/>
      <c r="AT157" s="147"/>
      <c r="AU157" s="147"/>
      <c r="AV157" s="147"/>
      <c r="AW157" s="147"/>
      <c r="AX157" s="147"/>
      <c r="AY157" s="147"/>
      <c r="AZ157" s="147"/>
    </row>
    <row r="158">
      <c r="A158" s="4" t="s">
        <v>683</v>
      </c>
      <c r="B158" s="144">
        <v>44482.0</v>
      </c>
      <c r="C158" s="115">
        <v>0.4329513888888889</v>
      </c>
      <c r="D158" s="47"/>
      <c r="E158" s="47"/>
      <c r="F158" s="4"/>
      <c r="G158" s="4"/>
      <c r="H158" s="4"/>
      <c r="I158" s="47"/>
      <c r="J158" s="47"/>
      <c r="K158" s="47" t="s">
        <v>622</v>
      </c>
      <c r="L158" s="144">
        <v>44482.0</v>
      </c>
      <c r="M158" s="115">
        <v>0.5174884259259259</v>
      </c>
      <c r="N158" s="4"/>
      <c r="O158" s="4"/>
      <c r="P158" s="8" t="b">
        <v>0</v>
      </c>
      <c r="Q158" s="8" t="s">
        <v>2013</v>
      </c>
      <c r="R158" s="177" t="b">
        <v>1</v>
      </c>
      <c r="S158" s="177">
        <v>1.0</v>
      </c>
      <c r="T158" s="8">
        <v>0.0</v>
      </c>
      <c r="U158" s="4"/>
      <c r="V158" s="47"/>
      <c r="W158" s="4"/>
      <c r="X158" s="177" t="b">
        <v>0</v>
      </c>
      <c r="Y158" s="8" t="b">
        <v>0</v>
      </c>
      <c r="Z158" s="47"/>
      <c r="AA158" s="8" t="b">
        <v>0</v>
      </c>
      <c r="AB158" s="8" t="b">
        <v>0</v>
      </c>
      <c r="AC158" s="178">
        <v>728.0</v>
      </c>
      <c r="AD158" s="177" t="b">
        <v>1</v>
      </c>
      <c r="AE158" s="179"/>
      <c r="AF158" s="8" t="b">
        <v>0</v>
      </c>
      <c r="AG158" s="8" t="b">
        <v>0</v>
      </c>
      <c r="AH158" s="177"/>
      <c r="AI158" s="47"/>
      <c r="AJ158" s="8"/>
      <c r="AK158" s="47" t="s">
        <v>622</v>
      </c>
      <c r="AL158" s="4"/>
      <c r="AM158" s="4" t="s">
        <v>373</v>
      </c>
      <c r="AN158" s="4" t="s">
        <v>509</v>
      </c>
      <c r="AO158" s="4" t="s">
        <v>2010</v>
      </c>
      <c r="AP158" s="4" t="s">
        <v>2010</v>
      </c>
      <c r="AQ158" s="4" t="s">
        <v>2010</v>
      </c>
      <c r="AR158" s="4" t="s">
        <v>2010</v>
      </c>
      <c r="AS158" s="147"/>
      <c r="AT158" s="147"/>
      <c r="AU158" s="147"/>
      <c r="AV158" s="147"/>
      <c r="AW158" s="147"/>
      <c r="AX158" s="147"/>
      <c r="AY158" s="147"/>
      <c r="AZ158" s="147"/>
    </row>
    <row r="159">
      <c r="A159" s="4" t="s">
        <v>685</v>
      </c>
      <c r="B159" s="144">
        <v>44482.0</v>
      </c>
      <c r="C159" s="115">
        <v>0.4331365740740741</v>
      </c>
      <c r="D159" s="47"/>
      <c r="E159" s="47"/>
      <c r="F159" s="4"/>
      <c r="G159" s="4"/>
      <c r="H159" s="4"/>
      <c r="I159" s="47"/>
      <c r="J159" s="47"/>
      <c r="K159" s="47" t="s">
        <v>622</v>
      </c>
      <c r="L159" s="144">
        <v>44482.0</v>
      </c>
      <c r="M159" s="115">
        <v>0.5174884259259259</v>
      </c>
      <c r="N159" s="4"/>
      <c r="O159" s="4"/>
      <c r="P159" s="8" t="b">
        <v>0</v>
      </c>
      <c r="Q159" s="8" t="s">
        <v>2013</v>
      </c>
      <c r="R159" s="177" t="b">
        <v>1</v>
      </c>
      <c r="S159" s="177">
        <v>1.0</v>
      </c>
      <c r="T159" s="8">
        <v>0.0</v>
      </c>
      <c r="U159" s="4"/>
      <c r="V159" s="47"/>
      <c r="W159" s="4"/>
      <c r="X159" s="177" t="b">
        <v>0</v>
      </c>
      <c r="Y159" s="8" t="b">
        <v>0</v>
      </c>
      <c r="Z159" s="47"/>
      <c r="AA159" s="8" t="b">
        <v>0</v>
      </c>
      <c r="AB159" s="8" t="b">
        <v>0</v>
      </c>
      <c r="AC159" s="178">
        <v>727.0</v>
      </c>
      <c r="AD159" s="177" t="b">
        <v>1</v>
      </c>
      <c r="AE159" s="179"/>
      <c r="AF159" s="8" t="b">
        <v>0</v>
      </c>
      <c r="AG159" s="8" t="b">
        <v>0</v>
      </c>
      <c r="AH159" s="177"/>
      <c r="AI159" s="47"/>
      <c r="AJ159" s="8"/>
      <c r="AK159" s="47" t="s">
        <v>622</v>
      </c>
      <c r="AL159" s="4"/>
      <c r="AM159" s="4" t="s">
        <v>280</v>
      </c>
      <c r="AN159" s="4" t="s">
        <v>416</v>
      </c>
      <c r="AO159" s="4" t="s">
        <v>2010</v>
      </c>
      <c r="AP159" s="4" t="s">
        <v>2010</v>
      </c>
      <c r="AQ159" s="4" t="s">
        <v>2010</v>
      </c>
      <c r="AR159" s="4" t="s">
        <v>2010</v>
      </c>
      <c r="AS159" s="147"/>
      <c r="AT159" s="147"/>
      <c r="AU159" s="147"/>
      <c r="AV159" s="147"/>
      <c r="AW159" s="147"/>
      <c r="AX159" s="147"/>
      <c r="AY159" s="147"/>
      <c r="AZ159" s="147"/>
    </row>
    <row r="160">
      <c r="A160" s="4" t="s">
        <v>687</v>
      </c>
      <c r="B160" s="144">
        <v>44482.0</v>
      </c>
      <c r="C160" s="115">
        <v>0.4333680555555556</v>
      </c>
      <c r="D160" s="47"/>
      <c r="E160" s="47"/>
      <c r="F160" s="4"/>
      <c r="G160" s="4"/>
      <c r="H160" s="4"/>
      <c r="I160" s="47"/>
      <c r="J160" s="47"/>
      <c r="K160" s="47" t="s">
        <v>622</v>
      </c>
      <c r="L160" s="144">
        <v>44482.0</v>
      </c>
      <c r="M160" s="115">
        <v>0.5174884259259259</v>
      </c>
      <c r="N160" s="4"/>
      <c r="O160" s="4"/>
      <c r="P160" s="8" t="b">
        <v>0</v>
      </c>
      <c r="Q160" s="8" t="s">
        <v>2013</v>
      </c>
      <c r="R160" s="177" t="b">
        <v>1</v>
      </c>
      <c r="S160" s="177">
        <v>1.0</v>
      </c>
      <c r="T160" s="8"/>
      <c r="U160" s="4"/>
      <c r="V160" s="47"/>
      <c r="W160" s="4"/>
      <c r="X160" s="177" t="b">
        <v>0</v>
      </c>
      <c r="Y160" s="8" t="b">
        <v>0</v>
      </c>
      <c r="Z160" s="47"/>
      <c r="AA160" s="8" t="b">
        <v>0</v>
      </c>
      <c r="AB160" s="8" t="b">
        <v>0</v>
      </c>
      <c r="AC160" s="178">
        <v>347.0</v>
      </c>
      <c r="AD160" s="177" t="b">
        <v>0</v>
      </c>
      <c r="AE160" s="179"/>
      <c r="AF160" s="8" t="b">
        <v>0</v>
      </c>
      <c r="AG160" s="8" t="b">
        <v>0</v>
      </c>
      <c r="AH160" s="177"/>
      <c r="AI160" s="47"/>
      <c r="AJ160" s="8"/>
      <c r="AK160" s="47" t="s">
        <v>622</v>
      </c>
      <c r="AL160" s="4"/>
      <c r="AM160" s="4" t="s">
        <v>373</v>
      </c>
      <c r="AN160" s="4" t="s">
        <v>462</v>
      </c>
      <c r="AO160" s="4" t="s">
        <v>2010</v>
      </c>
      <c r="AP160" s="4" t="s">
        <v>2010</v>
      </c>
      <c r="AQ160" s="4" t="s">
        <v>2010</v>
      </c>
      <c r="AR160" s="4" t="s">
        <v>2010</v>
      </c>
      <c r="AS160" s="147"/>
      <c r="AT160" s="147"/>
      <c r="AU160" s="147"/>
      <c r="AV160" s="147"/>
      <c r="AW160" s="147"/>
      <c r="AX160" s="147"/>
      <c r="AY160" s="147"/>
      <c r="AZ160" s="147"/>
    </row>
    <row r="161">
      <c r="A161" s="4" t="s">
        <v>689</v>
      </c>
      <c r="B161" s="144">
        <v>44482.0</v>
      </c>
      <c r="C161" s="115">
        <v>0.43425925925925923</v>
      </c>
      <c r="D161" s="47"/>
      <c r="E161" s="47"/>
      <c r="F161" s="4"/>
      <c r="G161" s="4"/>
      <c r="H161" s="4"/>
      <c r="I161" s="47"/>
      <c r="J161" s="47"/>
      <c r="K161" s="47" t="s">
        <v>622</v>
      </c>
      <c r="L161" s="144">
        <v>44482.0</v>
      </c>
      <c r="M161" s="115">
        <v>0.5174884259259259</v>
      </c>
      <c r="N161" s="4"/>
      <c r="O161" s="4"/>
      <c r="P161" s="8" t="b">
        <v>0</v>
      </c>
      <c r="Q161" s="8" t="s">
        <v>2013</v>
      </c>
      <c r="R161" s="177" t="b">
        <v>1</v>
      </c>
      <c r="S161" s="177">
        <v>1.0</v>
      </c>
      <c r="T161" s="8">
        <v>0.0</v>
      </c>
      <c r="U161" s="4"/>
      <c r="V161" s="47"/>
      <c r="W161" s="4"/>
      <c r="X161" s="177" t="b">
        <v>0</v>
      </c>
      <c r="Y161" s="8" t="b">
        <v>0</v>
      </c>
      <c r="Z161" s="47"/>
      <c r="AA161" s="8" t="b">
        <v>0</v>
      </c>
      <c r="AB161" s="8" t="b">
        <v>0</v>
      </c>
      <c r="AC161" s="178">
        <v>726.0</v>
      </c>
      <c r="AD161" s="177" t="b">
        <v>1</v>
      </c>
      <c r="AE161" s="179"/>
      <c r="AF161" s="8" t="b">
        <v>0</v>
      </c>
      <c r="AG161" s="8" t="b">
        <v>0</v>
      </c>
      <c r="AH161" s="177"/>
      <c r="AI161" s="47"/>
      <c r="AJ161" s="8"/>
      <c r="AK161" s="47" t="s">
        <v>622</v>
      </c>
      <c r="AL161" s="4"/>
      <c r="AM161" s="4" t="s">
        <v>373</v>
      </c>
      <c r="AN161" s="4" t="s">
        <v>690</v>
      </c>
      <c r="AO161" s="4" t="s">
        <v>2010</v>
      </c>
      <c r="AP161" s="4" t="s">
        <v>2010</v>
      </c>
      <c r="AQ161" s="4" t="s">
        <v>2010</v>
      </c>
      <c r="AR161" s="4" t="s">
        <v>2010</v>
      </c>
      <c r="AS161" s="147"/>
      <c r="AT161" s="147"/>
      <c r="AU161" s="147"/>
      <c r="AV161" s="147"/>
      <c r="AW161" s="147"/>
      <c r="AX161" s="147"/>
      <c r="AY161" s="147"/>
      <c r="AZ161" s="147"/>
    </row>
    <row r="162">
      <c r="A162" s="4" t="s">
        <v>692</v>
      </c>
      <c r="B162" s="144">
        <v>44482.0</v>
      </c>
      <c r="C162" s="115">
        <v>0.43460648148148145</v>
      </c>
      <c r="D162" s="47"/>
      <c r="E162" s="47"/>
      <c r="F162" s="4"/>
      <c r="G162" s="4"/>
      <c r="H162" s="4"/>
      <c r="I162" s="47"/>
      <c r="J162" s="47"/>
      <c r="K162" s="47" t="s">
        <v>622</v>
      </c>
      <c r="L162" s="144">
        <v>44482.0</v>
      </c>
      <c r="M162" s="115">
        <v>0.5174884259259259</v>
      </c>
      <c r="N162" s="4"/>
      <c r="O162" s="4"/>
      <c r="P162" s="8" t="b">
        <v>0</v>
      </c>
      <c r="Q162" s="8" t="s">
        <v>2013</v>
      </c>
      <c r="R162" s="177" t="b">
        <v>1</v>
      </c>
      <c r="S162" s="177">
        <v>1.0</v>
      </c>
      <c r="T162" s="8">
        <v>0.0</v>
      </c>
      <c r="U162" s="4"/>
      <c r="V162" s="47"/>
      <c r="W162" s="4"/>
      <c r="X162" s="177" t="b">
        <v>0</v>
      </c>
      <c r="Y162" s="8" t="b">
        <v>0</v>
      </c>
      <c r="Z162" s="47"/>
      <c r="AA162" s="8" t="b">
        <v>0</v>
      </c>
      <c r="AB162" s="8" t="b">
        <v>0</v>
      </c>
      <c r="AC162" s="178">
        <v>725.0</v>
      </c>
      <c r="AD162" s="177" t="b">
        <v>1</v>
      </c>
      <c r="AE162" s="179"/>
      <c r="AF162" s="8" t="b">
        <v>0</v>
      </c>
      <c r="AG162" s="8" t="b">
        <v>0</v>
      </c>
      <c r="AH162" s="177"/>
      <c r="AI162" s="47"/>
      <c r="AJ162" s="8"/>
      <c r="AK162" s="47" t="s">
        <v>622</v>
      </c>
      <c r="AL162" s="4"/>
      <c r="AM162" s="4" t="s">
        <v>373</v>
      </c>
      <c r="AN162" s="4" t="s">
        <v>421</v>
      </c>
      <c r="AO162" s="4" t="s">
        <v>2010</v>
      </c>
      <c r="AP162" s="4" t="s">
        <v>2010</v>
      </c>
      <c r="AQ162" s="4" t="s">
        <v>2010</v>
      </c>
      <c r="AR162" s="4" t="s">
        <v>2010</v>
      </c>
      <c r="AS162" s="147"/>
      <c r="AT162" s="147"/>
      <c r="AU162" s="147"/>
      <c r="AV162" s="147"/>
      <c r="AW162" s="147"/>
      <c r="AX162" s="147"/>
      <c r="AY162" s="147"/>
      <c r="AZ162" s="147"/>
    </row>
    <row r="163">
      <c r="A163" s="4" t="s">
        <v>694</v>
      </c>
      <c r="B163" s="144">
        <v>44482.0</v>
      </c>
      <c r="C163" s="115">
        <v>0.4350115740740741</v>
      </c>
      <c r="D163" s="47"/>
      <c r="E163" s="47"/>
      <c r="F163" s="4"/>
      <c r="G163" s="4"/>
      <c r="H163" s="4"/>
      <c r="I163" s="47"/>
      <c r="J163" s="47"/>
      <c r="K163" s="47" t="s">
        <v>622</v>
      </c>
      <c r="L163" s="144">
        <v>44482.0</v>
      </c>
      <c r="M163" s="115">
        <v>0.5174884259259259</v>
      </c>
      <c r="N163" s="4"/>
      <c r="O163" s="4"/>
      <c r="P163" s="8" t="b">
        <v>0</v>
      </c>
      <c r="Q163" s="8" t="s">
        <v>2013</v>
      </c>
      <c r="R163" s="177" t="b">
        <v>1</v>
      </c>
      <c r="S163" s="177">
        <v>1.0</v>
      </c>
      <c r="T163" s="8"/>
      <c r="U163" s="4"/>
      <c r="V163" s="47"/>
      <c r="W163" s="4"/>
      <c r="X163" s="177" t="b">
        <v>0</v>
      </c>
      <c r="Y163" s="8" t="b">
        <v>0</v>
      </c>
      <c r="Z163" s="47"/>
      <c r="AA163" s="8" t="b">
        <v>0</v>
      </c>
      <c r="AB163" s="8" t="b">
        <v>0</v>
      </c>
      <c r="AC163" s="178">
        <v>346.0</v>
      </c>
      <c r="AD163" s="177" t="b">
        <v>0</v>
      </c>
      <c r="AE163" s="179"/>
      <c r="AF163" s="8" t="b">
        <v>0</v>
      </c>
      <c r="AG163" s="8" t="b">
        <v>0</v>
      </c>
      <c r="AH163" s="177"/>
      <c r="AI163" s="47"/>
      <c r="AJ163" s="8"/>
      <c r="AK163" s="47" t="s">
        <v>622</v>
      </c>
      <c r="AL163" s="4"/>
      <c r="AM163" s="4" t="s">
        <v>280</v>
      </c>
      <c r="AN163" s="4" t="s">
        <v>695</v>
      </c>
      <c r="AO163" s="4" t="s">
        <v>2010</v>
      </c>
      <c r="AP163" s="4" t="s">
        <v>2010</v>
      </c>
      <c r="AQ163" s="4" t="s">
        <v>2010</v>
      </c>
      <c r="AR163" s="4" t="s">
        <v>2010</v>
      </c>
      <c r="AS163" s="147"/>
      <c r="AT163" s="147"/>
      <c r="AU163" s="147"/>
      <c r="AV163" s="147"/>
      <c r="AW163" s="147"/>
      <c r="AX163" s="147"/>
      <c r="AY163" s="147"/>
      <c r="AZ163" s="147"/>
    </row>
    <row r="164">
      <c r="A164" s="4" t="s">
        <v>697</v>
      </c>
      <c r="B164" s="144">
        <v>44482.0</v>
      </c>
      <c r="C164" s="115">
        <v>0.4357523148148148</v>
      </c>
      <c r="D164" s="47"/>
      <c r="E164" s="47"/>
      <c r="F164" s="4"/>
      <c r="G164" s="4"/>
      <c r="H164" s="4"/>
      <c r="I164" s="47"/>
      <c r="J164" s="47"/>
      <c r="K164" s="47" t="s">
        <v>622</v>
      </c>
      <c r="L164" s="144">
        <v>44482.0</v>
      </c>
      <c r="M164" s="115">
        <v>0.5174884259259259</v>
      </c>
      <c r="N164" s="4"/>
      <c r="O164" s="4"/>
      <c r="P164" s="8" t="b">
        <v>0</v>
      </c>
      <c r="Q164" s="8" t="s">
        <v>2013</v>
      </c>
      <c r="R164" s="177" t="b">
        <v>1</v>
      </c>
      <c r="S164" s="177">
        <v>1.0</v>
      </c>
      <c r="T164" s="8">
        <v>0.0</v>
      </c>
      <c r="U164" s="4"/>
      <c r="V164" s="47"/>
      <c r="W164" s="4"/>
      <c r="X164" s="177" t="b">
        <v>0</v>
      </c>
      <c r="Y164" s="8" t="b">
        <v>0</v>
      </c>
      <c r="Z164" s="47"/>
      <c r="AA164" s="8" t="b">
        <v>0</v>
      </c>
      <c r="AB164" s="8" t="b">
        <v>0</v>
      </c>
      <c r="AC164" s="178">
        <v>724.0</v>
      </c>
      <c r="AD164" s="177" t="b">
        <v>1</v>
      </c>
      <c r="AE164" s="179"/>
      <c r="AF164" s="8" t="b">
        <v>0</v>
      </c>
      <c r="AG164" s="8" t="b">
        <v>0</v>
      </c>
      <c r="AH164" s="177"/>
      <c r="AI164" s="47"/>
      <c r="AJ164" s="8"/>
      <c r="AK164" s="47" t="s">
        <v>622</v>
      </c>
      <c r="AL164" s="4"/>
      <c r="AM164" s="4" t="s">
        <v>280</v>
      </c>
      <c r="AN164" s="4" t="s">
        <v>509</v>
      </c>
      <c r="AO164" s="4" t="s">
        <v>2010</v>
      </c>
      <c r="AP164" s="4" t="s">
        <v>2010</v>
      </c>
      <c r="AQ164" s="4" t="s">
        <v>2010</v>
      </c>
      <c r="AR164" s="4" t="s">
        <v>2010</v>
      </c>
      <c r="AS164" s="147"/>
      <c r="AT164" s="147"/>
      <c r="AU164" s="147"/>
      <c r="AV164" s="147"/>
      <c r="AW164" s="147"/>
      <c r="AX164" s="147"/>
      <c r="AY164" s="147"/>
      <c r="AZ164" s="147"/>
    </row>
    <row r="165">
      <c r="A165" s="4" t="s">
        <v>699</v>
      </c>
      <c r="B165" s="144">
        <v>44482.0</v>
      </c>
      <c r="C165" s="115">
        <v>0.43646990740740743</v>
      </c>
      <c r="D165" s="47"/>
      <c r="E165" s="47"/>
      <c r="F165" s="4"/>
      <c r="G165" s="4"/>
      <c r="H165" s="4"/>
      <c r="I165" s="47"/>
      <c r="J165" s="47"/>
      <c r="K165" s="47" t="s">
        <v>622</v>
      </c>
      <c r="L165" s="144">
        <v>44482.0</v>
      </c>
      <c r="M165" s="115">
        <v>0.5174884259259259</v>
      </c>
      <c r="N165" s="4"/>
      <c r="O165" s="4"/>
      <c r="P165" s="8" t="b">
        <v>0</v>
      </c>
      <c r="Q165" s="8" t="s">
        <v>2013</v>
      </c>
      <c r="R165" s="177" t="b">
        <v>1</v>
      </c>
      <c r="S165" s="177">
        <v>1.0</v>
      </c>
      <c r="T165" s="8">
        <v>0.0</v>
      </c>
      <c r="U165" s="4"/>
      <c r="V165" s="47"/>
      <c r="W165" s="4"/>
      <c r="X165" s="177" t="b">
        <v>0</v>
      </c>
      <c r="Y165" s="8" t="b">
        <v>0</v>
      </c>
      <c r="Z165" s="47"/>
      <c r="AA165" s="8" t="b">
        <v>0</v>
      </c>
      <c r="AB165" s="8" t="b">
        <v>0</v>
      </c>
      <c r="AC165" s="178">
        <v>723.0</v>
      </c>
      <c r="AD165" s="177" t="b">
        <v>1</v>
      </c>
      <c r="AE165" s="179"/>
      <c r="AF165" s="8" t="b">
        <v>0</v>
      </c>
      <c r="AG165" s="8" t="b">
        <v>0</v>
      </c>
      <c r="AH165" s="177"/>
      <c r="AI165" s="47"/>
      <c r="AJ165" s="8"/>
      <c r="AK165" s="47" t="s">
        <v>622</v>
      </c>
      <c r="AL165" s="4"/>
      <c r="AM165" s="4" t="s">
        <v>280</v>
      </c>
      <c r="AN165" s="4" t="s">
        <v>700</v>
      </c>
      <c r="AO165" s="4" t="s">
        <v>2010</v>
      </c>
      <c r="AP165" s="4" t="s">
        <v>2010</v>
      </c>
      <c r="AQ165" s="4" t="s">
        <v>2010</v>
      </c>
      <c r="AR165" s="4" t="s">
        <v>2010</v>
      </c>
      <c r="AS165" s="147"/>
      <c r="AT165" s="147"/>
      <c r="AU165" s="147"/>
      <c r="AV165" s="147"/>
      <c r="AW165" s="147"/>
      <c r="AX165" s="147"/>
      <c r="AY165" s="147"/>
      <c r="AZ165" s="147"/>
    </row>
    <row r="166">
      <c r="A166" s="4" t="s">
        <v>702</v>
      </c>
      <c r="B166" s="144">
        <v>44482.0</v>
      </c>
      <c r="C166" s="115">
        <v>0.4382523148148148</v>
      </c>
      <c r="D166" s="47"/>
      <c r="E166" s="47"/>
      <c r="F166" s="4"/>
      <c r="G166" s="4"/>
      <c r="H166" s="4"/>
      <c r="I166" s="47"/>
      <c r="J166" s="47"/>
      <c r="K166" s="47" t="s">
        <v>622</v>
      </c>
      <c r="L166" s="144">
        <v>44482.0</v>
      </c>
      <c r="M166" s="115">
        <v>0.5174884259259259</v>
      </c>
      <c r="N166" s="4"/>
      <c r="O166" s="4"/>
      <c r="P166" s="8" t="b">
        <v>0</v>
      </c>
      <c r="Q166" s="8" t="s">
        <v>2013</v>
      </c>
      <c r="R166" s="177" t="b">
        <v>1</v>
      </c>
      <c r="S166" s="177">
        <v>1.0</v>
      </c>
      <c r="T166" s="8"/>
      <c r="U166" s="4"/>
      <c r="V166" s="47"/>
      <c r="W166" s="4"/>
      <c r="X166" s="177" t="b">
        <v>0</v>
      </c>
      <c r="Y166" s="8" t="b">
        <v>0</v>
      </c>
      <c r="Z166" s="47"/>
      <c r="AA166" s="8" t="b">
        <v>0</v>
      </c>
      <c r="AB166" s="8" t="b">
        <v>0</v>
      </c>
      <c r="AC166" s="178">
        <v>345.0</v>
      </c>
      <c r="AD166" s="177" t="b">
        <v>0</v>
      </c>
      <c r="AE166" s="179"/>
      <c r="AF166" s="8" t="b">
        <v>0</v>
      </c>
      <c r="AG166" s="8" t="b">
        <v>0</v>
      </c>
      <c r="AH166" s="177"/>
      <c r="AI166" s="47"/>
      <c r="AJ166" s="8"/>
      <c r="AK166" s="47" t="s">
        <v>622</v>
      </c>
      <c r="AL166" s="4"/>
      <c r="AM166" s="4" t="s">
        <v>280</v>
      </c>
      <c r="AN166" s="4" t="s">
        <v>479</v>
      </c>
      <c r="AO166" s="4" t="s">
        <v>2010</v>
      </c>
      <c r="AP166" s="4" t="s">
        <v>2010</v>
      </c>
      <c r="AQ166" s="4" t="s">
        <v>2010</v>
      </c>
      <c r="AR166" s="4" t="s">
        <v>2010</v>
      </c>
      <c r="AS166" s="147"/>
      <c r="AT166" s="147"/>
      <c r="AU166" s="147"/>
      <c r="AV166" s="147"/>
      <c r="AW166" s="147"/>
      <c r="AX166" s="147"/>
      <c r="AY166" s="147"/>
      <c r="AZ166" s="147"/>
    </row>
    <row r="167">
      <c r="A167" s="4" t="s">
        <v>704</v>
      </c>
      <c r="B167" s="144">
        <v>44482.0</v>
      </c>
      <c r="C167" s="115">
        <v>0.4386689814814815</v>
      </c>
      <c r="D167" s="47"/>
      <c r="E167" s="47"/>
      <c r="F167" s="4"/>
      <c r="G167" s="4"/>
      <c r="H167" s="4"/>
      <c r="I167" s="47"/>
      <c r="J167" s="47"/>
      <c r="K167" s="47" t="s">
        <v>622</v>
      </c>
      <c r="L167" s="144">
        <v>44482.0</v>
      </c>
      <c r="M167" s="115">
        <v>0.5174884259259259</v>
      </c>
      <c r="N167" s="4"/>
      <c r="O167" s="4"/>
      <c r="P167" s="8" t="b">
        <v>0</v>
      </c>
      <c r="Q167" s="8" t="s">
        <v>2013</v>
      </c>
      <c r="R167" s="177" t="b">
        <v>1</v>
      </c>
      <c r="S167" s="177">
        <v>1.0</v>
      </c>
      <c r="T167" s="8"/>
      <c r="U167" s="4"/>
      <c r="V167" s="47"/>
      <c r="W167" s="4"/>
      <c r="X167" s="177" t="b">
        <v>0</v>
      </c>
      <c r="Y167" s="8" t="b">
        <v>0</v>
      </c>
      <c r="Z167" s="47"/>
      <c r="AA167" s="8" t="b">
        <v>0</v>
      </c>
      <c r="AB167" s="8" t="b">
        <v>0</v>
      </c>
      <c r="AC167" s="178">
        <v>344.0</v>
      </c>
      <c r="AD167" s="177" t="b">
        <v>0</v>
      </c>
      <c r="AE167" s="179"/>
      <c r="AF167" s="8" t="b">
        <v>0</v>
      </c>
      <c r="AG167" s="8" t="b">
        <v>0</v>
      </c>
      <c r="AH167" s="177"/>
      <c r="AI167" s="47"/>
      <c r="AJ167" s="8"/>
      <c r="AK167" s="47" t="s">
        <v>622</v>
      </c>
      <c r="AL167" s="4"/>
      <c r="AM167" s="4" t="s">
        <v>373</v>
      </c>
      <c r="AN167" s="4" t="s">
        <v>520</v>
      </c>
      <c r="AO167" s="4" t="s">
        <v>2010</v>
      </c>
      <c r="AP167" s="4" t="s">
        <v>2010</v>
      </c>
      <c r="AQ167" s="4" t="s">
        <v>2010</v>
      </c>
      <c r="AR167" s="4" t="s">
        <v>2010</v>
      </c>
      <c r="AS167" s="147"/>
      <c r="AT167" s="147"/>
      <c r="AU167" s="147"/>
      <c r="AV167" s="147"/>
      <c r="AW167" s="147"/>
      <c r="AX167" s="147"/>
      <c r="AY167" s="147"/>
      <c r="AZ167" s="147"/>
    </row>
    <row r="168">
      <c r="A168" s="4" t="s">
        <v>706</v>
      </c>
      <c r="B168" s="144">
        <v>44482.0</v>
      </c>
      <c r="C168" s="115">
        <v>0.7903935185185185</v>
      </c>
      <c r="D168" s="47"/>
      <c r="E168" s="47"/>
      <c r="F168" s="4"/>
      <c r="G168" s="4"/>
      <c r="H168" s="4"/>
      <c r="I168" s="47"/>
      <c r="J168" s="47"/>
      <c r="K168" s="47" t="s">
        <v>271</v>
      </c>
      <c r="L168" s="144">
        <v>44868.0</v>
      </c>
      <c r="M168" s="115">
        <v>0.5355208333333333</v>
      </c>
      <c r="N168" s="4"/>
      <c r="O168" s="4"/>
      <c r="P168" s="8" t="b">
        <v>0</v>
      </c>
      <c r="Q168" s="8" t="s">
        <v>2009</v>
      </c>
      <c r="R168" s="177" t="b">
        <v>1</v>
      </c>
      <c r="S168" s="177">
        <v>1.0</v>
      </c>
      <c r="T168" s="8">
        <v>0.0</v>
      </c>
      <c r="U168" s="4"/>
      <c r="V168" s="47"/>
      <c r="W168" s="4"/>
      <c r="X168" s="177" t="b">
        <v>0</v>
      </c>
      <c r="Y168" s="8" t="b">
        <v>0</v>
      </c>
      <c r="Z168" s="47"/>
      <c r="AA168" s="8" t="b">
        <v>0</v>
      </c>
      <c r="AB168" s="8" t="b">
        <v>0</v>
      </c>
      <c r="AC168" s="178">
        <v>722.0</v>
      </c>
      <c r="AD168" s="177" t="b">
        <v>1</v>
      </c>
      <c r="AE168" s="179"/>
      <c r="AF168" s="8" t="b">
        <v>0</v>
      </c>
      <c r="AG168" s="8" t="b">
        <v>0</v>
      </c>
      <c r="AH168" s="177"/>
      <c r="AI168" s="47"/>
      <c r="AJ168" s="8">
        <v>2.2</v>
      </c>
      <c r="AK168" s="47" t="s">
        <v>622</v>
      </c>
      <c r="AL168" s="4"/>
      <c r="AM168" s="4" t="s">
        <v>280</v>
      </c>
      <c r="AN168" s="4" t="s">
        <v>707</v>
      </c>
      <c r="AO168" s="4" t="s">
        <v>2010</v>
      </c>
      <c r="AP168" s="4" t="s">
        <v>2010</v>
      </c>
      <c r="AQ168" s="4" t="s">
        <v>2010</v>
      </c>
      <c r="AR168" s="4" t="s">
        <v>2010</v>
      </c>
      <c r="AS168" s="147"/>
      <c r="AT168" s="147"/>
      <c r="AU168" s="147"/>
      <c r="AV168" s="147"/>
      <c r="AW168" s="147"/>
      <c r="AX168" s="147"/>
      <c r="AY168" s="147"/>
      <c r="AZ168" s="147"/>
    </row>
    <row r="169">
      <c r="A169" s="4" t="s">
        <v>709</v>
      </c>
      <c r="B169" s="144">
        <v>44483.0</v>
      </c>
      <c r="C169" s="115">
        <v>0.3107986111111111</v>
      </c>
      <c r="D169" s="47"/>
      <c r="E169" s="47"/>
      <c r="F169" s="4"/>
      <c r="G169" s="4"/>
      <c r="H169" s="4"/>
      <c r="I169" s="47"/>
      <c r="J169" s="47"/>
      <c r="K169" s="47" t="s">
        <v>271</v>
      </c>
      <c r="L169" s="144">
        <v>44868.0</v>
      </c>
      <c r="M169" s="115">
        <v>0.5355208333333333</v>
      </c>
      <c r="N169" s="4"/>
      <c r="O169" s="4"/>
      <c r="P169" s="8" t="b">
        <v>0</v>
      </c>
      <c r="Q169" s="8" t="s">
        <v>2009</v>
      </c>
      <c r="R169" s="177" t="b">
        <v>1</v>
      </c>
      <c r="S169" s="177">
        <v>1.0</v>
      </c>
      <c r="T169" s="8">
        <v>0.0</v>
      </c>
      <c r="U169" s="4"/>
      <c r="V169" s="47"/>
      <c r="W169" s="4"/>
      <c r="X169" s="177" t="b">
        <v>0</v>
      </c>
      <c r="Y169" s="8" t="b">
        <v>0</v>
      </c>
      <c r="Z169" s="47"/>
      <c r="AA169" s="8" t="b">
        <v>0</v>
      </c>
      <c r="AB169" s="8" t="b">
        <v>0</v>
      </c>
      <c r="AC169" s="178">
        <v>721.0</v>
      </c>
      <c r="AD169" s="177" t="b">
        <v>1</v>
      </c>
      <c r="AE169" s="179"/>
      <c r="AF169" s="8" t="b">
        <v>0</v>
      </c>
      <c r="AG169" s="8" t="b">
        <v>0</v>
      </c>
      <c r="AH169" s="177"/>
      <c r="AI169" s="47"/>
      <c r="AJ169" s="8">
        <v>2.2</v>
      </c>
      <c r="AK169" s="47" t="s">
        <v>622</v>
      </c>
      <c r="AL169" s="4"/>
      <c r="AM169" s="4" t="s">
        <v>280</v>
      </c>
      <c r="AN169" s="4" t="s">
        <v>710</v>
      </c>
      <c r="AO169" s="4" t="s">
        <v>2010</v>
      </c>
      <c r="AP169" s="4" t="s">
        <v>2010</v>
      </c>
      <c r="AQ169" s="4" t="s">
        <v>2010</v>
      </c>
      <c r="AR169" s="4" t="s">
        <v>2010</v>
      </c>
      <c r="AS169" s="147"/>
      <c r="AT169" s="147"/>
      <c r="AU169" s="147"/>
      <c r="AV169" s="147"/>
      <c r="AW169" s="147"/>
      <c r="AX169" s="147"/>
      <c r="AY169" s="147"/>
      <c r="AZ169" s="147"/>
    </row>
    <row r="170">
      <c r="A170" s="4" t="s">
        <v>712</v>
      </c>
      <c r="B170" s="144">
        <v>44483.0</v>
      </c>
      <c r="C170" s="115">
        <v>0.44298611111111114</v>
      </c>
      <c r="D170" s="47"/>
      <c r="E170" s="47"/>
      <c r="F170" s="4"/>
      <c r="G170" s="4"/>
      <c r="H170" s="4"/>
      <c r="I170" s="47"/>
      <c r="J170" s="47"/>
      <c r="K170" s="47" t="s">
        <v>622</v>
      </c>
      <c r="L170" s="144">
        <v>44484.0</v>
      </c>
      <c r="M170" s="115">
        <v>0.34760416666666666</v>
      </c>
      <c r="N170" s="4"/>
      <c r="O170" s="4"/>
      <c r="P170" s="8" t="b">
        <v>0</v>
      </c>
      <c r="Q170" s="8" t="s">
        <v>2013</v>
      </c>
      <c r="R170" s="177" t="b">
        <v>1</v>
      </c>
      <c r="S170" s="177">
        <v>1.0</v>
      </c>
      <c r="T170" s="8"/>
      <c r="U170" s="4"/>
      <c r="V170" s="47"/>
      <c r="W170" s="4"/>
      <c r="X170" s="177" t="b">
        <v>0</v>
      </c>
      <c r="Y170" s="8" t="b">
        <v>0</v>
      </c>
      <c r="Z170" s="47"/>
      <c r="AA170" s="8" t="b">
        <v>0</v>
      </c>
      <c r="AB170" s="8" t="b">
        <v>0</v>
      </c>
      <c r="AC170" s="178">
        <v>343.0</v>
      </c>
      <c r="AD170" s="177" t="b">
        <v>0</v>
      </c>
      <c r="AE170" s="179"/>
      <c r="AF170" s="8" t="b">
        <v>0</v>
      </c>
      <c r="AG170" s="8" t="b">
        <v>0</v>
      </c>
      <c r="AH170" s="177"/>
      <c r="AI170" s="47"/>
      <c r="AJ170" s="8"/>
      <c r="AK170" s="47" t="s">
        <v>622</v>
      </c>
      <c r="AL170" s="4"/>
      <c r="AM170" s="4" t="s">
        <v>280</v>
      </c>
      <c r="AN170" s="4" t="s">
        <v>473</v>
      </c>
      <c r="AO170" s="4" t="s">
        <v>2010</v>
      </c>
      <c r="AP170" s="4" t="s">
        <v>2010</v>
      </c>
      <c r="AQ170" s="4" t="s">
        <v>2010</v>
      </c>
      <c r="AR170" s="4" t="s">
        <v>2010</v>
      </c>
      <c r="AS170" s="147"/>
      <c r="AT170" s="147"/>
      <c r="AU170" s="147"/>
      <c r="AV170" s="147"/>
      <c r="AW170" s="147"/>
      <c r="AX170" s="147"/>
      <c r="AY170" s="147"/>
      <c r="AZ170" s="147"/>
    </row>
    <row r="171">
      <c r="A171" s="4" t="s">
        <v>714</v>
      </c>
      <c r="B171" s="144">
        <v>44483.0</v>
      </c>
      <c r="C171" s="115">
        <v>0.45296296296296296</v>
      </c>
      <c r="D171" s="47"/>
      <c r="E171" s="47"/>
      <c r="F171" s="4"/>
      <c r="G171" s="4"/>
      <c r="H171" s="4"/>
      <c r="I171" s="47"/>
      <c r="J171" s="47"/>
      <c r="K171" s="47" t="s">
        <v>622</v>
      </c>
      <c r="L171" s="144">
        <v>44484.0</v>
      </c>
      <c r="M171" s="115">
        <v>0.34760416666666666</v>
      </c>
      <c r="N171" s="4"/>
      <c r="O171" s="4"/>
      <c r="P171" s="8" t="b">
        <v>0</v>
      </c>
      <c r="Q171" s="8" t="s">
        <v>2013</v>
      </c>
      <c r="R171" s="177" t="b">
        <v>1</v>
      </c>
      <c r="S171" s="177">
        <v>1.0</v>
      </c>
      <c r="T171" s="8"/>
      <c r="U171" s="4"/>
      <c r="V171" s="47"/>
      <c r="W171" s="4"/>
      <c r="X171" s="177" t="b">
        <v>0</v>
      </c>
      <c r="Y171" s="8" t="b">
        <v>0</v>
      </c>
      <c r="Z171" s="47"/>
      <c r="AA171" s="8" t="b">
        <v>0</v>
      </c>
      <c r="AB171" s="8" t="b">
        <v>0</v>
      </c>
      <c r="AC171" s="178">
        <v>342.0</v>
      </c>
      <c r="AD171" s="177" t="b">
        <v>0</v>
      </c>
      <c r="AE171" s="179"/>
      <c r="AF171" s="8" t="b">
        <v>0</v>
      </c>
      <c r="AG171" s="8" t="b">
        <v>0</v>
      </c>
      <c r="AH171" s="177"/>
      <c r="AI171" s="47"/>
      <c r="AJ171" s="8"/>
      <c r="AK171" s="47" t="s">
        <v>622</v>
      </c>
      <c r="AL171" s="4"/>
      <c r="AM171" s="4" t="s">
        <v>280</v>
      </c>
      <c r="AN171" s="4" t="s">
        <v>462</v>
      </c>
      <c r="AO171" s="4" t="s">
        <v>2010</v>
      </c>
      <c r="AP171" s="4" t="s">
        <v>2010</v>
      </c>
      <c r="AQ171" s="4" t="s">
        <v>2010</v>
      </c>
      <c r="AR171" s="4" t="s">
        <v>2010</v>
      </c>
      <c r="AS171" s="147"/>
      <c r="AT171" s="147"/>
      <c r="AU171" s="147"/>
      <c r="AV171" s="147"/>
      <c r="AW171" s="147"/>
      <c r="AX171" s="147"/>
      <c r="AY171" s="147"/>
      <c r="AZ171" s="147"/>
    </row>
    <row r="172">
      <c r="A172" s="4" t="s">
        <v>716</v>
      </c>
      <c r="B172" s="144">
        <v>44483.0</v>
      </c>
      <c r="C172" s="115">
        <v>0.4620601851851852</v>
      </c>
      <c r="D172" s="47"/>
      <c r="E172" s="47"/>
      <c r="F172" s="4"/>
      <c r="G172" s="4"/>
      <c r="H172" s="4"/>
      <c r="I172" s="47"/>
      <c r="J172" s="47"/>
      <c r="K172" s="47" t="s">
        <v>622</v>
      </c>
      <c r="L172" s="144">
        <v>44484.0</v>
      </c>
      <c r="M172" s="115">
        <v>0.34760416666666666</v>
      </c>
      <c r="N172" s="4"/>
      <c r="O172" s="4"/>
      <c r="P172" s="8" t="b">
        <v>0</v>
      </c>
      <c r="Q172" s="8" t="s">
        <v>2013</v>
      </c>
      <c r="R172" s="177" t="b">
        <v>1</v>
      </c>
      <c r="S172" s="177">
        <v>1.0</v>
      </c>
      <c r="T172" s="8"/>
      <c r="U172" s="4"/>
      <c r="V172" s="47"/>
      <c r="W172" s="4"/>
      <c r="X172" s="177" t="b">
        <v>0</v>
      </c>
      <c r="Y172" s="8" t="b">
        <v>0</v>
      </c>
      <c r="Z172" s="47"/>
      <c r="AA172" s="8" t="b">
        <v>0</v>
      </c>
      <c r="AB172" s="8" t="b">
        <v>0</v>
      </c>
      <c r="AC172" s="178">
        <v>341.0</v>
      </c>
      <c r="AD172" s="177" t="b">
        <v>0</v>
      </c>
      <c r="AE172" s="179"/>
      <c r="AF172" s="8" t="b">
        <v>0</v>
      </c>
      <c r="AG172" s="8" t="b">
        <v>0</v>
      </c>
      <c r="AH172" s="177"/>
      <c r="AI172" s="47"/>
      <c r="AJ172" s="8"/>
      <c r="AK172" s="47" t="s">
        <v>622</v>
      </c>
      <c r="AL172" s="4"/>
      <c r="AM172" s="4" t="s">
        <v>280</v>
      </c>
      <c r="AN172" s="4" t="s">
        <v>368</v>
      </c>
      <c r="AO172" s="4" t="s">
        <v>2010</v>
      </c>
      <c r="AP172" s="4" t="s">
        <v>2010</v>
      </c>
      <c r="AQ172" s="4" t="s">
        <v>2010</v>
      </c>
      <c r="AR172" s="4" t="s">
        <v>2010</v>
      </c>
      <c r="AS172" s="147"/>
      <c r="AT172" s="147"/>
      <c r="AU172" s="147"/>
      <c r="AV172" s="147"/>
      <c r="AW172" s="147"/>
      <c r="AX172" s="147"/>
      <c r="AY172" s="147"/>
      <c r="AZ172" s="147"/>
    </row>
    <row r="173">
      <c r="A173" s="4" t="s">
        <v>718</v>
      </c>
      <c r="B173" s="144">
        <v>44483.0</v>
      </c>
      <c r="C173" s="115">
        <v>0.462337962962963</v>
      </c>
      <c r="D173" s="47"/>
      <c r="E173" s="47"/>
      <c r="F173" s="4"/>
      <c r="G173" s="4"/>
      <c r="H173" s="4"/>
      <c r="I173" s="47"/>
      <c r="J173" s="47"/>
      <c r="K173" s="47" t="s">
        <v>622</v>
      </c>
      <c r="L173" s="144">
        <v>44484.0</v>
      </c>
      <c r="M173" s="115">
        <v>0.34760416666666666</v>
      </c>
      <c r="N173" s="4"/>
      <c r="O173" s="4"/>
      <c r="P173" s="8" t="b">
        <v>0</v>
      </c>
      <c r="Q173" s="8" t="s">
        <v>2013</v>
      </c>
      <c r="R173" s="177" t="b">
        <v>1</v>
      </c>
      <c r="S173" s="177">
        <v>1.0</v>
      </c>
      <c r="T173" s="8"/>
      <c r="U173" s="4"/>
      <c r="V173" s="47"/>
      <c r="W173" s="4"/>
      <c r="X173" s="177" t="b">
        <v>0</v>
      </c>
      <c r="Y173" s="8" t="b">
        <v>0</v>
      </c>
      <c r="Z173" s="47"/>
      <c r="AA173" s="8" t="b">
        <v>0</v>
      </c>
      <c r="AB173" s="8" t="b">
        <v>0</v>
      </c>
      <c r="AC173" s="178">
        <v>340.0</v>
      </c>
      <c r="AD173" s="177" t="b">
        <v>0</v>
      </c>
      <c r="AE173" s="179"/>
      <c r="AF173" s="8" t="b">
        <v>0</v>
      </c>
      <c r="AG173" s="8" t="b">
        <v>0</v>
      </c>
      <c r="AH173" s="177"/>
      <c r="AI173" s="47"/>
      <c r="AJ173" s="8"/>
      <c r="AK173" s="47" t="s">
        <v>622</v>
      </c>
      <c r="AL173" s="4"/>
      <c r="AM173" s="4" t="s">
        <v>280</v>
      </c>
      <c r="AN173" s="4" t="s">
        <v>479</v>
      </c>
      <c r="AO173" s="4" t="s">
        <v>2010</v>
      </c>
      <c r="AP173" s="4" t="s">
        <v>2010</v>
      </c>
      <c r="AQ173" s="4" t="s">
        <v>2010</v>
      </c>
      <c r="AR173" s="4" t="s">
        <v>2010</v>
      </c>
      <c r="AS173" s="147"/>
      <c r="AT173" s="147"/>
      <c r="AU173" s="147"/>
      <c r="AV173" s="147"/>
      <c r="AW173" s="147"/>
      <c r="AX173" s="147"/>
      <c r="AY173" s="147"/>
      <c r="AZ173" s="147"/>
    </row>
    <row r="174">
      <c r="A174" s="4" t="s">
        <v>720</v>
      </c>
      <c r="B174" s="144">
        <v>44483.0</v>
      </c>
      <c r="C174" s="115">
        <v>0.4932523148148148</v>
      </c>
      <c r="D174" s="47"/>
      <c r="E174" s="47"/>
      <c r="F174" s="4"/>
      <c r="G174" s="4"/>
      <c r="H174" s="4"/>
      <c r="I174" s="47"/>
      <c r="J174" s="47"/>
      <c r="K174" s="47" t="s">
        <v>622</v>
      </c>
      <c r="L174" s="144">
        <v>44484.0</v>
      </c>
      <c r="M174" s="115">
        <v>0.34760416666666666</v>
      </c>
      <c r="N174" s="4"/>
      <c r="O174" s="4"/>
      <c r="P174" s="8" t="b">
        <v>0</v>
      </c>
      <c r="Q174" s="8" t="s">
        <v>2013</v>
      </c>
      <c r="R174" s="177" t="b">
        <v>1</v>
      </c>
      <c r="S174" s="177">
        <v>1.0</v>
      </c>
      <c r="T174" s="8"/>
      <c r="U174" s="4"/>
      <c r="V174" s="47"/>
      <c r="W174" s="4"/>
      <c r="X174" s="177" t="b">
        <v>0</v>
      </c>
      <c r="Y174" s="8" t="b">
        <v>0</v>
      </c>
      <c r="Z174" s="47"/>
      <c r="AA174" s="8" t="b">
        <v>0</v>
      </c>
      <c r="AB174" s="8" t="b">
        <v>0</v>
      </c>
      <c r="AC174" s="178">
        <v>339.0</v>
      </c>
      <c r="AD174" s="177" t="b">
        <v>0</v>
      </c>
      <c r="AE174" s="179"/>
      <c r="AF174" s="8" t="b">
        <v>0</v>
      </c>
      <c r="AG174" s="8" t="b">
        <v>0</v>
      </c>
      <c r="AH174" s="177"/>
      <c r="AI174" s="47"/>
      <c r="AJ174" s="8"/>
      <c r="AK174" s="47" t="s">
        <v>622</v>
      </c>
      <c r="AL174" s="4"/>
      <c r="AM174" s="4" t="s">
        <v>280</v>
      </c>
      <c r="AN174" s="4" t="s">
        <v>396</v>
      </c>
      <c r="AO174" s="4" t="s">
        <v>2010</v>
      </c>
      <c r="AP174" s="4" t="s">
        <v>2010</v>
      </c>
      <c r="AQ174" s="4" t="s">
        <v>2010</v>
      </c>
      <c r="AR174" s="4" t="s">
        <v>2010</v>
      </c>
      <c r="AS174" s="147"/>
      <c r="AT174" s="147"/>
      <c r="AU174" s="147"/>
      <c r="AV174" s="147"/>
      <c r="AW174" s="147"/>
      <c r="AX174" s="147"/>
      <c r="AY174" s="147"/>
      <c r="AZ174" s="147"/>
    </row>
    <row r="175">
      <c r="A175" s="4" t="s">
        <v>722</v>
      </c>
      <c r="B175" s="144">
        <v>44483.0</v>
      </c>
      <c r="C175" s="115">
        <v>0.49364583333333334</v>
      </c>
      <c r="D175" s="47"/>
      <c r="E175" s="47"/>
      <c r="F175" s="4"/>
      <c r="G175" s="4"/>
      <c r="H175" s="4"/>
      <c r="I175" s="47"/>
      <c r="J175" s="47"/>
      <c r="K175" s="47" t="s">
        <v>622</v>
      </c>
      <c r="L175" s="144">
        <v>44484.0</v>
      </c>
      <c r="M175" s="115">
        <v>0.34760416666666666</v>
      </c>
      <c r="N175" s="4"/>
      <c r="O175" s="4"/>
      <c r="P175" s="8" t="b">
        <v>0</v>
      </c>
      <c r="Q175" s="8" t="s">
        <v>2013</v>
      </c>
      <c r="R175" s="177" t="b">
        <v>1</v>
      </c>
      <c r="S175" s="177">
        <v>1.0</v>
      </c>
      <c r="T175" s="8"/>
      <c r="U175" s="4"/>
      <c r="V175" s="47"/>
      <c r="W175" s="4"/>
      <c r="X175" s="177" t="b">
        <v>0</v>
      </c>
      <c r="Y175" s="8" t="b">
        <v>0</v>
      </c>
      <c r="Z175" s="47"/>
      <c r="AA175" s="8" t="b">
        <v>0</v>
      </c>
      <c r="AB175" s="8" t="b">
        <v>0</v>
      </c>
      <c r="AC175" s="178">
        <v>338.0</v>
      </c>
      <c r="AD175" s="177" t="b">
        <v>0</v>
      </c>
      <c r="AE175" s="179"/>
      <c r="AF175" s="8" t="b">
        <v>0</v>
      </c>
      <c r="AG175" s="8" t="b">
        <v>0</v>
      </c>
      <c r="AH175" s="177"/>
      <c r="AI175" s="47"/>
      <c r="AJ175" s="8"/>
      <c r="AK175" s="47" t="s">
        <v>622</v>
      </c>
      <c r="AL175" s="4"/>
      <c r="AM175" s="4" t="s">
        <v>280</v>
      </c>
      <c r="AN175" s="4" t="s">
        <v>695</v>
      </c>
      <c r="AO175" s="4" t="s">
        <v>2010</v>
      </c>
      <c r="AP175" s="4" t="s">
        <v>2010</v>
      </c>
      <c r="AQ175" s="4" t="s">
        <v>2010</v>
      </c>
      <c r="AR175" s="4" t="s">
        <v>2010</v>
      </c>
      <c r="AS175" s="147"/>
      <c r="AT175" s="147"/>
      <c r="AU175" s="147"/>
      <c r="AV175" s="147"/>
      <c r="AW175" s="147"/>
      <c r="AX175" s="147"/>
      <c r="AY175" s="147"/>
      <c r="AZ175" s="147"/>
    </row>
    <row r="176">
      <c r="A176" s="4" t="s">
        <v>724</v>
      </c>
      <c r="B176" s="144">
        <v>44484.0</v>
      </c>
      <c r="C176" s="115">
        <v>0.26013888888888886</v>
      </c>
      <c r="D176" s="47"/>
      <c r="E176" s="47"/>
      <c r="F176" s="4"/>
      <c r="G176" s="4"/>
      <c r="H176" s="4"/>
      <c r="I176" s="47"/>
      <c r="J176" s="47"/>
      <c r="K176" s="47" t="s">
        <v>622</v>
      </c>
      <c r="L176" s="144">
        <v>44484.0</v>
      </c>
      <c r="M176" s="115">
        <v>0.34760416666666666</v>
      </c>
      <c r="N176" s="4"/>
      <c r="O176" s="4"/>
      <c r="P176" s="8" t="b">
        <v>0</v>
      </c>
      <c r="Q176" s="8" t="s">
        <v>2013</v>
      </c>
      <c r="R176" s="177" t="b">
        <v>1</v>
      </c>
      <c r="S176" s="177">
        <v>1.0</v>
      </c>
      <c r="T176" s="8"/>
      <c r="U176" s="4"/>
      <c r="V176" s="47"/>
      <c r="W176" s="4"/>
      <c r="X176" s="177" t="b">
        <v>0</v>
      </c>
      <c r="Y176" s="8" t="b">
        <v>0</v>
      </c>
      <c r="Z176" s="47"/>
      <c r="AA176" s="8" t="b">
        <v>0</v>
      </c>
      <c r="AB176" s="8" t="b">
        <v>0</v>
      </c>
      <c r="AC176" s="178">
        <v>337.0</v>
      </c>
      <c r="AD176" s="177" t="b">
        <v>0</v>
      </c>
      <c r="AE176" s="179"/>
      <c r="AF176" s="8" t="b">
        <v>0</v>
      </c>
      <c r="AG176" s="8" t="b">
        <v>0</v>
      </c>
      <c r="AH176" s="177"/>
      <c r="AI176" s="47"/>
      <c r="AJ176" s="8"/>
      <c r="AK176" s="47" t="s">
        <v>622</v>
      </c>
      <c r="AL176" s="4"/>
      <c r="AM176" s="4" t="s">
        <v>280</v>
      </c>
      <c r="AN176" s="4" t="s">
        <v>352</v>
      </c>
      <c r="AO176" s="4" t="s">
        <v>2010</v>
      </c>
      <c r="AP176" s="4" t="s">
        <v>2010</v>
      </c>
      <c r="AQ176" s="4" t="s">
        <v>2010</v>
      </c>
      <c r="AR176" s="4" t="s">
        <v>2010</v>
      </c>
      <c r="AS176" s="147"/>
      <c r="AT176" s="147"/>
      <c r="AU176" s="147"/>
      <c r="AV176" s="147"/>
      <c r="AW176" s="147"/>
      <c r="AX176" s="147"/>
      <c r="AY176" s="147"/>
      <c r="AZ176" s="147"/>
    </row>
    <row r="177">
      <c r="A177" s="4" t="s">
        <v>726</v>
      </c>
      <c r="B177" s="144">
        <v>44484.0</v>
      </c>
      <c r="C177" s="115">
        <v>0.26109953703703703</v>
      </c>
      <c r="D177" s="47"/>
      <c r="E177" s="47"/>
      <c r="F177" s="4"/>
      <c r="G177" s="4"/>
      <c r="H177" s="4"/>
      <c r="I177" s="47"/>
      <c r="J177" s="47"/>
      <c r="K177" s="47" t="s">
        <v>622</v>
      </c>
      <c r="L177" s="144">
        <v>44484.0</v>
      </c>
      <c r="M177" s="115">
        <v>0.34760416666666666</v>
      </c>
      <c r="N177" s="4"/>
      <c r="O177" s="4"/>
      <c r="P177" s="8" t="b">
        <v>0</v>
      </c>
      <c r="Q177" s="8" t="s">
        <v>2013</v>
      </c>
      <c r="R177" s="177" t="b">
        <v>1</v>
      </c>
      <c r="S177" s="177">
        <v>1.0</v>
      </c>
      <c r="T177" s="8"/>
      <c r="U177" s="4"/>
      <c r="V177" s="47"/>
      <c r="W177" s="4"/>
      <c r="X177" s="177" t="b">
        <v>0</v>
      </c>
      <c r="Y177" s="8" t="b">
        <v>0</v>
      </c>
      <c r="Z177" s="47"/>
      <c r="AA177" s="8" t="b">
        <v>0</v>
      </c>
      <c r="AB177" s="8" t="b">
        <v>0</v>
      </c>
      <c r="AC177" s="178">
        <v>336.0</v>
      </c>
      <c r="AD177" s="177" t="b">
        <v>0</v>
      </c>
      <c r="AE177" s="179"/>
      <c r="AF177" s="8" t="b">
        <v>0</v>
      </c>
      <c r="AG177" s="8" t="b">
        <v>0</v>
      </c>
      <c r="AH177" s="177"/>
      <c r="AI177" s="47"/>
      <c r="AJ177" s="8"/>
      <c r="AK177" s="47" t="s">
        <v>622</v>
      </c>
      <c r="AL177" s="4"/>
      <c r="AM177" s="4" t="s">
        <v>280</v>
      </c>
      <c r="AN177" s="4" t="s">
        <v>357</v>
      </c>
      <c r="AO177" s="4" t="s">
        <v>2010</v>
      </c>
      <c r="AP177" s="4" t="s">
        <v>2010</v>
      </c>
      <c r="AQ177" s="4" t="s">
        <v>2010</v>
      </c>
      <c r="AR177" s="4" t="s">
        <v>2010</v>
      </c>
      <c r="AS177" s="147"/>
      <c r="AT177" s="147"/>
      <c r="AU177" s="147"/>
      <c r="AV177" s="147"/>
      <c r="AW177" s="147"/>
      <c r="AX177" s="147"/>
      <c r="AY177" s="147"/>
      <c r="AZ177" s="147"/>
    </row>
    <row r="178">
      <c r="A178" s="4" t="s">
        <v>728</v>
      </c>
      <c r="B178" s="144">
        <v>44484.0</v>
      </c>
      <c r="C178" s="115">
        <v>0.26130787037037034</v>
      </c>
      <c r="D178" s="47"/>
      <c r="E178" s="47"/>
      <c r="F178" s="4"/>
      <c r="G178" s="4"/>
      <c r="H178" s="4"/>
      <c r="I178" s="47"/>
      <c r="J178" s="47"/>
      <c r="K178" s="47" t="s">
        <v>622</v>
      </c>
      <c r="L178" s="144">
        <v>44484.0</v>
      </c>
      <c r="M178" s="115">
        <v>0.34760416666666666</v>
      </c>
      <c r="N178" s="4"/>
      <c r="O178" s="4"/>
      <c r="P178" s="8" t="b">
        <v>0</v>
      </c>
      <c r="Q178" s="8" t="s">
        <v>2013</v>
      </c>
      <c r="R178" s="177" t="b">
        <v>1</v>
      </c>
      <c r="S178" s="177">
        <v>1.0</v>
      </c>
      <c r="T178" s="8"/>
      <c r="U178" s="4"/>
      <c r="V178" s="47"/>
      <c r="W178" s="4"/>
      <c r="X178" s="177" t="b">
        <v>0</v>
      </c>
      <c r="Y178" s="8" t="b">
        <v>0</v>
      </c>
      <c r="Z178" s="47"/>
      <c r="AA178" s="8" t="b">
        <v>0</v>
      </c>
      <c r="AB178" s="8" t="b">
        <v>0</v>
      </c>
      <c r="AC178" s="178">
        <v>335.0</v>
      </c>
      <c r="AD178" s="177" t="b">
        <v>0</v>
      </c>
      <c r="AE178" s="179"/>
      <c r="AF178" s="8" t="b">
        <v>0</v>
      </c>
      <c r="AG178" s="8" t="b">
        <v>0</v>
      </c>
      <c r="AH178" s="177"/>
      <c r="AI178" s="47"/>
      <c r="AJ178" s="8"/>
      <c r="AK178" s="47" t="s">
        <v>622</v>
      </c>
      <c r="AL178" s="4"/>
      <c r="AM178" s="4" t="s">
        <v>280</v>
      </c>
      <c r="AN178" s="4" t="s">
        <v>426</v>
      </c>
      <c r="AO178" s="4" t="s">
        <v>2010</v>
      </c>
      <c r="AP178" s="4" t="s">
        <v>2010</v>
      </c>
      <c r="AQ178" s="4" t="s">
        <v>2010</v>
      </c>
      <c r="AR178" s="4" t="s">
        <v>2010</v>
      </c>
      <c r="AS178" s="147"/>
      <c r="AT178" s="147"/>
      <c r="AU178" s="147"/>
      <c r="AV178" s="147"/>
      <c r="AW178" s="147"/>
      <c r="AX178" s="147"/>
      <c r="AY178" s="147"/>
      <c r="AZ178" s="147"/>
    </row>
    <row r="179">
      <c r="A179" s="4" t="s">
        <v>730</v>
      </c>
      <c r="B179" s="144">
        <v>44484.0</v>
      </c>
      <c r="C179" s="115">
        <v>0.26131944444444444</v>
      </c>
      <c r="D179" s="47"/>
      <c r="E179" s="47"/>
      <c r="F179" s="4"/>
      <c r="G179" s="4"/>
      <c r="H179" s="4"/>
      <c r="I179" s="47"/>
      <c r="J179" s="47"/>
      <c r="K179" s="47" t="s">
        <v>622</v>
      </c>
      <c r="L179" s="144">
        <v>44484.0</v>
      </c>
      <c r="M179" s="115">
        <v>0.34760416666666666</v>
      </c>
      <c r="N179" s="4"/>
      <c r="O179" s="4"/>
      <c r="P179" s="8" t="b">
        <v>0</v>
      </c>
      <c r="Q179" s="8" t="s">
        <v>2013</v>
      </c>
      <c r="R179" s="177" t="b">
        <v>1</v>
      </c>
      <c r="S179" s="177">
        <v>1.0</v>
      </c>
      <c r="T179" s="8"/>
      <c r="U179" s="4"/>
      <c r="V179" s="47"/>
      <c r="W179" s="4"/>
      <c r="X179" s="177" t="b">
        <v>0</v>
      </c>
      <c r="Y179" s="8" t="b">
        <v>0</v>
      </c>
      <c r="Z179" s="47"/>
      <c r="AA179" s="8" t="b">
        <v>0</v>
      </c>
      <c r="AB179" s="8" t="b">
        <v>0</v>
      </c>
      <c r="AC179" s="178">
        <v>334.0</v>
      </c>
      <c r="AD179" s="177" t="b">
        <v>0</v>
      </c>
      <c r="AE179" s="179"/>
      <c r="AF179" s="8" t="b">
        <v>0</v>
      </c>
      <c r="AG179" s="8" t="b">
        <v>0</v>
      </c>
      <c r="AH179" s="177"/>
      <c r="AI179" s="47"/>
      <c r="AJ179" s="8"/>
      <c r="AK179" s="47" t="s">
        <v>622</v>
      </c>
      <c r="AL179" s="4"/>
      <c r="AM179" s="4" t="s">
        <v>373</v>
      </c>
      <c r="AN179" s="4" t="s">
        <v>349</v>
      </c>
      <c r="AO179" s="4" t="s">
        <v>2010</v>
      </c>
      <c r="AP179" s="4" t="s">
        <v>2010</v>
      </c>
      <c r="AQ179" s="4" t="s">
        <v>2010</v>
      </c>
      <c r="AR179" s="4" t="s">
        <v>2010</v>
      </c>
      <c r="AS179" s="147"/>
      <c r="AT179" s="147"/>
      <c r="AU179" s="147"/>
      <c r="AV179" s="147"/>
      <c r="AW179" s="147"/>
      <c r="AX179" s="147"/>
      <c r="AY179" s="147"/>
      <c r="AZ179" s="147"/>
    </row>
    <row r="180">
      <c r="A180" s="4" t="s">
        <v>732</v>
      </c>
      <c r="B180" s="144">
        <v>44484.0</v>
      </c>
      <c r="C180" s="115">
        <v>0.2616435185185185</v>
      </c>
      <c r="D180" s="47"/>
      <c r="E180" s="47"/>
      <c r="F180" s="4"/>
      <c r="G180" s="4"/>
      <c r="H180" s="4"/>
      <c r="I180" s="47"/>
      <c r="J180" s="47"/>
      <c r="K180" s="47" t="s">
        <v>271</v>
      </c>
      <c r="L180" s="144">
        <v>44868.0</v>
      </c>
      <c r="M180" s="115">
        <v>0.5355208333333333</v>
      </c>
      <c r="N180" s="4"/>
      <c r="O180" s="4"/>
      <c r="P180" s="8" t="b">
        <v>0</v>
      </c>
      <c r="Q180" s="8" t="s">
        <v>2009</v>
      </c>
      <c r="R180" s="177" t="b">
        <v>1</v>
      </c>
      <c r="S180" s="177">
        <v>1.0</v>
      </c>
      <c r="T180" s="8">
        <v>0.0</v>
      </c>
      <c r="U180" s="4"/>
      <c r="V180" s="47"/>
      <c r="W180" s="4"/>
      <c r="X180" s="177" t="b">
        <v>0</v>
      </c>
      <c r="Y180" s="8" t="b">
        <v>0</v>
      </c>
      <c r="Z180" s="47"/>
      <c r="AA180" s="8" t="b">
        <v>0</v>
      </c>
      <c r="AB180" s="8" t="b">
        <v>0</v>
      </c>
      <c r="AC180" s="178">
        <v>720.0</v>
      </c>
      <c r="AD180" s="177" t="b">
        <v>1</v>
      </c>
      <c r="AE180" s="179"/>
      <c r="AF180" s="8" t="b">
        <v>0</v>
      </c>
      <c r="AG180" s="8" t="b">
        <v>0</v>
      </c>
      <c r="AH180" s="177"/>
      <c r="AI180" s="47"/>
      <c r="AJ180" s="8">
        <v>2.2</v>
      </c>
      <c r="AK180" s="47" t="s">
        <v>622</v>
      </c>
      <c r="AL180" s="4"/>
      <c r="AM180" s="4" t="s">
        <v>280</v>
      </c>
      <c r="AN180" s="4" t="s">
        <v>671</v>
      </c>
      <c r="AO180" s="4" t="s">
        <v>2010</v>
      </c>
      <c r="AP180" s="4" t="s">
        <v>2010</v>
      </c>
      <c r="AQ180" s="4" t="s">
        <v>2010</v>
      </c>
      <c r="AR180" s="4" t="s">
        <v>2010</v>
      </c>
      <c r="AS180" s="147"/>
      <c r="AT180" s="147"/>
      <c r="AU180" s="147"/>
      <c r="AV180" s="147"/>
      <c r="AW180" s="147"/>
      <c r="AX180" s="147"/>
      <c r="AY180" s="147"/>
      <c r="AZ180" s="147"/>
    </row>
    <row r="181">
      <c r="A181" s="4" t="s">
        <v>734</v>
      </c>
      <c r="B181" s="144">
        <v>44484.0</v>
      </c>
      <c r="C181" s="115">
        <v>0.2619328703703704</v>
      </c>
      <c r="D181" s="47"/>
      <c r="E181" s="47"/>
      <c r="F181" s="4"/>
      <c r="G181" s="4"/>
      <c r="H181" s="4"/>
      <c r="I181" s="47"/>
      <c r="J181" s="47"/>
      <c r="K181" s="47" t="s">
        <v>271</v>
      </c>
      <c r="L181" s="144"/>
      <c r="M181" s="115"/>
      <c r="N181" s="4"/>
      <c r="O181" s="4"/>
      <c r="P181" s="8" t="b">
        <v>0</v>
      </c>
      <c r="Q181" s="8" t="s">
        <v>2009</v>
      </c>
      <c r="R181" s="177" t="b">
        <v>1</v>
      </c>
      <c r="S181" s="177">
        <v>1.0</v>
      </c>
      <c r="T181" s="8"/>
      <c r="U181" s="4"/>
      <c r="V181" s="47"/>
      <c r="W181" s="4"/>
      <c r="X181" s="177" t="b">
        <v>0</v>
      </c>
      <c r="Y181" s="8" t="b">
        <v>0</v>
      </c>
      <c r="Z181" s="47"/>
      <c r="AA181" s="8" t="b">
        <v>0</v>
      </c>
      <c r="AB181" s="8" t="b">
        <v>0</v>
      </c>
      <c r="AC181" s="178">
        <v>333.0</v>
      </c>
      <c r="AD181" s="177" t="b">
        <v>0</v>
      </c>
      <c r="AE181" s="179"/>
      <c r="AF181" s="8" t="b">
        <v>0</v>
      </c>
      <c r="AG181" s="8" t="b">
        <v>0</v>
      </c>
      <c r="AH181" s="177"/>
      <c r="AI181" s="47"/>
      <c r="AJ181" s="8">
        <v>2.2</v>
      </c>
      <c r="AK181" s="47" t="s">
        <v>622</v>
      </c>
      <c r="AL181" s="4"/>
      <c r="AM181" s="4" t="s">
        <v>280</v>
      </c>
      <c r="AN181" s="4" t="s">
        <v>408</v>
      </c>
      <c r="AO181" s="4" t="s">
        <v>2010</v>
      </c>
      <c r="AP181" s="4" t="s">
        <v>2010</v>
      </c>
      <c r="AQ181" s="4" t="s">
        <v>2010</v>
      </c>
      <c r="AR181" s="4" t="s">
        <v>2010</v>
      </c>
      <c r="AS181" s="147"/>
      <c r="AT181" s="147"/>
      <c r="AU181" s="147"/>
      <c r="AV181" s="147"/>
      <c r="AW181" s="147"/>
      <c r="AX181" s="147"/>
      <c r="AY181" s="147"/>
      <c r="AZ181" s="147"/>
    </row>
    <row r="182">
      <c r="A182" s="4" t="s">
        <v>740</v>
      </c>
      <c r="B182" s="144">
        <v>44488.0</v>
      </c>
      <c r="C182" s="115">
        <v>0.29388888888888887</v>
      </c>
      <c r="D182" s="47"/>
      <c r="E182" s="47"/>
      <c r="F182" s="4"/>
      <c r="G182" s="4"/>
      <c r="H182" s="4"/>
      <c r="I182" s="47"/>
      <c r="J182" s="47"/>
      <c r="K182" s="47" t="s">
        <v>622</v>
      </c>
      <c r="L182" s="144">
        <v>44489.0</v>
      </c>
      <c r="M182" s="115">
        <v>0.4132175925925926</v>
      </c>
      <c r="N182" s="4"/>
      <c r="O182" s="4"/>
      <c r="P182" s="8" t="b">
        <v>0</v>
      </c>
      <c r="Q182" s="8" t="s">
        <v>2013</v>
      </c>
      <c r="R182" s="177" t="b">
        <v>1</v>
      </c>
      <c r="S182" s="177">
        <v>1.0</v>
      </c>
      <c r="T182" s="8"/>
      <c r="U182" s="4"/>
      <c r="V182" s="47"/>
      <c r="W182" s="4"/>
      <c r="X182" s="177" t="b">
        <v>0</v>
      </c>
      <c r="Y182" s="8" t="b">
        <v>0</v>
      </c>
      <c r="Z182" s="47"/>
      <c r="AA182" s="8" t="b">
        <v>0</v>
      </c>
      <c r="AB182" s="8" t="b">
        <v>0</v>
      </c>
      <c r="AC182" s="178">
        <v>330.0</v>
      </c>
      <c r="AD182" s="177" t="b">
        <v>0</v>
      </c>
      <c r="AE182" s="179"/>
      <c r="AF182" s="8" t="b">
        <v>0</v>
      </c>
      <c r="AG182" s="8" t="b">
        <v>0</v>
      </c>
      <c r="AH182" s="177"/>
      <c r="AI182" s="47"/>
      <c r="AJ182" s="8"/>
      <c r="AK182" s="47" t="s">
        <v>622</v>
      </c>
      <c r="AL182" s="4"/>
      <c r="AM182" s="4" t="s">
        <v>280</v>
      </c>
      <c r="AN182" s="4" t="s">
        <v>352</v>
      </c>
      <c r="AO182" s="4" t="s">
        <v>2010</v>
      </c>
      <c r="AP182" s="4" t="s">
        <v>2010</v>
      </c>
      <c r="AQ182" s="4" t="s">
        <v>2010</v>
      </c>
      <c r="AR182" s="4" t="s">
        <v>2010</v>
      </c>
      <c r="AS182" s="147"/>
      <c r="AT182" s="147"/>
      <c r="AU182" s="147"/>
      <c r="AV182" s="147"/>
      <c r="AW182" s="147"/>
      <c r="AX182" s="147"/>
      <c r="AY182" s="147"/>
      <c r="AZ182" s="147"/>
    </row>
    <row r="183">
      <c r="A183" s="4" t="s">
        <v>742</v>
      </c>
      <c r="B183" s="144">
        <v>44488.0</v>
      </c>
      <c r="C183" s="115">
        <v>0.29443287037037036</v>
      </c>
      <c r="D183" s="47"/>
      <c r="E183" s="47"/>
      <c r="F183" s="4"/>
      <c r="G183" s="4"/>
      <c r="H183" s="4"/>
      <c r="I183" s="47"/>
      <c r="J183" s="47"/>
      <c r="K183" s="47" t="s">
        <v>622</v>
      </c>
      <c r="L183" s="144">
        <v>44489.0</v>
      </c>
      <c r="M183" s="115">
        <v>0.4132175925925926</v>
      </c>
      <c r="N183" s="4"/>
      <c r="O183" s="4"/>
      <c r="P183" s="8" t="s">
        <v>2011</v>
      </c>
      <c r="Q183" s="8" t="s">
        <v>2011</v>
      </c>
      <c r="R183" s="177" t="b">
        <v>1</v>
      </c>
      <c r="S183" s="177">
        <v>1.0</v>
      </c>
      <c r="T183" s="8"/>
      <c r="U183" s="4"/>
      <c r="V183" s="47"/>
      <c r="W183" s="4"/>
      <c r="X183" s="177" t="b">
        <v>0</v>
      </c>
      <c r="Y183" s="8" t="b">
        <v>0</v>
      </c>
      <c r="Z183" s="47"/>
      <c r="AA183" s="8" t="b">
        <v>0</v>
      </c>
      <c r="AB183" s="8" t="b">
        <v>0</v>
      </c>
      <c r="AC183" s="178">
        <v>329.0</v>
      </c>
      <c r="AD183" s="177" t="b">
        <v>0</v>
      </c>
      <c r="AE183" s="179"/>
      <c r="AF183" s="8" t="b">
        <v>0</v>
      </c>
      <c r="AG183" s="8" t="b">
        <v>0</v>
      </c>
      <c r="AH183" s="177"/>
      <c r="AI183" s="47">
        <v>1.3</v>
      </c>
      <c r="AJ183" s="8"/>
      <c r="AK183" s="47" t="s">
        <v>622</v>
      </c>
      <c r="AL183" s="4"/>
      <c r="AM183" s="4" t="s">
        <v>280</v>
      </c>
      <c r="AN183" s="4" t="s">
        <v>325</v>
      </c>
      <c r="AO183" s="4" t="s">
        <v>2010</v>
      </c>
      <c r="AP183" s="4" t="s">
        <v>2010</v>
      </c>
      <c r="AQ183" s="4" t="s">
        <v>2010</v>
      </c>
      <c r="AR183" s="4" t="s">
        <v>2010</v>
      </c>
      <c r="AS183" s="147"/>
      <c r="AT183" s="147"/>
      <c r="AU183" s="147"/>
      <c r="AV183" s="147"/>
      <c r="AW183" s="147"/>
      <c r="AX183" s="147"/>
      <c r="AY183" s="147"/>
      <c r="AZ183" s="147"/>
    </row>
    <row r="184">
      <c r="A184" s="4" t="s">
        <v>744</v>
      </c>
      <c r="B184" s="144">
        <v>44488.0</v>
      </c>
      <c r="C184" s="115">
        <v>0.2946990740740741</v>
      </c>
      <c r="D184" s="47"/>
      <c r="E184" s="47"/>
      <c r="F184" s="4"/>
      <c r="G184" s="4"/>
      <c r="H184" s="4"/>
      <c r="I184" s="47"/>
      <c r="J184" s="47"/>
      <c r="K184" s="47" t="s">
        <v>622</v>
      </c>
      <c r="L184" s="144">
        <v>44489.0</v>
      </c>
      <c r="M184" s="115">
        <v>0.4132175925925926</v>
      </c>
      <c r="N184" s="4"/>
      <c r="O184" s="4"/>
      <c r="P184" s="8" t="b">
        <v>0</v>
      </c>
      <c r="Q184" s="8" t="s">
        <v>2013</v>
      </c>
      <c r="R184" s="177" t="b">
        <v>1</v>
      </c>
      <c r="S184" s="177">
        <v>1.0</v>
      </c>
      <c r="T184" s="8"/>
      <c r="U184" s="4"/>
      <c r="V184" s="47"/>
      <c r="W184" s="4"/>
      <c r="X184" s="177" t="b">
        <v>0</v>
      </c>
      <c r="Y184" s="8" t="b">
        <v>0</v>
      </c>
      <c r="Z184" s="47"/>
      <c r="AA184" s="8" t="b">
        <v>0</v>
      </c>
      <c r="AB184" s="8" t="b">
        <v>0</v>
      </c>
      <c r="AC184" s="178">
        <v>328.0</v>
      </c>
      <c r="AD184" s="177" t="b">
        <v>0</v>
      </c>
      <c r="AE184" s="179"/>
      <c r="AF184" s="8" t="b">
        <v>0</v>
      </c>
      <c r="AG184" s="8" t="b">
        <v>0</v>
      </c>
      <c r="AH184" s="177"/>
      <c r="AI184" s="47"/>
      <c r="AJ184" s="8"/>
      <c r="AK184" s="47" t="s">
        <v>622</v>
      </c>
      <c r="AL184" s="4"/>
      <c r="AM184" s="4" t="s">
        <v>373</v>
      </c>
      <c r="AN184" s="4" t="s">
        <v>287</v>
      </c>
      <c r="AO184" s="4" t="s">
        <v>2010</v>
      </c>
      <c r="AP184" s="4" t="s">
        <v>2010</v>
      </c>
      <c r="AQ184" s="4" t="s">
        <v>2010</v>
      </c>
      <c r="AR184" s="4" t="s">
        <v>2010</v>
      </c>
      <c r="AS184" s="147"/>
      <c r="AT184" s="147"/>
      <c r="AU184" s="147"/>
      <c r="AV184" s="147"/>
      <c r="AW184" s="147"/>
      <c r="AX184" s="147"/>
      <c r="AY184" s="147"/>
      <c r="AZ184" s="147"/>
    </row>
    <row r="185">
      <c r="A185" s="4" t="s">
        <v>746</v>
      </c>
      <c r="B185" s="144">
        <v>44488.0</v>
      </c>
      <c r="C185" s="115">
        <v>0.2950231481481482</v>
      </c>
      <c r="D185" s="47"/>
      <c r="E185" s="47"/>
      <c r="F185" s="4"/>
      <c r="G185" s="4"/>
      <c r="H185" s="4"/>
      <c r="I185" s="47"/>
      <c r="J185" s="47"/>
      <c r="K185" s="47" t="s">
        <v>622</v>
      </c>
      <c r="L185" s="144">
        <v>44489.0</v>
      </c>
      <c r="M185" s="115">
        <v>0.4132175925925926</v>
      </c>
      <c r="N185" s="4"/>
      <c r="O185" s="4"/>
      <c r="P185" s="8" t="b">
        <v>1</v>
      </c>
      <c r="Q185" s="8" t="s">
        <v>2012</v>
      </c>
      <c r="R185" s="177" t="b">
        <v>1</v>
      </c>
      <c r="S185" s="177">
        <v>1.0</v>
      </c>
      <c r="T185" s="8"/>
      <c r="U185" s="4"/>
      <c r="V185" s="47"/>
      <c r="W185" s="4"/>
      <c r="X185" s="177" t="b">
        <v>0</v>
      </c>
      <c r="Y185" s="8" t="b">
        <v>0</v>
      </c>
      <c r="Z185" s="47"/>
      <c r="AA185" s="8" t="b">
        <v>0</v>
      </c>
      <c r="AB185" s="8" t="b">
        <v>0</v>
      </c>
      <c r="AC185" s="178">
        <v>327.0</v>
      </c>
      <c r="AD185" s="177" t="b">
        <v>0</v>
      </c>
      <c r="AE185" s="179"/>
      <c r="AF185" s="8" t="b">
        <v>0</v>
      </c>
      <c r="AG185" s="8" t="b">
        <v>0</v>
      </c>
      <c r="AH185" s="177"/>
      <c r="AI185" s="47"/>
      <c r="AJ185" s="8"/>
      <c r="AK185" s="47" t="s">
        <v>622</v>
      </c>
      <c r="AL185" s="4"/>
      <c r="AM185" s="4" t="s">
        <v>280</v>
      </c>
      <c r="AN185" s="4" t="s">
        <v>426</v>
      </c>
      <c r="AO185" s="4" t="s">
        <v>2010</v>
      </c>
      <c r="AP185" s="4" t="s">
        <v>2010</v>
      </c>
      <c r="AQ185" s="4" t="s">
        <v>2010</v>
      </c>
      <c r="AR185" s="4" t="s">
        <v>2010</v>
      </c>
      <c r="AS185" s="147"/>
      <c r="AT185" s="147"/>
      <c r="AU185" s="147"/>
      <c r="AV185" s="147"/>
      <c r="AW185" s="147"/>
      <c r="AX185" s="147"/>
      <c r="AY185" s="147"/>
      <c r="AZ185" s="147"/>
    </row>
    <row r="186">
      <c r="A186" s="4" t="s">
        <v>748</v>
      </c>
      <c r="B186" s="144">
        <v>44488.0</v>
      </c>
      <c r="C186" s="115">
        <v>0.2958912037037037</v>
      </c>
      <c r="D186" s="47"/>
      <c r="E186" s="47"/>
      <c r="F186" s="4"/>
      <c r="G186" s="4"/>
      <c r="H186" s="4"/>
      <c r="I186" s="47"/>
      <c r="J186" s="47"/>
      <c r="K186" s="47" t="s">
        <v>622</v>
      </c>
      <c r="L186" s="144">
        <v>44489.0</v>
      </c>
      <c r="M186" s="115">
        <v>0.4132175925925926</v>
      </c>
      <c r="N186" s="4"/>
      <c r="O186" s="4"/>
      <c r="P186" s="8" t="b">
        <v>0</v>
      </c>
      <c r="Q186" s="8" t="s">
        <v>2013</v>
      </c>
      <c r="R186" s="177" t="b">
        <v>1</v>
      </c>
      <c r="S186" s="177">
        <v>1.0</v>
      </c>
      <c r="T186" s="8"/>
      <c r="U186" s="4"/>
      <c r="V186" s="47"/>
      <c r="W186" s="4"/>
      <c r="X186" s="177" t="b">
        <v>0</v>
      </c>
      <c r="Y186" s="8" t="b">
        <v>0</v>
      </c>
      <c r="Z186" s="47"/>
      <c r="AA186" s="8" t="b">
        <v>0</v>
      </c>
      <c r="AB186" s="8" t="b">
        <v>0</v>
      </c>
      <c r="AC186" s="178">
        <v>326.0</v>
      </c>
      <c r="AD186" s="177" t="b">
        <v>0</v>
      </c>
      <c r="AE186" s="179"/>
      <c r="AF186" s="8" t="b">
        <v>0</v>
      </c>
      <c r="AG186" s="8" t="b">
        <v>0</v>
      </c>
      <c r="AH186" s="177"/>
      <c r="AI186" s="47"/>
      <c r="AJ186" s="8"/>
      <c r="AK186" s="47" t="s">
        <v>622</v>
      </c>
      <c r="AL186" s="4"/>
      <c r="AM186" s="4" t="s">
        <v>373</v>
      </c>
      <c r="AN186" s="4" t="s">
        <v>349</v>
      </c>
      <c r="AO186" s="4" t="s">
        <v>2010</v>
      </c>
      <c r="AP186" s="4" t="s">
        <v>2010</v>
      </c>
      <c r="AQ186" s="4" t="s">
        <v>2010</v>
      </c>
      <c r="AR186" s="4" t="s">
        <v>2010</v>
      </c>
      <c r="AS186" s="147"/>
      <c r="AT186" s="147"/>
      <c r="AU186" s="147"/>
      <c r="AV186" s="147"/>
      <c r="AW186" s="147"/>
      <c r="AX186" s="147"/>
      <c r="AY186" s="147"/>
      <c r="AZ186" s="147"/>
    </row>
    <row r="187">
      <c r="A187" s="4" t="s">
        <v>750</v>
      </c>
      <c r="B187" s="144">
        <v>44488.0</v>
      </c>
      <c r="C187" s="115">
        <v>0.29649305555555555</v>
      </c>
      <c r="D187" s="47"/>
      <c r="E187" s="47"/>
      <c r="F187" s="4"/>
      <c r="G187" s="4"/>
      <c r="H187" s="4"/>
      <c r="I187" s="47"/>
      <c r="J187" s="47"/>
      <c r="K187" s="47" t="s">
        <v>622</v>
      </c>
      <c r="L187" s="144">
        <v>44489.0</v>
      </c>
      <c r="M187" s="115">
        <v>0.4132175925925926</v>
      </c>
      <c r="N187" s="4"/>
      <c r="O187" s="4"/>
      <c r="P187" s="8" t="b">
        <v>0</v>
      </c>
      <c r="Q187" s="8" t="s">
        <v>2013</v>
      </c>
      <c r="R187" s="177" t="b">
        <v>1</v>
      </c>
      <c r="S187" s="177">
        <v>1.0</v>
      </c>
      <c r="T187" s="8"/>
      <c r="U187" s="4"/>
      <c r="V187" s="47"/>
      <c r="W187" s="4"/>
      <c r="X187" s="177" t="b">
        <v>0</v>
      </c>
      <c r="Y187" s="8" t="b">
        <v>0</v>
      </c>
      <c r="Z187" s="47"/>
      <c r="AA187" s="8" t="b">
        <v>0</v>
      </c>
      <c r="AB187" s="8" t="b">
        <v>0</v>
      </c>
      <c r="AC187" s="178">
        <v>325.0</v>
      </c>
      <c r="AD187" s="177" t="b">
        <v>0</v>
      </c>
      <c r="AE187" s="179"/>
      <c r="AF187" s="8" t="b">
        <v>0</v>
      </c>
      <c r="AG187" s="8" t="b">
        <v>0</v>
      </c>
      <c r="AH187" s="177"/>
      <c r="AI187" s="47"/>
      <c r="AJ187" s="8"/>
      <c r="AK187" s="47" t="s">
        <v>622</v>
      </c>
      <c r="AL187" s="4"/>
      <c r="AM187" s="4" t="s">
        <v>280</v>
      </c>
      <c r="AN187" s="4" t="s">
        <v>316</v>
      </c>
      <c r="AO187" s="4" t="s">
        <v>2010</v>
      </c>
      <c r="AP187" s="4" t="s">
        <v>2010</v>
      </c>
      <c r="AQ187" s="4" t="s">
        <v>2010</v>
      </c>
      <c r="AR187" s="4" t="s">
        <v>2010</v>
      </c>
      <c r="AS187" s="147"/>
      <c r="AT187" s="147"/>
      <c r="AU187" s="147"/>
      <c r="AV187" s="147"/>
      <c r="AW187" s="147"/>
      <c r="AX187" s="147"/>
      <c r="AY187" s="147"/>
      <c r="AZ187" s="147"/>
    </row>
    <row r="188">
      <c r="A188" s="4" t="s">
        <v>752</v>
      </c>
      <c r="B188" s="144">
        <v>44488.0</v>
      </c>
      <c r="C188" s="115">
        <v>0.29863425925925924</v>
      </c>
      <c r="D188" s="47"/>
      <c r="E188" s="47"/>
      <c r="F188" s="4"/>
      <c r="G188" s="4"/>
      <c r="H188" s="4"/>
      <c r="I188" s="47"/>
      <c r="J188" s="47"/>
      <c r="K188" s="47" t="s">
        <v>622</v>
      </c>
      <c r="L188" s="144">
        <v>44489.0</v>
      </c>
      <c r="M188" s="115">
        <v>0.4132175925925926</v>
      </c>
      <c r="N188" s="4"/>
      <c r="O188" s="4"/>
      <c r="P188" s="8" t="b">
        <v>0</v>
      </c>
      <c r="Q188" s="8" t="s">
        <v>2013</v>
      </c>
      <c r="R188" s="177" t="b">
        <v>1</v>
      </c>
      <c r="S188" s="177">
        <v>1.0</v>
      </c>
      <c r="T188" s="8"/>
      <c r="U188" s="4"/>
      <c r="V188" s="47"/>
      <c r="W188" s="4"/>
      <c r="X188" s="177" t="b">
        <v>0</v>
      </c>
      <c r="Y188" s="8" t="b">
        <v>0</v>
      </c>
      <c r="Z188" s="47"/>
      <c r="AA188" s="8" t="b">
        <v>0</v>
      </c>
      <c r="AB188" s="8" t="b">
        <v>0</v>
      </c>
      <c r="AC188" s="178">
        <v>324.0</v>
      </c>
      <c r="AD188" s="177" t="b">
        <v>0</v>
      </c>
      <c r="AE188" s="179"/>
      <c r="AF188" s="8" t="b">
        <v>0</v>
      </c>
      <c r="AG188" s="8" t="b">
        <v>0</v>
      </c>
      <c r="AH188" s="177"/>
      <c r="AI188" s="47"/>
      <c r="AJ188" s="8"/>
      <c r="AK188" s="47" t="s">
        <v>622</v>
      </c>
      <c r="AL188" s="4"/>
      <c r="AM188" s="4" t="s">
        <v>280</v>
      </c>
      <c r="AN188" s="4" t="s">
        <v>360</v>
      </c>
      <c r="AO188" s="4" t="s">
        <v>2010</v>
      </c>
      <c r="AP188" s="4" t="s">
        <v>2010</v>
      </c>
      <c r="AQ188" s="4" t="s">
        <v>2010</v>
      </c>
      <c r="AR188" s="4" t="s">
        <v>2010</v>
      </c>
      <c r="AS188" s="147"/>
      <c r="AT188" s="147"/>
      <c r="AU188" s="147"/>
      <c r="AV188" s="147"/>
      <c r="AW188" s="147"/>
      <c r="AX188" s="147"/>
      <c r="AY188" s="147"/>
      <c r="AZ188" s="147"/>
    </row>
    <row r="189">
      <c r="A189" s="4" t="s">
        <v>754</v>
      </c>
      <c r="B189" s="144">
        <v>44488.0</v>
      </c>
      <c r="C189" s="115">
        <v>0.32796296296296296</v>
      </c>
      <c r="D189" s="47"/>
      <c r="E189" s="47"/>
      <c r="F189" s="4"/>
      <c r="G189" s="4"/>
      <c r="H189" s="4"/>
      <c r="I189" s="47"/>
      <c r="J189" s="47"/>
      <c r="K189" s="47" t="s">
        <v>622</v>
      </c>
      <c r="L189" s="144">
        <v>44489.0</v>
      </c>
      <c r="M189" s="115">
        <v>0.4132175925925926</v>
      </c>
      <c r="N189" s="4"/>
      <c r="O189" s="4"/>
      <c r="P189" s="8" t="b">
        <v>0</v>
      </c>
      <c r="Q189" s="8" t="s">
        <v>2013</v>
      </c>
      <c r="R189" s="177" t="b">
        <v>1</v>
      </c>
      <c r="S189" s="177">
        <v>1.0</v>
      </c>
      <c r="T189" s="8"/>
      <c r="U189" s="4"/>
      <c r="V189" s="47"/>
      <c r="W189" s="4"/>
      <c r="X189" s="177" t="b">
        <v>0</v>
      </c>
      <c r="Y189" s="8" t="b">
        <v>0</v>
      </c>
      <c r="Z189" s="47"/>
      <c r="AA189" s="8" t="b">
        <v>0</v>
      </c>
      <c r="AB189" s="8" t="b">
        <v>0</v>
      </c>
      <c r="AC189" s="178">
        <v>323.0</v>
      </c>
      <c r="AD189" s="177" t="b">
        <v>0</v>
      </c>
      <c r="AE189" s="179"/>
      <c r="AF189" s="8" t="b">
        <v>0</v>
      </c>
      <c r="AG189" s="8" t="b">
        <v>0</v>
      </c>
      <c r="AH189" s="177"/>
      <c r="AI189" s="47"/>
      <c r="AJ189" s="8"/>
      <c r="AK189" s="47" t="s">
        <v>622</v>
      </c>
      <c r="AL189" s="4"/>
      <c r="AM189" s="4" t="s">
        <v>280</v>
      </c>
      <c r="AN189" s="4" t="s">
        <v>462</v>
      </c>
      <c r="AO189" s="4" t="s">
        <v>2010</v>
      </c>
      <c r="AP189" s="4" t="s">
        <v>2010</v>
      </c>
      <c r="AQ189" s="4" t="s">
        <v>2010</v>
      </c>
      <c r="AR189" s="4" t="s">
        <v>2010</v>
      </c>
      <c r="AS189" s="147"/>
      <c r="AT189" s="147"/>
      <c r="AU189" s="147"/>
      <c r="AV189" s="147"/>
      <c r="AW189" s="147"/>
      <c r="AX189" s="147"/>
      <c r="AY189" s="147"/>
      <c r="AZ189" s="147"/>
    </row>
    <row r="190">
      <c r="A190" s="4" t="s">
        <v>756</v>
      </c>
      <c r="B190" s="144">
        <v>44488.0</v>
      </c>
      <c r="C190" s="115">
        <v>0.32805555555555554</v>
      </c>
      <c r="D190" s="47"/>
      <c r="E190" s="47"/>
      <c r="F190" s="4"/>
      <c r="G190" s="4"/>
      <c r="H190" s="4"/>
      <c r="I190" s="47"/>
      <c r="J190" s="47"/>
      <c r="K190" s="47" t="s">
        <v>622</v>
      </c>
      <c r="L190" s="144">
        <v>44489.0</v>
      </c>
      <c r="M190" s="115">
        <v>0.4132175925925926</v>
      </c>
      <c r="N190" s="4"/>
      <c r="O190" s="4"/>
      <c r="P190" s="8" t="b">
        <v>0</v>
      </c>
      <c r="Q190" s="8" t="s">
        <v>2013</v>
      </c>
      <c r="R190" s="177" t="b">
        <v>1</v>
      </c>
      <c r="S190" s="177">
        <v>1.0</v>
      </c>
      <c r="T190" s="8">
        <v>0.0</v>
      </c>
      <c r="U190" s="4"/>
      <c r="V190" s="47"/>
      <c r="W190" s="4"/>
      <c r="X190" s="177" t="b">
        <v>0</v>
      </c>
      <c r="Y190" s="8" t="b">
        <v>0</v>
      </c>
      <c r="Z190" s="47"/>
      <c r="AA190" s="8" t="b">
        <v>0</v>
      </c>
      <c r="AB190" s="8" t="b">
        <v>0</v>
      </c>
      <c r="AC190" s="178">
        <v>719.0</v>
      </c>
      <c r="AD190" s="177" t="b">
        <v>1</v>
      </c>
      <c r="AE190" s="179"/>
      <c r="AF190" s="8" t="b">
        <v>0</v>
      </c>
      <c r="AG190" s="8" t="b">
        <v>0</v>
      </c>
      <c r="AH190" s="177"/>
      <c r="AI190" s="47"/>
      <c r="AJ190" s="8"/>
      <c r="AK190" s="47" t="s">
        <v>622</v>
      </c>
      <c r="AL190" s="4"/>
      <c r="AM190" s="4" t="s">
        <v>373</v>
      </c>
      <c r="AN190" s="4" t="s">
        <v>757</v>
      </c>
      <c r="AO190" s="4" t="s">
        <v>2010</v>
      </c>
      <c r="AP190" s="4" t="s">
        <v>2010</v>
      </c>
      <c r="AQ190" s="4" t="s">
        <v>2010</v>
      </c>
      <c r="AR190" s="4" t="s">
        <v>2010</v>
      </c>
      <c r="AS190" s="147"/>
      <c r="AT190" s="147"/>
      <c r="AU190" s="147"/>
      <c r="AV190" s="147"/>
      <c r="AW190" s="147"/>
      <c r="AX190" s="147"/>
      <c r="AY190" s="147"/>
      <c r="AZ190" s="147"/>
    </row>
    <row r="191">
      <c r="A191" s="4" t="s">
        <v>759</v>
      </c>
      <c r="B191" s="144">
        <v>44488.0</v>
      </c>
      <c r="C191" s="115">
        <v>0.3283449074074074</v>
      </c>
      <c r="D191" s="47"/>
      <c r="E191" s="47"/>
      <c r="F191" s="4"/>
      <c r="G191" s="4"/>
      <c r="H191" s="4"/>
      <c r="I191" s="47"/>
      <c r="J191" s="47"/>
      <c r="K191" s="47" t="s">
        <v>622</v>
      </c>
      <c r="L191" s="144">
        <v>44489.0</v>
      </c>
      <c r="M191" s="115">
        <v>0.4132175925925926</v>
      </c>
      <c r="N191" s="4"/>
      <c r="O191" s="4"/>
      <c r="P191" s="8" t="b">
        <v>0</v>
      </c>
      <c r="Q191" s="8" t="s">
        <v>2013</v>
      </c>
      <c r="R191" s="177" t="b">
        <v>1</v>
      </c>
      <c r="S191" s="177">
        <v>1.0</v>
      </c>
      <c r="T191" s="8">
        <v>0.0</v>
      </c>
      <c r="U191" s="4"/>
      <c r="V191" s="47"/>
      <c r="W191" s="4"/>
      <c r="X191" s="177" t="b">
        <v>0</v>
      </c>
      <c r="Y191" s="8" t="b">
        <v>0</v>
      </c>
      <c r="Z191" s="47"/>
      <c r="AA191" s="8" t="b">
        <v>0</v>
      </c>
      <c r="AB191" s="8" t="b">
        <v>0</v>
      </c>
      <c r="AC191" s="178">
        <v>718.0</v>
      </c>
      <c r="AD191" s="177" t="b">
        <v>1</v>
      </c>
      <c r="AE191" s="179"/>
      <c r="AF191" s="8" t="b">
        <v>0</v>
      </c>
      <c r="AG191" s="8" t="b">
        <v>0</v>
      </c>
      <c r="AH191" s="177"/>
      <c r="AI191" s="47"/>
      <c r="AJ191" s="8"/>
      <c r="AK191" s="47" t="s">
        <v>622</v>
      </c>
      <c r="AL191" s="4"/>
      <c r="AM191" s="4" t="s">
        <v>373</v>
      </c>
      <c r="AN191" s="4" t="s">
        <v>760</v>
      </c>
      <c r="AO191" s="4" t="s">
        <v>2010</v>
      </c>
      <c r="AP191" s="4" t="s">
        <v>2010</v>
      </c>
      <c r="AQ191" s="4" t="s">
        <v>2010</v>
      </c>
      <c r="AR191" s="4" t="s">
        <v>2010</v>
      </c>
      <c r="AS191" s="147"/>
      <c r="AT191" s="147"/>
      <c r="AU191" s="147"/>
      <c r="AV191" s="147"/>
      <c r="AW191" s="147"/>
      <c r="AX191" s="147"/>
      <c r="AY191" s="147"/>
      <c r="AZ191" s="147"/>
    </row>
    <row r="192">
      <c r="A192" s="4" t="s">
        <v>762</v>
      </c>
      <c r="B192" s="144">
        <v>44488.0</v>
      </c>
      <c r="C192" s="115">
        <v>0.32903935185185185</v>
      </c>
      <c r="D192" s="47"/>
      <c r="E192" s="47"/>
      <c r="F192" s="4"/>
      <c r="G192" s="4"/>
      <c r="H192" s="4"/>
      <c r="I192" s="47"/>
      <c r="J192" s="47"/>
      <c r="K192" s="47" t="s">
        <v>622</v>
      </c>
      <c r="L192" s="144">
        <v>44489.0</v>
      </c>
      <c r="M192" s="115">
        <v>0.4132175925925926</v>
      </c>
      <c r="N192" s="4"/>
      <c r="O192" s="4"/>
      <c r="P192" s="8" t="b">
        <v>0</v>
      </c>
      <c r="Q192" s="8" t="s">
        <v>2013</v>
      </c>
      <c r="R192" s="177" t="b">
        <v>1</v>
      </c>
      <c r="S192" s="177">
        <v>1.0</v>
      </c>
      <c r="T192" s="8">
        <v>0.0</v>
      </c>
      <c r="U192" s="4"/>
      <c r="V192" s="47"/>
      <c r="W192" s="4"/>
      <c r="X192" s="177" t="b">
        <v>0</v>
      </c>
      <c r="Y192" s="8" t="b">
        <v>0</v>
      </c>
      <c r="Z192" s="47"/>
      <c r="AA192" s="8" t="b">
        <v>0</v>
      </c>
      <c r="AB192" s="8" t="b">
        <v>0</v>
      </c>
      <c r="AC192" s="178">
        <v>717.0</v>
      </c>
      <c r="AD192" s="177" t="b">
        <v>1</v>
      </c>
      <c r="AE192" s="179"/>
      <c r="AF192" s="8" t="b">
        <v>0</v>
      </c>
      <c r="AG192" s="8" t="b">
        <v>0</v>
      </c>
      <c r="AH192" s="177"/>
      <c r="AI192" s="47"/>
      <c r="AJ192" s="8"/>
      <c r="AK192" s="47" t="s">
        <v>622</v>
      </c>
      <c r="AL192" s="4"/>
      <c r="AM192" s="4" t="s">
        <v>280</v>
      </c>
      <c r="AN192" s="4" t="s">
        <v>453</v>
      </c>
      <c r="AO192" s="4" t="s">
        <v>2010</v>
      </c>
      <c r="AP192" s="4" t="s">
        <v>2010</v>
      </c>
      <c r="AQ192" s="4" t="s">
        <v>2010</v>
      </c>
      <c r="AR192" s="4" t="s">
        <v>2010</v>
      </c>
      <c r="AS192" s="147"/>
      <c r="AT192" s="147"/>
      <c r="AU192" s="147"/>
      <c r="AV192" s="147"/>
      <c r="AW192" s="147"/>
      <c r="AX192" s="147"/>
      <c r="AY192" s="147"/>
      <c r="AZ192" s="147"/>
    </row>
    <row r="193">
      <c r="A193" s="4" t="s">
        <v>764</v>
      </c>
      <c r="B193" s="144">
        <v>44488.0</v>
      </c>
      <c r="C193" s="115">
        <v>0.329537037037037</v>
      </c>
      <c r="D193" s="47"/>
      <c r="E193" s="47"/>
      <c r="F193" s="4"/>
      <c r="G193" s="4"/>
      <c r="H193" s="4"/>
      <c r="I193" s="47"/>
      <c r="J193" s="47"/>
      <c r="K193" s="47" t="s">
        <v>622</v>
      </c>
      <c r="L193" s="144">
        <v>44489.0</v>
      </c>
      <c r="M193" s="115">
        <v>0.4132175925925926</v>
      </c>
      <c r="N193" s="4"/>
      <c r="O193" s="4"/>
      <c r="P193" s="8" t="b">
        <v>0</v>
      </c>
      <c r="Q193" s="8" t="s">
        <v>2013</v>
      </c>
      <c r="R193" s="177" t="b">
        <v>1</v>
      </c>
      <c r="S193" s="177">
        <v>1.0</v>
      </c>
      <c r="T193" s="8">
        <v>0.0</v>
      </c>
      <c r="U193" s="4"/>
      <c r="V193" s="47"/>
      <c r="W193" s="4"/>
      <c r="X193" s="177" t="b">
        <v>0</v>
      </c>
      <c r="Y193" s="8" t="b">
        <v>0</v>
      </c>
      <c r="Z193" s="47"/>
      <c r="AA193" s="8" t="b">
        <v>0</v>
      </c>
      <c r="AB193" s="8" t="b">
        <v>0</v>
      </c>
      <c r="AC193" s="178">
        <v>716.0</v>
      </c>
      <c r="AD193" s="177" t="b">
        <v>1</v>
      </c>
      <c r="AE193" s="179"/>
      <c r="AF193" s="8" t="b">
        <v>0</v>
      </c>
      <c r="AG193" s="8" t="b">
        <v>0</v>
      </c>
      <c r="AH193" s="177"/>
      <c r="AI193" s="47">
        <v>6.0</v>
      </c>
      <c r="AJ193" s="8"/>
      <c r="AK193" s="47" t="s">
        <v>622</v>
      </c>
      <c r="AL193" s="4"/>
      <c r="AM193" s="4" t="s">
        <v>280</v>
      </c>
      <c r="AN193" s="4" t="s">
        <v>595</v>
      </c>
      <c r="AO193" s="4" t="s">
        <v>2010</v>
      </c>
      <c r="AP193" s="4" t="s">
        <v>2010</v>
      </c>
      <c r="AQ193" s="4" t="s">
        <v>2010</v>
      </c>
      <c r="AR193" s="4" t="s">
        <v>2010</v>
      </c>
      <c r="AS193" s="147"/>
      <c r="AT193" s="147"/>
      <c r="AU193" s="147"/>
      <c r="AV193" s="147"/>
      <c r="AW193" s="147"/>
      <c r="AX193" s="147"/>
      <c r="AY193" s="147"/>
      <c r="AZ193" s="147"/>
    </row>
    <row r="194">
      <c r="A194" s="4" t="s">
        <v>766</v>
      </c>
      <c r="B194" s="144">
        <v>44488.0</v>
      </c>
      <c r="C194" s="115">
        <v>0.3440625</v>
      </c>
      <c r="D194" s="47"/>
      <c r="E194" s="47"/>
      <c r="F194" s="4"/>
      <c r="G194" s="4"/>
      <c r="H194" s="4"/>
      <c r="I194" s="47"/>
      <c r="J194" s="47"/>
      <c r="K194" s="47" t="s">
        <v>622</v>
      </c>
      <c r="L194" s="144">
        <v>44489.0</v>
      </c>
      <c r="M194" s="115">
        <v>0.4132175925925926</v>
      </c>
      <c r="N194" s="4"/>
      <c r="O194" s="4"/>
      <c r="P194" s="8" t="b">
        <v>0</v>
      </c>
      <c r="Q194" s="8" t="s">
        <v>2013</v>
      </c>
      <c r="R194" s="177" t="b">
        <v>1</v>
      </c>
      <c r="S194" s="177">
        <v>1.0</v>
      </c>
      <c r="T194" s="8">
        <v>0.0</v>
      </c>
      <c r="U194" s="4"/>
      <c r="V194" s="47"/>
      <c r="W194" s="4"/>
      <c r="X194" s="177" t="b">
        <v>0</v>
      </c>
      <c r="Y194" s="8" t="b">
        <v>0</v>
      </c>
      <c r="Z194" s="47"/>
      <c r="AA194" s="8" t="b">
        <v>0</v>
      </c>
      <c r="AB194" s="8" t="b">
        <v>0</v>
      </c>
      <c r="AC194" s="178">
        <v>715.0</v>
      </c>
      <c r="AD194" s="177" t="b">
        <v>1</v>
      </c>
      <c r="AE194" s="179"/>
      <c r="AF194" s="8" t="b">
        <v>0</v>
      </c>
      <c r="AG194" s="8" t="b">
        <v>0</v>
      </c>
      <c r="AH194" s="177"/>
      <c r="AI194" s="47"/>
      <c r="AJ194" s="8"/>
      <c r="AK194" s="47" t="s">
        <v>622</v>
      </c>
      <c r="AL194" s="4"/>
      <c r="AM194" s="4" t="s">
        <v>280</v>
      </c>
      <c r="AN194" s="4" t="s">
        <v>678</v>
      </c>
      <c r="AO194" s="4" t="s">
        <v>2010</v>
      </c>
      <c r="AP194" s="4" t="s">
        <v>2010</v>
      </c>
      <c r="AQ194" s="4" t="s">
        <v>2010</v>
      </c>
      <c r="AR194" s="4" t="s">
        <v>2010</v>
      </c>
      <c r="AS194" s="147"/>
      <c r="AT194" s="147"/>
      <c r="AU194" s="147"/>
      <c r="AV194" s="147"/>
      <c r="AW194" s="147"/>
      <c r="AX194" s="147"/>
      <c r="AY194" s="147"/>
      <c r="AZ194" s="147"/>
    </row>
    <row r="195">
      <c r="A195" s="4" t="s">
        <v>768</v>
      </c>
      <c r="B195" s="144">
        <v>44488.0</v>
      </c>
      <c r="C195" s="115">
        <v>0.34453703703703703</v>
      </c>
      <c r="D195" s="47"/>
      <c r="E195" s="47"/>
      <c r="F195" s="4"/>
      <c r="G195" s="4"/>
      <c r="H195" s="4"/>
      <c r="I195" s="47"/>
      <c r="J195" s="47"/>
      <c r="K195" s="47" t="s">
        <v>622</v>
      </c>
      <c r="L195" s="144">
        <v>44489.0</v>
      </c>
      <c r="M195" s="115">
        <v>0.4132175925925926</v>
      </c>
      <c r="N195" s="4"/>
      <c r="O195" s="4"/>
      <c r="P195" s="8" t="b">
        <v>0</v>
      </c>
      <c r="Q195" s="8" t="s">
        <v>2013</v>
      </c>
      <c r="R195" s="177" t="b">
        <v>1</v>
      </c>
      <c r="S195" s="177">
        <v>1.0</v>
      </c>
      <c r="T195" s="8">
        <v>0.0</v>
      </c>
      <c r="U195" s="4"/>
      <c r="V195" s="47"/>
      <c r="W195" s="4"/>
      <c r="X195" s="177" t="b">
        <v>0</v>
      </c>
      <c r="Y195" s="8" t="b">
        <v>0</v>
      </c>
      <c r="Z195" s="47"/>
      <c r="AA195" s="8" t="b">
        <v>0</v>
      </c>
      <c r="AB195" s="8" t="b">
        <v>0</v>
      </c>
      <c r="AC195" s="178">
        <v>714.0</v>
      </c>
      <c r="AD195" s="177" t="b">
        <v>1</v>
      </c>
      <c r="AE195" s="179"/>
      <c r="AF195" s="8" t="b">
        <v>0</v>
      </c>
      <c r="AG195" s="8" t="b">
        <v>0</v>
      </c>
      <c r="AH195" s="177"/>
      <c r="AI195" s="47"/>
      <c r="AJ195" s="8"/>
      <c r="AK195" s="47" t="s">
        <v>622</v>
      </c>
      <c r="AL195" s="4"/>
      <c r="AM195" s="4" t="s">
        <v>280</v>
      </c>
      <c r="AN195" s="4" t="s">
        <v>393</v>
      </c>
      <c r="AO195" s="4" t="s">
        <v>2010</v>
      </c>
      <c r="AP195" s="4" t="s">
        <v>2010</v>
      </c>
      <c r="AQ195" s="4" t="s">
        <v>2010</v>
      </c>
      <c r="AR195" s="4" t="s">
        <v>2010</v>
      </c>
      <c r="AS195" s="147"/>
      <c r="AT195" s="147"/>
      <c r="AU195" s="147"/>
      <c r="AV195" s="147"/>
      <c r="AW195" s="147"/>
      <c r="AX195" s="147"/>
      <c r="AY195" s="147"/>
      <c r="AZ195" s="147"/>
    </row>
    <row r="196">
      <c r="A196" s="4" t="s">
        <v>770</v>
      </c>
      <c r="B196" s="144">
        <v>44488.0</v>
      </c>
      <c r="C196" s="115">
        <v>0.34510416666666666</v>
      </c>
      <c r="D196" s="47"/>
      <c r="E196" s="47"/>
      <c r="F196" s="4"/>
      <c r="G196" s="4"/>
      <c r="H196" s="4"/>
      <c r="I196" s="47"/>
      <c r="J196" s="47"/>
      <c r="K196" s="47" t="s">
        <v>622</v>
      </c>
      <c r="L196" s="144">
        <v>44489.0</v>
      </c>
      <c r="M196" s="115">
        <v>0.4132175925925926</v>
      </c>
      <c r="N196" s="4"/>
      <c r="O196" s="4"/>
      <c r="P196" s="8" t="b">
        <v>0</v>
      </c>
      <c r="Q196" s="8" t="s">
        <v>2013</v>
      </c>
      <c r="R196" s="177" t="b">
        <v>1</v>
      </c>
      <c r="S196" s="177">
        <v>1.0</v>
      </c>
      <c r="T196" s="8">
        <v>0.0</v>
      </c>
      <c r="U196" s="4"/>
      <c r="V196" s="47"/>
      <c r="W196" s="4"/>
      <c r="X196" s="177" t="b">
        <v>0</v>
      </c>
      <c r="Y196" s="8" t="b">
        <v>0</v>
      </c>
      <c r="Z196" s="47"/>
      <c r="AA196" s="8" t="b">
        <v>0</v>
      </c>
      <c r="AB196" s="8" t="b">
        <v>0</v>
      </c>
      <c r="AC196" s="178">
        <v>713.0</v>
      </c>
      <c r="AD196" s="177" t="b">
        <v>1</v>
      </c>
      <c r="AE196" s="179"/>
      <c r="AF196" s="8" t="b">
        <v>0</v>
      </c>
      <c r="AG196" s="8" t="b">
        <v>0</v>
      </c>
      <c r="AH196" s="177"/>
      <c r="AI196" s="47"/>
      <c r="AJ196" s="8"/>
      <c r="AK196" s="47" t="s">
        <v>622</v>
      </c>
      <c r="AL196" s="4"/>
      <c r="AM196" s="4" t="s">
        <v>280</v>
      </c>
      <c r="AN196" s="4" t="s">
        <v>771</v>
      </c>
      <c r="AO196" s="4" t="s">
        <v>2010</v>
      </c>
      <c r="AP196" s="4" t="s">
        <v>2010</v>
      </c>
      <c r="AQ196" s="4" t="s">
        <v>2010</v>
      </c>
      <c r="AR196" s="4" t="s">
        <v>2010</v>
      </c>
      <c r="AS196" s="147"/>
      <c r="AT196" s="147"/>
      <c r="AU196" s="147"/>
      <c r="AV196" s="147"/>
      <c r="AW196" s="147"/>
      <c r="AX196" s="147"/>
      <c r="AY196" s="147"/>
      <c r="AZ196" s="147"/>
    </row>
    <row r="197">
      <c r="A197" s="4" t="s">
        <v>773</v>
      </c>
      <c r="B197" s="144">
        <v>44488.0</v>
      </c>
      <c r="C197" s="115">
        <v>0.3461111111111111</v>
      </c>
      <c r="D197" s="47"/>
      <c r="E197" s="47"/>
      <c r="F197" s="4"/>
      <c r="G197" s="4"/>
      <c r="H197" s="4"/>
      <c r="I197" s="47"/>
      <c r="J197" s="47"/>
      <c r="K197" s="47" t="s">
        <v>622</v>
      </c>
      <c r="L197" s="144">
        <v>44489.0</v>
      </c>
      <c r="M197" s="115">
        <v>0.4132175925925926</v>
      </c>
      <c r="N197" s="4"/>
      <c r="O197" s="4"/>
      <c r="P197" s="8" t="b">
        <v>0</v>
      </c>
      <c r="Q197" s="8" t="s">
        <v>2013</v>
      </c>
      <c r="R197" s="177" t="b">
        <v>1</v>
      </c>
      <c r="S197" s="177">
        <v>1.0</v>
      </c>
      <c r="T197" s="8">
        <v>0.0</v>
      </c>
      <c r="U197" s="4"/>
      <c r="V197" s="47"/>
      <c r="W197" s="4"/>
      <c r="X197" s="177" t="b">
        <v>0</v>
      </c>
      <c r="Y197" s="8" t="b">
        <v>0</v>
      </c>
      <c r="Z197" s="47"/>
      <c r="AA197" s="8" t="b">
        <v>0</v>
      </c>
      <c r="AB197" s="8" t="b">
        <v>0</v>
      </c>
      <c r="AC197" s="178">
        <v>712.0</v>
      </c>
      <c r="AD197" s="177" t="b">
        <v>1</v>
      </c>
      <c r="AE197" s="179"/>
      <c r="AF197" s="8" t="b">
        <v>0</v>
      </c>
      <c r="AG197" s="8" t="b">
        <v>0</v>
      </c>
      <c r="AH197" s="177"/>
      <c r="AI197" s="47"/>
      <c r="AJ197" s="8"/>
      <c r="AK197" s="47" t="s">
        <v>622</v>
      </c>
      <c r="AL197" s="4"/>
      <c r="AM197" s="4" t="s">
        <v>280</v>
      </c>
      <c r="AN197" s="4" t="s">
        <v>681</v>
      </c>
      <c r="AO197" s="4" t="s">
        <v>2010</v>
      </c>
      <c r="AP197" s="4" t="s">
        <v>2010</v>
      </c>
      <c r="AQ197" s="4" t="s">
        <v>2010</v>
      </c>
      <c r="AR197" s="4" t="s">
        <v>2010</v>
      </c>
      <c r="AS197" s="147"/>
      <c r="AT197" s="147"/>
      <c r="AU197" s="147"/>
      <c r="AV197" s="147"/>
      <c r="AW197" s="147"/>
      <c r="AX197" s="147"/>
      <c r="AY197" s="147"/>
      <c r="AZ197" s="147"/>
    </row>
    <row r="198">
      <c r="A198" s="4" t="s">
        <v>775</v>
      </c>
      <c r="B198" s="144">
        <v>44488.0</v>
      </c>
      <c r="C198" s="115">
        <v>0.3474189814814815</v>
      </c>
      <c r="D198" s="47"/>
      <c r="E198" s="47"/>
      <c r="F198" s="4"/>
      <c r="G198" s="4"/>
      <c r="H198" s="4"/>
      <c r="I198" s="47"/>
      <c r="J198" s="47"/>
      <c r="K198" s="47" t="s">
        <v>622</v>
      </c>
      <c r="L198" s="144">
        <v>44489.0</v>
      </c>
      <c r="M198" s="115">
        <v>0.4132175925925926</v>
      </c>
      <c r="N198" s="4"/>
      <c r="O198" s="4"/>
      <c r="P198" s="8" t="b">
        <v>0</v>
      </c>
      <c r="Q198" s="8" t="s">
        <v>2013</v>
      </c>
      <c r="R198" s="177" t="b">
        <v>1</v>
      </c>
      <c r="S198" s="177">
        <v>1.0</v>
      </c>
      <c r="T198" s="8">
        <v>0.0</v>
      </c>
      <c r="U198" s="4"/>
      <c r="V198" s="47"/>
      <c r="W198" s="4"/>
      <c r="X198" s="177" t="b">
        <v>0</v>
      </c>
      <c r="Y198" s="8" t="b">
        <v>0</v>
      </c>
      <c r="Z198" s="47"/>
      <c r="AA198" s="8" t="b">
        <v>0</v>
      </c>
      <c r="AB198" s="8" t="b">
        <v>0</v>
      </c>
      <c r="AC198" s="178">
        <v>711.0</v>
      </c>
      <c r="AD198" s="177" t="b">
        <v>1</v>
      </c>
      <c r="AE198" s="179"/>
      <c r="AF198" s="8" t="b">
        <v>0</v>
      </c>
      <c r="AG198" s="8" t="b">
        <v>0</v>
      </c>
      <c r="AH198" s="177"/>
      <c r="AI198" s="47"/>
      <c r="AJ198" s="8"/>
      <c r="AK198" s="47" t="s">
        <v>622</v>
      </c>
      <c r="AL198" s="4"/>
      <c r="AM198" s="4" t="s">
        <v>280</v>
      </c>
      <c r="AN198" s="4" t="s">
        <v>488</v>
      </c>
      <c r="AO198" s="4" t="s">
        <v>2010</v>
      </c>
      <c r="AP198" s="4" t="s">
        <v>2010</v>
      </c>
      <c r="AQ198" s="4" t="s">
        <v>2010</v>
      </c>
      <c r="AR198" s="4" t="s">
        <v>2010</v>
      </c>
      <c r="AS198" s="147"/>
      <c r="AT198" s="147"/>
      <c r="AU198" s="147"/>
      <c r="AV198" s="147"/>
      <c r="AW198" s="147"/>
      <c r="AX198" s="147"/>
      <c r="AY198" s="147"/>
      <c r="AZ198" s="147"/>
    </row>
    <row r="199">
      <c r="A199" s="4" t="s">
        <v>777</v>
      </c>
      <c r="B199" s="144">
        <v>44488.0</v>
      </c>
      <c r="C199" s="115">
        <v>0.38090277777777776</v>
      </c>
      <c r="D199" s="47"/>
      <c r="E199" s="47"/>
      <c r="F199" s="4"/>
      <c r="G199" s="4"/>
      <c r="H199" s="4"/>
      <c r="I199" s="47"/>
      <c r="J199" s="47"/>
      <c r="K199" s="47" t="s">
        <v>622</v>
      </c>
      <c r="L199" s="144">
        <v>44489.0</v>
      </c>
      <c r="M199" s="115">
        <v>0.4132175925925926</v>
      </c>
      <c r="N199" s="4"/>
      <c r="O199" s="4"/>
      <c r="P199" s="8" t="b">
        <v>0</v>
      </c>
      <c r="Q199" s="8" t="s">
        <v>2013</v>
      </c>
      <c r="R199" s="177" t="b">
        <v>1</v>
      </c>
      <c r="S199" s="177">
        <v>1.0</v>
      </c>
      <c r="T199" s="8"/>
      <c r="U199" s="4"/>
      <c r="V199" s="47"/>
      <c r="W199" s="4"/>
      <c r="X199" s="177" t="b">
        <v>0</v>
      </c>
      <c r="Y199" s="8" t="b">
        <v>0</v>
      </c>
      <c r="Z199" s="47"/>
      <c r="AA199" s="8" t="b">
        <v>0</v>
      </c>
      <c r="AB199" s="8" t="b">
        <v>0</v>
      </c>
      <c r="AC199" s="178">
        <v>322.0</v>
      </c>
      <c r="AD199" s="177" t="b">
        <v>0</v>
      </c>
      <c r="AE199" s="179"/>
      <c r="AF199" s="8" t="b">
        <v>0</v>
      </c>
      <c r="AG199" s="8" t="b">
        <v>0</v>
      </c>
      <c r="AH199" s="177"/>
      <c r="AI199" s="47"/>
      <c r="AJ199" s="8"/>
      <c r="AK199" s="47" t="s">
        <v>622</v>
      </c>
      <c r="AL199" s="4"/>
      <c r="AM199" s="4" t="s">
        <v>280</v>
      </c>
      <c r="AN199" s="4" t="s">
        <v>437</v>
      </c>
      <c r="AO199" s="4" t="s">
        <v>2010</v>
      </c>
      <c r="AP199" s="4" t="s">
        <v>2010</v>
      </c>
      <c r="AQ199" s="4" t="s">
        <v>2010</v>
      </c>
      <c r="AR199" s="4" t="s">
        <v>2010</v>
      </c>
      <c r="AS199" s="147"/>
      <c r="AT199" s="147"/>
      <c r="AU199" s="147"/>
      <c r="AV199" s="147"/>
      <c r="AW199" s="147"/>
      <c r="AX199" s="147"/>
      <c r="AY199" s="147"/>
      <c r="AZ199" s="147"/>
    </row>
    <row r="200">
      <c r="A200" s="4" t="s">
        <v>779</v>
      </c>
      <c r="B200" s="144">
        <v>44488.0</v>
      </c>
      <c r="C200" s="115">
        <v>0.4038773148148148</v>
      </c>
      <c r="D200" s="47"/>
      <c r="E200" s="47"/>
      <c r="F200" s="4"/>
      <c r="G200" s="4"/>
      <c r="H200" s="4"/>
      <c r="I200" s="47"/>
      <c r="J200" s="47"/>
      <c r="K200" s="47" t="s">
        <v>622</v>
      </c>
      <c r="L200" s="144">
        <v>44489.0</v>
      </c>
      <c r="M200" s="115">
        <v>0.4132175925925926</v>
      </c>
      <c r="N200" s="4"/>
      <c r="O200" s="4"/>
      <c r="P200" s="8" t="b">
        <v>0</v>
      </c>
      <c r="Q200" s="8" t="s">
        <v>2013</v>
      </c>
      <c r="R200" s="177" t="b">
        <v>1</v>
      </c>
      <c r="S200" s="177">
        <v>1.0</v>
      </c>
      <c r="T200" s="8">
        <v>0.0</v>
      </c>
      <c r="U200" s="4"/>
      <c r="V200" s="47"/>
      <c r="W200" s="4"/>
      <c r="X200" s="177" t="b">
        <v>0</v>
      </c>
      <c r="Y200" s="8" t="b">
        <v>0</v>
      </c>
      <c r="Z200" s="47"/>
      <c r="AA200" s="8" t="b">
        <v>0</v>
      </c>
      <c r="AB200" s="8" t="b">
        <v>0</v>
      </c>
      <c r="AC200" s="178">
        <v>710.0</v>
      </c>
      <c r="AD200" s="177" t="b">
        <v>1</v>
      </c>
      <c r="AE200" s="179"/>
      <c r="AF200" s="8" t="b">
        <v>0</v>
      </c>
      <c r="AG200" s="8" t="b">
        <v>0</v>
      </c>
      <c r="AH200" s="177"/>
      <c r="AI200" s="47"/>
      <c r="AJ200" s="8"/>
      <c r="AK200" s="47" t="s">
        <v>622</v>
      </c>
      <c r="AL200" s="4"/>
      <c r="AM200" s="4" t="s">
        <v>280</v>
      </c>
      <c r="AN200" s="4" t="s">
        <v>416</v>
      </c>
      <c r="AO200" s="4" t="s">
        <v>2010</v>
      </c>
      <c r="AP200" s="4" t="s">
        <v>2010</v>
      </c>
      <c r="AQ200" s="4" t="s">
        <v>2010</v>
      </c>
      <c r="AR200" s="4" t="s">
        <v>2010</v>
      </c>
      <c r="AS200" s="147"/>
      <c r="AT200" s="147"/>
      <c r="AU200" s="147"/>
      <c r="AV200" s="147"/>
      <c r="AW200" s="147"/>
      <c r="AX200" s="147"/>
      <c r="AY200" s="147"/>
      <c r="AZ200" s="147"/>
    </row>
    <row r="201">
      <c r="A201" s="4" t="s">
        <v>781</v>
      </c>
      <c r="B201" s="144">
        <v>44488.0</v>
      </c>
      <c r="C201" s="115">
        <v>0.4462962962962963</v>
      </c>
      <c r="D201" s="47"/>
      <c r="E201" s="47"/>
      <c r="F201" s="4"/>
      <c r="G201" s="4"/>
      <c r="H201" s="4"/>
      <c r="I201" s="47"/>
      <c r="J201" s="47"/>
      <c r="K201" s="47" t="s">
        <v>622</v>
      </c>
      <c r="L201" s="144">
        <v>44490.0</v>
      </c>
      <c r="M201" s="115">
        <v>0.3804513888888889</v>
      </c>
      <c r="N201" s="4"/>
      <c r="O201" s="4"/>
      <c r="P201" s="8" t="b">
        <v>0</v>
      </c>
      <c r="Q201" s="8" t="s">
        <v>2013</v>
      </c>
      <c r="R201" s="177" t="b">
        <v>1</v>
      </c>
      <c r="S201" s="177">
        <v>1.0</v>
      </c>
      <c r="T201" s="8">
        <v>0.0</v>
      </c>
      <c r="U201" s="4"/>
      <c r="V201" s="47"/>
      <c r="W201" s="4"/>
      <c r="X201" s="177" t="b">
        <v>0</v>
      </c>
      <c r="Y201" s="8" t="b">
        <v>0</v>
      </c>
      <c r="Z201" s="47"/>
      <c r="AA201" s="8" t="b">
        <v>0</v>
      </c>
      <c r="AB201" s="8" t="b">
        <v>0</v>
      </c>
      <c r="AC201" s="178">
        <v>709.0</v>
      </c>
      <c r="AD201" s="177" t="b">
        <v>1</v>
      </c>
      <c r="AE201" s="179"/>
      <c r="AF201" s="8" t="b">
        <v>0</v>
      </c>
      <c r="AG201" s="8" t="b">
        <v>0</v>
      </c>
      <c r="AH201" s="177"/>
      <c r="AI201" s="47"/>
      <c r="AJ201" s="8"/>
      <c r="AK201" s="47" t="s">
        <v>622</v>
      </c>
      <c r="AL201" s="4"/>
      <c r="AM201" s="4" t="s">
        <v>280</v>
      </c>
      <c r="AN201" s="4" t="s">
        <v>535</v>
      </c>
      <c r="AO201" s="4" t="s">
        <v>2010</v>
      </c>
      <c r="AP201" s="4" t="s">
        <v>2010</v>
      </c>
      <c r="AQ201" s="4" t="s">
        <v>2010</v>
      </c>
      <c r="AR201" s="4" t="s">
        <v>2010</v>
      </c>
      <c r="AS201" s="147"/>
      <c r="AT201" s="147"/>
      <c r="AU201" s="147"/>
      <c r="AV201" s="147"/>
      <c r="AW201" s="147"/>
      <c r="AX201" s="147"/>
      <c r="AY201" s="147"/>
      <c r="AZ201" s="147"/>
    </row>
    <row r="202">
      <c r="A202" s="4" t="s">
        <v>783</v>
      </c>
      <c r="B202" s="144">
        <v>44488.0</v>
      </c>
      <c r="C202" s="115">
        <v>0.44849537037037035</v>
      </c>
      <c r="D202" s="47"/>
      <c r="E202" s="47"/>
      <c r="F202" s="4"/>
      <c r="G202" s="4"/>
      <c r="H202" s="4"/>
      <c r="I202" s="47"/>
      <c r="J202" s="47"/>
      <c r="K202" s="47" t="s">
        <v>622</v>
      </c>
      <c r="L202" s="144">
        <v>44490.0</v>
      </c>
      <c r="M202" s="115">
        <v>0.3804513888888889</v>
      </c>
      <c r="N202" s="4"/>
      <c r="O202" s="4"/>
      <c r="P202" s="8" t="b">
        <v>0</v>
      </c>
      <c r="Q202" s="8" t="s">
        <v>2013</v>
      </c>
      <c r="R202" s="177" t="b">
        <v>1</v>
      </c>
      <c r="S202" s="177">
        <v>1.0</v>
      </c>
      <c r="T202" s="8">
        <v>0.0</v>
      </c>
      <c r="U202" s="4"/>
      <c r="V202" s="47"/>
      <c r="W202" s="4"/>
      <c r="X202" s="177" t="b">
        <v>0</v>
      </c>
      <c r="Y202" s="8" t="b">
        <v>0</v>
      </c>
      <c r="Z202" s="47"/>
      <c r="AA202" s="8" t="b">
        <v>0</v>
      </c>
      <c r="AB202" s="8" t="b">
        <v>0</v>
      </c>
      <c r="AC202" s="178">
        <v>708.0</v>
      </c>
      <c r="AD202" s="177" t="b">
        <v>1</v>
      </c>
      <c r="AE202" s="179"/>
      <c r="AF202" s="8" t="b">
        <v>0</v>
      </c>
      <c r="AG202" s="8" t="b">
        <v>0</v>
      </c>
      <c r="AH202" s="177"/>
      <c r="AI202" s="47"/>
      <c r="AJ202" s="8"/>
      <c r="AK202" s="47" t="s">
        <v>622</v>
      </c>
      <c r="AL202" s="4"/>
      <c r="AM202" s="4" t="s">
        <v>280</v>
      </c>
      <c r="AN202" s="4" t="s">
        <v>784</v>
      </c>
      <c r="AO202" s="4" t="s">
        <v>2010</v>
      </c>
      <c r="AP202" s="4" t="s">
        <v>2010</v>
      </c>
      <c r="AQ202" s="4" t="s">
        <v>2010</v>
      </c>
      <c r="AR202" s="4" t="s">
        <v>2010</v>
      </c>
      <c r="AS202" s="147"/>
      <c r="AT202" s="147"/>
      <c r="AU202" s="147"/>
      <c r="AV202" s="147"/>
      <c r="AW202" s="147"/>
      <c r="AX202" s="147"/>
      <c r="AY202" s="147"/>
      <c r="AZ202" s="147"/>
    </row>
    <row r="203">
      <c r="A203" s="4" t="s">
        <v>786</v>
      </c>
      <c r="B203" s="144">
        <v>44488.0</v>
      </c>
      <c r="C203" s="115">
        <v>0.44873842592592594</v>
      </c>
      <c r="D203" s="47"/>
      <c r="E203" s="47"/>
      <c r="F203" s="4"/>
      <c r="G203" s="4"/>
      <c r="H203" s="4"/>
      <c r="I203" s="47"/>
      <c r="J203" s="47"/>
      <c r="K203" s="47" t="s">
        <v>622</v>
      </c>
      <c r="L203" s="144">
        <v>44490.0</v>
      </c>
      <c r="M203" s="115">
        <v>0.3804513888888889</v>
      </c>
      <c r="N203" s="4"/>
      <c r="O203" s="4"/>
      <c r="P203" s="8" t="b">
        <v>0</v>
      </c>
      <c r="Q203" s="8" t="s">
        <v>2013</v>
      </c>
      <c r="R203" s="177" t="b">
        <v>1</v>
      </c>
      <c r="S203" s="177">
        <v>1.0</v>
      </c>
      <c r="T203" s="8">
        <v>0.0</v>
      </c>
      <c r="U203" s="4"/>
      <c r="V203" s="47"/>
      <c r="W203" s="4"/>
      <c r="X203" s="177" t="b">
        <v>0</v>
      </c>
      <c r="Y203" s="8" t="b">
        <v>0</v>
      </c>
      <c r="Z203" s="47"/>
      <c r="AA203" s="8" t="b">
        <v>0</v>
      </c>
      <c r="AB203" s="8" t="b">
        <v>0</v>
      </c>
      <c r="AC203" s="178">
        <v>707.0</v>
      </c>
      <c r="AD203" s="177" t="b">
        <v>1</v>
      </c>
      <c r="AE203" s="179"/>
      <c r="AF203" s="8" t="b">
        <v>0</v>
      </c>
      <c r="AG203" s="8" t="b">
        <v>0</v>
      </c>
      <c r="AH203" s="177"/>
      <c r="AI203" s="47"/>
      <c r="AJ203" s="8"/>
      <c r="AK203" s="47" t="s">
        <v>622</v>
      </c>
      <c r="AL203" s="4"/>
      <c r="AM203" s="4" t="s">
        <v>280</v>
      </c>
      <c r="AN203" s="4" t="s">
        <v>787</v>
      </c>
      <c r="AO203" s="4" t="s">
        <v>2010</v>
      </c>
      <c r="AP203" s="4" t="s">
        <v>2010</v>
      </c>
      <c r="AQ203" s="4" t="s">
        <v>2010</v>
      </c>
      <c r="AR203" s="4" t="s">
        <v>2010</v>
      </c>
      <c r="AS203" s="147"/>
      <c r="AT203" s="147"/>
      <c r="AU203" s="147"/>
      <c r="AV203" s="147"/>
      <c r="AW203" s="147"/>
      <c r="AX203" s="147"/>
      <c r="AY203" s="147"/>
      <c r="AZ203" s="147"/>
    </row>
    <row r="204">
      <c r="A204" s="4" t="s">
        <v>789</v>
      </c>
      <c r="B204" s="144">
        <v>44488.0</v>
      </c>
      <c r="C204" s="115">
        <v>0.4501273148148148</v>
      </c>
      <c r="D204" s="47"/>
      <c r="E204" s="47"/>
      <c r="F204" s="4"/>
      <c r="G204" s="4"/>
      <c r="H204" s="4"/>
      <c r="I204" s="47"/>
      <c r="J204" s="47"/>
      <c r="K204" s="47" t="s">
        <v>622</v>
      </c>
      <c r="L204" s="144">
        <v>44490.0</v>
      </c>
      <c r="M204" s="115">
        <v>0.3804513888888889</v>
      </c>
      <c r="N204" s="4"/>
      <c r="O204" s="4"/>
      <c r="P204" s="8" t="b">
        <v>0</v>
      </c>
      <c r="Q204" s="8" t="s">
        <v>2013</v>
      </c>
      <c r="R204" s="177" t="b">
        <v>1</v>
      </c>
      <c r="S204" s="177">
        <v>1.0</v>
      </c>
      <c r="T204" s="8">
        <v>0.0</v>
      </c>
      <c r="U204" s="4"/>
      <c r="V204" s="47"/>
      <c r="W204" s="4"/>
      <c r="X204" s="177" t="b">
        <v>0</v>
      </c>
      <c r="Y204" s="8" t="b">
        <v>0</v>
      </c>
      <c r="Z204" s="47"/>
      <c r="AA204" s="8" t="b">
        <v>0</v>
      </c>
      <c r="AB204" s="8" t="b">
        <v>0</v>
      </c>
      <c r="AC204" s="178">
        <v>706.0</v>
      </c>
      <c r="AD204" s="177" t="b">
        <v>1</v>
      </c>
      <c r="AE204" s="179"/>
      <c r="AF204" s="8" t="b">
        <v>0</v>
      </c>
      <c r="AG204" s="8" t="b">
        <v>0</v>
      </c>
      <c r="AH204" s="177"/>
      <c r="AI204" s="47"/>
      <c r="AJ204" s="8"/>
      <c r="AK204" s="47" t="s">
        <v>622</v>
      </c>
      <c r="AL204" s="4"/>
      <c r="AM204" s="4" t="s">
        <v>280</v>
      </c>
      <c r="AN204" s="4" t="s">
        <v>610</v>
      </c>
      <c r="AO204" s="4" t="s">
        <v>2010</v>
      </c>
      <c r="AP204" s="4" t="s">
        <v>2010</v>
      </c>
      <c r="AQ204" s="4" t="s">
        <v>2010</v>
      </c>
      <c r="AR204" s="4" t="s">
        <v>2010</v>
      </c>
      <c r="AS204" s="147"/>
      <c r="AT204" s="147"/>
      <c r="AU204" s="147"/>
      <c r="AV204" s="147"/>
      <c r="AW204" s="147"/>
      <c r="AX204" s="147"/>
      <c r="AY204" s="147"/>
      <c r="AZ204" s="147"/>
    </row>
    <row r="205">
      <c r="A205" s="4" t="s">
        <v>791</v>
      </c>
      <c r="B205" s="144">
        <v>44488.0</v>
      </c>
      <c r="C205" s="115">
        <v>0.5078587962962963</v>
      </c>
      <c r="D205" s="47"/>
      <c r="E205" s="47"/>
      <c r="F205" s="4"/>
      <c r="G205" s="4"/>
      <c r="H205" s="4"/>
      <c r="I205" s="47"/>
      <c r="J205" s="47"/>
      <c r="K205" s="47" t="s">
        <v>622</v>
      </c>
      <c r="L205" s="144">
        <v>44490.0</v>
      </c>
      <c r="M205" s="115">
        <v>0.3804513888888889</v>
      </c>
      <c r="N205" s="4"/>
      <c r="O205" s="4"/>
      <c r="P205" s="8" t="b">
        <v>0</v>
      </c>
      <c r="Q205" s="8" t="s">
        <v>2013</v>
      </c>
      <c r="R205" s="177" t="b">
        <v>1</v>
      </c>
      <c r="S205" s="177">
        <v>1.0</v>
      </c>
      <c r="T205" s="8"/>
      <c r="U205" s="4"/>
      <c r="V205" s="47"/>
      <c r="W205" s="4"/>
      <c r="X205" s="177" t="b">
        <v>0</v>
      </c>
      <c r="Y205" s="8" t="b">
        <v>0</v>
      </c>
      <c r="Z205" s="47"/>
      <c r="AA205" s="8" t="b">
        <v>0</v>
      </c>
      <c r="AB205" s="8" t="b">
        <v>0</v>
      </c>
      <c r="AC205" s="178">
        <v>321.0</v>
      </c>
      <c r="AD205" s="177" t="b">
        <v>0</v>
      </c>
      <c r="AE205" s="179"/>
      <c r="AF205" s="8" t="b">
        <v>0</v>
      </c>
      <c r="AG205" s="8" t="b">
        <v>0</v>
      </c>
      <c r="AH205" s="177"/>
      <c r="AI205" s="47"/>
      <c r="AJ205" s="8"/>
      <c r="AK205" s="47" t="s">
        <v>622</v>
      </c>
      <c r="AL205" s="4"/>
      <c r="AM205" s="4" t="s">
        <v>280</v>
      </c>
      <c r="AN205" s="4" t="s">
        <v>310</v>
      </c>
      <c r="AO205" s="4" t="s">
        <v>2010</v>
      </c>
      <c r="AP205" s="4" t="s">
        <v>2010</v>
      </c>
      <c r="AQ205" s="4" t="s">
        <v>2010</v>
      </c>
      <c r="AR205" s="4" t="s">
        <v>2010</v>
      </c>
      <c r="AS205" s="147"/>
      <c r="AT205" s="147"/>
      <c r="AU205" s="147"/>
      <c r="AV205" s="147"/>
      <c r="AW205" s="147"/>
      <c r="AX205" s="147"/>
      <c r="AY205" s="147"/>
      <c r="AZ205" s="147"/>
    </row>
    <row r="206">
      <c r="A206" s="4" t="s">
        <v>793</v>
      </c>
      <c r="B206" s="144">
        <v>44488.0</v>
      </c>
      <c r="C206" s="115">
        <v>0.5106712962962963</v>
      </c>
      <c r="D206" s="47"/>
      <c r="E206" s="47"/>
      <c r="F206" s="4"/>
      <c r="G206" s="4"/>
      <c r="H206" s="4"/>
      <c r="I206" s="47"/>
      <c r="J206" s="47"/>
      <c r="K206" s="47" t="s">
        <v>622</v>
      </c>
      <c r="L206" s="144">
        <v>44490.0</v>
      </c>
      <c r="M206" s="115">
        <v>0.3804513888888889</v>
      </c>
      <c r="N206" s="4"/>
      <c r="O206" s="4"/>
      <c r="P206" s="8" t="b">
        <v>0</v>
      </c>
      <c r="Q206" s="8" t="s">
        <v>2013</v>
      </c>
      <c r="R206" s="177" t="b">
        <v>1</v>
      </c>
      <c r="S206" s="177">
        <v>1.0</v>
      </c>
      <c r="T206" s="8"/>
      <c r="U206" s="4"/>
      <c r="V206" s="47"/>
      <c r="W206" s="4"/>
      <c r="X206" s="177" t="b">
        <v>0</v>
      </c>
      <c r="Y206" s="8" t="b">
        <v>0</v>
      </c>
      <c r="Z206" s="47"/>
      <c r="AA206" s="8" t="b">
        <v>0</v>
      </c>
      <c r="AB206" s="8" t="b">
        <v>0</v>
      </c>
      <c r="AC206" s="178">
        <v>320.0</v>
      </c>
      <c r="AD206" s="177" t="b">
        <v>0</v>
      </c>
      <c r="AE206" s="179"/>
      <c r="AF206" s="8" t="b">
        <v>0</v>
      </c>
      <c r="AG206" s="8" t="b">
        <v>0</v>
      </c>
      <c r="AH206" s="177"/>
      <c r="AI206" s="47"/>
      <c r="AJ206" s="8"/>
      <c r="AK206" s="47" t="s">
        <v>622</v>
      </c>
      <c r="AL206" s="4"/>
      <c r="AM206" s="4" t="s">
        <v>280</v>
      </c>
      <c r="AN206" s="4" t="s">
        <v>305</v>
      </c>
      <c r="AO206" s="4" t="s">
        <v>2010</v>
      </c>
      <c r="AP206" s="4" t="s">
        <v>2010</v>
      </c>
      <c r="AQ206" s="4" t="s">
        <v>2010</v>
      </c>
      <c r="AR206" s="4" t="s">
        <v>2010</v>
      </c>
      <c r="AS206" s="147"/>
      <c r="AT206" s="147"/>
      <c r="AU206" s="147"/>
      <c r="AV206" s="147"/>
      <c r="AW206" s="147"/>
      <c r="AX206" s="147"/>
      <c r="AY206" s="147"/>
      <c r="AZ206" s="147"/>
    </row>
    <row r="207">
      <c r="A207" s="4" t="s">
        <v>795</v>
      </c>
      <c r="B207" s="144">
        <v>44489.0</v>
      </c>
      <c r="C207" s="115">
        <v>0.1696527777777778</v>
      </c>
      <c r="D207" s="47"/>
      <c r="E207" s="47"/>
      <c r="F207" s="4"/>
      <c r="G207" s="4"/>
      <c r="H207" s="4"/>
      <c r="I207" s="47"/>
      <c r="J207" s="47"/>
      <c r="K207" s="47" t="s">
        <v>622</v>
      </c>
      <c r="L207" s="144">
        <v>44489.0</v>
      </c>
      <c r="M207" s="115">
        <v>0.4132175925925926</v>
      </c>
      <c r="N207" s="4"/>
      <c r="O207" s="4"/>
      <c r="P207" s="8" t="b">
        <v>0</v>
      </c>
      <c r="Q207" s="8" t="s">
        <v>2013</v>
      </c>
      <c r="R207" s="177" t="b">
        <v>1</v>
      </c>
      <c r="S207" s="177">
        <v>1.0</v>
      </c>
      <c r="T207" s="8"/>
      <c r="U207" s="4"/>
      <c r="V207" s="47"/>
      <c r="W207" s="4"/>
      <c r="X207" s="177" t="b">
        <v>0</v>
      </c>
      <c r="Y207" s="8" t="b">
        <v>0</v>
      </c>
      <c r="Z207" s="47"/>
      <c r="AA207" s="8" t="b">
        <v>0</v>
      </c>
      <c r="AB207" s="8" t="b">
        <v>0</v>
      </c>
      <c r="AC207" s="178">
        <v>319.0</v>
      </c>
      <c r="AD207" s="177" t="b">
        <v>0</v>
      </c>
      <c r="AE207" s="179"/>
      <c r="AF207" s="8" t="b">
        <v>0</v>
      </c>
      <c r="AG207" s="8" t="b">
        <v>0</v>
      </c>
      <c r="AH207" s="177"/>
      <c r="AI207" s="47"/>
      <c r="AJ207" s="8"/>
      <c r="AK207" s="47" t="s">
        <v>622</v>
      </c>
      <c r="AL207" s="4"/>
      <c r="AM207" s="4" t="s">
        <v>280</v>
      </c>
      <c r="AN207" s="4" t="s">
        <v>796</v>
      </c>
      <c r="AO207" s="4" t="s">
        <v>2010</v>
      </c>
      <c r="AP207" s="4" t="s">
        <v>2010</v>
      </c>
      <c r="AQ207" s="4" t="s">
        <v>2010</v>
      </c>
      <c r="AR207" s="4" t="s">
        <v>2010</v>
      </c>
      <c r="AS207" s="147"/>
      <c r="AT207" s="147"/>
      <c r="AU207" s="147"/>
      <c r="AV207" s="147"/>
      <c r="AW207" s="147"/>
      <c r="AX207" s="147"/>
      <c r="AY207" s="147"/>
      <c r="AZ207" s="147"/>
    </row>
    <row r="208">
      <c r="A208" s="4" t="s">
        <v>798</v>
      </c>
      <c r="B208" s="144">
        <v>44489.0</v>
      </c>
      <c r="C208" s="115">
        <v>0.1699074074074074</v>
      </c>
      <c r="D208" s="47"/>
      <c r="E208" s="47"/>
      <c r="F208" s="4"/>
      <c r="G208" s="4"/>
      <c r="H208" s="4"/>
      <c r="I208" s="47"/>
      <c r="J208" s="47"/>
      <c r="K208" s="47" t="s">
        <v>622</v>
      </c>
      <c r="L208" s="144">
        <v>44489.0</v>
      </c>
      <c r="M208" s="115">
        <v>0.4132175925925926</v>
      </c>
      <c r="N208" s="4"/>
      <c r="O208" s="4"/>
      <c r="P208" s="8" t="b">
        <v>0</v>
      </c>
      <c r="Q208" s="8" t="s">
        <v>2013</v>
      </c>
      <c r="R208" s="177" t="b">
        <v>1</v>
      </c>
      <c r="S208" s="177">
        <v>1.0</v>
      </c>
      <c r="T208" s="8"/>
      <c r="U208" s="4"/>
      <c r="V208" s="47"/>
      <c r="W208" s="4"/>
      <c r="X208" s="177" t="b">
        <v>0</v>
      </c>
      <c r="Y208" s="8" t="b">
        <v>0</v>
      </c>
      <c r="Z208" s="47"/>
      <c r="AA208" s="8" t="b">
        <v>0</v>
      </c>
      <c r="AB208" s="8" t="b">
        <v>0</v>
      </c>
      <c r="AC208" s="178">
        <v>318.0</v>
      </c>
      <c r="AD208" s="177" t="b">
        <v>0</v>
      </c>
      <c r="AE208" s="179"/>
      <c r="AF208" s="8" t="b">
        <v>0</v>
      </c>
      <c r="AG208" s="8" t="b">
        <v>0</v>
      </c>
      <c r="AH208" s="177"/>
      <c r="AI208" s="47"/>
      <c r="AJ208" s="8"/>
      <c r="AK208" s="47" t="s">
        <v>622</v>
      </c>
      <c r="AL208" s="4"/>
      <c r="AM208" s="4" t="s">
        <v>280</v>
      </c>
      <c r="AN208" s="4" t="s">
        <v>302</v>
      </c>
      <c r="AO208" s="4" t="s">
        <v>2010</v>
      </c>
      <c r="AP208" s="4" t="s">
        <v>2010</v>
      </c>
      <c r="AQ208" s="4" t="s">
        <v>2010</v>
      </c>
      <c r="AR208" s="4" t="s">
        <v>2010</v>
      </c>
      <c r="AS208" s="147"/>
      <c r="AT208" s="147"/>
      <c r="AU208" s="147"/>
      <c r="AV208" s="147"/>
      <c r="AW208" s="147"/>
      <c r="AX208" s="147"/>
      <c r="AY208" s="147"/>
      <c r="AZ208" s="147"/>
    </row>
    <row r="209">
      <c r="A209" s="4" t="s">
        <v>800</v>
      </c>
      <c r="B209" s="144">
        <v>44489.0</v>
      </c>
      <c r="C209" s="115">
        <v>0.17224537037037038</v>
      </c>
      <c r="D209" s="47"/>
      <c r="E209" s="47"/>
      <c r="F209" s="4"/>
      <c r="G209" s="4"/>
      <c r="H209" s="4"/>
      <c r="I209" s="47"/>
      <c r="J209" s="47"/>
      <c r="K209" s="47" t="s">
        <v>622</v>
      </c>
      <c r="L209" s="144">
        <v>44489.0</v>
      </c>
      <c r="M209" s="115">
        <v>0.4132175925925926</v>
      </c>
      <c r="N209" s="4"/>
      <c r="O209" s="4"/>
      <c r="P209" s="8" t="b">
        <v>0</v>
      </c>
      <c r="Q209" s="8" t="s">
        <v>2013</v>
      </c>
      <c r="R209" s="177" t="b">
        <v>1</v>
      </c>
      <c r="S209" s="177">
        <v>1.0</v>
      </c>
      <c r="T209" s="8"/>
      <c r="U209" s="4"/>
      <c r="V209" s="47"/>
      <c r="W209" s="4"/>
      <c r="X209" s="177" t="b">
        <v>0</v>
      </c>
      <c r="Y209" s="8" t="b">
        <v>0</v>
      </c>
      <c r="Z209" s="47"/>
      <c r="AA209" s="8" t="b">
        <v>0</v>
      </c>
      <c r="AB209" s="8" t="b">
        <v>0</v>
      </c>
      <c r="AC209" s="178">
        <v>317.0</v>
      </c>
      <c r="AD209" s="177" t="b">
        <v>0</v>
      </c>
      <c r="AE209" s="179"/>
      <c r="AF209" s="8" t="b">
        <v>0</v>
      </c>
      <c r="AG209" s="8" t="b">
        <v>0</v>
      </c>
      <c r="AH209" s="177"/>
      <c r="AI209" s="47"/>
      <c r="AJ209" s="8"/>
      <c r="AK209" s="47" t="s">
        <v>622</v>
      </c>
      <c r="AL209" s="4"/>
      <c r="AM209" s="4" t="s">
        <v>373</v>
      </c>
      <c r="AN209" s="4" t="s">
        <v>363</v>
      </c>
      <c r="AO209" s="4" t="s">
        <v>2010</v>
      </c>
      <c r="AP209" s="4" t="s">
        <v>2010</v>
      </c>
      <c r="AQ209" s="4" t="s">
        <v>2010</v>
      </c>
      <c r="AR209" s="4" t="s">
        <v>2010</v>
      </c>
      <c r="AS209" s="147"/>
      <c r="AT209" s="147"/>
      <c r="AU209" s="147"/>
      <c r="AV209" s="147"/>
      <c r="AW209" s="147"/>
      <c r="AX209" s="147"/>
      <c r="AY209" s="147"/>
      <c r="AZ209" s="147"/>
    </row>
    <row r="210">
      <c r="A210" s="4" t="s">
        <v>802</v>
      </c>
      <c r="B210" s="144">
        <v>44489.0</v>
      </c>
      <c r="C210" s="115">
        <v>0.1726273148148148</v>
      </c>
      <c r="D210" s="47"/>
      <c r="E210" s="47"/>
      <c r="F210" s="4"/>
      <c r="G210" s="4"/>
      <c r="H210" s="4"/>
      <c r="I210" s="47"/>
      <c r="J210" s="47"/>
      <c r="K210" s="47" t="s">
        <v>622</v>
      </c>
      <c r="L210" s="144">
        <v>44489.0</v>
      </c>
      <c r="M210" s="115">
        <v>0.4132175925925926</v>
      </c>
      <c r="N210" s="4"/>
      <c r="O210" s="4"/>
      <c r="P210" s="8" t="b">
        <v>0</v>
      </c>
      <c r="Q210" s="8" t="s">
        <v>2013</v>
      </c>
      <c r="R210" s="177" t="b">
        <v>1</v>
      </c>
      <c r="S210" s="177">
        <v>1.0</v>
      </c>
      <c r="T210" s="8"/>
      <c r="U210" s="4"/>
      <c r="V210" s="47"/>
      <c r="W210" s="4"/>
      <c r="X210" s="177" t="b">
        <v>0</v>
      </c>
      <c r="Y210" s="8" t="b">
        <v>0</v>
      </c>
      <c r="Z210" s="47"/>
      <c r="AA210" s="8" t="b">
        <v>0</v>
      </c>
      <c r="AB210" s="8" t="b">
        <v>0</v>
      </c>
      <c r="AC210" s="178">
        <v>316.0</v>
      </c>
      <c r="AD210" s="177" t="b">
        <v>0</v>
      </c>
      <c r="AE210" s="179"/>
      <c r="AF210" s="8" t="b">
        <v>0</v>
      </c>
      <c r="AG210" s="8" t="b">
        <v>0</v>
      </c>
      <c r="AH210" s="177"/>
      <c r="AI210" s="47"/>
      <c r="AJ210" s="8"/>
      <c r="AK210" s="47" t="s">
        <v>622</v>
      </c>
      <c r="AL210" s="4"/>
      <c r="AM210" s="4" t="s">
        <v>373</v>
      </c>
      <c r="AN210" s="4" t="s">
        <v>357</v>
      </c>
      <c r="AO210" s="4" t="s">
        <v>2010</v>
      </c>
      <c r="AP210" s="4" t="s">
        <v>2010</v>
      </c>
      <c r="AQ210" s="4" t="s">
        <v>2010</v>
      </c>
      <c r="AR210" s="4" t="s">
        <v>2010</v>
      </c>
      <c r="AS210" s="147"/>
      <c r="AT210" s="147"/>
      <c r="AU210" s="147"/>
      <c r="AV210" s="147"/>
      <c r="AW210" s="147"/>
      <c r="AX210" s="147"/>
      <c r="AY210" s="147"/>
      <c r="AZ210" s="147"/>
    </row>
    <row r="211">
      <c r="A211" s="4" t="s">
        <v>804</v>
      </c>
      <c r="B211" s="144">
        <v>44489.0</v>
      </c>
      <c r="C211" s="115">
        <v>0.17399305555555555</v>
      </c>
      <c r="D211" s="47"/>
      <c r="E211" s="47"/>
      <c r="F211" s="4"/>
      <c r="G211" s="4"/>
      <c r="H211" s="4"/>
      <c r="I211" s="47"/>
      <c r="J211" s="47"/>
      <c r="K211" s="47" t="s">
        <v>622</v>
      </c>
      <c r="L211" s="144">
        <v>44489.0</v>
      </c>
      <c r="M211" s="115">
        <v>0.4132175925925926</v>
      </c>
      <c r="N211" s="4"/>
      <c r="O211" s="4"/>
      <c r="P211" s="8" t="b">
        <v>0</v>
      </c>
      <c r="Q211" s="8" t="s">
        <v>2013</v>
      </c>
      <c r="R211" s="177" t="b">
        <v>1</v>
      </c>
      <c r="S211" s="177">
        <v>1.0</v>
      </c>
      <c r="T211" s="8"/>
      <c r="U211" s="4"/>
      <c r="V211" s="47"/>
      <c r="W211" s="4"/>
      <c r="X211" s="177" t="b">
        <v>0</v>
      </c>
      <c r="Y211" s="8" t="b">
        <v>0</v>
      </c>
      <c r="Z211" s="47"/>
      <c r="AA211" s="8" t="b">
        <v>0</v>
      </c>
      <c r="AB211" s="8" t="b">
        <v>0</v>
      </c>
      <c r="AC211" s="178">
        <v>315.0</v>
      </c>
      <c r="AD211" s="177" t="b">
        <v>0</v>
      </c>
      <c r="AE211" s="179"/>
      <c r="AF211" s="8" t="b">
        <v>0</v>
      </c>
      <c r="AG211" s="8" t="b">
        <v>0</v>
      </c>
      <c r="AH211" s="177"/>
      <c r="AI211" s="47"/>
      <c r="AJ211" s="8"/>
      <c r="AK211" s="47" t="s">
        <v>622</v>
      </c>
      <c r="AL211" s="4"/>
      <c r="AM211" s="4" t="s">
        <v>280</v>
      </c>
      <c r="AN211" s="4" t="s">
        <v>426</v>
      </c>
      <c r="AO211" s="4" t="s">
        <v>2010</v>
      </c>
      <c r="AP211" s="4" t="s">
        <v>2010</v>
      </c>
      <c r="AQ211" s="4" t="s">
        <v>2010</v>
      </c>
      <c r="AR211" s="4" t="s">
        <v>2010</v>
      </c>
      <c r="AS211" s="147"/>
      <c r="AT211" s="147"/>
      <c r="AU211" s="147"/>
      <c r="AV211" s="147"/>
      <c r="AW211" s="147"/>
      <c r="AX211" s="147"/>
      <c r="AY211" s="147"/>
      <c r="AZ211" s="147"/>
    </row>
    <row r="212">
      <c r="A212" s="4" t="s">
        <v>806</v>
      </c>
      <c r="B212" s="144">
        <v>44489.0</v>
      </c>
      <c r="C212" s="115">
        <v>0.17733796296296298</v>
      </c>
      <c r="D212" s="47"/>
      <c r="E212" s="47"/>
      <c r="F212" s="4"/>
      <c r="G212" s="4"/>
      <c r="H212" s="4"/>
      <c r="I212" s="47"/>
      <c r="J212" s="47"/>
      <c r="K212" s="47" t="s">
        <v>622</v>
      </c>
      <c r="L212" s="144">
        <v>44489.0</v>
      </c>
      <c r="M212" s="115">
        <v>0.4132175925925926</v>
      </c>
      <c r="N212" s="4"/>
      <c r="O212" s="4"/>
      <c r="P212" s="8" t="b">
        <v>0</v>
      </c>
      <c r="Q212" s="8" t="s">
        <v>2013</v>
      </c>
      <c r="R212" s="177" t="b">
        <v>1</v>
      </c>
      <c r="S212" s="177">
        <v>1.0</v>
      </c>
      <c r="T212" s="8"/>
      <c r="U212" s="4"/>
      <c r="V212" s="47"/>
      <c r="W212" s="4"/>
      <c r="X212" s="177" t="b">
        <v>0</v>
      </c>
      <c r="Y212" s="8" t="b">
        <v>0</v>
      </c>
      <c r="Z212" s="47"/>
      <c r="AA212" s="8" t="b">
        <v>0</v>
      </c>
      <c r="AB212" s="8" t="b">
        <v>0</v>
      </c>
      <c r="AC212" s="178">
        <v>314.0</v>
      </c>
      <c r="AD212" s="177" t="b">
        <v>0</v>
      </c>
      <c r="AE212" s="179"/>
      <c r="AF212" s="8" t="b">
        <v>0</v>
      </c>
      <c r="AG212" s="8" t="b">
        <v>0</v>
      </c>
      <c r="AH212" s="177"/>
      <c r="AI212" s="47"/>
      <c r="AJ212" s="8"/>
      <c r="AK212" s="47" t="s">
        <v>622</v>
      </c>
      <c r="AL212" s="4"/>
      <c r="AM212" s="4" t="s">
        <v>280</v>
      </c>
      <c r="AN212" s="4" t="s">
        <v>305</v>
      </c>
      <c r="AO212" s="4" t="s">
        <v>2010</v>
      </c>
      <c r="AP212" s="4" t="s">
        <v>2010</v>
      </c>
      <c r="AQ212" s="4" t="s">
        <v>2010</v>
      </c>
      <c r="AR212" s="4" t="s">
        <v>2010</v>
      </c>
      <c r="AS212" s="147"/>
      <c r="AT212" s="147"/>
      <c r="AU212" s="147"/>
      <c r="AV212" s="147"/>
      <c r="AW212" s="147"/>
      <c r="AX212" s="147"/>
      <c r="AY212" s="147"/>
      <c r="AZ212" s="147"/>
    </row>
    <row r="213">
      <c r="A213" s="4" t="s">
        <v>808</v>
      </c>
      <c r="B213" s="144">
        <v>44489.0</v>
      </c>
      <c r="C213" s="115">
        <v>0.1784837962962963</v>
      </c>
      <c r="D213" s="47"/>
      <c r="E213" s="47"/>
      <c r="F213" s="4"/>
      <c r="G213" s="4"/>
      <c r="H213" s="4"/>
      <c r="I213" s="47"/>
      <c r="J213" s="47"/>
      <c r="K213" s="47" t="s">
        <v>622</v>
      </c>
      <c r="L213" s="144">
        <v>44489.0</v>
      </c>
      <c r="M213" s="115">
        <v>0.4132175925925926</v>
      </c>
      <c r="N213" s="4"/>
      <c r="O213" s="4"/>
      <c r="P213" s="8" t="b">
        <v>0</v>
      </c>
      <c r="Q213" s="8" t="s">
        <v>2013</v>
      </c>
      <c r="R213" s="177" t="b">
        <v>1</v>
      </c>
      <c r="S213" s="177">
        <v>1.0</v>
      </c>
      <c r="T213" s="8"/>
      <c r="U213" s="4"/>
      <c r="V213" s="47"/>
      <c r="W213" s="4"/>
      <c r="X213" s="177" t="b">
        <v>0</v>
      </c>
      <c r="Y213" s="8" t="b">
        <v>0</v>
      </c>
      <c r="Z213" s="47"/>
      <c r="AA213" s="8" t="b">
        <v>0</v>
      </c>
      <c r="AB213" s="8" t="b">
        <v>0</v>
      </c>
      <c r="AC213" s="178">
        <v>313.0</v>
      </c>
      <c r="AD213" s="177" t="b">
        <v>0</v>
      </c>
      <c r="AE213" s="179"/>
      <c r="AF213" s="8" t="b">
        <v>0</v>
      </c>
      <c r="AG213" s="8" t="b">
        <v>0</v>
      </c>
      <c r="AH213" s="177"/>
      <c r="AI213" s="47"/>
      <c r="AJ213" s="8"/>
      <c r="AK213" s="47" t="s">
        <v>622</v>
      </c>
      <c r="AL213" s="4"/>
      <c r="AM213" s="4" t="s">
        <v>373</v>
      </c>
      <c r="AN213" s="4" t="s">
        <v>413</v>
      </c>
      <c r="AO213" s="4" t="s">
        <v>2010</v>
      </c>
      <c r="AP213" s="4" t="s">
        <v>2010</v>
      </c>
      <c r="AQ213" s="4" t="s">
        <v>2010</v>
      </c>
      <c r="AR213" s="4" t="s">
        <v>2010</v>
      </c>
      <c r="AS213" s="147"/>
      <c r="AT213" s="147"/>
      <c r="AU213" s="147"/>
      <c r="AV213" s="147"/>
      <c r="AW213" s="147"/>
      <c r="AX213" s="147"/>
      <c r="AY213" s="147"/>
      <c r="AZ213" s="147"/>
    </row>
    <row r="214">
      <c r="A214" s="4" t="s">
        <v>810</v>
      </c>
      <c r="B214" s="144">
        <v>44489.0</v>
      </c>
      <c r="C214" s="115">
        <v>0.2202662037037037</v>
      </c>
      <c r="D214" s="47"/>
      <c r="E214" s="47"/>
      <c r="F214" s="4"/>
      <c r="G214" s="4"/>
      <c r="H214" s="4"/>
      <c r="I214" s="47"/>
      <c r="J214" s="47"/>
      <c r="K214" s="47" t="s">
        <v>622</v>
      </c>
      <c r="L214" s="144">
        <v>44489.0</v>
      </c>
      <c r="M214" s="115">
        <v>0.4132175925925926</v>
      </c>
      <c r="N214" s="4"/>
      <c r="O214" s="4"/>
      <c r="P214" s="8" t="b">
        <v>0</v>
      </c>
      <c r="Q214" s="8" t="s">
        <v>2013</v>
      </c>
      <c r="R214" s="177" t="b">
        <v>1</v>
      </c>
      <c r="S214" s="177">
        <v>1.0</v>
      </c>
      <c r="T214" s="8"/>
      <c r="U214" s="4"/>
      <c r="V214" s="47"/>
      <c r="W214" s="4"/>
      <c r="X214" s="177" t="b">
        <v>0</v>
      </c>
      <c r="Y214" s="8" t="b">
        <v>0</v>
      </c>
      <c r="Z214" s="47"/>
      <c r="AA214" s="8" t="b">
        <v>0</v>
      </c>
      <c r="AB214" s="8" t="b">
        <v>0</v>
      </c>
      <c r="AC214" s="178">
        <v>312.0</v>
      </c>
      <c r="AD214" s="177" t="b">
        <v>0</v>
      </c>
      <c r="AE214" s="179"/>
      <c r="AF214" s="8" t="b">
        <v>0</v>
      </c>
      <c r="AG214" s="8" t="b">
        <v>0</v>
      </c>
      <c r="AH214" s="177"/>
      <c r="AI214" s="47"/>
      <c r="AJ214" s="8"/>
      <c r="AK214" s="47" t="s">
        <v>622</v>
      </c>
      <c r="AL214" s="4"/>
      <c r="AM214" s="4" t="s">
        <v>280</v>
      </c>
      <c r="AN214" s="4" t="s">
        <v>695</v>
      </c>
      <c r="AO214" s="4" t="s">
        <v>2010</v>
      </c>
      <c r="AP214" s="4" t="s">
        <v>2010</v>
      </c>
      <c r="AQ214" s="4" t="s">
        <v>2010</v>
      </c>
      <c r="AR214" s="4" t="s">
        <v>2010</v>
      </c>
      <c r="AS214" s="147"/>
      <c r="AT214" s="147"/>
      <c r="AU214" s="147"/>
      <c r="AV214" s="147"/>
      <c r="AW214" s="147"/>
      <c r="AX214" s="147"/>
      <c r="AY214" s="147"/>
      <c r="AZ214" s="147"/>
    </row>
    <row r="215">
      <c r="A215" s="4" t="s">
        <v>812</v>
      </c>
      <c r="B215" s="144">
        <v>44489.0</v>
      </c>
      <c r="C215" s="115">
        <v>0.2208101851851852</v>
      </c>
      <c r="D215" s="47"/>
      <c r="E215" s="47"/>
      <c r="F215" s="4"/>
      <c r="G215" s="4"/>
      <c r="H215" s="4"/>
      <c r="I215" s="47"/>
      <c r="J215" s="47"/>
      <c r="K215" s="47" t="s">
        <v>622</v>
      </c>
      <c r="L215" s="144">
        <v>44489.0</v>
      </c>
      <c r="M215" s="115">
        <v>0.4132175925925926</v>
      </c>
      <c r="N215" s="4"/>
      <c r="O215" s="4"/>
      <c r="P215" s="8" t="b">
        <v>0</v>
      </c>
      <c r="Q215" s="8" t="s">
        <v>2013</v>
      </c>
      <c r="R215" s="177" t="b">
        <v>1</v>
      </c>
      <c r="S215" s="177">
        <v>1.0</v>
      </c>
      <c r="T215" s="8"/>
      <c r="U215" s="4"/>
      <c r="V215" s="47"/>
      <c r="W215" s="4"/>
      <c r="X215" s="177" t="b">
        <v>0</v>
      </c>
      <c r="Y215" s="8" t="b">
        <v>0</v>
      </c>
      <c r="Z215" s="47"/>
      <c r="AA215" s="8" t="b">
        <v>0</v>
      </c>
      <c r="AB215" s="8" t="b">
        <v>0</v>
      </c>
      <c r="AC215" s="178">
        <v>311.0</v>
      </c>
      <c r="AD215" s="177" t="b">
        <v>0</v>
      </c>
      <c r="AE215" s="179"/>
      <c r="AF215" s="8" t="b">
        <v>0</v>
      </c>
      <c r="AG215" s="8" t="b">
        <v>0</v>
      </c>
      <c r="AH215" s="177"/>
      <c r="AI215" s="47"/>
      <c r="AJ215" s="8"/>
      <c r="AK215" s="47" t="s">
        <v>622</v>
      </c>
      <c r="AL215" s="4"/>
      <c r="AM215" s="4" t="s">
        <v>280</v>
      </c>
      <c r="AN215" s="4" t="s">
        <v>396</v>
      </c>
      <c r="AO215" s="4" t="s">
        <v>2010</v>
      </c>
      <c r="AP215" s="4" t="s">
        <v>2010</v>
      </c>
      <c r="AQ215" s="4" t="s">
        <v>2010</v>
      </c>
      <c r="AR215" s="4" t="s">
        <v>2010</v>
      </c>
      <c r="AS215" s="147"/>
      <c r="AT215" s="147"/>
      <c r="AU215" s="147"/>
      <c r="AV215" s="147"/>
      <c r="AW215" s="147"/>
      <c r="AX215" s="147"/>
      <c r="AY215" s="147"/>
      <c r="AZ215" s="147"/>
    </row>
    <row r="216">
      <c r="A216" s="4" t="s">
        <v>814</v>
      </c>
      <c r="B216" s="144">
        <v>44489.0</v>
      </c>
      <c r="C216" s="115">
        <v>0.22114583333333335</v>
      </c>
      <c r="D216" s="47"/>
      <c r="E216" s="47"/>
      <c r="F216" s="4"/>
      <c r="G216" s="4"/>
      <c r="H216" s="4"/>
      <c r="I216" s="47"/>
      <c r="J216" s="47"/>
      <c r="K216" s="47" t="s">
        <v>271</v>
      </c>
      <c r="L216" s="144"/>
      <c r="M216" s="115"/>
      <c r="N216" s="4"/>
      <c r="O216" s="4"/>
      <c r="P216" s="8" t="b">
        <v>1</v>
      </c>
      <c r="Q216" s="8" t="s">
        <v>2012</v>
      </c>
      <c r="R216" s="177" t="b">
        <v>1</v>
      </c>
      <c r="S216" s="177">
        <v>1.0</v>
      </c>
      <c r="T216" s="8">
        <v>0.0</v>
      </c>
      <c r="U216" s="4"/>
      <c r="V216" s="47"/>
      <c r="W216" s="4"/>
      <c r="X216" s="177" t="b">
        <v>0</v>
      </c>
      <c r="Y216" s="8" t="b">
        <v>0</v>
      </c>
      <c r="Z216" s="47"/>
      <c r="AA216" s="8" t="b">
        <v>0</v>
      </c>
      <c r="AB216" s="8" t="b">
        <v>0</v>
      </c>
      <c r="AC216" s="178">
        <v>310.0</v>
      </c>
      <c r="AD216" s="177" t="b">
        <v>0</v>
      </c>
      <c r="AE216" s="179"/>
      <c r="AF216" s="8" t="b">
        <v>0</v>
      </c>
      <c r="AG216" s="8" t="b">
        <v>0</v>
      </c>
      <c r="AH216" s="177"/>
      <c r="AI216" s="47"/>
      <c r="AJ216" s="8">
        <v>2.2</v>
      </c>
      <c r="AK216" s="47" t="s">
        <v>622</v>
      </c>
      <c r="AL216" s="4" t="s">
        <v>815</v>
      </c>
      <c r="AM216" s="4" t="s">
        <v>280</v>
      </c>
      <c r="AN216" s="4" t="s">
        <v>491</v>
      </c>
      <c r="AO216" s="4" t="s">
        <v>2010</v>
      </c>
      <c r="AP216" s="4" t="s">
        <v>2010</v>
      </c>
      <c r="AQ216" s="4" t="s">
        <v>2010</v>
      </c>
      <c r="AR216" s="4" t="s">
        <v>2010</v>
      </c>
      <c r="AS216" s="147"/>
      <c r="AT216" s="147"/>
      <c r="AU216" s="147"/>
      <c r="AV216" s="147"/>
      <c r="AW216" s="147"/>
      <c r="AX216" s="147"/>
      <c r="AY216" s="147"/>
      <c r="AZ216" s="147"/>
    </row>
    <row r="217">
      <c r="A217" s="4" t="s">
        <v>817</v>
      </c>
      <c r="B217" s="144">
        <v>44489.0</v>
      </c>
      <c r="C217" s="115">
        <v>0.22885416666666666</v>
      </c>
      <c r="D217" s="47"/>
      <c r="E217" s="47"/>
      <c r="F217" s="4"/>
      <c r="G217" s="4"/>
      <c r="H217" s="4"/>
      <c r="I217" s="47"/>
      <c r="J217" s="47"/>
      <c r="K217" s="47" t="s">
        <v>622</v>
      </c>
      <c r="L217" s="144">
        <v>44489.0</v>
      </c>
      <c r="M217" s="115">
        <v>0.4132175925925926</v>
      </c>
      <c r="N217" s="4"/>
      <c r="O217" s="4"/>
      <c r="P217" s="8" t="b">
        <v>0</v>
      </c>
      <c r="Q217" s="8" t="s">
        <v>2013</v>
      </c>
      <c r="R217" s="177" t="b">
        <v>1</v>
      </c>
      <c r="S217" s="177">
        <v>1.0</v>
      </c>
      <c r="T217" s="8"/>
      <c r="U217" s="4"/>
      <c r="V217" s="47"/>
      <c r="W217" s="4"/>
      <c r="X217" s="177" t="b">
        <v>0</v>
      </c>
      <c r="Y217" s="8" t="b">
        <v>0</v>
      </c>
      <c r="Z217" s="47"/>
      <c r="AA217" s="8" t="b">
        <v>0</v>
      </c>
      <c r="AB217" s="8" t="b">
        <v>0</v>
      </c>
      <c r="AC217" s="178">
        <v>309.0</v>
      </c>
      <c r="AD217" s="177" t="b">
        <v>0</v>
      </c>
      <c r="AE217" s="179"/>
      <c r="AF217" s="8" t="b">
        <v>0</v>
      </c>
      <c r="AG217" s="8" t="b">
        <v>0</v>
      </c>
      <c r="AH217" s="177"/>
      <c r="AI217" s="47"/>
      <c r="AJ217" s="8"/>
      <c r="AK217" s="47" t="s">
        <v>622</v>
      </c>
      <c r="AL217" s="4"/>
      <c r="AM217" s="4" t="s">
        <v>280</v>
      </c>
      <c r="AN217" s="4" t="s">
        <v>473</v>
      </c>
      <c r="AO217" s="4" t="s">
        <v>2010</v>
      </c>
      <c r="AP217" s="4" t="s">
        <v>2010</v>
      </c>
      <c r="AQ217" s="4" t="s">
        <v>2010</v>
      </c>
      <c r="AR217" s="4" t="s">
        <v>2010</v>
      </c>
      <c r="AS217" s="147"/>
      <c r="AT217" s="147"/>
      <c r="AU217" s="147"/>
      <c r="AV217" s="147"/>
      <c r="AW217" s="147"/>
      <c r="AX217" s="147"/>
      <c r="AY217" s="147"/>
      <c r="AZ217" s="147"/>
    </row>
    <row r="218">
      <c r="A218" s="4" t="s">
        <v>819</v>
      </c>
      <c r="B218" s="144">
        <v>44489.0</v>
      </c>
      <c r="C218" s="115">
        <v>0.2300347222222222</v>
      </c>
      <c r="D218" s="47"/>
      <c r="E218" s="47"/>
      <c r="F218" s="4"/>
      <c r="G218" s="4"/>
      <c r="H218" s="4"/>
      <c r="I218" s="47"/>
      <c r="J218" s="47"/>
      <c r="K218" s="47" t="s">
        <v>622</v>
      </c>
      <c r="L218" s="144">
        <v>44489.0</v>
      </c>
      <c r="M218" s="115">
        <v>0.4132175925925926</v>
      </c>
      <c r="N218" s="4"/>
      <c r="O218" s="4"/>
      <c r="P218" s="8" t="b">
        <v>0</v>
      </c>
      <c r="Q218" s="8" t="s">
        <v>2013</v>
      </c>
      <c r="R218" s="177" t="b">
        <v>1</v>
      </c>
      <c r="S218" s="177">
        <v>1.0</v>
      </c>
      <c r="T218" s="8"/>
      <c r="U218" s="4"/>
      <c r="V218" s="47"/>
      <c r="W218" s="4"/>
      <c r="X218" s="177" t="b">
        <v>0</v>
      </c>
      <c r="Y218" s="8" t="b">
        <v>0</v>
      </c>
      <c r="Z218" s="47"/>
      <c r="AA218" s="8" t="b">
        <v>0</v>
      </c>
      <c r="AB218" s="8" t="b">
        <v>0</v>
      </c>
      <c r="AC218" s="178">
        <v>308.0</v>
      </c>
      <c r="AD218" s="177" t="b">
        <v>0</v>
      </c>
      <c r="AE218" s="179"/>
      <c r="AF218" s="8" t="b">
        <v>0</v>
      </c>
      <c r="AG218" s="8" t="b">
        <v>0</v>
      </c>
      <c r="AH218" s="177"/>
      <c r="AI218" s="47"/>
      <c r="AJ218" s="8"/>
      <c r="AK218" s="47" t="s">
        <v>622</v>
      </c>
      <c r="AL218" s="4"/>
      <c r="AM218" s="4" t="s">
        <v>280</v>
      </c>
      <c r="AN218" s="4" t="s">
        <v>639</v>
      </c>
      <c r="AO218" s="4" t="s">
        <v>2010</v>
      </c>
      <c r="AP218" s="4" t="s">
        <v>2010</v>
      </c>
      <c r="AQ218" s="4" t="s">
        <v>2010</v>
      </c>
      <c r="AR218" s="4" t="s">
        <v>2010</v>
      </c>
      <c r="AS218" s="147"/>
      <c r="AT218" s="147"/>
      <c r="AU218" s="147"/>
      <c r="AV218" s="147"/>
      <c r="AW218" s="147"/>
      <c r="AX218" s="147"/>
      <c r="AY218" s="147"/>
      <c r="AZ218" s="147"/>
    </row>
    <row r="219">
      <c r="A219" s="4" t="s">
        <v>821</v>
      </c>
      <c r="B219" s="144">
        <v>44489.0</v>
      </c>
      <c r="C219" s="115">
        <v>0.23641203703703703</v>
      </c>
      <c r="D219" s="47"/>
      <c r="E219" s="47"/>
      <c r="F219" s="4"/>
      <c r="G219" s="4"/>
      <c r="H219" s="4"/>
      <c r="I219" s="47"/>
      <c r="J219" s="47"/>
      <c r="K219" s="47" t="s">
        <v>622</v>
      </c>
      <c r="L219" s="144">
        <v>44489.0</v>
      </c>
      <c r="M219" s="115">
        <v>0.4132175925925926</v>
      </c>
      <c r="N219" s="4"/>
      <c r="O219" s="4"/>
      <c r="P219" s="8" t="b">
        <v>0</v>
      </c>
      <c r="Q219" s="8" t="s">
        <v>2013</v>
      </c>
      <c r="R219" s="177" t="b">
        <v>1</v>
      </c>
      <c r="S219" s="177">
        <v>1.0</v>
      </c>
      <c r="T219" s="8">
        <v>0.0</v>
      </c>
      <c r="U219" s="4"/>
      <c r="V219" s="47"/>
      <c r="W219" s="4"/>
      <c r="X219" s="177" t="b">
        <v>0</v>
      </c>
      <c r="Y219" s="8" t="b">
        <v>0</v>
      </c>
      <c r="Z219" s="47"/>
      <c r="AA219" s="8" t="b">
        <v>0</v>
      </c>
      <c r="AB219" s="8" t="b">
        <v>0</v>
      </c>
      <c r="AC219" s="178">
        <v>705.0</v>
      </c>
      <c r="AD219" s="177" t="b">
        <v>1</v>
      </c>
      <c r="AE219" s="179"/>
      <c r="AF219" s="8" t="b">
        <v>0</v>
      </c>
      <c r="AG219" s="8" t="b">
        <v>0</v>
      </c>
      <c r="AH219" s="177"/>
      <c r="AI219" s="47"/>
      <c r="AJ219" s="8"/>
      <c r="AK219" s="47" t="s">
        <v>622</v>
      </c>
      <c r="AL219" s="4"/>
      <c r="AM219" s="4" t="s">
        <v>280</v>
      </c>
      <c r="AN219" s="4" t="s">
        <v>822</v>
      </c>
      <c r="AO219" s="4" t="s">
        <v>2010</v>
      </c>
      <c r="AP219" s="4" t="s">
        <v>2010</v>
      </c>
      <c r="AQ219" s="4" t="s">
        <v>2010</v>
      </c>
      <c r="AR219" s="4" t="s">
        <v>2010</v>
      </c>
      <c r="AS219" s="147"/>
      <c r="AT219" s="147"/>
      <c r="AU219" s="147"/>
      <c r="AV219" s="147"/>
      <c r="AW219" s="147"/>
      <c r="AX219" s="147"/>
      <c r="AY219" s="147"/>
      <c r="AZ219" s="147"/>
    </row>
    <row r="220">
      <c r="A220" s="4" t="s">
        <v>824</v>
      </c>
      <c r="B220" s="144">
        <v>44489.0</v>
      </c>
      <c r="C220" s="115">
        <v>0.2387037037037037</v>
      </c>
      <c r="D220" s="47"/>
      <c r="E220" s="47"/>
      <c r="F220" s="4"/>
      <c r="G220" s="4"/>
      <c r="H220" s="4"/>
      <c r="I220" s="47"/>
      <c r="J220" s="47"/>
      <c r="K220" s="47" t="s">
        <v>622</v>
      </c>
      <c r="L220" s="144">
        <v>44489.0</v>
      </c>
      <c r="M220" s="115">
        <v>0.4132175925925926</v>
      </c>
      <c r="N220" s="4"/>
      <c r="O220" s="4"/>
      <c r="P220" s="8" t="b">
        <v>0</v>
      </c>
      <c r="Q220" s="8" t="s">
        <v>2013</v>
      </c>
      <c r="R220" s="177" t="b">
        <v>1</v>
      </c>
      <c r="S220" s="177">
        <v>1.0</v>
      </c>
      <c r="T220" s="8"/>
      <c r="U220" s="4"/>
      <c r="V220" s="47"/>
      <c r="W220" s="4"/>
      <c r="X220" s="177" t="b">
        <v>0</v>
      </c>
      <c r="Y220" s="8" t="b">
        <v>0</v>
      </c>
      <c r="Z220" s="47"/>
      <c r="AA220" s="8" t="b">
        <v>0</v>
      </c>
      <c r="AB220" s="8" t="b">
        <v>0</v>
      </c>
      <c r="AC220" s="178">
        <v>307.0</v>
      </c>
      <c r="AD220" s="177" t="b">
        <v>0</v>
      </c>
      <c r="AE220" s="179"/>
      <c r="AF220" s="8" t="b">
        <v>0</v>
      </c>
      <c r="AG220" s="8" t="b">
        <v>0</v>
      </c>
      <c r="AH220" s="177"/>
      <c r="AI220" s="47"/>
      <c r="AJ220" s="8"/>
      <c r="AK220" s="47" t="s">
        <v>622</v>
      </c>
      <c r="AL220" s="4"/>
      <c r="AM220" s="4" t="s">
        <v>280</v>
      </c>
      <c r="AN220" s="4" t="s">
        <v>368</v>
      </c>
      <c r="AO220" s="4" t="s">
        <v>2010</v>
      </c>
      <c r="AP220" s="4" t="s">
        <v>2010</v>
      </c>
      <c r="AQ220" s="4" t="s">
        <v>2010</v>
      </c>
      <c r="AR220" s="4" t="s">
        <v>2010</v>
      </c>
      <c r="AS220" s="147"/>
      <c r="AT220" s="147"/>
      <c r="AU220" s="147"/>
      <c r="AV220" s="147"/>
      <c r="AW220" s="147"/>
      <c r="AX220" s="147"/>
      <c r="AY220" s="147"/>
      <c r="AZ220" s="147"/>
    </row>
    <row r="221">
      <c r="A221" s="4" t="s">
        <v>826</v>
      </c>
      <c r="B221" s="144">
        <v>44489.0</v>
      </c>
      <c r="C221" s="115">
        <v>0.23938657407407407</v>
      </c>
      <c r="D221" s="47"/>
      <c r="E221" s="47"/>
      <c r="F221" s="4"/>
      <c r="G221" s="4"/>
      <c r="H221" s="4"/>
      <c r="I221" s="47"/>
      <c r="J221" s="47"/>
      <c r="K221" s="47" t="s">
        <v>622</v>
      </c>
      <c r="L221" s="144">
        <v>44489.0</v>
      </c>
      <c r="M221" s="115">
        <v>0.4132175925925926</v>
      </c>
      <c r="N221" s="4"/>
      <c r="O221" s="4"/>
      <c r="P221" s="8" t="b">
        <v>0</v>
      </c>
      <c r="Q221" s="8" t="s">
        <v>2013</v>
      </c>
      <c r="R221" s="177" t="b">
        <v>1</v>
      </c>
      <c r="S221" s="177">
        <v>1.0</v>
      </c>
      <c r="T221" s="8"/>
      <c r="U221" s="4"/>
      <c r="V221" s="47"/>
      <c r="W221" s="4"/>
      <c r="X221" s="177" t="b">
        <v>0</v>
      </c>
      <c r="Y221" s="8" t="b">
        <v>0</v>
      </c>
      <c r="Z221" s="47"/>
      <c r="AA221" s="8" t="b">
        <v>0</v>
      </c>
      <c r="AB221" s="8" t="b">
        <v>0</v>
      </c>
      <c r="AC221" s="178">
        <v>306.0</v>
      </c>
      <c r="AD221" s="177" t="b">
        <v>0</v>
      </c>
      <c r="AE221" s="179"/>
      <c r="AF221" s="8" t="b">
        <v>0</v>
      </c>
      <c r="AG221" s="8" t="b">
        <v>0</v>
      </c>
      <c r="AH221" s="177"/>
      <c r="AI221" s="47"/>
      <c r="AJ221" s="8"/>
      <c r="AK221" s="47" t="s">
        <v>622</v>
      </c>
      <c r="AL221" s="4"/>
      <c r="AM221" s="4" t="s">
        <v>373</v>
      </c>
      <c r="AN221" s="4" t="s">
        <v>396</v>
      </c>
      <c r="AO221" s="4" t="s">
        <v>2010</v>
      </c>
      <c r="AP221" s="4" t="s">
        <v>2010</v>
      </c>
      <c r="AQ221" s="4" t="s">
        <v>2010</v>
      </c>
      <c r="AR221" s="4" t="s">
        <v>2010</v>
      </c>
      <c r="AS221" s="147"/>
      <c r="AT221" s="147"/>
      <c r="AU221" s="147"/>
      <c r="AV221" s="147"/>
      <c r="AW221" s="147"/>
      <c r="AX221" s="147"/>
      <c r="AY221" s="147"/>
      <c r="AZ221" s="147"/>
    </row>
    <row r="222">
      <c r="A222" s="4" t="s">
        <v>828</v>
      </c>
      <c r="B222" s="144">
        <v>44489.0</v>
      </c>
      <c r="C222" s="115">
        <v>0.24443287037037037</v>
      </c>
      <c r="D222" s="47"/>
      <c r="E222" s="47"/>
      <c r="F222" s="4"/>
      <c r="G222" s="4"/>
      <c r="H222" s="4"/>
      <c r="I222" s="47"/>
      <c r="J222" s="47"/>
      <c r="K222" s="47" t="s">
        <v>622</v>
      </c>
      <c r="L222" s="144">
        <v>44489.0</v>
      </c>
      <c r="M222" s="115">
        <v>0.4132175925925926</v>
      </c>
      <c r="N222" s="4"/>
      <c r="O222" s="4"/>
      <c r="P222" s="8" t="b">
        <v>0</v>
      </c>
      <c r="Q222" s="8" t="s">
        <v>2013</v>
      </c>
      <c r="R222" s="177" t="b">
        <v>1</v>
      </c>
      <c r="S222" s="177">
        <v>1.0</v>
      </c>
      <c r="T222" s="8"/>
      <c r="U222" s="4"/>
      <c r="V222" s="47"/>
      <c r="W222" s="4"/>
      <c r="X222" s="177" t="b">
        <v>0</v>
      </c>
      <c r="Y222" s="8" t="b">
        <v>0</v>
      </c>
      <c r="Z222" s="47"/>
      <c r="AA222" s="8" t="b">
        <v>0</v>
      </c>
      <c r="AB222" s="8" t="b">
        <v>0</v>
      </c>
      <c r="AC222" s="178">
        <v>305.0</v>
      </c>
      <c r="AD222" s="177" t="b">
        <v>0</v>
      </c>
      <c r="AE222" s="179"/>
      <c r="AF222" s="8" t="b">
        <v>0</v>
      </c>
      <c r="AG222" s="8" t="b">
        <v>0</v>
      </c>
      <c r="AH222" s="177"/>
      <c r="AI222" s="47"/>
      <c r="AJ222" s="8"/>
      <c r="AK222" s="47" t="s">
        <v>622</v>
      </c>
      <c r="AL222" s="4"/>
      <c r="AM222" s="4" t="s">
        <v>373</v>
      </c>
      <c r="AN222" s="4" t="s">
        <v>520</v>
      </c>
      <c r="AO222" s="4" t="s">
        <v>2010</v>
      </c>
      <c r="AP222" s="4" t="s">
        <v>2010</v>
      </c>
      <c r="AQ222" s="4" t="s">
        <v>2010</v>
      </c>
      <c r="AR222" s="4" t="s">
        <v>2010</v>
      </c>
      <c r="AS222" s="147"/>
      <c r="AT222" s="147"/>
      <c r="AU222" s="147"/>
      <c r="AV222" s="147"/>
      <c r="AW222" s="147"/>
      <c r="AX222" s="147"/>
      <c r="AY222" s="147"/>
      <c r="AZ222" s="147"/>
    </row>
    <row r="223">
      <c r="A223" s="4" t="s">
        <v>830</v>
      </c>
      <c r="B223" s="144">
        <v>44489.0</v>
      </c>
      <c r="C223" s="115">
        <v>0.24920138888888888</v>
      </c>
      <c r="D223" s="47"/>
      <c r="E223" s="47"/>
      <c r="F223" s="4"/>
      <c r="G223" s="4"/>
      <c r="H223" s="4"/>
      <c r="I223" s="47"/>
      <c r="J223" s="47"/>
      <c r="K223" s="47" t="s">
        <v>622</v>
      </c>
      <c r="L223" s="144">
        <v>44489.0</v>
      </c>
      <c r="M223" s="115">
        <v>0.4132175925925926</v>
      </c>
      <c r="N223" s="4"/>
      <c r="O223" s="4"/>
      <c r="P223" s="8" t="b">
        <v>0</v>
      </c>
      <c r="Q223" s="8" t="s">
        <v>2013</v>
      </c>
      <c r="R223" s="177" t="b">
        <v>1</v>
      </c>
      <c r="S223" s="177">
        <v>1.0</v>
      </c>
      <c r="T223" s="8">
        <v>0.0</v>
      </c>
      <c r="U223" s="4"/>
      <c r="V223" s="47"/>
      <c r="W223" s="4"/>
      <c r="X223" s="177" t="b">
        <v>0</v>
      </c>
      <c r="Y223" s="8" t="b">
        <v>0</v>
      </c>
      <c r="Z223" s="47"/>
      <c r="AA223" s="8" t="b">
        <v>0</v>
      </c>
      <c r="AB223" s="8" t="b">
        <v>0</v>
      </c>
      <c r="AC223" s="178">
        <v>704.0</v>
      </c>
      <c r="AD223" s="177" t="b">
        <v>1</v>
      </c>
      <c r="AE223" s="179"/>
      <c r="AF223" s="8" t="b">
        <v>0</v>
      </c>
      <c r="AG223" s="8" t="b">
        <v>0</v>
      </c>
      <c r="AH223" s="177"/>
      <c r="AI223" s="47"/>
      <c r="AJ223" s="8"/>
      <c r="AK223" s="47" t="s">
        <v>622</v>
      </c>
      <c r="AL223" s="4"/>
      <c r="AM223" s="4" t="s">
        <v>280</v>
      </c>
      <c r="AN223" s="4" t="s">
        <v>509</v>
      </c>
      <c r="AO223" s="4" t="s">
        <v>2010</v>
      </c>
      <c r="AP223" s="4" t="s">
        <v>2010</v>
      </c>
      <c r="AQ223" s="4" t="s">
        <v>2010</v>
      </c>
      <c r="AR223" s="4" t="s">
        <v>2010</v>
      </c>
      <c r="AS223" s="147"/>
      <c r="AT223" s="147"/>
      <c r="AU223" s="147"/>
      <c r="AV223" s="147"/>
      <c r="AW223" s="147"/>
      <c r="AX223" s="147"/>
      <c r="AY223" s="147"/>
      <c r="AZ223" s="147"/>
    </row>
    <row r="224">
      <c r="A224" s="4" t="s">
        <v>832</v>
      </c>
      <c r="B224" s="144">
        <v>44489.0</v>
      </c>
      <c r="C224" s="115">
        <v>0.2517013888888889</v>
      </c>
      <c r="D224" s="47"/>
      <c r="E224" s="47"/>
      <c r="F224" s="4"/>
      <c r="G224" s="4"/>
      <c r="H224" s="4"/>
      <c r="I224" s="47"/>
      <c r="J224" s="47"/>
      <c r="K224" s="47" t="s">
        <v>622</v>
      </c>
      <c r="L224" s="144">
        <v>44489.0</v>
      </c>
      <c r="M224" s="115">
        <v>0.4132175925925926</v>
      </c>
      <c r="N224" s="4"/>
      <c r="O224" s="4"/>
      <c r="P224" s="8" t="b">
        <v>0</v>
      </c>
      <c r="Q224" s="8" t="s">
        <v>2013</v>
      </c>
      <c r="R224" s="177" t="b">
        <v>1</v>
      </c>
      <c r="S224" s="177">
        <v>1.0</v>
      </c>
      <c r="T224" s="8">
        <v>0.0</v>
      </c>
      <c r="U224" s="4"/>
      <c r="V224" s="47"/>
      <c r="W224" s="4"/>
      <c r="X224" s="177" t="b">
        <v>0</v>
      </c>
      <c r="Y224" s="8" t="b">
        <v>0</v>
      </c>
      <c r="Z224" s="47"/>
      <c r="AA224" s="8" t="b">
        <v>0</v>
      </c>
      <c r="AB224" s="8" t="b">
        <v>0</v>
      </c>
      <c r="AC224" s="178">
        <v>703.0</v>
      </c>
      <c r="AD224" s="177" t="b">
        <v>1</v>
      </c>
      <c r="AE224" s="179"/>
      <c r="AF224" s="8" t="b">
        <v>0</v>
      </c>
      <c r="AG224" s="8" t="b">
        <v>0</v>
      </c>
      <c r="AH224" s="177"/>
      <c r="AI224" s="47"/>
      <c r="AJ224" s="8"/>
      <c r="AK224" s="47" t="s">
        <v>622</v>
      </c>
      <c r="AL224" s="4"/>
      <c r="AM224" s="4" t="s">
        <v>373</v>
      </c>
      <c r="AN224" s="4" t="s">
        <v>671</v>
      </c>
      <c r="AO224" s="4" t="s">
        <v>2010</v>
      </c>
      <c r="AP224" s="4" t="s">
        <v>2010</v>
      </c>
      <c r="AQ224" s="4" t="s">
        <v>2010</v>
      </c>
      <c r="AR224" s="4" t="s">
        <v>2010</v>
      </c>
      <c r="AS224" s="147"/>
      <c r="AT224" s="147"/>
      <c r="AU224" s="147"/>
      <c r="AV224" s="147"/>
      <c r="AW224" s="147"/>
      <c r="AX224" s="147"/>
      <c r="AY224" s="147"/>
      <c r="AZ224" s="147"/>
    </row>
    <row r="225">
      <c r="A225" s="4" t="s">
        <v>834</v>
      </c>
      <c r="B225" s="144">
        <v>44490.0</v>
      </c>
      <c r="C225" s="115">
        <v>0.21063657407407407</v>
      </c>
      <c r="D225" s="47"/>
      <c r="E225" s="47"/>
      <c r="F225" s="4"/>
      <c r="G225" s="4"/>
      <c r="H225" s="4"/>
      <c r="I225" s="47"/>
      <c r="J225" s="47"/>
      <c r="K225" s="47" t="s">
        <v>271</v>
      </c>
      <c r="L225" s="144">
        <v>44868.0</v>
      </c>
      <c r="M225" s="115">
        <v>0.5355208333333333</v>
      </c>
      <c r="N225" s="4"/>
      <c r="O225" s="4"/>
      <c r="P225" s="8" t="b">
        <v>0</v>
      </c>
      <c r="Q225" s="8" t="s">
        <v>2009</v>
      </c>
      <c r="R225" s="177" t="b">
        <v>1</v>
      </c>
      <c r="S225" s="177">
        <v>1.0</v>
      </c>
      <c r="T225" s="8">
        <v>0.0</v>
      </c>
      <c r="U225" s="4"/>
      <c r="V225" s="47"/>
      <c r="W225" s="4"/>
      <c r="X225" s="177" t="b">
        <v>0</v>
      </c>
      <c r="Y225" s="8" t="b">
        <v>0</v>
      </c>
      <c r="Z225" s="47"/>
      <c r="AA225" s="8" t="b">
        <v>0</v>
      </c>
      <c r="AB225" s="8" t="b">
        <v>0</v>
      </c>
      <c r="AC225" s="178">
        <v>702.0</v>
      </c>
      <c r="AD225" s="177" t="b">
        <v>1</v>
      </c>
      <c r="AE225" s="179"/>
      <c r="AF225" s="8" t="b">
        <v>0</v>
      </c>
      <c r="AG225" s="8" t="b">
        <v>0</v>
      </c>
      <c r="AH225" s="177"/>
      <c r="AI225" s="47"/>
      <c r="AJ225" s="8">
        <v>2.2</v>
      </c>
      <c r="AK225" s="47" t="s">
        <v>622</v>
      </c>
      <c r="AL225" s="4"/>
      <c r="AM225" s="4" t="s">
        <v>280</v>
      </c>
      <c r="AN225" s="4" t="s">
        <v>835</v>
      </c>
      <c r="AO225" s="4" t="s">
        <v>2010</v>
      </c>
      <c r="AP225" s="4" t="s">
        <v>2010</v>
      </c>
      <c r="AQ225" s="4" t="s">
        <v>2010</v>
      </c>
      <c r="AR225" s="4" t="s">
        <v>2010</v>
      </c>
      <c r="AS225" s="147"/>
      <c r="AT225" s="147"/>
      <c r="AU225" s="147"/>
      <c r="AV225" s="147"/>
      <c r="AW225" s="147"/>
      <c r="AX225" s="147"/>
      <c r="AY225" s="147"/>
      <c r="AZ225" s="147"/>
    </row>
    <row r="226">
      <c r="A226" s="4" t="s">
        <v>837</v>
      </c>
      <c r="B226" s="144">
        <v>44490.0</v>
      </c>
      <c r="C226" s="115">
        <v>0.21085648148148148</v>
      </c>
      <c r="D226" s="47"/>
      <c r="E226" s="47"/>
      <c r="F226" s="4"/>
      <c r="G226" s="4"/>
      <c r="H226" s="4"/>
      <c r="I226" s="47"/>
      <c r="J226" s="47"/>
      <c r="K226" s="47" t="s">
        <v>271</v>
      </c>
      <c r="L226" s="144"/>
      <c r="M226" s="115"/>
      <c r="N226" s="4"/>
      <c r="O226" s="4"/>
      <c r="P226" s="8" t="b">
        <v>0</v>
      </c>
      <c r="Q226" s="8" t="s">
        <v>2009</v>
      </c>
      <c r="R226" s="177" t="b">
        <v>1</v>
      </c>
      <c r="S226" s="177">
        <v>1.0</v>
      </c>
      <c r="T226" s="8"/>
      <c r="U226" s="4"/>
      <c r="V226" s="47"/>
      <c r="W226" s="4"/>
      <c r="X226" s="177" t="b">
        <v>0</v>
      </c>
      <c r="Y226" s="8" t="b">
        <v>0</v>
      </c>
      <c r="Z226" s="47"/>
      <c r="AA226" s="8" t="b">
        <v>0</v>
      </c>
      <c r="AB226" s="8" t="b">
        <v>0</v>
      </c>
      <c r="AC226" s="178">
        <v>304.0</v>
      </c>
      <c r="AD226" s="177" t="b">
        <v>0</v>
      </c>
      <c r="AE226" s="179"/>
      <c r="AF226" s="8" t="b">
        <v>0</v>
      </c>
      <c r="AG226" s="8" t="b">
        <v>0</v>
      </c>
      <c r="AH226" s="177"/>
      <c r="AI226" s="47"/>
      <c r="AJ226" s="8">
        <v>2.2</v>
      </c>
      <c r="AK226" s="47" t="s">
        <v>622</v>
      </c>
      <c r="AL226" s="4"/>
      <c r="AM226" s="4" t="s">
        <v>280</v>
      </c>
      <c r="AN226" s="4" t="s">
        <v>352</v>
      </c>
      <c r="AO226" s="4" t="s">
        <v>2010</v>
      </c>
      <c r="AP226" s="4" t="s">
        <v>2010</v>
      </c>
      <c r="AQ226" s="4" t="s">
        <v>2010</v>
      </c>
      <c r="AR226" s="4" t="s">
        <v>2010</v>
      </c>
      <c r="AS226" s="147"/>
      <c r="AT226" s="147"/>
      <c r="AU226" s="147"/>
      <c r="AV226" s="147"/>
      <c r="AW226" s="147"/>
      <c r="AX226" s="147"/>
      <c r="AY226" s="147"/>
      <c r="AZ226" s="147"/>
    </row>
    <row r="227">
      <c r="A227" s="4" t="s">
        <v>839</v>
      </c>
      <c r="B227" s="144">
        <v>44490.0</v>
      </c>
      <c r="C227" s="115">
        <v>0.21238425925925927</v>
      </c>
      <c r="D227" s="47"/>
      <c r="E227" s="47"/>
      <c r="F227" s="4"/>
      <c r="G227" s="4"/>
      <c r="H227" s="4"/>
      <c r="I227" s="47"/>
      <c r="J227" s="47"/>
      <c r="K227" s="47" t="s">
        <v>622</v>
      </c>
      <c r="L227" s="144">
        <v>44490.0</v>
      </c>
      <c r="M227" s="115">
        <v>0.3804513888888889</v>
      </c>
      <c r="N227" s="4"/>
      <c r="O227" s="4"/>
      <c r="P227" s="8" t="b">
        <v>0</v>
      </c>
      <c r="Q227" s="8" t="s">
        <v>2013</v>
      </c>
      <c r="R227" s="177" t="b">
        <v>1</v>
      </c>
      <c r="S227" s="177">
        <v>1.0</v>
      </c>
      <c r="T227" s="8"/>
      <c r="U227" s="4"/>
      <c r="V227" s="47"/>
      <c r="W227" s="4"/>
      <c r="X227" s="177" t="b">
        <v>0</v>
      </c>
      <c r="Y227" s="8" t="b">
        <v>0</v>
      </c>
      <c r="Z227" s="47"/>
      <c r="AA227" s="8" t="b">
        <v>0</v>
      </c>
      <c r="AB227" s="8" t="b">
        <v>0</v>
      </c>
      <c r="AC227" s="178">
        <v>303.0</v>
      </c>
      <c r="AD227" s="177" t="b">
        <v>0</v>
      </c>
      <c r="AE227" s="179"/>
      <c r="AF227" s="8" t="b">
        <v>0</v>
      </c>
      <c r="AG227" s="8" t="b">
        <v>0</v>
      </c>
      <c r="AH227" s="177"/>
      <c r="AI227" s="47"/>
      <c r="AJ227" s="8"/>
      <c r="AK227" s="47" t="s">
        <v>622</v>
      </c>
      <c r="AL227" s="4"/>
      <c r="AM227" s="4" t="s">
        <v>373</v>
      </c>
      <c r="AN227" s="4" t="s">
        <v>287</v>
      </c>
      <c r="AO227" s="4" t="s">
        <v>2010</v>
      </c>
      <c r="AP227" s="4" t="s">
        <v>2010</v>
      </c>
      <c r="AQ227" s="4" t="s">
        <v>2010</v>
      </c>
      <c r="AR227" s="4" t="s">
        <v>2010</v>
      </c>
      <c r="AS227" s="147"/>
      <c r="AT227" s="147"/>
      <c r="AU227" s="147"/>
      <c r="AV227" s="147"/>
      <c r="AW227" s="147"/>
      <c r="AX227" s="147"/>
      <c r="AY227" s="147"/>
      <c r="AZ227" s="147"/>
    </row>
    <row r="228">
      <c r="A228" s="4" t="s">
        <v>841</v>
      </c>
      <c r="B228" s="144">
        <v>44490.0</v>
      </c>
      <c r="C228" s="115">
        <v>0.21386574074074075</v>
      </c>
      <c r="D228" s="47"/>
      <c r="E228" s="47"/>
      <c r="F228" s="4"/>
      <c r="G228" s="4"/>
      <c r="H228" s="4"/>
      <c r="I228" s="47"/>
      <c r="J228" s="47"/>
      <c r="K228" s="47" t="s">
        <v>622</v>
      </c>
      <c r="L228" s="144">
        <v>44490.0</v>
      </c>
      <c r="M228" s="115">
        <v>0.3804513888888889</v>
      </c>
      <c r="N228" s="4"/>
      <c r="O228" s="4"/>
      <c r="P228" s="8" t="b">
        <v>0</v>
      </c>
      <c r="Q228" s="8" t="s">
        <v>2013</v>
      </c>
      <c r="R228" s="177" t="b">
        <v>1</v>
      </c>
      <c r="S228" s="177">
        <v>1.0</v>
      </c>
      <c r="T228" s="8"/>
      <c r="U228" s="4"/>
      <c r="V228" s="47"/>
      <c r="W228" s="4"/>
      <c r="X228" s="177" t="b">
        <v>0</v>
      </c>
      <c r="Y228" s="8" t="b">
        <v>0</v>
      </c>
      <c r="Z228" s="47"/>
      <c r="AA228" s="8" t="b">
        <v>0</v>
      </c>
      <c r="AB228" s="8" t="b">
        <v>0</v>
      </c>
      <c r="AC228" s="178">
        <v>302.0</v>
      </c>
      <c r="AD228" s="177" t="b">
        <v>0</v>
      </c>
      <c r="AE228" s="179"/>
      <c r="AF228" s="8" t="b">
        <v>0</v>
      </c>
      <c r="AG228" s="8" t="b">
        <v>0</v>
      </c>
      <c r="AH228" s="177"/>
      <c r="AI228" s="47"/>
      <c r="AJ228" s="8"/>
      <c r="AK228" s="47" t="s">
        <v>622</v>
      </c>
      <c r="AL228" s="4"/>
      <c r="AM228" s="4" t="s">
        <v>373</v>
      </c>
      <c r="AN228" s="4" t="s">
        <v>363</v>
      </c>
      <c r="AO228" s="4" t="s">
        <v>2010</v>
      </c>
      <c r="AP228" s="4" t="s">
        <v>2010</v>
      </c>
      <c r="AQ228" s="4" t="s">
        <v>2010</v>
      </c>
      <c r="AR228" s="4" t="s">
        <v>2010</v>
      </c>
      <c r="AS228" s="147"/>
      <c r="AT228" s="147"/>
      <c r="AU228" s="147"/>
      <c r="AV228" s="147"/>
      <c r="AW228" s="147"/>
      <c r="AX228" s="147"/>
      <c r="AY228" s="147"/>
      <c r="AZ228" s="147"/>
    </row>
    <row r="229">
      <c r="A229" s="4" t="s">
        <v>843</v>
      </c>
      <c r="B229" s="144">
        <v>44490.0</v>
      </c>
      <c r="C229" s="115">
        <v>0.21430555555555555</v>
      </c>
      <c r="D229" s="47"/>
      <c r="E229" s="47"/>
      <c r="F229" s="4"/>
      <c r="G229" s="4"/>
      <c r="H229" s="4"/>
      <c r="I229" s="47"/>
      <c r="J229" s="47"/>
      <c r="K229" s="47" t="s">
        <v>622</v>
      </c>
      <c r="L229" s="144">
        <v>44490.0</v>
      </c>
      <c r="M229" s="115">
        <v>0.3804513888888889</v>
      </c>
      <c r="N229" s="4"/>
      <c r="O229" s="4"/>
      <c r="P229" s="8" t="b">
        <v>0</v>
      </c>
      <c r="Q229" s="8" t="s">
        <v>2013</v>
      </c>
      <c r="R229" s="177" t="b">
        <v>1</v>
      </c>
      <c r="S229" s="177">
        <v>1.0</v>
      </c>
      <c r="T229" s="8"/>
      <c r="U229" s="4"/>
      <c r="V229" s="47"/>
      <c r="W229" s="4"/>
      <c r="X229" s="177" t="b">
        <v>0</v>
      </c>
      <c r="Y229" s="8" t="b">
        <v>0</v>
      </c>
      <c r="Z229" s="47"/>
      <c r="AA229" s="8" t="b">
        <v>0</v>
      </c>
      <c r="AB229" s="8" t="b">
        <v>0</v>
      </c>
      <c r="AC229" s="178">
        <v>301.0</v>
      </c>
      <c r="AD229" s="177" t="b">
        <v>0</v>
      </c>
      <c r="AE229" s="179"/>
      <c r="AF229" s="8" t="b">
        <v>0</v>
      </c>
      <c r="AG229" s="8" t="b">
        <v>0</v>
      </c>
      <c r="AH229" s="177"/>
      <c r="AI229" s="47"/>
      <c r="AJ229" s="8"/>
      <c r="AK229" s="47" t="s">
        <v>622</v>
      </c>
      <c r="AL229" s="4"/>
      <c r="AM229" s="4" t="s">
        <v>373</v>
      </c>
      <c r="AN229" s="4" t="s">
        <v>360</v>
      </c>
      <c r="AO229" s="4" t="s">
        <v>2010</v>
      </c>
      <c r="AP229" s="4" t="s">
        <v>2010</v>
      </c>
      <c r="AQ229" s="4" t="s">
        <v>2010</v>
      </c>
      <c r="AR229" s="4" t="s">
        <v>2010</v>
      </c>
      <c r="AS229" s="147"/>
      <c r="AT229" s="147"/>
      <c r="AU229" s="147"/>
      <c r="AV229" s="147"/>
      <c r="AW229" s="147"/>
      <c r="AX229" s="147"/>
      <c r="AY229" s="147"/>
      <c r="AZ229" s="147"/>
    </row>
    <row r="230">
      <c r="A230" s="4" t="s">
        <v>845</v>
      </c>
      <c r="B230" s="144">
        <v>44490.0</v>
      </c>
      <c r="C230" s="115">
        <v>0.21657407407407409</v>
      </c>
      <c r="D230" s="47"/>
      <c r="E230" s="47"/>
      <c r="F230" s="4"/>
      <c r="G230" s="4"/>
      <c r="H230" s="4"/>
      <c r="I230" s="47"/>
      <c r="J230" s="47"/>
      <c r="K230" s="47" t="s">
        <v>622</v>
      </c>
      <c r="L230" s="144">
        <v>44490.0</v>
      </c>
      <c r="M230" s="115">
        <v>0.3804513888888889</v>
      </c>
      <c r="N230" s="4"/>
      <c r="O230" s="4"/>
      <c r="P230" s="8" t="b">
        <v>0</v>
      </c>
      <c r="Q230" s="8" t="s">
        <v>2013</v>
      </c>
      <c r="R230" s="177" t="b">
        <v>1</v>
      </c>
      <c r="S230" s="177">
        <v>1.0</v>
      </c>
      <c r="T230" s="8"/>
      <c r="U230" s="4"/>
      <c r="V230" s="47"/>
      <c r="W230" s="4"/>
      <c r="X230" s="177" t="b">
        <v>0</v>
      </c>
      <c r="Y230" s="8" t="b">
        <v>0</v>
      </c>
      <c r="Z230" s="47"/>
      <c r="AA230" s="8" t="b">
        <v>0</v>
      </c>
      <c r="AB230" s="8" t="b">
        <v>0</v>
      </c>
      <c r="AC230" s="178">
        <v>300.0</v>
      </c>
      <c r="AD230" s="177" t="b">
        <v>0</v>
      </c>
      <c r="AE230" s="179"/>
      <c r="AF230" s="8" t="b">
        <v>0</v>
      </c>
      <c r="AG230" s="8" t="b">
        <v>0</v>
      </c>
      <c r="AH230" s="177"/>
      <c r="AI230" s="47"/>
      <c r="AJ230" s="8"/>
      <c r="AK230" s="47" t="s">
        <v>622</v>
      </c>
      <c r="AL230" s="4"/>
      <c r="AM230" s="4" t="s">
        <v>373</v>
      </c>
      <c r="AN230" s="4" t="s">
        <v>349</v>
      </c>
      <c r="AO230" s="4" t="s">
        <v>2010</v>
      </c>
      <c r="AP230" s="4" t="s">
        <v>2010</v>
      </c>
      <c r="AQ230" s="4" t="s">
        <v>2010</v>
      </c>
      <c r="AR230" s="4" t="s">
        <v>2010</v>
      </c>
      <c r="AS230" s="147"/>
      <c r="AT230" s="147"/>
      <c r="AU230" s="147"/>
      <c r="AV230" s="147"/>
      <c r="AW230" s="147"/>
      <c r="AX230" s="147"/>
      <c r="AY230" s="147"/>
      <c r="AZ230" s="147"/>
    </row>
    <row r="231">
      <c r="A231" s="4" t="s">
        <v>847</v>
      </c>
      <c r="B231" s="144">
        <v>44490.0</v>
      </c>
      <c r="C231" s="115">
        <v>0.21784722222222222</v>
      </c>
      <c r="D231" s="47"/>
      <c r="E231" s="47"/>
      <c r="F231" s="4"/>
      <c r="G231" s="4"/>
      <c r="H231" s="4"/>
      <c r="I231" s="47"/>
      <c r="J231" s="47"/>
      <c r="K231" s="47" t="s">
        <v>622</v>
      </c>
      <c r="L231" s="144">
        <v>44490.0</v>
      </c>
      <c r="M231" s="115">
        <v>0.3804513888888889</v>
      </c>
      <c r="N231" s="4"/>
      <c r="O231" s="4"/>
      <c r="P231" s="8" t="b">
        <v>0</v>
      </c>
      <c r="Q231" s="8" t="s">
        <v>2013</v>
      </c>
      <c r="R231" s="177" t="b">
        <v>1</v>
      </c>
      <c r="S231" s="177">
        <v>1.0</v>
      </c>
      <c r="T231" s="8"/>
      <c r="U231" s="4"/>
      <c r="V231" s="47"/>
      <c r="W231" s="4"/>
      <c r="X231" s="177" t="b">
        <v>0</v>
      </c>
      <c r="Y231" s="8" t="b">
        <v>0</v>
      </c>
      <c r="Z231" s="47"/>
      <c r="AA231" s="8" t="b">
        <v>0</v>
      </c>
      <c r="AB231" s="8" t="b">
        <v>0</v>
      </c>
      <c r="AC231" s="178">
        <v>299.0</v>
      </c>
      <c r="AD231" s="177" t="b">
        <v>0</v>
      </c>
      <c r="AE231" s="179"/>
      <c r="AF231" s="8" t="b">
        <v>0</v>
      </c>
      <c r="AG231" s="8" t="b">
        <v>0</v>
      </c>
      <c r="AH231" s="177"/>
      <c r="AI231" s="47"/>
      <c r="AJ231" s="8"/>
      <c r="AK231" s="47" t="s">
        <v>622</v>
      </c>
      <c r="AL231" s="4"/>
      <c r="AM231" s="4" t="s">
        <v>373</v>
      </c>
      <c r="AN231" s="4" t="s">
        <v>310</v>
      </c>
      <c r="AO231" s="4" t="s">
        <v>2010</v>
      </c>
      <c r="AP231" s="4" t="s">
        <v>2010</v>
      </c>
      <c r="AQ231" s="4" t="s">
        <v>2010</v>
      </c>
      <c r="AR231" s="4" t="s">
        <v>2010</v>
      </c>
      <c r="AS231" s="147"/>
      <c r="AT231" s="147"/>
      <c r="AU231" s="147"/>
      <c r="AV231" s="147"/>
      <c r="AW231" s="147"/>
      <c r="AX231" s="147"/>
      <c r="AY231" s="147"/>
      <c r="AZ231" s="147"/>
    </row>
    <row r="232">
      <c r="A232" s="4" t="s">
        <v>849</v>
      </c>
      <c r="B232" s="144">
        <v>44490.0</v>
      </c>
      <c r="C232" s="115">
        <v>0.3368055555555556</v>
      </c>
      <c r="D232" s="47"/>
      <c r="E232" s="47"/>
      <c r="F232" s="4"/>
      <c r="G232" s="4"/>
      <c r="H232" s="4"/>
      <c r="I232" s="47"/>
      <c r="J232" s="47"/>
      <c r="K232" s="47" t="s">
        <v>622</v>
      </c>
      <c r="L232" s="144">
        <v>44491.0</v>
      </c>
      <c r="M232" s="115">
        <v>0.47908564814814814</v>
      </c>
      <c r="N232" s="4"/>
      <c r="O232" s="4"/>
      <c r="P232" s="8" t="b">
        <v>0</v>
      </c>
      <c r="Q232" s="8" t="s">
        <v>2013</v>
      </c>
      <c r="R232" s="177" t="b">
        <v>1</v>
      </c>
      <c r="S232" s="177">
        <v>1.0</v>
      </c>
      <c r="T232" s="8"/>
      <c r="U232" s="4"/>
      <c r="V232" s="47"/>
      <c r="W232" s="4"/>
      <c r="X232" s="177" t="b">
        <v>0</v>
      </c>
      <c r="Y232" s="8" t="b">
        <v>0</v>
      </c>
      <c r="Z232" s="47"/>
      <c r="AA232" s="8" t="b">
        <v>0</v>
      </c>
      <c r="AB232" s="8" t="b">
        <v>0</v>
      </c>
      <c r="AC232" s="178">
        <v>298.0</v>
      </c>
      <c r="AD232" s="177" t="b">
        <v>0</v>
      </c>
      <c r="AE232" s="179"/>
      <c r="AF232" s="8" t="b">
        <v>0</v>
      </c>
      <c r="AG232" s="8" t="b">
        <v>0</v>
      </c>
      <c r="AH232" s="177"/>
      <c r="AI232" s="47"/>
      <c r="AJ232" s="8"/>
      <c r="AK232" s="47" t="s">
        <v>622</v>
      </c>
      <c r="AL232" s="4"/>
      <c r="AM232" s="4" t="s">
        <v>280</v>
      </c>
      <c r="AN232" s="4" t="s">
        <v>325</v>
      </c>
      <c r="AO232" s="4" t="s">
        <v>2010</v>
      </c>
      <c r="AP232" s="4" t="s">
        <v>2010</v>
      </c>
      <c r="AQ232" s="4" t="s">
        <v>2010</v>
      </c>
      <c r="AR232" s="4" t="s">
        <v>2010</v>
      </c>
      <c r="AS232" s="147"/>
      <c r="AT232" s="147"/>
      <c r="AU232" s="147"/>
      <c r="AV232" s="147"/>
      <c r="AW232" s="147"/>
      <c r="AX232" s="147"/>
      <c r="AY232" s="147"/>
      <c r="AZ232" s="147"/>
    </row>
    <row r="233">
      <c r="A233" s="4" t="s">
        <v>851</v>
      </c>
      <c r="B233" s="144">
        <v>44490.0</v>
      </c>
      <c r="C233" s="115">
        <v>0.49234953703703704</v>
      </c>
      <c r="D233" s="47"/>
      <c r="E233" s="47"/>
      <c r="F233" s="4"/>
      <c r="G233" s="4"/>
      <c r="H233" s="4"/>
      <c r="I233" s="47"/>
      <c r="J233" s="47"/>
      <c r="K233" s="47" t="s">
        <v>622</v>
      </c>
      <c r="L233" s="144">
        <v>44491.0</v>
      </c>
      <c r="M233" s="115">
        <v>0.47908564814814814</v>
      </c>
      <c r="N233" s="4"/>
      <c r="O233" s="4"/>
      <c r="P233" s="8" t="b">
        <v>0</v>
      </c>
      <c r="Q233" s="8" t="s">
        <v>2013</v>
      </c>
      <c r="R233" s="177" t="b">
        <v>1</v>
      </c>
      <c r="S233" s="177">
        <v>1.0</v>
      </c>
      <c r="T233" s="8"/>
      <c r="U233" s="4"/>
      <c r="V233" s="47"/>
      <c r="W233" s="4"/>
      <c r="X233" s="177" t="b">
        <v>0</v>
      </c>
      <c r="Y233" s="8" t="b">
        <v>0</v>
      </c>
      <c r="Z233" s="47"/>
      <c r="AA233" s="8" t="b">
        <v>0</v>
      </c>
      <c r="AB233" s="8" t="b">
        <v>0</v>
      </c>
      <c r="AC233" s="178">
        <v>297.0</v>
      </c>
      <c r="AD233" s="177" t="b">
        <v>0</v>
      </c>
      <c r="AE233" s="179"/>
      <c r="AF233" s="8" t="b">
        <v>0</v>
      </c>
      <c r="AG233" s="8" t="b">
        <v>0</v>
      </c>
      <c r="AH233" s="177"/>
      <c r="AI233" s="47"/>
      <c r="AJ233" s="8"/>
      <c r="AK233" s="47" t="s">
        <v>622</v>
      </c>
      <c r="AL233" s="4"/>
      <c r="AM233" s="4" t="s">
        <v>280</v>
      </c>
      <c r="AN233" s="4" t="s">
        <v>462</v>
      </c>
      <c r="AO233" s="4" t="s">
        <v>2010</v>
      </c>
      <c r="AP233" s="4" t="s">
        <v>2010</v>
      </c>
      <c r="AQ233" s="4" t="s">
        <v>2010</v>
      </c>
      <c r="AR233" s="4" t="s">
        <v>2010</v>
      </c>
      <c r="AS233" s="147"/>
      <c r="AT233" s="147"/>
      <c r="AU233" s="147"/>
      <c r="AV233" s="147"/>
      <c r="AW233" s="147"/>
      <c r="AX233" s="147"/>
      <c r="AY233" s="147"/>
      <c r="AZ233" s="147"/>
    </row>
    <row r="234">
      <c r="A234" s="4" t="s">
        <v>853</v>
      </c>
      <c r="B234" s="144">
        <v>44490.0</v>
      </c>
      <c r="C234" s="115">
        <v>0.493287037037037</v>
      </c>
      <c r="D234" s="47"/>
      <c r="E234" s="47"/>
      <c r="F234" s="4"/>
      <c r="G234" s="4"/>
      <c r="H234" s="4"/>
      <c r="I234" s="47"/>
      <c r="J234" s="47"/>
      <c r="K234" s="47" t="s">
        <v>622</v>
      </c>
      <c r="L234" s="144">
        <v>44491.0</v>
      </c>
      <c r="M234" s="115">
        <v>0.47908564814814814</v>
      </c>
      <c r="N234" s="4"/>
      <c r="O234" s="4"/>
      <c r="P234" s="8" t="b">
        <v>0</v>
      </c>
      <c r="Q234" s="8" t="s">
        <v>2013</v>
      </c>
      <c r="R234" s="177" t="b">
        <v>1</v>
      </c>
      <c r="S234" s="177">
        <v>1.0</v>
      </c>
      <c r="T234" s="8">
        <v>0.0</v>
      </c>
      <c r="U234" s="4"/>
      <c r="V234" s="47"/>
      <c r="W234" s="4"/>
      <c r="X234" s="177" t="b">
        <v>0</v>
      </c>
      <c r="Y234" s="8" t="b">
        <v>0</v>
      </c>
      <c r="Z234" s="47"/>
      <c r="AA234" s="8" t="b">
        <v>0</v>
      </c>
      <c r="AB234" s="8" t="b">
        <v>0</v>
      </c>
      <c r="AC234" s="178">
        <v>701.0</v>
      </c>
      <c r="AD234" s="177" t="b">
        <v>1</v>
      </c>
      <c r="AE234" s="179"/>
      <c r="AF234" s="8" t="b">
        <v>0</v>
      </c>
      <c r="AG234" s="8" t="b">
        <v>0</v>
      </c>
      <c r="AH234" s="177"/>
      <c r="AI234" s="47">
        <v>6.0</v>
      </c>
      <c r="AJ234" s="8"/>
      <c r="AK234" s="47" t="s">
        <v>622</v>
      </c>
      <c r="AL234" s="4"/>
      <c r="AM234" s="4" t="s">
        <v>280</v>
      </c>
      <c r="AN234" s="4" t="s">
        <v>854</v>
      </c>
      <c r="AO234" s="4" t="s">
        <v>2010</v>
      </c>
      <c r="AP234" s="4" t="s">
        <v>2010</v>
      </c>
      <c r="AQ234" s="4" t="s">
        <v>2010</v>
      </c>
      <c r="AR234" s="4" t="s">
        <v>2010</v>
      </c>
      <c r="AS234" s="147"/>
      <c r="AT234" s="147"/>
      <c r="AU234" s="147"/>
      <c r="AV234" s="147"/>
      <c r="AW234" s="147"/>
      <c r="AX234" s="147"/>
      <c r="AY234" s="147"/>
      <c r="AZ234" s="147"/>
    </row>
    <row r="235">
      <c r="A235" s="4" t="s">
        <v>856</v>
      </c>
      <c r="B235" s="144">
        <v>44490.0</v>
      </c>
      <c r="C235" s="115">
        <v>0.4935185185185185</v>
      </c>
      <c r="D235" s="47"/>
      <c r="E235" s="47"/>
      <c r="F235" s="4"/>
      <c r="G235" s="4"/>
      <c r="H235" s="4"/>
      <c r="I235" s="47"/>
      <c r="J235" s="47"/>
      <c r="K235" s="47" t="s">
        <v>622</v>
      </c>
      <c r="L235" s="144">
        <v>44491.0</v>
      </c>
      <c r="M235" s="115">
        <v>0.47908564814814814</v>
      </c>
      <c r="N235" s="4"/>
      <c r="O235" s="4"/>
      <c r="P235" s="8" t="b">
        <v>0</v>
      </c>
      <c r="Q235" s="8" t="s">
        <v>2013</v>
      </c>
      <c r="R235" s="177" t="b">
        <v>1</v>
      </c>
      <c r="S235" s="177">
        <v>1.0</v>
      </c>
      <c r="T235" s="8">
        <v>0.0</v>
      </c>
      <c r="U235" s="4"/>
      <c r="V235" s="47"/>
      <c r="W235" s="4"/>
      <c r="X235" s="177" t="b">
        <v>0</v>
      </c>
      <c r="Y235" s="8" t="b">
        <v>0</v>
      </c>
      <c r="Z235" s="47"/>
      <c r="AA235" s="8" t="b">
        <v>0</v>
      </c>
      <c r="AB235" s="8" t="b">
        <v>0</v>
      </c>
      <c r="AC235" s="178">
        <v>700.0</v>
      </c>
      <c r="AD235" s="177" t="b">
        <v>1</v>
      </c>
      <c r="AE235" s="179"/>
      <c r="AF235" s="8" t="b">
        <v>0</v>
      </c>
      <c r="AG235" s="8" t="b">
        <v>0</v>
      </c>
      <c r="AH235" s="177"/>
      <c r="AI235" s="47">
        <v>6.0</v>
      </c>
      <c r="AJ235" s="8"/>
      <c r="AK235" s="47" t="s">
        <v>622</v>
      </c>
      <c r="AL235" s="4"/>
      <c r="AM235" s="4" t="s">
        <v>280</v>
      </c>
      <c r="AN235" s="4" t="s">
        <v>857</v>
      </c>
      <c r="AO235" s="4" t="s">
        <v>2010</v>
      </c>
      <c r="AP235" s="4" t="s">
        <v>2010</v>
      </c>
      <c r="AQ235" s="4" t="s">
        <v>2010</v>
      </c>
      <c r="AR235" s="4" t="s">
        <v>2010</v>
      </c>
      <c r="AS235" s="147"/>
      <c r="AT235" s="147"/>
      <c r="AU235" s="147"/>
      <c r="AV235" s="147"/>
      <c r="AW235" s="147"/>
      <c r="AX235" s="147"/>
      <c r="AY235" s="147"/>
      <c r="AZ235" s="147"/>
    </row>
    <row r="236">
      <c r="A236" s="4" t="s">
        <v>861</v>
      </c>
      <c r="B236" s="144">
        <v>44491.0</v>
      </c>
      <c r="C236" s="115">
        <v>0.2560648148148148</v>
      </c>
      <c r="D236" s="47"/>
      <c r="E236" s="47"/>
      <c r="F236" s="4"/>
      <c r="G236" s="4"/>
      <c r="H236" s="4"/>
      <c r="I236" s="47"/>
      <c r="J236" s="47"/>
      <c r="K236" s="47" t="s">
        <v>622</v>
      </c>
      <c r="L236" s="144">
        <v>44491.0</v>
      </c>
      <c r="M236" s="115">
        <v>0.47908564814814814</v>
      </c>
      <c r="N236" s="4"/>
      <c r="O236" s="4"/>
      <c r="P236" s="8" t="b">
        <v>0</v>
      </c>
      <c r="Q236" s="8" t="s">
        <v>2013</v>
      </c>
      <c r="R236" s="177" t="b">
        <v>1</v>
      </c>
      <c r="S236" s="177">
        <v>1.0</v>
      </c>
      <c r="T236" s="8"/>
      <c r="U236" s="4"/>
      <c r="V236" s="47"/>
      <c r="W236" s="4"/>
      <c r="X236" s="177" t="b">
        <v>0</v>
      </c>
      <c r="Y236" s="8" t="b">
        <v>0</v>
      </c>
      <c r="Z236" s="47"/>
      <c r="AA236" s="8" t="b">
        <v>0</v>
      </c>
      <c r="AB236" s="8" t="b">
        <v>0</v>
      </c>
      <c r="AC236" s="178">
        <v>295.0</v>
      </c>
      <c r="AD236" s="177" t="b">
        <v>0</v>
      </c>
      <c r="AE236" s="179"/>
      <c r="AF236" s="8" t="b">
        <v>0</v>
      </c>
      <c r="AG236" s="8" t="b">
        <v>0</v>
      </c>
      <c r="AH236" s="177"/>
      <c r="AI236" s="47"/>
      <c r="AJ236" s="8"/>
      <c r="AK236" s="47" t="s">
        <v>622</v>
      </c>
      <c r="AL236" s="4"/>
      <c r="AM236" s="4" t="s">
        <v>280</v>
      </c>
      <c r="AN236" s="4" t="s">
        <v>360</v>
      </c>
      <c r="AO236" s="4" t="s">
        <v>2010</v>
      </c>
      <c r="AP236" s="4" t="s">
        <v>2010</v>
      </c>
      <c r="AQ236" s="4" t="s">
        <v>2010</v>
      </c>
      <c r="AR236" s="4" t="s">
        <v>2010</v>
      </c>
      <c r="AS236" s="147"/>
      <c r="AT236" s="147"/>
      <c r="AU236" s="147"/>
      <c r="AV236" s="147"/>
      <c r="AW236" s="147"/>
      <c r="AX236" s="147"/>
      <c r="AY236" s="147"/>
      <c r="AZ236" s="147"/>
    </row>
    <row r="237">
      <c r="A237" s="4" t="s">
        <v>863</v>
      </c>
      <c r="B237" s="144">
        <v>44491.0</v>
      </c>
      <c r="C237" s="115">
        <v>0.2570601851851852</v>
      </c>
      <c r="D237" s="47"/>
      <c r="E237" s="47"/>
      <c r="F237" s="4"/>
      <c r="G237" s="4"/>
      <c r="H237" s="4"/>
      <c r="I237" s="47"/>
      <c r="J237" s="47"/>
      <c r="K237" s="47" t="s">
        <v>622</v>
      </c>
      <c r="L237" s="144">
        <v>44491.0</v>
      </c>
      <c r="M237" s="115">
        <v>0.47908564814814814</v>
      </c>
      <c r="N237" s="4"/>
      <c r="O237" s="4"/>
      <c r="P237" s="8" t="b">
        <v>0</v>
      </c>
      <c r="Q237" s="8" t="s">
        <v>2013</v>
      </c>
      <c r="R237" s="177" t="b">
        <v>1</v>
      </c>
      <c r="S237" s="177">
        <v>1.0</v>
      </c>
      <c r="T237" s="8"/>
      <c r="U237" s="4"/>
      <c r="V237" s="47"/>
      <c r="W237" s="4"/>
      <c r="X237" s="177" t="b">
        <v>0</v>
      </c>
      <c r="Y237" s="8" t="b">
        <v>0</v>
      </c>
      <c r="Z237" s="47"/>
      <c r="AA237" s="8" t="b">
        <v>0</v>
      </c>
      <c r="AB237" s="8" t="b">
        <v>0</v>
      </c>
      <c r="AC237" s="178">
        <v>294.0</v>
      </c>
      <c r="AD237" s="177" t="b">
        <v>0</v>
      </c>
      <c r="AE237" s="179"/>
      <c r="AF237" s="8" t="b">
        <v>0</v>
      </c>
      <c r="AG237" s="8" t="b">
        <v>0</v>
      </c>
      <c r="AH237" s="177"/>
      <c r="AI237" s="47"/>
      <c r="AJ237" s="8"/>
      <c r="AK237" s="47" t="s">
        <v>622</v>
      </c>
      <c r="AL237" s="4"/>
      <c r="AM237" s="4" t="s">
        <v>280</v>
      </c>
      <c r="AN237" s="4" t="s">
        <v>796</v>
      </c>
      <c r="AO237" s="4" t="s">
        <v>2010</v>
      </c>
      <c r="AP237" s="4" t="s">
        <v>2010</v>
      </c>
      <c r="AQ237" s="4" t="s">
        <v>2010</v>
      </c>
      <c r="AR237" s="4" t="s">
        <v>2010</v>
      </c>
      <c r="AS237" s="147"/>
      <c r="AT237" s="147"/>
      <c r="AU237" s="147"/>
      <c r="AV237" s="147"/>
      <c r="AW237" s="147"/>
      <c r="AX237" s="147"/>
      <c r="AY237" s="147"/>
      <c r="AZ237" s="147"/>
    </row>
    <row r="238">
      <c r="A238" s="4" t="s">
        <v>865</v>
      </c>
      <c r="B238" s="144">
        <v>44491.0</v>
      </c>
      <c r="C238" s="115">
        <v>0.2573611111111111</v>
      </c>
      <c r="D238" s="47"/>
      <c r="E238" s="47"/>
      <c r="F238" s="4"/>
      <c r="G238" s="4"/>
      <c r="H238" s="4"/>
      <c r="I238" s="47"/>
      <c r="J238" s="47"/>
      <c r="K238" s="47" t="s">
        <v>622</v>
      </c>
      <c r="L238" s="144">
        <v>44491.0</v>
      </c>
      <c r="M238" s="115">
        <v>0.47908564814814814</v>
      </c>
      <c r="N238" s="4"/>
      <c r="O238" s="4"/>
      <c r="P238" s="8" t="b">
        <v>0</v>
      </c>
      <c r="Q238" s="8" t="s">
        <v>2013</v>
      </c>
      <c r="R238" s="177" t="b">
        <v>1</v>
      </c>
      <c r="S238" s="177">
        <v>1.0</v>
      </c>
      <c r="T238" s="8"/>
      <c r="U238" s="4"/>
      <c r="V238" s="47"/>
      <c r="W238" s="4"/>
      <c r="X238" s="177" t="b">
        <v>0</v>
      </c>
      <c r="Y238" s="8" t="b">
        <v>0</v>
      </c>
      <c r="Z238" s="47"/>
      <c r="AA238" s="8" t="b">
        <v>0</v>
      </c>
      <c r="AB238" s="8" t="b">
        <v>0</v>
      </c>
      <c r="AC238" s="178">
        <v>293.0</v>
      </c>
      <c r="AD238" s="177" t="b">
        <v>0</v>
      </c>
      <c r="AE238" s="179"/>
      <c r="AF238" s="8" t="b">
        <v>0</v>
      </c>
      <c r="AG238" s="8" t="b">
        <v>0</v>
      </c>
      <c r="AH238" s="177"/>
      <c r="AI238" s="47"/>
      <c r="AJ238" s="8"/>
      <c r="AK238" s="47" t="s">
        <v>622</v>
      </c>
      <c r="AL238" s="4"/>
      <c r="AM238" s="4" t="s">
        <v>373</v>
      </c>
      <c r="AN238" s="4" t="s">
        <v>305</v>
      </c>
      <c r="AO238" s="4" t="s">
        <v>2010</v>
      </c>
      <c r="AP238" s="4" t="s">
        <v>2010</v>
      </c>
      <c r="AQ238" s="4" t="s">
        <v>2010</v>
      </c>
      <c r="AR238" s="4" t="s">
        <v>2010</v>
      </c>
      <c r="AS238" s="147"/>
      <c r="AT238" s="147"/>
      <c r="AU238" s="147"/>
      <c r="AV238" s="147"/>
      <c r="AW238" s="147"/>
      <c r="AX238" s="147"/>
      <c r="AY238" s="147"/>
      <c r="AZ238" s="147"/>
    </row>
    <row r="239">
      <c r="A239" s="4" t="s">
        <v>867</v>
      </c>
      <c r="B239" s="144">
        <v>44491.0</v>
      </c>
      <c r="C239" s="115">
        <v>0.2574537037037037</v>
      </c>
      <c r="D239" s="47"/>
      <c r="E239" s="47"/>
      <c r="F239" s="4"/>
      <c r="G239" s="4"/>
      <c r="H239" s="4"/>
      <c r="I239" s="47"/>
      <c r="J239" s="47"/>
      <c r="K239" s="47" t="s">
        <v>622</v>
      </c>
      <c r="L239" s="144">
        <v>44491.0</v>
      </c>
      <c r="M239" s="115">
        <v>0.47908564814814814</v>
      </c>
      <c r="N239" s="4"/>
      <c r="O239" s="4"/>
      <c r="P239" s="8" t="b">
        <v>0</v>
      </c>
      <c r="Q239" s="8" t="s">
        <v>2013</v>
      </c>
      <c r="R239" s="177" t="b">
        <v>1</v>
      </c>
      <c r="S239" s="177">
        <v>1.0</v>
      </c>
      <c r="T239" s="8"/>
      <c r="U239" s="4"/>
      <c r="V239" s="47"/>
      <c r="W239" s="4"/>
      <c r="X239" s="177" t="b">
        <v>0</v>
      </c>
      <c r="Y239" s="8" t="b">
        <v>0</v>
      </c>
      <c r="Z239" s="47"/>
      <c r="AA239" s="8" t="b">
        <v>0</v>
      </c>
      <c r="AB239" s="8" t="b">
        <v>0</v>
      </c>
      <c r="AC239" s="178">
        <v>292.0</v>
      </c>
      <c r="AD239" s="177" t="b">
        <v>0</v>
      </c>
      <c r="AE239" s="179"/>
      <c r="AF239" s="8" t="b">
        <v>0</v>
      </c>
      <c r="AG239" s="8" t="b">
        <v>0</v>
      </c>
      <c r="AH239" s="177"/>
      <c r="AI239" s="47"/>
      <c r="AJ239" s="8"/>
      <c r="AK239" s="47" t="s">
        <v>622</v>
      </c>
      <c r="AL239" s="4"/>
      <c r="AM239" s="4" t="s">
        <v>280</v>
      </c>
      <c r="AN239" s="4" t="s">
        <v>302</v>
      </c>
      <c r="AO239" s="4" t="s">
        <v>2010</v>
      </c>
      <c r="AP239" s="4" t="s">
        <v>2010</v>
      </c>
      <c r="AQ239" s="4" t="s">
        <v>2010</v>
      </c>
      <c r="AR239" s="4" t="s">
        <v>2010</v>
      </c>
      <c r="AS239" s="147"/>
      <c r="AT239" s="147"/>
      <c r="AU239" s="147"/>
      <c r="AV239" s="147"/>
      <c r="AW239" s="147"/>
      <c r="AX239" s="147"/>
      <c r="AY239" s="147"/>
      <c r="AZ239" s="147"/>
    </row>
    <row r="240">
      <c r="A240" s="4" t="s">
        <v>869</v>
      </c>
      <c r="B240" s="144">
        <v>44491.0</v>
      </c>
      <c r="C240" s="115">
        <v>0.2583564814814815</v>
      </c>
      <c r="D240" s="47"/>
      <c r="E240" s="47"/>
      <c r="F240" s="4"/>
      <c r="G240" s="4"/>
      <c r="H240" s="4"/>
      <c r="I240" s="47"/>
      <c r="J240" s="47"/>
      <c r="K240" s="47" t="s">
        <v>622</v>
      </c>
      <c r="L240" s="144">
        <v>44491.0</v>
      </c>
      <c r="M240" s="115">
        <v>0.47908564814814814</v>
      </c>
      <c r="N240" s="4"/>
      <c r="O240" s="4"/>
      <c r="P240" s="8" t="b">
        <v>0</v>
      </c>
      <c r="Q240" s="8" t="s">
        <v>2013</v>
      </c>
      <c r="R240" s="177" t="b">
        <v>1</v>
      </c>
      <c r="S240" s="177">
        <v>1.0</v>
      </c>
      <c r="T240" s="8"/>
      <c r="U240" s="4"/>
      <c r="V240" s="47"/>
      <c r="W240" s="4"/>
      <c r="X240" s="177" t="b">
        <v>0</v>
      </c>
      <c r="Y240" s="8" t="b">
        <v>0</v>
      </c>
      <c r="Z240" s="47"/>
      <c r="AA240" s="8" t="b">
        <v>0</v>
      </c>
      <c r="AB240" s="8" t="b">
        <v>0</v>
      </c>
      <c r="AC240" s="178">
        <v>291.0</v>
      </c>
      <c r="AD240" s="177" t="b">
        <v>0</v>
      </c>
      <c r="AE240" s="179"/>
      <c r="AF240" s="8" t="b">
        <v>0</v>
      </c>
      <c r="AG240" s="8" t="b">
        <v>0</v>
      </c>
      <c r="AH240" s="177"/>
      <c r="AI240" s="47"/>
      <c r="AJ240" s="8"/>
      <c r="AK240" s="47" t="s">
        <v>622</v>
      </c>
      <c r="AL240" s="4"/>
      <c r="AM240" s="4" t="s">
        <v>373</v>
      </c>
      <c r="AN240" s="4" t="s">
        <v>363</v>
      </c>
      <c r="AO240" s="4" t="s">
        <v>2010</v>
      </c>
      <c r="AP240" s="4" t="s">
        <v>2010</v>
      </c>
      <c r="AQ240" s="4" t="s">
        <v>2010</v>
      </c>
      <c r="AR240" s="4" t="s">
        <v>2010</v>
      </c>
      <c r="AS240" s="147"/>
      <c r="AT240" s="147"/>
      <c r="AU240" s="147"/>
      <c r="AV240" s="147"/>
      <c r="AW240" s="147"/>
      <c r="AX240" s="147"/>
      <c r="AY240" s="147"/>
      <c r="AZ240" s="147"/>
    </row>
    <row r="241">
      <c r="A241" s="4" t="s">
        <v>871</v>
      </c>
      <c r="B241" s="144">
        <v>44491.0</v>
      </c>
      <c r="C241" s="115">
        <v>0.25938657407407406</v>
      </c>
      <c r="D241" s="47"/>
      <c r="E241" s="47"/>
      <c r="F241" s="4"/>
      <c r="G241" s="4"/>
      <c r="H241" s="4"/>
      <c r="I241" s="47"/>
      <c r="J241" s="47"/>
      <c r="K241" s="47" t="s">
        <v>622</v>
      </c>
      <c r="L241" s="144">
        <v>44491.0</v>
      </c>
      <c r="M241" s="115">
        <v>0.47908564814814814</v>
      </c>
      <c r="N241" s="4"/>
      <c r="O241" s="4"/>
      <c r="P241" s="8" t="b">
        <v>0</v>
      </c>
      <c r="Q241" s="8" t="s">
        <v>2013</v>
      </c>
      <c r="R241" s="177" t="b">
        <v>1</v>
      </c>
      <c r="S241" s="177">
        <v>1.0</v>
      </c>
      <c r="T241" s="8"/>
      <c r="U241" s="4"/>
      <c r="V241" s="47"/>
      <c r="W241" s="4"/>
      <c r="X241" s="177" t="b">
        <v>0</v>
      </c>
      <c r="Y241" s="8" t="b">
        <v>0</v>
      </c>
      <c r="Z241" s="47"/>
      <c r="AA241" s="8" t="b">
        <v>0</v>
      </c>
      <c r="AB241" s="8" t="b">
        <v>0</v>
      </c>
      <c r="AC241" s="178">
        <v>290.0</v>
      </c>
      <c r="AD241" s="177" t="b">
        <v>0</v>
      </c>
      <c r="AE241" s="179"/>
      <c r="AF241" s="8" t="b">
        <v>0</v>
      </c>
      <c r="AG241" s="8" t="b">
        <v>0</v>
      </c>
      <c r="AH241" s="177"/>
      <c r="AI241" s="47"/>
      <c r="AJ241" s="8"/>
      <c r="AK241" s="47" t="s">
        <v>622</v>
      </c>
      <c r="AL241" s="4"/>
      <c r="AM241" s="4" t="s">
        <v>280</v>
      </c>
      <c r="AN241" s="4" t="s">
        <v>352</v>
      </c>
      <c r="AO241" s="4" t="s">
        <v>2010</v>
      </c>
      <c r="AP241" s="4" t="s">
        <v>2010</v>
      </c>
      <c r="AQ241" s="4" t="s">
        <v>2010</v>
      </c>
      <c r="AR241" s="4" t="s">
        <v>2010</v>
      </c>
      <c r="AS241" s="147"/>
      <c r="AT241" s="147"/>
      <c r="AU241" s="147"/>
      <c r="AV241" s="147"/>
      <c r="AW241" s="147"/>
      <c r="AX241" s="147"/>
      <c r="AY241" s="147"/>
      <c r="AZ241" s="147"/>
    </row>
    <row r="242">
      <c r="A242" s="4" t="s">
        <v>873</v>
      </c>
      <c r="B242" s="144">
        <v>44491.0</v>
      </c>
      <c r="C242" s="115">
        <v>0.2602314814814815</v>
      </c>
      <c r="D242" s="47"/>
      <c r="E242" s="47"/>
      <c r="F242" s="4"/>
      <c r="G242" s="4"/>
      <c r="H242" s="4"/>
      <c r="I242" s="47"/>
      <c r="J242" s="47"/>
      <c r="K242" s="47" t="s">
        <v>622</v>
      </c>
      <c r="L242" s="144">
        <v>44491.0</v>
      </c>
      <c r="M242" s="115">
        <v>0.47908564814814814</v>
      </c>
      <c r="N242" s="4"/>
      <c r="O242" s="4"/>
      <c r="P242" s="8" t="b">
        <v>1</v>
      </c>
      <c r="Q242" s="8" t="s">
        <v>2012</v>
      </c>
      <c r="R242" s="177" t="b">
        <v>1</v>
      </c>
      <c r="S242" s="177">
        <v>2.0</v>
      </c>
      <c r="T242" s="8"/>
      <c r="U242" s="4"/>
      <c r="V242" s="47"/>
      <c r="W242" s="4"/>
      <c r="X242" s="177" t="b">
        <v>0</v>
      </c>
      <c r="Y242" s="8" t="b">
        <v>0</v>
      </c>
      <c r="Z242" s="47"/>
      <c r="AA242" s="8" t="b">
        <v>0</v>
      </c>
      <c r="AB242" s="8" t="b">
        <v>0</v>
      </c>
      <c r="AC242" s="178">
        <v>289.0</v>
      </c>
      <c r="AD242" s="177" t="b">
        <v>0</v>
      </c>
      <c r="AE242" s="179"/>
      <c r="AF242" s="8" t="b">
        <v>0</v>
      </c>
      <c r="AG242" s="8" t="b">
        <v>0</v>
      </c>
      <c r="AH242" s="177"/>
      <c r="AI242" s="47"/>
      <c r="AJ242" s="8"/>
      <c r="AK242" s="47" t="s">
        <v>622</v>
      </c>
      <c r="AL242" s="4"/>
      <c r="AM242" s="4" t="s">
        <v>280</v>
      </c>
      <c r="AN242" s="4" t="s">
        <v>349</v>
      </c>
      <c r="AO242" s="4" t="s">
        <v>2010</v>
      </c>
      <c r="AP242" s="4" t="s">
        <v>2010</v>
      </c>
      <c r="AQ242" s="4" t="s">
        <v>2010</v>
      </c>
      <c r="AR242" s="4" t="s">
        <v>2010</v>
      </c>
      <c r="AS242" s="147"/>
      <c r="AT242" s="147"/>
      <c r="AU242" s="147"/>
      <c r="AV242" s="147"/>
      <c r="AW242" s="147"/>
      <c r="AX242" s="147"/>
      <c r="AY242" s="147"/>
      <c r="AZ242" s="147"/>
    </row>
    <row r="243">
      <c r="A243" s="4" t="s">
        <v>876</v>
      </c>
      <c r="B243" s="144">
        <v>44491.0</v>
      </c>
      <c r="C243" s="115">
        <v>0.2712037037037037</v>
      </c>
      <c r="D243" s="47"/>
      <c r="E243" s="47"/>
      <c r="F243" s="4"/>
      <c r="G243" s="4"/>
      <c r="H243" s="4"/>
      <c r="I243" s="47"/>
      <c r="J243" s="47"/>
      <c r="K243" s="47" t="s">
        <v>622</v>
      </c>
      <c r="L243" s="144">
        <v>44491.0</v>
      </c>
      <c r="M243" s="115">
        <v>0.47908564814814814</v>
      </c>
      <c r="N243" s="4"/>
      <c r="O243" s="4"/>
      <c r="P243" s="8" t="b">
        <v>0</v>
      </c>
      <c r="Q243" s="8" t="s">
        <v>2013</v>
      </c>
      <c r="R243" s="177" t="b">
        <v>1</v>
      </c>
      <c r="S243" s="177">
        <v>1.0</v>
      </c>
      <c r="T243" s="8">
        <v>0.0</v>
      </c>
      <c r="U243" s="4"/>
      <c r="V243" s="47"/>
      <c r="W243" s="4"/>
      <c r="X243" s="177" t="b">
        <v>0</v>
      </c>
      <c r="Y243" s="8" t="b">
        <v>0</v>
      </c>
      <c r="Z243" s="47"/>
      <c r="AA243" s="8" t="b">
        <v>0</v>
      </c>
      <c r="AB243" s="8" t="b">
        <v>0</v>
      </c>
      <c r="AC243" s="178">
        <v>699.0</v>
      </c>
      <c r="AD243" s="177" t="b">
        <v>1</v>
      </c>
      <c r="AE243" s="179"/>
      <c r="AF243" s="8" t="b">
        <v>0</v>
      </c>
      <c r="AG243" s="8" t="b">
        <v>0</v>
      </c>
      <c r="AH243" s="177"/>
      <c r="AI243" s="47"/>
      <c r="AJ243" s="8"/>
      <c r="AK243" s="47" t="s">
        <v>622</v>
      </c>
      <c r="AL243" s="4"/>
      <c r="AM243" s="4" t="s">
        <v>280</v>
      </c>
      <c r="AN243" s="4" t="s">
        <v>877</v>
      </c>
      <c r="AO243" s="4" t="s">
        <v>2010</v>
      </c>
      <c r="AP243" s="4" t="s">
        <v>2010</v>
      </c>
      <c r="AQ243" s="4" t="s">
        <v>2010</v>
      </c>
      <c r="AR243" s="4" t="s">
        <v>2010</v>
      </c>
      <c r="AS243" s="147"/>
      <c r="AT243" s="147"/>
      <c r="AU243" s="147"/>
      <c r="AV243" s="147"/>
      <c r="AW243" s="147"/>
      <c r="AX243" s="147"/>
      <c r="AY243" s="147"/>
      <c r="AZ243" s="147"/>
    </row>
    <row r="244">
      <c r="A244" s="4" t="s">
        <v>879</v>
      </c>
      <c r="B244" s="144">
        <v>44491.0</v>
      </c>
      <c r="C244" s="115">
        <v>0.2816087962962963</v>
      </c>
      <c r="D244" s="47"/>
      <c r="E244" s="47"/>
      <c r="F244" s="4"/>
      <c r="G244" s="4"/>
      <c r="H244" s="4"/>
      <c r="I244" s="47"/>
      <c r="J244" s="47"/>
      <c r="K244" s="47" t="s">
        <v>622</v>
      </c>
      <c r="L244" s="144">
        <v>44491.0</v>
      </c>
      <c r="M244" s="115">
        <v>0.47908564814814814</v>
      </c>
      <c r="N244" s="4"/>
      <c r="O244" s="4"/>
      <c r="P244" s="8" t="b">
        <v>0</v>
      </c>
      <c r="Q244" s="8" t="s">
        <v>2013</v>
      </c>
      <c r="R244" s="177" t="b">
        <v>1</v>
      </c>
      <c r="S244" s="177">
        <v>1.0</v>
      </c>
      <c r="T244" s="8">
        <v>0.0</v>
      </c>
      <c r="U244" s="4"/>
      <c r="V244" s="47"/>
      <c r="W244" s="4"/>
      <c r="X244" s="177" t="b">
        <v>0</v>
      </c>
      <c r="Y244" s="8" t="b">
        <v>0</v>
      </c>
      <c r="Z244" s="47"/>
      <c r="AA244" s="8" t="b">
        <v>0</v>
      </c>
      <c r="AB244" s="8" t="b">
        <v>0</v>
      </c>
      <c r="AC244" s="178">
        <v>698.0</v>
      </c>
      <c r="AD244" s="177" t="b">
        <v>1</v>
      </c>
      <c r="AE244" s="179"/>
      <c r="AF244" s="8" t="b">
        <v>0</v>
      </c>
      <c r="AG244" s="8" t="b">
        <v>0</v>
      </c>
      <c r="AH244" s="177"/>
      <c r="AI244" s="47"/>
      <c r="AJ244" s="8"/>
      <c r="AK244" s="47" t="s">
        <v>622</v>
      </c>
      <c r="AL244" s="4"/>
      <c r="AM244" s="4" t="s">
        <v>280</v>
      </c>
      <c r="AN244" s="4" t="s">
        <v>671</v>
      </c>
      <c r="AO244" s="4" t="s">
        <v>2010</v>
      </c>
      <c r="AP244" s="4" t="s">
        <v>2010</v>
      </c>
      <c r="AQ244" s="4" t="s">
        <v>2010</v>
      </c>
      <c r="AR244" s="4" t="s">
        <v>2010</v>
      </c>
      <c r="AS244" s="147"/>
      <c r="AT244" s="147"/>
      <c r="AU244" s="147"/>
      <c r="AV244" s="147"/>
      <c r="AW244" s="147"/>
      <c r="AX244" s="147"/>
      <c r="AY244" s="147"/>
      <c r="AZ244" s="147"/>
    </row>
    <row r="245">
      <c r="A245" s="4" t="s">
        <v>881</v>
      </c>
      <c r="B245" s="144">
        <v>44491.0</v>
      </c>
      <c r="C245" s="115">
        <v>0.28225694444444444</v>
      </c>
      <c r="D245" s="47"/>
      <c r="E245" s="47"/>
      <c r="F245" s="4"/>
      <c r="G245" s="4"/>
      <c r="H245" s="4"/>
      <c r="I245" s="47"/>
      <c r="J245" s="47"/>
      <c r="K245" s="47" t="s">
        <v>622</v>
      </c>
      <c r="L245" s="144">
        <v>44491.0</v>
      </c>
      <c r="M245" s="115">
        <v>0.47908564814814814</v>
      </c>
      <c r="N245" s="4"/>
      <c r="O245" s="4"/>
      <c r="P245" s="8" t="b">
        <v>0</v>
      </c>
      <c r="Q245" s="8" t="s">
        <v>2013</v>
      </c>
      <c r="R245" s="177" t="b">
        <v>1</v>
      </c>
      <c r="S245" s="177">
        <v>1.0</v>
      </c>
      <c r="T245" s="8"/>
      <c r="U245" s="4"/>
      <c r="V245" s="47"/>
      <c r="W245" s="4"/>
      <c r="X245" s="177" t="b">
        <v>0</v>
      </c>
      <c r="Y245" s="8" t="b">
        <v>0</v>
      </c>
      <c r="Z245" s="47"/>
      <c r="AA245" s="8" t="b">
        <v>0</v>
      </c>
      <c r="AB245" s="8" t="b">
        <v>0</v>
      </c>
      <c r="AC245" s="178">
        <v>287.0</v>
      </c>
      <c r="AD245" s="177" t="b">
        <v>0</v>
      </c>
      <c r="AE245" s="179"/>
      <c r="AF245" s="8" t="b">
        <v>0</v>
      </c>
      <c r="AG245" s="8" t="b">
        <v>0</v>
      </c>
      <c r="AH245" s="177"/>
      <c r="AI245" s="47"/>
      <c r="AJ245" s="8"/>
      <c r="AK245" s="47" t="s">
        <v>622</v>
      </c>
      <c r="AL245" s="4"/>
      <c r="AM245" s="4" t="s">
        <v>280</v>
      </c>
      <c r="AN245" s="4" t="s">
        <v>313</v>
      </c>
      <c r="AO245" s="4" t="s">
        <v>2010</v>
      </c>
      <c r="AP245" s="4" t="s">
        <v>2010</v>
      </c>
      <c r="AQ245" s="4" t="s">
        <v>2010</v>
      </c>
      <c r="AR245" s="4" t="s">
        <v>2010</v>
      </c>
      <c r="AS245" s="147"/>
      <c r="AT245" s="147"/>
      <c r="AU245" s="147"/>
      <c r="AV245" s="147"/>
      <c r="AW245" s="147"/>
      <c r="AX245" s="147"/>
      <c r="AY245" s="147"/>
      <c r="AZ245" s="147"/>
    </row>
    <row r="246">
      <c r="A246" s="4" t="s">
        <v>883</v>
      </c>
      <c r="B246" s="144">
        <v>44494.0</v>
      </c>
      <c r="C246" s="115">
        <v>0.2962962962962963</v>
      </c>
      <c r="D246" s="47"/>
      <c r="E246" s="47"/>
      <c r="F246" s="4"/>
      <c r="G246" s="4"/>
      <c r="H246" s="4"/>
      <c r="I246" s="47"/>
      <c r="J246" s="47"/>
      <c r="K246" s="47" t="s">
        <v>622</v>
      </c>
      <c r="L246" s="144">
        <v>44494.0</v>
      </c>
      <c r="M246" s="115">
        <v>0.4824074074074074</v>
      </c>
      <c r="N246" s="4"/>
      <c r="O246" s="4"/>
      <c r="P246" s="8" t="b">
        <v>0</v>
      </c>
      <c r="Q246" s="8" t="s">
        <v>2013</v>
      </c>
      <c r="R246" s="177" t="b">
        <v>1</v>
      </c>
      <c r="S246" s="177">
        <v>1.0</v>
      </c>
      <c r="T246" s="8"/>
      <c r="U246" s="4"/>
      <c r="V246" s="47"/>
      <c r="W246" s="4"/>
      <c r="X246" s="177" t="b">
        <v>0</v>
      </c>
      <c r="Y246" s="8" t="b">
        <v>0</v>
      </c>
      <c r="Z246" s="47"/>
      <c r="AA246" s="8" t="b">
        <v>0</v>
      </c>
      <c r="AB246" s="8" t="b">
        <v>0</v>
      </c>
      <c r="AC246" s="178">
        <v>286.0</v>
      </c>
      <c r="AD246" s="177" t="b">
        <v>0</v>
      </c>
      <c r="AE246" s="179"/>
      <c r="AF246" s="8" t="b">
        <v>0</v>
      </c>
      <c r="AG246" s="8" t="b">
        <v>0</v>
      </c>
      <c r="AH246" s="177"/>
      <c r="AI246" s="47"/>
      <c r="AJ246" s="8"/>
      <c r="AK246" s="47" t="s">
        <v>622</v>
      </c>
      <c r="AL246" s="4"/>
      <c r="AM246" s="4" t="s">
        <v>373</v>
      </c>
      <c r="AN246" s="4" t="s">
        <v>287</v>
      </c>
      <c r="AO246" s="4" t="s">
        <v>2010</v>
      </c>
      <c r="AP246" s="4" t="s">
        <v>2010</v>
      </c>
      <c r="AQ246" s="4" t="s">
        <v>2010</v>
      </c>
      <c r="AR246" s="4" t="s">
        <v>2010</v>
      </c>
      <c r="AS246" s="147"/>
      <c r="AT246" s="147"/>
      <c r="AU246" s="147"/>
      <c r="AV246" s="147"/>
      <c r="AW246" s="147"/>
      <c r="AX246" s="147"/>
      <c r="AY246" s="147"/>
      <c r="AZ246" s="147"/>
    </row>
    <row r="247">
      <c r="A247" s="4" t="s">
        <v>885</v>
      </c>
      <c r="B247" s="144">
        <v>44494.0</v>
      </c>
      <c r="C247" s="115">
        <v>0.29662037037037037</v>
      </c>
      <c r="D247" s="47"/>
      <c r="E247" s="47"/>
      <c r="F247" s="4"/>
      <c r="G247" s="4"/>
      <c r="H247" s="4"/>
      <c r="I247" s="47"/>
      <c r="J247" s="47"/>
      <c r="K247" s="47" t="s">
        <v>622</v>
      </c>
      <c r="L247" s="144">
        <v>44494.0</v>
      </c>
      <c r="M247" s="115">
        <v>0.4824074074074074</v>
      </c>
      <c r="N247" s="4"/>
      <c r="O247" s="4"/>
      <c r="P247" s="8" t="b">
        <v>0</v>
      </c>
      <c r="Q247" s="8" t="s">
        <v>2013</v>
      </c>
      <c r="R247" s="177" t="b">
        <v>1</v>
      </c>
      <c r="S247" s="177">
        <v>1.0</v>
      </c>
      <c r="T247" s="8"/>
      <c r="U247" s="4"/>
      <c r="V247" s="47"/>
      <c r="W247" s="4"/>
      <c r="X247" s="177" t="b">
        <v>0</v>
      </c>
      <c r="Y247" s="8" t="b">
        <v>0</v>
      </c>
      <c r="Z247" s="47"/>
      <c r="AA247" s="8" t="b">
        <v>0</v>
      </c>
      <c r="AB247" s="8" t="b">
        <v>0</v>
      </c>
      <c r="AC247" s="178">
        <v>285.0</v>
      </c>
      <c r="AD247" s="177" t="b">
        <v>0</v>
      </c>
      <c r="AE247" s="179"/>
      <c r="AF247" s="8" t="b">
        <v>0</v>
      </c>
      <c r="AG247" s="8" t="b">
        <v>0</v>
      </c>
      <c r="AH247" s="177"/>
      <c r="AI247" s="47"/>
      <c r="AJ247" s="8"/>
      <c r="AK247" s="47" t="s">
        <v>622</v>
      </c>
      <c r="AL247" s="4"/>
      <c r="AM247" s="4" t="s">
        <v>373</v>
      </c>
      <c r="AN247" s="4" t="s">
        <v>426</v>
      </c>
      <c r="AO247" s="4" t="s">
        <v>2010</v>
      </c>
      <c r="AP247" s="4" t="s">
        <v>2010</v>
      </c>
      <c r="AQ247" s="4" t="s">
        <v>2010</v>
      </c>
      <c r="AR247" s="4" t="s">
        <v>2010</v>
      </c>
      <c r="AS247" s="147"/>
      <c r="AT247" s="147"/>
      <c r="AU247" s="147"/>
      <c r="AV247" s="147"/>
      <c r="AW247" s="147"/>
      <c r="AX247" s="147"/>
      <c r="AY247" s="147"/>
      <c r="AZ247" s="147"/>
    </row>
    <row r="248">
      <c r="A248" s="4" t="s">
        <v>887</v>
      </c>
      <c r="B248" s="144">
        <v>44494.0</v>
      </c>
      <c r="C248" s="115">
        <v>0.2967592592592593</v>
      </c>
      <c r="D248" s="47"/>
      <c r="E248" s="47"/>
      <c r="F248" s="4"/>
      <c r="G248" s="4"/>
      <c r="H248" s="4"/>
      <c r="I248" s="47"/>
      <c r="J248" s="47"/>
      <c r="K248" s="47" t="s">
        <v>622</v>
      </c>
      <c r="L248" s="144">
        <v>44494.0</v>
      </c>
      <c r="M248" s="115">
        <v>0.4824074074074074</v>
      </c>
      <c r="N248" s="4"/>
      <c r="O248" s="4"/>
      <c r="P248" s="8" t="b">
        <v>0</v>
      </c>
      <c r="Q248" s="8" t="s">
        <v>2013</v>
      </c>
      <c r="R248" s="177" t="b">
        <v>1</v>
      </c>
      <c r="S248" s="177">
        <v>1.0</v>
      </c>
      <c r="T248" s="8"/>
      <c r="U248" s="4"/>
      <c r="V248" s="47"/>
      <c r="W248" s="4"/>
      <c r="X248" s="177" t="b">
        <v>0</v>
      </c>
      <c r="Y248" s="8" t="b">
        <v>0</v>
      </c>
      <c r="Z248" s="47"/>
      <c r="AA248" s="8" t="b">
        <v>0</v>
      </c>
      <c r="AB248" s="8" t="b">
        <v>0</v>
      </c>
      <c r="AC248" s="178">
        <v>284.0</v>
      </c>
      <c r="AD248" s="177" t="b">
        <v>0</v>
      </c>
      <c r="AE248" s="179"/>
      <c r="AF248" s="8" t="b">
        <v>0</v>
      </c>
      <c r="AG248" s="8" t="b">
        <v>0</v>
      </c>
      <c r="AH248" s="177"/>
      <c r="AI248" s="47"/>
      <c r="AJ248" s="8"/>
      <c r="AK248" s="47" t="s">
        <v>622</v>
      </c>
      <c r="AL248" s="4"/>
      <c r="AM248" s="4" t="s">
        <v>280</v>
      </c>
      <c r="AN248" s="4" t="s">
        <v>363</v>
      </c>
      <c r="AO248" s="4" t="s">
        <v>2010</v>
      </c>
      <c r="AP248" s="4" t="s">
        <v>2010</v>
      </c>
      <c r="AQ248" s="4" t="s">
        <v>2010</v>
      </c>
      <c r="AR248" s="4" t="s">
        <v>2010</v>
      </c>
      <c r="AS248" s="147"/>
      <c r="AT248" s="147"/>
      <c r="AU248" s="147"/>
      <c r="AV248" s="147"/>
      <c r="AW248" s="147"/>
      <c r="AX248" s="147"/>
      <c r="AY248" s="147"/>
      <c r="AZ248" s="147"/>
    </row>
    <row r="249">
      <c r="A249" s="4" t="s">
        <v>889</v>
      </c>
      <c r="B249" s="144">
        <v>44494.0</v>
      </c>
      <c r="C249" s="115">
        <v>0.29724537037037035</v>
      </c>
      <c r="D249" s="47"/>
      <c r="E249" s="47"/>
      <c r="F249" s="4"/>
      <c r="G249" s="4"/>
      <c r="H249" s="4"/>
      <c r="I249" s="47"/>
      <c r="J249" s="47"/>
      <c r="K249" s="47" t="s">
        <v>622</v>
      </c>
      <c r="L249" s="144">
        <v>44494.0</v>
      </c>
      <c r="M249" s="115">
        <v>0.4824074074074074</v>
      </c>
      <c r="N249" s="4"/>
      <c r="O249" s="4"/>
      <c r="P249" s="8" t="b">
        <v>0</v>
      </c>
      <c r="Q249" s="8" t="s">
        <v>2013</v>
      </c>
      <c r="R249" s="177" t="b">
        <v>1</v>
      </c>
      <c r="S249" s="177">
        <v>1.0</v>
      </c>
      <c r="T249" s="8">
        <v>0.0</v>
      </c>
      <c r="U249" s="4"/>
      <c r="V249" s="47"/>
      <c r="W249" s="4"/>
      <c r="X249" s="177" t="b">
        <v>0</v>
      </c>
      <c r="Y249" s="8" t="b">
        <v>0</v>
      </c>
      <c r="Z249" s="47"/>
      <c r="AA249" s="8" t="b">
        <v>0</v>
      </c>
      <c r="AB249" s="8" t="b">
        <v>0</v>
      </c>
      <c r="AC249" s="178">
        <v>697.0</v>
      </c>
      <c r="AD249" s="177" t="b">
        <v>1</v>
      </c>
      <c r="AE249" s="179"/>
      <c r="AF249" s="8" t="b">
        <v>0</v>
      </c>
      <c r="AG249" s="8" t="b">
        <v>0</v>
      </c>
      <c r="AH249" s="177"/>
      <c r="AI249" s="47"/>
      <c r="AJ249" s="8"/>
      <c r="AK249" s="47" t="s">
        <v>622</v>
      </c>
      <c r="AL249" s="4"/>
      <c r="AM249" s="4" t="s">
        <v>373</v>
      </c>
      <c r="AN249" s="4" t="s">
        <v>877</v>
      </c>
      <c r="AO249" s="4" t="s">
        <v>2010</v>
      </c>
      <c r="AP249" s="4" t="s">
        <v>2010</v>
      </c>
      <c r="AQ249" s="4" t="s">
        <v>2010</v>
      </c>
      <c r="AR249" s="4" t="s">
        <v>2010</v>
      </c>
      <c r="AS249" s="147"/>
      <c r="AT249" s="147"/>
      <c r="AU249" s="147"/>
      <c r="AV249" s="147"/>
      <c r="AW249" s="147"/>
      <c r="AX249" s="147"/>
      <c r="AY249" s="147"/>
      <c r="AZ249" s="147"/>
    </row>
    <row r="250">
      <c r="A250" s="4" t="s">
        <v>891</v>
      </c>
      <c r="B250" s="144">
        <v>44494.0</v>
      </c>
      <c r="C250" s="115">
        <v>0.2982523148148148</v>
      </c>
      <c r="D250" s="47"/>
      <c r="E250" s="47"/>
      <c r="F250" s="4"/>
      <c r="G250" s="4"/>
      <c r="H250" s="4"/>
      <c r="I250" s="47"/>
      <c r="J250" s="47"/>
      <c r="K250" s="47" t="s">
        <v>622</v>
      </c>
      <c r="L250" s="144">
        <v>44494.0</v>
      </c>
      <c r="M250" s="115">
        <v>0.4824074074074074</v>
      </c>
      <c r="N250" s="4"/>
      <c r="O250" s="4"/>
      <c r="P250" s="8" t="b">
        <v>0</v>
      </c>
      <c r="Q250" s="8" t="s">
        <v>2013</v>
      </c>
      <c r="R250" s="177" t="b">
        <v>1</v>
      </c>
      <c r="S250" s="177">
        <v>1.0</v>
      </c>
      <c r="T250" s="8"/>
      <c r="U250" s="4"/>
      <c r="V250" s="47"/>
      <c r="W250" s="4"/>
      <c r="X250" s="177" t="b">
        <v>0</v>
      </c>
      <c r="Y250" s="8" t="b">
        <v>0</v>
      </c>
      <c r="Z250" s="47"/>
      <c r="AA250" s="8" t="b">
        <v>0</v>
      </c>
      <c r="AB250" s="8" t="b">
        <v>0</v>
      </c>
      <c r="AC250" s="178">
        <v>283.0</v>
      </c>
      <c r="AD250" s="177" t="b">
        <v>0</v>
      </c>
      <c r="AE250" s="179"/>
      <c r="AF250" s="8" t="b">
        <v>0</v>
      </c>
      <c r="AG250" s="8" t="b">
        <v>0</v>
      </c>
      <c r="AH250" s="177"/>
      <c r="AI250" s="47"/>
      <c r="AJ250" s="8"/>
      <c r="AK250" s="47" t="s">
        <v>622</v>
      </c>
      <c r="AL250" s="4"/>
      <c r="AM250" s="4" t="s">
        <v>373</v>
      </c>
      <c r="AN250" s="4" t="s">
        <v>316</v>
      </c>
      <c r="AO250" s="4" t="s">
        <v>2010</v>
      </c>
      <c r="AP250" s="4" t="s">
        <v>2010</v>
      </c>
      <c r="AQ250" s="4" t="s">
        <v>2010</v>
      </c>
      <c r="AR250" s="4" t="s">
        <v>2010</v>
      </c>
      <c r="AS250" s="147"/>
      <c r="AT250" s="147"/>
      <c r="AU250" s="147"/>
      <c r="AV250" s="147"/>
      <c r="AW250" s="147"/>
      <c r="AX250" s="147"/>
      <c r="AY250" s="147"/>
      <c r="AZ250" s="147"/>
    </row>
    <row r="251">
      <c r="A251" s="4" t="s">
        <v>893</v>
      </c>
      <c r="B251" s="144">
        <v>44494.0</v>
      </c>
      <c r="C251" s="115">
        <v>0.2983564814814815</v>
      </c>
      <c r="D251" s="47"/>
      <c r="E251" s="47"/>
      <c r="F251" s="4"/>
      <c r="G251" s="4"/>
      <c r="H251" s="4"/>
      <c r="I251" s="47"/>
      <c r="J251" s="47"/>
      <c r="K251" s="47" t="s">
        <v>622</v>
      </c>
      <c r="L251" s="144">
        <v>44494.0</v>
      </c>
      <c r="M251" s="115">
        <v>0.4824074074074074</v>
      </c>
      <c r="N251" s="4"/>
      <c r="O251" s="4"/>
      <c r="P251" s="8" t="b">
        <v>0</v>
      </c>
      <c r="Q251" s="8" t="s">
        <v>2013</v>
      </c>
      <c r="R251" s="177" t="b">
        <v>1</v>
      </c>
      <c r="S251" s="177">
        <v>1.0</v>
      </c>
      <c r="T251" s="8"/>
      <c r="U251" s="4"/>
      <c r="V251" s="47"/>
      <c r="W251" s="4"/>
      <c r="X251" s="177" t="b">
        <v>0</v>
      </c>
      <c r="Y251" s="8" t="b">
        <v>0</v>
      </c>
      <c r="Z251" s="47"/>
      <c r="AA251" s="8" t="b">
        <v>0</v>
      </c>
      <c r="AB251" s="8" t="b">
        <v>0</v>
      </c>
      <c r="AC251" s="178">
        <v>282.0</v>
      </c>
      <c r="AD251" s="177" t="b">
        <v>0</v>
      </c>
      <c r="AE251" s="179"/>
      <c r="AF251" s="8" t="b">
        <v>0</v>
      </c>
      <c r="AG251" s="8" t="b">
        <v>0</v>
      </c>
      <c r="AH251" s="177"/>
      <c r="AI251" s="47"/>
      <c r="AJ251" s="8"/>
      <c r="AK251" s="47" t="s">
        <v>622</v>
      </c>
      <c r="AL251" s="4"/>
      <c r="AM251" s="4" t="s">
        <v>280</v>
      </c>
      <c r="AN251" s="4" t="s">
        <v>352</v>
      </c>
      <c r="AO251" s="4" t="s">
        <v>2010</v>
      </c>
      <c r="AP251" s="4" t="s">
        <v>2010</v>
      </c>
      <c r="AQ251" s="4" t="s">
        <v>2010</v>
      </c>
      <c r="AR251" s="4" t="s">
        <v>2010</v>
      </c>
      <c r="AS251" s="147"/>
      <c r="AT251" s="147"/>
      <c r="AU251" s="147"/>
      <c r="AV251" s="147"/>
      <c r="AW251" s="147"/>
      <c r="AX251" s="147"/>
      <c r="AY251" s="147"/>
      <c r="AZ251" s="147"/>
    </row>
    <row r="252">
      <c r="A252" s="4" t="s">
        <v>895</v>
      </c>
      <c r="B252" s="144">
        <v>44494.0</v>
      </c>
      <c r="C252" s="115">
        <v>0.2990625</v>
      </c>
      <c r="D252" s="47"/>
      <c r="E252" s="47"/>
      <c r="F252" s="4"/>
      <c r="G252" s="4"/>
      <c r="H252" s="4"/>
      <c r="I252" s="47"/>
      <c r="J252" s="47"/>
      <c r="K252" s="47" t="s">
        <v>622</v>
      </c>
      <c r="L252" s="144">
        <v>44494.0</v>
      </c>
      <c r="M252" s="115">
        <v>0.4824074074074074</v>
      </c>
      <c r="N252" s="4"/>
      <c r="O252" s="4"/>
      <c r="P252" s="8" t="b">
        <v>0</v>
      </c>
      <c r="Q252" s="8" t="s">
        <v>2013</v>
      </c>
      <c r="R252" s="177" t="b">
        <v>1</v>
      </c>
      <c r="S252" s="177">
        <v>1.0</v>
      </c>
      <c r="T252" s="8"/>
      <c r="U252" s="4"/>
      <c r="V252" s="47"/>
      <c r="W252" s="4"/>
      <c r="X252" s="177" t="b">
        <v>0</v>
      </c>
      <c r="Y252" s="8" t="b">
        <v>0</v>
      </c>
      <c r="Z252" s="47"/>
      <c r="AA252" s="8" t="b">
        <v>0</v>
      </c>
      <c r="AB252" s="8" t="b">
        <v>0</v>
      </c>
      <c r="AC252" s="178">
        <v>281.0</v>
      </c>
      <c r="AD252" s="177" t="b">
        <v>0</v>
      </c>
      <c r="AE252" s="179"/>
      <c r="AF252" s="8" t="b">
        <v>0</v>
      </c>
      <c r="AG252" s="8" t="b">
        <v>0</v>
      </c>
      <c r="AH252" s="177"/>
      <c r="AI252" s="47"/>
      <c r="AJ252" s="8"/>
      <c r="AK252" s="47" t="s">
        <v>622</v>
      </c>
      <c r="AL252" s="4"/>
      <c r="AM252" s="4" t="s">
        <v>373</v>
      </c>
      <c r="AN252" s="4" t="s">
        <v>302</v>
      </c>
      <c r="AO252" s="4" t="s">
        <v>2010</v>
      </c>
      <c r="AP252" s="4" t="s">
        <v>2010</v>
      </c>
      <c r="AQ252" s="4" t="s">
        <v>2010</v>
      </c>
      <c r="AR252" s="4" t="s">
        <v>2010</v>
      </c>
      <c r="AS252" s="147"/>
      <c r="AT252" s="147"/>
      <c r="AU252" s="147"/>
      <c r="AV252" s="147"/>
      <c r="AW252" s="147"/>
      <c r="AX252" s="147"/>
      <c r="AY252" s="147"/>
      <c r="AZ252" s="147"/>
    </row>
    <row r="253">
      <c r="A253" s="4" t="s">
        <v>897</v>
      </c>
      <c r="B253" s="144">
        <v>44494.0</v>
      </c>
      <c r="C253" s="115">
        <v>0.29965277777777777</v>
      </c>
      <c r="D253" s="47"/>
      <c r="E253" s="47"/>
      <c r="F253" s="4"/>
      <c r="G253" s="4"/>
      <c r="H253" s="4"/>
      <c r="I253" s="47"/>
      <c r="J253" s="47"/>
      <c r="K253" s="47" t="s">
        <v>622</v>
      </c>
      <c r="L253" s="144">
        <v>44494.0</v>
      </c>
      <c r="M253" s="115">
        <v>0.4824074074074074</v>
      </c>
      <c r="N253" s="4"/>
      <c r="O253" s="4"/>
      <c r="P253" s="8" t="b">
        <v>0</v>
      </c>
      <c r="Q253" s="8" t="s">
        <v>2013</v>
      </c>
      <c r="R253" s="177" t="b">
        <v>1</v>
      </c>
      <c r="S253" s="177">
        <v>1.0</v>
      </c>
      <c r="T253" s="8"/>
      <c r="U253" s="4"/>
      <c r="V253" s="47"/>
      <c r="W253" s="4"/>
      <c r="X253" s="177" t="b">
        <v>0</v>
      </c>
      <c r="Y253" s="8" t="b">
        <v>0</v>
      </c>
      <c r="Z253" s="47"/>
      <c r="AA253" s="8" t="b">
        <v>0</v>
      </c>
      <c r="AB253" s="8" t="b">
        <v>0</v>
      </c>
      <c r="AC253" s="178">
        <v>280.0</v>
      </c>
      <c r="AD253" s="177" t="b">
        <v>0</v>
      </c>
      <c r="AE253" s="179"/>
      <c r="AF253" s="8" t="b">
        <v>0</v>
      </c>
      <c r="AG253" s="8" t="b">
        <v>0</v>
      </c>
      <c r="AH253" s="177"/>
      <c r="AI253" s="47"/>
      <c r="AJ253" s="8"/>
      <c r="AK253" s="47" t="s">
        <v>622</v>
      </c>
      <c r="AL253" s="4"/>
      <c r="AM253" s="4" t="s">
        <v>373</v>
      </c>
      <c r="AN253" s="4" t="s">
        <v>305</v>
      </c>
      <c r="AO253" s="4" t="s">
        <v>2010</v>
      </c>
      <c r="AP253" s="4" t="s">
        <v>2010</v>
      </c>
      <c r="AQ253" s="4" t="s">
        <v>2010</v>
      </c>
      <c r="AR253" s="4" t="s">
        <v>2010</v>
      </c>
      <c r="AS253" s="147"/>
      <c r="AT253" s="147"/>
      <c r="AU253" s="147"/>
      <c r="AV253" s="147"/>
      <c r="AW253" s="147"/>
      <c r="AX253" s="147"/>
      <c r="AY253" s="147"/>
      <c r="AZ253" s="147"/>
    </row>
    <row r="254">
      <c r="A254" s="4" t="s">
        <v>899</v>
      </c>
      <c r="B254" s="144">
        <v>44494.0</v>
      </c>
      <c r="C254" s="115">
        <v>0.3000462962962963</v>
      </c>
      <c r="D254" s="47"/>
      <c r="E254" s="47"/>
      <c r="F254" s="4"/>
      <c r="G254" s="4"/>
      <c r="H254" s="4"/>
      <c r="I254" s="47"/>
      <c r="J254" s="47"/>
      <c r="K254" s="47" t="s">
        <v>622</v>
      </c>
      <c r="L254" s="144">
        <v>44494.0</v>
      </c>
      <c r="M254" s="115">
        <v>0.4824074074074074</v>
      </c>
      <c r="N254" s="4"/>
      <c r="O254" s="4"/>
      <c r="P254" s="8" t="b">
        <v>0</v>
      </c>
      <c r="Q254" s="8" t="s">
        <v>2013</v>
      </c>
      <c r="R254" s="177" t="b">
        <v>1</v>
      </c>
      <c r="S254" s="177">
        <v>1.0</v>
      </c>
      <c r="T254" s="8"/>
      <c r="U254" s="4"/>
      <c r="V254" s="47"/>
      <c r="W254" s="4"/>
      <c r="X254" s="177" t="b">
        <v>0</v>
      </c>
      <c r="Y254" s="8" t="b">
        <v>0</v>
      </c>
      <c r="Z254" s="47"/>
      <c r="AA254" s="8" t="b">
        <v>0</v>
      </c>
      <c r="AB254" s="8" t="b">
        <v>0</v>
      </c>
      <c r="AC254" s="178">
        <v>279.0</v>
      </c>
      <c r="AD254" s="177" t="b">
        <v>0</v>
      </c>
      <c r="AE254" s="179"/>
      <c r="AF254" s="8" t="b">
        <v>0</v>
      </c>
      <c r="AG254" s="8" t="b">
        <v>0</v>
      </c>
      <c r="AH254" s="177"/>
      <c r="AI254" s="47"/>
      <c r="AJ254" s="8"/>
      <c r="AK254" s="47" t="s">
        <v>622</v>
      </c>
      <c r="AL254" s="4"/>
      <c r="AM254" s="4" t="s">
        <v>373</v>
      </c>
      <c r="AN254" s="4" t="s">
        <v>349</v>
      </c>
      <c r="AO254" s="4" t="s">
        <v>2010</v>
      </c>
      <c r="AP254" s="4" t="s">
        <v>2010</v>
      </c>
      <c r="AQ254" s="4" t="s">
        <v>2010</v>
      </c>
      <c r="AR254" s="4" t="s">
        <v>2010</v>
      </c>
      <c r="AS254" s="147"/>
      <c r="AT254" s="147"/>
      <c r="AU254" s="147"/>
      <c r="AV254" s="147"/>
      <c r="AW254" s="147"/>
      <c r="AX254" s="147"/>
      <c r="AY254" s="147"/>
      <c r="AZ254" s="147"/>
    </row>
    <row r="255">
      <c r="A255" s="4" t="s">
        <v>901</v>
      </c>
      <c r="B255" s="144">
        <v>44494.0</v>
      </c>
      <c r="C255" s="115">
        <v>0.30136574074074074</v>
      </c>
      <c r="D255" s="47"/>
      <c r="E255" s="47"/>
      <c r="F255" s="4"/>
      <c r="G255" s="4"/>
      <c r="H255" s="4"/>
      <c r="I255" s="47"/>
      <c r="J255" s="47"/>
      <c r="K255" s="47" t="s">
        <v>622</v>
      </c>
      <c r="L255" s="144">
        <v>44494.0</v>
      </c>
      <c r="M255" s="115">
        <v>0.4824074074074074</v>
      </c>
      <c r="N255" s="4"/>
      <c r="O255" s="4"/>
      <c r="P255" s="8" t="b">
        <v>0</v>
      </c>
      <c r="Q255" s="8" t="s">
        <v>2013</v>
      </c>
      <c r="R255" s="177" t="b">
        <v>1</v>
      </c>
      <c r="S255" s="177">
        <v>1.0</v>
      </c>
      <c r="T255" s="8"/>
      <c r="U255" s="4"/>
      <c r="V255" s="47"/>
      <c r="W255" s="4"/>
      <c r="X255" s="177" t="b">
        <v>0</v>
      </c>
      <c r="Y255" s="8" t="b">
        <v>0</v>
      </c>
      <c r="Z255" s="47"/>
      <c r="AA255" s="8" t="b">
        <v>0</v>
      </c>
      <c r="AB255" s="8" t="b">
        <v>0</v>
      </c>
      <c r="AC255" s="178">
        <v>278.0</v>
      </c>
      <c r="AD255" s="177" t="b">
        <v>0</v>
      </c>
      <c r="AE255" s="179"/>
      <c r="AF255" s="8" t="b">
        <v>0</v>
      </c>
      <c r="AG255" s="8" t="b">
        <v>0</v>
      </c>
      <c r="AH255" s="177"/>
      <c r="AI255" s="47"/>
      <c r="AJ255" s="8"/>
      <c r="AK255" s="47" t="s">
        <v>622</v>
      </c>
      <c r="AL255" s="4"/>
      <c r="AM255" s="4" t="s">
        <v>373</v>
      </c>
      <c r="AN255" s="4" t="s">
        <v>413</v>
      </c>
      <c r="AO255" s="4" t="s">
        <v>2010</v>
      </c>
      <c r="AP255" s="4" t="s">
        <v>2010</v>
      </c>
      <c r="AQ255" s="4" t="s">
        <v>2010</v>
      </c>
      <c r="AR255" s="4" t="s">
        <v>2010</v>
      </c>
      <c r="AS255" s="147"/>
      <c r="AT255" s="147"/>
      <c r="AU255" s="147"/>
      <c r="AV255" s="147"/>
      <c r="AW255" s="147"/>
      <c r="AX255" s="147"/>
      <c r="AY255" s="147"/>
      <c r="AZ255" s="147"/>
    </row>
    <row r="256">
      <c r="A256" s="4" t="s">
        <v>903</v>
      </c>
      <c r="B256" s="144">
        <v>44494.0</v>
      </c>
      <c r="C256" s="115">
        <v>0.3022916666666667</v>
      </c>
      <c r="D256" s="47"/>
      <c r="E256" s="47"/>
      <c r="F256" s="4"/>
      <c r="G256" s="4"/>
      <c r="H256" s="4"/>
      <c r="I256" s="47"/>
      <c r="J256" s="47"/>
      <c r="K256" s="47" t="s">
        <v>622</v>
      </c>
      <c r="L256" s="144">
        <v>44494.0</v>
      </c>
      <c r="M256" s="115">
        <v>0.4824074074074074</v>
      </c>
      <c r="N256" s="4"/>
      <c r="O256" s="4"/>
      <c r="P256" s="8" t="b">
        <v>0</v>
      </c>
      <c r="Q256" s="8" t="s">
        <v>2013</v>
      </c>
      <c r="R256" s="177" t="b">
        <v>1</v>
      </c>
      <c r="S256" s="177">
        <v>1.0</v>
      </c>
      <c r="T256" s="8"/>
      <c r="U256" s="4"/>
      <c r="V256" s="47"/>
      <c r="W256" s="4"/>
      <c r="X256" s="177" t="b">
        <v>0</v>
      </c>
      <c r="Y256" s="8" t="b">
        <v>0</v>
      </c>
      <c r="Z256" s="47"/>
      <c r="AA256" s="8" t="b">
        <v>0</v>
      </c>
      <c r="AB256" s="8" t="b">
        <v>0</v>
      </c>
      <c r="AC256" s="178">
        <v>277.0</v>
      </c>
      <c r="AD256" s="177" t="b">
        <v>0</v>
      </c>
      <c r="AE256" s="179"/>
      <c r="AF256" s="8" t="b">
        <v>0</v>
      </c>
      <c r="AG256" s="8" t="b">
        <v>0</v>
      </c>
      <c r="AH256" s="177"/>
      <c r="AI256" s="47"/>
      <c r="AJ256" s="8"/>
      <c r="AK256" s="47" t="s">
        <v>622</v>
      </c>
      <c r="AL256" s="4"/>
      <c r="AM256" s="4" t="s">
        <v>280</v>
      </c>
      <c r="AN256" s="4" t="s">
        <v>360</v>
      </c>
      <c r="AO256" s="4" t="s">
        <v>2010</v>
      </c>
      <c r="AP256" s="4" t="s">
        <v>2010</v>
      </c>
      <c r="AQ256" s="4" t="s">
        <v>2010</v>
      </c>
      <c r="AR256" s="4" t="s">
        <v>2010</v>
      </c>
      <c r="AS256" s="147"/>
      <c r="AT256" s="147"/>
      <c r="AU256" s="147"/>
      <c r="AV256" s="147"/>
      <c r="AW256" s="147"/>
      <c r="AX256" s="147"/>
      <c r="AY256" s="147"/>
      <c r="AZ256" s="147"/>
    </row>
    <row r="257">
      <c r="A257" s="4" t="s">
        <v>905</v>
      </c>
      <c r="B257" s="144">
        <v>44494.0</v>
      </c>
      <c r="C257" s="115">
        <v>0.302962962962963</v>
      </c>
      <c r="D257" s="47"/>
      <c r="E257" s="47"/>
      <c r="F257" s="4"/>
      <c r="G257" s="4"/>
      <c r="H257" s="4"/>
      <c r="I257" s="47"/>
      <c r="J257" s="47"/>
      <c r="K257" s="47" t="s">
        <v>622</v>
      </c>
      <c r="L257" s="144">
        <v>44494.0</v>
      </c>
      <c r="M257" s="115">
        <v>0.4824074074074074</v>
      </c>
      <c r="N257" s="4"/>
      <c r="O257" s="4"/>
      <c r="P257" s="8" t="b">
        <v>0</v>
      </c>
      <c r="Q257" s="8" t="s">
        <v>2013</v>
      </c>
      <c r="R257" s="177" t="b">
        <v>1</v>
      </c>
      <c r="S257" s="177">
        <v>1.0</v>
      </c>
      <c r="T257" s="8"/>
      <c r="U257" s="4"/>
      <c r="V257" s="47"/>
      <c r="W257" s="4"/>
      <c r="X257" s="177" t="b">
        <v>0</v>
      </c>
      <c r="Y257" s="8" t="b">
        <v>0</v>
      </c>
      <c r="Z257" s="47"/>
      <c r="AA257" s="8" t="b">
        <v>0</v>
      </c>
      <c r="AB257" s="8" t="b">
        <v>0</v>
      </c>
      <c r="AC257" s="178">
        <v>276.0</v>
      </c>
      <c r="AD257" s="177" t="b">
        <v>0</v>
      </c>
      <c r="AE257" s="179"/>
      <c r="AF257" s="8" t="b">
        <v>0</v>
      </c>
      <c r="AG257" s="8" t="b">
        <v>0</v>
      </c>
      <c r="AH257" s="177"/>
      <c r="AI257" s="47"/>
      <c r="AJ257" s="8"/>
      <c r="AK257" s="47" t="s">
        <v>622</v>
      </c>
      <c r="AL257" s="4"/>
      <c r="AM257" s="4" t="s">
        <v>280</v>
      </c>
      <c r="AN257" s="4" t="s">
        <v>796</v>
      </c>
      <c r="AO257" s="4" t="s">
        <v>2010</v>
      </c>
      <c r="AP257" s="4" t="s">
        <v>2010</v>
      </c>
      <c r="AQ257" s="4" t="s">
        <v>2010</v>
      </c>
      <c r="AR257" s="4" t="s">
        <v>2010</v>
      </c>
      <c r="AS257" s="147"/>
      <c r="AT257" s="147"/>
      <c r="AU257" s="147"/>
      <c r="AV257" s="147"/>
      <c r="AW257" s="147"/>
      <c r="AX257" s="147"/>
      <c r="AY257" s="147"/>
      <c r="AZ257" s="147"/>
    </row>
    <row r="258">
      <c r="A258" s="4" t="s">
        <v>907</v>
      </c>
      <c r="B258" s="144">
        <v>44494.0</v>
      </c>
      <c r="C258" s="115">
        <v>0.30324074074074076</v>
      </c>
      <c r="D258" s="47"/>
      <c r="E258" s="47"/>
      <c r="F258" s="4"/>
      <c r="G258" s="4"/>
      <c r="H258" s="4"/>
      <c r="I258" s="47"/>
      <c r="J258" s="47"/>
      <c r="K258" s="47" t="s">
        <v>622</v>
      </c>
      <c r="L258" s="144">
        <v>44494.0</v>
      </c>
      <c r="M258" s="115">
        <v>0.4824189814814815</v>
      </c>
      <c r="N258" s="4"/>
      <c r="O258" s="4"/>
      <c r="P258" s="8" t="b">
        <v>0</v>
      </c>
      <c r="Q258" s="8" t="s">
        <v>2013</v>
      </c>
      <c r="R258" s="177" t="b">
        <v>1</v>
      </c>
      <c r="S258" s="177">
        <v>1.0</v>
      </c>
      <c r="T258" s="8"/>
      <c r="U258" s="4"/>
      <c r="V258" s="47"/>
      <c r="W258" s="4"/>
      <c r="X258" s="177" t="b">
        <v>0</v>
      </c>
      <c r="Y258" s="8" t="b">
        <v>0</v>
      </c>
      <c r="Z258" s="47"/>
      <c r="AA258" s="8" t="b">
        <v>0</v>
      </c>
      <c r="AB258" s="8" t="b">
        <v>0</v>
      </c>
      <c r="AC258" s="178">
        <v>275.0</v>
      </c>
      <c r="AD258" s="177" t="b">
        <v>0</v>
      </c>
      <c r="AE258" s="179"/>
      <c r="AF258" s="8" t="b">
        <v>0</v>
      </c>
      <c r="AG258" s="8" t="b">
        <v>0</v>
      </c>
      <c r="AH258" s="177"/>
      <c r="AI258" s="47"/>
      <c r="AJ258" s="8"/>
      <c r="AK258" s="47" t="s">
        <v>622</v>
      </c>
      <c r="AL258" s="4"/>
      <c r="AM258" s="4" t="s">
        <v>280</v>
      </c>
      <c r="AN258" s="4" t="s">
        <v>437</v>
      </c>
      <c r="AO258" s="4" t="s">
        <v>2010</v>
      </c>
      <c r="AP258" s="4" t="s">
        <v>2010</v>
      </c>
      <c r="AQ258" s="4" t="s">
        <v>2010</v>
      </c>
      <c r="AR258" s="4" t="s">
        <v>2010</v>
      </c>
      <c r="AS258" s="147"/>
      <c r="AT258" s="147"/>
      <c r="AU258" s="147"/>
      <c r="AV258" s="147"/>
      <c r="AW258" s="147"/>
      <c r="AX258" s="147"/>
      <c r="AY258" s="147"/>
      <c r="AZ258" s="147"/>
    </row>
    <row r="259">
      <c r="A259" s="4" t="s">
        <v>909</v>
      </c>
      <c r="B259" s="144">
        <v>44494.0</v>
      </c>
      <c r="C259" s="115">
        <v>0.3120717592592593</v>
      </c>
      <c r="D259" s="47"/>
      <c r="E259" s="47"/>
      <c r="F259" s="4"/>
      <c r="G259" s="4"/>
      <c r="H259" s="4"/>
      <c r="I259" s="47"/>
      <c r="J259" s="47"/>
      <c r="K259" s="47" t="s">
        <v>622</v>
      </c>
      <c r="L259" s="144">
        <v>44494.0</v>
      </c>
      <c r="M259" s="115">
        <v>0.4824189814814815</v>
      </c>
      <c r="N259" s="4"/>
      <c r="O259" s="4"/>
      <c r="P259" s="8" t="b">
        <v>0</v>
      </c>
      <c r="Q259" s="8" t="s">
        <v>2013</v>
      </c>
      <c r="R259" s="177" t="b">
        <v>1</v>
      </c>
      <c r="S259" s="177">
        <v>1.0</v>
      </c>
      <c r="T259" s="8">
        <v>0.0</v>
      </c>
      <c r="U259" s="4"/>
      <c r="V259" s="47"/>
      <c r="W259" s="4"/>
      <c r="X259" s="177" t="b">
        <v>0</v>
      </c>
      <c r="Y259" s="8" t="b">
        <v>0</v>
      </c>
      <c r="Z259" s="47"/>
      <c r="AA259" s="8" t="b">
        <v>0</v>
      </c>
      <c r="AB259" s="8" t="b">
        <v>0</v>
      </c>
      <c r="AC259" s="178">
        <v>696.0</v>
      </c>
      <c r="AD259" s="177" t="b">
        <v>1</v>
      </c>
      <c r="AE259" s="179"/>
      <c r="AF259" s="8" t="b">
        <v>0</v>
      </c>
      <c r="AG259" s="8" t="b">
        <v>0</v>
      </c>
      <c r="AH259" s="177"/>
      <c r="AI259" s="47"/>
      <c r="AJ259" s="8"/>
      <c r="AK259" s="47" t="s">
        <v>622</v>
      </c>
      <c r="AL259" s="4"/>
      <c r="AM259" s="4" t="s">
        <v>280</v>
      </c>
      <c r="AN259" s="4" t="s">
        <v>910</v>
      </c>
      <c r="AO259" s="4" t="s">
        <v>2010</v>
      </c>
      <c r="AP259" s="4" t="s">
        <v>2010</v>
      </c>
      <c r="AQ259" s="4" t="s">
        <v>2010</v>
      </c>
      <c r="AR259" s="4" t="s">
        <v>2010</v>
      </c>
      <c r="AS259" s="147"/>
      <c r="AT259" s="147"/>
      <c r="AU259" s="147"/>
      <c r="AV259" s="147"/>
      <c r="AW259" s="147"/>
      <c r="AX259" s="147"/>
      <c r="AY259" s="147"/>
      <c r="AZ259" s="147"/>
    </row>
    <row r="260">
      <c r="A260" s="4" t="s">
        <v>912</v>
      </c>
      <c r="B260" s="144">
        <v>44494.0</v>
      </c>
      <c r="C260" s="115">
        <v>0.3123726851851852</v>
      </c>
      <c r="D260" s="47"/>
      <c r="E260" s="47"/>
      <c r="F260" s="4"/>
      <c r="G260" s="4"/>
      <c r="H260" s="4"/>
      <c r="I260" s="47"/>
      <c r="J260" s="47"/>
      <c r="K260" s="47" t="s">
        <v>622</v>
      </c>
      <c r="L260" s="144">
        <v>44494.0</v>
      </c>
      <c r="M260" s="115">
        <v>0.4824189814814815</v>
      </c>
      <c r="N260" s="4"/>
      <c r="O260" s="4"/>
      <c r="P260" s="8" t="b">
        <v>0</v>
      </c>
      <c r="Q260" s="8" t="s">
        <v>2013</v>
      </c>
      <c r="R260" s="177" t="b">
        <v>1</v>
      </c>
      <c r="S260" s="177">
        <v>1.0</v>
      </c>
      <c r="T260" s="8">
        <v>0.0</v>
      </c>
      <c r="U260" s="4"/>
      <c r="V260" s="47"/>
      <c r="W260" s="4"/>
      <c r="X260" s="177" t="b">
        <v>0</v>
      </c>
      <c r="Y260" s="8" t="b">
        <v>0</v>
      </c>
      <c r="Z260" s="47"/>
      <c r="AA260" s="8" t="b">
        <v>0</v>
      </c>
      <c r="AB260" s="8" t="b">
        <v>0</v>
      </c>
      <c r="AC260" s="178">
        <v>695.0</v>
      </c>
      <c r="AD260" s="177" t="b">
        <v>1</v>
      </c>
      <c r="AE260" s="179"/>
      <c r="AF260" s="8" t="b">
        <v>0</v>
      </c>
      <c r="AG260" s="8" t="b">
        <v>0</v>
      </c>
      <c r="AH260" s="177"/>
      <c r="AI260" s="47"/>
      <c r="AJ260" s="8"/>
      <c r="AK260" s="47" t="s">
        <v>622</v>
      </c>
      <c r="AL260" s="4"/>
      <c r="AM260" s="4" t="s">
        <v>280</v>
      </c>
      <c r="AN260" s="4" t="s">
        <v>913</v>
      </c>
      <c r="AO260" s="4" t="s">
        <v>2010</v>
      </c>
      <c r="AP260" s="4" t="s">
        <v>2010</v>
      </c>
      <c r="AQ260" s="4" t="s">
        <v>2010</v>
      </c>
      <c r="AR260" s="4" t="s">
        <v>2010</v>
      </c>
      <c r="AS260" s="147"/>
      <c r="AT260" s="147"/>
      <c r="AU260" s="147"/>
      <c r="AV260" s="147"/>
      <c r="AW260" s="147"/>
      <c r="AX260" s="147"/>
      <c r="AY260" s="147"/>
      <c r="AZ260" s="147"/>
    </row>
    <row r="261">
      <c r="A261" s="4" t="s">
        <v>915</v>
      </c>
      <c r="B261" s="144">
        <v>44494.0</v>
      </c>
      <c r="C261" s="115">
        <v>0.31288194444444445</v>
      </c>
      <c r="D261" s="47"/>
      <c r="E261" s="47"/>
      <c r="F261" s="4"/>
      <c r="G261" s="4"/>
      <c r="H261" s="4"/>
      <c r="I261" s="47"/>
      <c r="J261" s="47"/>
      <c r="K261" s="47" t="s">
        <v>622</v>
      </c>
      <c r="L261" s="144">
        <v>44494.0</v>
      </c>
      <c r="M261" s="115">
        <v>0.4824189814814815</v>
      </c>
      <c r="N261" s="4"/>
      <c r="O261" s="4"/>
      <c r="P261" s="8" t="b">
        <v>0</v>
      </c>
      <c r="Q261" s="8" t="s">
        <v>2013</v>
      </c>
      <c r="R261" s="177" t="b">
        <v>1</v>
      </c>
      <c r="S261" s="177">
        <v>1.0</v>
      </c>
      <c r="T261" s="8"/>
      <c r="U261" s="4"/>
      <c r="V261" s="47"/>
      <c r="W261" s="4"/>
      <c r="X261" s="177" t="b">
        <v>0</v>
      </c>
      <c r="Y261" s="8" t="b">
        <v>0</v>
      </c>
      <c r="Z261" s="47"/>
      <c r="AA261" s="8" t="b">
        <v>0</v>
      </c>
      <c r="AB261" s="8" t="b">
        <v>0</v>
      </c>
      <c r="AC261" s="178">
        <v>274.0</v>
      </c>
      <c r="AD261" s="177" t="b">
        <v>0</v>
      </c>
      <c r="AE261" s="179"/>
      <c r="AF261" s="8" t="b">
        <v>0</v>
      </c>
      <c r="AG261" s="8" t="b">
        <v>0</v>
      </c>
      <c r="AH261" s="177"/>
      <c r="AI261" s="47"/>
      <c r="AJ261" s="8"/>
      <c r="AK261" s="47" t="s">
        <v>622</v>
      </c>
      <c r="AL261" s="4"/>
      <c r="AM261" s="4" t="s">
        <v>280</v>
      </c>
      <c r="AN261" s="4" t="s">
        <v>325</v>
      </c>
      <c r="AO261" s="4" t="s">
        <v>2010</v>
      </c>
      <c r="AP261" s="4" t="s">
        <v>2010</v>
      </c>
      <c r="AQ261" s="4" t="s">
        <v>2010</v>
      </c>
      <c r="AR261" s="4" t="s">
        <v>2010</v>
      </c>
      <c r="AS261" s="147"/>
      <c r="AT261" s="147"/>
      <c r="AU261" s="147"/>
      <c r="AV261" s="147"/>
      <c r="AW261" s="147"/>
      <c r="AX261" s="147"/>
      <c r="AY261" s="147"/>
      <c r="AZ261" s="147"/>
    </row>
    <row r="262">
      <c r="A262" s="4" t="s">
        <v>917</v>
      </c>
      <c r="B262" s="144">
        <v>44494.0</v>
      </c>
      <c r="C262" s="115">
        <v>0.38153935185185184</v>
      </c>
      <c r="D262" s="47"/>
      <c r="E262" s="47"/>
      <c r="F262" s="4"/>
      <c r="G262" s="4"/>
      <c r="H262" s="4"/>
      <c r="I262" s="47"/>
      <c r="J262" s="47"/>
      <c r="K262" s="47" t="s">
        <v>622</v>
      </c>
      <c r="L262" s="144">
        <v>44494.0</v>
      </c>
      <c r="M262" s="115">
        <v>0.4824189814814815</v>
      </c>
      <c r="N262" s="4"/>
      <c r="O262" s="4"/>
      <c r="P262" s="8" t="b">
        <v>0</v>
      </c>
      <c r="Q262" s="8" t="s">
        <v>2013</v>
      </c>
      <c r="R262" s="177" t="b">
        <v>1</v>
      </c>
      <c r="S262" s="177">
        <v>1.0</v>
      </c>
      <c r="T262" s="8">
        <v>0.0</v>
      </c>
      <c r="U262" s="4"/>
      <c r="V262" s="47"/>
      <c r="W262" s="4"/>
      <c r="X262" s="177" t="b">
        <v>0</v>
      </c>
      <c r="Y262" s="8" t="b">
        <v>0</v>
      </c>
      <c r="Z262" s="47"/>
      <c r="AA262" s="8" t="b">
        <v>0</v>
      </c>
      <c r="AB262" s="8" t="b">
        <v>0</v>
      </c>
      <c r="AC262" s="178">
        <v>694.0</v>
      </c>
      <c r="AD262" s="177" t="b">
        <v>1</v>
      </c>
      <c r="AE262" s="179"/>
      <c r="AF262" s="8" t="b">
        <v>0</v>
      </c>
      <c r="AG262" s="8" t="b">
        <v>0</v>
      </c>
      <c r="AH262" s="177"/>
      <c r="AI262" s="47"/>
      <c r="AJ262" s="8"/>
      <c r="AK262" s="47" t="s">
        <v>622</v>
      </c>
      <c r="AL262" s="4"/>
      <c r="AM262" s="4" t="s">
        <v>280</v>
      </c>
      <c r="AN262" s="4" t="s">
        <v>421</v>
      </c>
      <c r="AO262" s="4" t="s">
        <v>2010</v>
      </c>
      <c r="AP262" s="4" t="s">
        <v>2010</v>
      </c>
      <c r="AQ262" s="4" t="s">
        <v>2010</v>
      </c>
      <c r="AR262" s="4" t="s">
        <v>2010</v>
      </c>
      <c r="AS262" s="147"/>
      <c r="AT262" s="147"/>
      <c r="AU262" s="147"/>
      <c r="AV262" s="147"/>
      <c r="AW262" s="147"/>
      <c r="AX262" s="147"/>
      <c r="AY262" s="147"/>
      <c r="AZ262" s="147"/>
    </row>
    <row r="263">
      <c r="A263" s="4" t="s">
        <v>919</v>
      </c>
      <c r="B263" s="144">
        <v>44494.0</v>
      </c>
      <c r="C263" s="115">
        <v>0.38375</v>
      </c>
      <c r="D263" s="47"/>
      <c r="E263" s="47"/>
      <c r="F263" s="4"/>
      <c r="G263" s="4"/>
      <c r="H263" s="4"/>
      <c r="I263" s="47"/>
      <c r="J263" s="47"/>
      <c r="K263" s="47" t="s">
        <v>622</v>
      </c>
      <c r="L263" s="144">
        <v>44494.0</v>
      </c>
      <c r="M263" s="115">
        <v>0.4824189814814815</v>
      </c>
      <c r="N263" s="4"/>
      <c r="O263" s="4"/>
      <c r="P263" s="8" t="b">
        <v>0</v>
      </c>
      <c r="Q263" s="8" t="s">
        <v>2013</v>
      </c>
      <c r="R263" s="177" t="b">
        <v>1</v>
      </c>
      <c r="S263" s="177">
        <v>1.0</v>
      </c>
      <c r="T263" s="8">
        <v>0.0</v>
      </c>
      <c r="U263" s="4"/>
      <c r="V263" s="47"/>
      <c r="W263" s="4"/>
      <c r="X263" s="177" t="b">
        <v>0</v>
      </c>
      <c r="Y263" s="8" t="b">
        <v>0</v>
      </c>
      <c r="Z263" s="47"/>
      <c r="AA263" s="8" t="b">
        <v>0</v>
      </c>
      <c r="AB263" s="8" t="b">
        <v>0</v>
      </c>
      <c r="AC263" s="178">
        <v>693.0</v>
      </c>
      <c r="AD263" s="177" t="b">
        <v>1</v>
      </c>
      <c r="AE263" s="179"/>
      <c r="AF263" s="8" t="b">
        <v>0</v>
      </c>
      <c r="AG263" s="8" t="b">
        <v>0</v>
      </c>
      <c r="AH263" s="177"/>
      <c r="AI263" s="47"/>
      <c r="AJ263" s="8"/>
      <c r="AK263" s="47" t="s">
        <v>622</v>
      </c>
      <c r="AL263" s="4"/>
      <c r="AM263" s="4" t="s">
        <v>280</v>
      </c>
      <c r="AN263" s="4" t="s">
        <v>678</v>
      </c>
      <c r="AO263" s="4" t="s">
        <v>2010</v>
      </c>
      <c r="AP263" s="4" t="s">
        <v>2010</v>
      </c>
      <c r="AQ263" s="4" t="s">
        <v>2010</v>
      </c>
      <c r="AR263" s="4" t="s">
        <v>2010</v>
      </c>
      <c r="AS263" s="147"/>
      <c r="AT263" s="147"/>
      <c r="AU263" s="147"/>
      <c r="AV263" s="147"/>
      <c r="AW263" s="147"/>
      <c r="AX263" s="147"/>
      <c r="AY263" s="147"/>
      <c r="AZ263" s="147"/>
    </row>
    <row r="264">
      <c r="A264" s="4" t="s">
        <v>921</v>
      </c>
      <c r="B264" s="144">
        <v>44494.0</v>
      </c>
      <c r="C264" s="115">
        <v>0.3859722222222222</v>
      </c>
      <c r="D264" s="47"/>
      <c r="E264" s="47"/>
      <c r="F264" s="4"/>
      <c r="G264" s="4"/>
      <c r="H264" s="4"/>
      <c r="I264" s="47"/>
      <c r="J264" s="47"/>
      <c r="K264" s="47" t="s">
        <v>622</v>
      </c>
      <c r="L264" s="144">
        <v>44494.0</v>
      </c>
      <c r="M264" s="115">
        <v>0.4824189814814815</v>
      </c>
      <c r="N264" s="4"/>
      <c r="O264" s="4"/>
      <c r="P264" s="8" t="b">
        <v>0</v>
      </c>
      <c r="Q264" s="8" t="s">
        <v>2013</v>
      </c>
      <c r="R264" s="177" t="b">
        <v>1</v>
      </c>
      <c r="S264" s="177">
        <v>1.0</v>
      </c>
      <c r="T264" s="8">
        <v>0.0</v>
      </c>
      <c r="U264" s="4"/>
      <c r="V264" s="47"/>
      <c r="W264" s="4"/>
      <c r="X264" s="177" t="b">
        <v>0</v>
      </c>
      <c r="Y264" s="8" t="b">
        <v>0</v>
      </c>
      <c r="Z264" s="47"/>
      <c r="AA264" s="8" t="b">
        <v>0</v>
      </c>
      <c r="AB264" s="8" t="b">
        <v>0</v>
      </c>
      <c r="AC264" s="178">
        <v>692.0</v>
      </c>
      <c r="AD264" s="177" t="b">
        <v>1</v>
      </c>
      <c r="AE264" s="179"/>
      <c r="AF264" s="8" t="b">
        <v>0</v>
      </c>
      <c r="AG264" s="8" t="b">
        <v>0</v>
      </c>
      <c r="AH264" s="177"/>
      <c r="AI264" s="47"/>
      <c r="AJ264" s="8"/>
      <c r="AK264" s="47" t="s">
        <v>622</v>
      </c>
      <c r="AL264" s="4"/>
      <c r="AM264" s="4" t="s">
        <v>280</v>
      </c>
      <c r="AN264" s="4" t="s">
        <v>681</v>
      </c>
      <c r="AO264" s="4" t="s">
        <v>2010</v>
      </c>
      <c r="AP264" s="4" t="s">
        <v>2010</v>
      </c>
      <c r="AQ264" s="4" t="s">
        <v>2010</v>
      </c>
      <c r="AR264" s="4" t="s">
        <v>2010</v>
      </c>
      <c r="AS264" s="147"/>
      <c r="AT264" s="147"/>
      <c r="AU264" s="147"/>
      <c r="AV264" s="147"/>
      <c r="AW264" s="147"/>
      <c r="AX264" s="147"/>
      <c r="AY264" s="147"/>
      <c r="AZ264" s="147"/>
    </row>
    <row r="265">
      <c r="A265" s="4" t="s">
        <v>923</v>
      </c>
      <c r="B265" s="144">
        <v>44494.0</v>
      </c>
      <c r="C265" s="115">
        <v>0.39395833333333335</v>
      </c>
      <c r="D265" s="47"/>
      <c r="E265" s="47"/>
      <c r="F265" s="4"/>
      <c r="G265" s="4"/>
      <c r="H265" s="4"/>
      <c r="I265" s="47"/>
      <c r="J265" s="47"/>
      <c r="K265" s="47" t="s">
        <v>622</v>
      </c>
      <c r="L265" s="144">
        <v>44494.0</v>
      </c>
      <c r="M265" s="115">
        <v>0.4824189814814815</v>
      </c>
      <c r="N265" s="4"/>
      <c r="O265" s="4"/>
      <c r="P265" s="8" t="b">
        <v>0</v>
      </c>
      <c r="Q265" s="8" t="s">
        <v>2013</v>
      </c>
      <c r="R265" s="177" t="b">
        <v>1</v>
      </c>
      <c r="S265" s="177">
        <v>1.0</v>
      </c>
      <c r="T265" s="8"/>
      <c r="U265" s="4"/>
      <c r="V265" s="47"/>
      <c r="W265" s="4"/>
      <c r="X265" s="177" t="b">
        <v>0</v>
      </c>
      <c r="Y265" s="8" t="b">
        <v>0</v>
      </c>
      <c r="Z265" s="47"/>
      <c r="AA265" s="8" t="b">
        <v>0</v>
      </c>
      <c r="AB265" s="8" t="b">
        <v>0</v>
      </c>
      <c r="AC265" s="178">
        <v>273.0</v>
      </c>
      <c r="AD265" s="177" t="b">
        <v>0</v>
      </c>
      <c r="AE265" s="179"/>
      <c r="AF265" s="8" t="b">
        <v>0</v>
      </c>
      <c r="AG265" s="8" t="b">
        <v>0</v>
      </c>
      <c r="AH265" s="177"/>
      <c r="AI265" s="47"/>
      <c r="AJ265" s="8"/>
      <c r="AK265" s="47" t="s">
        <v>622</v>
      </c>
      <c r="AL265" s="4"/>
      <c r="AM265" s="4" t="s">
        <v>373</v>
      </c>
      <c r="AN265" s="4" t="s">
        <v>396</v>
      </c>
      <c r="AO265" s="4" t="s">
        <v>2010</v>
      </c>
      <c r="AP265" s="4" t="s">
        <v>2010</v>
      </c>
      <c r="AQ265" s="4" t="s">
        <v>2010</v>
      </c>
      <c r="AR265" s="4" t="s">
        <v>2010</v>
      </c>
      <c r="AS265" s="147"/>
      <c r="AT265" s="147"/>
      <c r="AU265" s="147"/>
      <c r="AV265" s="147"/>
      <c r="AW265" s="147"/>
      <c r="AX265" s="147"/>
      <c r="AY265" s="147"/>
      <c r="AZ265" s="147"/>
    </row>
    <row r="266">
      <c r="A266" s="4" t="s">
        <v>925</v>
      </c>
      <c r="B266" s="144">
        <v>44494.0</v>
      </c>
      <c r="C266" s="115">
        <v>0.39503472222222225</v>
      </c>
      <c r="D266" s="47"/>
      <c r="E266" s="47"/>
      <c r="F266" s="4"/>
      <c r="G266" s="4"/>
      <c r="H266" s="4"/>
      <c r="I266" s="47"/>
      <c r="J266" s="47"/>
      <c r="K266" s="47" t="s">
        <v>622</v>
      </c>
      <c r="L266" s="144">
        <v>44494.0</v>
      </c>
      <c r="M266" s="115">
        <v>0.4824189814814815</v>
      </c>
      <c r="N266" s="4"/>
      <c r="O266" s="4"/>
      <c r="P266" s="8" t="b">
        <v>0</v>
      </c>
      <c r="Q266" s="8" t="s">
        <v>2013</v>
      </c>
      <c r="R266" s="177" t="b">
        <v>1</v>
      </c>
      <c r="S266" s="177">
        <v>1.0</v>
      </c>
      <c r="T266" s="8">
        <v>0.0</v>
      </c>
      <c r="U266" s="4"/>
      <c r="V266" s="47"/>
      <c r="W266" s="4"/>
      <c r="X266" s="177" t="b">
        <v>0</v>
      </c>
      <c r="Y266" s="8" t="b">
        <v>0</v>
      </c>
      <c r="Z266" s="47"/>
      <c r="AA266" s="8" t="b">
        <v>0</v>
      </c>
      <c r="AB266" s="8" t="b">
        <v>0</v>
      </c>
      <c r="AC266" s="178">
        <v>691.0</v>
      </c>
      <c r="AD266" s="177" t="b">
        <v>1</v>
      </c>
      <c r="AE266" s="179">
        <v>125.83333333333331</v>
      </c>
      <c r="AF266" s="8" t="b">
        <v>0</v>
      </c>
      <c r="AG266" s="8" t="b">
        <v>0</v>
      </c>
      <c r="AH266" s="177"/>
      <c r="AI266" s="47"/>
      <c r="AJ266" s="8"/>
      <c r="AK266" s="47" t="s">
        <v>622</v>
      </c>
      <c r="AL266" s="4"/>
      <c r="AM266" s="4" t="s">
        <v>280</v>
      </c>
      <c r="AN266" s="4" t="s">
        <v>610</v>
      </c>
      <c r="AO266" s="4" t="s">
        <v>2010</v>
      </c>
      <c r="AP266" s="4" t="s">
        <v>2010</v>
      </c>
      <c r="AQ266" s="4" t="s">
        <v>2010</v>
      </c>
      <c r="AR266" s="4" t="s">
        <v>2010</v>
      </c>
      <c r="AS266" s="147"/>
      <c r="AT266" s="147"/>
      <c r="AU266" s="147"/>
      <c r="AV266" s="147"/>
      <c r="AW266" s="147"/>
      <c r="AX266" s="147"/>
      <c r="AY266" s="147"/>
      <c r="AZ266" s="147"/>
    </row>
    <row r="267">
      <c r="A267" s="4" t="s">
        <v>927</v>
      </c>
      <c r="B267" s="144">
        <v>44494.0</v>
      </c>
      <c r="C267" s="115">
        <v>0.39560185185185187</v>
      </c>
      <c r="D267" s="47"/>
      <c r="E267" s="47"/>
      <c r="F267" s="4"/>
      <c r="G267" s="4"/>
      <c r="H267" s="4"/>
      <c r="I267" s="47"/>
      <c r="J267" s="47"/>
      <c r="K267" s="47" t="s">
        <v>622</v>
      </c>
      <c r="L267" s="144">
        <v>44494.0</v>
      </c>
      <c r="M267" s="115">
        <v>0.4824189814814815</v>
      </c>
      <c r="N267" s="4"/>
      <c r="O267" s="4"/>
      <c r="P267" s="8" t="b">
        <v>0</v>
      </c>
      <c r="Q267" s="8" t="s">
        <v>2013</v>
      </c>
      <c r="R267" s="177" t="b">
        <v>1</v>
      </c>
      <c r="S267" s="177">
        <v>1.0</v>
      </c>
      <c r="T267" s="8">
        <v>0.0</v>
      </c>
      <c r="U267" s="4"/>
      <c r="V267" s="47"/>
      <c r="W267" s="4"/>
      <c r="X267" s="177" t="b">
        <v>0</v>
      </c>
      <c r="Y267" s="8" t="b">
        <v>0</v>
      </c>
      <c r="Z267" s="47"/>
      <c r="AA267" s="8" t="b">
        <v>0</v>
      </c>
      <c r="AB267" s="8" t="b">
        <v>0</v>
      </c>
      <c r="AC267" s="178">
        <v>690.0</v>
      </c>
      <c r="AD267" s="177" t="b">
        <v>1</v>
      </c>
      <c r="AE267" s="179"/>
      <c r="AF267" s="8" t="b">
        <v>0</v>
      </c>
      <c r="AG267" s="8" t="b">
        <v>0</v>
      </c>
      <c r="AH267" s="177"/>
      <c r="AI267" s="47"/>
      <c r="AJ267" s="8"/>
      <c r="AK267" s="47" t="s">
        <v>622</v>
      </c>
      <c r="AL267" s="4"/>
      <c r="AM267" s="4" t="s">
        <v>280</v>
      </c>
      <c r="AN267" s="4" t="s">
        <v>928</v>
      </c>
      <c r="AO267" s="4" t="s">
        <v>2010</v>
      </c>
      <c r="AP267" s="4" t="s">
        <v>2010</v>
      </c>
      <c r="AQ267" s="4" t="s">
        <v>2010</v>
      </c>
      <c r="AR267" s="4" t="s">
        <v>2010</v>
      </c>
      <c r="AS267" s="147"/>
      <c r="AT267" s="147"/>
      <c r="AU267" s="147"/>
      <c r="AV267" s="147"/>
      <c r="AW267" s="147"/>
      <c r="AX267" s="147"/>
      <c r="AY267" s="147"/>
      <c r="AZ267" s="147"/>
    </row>
    <row r="268">
      <c r="A268" s="4" t="s">
        <v>930</v>
      </c>
      <c r="B268" s="144">
        <v>44494.0</v>
      </c>
      <c r="C268" s="115">
        <v>0.3956134259259259</v>
      </c>
      <c r="D268" s="47"/>
      <c r="E268" s="47"/>
      <c r="F268" s="4"/>
      <c r="G268" s="4"/>
      <c r="H268" s="4"/>
      <c r="I268" s="47"/>
      <c r="J268" s="47"/>
      <c r="K268" s="47" t="s">
        <v>622</v>
      </c>
      <c r="L268" s="144">
        <v>44494.0</v>
      </c>
      <c r="M268" s="115">
        <v>0.4824189814814815</v>
      </c>
      <c r="N268" s="4"/>
      <c r="O268" s="4"/>
      <c r="P268" s="8" t="b">
        <v>0</v>
      </c>
      <c r="Q268" s="8" t="s">
        <v>2013</v>
      </c>
      <c r="R268" s="177" t="b">
        <v>1</v>
      </c>
      <c r="S268" s="177">
        <v>1.0</v>
      </c>
      <c r="T268" s="8">
        <v>0.0</v>
      </c>
      <c r="U268" s="4"/>
      <c r="V268" s="47"/>
      <c r="W268" s="4"/>
      <c r="X268" s="177" t="b">
        <v>0</v>
      </c>
      <c r="Y268" s="8" t="b">
        <v>0</v>
      </c>
      <c r="Z268" s="47"/>
      <c r="AA268" s="8" t="b">
        <v>0</v>
      </c>
      <c r="AB268" s="8" t="b">
        <v>0</v>
      </c>
      <c r="AC268" s="178">
        <v>689.0</v>
      </c>
      <c r="AD268" s="177" t="b">
        <v>1</v>
      </c>
      <c r="AE268" s="179"/>
      <c r="AF268" s="8" t="b">
        <v>0</v>
      </c>
      <c r="AG268" s="8" t="b">
        <v>0</v>
      </c>
      <c r="AH268" s="177"/>
      <c r="AI268" s="47"/>
      <c r="AJ268" s="8"/>
      <c r="AK268" s="47" t="s">
        <v>622</v>
      </c>
      <c r="AL268" s="4"/>
      <c r="AM268" s="4" t="s">
        <v>373</v>
      </c>
      <c r="AN268" s="4" t="s">
        <v>491</v>
      </c>
      <c r="AO268" s="4" t="s">
        <v>2010</v>
      </c>
      <c r="AP268" s="4" t="s">
        <v>2010</v>
      </c>
      <c r="AQ268" s="4" t="s">
        <v>2010</v>
      </c>
      <c r="AR268" s="4" t="s">
        <v>2010</v>
      </c>
      <c r="AS268" s="147"/>
      <c r="AT268" s="147"/>
      <c r="AU268" s="147"/>
      <c r="AV268" s="147"/>
      <c r="AW268" s="147"/>
      <c r="AX268" s="147"/>
      <c r="AY268" s="147"/>
      <c r="AZ268" s="147"/>
    </row>
    <row r="269">
      <c r="A269" s="4" t="s">
        <v>932</v>
      </c>
      <c r="B269" s="144">
        <v>44494.0</v>
      </c>
      <c r="C269" s="115">
        <v>0.3967361111111111</v>
      </c>
      <c r="D269" s="47"/>
      <c r="E269" s="47"/>
      <c r="F269" s="4"/>
      <c r="G269" s="4"/>
      <c r="H269" s="4"/>
      <c r="I269" s="47"/>
      <c r="J269" s="47"/>
      <c r="K269" s="47" t="s">
        <v>622</v>
      </c>
      <c r="L269" s="144">
        <v>44494.0</v>
      </c>
      <c r="M269" s="115">
        <v>0.4824189814814815</v>
      </c>
      <c r="N269" s="4"/>
      <c r="O269" s="4"/>
      <c r="P269" s="8" t="b">
        <v>0</v>
      </c>
      <c r="Q269" s="8" t="s">
        <v>2013</v>
      </c>
      <c r="R269" s="177" t="b">
        <v>1</v>
      </c>
      <c r="S269" s="177">
        <v>1.0</v>
      </c>
      <c r="T269" s="8">
        <v>0.0</v>
      </c>
      <c r="U269" s="4"/>
      <c r="V269" s="47"/>
      <c r="W269" s="4"/>
      <c r="X269" s="177" t="b">
        <v>0</v>
      </c>
      <c r="Y269" s="8" t="b">
        <v>0</v>
      </c>
      <c r="Z269" s="47"/>
      <c r="AA269" s="8" t="b">
        <v>0</v>
      </c>
      <c r="AB269" s="8" t="b">
        <v>0</v>
      </c>
      <c r="AC269" s="178">
        <v>688.0</v>
      </c>
      <c r="AD269" s="177" t="b">
        <v>1</v>
      </c>
      <c r="AE269" s="179"/>
      <c r="AF269" s="8" t="b">
        <v>0</v>
      </c>
      <c r="AG269" s="8" t="b">
        <v>0</v>
      </c>
      <c r="AH269" s="177"/>
      <c r="AI269" s="47"/>
      <c r="AJ269" s="8"/>
      <c r="AK269" s="47" t="s">
        <v>622</v>
      </c>
      <c r="AL269" s="4"/>
      <c r="AM269" s="4" t="s">
        <v>373</v>
      </c>
      <c r="AN269" s="4" t="s">
        <v>488</v>
      </c>
      <c r="AO269" s="4" t="s">
        <v>2010</v>
      </c>
      <c r="AP269" s="4" t="s">
        <v>2010</v>
      </c>
      <c r="AQ269" s="4" t="s">
        <v>2010</v>
      </c>
      <c r="AR269" s="4" t="s">
        <v>2010</v>
      </c>
      <c r="AS269" s="147"/>
      <c r="AT269" s="147"/>
      <c r="AU269" s="147"/>
      <c r="AV269" s="147"/>
      <c r="AW269" s="147"/>
      <c r="AX269" s="147"/>
      <c r="AY269" s="147"/>
      <c r="AZ269" s="147"/>
    </row>
    <row r="270">
      <c r="A270" s="4" t="s">
        <v>934</v>
      </c>
      <c r="B270" s="144">
        <v>44495.0</v>
      </c>
      <c r="C270" s="115">
        <v>0.24027777777777778</v>
      </c>
      <c r="D270" s="47"/>
      <c r="E270" s="47"/>
      <c r="F270" s="4"/>
      <c r="G270" s="4"/>
      <c r="H270" s="4"/>
      <c r="I270" s="47"/>
      <c r="J270" s="47"/>
      <c r="K270" s="47" t="s">
        <v>271</v>
      </c>
      <c r="L270" s="144">
        <v>44868.0</v>
      </c>
      <c r="M270" s="115">
        <v>0.5355208333333333</v>
      </c>
      <c r="N270" s="4"/>
      <c r="O270" s="4"/>
      <c r="P270" s="8" t="b">
        <v>0</v>
      </c>
      <c r="Q270" s="8" t="s">
        <v>2009</v>
      </c>
      <c r="R270" s="177" t="b">
        <v>1</v>
      </c>
      <c r="S270" s="177">
        <v>1.0</v>
      </c>
      <c r="T270" s="8">
        <v>0.0</v>
      </c>
      <c r="U270" s="4"/>
      <c r="V270" s="47"/>
      <c r="W270" s="4"/>
      <c r="X270" s="177" t="b">
        <v>0</v>
      </c>
      <c r="Y270" s="8" t="b">
        <v>0</v>
      </c>
      <c r="Z270" s="47"/>
      <c r="AA270" s="8" t="b">
        <v>0</v>
      </c>
      <c r="AB270" s="8" t="b">
        <v>0</v>
      </c>
      <c r="AC270" s="178">
        <v>687.0</v>
      </c>
      <c r="AD270" s="177" t="b">
        <v>1</v>
      </c>
      <c r="AE270" s="179"/>
      <c r="AF270" s="8" t="b">
        <v>0</v>
      </c>
      <c r="AG270" s="8" t="b">
        <v>0</v>
      </c>
      <c r="AH270" s="177"/>
      <c r="AI270" s="47"/>
      <c r="AJ270" s="8">
        <v>2.2</v>
      </c>
      <c r="AK270" s="47" t="s">
        <v>622</v>
      </c>
      <c r="AL270" s="4"/>
      <c r="AM270" s="4" t="s">
        <v>280</v>
      </c>
      <c r="AN270" s="4" t="s">
        <v>416</v>
      </c>
      <c r="AO270" s="4" t="s">
        <v>2010</v>
      </c>
      <c r="AP270" s="4" t="s">
        <v>2010</v>
      </c>
      <c r="AQ270" s="4" t="s">
        <v>2010</v>
      </c>
      <c r="AR270" s="4" t="s">
        <v>2010</v>
      </c>
      <c r="AS270" s="147"/>
      <c r="AT270" s="147"/>
      <c r="AU270" s="147"/>
      <c r="AV270" s="147"/>
      <c r="AW270" s="147"/>
      <c r="AX270" s="147"/>
      <c r="AY270" s="147"/>
      <c r="AZ270" s="147"/>
    </row>
    <row r="271">
      <c r="A271" s="4" t="s">
        <v>936</v>
      </c>
      <c r="B271" s="144">
        <v>44495.0</v>
      </c>
      <c r="C271" s="115">
        <v>0.26328703703703704</v>
      </c>
      <c r="D271" s="47"/>
      <c r="E271" s="47"/>
      <c r="F271" s="4"/>
      <c r="G271" s="4"/>
      <c r="H271" s="4"/>
      <c r="I271" s="47"/>
      <c r="J271" s="47"/>
      <c r="K271" s="47" t="s">
        <v>622</v>
      </c>
      <c r="L271" s="144">
        <v>44495.0</v>
      </c>
      <c r="M271" s="115">
        <v>0.44599537037037035</v>
      </c>
      <c r="N271" s="4"/>
      <c r="O271" s="4"/>
      <c r="P271" s="8" t="b">
        <v>0</v>
      </c>
      <c r="Q271" s="8" t="s">
        <v>2013</v>
      </c>
      <c r="R271" s="177" t="b">
        <v>1</v>
      </c>
      <c r="S271" s="177">
        <v>1.0</v>
      </c>
      <c r="T271" s="8"/>
      <c r="U271" s="4"/>
      <c r="V271" s="47"/>
      <c r="W271" s="4"/>
      <c r="X271" s="177" t="b">
        <v>0</v>
      </c>
      <c r="Y271" s="8" t="b">
        <v>0</v>
      </c>
      <c r="Z271" s="47"/>
      <c r="AA271" s="8" t="b">
        <v>0</v>
      </c>
      <c r="AB271" s="8" t="b">
        <v>0</v>
      </c>
      <c r="AC271" s="178">
        <v>272.0</v>
      </c>
      <c r="AD271" s="177" t="b">
        <v>0</v>
      </c>
      <c r="AE271" s="179"/>
      <c r="AF271" s="8" t="b">
        <v>0</v>
      </c>
      <c r="AG271" s="8" t="b">
        <v>0</v>
      </c>
      <c r="AH271" s="177"/>
      <c r="AI271" s="47"/>
      <c r="AJ271" s="8"/>
      <c r="AK271" s="47" t="s">
        <v>622</v>
      </c>
      <c r="AL271" s="4"/>
      <c r="AM271" s="4" t="s">
        <v>280</v>
      </c>
      <c r="AN271" s="4" t="s">
        <v>368</v>
      </c>
      <c r="AO271" s="4" t="s">
        <v>2010</v>
      </c>
      <c r="AP271" s="4" t="s">
        <v>2010</v>
      </c>
      <c r="AQ271" s="4" t="s">
        <v>2010</v>
      </c>
      <c r="AR271" s="4" t="s">
        <v>2010</v>
      </c>
      <c r="AS271" s="147"/>
      <c r="AT271" s="147"/>
      <c r="AU271" s="147"/>
      <c r="AV271" s="147"/>
      <c r="AW271" s="147"/>
      <c r="AX271" s="147"/>
      <c r="AY271" s="147"/>
      <c r="AZ271" s="147"/>
    </row>
    <row r="272">
      <c r="A272" s="4" t="s">
        <v>938</v>
      </c>
      <c r="B272" s="144">
        <v>44495.0</v>
      </c>
      <c r="C272" s="115">
        <v>0.26359953703703703</v>
      </c>
      <c r="D272" s="47"/>
      <c r="E272" s="47"/>
      <c r="F272" s="4"/>
      <c r="G272" s="4"/>
      <c r="H272" s="4"/>
      <c r="I272" s="47"/>
      <c r="J272" s="47"/>
      <c r="K272" s="47" t="s">
        <v>622</v>
      </c>
      <c r="L272" s="144">
        <v>44495.0</v>
      </c>
      <c r="M272" s="115">
        <v>0.44599537037037035</v>
      </c>
      <c r="N272" s="4"/>
      <c r="O272" s="4"/>
      <c r="P272" s="8" t="b">
        <v>0</v>
      </c>
      <c r="Q272" s="8" t="s">
        <v>2013</v>
      </c>
      <c r="R272" s="177" t="b">
        <v>1</v>
      </c>
      <c r="S272" s="177">
        <v>1.0</v>
      </c>
      <c r="T272" s="8"/>
      <c r="U272" s="4"/>
      <c r="V272" s="47"/>
      <c r="W272" s="4"/>
      <c r="X272" s="177" t="b">
        <v>0</v>
      </c>
      <c r="Y272" s="8" t="b">
        <v>0</v>
      </c>
      <c r="Z272" s="47"/>
      <c r="AA272" s="8" t="b">
        <v>0</v>
      </c>
      <c r="AB272" s="8" t="b">
        <v>0</v>
      </c>
      <c r="AC272" s="178">
        <v>271.0</v>
      </c>
      <c r="AD272" s="177" t="b">
        <v>0</v>
      </c>
      <c r="AE272" s="179"/>
      <c r="AF272" s="8" t="b">
        <v>0</v>
      </c>
      <c r="AG272" s="8" t="b">
        <v>0</v>
      </c>
      <c r="AH272" s="177"/>
      <c r="AI272" s="47"/>
      <c r="AJ272" s="8"/>
      <c r="AK272" s="47" t="s">
        <v>622</v>
      </c>
      <c r="AL272" s="4"/>
      <c r="AM272" s="4" t="s">
        <v>280</v>
      </c>
      <c r="AN272" s="4" t="s">
        <v>479</v>
      </c>
      <c r="AO272" s="4" t="s">
        <v>2010</v>
      </c>
      <c r="AP272" s="4" t="s">
        <v>2010</v>
      </c>
      <c r="AQ272" s="4" t="s">
        <v>2010</v>
      </c>
      <c r="AR272" s="4" t="s">
        <v>2010</v>
      </c>
      <c r="AS272" s="147"/>
      <c r="AT272" s="147"/>
      <c r="AU272" s="147"/>
      <c r="AV272" s="147"/>
      <c r="AW272" s="147"/>
      <c r="AX272" s="147"/>
      <c r="AY272" s="147"/>
      <c r="AZ272" s="147"/>
    </row>
    <row r="273">
      <c r="A273" s="4" t="s">
        <v>940</v>
      </c>
      <c r="B273" s="144">
        <v>44495.0</v>
      </c>
      <c r="C273" s="115">
        <v>0.2807060185185185</v>
      </c>
      <c r="D273" s="47"/>
      <c r="E273" s="47"/>
      <c r="F273" s="4"/>
      <c r="G273" s="4"/>
      <c r="H273" s="4"/>
      <c r="I273" s="47"/>
      <c r="J273" s="47"/>
      <c r="K273" s="47" t="s">
        <v>622</v>
      </c>
      <c r="L273" s="144">
        <v>44495.0</v>
      </c>
      <c r="M273" s="115">
        <v>0.44599537037037035</v>
      </c>
      <c r="N273" s="4"/>
      <c r="O273" s="4"/>
      <c r="P273" s="8" t="b">
        <v>0</v>
      </c>
      <c r="Q273" s="8" t="s">
        <v>2013</v>
      </c>
      <c r="R273" s="177" t="b">
        <v>1</v>
      </c>
      <c r="S273" s="177">
        <v>1.0</v>
      </c>
      <c r="T273" s="8"/>
      <c r="U273" s="4"/>
      <c r="V273" s="47"/>
      <c r="W273" s="4"/>
      <c r="X273" s="177" t="b">
        <v>0</v>
      </c>
      <c r="Y273" s="8" t="b">
        <v>0</v>
      </c>
      <c r="Z273" s="47"/>
      <c r="AA273" s="8" t="b">
        <v>0</v>
      </c>
      <c r="AB273" s="8" t="b">
        <v>0</v>
      </c>
      <c r="AC273" s="178">
        <v>270.0</v>
      </c>
      <c r="AD273" s="177" t="b">
        <v>0</v>
      </c>
      <c r="AE273" s="179"/>
      <c r="AF273" s="8" t="b">
        <v>0</v>
      </c>
      <c r="AG273" s="8" t="b">
        <v>0</v>
      </c>
      <c r="AH273" s="177"/>
      <c r="AI273" s="47"/>
      <c r="AJ273" s="8"/>
      <c r="AK273" s="47" t="s">
        <v>622</v>
      </c>
      <c r="AL273" s="4"/>
      <c r="AM273" s="4" t="s">
        <v>280</v>
      </c>
      <c r="AN273" s="4" t="s">
        <v>462</v>
      </c>
      <c r="AO273" s="4" t="s">
        <v>2010</v>
      </c>
      <c r="AP273" s="4" t="s">
        <v>2010</v>
      </c>
      <c r="AQ273" s="4" t="s">
        <v>2010</v>
      </c>
      <c r="AR273" s="4" t="s">
        <v>2010</v>
      </c>
      <c r="AS273" s="147"/>
      <c r="AT273" s="147"/>
      <c r="AU273" s="147"/>
      <c r="AV273" s="147"/>
      <c r="AW273" s="147"/>
      <c r="AX273" s="147"/>
      <c r="AY273" s="147"/>
      <c r="AZ273" s="147"/>
    </row>
    <row r="274">
      <c r="A274" s="4" t="s">
        <v>942</v>
      </c>
      <c r="B274" s="144">
        <v>44495.0</v>
      </c>
      <c r="C274" s="115">
        <v>0.28987268518518516</v>
      </c>
      <c r="D274" s="47"/>
      <c r="E274" s="47"/>
      <c r="F274" s="4"/>
      <c r="G274" s="4"/>
      <c r="H274" s="4"/>
      <c r="I274" s="47"/>
      <c r="J274" s="47"/>
      <c r="K274" s="47" t="s">
        <v>622</v>
      </c>
      <c r="L274" s="144">
        <v>44495.0</v>
      </c>
      <c r="M274" s="115">
        <v>0.44599537037037035</v>
      </c>
      <c r="N274" s="4"/>
      <c r="O274" s="4"/>
      <c r="P274" s="8" t="b">
        <v>0</v>
      </c>
      <c r="Q274" s="8" t="s">
        <v>2013</v>
      </c>
      <c r="R274" s="177" t="b">
        <v>1</v>
      </c>
      <c r="S274" s="177">
        <v>1.0</v>
      </c>
      <c r="T274" s="8"/>
      <c r="U274" s="4"/>
      <c r="V274" s="47"/>
      <c r="W274" s="4"/>
      <c r="X274" s="177" t="b">
        <v>0</v>
      </c>
      <c r="Y274" s="8" t="b">
        <v>0</v>
      </c>
      <c r="Z274" s="47"/>
      <c r="AA274" s="8" t="b">
        <v>0</v>
      </c>
      <c r="AB274" s="8" t="b">
        <v>0</v>
      </c>
      <c r="AC274" s="178">
        <v>269.0</v>
      </c>
      <c r="AD274" s="177" t="b">
        <v>0</v>
      </c>
      <c r="AE274" s="179"/>
      <c r="AF274" s="8" t="b">
        <v>0</v>
      </c>
      <c r="AG274" s="8" t="b">
        <v>0</v>
      </c>
      <c r="AH274" s="177"/>
      <c r="AI274" s="47"/>
      <c r="AJ274" s="8"/>
      <c r="AK274" s="47" t="s">
        <v>622</v>
      </c>
      <c r="AL274" s="4"/>
      <c r="AM274" s="4" t="s">
        <v>280</v>
      </c>
      <c r="AN274" s="4" t="s">
        <v>639</v>
      </c>
      <c r="AO274" s="4" t="s">
        <v>2010</v>
      </c>
      <c r="AP274" s="4" t="s">
        <v>2010</v>
      </c>
      <c r="AQ274" s="4" t="s">
        <v>2010</v>
      </c>
      <c r="AR274" s="4" t="s">
        <v>2010</v>
      </c>
      <c r="AS274" s="147"/>
      <c r="AT274" s="147"/>
      <c r="AU274" s="147"/>
      <c r="AV274" s="147"/>
      <c r="AW274" s="147"/>
      <c r="AX274" s="147"/>
      <c r="AY274" s="147"/>
      <c r="AZ274" s="147"/>
    </row>
    <row r="275">
      <c r="A275" s="4" t="s">
        <v>944</v>
      </c>
      <c r="B275" s="144">
        <v>44495.0</v>
      </c>
      <c r="C275" s="115">
        <v>0.3683912037037037</v>
      </c>
      <c r="D275" s="47"/>
      <c r="E275" s="47"/>
      <c r="F275" s="4"/>
      <c r="G275" s="4"/>
      <c r="H275" s="4"/>
      <c r="I275" s="47"/>
      <c r="J275" s="47"/>
      <c r="K275" s="47" t="s">
        <v>622</v>
      </c>
      <c r="L275" s="144">
        <v>44495.0</v>
      </c>
      <c r="M275" s="115">
        <v>0.44599537037037035</v>
      </c>
      <c r="N275" s="4"/>
      <c r="O275" s="4"/>
      <c r="P275" s="8" t="b">
        <v>0</v>
      </c>
      <c r="Q275" s="8" t="s">
        <v>2013</v>
      </c>
      <c r="R275" s="177" t="b">
        <v>1</v>
      </c>
      <c r="S275" s="177">
        <v>1.0</v>
      </c>
      <c r="T275" s="8"/>
      <c r="U275" s="4"/>
      <c r="V275" s="47"/>
      <c r="W275" s="4"/>
      <c r="X275" s="177" t="b">
        <v>0</v>
      </c>
      <c r="Y275" s="8" t="b">
        <v>0</v>
      </c>
      <c r="Z275" s="47"/>
      <c r="AA275" s="8" t="b">
        <v>0</v>
      </c>
      <c r="AB275" s="8" t="b">
        <v>0</v>
      </c>
      <c r="AC275" s="178">
        <v>268.0</v>
      </c>
      <c r="AD275" s="177" t="b">
        <v>0</v>
      </c>
      <c r="AE275" s="179"/>
      <c r="AF275" s="8" t="b">
        <v>0</v>
      </c>
      <c r="AG275" s="8" t="b">
        <v>0</v>
      </c>
      <c r="AH275" s="177"/>
      <c r="AI275" s="47"/>
      <c r="AJ275" s="8"/>
      <c r="AK275" s="47" t="s">
        <v>622</v>
      </c>
      <c r="AL275" s="4"/>
      <c r="AM275" s="4" t="s">
        <v>280</v>
      </c>
      <c r="AN275" s="4" t="s">
        <v>473</v>
      </c>
      <c r="AO275" s="4" t="s">
        <v>2010</v>
      </c>
      <c r="AP275" s="4" t="s">
        <v>2010</v>
      </c>
      <c r="AQ275" s="4" t="s">
        <v>2010</v>
      </c>
      <c r="AR275" s="4" t="s">
        <v>2010</v>
      </c>
      <c r="AS275" s="147"/>
      <c r="AT275" s="147"/>
      <c r="AU275" s="147"/>
      <c r="AV275" s="147"/>
      <c r="AW275" s="147"/>
      <c r="AX275" s="147"/>
      <c r="AY275" s="147"/>
      <c r="AZ275" s="147"/>
    </row>
    <row r="276">
      <c r="A276" s="4" t="s">
        <v>946</v>
      </c>
      <c r="B276" s="144">
        <v>44496.0</v>
      </c>
      <c r="C276" s="115">
        <v>0.1255439814814815</v>
      </c>
      <c r="D276" s="47"/>
      <c r="E276" s="47"/>
      <c r="F276" s="4"/>
      <c r="G276" s="4"/>
      <c r="H276" s="4"/>
      <c r="I276" s="47"/>
      <c r="J276" s="47"/>
      <c r="K276" s="47" t="s">
        <v>271</v>
      </c>
      <c r="L276" s="144"/>
      <c r="M276" s="115"/>
      <c r="N276" s="4"/>
      <c r="O276" s="4"/>
      <c r="P276" s="8" t="b">
        <v>0</v>
      </c>
      <c r="Q276" s="8" t="s">
        <v>2009</v>
      </c>
      <c r="R276" s="177" t="b">
        <v>1</v>
      </c>
      <c r="S276" s="177">
        <v>1.0</v>
      </c>
      <c r="T276" s="8"/>
      <c r="U276" s="4"/>
      <c r="V276" s="47"/>
      <c r="W276" s="4"/>
      <c r="X276" s="177" t="b">
        <v>0</v>
      </c>
      <c r="Y276" s="8" t="b">
        <v>0</v>
      </c>
      <c r="Z276" s="47"/>
      <c r="AA276" s="8" t="b">
        <v>0</v>
      </c>
      <c r="AB276" s="8" t="b">
        <v>0</v>
      </c>
      <c r="AC276" s="178">
        <v>267.0</v>
      </c>
      <c r="AD276" s="177" t="b">
        <v>0</v>
      </c>
      <c r="AE276" s="179"/>
      <c r="AF276" s="8" t="b">
        <v>0</v>
      </c>
      <c r="AG276" s="8" t="b">
        <v>0</v>
      </c>
      <c r="AH276" s="177"/>
      <c r="AI276" s="47"/>
      <c r="AJ276" s="8">
        <v>2.2</v>
      </c>
      <c r="AK276" s="47" t="s">
        <v>622</v>
      </c>
      <c r="AL276" s="4"/>
      <c r="AM276" s="4" t="s">
        <v>280</v>
      </c>
      <c r="AN276" s="4" t="s">
        <v>426</v>
      </c>
      <c r="AO276" s="4" t="s">
        <v>2010</v>
      </c>
      <c r="AP276" s="4" t="s">
        <v>2010</v>
      </c>
      <c r="AQ276" s="4" t="s">
        <v>2010</v>
      </c>
      <c r="AR276" s="4" t="s">
        <v>2010</v>
      </c>
      <c r="AS276" s="147"/>
      <c r="AT276" s="147"/>
      <c r="AU276" s="147"/>
      <c r="AV276" s="147"/>
      <c r="AW276" s="147"/>
      <c r="AX276" s="147"/>
      <c r="AY276" s="147"/>
      <c r="AZ276" s="147"/>
    </row>
    <row r="277">
      <c r="A277" s="4" t="s">
        <v>948</v>
      </c>
      <c r="B277" s="144">
        <v>44496.0</v>
      </c>
      <c r="C277" s="115">
        <v>0.1259375</v>
      </c>
      <c r="D277" s="47"/>
      <c r="E277" s="47"/>
      <c r="F277" s="4"/>
      <c r="G277" s="4"/>
      <c r="H277" s="4"/>
      <c r="I277" s="47"/>
      <c r="J277" s="47"/>
      <c r="K277" s="47" t="s">
        <v>271</v>
      </c>
      <c r="L277" s="144"/>
      <c r="M277" s="115"/>
      <c r="N277" s="4"/>
      <c r="O277" s="4"/>
      <c r="P277" s="8" t="b">
        <v>0</v>
      </c>
      <c r="Q277" s="8" t="s">
        <v>2009</v>
      </c>
      <c r="R277" s="177" t="b">
        <v>1</v>
      </c>
      <c r="S277" s="177">
        <v>1.0</v>
      </c>
      <c r="T277" s="8"/>
      <c r="U277" s="4"/>
      <c r="V277" s="47"/>
      <c r="W277" s="4"/>
      <c r="X277" s="177" t="b">
        <v>0</v>
      </c>
      <c r="Y277" s="8" t="b">
        <v>0</v>
      </c>
      <c r="Z277" s="47"/>
      <c r="AA277" s="8" t="b">
        <v>0</v>
      </c>
      <c r="AB277" s="8" t="b">
        <v>0</v>
      </c>
      <c r="AC277" s="178">
        <v>266.0</v>
      </c>
      <c r="AD277" s="177" t="b">
        <v>0</v>
      </c>
      <c r="AE277" s="179"/>
      <c r="AF277" s="8" t="b">
        <v>0</v>
      </c>
      <c r="AG277" s="8" t="b">
        <v>0</v>
      </c>
      <c r="AH277" s="177"/>
      <c r="AI277" s="47"/>
      <c r="AJ277" s="8">
        <v>2.2</v>
      </c>
      <c r="AK277" s="47" t="s">
        <v>622</v>
      </c>
      <c r="AL277" s="4"/>
      <c r="AM277" s="4" t="s">
        <v>280</v>
      </c>
      <c r="AN277" s="4" t="s">
        <v>302</v>
      </c>
      <c r="AO277" s="4" t="s">
        <v>2010</v>
      </c>
      <c r="AP277" s="4" t="s">
        <v>2010</v>
      </c>
      <c r="AQ277" s="4" t="s">
        <v>2010</v>
      </c>
      <c r="AR277" s="4" t="s">
        <v>2010</v>
      </c>
      <c r="AS277" s="147"/>
      <c r="AT277" s="147"/>
      <c r="AU277" s="147"/>
      <c r="AV277" s="147"/>
      <c r="AW277" s="147"/>
      <c r="AX277" s="147"/>
      <c r="AY277" s="147"/>
      <c r="AZ277" s="147"/>
    </row>
    <row r="278">
      <c r="A278" s="4" t="s">
        <v>950</v>
      </c>
      <c r="B278" s="144">
        <v>44496.0</v>
      </c>
      <c r="C278" s="115">
        <v>0.12893518518518518</v>
      </c>
      <c r="D278" s="47"/>
      <c r="E278" s="47"/>
      <c r="F278" s="4"/>
      <c r="G278" s="4"/>
      <c r="H278" s="4"/>
      <c r="I278" s="47"/>
      <c r="J278" s="47"/>
      <c r="K278" s="47" t="s">
        <v>271</v>
      </c>
      <c r="L278" s="144"/>
      <c r="M278" s="115"/>
      <c r="N278" s="4"/>
      <c r="O278" s="4"/>
      <c r="P278" s="8" t="b">
        <v>0</v>
      </c>
      <c r="Q278" s="8" t="s">
        <v>2009</v>
      </c>
      <c r="R278" s="177" t="b">
        <v>1</v>
      </c>
      <c r="S278" s="177">
        <v>1.0</v>
      </c>
      <c r="T278" s="8"/>
      <c r="U278" s="4"/>
      <c r="V278" s="47"/>
      <c r="W278" s="4"/>
      <c r="X278" s="177" t="b">
        <v>0</v>
      </c>
      <c r="Y278" s="8" t="b">
        <v>0</v>
      </c>
      <c r="Z278" s="47"/>
      <c r="AA278" s="8" t="b">
        <v>0</v>
      </c>
      <c r="AB278" s="8" t="b">
        <v>0</v>
      </c>
      <c r="AC278" s="178">
        <v>265.0</v>
      </c>
      <c r="AD278" s="177" t="b">
        <v>0</v>
      </c>
      <c r="AE278" s="179"/>
      <c r="AF278" s="8" t="b">
        <v>0</v>
      </c>
      <c r="AG278" s="8" t="b">
        <v>0</v>
      </c>
      <c r="AH278" s="177"/>
      <c r="AI278" s="47"/>
      <c r="AJ278" s="8">
        <v>2.2</v>
      </c>
      <c r="AK278" s="47" t="s">
        <v>622</v>
      </c>
      <c r="AL278" s="4"/>
      <c r="AM278" s="4" t="s">
        <v>280</v>
      </c>
      <c r="AN278" s="4" t="s">
        <v>360</v>
      </c>
      <c r="AO278" s="4" t="s">
        <v>2010</v>
      </c>
      <c r="AP278" s="4" t="s">
        <v>2010</v>
      </c>
      <c r="AQ278" s="4" t="s">
        <v>2010</v>
      </c>
      <c r="AR278" s="4" t="s">
        <v>2010</v>
      </c>
      <c r="AS278" s="147"/>
      <c r="AT278" s="147"/>
      <c r="AU278" s="147"/>
      <c r="AV278" s="147"/>
      <c r="AW278" s="147"/>
      <c r="AX278" s="147"/>
      <c r="AY278" s="147"/>
      <c r="AZ278" s="147"/>
    </row>
    <row r="279">
      <c r="A279" s="4" t="s">
        <v>952</v>
      </c>
      <c r="B279" s="144">
        <v>44496.0</v>
      </c>
      <c r="C279" s="115">
        <v>0.1295138888888889</v>
      </c>
      <c r="D279" s="47"/>
      <c r="E279" s="47"/>
      <c r="F279" s="4"/>
      <c r="G279" s="4"/>
      <c r="H279" s="4"/>
      <c r="I279" s="47"/>
      <c r="J279" s="47"/>
      <c r="K279" s="47" t="s">
        <v>271</v>
      </c>
      <c r="L279" s="144"/>
      <c r="M279" s="115"/>
      <c r="N279" s="4"/>
      <c r="O279" s="4"/>
      <c r="P279" s="8" t="b">
        <v>0</v>
      </c>
      <c r="Q279" s="8" t="s">
        <v>2009</v>
      </c>
      <c r="R279" s="177" t="b">
        <v>1</v>
      </c>
      <c r="S279" s="177">
        <v>1.0</v>
      </c>
      <c r="T279" s="8"/>
      <c r="U279" s="4"/>
      <c r="V279" s="47"/>
      <c r="W279" s="4"/>
      <c r="X279" s="177" t="b">
        <v>0</v>
      </c>
      <c r="Y279" s="8" t="b">
        <v>0</v>
      </c>
      <c r="Z279" s="47"/>
      <c r="AA279" s="8" t="b">
        <v>0</v>
      </c>
      <c r="AB279" s="8" t="b">
        <v>0</v>
      </c>
      <c r="AC279" s="178">
        <v>264.0</v>
      </c>
      <c r="AD279" s="177" t="b">
        <v>0</v>
      </c>
      <c r="AE279" s="179"/>
      <c r="AF279" s="8" t="b">
        <v>0</v>
      </c>
      <c r="AG279" s="8" t="b">
        <v>0</v>
      </c>
      <c r="AH279" s="177"/>
      <c r="AI279" s="47"/>
      <c r="AJ279" s="8">
        <v>2.2</v>
      </c>
      <c r="AK279" s="47" t="s">
        <v>622</v>
      </c>
      <c r="AL279" s="4"/>
      <c r="AM279" s="4" t="s">
        <v>280</v>
      </c>
      <c r="AN279" s="4" t="s">
        <v>352</v>
      </c>
      <c r="AO279" s="4" t="s">
        <v>2010</v>
      </c>
      <c r="AP279" s="4" t="s">
        <v>2010</v>
      </c>
      <c r="AQ279" s="4" t="s">
        <v>2010</v>
      </c>
      <c r="AR279" s="4" t="s">
        <v>2010</v>
      </c>
      <c r="AS279" s="147"/>
      <c r="AT279" s="147"/>
      <c r="AU279" s="147"/>
      <c r="AV279" s="147"/>
      <c r="AW279" s="147"/>
      <c r="AX279" s="147"/>
      <c r="AY279" s="147"/>
      <c r="AZ279" s="147"/>
    </row>
    <row r="280">
      <c r="A280" s="4" t="s">
        <v>954</v>
      </c>
      <c r="B280" s="144">
        <v>44496.0</v>
      </c>
      <c r="C280" s="115">
        <v>0.13207175925925926</v>
      </c>
      <c r="D280" s="47"/>
      <c r="E280" s="47"/>
      <c r="F280" s="4"/>
      <c r="G280" s="4"/>
      <c r="H280" s="4"/>
      <c r="I280" s="47"/>
      <c r="J280" s="47"/>
      <c r="K280" s="47" t="s">
        <v>271</v>
      </c>
      <c r="L280" s="144"/>
      <c r="M280" s="115"/>
      <c r="N280" s="4"/>
      <c r="O280" s="4"/>
      <c r="P280" s="8" t="b">
        <v>0</v>
      </c>
      <c r="Q280" s="8" t="s">
        <v>2009</v>
      </c>
      <c r="R280" s="177" t="b">
        <v>1</v>
      </c>
      <c r="S280" s="177">
        <v>1.0</v>
      </c>
      <c r="T280" s="8"/>
      <c r="U280" s="4"/>
      <c r="V280" s="47"/>
      <c r="W280" s="4"/>
      <c r="X280" s="177" t="b">
        <v>0</v>
      </c>
      <c r="Y280" s="8" t="b">
        <v>0</v>
      </c>
      <c r="Z280" s="47"/>
      <c r="AA280" s="8" t="b">
        <v>0</v>
      </c>
      <c r="AB280" s="8" t="b">
        <v>0</v>
      </c>
      <c r="AC280" s="178">
        <v>263.0</v>
      </c>
      <c r="AD280" s="177" t="b">
        <v>0</v>
      </c>
      <c r="AE280" s="179"/>
      <c r="AF280" s="8" t="b">
        <v>0</v>
      </c>
      <c r="AG280" s="8" t="b">
        <v>0</v>
      </c>
      <c r="AH280" s="177"/>
      <c r="AI280" s="47"/>
      <c r="AJ280" s="8">
        <v>2.2</v>
      </c>
      <c r="AK280" s="47" t="s">
        <v>622</v>
      </c>
      <c r="AL280" s="4"/>
      <c r="AM280" s="4" t="s">
        <v>280</v>
      </c>
      <c r="AN280" s="4" t="s">
        <v>363</v>
      </c>
      <c r="AO280" s="4" t="s">
        <v>2010</v>
      </c>
      <c r="AP280" s="4" t="s">
        <v>2010</v>
      </c>
      <c r="AQ280" s="4" t="s">
        <v>2010</v>
      </c>
      <c r="AR280" s="4" t="s">
        <v>2010</v>
      </c>
      <c r="AS280" s="147"/>
      <c r="AT280" s="147"/>
      <c r="AU280" s="147"/>
      <c r="AV280" s="147"/>
      <c r="AW280" s="147"/>
      <c r="AX280" s="147"/>
      <c r="AY280" s="147"/>
      <c r="AZ280" s="147"/>
    </row>
    <row r="281">
      <c r="A281" s="4" t="s">
        <v>956</v>
      </c>
      <c r="B281" s="144">
        <v>44496.0</v>
      </c>
      <c r="C281" s="115">
        <v>0.13892361111111112</v>
      </c>
      <c r="D281" s="47"/>
      <c r="E281" s="47"/>
      <c r="F281" s="4"/>
      <c r="G281" s="4"/>
      <c r="H281" s="4"/>
      <c r="I281" s="47"/>
      <c r="J281" s="47"/>
      <c r="K281" s="47" t="s">
        <v>271</v>
      </c>
      <c r="L281" s="144"/>
      <c r="M281" s="115"/>
      <c r="N281" s="4"/>
      <c r="O281" s="4"/>
      <c r="P281" s="8" t="b">
        <v>0</v>
      </c>
      <c r="Q281" s="8" t="s">
        <v>2009</v>
      </c>
      <c r="R281" s="177" t="b">
        <v>1</v>
      </c>
      <c r="S281" s="177">
        <v>1.0</v>
      </c>
      <c r="T281" s="8"/>
      <c r="U281" s="4"/>
      <c r="V281" s="47"/>
      <c r="W281" s="4"/>
      <c r="X281" s="177" t="b">
        <v>0</v>
      </c>
      <c r="Y281" s="8" t="b">
        <v>0</v>
      </c>
      <c r="Z281" s="47"/>
      <c r="AA281" s="8" t="b">
        <v>0</v>
      </c>
      <c r="AB281" s="8" t="b">
        <v>0</v>
      </c>
      <c r="AC281" s="178">
        <v>262.0</v>
      </c>
      <c r="AD281" s="177" t="b">
        <v>0</v>
      </c>
      <c r="AE281" s="179"/>
      <c r="AF281" s="8" t="b">
        <v>0</v>
      </c>
      <c r="AG281" s="8" t="b">
        <v>0</v>
      </c>
      <c r="AH281" s="177"/>
      <c r="AI281" s="47"/>
      <c r="AJ281" s="8">
        <v>2.2</v>
      </c>
      <c r="AK281" s="47" t="s">
        <v>622</v>
      </c>
      <c r="AL281" s="4"/>
      <c r="AM281" s="4" t="s">
        <v>280</v>
      </c>
      <c r="AN281" s="4" t="s">
        <v>796</v>
      </c>
      <c r="AO281" s="4" t="s">
        <v>2010</v>
      </c>
      <c r="AP281" s="4" t="s">
        <v>2010</v>
      </c>
      <c r="AQ281" s="4" t="s">
        <v>2010</v>
      </c>
      <c r="AR281" s="4" t="s">
        <v>2010</v>
      </c>
      <c r="AS281" s="147"/>
      <c r="AT281" s="147"/>
      <c r="AU281" s="147"/>
      <c r="AV281" s="147"/>
      <c r="AW281" s="147"/>
      <c r="AX281" s="147"/>
      <c r="AY281" s="147"/>
      <c r="AZ281" s="147"/>
    </row>
    <row r="282">
      <c r="A282" s="4" t="s">
        <v>958</v>
      </c>
      <c r="B282" s="144">
        <v>44496.0</v>
      </c>
      <c r="C282" s="115">
        <v>0.14006944444444444</v>
      </c>
      <c r="D282" s="47"/>
      <c r="E282" s="47"/>
      <c r="F282" s="4"/>
      <c r="G282" s="4"/>
      <c r="H282" s="4"/>
      <c r="I282" s="47"/>
      <c r="J282" s="47"/>
      <c r="K282" s="47" t="s">
        <v>271</v>
      </c>
      <c r="L282" s="144"/>
      <c r="M282" s="115"/>
      <c r="N282" s="4"/>
      <c r="O282" s="4"/>
      <c r="P282" s="8" t="b">
        <v>0</v>
      </c>
      <c r="Q282" s="8" t="s">
        <v>2009</v>
      </c>
      <c r="R282" s="177" t="b">
        <v>1</v>
      </c>
      <c r="S282" s="177">
        <v>1.0</v>
      </c>
      <c r="T282" s="8"/>
      <c r="U282" s="4"/>
      <c r="V282" s="47"/>
      <c r="W282" s="4"/>
      <c r="X282" s="177" t="b">
        <v>0</v>
      </c>
      <c r="Y282" s="8" t="b">
        <v>0</v>
      </c>
      <c r="Z282" s="47"/>
      <c r="AA282" s="8" t="b">
        <v>0</v>
      </c>
      <c r="AB282" s="8" t="b">
        <v>0</v>
      </c>
      <c r="AC282" s="178">
        <v>261.0</v>
      </c>
      <c r="AD282" s="177" t="b">
        <v>0</v>
      </c>
      <c r="AE282" s="179"/>
      <c r="AF282" s="8" t="b">
        <v>0</v>
      </c>
      <c r="AG282" s="8" t="b">
        <v>0</v>
      </c>
      <c r="AH282" s="177"/>
      <c r="AI282" s="47"/>
      <c r="AJ282" s="8">
        <v>2.2</v>
      </c>
      <c r="AK282" s="47" t="s">
        <v>622</v>
      </c>
      <c r="AL282" s="4"/>
      <c r="AM282" s="4" t="s">
        <v>280</v>
      </c>
      <c r="AN282" s="4" t="s">
        <v>413</v>
      </c>
      <c r="AO282" s="4" t="s">
        <v>2010</v>
      </c>
      <c r="AP282" s="4" t="s">
        <v>2010</v>
      </c>
      <c r="AQ282" s="4" t="s">
        <v>2010</v>
      </c>
      <c r="AR282" s="4" t="s">
        <v>2010</v>
      </c>
      <c r="AS282" s="147"/>
      <c r="AT282" s="147"/>
      <c r="AU282" s="147"/>
      <c r="AV282" s="147"/>
      <c r="AW282" s="147"/>
      <c r="AX282" s="147"/>
      <c r="AY282" s="147"/>
      <c r="AZ282" s="147"/>
    </row>
    <row r="283">
      <c r="A283" s="4" t="s">
        <v>960</v>
      </c>
      <c r="B283" s="144">
        <v>44496.0</v>
      </c>
      <c r="C283" s="115">
        <v>0.14059027777777777</v>
      </c>
      <c r="D283" s="47"/>
      <c r="E283" s="47"/>
      <c r="F283" s="4"/>
      <c r="G283" s="4"/>
      <c r="H283" s="4"/>
      <c r="I283" s="47"/>
      <c r="J283" s="47"/>
      <c r="K283" s="47" t="s">
        <v>271</v>
      </c>
      <c r="L283" s="144"/>
      <c r="M283" s="115"/>
      <c r="N283" s="4"/>
      <c r="O283" s="4"/>
      <c r="P283" s="8" t="b">
        <v>0</v>
      </c>
      <c r="Q283" s="8" t="s">
        <v>2009</v>
      </c>
      <c r="R283" s="177" t="b">
        <v>1</v>
      </c>
      <c r="S283" s="177">
        <v>1.0</v>
      </c>
      <c r="T283" s="8"/>
      <c r="U283" s="4"/>
      <c r="V283" s="47"/>
      <c r="W283" s="4"/>
      <c r="X283" s="177" t="b">
        <v>0</v>
      </c>
      <c r="Y283" s="8" t="b">
        <v>0</v>
      </c>
      <c r="Z283" s="47"/>
      <c r="AA283" s="8" t="b">
        <v>0</v>
      </c>
      <c r="AB283" s="8" t="b">
        <v>0</v>
      </c>
      <c r="AC283" s="178">
        <v>260.0</v>
      </c>
      <c r="AD283" s="177" t="b">
        <v>0</v>
      </c>
      <c r="AE283" s="179"/>
      <c r="AF283" s="8" t="b">
        <v>0</v>
      </c>
      <c r="AG283" s="8" t="b">
        <v>0</v>
      </c>
      <c r="AH283" s="177"/>
      <c r="AI283" s="47"/>
      <c r="AJ283" s="8">
        <v>2.2</v>
      </c>
      <c r="AK283" s="47" t="s">
        <v>622</v>
      </c>
      <c r="AL283" s="4"/>
      <c r="AM283" s="4" t="s">
        <v>280</v>
      </c>
      <c r="AN283" s="4" t="s">
        <v>316</v>
      </c>
      <c r="AO283" s="4" t="s">
        <v>2010</v>
      </c>
      <c r="AP283" s="4" t="s">
        <v>2010</v>
      </c>
      <c r="AQ283" s="4" t="s">
        <v>2010</v>
      </c>
      <c r="AR283" s="4" t="s">
        <v>2010</v>
      </c>
      <c r="AS283" s="147"/>
      <c r="AT283" s="147"/>
      <c r="AU283" s="147"/>
      <c r="AV283" s="147"/>
      <c r="AW283" s="147"/>
      <c r="AX283" s="147"/>
      <c r="AY283" s="147"/>
      <c r="AZ283" s="147"/>
    </row>
    <row r="284">
      <c r="A284" s="4" t="s">
        <v>962</v>
      </c>
      <c r="B284" s="144">
        <v>44496.0</v>
      </c>
      <c r="C284" s="115">
        <v>0.14248842592592592</v>
      </c>
      <c r="D284" s="47"/>
      <c r="E284" s="47"/>
      <c r="F284" s="4"/>
      <c r="G284" s="4"/>
      <c r="H284" s="4"/>
      <c r="I284" s="47"/>
      <c r="J284" s="47"/>
      <c r="K284" s="47" t="s">
        <v>271</v>
      </c>
      <c r="L284" s="144"/>
      <c r="M284" s="115"/>
      <c r="N284" s="4"/>
      <c r="O284" s="4"/>
      <c r="P284" s="8" t="b">
        <v>0</v>
      </c>
      <c r="Q284" s="8" t="s">
        <v>2009</v>
      </c>
      <c r="R284" s="177" t="b">
        <v>1</v>
      </c>
      <c r="S284" s="177">
        <v>1.0</v>
      </c>
      <c r="T284" s="8"/>
      <c r="U284" s="4"/>
      <c r="V284" s="47"/>
      <c r="W284" s="4"/>
      <c r="X284" s="177" t="b">
        <v>0</v>
      </c>
      <c r="Y284" s="8" t="b">
        <v>0</v>
      </c>
      <c r="Z284" s="47"/>
      <c r="AA284" s="8" t="b">
        <v>0</v>
      </c>
      <c r="AB284" s="8" t="b">
        <v>0</v>
      </c>
      <c r="AC284" s="178">
        <v>259.0</v>
      </c>
      <c r="AD284" s="177" t="b">
        <v>0</v>
      </c>
      <c r="AE284" s="179"/>
      <c r="AF284" s="8" t="b">
        <v>0</v>
      </c>
      <c r="AG284" s="8" t="b">
        <v>0</v>
      </c>
      <c r="AH284" s="177"/>
      <c r="AI284" s="47"/>
      <c r="AJ284" s="8">
        <v>2.2</v>
      </c>
      <c r="AK284" s="47" t="s">
        <v>622</v>
      </c>
      <c r="AL284" s="4"/>
      <c r="AM284" s="4" t="s">
        <v>280</v>
      </c>
      <c r="AN284" s="4" t="s">
        <v>287</v>
      </c>
      <c r="AO284" s="4" t="s">
        <v>2010</v>
      </c>
      <c r="AP284" s="4" t="s">
        <v>2010</v>
      </c>
      <c r="AQ284" s="4" t="s">
        <v>2010</v>
      </c>
      <c r="AR284" s="4" t="s">
        <v>2010</v>
      </c>
      <c r="AS284" s="147"/>
      <c r="AT284" s="147"/>
      <c r="AU284" s="147"/>
      <c r="AV284" s="147"/>
      <c r="AW284" s="147"/>
      <c r="AX284" s="147"/>
      <c r="AY284" s="147"/>
      <c r="AZ284" s="147"/>
    </row>
    <row r="285">
      <c r="A285" s="4" t="s">
        <v>964</v>
      </c>
      <c r="B285" s="144">
        <v>44496.0</v>
      </c>
      <c r="C285" s="115">
        <v>0.14394675925925926</v>
      </c>
      <c r="D285" s="47"/>
      <c r="E285" s="47"/>
      <c r="F285" s="4"/>
      <c r="G285" s="4"/>
      <c r="H285" s="4"/>
      <c r="I285" s="47"/>
      <c r="J285" s="47"/>
      <c r="K285" s="47" t="s">
        <v>271</v>
      </c>
      <c r="L285" s="144"/>
      <c r="M285" s="115"/>
      <c r="N285" s="4"/>
      <c r="O285" s="4"/>
      <c r="P285" s="8" t="b">
        <v>0</v>
      </c>
      <c r="Q285" s="8" t="s">
        <v>2009</v>
      </c>
      <c r="R285" s="177" t="b">
        <v>1</v>
      </c>
      <c r="S285" s="177">
        <v>1.0</v>
      </c>
      <c r="T285" s="8"/>
      <c r="U285" s="4"/>
      <c r="V285" s="47"/>
      <c r="W285" s="4"/>
      <c r="X285" s="177" t="b">
        <v>0</v>
      </c>
      <c r="Y285" s="8" t="b">
        <v>0</v>
      </c>
      <c r="Z285" s="47"/>
      <c r="AA285" s="8" t="b">
        <v>0</v>
      </c>
      <c r="AB285" s="8" t="b">
        <v>0</v>
      </c>
      <c r="AC285" s="178">
        <v>258.0</v>
      </c>
      <c r="AD285" s="177" t="b">
        <v>0</v>
      </c>
      <c r="AE285" s="179"/>
      <c r="AF285" s="8" t="b">
        <v>0</v>
      </c>
      <c r="AG285" s="8" t="b">
        <v>0</v>
      </c>
      <c r="AH285" s="177"/>
      <c r="AI285" s="47"/>
      <c r="AJ285" s="8">
        <v>2.2</v>
      </c>
      <c r="AK285" s="47" t="s">
        <v>622</v>
      </c>
      <c r="AL285" s="4"/>
      <c r="AM285" s="4" t="s">
        <v>280</v>
      </c>
      <c r="AN285" s="4" t="s">
        <v>287</v>
      </c>
      <c r="AO285" s="4" t="s">
        <v>2010</v>
      </c>
      <c r="AP285" s="4" t="s">
        <v>2010</v>
      </c>
      <c r="AQ285" s="4" t="s">
        <v>2010</v>
      </c>
      <c r="AR285" s="4" t="s">
        <v>2010</v>
      </c>
      <c r="AS285" s="147"/>
      <c r="AT285" s="147"/>
      <c r="AU285" s="147"/>
      <c r="AV285" s="147"/>
      <c r="AW285" s="147"/>
      <c r="AX285" s="147"/>
      <c r="AY285" s="147"/>
      <c r="AZ285" s="147"/>
    </row>
    <row r="286">
      <c r="A286" s="4" t="s">
        <v>966</v>
      </c>
      <c r="B286" s="144">
        <v>44496.0</v>
      </c>
      <c r="C286" s="115">
        <v>0.31699074074074074</v>
      </c>
      <c r="D286" s="47"/>
      <c r="E286" s="47"/>
      <c r="F286" s="4"/>
      <c r="G286" s="4"/>
      <c r="H286" s="4"/>
      <c r="I286" s="47"/>
      <c r="J286" s="47"/>
      <c r="K286" s="47" t="s">
        <v>271</v>
      </c>
      <c r="L286" s="144"/>
      <c r="M286" s="115"/>
      <c r="N286" s="4"/>
      <c r="O286" s="4"/>
      <c r="P286" s="8" t="b">
        <v>0</v>
      </c>
      <c r="Q286" s="8" t="s">
        <v>2009</v>
      </c>
      <c r="R286" s="177" t="b">
        <v>1</v>
      </c>
      <c r="S286" s="177">
        <v>1.0</v>
      </c>
      <c r="T286" s="8"/>
      <c r="U286" s="4"/>
      <c r="V286" s="47"/>
      <c r="W286" s="4"/>
      <c r="X286" s="177" t="b">
        <v>0</v>
      </c>
      <c r="Y286" s="8" t="b">
        <v>0</v>
      </c>
      <c r="Z286" s="47"/>
      <c r="AA286" s="8" t="b">
        <v>0</v>
      </c>
      <c r="AB286" s="8" t="b">
        <v>0</v>
      </c>
      <c r="AC286" s="178">
        <v>257.0</v>
      </c>
      <c r="AD286" s="177" t="b">
        <v>0</v>
      </c>
      <c r="AE286" s="179"/>
      <c r="AF286" s="8" t="b">
        <v>0</v>
      </c>
      <c r="AG286" s="8" t="b">
        <v>0</v>
      </c>
      <c r="AH286" s="177"/>
      <c r="AI286" s="47"/>
      <c r="AJ286" s="8">
        <v>2.2</v>
      </c>
      <c r="AK286" s="47" t="s">
        <v>622</v>
      </c>
      <c r="AL286" s="4"/>
      <c r="AM286" s="4" t="s">
        <v>280</v>
      </c>
      <c r="AN286" s="4" t="s">
        <v>305</v>
      </c>
      <c r="AO286" s="4" t="s">
        <v>2010</v>
      </c>
      <c r="AP286" s="4" t="s">
        <v>2010</v>
      </c>
      <c r="AQ286" s="4" t="s">
        <v>2010</v>
      </c>
      <c r="AR286" s="4" t="s">
        <v>2010</v>
      </c>
      <c r="AS286" s="147"/>
      <c r="AT286" s="147"/>
      <c r="AU286" s="147"/>
      <c r="AV286" s="147"/>
      <c r="AW286" s="147"/>
      <c r="AX286" s="147"/>
      <c r="AY286" s="147"/>
      <c r="AZ286" s="147"/>
    </row>
    <row r="287">
      <c r="A287" s="4" t="s">
        <v>968</v>
      </c>
      <c r="B287" s="144">
        <v>44497.0</v>
      </c>
      <c r="C287" s="115">
        <v>0.29667824074074073</v>
      </c>
      <c r="D287" s="47"/>
      <c r="E287" s="47"/>
      <c r="F287" s="4"/>
      <c r="G287" s="4"/>
      <c r="H287" s="4"/>
      <c r="I287" s="47"/>
      <c r="J287" s="47"/>
      <c r="K287" s="47" t="s">
        <v>622</v>
      </c>
      <c r="L287" s="144">
        <v>44497.0</v>
      </c>
      <c r="M287" s="115">
        <v>0.4262152777777778</v>
      </c>
      <c r="N287" s="4"/>
      <c r="O287" s="4"/>
      <c r="P287" s="8" t="b">
        <v>0</v>
      </c>
      <c r="Q287" s="8" t="s">
        <v>2013</v>
      </c>
      <c r="R287" s="177" t="b">
        <v>1</v>
      </c>
      <c r="S287" s="177">
        <v>1.0</v>
      </c>
      <c r="T287" s="8">
        <v>0.0</v>
      </c>
      <c r="U287" s="4"/>
      <c r="V287" s="47"/>
      <c r="W287" s="4"/>
      <c r="X287" s="177" t="b">
        <v>0</v>
      </c>
      <c r="Y287" s="8" t="b">
        <v>0</v>
      </c>
      <c r="Z287" s="47"/>
      <c r="AA287" s="8" t="b">
        <v>0</v>
      </c>
      <c r="AB287" s="8" t="b">
        <v>0</v>
      </c>
      <c r="AC287" s="178">
        <v>686.0</v>
      </c>
      <c r="AD287" s="177" t="b">
        <v>1</v>
      </c>
      <c r="AE287" s="179"/>
      <c r="AF287" s="8" t="b">
        <v>0</v>
      </c>
      <c r="AG287" s="8" t="b">
        <v>0</v>
      </c>
      <c r="AH287" s="177"/>
      <c r="AI287" s="47"/>
      <c r="AJ287" s="8"/>
      <c r="AK287" s="47" t="s">
        <v>622</v>
      </c>
      <c r="AL287" s="4"/>
      <c r="AM287" s="4" t="s">
        <v>280</v>
      </c>
      <c r="AN287" s="4" t="s">
        <v>877</v>
      </c>
      <c r="AO287" s="4" t="s">
        <v>2010</v>
      </c>
      <c r="AP287" s="4" t="s">
        <v>2010</v>
      </c>
      <c r="AQ287" s="4" t="s">
        <v>2010</v>
      </c>
      <c r="AR287" s="4" t="s">
        <v>2010</v>
      </c>
      <c r="AS287" s="147"/>
      <c r="AT287" s="147"/>
      <c r="AU287" s="147"/>
      <c r="AV287" s="147"/>
      <c r="AW287" s="147"/>
      <c r="AX287" s="147"/>
      <c r="AY287" s="147"/>
      <c r="AZ287" s="147"/>
    </row>
    <row r="288">
      <c r="A288" s="4" t="s">
        <v>970</v>
      </c>
      <c r="B288" s="144">
        <v>44497.0</v>
      </c>
      <c r="C288" s="115">
        <v>0.2969212962962963</v>
      </c>
      <c r="D288" s="47"/>
      <c r="E288" s="47"/>
      <c r="F288" s="4"/>
      <c r="G288" s="4"/>
      <c r="H288" s="4"/>
      <c r="I288" s="47"/>
      <c r="J288" s="47"/>
      <c r="K288" s="47" t="s">
        <v>622</v>
      </c>
      <c r="L288" s="144">
        <v>44497.0</v>
      </c>
      <c r="M288" s="115">
        <v>0.4262152777777778</v>
      </c>
      <c r="N288" s="4"/>
      <c r="O288" s="4"/>
      <c r="P288" s="8" t="b">
        <v>0</v>
      </c>
      <c r="Q288" s="8" t="s">
        <v>2013</v>
      </c>
      <c r="R288" s="177" t="b">
        <v>1</v>
      </c>
      <c r="S288" s="177">
        <v>1.0</v>
      </c>
      <c r="T288" s="8">
        <v>0.0</v>
      </c>
      <c r="U288" s="4"/>
      <c r="V288" s="47"/>
      <c r="W288" s="4"/>
      <c r="X288" s="177" t="b">
        <v>0</v>
      </c>
      <c r="Y288" s="8" t="b">
        <v>0</v>
      </c>
      <c r="Z288" s="47"/>
      <c r="AA288" s="8" t="b">
        <v>0</v>
      </c>
      <c r="AB288" s="8" t="b">
        <v>0</v>
      </c>
      <c r="AC288" s="178">
        <v>685.0</v>
      </c>
      <c r="AD288" s="177" t="b">
        <v>1</v>
      </c>
      <c r="AE288" s="179"/>
      <c r="AF288" s="8" t="b">
        <v>0</v>
      </c>
      <c r="AG288" s="8" t="b">
        <v>0</v>
      </c>
      <c r="AH288" s="177"/>
      <c r="AI288" s="47"/>
      <c r="AJ288" s="8"/>
      <c r="AK288" s="47" t="s">
        <v>622</v>
      </c>
      <c r="AL288" s="4"/>
      <c r="AM288" s="4" t="s">
        <v>280</v>
      </c>
      <c r="AN288" s="4" t="s">
        <v>971</v>
      </c>
      <c r="AO288" s="4" t="s">
        <v>2010</v>
      </c>
      <c r="AP288" s="4" t="s">
        <v>2010</v>
      </c>
      <c r="AQ288" s="4" t="s">
        <v>2010</v>
      </c>
      <c r="AR288" s="4" t="s">
        <v>2010</v>
      </c>
      <c r="AS288" s="147"/>
      <c r="AT288" s="147"/>
      <c r="AU288" s="147"/>
      <c r="AV288" s="147"/>
      <c r="AW288" s="147"/>
      <c r="AX288" s="147"/>
      <c r="AY288" s="147"/>
      <c r="AZ288" s="147"/>
    </row>
    <row r="289">
      <c r="A289" s="4" t="s">
        <v>973</v>
      </c>
      <c r="B289" s="144">
        <v>44497.0</v>
      </c>
      <c r="C289" s="115">
        <v>0.3031712962962963</v>
      </c>
      <c r="D289" s="47"/>
      <c r="E289" s="47"/>
      <c r="F289" s="4"/>
      <c r="G289" s="4"/>
      <c r="H289" s="4"/>
      <c r="I289" s="47"/>
      <c r="J289" s="47"/>
      <c r="K289" s="47" t="s">
        <v>622</v>
      </c>
      <c r="L289" s="144">
        <v>44497.0</v>
      </c>
      <c r="M289" s="115">
        <v>0.4262152777777778</v>
      </c>
      <c r="N289" s="4"/>
      <c r="O289" s="4"/>
      <c r="P289" s="8" t="b">
        <v>0</v>
      </c>
      <c r="Q289" s="8" t="s">
        <v>2013</v>
      </c>
      <c r="R289" s="177" t="b">
        <v>1</v>
      </c>
      <c r="S289" s="177">
        <v>1.0</v>
      </c>
      <c r="T289" s="8"/>
      <c r="U289" s="4"/>
      <c r="V289" s="47"/>
      <c r="W289" s="4"/>
      <c r="X289" s="177" t="b">
        <v>0</v>
      </c>
      <c r="Y289" s="8" t="b">
        <v>0</v>
      </c>
      <c r="Z289" s="47"/>
      <c r="AA289" s="8" t="b">
        <v>0</v>
      </c>
      <c r="AB289" s="8" t="b">
        <v>0</v>
      </c>
      <c r="AC289" s="178">
        <v>256.0</v>
      </c>
      <c r="AD289" s="177" t="b">
        <v>0</v>
      </c>
      <c r="AE289" s="179"/>
      <c r="AF289" s="8" t="b">
        <v>0</v>
      </c>
      <c r="AG289" s="8" t="b">
        <v>0</v>
      </c>
      <c r="AH289" s="177"/>
      <c r="AI289" s="47"/>
      <c r="AJ289" s="8"/>
      <c r="AK289" s="47" t="s">
        <v>622</v>
      </c>
      <c r="AL289" s="4"/>
      <c r="AM289" s="4" t="s">
        <v>280</v>
      </c>
      <c r="AN289" s="4" t="s">
        <v>485</v>
      </c>
      <c r="AO289" s="4" t="s">
        <v>2010</v>
      </c>
      <c r="AP289" s="4" t="s">
        <v>2010</v>
      </c>
      <c r="AQ289" s="4" t="s">
        <v>2010</v>
      </c>
      <c r="AR289" s="4" t="s">
        <v>2010</v>
      </c>
      <c r="AS289" s="147"/>
      <c r="AT289" s="147"/>
      <c r="AU289" s="147"/>
      <c r="AV289" s="147"/>
      <c r="AW289" s="147"/>
      <c r="AX289" s="147"/>
      <c r="AY289" s="147"/>
      <c r="AZ289" s="147"/>
    </row>
    <row r="290">
      <c r="A290" s="4" t="s">
        <v>975</v>
      </c>
      <c r="B290" s="144">
        <v>44498.0</v>
      </c>
      <c r="C290" s="115">
        <v>0.2869097222222222</v>
      </c>
      <c r="D290" s="47"/>
      <c r="E290" s="47"/>
      <c r="F290" s="4"/>
      <c r="G290" s="4"/>
      <c r="H290" s="4"/>
      <c r="I290" s="47"/>
      <c r="J290" s="47"/>
      <c r="K290" s="47" t="s">
        <v>622</v>
      </c>
      <c r="L290" s="144">
        <v>44498.0</v>
      </c>
      <c r="M290" s="115">
        <v>0.4052777777777778</v>
      </c>
      <c r="N290" s="4"/>
      <c r="O290" s="4"/>
      <c r="P290" s="8" t="b">
        <v>0</v>
      </c>
      <c r="Q290" s="8" t="s">
        <v>2013</v>
      </c>
      <c r="R290" s="177" t="b">
        <v>1</v>
      </c>
      <c r="S290" s="177">
        <v>1.0</v>
      </c>
      <c r="T290" s="8"/>
      <c r="U290" s="4"/>
      <c r="V290" s="47"/>
      <c r="W290" s="4"/>
      <c r="X290" s="177" t="b">
        <v>0</v>
      </c>
      <c r="Y290" s="8" t="b">
        <v>0</v>
      </c>
      <c r="Z290" s="47"/>
      <c r="AA290" s="8" t="b">
        <v>0</v>
      </c>
      <c r="AB290" s="8" t="b">
        <v>0</v>
      </c>
      <c r="AC290" s="178">
        <v>255.0</v>
      </c>
      <c r="AD290" s="177" t="b">
        <v>0</v>
      </c>
      <c r="AE290" s="179"/>
      <c r="AF290" s="8" t="b">
        <v>0</v>
      </c>
      <c r="AG290" s="8" t="b">
        <v>0</v>
      </c>
      <c r="AH290" s="177"/>
      <c r="AI290" s="47"/>
      <c r="AJ290" s="8"/>
      <c r="AK290" s="47" t="s">
        <v>622</v>
      </c>
      <c r="AL290" s="4"/>
      <c r="AM290" s="4" t="s">
        <v>280</v>
      </c>
      <c r="AN290" s="4" t="s">
        <v>426</v>
      </c>
      <c r="AO290" s="4" t="s">
        <v>2010</v>
      </c>
      <c r="AP290" s="4" t="s">
        <v>2010</v>
      </c>
      <c r="AQ290" s="4" t="s">
        <v>2010</v>
      </c>
      <c r="AR290" s="4" t="s">
        <v>2010</v>
      </c>
      <c r="AS290" s="147"/>
      <c r="AT290" s="147"/>
      <c r="AU290" s="147"/>
      <c r="AV290" s="147"/>
      <c r="AW290" s="147"/>
      <c r="AX290" s="147"/>
      <c r="AY290" s="147"/>
      <c r="AZ290" s="147"/>
    </row>
    <row r="291">
      <c r="A291" s="4" t="s">
        <v>977</v>
      </c>
      <c r="B291" s="144">
        <v>44498.0</v>
      </c>
      <c r="C291" s="115">
        <v>0.28711805555555553</v>
      </c>
      <c r="D291" s="47"/>
      <c r="E291" s="47"/>
      <c r="F291" s="4"/>
      <c r="G291" s="4"/>
      <c r="H291" s="4"/>
      <c r="I291" s="47"/>
      <c r="J291" s="47"/>
      <c r="K291" s="47" t="s">
        <v>622</v>
      </c>
      <c r="L291" s="144">
        <v>44498.0</v>
      </c>
      <c r="M291" s="115">
        <v>0.4052777777777778</v>
      </c>
      <c r="N291" s="4"/>
      <c r="O291" s="4"/>
      <c r="P291" s="8" t="b">
        <v>0</v>
      </c>
      <c r="Q291" s="8" t="s">
        <v>2013</v>
      </c>
      <c r="R291" s="177" t="b">
        <v>1</v>
      </c>
      <c r="S291" s="177">
        <v>1.0</v>
      </c>
      <c r="T291" s="8">
        <v>0.0</v>
      </c>
      <c r="U291" s="4"/>
      <c r="V291" s="47"/>
      <c r="W291" s="4"/>
      <c r="X291" s="177" t="b">
        <v>0</v>
      </c>
      <c r="Y291" s="8" t="b">
        <v>0</v>
      </c>
      <c r="Z291" s="47"/>
      <c r="AA291" s="8" t="b">
        <v>0</v>
      </c>
      <c r="AB291" s="8" t="b">
        <v>0</v>
      </c>
      <c r="AC291" s="178">
        <v>684.0</v>
      </c>
      <c r="AD291" s="177" t="b">
        <v>1</v>
      </c>
      <c r="AE291" s="179"/>
      <c r="AF291" s="8" t="b">
        <v>0</v>
      </c>
      <c r="AG291" s="8" t="b">
        <v>0</v>
      </c>
      <c r="AH291" s="177"/>
      <c r="AI291" s="47"/>
      <c r="AJ291" s="8"/>
      <c r="AK291" s="47" t="s">
        <v>622</v>
      </c>
      <c r="AL291" s="4"/>
      <c r="AM291" s="4" t="s">
        <v>280</v>
      </c>
      <c r="AN291" s="4" t="s">
        <v>978</v>
      </c>
      <c r="AO291" s="4" t="s">
        <v>2010</v>
      </c>
      <c r="AP291" s="4" t="s">
        <v>2010</v>
      </c>
      <c r="AQ291" s="4" t="s">
        <v>2010</v>
      </c>
      <c r="AR291" s="4" t="s">
        <v>2010</v>
      </c>
      <c r="AS291" s="147"/>
      <c r="AT291" s="147"/>
      <c r="AU291" s="147"/>
      <c r="AV291" s="147"/>
      <c r="AW291" s="147"/>
      <c r="AX291" s="147"/>
      <c r="AY291" s="147"/>
      <c r="AZ291" s="147"/>
    </row>
    <row r="292">
      <c r="A292" s="4" t="s">
        <v>980</v>
      </c>
      <c r="B292" s="144">
        <v>44498.0</v>
      </c>
      <c r="C292" s="115">
        <v>0.2892476851851852</v>
      </c>
      <c r="D292" s="47"/>
      <c r="E292" s="47"/>
      <c r="F292" s="4"/>
      <c r="G292" s="4"/>
      <c r="H292" s="4"/>
      <c r="I292" s="47"/>
      <c r="J292" s="47"/>
      <c r="K292" s="47" t="s">
        <v>622</v>
      </c>
      <c r="L292" s="144">
        <v>44498.0</v>
      </c>
      <c r="M292" s="115">
        <v>0.4052777777777778</v>
      </c>
      <c r="N292" s="4"/>
      <c r="O292" s="4"/>
      <c r="P292" s="8" t="b">
        <v>0</v>
      </c>
      <c r="Q292" s="8" t="s">
        <v>2013</v>
      </c>
      <c r="R292" s="177" t="b">
        <v>1</v>
      </c>
      <c r="S292" s="177">
        <v>1.0</v>
      </c>
      <c r="T292" s="8">
        <v>0.0</v>
      </c>
      <c r="U292" s="4"/>
      <c r="V292" s="47"/>
      <c r="W292" s="4"/>
      <c r="X292" s="177" t="b">
        <v>0</v>
      </c>
      <c r="Y292" s="8" t="b">
        <v>0</v>
      </c>
      <c r="Z292" s="47"/>
      <c r="AA292" s="8" t="b">
        <v>0</v>
      </c>
      <c r="AB292" s="8" t="b">
        <v>0</v>
      </c>
      <c r="AC292" s="178">
        <v>683.0</v>
      </c>
      <c r="AD292" s="177" t="b">
        <v>1</v>
      </c>
      <c r="AE292" s="179"/>
      <c r="AF292" s="8" t="b">
        <v>0</v>
      </c>
      <c r="AG292" s="8" t="b">
        <v>0</v>
      </c>
      <c r="AH292" s="177"/>
      <c r="AI292" s="47"/>
      <c r="AJ292" s="8"/>
      <c r="AK292" s="47" t="s">
        <v>622</v>
      </c>
      <c r="AL292" s="4"/>
      <c r="AM292" s="4" t="s">
        <v>280</v>
      </c>
      <c r="AN292" s="4" t="s">
        <v>981</v>
      </c>
      <c r="AO292" s="4" t="s">
        <v>2010</v>
      </c>
      <c r="AP292" s="4" t="s">
        <v>2010</v>
      </c>
      <c r="AQ292" s="4" t="s">
        <v>2010</v>
      </c>
      <c r="AR292" s="4" t="s">
        <v>2010</v>
      </c>
      <c r="AS292" s="147"/>
      <c r="AT292" s="147"/>
      <c r="AU292" s="147"/>
      <c r="AV292" s="147"/>
      <c r="AW292" s="147"/>
      <c r="AX292" s="147"/>
      <c r="AY292" s="147"/>
      <c r="AZ292" s="147"/>
    </row>
    <row r="293">
      <c r="A293" s="4" t="s">
        <v>983</v>
      </c>
      <c r="B293" s="144">
        <v>44498.0</v>
      </c>
      <c r="C293" s="115">
        <v>0.29207175925925927</v>
      </c>
      <c r="D293" s="47"/>
      <c r="E293" s="47"/>
      <c r="F293" s="4"/>
      <c r="G293" s="4"/>
      <c r="H293" s="4"/>
      <c r="I293" s="47"/>
      <c r="J293" s="47"/>
      <c r="K293" s="47" t="s">
        <v>622</v>
      </c>
      <c r="L293" s="144">
        <v>44498.0</v>
      </c>
      <c r="M293" s="115">
        <v>0.4052777777777778</v>
      </c>
      <c r="N293" s="4"/>
      <c r="O293" s="4"/>
      <c r="P293" s="8" t="b">
        <v>0</v>
      </c>
      <c r="Q293" s="8" t="s">
        <v>2013</v>
      </c>
      <c r="R293" s="177" t="b">
        <v>1</v>
      </c>
      <c r="S293" s="177">
        <v>1.0</v>
      </c>
      <c r="T293" s="8"/>
      <c r="U293" s="4"/>
      <c r="V293" s="47"/>
      <c r="W293" s="4"/>
      <c r="X293" s="177" t="b">
        <v>0</v>
      </c>
      <c r="Y293" s="8" t="b">
        <v>0</v>
      </c>
      <c r="Z293" s="47"/>
      <c r="AA293" s="8" t="b">
        <v>0</v>
      </c>
      <c r="AB293" s="8" t="b">
        <v>0</v>
      </c>
      <c r="AC293" s="178">
        <v>254.0</v>
      </c>
      <c r="AD293" s="177" t="b">
        <v>0</v>
      </c>
      <c r="AE293" s="179"/>
      <c r="AF293" s="8" t="b">
        <v>0</v>
      </c>
      <c r="AG293" s="8" t="b">
        <v>0</v>
      </c>
      <c r="AH293" s="177"/>
      <c r="AI293" s="47"/>
      <c r="AJ293" s="8"/>
      <c r="AK293" s="47" t="s">
        <v>622</v>
      </c>
      <c r="AL293" s="4"/>
      <c r="AM293" s="4" t="s">
        <v>280</v>
      </c>
      <c r="AN293" s="4" t="s">
        <v>437</v>
      </c>
      <c r="AO293" s="4" t="s">
        <v>2010</v>
      </c>
      <c r="AP293" s="4" t="s">
        <v>2010</v>
      </c>
      <c r="AQ293" s="4" t="s">
        <v>2010</v>
      </c>
      <c r="AR293" s="4" t="s">
        <v>2010</v>
      </c>
      <c r="AS293" s="147"/>
      <c r="AT293" s="147"/>
      <c r="AU293" s="147"/>
      <c r="AV293" s="147"/>
      <c r="AW293" s="147"/>
      <c r="AX293" s="147"/>
      <c r="AY293" s="147"/>
      <c r="AZ293" s="147"/>
    </row>
    <row r="294">
      <c r="A294" s="4" t="s">
        <v>985</v>
      </c>
      <c r="B294" s="144">
        <v>44498.0</v>
      </c>
      <c r="C294" s="115">
        <v>0.29344907407407406</v>
      </c>
      <c r="D294" s="47"/>
      <c r="E294" s="47"/>
      <c r="F294" s="4"/>
      <c r="G294" s="4"/>
      <c r="H294" s="4"/>
      <c r="I294" s="47"/>
      <c r="J294" s="47"/>
      <c r="K294" s="47" t="s">
        <v>622</v>
      </c>
      <c r="L294" s="144">
        <v>44498.0</v>
      </c>
      <c r="M294" s="115">
        <v>0.4052777777777778</v>
      </c>
      <c r="N294" s="4"/>
      <c r="O294" s="4"/>
      <c r="P294" s="8" t="b">
        <v>0</v>
      </c>
      <c r="Q294" s="8" t="s">
        <v>2013</v>
      </c>
      <c r="R294" s="177" t="b">
        <v>1</v>
      </c>
      <c r="S294" s="177">
        <v>1.0</v>
      </c>
      <c r="T294" s="8"/>
      <c r="U294" s="4"/>
      <c r="V294" s="47"/>
      <c r="W294" s="4"/>
      <c r="X294" s="177" t="b">
        <v>0</v>
      </c>
      <c r="Y294" s="8" t="b">
        <v>0</v>
      </c>
      <c r="Z294" s="47"/>
      <c r="AA294" s="8" t="b">
        <v>0</v>
      </c>
      <c r="AB294" s="8" t="b">
        <v>0</v>
      </c>
      <c r="AC294" s="178">
        <v>253.0</v>
      </c>
      <c r="AD294" s="177" t="b">
        <v>0</v>
      </c>
      <c r="AE294" s="179"/>
      <c r="AF294" s="8" t="b">
        <v>0</v>
      </c>
      <c r="AG294" s="8" t="b">
        <v>0</v>
      </c>
      <c r="AH294" s="177"/>
      <c r="AI294" s="47"/>
      <c r="AJ294" s="8"/>
      <c r="AK294" s="47" t="s">
        <v>622</v>
      </c>
      <c r="AL294" s="4"/>
      <c r="AM294" s="4" t="s">
        <v>280</v>
      </c>
      <c r="AN294" s="4" t="s">
        <v>305</v>
      </c>
      <c r="AO294" s="4" t="s">
        <v>2010</v>
      </c>
      <c r="AP294" s="4" t="s">
        <v>2010</v>
      </c>
      <c r="AQ294" s="4" t="s">
        <v>2010</v>
      </c>
      <c r="AR294" s="4" t="s">
        <v>2010</v>
      </c>
      <c r="AS294" s="147"/>
      <c r="AT294" s="147"/>
      <c r="AU294" s="147"/>
      <c r="AV294" s="147"/>
      <c r="AW294" s="147"/>
      <c r="AX294" s="147"/>
      <c r="AY294" s="147"/>
      <c r="AZ294" s="147"/>
    </row>
    <row r="295">
      <c r="A295" s="4" t="s">
        <v>987</v>
      </c>
      <c r="B295" s="144">
        <v>44498.0</v>
      </c>
      <c r="C295" s="115">
        <v>0.2958912037037037</v>
      </c>
      <c r="D295" s="47"/>
      <c r="E295" s="47"/>
      <c r="F295" s="4"/>
      <c r="G295" s="4"/>
      <c r="H295" s="4"/>
      <c r="I295" s="47"/>
      <c r="J295" s="47"/>
      <c r="K295" s="47" t="s">
        <v>622</v>
      </c>
      <c r="L295" s="144">
        <v>44498.0</v>
      </c>
      <c r="M295" s="115">
        <v>0.4052777777777778</v>
      </c>
      <c r="N295" s="4"/>
      <c r="O295" s="4"/>
      <c r="P295" s="8" t="b">
        <v>0</v>
      </c>
      <c r="Q295" s="8" t="s">
        <v>2013</v>
      </c>
      <c r="R295" s="177" t="b">
        <v>1</v>
      </c>
      <c r="S295" s="177">
        <v>1.0</v>
      </c>
      <c r="T295" s="8"/>
      <c r="U295" s="4"/>
      <c r="V295" s="47"/>
      <c r="W295" s="4"/>
      <c r="X295" s="177" t="b">
        <v>0</v>
      </c>
      <c r="Y295" s="8" t="b">
        <v>0</v>
      </c>
      <c r="Z295" s="47"/>
      <c r="AA295" s="8" t="b">
        <v>0</v>
      </c>
      <c r="AB295" s="8" t="b">
        <v>0</v>
      </c>
      <c r="AC295" s="178">
        <v>252.0</v>
      </c>
      <c r="AD295" s="177" t="b">
        <v>0</v>
      </c>
      <c r="AE295" s="179"/>
      <c r="AF295" s="8" t="b">
        <v>0</v>
      </c>
      <c r="AG295" s="8" t="b">
        <v>0</v>
      </c>
      <c r="AH295" s="177"/>
      <c r="AI295" s="47"/>
      <c r="AJ295" s="8"/>
      <c r="AK295" s="47" t="s">
        <v>622</v>
      </c>
      <c r="AL295" s="4"/>
      <c r="AM295" s="4" t="s">
        <v>280</v>
      </c>
      <c r="AN295" s="4" t="s">
        <v>302</v>
      </c>
      <c r="AO295" s="4" t="s">
        <v>2010</v>
      </c>
      <c r="AP295" s="4" t="s">
        <v>2010</v>
      </c>
      <c r="AQ295" s="4" t="s">
        <v>2010</v>
      </c>
      <c r="AR295" s="4" t="s">
        <v>2010</v>
      </c>
      <c r="AS295" s="147"/>
      <c r="AT295" s="147"/>
      <c r="AU295" s="147"/>
      <c r="AV295" s="147"/>
      <c r="AW295" s="147"/>
      <c r="AX295" s="147"/>
      <c r="AY295" s="147"/>
      <c r="AZ295" s="147"/>
    </row>
    <row r="296">
      <c r="A296" s="4" t="s">
        <v>989</v>
      </c>
      <c r="B296" s="144">
        <v>44498.0</v>
      </c>
      <c r="C296" s="115">
        <v>0.29811342592592593</v>
      </c>
      <c r="D296" s="47"/>
      <c r="E296" s="47"/>
      <c r="F296" s="4"/>
      <c r="G296" s="4"/>
      <c r="H296" s="4"/>
      <c r="I296" s="47"/>
      <c r="J296" s="47"/>
      <c r="K296" s="47" t="s">
        <v>622</v>
      </c>
      <c r="L296" s="144">
        <v>44498.0</v>
      </c>
      <c r="M296" s="115">
        <v>0.4052777777777778</v>
      </c>
      <c r="N296" s="4"/>
      <c r="O296" s="4"/>
      <c r="P296" s="8" t="b">
        <v>0</v>
      </c>
      <c r="Q296" s="8" t="s">
        <v>2013</v>
      </c>
      <c r="R296" s="177" t="b">
        <v>1</v>
      </c>
      <c r="S296" s="177">
        <v>1.0</v>
      </c>
      <c r="T296" s="8">
        <v>0.0</v>
      </c>
      <c r="U296" s="4"/>
      <c r="V296" s="47"/>
      <c r="W296" s="4"/>
      <c r="X296" s="177" t="b">
        <v>0</v>
      </c>
      <c r="Y296" s="8" t="b">
        <v>0</v>
      </c>
      <c r="Z296" s="47"/>
      <c r="AA296" s="8" t="b">
        <v>0</v>
      </c>
      <c r="AB296" s="8" t="b">
        <v>0</v>
      </c>
      <c r="AC296" s="178">
        <v>682.0</v>
      </c>
      <c r="AD296" s="177" t="b">
        <v>1</v>
      </c>
      <c r="AE296" s="179"/>
      <c r="AF296" s="8" t="b">
        <v>0</v>
      </c>
      <c r="AG296" s="8" t="b">
        <v>0</v>
      </c>
      <c r="AH296" s="177"/>
      <c r="AI296" s="47"/>
      <c r="AJ296" s="8"/>
      <c r="AK296" s="47" t="s">
        <v>622</v>
      </c>
      <c r="AL296" s="4"/>
      <c r="AM296" s="4" t="s">
        <v>280</v>
      </c>
      <c r="AN296" s="4" t="s">
        <v>990</v>
      </c>
      <c r="AO296" s="4" t="s">
        <v>2010</v>
      </c>
      <c r="AP296" s="4" t="s">
        <v>2010</v>
      </c>
      <c r="AQ296" s="4" t="s">
        <v>2010</v>
      </c>
      <c r="AR296" s="4" t="s">
        <v>2010</v>
      </c>
      <c r="AS296" s="147"/>
      <c r="AT296" s="147"/>
      <c r="AU296" s="147"/>
      <c r="AV296" s="147"/>
      <c r="AW296" s="147"/>
      <c r="AX296" s="147"/>
      <c r="AY296" s="147"/>
      <c r="AZ296" s="147"/>
    </row>
    <row r="297">
      <c r="A297" s="4" t="s">
        <v>992</v>
      </c>
      <c r="B297" s="144">
        <v>44498.0</v>
      </c>
      <c r="C297" s="115">
        <v>0.3145601851851852</v>
      </c>
      <c r="D297" s="47"/>
      <c r="E297" s="47"/>
      <c r="F297" s="4"/>
      <c r="G297" s="4"/>
      <c r="H297" s="4"/>
      <c r="I297" s="47"/>
      <c r="J297" s="47"/>
      <c r="K297" s="47" t="s">
        <v>622</v>
      </c>
      <c r="L297" s="144">
        <v>44498.0</v>
      </c>
      <c r="M297" s="115">
        <v>0.4052777777777778</v>
      </c>
      <c r="N297" s="4"/>
      <c r="O297" s="4"/>
      <c r="P297" s="8" t="b">
        <v>0</v>
      </c>
      <c r="Q297" s="8" t="s">
        <v>2013</v>
      </c>
      <c r="R297" s="177" t="b">
        <v>1</v>
      </c>
      <c r="S297" s="177">
        <v>1.0</v>
      </c>
      <c r="T297" s="8"/>
      <c r="U297" s="4"/>
      <c r="V297" s="47"/>
      <c r="W297" s="4"/>
      <c r="X297" s="177" t="b">
        <v>0</v>
      </c>
      <c r="Y297" s="8" t="b">
        <v>0</v>
      </c>
      <c r="Z297" s="47"/>
      <c r="AA297" s="8" t="b">
        <v>0</v>
      </c>
      <c r="AB297" s="8" t="b">
        <v>0</v>
      </c>
      <c r="AC297" s="178">
        <v>251.0</v>
      </c>
      <c r="AD297" s="177" t="b">
        <v>0</v>
      </c>
      <c r="AE297" s="179"/>
      <c r="AF297" s="8" t="b">
        <v>0</v>
      </c>
      <c r="AG297" s="8" t="b">
        <v>0</v>
      </c>
      <c r="AH297" s="177"/>
      <c r="AI297" s="47"/>
      <c r="AJ297" s="8"/>
      <c r="AK297" s="47" t="s">
        <v>622</v>
      </c>
      <c r="AL297" s="4"/>
      <c r="AM297" s="4" t="s">
        <v>373</v>
      </c>
      <c r="AN297" s="4" t="s">
        <v>349</v>
      </c>
      <c r="AO297" s="4" t="s">
        <v>2010</v>
      </c>
      <c r="AP297" s="4" t="s">
        <v>2010</v>
      </c>
      <c r="AQ297" s="4" t="s">
        <v>2010</v>
      </c>
      <c r="AR297" s="4" t="s">
        <v>2010</v>
      </c>
      <c r="AS297" s="147"/>
      <c r="AT297" s="147"/>
      <c r="AU297" s="147"/>
      <c r="AV297" s="147"/>
      <c r="AW297" s="147"/>
      <c r="AX297" s="147"/>
      <c r="AY297" s="147"/>
      <c r="AZ297" s="147"/>
    </row>
    <row r="298">
      <c r="A298" s="4" t="s">
        <v>994</v>
      </c>
      <c r="B298" s="144">
        <v>44498.0</v>
      </c>
      <c r="C298" s="115">
        <v>0.31574074074074077</v>
      </c>
      <c r="D298" s="47"/>
      <c r="E298" s="47"/>
      <c r="F298" s="4"/>
      <c r="G298" s="4"/>
      <c r="H298" s="4"/>
      <c r="I298" s="47"/>
      <c r="J298" s="47"/>
      <c r="K298" s="47" t="s">
        <v>271</v>
      </c>
      <c r="L298" s="144"/>
      <c r="M298" s="115"/>
      <c r="N298" s="4"/>
      <c r="O298" s="4"/>
      <c r="P298" s="8" t="b">
        <v>0</v>
      </c>
      <c r="Q298" s="8" t="s">
        <v>2009</v>
      </c>
      <c r="R298" s="177" t="b">
        <v>1</v>
      </c>
      <c r="S298" s="177">
        <v>1.0</v>
      </c>
      <c r="T298" s="8"/>
      <c r="U298" s="4"/>
      <c r="V298" s="47"/>
      <c r="W298" s="4"/>
      <c r="X298" s="177" t="b">
        <v>0</v>
      </c>
      <c r="Y298" s="8" t="b">
        <v>0</v>
      </c>
      <c r="Z298" s="47"/>
      <c r="AA298" s="8" t="b">
        <v>0</v>
      </c>
      <c r="AB298" s="8" t="b">
        <v>0</v>
      </c>
      <c r="AC298" s="178">
        <v>250.0</v>
      </c>
      <c r="AD298" s="177" t="b">
        <v>0</v>
      </c>
      <c r="AE298" s="179"/>
      <c r="AF298" s="8" t="b">
        <v>0</v>
      </c>
      <c r="AG298" s="8" t="b">
        <v>0</v>
      </c>
      <c r="AH298" s="177"/>
      <c r="AI298" s="47"/>
      <c r="AJ298" s="8">
        <v>2.2</v>
      </c>
      <c r="AK298" s="47" t="s">
        <v>622</v>
      </c>
      <c r="AL298" s="4"/>
      <c r="AM298" s="4" t="s">
        <v>280</v>
      </c>
      <c r="AN298" s="4" t="s">
        <v>325</v>
      </c>
      <c r="AO298" s="4" t="s">
        <v>2010</v>
      </c>
      <c r="AP298" s="4" t="s">
        <v>2010</v>
      </c>
      <c r="AQ298" s="4" t="s">
        <v>2010</v>
      </c>
      <c r="AR298" s="4" t="s">
        <v>2010</v>
      </c>
      <c r="AS298" s="147"/>
      <c r="AT298" s="147"/>
      <c r="AU298" s="147"/>
      <c r="AV298" s="147"/>
      <c r="AW298" s="147"/>
      <c r="AX298" s="147"/>
      <c r="AY298" s="147"/>
      <c r="AZ298" s="147"/>
    </row>
    <row r="299">
      <c r="A299" s="4" t="s">
        <v>996</v>
      </c>
      <c r="B299" s="144">
        <v>44501.0</v>
      </c>
      <c r="C299" s="115">
        <v>0.3419675925925926</v>
      </c>
      <c r="D299" s="47"/>
      <c r="E299" s="47"/>
      <c r="F299" s="4"/>
      <c r="G299" s="4"/>
      <c r="H299" s="4"/>
      <c r="I299" s="47"/>
      <c r="J299" s="47"/>
      <c r="K299" s="47" t="s">
        <v>271</v>
      </c>
      <c r="L299" s="144"/>
      <c r="M299" s="115"/>
      <c r="N299" s="4"/>
      <c r="O299" s="4"/>
      <c r="P299" s="8" t="b">
        <v>0</v>
      </c>
      <c r="Q299" s="8" t="s">
        <v>2009</v>
      </c>
      <c r="R299" s="177" t="b">
        <v>1</v>
      </c>
      <c r="S299" s="177">
        <v>1.0</v>
      </c>
      <c r="T299" s="8"/>
      <c r="U299" s="4"/>
      <c r="V299" s="47"/>
      <c r="W299" s="4"/>
      <c r="X299" s="177" t="b">
        <v>0</v>
      </c>
      <c r="Y299" s="8" t="b">
        <v>0</v>
      </c>
      <c r="Z299" s="47"/>
      <c r="AA299" s="8" t="b">
        <v>0</v>
      </c>
      <c r="AB299" s="8" t="b">
        <v>0</v>
      </c>
      <c r="AC299" s="178">
        <v>249.0</v>
      </c>
      <c r="AD299" s="177" t="b">
        <v>0</v>
      </c>
      <c r="AE299" s="179"/>
      <c r="AF299" s="8" t="b">
        <v>0</v>
      </c>
      <c r="AG299" s="8" t="b">
        <v>0</v>
      </c>
      <c r="AH299" s="177"/>
      <c r="AI299" s="47"/>
      <c r="AJ299" s="8">
        <v>2.2</v>
      </c>
      <c r="AK299" s="47" t="s">
        <v>622</v>
      </c>
      <c r="AL299" s="4"/>
      <c r="AM299" s="4" t="s">
        <v>280</v>
      </c>
      <c r="AN299" s="4" t="s">
        <v>349</v>
      </c>
      <c r="AO299" s="4" t="s">
        <v>2010</v>
      </c>
      <c r="AP299" s="4" t="s">
        <v>2010</v>
      </c>
      <c r="AQ299" s="4" t="s">
        <v>2010</v>
      </c>
      <c r="AR299" s="4" t="s">
        <v>2010</v>
      </c>
      <c r="AS299" s="147"/>
      <c r="AT299" s="147"/>
      <c r="AU299" s="147"/>
      <c r="AV299" s="147"/>
      <c r="AW299" s="147"/>
      <c r="AX299" s="147"/>
      <c r="AY299" s="147"/>
      <c r="AZ299" s="147"/>
    </row>
    <row r="300">
      <c r="A300" s="4" t="s">
        <v>998</v>
      </c>
      <c r="B300" s="144">
        <v>44501.0</v>
      </c>
      <c r="C300" s="115">
        <v>0.3426736111111111</v>
      </c>
      <c r="D300" s="47"/>
      <c r="E300" s="47"/>
      <c r="F300" s="4"/>
      <c r="G300" s="4"/>
      <c r="H300" s="4"/>
      <c r="I300" s="47"/>
      <c r="J300" s="47"/>
      <c r="K300" s="47" t="s">
        <v>271</v>
      </c>
      <c r="L300" s="144"/>
      <c r="M300" s="115"/>
      <c r="N300" s="4"/>
      <c r="O300" s="4"/>
      <c r="P300" s="8" t="b">
        <v>0</v>
      </c>
      <c r="Q300" s="8" t="s">
        <v>2009</v>
      </c>
      <c r="R300" s="177" t="b">
        <v>1</v>
      </c>
      <c r="S300" s="177">
        <v>1.0</v>
      </c>
      <c r="T300" s="8"/>
      <c r="U300" s="4"/>
      <c r="V300" s="47"/>
      <c r="W300" s="4"/>
      <c r="X300" s="177" t="b">
        <v>0</v>
      </c>
      <c r="Y300" s="8" t="b">
        <v>0</v>
      </c>
      <c r="Z300" s="47"/>
      <c r="AA300" s="8" t="b">
        <v>0</v>
      </c>
      <c r="AB300" s="8" t="b">
        <v>0</v>
      </c>
      <c r="AC300" s="178">
        <v>248.0</v>
      </c>
      <c r="AD300" s="177" t="b">
        <v>0</v>
      </c>
      <c r="AE300" s="179"/>
      <c r="AF300" s="8" t="b">
        <v>0</v>
      </c>
      <c r="AG300" s="8" t="b">
        <v>0</v>
      </c>
      <c r="AH300" s="177"/>
      <c r="AI300" s="47"/>
      <c r="AJ300" s="8">
        <v>2.2</v>
      </c>
      <c r="AK300" s="47" t="s">
        <v>622</v>
      </c>
      <c r="AL300" s="4"/>
      <c r="AM300" s="4" t="s">
        <v>280</v>
      </c>
      <c r="AN300" s="4" t="s">
        <v>352</v>
      </c>
      <c r="AO300" s="4" t="s">
        <v>2010</v>
      </c>
      <c r="AP300" s="4" t="s">
        <v>2010</v>
      </c>
      <c r="AQ300" s="4" t="s">
        <v>2010</v>
      </c>
      <c r="AR300" s="4" t="s">
        <v>2010</v>
      </c>
      <c r="AS300" s="147"/>
      <c r="AT300" s="147"/>
      <c r="AU300" s="147"/>
      <c r="AV300" s="147"/>
      <c r="AW300" s="147"/>
      <c r="AX300" s="147"/>
      <c r="AY300" s="147"/>
      <c r="AZ300" s="147"/>
    </row>
    <row r="301">
      <c r="A301" s="4" t="s">
        <v>1000</v>
      </c>
      <c r="B301" s="144">
        <v>44501.0</v>
      </c>
      <c r="C301" s="115">
        <v>0.34347222222222223</v>
      </c>
      <c r="D301" s="47"/>
      <c r="E301" s="47"/>
      <c r="F301" s="4"/>
      <c r="G301" s="4"/>
      <c r="H301" s="4"/>
      <c r="I301" s="47"/>
      <c r="J301" s="47"/>
      <c r="K301" s="47" t="s">
        <v>622</v>
      </c>
      <c r="L301" s="144">
        <v>44501.0</v>
      </c>
      <c r="M301" s="115">
        <v>0.5211574074074075</v>
      </c>
      <c r="N301" s="4"/>
      <c r="O301" s="4"/>
      <c r="P301" s="8" t="b">
        <v>0</v>
      </c>
      <c r="Q301" s="8" t="s">
        <v>2013</v>
      </c>
      <c r="R301" s="177" t="b">
        <v>1</v>
      </c>
      <c r="S301" s="177">
        <v>1.0</v>
      </c>
      <c r="T301" s="8">
        <v>0.0</v>
      </c>
      <c r="U301" s="4"/>
      <c r="V301" s="47"/>
      <c r="W301" s="4"/>
      <c r="X301" s="177" t="b">
        <v>0</v>
      </c>
      <c r="Y301" s="8" t="b">
        <v>0</v>
      </c>
      <c r="Z301" s="47"/>
      <c r="AA301" s="8" t="b">
        <v>0</v>
      </c>
      <c r="AB301" s="8" t="b">
        <v>0</v>
      </c>
      <c r="AC301" s="178">
        <v>681.0</v>
      </c>
      <c r="AD301" s="177" t="b">
        <v>1</v>
      </c>
      <c r="AE301" s="179"/>
      <c r="AF301" s="8" t="b">
        <v>0</v>
      </c>
      <c r="AG301" s="8" t="b">
        <v>0</v>
      </c>
      <c r="AH301" s="177"/>
      <c r="AI301" s="47"/>
      <c r="AJ301" s="8"/>
      <c r="AK301" s="47" t="s">
        <v>622</v>
      </c>
      <c r="AL301" s="4"/>
      <c r="AM301" s="4" t="s">
        <v>373</v>
      </c>
      <c r="AN301" s="4" t="s">
        <v>1001</v>
      </c>
      <c r="AO301" s="4" t="s">
        <v>2010</v>
      </c>
      <c r="AP301" s="4" t="s">
        <v>2010</v>
      </c>
      <c r="AQ301" s="4" t="s">
        <v>2010</v>
      </c>
      <c r="AR301" s="4" t="s">
        <v>2010</v>
      </c>
      <c r="AS301" s="147"/>
      <c r="AT301" s="147"/>
      <c r="AU301" s="147"/>
      <c r="AV301" s="147"/>
      <c r="AW301" s="147"/>
      <c r="AX301" s="147"/>
      <c r="AY301" s="147"/>
      <c r="AZ301" s="147"/>
    </row>
    <row r="302">
      <c r="A302" s="4" t="s">
        <v>1003</v>
      </c>
      <c r="B302" s="144">
        <v>44501.0</v>
      </c>
      <c r="C302" s="115">
        <v>0.3442824074074074</v>
      </c>
      <c r="D302" s="47"/>
      <c r="E302" s="47"/>
      <c r="F302" s="4"/>
      <c r="G302" s="4"/>
      <c r="H302" s="4"/>
      <c r="I302" s="47"/>
      <c r="J302" s="47"/>
      <c r="K302" s="47" t="s">
        <v>622</v>
      </c>
      <c r="L302" s="144">
        <v>44501.0</v>
      </c>
      <c r="M302" s="115">
        <v>0.5211574074074075</v>
      </c>
      <c r="N302" s="4"/>
      <c r="O302" s="4"/>
      <c r="P302" s="8" t="b">
        <v>0</v>
      </c>
      <c r="Q302" s="8" t="s">
        <v>2013</v>
      </c>
      <c r="R302" s="177" t="b">
        <v>1</v>
      </c>
      <c r="S302" s="177">
        <v>1.0</v>
      </c>
      <c r="T302" s="8"/>
      <c r="U302" s="4"/>
      <c r="V302" s="47"/>
      <c r="W302" s="4"/>
      <c r="X302" s="177" t="b">
        <v>0</v>
      </c>
      <c r="Y302" s="8" t="b">
        <v>0</v>
      </c>
      <c r="Z302" s="47"/>
      <c r="AA302" s="8" t="b">
        <v>0</v>
      </c>
      <c r="AB302" s="8" t="b">
        <v>0</v>
      </c>
      <c r="AC302" s="178">
        <v>247.0</v>
      </c>
      <c r="AD302" s="177" t="b">
        <v>0</v>
      </c>
      <c r="AE302" s="179"/>
      <c r="AF302" s="8" t="b">
        <v>0</v>
      </c>
      <c r="AG302" s="8" t="b">
        <v>0</v>
      </c>
      <c r="AH302" s="177"/>
      <c r="AI302" s="47"/>
      <c r="AJ302" s="8"/>
      <c r="AK302" s="47" t="s">
        <v>622</v>
      </c>
      <c r="AL302" s="4"/>
      <c r="AM302" s="4" t="s">
        <v>280</v>
      </c>
      <c r="AN302" s="4" t="s">
        <v>360</v>
      </c>
      <c r="AO302" s="4" t="s">
        <v>2010</v>
      </c>
      <c r="AP302" s="4" t="s">
        <v>2010</v>
      </c>
      <c r="AQ302" s="4" t="s">
        <v>2010</v>
      </c>
      <c r="AR302" s="4" t="s">
        <v>2010</v>
      </c>
      <c r="AS302" s="147"/>
      <c r="AT302" s="147"/>
      <c r="AU302" s="147"/>
      <c r="AV302" s="147"/>
      <c r="AW302" s="147"/>
      <c r="AX302" s="147"/>
      <c r="AY302" s="147"/>
      <c r="AZ302" s="147"/>
    </row>
    <row r="303">
      <c r="A303" s="4" t="s">
        <v>1005</v>
      </c>
      <c r="B303" s="144">
        <v>44501.0</v>
      </c>
      <c r="C303" s="115">
        <v>0.3446064814814815</v>
      </c>
      <c r="D303" s="47"/>
      <c r="E303" s="47"/>
      <c r="F303" s="4"/>
      <c r="G303" s="4"/>
      <c r="H303" s="4"/>
      <c r="I303" s="47"/>
      <c r="J303" s="47"/>
      <c r="K303" s="47" t="s">
        <v>622</v>
      </c>
      <c r="L303" s="144">
        <v>44501.0</v>
      </c>
      <c r="M303" s="115">
        <v>0.5211574074074075</v>
      </c>
      <c r="N303" s="4"/>
      <c r="O303" s="4"/>
      <c r="P303" s="8" t="b">
        <v>0</v>
      </c>
      <c r="Q303" s="8" t="s">
        <v>2013</v>
      </c>
      <c r="R303" s="177" t="b">
        <v>1</v>
      </c>
      <c r="S303" s="177">
        <v>1.0</v>
      </c>
      <c r="T303" s="8"/>
      <c r="U303" s="4"/>
      <c r="V303" s="47"/>
      <c r="W303" s="4"/>
      <c r="X303" s="177" t="b">
        <v>0</v>
      </c>
      <c r="Y303" s="8" t="b">
        <v>0</v>
      </c>
      <c r="Z303" s="47"/>
      <c r="AA303" s="8" t="b">
        <v>0</v>
      </c>
      <c r="AB303" s="8" t="b">
        <v>0</v>
      </c>
      <c r="AC303" s="178">
        <v>246.0</v>
      </c>
      <c r="AD303" s="177" t="b">
        <v>0</v>
      </c>
      <c r="AE303" s="179"/>
      <c r="AF303" s="8" t="b">
        <v>0</v>
      </c>
      <c r="AG303" s="8" t="b">
        <v>0</v>
      </c>
      <c r="AH303" s="177"/>
      <c r="AI303" s="47"/>
      <c r="AJ303" s="8"/>
      <c r="AK303" s="47" t="s">
        <v>622</v>
      </c>
      <c r="AL303" s="4"/>
      <c r="AM303" s="4" t="s">
        <v>280</v>
      </c>
      <c r="AN303" s="4" t="s">
        <v>437</v>
      </c>
      <c r="AO303" s="4" t="s">
        <v>2010</v>
      </c>
      <c r="AP303" s="4" t="s">
        <v>2010</v>
      </c>
      <c r="AQ303" s="4" t="s">
        <v>2010</v>
      </c>
      <c r="AR303" s="4" t="s">
        <v>2010</v>
      </c>
      <c r="AS303" s="147"/>
      <c r="AT303" s="147"/>
      <c r="AU303" s="147"/>
      <c r="AV303" s="147"/>
      <c r="AW303" s="147"/>
      <c r="AX303" s="147"/>
      <c r="AY303" s="147"/>
      <c r="AZ303" s="147"/>
    </row>
    <row r="304">
      <c r="A304" s="4" t="s">
        <v>1007</v>
      </c>
      <c r="B304" s="144">
        <v>44501.0</v>
      </c>
      <c r="C304" s="115">
        <v>0.35399305555555555</v>
      </c>
      <c r="D304" s="47"/>
      <c r="E304" s="47"/>
      <c r="F304" s="4"/>
      <c r="G304" s="4"/>
      <c r="H304" s="4"/>
      <c r="I304" s="47"/>
      <c r="J304" s="47"/>
      <c r="K304" s="47" t="s">
        <v>622</v>
      </c>
      <c r="L304" s="144">
        <v>44501.0</v>
      </c>
      <c r="M304" s="115">
        <v>0.5211574074074075</v>
      </c>
      <c r="N304" s="4"/>
      <c r="O304" s="4"/>
      <c r="P304" s="8" t="b">
        <v>0</v>
      </c>
      <c r="Q304" s="8" t="s">
        <v>2013</v>
      </c>
      <c r="R304" s="177" t="b">
        <v>1</v>
      </c>
      <c r="S304" s="177">
        <v>1.0</v>
      </c>
      <c r="T304" s="8"/>
      <c r="U304" s="4"/>
      <c r="V304" s="47"/>
      <c r="W304" s="4"/>
      <c r="X304" s="177" t="b">
        <v>0</v>
      </c>
      <c r="Y304" s="8" t="b">
        <v>0</v>
      </c>
      <c r="Z304" s="47"/>
      <c r="AA304" s="8" t="b">
        <v>0</v>
      </c>
      <c r="AB304" s="8" t="b">
        <v>0</v>
      </c>
      <c r="AC304" s="178">
        <v>245.0</v>
      </c>
      <c r="AD304" s="177" t="b">
        <v>0</v>
      </c>
      <c r="AE304" s="179"/>
      <c r="AF304" s="8" t="b">
        <v>0</v>
      </c>
      <c r="AG304" s="8" t="b">
        <v>0</v>
      </c>
      <c r="AH304" s="177"/>
      <c r="AI304" s="47"/>
      <c r="AJ304" s="8"/>
      <c r="AK304" s="47" t="s">
        <v>622</v>
      </c>
      <c r="AL304" s="4"/>
      <c r="AM304" s="4" t="s">
        <v>280</v>
      </c>
      <c r="AN304" s="4" t="s">
        <v>796</v>
      </c>
      <c r="AO304" s="4" t="s">
        <v>2010</v>
      </c>
      <c r="AP304" s="4" t="s">
        <v>2010</v>
      </c>
      <c r="AQ304" s="4" t="s">
        <v>2010</v>
      </c>
      <c r="AR304" s="4" t="s">
        <v>2010</v>
      </c>
      <c r="AS304" s="147"/>
      <c r="AT304" s="147"/>
      <c r="AU304" s="147"/>
      <c r="AV304" s="147"/>
      <c r="AW304" s="147"/>
      <c r="AX304" s="147"/>
      <c r="AY304" s="147"/>
      <c r="AZ304" s="147"/>
    </row>
    <row r="305">
      <c r="A305" s="4" t="s">
        <v>1009</v>
      </c>
      <c r="B305" s="144">
        <v>44501.0</v>
      </c>
      <c r="C305" s="115">
        <v>0.3549074074074074</v>
      </c>
      <c r="D305" s="47"/>
      <c r="E305" s="47"/>
      <c r="F305" s="4"/>
      <c r="G305" s="4"/>
      <c r="H305" s="4"/>
      <c r="I305" s="47"/>
      <c r="J305" s="47"/>
      <c r="K305" s="47" t="s">
        <v>622</v>
      </c>
      <c r="L305" s="144">
        <v>44501.0</v>
      </c>
      <c r="M305" s="115">
        <v>0.5211574074074075</v>
      </c>
      <c r="N305" s="4"/>
      <c r="O305" s="4"/>
      <c r="P305" s="8" t="b">
        <v>0</v>
      </c>
      <c r="Q305" s="8" t="s">
        <v>2013</v>
      </c>
      <c r="R305" s="177" t="b">
        <v>1</v>
      </c>
      <c r="S305" s="177">
        <v>1.0</v>
      </c>
      <c r="T305" s="8"/>
      <c r="U305" s="4"/>
      <c r="V305" s="47"/>
      <c r="W305" s="4"/>
      <c r="X305" s="177" t="b">
        <v>0</v>
      </c>
      <c r="Y305" s="8" t="b">
        <v>0</v>
      </c>
      <c r="Z305" s="47"/>
      <c r="AA305" s="8" t="b">
        <v>0</v>
      </c>
      <c r="AB305" s="8" t="b">
        <v>0</v>
      </c>
      <c r="AC305" s="178">
        <v>244.0</v>
      </c>
      <c r="AD305" s="177" t="b">
        <v>0</v>
      </c>
      <c r="AE305" s="179"/>
      <c r="AF305" s="8" t="b">
        <v>0</v>
      </c>
      <c r="AG305" s="8" t="b">
        <v>0</v>
      </c>
      <c r="AH305" s="177"/>
      <c r="AI305" s="47"/>
      <c r="AJ305" s="8"/>
      <c r="AK305" s="47" t="s">
        <v>622</v>
      </c>
      <c r="AL305" s="4"/>
      <c r="AM305" s="4" t="s">
        <v>280</v>
      </c>
      <c r="AN305" s="4" t="s">
        <v>302</v>
      </c>
      <c r="AO305" s="4" t="s">
        <v>2010</v>
      </c>
      <c r="AP305" s="4" t="s">
        <v>2010</v>
      </c>
      <c r="AQ305" s="4" t="s">
        <v>2010</v>
      </c>
      <c r="AR305" s="4" t="s">
        <v>2010</v>
      </c>
      <c r="AS305" s="147"/>
      <c r="AT305" s="147"/>
      <c r="AU305" s="147"/>
      <c r="AV305" s="147"/>
      <c r="AW305" s="147"/>
      <c r="AX305" s="147"/>
      <c r="AY305" s="147"/>
      <c r="AZ305" s="147"/>
    </row>
    <row r="306">
      <c r="A306" s="4" t="s">
        <v>1011</v>
      </c>
      <c r="B306" s="144">
        <v>44501.0</v>
      </c>
      <c r="C306" s="115">
        <v>0.3574189814814815</v>
      </c>
      <c r="D306" s="47"/>
      <c r="E306" s="47"/>
      <c r="F306" s="4"/>
      <c r="G306" s="4"/>
      <c r="H306" s="4"/>
      <c r="I306" s="47"/>
      <c r="J306" s="47"/>
      <c r="K306" s="47" t="s">
        <v>622</v>
      </c>
      <c r="L306" s="144">
        <v>44501.0</v>
      </c>
      <c r="M306" s="115">
        <v>0.5211574074074075</v>
      </c>
      <c r="N306" s="4"/>
      <c r="O306" s="4"/>
      <c r="P306" s="8" t="b">
        <v>0</v>
      </c>
      <c r="Q306" s="8" t="s">
        <v>2013</v>
      </c>
      <c r="R306" s="177" t="b">
        <v>1</v>
      </c>
      <c r="S306" s="177">
        <v>1.0</v>
      </c>
      <c r="T306" s="8"/>
      <c r="U306" s="4"/>
      <c r="V306" s="47"/>
      <c r="W306" s="4"/>
      <c r="X306" s="177" t="b">
        <v>0</v>
      </c>
      <c r="Y306" s="8" t="b">
        <v>0</v>
      </c>
      <c r="Z306" s="47"/>
      <c r="AA306" s="8" t="b">
        <v>0</v>
      </c>
      <c r="AB306" s="8" t="b">
        <v>0</v>
      </c>
      <c r="AC306" s="178">
        <v>243.0</v>
      </c>
      <c r="AD306" s="177" t="b">
        <v>0</v>
      </c>
      <c r="AE306" s="179"/>
      <c r="AF306" s="8" t="b">
        <v>0</v>
      </c>
      <c r="AG306" s="8" t="b">
        <v>0</v>
      </c>
      <c r="AH306" s="177"/>
      <c r="AI306" s="47"/>
      <c r="AJ306" s="8"/>
      <c r="AK306" s="47" t="s">
        <v>622</v>
      </c>
      <c r="AL306" s="4"/>
      <c r="AM306" s="4" t="s">
        <v>280</v>
      </c>
      <c r="AN306" s="4" t="s">
        <v>313</v>
      </c>
      <c r="AO306" s="4" t="s">
        <v>2010</v>
      </c>
      <c r="AP306" s="4" t="s">
        <v>2010</v>
      </c>
      <c r="AQ306" s="4" t="s">
        <v>2010</v>
      </c>
      <c r="AR306" s="4" t="s">
        <v>2010</v>
      </c>
      <c r="AS306" s="147"/>
      <c r="AT306" s="147"/>
      <c r="AU306" s="147"/>
      <c r="AV306" s="147"/>
      <c r="AW306" s="147"/>
      <c r="AX306" s="147"/>
      <c r="AY306" s="147"/>
      <c r="AZ306" s="147"/>
    </row>
    <row r="307">
      <c r="A307" s="4" t="s">
        <v>1013</v>
      </c>
      <c r="B307" s="144">
        <v>44501.0</v>
      </c>
      <c r="C307" s="115">
        <v>0.361875</v>
      </c>
      <c r="D307" s="47"/>
      <c r="E307" s="47"/>
      <c r="F307" s="4"/>
      <c r="G307" s="4"/>
      <c r="H307" s="4"/>
      <c r="I307" s="47"/>
      <c r="J307" s="47"/>
      <c r="K307" s="47" t="s">
        <v>622</v>
      </c>
      <c r="L307" s="144">
        <v>44501.0</v>
      </c>
      <c r="M307" s="115">
        <v>0.5211574074074075</v>
      </c>
      <c r="N307" s="4"/>
      <c r="O307" s="4"/>
      <c r="P307" s="8" t="b">
        <v>0</v>
      </c>
      <c r="Q307" s="8" t="s">
        <v>2013</v>
      </c>
      <c r="R307" s="177" t="b">
        <v>1</v>
      </c>
      <c r="S307" s="177">
        <v>1.0</v>
      </c>
      <c r="T307" s="8">
        <v>0.0</v>
      </c>
      <c r="U307" s="4"/>
      <c r="V307" s="47"/>
      <c r="W307" s="4"/>
      <c r="X307" s="177" t="b">
        <v>0</v>
      </c>
      <c r="Y307" s="8" t="b">
        <v>0</v>
      </c>
      <c r="Z307" s="47"/>
      <c r="AA307" s="8" t="b">
        <v>0</v>
      </c>
      <c r="AB307" s="8" t="b">
        <v>0</v>
      </c>
      <c r="AC307" s="178">
        <v>680.0</v>
      </c>
      <c r="AD307" s="177" t="b">
        <v>1</v>
      </c>
      <c r="AE307" s="179"/>
      <c r="AF307" s="8" t="b">
        <v>0</v>
      </c>
      <c r="AG307" s="8" t="b">
        <v>0</v>
      </c>
      <c r="AH307" s="177"/>
      <c r="AI307" s="47"/>
      <c r="AJ307" s="8"/>
      <c r="AK307" s="47" t="s">
        <v>622</v>
      </c>
      <c r="AL307" s="4"/>
      <c r="AM307" s="4" t="s">
        <v>280</v>
      </c>
      <c r="AN307" s="4" t="s">
        <v>877</v>
      </c>
      <c r="AO307" s="4" t="s">
        <v>2010</v>
      </c>
      <c r="AP307" s="4" t="s">
        <v>2010</v>
      </c>
      <c r="AQ307" s="4" t="s">
        <v>2010</v>
      </c>
      <c r="AR307" s="4" t="s">
        <v>2010</v>
      </c>
      <c r="AS307" s="147"/>
      <c r="AT307" s="147"/>
      <c r="AU307" s="147"/>
      <c r="AV307" s="147"/>
      <c r="AW307" s="147"/>
      <c r="AX307" s="147"/>
      <c r="AY307" s="147"/>
      <c r="AZ307" s="147"/>
    </row>
    <row r="308">
      <c r="A308" s="4" t="s">
        <v>1015</v>
      </c>
      <c r="B308" s="144">
        <v>44501.0</v>
      </c>
      <c r="C308" s="115">
        <v>0.3650347222222222</v>
      </c>
      <c r="D308" s="47"/>
      <c r="E308" s="47"/>
      <c r="F308" s="4"/>
      <c r="G308" s="4"/>
      <c r="H308" s="4"/>
      <c r="I308" s="47"/>
      <c r="J308" s="47"/>
      <c r="K308" s="47" t="s">
        <v>622</v>
      </c>
      <c r="L308" s="144">
        <v>44501.0</v>
      </c>
      <c r="M308" s="115">
        <v>0.5211574074074075</v>
      </c>
      <c r="N308" s="4"/>
      <c r="O308" s="4"/>
      <c r="P308" s="8" t="b">
        <v>0</v>
      </c>
      <c r="Q308" s="8" t="s">
        <v>2013</v>
      </c>
      <c r="R308" s="177" t="b">
        <v>1</v>
      </c>
      <c r="S308" s="177">
        <v>1.0</v>
      </c>
      <c r="T308" s="8">
        <v>0.0</v>
      </c>
      <c r="U308" s="4"/>
      <c r="V308" s="47"/>
      <c r="W308" s="4"/>
      <c r="X308" s="177" t="b">
        <v>0</v>
      </c>
      <c r="Y308" s="8" t="b">
        <v>0</v>
      </c>
      <c r="Z308" s="47"/>
      <c r="AA308" s="8" t="b">
        <v>0</v>
      </c>
      <c r="AB308" s="8" t="b">
        <v>0</v>
      </c>
      <c r="AC308" s="178">
        <v>679.0</v>
      </c>
      <c r="AD308" s="177" t="b">
        <v>1</v>
      </c>
      <c r="AE308" s="179"/>
      <c r="AF308" s="8" t="b">
        <v>0</v>
      </c>
      <c r="AG308" s="8" t="b">
        <v>0</v>
      </c>
      <c r="AH308" s="177"/>
      <c r="AI308" s="47"/>
      <c r="AJ308" s="8"/>
      <c r="AK308" s="47" t="s">
        <v>622</v>
      </c>
      <c r="AL308" s="4"/>
      <c r="AM308" s="4" t="s">
        <v>280</v>
      </c>
      <c r="AN308" s="4" t="s">
        <v>981</v>
      </c>
      <c r="AO308" s="4" t="s">
        <v>2010</v>
      </c>
      <c r="AP308" s="4" t="s">
        <v>2010</v>
      </c>
      <c r="AQ308" s="4" t="s">
        <v>2010</v>
      </c>
      <c r="AR308" s="4" t="s">
        <v>2010</v>
      </c>
      <c r="AS308" s="147"/>
      <c r="AT308" s="147"/>
      <c r="AU308" s="147"/>
      <c r="AV308" s="147"/>
      <c r="AW308" s="147"/>
      <c r="AX308" s="147"/>
      <c r="AY308" s="147"/>
      <c r="AZ308" s="147"/>
    </row>
    <row r="309">
      <c r="A309" s="4" t="s">
        <v>1017</v>
      </c>
      <c r="B309" s="144">
        <v>44501.0</v>
      </c>
      <c r="C309" s="115">
        <v>0.4173148148148148</v>
      </c>
      <c r="D309" s="47"/>
      <c r="E309" s="47"/>
      <c r="F309" s="4"/>
      <c r="G309" s="4"/>
      <c r="H309" s="4"/>
      <c r="I309" s="47"/>
      <c r="J309" s="47"/>
      <c r="K309" s="47" t="s">
        <v>622</v>
      </c>
      <c r="L309" s="144">
        <v>44501.0</v>
      </c>
      <c r="M309" s="115">
        <v>0.5211574074074075</v>
      </c>
      <c r="N309" s="4"/>
      <c r="O309" s="4"/>
      <c r="P309" s="8" t="b">
        <v>0</v>
      </c>
      <c r="Q309" s="8" t="s">
        <v>2013</v>
      </c>
      <c r="R309" s="177" t="b">
        <v>1</v>
      </c>
      <c r="S309" s="177">
        <v>1.0</v>
      </c>
      <c r="T309" s="8">
        <v>0.0</v>
      </c>
      <c r="U309" s="4"/>
      <c r="V309" s="47"/>
      <c r="W309" s="4"/>
      <c r="X309" s="177" t="b">
        <v>0</v>
      </c>
      <c r="Y309" s="8" t="b">
        <v>0</v>
      </c>
      <c r="Z309" s="47"/>
      <c r="AA309" s="8" t="b">
        <v>0</v>
      </c>
      <c r="AB309" s="8" t="b">
        <v>0</v>
      </c>
      <c r="AC309" s="178">
        <v>678.0</v>
      </c>
      <c r="AD309" s="177" t="b">
        <v>1</v>
      </c>
      <c r="AE309" s="179"/>
      <c r="AF309" s="8" t="b">
        <v>0</v>
      </c>
      <c r="AG309" s="8" t="b">
        <v>0</v>
      </c>
      <c r="AH309" s="177"/>
      <c r="AI309" s="47"/>
      <c r="AJ309" s="8"/>
      <c r="AK309" s="47" t="s">
        <v>622</v>
      </c>
      <c r="AL309" s="4"/>
      <c r="AM309" s="4" t="s">
        <v>373</v>
      </c>
      <c r="AN309" s="4" t="s">
        <v>1018</v>
      </c>
      <c r="AO309" s="4" t="s">
        <v>2010</v>
      </c>
      <c r="AP309" s="4" t="s">
        <v>2010</v>
      </c>
      <c r="AQ309" s="4" t="s">
        <v>2010</v>
      </c>
      <c r="AR309" s="4" t="s">
        <v>2010</v>
      </c>
      <c r="AS309" s="147"/>
      <c r="AT309" s="147"/>
      <c r="AU309" s="147"/>
      <c r="AV309" s="147"/>
      <c r="AW309" s="147"/>
      <c r="AX309" s="147"/>
      <c r="AY309" s="147"/>
      <c r="AZ309" s="147"/>
    </row>
    <row r="310">
      <c r="A310" s="4" t="s">
        <v>1020</v>
      </c>
      <c r="B310" s="144">
        <v>44501.0</v>
      </c>
      <c r="C310" s="115">
        <v>0.4185069444444444</v>
      </c>
      <c r="D310" s="47"/>
      <c r="E310" s="47"/>
      <c r="F310" s="4"/>
      <c r="G310" s="4"/>
      <c r="H310" s="4"/>
      <c r="I310" s="47"/>
      <c r="J310" s="47"/>
      <c r="K310" s="47" t="s">
        <v>622</v>
      </c>
      <c r="L310" s="144">
        <v>44501.0</v>
      </c>
      <c r="M310" s="115">
        <v>0.5211574074074075</v>
      </c>
      <c r="N310" s="4"/>
      <c r="O310" s="4"/>
      <c r="P310" s="8" t="b">
        <v>0</v>
      </c>
      <c r="Q310" s="8" t="s">
        <v>2013</v>
      </c>
      <c r="R310" s="177" t="b">
        <v>1</v>
      </c>
      <c r="S310" s="177">
        <v>1.0</v>
      </c>
      <c r="T310" s="8"/>
      <c r="U310" s="4"/>
      <c r="V310" s="47"/>
      <c r="W310" s="4"/>
      <c r="X310" s="177" t="b">
        <v>0</v>
      </c>
      <c r="Y310" s="8" t="b">
        <v>0</v>
      </c>
      <c r="Z310" s="47"/>
      <c r="AA310" s="8" t="b">
        <v>0</v>
      </c>
      <c r="AB310" s="8" t="b">
        <v>0</v>
      </c>
      <c r="AC310" s="178">
        <v>242.0</v>
      </c>
      <c r="AD310" s="177" t="b">
        <v>0</v>
      </c>
      <c r="AE310" s="179"/>
      <c r="AF310" s="8" t="b">
        <v>0</v>
      </c>
      <c r="AG310" s="8" t="b">
        <v>0</v>
      </c>
      <c r="AH310" s="177"/>
      <c r="AI310" s="47"/>
      <c r="AJ310" s="8"/>
      <c r="AK310" s="47" t="s">
        <v>622</v>
      </c>
      <c r="AL310" s="4"/>
      <c r="AM310" s="4" t="s">
        <v>373</v>
      </c>
      <c r="AN310" s="4" t="s">
        <v>413</v>
      </c>
      <c r="AO310" s="4" t="s">
        <v>2010</v>
      </c>
      <c r="AP310" s="4" t="s">
        <v>2010</v>
      </c>
      <c r="AQ310" s="4" t="s">
        <v>2010</v>
      </c>
      <c r="AR310" s="4" t="s">
        <v>2010</v>
      </c>
      <c r="AS310" s="147"/>
      <c r="AT310" s="147"/>
      <c r="AU310" s="147"/>
      <c r="AV310" s="147"/>
      <c r="AW310" s="147"/>
      <c r="AX310" s="147"/>
      <c r="AY310" s="147"/>
      <c r="AZ310" s="147"/>
    </row>
    <row r="311">
      <c r="A311" s="4" t="s">
        <v>1022</v>
      </c>
      <c r="B311" s="144">
        <v>44501.0</v>
      </c>
      <c r="C311" s="115">
        <v>0.4189236111111111</v>
      </c>
      <c r="D311" s="47"/>
      <c r="E311" s="47"/>
      <c r="F311" s="4"/>
      <c r="G311" s="4"/>
      <c r="H311" s="4"/>
      <c r="I311" s="47"/>
      <c r="J311" s="47"/>
      <c r="K311" s="47" t="s">
        <v>622</v>
      </c>
      <c r="L311" s="144">
        <v>44501.0</v>
      </c>
      <c r="M311" s="115">
        <v>0.5211574074074075</v>
      </c>
      <c r="N311" s="4"/>
      <c r="O311" s="4"/>
      <c r="P311" s="8" t="b">
        <v>0</v>
      </c>
      <c r="Q311" s="8" t="s">
        <v>2013</v>
      </c>
      <c r="R311" s="177" t="b">
        <v>1</v>
      </c>
      <c r="S311" s="177">
        <v>1.0</v>
      </c>
      <c r="T311" s="8"/>
      <c r="U311" s="4"/>
      <c r="V311" s="47"/>
      <c r="W311" s="4"/>
      <c r="X311" s="177" t="b">
        <v>0</v>
      </c>
      <c r="Y311" s="8" t="b">
        <v>0</v>
      </c>
      <c r="Z311" s="47"/>
      <c r="AA311" s="8" t="b">
        <v>0</v>
      </c>
      <c r="AB311" s="8" t="b">
        <v>0</v>
      </c>
      <c r="AC311" s="178">
        <v>241.0</v>
      </c>
      <c r="AD311" s="177" t="b">
        <v>0</v>
      </c>
      <c r="AE311" s="179"/>
      <c r="AF311" s="8" t="b">
        <v>0</v>
      </c>
      <c r="AG311" s="8" t="b">
        <v>0</v>
      </c>
      <c r="AH311" s="177"/>
      <c r="AI311" s="47"/>
      <c r="AJ311" s="8"/>
      <c r="AK311" s="47" t="s">
        <v>622</v>
      </c>
      <c r="AL311" s="4"/>
      <c r="AM311" s="4" t="s">
        <v>373</v>
      </c>
      <c r="AN311" s="4" t="s">
        <v>325</v>
      </c>
      <c r="AO311" s="4" t="s">
        <v>2010</v>
      </c>
      <c r="AP311" s="4" t="s">
        <v>2010</v>
      </c>
      <c r="AQ311" s="4" t="s">
        <v>2010</v>
      </c>
      <c r="AR311" s="4" t="s">
        <v>2010</v>
      </c>
      <c r="AS311" s="147"/>
      <c r="AT311" s="147"/>
      <c r="AU311" s="147"/>
      <c r="AV311" s="147"/>
      <c r="AW311" s="147"/>
      <c r="AX311" s="147"/>
      <c r="AY311" s="147"/>
      <c r="AZ311" s="147"/>
    </row>
    <row r="312">
      <c r="A312" s="4" t="s">
        <v>1024</v>
      </c>
      <c r="B312" s="144">
        <v>44501.0</v>
      </c>
      <c r="C312" s="115">
        <v>0.42189814814814813</v>
      </c>
      <c r="D312" s="47"/>
      <c r="E312" s="47"/>
      <c r="F312" s="4"/>
      <c r="G312" s="4"/>
      <c r="H312" s="4"/>
      <c r="I312" s="47"/>
      <c r="J312" s="47"/>
      <c r="K312" s="47" t="s">
        <v>622</v>
      </c>
      <c r="L312" s="144">
        <v>44501.0</v>
      </c>
      <c r="M312" s="115">
        <v>0.5211574074074075</v>
      </c>
      <c r="N312" s="4"/>
      <c r="O312" s="4"/>
      <c r="P312" s="8" t="b">
        <v>0</v>
      </c>
      <c r="Q312" s="8" t="s">
        <v>2013</v>
      </c>
      <c r="R312" s="177" t="b">
        <v>1</v>
      </c>
      <c r="S312" s="177">
        <v>1.0</v>
      </c>
      <c r="T312" s="8">
        <v>0.0</v>
      </c>
      <c r="U312" s="4"/>
      <c r="V312" s="47"/>
      <c r="W312" s="4"/>
      <c r="X312" s="177" t="b">
        <v>0</v>
      </c>
      <c r="Y312" s="8" t="b">
        <v>0</v>
      </c>
      <c r="Z312" s="47"/>
      <c r="AA312" s="8" t="b">
        <v>0</v>
      </c>
      <c r="AB312" s="8" t="b">
        <v>0</v>
      </c>
      <c r="AC312" s="178">
        <v>677.0</v>
      </c>
      <c r="AD312" s="177" t="b">
        <v>1</v>
      </c>
      <c r="AE312" s="179">
        <v>142.93333333333342</v>
      </c>
      <c r="AF312" s="8" t="b">
        <v>0</v>
      </c>
      <c r="AG312" s="8" t="b">
        <v>0</v>
      </c>
      <c r="AH312" s="177"/>
      <c r="AI312" s="47">
        <v>6.0</v>
      </c>
      <c r="AJ312" s="8"/>
      <c r="AK312" s="47" t="s">
        <v>622</v>
      </c>
      <c r="AL312" s="4"/>
      <c r="AM312" s="4" t="s">
        <v>373</v>
      </c>
      <c r="AN312" s="4" t="s">
        <v>1025</v>
      </c>
      <c r="AO312" s="4" t="s">
        <v>2010</v>
      </c>
      <c r="AP312" s="4" t="s">
        <v>2010</v>
      </c>
      <c r="AQ312" s="4" t="s">
        <v>2010</v>
      </c>
      <c r="AR312" s="4" t="s">
        <v>2010</v>
      </c>
      <c r="AS312" s="147"/>
      <c r="AT312" s="147"/>
      <c r="AU312" s="147"/>
      <c r="AV312" s="147"/>
      <c r="AW312" s="147"/>
      <c r="AX312" s="147"/>
      <c r="AY312" s="147"/>
      <c r="AZ312" s="147"/>
    </row>
    <row r="313">
      <c r="A313" s="4" t="s">
        <v>1027</v>
      </c>
      <c r="B313" s="144">
        <v>44501.0</v>
      </c>
      <c r="C313" s="115">
        <v>0.4241087962962963</v>
      </c>
      <c r="D313" s="47"/>
      <c r="E313" s="47"/>
      <c r="F313" s="4"/>
      <c r="G313" s="4"/>
      <c r="H313" s="4"/>
      <c r="I313" s="47"/>
      <c r="J313" s="47"/>
      <c r="K313" s="47" t="s">
        <v>622</v>
      </c>
      <c r="L313" s="144">
        <v>44501.0</v>
      </c>
      <c r="M313" s="115">
        <v>0.5211574074074075</v>
      </c>
      <c r="N313" s="4"/>
      <c r="O313" s="4"/>
      <c r="P313" s="8" t="b">
        <v>0</v>
      </c>
      <c r="Q313" s="8" t="s">
        <v>2013</v>
      </c>
      <c r="R313" s="177" t="b">
        <v>1</v>
      </c>
      <c r="S313" s="177">
        <v>1.0</v>
      </c>
      <c r="T313" s="8"/>
      <c r="U313" s="4"/>
      <c r="V313" s="47"/>
      <c r="W313" s="4"/>
      <c r="X313" s="177" t="b">
        <v>0</v>
      </c>
      <c r="Y313" s="8" t="b">
        <v>0</v>
      </c>
      <c r="Z313" s="47"/>
      <c r="AA313" s="8" t="b">
        <v>0</v>
      </c>
      <c r="AB313" s="8" t="b">
        <v>0</v>
      </c>
      <c r="AC313" s="178">
        <v>240.0</v>
      </c>
      <c r="AD313" s="177" t="b">
        <v>0</v>
      </c>
      <c r="AE313" s="179"/>
      <c r="AF313" s="8" t="b">
        <v>0</v>
      </c>
      <c r="AG313" s="8" t="b">
        <v>0</v>
      </c>
      <c r="AH313" s="177"/>
      <c r="AI313" s="47"/>
      <c r="AJ313" s="8"/>
      <c r="AK313" s="47" t="s">
        <v>622</v>
      </c>
      <c r="AL313" s="4"/>
      <c r="AM313" s="4" t="s">
        <v>280</v>
      </c>
      <c r="AN313" s="4" t="s">
        <v>520</v>
      </c>
      <c r="AO313" s="4" t="s">
        <v>2010</v>
      </c>
      <c r="AP313" s="4" t="s">
        <v>2010</v>
      </c>
      <c r="AQ313" s="4" t="s">
        <v>2010</v>
      </c>
      <c r="AR313" s="4" t="s">
        <v>2010</v>
      </c>
      <c r="AS313" s="147"/>
      <c r="AT313" s="147"/>
      <c r="AU313" s="147"/>
      <c r="AV313" s="147"/>
      <c r="AW313" s="147"/>
      <c r="AX313" s="147"/>
      <c r="AY313" s="147"/>
      <c r="AZ313" s="147"/>
    </row>
    <row r="314">
      <c r="A314" s="4" t="s">
        <v>1029</v>
      </c>
      <c r="B314" s="144">
        <v>44501.0</v>
      </c>
      <c r="C314" s="115">
        <v>0.4257986111111111</v>
      </c>
      <c r="D314" s="47"/>
      <c r="E314" s="47"/>
      <c r="F314" s="4"/>
      <c r="G314" s="4"/>
      <c r="H314" s="4"/>
      <c r="I314" s="47"/>
      <c r="J314" s="47"/>
      <c r="K314" s="47" t="s">
        <v>622</v>
      </c>
      <c r="L314" s="144">
        <v>44501.0</v>
      </c>
      <c r="M314" s="115">
        <v>0.5211574074074075</v>
      </c>
      <c r="N314" s="4"/>
      <c r="O314" s="4"/>
      <c r="P314" s="8" t="b">
        <v>0</v>
      </c>
      <c r="Q314" s="8" t="s">
        <v>2013</v>
      </c>
      <c r="R314" s="177" t="b">
        <v>1</v>
      </c>
      <c r="S314" s="177">
        <v>1.0</v>
      </c>
      <c r="T314" s="8">
        <v>0.0</v>
      </c>
      <c r="U314" s="4"/>
      <c r="V314" s="47"/>
      <c r="W314" s="4"/>
      <c r="X314" s="177" t="b">
        <v>0</v>
      </c>
      <c r="Y314" s="8" t="b">
        <v>0</v>
      </c>
      <c r="Z314" s="47"/>
      <c r="AA314" s="8" t="b">
        <v>0</v>
      </c>
      <c r="AB314" s="8" t="b">
        <v>0</v>
      </c>
      <c r="AC314" s="178">
        <v>676.0</v>
      </c>
      <c r="AD314" s="177" t="b">
        <v>1</v>
      </c>
      <c r="AE314" s="179"/>
      <c r="AF314" s="8" t="b">
        <v>0</v>
      </c>
      <c r="AG314" s="8" t="b">
        <v>0</v>
      </c>
      <c r="AH314" s="177"/>
      <c r="AI314" s="47"/>
      <c r="AJ314" s="8"/>
      <c r="AK314" s="47" t="s">
        <v>622</v>
      </c>
      <c r="AL314" s="4"/>
      <c r="AM314" s="4" t="s">
        <v>280</v>
      </c>
      <c r="AN314" s="4" t="s">
        <v>1030</v>
      </c>
      <c r="AO314" s="4" t="s">
        <v>2010</v>
      </c>
      <c r="AP314" s="4" t="s">
        <v>2010</v>
      </c>
      <c r="AQ314" s="4" t="s">
        <v>2010</v>
      </c>
      <c r="AR314" s="4" t="s">
        <v>2010</v>
      </c>
      <c r="AS314" s="147"/>
      <c r="AT314" s="147"/>
      <c r="AU314" s="147"/>
      <c r="AV314" s="147"/>
      <c r="AW314" s="147"/>
      <c r="AX314" s="147"/>
      <c r="AY314" s="147"/>
      <c r="AZ314" s="147"/>
    </row>
    <row r="315">
      <c r="A315" s="4" t="s">
        <v>1032</v>
      </c>
      <c r="B315" s="144">
        <v>44501.0</v>
      </c>
      <c r="C315" s="115">
        <v>0.4263425925925926</v>
      </c>
      <c r="D315" s="47"/>
      <c r="E315" s="47"/>
      <c r="F315" s="4"/>
      <c r="G315" s="4"/>
      <c r="H315" s="4"/>
      <c r="I315" s="47"/>
      <c r="J315" s="47"/>
      <c r="K315" s="47" t="s">
        <v>622</v>
      </c>
      <c r="L315" s="144">
        <v>44501.0</v>
      </c>
      <c r="M315" s="115">
        <v>0.5211574074074075</v>
      </c>
      <c r="N315" s="4"/>
      <c r="O315" s="4"/>
      <c r="P315" s="8" t="b">
        <v>0</v>
      </c>
      <c r="Q315" s="8" t="s">
        <v>2013</v>
      </c>
      <c r="R315" s="177" t="b">
        <v>1</v>
      </c>
      <c r="S315" s="177">
        <v>1.0</v>
      </c>
      <c r="T315" s="8"/>
      <c r="U315" s="4"/>
      <c r="V315" s="47"/>
      <c r="W315" s="4"/>
      <c r="X315" s="177" t="b">
        <v>0</v>
      </c>
      <c r="Y315" s="8" t="b">
        <v>0</v>
      </c>
      <c r="Z315" s="47"/>
      <c r="AA315" s="8" t="b">
        <v>0</v>
      </c>
      <c r="AB315" s="8" t="b">
        <v>0</v>
      </c>
      <c r="AC315" s="178">
        <v>239.0</v>
      </c>
      <c r="AD315" s="177" t="b">
        <v>0</v>
      </c>
      <c r="AE315" s="179"/>
      <c r="AF315" s="8" t="b">
        <v>0</v>
      </c>
      <c r="AG315" s="8" t="b">
        <v>0</v>
      </c>
      <c r="AH315" s="177"/>
      <c r="AI315" s="47"/>
      <c r="AJ315" s="8"/>
      <c r="AK315" s="47" t="s">
        <v>622</v>
      </c>
      <c r="AL315" s="4"/>
      <c r="AM315" s="4" t="s">
        <v>280</v>
      </c>
      <c r="AN315" s="4" t="s">
        <v>426</v>
      </c>
      <c r="AO315" s="4" t="s">
        <v>2010</v>
      </c>
      <c r="AP315" s="4" t="s">
        <v>2010</v>
      </c>
      <c r="AQ315" s="4" t="s">
        <v>2010</v>
      </c>
      <c r="AR315" s="4" t="s">
        <v>2010</v>
      </c>
      <c r="AS315" s="147"/>
      <c r="AT315" s="147"/>
      <c r="AU315" s="147"/>
      <c r="AV315" s="147"/>
      <c r="AW315" s="147"/>
      <c r="AX315" s="147"/>
      <c r="AY315" s="147"/>
      <c r="AZ315" s="147"/>
    </row>
    <row r="316">
      <c r="A316" s="4" t="s">
        <v>1034</v>
      </c>
      <c r="B316" s="144">
        <v>44501.0</v>
      </c>
      <c r="C316" s="115">
        <v>0.6401736111111112</v>
      </c>
      <c r="D316" s="47"/>
      <c r="E316" s="47"/>
      <c r="F316" s="4"/>
      <c r="G316" s="4"/>
      <c r="H316" s="4"/>
      <c r="I316" s="47"/>
      <c r="J316" s="47"/>
      <c r="K316" s="47" t="s">
        <v>622</v>
      </c>
      <c r="L316" s="144">
        <v>44503.0</v>
      </c>
      <c r="M316" s="115">
        <v>0.5576041666666667</v>
      </c>
      <c r="N316" s="4"/>
      <c r="O316" s="4"/>
      <c r="P316" s="8" t="b">
        <v>0</v>
      </c>
      <c r="Q316" s="8" t="s">
        <v>2013</v>
      </c>
      <c r="R316" s="177" t="b">
        <v>1</v>
      </c>
      <c r="S316" s="177">
        <v>1.0</v>
      </c>
      <c r="T316" s="8">
        <v>0.0</v>
      </c>
      <c r="U316" s="4"/>
      <c r="V316" s="47"/>
      <c r="W316" s="4"/>
      <c r="X316" s="177" t="b">
        <v>0</v>
      </c>
      <c r="Y316" s="8" t="b">
        <v>0</v>
      </c>
      <c r="Z316" s="47"/>
      <c r="AA316" s="8" t="b">
        <v>0</v>
      </c>
      <c r="AB316" s="8" t="b">
        <v>0</v>
      </c>
      <c r="AC316" s="178">
        <v>675.0</v>
      </c>
      <c r="AD316" s="177" t="b">
        <v>1</v>
      </c>
      <c r="AE316" s="179"/>
      <c r="AF316" s="8" t="b">
        <v>0</v>
      </c>
      <c r="AG316" s="8" t="b">
        <v>0</v>
      </c>
      <c r="AH316" s="177"/>
      <c r="AI316" s="47"/>
      <c r="AJ316" s="8"/>
      <c r="AK316" s="47" t="s">
        <v>622</v>
      </c>
      <c r="AL316" s="4"/>
      <c r="AM316" s="4" t="s">
        <v>280</v>
      </c>
      <c r="AN316" s="4" t="s">
        <v>610</v>
      </c>
      <c r="AO316" s="4" t="s">
        <v>2010</v>
      </c>
      <c r="AP316" s="4" t="s">
        <v>2010</v>
      </c>
      <c r="AQ316" s="4" t="s">
        <v>2010</v>
      </c>
      <c r="AR316" s="4" t="s">
        <v>2010</v>
      </c>
      <c r="AS316" s="147"/>
      <c r="AT316" s="147"/>
      <c r="AU316" s="147"/>
      <c r="AV316" s="147"/>
      <c r="AW316" s="147"/>
      <c r="AX316" s="147"/>
      <c r="AY316" s="147"/>
      <c r="AZ316" s="147"/>
    </row>
    <row r="317">
      <c r="A317" s="4" t="s">
        <v>1036</v>
      </c>
      <c r="B317" s="144">
        <v>44501.0</v>
      </c>
      <c r="C317" s="115">
        <v>0.6403587962962963</v>
      </c>
      <c r="D317" s="47"/>
      <c r="E317" s="47"/>
      <c r="F317" s="4"/>
      <c r="G317" s="4"/>
      <c r="H317" s="4"/>
      <c r="I317" s="47"/>
      <c r="J317" s="47"/>
      <c r="K317" s="47" t="s">
        <v>622</v>
      </c>
      <c r="L317" s="144">
        <v>44503.0</v>
      </c>
      <c r="M317" s="115">
        <v>0.5576157407407407</v>
      </c>
      <c r="N317" s="4"/>
      <c r="O317" s="4"/>
      <c r="P317" s="8" t="b">
        <v>0</v>
      </c>
      <c r="Q317" s="8" t="s">
        <v>2013</v>
      </c>
      <c r="R317" s="177" t="b">
        <v>1</v>
      </c>
      <c r="S317" s="177">
        <v>1.0</v>
      </c>
      <c r="T317" s="8">
        <v>0.0</v>
      </c>
      <c r="U317" s="4"/>
      <c r="V317" s="47"/>
      <c r="W317" s="4"/>
      <c r="X317" s="177" t="b">
        <v>0</v>
      </c>
      <c r="Y317" s="8" t="b">
        <v>0</v>
      </c>
      <c r="Z317" s="47"/>
      <c r="AA317" s="8" t="b">
        <v>0</v>
      </c>
      <c r="AB317" s="8" t="b">
        <v>0</v>
      </c>
      <c r="AC317" s="178">
        <v>674.0</v>
      </c>
      <c r="AD317" s="177" t="b">
        <v>1</v>
      </c>
      <c r="AE317" s="179"/>
      <c r="AF317" s="8" t="b">
        <v>0</v>
      </c>
      <c r="AG317" s="8" t="b">
        <v>0</v>
      </c>
      <c r="AH317" s="177"/>
      <c r="AI317" s="47"/>
      <c r="AJ317" s="8"/>
      <c r="AK317" s="47" t="s">
        <v>622</v>
      </c>
      <c r="AL317" s="4"/>
      <c r="AM317" s="4" t="s">
        <v>280</v>
      </c>
      <c r="AN317" s="4" t="s">
        <v>491</v>
      </c>
      <c r="AO317" s="4" t="s">
        <v>2010</v>
      </c>
      <c r="AP317" s="4" t="s">
        <v>2010</v>
      </c>
      <c r="AQ317" s="4" t="s">
        <v>2010</v>
      </c>
      <c r="AR317" s="4" t="s">
        <v>2010</v>
      </c>
      <c r="AS317" s="147"/>
      <c r="AT317" s="147"/>
      <c r="AU317" s="147"/>
      <c r="AV317" s="147"/>
      <c r="AW317" s="147"/>
      <c r="AX317" s="147"/>
      <c r="AY317" s="147"/>
      <c r="AZ317" s="147"/>
    </row>
    <row r="318">
      <c r="A318" s="4" t="s">
        <v>1038</v>
      </c>
      <c r="B318" s="144">
        <v>44501.0</v>
      </c>
      <c r="C318" s="115">
        <v>0.6405902777777778</v>
      </c>
      <c r="D318" s="47"/>
      <c r="E318" s="47"/>
      <c r="F318" s="4"/>
      <c r="G318" s="4"/>
      <c r="H318" s="4"/>
      <c r="I318" s="47"/>
      <c r="J318" s="47"/>
      <c r="K318" s="47" t="s">
        <v>622</v>
      </c>
      <c r="L318" s="144">
        <v>44503.0</v>
      </c>
      <c r="M318" s="115">
        <v>0.5576157407407407</v>
      </c>
      <c r="N318" s="4"/>
      <c r="O318" s="4"/>
      <c r="P318" s="8" t="b">
        <v>0</v>
      </c>
      <c r="Q318" s="8" t="s">
        <v>2013</v>
      </c>
      <c r="R318" s="177" t="b">
        <v>1</v>
      </c>
      <c r="S318" s="177">
        <v>1.0</v>
      </c>
      <c r="T318" s="8">
        <v>0.0</v>
      </c>
      <c r="U318" s="4"/>
      <c r="V318" s="47"/>
      <c r="W318" s="4"/>
      <c r="X318" s="177" t="b">
        <v>0</v>
      </c>
      <c r="Y318" s="8" t="b">
        <v>0</v>
      </c>
      <c r="Z318" s="47"/>
      <c r="AA318" s="8" t="b">
        <v>0</v>
      </c>
      <c r="AB318" s="8" t="b">
        <v>0</v>
      </c>
      <c r="AC318" s="178">
        <v>673.0</v>
      </c>
      <c r="AD318" s="177" t="b">
        <v>1</v>
      </c>
      <c r="AE318" s="179"/>
      <c r="AF318" s="8" t="b">
        <v>0</v>
      </c>
      <c r="AG318" s="8" t="b">
        <v>0</v>
      </c>
      <c r="AH318" s="177"/>
      <c r="AI318" s="47"/>
      <c r="AJ318" s="8"/>
      <c r="AK318" s="47" t="s">
        <v>622</v>
      </c>
      <c r="AL318" s="4"/>
      <c r="AM318" s="4" t="s">
        <v>280</v>
      </c>
      <c r="AN318" s="4" t="s">
        <v>928</v>
      </c>
      <c r="AO318" s="4" t="s">
        <v>2010</v>
      </c>
      <c r="AP318" s="4" t="s">
        <v>2010</v>
      </c>
      <c r="AQ318" s="4" t="s">
        <v>2010</v>
      </c>
      <c r="AR318" s="4" t="s">
        <v>2010</v>
      </c>
      <c r="AS318" s="147"/>
      <c r="AT318" s="147"/>
      <c r="AU318" s="147"/>
      <c r="AV318" s="147"/>
      <c r="AW318" s="147"/>
      <c r="AX318" s="147"/>
      <c r="AY318" s="147"/>
      <c r="AZ318" s="147"/>
    </row>
    <row r="319">
      <c r="A319" s="4" t="s">
        <v>1040</v>
      </c>
      <c r="B319" s="144">
        <v>44502.0</v>
      </c>
      <c r="C319" s="115">
        <v>0.268125</v>
      </c>
      <c r="D319" s="47"/>
      <c r="E319" s="47"/>
      <c r="F319" s="4"/>
      <c r="G319" s="4"/>
      <c r="H319" s="4"/>
      <c r="I319" s="47"/>
      <c r="J319" s="47"/>
      <c r="K319" s="47" t="s">
        <v>622</v>
      </c>
      <c r="L319" s="144">
        <v>44503.0</v>
      </c>
      <c r="M319" s="115">
        <v>0.5576157407407407</v>
      </c>
      <c r="N319" s="4"/>
      <c r="O319" s="4"/>
      <c r="P319" s="8" t="b">
        <v>0</v>
      </c>
      <c r="Q319" s="8" t="s">
        <v>2013</v>
      </c>
      <c r="R319" s="177" t="b">
        <v>1</v>
      </c>
      <c r="S319" s="177">
        <v>1.0</v>
      </c>
      <c r="T319" s="8">
        <v>0.0</v>
      </c>
      <c r="U319" s="4"/>
      <c r="V319" s="47"/>
      <c r="W319" s="4"/>
      <c r="X319" s="177" t="b">
        <v>0</v>
      </c>
      <c r="Y319" s="8" t="b">
        <v>0</v>
      </c>
      <c r="Z319" s="47"/>
      <c r="AA319" s="8" t="b">
        <v>0</v>
      </c>
      <c r="AB319" s="8" t="b">
        <v>0</v>
      </c>
      <c r="AC319" s="178">
        <v>672.0</v>
      </c>
      <c r="AD319" s="177" t="b">
        <v>1</v>
      </c>
      <c r="AE319" s="179"/>
      <c r="AF319" s="8" t="b">
        <v>0</v>
      </c>
      <c r="AG319" s="8" t="b">
        <v>0</v>
      </c>
      <c r="AH319" s="177"/>
      <c r="AI319" s="47"/>
      <c r="AJ319" s="8"/>
      <c r="AK319" s="47" t="s">
        <v>622</v>
      </c>
      <c r="AL319" s="4"/>
      <c r="AM319" s="4" t="s">
        <v>280</v>
      </c>
      <c r="AN319" s="4" t="s">
        <v>978</v>
      </c>
      <c r="AO319" s="4" t="s">
        <v>2010</v>
      </c>
      <c r="AP319" s="4" t="s">
        <v>2010</v>
      </c>
      <c r="AQ319" s="4" t="s">
        <v>2010</v>
      </c>
      <c r="AR319" s="4" t="s">
        <v>2010</v>
      </c>
      <c r="AS319" s="147"/>
      <c r="AT319" s="147"/>
      <c r="AU319" s="147"/>
      <c r="AV319" s="147"/>
      <c r="AW319" s="147"/>
      <c r="AX319" s="147"/>
      <c r="AY319" s="147"/>
      <c r="AZ319" s="147"/>
    </row>
    <row r="320">
      <c r="A320" s="4" t="s">
        <v>1042</v>
      </c>
      <c r="B320" s="144">
        <v>44502.0</v>
      </c>
      <c r="C320" s="115">
        <v>0.523425925925926</v>
      </c>
      <c r="D320" s="47"/>
      <c r="E320" s="47"/>
      <c r="F320" s="4"/>
      <c r="G320" s="4"/>
      <c r="H320" s="4"/>
      <c r="I320" s="47"/>
      <c r="J320" s="47"/>
      <c r="K320" s="47" t="s">
        <v>622</v>
      </c>
      <c r="L320" s="144">
        <v>44503.0</v>
      </c>
      <c r="M320" s="115">
        <v>0.5576157407407407</v>
      </c>
      <c r="N320" s="4"/>
      <c r="O320" s="4"/>
      <c r="P320" s="8" t="b">
        <v>0</v>
      </c>
      <c r="Q320" s="8" t="s">
        <v>2013</v>
      </c>
      <c r="R320" s="177" t="b">
        <v>1</v>
      </c>
      <c r="S320" s="177">
        <v>1.0</v>
      </c>
      <c r="T320" s="8"/>
      <c r="U320" s="4"/>
      <c r="V320" s="47"/>
      <c r="W320" s="4"/>
      <c r="X320" s="177" t="b">
        <v>0</v>
      </c>
      <c r="Y320" s="8" t="b">
        <v>0</v>
      </c>
      <c r="Z320" s="47"/>
      <c r="AA320" s="8" t="b">
        <v>0</v>
      </c>
      <c r="AB320" s="8" t="b">
        <v>0</v>
      </c>
      <c r="AC320" s="178">
        <v>238.0</v>
      </c>
      <c r="AD320" s="177" t="b">
        <v>0</v>
      </c>
      <c r="AE320" s="179"/>
      <c r="AF320" s="8" t="b">
        <v>0</v>
      </c>
      <c r="AG320" s="8" t="b">
        <v>0</v>
      </c>
      <c r="AH320" s="177"/>
      <c r="AI320" s="47"/>
      <c r="AJ320" s="8"/>
      <c r="AK320" s="47" t="s">
        <v>622</v>
      </c>
      <c r="AL320" s="4"/>
      <c r="AM320" s="4" t="s">
        <v>280</v>
      </c>
      <c r="AN320" s="4" t="s">
        <v>1043</v>
      </c>
      <c r="AO320" s="4" t="s">
        <v>2010</v>
      </c>
      <c r="AP320" s="4" t="s">
        <v>2010</v>
      </c>
      <c r="AQ320" s="4" t="s">
        <v>2010</v>
      </c>
      <c r="AR320" s="4" t="s">
        <v>2010</v>
      </c>
      <c r="AS320" s="147"/>
      <c r="AT320" s="147"/>
      <c r="AU320" s="147"/>
      <c r="AV320" s="147"/>
      <c r="AW320" s="147"/>
      <c r="AX320" s="147"/>
      <c r="AY320" s="147"/>
      <c r="AZ320" s="147"/>
    </row>
    <row r="321">
      <c r="A321" s="4" t="s">
        <v>1045</v>
      </c>
      <c r="B321" s="144">
        <v>44502.0</v>
      </c>
      <c r="C321" s="115">
        <v>0.523449074074074</v>
      </c>
      <c r="D321" s="47"/>
      <c r="E321" s="47"/>
      <c r="F321" s="4"/>
      <c r="G321" s="4"/>
      <c r="H321" s="4"/>
      <c r="I321" s="47"/>
      <c r="J321" s="47"/>
      <c r="K321" s="47" t="s">
        <v>622</v>
      </c>
      <c r="L321" s="144">
        <v>44503.0</v>
      </c>
      <c r="M321" s="115">
        <v>0.5576157407407407</v>
      </c>
      <c r="N321" s="4"/>
      <c r="O321" s="4"/>
      <c r="P321" s="8" t="b">
        <v>0</v>
      </c>
      <c r="Q321" s="8" t="s">
        <v>2013</v>
      </c>
      <c r="R321" s="177" t="b">
        <v>1</v>
      </c>
      <c r="S321" s="177">
        <v>1.0</v>
      </c>
      <c r="T321" s="8">
        <v>0.0</v>
      </c>
      <c r="U321" s="4"/>
      <c r="V321" s="47"/>
      <c r="W321" s="4"/>
      <c r="X321" s="177" t="b">
        <v>0</v>
      </c>
      <c r="Y321" s="8" t="b">
        <v>0</v>
      </c>
      <c r="Z321" s="47"/>
      <c r="AA321" s="8" t="b">
        <v>0</v>
      </c>
      <c r="AB321" s="8" t="b">
        <v>0</v>
      </c>
      <c r="AC321" s="178">
        <v>671.0</v>
      </c>
      <c r="AD321" s="177" t="b">
        <v>1</v>
      </c>
      <c r="AE321" s="179"/>
      <c r="AF321" s="8" t="b">
        <v>0</v>
      </c>
      <c r="AG321" s="8" t="b">
        <v>0</v>
      </c>
      <c r="AH321" s="177"/>
      <c r="AI321" s="47"/>
      <c r="AJ321" s="8"/>
      <c r="AK321" s="47" t="s">
        <v>622</v>
      </c>
      <c r="AL321" s="4"/>
      <c r="AM321" s="4" t="s">
        <v>373</v>
      </c>
      <c r="AN321" s="4" t="s">
        <v>1046</v>
      </c>
      <c r="AO321" s="4" t="s">
        <v>2010</v>
      </c>
      <c r="AP321" s="4" t="s">
        <v>2010</v>
      </c>
      <c r="AQ321" s="4" t="s">
        <v>2010</v>
      </c>
      <c r="AR321" s="4" t="s">
        <v>2010</v>
      </c>
      <c r="AS321" s="147"/>
      <c r="AT321" s="147"/>
      <c r="AU321" s="147"/>
      <c r="AV321" s="147"/>
      <c r="AW321" s="147"/>
      <c r="AX321" s="147"/>
      <c r="AY321" s="147"/>
      <c r="AZ321" s="147"/>
    </row>
    <row r="322">
      <c r="A322" s="4" t="s">
        <v>1048</v>
      </c>
      <c r="B322" s="144">
        <v>44502.0</v>
      </c>
      <c r="C322" s="115">
        <v>0.5240393518518518</v>
      </c>
      <c r="D322" s="47"/>
      <c r="E322" s="47"/>
      <c r="F322" s="4"/>
      <c r="G322" s="4"/>
      <c r="H322" s="4"/>
      <c r="I322" s="47"/>
      <c r="J322" s="47"/>
      <c r="K322" s="47" t="s">
        <v>622</v>
      </c>
      <c r="L322" s="144">
        <v>44503.0</v>
      </c>
      <c r="M322" s="115">
        <v>0.5576157407407407</v>
      </c>
      <c r="N322" s="4"/>
      <c r="O322" s="4"/>
      <c r="P322" s="8" t="b">
        <v>0</v>
      </c>
      <c r="Q322" s="8" t="s">
        <v>2013</v>
      </c>
      <c r="R322" s="177" t="b">
        <v>1</v>
      </c>
      <c r="S322" s="177">
        <v>1.0</v>
      </c>
      <c r="T322" s="8">
        <v>0.0</v>
      </c>
      <c r="U322" s="4"/>
      <c r="V322" s="47"/>
      <c r="W322" s="4"/>
      <c r="X322" s="177" t="b">
        <v>0</v>
      </c>
      <c r="Y322" s="8" t="b">
        <v>0</v>
      </c>
      <c r="Z322" s="47"/>
      <c r="AA322" s="8" t="b">
        <v>0</v>
      </c>
      <c r="AB322" s="8" t="b">
        <v>0</v>
      </c>
      <c r="AC322" s="178">
        <v>670.0</v>
      </c>
      <c r="AD322" s="177" t="b">
        <v>1</v>
      </c>
      <c r="AE322" s="179"/>
      <c r="AF322" s="8" t="b">
        <v>0</v>
      </c>
      <c r="AG322" s="8" t="b">
        <v>0</v>
      </c>
      <c r="AH322" s="177"/>
      <c r="AI322" s="47"/>
      <c r="AJ322" s="8"/>
      <c r="AK322" s="47" t="s">
        <v>622</v>
      </c>
      <c r="AL322" s="4"/>
      <c r="AM322" s="4" t="s">
        <v>373</v>
      </c>
      <c r="AN322" s="4" t="s">
        <v>1049</v>
      </c>
      <c r="AO322" s="4" t="s">
        <v>2010</v>
      </c>
      <c r="AP322" s="4" t="s">
        <v>2010</v>
      </c>
      <c r="AQ322" s="4" t="s">
        <v>2010</v>
      </c>
      <c r="AR322" s="4" t="s">
        <v>2010</v>
      </c>
      <c r="AS322" s="147"/>
      <c r="AT322" s="147"/>
      <c r="AU322" s="147"/>
      <c r="AV322" s="147"/>
      <c r="AW322" s="147"/>
      <c r="AX322" s="147"/>
      <c r="AY322" s="147"/>
      <c r="AZ322" s="147"/>
    </row>
    <row r="323">
      <c r="A323" s="4" t="s">
        <v>1051</v>
      </c>
      <c r="B323" s="144">
        <v>44502.0</v>
      </c>
      <c r="C323" s="115">
        <v>0.5248148148148148</v>
      </c>
      <c r="D323" s="47"/>
      <c r="E323" s="47"/>
      <c r="F323" s="4"/>
      <c r="G323" s="4"/>
      <c r="H323" s="4"/>
      <c r="I323" s="47"/>
      <c r="J323" s="47"/>
      <c r="K323" s="47" t="s">
        <v>622</v>
      </c>
      <c r="L323" s="144">
        <v>44503.0</v>
      </c>
      <c r="M323" s="115">
        <v>0.5576157407407407</v>
      </c>
      <c r="N323" s="4"/>
      <c r="O323" s="4"/>
      <c r="P323" s="8" t="b">
        <v>0</v>
      </c>
      <c r="Q323" s="8" t="s">
        <v>2013</v>
      </c>
      <c r="R323" s="177" t="b">
        <v>1</v>
      </c>
      <c r="S323" s="177">
        <v>1.0</v>
      </c>
      <c r="T323" s="8">
        <v>0.0</v>
      </c>
      <c r="U323" s="4"/>
      <c r="V323" s="47"/>
      <c r="W323" s="4"/>
      <c r="X323" s="177" t="b">
        <v>0</v>
      </c>
      <c r="Y323" s="8" t="b">
        <v>0</v>
      </c>
      <c r="Z323" s="47"/>
      <c r="AA323" s="8" t="b">
        <v>0</v>
      </c>
      <c r="AB323" s="8" t="b">
        <v>0</v>
      </c>
      <c r="AC323" s="178">
        <v>669.0</v>
      </c>
      <c r="AD323" s="177" t="b">
        <v>1</v>
      </c>
      <c r="AE323" s="179"/>
      <c r="AF323" s="8" t="b">
        <v>0</v>
      </c>
      <c r="AG323" s="8" t="b">
        <v>0</v>
      </c>
      <c r="AH323" s="177"/>
      <c r="AI323" s="47">
        <v>6.0</v>
      </c>
      <c r="AJ323" s="8"/>
      <c r="AK323" s="47" t="s">
        <v>622</v>
      </c>
      <c r="AL323" s="4"/>
      <c r="AM323" s="4" t="s">
        <v>280</v>
      </c>
      <c r="AN323" s="4" t="s">
        <v>1052</v>
      </c>
      <c r="AO323" s="4" t="s">
        <v>2010</v>
      </c>
      <c r="AP323" s="4" t="s">
        <v>2010</v>
      </c>
      <c r="AQ323" s="4" t="s">
        <v>2010</v>
      </c>
      <c r="AR323" s="4" t="s">
        <v>2010</v>
      </c>
      <c r="AS323" s="147"/>
      <c r="AT323" s="147"/>
      <c r="AU323" s="147"/>
      <c r="AV323" s="147"/>
      <c r="AW323" s="147"/>
      <c r="AX323" s="147"/>
      <c r="AY323" s="147"/>
      <c r="AZ323" s="147"/>
    </row>
    <row r="324">
      <c r="A324" s="4" t="s">
        <v>1054</v>
      </c>
      <c r="B324" s="144">
        <v>44502.0</v>
      </c>
      <c r="C324" s="115">
        <v>0.5675810185185185</v>
      </c>
      <c r="D324" s="47"/>
      <c r="E324" s="47"/>
      <c r="F324" s="4"/>
      <c r="G324" s="4"/>
      <c r="H324" s="4"/>
      <c r="I324" s="47"/>
      <c r="J324" s="47"/>
      <c r="K324" s="47" t="s">
        <v>622</v>
      </c>
      <c r="L324" s="144">
        <v>44503.0</v>
      </c>
      <c r="M324" s="115">
        <v>0.5576157407407407</v>
      </c>
      <c r="N324" s="4"/>
      <c r="O324" s="4"/>
      <c r="P324" s="8" t="b">
        <v>0</v>
      </c>
      <c r="Q324" s="8" t="s">
        <v>2013</v>
      </c>
      <c r="R324" s="177" t="b">
        <v>1</v>
      </c>
      <c r="S324" s="177">
        <v>1.0</v>
      </c>
      <c r="T324" s="8">
        <v>0.0</v>
      </c>
      <c r="U324" s="4"/>
      <c r="V324" s="47"/>
      <c r="W324" s="4"/>
      <c r="X324" s="177" t="b">
        <v>0</v>
      </c>
      <c r="Y324" s="8" t="b">
        <v>0</v>
      </c>
      <c r="Z324" s="47"/>
      <c r="AA324" s="8" t="b">
        <v>0</v>
      </c>
      <c r="AB324" s="8" t="b">
        <v>0</v>
      </c>
      <c r="AC324" s="178">
        <v>668.0</v>
      </c>
      <c r="AD324" s="177" t="b">
        <v>1</v>
      </c>
      <c r="AE324" s="179"/>
      <c r="AF324" s="8" t="b">
        <v>0</v>
      </c>
      <c r="AG324" s="8" t="b">
        <v>0</v>
      </c>
      <c r="AH324" s="177"/>
      <c r="AI324" s="47"/>
      <c r="AJ324" s="8"/>
      <c r="AK324" s="47" t="s">
        <v>622</v>
      </c>
      <c r="AL324" s="4"/>
      <c r="AM324" s="4" t="s">
        <v>280</v>
      </c>
      <c r="AN324" s="4" t="s">
        <v>393</v>
      </c>
      <c r="AO324" s="4" t="s">
        <v>2010</v>
      </c>
      <c r="AP324" s="4" t="s">
        <v>2010</v>
      </c>
      <c r="AQ324" s="4" t="s">
        <v>2010</v>
      </c>
      <c r="AR324" s="4" t="s">
        <v>2010</v>
      </c>
      <c r="AS324" s="147"/>
      <c r="AT324" s="147"/>
      <c r="AU324" s="147"/>
      <c r="AV324" s="147"/>
      <c r="AW324" s="147"/>
      <c r="AX324" s="147"/>
      <c r="AY324" s="147"/>
      <c r="AZ324" s="147"/>
    </row>
    <row r="325">
      <c r="A325" s="4" t="s">
        <v>1056</v>
      </c>
      <c r="B325" s="144">
        <v>44503.0</v>
      </c>
      <c r="C325" s="115">
        <v>0.16467592592592592</v>
      </c>
      <c r="D325" s="47"/>
      <c r="E325" s="47"/>
      <c r="F325" s="4"/>
      <c r="G325" s="4"/>
      <c r="H325" s="4"/>
      <c r="I325" s="47"/>
      <c r="J325" s="47"/>
      <c r="K325" s="47" t="s">
        <v>622</v>
      </c>
      <c r="L325" s="144">
        <v>44503.0</v>
      </c>
      <c r="M325" s="115">
        <v>0.5576157407407407</v>
      </c>
      <c r="N325" s="4"/>
      <c r="O325" s="4"/>
      <c r="P325" s="8" t="b">
        <v>0</v>
      </c>
      <c r="Q325" s="8" t="s">
        <v>2013</v>
      </c>
      <c r="R325" s="177" t="b">
        <v>1</v>
      </c>
      <c r="S325" s="177">
        <v>1.0</v>
      </c>
      <c r="T325" s="8"/>
      <c r="U325" s="4"/>
      <c r="V325" s="47"/>
      <c r="W325" s="4"/>
      <c r="X325" s="177" t="b">
        <v>0</v>
      </c>
      <c r="Y325" s="8" t="b">
        <v>0</v>
      </c>
      <c r="Z325" s="47"/>
      <c r="AA325" s="8" t="b">
        <v>0</v>
      </c>
      <c r="AB325" s="8" t="b">
        <v>0</v>
      </c>
      <c r="AC325" s="178">
        <v>237.0</v>
      </c>
      <c r="AD325" s="177" t="b">
        <v>0</v>
      </c>
      <c r="AE325" s="179"/>
      <c r="AF325" s="8" t="b">
        <v>0</v>
      </c>
      <c r="AG325" s="8" t="b">
        <v>0</v>
      </c>
      <c r="AH325" s="177"/>
      <c r="AI325" s="47"/>
      <c r="AJ325" s="8"/>
      <c r="AK325" s="47" t="s">
        <v>622</v>
      </c>
      <c r="AL325" s="4"/>
      <c r="AM325" s="4" t="s">
        <v>280</v>
      </c>
      <c r="AN325" s="4" t="s">
        <v>360</v>
      </c>
      <c r="AO325" s="4" t="s">
        <v>2010</v>
      </c>
      <c r="AP325" s="4" t="s">
        <v>2010</v>
      </c>
      <c r="AQ325" s="4" t="s">
        <v>2010</v>
      </c>
      <c r="AR325" s="4" t="s">
        <v>2010</v>
      </c>
      <c r="AS325" s="147"/>
      <c r="AT325" s="147"/>
      <c r="AU325" s="147"/>
      <c r="AV325" s="147"/>
      <c r="AW325" s="147"/>
      <c r="AX325" s="147"/>
      <c r="AY325" s="147"/>
      <c r="AZ325" s="147"/>
    </row>
    <row r="326">
      <c r="A326" s="4" t="s">
        <v>1058</v>
      </c>
      <c r="B326" s="144">
        <v>44503.0</v>
      </c>
      <c r="C326" s="115">
        <v>0.16496527777777778</v>
      </c>
      <c r="D326" s="47"/>
      <c r="E326" s="47"/>
      <c r="F326" s="4"/>
      <c r="G326" s="4"/>
      <c r="H326" s="4"/>
      <c r="I326" s="47"/>
      <c r="J326" s="47"/>
      <c r="K326" s="47" t="s">
        <v>622</v>
      </c>
      <c r="L326" s="144">
        <v>44503.0</v>
      </c>
      <c r="M326" s="115">
        <v>0.5576157407407407</v>
      </c>
      <c r="N326" s="4"/>
      <c r="O326" s="4"/>
      <c r="P326" s="8" t="b">
        <v>0</v>
      </c>
      <c r="Q326" s="8" t="s">
        <v>2013</v>
      </c>
      <c r="R326" s="177" t="b">
        <v>1</v>
      </c>
      <c r="S326" s="177">
        <v>1.0</v>
      </c>
      <c r="T326" s="8"/>
      <c r="U326" s="4"/>
      <c r="V326" s="47"/>
      <c r="W326" s="4"/>
      <c r="X326" s="177" t="b">
        <v>0</v>
      </c>
      <c r="Y326" s="8" t="b">
        <v>0</v>
      </c>
      <c r="Z326" s="47"/>
      <c r="AA326" s="8" t="b">
        <v>0</v>
      </c>
      <c r="AB326" s="8" t="b">
        <v>0</v>
      </c>
      <c r="AC326" s="178">
        <v>236.0</v>
      </c>
      <c r="AD326" s="177" t="b">
        <v>0</v>
      </c>
      <c r="AE326" s="179"/>
      <c r="AF326" s="8" t="b">
        <v>0</v>
      </c>
      <c r="AG326" s="8" t="b">
        <v>0</v>
      </c>
      <c r="AH326" s="177"/>
      <c r="AI326" s="47"/>
      <c r="AJ326" s="8"/>
      <c r="AK326" s="47" t="s">
        <v>622</v>
      </c>
      <c r="AL326" s="4"/>
      <c r="AM326" s="4" t="s">
        <v>280</v>
      </c>
      <c r="AN326" s="4" t="s">
        <v>437</v>
      </c>
      <c r="AO326" s="4" t="s">
        <v>2010</v>
      </c>
      <c r="AP326" s="4" t="s">
        <v>2010</v>
      </c>
      <c r="AQ326" s="4" t="s">
        <v>2010</v>
      </c>
      <c r="AR326" s="4" t="s">
        <v>2010</v>
      </c>
      <c r="AS326" s="147"/>
      <c r="AT326" s="147"/>
      <c r="AU326" s="147"/>
      <c r="AV326" s="147"/>
      <c r="AW326" s="147"/>
      <c r="AX326" s="147"/>
      <c r="AY326" s="147"/>
      <c r="AZ326" s="147"/>
    </row>
    <row r="327">
      <c r="A327" s="4" t="s">
        <v>1060</v>
      </c>
      <c r="B327" s="144">
        <v>44503.0</v>
      </c>
      <c r="C327" s="115">
        <v>0.16534722222222223</v>
      </c>
      <c r="D327" s="47"/>
      <c r="E327" s="47"/>
      <c r="F327" s="4"/>
      <c r="G327" s="4"/>
      <c r="H327" s="4"/>
      <c r="I327" s="47"/>
      <c r="J327" s="47"/>
      <c r="K327" s="47" t="s">
        <v>622</v>
      </c>
      <c r="L327" s="144">
        <v>44503.0</v>
      </c>
      <c r="M327" s="115">
        <v>0.5576157407407407</v>
      </c>
      <c r="N327" s="4"/>
      <c r="O327" s="4"/>
      <c r="P327" s="8" t="b">
        <v>0</v>
      </c>
      <c r="Q327" s="8" t="s">
        <v>2013</v>
      </c>
      <c r="R327" s="177" t="b">
        <v>1</v>
      </c>
      <c r="S327" s="177">
        <v>1.0</v>
      </c>
      <c r="T327" s="8">
        <v>0.0</v>
      </c>
      <c r="U327" s="4"/>
      <c r="V327" s="47"/>
      <c r="W327" s="4"/>
      <c r="X327" s="177" t="b">
        <v>0</v>
      </c>
      <c r="Y327" s="8" t="b">
        <v>0</v>
      </c>
      <c r="Z327" s="47"/>
      <c r="AA327" s="8" t="b">
        <v>0</v>
      </c>
      <c r="AB327" s="8" t="b">
        <v>0</v>
      </c>
      <c r="AC327" s="178">
        <v>667.0</v>
      </c>
      <c r="AD327" s="177" t="b">
        <v>1</v>
      </c>
      <c r="AE327" s="179"/>
      <c r="AF327" s="8" t="b">
        <v>0</v>
      </c>
      <c r="AG327" s="8" t="b">
        <v>0</v>
      </c>
      <c r="AH327" s="177"/>
      <c r="AI327" s="47"/>
      <c r="AJ327" s="8"/>
      <c r="AK327" s="47" t="s">
        <v>622</v>
      </c>
      <c r="AL327" s="4"/>
      <c r="AM327" s="4" t="s">
        <v>280</v>
      </c>
      <c r="AN327" s="4" t="s">
        <v>978</v>
      </c>
      <c r="AO327" s="4" t="s">
        <v>2010</v>
      </c>
      <c r="AP327" s="4" t="s">
        <v>2010</v>
      </c>
      <c r="AQ327" s="4" t="s">
        <v>2010</v>
      </c>
      <c r="AR327" s="4" t="s">
        <v>2010</v>
      </c>
      <c r="AS327" s="147"/>
      <c r="AT327" s="147"/>
      <c r="AU327" s="147"/>
      <c r="AV327" s="147"/>
      <c r="AW327" s="147"/>
      <c r="AX327" s="147"/>
      <c r="AY327" s="147"/>
      <c r="AZ327" s="147"/>
    </row>
    <row r="328">
      <c r="A328" s="4" t="s">
        <v>1062</v>
      </c>
      <c r="B328" s="144">
        <v>44503.0</v>
      </c>
      <c r="C328" s="115">
        <v>0.16664351851851852</v>
      </c>
      <c r="D328" s="47"/>
      <c r="E328" s="47"/>
      <c r="F328" s="4"/>
      <c r="G328" s="4"/>
      <c r="H328" s="4"/>
      <c r="I328" s="47"/>
      <c r="J328" s="47"/>
      <c r="K328" s="47" t="s">
        <v>622</v>
      </c>
      <c r="L328" s="144">
        <v>44503.0</v>
      </c>
      <c r="M328" s="115">
        <v>0.5576157407407407</v>
      </c>
      <c r="N328" s="4"/>
      <c r="O328" s="4"/>
      <c r="P328" s="8" t="b">
        <v>0</v>
      </c>
      <c r="Q328" s="8" t="s">
        <v>2013</v>
      </c>
      <c r="R328" s="177" t="b">
        <v>1</v>
      </c>
      <c r="S328" s="177">
        <v>1.0</v>
      </c>
      <c r="T328" s="8"/>
      <c r="U328" s="4"/>
      <c r="V328" s="47"/>
      <c r="W328" s="4"/>
      <c r="X328" s="177" t="b">
        <v>0</v>
      </c>
      <c r="Y328" s="8" t="b">
        <v>0</v>
      </c>
      <c r="Z328" s="47"/>
      <c r="AA328" s="8" t="b">
        <v>0</v>
      </c>
      <c r="AB328" s="8" t="b">
        <v>0</v>
      </c>
      <c r="AC328" s="178">
        <v>235.0</v>
      </c>
      <c r="AD328" s="177" t="b">
        <v>0</v>
      </c>
      <c r="AE328" s="179"/>
      <c r="AF328" s="8" t="b">
        <v>0</v>
      </c>
      <c r="AG328" s="8" t="b">
        <v>0</v>
      </c>
      <c r="AH328" s="177"/>
      <c r="AI328" s="47"/>
      <c r="AJ328" s="8"/>
      <c r="AK328" s="47" t="s">
        <v>622</v>
      </c>
      <c r="AL328" s="4"/>
      <c r="AM328" s="4" t="s">
        <v>280</v>
      </c>
      <c r="AN328" s="4" t="s">
        <v>305</v>
      </c>
      <c r="AO328" s="4" t="s">
        <v>2010</v>
      </c>
      <c r="AP328" s="4" t="s">
        <v>2010</v>
      </c>
      <c r="AQ328" s="4" t="s">
        <v>2010</v>
      </c>
      <c r="AR328" s="4" t="s">
        <v>2010</v>
      </c>
      <c r="AS328" s="147"/>
      <c r="AT328" s="147"/>
      <c r="AU328" s="147"/>
      <c r="AV328" s="147"/>
      <c r="AW328" s="147"/>
      <c r="AX328" s="147"/>
      <c r="AY328" s="147"/>
      <c r="AZ328" s="147"/>
    </row>
    <row r="329">
      <c r="A329" s="4" t="s">
        <v>1064</v>
      </c>
      <c r="B329" s="144">
        <v>44503.0</v>
      </c>
      <c r="C329" s="115">
        <v>0.16847222222222222</v>
      </c>
      <c r="D329" s="47"/>
      <c r="E329" s="47"/>
      <c r="F329" s="4"/>
      <c r="G329" s="4"/>
      <c r="H329" s="4"/>
      <c r="I329" s="47"/>
      <c r="J329" s="47"/>
      <c r="K329" s="47" t="s">
        <v>622</v>
      </c>
      <c r="L329" s="144">
        <v>44503.0</v>
      </c>
      <c r="M329" s="115">
        <v>0.5576157407407407</v>
      </c>
      <c r="N329" s="4"/>
      <c r="O329" s="4"/>
      <c r="P329" s="8" t="b">
        <v>0</v>
      </c>
      <c r="Q329" s="8" t="s">
        <v>2013</v>
      </c>
      <c r="R329" s="177" t="b">
        <v>1</v>
      </c>
      <c r="S329" s="177">
        <v>1.0</v>
      </c>
      <c r="T329" s="8">
        <v>0.0</v>
      </c>
      <c r="U329" s="4"/>
      <c r="V329" s="47"/>
      <c r="W329" s="4"/>
      <c r="X329" s="177" t="b">
        <v>0</v>
      </c>
      <c r="Y329" s="8" t="b">
        <v>0</v>
      </c>
      <c r="Z329" s="47"/>
      <c r="AA329" s="8" t="b">
        <v>0</v>
      </c>
      <c r="AB329" s="8" t="b">
        <v>0</v>
      </c>
      <c r="AC329" s="178">
        <v>666.0</v>
      </c>
      <c r="AD329" s="177" t="b">
        <v>1</v>
      </c>
      <c r="AE329" s="179"/>
      <c r="AF329" s="8" t="b">
        <v>0</v>
      </c>
      <c r="AG329" s="8" t="b">
        <v>0</v>
      </c>
      <c r="AH329" s="177"/>
      <c r="AI329" s="47"/>
      <c r="AJ329" s="8"/>
      <c r="AK329" s="47" t="s">
        <v>622</v>
      </c>
      <c r="AL329" s="4"/>
      <c r="AM329" s="4" t="s">
        <v>280</v>
      </c>
      <c r="AN329" s="4" t="s">
        <v>981</v>
      </c>
      <c r="AO329" s="4" t="s">
        <v>2010</v>
      </c>
      <c r="AP329" s="4" t="s">
        <v>2010</v>
      </c>
      <c r="AQ329" s="4" t="s">
        <v>2010</v>
      </c>
      <c r="AR329" s="4" t="s">
        <v>2010</v>
      </c>
      <c r="AS329" s="147"/>
      <c r="AT329" s="147"/>
      <c r="AU329" s="147"/>
      <c r="AV329" s="147"/>
      <c r="AW329" s="147"/>
      <c r="AX329" s="147"/>
      <c r="AY329" s="147"/>
      <c r="AZ329" s="147"/>
    </row>
    <row r="330">
      <c r="A330" s="4" t="s">
        <v>1066</v>
      </c>
      <c r="B330" s="144">
        <v>44503.0</v>
      </c>
      <c r="C330" s="115">
        <v>0.16945601851851852</v>
      </c>
      <c r="D330" s="47"/>
      <c r="E330" s="47"/>
      <c r="F330" s="4"/>
      <c r="G330" s="4"/>
      <c r="H330" s="4"/>
      <c r="I330" s="47"/>
      <c r="J330" s="47"/>
      <c r="K330" s="47" t="s">
        <v>622</v>
      </c>
      <c r="L330" s="144">
        <v>44503.0</v>
      </c>
      <c r="M330" s="115">
        <v>0.5576157407407407</v>
      </c>
      <c r="N330" s="4"/>
      <c r="O330" s="4"/>
      <c r="P330" s="8" t="b">
        <v>0</v>
      </c>
      <c r="Q330" s="8" t="s">
        <v>2013</v>
      </c>
      <c r="R330" s="177" t="b">
        <v>1</v>
      </c>
      <c r="S330" s="177">
        <v>1.0</v>
      </c>
      <c r="T330" s="8"/>
      <c r="U330" s="4"/>
      <c r="V330" s="47"/>
      <c r="W330" s="4"/>
      <c r="X330" s="177" t="b">
        <v>0</v>
      </c>
      <c r="Y330" s="8" t="b">
        <v>0</v>
      </c>
      <c r="Z330" s="47"/>
      <c r="AA330" s="8" t="b">
        <v>0</v>
      </c>
      <c r="AB330" s="8" t="b">
        <v>0</v>
      </c>
      <c r="AC330" s="178">
        <v>234.0</v>
      </c>
      <c r="AD330" s="177" t="b">
        <v>0</v>
      </c>
      <c r="AE330" s="179"/>
      <c r="AF330" s="8" t="b">
        <v>0</v>
      </c>
      <c r="AG330" s="8" t="b">
        <v>0</v>
      </c>
      <c r="AH330" s="177"/>
      <c r="AI330" s="47"/>
      <c r="AJ330" s="8"/>
      <c r="AK330" s="47" t="s">
        <v>622</v>
      </c>
      <c r="AL330" s="4"/>
      <c r="AM330" s="4" t="s">
        <v>280</v>
      </c>
      <c r="AN330" s="4" t="s">
        <v>352</v>
      </c>
      <c r="AO330" s="4" t="s">
        <v>2010</v>
      </c>
      <c r="AP330" s="4" t="s">
        <v>2010</v>
      </c>
      <c r="AQ330" s="4" t="s">
        <v>2010</v>
      </c>
      <c r="AR330" s="4" t="s">
        <v>2010</v>
      </c>
      <c r="AS330" s="147"/>
      <c r="AT330" s="147"/>
      <c r="AU330" s="147"/>
      <c r="AV330" s="147"/>
      <c r="AW330" s="147"/>
      <c r="AX330" s="147"/>
      <c r="AY330" s="147"/>
      <c r="AZ330" s="147"/>
    </row>
    <row r="331">
      <c r="A331" s="4" t="s">
        <v>1068</v>
      </c>
      <c r="B331" s="144">
        <v>44503.0</v>
      </c>
      <c r="C331" s="115">
        <v>0.17011574074074073</v>
      </c>
      <c r="D331" s="47"/>
      <c r="E331" s="47"/>
      <c r="F331" s="4"/>
      <c r="G331" s="4"/>
      <c r="H331" s="4"/>
      <c r="I331" s="47"/>
      <c r="J331" s="47"/>
      <c r="K331" s="47" t="s">
        <v>622</v>
      </c>
      <c r="L331" s="144">
        <v>44503.0</v>
      </c>
      <c r="M331" s="115">
        <v>0.5576157407407407</v>
      </c>
      <c r="N331" s="4"/>
      <c r="O331" s="4"/>
      <c r="P331" s="8" t="b">
        <v>0</v>
      </c>
      <c r="Q331" s="8" t="s">
        <v>2013</v>
      </c>
      <c r="R331" s="177" t="b">
        <v>1</v>
      </c>
      <c r="S331" s="177">
        <v>1.0</v>
      </c>
      <c r="T331" s="8">
        <v>0.0</v>
      </c>
      <c r="U331" s="4"/>
      <c r="V331" s="47"/>
      <c r="W331" s="4"/>
      <c r="X331" s="177" t="b">
        <v>0</v>
      </c>
      <c r="Y331" s="8" t="b">
        <v>0</v>
      </c>
      <c r="Z331" s="47"/>
      <c r="AA331" s="8" t="b">
        <v>0</v>
      </c>
      <c r="AB331" s="8" t="b">
        <v>0</v>
      </c>
      <c r="AC331" s="178">
        <v>665.0</v>
      </c>
      <c r="AD331" s="177" t="b">
        <v>1</v>
      </c>
      <c r="AE331" s="179">
        <v>557.9999999999999</v>
      </c>
      <c r="AF331" s="8" t="b">
        <v>0</v>
      </c>
      <c r="AG331" s="8" t="b">
        <v>0</v>
      </c>
      <c r="AH331" s="177"/>
      <c r="AI331" s="47"/>
      <c r="AJ331" s="8"/>
      <c r="AK331" s="47" t="s">
        <v>622</v>
      </c>
      <c r="AL331" s="4"/>
      <c r="AM331" s="4" t="s">
        <v>373</v>
      </c>
      <c r="AN331" s="4" t="s">
        <v>1025</v>
      </c>
      <c r="AO331" s="4" t="s">
        <v>2010</v>
      </c>
      <c r="AP331" s="4" t="s">
        <v>2010</v>
      </c>
      <c r="AQ331" s="4" t="s">
        <v>2010</v>
      </c>
      <c r="AR331" s="4" t="s">
        <v>2010</v>
      </c>
      <c r="AS331" s="147"/>
      <c r="AT331" s="147"/>
      <c r="AU331" s="147"/>
      <c r="AV331" s="147"/>
      <c r="AW331" s="147"/>
      <c r="AX331" s="147"/>
      <c r="AY331" s="147"/>
      <c r="AZ331" s="147"/>
    </row>
    <row r="332">
      <c r="A332" s="4" t="s">
        <v>1070</v>
      </c>
      <c r="B332" s="144">
        <v>44503.0</v>
      </c>
      <c r="C332" s="115">
        <v>0.17034722222222223</v>
      </c>
      <c r="D332" s="47"/>
      <c r="E332" s="47"/>
      <c r="F332" s="4"/>
      <c r="G332" s="4"/>
      <c r="H332" s="4"/>
      <c r="I332" s="47"/>
      <c r="J332" s="47"/>
      <c r="K332" s="47" t="s">
        <v>622</v>
      </c>
      <c r="L332" s="144">
        <v>44503.0</v>
      </c>
      <c r="M332" s="115">
        <v>0.5576157407407407</v>
      </c>
      <c r="N332" s="4"/>
      <c r="O332" s="4"/>
      <c r="P332" s="8" t="b">
        <v>0</v>
      </c>
      <c r="Q332" s="8" t="s">
        <v>2013</v>
      </c>
      <c r="R332" s="177" t="b">
        <v>1</v>
      </c>
      <c r="S332" s="177">
        <v>1.0</v>
      </c>
      <c r="T332" s="8"/>
      <c r="U332" s="4"/>
      <c r="V332" s="47"/>
      <c r="W332" s="4"/>
      <c r="X332" s="177" t="b">
        <v>0</v>
      </c>
      <c r="Y332" s="8" t="b">
        <v>0</v>
      </c>
      <c r="Z332" s="47"/>
      <c r="AA332" s="8" t="b">
        <v>0</v>
      </c>
      <c r="AB332" s="8" t="b">
        <v>0</v>
      </c>
      <c r="AC332" s="178">
        <v>233.0</v>
      </c>
      <c r="AD332" s="177" t="b">
        <v>0</v>
      </c>
      <c r="AE332" s="179"/>
      <c r="AF332" s="8" t="b">
        <v>0</v>
      </c>
      <c r="AG332" s="8" t="b">
        <v>0</v>
      </c>
      <c r="AH332" s="177"/>
      <c r="AI332" s="47"/>
      <c r="AJ332" s="8"/>
      <c r="AK332" s="47" t="s">
        <v>622</v>
      </c>
      <c r="AL332" s="4"/>
      <c r="AM332" s="4" t="s">
        <v>280</v>
      </c>
      <c r="AN332" s="4" t="s">
        <v>349</v>
      </c>
      <c r="AO332" s="4" t="s">
        <v>2010</v>
      </c>
      <c r="AP332" s="4" t="s">
        <v>2010</v>
      </c>
      <c r="AQ332" s="4" t="s">
        <v>2010</v>
      </c>
      <c r="AR332" s="4" t="s">
        <v>2010</v>
      </c>
      <c r="AS332" s="147"/>
      <c r="AT332" s="147"/>
      <c r="AU332" s="147"/>
      <c r="AV332" s="147"/>
      <c r="AW332" s="147"/>
      <c r="AX332" s="147"/>
      <c r="AY332" s="147"/>
      <c r="AZ332" s="147"/>
    </row>
    <row r="333">
      <c r="A333" s="4" t="s">
        <v>1072</v>
      </c>
      <c r="B333" s="144">
        <v>44503.0</v>
      </c>
      <c r="C333" s="115">
        <v>0.17277777777777778</v>
      </c>
      <c r="D333" s="47"/>
      <c r="E333" s="47"/>
      <c r="F333" s="4"/>
      <c r="G333" s="4"/>
      <c r="H333" s="4"/>
      <c r="I333" s="47"/>
      <c r="J333" s="47"/>
      <c r="K333" s="47" t="s">
        <v>271</v>
      </c>
      <c r="L333" s="144"/>
      <c r="M333" s="115"/>
      <c r="N333" s="4"/>
      <c r="O333" s="4"/>
      <c r="P333" s="8" t="b">
        <v>0</v>
      </c>
      <c r="Q333" s="8" t="s">
        <v>2009</v>
      </c>
      <c r="R333" s="177" t="b">
        <v>1</v>
      </c>
      <c r="S333" s="177">
        <v>1.0</v>
      </c>
      <c r="T333" s="8"/>
      <c r="U333" s="4"/>
      <c r="V333" s="47"/>
      <c r="W333" s="4"/>
      <c r="X333" s="177" t="b">
        <v>0</v>
      </c>
      <c r="Y333" s="8" t="b">
        <v>0</v>
      </c>
      <c r="Z333" s="47"/>
      <c r="AA333" s="8" t="b">
        <v>0</v>
      </c>
      <c r="AB333" s="8" t="b">
        <v>0</v>
      </c>
      <c r="AC333" s="178">
        <v>232.0</v>
      </c>
      <c r="AD333" s="177" t="b">
        <v>0</v>
      </c>
      <c r="AE333" s="179"/>
      <c r="AF333" s="8" t="b">
        <v>0</v>
      </c>
      <c r="AG333" s="8" t="b">
        <v>0</v>
      </c>
      <c r="AH333" s="177"/>
      <c r="AI333" s="47"/>
      <c r="AJ333" s="8">
        <v>2.2</v>
      </c>
      <c r="AK333" s="47" t="s">
        <v>622</v>
      </c>
      <c r="AL333" s="4"/>
      <c r="AM333" s="4" t="s">
        <v>280</v>
      </c>
      <c r="AN333" s="4" t="s">
        <v>325</v>
      </c>
      <c r="AO333" s="4" t="s">
        <v>2010</v>
      </c>
      <c r="AP333" s="4" t="s">
        <v>2010</v>
      </c>
      <c r="AQ333" s="4" t="s">
        <v>2010</v>
      </c>
      <c r="AR333" s="4" t="s">
        <v>2010</v>
      </c>
      <c r="AS333" s="147"/>
      <c r="AT333" s="147"/>
      <c r="AU333" s="147"/>
      <c r="AV333" s="147"/>
      <c r="AW333" s="147"/>
      <c r="AX333" s="147"/>
      <c r="AY333" s="147"/>
      <c r="AZ333" s="147"/>
    </row>
    <row r="334">
      <c r="A334" s="4" t="s">
        <v>1074</v>
      </c>
      <c r="B334" s="144">
        <v>44503.0</v>
      </c>
      <c r="C334" s="115">
        <v>0.17386574074074074</v>
      </c>
      <c r="D334" s="47"/>
      <c r="E334" s="47"/>
      <c r="F334" s="4"/>
      <c r="G334" s="4"/>
      <c r="H334" s="4"/>
      <c r="I334" s="47"/>
      <c r="J334" s="47"/>
      <c r="K334" s="47" t="s">
        <v>271</v>
      </c>
      <c r="L334" s="144">
        <v>44868.0</v>
      </c>
      <c r="M334" s="115">
        <v>0.5355208333333333</v>
      </c>
      <c r="N334" s="4"/>
      <c r="O334" s="4"/>
      <c r="P334" s="8" t="b">
        <v>0</v>
      </c>
      <c r="Q334" s="8" t="s">
        <v>2009</v>
      </c>
      <c r="R334" s="177" t="b">
        <v>1</v>
      </c>
      <c r="S334" s="177">
        <v>1.0</v>
      </c>
      <c r="T334" s="8">
        <v>0.0</v>
      </c>
      <c r="U334" s="4"/>
      <c r="V334" s="47"/>
      <c r="W334" s="4"/>
      <c r="X334" s="177" t="b">
        <v>0</v>
      </c>
      <c r="Y334" s="8" t="b">
        <v>0</v>
      </c>
      <c r="Z334" s="47"/>
      <c r="AA334" s="8" t="b">
        <v>0</v>
      </c>
      <c r="AB334" s="8" t="b">
        <v>0</v>
      </c>
      <c r="AC334" s="178">
        <v>664.0</v>
      </c>
      <c r="AD334" s="177" t="b">
        <v>1</v>
      </c>
      <c r="AE334" s="179"/>
      <c r="AF334" s="8" t="b">
        <v>0</v>
      </c>
      <c r="AG334" s="8" t="b">
        <v>0</v>
      </c>
      <c r="AH334" s="177"/>
      <c r="AI334" s="47"/>
      <c r="AJ334" s="8">
        <v>2.2</v>
      </c>
      <c r="AK334" s="47" t="s">
        <v>622</v>
      </c>
      <c r="AL334" s="4"/>
      <c r="AM334" s="4" t="s">
        <v>280</v>
      </c>
      <c r="AN334" s="4" t="s">
        <v>910</v>
      </c>
      <c r="AO334" s="4" t="s">
        <v>2010</v>
      </c>
      <c r="AP334" s="4" t="s">
        <v>2010</v>
      </c>
      <c r="AQ334" s="4" t="s">
        <v>2010</v>
      </c>
      <c r="AR334" s="4" t="s">
        <v>2010</v>
      </c>
      <c r="AS334" s="147"/>
      <c r="AT334" s="147"/>
      <c r="AU334" s="147"/>
      <c r="AV334" s="147"/>
      <c r="AW334" s="147"/>
      <c r="AX334" s="147"/>
      <c r="AY334" s="147"/>
      <c r="AZ334" s="147"/>
    </row>
    <row r="335">
      <c r="A335" s="4" t="s">
        <v>1076</v>
      </c>
      <c r="B335" s="144">
        <v>44503.0</v>
      </c>
      <c r="C335" s="115">
        <v>0.17474537037037038</v>
      </c>
      <c r="D335" s="47"/>
      <c r="E335" s="47"/>
      <c r="F335" s="4"/>
      <c r="G335" s="4"/>
      <c r="H335" s="4"/>
      <c r="I335" s="47"/>
      <c r="J335" s="47"/>
      <c r="K335" s="47" t="s">
        <v>271</v>
      </c>
      <c r="L335" s="144"/>
      <c r="M335" s="115"/>
      <c r="N335" s="4"/>
      <c r="O335" s="4"/>
      <c r="P335" s="8" t="b">
        <v>0</v>
      </c>
      <c r="Q335" s="8" t="s">
        <v>2009</v>
      </c>
      <c r="R335" s="177" t="b">
        <v>1</v>
      </c>
      <c r="S335" s="177">
        <v>1.0</v>
      </c>
      <c r="T335" s="8"/>
      <c r="U335" s="4"/>
      <c r="V335" s="47"/>
      <c r="W335" s="4"/>
      <c r="X335" s="177" t="b">
        <v>0</v>
      </c>
      <c r="Y335" s="8" t="b">
        <v>0</v>
      </c>
      <c r="Z335" s="47"/>
      <c r="AA335" s="8" t="b">
        <v>0</v>
      </c>
      <c r="AB335" s="8" t="b">
        <v>0</v>
      </c>
      <c r="AC335" s="178">
        <v>231.0</v>
      </c>
      <c r="AD335" s="177" t="b">
        <v>0</v>
      </c>
      <c r="AE335" s="179"/>
      <c r="AF335" s="8" t="b">
        <v>0</v>
      </c>
      <c r="AG335" s="8" t="b">
        <v>0</v>
      </c>
      <c r="AH335" s="177"/>
      <c r="AI335" s="47"/>
      <c r="AJ335" s="8">
        <v>2.2</v>
      </c>
      <c r="AK335" s="47" t="s">
        <v>622</v>
      </c>
      <c r="AL335" s="4"/>
      <c r="AM335" s="4" t="s">
        <v>280</v>
      </c>
      <c r="AN335" s="4" t="s">
        <v>302</v>
      </c>
      <c r="AO335" s="4" t="s">
        <v>2010</v>
      </c>
      <c r="AP335" s="4" t="s">
        <v>2010</v>
      </c>
      <c r="AQ335" s="4" t="s">
        <v>2010</v>
      </c>
      <c r="AR335" s="4" t="s">
        <v>2010</v>
      </c>
      <c r="AS335" s="147"/>
      <c r="AT335" s="147"/>
      <c r="AU335" s="147"/>
      <c r="AV335" s="147"/>
      <c r="AW335" s="147"/>
      <c r="AX335" s="147"/>
      <c r="AY335" s="147"/>
      <c r="AZ335" s="147"/>
    </row>
    <row r="336">
      <c r="A336" s="4" t="s">
        <v>1078</v>
      </c>
      <c r="B336" s="144">
        <v>44503.0</v>
      </c>
      <c r="C336" s="115">
        <v>0.17681712962962962</v>
      </c>
      <c r="D336" s="47"/>
      <c r="E336" s="47"/>
      <c r="F336" s="4"/>
      <c r="G336" s="4"/>
      <c r="H336" s="4"/>
      <c r="I336" s="47"/>
      <c r="J336" s="47"/>
      <c r="K336" s="47" t="s">
        <v>622</v>
      </c>
      <c r="L336" s="144">
        <v>44503.0</v>
      </c>
      <c r="M336" s="115">
        <v>0.5576157407407407</v>
      </c>
      <c r="N336" s="4"/>
      <c r="O336" s="4"/>
      <c r="P336" s="8" t="b">
        <v>0</v>
      </c>
      <c r="Q336" s="8" t="s">
        <v>2013</v>
      </c>
      <c r="R336" s="177" t="b">
        <v>1</v>
      </c>
      <c r="S336" s="177">
        <v>1.0</v>
      </c>
      <c r="T336" s="8"/>
      <c r="U336" s="4"/>
      <c r="V336" s="47"/>
      <c r="W336" s="4"/>
      <c r="X336" s="177" t="b">
        <v>0</v>
      </c>
      <c r="Y336" s="8" t="b">
        <v>0</v>
      </c>
      <c r="Z336" s="47"/>
      <c r="AA336" s="8" t="b">
        <v>0</v>
      </c>
      <c r="AB336" s="8" t="b">
        <v>0</v>
      </c>
      <c r="AC336" s="178">
        <v>230.0</v>
      </c>
      <c r="AD336" s="177" t="b">
        <v>0</v>
      </c>
      <c r="AE336" s="179"/>
      <c r="AF336" s="8" t="b">
        <v>0</v>
      </c>
      <c r="AG336" s="8" t="b">
        <v>0</v>
      </c>
      <c r="AH336" s="177"/>
      <c r="AI336" s="47"/>
      <c r="AJ336" s="8"/>
      <c r="AK336" s="47" t="s">
        <v>622</v>
      </c>
      <c r="AL336" s="4"/>
      <c r="AM336" s="4" t="s">
        <v>373</v>
      </c>
      <c r="AN336" s="4" t="s">
        <v>363</v>
      </c>
      <c r="AO336" s="4" t="s">
        <v>2010</v>
      </c>
      <c r="AP336" s="4" t="s">
        <v>2010</v>
      </c>
      <c r="AQ336" s="4" t="s">
        <v>2010</v>
      </c>
      <c r="AR336" s="4" t="s">
        <v>2010</v>
      </c>
      <c r="AS336" s="147"/>
      <c r="AT336" s="147"/>
      <c r="AU336" s="147"/>
      <c r="AV336" s="147"/>
      <c r="AW336" s="147"/>
      <c r="AX336" s="147"/>
      <c r="AY336" s="147"/>
      <c r="AZ336" s="147"/>
    </row>
    <row r="337">
      <c r="A337" s="4" t="s">
        <v>1080</v>
      </c>
      <c r="B337" s="144">
        <v>44503.0</v>
      </c>
      <c r="C337" s="115">
        <v>0.17752314814814815</v>
      </c>
      <c r="D337" s="47"/>
      <c r="E337" s="47"/>
      <c r="F337" s="4"/>
      <c r="G337" s="4"/>
      <c r="H337" s="4"/>
      <c r="I337" s="47"/>
      <c r="J337" s="47"/>
      <c r="K337" s="47" t="s">
        <v>622</v>
      </c>
      <c r="L337" s="144">
        <v>44503.0</v>
      </c>
      <c r="M337" s="115">
        <v>0.5576157407407407</v>
      </c>
      <c r="N337" s="4"/>
      <c r="O337" s="4"/>
      <c r="P337" s="8" t="b">
        <v>0</v>
      </c>
      <c r="Q337" s="8" t="s">
        <v>2013</v>
      </c>
      <c r="R337" s="177" t="b">
        <v>1</v>
      </c>
      <c r="S337" s="177">
        <v>1.0</v>
      </c>
      <c r="T337" s="8">
        <v>0.0</v>
      </c>
      <c r="U337" s="4"/>
      <c r="V337" s="47"/>
      <c r="W337" s="4"/>
      <c r="X337" s="177" t="b">
        <v>0</v>
      </c>
      <c r="Y337" s="8" t="b">
        <v>0</v>
      </c>
      <c r="Z337" s="47"/>
      <c r="AA337" s="8" t="b">
        <v>0</v>
      </c>
      <c r="AB337" s="8" t="b">
        <v>0</v>
      </c>
      <c r="AC337" s="178">
        <v>663.0</v>
      </c>
      <c r="AD337" s="177" t="b">
        <v>1</v>
      </c>
      <c r="AE337" s="179"/>
      <c r="AF337" s="8" t="b">
        <v>0</v>
      </c>
      <c r="AG337" s="8" t="b">
        <v>0</v>
      </c>
      <c r="AH337" s="177"/>
      <c r="AI337" s="47"/>
      <c r="AJ337" s="8"/>
      <c r="AK337" s="47" t="s">
        <v>622</v>
      </c>
      <c r="AL337" s="4"/>
      <c r="AM337" s="4" t="s">
        <v>373</v>
      </c>
      <c r="AN337" s="4" t="s">
        <v>1081</v>
      </c>
      <c r="AO337" s="4" t="s">
        <v>2010</v>
      </c>
      <c r="AP337" s="4" t="s">
        <v>2010</v>
      </c>
      <c r="AQ337" s="4" t="s">
        <v>2010</v>
      </c>
      <c r="AR337" s="4" t="s">
        <v>2010</v>
      </c>
      <c r="AS337" s="147"/>
      <c r="AT337" s="147"/>
      <c r="AU337" s="147"/>
      <c r="AV337" s="147"/>
      <c r="AW337" s="147"/>
      <c r="AX337" s="147"/>
      <c r="AY337" s="147"/>
      <c r="AZ337" s="147"/>
    </row>
    <row r="338">
      <c r="A338" s="4" t="s">
        <v>1083</v>
      </c>
      <c r="B338" s="144">
        <v>44503.0</v>
      </c>
      <c r="C338" s="115">
        <v>0.1799537037037037</v>
      </c>
      <c r="D338" s="47"/>
      <c r="E338" s="47"/>
      <c r="F338" s="4"/>
      <c r="G338" s="4"/>
      <c r="H338" s="4"/>
      <c r="I338" s="47"/>
      <c r="J338" s="47"/>
      <c r="K338" s="47" t="s">
        <v>622</v>
      </c>
      <c r="L338" s="144">
        <v>44503.0</v>
      </c>
      <c r="M338" s="115">
        <v>0.5576157407407407</v>
      </c>
      <c r="N338" s="4"/>
      <c r="O338" s="4"/>
      <c r="P338" s="8" t="b">
        <v>0</v>
      </c>
      <c r="Q338" s="8" t="s">
        <v>2013</v>
      </c>
      <c r="R338" s="177" t="b">
        <v>1</v>
      </c>
      <c r="S338" s="177">
        <v>1.0</v>
      </c>
      <c r="T338" s="8"/>
      <c r="U338" s="4"/>
      <c r="V338" s="47"/>
      <c r="W338" s="4"/>
      <c r="X338" s="177" t="b">
        <v>0</v>
      </c>
      <c r="Y338" s="8" t="b">
        <v>0</v>
      </c>
      <c r="Z338" s="47"/>
      <c r="AA338" s="8" t="b">
        <v>0</v>
      </c>
      <c r="AB338" s="8" t="b">
        <v>0</v>
      </c>
      <c r="AC338" s="178">
        <v>229.0</v>
      </c>
      <c r="AD338" s="177" t="b">
        <v>0</v>
      </c>
      <c r="AE338" s="179"/>
      <c r="AF338" s="8" t="b">
        <v>0</v>
      </c>
      <c r="AG338" s="8" t="b">
        <v>0</v>
      </c>
      <c r="AH338" s="177"/>
      <c r="AI338" s="47"/>
      <c r="AJ338" s="8"/>
      <c r="AK338" s="47" t="s">
        <v>622</v>
      </c>
      <c r="AL338" s="4"/>
      <c r="AM338" s="4" t="s">
        <v>280</v>
      </c>
      <c r="AN338" s="4" t="s">
        <v>302</v>
      </c>
      <c r="AO338" s="4" t="s">
        <v>2010</v>
      </c>
      <c r="AP338" s="4" t="s">
        <v>2010</v>
      </c>
      <c r="AQ338" s="4" t="s">
        <v>2010</v>
      </c>
      <c r="AR338" s="4" t="s">
        <v>2010</v>
      </c>
      <c r="AS338" s="147"/>
      <c r="AT338" s="147"/>
      <c r="AU338" s="147"/>
      <c r="AV338" s="147"/>
      <c r="AW338" s="147"/>
      <c r="AX338" s="147"/>
      <c r="AY338" s="147"/>
      <c r="AZ338" s="147"/>
    </row>
    <row r="339">
      <c r="A339" s="4" t="s">
        <v>1085</v>
      </c>
      <c r="B339" s="144">
        <v>44503.0</v>
      </c>
      <c r="C339" s="115">
        <v>0.18203703703703702</v>
      </c>
      <c r="D339" s="47"/>
      <c r="E339" s="47"/>
      <c r="F339" s="4"/>
      <c r="G339" s="4"/>
      <c r="H339" s="4"/>
      <c r="I339" s="47"/>
      <c r="J339" s="47"/>
      <c r="K339" s="47" t="s">
        <v>622</v>
      </c>
      <c r="L339" s="144">
        <v>44503.0</v>
      </c>
      <c r="M339" s="115">
        <v>0.5576157407407407</v>
      </c>
      <c r="N339" s="4"/>
      <c r="O339" s="4"/>
      <c r="P339" s="8" t="b">
        <v>0</v>
      </c>
      <c r="Q339" s="8" t="s">
        <v>2013</v>
      </c>
      <c r="R339" s="177" t="b">
        <v>1</v>
      </c>
      <c r="S339" s="177">
        <v>1.0</v>
      </c>
      <c r="T339" s="8">
        <v>0.0</v>
      </c>
      <c r="U339" s="4"/>
      <c r="V339" s="47"/>
      <c r="W339" s="4"/>
      <c r="X339" s="177" t="b">
        <v>0</v>
      </c>
      <c r="Y339" s="8" t="b">
        <v>0</v>
      </c>
      <c r="Z339" s="47"/>
      <c r="AA339" s="8" t="b">
        <v>0</v>
      </c>
      <c r="AB339" s="8" t="b">
        <v>0</v>
      </c>
      <c r="AC339" s="178">
        <v>662.0</v>
      </c>
      <c r="AD339" s="177" t="b">
        <v>1</v>
      </c>
      <c r="AE339" s="179"/>
      <c r="AF339" s="8" t="b">
        <v>0</v>
      </c>
      <c r="AG339" s="8" t="b">
        <v>0</v>
      </c>
      <c r="AH339" s="177"/>
      <c r="AI339" s="47"/>
      <c r="AJ339" s="8"/>
      <c r="AK339" s="47" t="s">
        <v>622</v>
      </c>
      <c r="AL339" s="4"/>
      <c r="AM339" s="4" t="s">
        <v>373</v>
      </c>
      <c r="AN339" s="4" t="s">
        <v>877</v>
      </c>
      <c r="AO339" s="4" t="s">
        <v>2010</v>
      </c>
      <c r="AP339" s="4" t="s">
        <v>2010</v>
      </c>
      <c r="AQ339" s="4" t="s">
        <v>2010</v>
      </c>
      <c r="AR339" s="4" t="s">
        <v>2010</v>
      </c>
      <c r="AS339" s="147"/>
      <c r="AT339" s="147"/>
      <c r="AU339" s="147"/>
      <c r="AV339" s="147"/>
      <c r="AW339" s="147"/>
      <c r="AX339" s="147"/>
      <c r="AY339" s="147"/>
      <c r="AZ339" s="147"/>
    </row>
    <row r="340">
      <c r="A340" s="4" t="s">
        <v>1087</v>
      </c>
      <c r="B340" s="144">
        <v>44503.0</v>
      </c>
      <c r="C340" s="115">
        <v>0.24790509259259258</v>
      </c>
      <c r="D340" s="47"/>
      <c r="E340" s="47"/>
      <c r="F340" s="4"/>
      <c r="G340" s="4"/>
      <c r="H340" s="4"/>
      <c r="I340" s="47"/>
      <c r="J340" s="47"/>
      <c r="K340" s="47" t="s">
        <v>622</v>
      </c>
      <c r="L340" s="144">
        <v>44503.0</v>
      </c>
      <c r="M340" s="115">
        <v>0.5576157407407407</v>
      </c>
      <c r="N340" s="4"/>
      <c r="O340" s="4"/>
      <c r="P340" s="8" t="b">
        <v>0</v>
      </c>
      <c r="Q340" s="8" t="s">
        <v>2013</v>
      </c>
      <c r="R340" s="177" t="b">
        <v>1</v>
      </c>
      <c r="S340" s="177">
        <v>1.0</v>
      </c>
      <c r="T340" s="8"/>
      <c r="U340" s="4"/>
      <c r="V340" s="47"/>
      <c r="W340" s="4"/>
      <c r="X340" s="177" t="b">
        <v>0</v>
      </c>
      <c r="Y340" s="8" t="b">
        <v>0</v>
      </c>
      <c r="Z340" s="47"/>
      <c r="AA340" s="8" t="b">
        <v>0</v>
      </c>
      <c r="AB340" s="8" t="b">
        <v>0</v>
      </c>
      <c r="AC340" s="178">
        <v>228.0</v>
      </c>
      <c r="AD340" s="177" t="b">
        <v>0</v>
      </c>
      <c r="AE340" s="179"/>
      <c r="AF340" s="8" t="b">
        <v>0</v>
      </c>
      <c r="AG340" s="8" t="b">
        <v>0</v>
      </c>
      <c r="AH340" s="177"/>
      <c r="AI340" s="47"/>
      <c r="AJ340" s="8"/>
      <c r="AK340" s="47" t="s">
        <v>622</v>
      </c>
      <c r="AL340" s="4"/>
      <c r="AM340" s="4" t="s">
        <v>280</v>
      </c>
      <c r="AN340" s="4" t="s">
        <v>313</v>
      </c>
      <c r="AO340" s="4" t="s">
        <v>2010</v>
      </c>
      <c r="AP340" s="4" t="s">
        <v>2010</v>
      </c>
      <c r="AQ340" s="4" t="s">
        <v>2010</v>
      </c>
      <c r="AR340" s="4" t="s">
        <v>2010</v>
      </c>
      <c r="AS340" s="147"/>
      <c r="AT340" s="147"/>
      <c r="AU340" s="147"/>
      <c r="AV340" s="147"/>
      <c r="AW340" s="147"/>
      <c r="AX340" s="147"/>
      <c r="AY340" s="147"/>
      <c r="AZ340" s="147"/>
    </row>
    <row r="341">
      <c r="A341" s="4" t="s">
        <v>1089</v>
      </c>
      <c r="B341" s="144">
        <v>44503.0</v>
      </c>
      <c r="C341" s="115">
        <v>0.26395833333333335</v>
      </c>
      <c r="D341" s="47"/>
      <c r="E341" s="47"/>
      <c r="F341" s="4"/>
      <c r="G341" s="4"/>
      <c r="H341" s="4"/>
      <c r="I341" s="47"/>
      <c r="J341" s="47"/>
      <c r="K341" s="47" t="s">
        <v>622</v>
      </c>
      <c r="L341" s="144">
        <v>44503.0</v>
      </c>
      <c r="M341" s="115">
        <v>0.5576157407407407</v>
      </c>
      <c r="N341" s="4"/>
      <c r="O341" s="4"/>
      <c r="P341" s="8" t="b">
        <v>0</v>
      </c>
      <c r="Q341" s="8" t="s">
        <v>2013</v>
      </c>
      <c r="R341" s="177" t="b">
        <v>1</v>
      </c>
      <c r="S341" s="177">
        <v>1.0</v>
      </c>
      <c r="T341" s="8"/>
      <c r="U341" s="4"/>
      <c r="V341" s="47"/>
      <c r="W341" s="4"/>
      <c r="X341" s="177" t="b">
        <v>0</v>
      </c>
      <c r="Y341" s="8" t="b">
        <v>0</v>
      </c>
      <c r="Z341" s="47"/>
      <c r="AA341" s="8" t="b">
        <v>0</v>
      </c>
      <c r="AB341" s="8" t="b">
        <v>0</v>
      </c>
      <c r="AC341" s="178">
        <v>227.0</v>
      </c>
      <c r="AD341" s="177" t="b">
        <v>0</v>
      </c>
      <c r="AE341" s="179"/>
      <c r="AF341" s="8" t="b">
        <v>0</v>
      </c>
      <c r="AG341" s="8" t="b">
        <v>0</v>
      </c>
      <c r="AH341" s="177"/>
      <c r="AI341" s="47"/>
      <c r="AJ341" s="8"/>
      <c r="AK341" s="47" t="s">
        <v>622</v>
      </c>
      <c r="AL341" s="4"/>
      <c r="AM341" s="4" t="s">
        <v>280</v>
      </c>
      <c r="AN341" s="4" t="s">
        <v>520</v>
      </c>
      <c r="AO341" s="4" t="s">
        <v>2010</v>
      </c>
      <c r="AP341" s="4" t="s">
        <v>2010</v>
      </c>
      <c r="AQ341" s="4" t="s">
        <v>2010</v>
      </c>
      <c r="AR341" s="4" t="s">
        <v>2010</v>
      </c>
      <c r="AS341" s="147"/>
      <c r="AT341" s="147"/>
      <c r="AU341" s="147"/>
      <c r="AV341" s="147"/>
      <c r="AW341" s="147"/>
      <c r="AX341" s="147"/>
      <c r="AY341" s="147"/>
      <c r="AZ341" s="147"/>
    </row>
    <row r="342">
      <c r="A342" s="4" t="s">
        <v>1091</v>
      </c>
      <c r="B342" s="144">
        <v>44503.0</v>
      </c>
      <c r="C342" s="115">
        <v>0.2657060185185185</v>
      </c>
      <c r="D342" s="47"/>
      <c r="E342" s="47"/>
      <c r="F342" s="4"/>
      <c r="G342" s="4"/>
      <c r="H342" s="4"/>
      <c r="I342" s="47"/>
      <c r="J342" s="47"/>
      <c r="K342" s="47" t="s">
        <v>622</v>
      </c>
      <c r="L342" s="144">
        <v>44503.0</v>
      </c>
      <c r="M342" s="115">
        <v>0.5576157407407407</v>
      </c>
      <c r="N342" s="4"/>
      <c r="O342" s="4"/>
      <c r="P342" s="8" t="b">
        <v>0</v>
      </c>
      <c r="Q342" s="8" t="s">
        <v>2013</v>
      </c>
      <c r="R342" s="177" t="b">
        <v>1</v>
      </c>
      <c r="S342" s="177">
        <v>1.0</v>
      </c>
      <c r="T342" s="8">
        <v>0.0</v>
      </c>
      <c r="U342" s="4"/>
      <c r="V342" s="47"/>
      <c r="W342" s="4"/>
      <c r="X342" s="177" t="b">
        <v>0</v>
      </c>
      <c r="Y342" s="8" t="b">
        <v>0</v>
      </c>
      <c r="Z342" s="47"/>
      <c r="AA342" s="8" t="b">
        <v>0</v>
      </c>
      <c r="AB342" s="8" t="b">
        <v>0</v>
      </c>
      <c r="AC342" s="178">
        <v>661.0</v>
      </c>
      <c r="AD342" s="177" t="b">
        <v>1</v>
      </c>
      <c r="AE342" s="179"/>
      <c r="AF342" s="8" t="b">
        <v>0</v>
      </c>
      <c r="AG342" s="8" t="b">
        <v>0</v>
      </c>
      <c r="AH342" s="177"/>
      <c r="AI342" s="47"/>
      <c r="AJ342" s="8"/>
      <c r="AK342" s="47" t="s">
        <v>622</v>
      </c>
      <c r="AL342" s="4"/>
      <c r="AM342" s="4" t="s">
        <v>280</v>
      </c>
      <c r="AN342" s="4" t="s">
        <v>1092</v>
      </c>
      <c r="AO342" s="4" t="s">
        <v>2010</v>
      </c>
      <c r="AP342" s="4" t="s">
        <v>2010</v>
      </c>
      <c r="AQ342" s="4" t="s">
        <v>2010</v>
      </c>
      <c r="AR342" s="4" t="s">
        <v>2010</v>
      </c>
      <c r="AS342" s="147"/>
      <c r="AT342" s="147"/>
      <c r="AU342" s="147"/>
      <c r="AV342" s="147"/>
      <c r="AW342" s="147"/>
      <c r="AX342" s="147"/>
      <c r="AY342" s="147"/>
      <c r="AZ342" s="147"/>
    </row>
    <row r="343">
      <c r="A343" s="4" t="s">
        <v>1094</v>
      </c>
      <c r="B343" s="144">
        <v>44503.0</v>
      </c>
      <c r="C343" s="115">
        <v>0.2666898148148148</v>
      </c>
      <c r="D343" s="47"/>
      <c r="E343" s="47"/>
      <c r="F343" s="4"/>
      <c r="G343" s="4"/>
      <c r="H343" s="4"/>
      <c r="I343" s="47"/>
      <c r="J343" s="47"/>
      <c r="K343" s="47" t="s">
        <v>622</v>
      </c>
      <c r="L343" s="144">
        <v>44503.0</v>
      </c>
      <c r="M343" s="115">
        <v>0.5576388888888889</v>
      </c>
      <c r="N343" s="4"/>
      <c r="O343" s="4"/>
      <c r="P343" s="8" t="b">
        <v>0</v>
      </c>
      <c r="Q343" s="8" t="s">
        <v>2013</v>
      </c>
      <c r="R343" s="177" t="b">
        <v>1</v>
      </c>
      <c r="S343" s="177">
        <v>1.0</v>
      </c>
      <c r="T343" s="8"/>
      <c r="U343" s="4"/>
      <c r="V343" s="47"/>
      <c r="W343" s="4"/>
      <c r="X343" s="177" t="b">
        <v>0</v>
      </c>
      <c r="Y343" s="8" t="b">
        <v>0</v>
      </c>
      <c r="Z343" s="47"/>
      <c r="AA343" s="8" t="b">
        <v>0</v>
      </c>
      <c r="AB343" s="8" t="b">
        <v>0</v>
      </c>
      <c r="AC343" s="178">
        <v>226.0</v>
      </c>
      <c r="AD343" s="177" t="b">
        <v>0</v>
      </c>
      <c r="AE343" s="179"/>
      <c r="AF343" s="8" t="b">
        <v>0</v>
      </c>
      <c r="AG343" s="8" t="b">
        <v>0</v>
      </c>
      <c r="AH343" s="177"/>
      <c r="AI343" s="47"/>
      <c r="AJ343" s="8"/>
      <c r="AK343" s="47" t="s">
        <v>622</v>
      </c>
      <c r="AL343" s="4"/>
      <c r="AM343" s="4" t="s">
        <v>280</v>
      </c>
      <c r="AN343" s="4" t="s">
        <v>413</v>
      </c>
      <c r="AO343" s="4" t="s">
        <v>2010</v>
      </c>
      <c r="AP343" s="4" t="s">
        <v>2010</v>
      </c>
      <c r="AQ343" s="4" t="s">
        <v>2010</v>
      </c>
      <c r="AR343" s="4" t="s">
        <v>2010</v>
      </c>
      <c r="AS343" s="147"/>
      <c r="AT343" s="147"/>
      <c r="AU343" s="147"/>
      <c r="AV343" s="147"/>
      <c r="AW343" s="147"/>
      <c r="AX343" s="147"/>
      <c r="AY343" s="147"/>
      <c r="AZ343" s="147"/>
    </row>
    <row r="344">
      <c r="A344" s="4" t="s">
        <v>1096</v>
      </c>
      <c r="B344" s="144">
        <v>44503.0</v>
      </c>
      <c r="C344" s="115">
        <v>0.26902777777777775</v>
      </c>
      <c r="D344" s="47"/>
      <c r="E344" s="47"/>
      <c r="F344" s="4"/>
      <c r="G344" s="4"/>
      <c r="H344" s="4"/>
      <c r="I344" s="47"/>
      <c r="J344" s="47"/>
      <c r="K344" s="47" t="s">
        <v>622</v>
      </c>
      <c r="L344" s="144">
        <v>44503.0</v>
      </c>
      <c r="M344" s="115">
        <v>0.5576388888888889</v>
      </c>
      <c r="N344" s="4"/>
      <c r="O344" s="4"/>
      <c r="P344" s="8" t="b">
        <v>0</v>
      </c>
      <c r="Q344" s="8" t="s">
        <v>2013</v>
      </c>
      <c r="R344" s="177" t="b">
        <v>1</v>
      </c>
      <c r="S344" s="177">
        <v>1.0</v>
      </c>
      <c r="T344" s="8"/>
      <c r="U344" s="4"/>
      <c r="V344" s="47"/>
      <c r="W344" s="4"/>
      <c r="X344" s="177" t="b">
        <v>0</v>
      </c>
      <c r="Y344" s="8" t="b">
        <v>0</v>
      </c>
      <c r="Z344" s="47"/>
      <c r="AA344" s="8" t="b">
        <v>0</v>
      </c>
      <c r="AB344" s="8" t="b">
        <v>0</v>
      </c>
      <c r="AC344" s="178">
        <v>225.0</v>
      </c>
      <c r="AD344" s="177" t="b">
        <v>0</v>
      </c>
      <c r="AE344" s="179"/>
      <c r="AF344" s="8" t="b">
        <v>0</v>
      </c>
      <c r="AG344" s="8" t="b">
        <v>0</v>
      </c>
      <c r="AH344" s="177"/>
      <c r="AI344" s="47"/>
      <c r="AJ344" s="8"/>
      <c r="AK344" s="47" t="s">
        <v>622</v>
      </c>
      <c r="AL344" s="4"/>
      <c r="AM344" s="4" t="s">
        <v>280</v>
      </c>
      <c r="AN344" s="4" t="s">
        <v>368</v>
      </c>
      <c r="AO344" s="4" t="s">
        <v>2010</v>
      </c>
      <c r="AP344" s="4" t="s">
        <v>2010</v>
      </c>
      <c r="AQ344" s="4" t="s">
        <v>2010</v>
      </c>
      <c r="AR344" s="4" t="s">
        <v>2010</v>
      </c>
      <c r="AS344" s="147"/>
      <c r="AT344" s="147"/>
      <c r="AU344" s="147"/>
      <c r="AV344" s="147"/>
      <c r="AW344" s="147"/>
      <c r="AX344" s="147"/>
      <c r="AY344" s="147"/>
      <c r="AZ344" s="147"/>
    </row>
    <row r="345">
      <c r="A345" s="4" t="s">
        <v>1098</v>
      </c>
      <c r="B345" s="144">
        <v>44505.0</v>
      </c>
      <c r="C345" s="115">
        <v>0.20021990740740742</v>
      </c>
      <c r="D345" s="47"/>
      <c r="E345" s="47"/>
      <c r="F345" s="4"/>
      <c r="G345" s="4"/>
      <c r="H345" s="4"/>
      <c r="I345" s="47"/>
      <c r="J345" s="47"/>
      <c r="K345" s="47" t="s">
        <v>622</v>
      </c>
      <c r="L345" s="144">
        <v>44505.0</v>
      </c>
      <c r="M345" s="115">
        <v>0.50375</v>
      </c>
      <c r="N345" s="4"/>
      <c r="O345" s="4"/>
      <c r="P345" s="8" t="b">
        <v>0</v>
      </c>
      <c r="Q345" s="8" t="s">
        <v>2013</v>
      </c>
      <c r="R345" s="177" t="b">
        <v>1</v>
      </c>
      <c r="S345" s="177">
        <v>1.0</v>
      </c>
      <c r="T345" s="8"/>
      <c r="U345" s="4"/>
      <c r="V345" s="47"/>
      <c r="W345" s="4"/>
      <c r="X345" s="177" t="b">
        <v>0</v>
      </c>
      <c r="Y345" s="8" t="b">
        <v>0</v>
      </c>
      <c r="Z345" s="47"/>
      <c r="AA345" s="8" t="b">
        <v>0</v>
      </c>
      <c r="AB345" s="8" t="b">
        <v>0</v>
      </c>
      <c r="AC345" s="178">
        <v>224.0</v>
      </c>
      <c r="AD345" s="177" t="b">
        <v>0</v>
      </c>
      <c r="AE345" s="179"/>
      <c r="AF345" s="8" t="b">
        <v>0</v>
      </c>
      <c r="AG345" s="8" t="b">
        <v>0</v>
      </c>
      <c r="AH345" s="177"/>
      <c r="AI345" s="47"/>
      <c r="AJ345" s="8"/>
      <c r="AK345" s="47" t="s">
        <v>622</v>
      </c>
      <c r="AL345" s="4"/>
      <c r="AM345" s="4" t="s">
        <v>280</v>
      </c>
      <c r="AN345" s="4" t="s">
        <v>796</v>
      </c>
      <c r="AO345" s="4" t="s">
        <v>2010</v>
      </c>
      <c r="AP345" s="4" t="s">
        <v>2010</v>
      </c>
      <c r="AQ345" s="4" t="s">
        <v>2010</v>
      </c>
      <c r="AR345" s="4" t="s">
        <v>2010</v>
      </c>
      <c r="AS345" s="147"/>
      <c r="AT345" s="147"/>
      <c r="AU345" s="147"/>
      <c r="AV345" s="147"/>
      <c r="AW345" s="147"/>
      <c r="AX345" s="147"/>
      <c r="AY345" s="147"/>
      <c r="AZ345" s="147"/>
    </row>
    <row r="346">
      <c r="A346" s="4" t="s">
        <v>1100</v>
      </c>
      <c r="B346" s="144">
        <v>44505.0</v>
      </c>
      <c r="C346" s="115">
        <v>0.20043981481481482</v>
      </c>
      <c r="D346" s="47"/>
      <c r="E346" s="47"/>
      <c r="F346" s="4"/>
      <c r="G346" s="4"/>
      <c r="H346" s="4"/>
      <c r="I346" s="47"/>
      <c r="J346" s="47"/>
      <c r="K346" s="47" t="s">
        <v>622</v>
      </c>
      <c r="L346" s="144">
        <v>44505.0</v>
      </c>
      <c r="M346" s="115">
        <v>0.50375</v>
      </c>
      <c r="N346" s="4"/>
      <c r="O346" s="4"/>
      <c r="P346" s="8" t="b">
        <v>0</v>
      </c>
      <c r="Q346" s="8" t="s">
        <v>2013</v>
      </c>
      <c r="R346" s="177" t="b">
        <v>1</v>
      </c>
      <c r="S346" s="177">
        <v>1.0</v>
      </c>
      <c r="T346" s="8"/>
      <c r="U346" s="4"/>
      <c r="V346" s="47"/>
      <c r="W346" s="4"/>
      <c r="X346" s="177" t="b">
        <v>0</v>
      </c>
      <c r="Y346" s="8" t="b">
        <v>0</v>
      </c>
      <c r="Z346" s="47"/>
      <c r="AA346" s="8" t="b">
        <v>0</v>
      </c>
      <c r="AB346" s="8" t="b">
        <v>0</v>
      </c>
      <c r="AC346" s="178">
        <v>223.0</v>
      </c>
      <c r="AD346" s="177" t="b">
        <v>0</v>
      </c>
      <c r="AE346" s="179"/>
      <c r="AF346" s="8" t="b">
        <v>0</v>
      </c>
      <c r="AG346" s="8" t="b">
        <v>0</v>
      </c>
      <c r="AH346" s="177"/>
      <c r="AI346" s="47"/>
      <c r="AJ346" s="8"/>
      <c r="AK346" s="47" t="s">
        <v>622</v>
      </c>
      <c r="AL346" s="4"/>
      <c r="AM346" s="4" t="s">
        <v>280</v>
      </c>
      <c r="AN346" s="4" t="s">
        <v>426</v>
      </c>
      <c r="AO346" s="4" t="s">
        <v>2010</v>
      </c>
      <c r="AP346" s="4" t="s">
        <v>2010</v>
      </c>
      <c r="AQ346" s="4" t="s">
        <v>2010</v>
      </c>
      <c r="AR346" s="4" t="s">
        <v>2010</v>
      </c>
      <c r="AS346" s="147"/>
      <c r="AT346" s="147"/>
      <c r="AU346" s="147"/>
      <c r="AV346" s="147"/>
      <c r="AW346" s="147"/>
      <c r="AX346" s="147"/>
      <c r="AY346" s="147"/>
      <c r="AZ346" s="147"/>
    </row>
    <row r="347">
      <c r="A347" s="4" t="s">
        <v>1102</v>
      </c>
      <c r="B347" s="144">
        <v>44505.0</v>
      </c>
      <c r="C347" s="115">
        <v>0.20152777777777778</v>
      </c>
      <c r="D347" s="47"/>
      <c r="E347" s="47"/>
      <c r="F347" s="4"/>
      <c r="G347" s="4"/>
      <c r="H347" s="4"/>
      <c r="I347" s="47"/>
      <c r="J347" s="47"/>
      <c r="K347" s="47" t="s">
        <v>622</v>
      </c>
      <c r="L347" s="144">
        <v>44505.0</v>
      </c>
      <c r="M347" s="115">
        <v>0.50375</v>
      </c>
      <c r="N347" s="4"/>
      <c r="O347" s="4"/>
      <c r="P347" s="8" t="b">
        <v>0</v>
      </c>
      <c r="Q347" s="8" t="s">
        <v>2013</v>
      </c>
      <c r="R347" s="177" t="b">
        <v>1</v>
      </c>
      <c r="S347" s="177">
        <v>1.0</v>
      </c>
      <c r="T347" s="8"/>
      <c r="U347" s="4"/>
      <c r="V347" s="47"/>
      <c r="W347" s="4"/>
      <c r="X347" s="177" t="b">
        <v>0</v>
      </c>
      <c r="Y347" s="8" t="b">
        <v>0</v>
      </c>
      <c r="Z347" s="47"/>
      <c r="AA347" s="8" t="b">
        <v>0</v>
      </c>
      <c r="AB347" s="8" t="b">
        <v>0</v>
      </c>
      <c r="AC347" s="178">
        <v>222.0</v>
      </c>
      <c r="AD347" s="177" t="b">
        <v>0</v>
      </c>
      <c r="AE347" s="179"/>
      <c r="AF347" s="8" t="b">
        <v>0</v>
      </c>
      <c r="AG347" s="8" t="b">
        <v>0</v>
      </c>
      <c r="AH347" s="177"/>
      <c r="AI347" s="47"/>
      <c r="AJ347" s="8"/>
      <c r="AK347" s="47" t="s">
        <v>622</v>
      </c>
      <c r="AL347" s="4"/>
      <c r="AM347" s="4" t="s">
        <v>280</v>
      </c>
      <c r="AN347" s="4" t="s">
        <v>352</v>
      </c>
      <c r="AO347" s="4" t="s">
        <v>2010</v>
      </c>
      <c r="AP347" s="4" t="s">
        <v>2010</v>
      </c>
      <c r="AQ347" s="4" t="s">
        <v>2010</v>
      </c>
      <c r="AR347" s="4" t="s">
        <v>2010</v>
      </c>
      <c r="AS347" s="147"/>
      <c r="AT347" s="147"/>
      <c r="AU347" s="147"/>
      <c r="AV347" s="147"/>
      <c r="AW347" s="147"/>
      <c r="AX347" s="147"/>
      <c r="AY347" s="147"/>
      <c r="AZ347" s="147"/>
    </row>
    <row r="348">
      <c r="A348" s="4" t="s">
        <v>1104</v>
      </c>
      <c r="B348" s="144">
        <v>44505.0</v>
      </c>
      <c r="C348" s="115">
        <v>0.20570601851851852</v>
      </c>
      <c r="D348" s="47"/>
      <c r="E348" s="47"/>
      <c r="F348" s="4"/>
      <c r="G348" s="4"/>
      <c r="H348" s="4"/>
      <c r="I348" s="47"/>
      <c r="J348" s="47"/>
      <c r="K348" s="47" t="s">
        <v>622</v>
      </c>
      <c r="L348" s="144">
        <v>44505.0</v>
      </c>
      <c r="M348" s="115">
        <v>0.50375</v>
      </c>
      <c r="N348" s="4"/>
      <c r="O348" s="4"/>
      <c r="P348" s="8" t="b">
        <v>0</v>
      </c>
      <c r="Q348" s="8" t="s">
        <v>2013</v>
      </c>
      <c r="R348" s="177" t="b">
        <v>1</v>
      </c>
      <c r="S348" s="177">
        <v>1.0</v>
      </c>
      <c r="T348" s="8"/>
      <c r="U348" s="4"/>
      <c r="V348" s="47"/>
      <c r="W348" s="4"/>
      <c r="X348" s="177" t="b">
        <v>0</v>
      </c>
      <c r="Y348" s="8" t="b">
        <v>0</v>
      </c>
      <c r="Z348" s="47"/>
      <c r="AA348" s="8" t="b">
        <v>0</v>
      </c>
      <c r="AB348" s="8" t="b">
        <v>0</v>
      </c>
      <c r="AC348" s="178">
        <v>221.0</v>
      </c>
      <c r="AD348" s="177" t="b">
        <v>0</v>
      </c>
      <c r="AE348" s="179"/>
      <c r="AF348" s="8" t="b">
        <v>0</v>
      </c>
      <c r="AG348" s="8" t="b">
        <v>0</v>
      </c>
      <c r="AH348" s="177"/>
      <c r="AI348" s="47"/>
      <c r="AJ348" s="8"/>
      <c r="AK348" s="47" t="s">
        <v>622</v>
      </c>
      <c r="AL348" s="4"/>
      <c r="AM348" s="4" t="s">
        <v>280</v>
      </c>
      <c r="AN348" s="4" t="s">
        <v>302</v>
      </c>
      <c r="AO348" s="4" t="s">
        <v>2010</v>
      </c>
      <c r="AP348" s="4" t="s">
        <v>2010</v>
      </c>
      <c r="AQ348" s="4" t="s">
        <v>2010</v>
      </c>
      <c r="AR348" s="4" t="s">
        <v>2010</v>
      </c>
      <c r="AS348" s="147"/>
      <c r="AT348" s="147"/>
      <c r="AU348" s="147"/>
      <c r="AV348" s="147"/>
      <c r="AW348" s="147"/>
      <c r="AX348" s="147"/>
      <c r="AY348" s="147"/>
      <c r="AZ348" s="147"/>
    </row>
    <row r="349">
      <c r="A349" s="4" t="s">
        <v>1106</v>
      </c>
      <c r="B349" s="144">
        <v>44505.0</v>
      </c>
      <c r="C349" s="115">
        <v>0.20603009259259258</v>
      </c>
      <c r="D349" s="47"/>
      <c r="E349" s="47"/>
      <c r="F349" s="4"/>
      <c r="G349" s="4"/>
      <c r="H349" s="4"/>
      <c r="I349" s="47"/>
      <c r="J349" s="47"/>
      <c r="K349" s="47" t="s">
        <v>622</v>
      </c>
      <c r="L349" s="144">
        <v>44505.0</v>
      </c>
      <c r="M349" s="115">
        <v>0.50375</v>
      </c>
      <c r="N349" s="4"/>
      <c r="O349" s="4"/>
      <c r="P349" s="8" t="b">
        <v>0</v>
      </c>
      <c r="Q349" s="8" t="s">
        <v>2013</v>
      </c>
      <c r="R349" s="177" t="b">
        <v>1</v>
      </c>
      <c r="S349" s="177">
        <v>1.0</v>
      </c>
      <c r="T349" s="8"/>
      <c r="U349" s="4"/>
      <c r="V349" s="47"/>
      <c r="W349" s="4"/>
      <c r="X349" s="177" t="b">
        <v>0</v>
      </c>
      <c r="Y349" s="8" t="b">
        <v>0</v>
      </c>
      <c r="Z349" s="47"/>
      <c r="AA349" s="8" t="b">
        <v>0</v>
      </c>
      <c r="AB349" s="8" t="b">
        <v>0</v>
      </c>
      <c r="AC349" s="178">
        <v>220.0</v>
      </c>
      <c r="AD349" s="177" t="b">
        <v>0</v>
      </c>
      <c r="AE349" s="179"/>
      <c r="AF349" s="8" t="b">
        <v>0</v>
      </c>
      <c r="AG349" s="8" t="b">
        <v>0</v>
      </c>
      <c r="AH349" s="177"/>
      <c r="AI349" s="47"/>
      <c r="AJ349" s="8"/>
      <c r="AK349" s="47" t="s">
        <v>622</v>
      </c>
      <c r="AL349" s="4"/>
      <c r="AM349" s="4" t="s">
        <v>280</v>
      </c>
      <c r="AN349" s="4" t="s">
        <v>305</v>
      </c>
      <c r="AO349" s="4" t="s">
        <v>2010</v>
      </c>
      <c r="AP349" s="4" t="s">
        <v>2010</v>
      </c>
      <c r="AQ349" s="4" t="s">
        <v>2010</v>
      </c>
      <c r="AR349" s="4" t="s">
        <v>2010</v>
      </c>
      <c r="AS349" s="147"/>
      <c r="AT349" s="147"/>
      <c r="AU349" s="147"/>
      <c r="AV349" s="147"/>
      <c r="AW349" s="147"/>
      <c r="AX349" s="147"/>
      <c r="AY349" s="147"/>
      <c r="AZ349" s="147"/>
    </row>
    <row r="350">
      <c r="A350" s="4" t="s">
        <v>1108</v>
      </c>
      <c r="B350" s="144">
        <v>44505.0</v>
      </c>
      <c r="C350" s="115">
        <v>0.2062152777777778</v>
      </c>
      <c r="D350" s="47"/>
      <c r="E350" s="47"/>
      <c r="F350" s="4"/>
      <c r="G350" s="4"/>
      <c r="H350" s="4"/>
      <c r="I350" s="47"/>
      <c r="J350" s="47"/>
      <c r="K350" s="47" t="s">
        <v>622</v>
      </c>
      <c r="L350" s="144">
        <v>44505.0</v>
      </c>
      <c r="M350" s="115">
        <v>0.50375</v>
      </c>
      <c r="N350" s="4"/>
      <c r="O350" s="4"/>
      <c r="P350" s="8" t="b">
        <v>0</v>
      </c>
      <c r="Q350" s="8" t="s">
        <v>2013</v>
      </c>
      <c r="R350" s="177" t="b">
        <v>1</v>
      </c>
      <c r="S350" s="177">
        <v>1.0</v>
      </c>
      <c r="T350" s="8">
        <v>0.0</v>
      </c>
      <c r="U350" s="4"/>
      <c r="V350" s="47"/>
      <c r="W350" s="4"/>
      <c r="X350" s="177" t="b">
        <v>0</v>
      </c>
      <c r="Y350" s="8" t="b">
        <v>0</v>
      </c>
      <c r="Z350" s="47"/>
      <c r="AA350" s="8" t="b">
        <v>0</v>
      </c>
      <c r="AB350" s="8" t="b">
        <v>0</v>
      </c>
      <c r="AC350" s="178">
        <v>660.0</v>
      </c>
      <c r="AD350" s="177" t="b">
        <v>1</v>
      </c>
      <c r="AE350" s="179"/>
      <c r="AF350" s="8" t="b">
        <v>0</v>
      </c>
      <c r="AG350" s="8" t="b">
        <v>0</v>
      </c>
      <c r="AH350" s="177"/>
      <c r="AI350" s="47"/>
      <c r="AJ350" s="8"/>
      <c r="AK350" s="47" t="s">
        <v>622</v>
      </c>
      <c r="AL350" s="4"/>
      <c r="AM350" s="4" t="s">
        <v>280</v>
      </c>
      <c r="AN350" s="4" t="s">
        <v>1018</v>
      </c>
      <c r="AO350" s="4" t="s">
        <v>2010</v>
      </c>
      <c r="AP350" s="4" t="s">
        <v>2010</v>
      </c>
      <c r="AQ350" s="4" t="s">
        <v>2010</v>
      </c>
      <c r="AR350" s="4" t="s">
        <v>2010</v>
      </c>
      <c r="AS350" s="147"/>
      <c r="AT350" s="147"/>
      <c r="AU350" s="147"/>
      <c r="AV350" s="147"/>
      <c r="AW350" s="147"/>
      <c r="AX350" s="147"/>
      <c r="AY350" s="147"/>
      <c r="AZ350" s="147"/>
    </row>
    <row r="351">
      <c r="A351" s="4" t="s">
        <v>1110</v>
      </c>
      <c r="B351" s="144">
        <v>44505.0</v>
      </c>
      <c r="C351" s="115">
        <v>0.20800925925925925</v>
      </c>
      <c r="D351" s="47"/>
      <c r="E351" s="47"/>
      <c r="F351" s="4"/>
      <c r="G351" s="4"/>
      <c r="H351" s="4"/>
      <c r="I351" s="47"/>
      <c r="J351" s="47"/>
      <c r="K351" s="47" t="s">
        <v>622</v>
      </c>
      <c r="L351" s="144">
        <v>44505.0</v>
      </c>
      <c r="M351" s="115">
        <v>0.50375</v>
      </c>
      <c r="N351" s="4"/>
      <c r="O351" s="4"/>
      <c r="P351" s="8" t="b">
        <v>0</v>
      </c>
      <c r="Q351" s="8" t="s">
        <v>2013</v>
      </c>
      <c r="R351" s="177" t="b">
        <v>1</v>
      </c>
      <c r="S351" s="177">
        <v>1.0</v>
      </c>
      <c r="T351" s="8"/>
      <c r="U351" s="4"/>
      <c r="V351" s="47"/>
      <c r="W351" s="4"/>
      <c r="X351" s="177" t="b">
        <v>0</v>
      </c>
      <c r="Y351" s="8" t="b">
        <v>0</v>
      </c>
      <c r="Z351" s="47"/>
      <c r="AA351" s="8" t="b">
        <v>0</v>
      </c>
      <c r="AB351" s="8" t="b">
        <v>0</v>
      </c>
      <c r="AC351" s="178">
        <v>219.0</v>
      </c>
      <c r="AD351" s="177" t="b">
        <v>0</v>
      </c>
      <c r="AE351" s="179"/>
      <c r="AF351" s="8" t="b">
        <v>0</v>
      </c>
      <c r="AG351" s="8" t="b">
        <v>0</v>
      </c>
      <c r="AH351" s="177"/>
      <c r="AI351" s="47"/>
      <c r="AJ351" s="8"/>
      <c r="AK351" s="47" t="s">
        <v>622</v>
      </c>
      <c r="AL351" s="4"/>
      <c r="AM351" s="4" t="s">
        <v>280</v>
      </c>
      <c r="AN351" s="4" t="s">
        <v>437</v>
      </c>
      <c r="AO351" s="4" t="s">
        <v>2010</v>
      </c>
      <c r="AP351" s="4" t="s">
        <v>2010</v>
      </c>
      <c r="AQ351" s="4" t="s">
        <v>2010</v>
      </c>
      <c r="AR351" s="4" t="s">
        <v>2010</v>
      </c>
      <c r="AS351" s="147"/>
      <c r="AT351" s="147"/>
      <c r="AU351" s="147"/>
      <c r="AV351" s="147"/>
      <c r="AW351" s="147"/>
      <c r="AX351" s="147"/>
      <c r="AY351" s="147"/>
      <c r="AZ351" s="147"/>
    </row>
    <row r="352">
      <c r="A352" s="4" t="s">
        <v>1112</v>
      </c>
      <c r="B352" s="144">
        <v>44505.0</v>
      </c>
      <c r="C352" s="115">
        <v>0.2700578703703704</v>
      </c>
      <c r="D352" s="47"/>
      <c r="E352" s="47"/>
      <c r="F352" s="4"/>
      <c r="G352" s="4"/>
      <c r="H352" s="4"/>
      <c r="I352" s="47"/>
      <c r="J352" s="47"/>
      <c r="K352" s="47" t="s">
        <v>622</v>
      </c>
      <c r="L352" s="144">
        <v>44505.0</v>
      </c>
      <c r="M352" s="115">
        <v>0.50375</v>
      </c>
      <c r="N352" s="4"/>
      <c r="O352" s="4"/>
      <c r="P352" s="8" t="b">
        <v>0</v>
      </c>
      <c r="Q352" s="8" t="s">
        <v>2013</v>
      </c>
      <c r="R352" s="177" t="b">
        <v>1</v>
      </c>
      <c r="S352" s="177">
        <v>1.0</v>
      </c>
      <c r="T352" s="8"/>
      <c r="U352" s="4"/>
      <c r="V352" s="47"/>
      <c r="W352" s="4"/>
      <c r="X352" s="177" t="b">
        <v>0</v>
      </c>
      <c r="Y352" s="8" t="b">
        <v>0</v>
      </c>
      <c r="Z352" s="47"/>
      <c r="AA352" s="8" t="b">
        <v>0</v>
      </c>
      <c r="AB352" s="8" t="b">
        <v>0</v>
      </c>
      <c r="AC352" s="178">
        <v>218.0</v>
      </c>
      <c r="AD352" s="177" t="b">
        <v>0</v>
      </c>
      <c r="AE352" s="179"/>
      <c r="AF352" s="8" t="b">
        <v>0</v>
      </c>
      <c r="AG352" s="8" t="b">
        <v>0</v>
      </c>
      <c r="AH352" s="177"/>
      <c r="AI352" s="47"/>
      <c r="AJ352" s="8"/>
      <c r="AK352" s="47" t="s">
        <v>622</v>
      </c>
      <c r="AL352" s="4"/>
      <c r="AM352" s="4" t="s">
        <v>280</v>
      </c>
      <c r="AN352" s="4" t="s">
        <v>363</v>
      </c>
      <c r="AO352" s="4" t="s">
        <v>2010</v>
      </c>
      <c r="AP352" s="4" t="s">
        <v>2010</v>
      </c>
      <c r="AQ352" s="4" t="s">
        <v>2010</v>
      </c>
      <c r="AR352" s="4" t="s">
        <v>2010</v>
      </c>
      <c r="AS352" s="147"/>
      <c r="AT352" s="147"/>
      <c r="AU352" s="147"/>
      <c r="AV352" s="147"/>
      <c r="AW352" s="147"/>
      <c r="AX352" s="147"/>
      <c r="AY352" s="147"/>
      <c r="AZ352" s="147"/>
    </row>
    <row r="353">
      <c r="A353" s="4" t="s">
        <v>1114</v>
      </c>
      <c r="B353" s="144">
        <v>44505.0</v>
      </c>
      <c r="C353" s="115">
        <v>0.2704398148148148</v>
      </c>
      <c r="D353" s="47"/>
      <c r="E353" s="47"/>
      <c r="F353" s="4"/>
      <c r="G353" s="4"/>
      <c r="H353" s="4"/>
      <c r="I353" s="47"/>
      <c r="J353" s="47"/>
      <c r="K353" s="47" t="s">
        <v>622</v>
      </c>
      <c r="L353" s="144">
        <v>44505.0</v>
      </c>
      <c r="M353" s="115">
        <v>0.50375</v>
      </c>
      <c r="N353" s="4"/>
      <c r="O353" s="4"/>
      <c r="P353" s="8" t="b">
        <v>0</v>
      </c>
      <c r="Q353" s="8" t="s">
        <v>2013</v>
      </c>
      <c r="R353" s="177" t="b">
        <v>1</v>
      </c>
      <c r="S353" s="177">
        <v>1.0</v>
      </c>
      <c r="T353" s="8"/>
      <c r="U353" s="4"/>
      <c r="V353" s="47"/>
      <c r="W353" s="4"/>
      <c r="X353" s="177" t="b">
        <v>0</v>
      </c>
      <c r="Y353" s="8" t="b">
        <v>0</v>
      </c>
      <c r="Z353" s="47"/>
      <c r="AA353" s="8" t="b">
        <v>0</v>
      </c>
      <c r="AB353" s="8" t="b">
        <v>0</v>
      </c>
      <c r="AC353" s="178">
        <v>217.0</v>
      </c>
      <c r="AD353" s="177" t="b">
        <v>0</v>
      </c>
      <c r="AE353" s="179"/>
      <c r="AF353" s="8" t="b">
        <v>0</v>
      </c>
      <c r="AG353" s="8" t="b">
        <v>0</v>
      </c>
      <c r="AH353" s="177"/>
      <c r="AI353" s="47"/>
      <c r="AJ353" s="8"/>
      <c r="AK353" s="47" t="s">
        <v>622</v>
      </c>
      <c r="AL353" s="4"/>
      <c r="AM353" s="4" t="s">
        <v>280</v>
      </c>
      <c r="AN353" s="4" t="s">
        <v>413</v>
      </c>
      <c r="AO353" s="4" t="s">
        <v>2010</v>
      </c>
      <c r="AP353" s="4" t="s">
        <v>2010</v>
      </c>
      <c r="AQ353" s="4" t="s">
        <v>2010</v>
      </c>
      <c r="AR353" s="4" t="s">
        <v>2010</v>
      </c>
      <c r="AS353" s="147"/>
      <c r="AT353" s="147"/>
      <c r="AU353" s="147"/>
      <c r="AV353" s="147"/>
      <c r="AW353" s="147"/>
      <c r="AX353" s="147"/>
      <c r="AY353" s="147"/>
      <c r="AZ353" s="147"/>
    </row>
    <row r="354">
      <c r="A354" s="4" t="s">
        <v>1116</v>
      </c>
      <c r="B354" s="144">
        <v>44505.0</v>
      </c>
      <c r="C354" s="115">
        <v>0.2712847222222222</v>
      </c>
      <c r="D354" s="47"/>
      <c r="E354" s="47"/>
      <c r="F354" s="4"/>
      <c r="G354" s="4"/>
      <c r="H354" s="4"/>
      <c r="I354" s="47"/>
      <c r="J354" s="47"/>
      <c r="K354" s="47" t="s">
        <v>622</v>
      </c>
      <c r="L354" s="144">
        <v>44505.0</v>
      </c>
      <c r="M354" s="115">
        <v>0.50375</v>
      </c>
      <c r="N354" s="4"/>
      <c r="O354" s="4"/>
      <c r="P354" s="8" t="b">
        <v>0</v>
      </c>
      <c r="Q354" s="8" t="s">
        <v>2013</v>
      </c>
      <c r="R354" s="177" t="b">
        <v>1</v>
      </c>
      <c r="S354" s="177">
        <v>1.0</v>
      </c>
      <c r="T354" s="8"/>
      <c r="U354" s="4"/>
      <c r="V354" s="47"/>
      <c r="W354" s="4"/>
      <c r="X354" s="177" t="b">
        <v>0</v>
      </c>
      <c r="Y354" s="8" t="b">
        <v>0</v>
      </c>
      <c r="Z354" s="47"/>
      <c r="AA354" s="8" t="b">
        <v>0</v>
      </c>
      <c r="AB354" s="8" t="b">
        <v>0</v>
      </c>
      <c r="AC354" s="178">
        <v>216.0</v>
      </c>
      <c r="AD354" s="177" t="b">
        <v>0</v>
      </c>
      <c r="AE354" s="179"/>
      <c r="AF354" s="8" t="b">
        <v>0</v>
      </c>
      <c r="AG354" s="8" t="b">
        <v>0</v>
      </c>
      <c r="AH354" s="177"/>
      <c r="AI354" s="47"/>
      <c r="AJ354" s="8"/>
      <c r="AK354" s="47" t="s">
        <v>622</v>
      </c>
      <c r="AL354" s="4"/>
      <c r="AM354" s="4" t="s">
        <v>373</v>
      </c>
      <c r="AN354" s="4" t="s">
        <v>313</v>
      </c>
      <c r="AO354" s="4" t="s">
        <v>2010</v>
      </c>
      <c r="AP354" s="4" t="s">
        <v>2010</v>
      </c>
      <c r="AQ354" s="4" t="s">
        <v>2010</v>
      </c>
      <c r="AR354" s="4" t="s">
        <v>2010</v>
      </c>
      <c r="AS354" s="147"/>
      <c r="AT354" s="147"/>
      <c r="AU354" s="147"/>
      <c r="AV354" s="147"/>
      <c r="AW354" s="147"/>
      <c r="AX354" s="147"/>
      <c r="AY354" s="147"/>
      <c r="AZ354" s="147"/>
    </row>
    <row r="355">
      <c r="A355" s="4" t="s">
        <v>1118</v>
      </c>
      <c r="B355" s="144">
        <v>44505.0</v>
      </c>
      <c r="C355" s="115">
        <v>0.27143518518518517</v>
      </c>
      <c r="D355" s="47"/>
      <c r="E355" s="47"/>
      <c r="F355" s="4"/>
      <c r="G355" s="4"/>
      <c r="H355" s="4"/>
      <c r="I355" s="47"/>
      <c r="J355" s="47"/>
      <c r="K355" s="47" t="s">
        <v>622</v>
      </c>
      <c r="L355" s="144">
        <v>44505.0</v>
      </c>
      <c r="M355" s="115">
        <v>0.50375</v>
      </c>
      <c r="N355" s="4"/>
      <c r="O355" s="4"/>
      <c r="P355" s="8" t="b">
        <v>0</v>
      </c>
      <c r="Q355" s="8" t="s">
        <v>2013</v>
      </c>
      <c r="R355" s="177" t="b">
        <v>1</v>
      </c>
      <c r="S355" s="177">
        <v>1.0</v>
      </c>
      <c r="T355" s="8">
        <v>0.0</v>
      </c>
      <c r="U355" s="4"/>
      <c r="V355" s="47"/>
      <c r="W355" s="4"/>
      <c r="X355" s="177" t="b">
        <v>0</v>
      </c>
      <c r="Y355" s="8" t="b">
        <v>0</v>
      </c>
      <c r="Z355" s="47"/>
      <c r="AA355" s="8" t="b">
        <v>0</v>
      </c>
      <c r="AB355" s="8" t="b">
        <v>0</v>
      </c>
      <c r="AC355" s="178">
        <v>659.0</v>
      </c>
      <c r="AD355" s="177" t="b">
        <v>1</v>
      </c>
      <c r="AE355" s="179"/>
      <c r="AF355" s="8" t="b">
        <v>0</v>
      </c>
      <c r="AG355" s="8" t="b">
        <v>0</v>
      </c>
      <c r="AH355" s="177"/>
      <c r="AI355" s="47"/>
      <c r="AJ355" s="8"/>
      <c r="AK355" s="47" t="s">
        <v>622</v>
      </c>
      <c r="AL355" s="4"/>
      <c r="AM355" s="4" t="s">
        <v>280</v>
      </c>
      <c r="AN355" s="4" t="s">
        <v>877</v>
      </c>
      <c r="AO355" s="4" t="s">
        <v>2010</v>
      </c>
      <c r="AP355" s="4" t="s">
        <v>2010</v>
      </c>
      <c r="AQ355" s="4" t="s">
        <v>2010</v>
      </c>
      <c r="AR355" s="4" t="s">
        <v>2010</v>
      </c>
      <c r="AS355" s="147"/>
      <c r="AT355" s="147"/>
      <c r="AU355" s="147"/>
      <c r="AV355" s="147"/>
      <c r="AW355" s="147"/>
      <c r="AX355" s="147"/>
      <c r="AY355" s="147"/>
      <c r="AZ355" s="147"/>
    </row>
    <row r="356">
      <c r="A356" s="4" t="s">
        <v>1120</v>
      </c>
      <c r="B356" s="144">
        <v>44505.0</v>
      </c>
      <c r="C356" s="115">
        <v>0.27167824074074076</v>
      </c>
      <c r="D356" s="47"/>
      <c r="E356" s="47"/>
      <c r="F356" s="4"/>
      <c r="G356" s="4"/>
      <c r="H356" s="4"/>
      <c r="I356" s="47"/>
      <c r="J356" s="47"/>
      <c r="K356" s="47" t="s">
        <v>622</v>
      </c>
      <c r="L356" s="144">
        <v>44505.0</v>
      </c>
      <c r="M356" s="115">
        <v>0.50375</v>
      </c>
      <c r="N356" s="4"/>
      <c r="O356" s="4"/>
      <c r="P356" s="8" t="b">
        <v>0</v>
      </c>
      <c r="Q356" s="8" t="s">
        <v>2013</v>
      </c>
      <c r="R356" s="177" t="b">
        <v>1</v>
      </c>
      <c r="S356" s="177">
        <v>1.0</v>
      </c>
      <c r="T356" s="8">
        <v>0.0</v>
      </c>
      <c r="U356" s="4"/>
      <c r="V356" s="47"/>
      <c r="W356" s="4"/>
      <c r="X356" s="177" t="b">
        <v>0</v>
      </c>
      <c r="Y356" s="8" t="b">
        <v>0</v>
      </c>
      <c r="Z356" s="47"/>
      <c r="AA356" s="8" t="b">
        <v>0</v>
      </c>
      <c r="AB356" s="8" t="b">
        <v>0</v>
      </c>
      <c r="AC356" s="178">
        <v>658.0</v>
      </c>
      <c r="AD356" s="177" t="b">
        <v>1</v>
      </c>
      <c r="AE356" s="179"/>
      <c r="AF356" s="8" t="b">
        <v>0</v>
      </c>
      <c r="AG356" s="8" t="b">
        <v>0</v>
      </c>
      <c r="AH356" s="177"/>
      <c r="AI356" s="47"/>
      <c r="AJ356" s="8"/>
      <c r="AK356" s="47" t="s">
        <v>622</v>
      </c>
      <c r="AL356" s="4"/>
      <c r="AM356" s="4" t="s">
        <v>280</v>
      </c>
      <c r="AN356" s="4" t="s">
        <v>1001</v>
      </c>
      <c r="AO356" s="4" t="s">
        <v>2010</v>
      </c>
      <c r="AP356" s="4" t="s">
        <v>2010</v>
      </c>
      <c r="AQ356" s="4" t="s">
        <v>2010</v>
      </c>
      <c r="AR356" s="4" t="s">
        <v>2010</v>
      </c>
      <c r="AS356" s="147"/>
      <c r="AT356" s="147"/>
      <c r="AU356" s="147"/>
      <c r="AV356" s="147"/>
      <c r="AW356" s="147"/>
      <c r="AX356" s="147"/>
      <c r="AY356" s="147"/>
      <c r="AZ356" s="147"/>
    </row>
    <row r="357">
      <c r="A357" s="4" t="s">
        <v>1122</v>
      </c>
      <c r="B357" s="144">
        <v>44505.0</v>
      </c>
      <c r="C357" s="115">
        <v>0.2720601851851852</v>
      </c>
      <c r="D357" s="47"/>
      <c r="E357" s="47"/>
      <c r="F357" s="4"/>
      <c r="G357" s="4"/>
      <c r="H357" s="4"/>
      <c r="I357" s="47"/>
      <c r="J357" s="47"/>
      <c r="K357" s="47" t="s">
        <v>622</v>
      </c>
      <c r="L357" s="144">
        <v>44505.0</v>
      </c>
      <c r="M357" s="115">
        <v>0.50375</v>
      </c>
      <c r="N357" s="4"/>
      <c r="O357" s="4"/>
      <c r="P357" s="8" t="b">
        <v>0</v>
      </c>
      <c r="Q357" s="8" t="s">
        <v>2013</v>
      </c>
      <c r="R357" s="177" t="b">
        <v>1</v>
      </c>
      <c r="S357" s="177">
        <v>1.0</v>
      </c>
      <c r="T357" s="8"/>
      <c r="U357" s="4"/>
      <c r="V357" s="47"/>
      <c r="W357" s="4"/>
      <c r="X357" s="177" t="b">
        <v>0</v>
      </c>
      <c r="Y357" s="8" t="b">
        <v>0</v>
      </c>
      <c r="Z357" s="47"/>
      <c r="AA357" s="8" t="b">
        <v>0</v>
      </c>
      <c r="AB357" s="8" t="b">
        <v>0</v>
      </c>
      <c r="AC357" s="178">
        <v>215.0</v>
      </c>
      <c r="AD357" s="177" t="b">
        <v>0</v>
      </c>
      <c r="AE357" s="179"/>
      <c r="AF357" s="8" t="b">
        <v>0</v>
      </c>
      <c r="AG357" s="8" t="b">
        <v>0</v>
      </c>
      <c r="AH357" s="177"/>
      <c r="AI357" s="47"/>
      <c r="AJ357" s="8"/>
      <c r="AK357" s="47" t="s">
        <v>622</v>
      </c>
      <c r="AL357" s="4"/>
      <c r="AM357" s="4" t="s">
        <v>280</v>
      </c>
      <c r="AN357" s="4" t="s">
        <v>520</v>
      </c>
      <c r="AO357" s="4" t="s">
        <v>2010</v>
      </c>
      <c r="AP357" s="4" t="s">
        <v>2010</v>
      </c>
      <c r="AQ357" s="4" t="s">
        <v>2010</v>
      </c>
      <c r="AR357" s="4" t="s">
        <v>2010</v>
      </c>
      <c r="AS357" s="147"/>
      <c r="AT357" s="147"/>
      <c r="AU357" s="147"/>
      <c r="AV357" s="147"/>
      <c r="AW357" s="147"/>
      <c r="AX357" s="147"/>
      <c r="AY357" s="147"/>
      <c r="AZ357" s="147"/>
    </row>
    <row r="358">
      <c r="A358" s="4" t="s">
        <v>1124</v>
      </c>
      <c r="B358" s="144">
        <v>44505.0</v>
      </c>
      <c r="C358" s="115">
        <v>0.2728703703703704</v>
      </c>
      <c r="D358" s="47"/>
      <c r="E358" s="47"/>
      <c r="F358" s="4"/>
      <c r="G358" s="4"/>
      <c r="H358" s="4"/>
      <c r="I358" s="47"/>
      <c r="J358" s="47"/>
      <c r="K358" s="47" t="s">
        <v>622</v>
      </c>
      <c r="L358" s="144">
        <v>44505.0</v>
      </c>
      <c r="M358" s="115">
        <v>0.50375</v>
      </c>
      <c r="N358" s="4"/>
      <c r="O358" s="4"/>
      <c r="P358" s="8" t="b">
        <v>0</v>
      </c>
      <c r="Q358" s="8" t="s">
        <v>2013</v>
      </c>
      <c r="R358" s="177" t="b">
        <v>1</v>
      </c>
      <c r="S358" s="177">
        <v>1.0</v>
      </c>
      <c r="T358" s="8">
        <v>0.0</v>
      </c>
      <c r="U358" s="4"/>
      <c r="V358" s="47"/>
      <c r="W358" s="4"/>
      <c r="X358" s="177" t="b">
        <v>0</v>
      </c>
      <c r="Y358" s="8" t="b">
        <v>0</v>
      </c>
      <c r="Z358" s="47"/>
      <c r="AA358" s="8" t="b">
        <v>0</v>
      </c>
      <c r="AB358" s="8" t="b">
        <v>0</v>
      </c>
      <c r="AC358" s="178">
        <v>657.0</v>
      </c>
      <c r="AD358" s="177" t="b">
        <v>1</v>
      </c>
      <c r="AE358" s="179"/>
      <c r="AF358" s="8" t="b">
        <v>0</v>
      </c>
      <c r="AG358" s="8" t="b">
        <v>0</v>
      </c>
      <c r="AH358" s="177"/>
      <c r="AI358" s="47"/>
      <c r="AJ358" s="8"/>
      <c r="AK358" s="47" t="s">
        <v>622</v>
      </c>
      <c r="AL358" s="4"/>
      <c r="AM358" s="4" t="s">
        <v>280</v>
      </c>
      <c r="AN358" s="4" t="s">
        <v>981</v>
      </c>
      <c r="AO358" s="4" t="s">
        <v>2010</v>
      </c>
      <c r="AP358" s="4" t="s">
        <v>2010</v>
      </c>
      <c r="AQ358" s="4" t="s">
        <v>2010</v>
      </c>
      <c r="AR358" s="4" t="s">
        <v>2010</v>
      </c>
      <c r="AS358" s="147"/>
      <c r="AT358" s="147"/>
      <c r="AU358" s="147"/>
      <c r="AV358" s="147"/>
      <c r="AW358" s="147"/>
      <c r="AX358" s="147"/>
      <c r="AY358" s="147"/>
      <c r="AZ358" s="147"/>
    </row>
    <row r="359">
      <c r="A359" s="4" t="s">
        <v>1126</v>
      </c>
      <c r="B359" s="144">
        <v>44505.0</v>
      </c>
      <c r="C359" s="115">
        <v>0.27337962962962964</v>
      </c>
      <c r="D359" s="47"/>
      <c r="E359" s="47"/>
      <c r="F359" s="4"/>
      <c r="G359" s="4"/>
      <c r="H359" s="4"/>
      <c r="I359" s="47"/>
      <c r="J359" s="47"/>
      <c r="K359" s="47" t="s">
        <v>622</v>
      </c>
      <c r="L359" s="144">
        <v>44505.0</v>
      </c>
      <c r="M359" s="115">
        <v>0.50375</v>
      </c>
      <c r="N359" s="4"/>
      <c r="O359" s="4"/>
      <c r="P359" s="8" t="b">
        <v>1</v>
      </c>
      <c r="Q359" s="8" t="s">
        <v>2012</v>
      </c>
      <c r="R359" s="177" t="b">
        <v>1</v>
      </c>
      <c r="S359" s="177">
        <v>2.0</v>
      </c>
      <c r="T359" s="8"/>
      <c r="U359" s="4"/>
      <c r="V359" s="47"/>
      <c r="W359" s="4"/>
      <c r="X359" s="177" t="b">
        <v>0</v>
      </c>
      <c r="Y359" s="8" t="b">
        <v>0</v>
      </c>
      <c r="Z359" s="47"/>
      <c r="AA359" s="8" t="b">
        <v>0</v>
      </c>
      <c r="AB359" s="8" t="b">
        <v>0</v>
      </c>
      <c r="AC359" s="178">
        <v>214.0</v>
      </c>
      <c r="AD359" s="177" t="b">
        <v>0</v>
      </c>
      <c r="AE359" s="179"/>
      <c r="AF359" s="8" t="b">
        <v>0</v>
      </c>
      <c r="AG359" s="8" t="b">
        <v>0</v>
      </c>
      <c r="AH359" s="177"/>
      <c r="AI359" s="47"/>
      <c r="AJ359" s="8"/>
      <c r="AK359" s="47" t="s">
        <v>622</v>
      </c>
      <c r="AL359" s="4"/>
      <c r="AM359" s="4" t="s">
        <v>373</v>
      </c>
      <c r="AN359" s="4" t="s">
        <v>349</v>
      </c>
      <c r="AO359" s="4" t="s">
        <v>2010</v>
      </c>
      <c r="AP359" s="4" t="s">
        <v>2010</v>
      </c>
      <c r="AQ359" s="4" t="s">
        <v>2010</v>
      </c>
      <c r="AR359" s="4" t="s">
        <v>2010</v>
      </c>
      <c r="AS359" s="147"/>
      <c r="AT359" s="147"/>
      <c r="AU359" s="147"/>
      <c r="AV359" s="147"/>
      <c r="AW359" s="147"/>
      <c r="AX359" s="147"/>
      <c r="AY359" s="147"/>
      <c r="AZ359" s="147"/>
    </row>
    <row r="360">
      <c r="A360" s="4" t="s">
        <v>1128</v>
      </c>
      <c r="B360" s="144">
        <v>44505.0</v>
      </c>
      <c r="C360" s="115">
        <v>0.2736458333333333</v>
      </c>
      <c r="D360" s="47"/>
      <c r="E360" s="47"/>
      <c r="F360" s="4"/>
      <c r="G360" s="4"/>
      <c r="H360" s="4"/>
      <c r="I360" s="47"/>
      <c r="J360" s="47"/>
      <c r="K360" s="47" t="s">
        <v>622</v>
      </c>
      <c r="L360" s="144">
        <v>44505.0</v>
      </c>
      <c r="M360" s="115">
        <v>0.50375</v>
      </c>
      <c r="N360" s="4"/>
      <c r="O360" s="4"/>
      <c r="P360" s="8" t="b">
        <v>0</v>
      </c>
      <c r="Q360" s="8" t="s">
        <v>2013</v>
      </c>
      <c r="R360" s="177" t="b">
        <v>1</v>
      </c>
      <c r="S360" s="177">
        <v>1.0</v>
      </c>
      <c r="T360" s="8"/>
      <c r="U360" s="4"/>
      <c r="V360" s="47"/>
      <c r="W360" s="4"/>
      <c r="X360" s="177" t="b">
        <v>0</v>
      </c>
      <c r="Y360" s="8" t="b">
        <v>0</v>
      </c>
      <c r="Z360" s="47"/>
      <c r="AA360" s="8" t="b">
        <v>0</v>
      </c>
      <c r="AB360" s="8" t="b">
        <v>0</v>
      </c>
      <c r="AC360" s="178">
        <v>213.0</v>
      </c>
      <c r="AD360" s="177" t="b">
        <v>0</v>
      </c>
      <c r="AE360" s="179"/>
      <c r="AF360" s="8" t="b">
        <v>0</v>
      </c>
      <c r="AG360" s="8" t="b">
        <v>0</v>
      </c>
      <c r="AH360" s="177"/>
      <c r="AI360" s="47"/>
      <c r="AJ360" s="8"/>
      <c r="AK360" s="47" t="s">
        <v>622</v>
      </c>
      <c r="AL360" s="4"/>
      <c r="AM360" s="4" t="s">
        <v>280</v>
      </c>
      <c r="AN360" s="4" t="s">
        <v>352</v>
      </c>
      <c r="AO360" s="4" t="s">
        <v>2010</v>
      </c>
      <c r="AP360" s="4" t="s">
        <v>2010</v>
      </c>
      <c r="AQ360" s="4" t="s">
        <v>2010</v>
      </c>
      <c r="AR360" s="4" t="s">
        <v>2010</v>
      </c>
      <c r="AS360" s="147"/>
      <c r="AT360" s="147"/>
      <c r="AU360" s="147"/>
      <c r="AV360" s="147"/>
      <c r="AW360" s="147"/>
      <c r="AX360" s="147"/>
      <c r="AY360" s="147"/>
      <c r="AZ360" s="147"/>
    </row>
    <row r="361">
      <c r="A361" s="4" t="s">
        <v>1131</v>
      </c>
      <c r="B361" s="144">
        <v>44505.0</v>
      </c>
      <c r="C361" s="115">
        <v>0.28487268518518516</v>
      </c>
      <c r="D361" s="47"/>
      <c r="E361" s="47"/>
      <c r="F361" s="4"/>
      <c r="G361" s="4"/>
      <c r="H361" s="4"/>
      <c r="I361" s="47"/>
      <c r="J361" s="47"/>
      <c r="K361" s="47" t="s">
        <v>622</v>
      </c>
      <c r="L361" s="144">
        <v>44505.0</v>
      </c>
      <c r="M361" s="115">
        <v>0.50375</v>
      </c>
      <c r="N361" s="4"/>
      <c r="O361" s="4"/>
      <c r="P361" s="8" t="b">
        <v>1</v>
      </c>
      <c r="Q361" s="8" t="s">
        <v>2012</v>
      </c>
      <c r="R361" s="177" t="b">
        <v>0</v>
      </c>
      <c r="S361" s="177">
        <v>2.0</v>
      </c>
      <c r="T361" s="8"/>
      <c r="U361" s="4"/>
      <c r="V361" s="47"/>
      <c r="W361" s="4"/>
      <c r="X361" s="177" t="b">
        <v>0</v>
      </c>
      <c r="Y361" s="8" t="b">
        <v>0</v>
      </c>
      <c r="Z361" s="47"/>
      <c r="AA361" s="8" t="b">
        <v>0</v>
      </c>
      <c r="AB361" s="8" t="b">
        <v>0</v>
      </c>
      <c r="AC361" s="178">
        <v>210.0</v>
      </c>
      <c r="AD361" s="177" t="b">
        <v>0</v>
      </c>
      <c r="AE361" s="179"/>
      <c r="AF361" s="8" t="b">
        <v>0</v>
      </c>
      <c r="AG361" s="8" t="b">
        <v>0</v>
      </c>
      <c r="AH361" s="177"/>
      <c r="AI361" s="47"/>
      <c r="AJ361" s="8"/>
      <c r="AK361" s="47" t="s">
        <v>622</v>
      </c>
      <c r="AL361" s="4"/>
      <c r="AM361" s="4" t="s">
        <v>280</v>
      </c>
      <c r="AN361" s="4" t="s">
        <v>639</v>
      </c>
      <c r="AO361" s="4" t="s">
        <v>2010</v>
      </c>
      <c r="AP361" s="4" t="s">
        <v>2010</v>
      </c>
      <c r="AQ361" s="4" t="s">
        <v>2010</v>
      </c>
      <c r="AR361" s="4" t="s">
        <v>2010</v>
      </c>
      <c r="AS361" s="147"/>
      <c r="AT361" s="147"/>
      <c r="AU361" s="147"/>
      <c r="AV361" s="147"/>
      <c r="AW361" s="147"/>
      <c r="AX361" s="147"/>
      <c r="AY361" s="147"/>
      <c r="AZ361" s="147"/>
    </row>
    <row r="362">
      <c r="A362" s="4" t="s">
        <v>1134</v>
      </c>
      <c r="B362" s="144">
        <v>44505.0</v>
      </c>
      <c r="C362" s="115">
        <v>0.2984027777777778</v>
      </c>
      <c r="D362" s="47"/>
      <c r="E362" s="47"/>
      <c r="F362" s="4"/>
      <c r="G362" s="4"/>
      <c r="H362" s="4"/>
      <c r="I362" s="47"/>
      <c r="J362" s="47"/>
      <c r="K362" s="47" t="s">
        <v>622</v>
      </c>
      <c r="L362" s="144">
        <v>44505.0</v>
      </c>
      <c r="M362" s="115">
        <v>0.50375</v>
      </c>
      <c r="N362" s="4"/>
      <c r="O362" s="4"/>
      <c r="P362" s="8" t="b">
        <v>0</v>
      </c>
      <c r="Q362" s="8" t="s">
        <v>2013</v>
      </c>
      <c r="R362" s="177" t="b">
        <v>1</v>
      </c>
      <c r="S362" s="177">
        <v>1.0</v>
      </c>
      <c r="T362" s="8"/>
      <c r="U362" s="4"/>
      <c r="V362" s="47"/>
      <c r="W362" s="4"/>
      <c r="X362" s="177" t="b">
        <v>0</v>
      </c>
      <c r="Y362" s="8" t="b">
        <v>0</v>
      </c>
      <c r="Z362" s="47"/>
      <c r="AA362" s="8" t="b">
        <v>0</v>
      </c>
      <c r="AB362" s="8" t="b">
        <v>0</v>
      </c>
      <c r="AC362" s="178">
        <v>209.0</v>
      </c>
      <c r="AD362" s="177" t="b">
        <v>0</v>
      </c>
      <c r="AE362" s="179"/>
      <c r="AF362" s="8" t="b">
        <v>0</v>
      </c>
      <c r="AG362" s="8" t="b">
        <v>0</v>
      </c>
      <c r="AH362" s="177"/>
      <c r="AI362" s="47"/>
      <c r="AJ362" s="8"/>
      <c r="AK362" s="47" t="s">
        <v>622</v>
      </c>
      <c r="AL362" s="4"/>
      <c r="AM362" s="4" t="s">
        <v>280</v>
      </c>
      <c r="AN362" s="4" t="s">
        <v>462</v>
      </c>
      <c r="AO362" s="4" t="s">
        <v>2010</v>
      </c>
      <c r="AP362" s="4" t="s">
        <v>2010</v>
      </c>
      <c r="AQ362" s="4" t="s">
        <v>2010</v>
      </c>
      <c r="AR362" s="4" t="s">
        <v>2010</v>
      </c>
      <c r="AS362" s="147"/>
      <c r="AT362" s="147"/>
      <c r="AU362" s="147"/>
      <c r="AV362" s="147"/>
      <c r="AW362" s="147"/>
      <c r="AX362" s="147"/>
      <c r="AY362" s="147"/>
      <c r="AZ362" s="147"/>
    </row>
    <row r="363">
      <c r="A363" s="4" t="s">
        <v>1136</v>
      </c>
      <c r="B363" s="144">
        <v>44505.0</v>
      </c>
      <c r="C363" s="115">
        <v>0.3008101851851852</v>
      </c>
      <c r="D363" s="47"/>
      <c r="E363" s="47"/>
      <c r="F363" s="4"/>
      <c r="G363" s="4"/>
      <c r="H363" s="4"/>
      <c r="I363" s="47"/>
      <c r="J363" s="47"/>
      <c r="K363" s="47" t="s">
        <v>622</v>
      </c>
      <c r="L363" s="144">
        <v>44505.0</v>
      </c>
      <c r="M363" s="115">
        <v>0.50375</v>
      </c>
      <c r="N363" s="4"/>
      <c r="O363" s="4"/>
      <c r="P363" s="8" t="b">
        <v>0</v>
      </c>
      <c r="Q363" s="8" t="s">
        <v>2013</v>
      </c>
      <c r="R363" s="177" t="b">
        <v>1</v>
      </c>
      <c r="S363" s="177">
        <v>1.0</v>
      </c>
      <c r="T363" s="8">
        <v>0.0</v>
      </c>
      <c r="U363" s="4"/>
      <c r="V363" s="47"/>
      <c r="W363" s="4"/>
      <c r="X363" s="177" t="b">
        <v>0</v>
      </c>
      <c r="Y363" s="8" t="b">
        <v>0</v>
      </c>
      <c r="Z363" s="47"/>
      <c r="AA363" s="8" t="b">
        <v>0</v>
      </c>
      <c r="AB363" s="8" t="b">
        <v>0</v>
      </c>
      <c r="AC363" s="178">
        <v>656.0</v>
      </c>
      <c r="AD363" s="177" t="b">
        <v>1</v>
      </c>
      <c r="AE363" s="179">
        <v>292.23333333333335</v>
      </c>
      <c r="AF363" s="8" t="b">
        <v>0</v>
      </c>
      <c r="AG363" s="8" t="b">
        <v>0</v>
      </c>
      <c r="AH363" s="177"/>
      <c r="AI363" s="47"/>
      <c r="AJ363" s="8"/>
      <c r="AK363" s="47" t="s">
        <v>622</v>
      </c>
      <c r="AL363" s="4"/>
      <c r="AM363" s="4" t="s">
        <v>280</v>
      </c>
      <c r="AN363" s="4" t="s">
        <v>1025</v>
      </c>
      <c r="AO363" s="4" t="s">
        <v>2010</v>
      </c>
      <c r="AP363" s="4" t="s">
        <v>2010</v>
      </c>
      <c r="AQ363" s="4" t="s">
        <v>2010</v>
      </c>
      <c r="AR363" s="4" t="s">
        <v>2010</v>
      </c>
      <c r="AS363" s="147"/>
      <c r="AT363" s="147"/>
      <c r="AU363" s="147"/>
      <c r="AV363" s="147"/>
      <c r="AW363" s="147"/>
      <c r="AX363" s="147"/>
      <c r="AY363" s="147"/>
      <c r="AZ363" s="147"/>
    </row>
    <row r="364">
      <c r="A364" s="4" t="s">
        <v>1138</v>
      </c>
      <c r="B364" s="144">
        <v>44505.0</v>
      </c>
      <c r="C364" s="115">
        <v>0.30256944444444445</v>
      </c>
      <c r="D364" s="47"/>
      <c r="E364" s="47"/>
      <c r="F364" s="4"/>
      <c r="G364" s="4"/>
      <c r="H364" s="4"/>
      <c r="I364" s="47"/>
      <c r="J364" s="47"/>
      <c r="K364" s="47" t="s">
        <v>622</v>
      </c>
      <c r="L364" s="144">
        <v>44505.0</v>
      </c>
      <c r="M364" s="115">
        <v>0.50375</v>
      </c>
      <c r="N364" s="4"/>
      <c r="O364" s="4"/>
      <c r="P364" s="8" t="b">
        <v>0</v>
      </c>
      <c r="Q364" s="8" t="s">
        <v>2013</v>
      </c>
      <c r="R364" s="177" t="b">
        <v>1</v>
      </c>
      <c r="S364" s="177">
        <v>1.0</v>
      </c>
      <c r="T364" s="8"/>
      <c r="U364" s="4"/>
      <c r="V364" s="47"/>
      <c r="W364" s="4"/>
      <c r="X364" s="177" t="b">
        <v>0</v>
      </c>
      <c r="Y364" s="8" t="b">
        <v>0</v>
      </c>
      <c r="Z364" s="47"/>
      <c r="AA364" s="8" t="b">
        <v>0</v>
      </c>
      <c r="AB364" s="8" t="b">
        <v>0</v>
      </c>
      <c r="AC364" s="178">
        <v>208.0</v>
      </c>
      <c r="AD364" s="177" t="b">
        <v>0</v>
      </c>
      <c r="AE364" s="179"/>
      <c r="AF364" s="8" t="b">
        <v>0</v>
      </c>
      <c r="AG364" s="8" t="b">
        <v>0</v>
      </c>
      <c r="AH364" s="177"/>
      <c r="AI364" s="47"/>
      <c r="AJ364" s="8"/>
      <c r="AK364" s="47" t="s">
        <v>622</v>
      </c>
      <c r="AL364" s="4"/>
      <c r="AM364" s="4" t="s">
        <v>280</v>
      </c>
      <c r="AN364" s="4" t="s">
        <v>368</v>
      </c>
      <c r="AO364" s="4" t="s">
        <v>2010</v>
      </c>
      <c r="AP364" s="4" t="s">
        <v>2010</v>
      </c>
      <c r="AQ364" s="4" t="s">
        <v>2010</v>
      </c>
      <c r="AR364" s="4" t="s">
        <v>2010</v>
      </c>
      <c r="AS364" s="147"/>
      <c r="AT364" s="147"/>
      <c r="AU364" s="147"/>
      <c r="AV364" s="147"/>
      <c r="AW364" s="147"/>
      <c r="AX364" s="147"/>
      <c r="AY364" s="147"/>
      <c r="AZ364" s="147"/>
    </row>
    <row r="365">
      <c r="A365" s="4" t="s">
        <v>1140</v>
      </c>
      <c r="B365" s="144">
        <v>44505.0</v>
      </c>
      <c r="C365" s="115">
        <v>0.3033796296296296</v>
      </c>
      <c r="D365" s="47"/>
      <c r="E365" s="47"/>
      <c r="F365" s="4"/>
      <c r="G365" s="4"/>
      <c r="H365" s="4"/>
      <c r="I365" s="47"/>
      <c r="J365" s="47"/>
      <c r="K365" s="47" t="s">
        <v>622</v>
      </c>
      <c r="L365" s="144">
        <v>44505.0</v>
      </c>
      <c r="M365" s="115">
        <v>0.50375</v>
      </c>
      <c r="N365" s="4"/>
      <c r="O365" s="4"/>
      <c r="P365" s="8" t="b">
        <v>0</v>
      </c>
      <c r="Q365" s="8" t="s">
        <v>2013</v>
      </c>
      <c r="R365" s="177" t="b">
        <v>1</v>
      </c>
      <c r="S365" s="177">
        <v>1.0</v>
      </c>
      <c r="T365" s="8"/>
      <c r="U365" s="4"/>
      <c r="V365" s="47"/>
      <c r="W365" s="4"/>
      <c r="X365" s="177" t="b">
        <v>0</v>
      </c>
      <c r="Y365" s="8" t="b">
        <v>0</v>
      </c>
      <c r="Z365" s="47"/>
      <c r="AA365" s="8" t="b">
        <v>0</v>
      </c>
      <c r="AB365" s="8" t="b">
        <v>0</v>
      </c>
      <c r="AC365" s="178">
        <v>207.0</v>
      </c>
      <c r="AD365" s="177" t="b">
        <v>0</v>
      </c>
      <c r="AE365" s="179"/>
      <c r="AF365" s="8" t="b">
        <v>0</v>
      </c>
      <c r="AG365" s="8" t="b">
        <v>0</v>
      </c>
      <c r="AH365" s="177"/>
      <c r="AI365" s="47"/>
      <c r="AJ365" s="8"/>
      <c r="AK365" s="47" t="s">
        <v>622</v>
      </c>
      <c r="AL365" s="4"/>
      <c r="AM365" s="4" t="s">
        <v>280</v>
      </c>
      <c r="AN365" s="4" t="s">
        <v>396</v>
      </c>
      <c r="AO365" s="4" t="s">
        <v>2010</v>
      </c>
      <c r="AP365" s="4" t="s">
        <v>2010</v>
      </c>
      <c r="AQ365" s="4" t="s">
        <v>2010</v>
      </c>
      <c r="AR365" s="4" t="s">
        <v>2010</v>
      </c>
      <c r="AS365" s="147"/>
      <c r="AT365" s="147"/>
      <c r="AU365" s="147"/>
      <c r="AV365" s="147"/>
      <c r="AW365" s="147"/>
      <c r="AX365" s="147"/>
      <c r="AY365" s="147"/>
      <c r="AZ365" s="147"/>
    </row>
    <row r="366">
      <c r="A366" s="4" t="s">
        <v>1142</v>
      </c>
      <c r="B366" s="144">
        <v>44505.0</v>
      </c>
      <c r="C366" s="115">
        <v>0.3038888888888889</v>
      </c>
      <c r="D366" s="47"/>
      <c r="E366" s="47"/>
      <c r="F366" s="4"/>
      <c r="G366" s="4"/>
      <c r="H366" s="4"/>
      <c r="I366" s="47"/>
      <c r="J366" s="47"/>
      <c r="K366" s="47" t="s">
        <v>622</v>
      </c>
      <c r="L366" s="144">
        <v>44505.0</v>
      </c>
      <c r="M366" s="115">
        <v>0.50375</v>
      </c>
      <c r="N366" s="4"/>
      <c r="O366" s="4"/>
      <c r="P366" s="8" t="b">
        <v>0</v>
      </c>
      <c r="Q366" s="8" t="s">
        <v>2013</v>
      </c>
      <c r="R366" s="177" t="b">
        <v>1</v>
      </c>
      <c r="S366" s="177">
        <v>1.0</v>
      </c>
      <c r="T366" s="8"/>
      <c r="U366" s="4"/>
      <c r="V366" s="47"/>
      <c r="W366" s="4"/>
      <c r="X366" s="177" t="b">
        <v>0</v>
      </c>
      <c r="Y366" s="8" t="b">
        <v>0</v>
      </c>
      <c r="Z366" s="47"/>
      <c r="AA366" s="8" t="b">
        <v>0</v>
      </c>
      <c r="AB366" s="8" t="b">
        <v>0</v>
      </c>
      <c r="AC366" s="178">
        <v>206.0</v>
      </c>
      <c r="AD366" s="177" t="b">
        <v>0</v>
      </c>
      <c r="AE366" s="179"/>
      <c r="AF366" s="8" t="b">
        <v>0</v>
      </c>
      <c r="AG366" s="8" t="b">
        <v>0</v>
      </c>
      <c r="AH366" s="177"/>
      <c r="AI366" s="47"/>
      <c r="AJ366" s="8"/>
      <c r="AK366" s="47" t="s">
        <v>622</v>
      </c>
      <c r="AL366" s="4"/>
      <c r="AM366" s="4" t="s">
        <v>280</v>
      </c>
      <c r="AN366" s="4" t="s">
        <v>360</v>
      </c>
      <c r="AO366" s="4" t="s">
        <v>2010</v>
      </c>
      <c r="AP366" s="4" t="s">
        <v>2010</v>
      </c>
      <c r="AQ366" s="4" t="s">
        <v>2010</v>
      </c>
      <c r="AR366" s="4" t="s">
        <v>2010</v>
      </c>
      <c r="AS366" s="147"/>
      <c r="AT366" s="147"/>
      <c r="AU366" s="147"/>
      <c r="AV366" s="147"/>
      <c r="AW366" s="147"/>
      <c r="AX366" s="147"/>
      <c r="AY366" s="147"/>
      <c r="AZ366" s="147"/>
    </row>
    <row r="367">
      <c r="A367" s="4" t="s">
        <v>1144</v>
      </c>
      <c r="B367" s="144">
        <v>44508.0</v>
      </c>
      <c r="C367" s="115">
        <v>0.29506944444444444</v>
      </c>
      <c r="D367" s="47"/>
      <c r="E367" s="47"/>
      <c r="F367" s="4"/>
      <c r="G367" s="4"/>
      <c r="H367" s="4"/>
      <c r="I367" s="47"/>
      <c r="J367" s="47"/>
      <c r="K367" s="47" t="s">
        <v>622</v>
      </c>
      <c r="L367" s="144">
        <v>44508.0</v>
      </c>
      <c r="M367" s="115">
        <v>0.4126736111111111</v>
      </c>
      <c r="N367" s="4"/>
      <c r="O367" s="4"/>
      <c r="P367" s="8" t="b">
        <v>0</v>
      </c>
      <c r="Q367" s="8" t="s">
        <v>2013</v>
      </c>
      <c r="R367" s="177" t="b">
        <v>1</v>
      </c>
      <c r="S367" s="177">
        <v>1.0</v>
      </c>
      <c r="T367" s="8">
        <v>0.0</v>
      </c>
      <c r="U367" s="4"/>
      <c r="V367" s="47"/>
      <c r="W367" s="4"/>
      <c r="X367" s="177" t="b">
        <v>0</v>
      </c>
      <c r="Y367" s="8" t="b">
        <v>0</v>
      </c>
      <c r="Z367" s="47"/>
      <c r="AA367" s="8" t="b">
        <v>0</v>
      </c>
      <c r="AB367" s="8" t="b">
        <v>0</v>
      </c>
      <c r="AC367" s="178">
        <v>655.0</v>
      </c>
      <c r="AD367" s="177" t="b">
        <v>1</v>
      </c>
      <c r="AE367" s="179"/>
      <c r="AF367" s="8" t="b">
        <v>0</v>
      </c>
      <c r="AG367" s="8" t="b">
        <v>0</v>
      </c>
      <c r="AH367" s="177"/>
      <c r="AI367" s="47"/>
      <c r="AJ367" s="8"/>
      <c r="AK367" s="47" t="s">
        <v>622</v>
      </c>
      <c r="AL367" s="4"/>
      <c r="AM367" s="4" t="s">
        <v>280</v>
      </c>
      <c r="AN367" s="4" t="s">
        <v>1081</v>
      </c>
      <c r="AO367" s="4" t="s">
        <v>2010</v>
      </c>
      <c r="AP367" s="4" t="s">
        <v>2010</v>
      </c>
      <c r="AQ367" s="4" t="s">
        <v>2010</v>
      </c>
      <c r="AR367" s="4" t="s">
        <v>2010</v>
      </c>
      <c r="AS367" s="147"/>
      <c r="AT367" s="147"/>
      <c r="AU367" s="147"/>
      <c r="AV367" s="147"/>
      <c r="AW367" s="147"/>
      <c r="AX367" s="147"/>
      <c r="AY367" s="147"/>
      <c r="AZ367" s="147"/>
    </row>
    <row r="368">
      <c r="A368" s="4" t="s">
        <v>1146</v>
      </c>
      <c r="B368" s="144">
        <v>44508.0</v>
      </c>
      <c r="C368" s="115">
        <v>0.29530092592592594</v>
      </c>
      <c r="D368" s="47"/>
      <c r="E368" s="47"/>
      <c r="F368" s="4"/>
      <c r="G368" s="4"/>
      <c r="H368" s="4"/>
      <c r="I368" s="47"/>
      <c r="J368" s="47"/>
      <c r="K368" s="47" t="s">
        <v>622</v>
      </c>
      <c r="L368" s="144">
        <v>44508.0</v>
      </c>
      <c r="M368" s="115">
        <v>0.4126736111111111</v>
      </c>
      <c r="N368" s="4"/>
      <c r="O368" s="4"/>
      <c r="P368" s="8" t="b">
        <v>0</v>
      </c>
      <c r="Q368" s="8" t="s">
        <v>2013</v>
      </c>
      <c r="R368" s="177" t="b">
        <v>1</v>
      </c>
      <c r="S368" s="177">
        <v>1.0</v>
      </c>
      <c r="T368" s="8"/>
      <c r="U368" s="4"/>
      <c r="V368" s="47"/>
      <c r="W368" s="4"/>
      <c r="X368" s="177" t="b">
        <v>0</v>
      </c>
      <c r="Y368" s="8" t="b">
        <v>0</v>
      </c>
      <c r="Z368" s="47"/>
      <c r="AA368" s="8" t="b">
        <v>0</v>
      </c>
      <c r="AB368" s="8" t="b">
        <v>0</v>
      </c>
      <c r="AC368" s="178">
        <v>205.0</v>
      </c>
      <c r="AD368" s="177" t="b">
        <v>0</v>
      </c>
      <c r="AE368" s="179"/>
      <c r="AF368" s="8" t="b">
        <v>0</v>
      </c>
      <c r="AG368" s="8" t="b">
        <v>0</v>
      </c>
      <c r="AH368" s="177"/>
      <c r="AI368" s="47"/>
      <c r="AJ368" s="8"/>
      <c r="AK368" s="47" t="s">
        <v>622</v>
      </c>
      <c r="AL368" s="4"/>
      <c r="AM368" s="4" t="s">
        <v>280</v>
      </c>
      <c r="AN368" s="4" t="s">
        <v>352</v>
      </c>
      <c r="AO368" s="4" t="s">
        <v>2010</v>
      </c>
      <c r="AP368" s="4" t="s">
        <v>2010</v>
      </c>
      <c r="AQ368" s="4" t="s">
        <v>2010</v>
      </c>
      <c r="AR368" s="4" t="s">
        <v>2010</v>
      </c>
      <c r="AS368" s="147"/>
      <c r="AT368" s="147"/>
      <c r="AU368" s="147"/>
      <c r="AV368" s="147"/>
      <c r="AW368" s="147"/>
      <c r="AX368" s="147"/>
      <c r="AY368" s="147"/>
      <c r="AZ368" s="147"/>
    </row>
    <row r="369">
      <c r="A369" s="4" t="s">
        <v>1148</v>
      </c>
      <c r="B369" s="144">
        <v>44508.0</v>
      </c>
      <c r="C369" s="115">
        <v>0.2967592592592593</v>
      </c>
      <c r="D369" s="47"/>
      <c r="E369" s="47"/>
      <c r="F369" s="4"/>
      <c r="G369" s="4"/>
      <c r="H369" s="4"/>
      <c r="I369" s="47"/>
      <c r="J369" s="47"/>
      <c r="K369" s="47" t="s">
        <v>622</v>
      </c>
      <c r="L369" s="144">
        <v>44508.0</v>
      </c>
      <c r="M369" s="115">
        <v>0.4126736111111111</v>
      </c>
      <c r="N369" s="4"/>
      <c r="O369" s="4"/>
      <c r="P369" s="8" t="b">
        <v>0</v>
      </c>
      <c r="Q369" s="8" t="s">
        <v>2013</v>
      </c>
      <c r="R369" s="177" t="b">
        <v>1</v>
      </c>
      <c r="S369" s="177">
        <v>1.0</v>
      </c>
      <c r="T369" s="8">
        <v>0.0</v>
      </c>
      <c r="U369" s="4"/>
      <c r="V369" s="47"/>
      <c r="W369" s="4"/>
      <c r="X369" s="177" t="b">
        <v>0</v>
      </c>
      <c r="Y369" s="8" t="b">
        <v>0</v>
      </c>
      <c r="Z369" s="47"/>
      <c r="AA369" s="8" t="b">
        <v>0</v>
      </c>
      <c r="AB369" s="8" t="b">
        <v>0</v>
      </c>
      <c r="AC369" s="178">
        <v>654.0</v>
      </c>
      <c r="AD369" s="177" t="b">
        <v>1</v>
      </c>
      <c r="AE369" s="179"/>
      <c r="AF369" s="8" t="b">
        <v>0</v>
      </c>
      <c r="AG369" s="8" t="b">
        <v>0</v>
      </c>
      <c r="AH369" s="177"/>
      <c r="AI369" s="47"/>
      <c r="AJ369" s="8"/>
      <c r="AK369" s="47" t="s">
        <v>622</v>
      </c>
      <c r="AL369" s="4"/>
      <c r="AM369" s="4" t="s">
        <v>280</v>
      </c>
      <c r="AN369" s="4" t="s">
        <v>1018</v>
      </c>
      <c r="AO369" s="4" t="s">
        <v>2010</v>
      </c>
      <c r="AP369" s="4" t="s">
        <v>2010</v>
      </c>
      <c r="AQ369" s="4" t="s">
        <v>2010</v>
      </c>
      <c r="AR369" s="4" t="s">
        <v>2010</v>
      </c>
      <c r="AS369" s="147"/>
      <c r="AT369" s="147"/>
      <c r="AU369" s="147"/>
      <c r="AV369" s="147"/>
      <c r="AW369" s="147"/>
      <c r="AX369" s="147"/>
      <c r="AY369" s="147"/>
      <c r="AZ369" s="147"/>
    </row>
    <row r="370">
      <c r="A370" s="4" t="s">
        <v>1150</v>
      </c>
      <c r="B370" s="144">
        <v>44508.0</v>
      </c>
      <c r="C370" s="115">
        <v>0.29703703703703704</v>
      </c>
      <c r="D370" s="47"/>
      <c r="E370" s="47"/>
      <c r="F370" s="4"/>
      <c r="G370" s="4"/>
      <c r="H370" s="4"/>
      <c r="I370" s="47"/>
      <c r="J370" s="47"/>
      <c r="K370" s="47" t="s">
        <v>622</v>
      </c>
      <c r="L370" s="144">
        <v>44508.0</v>
      </c>
      <c r="M370" s="115">
        <v>0.4126736111111111</v>
      </c>
      <c r="N370" s="4"/>
      <c r="O370" s="4"/>
      <c r="P370" s="8" t="b">
        <v>0</v>
      </c>
      <c r="Q370" s="8" t="s">
        <v>2013</v>
      </c>
      <c r="R370" s="177" t="b">
        <v>1</v>
      </c>
      <c r="S370" s="177">
        <v>1.0</v>
      </c>
      <c r="T370" s="8"/>
      <c r="U370" s="4"/>
      <c r="V370" s="47"/>
      <c r="W370" s="4"/>
      <c r="X370" s="177" t="b">
        <v>0</v>
      </c>
      <c r="Y370" s="8" t="b">
        <v>0</v>
      </c>
      <c r="Z370" s="47"/>
      <c r="AA370" s="8" t="b">
        <v>0</v>
      </c>
      <c r="AB370" s="8" t="b">
        <v>0</v>
      </c>
      <c r="AC370" s="178">
        <v>204.0</v>
      </c>
      <c r="AD370" s="177" t="b">
        <v>0</v>
      </c>
      <c r="AE370" s="179"/>
      <c r="AF370" s="8" t="b">
        <v>0</v>
      </c>
      <c r="AG370" s="8" t="b">
        <v>0</v>
      </c>
      <c r="AH370" s="177"/>
      <c r="AI370" s="47"/>
      <c r="AJ370" s="8"/>
      <c r="AK370" s="47" t="s">
        <v>622</v>
      </c>
      <c r="AL370" s="4"/>
      <c r="AM370" s="4" t="s">
        <v>280</v>
      </c>
      <c r="AN370" s="4" t="s">
        <v>360</v>
      </c>
      <c r="AO370" s="4" t="s">
        <v>2010</v>
      </c>
      <c r="AP370" s="4" t="s">
        <v>2010</v>
      </c>
      <c r="AQ370" s="4" t="s">
        <v>2010</v>
      </c>
      <c r="AR370" s="4" t="s">
        <v>2010</v>
      </c>
      <c r="AS370" s="147"/>
      <c r="AT370" s="147"/>
      <c r="AU370" s="147"/>
      <c r="AV370" s="147"/>
      <c r="AW370" s="147"/>
      <c r="AX370" s="147"/>
      <c r="AY370" s="147"/>
      <c r="AZ370" s="147"/>
    </row>
    <row r="371">
      <c r="A371" s="4" t="s">
        <v>1152</v>
      </c>
      <c r="B371" s="144">
        <v>44508.0</v>
      </c>
      <c r="C371" s="115">
        <v>0.31627314814814816</v>
      </c>
      <c r="D371" s="47"/>
      <c r="E371" s="47"/>
      <c r="F371" s="4"/>
      <c r="G371" s="4"/>
      <c r="H371" s="4"/>
      <c r="I371" s="47"/>
      <c r="J371" s="47"/>
      <c r="K371" s="47" t="s">
        <v>622</v>
      </c>
      <c r="L371" s="144">
        <v>44508.0</v>
      </c>
      <c r="M371" s="115">
        <v>0.4126736111111111</v>
      </c>
      <c r="N371" s="4"/>
      <c r="O371" s="4"/>
      <c r="P371" s="8" t="b">
        <v>0</v>
      </c>
      <c r="Q371" s="8" t="s">
        <v>2013</v>
      </c>
      <c r="R371" s="177" t="b">
        <v>1</v>
      </c>
      <c r="S371" s="177">
        <v>1.0</v>
      </c>
      <c r="T371" s="8">
        <v>0.0</v>
      </c>
      <c r="U371" s="4"/>
      <c r="V371" s="47"/>
      <c r="W371" s="4"/>
      <c r="X371" s="177" t="b">
        <v>0</v>
      </c>
      <c r="Y371" s="8" t="b">
        <v>0</v>
      </c>
      <c r="Z371" s="47"/>
      <c r="AA371" s="8" t="b">
        <v>0</v>
      </c>
      <c r="AB371" s="8" t="b">
        <v>0</v>
      </c>
      <c r="AC371" s="178">
        <v>653.0</v>
      </c>
      <c r="AD371" s="177" t="b">
        <v>1</v>
      </c>
      <c r="AE371" s="179"/>
      <c r="AF371" s="8" t="b">
        <v>0</v>
      </c>
      <c r="AG371" s="8" t="b">
        <v>0</v>
      </c>
      <c r="AH371" s="177"/>
      <c r="AI371" s="47"/>
      <c r="AJ371" s="8"/>
      <c r="AK371" s="47" t="s">
        <v>622</v>
      </c>
      <c r="AL371" s="4"/>
      <c r="AM371" s="4" t="s">
        <v>280</v>
      </c>
      <c r="AN371" s="4" t="s">
        <v>1153</v>
      </c>
      <c r="AO371" s="4" t="s">
        <v>2010</v>
      </c>
      <c r="AP371" s="4" t="s">
        <v>2010</v>
      </c>
      <c r="AQ371" s="4" t="s">
        <v>2010</v>
      </c>
      <c r="AR371" s="4" t="s">
        <v>2010</v>
      </c>
      <c r="AS371" s="147"/>
      <c r="AT371" s="147"/>
      <c r="AU371" s="147"/>
      <c r="AV371" s="147"/>
      <c r="AW371" s="147"/>
      <c r="AX371" s="147"/>
      <c r="AY371" s="147"/>
      <c r="AZ371" s="147"/>
    </row>
    <row r="372">
      <c r="A372" s="4" t="s">
        <v>1155</v>
      </c>
      <c r="B372" s="144">
        <v>44508.0</v>
      </c>
      <c r="C372" s="115">
        <v>0.3169328703703704</v>
      </c>
      <c r="D372" s="47"/>
      <c r="E372" s="47"/>
      <c r="F372" s="4"/>
      <c r="G372" s="4"/>
      <c r="H372" s="4"/>
      <c r="I372" s="47"/>
      <c r="J372" s="47"/>
      <c r="K372" s="47" t="s">
        <v>622</v>
      </c>
      <c r="L372" s="144">
        <v>44508.0</v>
      </c>
      <c r="M372" s="115">
        <v>0.4126736111111111</v>
      </c>
      <c r="N372" s="4"/>
      <c r="O372" s="4"/>
      <c r="P372" s="8" t="b">
        <v>0</v>
      </c>
      <c r="Q372" s="8" t="s">
        <v>2013</v>
      </c>
      <c r="R372" s="177" t="b">
        <v>1</v>
      </c>
      <c r="S372" s="177">
        <v>1.0</v>
      </c>
      <c r="T372" s="8"/>
      <c r="U372" s="4"/>
      <c r="V372" s="47"/>
      <c r="W372" s="4"/>
      <c r="X372" s="177" t="b">
        <v>0</v>
      </c>
      <c r="Y372" s="8" t="b">
        <v>0</v>
      </c>
      <c r="Z372" s="47"/>
      <c r="AA372" s="8" t="b">
        <v>0</v>
      </c>
      <c r="AB372" s="8" t="b">
        <v>0</v>
      </c>
      <c r="AC372" s="178">
        <v>203.0</v>
      </c>
      <c r="AD372" s="177" t="b">
        <v>0</v>
      </c>
      <c r="AE372" s="179"/>
      <c r="AF372" s="8" t="b">
        <v>0</v>
      </c>
      <c r="AG372" s="8" t="b">
        <v>0</v>
      </c>
      <c r="AH372" s="177"/>
      <c r="AI372" s="47"/>
      <c r="AJ372" s="8"/>
      <c r="AK372" s="47" t="s">
        <v>622</v>
      </c>
      <c r="AL372" s="4"/>
      <c r="AM372" s="4" t="s">
        <v>280</v>
      </c>
      <c r="AN372" s="4" t="s">
        <v>413</v>
      </c>
      <c r="AO372" s="4" t="s">
        <v>2010</v>
      </c>
      <c r="AP372" s="4" t="s">
        <v>2010</v>
      </c>
      <c r="AQ372" s="4" t="s">
        <v>2010</v>
      </c>
      <c r="AR372" s="4" t="s">
        <v>2010</v>
      </c>
      <c r="AS372" s="147"/>
      <c r="AT372" s="147"/>
      <c r="AU372" s="147"/>
      <c r="AV372" s="147"/>
      <c r="AW372" s="147"/>
      <c r="AX372" s="147"/>
      <c r="AY372" s="147"/>
      <c r="AZ372" s="147"/>
    </row>
    <row r="373">
      <c r="A373" s="4" t="s">
        <v>1157</v>
      </c>
      <c r="B373" s="144">
        <v>44508.0</v>
      </c>
      <c r="C373" s="115">
        <v>0.31722222222222224</v>
      </c>
      <c r="D373" s="47"/>
      <c r="E373" s="47"/>
      <c r="F373" s="4"/>
      <c r="G373" s="4"/>
      <c r="H373" s="4"/>
      <c r="I373" s="47"/>
      <c r="J373" s="47"/>
      <c r="K373" s="47" t="s">
        <v>622</v>
      </c>
      <c r="L373" s="144">
        <v>44508.0</v>
      </c>
      <c r="M373" s="115">
        <v>0.4126736111111111</v>
      </c>
      <c r="N373" s="4"/>
      <c r="O373" s="4"/>
      <c r="P373" s="8" t="b">
        <v>0</v>
      </c>
      <c r="Q373" s="8" t="s">
        <v>2013</v>
      </c>
      <c r="R373" s="177" t="b">
        <v>1</v>
      </c>
      <c r="S373" s="177">
        <v>1.0</v>
      </c>
      <c r="T373" s="8">
        <v>0.0</v>
      </c>
      <c r="U373" s="4"/>
      <c r="V373" s="47"/>
      <c r="W373" s="4"/>
      <c r="X373" s="177" t="b">
        <v>0</v>
      </c>
      <c r="Y373" s="8" t="b">
        <v>0</v>
      </c>
      <c r="Z373" s="47"/>
      <c r="AA373" s="8" t="b">
        <v>0</v>
      </c>
      <c r="AB373" s="8" t="b">
        <v>0</v>
      </c>
      <c r="AC373" s="178">
        <v>652.0</v>
      </c>
      <c r="AD373" s="177" t="b">
        <v>1</v>
      </c>
      <c r="AE373" s="179"/>
      <c r="AF373" s="8" t="b">
        <v>0</v>
      </c>
      <c r="AG373" s="8" t="b">
        <v>0</v>
      </c>
      <c r="AH373" s="177"/>
      <c r="AI373" s="47"/>
      <c r="AJ373" s="8"/>
      <c r="AK373" s="47" t="s">
        <v>622</v>
      </c>
      <c r="AL373" s="4"/>
      <c r="AM373" s="4" t="s">
        <v>280</v>
      </c>
      <c r="AN373" s="4" t="s">
        <v>1158</v>
      </c>
      <c r="AO373" s="4" t="s">
        <v>2010</v>
      </c>
      <c r="AP373" s="4" t="s">
        <v>2010</v>
      </c>
      <c r="AQ373" s="4" t="s">
        <v>2010</v>
      </c>
      <c r="AR373" s="4" t="s">
        <v>2010</v>
      </c>
      <c r="AS373" s="147"/>
      <c r="AT373" s="147"/>
      <c r="AU373" s="147"/>
      <c r="AV373" s="147"/>
      <c r="AW373" s="147"/>
      <c r="AX373" s="147"/>
      <c r="AY373" s="147"/>
      <c r="AZ373" s="147"/>
    </row>
    <row r="374">
      <c r="A374" s="4" t="s">
        <v>1160</v>
      </c>
      <c r="B374" s="144">
        <v>44508.0</v>
      </c>
      <c r="C374" s="115">
        <v>0.3182175925925926</v>
      </c>
      <c r="D374" s="47"/>
      <c r="E374" s="47"/>
      <c r="F374" s="4"/>
      <c r="G374" s="4"/>
      <c r="H374" s="4"/>
      <c r="I374" s="47"/>
      <c r="J374" s="47"/>
      <c r="K374" s="47" t="s">
        <v>622</v>
      </c>
      <c r="L374" s="144">
        <v>44508.0</v>
      </c>
      <c r="M374" s="115">
        <v>0.4126736111111111</v>
      </c>
      <c r="N374" s="4"/>
      <c r="O374" s="4"/>
      <c r="P374" s="8" t="b">
        <v>0</v>
      </c>
      <c r="Q374" s="8" t="s">
        <v>2013</v>
      </c>
      <c r="R374" s="177" t="b">
        <v>1</v>
      </c>
      <c r="S374" s="177">
        <v>1.0</v>
      </c>
      <c r="T374" s="8">
        <v>0.0</v>
      </c>
      <c r="U374" s="4"/>
      <c r="V374" s="47"/>
      <c r="W374" s="4"/>
      <c r="X374" s="177" t="b">
        <v>0</v>
      </c>
      <c r="Y374" s="8" t="b">
        <v>0</v>
      </c>
      <c r="Z374" s="47"/>
      <c r="AA374" s="8" t="b">
        <v>0</v>
      </c>
      <c r="AB374" s="8" t="b">
        <v>0</v>
      </c>
      <c r="AC374" s="178">
        <v>651.0</v>
      </c>
      <c r="AD374" s="177" t="b">
        <v>1</v>
      </c>
      <c r="AE374" s="179"/>
      <c r="AF374" s="8" t="b">
        <v>0</v>
      </c>
      <c r="AG374" s="8" t="b">
        <v>0</v>
      </c>
      <c r="AH374" s="177"/>
      <c r="AI374" s="47"/>
      <c r="AJ374" s="8"/>
      <c r="AK374" s="47" t="s">
        <v>622</v>
      </c>
      <c r="AL374" s="4"/>
      <c r="AM374" s="4" t="s">
        <v>280</v>
      </c>
      <c r="AN374" s="4" t="s">
        <v>1001</v>
      </c>
      <c r="AO374" s="4" t="s">
        <v>2010</v>
      </c>
      <c r="AP374" s="4" t="s">
        <v>2010</v>
      </c>
      <c r="AQ374" s="4" t="s">
        <v>2010</v>
      </c>
      <c r="AR374" s="4" t="s">
        <v>2010</v>
      </c>
      <c r="AS374" s="147"/>
      <c r="AT374" s="147"/>
      <c r="AU374" s="147"/>
      <c r="AV374" s="147"/>
      <c r="AW374" s="147"/>
      <c r="AX374" s="147"/>
      <c r="AY374" s="147"/>
      <c r="AZ374" s="147"/>
    </row>
    <row r="375">
      <c r="A375" s="4" t="s">
        <v>1162</v>
      </c>
      <c r="B375" s="144">
        <v>44508.0</v>
      </c>
      <c r="C375" s="115">
        <v>0.31859953703703703</v>
      </c>
      <c r="D375" s="47"/>
      <c r="E375" s="47"/>
      <c r="F375" s="4"/>
      <c r="G375" s="4"/>
      <c r="H375" s="4"/>
      <c r="I375" s="47"/>
      <c r="J375" s="47"/>
      <c r="K375" s="47" t="s">
        <v>622</v>
      </c>
      <c r="L375" s="144">
        <v>44508.0</v>
      </c>
      <c r="M375" s="115">
        <v>0.4126736111111111</v>
      </c>
      <c r="N375" s="4"/>
      <c r="O375" s="4"/>
      <c r="P375" s="8" t="b">
        <v>0</v>
      </c>
      <c r="Q375" s="8" t="s">
        <v>2013</v>
      </c>
      <c r="R375" s="177" t="b">
        <v>1</v>
      </c>
      <c r="S375" s="177">
        <v>1.0</v>
      </c>
      <c r="T375" s="8">
        <v>0.0</v>
      </c>
      <c r="U375" s="4"/>
      <c r="V375" s="47"/>
      <c r="W375" s="4"/>
      <c r="X375" s="177" t="b">
        <v>0</v>
      </c>
      <c r="Y375" s="8" t="b">
        <v>0</v>
      </c>
      <c r="Z375" s="47"/>
      <c r="AA375" s="8" t="b">
        <v>0</v>
      </c>
      <c r="AB375" s="8" t="b">
        <v>0</v>
      </c>
      <c r="AC375" s="178">
        <v>650.0</v>
      </c>
      <c r="AD375" s="177" t="b">
        <v>1</v>
      </c>
      <c r="AE375" s="179"/>
      <c r="AF375" s="8" t="b">
        <v>0</v>
      </c>
      <c r="AG375" s="8" t="b">
        <v>0</v>
      </c>
      <c r="AH375" s="177"/>
      <c r="AI375" s="47"/>
      <c r="AJ375" s="8"/>
      <c r="AK375" s="47" t="s">
        <v>622</v>
      </c>
      <c r="AL375" s="4"/>
      <c r="AM375" s="4" t="s">
        <v>280</v>
      </c>
      <c r="AN375" s="4" t="s">
        <v>1163</v>
      </c>
      <c r="AO375" s="4" t="s">
        <v>2010</v>
      </c>
      <c r="AP375" s="4" t="s">
        <v>2010</v>
      </c>
      <c r="AQ375" s="4" t="s">
        <v>2010</v>
      </c>
      <c r="AR375" s="4" t="s">
        <v>2010</v>
      </c>
      <c r="AS375" s="147"/>
      <c r="AT375" s="147"/>
      <c r="AU375" s="147"/>
      <c r="AV375" s="147"/>
      <c r="AW375" s="147"/>
      <c r="AX375" s="147"/>
      <c r="AY375" s="147"/>
      <c r="AZ375" s="147"/>
    </row>
    <row r="376">
      <c r="A376" s="4" t="s">
        <v>1165</v>
      </c>
      <c r="B376" s="144">
        <v>44508.0</v>
      </c>
      <c r="C376" s="115">
        <v>0.3267824074074074</v>
      </c>
      <c r="D376" s="47"/>
      <c r="E376" s="47"/>
      <c r="F376" s="4"/>
      <c r="G376" s="4"/>
      <c r="H376" s="4"/>
      <c r="I376" s="47"/>
      <c r="J376" s="47"/>
      <c r="K376" s="47" t="s">
        <v>622</v>
      </c>
      <c r="L376" s="144">
        <v>44508.0</v>
      </c>
      <c r="M376" s="115">
        <v>0.4126736111111111</v>
      </c>
      <c r="N376" s="4"/>
      <c r="O376" s="4"/>
      <c r="P376" s="8" t="b">
        <v>0</v>
      </c>
      <c r="Q376" s="8" t="s">
        <v>2013</v>
      </c>
      <c r="R376" s="177" t="b">
        <v>1</v>
      </c>
      <c r="S376" s="177">
        <v>1.0</v>
      </c>
      <c r="T376" s="8"/>
      <c r="U376" s="4"/>
      <c r="V376" s="47"/>
      <c r="W376" s="4"/>
      <c r="X376" s="177" t="b">
        <v>0</v>
      </c>
      <c r="Y376" s="8" t="b">
        <v>0</v>
      </c>
      <c r="Z376" s="47"/>
      <c r="AA376" s="8" t="b">
        <v>0</v>
      </c>
      <c r="AB376" s="8" t="b">
        <v>0</v>
      </c>
      <c r="AC376" s="178">
        <v>202.0</v>
      </c>
      <c r="AD376" s="177" t="b">
        <v>0</v>
      </c>
      <c r="AE376" s="179"/>
      <c r="AF376" s="8" t="b">
        <v>0</v>
      </c>
      <c r="AG376" s="8" t="b">
        <v>0</v>
      </c>
      <c r="AH376" s="177"/>
      <c r="AI376" s="47"/>
      <c r="AJ376" s="8"/>
      <c r="AK376" s="47" t="s">
        <v>622</v>
      </c>
      <c r="AL376" s="4"/>
      <c r="AM376" s="4" t="s">
        <v>280</v>
      </c>
      <c r="AN376" s="4" t="s">
        <v>305</v>
      </c>
      <c r="AO376" s="4" t="s">
        <v>2010</v>
      </c>
      <c r="AP376" s="4" t="s">
        <v>2010</v>
      </c>
      <c r="AQ376" s="4" t="s">
        <v>2010</v>
      </c>
      <c r="AR376" s="4" t="s">
        <v>2010</v>
      </c>
      <c r="AS376" s="147"/>
      <c r="AT376" s="147"/>
      <c r="AU376" s="147"/>
      <c r="AV376" s="147"/>
      <c r="AW376" s="147"/>
      <c r="AX376" s="147"/>
      <c r="AY376" s="147"/>
      <c r="AZ376" s="147"/>
    </row>
    <row r="377">
      <c r="A377" s="4" t="s">
        <v>1167</v>
      </c>
      <c r="B377" s="144">
        <v>44509.0</v>
      </c>
      <c r="C377" s="115">
        <v>0.19028935185185186</v>
      </c>
      <c r="D377" s="47"/>
      <c r="E377" s="47"/>
      <c r="F377" s="4"/>
      <c r="G377" s="4"/>
      <c r="H377" s="4"/>
      <c r="I377" s="47"/>
      <c r="J377" s="47"/>
      <c r="K377" s="47" t="s">
        <v>271</v>
      </c>
      <c r="L377" s="144"/>
      <c r="M377" s="115"/>
      <c r="N377" s="4"/>
      <c r="O377" s="4"/>
      <c r="P377" s="8" t="b">
        <v>0</v>
      </c>
      <c r="Q377" s="8" t="s">
        <v>2009</v>
      </c>
      <c r="R377" s="177" t="b">
        <v>1</v>
      </c>
      <c r="S377" s="177">
        <v>1.0</v>
      </c>
      <c r="T377" s="8"/>
      <c r="U377" s="4"/>
      <c r="V377" s="47"/>
      <c r="W377" s="4"/>
      <c r="X377" s="177" t="b">
        <v>0</v>
      </c>
      <c r="Y377" s="8" t="b">
        <v>0</v>
      </c>
      <c r="Z377" s="47"/>
      <c r="AA377" s="8" t="b">
        <v>0</v>
      </c>
      <c r="AB377" s="8" t="b">
        <v>0</v>
      </c>
      <c r="AC377" s="178">
        <v>201.0</v>
      </c>
      <c r="AD377" s="177" t="b">
        <v>0</v>
      </c>
      <c r="AE377" s="179"/>
      <c r="AF377" s="8" t="b">
        <v>0</v>
      </c>
      <c r="AG377" s="8" t="b">
        <v>0</v>
      </c>
      <c r="AH377" s="177"/>
      <c r="AI377" s="47"/>
      <c r="AJ377" s="8">
        <v>2.2</v>
      </c>
      <c r="AK377" s="47" t="s">
        <v>622</v>
      </c>
      <c r="AL377" s="4"/>
      <c r="AM377" s="4" t="s">
        <v>280</v>
      </c>
      <c r="AN377" s="4" t="s">
        <v>302</v>
      </c>
      <c r="AO377" s="4" t="s">
        <v>2010</v>
      </c>
      <c r="AP377" s="4" t="s">
        <v>2010</v>
      </c>
      <c r="AQ377" s="4" t="s">
        <v>2010</v>
      </c>
      <c r="AR377" s="4" t="s">
        <v>2010</v>
      </c>
      <c r="AS377" s="147"/>
      <c r="AT377" s="147"/>
      <c r="AU377" s="147"/>
      <c r="AV377" s="147"/>
      <c r="AW377" s="147"/>
      <c r="AX377" s="147"/>
      <c r="AY377" s="147"/>
      <c r="AZ377" s="147"/>
    </row>
    <row r="378">
      <c r="A378" s="4" t="s">
        <v>1169</v>
      </c>
      <c r="B378" s="144">
        <v>44509.0</v>
      </c>
      <c r="C378" s="115">
        <v>0.19046296296296297</v>
      </c>
      <c r="D378" s="47"/>
      <c r="E378" s="47"/>
      <c r="F378" s="4"/>
      <c r="G378" s="4"/>
      <c r="H378" s="4"/>
      <c r="I378" s="47"/>
      <c r="J378" s="47"/>
      <c r="K378" s="47" t="s">
        <v>622</v>
      </c>
      <c r="L378" s="144">
        <v>44509.0</v>
      </c>
      <c r="M378" s="115">
        <v>0.4559375</v>
      </c>
      <c r="N378" s="4"/>
      <c r="O378" s="4"/>
      <c r="P378" s="8" t="b">
        <v>0</v>
      </c>
      <c r="Q378" s="8" t="s">
        <v>2013</v>
      </c>
      <c r="R378" s="177" t="b">
        <v>1</v>
      </c>
      <c r="S378" s="177">
        <v>1.0</v>
      </c>
      <c r="T378" s="8"/>
      <c r="U378" s="4"/>
      <c r="V378" s="47"/>
      <c r="W378" s="4"/>
      <c r="X378" s="177" t="b">
        <v>0</v>
      </c>
      <c r="Y378" s="8" t="b">
        <v>0</v>
      </c>
      <c r="Z378" s="47"/>
      <c r="AA378" s="8" t="b">
        <v>0</v>
      </c>
      <c r="AB378" s="8" t="b">
        <v>0</v>
      </c>
      <c r="AC378" s="178">
        <v>200.0</v>
      </c>
      <c r="AD378" s="177" t="b">
        <v>0</v>
      </c>
      <c r="AE378" s="179"/>
      <c r="AF378" s="8" t="b">
        <v>0</v>
      </c>
      <c r="AG378" s="8" t="b">
        <v>0</v>
      </c>
      <c r="AH378" s="177"/>
      <c r="AI378" s="47"/>
      <c r="AJ378" s="8"/>
      <c r="AK378" s="47" t="s">
        <v>622</v>
      </c>
      <c r="AL378" s="4"/>
      <c r="AM378" s="4" t="s">
        <v>373</v>
      </c>
      <c r="AN378" s="4" t="s">
        <v>426</v>
      </c>
      <c r="AO378" s="4" t="s">
        <v>2010</v>
      </c>
      <c r="AP378" s="4" t="s">
        <v>2010</v>
      </c>
      <c r="AQ378" s="4" t="s">
        <v>2010</v>
      </c>
      <c r="AR378" s="4" t="s">
        <v>2010</v>
      </c>
      <c r="AS378" s="147"/>
      <c r="AT378" s="147"/>
      <c r="AU378" s="147"/>
      <c r="AV378" s="147"/>
      <c r="AW378" s="147"/>
      <c r="AX378" s="147"/>
      <c r="AY378" s="147"/>
      <c r="AZ378" s="147"/>
    </row>
    <row r="379">
      <c r="A379" s="4" t="s">
        <v>1171</v>
      </c>
      <c r="B379" s="144">
        <v>44509.0</v>
      </c>
      <c r="C379" s="115">
        <v>0.19202546296296297</v>
      </c>
      <c r="D379" s="47"/>
      <c r="E379" s="47"/>
      <c r="F379" s="4"/>
      <c r="G379" s="4"/>
      <c r="H379" s="4"/>
      <c r="I379" s="47"/>
      <c r="J379" s="47"/>
      <c r="K379" s="47" t="s">
        <v>622</v>
      </c>
      <c r="L379" s="144">
        <v>44509.0</v>
      </c>
      <c r="M379" s="115">
        <v>0.4559375</v>
      </c>
      <c r="N379" s="4"/>
      <c r="O379" s="4"/>
      <c r="P379" s="8" t="b">
        <v>0</v>
      </c>
      <c r="Q379" s="8" t="s">
        <v>2013</v>
      </c>
      <c r="R379" s="177" t="b">
        <v>1</v>
      </c>
      <c r="S379" s="177">
        <v>1.0</v>
      </c>
      <c r="T379" s="8"/>
      <c r="U379" s="4"/>
      <c r="V379" s="47"/>
      <c r="W379" s="4"/>
      <c r="X379" s="177" t="b">
        <v>0</v>
      </c>
      <c r="Y379" s="8" t="b">
        <v>0</v>
      </c>
      <c r="Z379" s="47"/>
      <c r="AA379" s="8" t="b">
        <v>0</v>
      </c>
      <c r="AB379" s="8" t="b">
        <v>0</v>
      </c>
      <c r="AC379" s="178">
        <v>199.0</v>
      </c>
      <c r="AD379" s="177" t="b">
        <v>0</v>
      </c>
      <c r="AE379" s="179"/>
      <c r="AF379" s="8" t="b">
        <v>0</v>
      </c>
      <c r="AG379" s="8" t="b">
        <v>0</v>
      </c>
      <c r="AH379" s="177"/>
      <c r="AI379" s="47"/>
      <c r="AJ379" s="8"/>
      <c r="AK379" s="47" t="s">
        <v>622</v>
      </c>
      <c r="AL379" s="4"/>
      <c r="AM379" s="4" t="s">
        <v>373</v>
      </c>
      <c r="AN379" s="4" t="s">
        <v>349</v>
      </c>
      <c r="AO379" s="4" t="s">
        <v>2010</v>
      </c>
      <c r="AP379" s="4" t="s">
        <v>2010</v>
      </c>
      <c r="AQ379" s="4" t="s">
        <v>2010</v>
      </c>
      <c r="AR379" s="4" t="s">
        <v>2010</v>
      </c>
      <c r="AS379" s="147"/>
      <c r="AT379" s="147"/>
      <c r="AU379" s="147"/>
      <c r="AV379" s="147"/>
      <c r="AW379" s="147"/>
      <c r="AX379" s="147"/>
      <c r="AY379" s="147"/>
      <c r="AZ379" s="147"/>
    </row>
    <row r="380">
      <c r="A380" s="4" t="s">
        <v>1173</v>
      </c>
      <c r="B380" s="144">
        <v>44509.0</v>
      </c>
      <c r="C380" s="115">
        <v>0.22024305555555557</v>
      </c>
      <c r="D380" s="47"/>
      <c r="E380" s="47"/>
      <c r="F380" s="4"/>
      <c r="G380" s="4"/>
      <c r="H380" s="4"/>
      <c r="I380" s="47"/>
      <c r="J380" s="47"/>
      <c r="K380" s="47" t="s">
        <v>622</v>
      </c>
      <c r="L380" s="144">
        <v>44509.0</v>
      </c>
      <c r="M380" s="115">
        <v>0.4559375</v>
      </c>
      <c r="N380" s="4"/>
      <c r="O380" s="4"/>
      <c r="P380" s="8" t="b">
        <v>0</v>
      </c>
      <c r="Q380" s="8" t="s">
        <v>2013</v>
      </c>
      <c r="R380" s="177" t="b">
        <v>1</v>
      </c>
      <c r="S380" s="177">
        <v>1.0</v>
      </c>
      <c r="T380" s="8"/>
      <c r="U380" s="4"/>
      <c r="V380" s="47"/>
      <c r="W380" s="4"/>
      <c r="X380" s="177" t="b">
        <v>0</v>
      </c>
      <c r="Y380" s="8" t="b">
        <v>0</v>
      </c>
      <c r="Z380" s="47"/>
      <c r="AA380" s="8" t="b">
        <v>0</v>
      </c>
      <c r="AB380" s="8" t="b">
        <v>0</v>
      </c>
      <c r="AC380" s="178">
        <v>198.0</v>
      </c>
      <c r="AD380" s="177" t="b">
        <v>0</v>
      </c>
      <c r="AE380" s="179"/>
      <c r="AF380" s="8" t="b">
        <v>0</v>
      </c>
      <c r="AG380" s="8" t="b">
        <v>0</v>
      </c>
      <c r="AH380" s="177"/>
      <c r="AI380" s="47"/>
      <c r="AJ380" s="8"/>
      <c r="AK380" s="47" t="s">
        <v>622</v>
      </c>
      <c r="AL380" s="4"/>
      <c r="AM380" s="4" t="s">
        <v>373</v>
      </c>
      <c r="AN380" s="4" t="s">
        <v>437</v>
      </c>
      <c r="AO380" s="4" t="s">
        <v>2010</v>
      </c>
      <c r="AP380" s="4" t="s">
        <v>2010</v>
      </c>
      <c r="AQ380" s="4" t="s">
        <v>2010</v>
      </c>
      <c r="AR380" s="4" t="s">
        <v>2010</v>
      </c>
      <c r="AS380" s="147"/>
      <c r="AT380" s="147"/>
      <c r="AU380" s="147"/>
      <c r="AV380" s="147"/>
      <c r="AW380" s="147"/>
      <c r="AX380" s="147"/>
      <c r="AY380" s="147"/>
      <c r="AZ380" s="147"/>
    </row>
    <row r="381">
      <c r="A381" s="4" t="s">
        <v>1175</v>
      </c>
      <c r="B381" s="144">
        <v>44509.0</v>
      </c>
      <c r="C381" s="115">
        <v>0.22225694444444444</v>
      </c>
      <c r="D381" s="47"/>
      <c r="E381" s="47"/>
      <c r="F381" s="4"/>
      <c r="G381" s="4"/>
      <c r="H381" s="4"/>
      <c r="I381" s="47"/>
      <c r="J381" s="47"/>
      <c r="K381" s="47" t="s">
        <v>622</v>
      </c>
      <c r="L381" s="144">
        <v>44509.0</v>
      </c>
      <c r="M381" s="115">
        <v>0.4559375</v>
      </c>
      <c r="N381" s="4"/>
      <c r="O381" s="4"/>
      <c r="P381" s="8" t="b">
        <v>0</v>
      </c>
      <c r="Q381" s="8" t="s">
        <v>2013</v>
      </c>
      <c r="R381" s="177" t="b">
        <v>1</v>
      </c>
      <c r="S381" s="177">
        <v>1.0</v>
      </c>
      <c r="T381" s="8">
        <v>0.0</v>
      </c>
      <c r="U381" s="4"/>
      <c r="V381" s="47"/>
      <c r="W381" s="4"/>
      <c r="X381" s="177" t="b">
        <v>0</v>
      </c>
      <c r="Y381" s="8" t="b">
        <v>0</v>
      </c>
      <c r="Z381" s="47"/>
      <c r="AA381" s="8" t="b">
        <v>0</v>
      </c>
      <c r="AB381" s="8" t="b">
        <v>0</v>
      </c>
      <c r="AC381" s="178">
        <v>649.0</v>
      </c>
      <c r="AD381" s="177" t="b">
        <v>1</v>
      </c>
      <c r="AE381" s="179"/>
      <c r="AF381" s="8" t="b">
        <v>0</v>
      </c>
      <c r="AG381" s="8" t="b">
        <v>0</v>
      </c>
      <c r="AH381" s="177"/>
      <c r="AI381" s="47"/>
      <c r="AJ381" s="8"/>
      <c r="AK381" s="47" t="s">
        <v>622</v>
      </c>
      <c r="AL381" s="4"/>
      <c r="AM381" s="4" t="s">
        <v>373</v>
      </c>
      <c r="AN381" s="4" t="s">
        <v>1176</v>
      </c>
      <c r="AO381" s="4" t="s">
        <v>2010</v>
      </c>
      <c r="AP381" s="4" t="s">
        <v>2010</v>
      </c>
      <c r="AQ381" s="4" t="s">
        <v>2010</v>
      </c>
      <c r="AR381" s="4" t="s">
        <v>2010</v>
      </c>
      <c r="AS381" s="147"/>
      <c r="AT381" s="147"/>
      <c r="AU381" s="147"/>
      <c r="AV381" s="147"/>
      <c r="AW381" s="147"/>
      <c r="AX381" s="147"/>
      <c r="AY381" s="147"/>
      <c r="AZ381" s="147"/>
    </row>
    <row r="382">
      <c r="A382" s="4" t="s">
        <v>1178</v>
      </c>
      <c r="B382" s="144">
        <v>44509.0</v>
      </c>
      <c r="C382" s="115">
        <v>0.2257523148148148</v>
      </c>
      <c r="D382" s="47"/>
      <c r="E382" s="47"/>
      <c r="F382" s="4"/>
      <c r="G382" s="4"/>
      <c r="H382" s="4"/>
      <c r="I382" s="47"/>
      <c r="J382" s="47"/>
      <c r="K382" s="47" t="s">
        <v>622</v>
      </c>
      <c r="L382" s="144">
        <v>44509.0</v>
      </c>
      <c r="M382" s="115">
        <v>0.4559375</v>
      </c>
      <c r="N382" s="4"/>
      <c r="O382" s="4"/>
      <c r="P382" s="8" t="b">
        <v>0</v>
      </c>
      <c r="Q382" s="8" t="s">
        <v>2013</v>
      </c>
      <c r="R382" s="177" t="b">
        <v>1</v>
      </c>
      <c r="S382" s="177">
        <v>1.0</v>
      </c>
      <c r="T382" s="8">
        <v>0.0</v>
      </c>
      <c r="U382" s="4"/>
      <c r="V382" s="47"/>
      <c r="W382" s="4"/>
      <c r="X382" s="177" t="b">
        <v>0</v>
      </c>
      <c r="Y382" s="8" t="b">
        <v>0</v>
      </c>
      <c r="Z382" s="47"/>
      <c r="AA382" s="8" t="b">
        <v>0</v>
      </c>
      <c r="AB382" s="8" t="b">
        <v>0</v>
      </c>
      <c r="AC382" s="178">
        <v>648.0</v>
      </c>
      <c r="AD382" s="177" t="b">
        <v>1</v>
      </c>
      <c r="AE382" s="179"/>
      <c r="AF382" s="8" t="b">
        <v>0</v>
      </c>
      <c r="AG382" s="8" t="b">
        <v>0</v>
      </c>
      <c r="AH382" s="177"/>
      <c r="AI382" s="47"/>
      <c r="AJ382" s="8"/>
      <c r="AK382" s="47" t="s">
        <v>622</v>
      </c>
      <c r="AL382" s="4"/>
      <c r="AM382" s="4" t="s">
        <v>373</v>
      </c>
      <c r="AN382" s="4" t="s">
        <v>978</v>
      </c>
      <c r="AO382" s="4" t="s">
        <v>2010</v>
      </c>
      <c r="AP382" s="4" t="s">
        <v>2010</v>
      </c>
      <c r="AQ382" s="4" t="s">
        <v>2010</v>
      </c>
      <c r="AR382" s="4" t="s">
        <v>2010</v>
      </c>
      <c r="AS382" s="147"/>
      <c r="AT382" s="147"/>
      <c r="AU382" s="147"/>
      <c r="AV382" s="147"/>
      <c r="AW382" s="147"/>
      <c r="AX382" s="147"/>
      <c r="AY382" s="147"/>
      <c r="AZ382" s="147"/>
    </row>
    <row r="383">
      <c r="A383" s="4" t="s">
        <v>1180</v>
      </c>
      <c r="B383" s="144">
        <v>44509.0</v>
      </c>
      <c r="C383" s="115">
        <v>0.22626157407407407</v>
      </c>
      <c r="D383" s="47"/>
      <c r="E383" s="47"/>
      <c r="F383" s="4"/>
      <c r="G383" s="4"/>
      <c r="H383" s="4"/>
      <c r="I383" s="47"/>
      <c r="J383" s="47"/>
      <c r="K383" s="47" t="s">
        <v>622</v>
      </c>
      <c r="L383" s="144">
        <v>44509.0</v>
      </c>
      <c r="M383" s="115">
        <v>0.4559375</v>
      </c>
      <c r="N383" s="4"/>
      <c r="O383" s="4"/>
      <c r="P383" s="8" t="b">
        <v>0</v>
      </c>
      <c r="Q383" s="8" t="s">
        <v>2013</v>
      </c>
      <c r="R383" s="177" t="b">
        <v>1</v>
      </c>
      <c r="S383" s="177">
        <v>1.0</v>
      </c>
      <c r="T383" s="8">
        <v>0.0</v>
      </c>
      <c r="U383" s="4"/>
      <c r="V383" s="47"/>
      <c r="W383" s="4"/>
      <c r="X383" s="177" t="b">
        <v>0</v>
      </c>
      <c r="Y383" s="8" t="b">
        <v>0</v>
      </c>
      <c r="Z383" s="47"/>
      <c r="AA383" s="8" t="b">
        <v>0</v>
      </c>
      <c r="AB383" s="8" t="b">
        <v>0</v>
      </c>
      <c r="AC383" s="178">
        <v>647.0</v>
      </c>
      <c r="AD383" s="177" t="b">
        <v>1</v>
      </c>
      <c r="AE383" s="179"/>
      <c r="AF383" s="8" t="b">
        <v>0</v>
      </c>
      <c r="AG383" s="8" t="b">
        <v>0</v>
      </c>
      <c r="AH383" s="177"/>
      <c r="AI383" s="47"/>
      <c r="AJ383" s="8"/>
      <c r="AK383" s="47" t="s">
        <v>622</v>
      </c>
      <c r="AL383" s="4"/>
      <c r="AM383" s="4" t="s">
        <v>373</v>
      </c>
      <c r="AN383" s="4" t="s">
        <v>990</v>
      </c>
      <c r="AO383" s="4" t="s">
        <v>2010</v>
      </c>
      <c r="AP383" s="4" t="s">
        <v>2010</v>
      </c>
      <c r="AQ383" s="4" t="s">
        <v>2010</v>
      </c>
      <c r="AR383" s="4" t="s">
        <v>2010</v>
      </c>
      <c r="AS383" s="147"/>
      <c r="AT383" s="147"/>
      <c r="AU383" s="147"/>
      <c r="AV383" s="147"/>
      <c r="AW383" s="147"/>
      <c r="AX383" s="147"/>
      <c r="AY383" s="147"/>
      <c r="AZ383" s="147"/>
    </row>
    <row r="384">
      <c r="A384" s="4" t="s">
        <v>1182</v>
      </c>
      <c r="B384" s="144">
        <v>44509.0</v>
      </c>
      <c r="C384" s="115">
        <v>0.2404050925925926</v>
      </c>
      <c r="D384" s="47"/>
      <c r="E384" s="47"/>
      <c r="F384" s="4"/>
      <c r="G384" s="4"/>
      <c r="H384" s="4"/>
      <c r="I384" s="47"/>
      <c r="J384" s="47"/>
      <c r="K384" s="47" t="s">
        <v>622</v>
      </c>
      <c r="L384" s="144">
        <v>44509.0</v>
      </c>
      <c r="M384" s="115">
        <v>0.4559375</v>
      </c>
      <c r="N384" s="4"/>
      <c r="O384" s="4"/>
      <c r="P384" s="8" t="b">
        <v>0</v>
      </c>
      <c r="Q384" s="8" t="s">
        <v>2013</v>
      </c>
      <c r="R384" s="177" t="b">
        <v>1</v>
      </c>
      <c r="S384" s="177">
        <v>1.0</v>
      </c>
      <c r="T384" s="8">
        <v>0.0</v>
      </c>
      <c r="U384" s="4"/>
      <c r="V384" s="47"/>
      <c r="W384" s="4"/>
      <c r="X384" s="177" t="b">
        <v>0</v>
      </c>
      <c r="Y384" s="8" t="b">
        <v>0</v>
      </c>
      <c r="Z384" s="47"/>
      <c r="AA384" s="8" t="b">
        <v>0</v>
      </c>
      <c r="AB384" s="8" t="b">
        <v>0</v>
      </c>
      <c r="AC384" s="178">
        <v>646.0</v>
      </c>
      <c r="AD384" s="177" t="b">
        <v>1</v>
      </c>
      <c r="AE384" s="179"/>
      <c r="AF384" s="8" t="b">
        <v>0</v>
      </c>
      <c r="AG384" s="8" t="b">
        <v>0</v>
      </c>
      <c r="AH384" s="177"/>
      <c r="AI384" s="47"/>
      <c r="AJ384" s="8"/>
      <c r="AK384" s="47" t="s">
        <v>622</v>
      </c>
      <c r="AL384" s="4"/>
      <c r="AM384" s="4" t="s">
        <v>280</v>
      </c>
      <c r="AN384" s="4" t="s">
        <v>678</v>
      </c>
      <c r="AO384" s="4" t="s">
        <v>2010</v>
      </c>
      <c r="AP384" s="4" t="s">
        <v>2010</v>
      </c>
      <c r="AQ384" s="4" t="s">
        <v>2010</v>
      </c>
      <c r="AR384" s="4" t="s">
        <v>2010</v>
      </c>
      <c r="AS384" s="147"/>
      <c r="AT384" s="147"/>
      <c r="AU384" s="147"/>
      <c r="AV384" s="147"/>
      <c r="AW384" s="147"/>
      <c r="AX384" s="147"/>
      <c r="AY384" s="147"/>
      <c r="AZ384" s="147"/>
    </row>
    <row r="385">
      <c r="A385" s="4" t="s">
        <v>1184</v>
      </c>
      <c r="B385" s="144">
        <v>44509.0</v>
      </c>
      <c r="C385" s="115">
        <v>0.24104166666666665</v>
      </c>
      <c r="D385" s="47"/>
      <c r="E385" s="47"/>
      <c r="F385" s="4"/>
      <c r="G385" s="4"/>
      <c r="H385" s="4"/>
      <c r="I385" s="47"/>
      <c r="J385" s="47"/>
      <c r="K385" s="47" t="s">
        <v>622</v>
      </c>
      <c r="L385" s="144">
        <v>44509.0</v>
      </c>
      <c r="M385" s="115">
        <v>0.4559375</v>
      </c>
      <c r="N385" s="4"/>
      <c r="O385" s="4"/>
      <c r="P385" s="8" t="b">
        <v>0</v>
      </c>
      <c r="Q385" s="8" t="s">
        <v>2013</v>
      </c>
      <c r="R385" s="177" t="b">
        <v>1</v>
      </c>
      <c r="S385" s="177">
        <v>1.0</v>
      </c>
      <c r="T385" s="8">
        <v>0.0</v>
      </c>
      <c r="U385" s="4"/>
      <c r="V385" s="47"/>
      <c r="W385" s="4"/>
      <c r="X385" s="177" t="b">
        <v>0</v>
      </c>
      <c r="Y385" s="8" t="b">
        <v>0</v>
      </c>
      <c r="Z385" s="47"/>
      <c r="AA385" s="8" t="b">
        <v>0</v>
      </c>
      <c r="AB385" s="8" t="b">
        <v>0</v>
      </c>
      <c r="AC385" s="178">
        <v>645.0</v>
      </c>
      <c r="AD385" s="177" t="b">
        <v>1</v>
      </c>
      <c r="AE385" s="179"/>
      <c r="AF385" s="8" t="b">
        <v>0</v>
      </c>
      <c r="AG385" s="8" t="b">
        <v>0</v>
      </c>
      <c r="AH385" s="177"/>
      <c r="AI385" s="47"/>
      <c r="AJ385" s="8"/>
      <c r="AK385" s="47" t="s">
        <v>622</v>
      </c>
      <c r="AL385" s="4"/>
      <c r="AM385" s="4" t="s">
        <v>280</v>
      </c>
      <c r="AN385" s="4" t="s">
        <v>610</v>
      </c>
      <c r="AO385" s="4" t="s">
        <v>2010</v>
      </c>
      <c r="AP385" s="4" t="s">
        <v>2010</v>
      </c>
      <c r="AQ385" s="4" t="s">
        <v>2010</v>
      </c>
      <c r="AR385" s="4" t="s">
        <v>2010</v>
      </c>
      <c r="AS385" s="147"/>
      <c r="AT385" s="147"/>
      <c r="AU385" s="147"/>
      <c r="AV385" s="147"/>
      <c r="AW385" s="147"/>
      <c r="AX385" s="147"/>
      <c r="AY385" s="147"/>
      <c r="AZ385" s="147"/>
    </row>
    <row r="386">
      <c r="A386" s="4" t="s">
        <v>1186</v>
      </c>
      <c r="B386" s="144">
        <v>44509.0</v>
      </c>
      <c r="C386" s="115">
        <v>0.24133101851851851</v>
      </c>
      <c r="D386" s="47"/>
      <c r="E386" s="47"/>
      <c r="F386" s="4"/>
      <c r="G386" s="4"/>
      <c r="H386" s="4"/>
      <c r="I386" s="47"/>
      <c r="J386" s="47"/>
      <c r="K386" s="47" t="s">
        <v>622</v>
      </c>
      <c r="L386" s="144">
        <v>44509.0</v>
      </c>
      <c r="M386" s="115">
        <v>0.4559375</v>
      </c>
      <c r="N386" s="4"/>
      <c r="O386" s="4"/>
      <c r="P386" s="8" t="b">
        <v>0</v>
      </c>
      <c r="Q386" s="8" t="s">
        <v>2013</v>
      </c>
      <c r="R386" s="177" t="b">
        <v>1</v>
      </c>
      <c r="S386" s="177">
        <v>1.0</v>
      </c>
      <c r="T386" s="8"/>
      <c r="U386" s="4"/>
      <c r="V386" s="47"/>
      <c r="W386" s="4"/>
      <c r="X386" s="177" t="b">
        <v>0</v>
      </c>
      <c r="Y386" s="8" t="b">
        <v>0</v>
      </c>
      <c r="Z386" s="47"/>
      <c r="AA386" s="8" t="b">
        <v>0</v>
      </c>
      <c r="AB386" s="8" t="b">
        <v>0</v>
      </c>
      <c r="AC386" s="178">
        <v>197.0</v>
      </c>
      <c r="AD386" s="177" t="b">
        <v>0</v>
      </c>
      <c r="AE386" s="179"/>
      <c r="AF386" s="8" t="b">
        <v>0</v>
      </c>
      <c r="AG386" s="8" t="b">
        <v>0</v>
      </c>
      <c r="AH386" s="177"/>
      <c r="AI386" s="47"/>
      <c r="AJ386" s="8"/>
      <c r="AK386" s="47" t="s">
        <v>622</v>
      </c>
      <c r="AL386" s="4"/>
      <c r="AM386" s="4" t="s">
        <v>280</v>
      </c>
      <c r="AN386" s="4" t="s">
        <v>399</v>
      </c>
      <c r="AO386" s="4" t="s">
        <v>2010</v>
      </c>
      <c r="AP386" s="4" t="s">
        <v>2010</v>
      </c>
      <c r="AQ386" s="4" t="s">
        <v>2010</v>
      </c>
      <c r="AR386" s="4" t="s">
        <v>2010</v>
      </c>
      <c r="AS386" s="147"/>
      <c r="AT386" s="147"/>
      <c r="AU386" s="147"/>
      <c r="AV386" s="147"/>
      <c r="AW386" s="147"/>
      <c r="AX386" s="147"/>
      <c r="AY386" s="147"/>
      <c r="AZ386" s="147"/>
    </row>
    <row r="387">
      <c r="A387" s="4" t="s">
        <v>1188</v>
      </c>
      <c r="B387" s="144">
        <v>44509.0</v>
      </c>
      <c r="C387" s="115">
        <v>0.24297453703703703</v>
      </c>
      <c r="D387" s="47"/>
      <c r="E387" s="47"/>
      <c r="F387" s="4"/>
      <c r="G387" s="4"/>
      <c r="H387" s="4"/>
      <c r="I387" s="47"/>
      <c r="J387" s="47"/>
      <c r="K387" s="47" t="s">
        <v>622</v>
      </c>
      <c r="L387" s="144">
        <v>44509.0</v>
      </c>
      <c r="M387" s="115">
        <v>0.4559375</v>
      </c>
      <c r="N387" s="4"/>
      <c r="O387" s="4"/>
      <c r="P387" s="8" t="b">
        <v>0</v>
      </c>
      <c r="Q387" s="8" t="s">
        <v>2013</v>
      </c>
      <c r="R387" s="177" t="b">
        <v>1</v>
      </c>
      <c r="S387" s="177">
        <v>1.0</v>
      </c>
      <c r="T387" s="8"/>
      <c r="U387" s="4"/>
      <c r="V387" s="47"/>
      <c r="W387" s="4"/>
      <c r="X387" s="177" t="b">
        <v>0</v>
      </c>
      <c r="Y387" s="8" t="b">
        <v>0</v>
      </c>
      <c r="Z387" s="47"/>
      <c r="AA387" s="8" t="b">
        <v>0</v>
      </c>
      <c r="AB387" s="8" t="b">
        <v>0</v>
      </c>
      <c r="AC387" s="178">
        <v>196.0</v>
      </c>
      <c r="AD387" s="177" t="b">
        <v>0</v>
      </c>
      <c r="AE387" s="179"/>
      <c r="AF387" s="8" t="b">
        <v>0</v>
      </c>
      <c r="AG387" s="8" t="b">
        <v>0</v>
      </c>
      <c r="AH387" s="177"/>
      <c r="AI387" s="47"/>
      <c r="AJ387" s="8"/>
      <c r="AK387" s="47" t="s">
        <v>622</v>
      </c>
      <c r="AL387" s="4"/>
      <c r="AM387" s="4" t="s">
        <v>280</v>
      </c>
      <c r="AN387" s="4" t="s">
        <v>363</v>
      </c>
      <c r="AO387" s="4" t="s">
        <v>2010</v>
      </c>
      <c r="AP387" s="4" t="s">
        <v>2010</v>
      </c>
      <c r="AQ387" s="4" t="s">
        <v>2010</v>
      </c>
      <c r="AR387" s="4" t="s">
        <v>2010</v>
      </c>
      <c r="AS387" s="147"/>
      <c r="AT387" s="147"/>
      <c r="AU387" s="147"/>
      <c r="AV387" s="147"/>
      <c r="AW387" s="147"/>
      <c r="AX387" s="147"/>
      <c r="AY387" s="147"/>
      <c r="AZ387" s="147"/>
    </row>
    <row r="388">
      <c r="A388" s="4" t="s">
        <v>1190</v>
      </c>
      <c r="B388" s="144">
        <v>44509.0</v>
      </c>
      <c r="C388" s="115">
        <v>0.2492824074074074</v>
      </c>
      <c r="D388" s="47"/>
      <c r="E388" s="47"/>
      <c r="F388" s="4"/>
      <c r="G388" s="4"/>
      <c r="H388" s="4"/>
      <c r="I388" s="47"/>
      <c r="J388" s="47"/>
      <c r="K388" s="47" t="s">
        <v>622</v>
      </c>
      <c r="L388" s="144">
        <v>44509.0</v>
      </c>
      <c r="M388" s="115">
        <v>0.4559375</v>
      </c>
      <c r="N388" s="4"/>
      <c r="O388" s="4"/>
      <c r="P388" s="8" t="b">
        <v>0</v>
      </c>
      <c r="Q388" s="8" t="s">
        <v>2013</v>
      </c>
      <c r="R388" s="177" t="b">
        <v>1</v>
      </c>
      <c r="S388" s="177">
        <v>1.0</v>
      </c>
      <c r="T388" s="8">
        <v>0.0</v>
      </c>
      <c r="U388" s="4"/>
      <c r="V388" s="47"/>
      <c r="W388" s="4"/>
      <c r="X388" s="177" t="b">
        <v>0</v>
      </c>
      <c r="Y388" s="8" t="b">
        <v>0</v>
      </c>
      <c r="Z388" s="47"/>
      <c r="AA388" s="8" t="b">
        <v>0</v>
      </c>
      <c r="AB388" s="8" t="b">
        <v>0</v>
      </c>
      <c r="AC388" s="178">
        <v>644.0</v>
      </c>
      <c r="AD388" s="177" t="b">
        <v>1</v>
      </c>
      <c r="AE388" s="179"/>
      <c r="AF388" s="8" t="b">
        <v>0</v>
      </c>
      <c r="AG388" s="8" t="b">
        <v>0</v>
      </c>
      <c r="AH388" s="177"/>
      <c r="AI388" s="47"/>
      <c r="AJ388" s="8"/>
      <c r="AK388" s="47" t="s">
        <v>622</v>
      </c>
      <c r="AL388" s="4"/>
      <c r="AM388" s="4" t="s">
        <v>280</v>
      </c>
      <c r="AN388" s="4" t="s">
        <v>488</v>
      </c>
      <c r="AO388" s="4" t="s">
        <v>2010</v>
      </c>
      <c r="AP388" s="4" t="s">
        <v>2010</v>
      </c>
      <c r="AQ388" s="4" t="s">
        <v>2010</v>
      </c>
      <c r="AR388" s="4" t="s">
        <v>2010</v>
      </c>
      <c r="AS388" s="147"/>
      <c r="AT388" s="147"/>
      <c r="AU388" s="147"/>
      <c r="AV388" s="147"/>
      <c r="AW388" s="147"/>
      <c r="AX388" s="147"/>
      <c r="AY388" s="147"/>
      <c r="AZ388" s="147"/>
    </row>
    <row r="389">
      <c r="A389" s="4" t="s">
        <v>1192</v>
      </c>
      <c r="B389" s="144">
        <v>44509.0</v>
      </c>
      <c r="C389" s="115">
        <v>0.2495138888888889</v>
      </c>
      <c r="D389" s="47"/>
      <c r="E389" s="47"/>
      <c r="F389" s="4"/>
      <c r="G389" s="4"/>
      <c r="H389" s="4"/>
      <c r="I389" s="47"/>
      <c r="J389" s="47"/>
      <c r="K389" s="47" t="s">
        <v>622</v>
      </c>
      <c r="L389" s="144">
        <v>44509.0</v>
      </c>
      <c r="M389" s="115">
        <v>0.4559375</v>
      </c>
      <c r="N389" s="4"/>
      <c r="O389" s="4"/>
      <c r="P389" s="8" t="b">
        <v>0</v>
      </c>
      <c r="Q389" s="8" t="s">
        <v>2013</v>
      </c>
      <c r="R389" s="177" t="b">
        <v>1</v>
      </c>
      <c r="S389" s="177">
        <v>1.0</v>
      </c>
      <c r="T389" s="8">
        <v>0.0</v>
      </c>
      <c r="U389" s="4"/>
      <c r="V389" s="47"/>
      <c r="W389" s="4"/>
      <c r="X389" s="177" t="b">
        <v>0</v>
      </c>
      <c r="Y389" s="8" t="b">
        <v>0</v>
      </c>
      <c r="Z389" s="47"/>
      <c r="AA389" s="8" t="b">
        <v>0</v>
      </c>
      <c r="AB389" s="8" t="b">
        <v>0</v>
      </c>
      <c r="AC389" s="178">
        <v>643.0</v>
      </c>
      <c r="AD389" s="177" t="b">
        <v>1</v>
      </c>
      <c r="AE389" s="179"/>
      <c r="AF389" s="8" t="b">
        <v>0</v>
      </c>
      <c r="AG389" s="8" t="b">
        <v>0</v>
      </c>
      <c r="AH389" s="177"/>
      <c r="AI389" s="47"/>
      <c r="AJ389" s="8"/>
      <c r="AK389" s="47" t="s">
        <v>622</v>
      </c>
      <c r="AL389" s="4"/>
      <c r="AM389" s="4" t="s">
        <v>280</v>
      </c>
      <c r="AN389" s="4" t="s">
        <v>1001</v>
      </c>
      <c r="AO389" s="4" t="s">
        <v>2010</v>
      </c>
      <c r="AP389" s="4" t="s">
        <v>2010</v>
      </c>
      <c r="AQ389" s="4" t="s">
        <v>2010</v>
      </c>
      <c r="AR389" s="4" t="s">
        <v>2010</v>
      </c>
      <c r="AS389" s="147"/>
      <c r="AT389" s="147"/>
      <c r="AU389" s="147"/>
      <c r="AV389" s="147"/>
      <c r="AW389" s="147"/>
      <c r="AX389" s="147"/>
      <c r="AY389" s="147"/>
      <c r="AZ389" s="147"/>
    </row>
    <row r="390">
      <c r="A390" s="4" t="s">
        <v>1194</v>
      </c>
      <c r="B390" s="144">
        <v>44509.0</v>
      </c>
      <c r="C390" s="115">
        <v>0.2514351851851852</v>
      </c>
      <c r="D390" s="47"/>
      <c r="E390" s="47"/>
      <c r="F390" s="4"/>
      <c r="G390" s="4"/>
      <c r="H390" s="4"/>
      <c r="I390" s="47"/>
      <c r="J390" s="47"/>
      <c r="K390" s="47" t="s">
        <v>622</v>
      </c>
      <c r="L390" s="144">
        <v>44509.0</v>
      </c>
      <c r="M390" s="115">
        <v>0.4559375</v>
      </c>
      <c r="N390" s="4"/>
      <c r="O390" s="4"/>
      <c r="P390" s="8" t="b">
        <v>0</v>
      </c>
      <c r="Q390" s="8" t="s">
        <v>2013</v>
      </c>
      <c r="R390" s="177" t="b">
        <v>1</v>
      </c>
      <c r="S390" s="177">
        <v>1.0</v>
      </c>
      <c r="T390" s="8"/>
      <c r="U390" s="4"/>
      <c r="V390" s="47"/>
      <c r="W390" s="4"/>
      <c r="X390" s="177" t="b">
        <v>0</v>
      </c>
      <c r="Y390" s="8" t="b">
        <v>0</v>
      </c>
      <c r="Z390" s="47"/>
      <c r="AA390" s="8" t="b">
        <v>0</v>
      </c>
      <c r="AB390" s="8" t="b">
        <v>0</v>
      </c>
      <c r="AC390" s="178">
        <v>195.0</v>
      </c>
      <c r="AD390" s="177" t="b">
        <v>0</v>
      </c>
      <c r="AE390" s="179"/>
      <c r="AF390" s="8" t="b">
        <v>0</v>
      </c>
      <c r="AG390" s="8" t="b">
        <v>0</v>
      </c>
      <c r="AH390" s="177"/>
      <c r="AI390" s="47"/>
      <c r="AJ390" s="8"/>
      <c r="AK390" s="47" t="s">
        <v>622</v>
      </c>
      <c r="AL390" s="4"/>
      <c r="AM390" s="4" t="s">
        <v>280</v>
      </c>
      <c r="AN390" s="4" t="s">
        <v>313</v>
      </c>
      <c r="AO390" s="4" t="s">
        <v>2010</v>
      </c>
      <c r="AP390" s="4" t="s">
        <v>2010</v>
      </c>
      <c r="AQ390" s="4" t="s">
        <v>2010</v>
      </c>
      <c r="AR390" s="4" t="s">
        <v>2010</v>
      </c>
      <c r="AS390" s="147"/>
      <c r="AT390" s="147"/>
      <c r="AU390" s="147"/>
      <c r="AV390" s="147"/>
      <c r="AW390" s="147"/>
      <c r="AX390" s="147"/>
      <c r="AY390" s="147"/>
      <c r="AZ390" s="147"/>
    </row>
    <row r="391">
      <c r="A391" s="4" t="s">
        <v>1196</v>
      </c>
      <c r="B391" s="144">
        <v>44509.0</v>
      </c>
      <c r="C391" s="115">
        <v>0.25425925925925924</v>
      </c>
      <c r="D391" s="47"/>
      <c r="E391" s="47"/>
      <c r="F391" s="4"/>
      <c r="G391" s="4"/>
      <c r="H391" s="4"/>
      <c r="I391" s="47"/>
      <c r="J391" s="47"/>
      <c r="K391" s="47" t="s">
        <v>622</v>
      </c>
      <c r="L391" s="144">
        <v>44509.0</v>
      </c>
      <c r="M391" s="115">
        <v>0.4559375</v>
      </c>
      <c r="N391" s="4"/>
      <c r="O391" s="4"/>
      <c r="P391" s="8" t="b">
        <v>0</v>
      </c>
      <c r="Q391" s="8" t="s">
        <v>2013</v>
      </c>
      <c r="R391" s="177" t="b">
        <v>1</v>
      </c>
      <c r="S391" s="177">
        <v>1.0</v>
      </c>
      <c r="T391" s="8"/>
      <c r="U391" s="4"/>
      <c r="V391" s="47"/>
      <c r="W391" s="4"/>
      <c r="X391" s="177" t="b">
        <v>0</v>
      </c>
      <c r="Y391" s="8" t="b">
        <v>0</v>
      </c>
      <c r="Z391" s="47"/>
      <c r="AA391" s="8" t="b">
        <v>0</v>
      </c>
      <c r="AB391" s="8" t="b">
        <v>0</v>
      </c>
      <c r="AC391" s="178">
        <v>194.0</v>
      </c>
      <c r="AD391" s="177" t="b">
        <v>0</v>
      </c>
      <c r="AE391" s="179"/>
      <c r="AF391" s="8" t="b">
        <v>0</v>
      </c>
      <c r="AG391" s="8" t="b">
        <v>0</v>
      </c>
      <c r="AH391" s="177"/>
      <c r="AI391" s="47"/>
      <c r="AJ391" s="8"/>
      <c r="AK391" s="47" t="s">
        <v>622</v>
      </c>
      <c r="AL391" s="4"/>
      <c r="AM391" s="4" t="s">
        <v>373</v>
      </c>
      <c r="AN391" s="4" t="s">
        <v>462</v>
      </c>
      <c r="AO391" s="4" t="s">
        <v>2010</v>
      </c>
      <c r="AP391" s="4" t="s">
        <v>2010</v>
      </c>
      <c r="AQ391" s="4" t="s">
        <v>2010</v>
      </c>
      <c r="AR391" s="4" t="s">
        <v>2010</v>
      </c>
      <c r="AS391" s="147"/>
      <c r="AT391" s="147"/>
      <c r="AU391" s="147"/>
      <c r="AV391" s="147"/>
      <c r="AW391" s="147"/>
      <c r="AX391" s="147"/>
      <c r="AY391" s="147"/>
      <c r="AZ391" s="147"/>
    </row>
    <row r="392">
      <c r="A392" s="4" t="s">
        <v>1198</v>
      </c>
      <c r="B392" s="144">
        <v>44509.0</v>
      </c>
      <c r="C392" s="115">
        <v>0.2546643518518519</v>
      </c>
      <c r="D392" s="47"/>
      <c r="E392" s="47"/>
      <c r="F392" s="4"/>
      <c r="G392" s="4"/>
      <c r="H392" s="4"/>
      <c r="I392" s="47"/>
      <c r="J392" s="47"/>
      <c r="K392" s="47" t="s">
        <v>622</v>
      </c>
      <c r="L392" s="144">
        <v>44509.0</v>
      </c>
      <c r="M392" s="115">
        <v>0.4559375</v>
      </c>
      <c r="N392" s="4"/>
      <c r="O392" s="4"/>
      <c r="P392" s="8" t="b">
        <v>0</v>
      </c>
      <c r="Q392" s="8" t="s">
        <v>2013</v>
      </c>
      <c r="R392" s="177" t="b">
        <v>1</v>
      </c>
      <c r="S392" s="177">
        <v>1.0</v>
      </c>
      <c r="T392" s="8">
        <v>0.0</v>
      </c>
      <c r="U392" s="4"/>
      <c r="V392" s="47"/>
      <c r="W392" s="4"/>
      <c r="X392" s="177" t="b">
        <v>0</v>
      </c>
      <c r="Y392" s="8" t="b">
        <v>0</v>
      </c>
      <c r="Z392" s="47"/>
      <c r="AA392" s="8" t="b">
        <v>0</v>
      </c>
      <c r="AB392" s="8" t="b">
        <v>0</v>
      </c>
      <c r="AC392" s="178">
        <v>642.0</v>
      </c>
      <c r="AD392" s="177" t="b">
        <v>1</v>
      </c>
      <c r="AE392" s="179"/>
      <c r="AF392" s="8" t="b">
        <v>0</v>
      </c>
      <c r="AG392" s="8" t="b">
        <v>0</v>
      </c>
      <c r="AH392" s="177"/>
      <c r="AI392" s="47"/>
      <c r="AJ392" s="8"/>
      <c r="AK392" s="47" t="s">
        <v>622</v>
      </c>
      <c r="AL392" s="4"/>
      <c r="AM392" s="4" t="s">
        <v>373</v>
      </c>
      <c r="AN392" s="4" t="s">
        <v>1199</v>
      </c>
      <c r="AO392" s="4" t="s">
        <v>2010</v>
      </c>
      <c r="AP392" s="4" t="s">
        <v>2010</v>
      </c>
      <c r="AQ392" s="4" t="s">
        <v>2010</v>
      </c>
      <c r="AR392" s="4" t="s">
        <v>2010</v>
      </c>
      <c r="AS392" s="147"/>
      <c r="AT392" s="147"/>
      <c r="AU392" s="147"/>
      <c r="AV392" s="147"/>
      <c r="AW392" s="147"/>
      <c r="AX392" s="147"/>
      <c r="AY392" s="147"/>
      <c r="AZ392" s="147"/>
    </row>
    <row r="393">
      <c r="A393" s="4" t="s">
        <v>1201</v>
      </c>
      <c r="B393" s="144">
        <v>44509.0</v>
      </c>
      <c r="C393" s="115">
        <v>0.25574074074074077</v>
      </c>
      <c r="D393" s="47"/>
      <c r="E393" s="47"/>
      <c r="F393" s="4"/>
      <c r="G393" s="4"/>
      <c r="H393" s="4"/>
      <c r="I393" s="47"/>
      <c r="J393" s="47"/>
      <c r="K393" s="47" t="s">
        <v>622</v>
      </c>
      <c r="L393" s="144">
        <v>44509.0</v>
      </c>
      <c r="M393" s="115">
        <v>0.4559375</v>
      </c>
      <c r="N393" s="4"/>
      <c r="O393" s="4"/>
      <c r="P393" s="8" t="b">
        <v>0</v>
      </c>
      <c r="Q393" s="8" t="s">
        <v>2013</v>
      </c>
      <c r="R393" s="177" t="b">
        <v>1</v>
      </c>
      <c r="S393" s="177">
        <v>1.0</v>
      </c>
      <c r="T393" s="8">
        <v>0.0</v>
      </c>
      <c r="U393" s="4"/>
      <c r="V393" s="47"/>
      <c r="W393" s="4"/>
      <c r="X393" s="177" t="b">
        <v>0</v>
      </c>
      <c r="Y393" s="8" t="b">
        <v>0</v>
      </c>
      <c r="Z393" s="47"/>
      <c r="AA393" s="8" t="b">
        <v>0</v>
      </c>
      <c r="AB393" s="8" t="b">
        <v>0</v>
      </c>
      <c r="AC393" s="178">
        <v>641.0</v>
      </c>
      <c r="AD393" s="177" t="b">
        <v>1</v>
      </c>
      <c r="AE393" s="179"/>
      <c r="AF393" s="8" t="b">
        <v>0</v>
      </c>
      <c r="AG393" s="8" t="b">
        <v>0</v>
      </c>
      <c r="AH393" s="177"/>
      <c r="AI393" s="47"/>
      <c r="AJ393" s="8"/>
      <c r="AK393" s="47" t="s">
        <v>622</v>
      </c>
      <c r="AL393" s="4"/>
      <c r="AM393" s="4" t="s">
        <v>373</v>
      </c>
      <c r="AN393" s="4" t="s">
        <v>1046</v>
      </c>
      <c r="AO393" s="4" t="s">
        <v>2010</v>
      </c>
      <c r="AP393" s="4" t="s">
        <v>2010</v>
      </c>
      <c r="AQ393" s="4" t="s">
        <v>2010</v>
      </c>
      <c r="AR393" s="4" t="s">
        <v>2010</v>
      </c>
      <c r="AS393" s="147"/>
      <c r="AT393" s="147"/>
      <c r="AU393" s="147"/>
      <c r="AV393" s="147"/>
      <c r="AW393" s="147"/>
      <c r="AX393" s="147"/>
      <c r="AY393" s="147"/>
      <c r="AZ393" s="147"/>
    </row>
    <row r="394">
      <c r="A394" s="4" t="s">
        <v>1203</v>
      </c>
      <c r="B394" s="144">
        <v>44509.0</v>
      </c>
      <c r="C394" s="115">
        <v>0.25774305555555554</v>
      </c>
      <c r="D394" s="47"/>
      <c r="E394" s="47"/>
      <c r="F394" s="4"/>
      <c r="G394" s="4"/>
      <c r="H394" s="4"/>
      <c r="I394" s="47"/>
      <c r="J394" s="47"/>
      <c r="K394" s="47" t="s">
        <v>622</v>
      </c>
      <c r="L394" s="144">
        <v>44509.0</v>
      </c>
      <c r="M394" s="115">
        <v>0.4559375</v>
      </c>
      <c r="N394" s="4"/>
      <c r="O394" s="4"/>
      <c r="P394" s="8" t="b">
        <v>0</v>
      </c>
      <c r="Q394" s="8" t="s">
        <v>2013</v>
      </c>
      <c r="R394" s="177" t="b">
        <v>1</v>
      </c>
      <c r="S394" s="177">
        <v>1.0</v>
      </c>
      <c r="T394" s="8"/>
      <c r="U394" s="4"/>
      <c r="V394" s="47"/>
      <c r="W394" s="4"/>
      <c r="X394" s="177" t="b">
        <v>0</v>
      </c>
      <c r="Y394" s="8" t="b">
        <v>0</v>
      </c>
      <c r="Z394" s="47"/>
      <c r="AA394" s="8" t="b">
        <v>0</v>
      </c>
      <c r="AB394" s="8" t="b">
        <v>0</v>
      </c>
      <c r="AC394" s="178">
        <v>193.0</v>
      </c>
      <c r="AD394" s="177" t="b">
        <v>0</v>
      </c>
      <c r="AE394" s="179"/>
      <c r="AF394" s="8" t="b">
        <v>0</v>
      </c>
      <c r="AG394" s="8" t="b">
        <v>0</v>
      </c>
      <c r="AH394" s="177"/>
      <c r="AI394" s="47"/>
      <c r="AJ394" s="8"/>
      <c r="AK394" s="47" t="s">
        <v>622</v>
      </c>
      <c r="AL394" s="4"/>
      <c r="AM394" s="4" t="s">
        <v>280</v>
      </c>
      <c r="AN394" s="4" t="s">
        <v>396</v>
      </c>
      <c r="AO394" s="4" t="s">
        <v>2010</v>
      </c>
      <c r="AP394" s="4" t="s">
        <v>2010</v>
      </c>
      <c r="AQ394" s="4" t="s">
        <v>2010</v>
      </c>
      <c r="AR394" s="4" t="s">
        <v>2010</v>
      </c>
      <c r="AS394" s="147"/>
      <c r="AT394" s="147"/>
      <c r="AU394" s="147"/>
      <c r="AV394" s="147"/>
      <c r="AW394" s="147"/>
      <c r="AX394" s="147"/>
      <c r="AY394" s="147"/>
      <c r="AZ394" s="147"/>
    </row>
    <row r="395">
      <c r="A395" s="4" t="s">
        <v>1205</v>
      </c>
      <c r="B395" s="144">
        <v>44509.0</v>
      </c>
      <c r="C395" s="115">
        <v>0.25913194444444443</v>
      </c>
      <c r="D395" s="47"/>
      <c r="E395" s="47"/>
      <c r="F395" s="4"/>
      <c r="G395" s="4"/>
      <c r="H395" s="4"/>
      <c r="I395" s="47"/>
      <c r="J395" s="47"/>
      <c r="K395" s="47" t="s">
        <v>622</v>
      </c>
      <c r="L395" s="144">
        <v>44509.0</v>
      </c>
      <c r="M395" s="115">
        <v>0.4559375</v>
      </c>
      <c r="N395" s="4"/>
      <c r="O395" s="4"/>
      <c r="P395" s="8" t="b">
        <v>0</v>
      </c>
      <c r="Q395" s="8" t="s">
        <v>2013</v>
      </c>
      <c r="R395" s="177" t="b">
        <v>1</v>
      </c>
      <c r="S395" s="177">
        <v>1.0</v>
      </c>
      <c r="T395" s="8"/>
      <c r="U395" s="4"/>
      <c r="V395" s="47"/>
      <c r="W395" s="4"/>
      <c r="X395" s="177" t="b">
        <v>0</v>
      </c>
      <c r="Y395" s="8" t="b">
        <v>0</v>
      </c>
      <c r="Z395" s="47"/>
      <c r="AA395" s="8" t="b">
        <v>0</v>
      </c>
      <c r="AB395" s="8" t="b">
        <v>0</v>
      </c>
      <c r="AC395" s="178">
        <v>192.0</v>
      </c>
      <c r="AD395" s="177" t="b">
        <v>0</v>
      </c>
      <c r="AE395" s="179"/>
      <c r="AF395" s="8" t="b">
        <v>0</v>
      </c>
      <c r="AG395" s="8" t="b">
        <v>0</v>
      </c>
      <c r="AH395" s="177"/>
      <c r="AI395" s="47"/>
      <c r="AJ395" s="8"/>
      <c r="AK395" s="47" t="s">
        <v>622</v>
      </c>
      <c r="AL395" s="4"/>
      <c r="AM395" s="4" t="s">
        <v>280</v>
      </c>
      <c r="AN395" s="4" t="s">
        <v>485</v>
      </c>
      <c r="AO395" s="4" t="s">
        <v>2010</v>
      </c>
      <c r="AP395" s="4" t="s">
        <v>2010</v>
      </c>
      <c r="AQ395" s="4" t="s">
        <v>2010</v>
      </c>
      <c r="AR395" s="4" t="s">
        <v>2010</v>
      </c>
      <c r="AS395" s="147"/>
      <c r="AT395" s="147"/>
      <c r="AU395" s="147"/>
      <c r="AV395" s="147"/>
      <c r="AW395" s="147"/>
      <c r="AX395" s="147"/>
      <c r="AY395" s="147"/>
      <c r="AZ395" s="147"/>
    </row>
    <row r="396">
      <c r="A396" s="4" t="s">
        <v>1207</v>
      </c>
      <c r="B396" s="144">
        <v>44509.0</v>
      </c>
      <c r="C396" s="115">
        <v>0.264212962962963</v>
      </c>
      <c r="D396" s="47"/>
      <c r="E396" s="47"/>
      <c r="F396" s="4"/>
      <c r="G396" s="4"/>
      <c r="H396" s="4"/>
      <c r="I396" s="47"/>
      <c r="J396" s="47"/>
      <c r="K396" s="47" t="s">
        <v>622</v>
      </c>
      <c r="L396" s="144">
        <v>44509.0</v>
      </c>
      <c r="M396" s="115">
        <v>0.4559375</v>
      </c>
      <c r="N396" s="4"/>
      <c r="O396" s="4"/>
      <c r="P396" s="8" t="b">
        <v>0</v>
      </c>
      <c r="Q396" s="8" t="s">
        <v>2013</v>
      </c>
      <c r="R396" s="177" t="b">
        <v>1</v>
      </c>
      <c r="S396" s="177">
        <v>1.0</v>
      </c>
      <c r="T396" s="8">
        <v>0.0</v>
      </c>
      <c r="U396" s="4"/>
      <c r="V396" s="47"/>
      <c r="W396" s="4"/>
      <c r="X396" s="177" t="b">
        <v>0</v>
      </c>
      <c r="Y396" s="8" t="b">
        <v>0</v>
      </c>
      <c r="Z396" s="47"/>
      <c r="AA396" s="8" t="b">
        <v>0</v>
      </c>
      <c r="AB396" s="8" t="b">
        <v>0</v>
      </c>
      <c r="AC396" s="178">
        <v>640.0</v>
      </c>
      <c r="AD396" s="177" t="b">
        <v>1</v>
      </c>
      <c r="AE396" s="179"/>
      <c r="AF396" s="8" t="b">
        <v>0</v>
      </c>
      <c r="AG396" s="8" t="b">
        <v>0</v>
      </c>
      <c r="AH396" s="177"/>
      <c r="AI396" s="47"/>
      <c r="AJ396" s="8"/>
      <c r="AK396" s="47" t="s">
        <v>622</v>
      </c>
      <c r="AL396" s="4"/>
      <c r="AM396" s="4" t="s">
        <v>373</v>
      </c>
      <c r="AN396" s="4" t="s">
        <v>1049</v>
      </c>
      <c r="AO396" s="4" t="s">
        <v>2010</v>
      </c>
      <c r="AP396" s="4" t="s">
        <v>2010</v>
      </c>
      <c r="AQ396" s="4" t="s">
        <v>2010</v>
      </c>
      <c r="AR396" s="4" t="s">
        <v>2010</v>
      </c>
      <c r="AS396" s="147"/>
      <c r="AT396" s="147"/>
      <c r="AU396" s="147"/>
      <c r="AV396" s="147"/>
      <c r="AW396" s="147"/>
      <c r="AX396" s="147"/>
      <c r="AY396" s="147"/>
      <c r="AZ396" s="147"/>
    </row>
    <row r="397">
      <c r="A397" s="4" t="s">
        <v>1209</v>
      </c>
      <c r="B397" s="144">
        <v>44509.0</v>
      </c>
      <c r="C397" s="115">
        <v>0.27197916666666666</v>
      </c>
      <c r="D397" s="47"/>
      <c r="E397" s="47"/>
      <c r="F397" s="4"/>
      <c r="G397" s="4"/>
      <c r="H397" s="4"/>
      <c r="I397" s="47"/>
      <c r="J397" s="47"/>
      <c r="K397" s="47" t="s">
        <v>622</v>
      </c>
      <c r="L397" s="144">
        <v>44509.0</v>
      </c>
      <c r="M397" s="115">
        <v>0.4559375</v>
      </c>
      <c r="N397" s="4"/>
      <c r="O397" s="4"/>
      <c r="P397" s="8" t="b">
        <v>0</v>
      </c>
      <c r="Q397" s="8" t="s">
        <v>2013</v>
      </c>
      <c r="R397" s="177" t="b">
        <v>1</v>
      </c>
      <c r="S397" s="177">
        <v>1.0</v>
      </c>
      <c r="T397" s="8"/>
      <c r="U397" s="4"/>
      <c r="V397" s="47"/>
      <c r="W397" s="4"/>
      <c r="X397" s="177" t="b">
        <v>0</v>
      </c>
      <c r="Y397" s="8" t="b">
        <v>0</v>
      </c>
      <c r="Z397" s="47"/>
      <c r="AA397" s="8" t="b">
        <v>0</v>
      </c>
      <c r="AB397" s="8" t="b">
        <v>0</v>
      </c>
      <c r="AC397" s="178">
        <v>191.0</v>
      </c>
      <c r="AD397" s="177" t="b">
        <v>0</v>
      </c>
      <c r="AE397" s="179"/>
      <c r="AF397" s="8" t="b">
        <v>0</v>
      </c>
      <c r="AG397" s="8" t="b">
        <v>0</v>
      </c>
      <c r="AH397" s="177"/>
      <c r="AI397" s="47"/>
      <c r="AJ397" s="8"/>
      <c r="AK397" s="47" t="s">
        <v>622</v>
      </c>
      <c r="AL397" s="4"/>
      <c r="AM397" s="4" t="s">
        <v>373</v>
      </c>
      <c r="AN397" s="4" t="s">
        <v>520</v>
      </c>
      <c r="AO397" s="4" t="s">
        <v>2010</v>
      </c>
      <c r="AP397" s="4" t="s">
        <v>2010</v>
      </c>
      <c r="AQ397" s="4" t="s">
        <v>2010</v>
      </c>
      <c r="AR397" s="4" t="s">
        <v>2010</v>
      </c>
      <c r="AS397" s="147"/>
      <c r="AT397" s="147"/>
      <c r="AU397" s="147"/>
      <c r="AV397" s="147"/>
      <c r="AW397" s="147"/>
      <c r="AX397" s="147"/>
      <c r="AY397" s="147"/>
      <c r="AZ397" s="147"/>
    </row>
    <row r="398">
      <c r="A398" s="4" t="s">
        <v>1211</v>
      </c>
      <c r="B398" s="144">
        <v>44509.0</v>
      </c>
      <c r="C398" s="115">
        <v>0.303587962962963</v>
      </c>
      <c r="D398" s="47"/>
      <c r="E398" s="47"/>
      <c r="F398" s="4"/>
      <c r="G398" s="4"/>
      <c r="H398" s="4"/>
      <c r="I398" s="47"/>
      <c r="J398" s="47"/>
      <c r="K398" s="47" t="s">
        <v>622</v>
      </c>
      <c r="L398" s="144">
        <v>44509.0</v>
      </c>
      <c r="M398" s="115">
        <v>0.4559375</v>
      </c>
      <c r="N398" s="4"/>
      <c r="O398" s="4"/>
      <c r="P398" s="8" t="b">
        <v>0</v>
      </c>
      <c r="Q398" s="8" t="s">
        <v>2013</v>
      </c>
      <c r="R398" s="177" t="b">
        <v>1</v>
      </c>
      <c r="S398" s="177">
        <v>1.0</v>
      </c>
      <c r="T398" s="8"/>
      <c r="U398" s="4"/>
      <c r="V398" s="47"/>
      <c r="W398" s="4"/>
      <c r="X398" s="177" t="b">
        <v>0</v>
      </c>
      <c r="Y398" s="8" t="b">
        <v>0</v>
      </c>
      <c r="Z398" s="47"/>
      <c r="AA398" s="8" t="b">
        <v>0</v>
      </c>
      <c r="AB398" s="8" t="b">
        <v>0</v>
      </c>
      <c r="AC398" s="178">
        <v>190.0</v>
      </c>
      <c r="AD398" s="177" t="b">
        <v>0</v>
      </c>
      <c r="AE398" s="179"/>
      <c r="AF398" s="8" t="b">
        <v>0</v>
      </c>
      <c r="AG398" s="8" t="b">
        <v>0</v>
      </c>
      <c r="AH398" s="177"/>
      <c r="AI398" s="47"/>
      <c r="AJ398" s="8"/>
      <c r="AK398" s="47" t="s">
        <v>622</v>
      </c>
      <c r="AL398" s="4"/>
      <c r="AM398" s="4" t="s">
        <v>280</v>
      </c>
      <c r="AN398" s="4" t="s">
        <v>796</v>
      </c>
      <c r="AO398" s="4" t="s">
        <v>2010</v>
      </c>
      <c r="AP398" s="4" t="s">
        <v>2010</v>
      </c>
      <c r="AQ398" s="4" t="s">
        <v>2010</v>
      </c>
      <c r="AR398" s="4" t="s">
        <v>2010</v>
      </c>
      <c r="AS398" s="147"/>
      <c r="AT398" s="147"/>
      <c r="AU398" s="147"/>
      <c r="AV398" s="147"/>
      <c r="AW398" s="147"/>
      <c r="AX398" s="147"/>
      <c r="AY398" s="147"/>
      <c r="AZ398" s="147"/>
    </row>
    <row r="399">
      <c r="A399" s="4" t="s">
        <v>1213</v>
      </c>
      <c r="B399" s="144">
        <v>44509.0</v>
      </c>
      <c r="C399" s="115">
        <v>0.3045833333333333</v>
      </c>
      <c r="D399" s="47"/>
      <c r="E399" s="47"/>
      <c r="F399" s="4"/>
      <c r="G399" s="4"/>
      <c r="H399" s="4"/>
      <c r="I399" s="47"/>
      <c r="J399" s="47"/>
      <c r="K399" s="47" t="s">
        <v>622</v>
      </c>
      <c r="L399" s="144">
        <v>44509.0</v>
      </c>
      <c r="M399" s="115">
        <v>0.4559490740740741</v>
      </c>
      <c r="N399" s="4"/>
      <c r="O399" s="4"/>
      <c r="P399" s="8" t="b">
        <v>0</v>
      </c>
      <c r="Q399" s="8" t="s">
        <v>2013</v>
      </c>
      <c r="R399" s="177" t="b">
        <v>1</v>
      </c>
      <c r="S399" s="177">
        <v>1.0</v>
      </c>
      <c r="T399" s="8">
        <v>0.0</v>
      </c>
      <c r="U399" s="4"/>
      <c r="V399" s="47"/>
      <c r="W399" s="4"/>
      <c r="X399" s="177" t="b">
        <v>0</v>
      </c>
      <c r="Y399" s="8" t="b">
        <v>0</v>
      </c>
      <c r="Z399" s="47"/>
      <c r="AA399" s="8" t="b">
        <v>0</v>
      </c>
      <c r="AB399" s="8" t="b">
        <v>0</v>
      </c>
      <c r="AC399" s="178">
        <v>639.0</v>
      </c>
      <c r="AD399" s="177" t="b">
        <v>1</v>
      </c>
      <c r="AE399" s="179"/>
      <c r="AF399" s="8" t="b">
        <v>0</v>
      </c>
      <c r="AG399" s="8" t="b">
        <v>0</v>
      </c>
      <c r="AH399" s="177"/>
      <c r="AI399" s="47"/>
      <c r="AJ399" s="8"/>
      <c r="AK399" s="47" t="s">
        <v>622</v>
      </c>
      <c r="AL399" s="4"/>
      <c r="AM399" s="4" t="s">
        <v>280</v>
      </c>
      <c r="AN399" s="4" t="s">
        <v>1214</v>
      </c>
      <c r="AO399" s="4" t="s">
        <v>2010</v>
      </c>
      <c r="AP399" s="4" t="s">
        <v>2010</v>
      </c>
      <c r="AQ399" s="4" t="s">
        <v>2010</v>
      </c>
      <c r="AR399" s="4" t="s">
        <v>2010</v>
      </c>
      <c r="AS399" s="147"/>
      <c r="AT399" s="147"/>
      <c r="AU399" s="147"/>
      <c r="AV399" s="147"/>
      <c r="AW399" s="147"/>
      <c r="AX399" s="147"/>
      <c r="AY399" s="147"/>
      <c r="AZ399" s="147"/>
    </row>
    <row r="400">
      <c r="A400" s="4" t="s">
        <v>1216</v>
      </c>
      <c r="B400" s="144">
        <v>44509.0</v>
      </c>
      <c r="C400" s="115">
        <v>0.3136111111111111</v>
      </c>
      <c r="D400" s="47"/>
      <c r="E400" s="47"/>
      <c r="F400" s="4"/>
      <c r="G400" s="4"/>
      <c r="H400" s="4"/>
      <c r="I400" s="47"/>
      <c r="J400" s="47"/>
      <c r="K400" s="47" t="s">
        <v>622</v>
      </c>
      <c r="L400" s="144">
        <v>44509.0</v>
      </c>
      <c r="M400" s="115">
        <v>0.4559490740740741</v>
      </c>
      <c r="N400" s="4"/>
      <c r="O400" s="4"/>
      <c r="P400" s="8" t="b">
        <v>0</v>
      </c>
      <c r="Q400" s="8" t="s">
        <v>2013</v>
      </c>
      <c r="R400" s="177" t="b">
        <v>1</v>
      </c>
      <c r="S400" s="177">
        <v>1.0</v>
      </c>
      <c r="T400" s="8"/>
      <c r="U400" s="4"/>
      <c r="V400" s="47"/>
      <c r="W400" s="4"/>
      <c r="X400" s="177" t="b">
        <v>0</v>
      </c>
      <c r="Y400" s="8" t="b">
        <v>0</v>
      </c>
      <c r="Z400" s="47"/>
      <c r="AA400" s="8" t="b">
        <v>0</v>
      </c>
      <c r="AB400" s="8" t="b">
        <v>0</v>
      </c>
      <c r="AC400" s="178">
        <v>189.0</v>
      </c>
      <c r="AD400" s="177" t="b">
        <v>0</v>
      </c>
      <c r="AE400" s="179"/>
      <c r="AF400" s="8" t="b">
        <v>0</v>
      </c>
      <c r="AG400" s="8" t="b">
        <v>0</v>
      </c>
      <c r="AH400" s="177"/>
      <c r="AI400" s="47"/>
      <c r="AJ400" s="8"/>
      <c r="AK400" s="47" t="s">
        <v>622</v>
      </c>
      <c r="AL400" s="4"/>
      <c r="AM400" s="4" t="s">
        <v>280</v>
      </c>
      <c r="AN400" s="4" t="s">
        <v>639</v>
      </c>
      <c r="AO400" s="4" t="s">
        <v>2010</v>
      </c>
      <c r="AP400" s="4" t="s">
        <v>2010</v>
      </c>
      <c r="AQ400" s="4" t="s">
        <v>2010</v>
      </c>
      <c r="AR400" s="4" t="s">
        <v>2010</v>
      </c>
      <c r="AS400" s="147"/>
      <c r="AT400" s="147"/>
      <c r="AU400" s="147"/>
      <c r="AV400" s="147"/>
      <c r="AW400" s="147"/>
      <c r="AX400" s="147"/>
      <c r="AY400" s="147"/>
      <c r="AZ400" s="147"/>
    </row>
    <row r="401">
      <c r="A401" s="4" t="s">
        <v>1218</v>
      </c>
      <c r="B401" s="144">
        <v>44510.0</v>
      </c>
      <c r="C401" s="115">
        <v>0.27458333333333335</v>
      </c>
      <c r="D401" s="47"/>
      <c r="E401" s="47"/>
      <c r="F401" s="4"/>
      <c r="G401" s="4"/>
      <c r="H401" s="4"/>
      <c r="I401" s="47"/>
      <c r="J401" s="47"/>
      <c r="K401" s="47" t="s">
        <v>622</v>
      </c>
      <c r="L401" s="144">
        <v>44512.0</v>
      </c>
      <c r="M401" s="115">
        <v>0.5153819444444444</v>
      </c>
      <c r="N401" s="4"/>
      <c r="O401" s="4"/>
      <c r="P401" s="8" t="b">
        <v>0</v>
      </c>
      <c r="Q401" s="8" t="s">
        <v>2013</v>
      </c>
      <c r="R401" s="177" t="b">
        <v>1</v>
      </c>
      <c r="S401" s="177">
        <v>1.0</v>
      </c>
      <c r="T401" s="8"/>
      <c r="U401" s="4"/>
      <c r="V401" s="47"/>
      <c r="W401" s="4"/>
      <c r="X401" s="177" t="b">
        <v>0</v>
      </c>
      <c r="Y401" s="8" t="b">
        <v>0</v>
      </c>
      <c r="Z401" s="47"/>
      <c r="AA401" s="8" t="b">
        <v>0</v>
      </c>
      <c r="AB401" s="8" t="b">
        <v>0</v>
      </c>
      <c r="AC401" s="178">
        <v>188.0</v>
      </c>
      <c r="AD401" s="177" t="b">
        <v>0</v>
      </c>
      <c r="AE401" s="179"/>
      <c r="AF401" s="8" t="b">
        <v>0</v>
      </c>
      <c r="AG401" s="8" t="b">
        <v>0</v>
      </c>
      <c r="AH401" s="177"/>
      <c r="AI401" s="47"/>
      <c r="AJ401" s="8"/>
      <c r="AK401" s="47" t="s">
        <v>622</v>
      </c>
      <c r="AL401" s="4"/>
      <c r="AM401" s="4" t="s">
        <v>280</v>
      </c>
      <c r="AN401" s="4" t="s">
        <v>352</v>
      </c>
      <c r="AO401" s="4" t="s">
        <v>2010</v>
      </c>
      <c r="AP401" s="4" t="s">
        <v>2010</v>
      </c>
      <c r="AQ401" s="4" t="s">
        <v>2010</v>
      </c>
      <c r="AR401" s="4" t="s">
        <v>2010</v>
      </c>
      <c r="AS401" s="147"/>
      <c r="AT401" s="147"/>
      <c r="AU401" s="147"/>
      <c r="AV401" s="147"/>
      <c r="AW401" s="147"/>
      <c r="AX401" s="147"/>
      <c r="AY401" s="147"/>
      <c r="AZ401" s="147"/>
    </row>
    <row r="402">
      <c r="A402" s="4" t="s">
        <v>1220</v>
      </c>
      <c r="B402" s="144">
        <v>44510.0</v>
      </c>
      <c r="C402" s="115">
        <v>0.2747685185185185</v>
      </c>
      <c r="D402" s="47"/>
      <c r="E402" s="47"/>
      <c r="F402" s="4"/>
      <c r="G402" s="4"/>
      <c r="H402" s="4"/>
      <c r="I402" s="47"/>
      <c r="J402" s="47"/>
      <c r="K402" s="47" t="s">
        <v>622</v>
      </c>
      <c r="L402" s="144">
        <v>44512.0</v>
      </c>
      <c r="M402" s="115">
        <v>0.5153819444444444</v>
      </c>
      <c r="N402" s="4"/>
      <c r="O402" s="4"/>
      <c r="P402" s="8" t="b">
        <v>0</v>
      </c>
      <c r="Q402" s="8" t="s">
        <v>2013</v>
      </c>
      <c r="R402" s="177" t="b">
        <v>1</v>
      </c>
      <c r="S402" s="177">
        <v>1.0</v>
      </c>
      <c r="T402" s="8">
        <v>0.0</v>
      </c>
      <c r="U402" s="4"/>
      <c r="V402" s="47"/>
      <c r="W402" s="4"/>
      <c r="X402" s="177" t="b">
        <v>0</v>
      </c>
      <c r="Y402" s="8" t="b">
        <v>0</v>
      </c>
      <c r="Z402" s="47"/>
      <c r="AA402" s="8" t="b">
        <v>0</v>
      </c>
      <c r="AB402" s="8" t="b">
        <v>0</v>
      </c>
      <c r="AC402" s="178">
        <v>638.0</v>
      </c>
      <c r="AD402" s="177" t="b">
        <v>1</v>
      </c>
      <c r="AE402" s="179"/>
      <c r="AF402" s="8" t="b">
        <v>0</v>
      </c>
      <c r="AG402" s="8" t="b">
        <v>0</v>
      </c>
      <c r="AH402" s="177"/>
      <c r="AI402" s="47"/>
      <c r="AJ402" s="8"/>
      <c r="AK402" s="47" t="s">
        <v>622</v>
      </c>
      <c r="AL402" s="4"/>
      <c r="AM402" s="4" t="s">
        <v>280</v>
      </c>
      <c r="AN402" s="4" t="s">
        <v>1018</v>
      </c>
      <c r="AO402" s="4" t="s">
        <v>2010</v>
      </c>
      <c r="AP402" s="4" t="s">
        <v>2010</v>
      </c>
      <c r="AQ402" s="4" t="s">
        <v>2010</v>
      </c>
      <c r="AR402" s="4" t="s">
        <v>2010</v>
      </c>
      <c r="AS402" s="147"/>
      <c r="AT402" s="147"/>
      <c r="AU402" s="147"/>
      <c r="AV402" s="147"/>
      <c r="AW402" s="147"/>
      <c r="AX402" s="147"/>
      <c r="AY402" s="147"/>
      <c r="AZ402" s="147"/>
    </row>
    <row r="403">
      <c r="A403" s="4" t="s">
        <v>1222</v>
      </c>
      <c r="B403" s="144">
        <v>44510.0</v>
      </c>
      <c r="C403" s="115">
        <v>0.285150462962963</v>
      </c>
      <c r="D403" s="47"/>
      <c r="E403" s="47"/>
      <c r="F403" s="4"/>
      <c r="G403" s="4"/>
      <c r="H403" s="4"/>
      <c r="I403" s="47"/>
      <c r="J403" s="47"/>
      <c r="K403" s="47" t="s">
        <v>622</v>
      </c>
      <c r="L403" s="144">
        <v>44512.0</v>
      </c>
      <c r="M403" s="115">
        <v>0.5153819444444444</v>
      </c>
      <c r="N403" s="4"/>
      <c r="O403" s="4"/>
      <c r="P403" s="8" t="b">
        <v>0</v>
      </c>
      <c r="Q403" s="8" t="s">
        <v>2013</v>
      </c>
      <c r="R403" s="177" t="b">
        <v>1</v>
      </c>
      <c r="S403" s="177">
        <v>1.0</v>
      </c>
      <c r="T403" s="8">
        <v>0.0</v>
      </c>
      <c r="U403" s="4"/>
      <c r="V403" s="47"/>
      <c r="W403" s="4"/>
      <c r="X403" s="177" t="b">
        <v>0</v>
      </c>
      <c r="Y403" s="8" t="b">
        <v>0</v>
      </c>
      <c r="Z403" s="47"/>
      <c r="AA403" s="8" t="b">
        <v>0</v>
      </c>
      <c r="AB403" s="8" t="b">
        <v>0</v>
      </c>
      <c r="AC403" s="178">
        <v>637.0</v>
      </c>
      <c r="AD403" s="177" t="b">
        <v>1</v>
      </c>
      <c r="AE403" s="179"/>
      <c r="AF403" s="8" t="b">
        <v>0</v>
      </c>
      <c r="AG403" s="8" t="b">
        <v>0</v>
      </c>
      <c r="AH403" s="177"/>
      <c r="AI403" s="47"/>
      <c r="AJ403" s="8"/>
      <c r="AK403" s="47" t="s">
        <v>622</v>
      </c>
      <c r="AL403" s="4"/>
      <c r="AM403" s="4" t="s">
        <v>373</v>
      </c>
      <c r="AN403" s="4" t="s">
        <v>981</v>
      </c>
      <c r="AO403" s="4" t="s">
        <v>2010</v>
      </c>
      <c r="AP403" s="4" t="s">
        <v>2010</v>
      </c>
      <c r="AQ403" s="4" t="s">
        <v>2010</v>
      </c>
      <c r="AR403" s="4" t="s">
        <v>2010</v>
      </c>
      <c r="AS403" s="147"/>
      <c r="AT403" s="147"/>
      <c r="AU403" s="147"/>
      <c r="AV403" s="147"/>
      <c r="AW403" s="147"/>
      <c r="AX403" s="147"/>
      <c r="AY403" s="147"/>
      <c r="AZ403" s="147"/>
    </row>
    <row r="404">
      <c r="A404" s="4" t="s">
        <v>1224</v>
      </c>
      <c r="B404" s="144">
        <v>44510.0</v>
      </c>
      <c r="C404" s="115">
        <v>0.31181712962962965</v>
      </c>
      <c r="D404" s="47"/>
      <c r="E404" s="47"/>
      <c r="F404" s="4"/>
      <c r="G404" s="4"/>
      <c r="H404" s="4"/>
      <c r="I404" s="47"/>
      <c r="J404" s="47"/>
      <c r="K404" s="47" t="s">
        <v>622</v>
      </c>
      <c r="L404" s="144">
        <v>44512.0</v>
      </c>
      <c r="M404" s="115">
        <v>0.5153819444444444</v>
      </c>
      <c r="N404" s="4"/>
      <c r="O404" s="4"/>
      <c r="P404" s="8" t="b">
        <v>0</v>
      </c>
      <c r="Q404" s="8" t="s">
        <v>2013</v>
      </c>
      <c r="R404" s="177" t="b">
        <v>1</v>
      </c>
      <c r="S404" s="177">
        <v>1.0</v>
      </c>
      <c r="T404" s="8">
        <v>0.0</v>
      </c>
      <c r="U404" s="4"/>
      <c r="V404" s="47"/>
      <c r="W404" s="4"/>
      <c r="X404" s="177" t="b">
        <v>0</v>
      </c>
      <c r="Y404" s="8" t="b">
        <v>0</v>
      </c>
      <c r="Z404" s="47"/>
      <c r="AA404" s="8" t="b">
        <v>0</v>
      </c>
      <c r="AB404" s="8" t="b">
        <v>0</v>
      </c>
      <c r="AC404" s="178">
        <v>636.0</v>
      </c>
      <c r="AD404" s="177" t="b">
        <v>1</v>
      </c>
      <c r="AE404" s="179"/>
      <c r="AF404" s="8" t="b">
        <v>0</v>
      </c>
      <c r="AG404" s="8" t="b">
        <v>0</v>
      </c>
      <c r="AH404" s="177"/>
      <c r="AI404" s="47"/>
      <c r="AJ404" s="8"/>
      <c r="AK404" s="47" t="s">
        <v>622</v>
      </c>
      <c r="AL404" s="4"/>
      <c r="AM404" s="4" t="s">
        <v>373</v>
      </c>
      <c r="AN404" s="4" t="s">
        <v>1081</v>
      </c>
      <c r="AO404" s="4" t="s">
        <v>2010</v>
      </c>
      <c r="AP404" s="4" t="s">
        <v>2010</v>
      </c>
      <c r="AQ404" s="4" t="s">
        <v>2010</v>
      </c>
      <c r="AR404" s="4" t="s">
        <v>2010</v>
      </c>
      <c r="AS404" s="147"/>
      <c r="AT404" s="147"/>
      <c r="AU404" s="147"/>
      <c r="AV404" s="147"/>
      <c r="AW404" s="147"/>
      <c r="AX404" s="147"/>
      <c r="AY404" s="147"/>
      <c r="AZ404" s="147"/>
    </row>
    <row r="405">
      <c r="A405" s="4" t="s">
        <v>1226</v>
      </c>
      <c r="B405" s="144">
        <v>44511.0</v>
      </c>
      <c r="C405" s="115">
        <v>0.29520833333333335</v>
      </c>
      <c r="D405" s="47"/>
      <c r="E405" s="47"/>
      <c r="F405" s="4"/>
      <c r="G405" s="4"/>
      <c r="H405" s="4"/>
      <c r="I405" s="47"/>
      <c r="J405" s="47"/>
      <c r="K405" s="47" t="s">
        <v>622</v>
      </c>
      <c r="L405" s="144">
        <v>44512.0</v>
      </c>
      <c r="M405" s="115">
        <v>0.5153819444444444</v>
      </c>
      <c r="N405" s="4"/>
      <c r="O405" s="4"/>
      <c r="P405" s="8" t="b">
        <v>0</v>
      </c>
      <c r="Q405" s="8" t="s">
        <v>2013</v>
      </c>
      <c r="R405" s="177" t="b">
        <v>1</v>
      </c>
      <c r="S405" s="177">
        <v>1.0</v>
      </c>
      <c r="T405" s="8">
        <v>0.0</v>
      </c>
      <c r="U405" s="4"/>
      <c r="V405" s="47"/>
      <c r="W405" s="4"/>
      <c r="X405" s="177" t="b">
        <v>0</v>
      </c>
      <c r="Y405" s="8" t="b">
        <v>0</v>
      </c>
      <c r="Z405" s="47"/>
      <c r="AA405" s="8" t="b">
        <v>0</v>
      </c>
      <c r="AB405" s="8" t="b">
        <v>0</v>
      </c>
      <c r="AC405" s="178">
        <v>635.0</v>
      </c>
      <c r="AD405" s="177" t="b">
        <v>1</v>
      </c>
      <c r="AE405" s="179"/>
      <c r="AF405" s="8" t="b">
        <v>0</v>
      </c>
      <c r="AG405" s="8" t="b">
        <v>0</v>
      </c>
      <c r="AH405" s="177"/>
      <c r="AI405" s="47"/>
      <c r="AJ405" s="8"/>
      <c r="AK405" s="47" t="s">
        <v>622</v>
      </c>
      <c r="AL405" s="4"/>
      <c r="AM405" s="4" t="s">
        <v>280</v>
      </c>
      <c r="AN405" s="4" t="s">
        <v>1214</v>
      </c>
      <c r="AO405" s="4" t="s">
        <v>2010</v>
      </c>
      <c r="AP405" s="4" t="s">
        <v>2010</v>
      </c>
      <c r="AQ405" s="4" t="s">
        <v>2010</v>
      </c>
      <c r="AR405" s="4" t="s">
        <v>2010</v>
      </c>
      <c r="AS405" s="147"/>
      <c r="AT405" s="147"/>
      <c r="AU405" s="147"/>
      <c r="AV405" s="147"/>
      <c r="AW405" s="147"/>
      <c r="AX405" s="147"/>
      <c r="AY405" s="147"/>
      <c r="AZ405" s="147"/>
    </row>
    <row r="406">
      <c r="A406" s="4" t="s">
        <v>1228</v>
      </c>
      <c r="B406" s="144">
        <v>44511.0</v>
      </c>
      <c r="C406" s="115">
        <v>0.30618055555555557</v>
      </c>
      <c r="D406" s="47"/>
      <c r="E406" s="47"/>
      <c r="F406" s="4"/>
      <c r="G406" s="4"/>
      <c r="H406" s="4"/>
      <c r="I406" s="47"/>
      <c r="J406" s="47"/>
      <c r="K406" s="47" t="s">
        <v>622</v>
      </c>
      <c r="L406" s="144">
        <v>44512.0</v>
      </c>
      <c r="M406" s="115">
        <v>0.5153819444444444</v>
      </c>
      <c r="N406" s="4"/>
      <c r="O406" s="4"/>
      <c r="P406" s="8" t="b">
        <v>0</v>
      </c>
      <c r="Q406" s="8" t="s">
        <v>2013</v>
      </c>
      <c r="R406" s="177" t="b">
        <v>1</v>
      </c>
      <c r="S406" s="177">
        <v>1.0</v>
      </c>
      <c r="T406" s="8">
        <v>0.0</v>
      </c>
      <c r="U406" s="4"/>
      <c r="V406" s="47"/>
      <c r="W406" s="4"/>
      <c r="X406" s="177" t="b">
        <v>0</v>
      </c>
      <c r="Y406" s="8" t="b">
        <v>0</v>
      </c>
      <c r="Z406" s="47"/>
      <c r="AA406" s="8" t="b">
        <v>0</v>
      </c>
      <c r="AB406" s="8" t="b">
        <v>0</v>
      </c>
      <c r="AC406" s="178">
        <v>634.0</v>
      </c>
      <c r="AD406" s="177" t="b">
        <v>1</v>
      </c>
      <c r="AE406" s="179"/>
      <c r="AF406" s="8" t="b">
        <v>0</v>
      </c>
      <c r="AG406" s="8" t="b">
        <v>0</v>
      </c>
      <c r="AH406" s="177"/>
      <c r="AI406" s="47"/>
      <c r="AJ406" s="8"/>
      <c r="AK406" s="47" t="s">
        <v>622</v>
      </c>
      <c r="AL406" s="4"/>
      <c r="AM406" s="4" t="s">
        <v>280</v>
      </c>
      <c r="AN406" s="4" t="s">
        <v>1176</v>
      </c>
      <c r="AO406" s="4" t="s">
        <v>2010</v>
      </c>
      <c r="AP406" s="4" t="s">
        <v>2010</v>
      </c>
      <c r="AQ406" s="4" t="s">
        <v>2010</v>
      </c>
      <c r="AR406" s="4" t="s">
        <v>2010</v>
      </c>
      <c r="AS406" s="147"/>
      <c r="AT406" s="147"/>
      <c r="AU406" s="147"/>
      <c r="AV406" s="147"/>
      <c r="AW406" s="147"/>
      <c r="AX406" s="147"/>
      <c r="AY406" s="147"/>
      <c r="AZ406" s="147"/>
    </row>
    <row r="407">
      <c r="A407" s="4" t="s">
        <v>1230</v>
      </c>
      <c r="B407" s="144">
        <v>44511.0</v>
      </c>
      <c r="C407" s="115">
        <v>0.30635416666666665</v>
      </c>
      <c r="D407" s="47"/>
      <c r="E407" s="47"/>
      <c r="F407" s="4"/>
      <c r="G407" s="4"/>
      <c r="H407" s="4"/>
      <c r="I407" s="47"/>
      <c r="J407" s="47"/>
      <c r="K407" s="47" t="s">
        <v>622</v>
      </c>
      <c r="L407" s="144">
        <v>44512.0</v>
      </c>
      <c r="M407" s="115">
        <v>0.5153819444444444</v>
      </c>
      <c r="N407" s="4"/>
      <c r="O407" s="4"/>
      <c r="P407" s="8" t="b">
        <v>0</v>
      </c>
      <c r="Q407" s="8" t="s">
        <v>2013</v>
      </c>
      <c r="R407" s="177" t="b">
        <v>1</v>
      </c>
      <c r="S407" s="177">
        <v>1.0</v>
      </c>
      <c r="T407" s="8"/>
      <c r="U407" s="4"/>
      <c r="V407" s="47"/>
      <c r="W407" s="4"/>
      <c r="X407" s="177" t="b">
        <v>0</v>
      </c>
      <c r="Y407" s="8" t="b">
        <v>0</v>
      </c>
      <c r="Z407" s="47"/>
      <c r="AA407" s="8" t="b">
        <v>0</v>
      </c>
      <c r="AB407" s="8" t="b">
        <v>0</v>
      </c>
      <c r="AC407" s="178">
        <v>187.0</v>
      </c>
      <c r="AD407" s="177" t="b">
        <v>0</v>
      </c>
      <c r="AE407" s="179"/>
      <c r="AF407" s="8" t="b">
        <v>0</v>
      </c>
      <c r="AG407" s="8" t="b">
        <v>0</v>
      </c>
      <c r="AH407" s="177"/>
      <c r="AI407" s="47"/>
      <c r="AJ407" s="8"/>
      <c r="AK407" s="47" t="s">
        <v>622</v>
      </c>
      <c r="AL407" s="4"/>
      <c r="AM407" s="4" t="s">
        <v>280</v>
      </c>
      <c r="AN407" s="4" t="s">
        <v>437</v>
      </c>
      <c r="AO407" s="4" t="s">
        <v>2010</v>
      </c>
      <c r="AP407" s="4" t="s">
        <v>2010</v>
      </c>
      <c r="AQ407" s="4" t="s">
        <v>2010</v>
      </c>
      <c r="AR407" s="4" t="s">
        <v>2010</v>
      </c>
      <c r="AS407" s="147"/>
      <c r="AT407" s="147"/>
      <c r="AU407" s="147"/>
      <c r="AV407" s="147"/>
      <c r="AW407" s="147"/>
      <c r="AX407" s="147"/>
      <c r="AY407" s="147"/>
      <c r="AZ407" s="147"/>
    </row>
    <row r="408">
      <c r="A408" s="4" t="s">
        <v>1232</v>
      </c>
      <c r="B408" s="144">
        <v>44511.0</v>
      </c>
      <c r="C408" s="115">
        <v>0.3134490740740741</v>
      </c>
      <c r="D408" s="47"/>
      <c r="E408" s="47"/>
      <c r="F408" s="4"/>
      <c r="G408" s="4"/>
      <c r="H408" s="4"/>
      <c r="I408" s="47"/>
      <c r="J408" s="47"/>
      <c r="K408" s="47" t="s">
        <v>622</v>
      </c>
      <c r="L408" s="144">
        <v>44512.0</v>
      </c>
      <c r="M408" s="115">
        <v>0.5153819444444444</v>
      </c>
      <c r="N408" s="4"/>
      <c r="O408" s="4"/>
      <c r="P408" s="8" t="b">
        <v>0</v>
      </c>
      <c r="Q408" s="8" t="s">
        <v>2013</v>
      </c>
      <c r="R408" s="177" t="b">
        <v>1</v>
      </c>
      <c r="S408" s="177">
        <v>1.0</v>
      </c>
      <c r="T408" s="8">
        <v>0.0</v>
      </c>
      <c r="U408" s="4"/>
      <c r="V408" s="47"/>
      <c r="W408" s="4"/>
      <c r="X408" s="177" t="b">
        <v>0</v>
      </c>
      <c r="Y408" s="8" t="b">
        <v>0</v>
      </c>
      <c r="Z408" s="47"/>
      <c r="AA408" s="8" t="b">
        <v>0</v>
      </c>
      <c r="AB408" s="8" t="b">
        <v>0</v>
      </c>
      <c r="AC408" s="178">
        <v>633.0</v>
      </c>
      <c r="AD408" s="177" t="b">
        <v>1</v>
      </c>
      <c r="AE408" s="179"/>
      <c r="AF408" s="8" t="b">
        <v>0</v>
      </c>
      <c r="AG408" s="8" t="b">
        <v>0</v>
      </c>
      <c r="AH408" s="177"/>
      <c r="AI408" s="47"/>
      <c r="AJ408" s="8"/>
      <c r="AK408" s="47" t="s">
        <v>622</v>
      </c>
      <c r="AL408" s="4"/>
      <c r="AM408" s="4" t="s">
        <v>280</v>
      </c>
      <c r="AN408" s="4" t="s">
        <v>525</v>
      </c>
      <c r="AO408" s="4" t="s">
        <v>2010</v>
      </c>
      <c r="AP408" s="4" t="s">
        <v>2010</v>
      </c>
      <c r="AQ408" s="4" t="s">
        <v>2010</v>
      </c>
      <c r="AR408" s="4" t="s">
        <v>2010</v>
      </c>
      <c r="AS408" s="147"/>
      <c r="AT408" s="147"/>
      <c r="AU408" s="147"/>
      <c r="AV408" s="147"/>
      <c r="AW408" s="147"/>
      <c r="AX408" s="147"/>
      <c r="AY408" s="147"/>
      <c r="AZ408" s="147"/>
    </row>
    <row r="409">
      <c r="A409" s="4" t="s">
        <v>1234</v>
      </c>
      <c r="B409" s="144">
        <v>44511.0</v>
      </c>
      <c r="C409" s="115">
        <v>0.38405092592592593</v>
      </c>
      <c r="D409" s="47"/>
      <c r="E409" s="47"/>
      <c r="F409" s="4"/>
      <c r="G409" s="4"/>
      <c r="H409" s="4"/>
      <c r="I409" s="47"/>
      <c r="J409" s="47"/>
      <c r="K409" s="47" t="s">
        <v>622</v>
      </c>
      <c r="L409" s="144">
        <v>44512.0</v>
      </c>
      <c r="M409" s="115">
        <v>0.5153819444444444</v>
      </c>
      <c r="N409" s="4"/>
      <c r="O409" s="4"/>
      <c r="P409" s="8" t="b">
        <v>1</v>
      </c>
      <c r="Q409" s="8" t="s">
        <v>2012</v>
      </c>
      <c r="R409" s="177" t="b">
        <v>1</v>
      </c>
      <c r="S409" s="177">
        <v>2.0</v>
      </c>
      <c r="T409" s="8"/>
      <c r="U409" s="4"/>
      <c r="V409" s="47"/>
      <c r="W409" s="4"/>
      <c r="X409" s="177" t="b">
        <v>0</v>
      </c>
      <c r="Y409" s="8" t="b">
        <v>0</v>
      </c>
      <c r="Z409" s="47"/>
      <c r="AA409" s="8" t="b">
        <v>0</v>
      </c>
      <c r="AB409" s="8" t="b">
        <v>0</v>
      </c>
      <c r="AC409" s="178">
        <v>186.0</v>
      </c>
      <c r="AD409" s="177" t="b">
        <v>0</v>
      </c>
      <c r="AE409" s="179"/>
      <c r="AF409" s="8" t="b">
        <v>0</v>
      </c>
      <c r="AG409" s="8" t="b">
        <v>0</v>
      </c>
      <c r="AH409" s="177"/>
      <c r="AI409" s="47"/>
      <c r="AJ409" s="8"/>
      <c r="AK409" s="47" t="s">
        <v>622</v>
      </c>
      <c r="AL409" s="4"/>
      <c r="AM409" s="4" t="s">
        <v>280</v>
      </c>
      <c r="AN409" s="4" t="s">
        <v>305</v>
      </c>
      <c r="AO409" s="4" t="s">
        <v>2010</v>
      </c>
      <c r="AP409" s="4" t="s">
        <v>2010</v>
      </c>
      <c r="AQ409" s="4" t="s">
        <v>2010</v>
      </c>
      <c r="AR409" s="4" t="s">
        <v>2010</v>
      </c>
      <c r="AS409" s="147"/>
      <c r="AT409" s="147"/>
      <c r="AU409" s="147"/>
      <c r="AV409" s="147"/>
      <c r="AW409" s="147"/>
      <c r="AX409" s="147"/>
      <c r="AY409" s="147"/>
      <c r="AZ409" s="147"/>
    </row>
    <row r="410">
      <c r="A410" s="4" t="s">
        <v>1236</v>
      </c>
      <c r="B410" s="144">
        <v>44511.0</v>
      </c>
      <c r="C410" s="115">
        <v>0.42736111111111114</v>
      </c>
      <c r="D410" s="47"/>
      <c r="E410" s="47"/>
      <c r="F410" s="4"/>
      <c r="G410" s="4"/>
      <c r="H410" s="4"/>
      <c r="I410" s="47"/>
      <c r="J410" s="47"/>
      <c r="K410" s="47" t="s">
        <v>622</v>
      </c>
      <c r="L410" s="144">
        <v>44512.0</v>
      </c>
      <c r="M410" s="115">
        <v>0.5153819444444444</v>
      </c>
      <c r="N410" s="4"/>
      <c r="O410" s="4"/>
      <c r="P410" s="8" t="b">
        <v>0</v>
      </c>
      <c r="Q410" s="8" t="s">
        <v>2013</v>
      </c>
      <c r="R410" s="177" t="b">
        <v>1</v>
      </c>
      <c r="S410" s="177">
        <v>1.0</v>
      </c>
      <c r="T410" s="8">
        <v>0.0</v>
      </c>
      <c r="U410" s="4"/>
      <c r="V410" s="47"/>
      <c r="W410" s="4"/>
      <c r="X410" s="177" t="b">
        <v>0</v>
      </c>
      <c r="Y410" s="8" t="b">
        <v>0</v>
      </c>
      <c r="Z410" s="47"/>
      <c r="AA410" s="8" t="b">
        <v>0</v>
      </c>
      <c r="AB410" s="8" t="b">
        <v>0</v>
      </c>
      <c r="AC410" s="178">
        <v>632.0</v>
      </c>
      <c r="AD410" s="177" t="b">
        <v>1</v>
      </c>
      <c r="AE410" s="179"/>
      <c r="AF410" s="8" t="b">
        <v>0</v>
      </c>
      <c r="AG410" s="8" t="b">
        <v>0</v>
      </c>
      <c r="AH410" s="177"/>
      <c r="AI410" s="47"/>
      <c r="AJ410" s="8"/>
      <c r="AK410" s="47" t="s">
        <v>622</v>
      </c>
      <c r="AL410" s="4"/>
      <c r="AM410" s="4" t="s">
        <v>373</v>
      </c>
      <c r="AN410" s="4" t="s">
        <v>1237</v>
      </c>
      <c r="AO410" s="4" t="s">
        <v>2010</v>
      </c>
      <c r="AP410" s="4" t="s">
        <v>2010</v>
      </c>
      <c r="AQ410" s="4" t="s">
        <v>2010</v>
      </c>
      <c r="AR410" s="4" t="s">
        <v>2010</v>
      </c>
      <c r="AS410" s="147"/>
      <c r="AT410" s="147"/>
      <c r="AU410" s="147"/>
      <c r="AV410" s="147"/>
      <c r="AW410" s="147"/>
      <c r="AX410" s="147"/>
      <c r="AY410" s="147"/>
      <c r="AZ410" s="147"/>
    </row>
    <row r="411">
      <c r="A411" s="4" t="s">
        <v>1239</v>
      </c>
      <c r="B411" s="144">
        <v>44511.0</v>
      </c>
      <c r="C411" s="115">
        <v>0.4278240740740741</v>
      </c>
      <c r="D411" s="47"/>
      <c r="E411" s="47"/>
      <c r="F411" s="4"/>
      <c r="G411" s="4"/>
      <c r="H411" s="4"/>
      <c r="I411" s="47"/>
      <c r="J411" s="47"/>
      <c r="K411" s="47" t="s">
        <v>622</v>
      </c>
      <c r="L411" s="144">
        <v>44512.0</v>
      </c>
      <c r="M411" s="115">
        <v>0.5153819444444444</v>
      </c>
      <c r="N411" s="4"/>
      <c r="O411" s="4"/>
      <c r="P411" s="8" t="b">
        <v>0</v>
      </c>
      <c r="Q411" s="8" t="s">
        <v>2013</v>
      </c>
      <c r="R411" s="177" t="b">
        <v>1</v>
      </c>
      <c r="S411" s="177">
        <v>1.0</v>
      </c>
      <c r="T411" s="8"/>
      <c r="U411" s="4"/>
      <c r="V411" s="47"/>
      <c r="W411" s="4"/>
      <c r="X411" s="177" t="b">
        <v>0</v>
      </c>
      <c r="Y411" s="8" t="b">
        <v>0</v>
      </c>
      <c r="Z411" s="47"/>
      <c r="AA411" s="8" t="b">
        <v>0</v>
      </c>
      <c r="AB411" s="8" t="b">
        <v>0</v>
      </c>
      <c r="AC411" s="178">
        <v>185.0</v>
      </c>
      <c r="AD411" s="177" t="b">
        <v>0</v>
      </c>
      <c r="AE411" s="179"/>
      <c r="AF411" s="8" t="b">
        <v>0</v>
      </c>
      <c r="AG411" s="8" t="b">
        <v>0</v>
      </c>
      <c r="AH411" s="177"/>
      <c r="AI411" s="47"/>
      <c r="AJ411" s="8"/>
      <c r="AK411" s="47" t="s">
        <v>622</v>
      </c>
      <c r="AL411" s="4"/>
      <c r="AM411" s="4" t="s">
        <v>373</v>
      </c>
      <c r="AN411" s="4" t="s">
        <v>363</v>
      </c>
      <c r="AO411" s="4" t="s">
        <v>2010</v>
      </c>
      <c r="AP411" s="4" t="s">
        <v>2010</v>
      </c>
      <c r="AQ411" s="4" t="s">
        <v>2010</v>
      </c>
      <c r="AR411" s="4" t="s">
        <v>2010</v>
      </c>
      <c r="AS411" s="147"/>
      <c r="AT411" s="147"/>
      <c r="AU411" s="147"/>
      <c r="AV411" s="147"/>
      <c r="AW411" s="147"/>
      <c r="AX411" s="147"/>
      <c r="AY411" s="147"/>
      <c r="AZ411" s="147"/>
    </row>
    <row r="412">
      <c r="A412" s="4" t="s">
        <v>1241</v>
      </c>
      <c r="B412" s="144">
        <v>44511.0</v>
      </c>
      <c r="C412" s="115">
        <v>0.42836805555555557</v>
      </c>
      <c r="D412" s="47"/>
      <c r="E412" s="47"/>
      <c r="F412" s="4"/>
      <c r="G412" s="4"/>
      <c r="H412" s="4"/>
      <c r="I412" s="47"/>
      <c r="J412" s="47"/>
      <c r="K412" s="47" t="s">
        <v>271</v>
      </c>
      <c r="L412" s="144"/>
      <c r="M412" s="115"/>
      <c r="N412" s="4"/>
      <c r="O412" s="4"/>
      <c r="P412" s="8" t="b">
        <v>0</v>
      </c>
      <c r="Q412" s="8" t="s">
        <v>2009</v>
      </c>
      <c r="R412" s="177" t="b">
        <v>1</v>
      </c>
      <c r="S412" s="177">
        <v>1.0</v>
      </c>
      <c r="T412" s="8"/>
      <c r="U412" s="4"/>
      <c r="V412" s="47"/>
      <c r="W412" s="4"/>
      <c r="X412" s="177" t="b">
        <v>0</v>
      </c>
      <c r="Y412" s="8" t="b">
        <v>0</v>
      </c>
      <c r="Z412" s="47"/>
      <c r="AA412" s="8" t="b">
        <v>0</v>
      </c>
      <c r="AB412" s="8" t="b">
        <v>0</v>
      </c>
      <c r="AC412" s="178">
        <v>184.0</v>
      </c>
      <c r="AD412" s="177" t="b">
        <v>0</v>
      </c>
      <c r="AE412" s="179"/>
      <c r="AF412" s="8" t="b">
        <v>0</v>
      </c>
      <c r="AG412" s="8" t="b">
        <v>0</v>
      </c>
      <c r="AH412" s="177"/>
      <c r="AI412" s="47"/>
      <c r="AJ412" s="8">
        <v>2.2</v>
      </c>
      <c r="AK412" s="47" t="s">
        <v>622</v>
      </c>
      <c r="AL412" s="4"/>
      <c r="AM412" s="4" t="s">
        <v>373</v>
      </c>
      <c r="AN412" s="4" t="s">
        <v>302</v>
      </c>
      <c r="AO412" s="4" t="s">
        <v>2010</v>
      </c>
      <c r="AP412" s="4" t="s">
        <v>2010</v>
      </c>
      <c r="AQ412" s="4" t="s">
        <v>2010</v>
      </c>
      <c r="AR412" s="4" t="s">
        <v>2010</v>
      </c>
      <c r="AS412" s="147"/>
      <c r="AT412" s="147"/>
      <c r="AU412" s="147"/>
      <c r="AV412" s="147"/>
      <c r="AW412" s="147"/>
      <c r="AX412" s="147"/>
      <c r="AY412" s="147"/>
      <c r="AZ412" s="147"/>
    </row>
    <row r="413">
      <c r="A413" s="4" t="s">
        <v>1243</v>
      </c>
      <c r="B413" s="144">
        <v>44511.0</v>
      </c>
      <c r="C413" s="115">
        <v>0.42916666666666664</v>
      </c>
      <c r="D413" s="47"/>
      <c r="E413" s="47"/>
      <c r="F413" s="4"/>
      <c r="G413" s="4"/>
      <c r="H413" s="4"/>
      <c r="I413" s="47"/>
      <c r="J413" s="47"/>
      <c r="K413" s="47" t="s">
        <v>622</v>
      </c>
      <c r="L413" s="144">
        <v>44512.0</v>
      </c>
      <c r="M413" s="115">
        <v>0.5153935185185186</v>
      </c>
      <c r="N413" s="4"/>
      <c r="O413" s="4"/>
      <c r="P413" s="8" t="b">
        <v>0</v>
      </c>
      <c r="Q413" s="8" t="s">
        <v>2013</v>
      </c>
      <c r="R413" s="177" t="b">
        <v>1</v>
      </c>
      <c r="S413" s="177">
        <v>1.0</v>
      </c>
      <c r="T413" s="8"/>
      <c r="U413" s="4"/>
      <c r="V413" s="47"/>
      <c r="W413" s="4"/>
      <c r="X413" s="177" t="b">
        <v>0</v>
      </c>
      <c r="Y413" s="8" t="b">
        <v>0</v>
      </c>
      <c r="Z413" s="47"/>
      <c r="AA413" s="8" t="b">
        <v>0</v>
      </c>
      <c r="AB413" s="8" t="b">
        <v>0</v>
      </c>
      <c r="AC413" s="178">
        <v>183.0</v>
      </c>
      <c r="AD413" s="177" t="b">
        <v>0</v>
      </c>
      <c r="AE413" s="179"/>
      <c r="AF413" s="8" t="b">
        <v>0</v>
      </c>
      <c r="AG413" s="8" t="b">
        <v>0</v>
      </c>
      <c r="AH413" s="177"/>
      <c r="AI413" s="47"/>
      <c r="AJ413" s="8"/>
      <c r="AK413" s="47" t="s">
        <v>622</v>
      </c>
      <c r="AL413" s="4"/>
      <c r="AM413" s="4" t="s">
        <v>373</v>
      </c>
      <c r="AN413" s="4" t="s">
        <v>413</v>
      </c>
      <c r="AO413" s="4" t="s">
        <v>2010</v>
      </c>
      <c r="AP413" s="4" t="s">
        <v>2010</v>
      </c>
      <c r="AQ413" s="4" t="s">
        <v>2010</v>
      </c>
      <c r="AR413" s="4" t="s">
        <v>2010</v>
      </c>
      <c r="AS413" s="147"/>
      <c r="AT413" s="147"/>
      <c r="AU413" s="147"/>
      <c r="AV413" s="147"/>
      <c r="AW413" s="147"/>
      <c r="AX413" s="147"/>
      <c r="AY413" s="147"/>
      <c r="AZ413" s="147"/>
    </row>
    <row r="414">
      <c r="A414" s="4" t="s">
        <v>1245</v>
      </c>
      <c r="B414" s="144">
        <v>44511.0</v>
      </c>
      <c r="C414" s="115">
        <v>0.42966435185185187</v>
      </c>
      <c r="D414" s="47"/>
      <c r="E414" s="47"/>
      <c r="F414" s="4"/>
      <c r="G414" s="4"/>
      <c r="H414" s="4"/>
      <c r="I414" s="47"/>
      <c r="J414" s="47"/>
      <c r="K414" s="47" t="s">
        <v>622</v>
      </c>
      <c r="L414" s="144">
        <v>44512.0</v>
      </c>
      <c r="M414" s="115">
        <v>0.5153935185185186</v>
      </c>
      <c r="N414" s="4"/>
      <c r="O414" s="4"/>
      <c r="P414" s="8" t="b">
        <v>0</v>
      </c>
      <c r="Q414" s="8" t="s">
        <v>2013</v>
      </c>
      <c r="R414" s="177" t="b">
        <v>1</v>
      </c>
      <c r="S414" s="177">
        <v>1.0</v>
      </c>
      <c r="T414" s="8"/>
      <c r="U414" s="4"/>
      <c r="V414" s="47"/>
      <c r="W414" s="4"/>
      <c r="X414" s="177" t="b">
        <v>0</v>
      </c>
      <c r="Y414" s="8" t="b">
        <v>0</v>
      </c>
      <c r="Z414" s="47"/>
      <c r="AA414" s="8" t="b">
        <v>0</v>
      </c>
      <c r="AB414" s="8" t="b">
        <v>0</v>
      </c>
      <c r="AC414" s="178">
        <v>182.0</v>
      </c>
      <c r="AD414" s="177" t="b">
        <v>0</v>
      </c>
      <c r="AE414" s="179"/>
      <c r="AF414" s="8" t="b">
        <v>0</v>
      </c>
      <c r="AG414" s="8" t="b">
        <v>0</v>
      </c>
      <c r="AH414" s="177"/>
      <c r="AI414" s="47"/>
      <c r="AJ414" s="8"/>
      <c r="AK414" s="47" t="s">
        <v>622</v>
      </c>
      <c r="AL414" s="4"/>
      <c r="AM414" s="4" t="s">
        <v>373</v>
      </c>
      <c r="AN414" s="4" t="s">
        <v>796</v>
      </c>
      <c r="AO414" s="4" t="s">
        <v>2010</v>
      </c>
      <c r="AP414" s="4" t="s">
        <v>2010</v>
      </c>
      <c r="AQ414" s="4" t="s">
        <v>2010</v>
      </c>
      <c r="AR414" s="4" t="s">
        <v>2010</v>
      </c>
      <c r="AS414" s="147"/>
      <c r="AT414" s="147"/>
      <c r="AU414" s="147"/>
      <c r="AV414" s="147"/>
      <c r="AW414" s="147"/>
      <c r="AX414" s="147"/>
      <c r="AY414" s="147"/>
      <c r="AZ414" s="147"/>
    </row>
    <row r="415">
      <c r="A415" s="4" t="s">
        <v>1247</v>
      </c>
      <c r="B415" s="144">
        <v>44511.0</v>
      </c>
      <c r="C415" s="115">
        <v>0.43024305555555553</v>
      </c>
      <c r="D415" s="47"/>
      <c r="E415" s="47"/>
      <c r="F415" s="4"/>
      <c r="G415" s="4"/>
      <c r="H415" s="4"/>
      <c r="I415" s="47"/>
      <c r="J415" s="47"/>
      <c r="K415" s="47" t="s">
        <v>622</v>
      </c>
      <c r="L415" s="144">
        <v>44512.0</v>
      </c>
      <c r="M415" s="115">
        <v>0.5153935185185186</v>
      </c>
      <c r="N415" s="4"/>
      <c r="O415" s="4"/>
      <c r="P415" s="8" t="b">
        <v>0</v>
      </c>
      <c r="Q415" s="8" t="s">
        <v>2013</v>
      </c>
      <c r="R415" s="177" t="b">
        <v>1</v>
      </c>
      <c r="S415" s="177">
        <v>1.0</v>
      </c>
      <c r="T415" s="8"/>
      <c r="U415" s="4"/>
      <c r="V415" s="47"/>
      <c r="W415" s="4"/>
      <c r="X415" s="177" t="b">
        <v>0</v>
      </c>
      <c r="Y415" s="8" t="b">
        <v>0</v>
      </c>
      <c r="Z415" s="47"/>
      <c r="AA415" s="8" t="b">
        <v>0</v>
      </c>
      <c r="AB415" s="8" t="b">
        <v>0</v>
      </c>
      <c r="AC415" s="178">
        <v>181.0</v>
      </c>
      <c r="AD415" s="177" t="b">
        <v>0</v>
      </c>
      <c r="AE415" s="179"/>
      <c r="AF415" s="8" t="b">
        <v>0</v>
      </c>
      <c r="AG415" s="8" t="b">
        <v>0</v>
      </c>
      <c r="AH415" s="177"/>
      <c r="AI415" s="47"/>
      <c r="AJ415" s="8"/>
      <c r="AK415" s="47" t="s">
        <v>622</v>
      </c>
      <c r="AL415" s="4"/>
      <c r="AM415" s="4" t="s">
        <v>373</v>
      </c>
      <c r="AN415" s="4" t="s">
        <v>520</v>
      </c>
      <c r="AO415" s="4" t="s">
        <v>2010</v>
      </c>
      <c r="AP415" s="4" t="s">
        <v>2010</v>
      </c>
      <c r="AQ415" s="4" t="s">
        <v>2010</v>
      </c>
      <c r="AR415" s="4" t="s">
        <v>2010</v>
      </c>
      <c r="AS415" s="147"/>
      <c r="AT415" s="147"/>
      <c r="AU415" s="147"/>
      <c r="AV415" s="147"/>
      <c r="AW415" s="147"/>
      <c r="AX415" s="147"/>
      <c r="AY415" s="147"/>
      <c r="AZ415" s="147"/>
    </row>
    <row r="416">
      <c r="A416" s="4" t="s">
        <v>1249</v>
      </c>
      <c r="B416" s="144">
        <v>44511.0</v>
      </c>
      <c r="C416" s="115">
        <v>0.43344907407407407</v>
      </c>
      <c r="D416" s="47"/>
      <c r="E416" s="47"/>
      <c r="F416" s="4"/>
      <c r="G416" s="4"/>
      <c r="H416" s="4"/>
      <c r="I416" s="47"/>
      <c r="J416" s="47"/>
      <c r="K416" s="47" t="s">
        <v>622</v>
      </c>
      <c r="L416" s="144">
        <v>44512.0</v>
      </c>
      <c r="M416" s="115">
        <v>0.5153935185185186</v>
      </c>
      <c r="N416" s="4"/>
      <c r="O416" s="4"/>
      <c r="P416" s="8" t="b">
        <v>0</v>
      </c>
      <c r="Q416" s="8" t="s">
        <v>2013</v>
      </c>
      <c r="R416" s="177" t="b">
        <v>1</v>
      </c>
      <c r="S416" s="177">
        <v>1.0</v>
      </c>
      <c r="T416" s="8"/>
      <c r="U416" s="4"/>
      <c r="V416" s="47"/>
      <c r="W416" s="4"/>
      <c r="X416" s="177" t="b">
        <v>0</v>
      </c>
      <c r="Y416" s="8" t="b">
        <v>0</v>
      </c>
      <c r="Z416" s="47"/>
      <c r="AA416" s="8" t="b">
        <v>0</v>
      </c>
      <c r="AB416" s="8" t="b">
        <v>0</v>
      </c>
      <c r="AC416" s="178">
        <v>180.0</v>
      </c>
      <c r="AD416" s="177" t="b">
        <v>0</v>
      </c>
      <c r="AE416" s="179"/>
      <c r="AF416" s="8" t="b">
        <v>0</v>
      </c>
      <c r="AG416" s="8" t="b">
        <v>0</v>
      </c>
      <c r="AH416" s="177"/>
      <c r="AI416" s="47"/>
      <c r="AJ416" s="8"/>
      <c r="AK416" s="47" t="s">
        <v>622</v>
      </c>
      <c r="AL416" s="4"/>
      <c r="AM416" s="4" t="s">
        <v>373</v>
      </c>
      <c r="AN416" s="4" t="s">
        <v>349</v>
      </c>
      <c r="AO416" s="4" t="s">
        <v>2010</v>
      </c>
      <c r="AP416" s="4" t="s">
        <v>2010</v>
      </c>
      <c r="AQ416" s="4" t="s">
        <v>2010</v>
      </c>
      <c r="AR416" s="4" t="s">
        <v>2010</v>
      </c>
      <c r="AS416" s="147"/>
      <c r="AT416" s="147"/>
      <c r="AU416" s="147"/>
      <c r="AV416" s="147"/>
      <c r="AW416" s="147"/>
      <c r="AX416" s="147"/>
      <c r="AY416" s="147"/>
      <c r="AZ416" s="147"/>
    </row>
    <row r="417">
      <c r="A417" s="4" t="s">
        <v>1252</v>
      </c>
      <c r="B417" s="144">
        <v>44511.0</v>
      </c>
      <c r="C417" s="115">
        <v>0.4336574074074074</v>
      </c>
      <c r="D417" s="47"/>
      <c r="E417" s="47"/>
      <c r="F417" s="4"/>
      <c r="G417" s="4"/>
      <c r="H417" s="4"/>
      <c r="I417" s="47"/>
      <c r="J417" s="47"/>
      <c r="K417" s="47" t="s">
        <v>622</v>
      </c>
      <c r="L417" s="144">
        <v>44512.0</v>
      </c>
      <c r="M417" s="115">
        <v>0.5153935185185186</v>
      </c>
      <c r="N417" s="4"/>
      <c r="O417" s="4"/>
      <c r="P417" s="8" t="b">
        <v>0</v>
      </c>
      <c r="Q417" s="8" t="s">
        <v>2013</v>
      </c>
      <c r="R417" s="177" t="b">
        <v>1</v>
      </c>
      <c r="S417" s="177">
        <v>1.0</v>
      </c>
      <c r="T417" s="8"/>
      <c r="U417" s="4"/>
      <c r="V417" s="47"/>
      <c r="W417" s="4"/>
      <c r="X417" s="177" t="b">
        <v>0</v>
      </c>
      <c r="Y417" s="8" t="b">
        <v>0</v>
      </c>
      <c r="Z417" s="47"/>
      <c r="AA417" s="8" t="b">
        <v>0</v>
      </c>
      <c r="AB417" s="8" t="b">
        <v>0</v>
      </c>
      <c r="AC417" s="178">
        <v>178.0</v>
      </c>
      <c r="AD417" s="177" t="b">
        <v>0</v>
      </c>
      <c r="AE417" s="179"/>
      <c r="AF417" s="8" t="b">
        <v>0</v>
      </c>
      <c r="AG417" s="8" t="b">
        <v>0</v>
      </c>
      <c r="AH417" s="177"/>
      <c r="AI417" s="47"/>
      <c r="AJ417" s="8"/>
      <c r="AK417" s="47" t="s">
        <v>622</v>
      </c>
      <c r="AL417" s="4"/>
      <c r="AM417" s="4" t="s">
        <v>280</v>
      </c>
      <c r="AN417" s="4" t="s">
        <v>352</v>
      </c>
      <c r="AO417" s="4" t="s">
        <v>2010</v>
      </c>
      <c r="AP417" s="4" t="s">
        <v>2010</v>
      </c>
      <c r="AQ417" s="4" t="s">
        <v>2010</v>
      </c>
      <c r="AR417" s="4" t="s">
        <v>2010</v>
      </c>
      <c r="AS417" s="147"/>
      <c r="AT417" s="147"/>
      <c r="AU417" s="147"/>
      <c r="AV417" s="147"/>
      <c r="AW417" s="147"/>
      <c r="AX417" s="147"/>
      <c r="AY417" s="147"/>
      <c r="AZ417" s="147"/>
    </row>
    <row r="418">
      <c r="A418" s="4" t="s">
        <v>1254</v>
      </c>
      <c r="B418" s="144">
        <v>44511.0</v>
      </c>
      <c r="C418" s="115">
        <v>0.4345486111111111</v>
      </c>
      <c r="D418" s="47"/>
      <c r="E418" s="47"/>
      <c r="F418" s="4"/>
      <c r="G418" s="4"/>
      <c r="H418" s="4"/>
      <c r="I418" s="47"/>
      <c r="J418" s="47"/>
      <c r="K418" s="47" t="s">
        <v>622</v>
      </c>
      <c r="L418" s="144">
        <v>44512.0</v>
      </c>
      <c r="M418" s="115">
        <v>0.5153935185185186</v>
      </c>
      <c r="N418" s="4"/>
      <c r="O418" s="4"/>
      <c r="P418" s="8" t="b">
        <v>0</v>
      </c>
      <c r="Q418" s="8" t="s">
        <v>2013</v>
      </c>
      <c r="R418" s="177" t="b">
        <v>1</v>
      </c>
      <c r="S418" s="177">
        <v>1.0</v>
      </c>
      <c r="T418" s="8">
        <v>0.0</v>
      </c>
      <c r="U418" s="4"/>
      <c r="V418" s="47"/>
      <c r="W418" s="4"/>
      <c r="X418" s="177" t="b">
        <v>0</v>
      </c>
      <c r="Y418" s="8" t="b">
        <v>0</v>
      </c>
      <c r="Z418" s="47"/>
      <c r="AA418" s="8" t="b">
        <v>0</v>
      </c>
      <c r="AB418" s="8" t="b">
        <v>0</v>
      </c>
      <c r="AC418" s="178">
        <v>631.0</v>
      </c>
      <c r="AD418" s="177" t="b">
        <v>1</v>
      </c>
      <c r="AE418" s="179"/>
      <c r="AF418" s="8" t="b">
        <v>0</v>
      </c>
      <c r="AG418" s="8" t="b">
        <v>0</v>
      </c>
      <c r="AH418" s="177"/>
      <c r="AI418" s="47"/>
      <c r="AJ418" s="8"/>
      <c r="AK418" s="47" t="s">
        <v>622</v>
      </c>
      <c r="AL418" s="4"/>
      <c r="AM418" s="4" t="s">
        <v>373</v>
      </c>
      <c r="AN418" s="4" t="s">
        <v>610</v>
      </c>
      <c r="AO418" s="4" t="s">
        <v>2010</v>
      </c>
      <c r="AP418" s="4" t="s">
        <v>2010</v>
      </c>
      <c r="AQ418" s="4" t="s">
        <v>2010</v>
      </c>
      <c r="AR418" s="4" t="s">
        <v>2010</v>
      </c>
      <c r="AS418" s="147"/>
      <c r="AT418" s="147"/>
      <c r="AU418" s="147"/>
      <c r="AV418" s="147"/>
      <c r="AW418" s="147"/>
      <c r="AX418" s="147"/>
      <c r="AY418" s="147"/>
      <c r="AZ418" s="147"/>
    </row>
    <row r="419">
      <c r="A419" s="4" t="s">
        <v>1256</v>
      </c>
      <c r="B419" s="144">
        <v>44511.0</v>
      </c>
      <c r="C419" s="115">
        <v>0.43561342592592595</v>
      </c>
      <c r="D419" s="47"/>
      <c r="E419" s="47"/>
      <c r="F419" s="4"/>
      <c r="G419" s="4"/>
      <c r="H419" s="4"/>
      <c r="I419" s="47"/>
      <c r="J419" s="47"/>
      <c r="K419" s="47" t="s">
        <v>622</v>
      </c>
      <c r="L419" s="144">
        <v>44512.0</v>
      </c>
      <c r="M419" s="115">
        <v>0.5153935185185186</v>
      </c>
      <c r="N419" s="4"/>
      <c r="O419" s="4"/>
      <c r="P419" s="8" t="b">
        <v>0</v>
      </c>
      <c r="Q419" s="8" t="s">
        <v>2013</v>
      </c>
      <c r="R419" s="177" t="b">
        <v>1</v>
      </c>
      <c r="S419" s="177">
        <v>1.0</v>
      </c>
      <c r="T419" s="8">
        <v>0.0</v>
      </c>
      <c r="U419" s="4"/>
      <c r="V419" s="47"/>
      <c r="W419" s="4"/>
      <c r="X419" s="177" t="b">
        <v>0</v>
      </c>
      <c r="Y419" s="8" t="b">
        <v>0</v>
      </c>
      <c r="Z419" s="47"/>
      <c r="AA419" s="8" t="b">
        <v>0</v>
      </c>
      <c r="AB419" s="8" t="b">
        <v>0</v>
      </c>
      <c r="AC419" s="178">
        <v>630.0</v>
      </c>
      <c r="AD419" s="177" t="b">
        <v>1</v>
      </c>
      <c r="AE419" s="179"/>
      <c r="AF419" s="8" t="b">
        <v>0</v>
      </c>
      <c r="AG419" s="8" t="b">
        <v>0</v>
      </c>
      <c r="AH419" s="177"/>
      <c r="AI419" s="47"/>
      <c r="AJ419" s="8"/>
      <c r="AK419" s="47" t="s">
        <v>622</v>
      </c>
      <c r="AL419" s="4"/>
      <c r="AM419" s="4" t="s">
        <v>280</v>
      </c>
      <c r="AN419" s="4" t="s">
        <v>491</v>
      </c>
      <c r="AO419" s="4" t="s">
        <v>2010</v>
      </c>
      <c r="AP419" s="4" t="s">
        <v>2010</v>
      </c>
      <c r="AQ419" s="4" t="s">
        <v>2010</v>
      </c>
      <c r="AR419" s="4" t="s">
        <v>2010</v>
      </c>
      <c r="AS419" s="147"/>
      <c r="AT419" s="147"/>
      <c r="AU419" s="147"/>
      <c r="AV419" s="147"/>
      <c r="AW419" s="147"/>
      <c r="AX419" s="147"/>
      <c r="AY419" s="147"/>
      <c r="AZ419" s="147"/>
    </row>
    <row r="420">
      <c r="A420" s="4" t="s">
        <v>1258</v>
      </c>
      <c r="B420" s="144">
        <v>44511.0</v>
      </c>
      <c r="C420" s="115">
        <v>0.4356712962962963</v>
      </c>
      <c r="D420" s="47"/>
      <c r="E420" s="47"/>
      <c r="F420" s="4"/>
      <c r="G420" s="4"/>
      <c r="H420" s="4"/>
      <c r="I420" s="47"/>
      <c r="J420" s="47"/>
      <c r="K420" s="47" t="s">
        <v>622</v>
      </c>
      <c r="L420" s="144">
        <v>44512.0</v>
      </c>
      <c r="M420" s="115">
        <v>0.5153935185185186</v>
      </c>
      <c r="N420" s="4"/>
      <c r="O420" s="4"/>
      <c r="P420" s="8" t="b">
        <v>0</v>
      </c>
      <c r="Q420" s="8" t="s">
        <v>2013</v>
      </c>
      <c r="R420" s="177" t="b">
        <v>1</v>
      </c>
      <c r="S420" s="177">
        <v>1.0</v>
      </c>
      <c r="T420" s="8">
        <v>0.0</v>
      </c>
      <c r="U420" s="4"/>
      <c r="V420" s="47"/>
      <c r="W420" s="4"/>
      <c r="X420" s="177" t="b">
        <v>0</v>
      </c>
      <c r="Y420" s="8" t="b">
        <v>0</v>
      </c>
      <c r="Z420" s="47"/>
      <c r="AA420" s="8" t="b">
        <v>0</v>
      </c>
      <c r="AB420" s="8" t="b">
        <v>0</v>
      </c>
      <c r="AC420" s="178">
        <v>629.0</v>
      </c>
      <c r="AD420" s="177" t="b">
        <v>1</v>
      </c>
      <c r="AE420" s="179"/>
      <c r="AF420" s="8" t="b">
        <v>0</v>
      </c>
      <c r="AG420" s="8" t="b">
        <v>0</v>
      </c>
      <c r="AH420" s="177"/>
      <c r="AI420" s="47"/>
      <c r="AJ420" s="8"/>
      <c r="AK420" s="47" t="s">
        <v>622</v>
      </c>
      <c r="AL420" s="4"/>
      <c r="AM420" s="4" t="s">
        <v>373</v>
      </c>
      <c r="AN420" s="4" t="s">
        <v>678</v>
      </c>
      <c r="AO420" s="4" t="s">
        <v>2010</v>
      </c>
      <c r="AP420" s="4" t="s">
        <v>2010</v>
      </c>
      <c r="AQ420" s="4" t="s">
        <v>2010</v>
      </c>
      <c r="AR420" s="4" t="s">
        <v>2010</v>
      </c>
      <c r="AS420" s="147"/>
      <c r="AT420" s="147"/>
      <c r="AU420" s="147"/>
      <c r="AV420" s="147"/>
      <c r="AW420" s="147"/>
      <c r="AX420" s="147"/>
      <c r="AY420" s="147"/>
      <c r="AZ420" s="147"/>
    </row>
    <row r="421">
      <c r="A421" s="4" t="s">
        <v>1260</v>
      </c>
      <c r="B421" s="144">
        <v>44511.0</v>
      </c>
      <c r="C421" s="115">
        <v>0.43618055555555557</v>
      </c>
      <c r="D421" s="47"/>
      <c r="E421" s="47"/>
      <c r="F421" s="4"/>
      <c r="G421" s="4"/>
      <c r="H421" s="4"/>
      <c r="I421" s="47"/>
      <c r="J421" s="47"/>
      <c r="K421" s="47" t="s">
        <v>622</v>
      </c>
      <c r="L421" s="144">
        <v>44512.0</v>
      </c>
      <c r="M421" s="115">
        <v>0.5153935185185186</v>
      </c>
      <c r="N421" s="4"/>
      <c r="O421" s="4"/>
      <c r="P421" s="8" t="b">
        <v>0</v>
      </c>
      <c r="Q421" s="8" t="s">
        <v>2013</v>
      </c>
      <c r="R421" s="177" t="b">
        <v>1</v>
      </c>
      <c r="S421" s="177">
        <v>1.0</v>
      </c>
      <c r="T421" s="8">
        <v>0.0</v>
      </c>
      <c r="U421" s="4"/>
      <c r="V421" s="47"/>
      <c r="W421" s="4"/>
      <c r="X421" s="177" t="b">
        <v>0</v>
      </c>
      <c r="Y421" s="8" t="b">
        <v>0</v>
      </c>
      <c r="Z421" s="47"/>
      <c r="AA421" s="8" t="b">
        <v>0</v>
      </c>
      <c r="AB421" s="8" t="b">
        <v>0</v>
      </c>
      <c r="AC421" s="178">
        <v>628.0</v>
      </c>
      <c r="AD421" s="177" t="b">
        <v>1</v>
      </c>
      <c r="AE421" s="179"/>
      <c r="AF421" s="8" t="b">
        <v>0</v>
      </c>
      <c r="AG421" s="8" t="b">
        <v>0</v>
      </c>
      <c r="AH421" s="177"/>
      <c r="AI421" s="47"/>
      <c r="AJ421" s="8"/>
      <c r="AK421" s="47" t="s">
        <v>622</v>
      </c>
      <c r="AL421" s="4"/>
      <c r="AM421" s="4" t="s">
        <v>373</v>
      </c>
      <c r="AN421" s="4" t="s">
        <v>488</v>
      </c>
      <c r="AO421" s="4" t="s">
        <v>2010</v>
      </c>
      <c r="AP421" s="4" t="s">
        <v>2010</v>
      </c>
      <c r="AQ421" s="4" t="s">
        <v>2010</v>
      </c>
      <c r="AR421" s="4" t="s">
        <v>2010</v>
      </c>
      <c r="AS421" s="147"/>
      <c r="AT421" s="147"/>
      <c r="AU421" s="147"/>
      <c r="AV421" s="147"/>
      <c r="AW421" s="147"/>
      <c r="AX421" s="147"/>
      <c r="AY421" s="147"/>
      <c r="AZ421" s="147"/>
    </row>
    <row r="422">
      <c r="A422" s="4" t="s">
        <v>1262</v>
      </c>
      <c r="B422" s="144">
        <v>44511.0</v>
      </c>
      <c r="C422" s="115">
        <v>0.4362847222222222</v>
      </c>
      <c r="D422" s="47"/>
      <c r="E422" s="47"/>
      <c r="F422" s="4"/>
      <c r="G422" s="4"/>
      <c r="H422" s="4"/>
      <c r="I422" s="47"/>
      <c r="J422" s="47"/>
      <c r="K422" s="47" t="s">
        <v>271</v>
      </c>
      <c r="L422" s="144"/>
      <c r="M422" s="115"/>
      <c r="N422" s="4"/>
      <c r="O422" s="4"/>
      <c r="P422" s="8" t="b">
        <v>0</v>
      </c>
      <c r="Q422" s="8" t="s">
        <v>2009</v>
      </c>
      <c r="R422" s="177" t="b">
        <v>1</v>
      </c>
      <c r="S422" s="177">
        <v>1.0</v>
      </c>
      <c r="T422" s="8"/>
      <c r="U422" s="4"/>
      <c r="V422" s="47"/>
      <c r="W422" s="4"/>
      <c r="X422" s="177" t="b">
        <v>0</v>
      </c>
      <c r="Y422" s="8" t="b">
        <v>0</v>
      </c>
      <c r="Z422" s="47"/>
      <c r="AA422" s="8" t="b">
        <v>0</v>
      </c>
      <c r="AB422" s="8" t="b">
        <v>0</v>
      </c>
      <c r="AC422" s="178">
        <v>177.0</v>
      </c>
      <c r="AD422" s="177" t="b">
        <v>0</v>
      </c>
      <c r="AE422" s="179"/>
      <c r="AF422" s="8" t="b">
        <v>0</v>
      </c>
      <c r="AG422" s="8" t="b">
        <v>0</v>
      </c>
      <c r="AH422" s="177"/>
      <c r="AI422" s="47"/>
      <c r="AJ422" s="8">
        <v>2.2</v>
      </c>
      <c r="AK422" s="47" t="s">
        <v>622</v>
      </c>
      <c r="AL422" s="4"/>
      <c r="AM422" s="4" t="s">
        <v>280</v>
      </c>
      <c r="AN422" s="4" t="s">
        <v>396</v>
      </c>
      <c r="AO422" s="4" t="s">
        <v>2010</v>
      </c>
      <c r="AP422" s="4" t="s">
        <v>2010</v>
      </c>
      <c r="AQ422" s="4" t="s">
        <v>2010</v>
      </c>
      <c r="AR422" s="4" t="s">
        <v>2010</v>
      </c>
      <c r="AS422" s="147"/>
      <c r="AT422" s="147"/>
      <c r="AU422" s="147"/>
      <c r="AV422" s="147"/>
      <c r="AW422" s="147"/>
      <c r="AX422" s="147"/>
      <c r="AY422" s="147"/>
      <c r="AZ422" s="147"/>
    </row>
    <row r="423">
      <c r="A423" s="4" t="s">
        <v>1264</v>
      </c>
      <c r="B423" s="144">
        <v>44511.0</v>
      </c>
      <c r="C423" s="115">
        <v>0.43927083333333333</v>
      </c>
      <c r="D423" s="47"/>
      <c r="E423" s="47"/>
      <c r="F423" s="4"/>
      <c r="G423" s="4"/>
      <c r="H423" s="4"/>
      <c r="I423" s="47"/>
      <c r="J423" s="47"/>
      <c r="K423" s="47" t="s">
        <v>622</v>
      </c>
      <c r="L423" s="144">
        <v>44512.0</v>
      </c>
      <c r="M423" s="115">
        <v>0.5153935185185186</v>
      </c>
      <c r="N423" s="4"/>
      <c r="O423" s="4"/>
      <c r="P423" s="8" t="b">
        <v>0</v>
      </c>
      <c r="Q423" s="8" t="s">
        <v>2013</v>
      </c>
      <c r="R423" s="177" t="b">
        <v>1</v>
      </c>
      <c r="S423" s="177">
        <v>1.0</v>
      </c>
      <c r="T423" s="8">
        <v>0.0</v>
      </c>
      <c r="U423" s="4"/>
      <c r="V423" s="47"/>
      <c r="W423" s="4"/>
      <c r="X423" s="177" t="b">
        <v>0</v>
      </c>
      <c r="Y423" s="8" t="b">
        <v>0</v>
      </c>
      <c r="Z423" s="47"/>
      <c r="AA423" s="8" t="b">
        <v>0</v>
      </c>
      <c r="AB423" s="8" t="b">
        <v>0</v>
      </c>
      <c r="AC423" s="178">
        <v>627.0</v>
      </c>
      <c r="AD423" s="177" t="b">
        <v>1</v>
      </c>
      <c r="AE423" s="179"/>
      <c r="AF423" s="8" t="b">
        <v>0</v>
      </c>
      <c r="AG423" s="8" t="b">
        <v>0</v>
      </c>
      <c r="AH423" s="177"/>
      <c r="AI423" s="47"/>
      <c r="AJ423" s="8"/>
      <c r="AK423" s="47" t="s">
        <v>622</v>
      </c>
      <c r="AL423" s="4"/>
      <c r="AM423" s="4" t="s">
        <v>373</v>
      </c>
      <c r="AN423" s="4" t="s">
        <v>1265</v>
      </c>
      <c r="AO423" s="4" t="s">
        <v>2010</v>
      </c>
      <c r="AP423" s="4" t="s">
        <v>2010</v>
      </c>
      <c r="AQ423" s="4" t="s">
        <v>2010</v>
      </c>
      <c r="AR423" s="4" t="s">
        <v>2010</v>
      </c>
      <c r="AS423" s="147"/>
      <c r="AT423" s="147"/>
      <c r="AU423" s="147"/>
      <c r="AV423" s="147"/>
      <c r="AW423" s="147"/>
      <c r="AX423" s="147"/>
      <c r="AY423" s="147"/>
      <c r="AZ423" s="147"/>
    </row>
    <row r="424">
      <c r="A424" s="4" t="s">
        <v>1267</v>
      </c>
      <c r="B424" s="144">
        <v>44511.0</v>
      </c>
      <c r="C424" s="115">
        <v>0.43940972222222224</v>
      </c>
      <c r="D424" s="47"/>
      <c r="E424" s="47"/>
      <c r="F424" s="4"/>
      <c r="G424" s="4"/>
      <c r="H424" s="4"/>
      <c r="I424" s="47"/>
      <c r="J424" s="47"/>
      <c r="K424" s="47" t="s">
        <v>271</v>
      </c>
      <c r="L424" s="144">
        <v>44868.0</v>
      </c>
      <c r="M424" s="115">
        <v>0.5355208333333333</v>
      </c>
      <c r="N424" s="4"/>
      <c r="O424" s="4"/>
      <c r="P424" s="8" t="b">
        <v>0</v>
      </c>
      <c r="Q424" s="8" t="s">
        <v>2009</v>
      </c>
      <c r="R424" s="177" t="b">
        <v>1</v>
      </c>
      <c r="S424" s="177">
        <v>1.0</v>
      </c>
      <c r="T424" s="8">
        <v>0.0</v>
      </c>
      <c r="U424" s="4"/>
      <c r="V424" s="47"/>
      <c r="W424" s="4"/>
      <c r="X424" s="177" t="b">
        <v>0</v>
      </c>
      <c r="Y424" s="8" t="b">
        <v>0</v>
      </c>
      <c r="Z424" s="47"/>
      <c r="AA424" s="8" t="b">
        <v>0</v>
      </c>
      <c r="AB424" s="8" t="b">
        <v>0</v>
      </c>
      <c r="AC424" s="178">
        <v>626.0</v>
      </c>
      <c r="AD424" s="177" t="b">
        <v>1</v>
      </c>
      <c r="AE424" s="179"/>
      <c r="AF424" s="8" t="b">
        <v>0</v>
      </c>
      <c r="AG424" s="8" t="b">
        <v>0</v>
      </c>
      <c r="AH424" s="177"/>
      <c r="AI424" s="47"/>
      <c r="AJ424" s="8">
        <v>2.2</v>
      </c>
      <c r="AK424" s="47" t="s">
        <v>622</v>
      </c>
      <c r="AL424" s="4"/>
      <c r="AM424" s="4" t="s">
        <v>280</v>
      </c>
      <c r="AN424" s="4" t="s">
        <v>928</v>
      </c>
      <c r="AO424" s="4" t="s">
        <v>2010</v>
      </c>
      <c r="AP424" s="4" t="s">
        <v>2010</v>
      </c>
      <c r="AQ424" s="4" t="s">
        <v>2010</v>
      </c>
      <c r="AR424" s="4" t="s">
        <v>2010</v>
      </c>
      <c r="AS424" s="147"/>
      <c r="AT424" s="147"/>
      <c r="AU424" s="147"/>
      <c r="AV424" s="147"/>
      <c r="AW424" s="147"/>
      <c r="AX424" s="147"/>
      <c r="AY424" s="147"/>
      <c r="AZ424" s="147"/>
    </row>
    <row r="425">
      <c r="A425" s="4" t="s">
        <v>1269</v>
      </c>
      <c r="B425" s="144">
        <v>44511.0</v>
      </c>
      <c r="C425" s="115">
        <v>0.4497685185185185</v>
      </c>
      <c r="D425" s="47"/>
      <c r="E425" s="47"/>
      <c r="F425" s="4"/>
      <c r="G425" s="4"/>
      <c r="H425" s="4"/>
      <c r="I425" s="47"/>
      <c r="J425" s="47"/>
      <c r="K425" s="47" t="s">
        <v>622</v>
      </c>
      <c r="L425" s="144">
        <v>44512.0</v>
      </c>
      <c r="M425" s="115">
        <v>0.5153935185185186</v>
      </c>
      <c r="N425" s="4"/>
      <c r="O425" s="4"/>
      <c r="P425" s="8" t="b">
        <v>0</v>
      </c>
      <c r="Q425" s="8" t="s">
        <v>2013</v>
      </c>
      <c r="R425" s="177" t="b">
        <v>1</v>
      </c>
      <c r="S425" s="177">
        <v>1.0</v>
      </c>
      <c r="T425" s="8">
        <v>0.0</v>
      </c>
      <c r="U425" s="4"/>
      <c r="V425" s="47"/>
      <c r="W425" s="4"/>
      <c r="X425" s="177" t="b">
        <v>0</v>
      </c>
      <c r="Y425" s="8" t="b">
        <v>0</v>
      </c>
      <c r="Z425" s="47"/>
      <c r="AA425" s="8" t="b">
        <v>0</v>
      </c>
      <c r="AB425" s="8" t="b">
        <v>0</v>
      </c>
      <c r="AC425" s="178">
        <v>625.0</v>
      </c>
      <c r="AD425" s="177" t="b">
        <v>1</v>
      </c>
      <c r="AE425" s="179"/>
      <c r="AF425" s="8" t="b">
        <v>0</v>
      </c>
      <c r="AG425" s="8" t="b">
        <v>0</v>
      </c>
      <c r="AH425" s="177"/>
      <c r="AI425" s="47"/>
      <c r="AJ425" s="8"/>
      <c r="AK425" s="47" t="s">
        <v>622</v>
      </c>
      <c r="AL425" s="4"/>
      <c r="AM425" s="4" t="s">
        <v>373</v>
      </c>
      <c r="AN425" s="4" t="s">
        <v>681</v>
      </c>
      <c r="AO425" s="4" t="s">
        <v>2010</v>
      </c>
      <c r="AP425" s="4" t="s">
        <v>2010</v>
      </c>
      <c r="AQ425" s="4" t="s">
        <v>2010</v>
      </c>
      <c r="AR425" s="4" t="s">
        <v>2010</v>
      </c>
      <c r="AS425" s="147"/>
      <c r="AT425" s="147"/>
      <c r="AU425" s="147"/>
      <c r="AV425" s="147"/>
      <c r="AW425" s="147"/>
      <c r="AX425" s="147"/>
      <c r="AY425" s="147"/>
      <c r="AZ425" s="147"/>
    </row>
    <row r="426">
      <c r="A426" s="4" t="s">
        <v>1271</v>
      </c>
      <c r="B426" s="144">
        <v>44511.0</v>
      </c>
      <c r="C426" s="115">
        <v>0.4508564814814815</v>
      </c>
      <c r="D426" s="47"/>
      <c r="E426" s="47"/>
      <c r="F426" s="4"/>
      <c r="G426" s="4"/>
      <c r="H426" s="4"/>
      <c r="I426" s="47"/>
      <c r="J426" s="47"/>
      <c r="K426" s="47" t="s">
        <v>622</v>
      </c>
      <c r="L426" s="144">
        <v>44512.0</v>
      </c>
      <c r="M426" s="115">
        <v>0.5153935185185186</v>
      </c>
      <c r="N426" s="4"/>
      <c r="O426" s="4"/>
      <c r="P426" s="8" t="b">
        <v>0</v>
      </c>
      <c r="Q426" s="8" t="s">
        <v>2013</v>
      </c>
      <c r="R426" s="177" t="b">
        <v>1</v>
      </c>
      <c r="S426" s="177">
        <v>1.0</v>
      </c>
      <c r="T426" s="8"/>
      <c r="U426" s="4"/>
      <c r="V426" s="47"/>
      <c r="W426" s="4"/>
      <c r="X426" s="177" t="b">
        <v>0</v>
      </c>
      <c r="Y426" s="8" t="b">
        <v>0</v>
      </c>
      <c r="Z426" s="47"/>
      <c r="AA426" s="8" t="b">
        <v>0</v>
      </c>
      <c r="AB426" s="8" t="b">
        <v>0</v>
      </c>
      <c r="AC426" s="178">
        <v>176.0</v>
      </c>
      <c r="AD426" s="177" t="b">
        <v>0</v>
      </c>
      <c r="AE426" s="179"/>
      <c r="AF426" s="8" t="b">
        <v>0</v>
      </c>
      <c r="AG426" s="8" t="b">
        <v>0</v>
      </c>
      <c r="AH426" s="177"/>
      <c r="AI426" s="47"/>
      <c r="AJ426" s="8"/>
      <c r="AK426" s="47" t="s">
        <v>622</v>
      </c>
      <c r="AL426" s="4"/>
      <c r="AM426" s="4" t="s">
        <v>280</v>
      </c>
      <c r="AN426" s="4" t="s">
        <v>462</v>
      </c>
      <c r="AO426" s="4" t="s">
        <v>2010</v>
      </c>
      <c r="AP426" s="4" t="s">
        <v>2010</v>
      </c>
      <c r="AQ426" s="4" t="s">
        <v>2010</v>
      </c>
      <c r="AR426" s="4" t="s">
        <v>2010</v>
      </c>
      <c r="AS426" s="147"/>
      <c r="AT426" s="147"/>
      <c r="AU426" s="147"/>
      <c r="AV426" s="147"/>
      <c r="AW426" s="147"/>
      <c r="AX426" s="147"/>
      <c r="AY426" s="147"/>
      <c r="AZ426" s="147"/>
    </row>
    <row r="427">
      <c r="A427" s="4" t="s">
        <v>1273</v>
      </c>
      <c r="B427" s="144">
        <v>44511.0</v>
      </c>
      <c r="C427" s="115">
        <v>0.4653587962962963</v>
      </c>
      <c r="D427" s="47"/>
      <c r="E427" s="47"/>
      <c r="F427" s="4"/>
      <c r="G427" s="4"/>
      <c r="H427" s="4"/>
      <c r="I427" s="47"/>
      <c r="J427" s="47"/>
      <c r="K427" s="47" t="s">
        <v>622</v>
      </c>
      <c r="L427" s="144">
        <v>44512.0</v>
      </c>
      <c r="M427" s="115">
        <v>0.5153935185185186</v>
      </c>
      <c r="N427" s="4"/>
      <c r="O427" s="4"/>
      <c r="P427" s="8" t="b">
        <v>0</v>
      </c>
      <c r="Q427" s="8" t="s">
        <v>2013</v>
      </c>
      <c r="R427" s="177" t="b">
        <v>1</v>
      </c>
      <c r="S427" s="177">
        <v>1.0</v>
      </c>
      <c r="T427" s="8"/>
      <c r="U427" s="4"/>
      <c r="V427" s="47"/>
      <c r="W427" s="4"/>
      <c r="X427" s="177" t="b">
        <v>0</v>
      </c>
      <c r="Y427" s="8" t="b">
        <v>0</v>
      </c>
      <c r="Z427" s="47"/>
      <c r="AA427" s="8" t="b">
        <v>0</v>
      </c>
      <c r="AB427" s="8" t="b">
        <v>0</v>
      </c>
      <c r="AC427" s="178">
        <v>175.0</v>
      </c>
      <c r="AD427" s="177" t="b">
        <v>0</v>
      </c>
      <c r="AE427" s="179"/>
      <c r="AF427" s="8" t="b">
        <v>0</v>
      </c>
      <c r="AG427" s="8" t="b">
        <v>0</v>
      </c>
      <c r="AH427" s="177"/>
      <c r="AI427" s="47"/>
      <c r="AJ427" s="8"/>
      <c r="AK427" s="47" t="s">
        <v>622</v>
      </c>
      <c r="AL427" s="4"/>
      <c r="AM427" s="4" t="s">
        <v>280</v>
      </c>
      <c r="AN427" s="4" t="s">
        <v>302</v>
      </c>
      <c r="AO427" s="4" t="s">
        <v>2010</v>
      </c>
      <c r="AP427" s="4" t="s">
        <v>2010</v>
      </c>
      <c r="AQ427" s="4" t="s">
        <v>2010</v>
      </c>
      <c r="AR427" s="4" t="s">
        <v>2010</v>
      </c>
      <c r="AS427" s="147"/>
      <c r="AT427" s="147"/>
      <c r="AU427" s="147"/>
      <c r="AV427" s="147"/>
      <c r="AW427" s="147"/>
      <c r="AX427" s="147"/>
      <c r="AY427" s="147"/>
      <c r="AZ427" s="147"/>
    </row>
    <row r="428">
      <c r="A428" s="4" t="s">
        <v>1275</v>
      </c>
      <c r="B428" s="144">
        <v>44511.0</v>
      </c>
      <c r="C428" s="115">
        <v>0.46565972222222224</v>
      </c>
      <c r="D428" s="47"/>
      <c r="E428" s="47"/>
      <c r="F428" s="4"/>
      <c r="G428" s="4"/>
      <c r="H428" s="4"/>
      <c r="I428" s="47"/>
      <c r="J428" s="47"/>
      <c r="K428" s="47" t="s">
        <v>622</v>
      </c>
      <c r="L428" s="144">
        <v>44512.0</v>
      </c>
      <c r="M428" s="115">
        <v>0.5153935185185186</v>
      </c>
      <c r="N428" s="4"/>
      <c r="O428" s="4"/>
      <c r="P428" s="8" t="b">
        <v>0</v>
      </c>
      <c r="Q428" s="8" t="s">
        <v>2013</v>
      </c>
      <c r="R428" s="177" t="b">
        <v>1</v>
      </c>
      <c r="S428" s="177">
        <v>1.0</v>
      </c>
      <c r="T428" s="8">
        <v>0.0</v>
      </c>
      <c r="U428" s="4"/>
      <c r="V428" s="47"/>
      <c r="W428" s="4"/>
      <c r="X428" s="177" t="b">
        <v>0</v>
      </c>
      <c r="Y428" s="8" t="b">
        <v>0</v>
      </c>
      <c r="Z428" s="47"/>
      <c r="AA428" s="8" t="b">
        <v>0</v>
      </c>
      <c r="AB428" s="8" t="b">
        <v>0</v>
      </c>
      <c r="AC428" s="178">
        <v>174.0</v>
      </c>
      <c r="AD428" s="177" t="b">
        <v>0</v>
      </c>
      <c r="AE428" s="179"/>
      <c r="AF428" s="8" t="b">
        <v>0</v>
      </c>
      <c r="AG428" s="8" t="b">
        <v>0</v>
      </c>
      <c r="AH428" s="177"/>
      <c r="AI428" s="47"/>
      <c r="AJ428" s="8"/>
      <c r="AK428" s="47" t="s">
        <v>622</v>
      </c>
      <c r="AL428" s="4" t="s">
        <v>815</v>
      </c>
      <c r="AM428" s="4" t="s">
        <v>280</v>
      </c>
      <c r="AN428" s="4" t="s">
        <v>1276</v>
      </c>
      <c r="AO428" s="4" t="s">
        <v>2010</v>
      </c>
      <c r="AP428" s="4" t="s">
        <v>2010</v>
      </c>
      <c r="AQ428" s="4" t="s">
        <v>2010</v>
      </c>
      <c r="AR428" s="4" t="s">
        <v>2010</v>
      </c>
      <c r="AS428" s="147"/>
      <c r="AT428" s="147"/>
      <c r="AU428" s="147"/>
      <c r="AV428" s="147"/>
      <c r="AW428" s="147"/>
      <c r="AX428" s="147"/>
      <c r="AY428" s="147"/>
      <c r="AZ428" s="147"/>
    </row>
    <row r="429">
      <c r="A429" s="4" t="s">
        <v>1278</v>
      </c>
      <c r="B429" s="144">
        <v>44511.0</v>
      </c>
      <c r="C429" s="115">
        <v>0.4675578703703704</v>
      </c>
      <c r="D429" s="47"/>
      <c r="E429" s="47"/>
      <c r="F429" s="4"/>
      <c r="G429" s="4"/>
      <c r="H429" s="4"/>
      <c r="I429" s="47"/>
      <c r="J429" s="47"/>
      <c r="K429" s="47" t="s">
        <v>622</v>
      </c>
      <c r="L429" s="144">
        <v>44512.0</v>
      </c>
      <c r="M429" s="115">
        <v>0.5153935185185186</v>
      </c>
      <c r="N429" s="4"/>
      <c r="O429" s="4"/>
      <c r="P429" s="8" t="b">
        <v>0</v>
      </c>
      <c r="Q429" s="8" t="s">
        <v>2013</v>
      </c>
      <c r="R429" s="177" t="b">
        <v>1</v>
      </c>
      <c r="S429" s="177">
        <v>1.0</v>
      </c>
      <c r="T429" s="8">
        <v>0.0</v>
      </c>
      <c r="U429" s="4"/>
      <c r="V429" s="47"/>
      <c r="W429" s="4"/>
      <c r="X429" s="177" t="b">
        <v>0</v>
      </c>
      <c r="Y429" s="8" t="b">
        <v>0</v>
      </c>
      <c r="Z429" s="47"/>
      <c r="AA429" s="8" t="b">
        <v>0</v>
      </c>
      <c r="AB429" s="8" t="b">
        <v>0</v>
      </c>
      <c r="AC429" s="178">
        <v>624.0</v>
      </c>
      <c r="AD429" s="177" t="b">
        <v>1</v>
      </c>
      <c r="AE429" s="179"/>
      <c r="AF429" s="8" t="b">
        <v>0</v>
      </c>
      <c r="AG429" s="8" t="b">
        <v>0</v>
      </c>
      <c r="AH429" s="177"/>
      <c r="AI429" s="47"/>
      <c r="AJ429" s="8"/>
      <c r="AK429" s="47" t="s">
        <v>622</v>
      </c>
      <c r="AL429" s="4"/>
      <c r="AM429" s="4" t="s">
        <v>280</v>
      </c>
      <c r="AN429" s="4" t="s">
        <v>1279</v>
      </c>
      <c r="AO429" s="4" t="s">
        <v>2010</v>
      </c>
      <c r="AP429" s="4" t="s">
        <v>2010</v>
      </c>
      <c r="AQ429" s="4" t="s">
        <v>2010</v>
      </c>
      <c r="AR429" s="4" t="s">
        <v>2010</v>
      </c>
      <c r="AS429" s="147"/>
      <c r="AT429" s="147"/>
      <c r="AU429" s="147"/>
      <c r="AV429" s="147"/>
      <c r="AW429" s="147"/>
      <c r="AX429" s="147"/>
      <c r="AY429" s="147"/>
      <c r="AZ429" s="147"/>
    </row>
    <row r="430">
      <c r="A430" s="4" t="s">
        <v>1281</v>
      </c>
      <c r="B430" s="144">
        <v>44512.0</v>
      </c>
      <c r="C430" s="115">
        <v>0.30033564814814817</v>
      </c>
      <c r="D430" s="47"/>
      <c r="E430" s="47"/>
      <c r="F430" s="4"/>
      <c r="G430" s="4"/>
      <c r="H430" s="4"/>
      <c r="I430" s="47"/>
      <c r="J430" s="47"/>
      <c r="K430" s="47" t="s">
        <v>622</v>
      </c>
      <c r="L430" s="144">
        <v>44512.0</v>
      </c>
      <c r="M430" s="115">
        <v>0.5153935185185186</v>
      </c>
      <c r="N430" s="4"/>
      <c r="O430" s="4"/>
      <c r="P430" s="8" t="b">
        <v>0</v>
      </c>
      <c r="Q430" s="8" t="s">
        <v>2013</v>
      </c>
      <c r="R430" s="177" t="b">
        <v>1</v>
      </c>
      <c r="S430" s="177">
        <v>1.0</v>
      </c>
      <c r="T430" s="8">
        <v>0.0</v>
      </c>
      <c r="U430" s="4"/>
      <c r="V430" s="47"/>
      <c r="W430" s="4"/>
      <c r="X430" s="177" t="b">
        <v>0</v>
      </c>
      <c r="Y430" s="8" t="b">
        <v>0</v>
      </c>
      <c r="Z430" s="47"/>
      <c r="AA430" s="8" t="b">
        <v>0</v>
      </c>
      <c r="AB430" s="8" t="b">
        <v>0</v>
      </c>
      <c r="AC430" s="178">
        <v>623.0</v>
      </c>
      <c r="AD430" s="177" t="b">
        <v>1</v>
      </c>
      <c r="AE430" s="179"/>
      <c r="AF430" s="8" t="b">
        <v>0</v>
      </c>
      <c r="AG430" s="8" t="b">
        <v>0</v>
      </c>
      <c r="AH430" s="177"/>
      <c r="AI430" s="47"/>
      <c r="AJ430" s="8"/>
      <c r="AK430" s="47" t="s">
        <v>622</v>
      </c>
      <c r="AL430" s="4"/>
      <c r="AM430" s="4" t="s">
        <v>280</v>
      </c>
      <c r="AN430" s="4" t="s">
        <v>1282</v>
      </c>
      <c r="AO430" s="4" t="s">
        <v>2010</v>
      </c>
      <c r="AP430" s="4" t="s">
        <v>2010</v>
      </c>
      <c r="AQ430" s="4" t="s">
        <v>2010</v>
      </c>
      <c r="AR430" s="4" t="s">
        <v>2010</v>
      </c>
      <c r="AS430" s="147"/>
      <c r="AT430" s="147"/>
      <c r="AU430" s="147"/>
      <c r="AV430" s="147"/>
      <c r="AW430" s="147"/>
      <c r="AX430" s="147"/>
      <c r="AY430" s="147"/>
      <c r="AZ430" s="147"/>
    </row>
    <row r="431">
      <c r="A431" s="4" t="s">
        <v>1284</v>
      </c>
      <c r="B431" s="144">
        <v>44515.0</v>
      </c>
      <c r="C431" s="115">
        <v>0.12255787037037037</v>
      </c>
      <c r="D431" s="47"/>
      <c r="E431" s="47"/>
      <c r="F431" s="4"/>
      <c r="G431" s="4"/>
      <c r="H431" s="4"/>
      <c r="I431" s="47"/>
      <c r="J431" s="47"/>
      <c r="K431" s="47" t="s">
        <v>622</v>
      </c>
      <c r="L431" s="144">
        <v>44515.0</v>
      </c>
      <c r="M431" s="115">
        <v>0.39466435185185184</v>
      </c>
      <c r="N431" s="4"/>
      <c r="O431" s="4"/>
      <c r="P431" s="8" t="b">
        <v>0</v>
      </c>
      <c r="Q431" s="8" t="s">
        <v>2013</v>
      </c>
      <c r="R431" s="177" t="b">
        <v>1</v>
      </c>
      <c r="S431" s="177">
        <v>1.0</v>
      </c>
      <c r="T431" s="8">
        <v>0.0</v>
      </c>
      <c r="U431" s="4"/>
      <c r="V431" s="47"/>
      <c r="W431" s="4"/>
      <c r="X431" s="177" t="b">
        <v>0</v>
      </c>
      <c r="Y431" s="8" t="b">
        <v>0</v>
      </c>
      <c r="Z431" s="47"/>
      <c r="AA431" s="8" t="b">
        <v>0</v>
      </c>
      <c r="AB431" s="8" t="b">
        <v>0</v>
      </c>
      <c r="AC431" s="178">
        <v>622.0</v>
      </c>
      <c r="AD431" s="177" t="b">
        <v>1</v>
      </c>
      <c r="AE431" s="179"/>
      <c r="AF431" s="8" t="b">
        <v>0</v>
      </c>
      <c r="AG431" s="8" t="b">
        <v>0</v>
      </c>
      <c r="AH431" s="177"/>
      <c r="AI431" s="47"/>
      <c r="AJ431" s="8"/>
      <c r="AK431" s="47" t="s">
        <v>622</v>
      </c>
      <c r="AL431" s="4"/>
      <c r="AM431" s="4" t="s">
        <v>373</v>
      </c>
      <c r="AN431" s="4" t="s">
        <v>1237</v>
      </c>
      <c r="AO431" s="4" t="s">
        <v>2010</v>
      </c>
      <c r="AP431" s="4" t="s">
        <v>2010</v>
      </c>
      <c r="AQ431" s="4" t="s">
        <v>2010</v>
      </c>
      <c r="AR431" s="4" t="s">
        <v>2010</v>
      </c>
      <c r="AS431" s="147"/>
      <c r="AT431" s="147"/>
      <c r="AU431" s="147"/>
      <c r="AV431" s="147"/>
      <c r="AW431" s="147"/>
      <c r="AX431" s="147"/>
      <c r="AY431" s="147"/>
      <c r="AZ431" s="147"/>
    </row>
    <row r="432">
      <c r="A432" s="4" t="s">
        <v>1286</v>
      </c>
      <c r="B432" s="144">
        <v>44515.0</v>
      </c>
      <c r="C432" s="115">
        <v>0.12304398148148148</v>
      </c>
      <c r="D432" s="47"/>
      <c r="E432" s="47"/>
      <c r="F432" s="4"/>
      <c r="G432" s="4"/>
      <c r="H432" s="4"/>
      <c r="I432" s="47"/>
      <c r="J432" s="47"/>
      <c r="K432" s="47" t="s">
        <v>622</v>
      </c>
      <c r="L432" s="144">
        <v>44515.0</v>
      </c>
      <c r="M432" s="115">
        <v>0.39466435185185184</v>
      </c>
      <c r="N432" s="4"/>
      <c r="O432" s="4"/>
      <c r="P432" s="8" t="b">
        <v>0</v>
      </c>
      <c r="Q432" s="8" t="s">
        <v>2013</v>
      </c>
      <c r="R432" s="177" t="b">
        <v>1</v>
      </c>
      <c r="S432" s="177">
        <v>1.0</v>
      </c>
      <c r="T432" s="8">
        <v>0.0</v>
      </c>
      <c r="U432" s="4"/>
      <c r="V432" s="47"/>
      <c r="W432" s="4"/>
      <c r="X432" s="177" t="b">
        <v>0</v>
      </c>
      <c r="Y432" s="8" t="b">
        <v>0</v>
      </c>
      <c r="Z432" s="47"/>
      <c r="AA432" s="8" t="b">
        <v>0</v>
      </c>
      <c r="AB432" s="8" t="b">
        <v>0</v>
      </c>
      <c r="AC432" s="178">
        <v>621.0</v>
      </c>
      <c r="AD432" s="177" t="b">
        <v>1</v>
      </c>
      <c r="AE432" s="179"/>
      <c r="AF432" s="8" t="b">
        <v>0</v>
      </c>
      <c r="AG432" s="8" t="b">
        <v>0</v>
      </c>
      <c r="AH432" s="177"/>
      <c r="AI432" s="47"/>
      <c r="AJ432" s="8"/>
      <c r="AK432" s="47" t="s">
        <v>622</v>
      </c>
      <c r="AL432" s="4"/>
      <c r="AM432" s="4" t="s">
        <v>373</v>
      </c>
      <c r="AN432" s="4" t="s">
        <v>1081</v>
      </c>
      <c r="AO432" s="4" t="s">
        <v>2010</v>
      </c>
      <c r="AP432" s="4" t="s">
        <v>2010</v>
      </c>
      <c r="AQ432" s="4" t="s">
        <v>2010</v>
      </c>
      <c r="AR432" s="4" t="s">
        <v>2010</v>
      </c>
      <c r="AS432" s="147"/>
      <c r="AT432" s="147"/>
      <c r="AU432" s="147"/>
      <c r="AV432" s="147"/>
      <c r="AW432" s="147"/>
      <c r="AX432" s="147"/>
      <c r="AY432" s="147"/>
      <c r="AZ432" s="147"/>
    </row>
    <row r="433">
      <c r="A433" s="4" t="s">
        <v>1288</v>
      </c>
      <c r="B433" s="144">
        <v>44515.0</v>
      </c>
      <c r="C433" s="115">
        <v>0.12341435185185186</v>
      </c>
      <c r="D433" s="47"/>
      <c r="E433" s="47"/>
      <c r="F433" s="4"/>
      <c r="G433" s="4"/>
      <c r="H433" s="4"/>
      <c r="I433" s="47"/>
      <c r="J433" s="47"/>
      <c r="K433" s="47" t="s">
        <v>622</v>
      </c>
      <c r="L433" s="144">
        <v>44515.0</v>
      </c>
      <c r="M433" s="115">
        <v>0.39466435185185184</v>
      </c>
      <c r="N433" s="4"/>
      <c r="O433" s="4"/>
      <c r="P433" s="8" t="b">
        <v>0</v>
      </c>
      <c r="Q433" s="8" t="s">
        <v>2013</v>
      </c>
      <c r="R433" s="177" t="b">
        <v>1</v>
      </c>
      <c r="S433" s="177">
        <v>1.0</v>
      </c>
      <c r="T433" s="8"/>
      <c r="U433" s="4"/>
      <c r="V433" s="47"/>
      <c r="W433" s="4"/>
      <c r="X433" s="177" t="b">
        <v>0</v>
      </c>
      <c r="Y433" s="8" t="b">
        <v>0</v>
      </c>
      <c r="Z433" s="47"/>
      <c r="AA433" s="8" t="b">
        <v>0</v>
      </c>
      <c r="AB433" s="8" t="b">
        <v>0</v>
      </c>
      <c r="AC433" s="178">
        <v>173.0</v>
      </c>
      <c r="AD433" s="177" t="b">
        <v>0</v>
      </c>
      <c r="AE433" s="179"/>
      <c r="AF433" s="8" t="b">
        <v>0</v>
      </c>
      <c r="AG433" s="8" t="b">
        <v>0</v>
      </c>
      <c r="AH433" s="177"/>
      <c r="AI433" s="47"/>
      <c r="AJ433" s="8"/>
      <c r="AK433" s="47" t="s">
        <v>622</v>
      </c>
      <c r="AL433" s="4"/>
      <c r="AM433" s="4" t="s">
        <v>280</v>
      </c>
      <c r="AN433" s="4" t="s">
        <v>437</v>
      </c>
      <c r="AO433" s="4" t="s">
        <v>2010</v>
      </c>
      <c r="AP433" s="4" t="s">
        <v>2010</v>
      </c>
      <c r="AQ433" s="4" t="s">
        <v>2010</v>
      </c>
      <c r="AR433" s="4" t="s">
        <v>2010</v>
      </c>
      <c r="AS433" s="147"/>
      <c r="AT433" s="147"/>
      <c r="AU433" s="147"/>
      <c r="AV433" s="147"/>
      <c r="AW433" s="147"/>
      <c r="AX433" s="147"/>
      <c r="AY433" s="147"/>
      <c r="AZ433" s="147"/>
    </row>
    <row r="434">
      <c r="A434" s="4" t="s">
        <v>1290</v>
      </c>
      <c r="B434" s="144">
        <v>44515.0</v>
      </c>
      <c r="C434" s="115">
        <v>0.12369212962962962</v>
      </c>
      <c r="D434" s="47"/>
      <c r="E434" s="47"/>
      <c r="F434" s="4"/>
      <c r="G434" s="4"/>
      <c r="H434" s="4"/>
      <c r="I434" s="47"/>
      <c r="J434" s="47"/>
      <c r="K434" s="47" t="s">
        <v>622</v>
      </c>
      <c r="L434" s="144">
        <v>44515.0</v>
      </c>
      <c r="M434" s="115">
        <v>0.39466435185185184</v>
      </c>
      <c r="N434" s="4"/>
      <c r="O434" s="4"/>
      <c r="P434" s="8" t="b">
        <v>0</v>
      </c>
      <c r="Q434" s="8" t="s">
        <v>2013</v>
      </c>
      <c r="R434" s="177" t="b">
        <v>1</v>
      </c>
      <c r="S434" s="177">
        <v>1.0</v>
      </c>
      <c r="T434" s="8"/>
      <c r="U434" s="4"/>
      <c r="V434" s="47"/>
      <c r="W434" s="4"/>
      <c r="X434" s="177" t="b">
        <v>0</v>
      </c>
      <c r="Y434" s="8" t="b">
        <v>0</v>
      </c>
      <c r="Z434" s="47"/>
      <c r="AA434" s="8" t="b">
        <v>0</v>
      </c>
      <c r="AB434" s="8" t="b">
        <v>0</v>
      </c>
      <c r="AC434" s="178">
        <v>172.0</v>
      </c>
      <c r="AD434" s="177" t="b">
        <v>0</v>
      </c>
      <c r="AE434" s="179"/>
      <c r="AF434" s="8" t="b">
        <v>0</v>
      </c>
      <c r="AG434" s="8" t="b">
        <v>0</v>
      </c>
      <c r="AH434" s="177"/>
      <c r="AI434" s="47"/>
      <c r="AJ434" s="8"/>
      <c r="AK434" s="47" t="s">
        <v>622</v>
      </c>
      <c r="AL434" s="4"/>
      <c r="AM434" s="4" t="s">
        <v>280</v>
      </c>
      <c r="AN434" s="4" t="s">
        <v>352</v>
      </c>
      <c r="AO434" s="4" t="s">
        <v>2010</v>
      </c>
      <c r="AP434" s="4" t="s">
        <v>2010</v>
      </c>
      <c r="AQ434" s="4" t="s">
        <v>2010</v>
      </c>
      <c r="AR434" s="4" t="s">
        <v>2010</v>
      </c>
      <c r="AS434" s="147"/>
      <c r="AT434" s="147"/>
      <c r="AU434" s="147"/>
      <c r="AV434" s="147"/>
      <c r="AW434" s="147"/>
      <c r="AX434" s="147"/>
      <c r="AY434" s="147"/>
      <c r="AZ434" s="147"/>
    </row>
    <row r="435">
      <c r="A435" s="4" t="s">
        <v>1292</v>
      </c>
      <c r="B435" s="144">
        <v>44515.0</v>
      </c>
      <c r="C435" s="115">
        <v>0.12387731481481482</v>
      </c>
      <c r="D435" s="47"/>
      <c r="E435" s="47"/>
      <c r="F435" s="4"/>
      <c r="G435" s="4"/>
      <c r="H435" s="4"/>
      <c r="I435" s="47"/>
      <c r="J435" s="47"/>
      <c r="K435" s="47" t="s">
        <v>622</v>
      </c>
      <c r="L435" s="144">
        <v>44515.0</v>
      </c>
      <c r="M435" s="115">
        <v>0.39466435185185184</v>
      </c>
      <c r="N435" s="4"/>
      <c r="O435" s="4"/>
      <c r="P435" s="8" t="b">
        <v>0</v>
      </c>
      <c r="Q435" s="8" t="s">
        <v>2013</v>
      </c>
      <c r="R435" s="177" t="b">
        <v>1</v>
      </c>
      <c r="S435" s="177">
        <v>1.0</v>
      </c>
      <c r="T435" s="8">
        <v>0.0</v>
      </c>
      <c r="U435" s="4"/>
      <c r="V435" s="47"/>
      <c r="W435" s="4"/>
      <c r="X435" s="177" t="b">
        <v>0</v>
      </c>
      <c r="Y435" s="8" t="b">
        <v>0</v>
      </c>
      <c r="Z435" s="47"/>
      <c r="AA435" s="8" t="b">
        <v>0</v>
      </c>
      <c r="AB435" s="8" t="b">
        <v>0</v>
      </c>
      <c r="AC435" s="178">
        <v>620.0</v>
      </c>
      <c r="AD435" s="177" t="b">
        <v>1</v>
      </c>
      <c r="AE435" s="179"/>
      <c r="AF435" s="8" t="b">
        <v>0</v>
      </c>
      <c r="AG435" s="8" t="b">
        <v>0</v>
      </c>
      <c r="AH435" s="177"/>
      <c r="AI435" s="47"/>
      <c r="AJ435" s="8"/>
      <c r="AK435" s="47" t="s">
        <v>622</v>
      </c>
      <c r="AL435" s="4"/>
      <c r="AM435" s="4" t="s">
        <v>373</v>
      </c>
      <c r="AN435" s="4" t="s">
        <v>1276</v>
      </c>
      <c r="AO435" s="4" t="s">
        <v>2010</v>
      </c>
      <c r="AP435" s="4" t="s">
        <v>2010</v>
      </c>
      <c r="AQ435" s="4" t="s">
        <v>2010</v>
      </c>
      <c r="AR435" s="4" t="s">
        <v>2010</v>
      </c>
      <c r="AS435" s="147"/>
      <c r="AT435" s="147"/>
      <c r="AU435" s="147"/>
      <c r="AV435" s="147"/>
      <c r="AW435" s="147"/>
      <c r="AX435" s="147"/>
      <c r="AY435" s="147"/>
      <c r="AZ435" s="147"/>
    </row>
    <row r="436">
      <c r="A436" s="4" t="s">
        <v>1294</v>
      </c>
      <c r="B436" s="144">
        <v>44515.0</v>
      </c>
      <c r="C436" s="115">
        <v>0.12429398148148148</v>
      </c>
      <c r="D436" s="47"/>
      <c r="E436" s="47"/>
      <c r="F436" s="4"/>
      <c r="G436" s="4"/>
      <c r="H436" s="4"/>
      <c r="I436" s="47"/>
      <c r="J436" s="47"/>
      <c r="K436" s="47" t="s">
        <v>271</v>
      </c>
      <c r="L436" s="144">
        <v>44868.0</v>
      </c>
      <c r="M436" s="115">
        <v>0.5355208333333333</v>
      </c>
      <c r="N436" s="4"/>
      <c r="O436" s="4"/>
      <c r="P436" s="8" t="b">
        <v>0</v>
      </c>
      <c r="Q436" s="8" t="s">
        <v>2009</v>
      </c>
      <c r="R436" s="177" t="b">
        <v>1</v>
      </c>
      <c r="S436" s="177">
        <v>1.0</v>
      </c>
      <c r="T436" s="8">
        <v>0.0</v>
      </c>
      <c r="U436" s="4"/>
      <c r="V436" s="47"/>
      <c r="W436" s="4"/>
      <c r="X436" s="177" t="b">
        <v>0</v>
      </c>
      <c r="Y436" s="8" t="b">
        <v>0</v>
      </c>
      <c r="Z436" s="47"/>
      <c r="AA436" s="8" t="b">
        <v>0</v>
      </c>
      <c r="AB436" s="8" t="b">
        <v>0</v>
      </c>
      <c r="AC436" s="178">
        <v>619.0</v>
      </c>
      <c r="AD436" s="177" t="b">
        <v>1</v>
      </c>
      <c r="AE436" s="179"/>
      <c r="AF436" s="8" t="b">
        <v>0</v>
      </c>
      <c r="AG436" s="8" t="b">
        <v>0</v>
      </c>
      <c r="AH436" s="177"/>
      <c r="AI436" s="47">
        <v>6.0</v>
      </c>
      <c r="AJ436" s="8">
        <v>2.2</v>
      </c>
      <c r="AK436" s="47" t="s">
        <v>622</v>
      </c>
      <c r="AL436" s="4"/>
      <c r="AM436" s="4" t="s">
        <v>373</v>
      </c>
      <c r="AN436" s="4" t="s">
        <v>437</v>
      </c>
      <c r="AO436" s="4" t="s">
        <v>2010</v>
      </c>
      <c r="AP436" s="4" t="s">
        <v>2010</v>
      </c>
      <c r="AQ436" s="4" t="s">
        <v>2010</v>
      </c>
      <c r="AR436" s="4" t="s">
        <v>2010</v>
      </c>
      <c r="AS436" s="147"/>
      <c r="AT436" s="147"/>
      <c r="AU436" s="147"/>
      <c r="AV436" s="147"/>
      <c r="AW436" s="147"/>
      <c r="AX436" s="147"/>
      <c r="AY436" s="147"/>
      <c r="AZ436" s="147"/>
    </row>
    <row r="437">
      <c r="A437" s="4" t="s">
        <v>1296</v>
      </c>
      <c r="B437" s="144">
        <v>44515.0</v>
      </c>
      <c r="C437" s="115">
        <v>0.12729166666666666</v>
      </c>
      <c r="D437" s="47"/>
      <c r="E437" s="47"/>
      <c r="F437" s="4"/>
      <c r="G437" s="4"/>
      <c r="H437" s="4"/>
      <c r="I437" s="47"/>
      <c r="J437" s="47"/>
      <c r="K437" s="47" t="s">
        <v>622</v>
      </c>
      <c r="L437" s="144">
        <v>44515.0</v>
      </c>
      <c r="M437" s="115">
        <v>0.39466435185185184</v>
      </c>
      <c r="N437" s="4"/>
      <c r="O437" s="4"/>
      <c r="P437" s="8" t="b">
        <v>0</v>
      </c>
      <c r="Q437" s="8" t="s">
        <v>2013</v>
      </c>
      <c r="R437" s="177" t="b">
        <v>1</v>
      </c>
      <c r="S437" s="177">
        <v>1.0</v>
      </c>
      <c r="T437" s="8"/>
      <c r="U437" s="4"/>
      <c r="V437" s="47"/>
      <c r="W437" s="4"/>
      <c r="X437" s="177" t="b">
        <v>0</v>
      </c>
      <c r="Y437" s="8" t="b">
        <v>0</v>
      </c>
      <c r="Z437" s="47"/>
      <c r="AA437" s="8" t="b">
        <v>0</v>
      </c>
      <c r="AB437" s="8" t="b">
        <v>0</v>
      </c>
      <c r="AC437" s="178">
        <v>171.0</v>
      </c>
      <c r="AD437" s="177" t="b">
        <v>0</v>
      </c>
      <c r="AE437" s="179"/>
      <c r="AF437" s="8" t="b">
        <v>0</v>
      </c>
      <c r="AG437" s="8" t="b">
        <v>0</v>
      </c>
      <c r="AH437" s="177"/>
      <c r="AI437" s="47"/>
      <c r="AJ437" s="8"/>
      <c r="AK437" s="47" t="s">
        <v>622</v>
      </c>
      <c r="AL437" s="4"/>
      <c r="AM437" s="4" t="s">
        <v>373</v>
      </c>
      <c r="AN437" s="4" t="s">
        <v>305</v>
      </c>
      <c r="AO437" s="4" t="s">
        <v>2010</v>
      </c>
      <c r="AP437" s="4" t="s">
        <v>2010</v>
      </c>
      <c r="AQ437" s="4" t="s">
        <v>2010</v>
      </c>
      <c r="AR437" s="4" t="s">
        <v>2010</v>
      </c>
      <c r="AS437" s="147"/>
      <c r="AT437" s="147"/>
      <c r="AU437" s="147"/>
      <c r="AV437" s="147"/>
      <c r="AW437" s="147"/>
      <c r="AX437" s="147"/>
      <c r="AY437" s="147"/>
      <c r="AZ437" s="147"/>
    </row>
    <row r="438">
      <c r="A438" s="4" t="s">
        <v>1298</v>
      </c>
      <c r="B438" s="144">
        <v>44515.0</v>
      </c>
      <c r="C438" s="115">
        <v>0.12909722222222222</v>
      </c>
      <c r="D438" s="47"/>
      <c r="E438" s="47"/>
      <c r="F438" s="4"/>
      <c r="G438" s="4"/>
      <c r="H438" s="4"/>
      <c r="I438" s="47"/>
      <c r="J438" s="47"/>
      <c r="K438" s="47" t="s">
        <v>622</v>
      </c>
      <c r="L438" s="144">
        <v>44515.0</v>
      </c>
      <c r="M438" s="115">
        <v>0.39466435185185184</v>
      </c>
      <c r="N438" s="4"/>
      <c r="O438" s="4"/>
      <c r="P438" s="8" t="b">
        <v>0</v>
      </c>
      <c r="Q438" s="8" t="s">
        <v>2013</v>
      </c>
      <c r="R438" s="177" t="b">
        <v>1</v>
      </c>
      <c r="S438" s="177">
        <v>1.0</v>
      </c>
      <c r="T438" s="8"/>
      <c r="U438" s="4"/>
      <c r="V438" s="47"/>
      <c r="W438" s="4"/>
      <c r="X438" s="177" t="b">
        <v>0</v>
      </c>
      <c r="Y438" s="8" t="b">
        <v>0</v>
      </c>
      <c r="Z438" s="47"/>
      <c r="AA438" s="8" t="b">
        <v>0</v>
      </c>
      <c r="AB438" s="8" t="b">
        <v>0</v>
      </c>
      <c r="AC438" s="178">
        <v>170.0</v>
      </c>
      <c r="AD438" s="177" t="b">
        <v>0</v>
      </c>
      <c r="AE438" s="179"/>
      <c r="AF438" s="8" t="b">
        <v>0</v>
      </c>
      <c r="AG438" s="8" t="b">
        <v>0</v>
      </c>
      <c r="AH438" s="177"/>
      <c r="AI438" s="47"/>
      <c r="AJ438" s="8"/>
      <c r="AK438" s="47" t="s">
        <v>622</v>
      </c>
      <c r="AL438" s="4"/>
      <c r="AM438" s="4" t="s">
        <v>280</v>
      </c>
      <c r="AN438" s="4" t="s">
        <v>287</v>
      </c>
      <c r="AO438" s="4" t="s">
        <v>2010</v>
      </c>
      <c r="AP438" s="4" t="s">
        <v>2010</v>
      </c>
      <c r="AQ438" s="4" t="s">
        <v>2010</v>
      </c>
      <c r="AR438" s="4" t="s">
        <v>2010</v>
      </c>
      <c r="AS438" s="147"/>
      <c r="AT438" s="147"/>
      <c r="AU438" s="147"/>
      <c r="AV438" s="147"/>
      <c r="AW438" s="147"/>
      <c r="AX438" s="147"/>
      <c r="AY438" s="147"/>
      <c r="AZ438" s="147"/>
    </row>
    <row r="439">
      <c r="A439" s="4" t="s">
        <v>1300</v>
      </c>
      <c r="B439" s="144">
        <v>44515.0</v>
      </c>
      <c r="C439" s="115">
        <v>0.12974537037037037</v>
      </c>
      <c r="D439" s="47"/>
      <c r="E439" s="47"/>
      <c r="F439" s="4"/>
      <c r="G439" s="4"/>
      <c r="H439" s="4"/>
      <c r="I439" s="47"/>
      <c r="J439" s="47"/>
      <c r="K439" s="47" t="s">
        <v>622</v>
      </c>
      <c r="L439" s="144">
        <v>44515.0</v>
      </c>
      <c r="M439" s="115">
        <v>0.39466435185185184</v>
      </c>
      <c r="N439" s="4"/>
      <c r="O439" s="4"/>
      <c r="P439" s="8" t="b">
        <v>0</v>
      </c>
      <c r="Q439" s="8" t="s">
        <v>2013</v>
      </c>
      <c r="R439" s="177" t="b">
        <v>1</v>
      </c>
      <c r="S439" s="177">
        <v>1.0</v>
      </c>
      <c r="T439" s="8"/>
      <c r="U439" s="4"/>
      <c r="V439" s="47"/>
      <c r="W439" s="4"/>
      <c r="X439" s="177" t="b">
        <v>0</v>
      </c>
      <c r="Y439" s="8" t="b">
        <v>0</v>
      </c>
      <c r="Z439" s="47"/>
      <c r="AA439" s="8" t="b">
        <v>0</v>
      </c>
      <c r="AB439" s="8" t="b">
        <v>0</v>
      </c>
      <c r="AC439" s="178">
        <v>169.0</v>
      </c>
      <c r="AD439" s="177" t="b">
        <v>0</v>
      </c>
      <c r="AE439" s="179"/>
      <c r="AF439" s="8" t="b">
        <v>0</v>
      </c>
      <c r="AG439" s="8" t="b">
        <v>0</v>
      </c>
      <c r="AH439" s="177"/>
      <c r="AI439" s="47"/>
      <c r="AJ439" s="8"/>
      <c r="AK439" s="47" t="s">
        <v>622</v>
      </c>
      <c r="AL439" s="4"/>
      <c r="AM439" s="4" t="s">
        <v>373</v>
      </c>
      <c r="AN439" s="4" t="s">
        <v>796</v>
      </c>
      <c r="AO439" s="4" t="s">
        <v>2010</v>
      </c>
      <c r="AP439" s="4" t="s">
        <v>2010</v>
      </c>
      <c r="AQ439" s="4" t="s">
        <v>2010</v>
      </c>
      <c r="AR439" s="4" t="s">
        <v>2010</v>
      </c>
      <c r="AS439" s="147"/>
      <c r="AT439" s="147"/>
      <c r="AU439" s="147"/>
      <c r="AV439" s="147"/>
      <c r="AW439" s="147"/>
      <c r="AX439" s="147"/>
      <c r="AY439" s="147"/>
      <c r="AZ439" s="147"/>
    </row>
    <row r="440">
      <c r="A440" s="4" t="s">
        <v>1302</v>
      </c>
      <c r="B440" s="144">
        <v>44515.0</v>
      </c>
      <c r="C440" s="115">
        <v>0.1305324074074074</v>
      </c>
      <c r="D440" s="47"/>
      <c r="E440" s="47"/>
      <c r="F440" s="4"/>
      <c r="G440" s="4"/>
      <c r="H440" s="4"/>
      <c r="I440" s="47"/>
      <c r="J440" s="47"/>
      <c r="K440" s="47" t="s">
        <v>622</v>
      </c>
      <c r="L440" s="144">
        <v>44515.0</v>
      </c>
      <c r="M440" s="115">
        <v>0.39466435185185184</v>
      </c>
      <c r="N440" s="4"/>
      <c r="O440" s="4"/>
      <c r="P440" s="8" t="b">
        <v>0</v>
      </c>
      <c r="Q440" s="8" t="s">
        <v>2013</v>
      </c>
      <c r="R440" s="177" t="b">
        <v>1</v>
      </c>
      <c r="S440" s="177">
        <v>1.0</v>
      </c>
      <c r="T440" s="8">
        <v>0.0</v>
      </c>
      <c r="U440" s="4"/>
      <c r="V440" s="47"/>
      <c r="W440" s="4"/>
      <c r="X440" s="177" t="b">
        <v>0</v>
      </c>
      <c r="Y440" s="8" t="b">
        <v>0</v>
      </c>
      <c r="Z440" s="47"/>
      <c r="AA440" s="8" t="b">
        <v>0</v>
      </c>
      <c r="AB440" s="8" t="b">
        <v>0</v>
      </c>
      <c r="AC440" s="178">
        <v>618.0</v>
      </c>
      <c r="AD440" s="177" t="b">
        <v>1</v>
      </c>
      <c r="AE440" s="179"/>
      <c r="AF440" s="8" t="b">
        <v>0</v>
      </c>
      <c r="AG440" s="8" t="b">
        <v>0</v>
      </c>
      <c r="AH440" s="177"/>
      <c r="AI440" s="47"/>
      <c r="AJ440" s="8"/>
      <c r="AK440" s="47" t="s">
        <v>622</v>
      </c>
      <c r="AL440" s="4"/>
      <c r="AM440" s="4" t="s">
        <v>373</v>
      </c>
      <c r="AN440" s="4" t="s">
        <v>1018</v>
      </c>
      <c r="AO440" s="4" t="s">
        <v>2010</v>
      </c>
      <c r="AP440" s="4" t="s">
        <v>2010</v>
      </c>
      <c r="AQ440" s="4" t="s">
        <v>2010</v>
      </c>
      <c r="AR440" s="4" t="s">
        <v>2010</v>
      </c>
      <c r="AS440" s="147"/>
      <c r="AT440" s="147"/>
      <c r="AU440" s="147"/>
      <c r="AV440" s="147"/>
      <c r="AW440" s="147"/>
      <c r="AX440" s="147"/>
      <c r="AY440" s="147"/>
      <c r="AZ440" s="147"/>
    </row>
    <row r="441">
      <c r="A441" s="4" t="s">
        <v>1304</v>
      </c>
      <c r="B441" s="144">
        <v>44515.0</v>
      </c>
      <c r="C441" s="115">
        <v>0.13349537037037038</v>
      </c>
      <c r="D441" s="47"/>
      <c r="E441" s="47"/>
      <c r="F441" s="4"/>
      <c r="G441" s="4"/>
      <c r="H441" s="4"/>
      <c r="I441" s="47"/>
      <c r="J441" s="47"/>
      <c r="K441" s="47" t="s">
        <v>622</v>
      </c>
      <c r="L441" s="144">
        <v>44515.0</v>
      </c>
      <c r="M441" s="115">
        <v>0.39466435185185184</v>
      </c>
      <c r="N441" s="4"/>
      <c r="O441" s="4"/>
      <c r="P441" s="8" t="b">
        <v>0</v>
      </c>
      <c r="Q441" s="8" t="s">
        <v>2013</v>
      </c>
      <c r="R441" s="177" t="b">
        <v>1</v>
      </c>
      <c r="S441" s="177">
        <v>1.0</v>
      </c>
      <c r="T441" s="8"/>
      <c r="U441" s="4"/>
      <c r="V441" s="47"/>
      <c r="W441" s="4"/>
      <c r="X441" s="177" t="b">
        <v>0</v>
      </c>
      <c r="Y441" s="8" t="b">
        <v>0</v>
      </c>
      <c r="Z441" s="47"/>
      <c r="AA441" s="8" t="b">
        <v>0</v>
      </c>
      <c r="AB441" s="8" t="b">
        <v>0</v>
      </c>
      <c r="AC441" s="178">
        <v>168.0</v>
      </c>
      <c r="AD441" s="177" t="b">
        <v>0</v>
      </c>
      <c r="AE441" s="179"/>
      <c r="AF441" s="8" t="b">
        <v>0</v>
      </c>
      <c r="AG441" s="8" t="b">
        <v>0</v>
      </c>
      <c r="AH441" s="177"/>
      <c r="AI441" s="47"/>
      <c r="AJ441" s="8"/>
      <c r="AK441" s="47" t="s">
        <v>622</v>
      </c>
      <c r="AL441" s="4"/>
      <c r="AM441" s="4" t="s">
        <v>373</v>
      </c>
      <c r="AN441" s="4" t="s">
        <v>426</v>
      </c>
      <c r="AO441" s="4" t="s">
        <v>2010</v>
      </c>
      <c r="AP441" s="4" t="s">
        <v>2010</v>
      </c>
      <c r="AQ441" s="4" t="s">
        <v>2010</v>
      </c>
      <c r="AR441" s="4" t="s">
        <v>2010</v>
      </c>
      <c r="AS441" s="147"/>
      <c r="AT441" s="147"/>
      <c r="AU441" s="147"/>
      <c r="AV441" s="147"/>
      <c r="AW441" s="147"/>
      <c r="AX441" s="147"/>
      <c r="AY441" s="147"/>
      <c r="AZ441" s="147"/>
    </row>
    <row r="442">
      <c r="A442" s="4" t="s">
        <v>1306</v>
      </c>
      <c r="B442" s="144">
        <v>44515.0</v>
      </c>
      <c r="C442" s="115">
        <v>0.18050925925925926</v>
      </c>
      <c r="D442" s="47"/>
      <c r="E442" s="47"/>
      <c r="F442" s="4"/>
      <c r="G442" s="4"/>
      <c r="H442" s="4"/>
      <c r="I442" s="47"/>
      <c r="J442" s="47"/>
      <c r="K442" s="47" t="s">
        <v>622</v>
      </c>
      <c r="L442" s="144">
        <v>44515.0</v>
      </c>
      <c r="M442" s="115">
        <v>0.39466435185185184</v>
      </c>
      <c r="N442" s="4"/>
      <c r="O442" s="4"/>
      <c r="P442" s="8" t="b">
        <v>0</v>
      </c>
      <c r="Q442" s="8" t="s">
        <v>2013</v>
      </c>
      <c r="R442" s="177" t="b">
        <v>1</v>
      </c>
      <c r="S442" s="177">
        <v>1.0</v>
      </c>
      <c r="T442" s="8">
        <v>0.0</v>
      </c>
      <c r="U442" s="4"/>
      <c r="V442" s="47"/>
      <c r="W442" s="4"/>
      <c r="X442" s="177" t="b">
        <v>0</v>
      </c>
      <c r="Y442" s="8" t="b">
        <v>0</v>
      </c>
      <c r="Z442" s="47"/>
      <c r="AA442" s="8" t="b">
        <v>0</v>
      </c>
      <c r="AB442" s="8" t="b">
        <v>0</v>
      </c>
      <c r="AC442" s="178">
        <v>617.0</v>
      </c>
      <c r="AD442" s="177" t="b">
        <v>1</v>
      </c>
      <c r="AE442" s="179"/>
      <c r="AF442" s="8" t="b">
        <v>0</v>
      </c>
      <c r="AG442" s="8" t="b">
        <v>0</v>
      </c>
      <c r="AH442" s="177"/>
      <c r="AI442" s="47"/>
      <c r="AJ442" s="8"/>
      <c r="AK442" s="47" t="s">
        <v>622</v>
      </c>
      <c r="AL442" s="4"/>
      <c r="AM442" s="4" t="s">
        <v>280</v>
      </c>
      <c r="AN442" s="4" t="s">
        <v>678</v>
      </c>
      <c r="AO442" s="4" t="s">
        <v>2010</v>
      </c>
      <c r="AP442" s="4" t="s">
        <v>2010</v>
      </c>
      <c r="AQ442" s="4" t="s">
        <v>2010</v>
      </c>
      <c r="AR442" s="4" t="s">
        <v>2010</v>
      </c>
      <c r="AS442" s="147"/>
      <c r="AT442" s="147"/>
      <c r="AU442" s="147"/>
      <c r="AV442" s="147"/>
      <c r="AW442" s="147"/>
      <c r="AX442" s="147"/>
      <c r="AY442" s="147"/>
      <c r="AZ442" s="147"/>
    </row>
    <row r="443">
      <c r="A443" s="4" t="s">
        <v>1308</v>
      </c>
      <c r="B443" s="144">
        <v>44515.0</v>
      </c>
      <c r="C443" s="115">
        <v>0.18075231481481482</v>
      </c>
      <c r="D443" s="47"/>
      <c r="E443" s="47"/>
      <c r="F443" s="4"/>
      <c r="G443" s="4"/>
      <c r="H443" s="4"/>
      <c r="I443" s="47"/>
      <c r="J443" s="47"/>
      <c r="K443" s="47" t="s">
        <v>622</v>
      </c>
      <c r="L443" s="144">
        <v>44515.0</v>
      </c>
      <c r="M443" s="115">
        <v>0.39466435185185184</v>
      </c>
      <c r="N443" s="4"/>
      <c r="O443" s="4"/>
      <c r="P443" s="8" t="b">
        <v>0</v>
      </c>
      <c r="Q443" s="8" t="s">
        <v>2013</v>
      </c>
      <c r="R443" s="177" t="b">
        <v>1</v>
      </c>
      <c r="S443" s="177">
        <v>1.0</v>
      </c>
      <c r="T443" s="8">
        <v>0.0</v>
      </c>
      <c r="U443" s="4"/>
      <c r="V443" s="47"/>
      <c r="W443" s="4"/>
      <c r="X443" s="177" t="b">
        <v>0</v>
      </c>
      <c r="Y443" s="8" t="b">
        <v>0</v>
      </c>
      <c r="Z443" s="47"/>
      <c r="AA443" s="8" t="b">
        <v>0</v>
      </c>
      <c r="AB443" s="8" t="b">
        <v>0</v>
      </c>
      <c r="AC443" s="178">
        <v>616.0</v>
      </c>
      <c r="AD443" s="177" t="b">
        <v>1</v>
      </c>
      <c r="AE443" s="179"/>
      <c r="AF443" s="8" t="b">
        <v>0</v>
      </c>
      <c r="AG443" s="8" t="b">
        <v>0</v>
      </c>
      <c r="AH443" s="177"/>
      <c r="AI443" s="47"/>
      <c r="AJ443" s="8"/>
      <c r="AK443" s="47" t="s">
        <v>622</v>
      </c>
      <c r="AL443" s="4"/>
      <c r="AM443" s="4" t="s">
        <v>280</v>
      </c>
      <c r="AN443" s="4" t="s">
        <v>488</v>
      </c>
      <c r="AO443" s="4" t="s">
        <v>2010</v>
      </c>
      <c r="AP443" s="4" t="s">
        <v>2010</v>
      </c>
      <c r="AQ443" s="4" t="s">
        <v>2010</v>
      </c>
      <c r="AR443" s="4" t="s">
        <v>2010</v>
      </c>
      <c r="AS443" s="147"/>
      <c r="AT443" s="147"/>
      <c r="AU443" s="147"/>
      <c r="AV443" s="147"/>
      <c r="AW443" s="147"/>
      <c r="AX443" s="147"/>
      <c r="AY443" s="147"/>
      <c r="AZ443" s="147"/>
    </row>
    <row r="444">
      <c r="A444" s="4" t="s">
        <v>1310</v>
      </c>
      <c r="B444" s="144">
        <v>44515.0</v>
      </c>
      <c r="C444" s="115">
        <v>0.18099537037037036</v>
      </c>
      <c r="D444" s="47"/>
      <c r="E444" s="47"/>
      <c r="F444" s="4"/>
      <c r="G444" s="4"/>
      <c r="H444" s="4"/>
      <c r="I444" s="47"/>
      <c r="J444" s="47"/>
      <c r="K444" s="47" t="s">
        <v>622</v>
      </c>
      <c r="L444" s="144">
        <v>44515.0</v>
      </c>
      <c r="M444" s="115">
        <v>0.39466435185185184</v>
      </c>
      <c r="N444" s="4"/>
      <c r="O444" s="4"/>
      <c r="P444" s="8" t="b">
        <v>0</v>
      </c>
      <c r="Q444" s="8" t="s">
        <v>2013</v>
      </c>
      <c r="R444" s="177" t="b">
        <v>1</v>
      </c>
      <c r="S444" s="177">
        <v>1.0</v>
      </c>
      <c r="T444" s="8">
        <v>0.0</v>
      </c>
      <c r="U444" s="4"/>
      <c r="V444" s="47"/>
      <c r="W444" s="4"/>
      <c r="X444" s="177" t="b">
        <v>0</v>
      </c>
      <c r="Y444" s="8" t="b">
        <v>0</v>
      </c>
      <c r="Z444" s="47"/>
      <c r="AA444" s="8" t="b">
        <v>0</v>
      </c>
      <c r="AB444" s="8" t="b">
        <v>0</v>
      </c>
      <c r="AC444" s="178">
        <v>615.0</v>
      </c>
      <c r="AD444" s="177" t="b">
        <v>1</v>
      </c>
      <c r="AE444" s="179"/>
      <c r="AF444" s="8" t="b">
        <v>0</v>
      </c>
      <c r="AG444" s="8" t="b">
        <v>0</v>
      </c>
      <c r="AH444" s="177"/>
      <c r="AI444" s="47"/>
      <c r="AJ444" s="8"/>
      <c r="AK444" s="47" t="s">
        <v>622</v>
      </c>
      <c r="AL444" s="4"/>
      <c r="AM444" s="4" t="s">
        <v>280</v>
      </c>
      <c r="AN444" s="4" t="s">
        <v>681</v>
      </c>
      <c r="AO444" s="4" t="s">
        <v>2010</v>
      </c>
      <c r="AP444" s="4" t="s">
        <v>2010</v>
      </c>
      <c r="AQ444" s="4" t="s">
        <v>2010</v>
      </c>
      <c r="AR444" s="4" t="s">
        <v>2010</v>
      </c>
      <c r="AS444" s="147"/>
      <c r="AT444" s="147"/>
      <c r="AU444" s="147"/>
      <c r="AV444" s="147"/>
      <c r="AW444" s="147"/>
      <c r="AX444" s="147"/>
      <c r="AY444" s="147"/>
      <c r="AZ444" s="147"/>
    </row>
    <row r="445">
      <c r="A445" s="4" t="s">
        <v>1312</v>
      </c>
      <c r="B445" s="144">
        <v>44515.0</v>
      </c>
      <c r="C445" s="115">
        <v>0.18311342592592592</v>
      </c>
      <c r="D445" s="47"/>
      <c r="E445" s="47"/>
      <c r="F445" s="4"/>
      <c r="G445" s="4"/>
      <c r="H445" s="4"/>
      <c r="I445" s="47"/>
      <c r="J445" s="47"/>
      <c r="K445" s="47" t="s">
        <v>622</v>
      </c>
      <c r="L445" s="144">
        <v>44515.0</v>
      </c>
      <c r="M445" s="115">
        <v>0.39466435185185184</v>
      </c>
      <c r="N445" s="4"/>
      <c r="O445" s="4"/>
      <c r="P445" s="8" t="b">
        <v>0</v>
      </c>
      <c r="Q445" s="8" t="s">
        <v>2013</v>
      </c>
      <c r="R445" s="177" t="b">
        <v>1</v>
      </c>
      <c r="S445" s="177">
        <v>1.0</v>
      </c>
      <c r="T445" s="8"/>
      <c r="U445" s="4"/>
      <c r="V445" s="47"/>
      <c r="W445" s="4"/>
      <c r="X445" s="177" t="b">
        <v>0</v>
      </c>
      <c r="Y445" s="8" t="b">
        <v>0</v>
      </c>
      <c r="Z445" s="47"/>
      <c r="AA445" s="8" t="b">
        <v>0</v>
      </c>
      <c r="AB445" s="8" t="b">
        <v>0</v>
      </c>
      <c r="AC445" s="178">
        <v>167.0</v>
      </c>
      <c r="AD445" s="177" t="b">
        <v>0</v>
      </c>
      <c r="AE445" s="179"/>
      <c r="AF445" s="8" t="b">
        <v>0</v>
      </c>
      <c r="AG445" s="8" t="b">
        <v>0</v>
      </c>
      <c r="AH445" s="177"/>
      <c r="AI445" s="47"/>
      <c r="AJ445" s="8"/>
      <c r="AK445" s="47" t="s">
        <v>622</v>
      </c>
      <c r="AL445" s="4"/>
      <c r="AM445" s="4" t="s">
        <v>280</v>
      </c>
      <c r="AN445" s="4" t="s">
        <v>363</v>
      </c>
      <c r="AO445" s="4" t="s">
        <v>2010</v>
      </c>
      <c r="AP445" s="4" t="s">
        <v>2010</v>
      </c>
      <c r="AQ445" s="4" t="s">
        <v>2010</v>
      </c>
      <c r="AR445" s="4" t="s">
        <v>2010</v>
      </c>
      <c r="AS445" s="147"/>
      <c r="AT445" s="147"/>
      <c r="AU445" s="147"/>
      <c r="AV445" s="147"/>
      <c r="AW445" s="147"/>
      <c r="AX445" s="147"/>
      <c r="AY445" s="147"/>
      <c r="AZ445" s="147"/>
    </row>
    <row r="446">
      <c r="A446" s="4" t="s">
        <v>1314</v>
      </c>
      <c r="B446" s="144">
        <v>44515.0</v>
      </c>
      <c r="C446" s="115">
        <v>0.18336805555555555</v>
      </c>
      <c r="D446" s="47"/>
      <c r="E446" s="47"/>
      <c r="F446" s="4"/>
      <c r="G446" s="4"/>
      <c r="H446" s="4"/>
      <c r="I446" s="47"/>
      <c r="J446" s="47"/>
      <c r="K446" s="47" t="s">
        <v>622</v>
      </c>
      <c r="L446" s="144">
        <v>44515.0</v>
      </c>
      <c r="M446" s="115">
        <v>0.39466435185185184</v>
      </c>
      <c r="N446" s="4"/>
      <c r="O446" s="4"/>
      <c r="P446" s="8" t="b">
        <v>0</v>
      </c>
      <c r="Q446" s="8" t="s">
        <v>2013</v>
      </c>
      <c r="R446" s="177" t="b">
        <v>1</v>
      </c>
      <c r="S446" s="177">
        <v>1.0</v>
      </c>
      <c r="T446" s="8">
        <v>0.0</v>
      </c>
      <c r="U446" s="4"/>
      <c r="V446" s="47"/>
      <c r="W446" s="4"/>
      <c r="X446" s="177" t="b">
        <v>0</v>
      </c>
      <c r="Y446" s="8" t="b">
        <v>0</v>
      </c>
      <c r="Z446" s="47"/>
      <c r="AA446" s="8" t="b">
        <v>0</v>
      </c>
      <c r="AB446" s="8" t="b">
        <v>0</v>
      </c>
      <c r="AC446" s="178">
        <v>614.0</v>
      </c>
      <c r="AD446" s="177" t="b">
        <v>1</v>
      </c>
      <c r="AE446" s="179"/>
      <c r="AF446" s="8" t="b">
        <v>0</v>
      </c>
      <c r="AG446" s="8" t="b">
        <v>0</v>
      </c>
      <c r="AH446" s="177"/>
      <c r="AI446" s="47"/>
      <c r="AJ446" s="8"/>
      <c r="AK446" s="47" t="s">
        <v>622</v>
      </c>
      <c r="AL446" s="4"/>
      <c r="AM446" s="4" t="s">
        <v>280</v>
      </c>
      <c r="AN446" s="4" t="s">
        <v>1315</v>
      </c>
      <c r="AO446" s="4" t="s">
        <v>2010</v>
      </c>
      <c r="AP446" s="4" t="s">
        <v>2010</v>
      </c>
      <c r="AQ446" s="4" t="s">
        <v>2010</v>
      </c>
      <c r="AR446" s="4" t="s">
        <v>2010</v>
      </c>
      <c r="AS446" s="147"/>
      <c r="AT446" s="147"/>
      <c r="AU446" s="147"/>
      <c r="AV446" s="147"/>
      <c r="AW446" s="147"/>
      <c r="AX446" s="147"/>
      <c r="AY446" s="147"/>
      <c r="AZ446" s="147"/>
    </row>
    <row r="447">
      <c r="A447" s="4" t="s">
        <v>1317</v>
      </c>
      <c r="B447" s="144">
        <v>44515.0</v>
      </c>
      <c r="C447" s="115">
        <v>0.1836111111111111</v>
      </c>
      <c r="D447" s="47"/>
      <c r="E447" s="47"/>
      <c r="F447" s="4"/>
      <c r="G447" s="4"/>
      <c r="H447" s="4"/>
      <c r="I447" s="47"/>
      <c r="J447" s="47"/>
      <c r="K447" s="47" t="s">
        <v>622</v>
      </c>
      <c r="L447" s="144">
        <v>44515.0</v>
      </c>
      <c r="M447" s="115">
        <v>0.39466435185185184</v>
      </c>
      <c r="N447" s="4"/>
      <c r="O447" s="4"/>
      <c r="P447" s="8" t="b">
        <v>0</v>
      </c>
      <c r="Q447" s="8" t="s">
        <v>2013</v>
      </c>
      <c r="R447" s="177" t="b">
        <v>1</v>
      </c>
      <c r="S447" s="177">
        <v>1.0</v>
      </c>
      <c r="T447" s="8">
        <v>0.0</v>
      </c>
      <c r="U447" s="4"/>
      <c r="V447" s="47"/>
      <c r="W447" s="4"/>
      <c r="X447" s="177" t="b">
        <v>0</v>
      </c>
      <c r="Y447" s="8" t="b">
        <v>0</v>
      </c>
      <c r="Z447" s="47"/>
      <c r="AA447" s="8" t="b">
        <v>0</v>
      </c>
      <c r="AB447" s="8" t="b">
        <v>0</v>
      </c>
      <c r="AC447" s="178">
        <v>613.0</v>
      </c>
      <c r="AD447" s="177" t="b">
        <v>1</v>
      </c>
      <c r="AE447" s="179"/>
      <c r="AF447" s="8" t="b">
        <v>0</v>
      </c>
      <c r="AG447" s="8" t="b">
        <v>0</v>
      </c>
      <c r="AH447" s="177"/>
      <c r="AI447" s="47"/>
      <c r="AJ447" s="8"/>
      <c r="AK447" s="47" t="s">
        <v>622</v>
      </c>
      <c r="AL447" s="4"/>
      <c r="AM447" s="4" t="s">
        <v>280</v>
      </c>
      <c r="AN447" s="4" t="s">
        <v>1318</v>
      </c>
      <c r="AO447" s="4" t="s">
        <v>2010</v>
      </c>
      <c r="AP447" s="4" t="s">
        <v>2010</v>
      </c>
      <c r="AQ447" s="4" t="s">
        <v>2010</v>
      </c>
      <c r="AR447" s="4" t="s">
        <v>2010</v>
      </c>
      <c r="AS447" s="147"/>
      <c r="AT447" s="147"/>
      <c r="AU447" s="147"/>
      <c r="AV447" s="147"/>
      <c r="AW447" s="147"/>
      <c r="AX447" s="147"/>
      <c r="AY447" s="147"/>
      <c r="AZ447" s="147"/>
    </row>
    <row r="448">
      <c r="A448" s="4" t="s">
        <v>1320</v>
      </c>
      <c r="B448" s="144">
        <v>44515.0</v>
      </c>
      <c r="C448" s="115">
        <v>0.18506944444444445</v>
      </c>
      <c r="D448" s="47"/>
      <c r="E448" s="47"/>
      <c r="F448" s="4"/>
      <c r="G448" s="4"/>
      <c r="H448" s="4"/>
      <c r="I448" s="47"/>
      <c r="J448" s="47"/>
      <c r="K448" s="47" t="s">
        <v>622</v>
      </c>
      <c r="L448" s="144">
        <v>44515.0</v>
      </c>
      <c r="M448" s="115">
        <v>0.39466435185185184</v>
      </c>
      <c r="N448" s="4"/>
      <c r="O448" s="4"/>
      <c r="P448" s="8" t="b">
        <v>0</v>
      </c>
      <c r="Q448" s="8" t="s">
        <v>2013</v>
      </c>
      <c r="R448" s="177" t="b">
        <v>1</v>
      </c>
      <c r="S448" s="177">
        <v>1.0</v>
      </c>
      <c r="T448" s="8"/>
      <c r="U448" s="4"/>
      <c r="V448" s="47"/>
      <c r="W448" s="4"/>
      <c r="X448" s="177" t="b">
        <v>0</v>
      </c>
      <c r="Y448" s="8" t="b">
        <v>0</v>
      </c>
      <c r="Z448" s="47"/>
      <c r="AA448" s="8" t="b">
        <v>0</v>
      </c>
      <c r="AB448" s="8" t="b">
        <v>0</v>
      </c>
      <c r="AC448" s="178">
        <v>166.0</v>
      </c>
      <c r="AD448" s="177" t="b">
        <v>0</v>
      </c>
      <c r="AE448" s="179"/>
      <c r="AF448" s="8" t="b">
        <v>0</v>
      </c>
      <c r="AG448" s="8" t="b">
        <v>0</v>
      </c>
      <c r="AH448" s="177"/>
      <c r="AI448" s="47"/>
      <c r="AJ448" s="8"/>
      <c r="AK448" s="47" t="s">
        <v>622</v>
      </c>
      <c r="AL448" s="4"/>
      <c r="AM448" s="4" t="s">
        <v>280</v>
      </c>
      <c r="AN448" s="4" t="s">
        <v>520</v>
      </c>
      <c r="AO448" s="4" t="s">
        <v>2010</v>
      </c>
      <c r="AP448" s="4" t="s">
        <v>2010</v>
      </c>
      <c r="AQ448" s="4" t="s">
        <v>2010</v>
      </c>
      <c r="AR448" s="4" t="s">
        <v>2010</v>
      </c>
      <c r="AS448" s="147"/>
      <c r="AT448" s="147"/>
      <c r="AU448" s="147"/>
      <c r="AV448" s="147"/>
      <c r="AW448" s="147"/>
      <c r="AX448" s="147"/>
      <c r="AY448" s="147"/>
      <c r="AZ448" s="147"/>
    </row>
    <row r="449">
      <c r="A449" s="4" t="s">
        <v>1322</v>
      </c>
      <c r="B449" s="144">
        <v>44515.0</v>
      </c>
      <c r="C449" s="115">
        <v>0.1854398148148148</v>
      </c>
      <c r="D449" s="47"/>
      <c r="E449" s="47"/>
      <c r="F449" s="4"/>
      <c r="G449" s="4"/>
      <c r="H449" s="4"/>
      <c r="I449" s="47"/>
      <c r="J449" s="47"/>
      <c r="K449" s="47" t="s">
        <v>622</v>
      </c>
      <c r="L449" s="144">
        <v>44515.0</v>
      </c>
      <c r="M449" s="115">
        <v>0.39466435185185184</v>
      </c>
      <c r="N449" s="4"/>
      <c r="O449" s="4"/>
      <c r="P449" s="8" t="b">
        <v>0</v>
      </c>
      <c r="Q449" s="8" t="s">
        <v>2013</v>
      </c>
      <c r="R449" s="177" t="b">
        <v>1</v>
      </c>
      <c r="S449" s="177">
        <v>1.0</v>
      </c>
      <c r="T449" s="8"/>
      <c r="U449" s="4"/>
      <c r="V449" s="47"/>
      <c r="W449" s="4"/>
      <c r="X449" s="177" t="b">
        <v>0</v>
      </c>
      <c r="Y449" s="8" t="b">
        <v>0</v>
      </c>
      <c r="Z449" s="47"/>
      <c r="AA449" s="8" t="b">
        <v>0</v>
      </c>
      <c r="AB449" s="8" t="b">
        <v>0</v>
      </c>
      <c r="AC449" s="178">
        <v>165.0</v>
      </c>
      <c r="AD449" s="177" t="b">
        <v>0</v>
      </c>
      <c r="AE449" s="179"/>
      <c r="AF449" s="8" t="b">
        <v>0</v>
      </c>
      <c r="AG449" s="8" t="b">
        <v>0</v>
      </c>
      <c r="AH449" s="177"/>
      <c r="AI449" s="47"/>
      <c r="AJ449" s="8"/>
      <c r="AK449" s="47" t="s">
        <v>622</v>
      </c>
      <c r="AL449" s="4"/>
      <c r="AM449" s="4" t="s">
        <v>280</v>
      </c>
      <c r="AN449" s="4" t="s">
        <v>313</v>
      </c>
      <c r="AO449" s="4" t="s">
        <v>2010</v>
      </c>
      <c r="AP449" s="4" t="s">
        <v>2010</v>
      </c>
      <c r="AQ449" s="4" t="s">
        <v>2010</v>
      </c>
      <c r="AR449" s="4" t="s">
        <v>2010</v>
      </c>
      <c r="AS449" s="147"/>
      <c r="AT449" s="147"/>
      <c r="AU449" s="147"/>
      <c r="AV449" s="147"/>
      <c r="AW449" s="147"/>
      <c r="AX449" s="147"/>
      <c r="AY449" s="147"/>
      <c r="AZ449" s="147"/>
    </row>
    <row r="450">
      <c r="A450" s="4" t="s">
        <v>1324</v>
      </c>
      <c r="B450" s="144">
        <v>44515.0</v>
      </c>
      <c r="C450" s="115">
        <v>0.18652777777777776</v>
      </c>
      <c r="D450" s="47"/>
      <c r="E450" s="47"/>
      <c r="F450" s="4"/>
      <c r="G450" s="4"/>
      <c r="H450" s="4"/>
      <c r="I450" s="47"/>
      <c r="J450" s="47"/>
      <c r="K450" s="47" t="s">
        <v>622</v>
      </c>
      <c r="L450" s="144">
        <v>44515.0</v>
      </c>
      <c r="M450" s="115">
        <v>0.39466435185185184</v>
      </c>
      <c r="N450" s="4"/>
      <c r="O450" s="4"/>
      <c r="P450" s="8" t="b">
        <v>0</v>
      </c>
      <c r="Q450" s="8" t="s">
        <v>2013</v>
      </c>
      <c r="R450" s="177" t="b">
        <v>1</v>
      </c>
      <c r="S450" s="177">
        <v>1.0</v>
      </c>
      <c r="T450" s="8">
        <v>0.0</v>
      </c>
      <c r="U450" s="4"/>
      <c r="V450" s="47"/>
      <c r="W450" s="4"/>
      <c r="X450" s="177" t="b">
        <v>0</v>
      </c>
      <c r="Y450" s="8" t="b">
        <v>0</v>
      </c>
      <c r="Z450" s="47"/>
      <c r="AA450" s="8" t="b">
        <v>0</v>
      </c>
      <c r="AB450" s="8" t="b">
        <v>0</v>
      </c>
      <c r="AC450" s="178">
        <v>612.0</v>
      </c>
      <c r="AD450" s="177" t="b">
        <v>1</v>
      </c>
      <c r="AE450" s="179">
        <v>299.7166666666667</v>
      </c>
      <c r="AF450" s="8" t="b">
        <v>0</v>
      </c>
      <c r="AG450" s="8" t="b">
        <v>0</v>
      </c>
      <c r="AH450" s="177"/>
      <c r="AI450" s="47"/>
      <c r="AJ450" s="8"/>
      <c r="AK450" s="47" t="s">
        <v>622</v>
      </c>
      <c r="AL450" s="4"/>
      <c r="AM450" s="4" t="s">
        <v>280</v>
      </c>
      <c r="AN450" s="4" t="s">
        <v>610</v>
      </c>
      <c r="AO450" s="4" t="s">
        <v>2010</v>
      </c>
      <c r="AP450" s="4" t="s">
        <v>2010</v>
      </c>
      <c r="AQ450" s="4" t="s">
        <v>2010</v>
      </c>
      <c r="AR450" s="4" t="s">
        <v>2010</v>
      </c>
      <c r="AS450" s="147"/>
      <c r="AT450" s="147"/>
      <c r="AU450" s="147"/>
      <c r="AV450" s="147"/>
      <c r="AW450" s="147"/>
      <c r="AX450" s="147"/>
      <c r="AY450" s="147"/>
      <c r="AZ450" s="147"/>
    </row>
    <row r="451">
      <c r="A451" s="4" t="s">
        <v>1326</v>
      </c>
      <c r="B451" s="144">
        <v>44515.0</v>
      </c>
      <c r="C451" s="115">
        <v>0.19128472222222223</v>
      </c>
      <c r="D451" s="47"/>
      <c r="E451" s="47"/>
      <c r="F451" s="4"/>
      <c r="G451" s="4"/>
      <c r="H451" s="4"/>
      <c r="I451" s="47"/>
      <c r="J451" s="47"/>
      <c r="K451" s="47" t="s">
        <v>622</v>
      </c>
      <c r="L451" s="144">
        <v>44515.0</v>
      </c>
      <c r="M451" s="115">
        <v>0.39467592592592593</v>
      </c>
      <c r="N451" s="4"/>
      <c r="O451" s="4"/>
      <c r="P451" s="8" t="b">
        <v>0</v>
      </c>
      <c r="Q451" s="8" t="s">
        <v>2013</v>
      </c>
      <c r="R451" s="177" t="b">
        <v>1</v>
      </c>
      <c r="S451" s="177">
        <v>1.0</v>
      </c>
      <c r="T451" s="8"/>
      <c r="U451" s="4"/>
      <c r="V451" s="47"/>
      <c r="W451" s="4"/>
      <c r="X451" s="177" t="b">
        <v>0</v>
      </c>
      <c r="Y451" s="8" t="b">
        <v>0</v>
      </c>
      <c r="Z451" s="47"/>
      <c r="AA451" s="8" t="b">
        <v>0</v>
      </c>
      <c r="AB451" s="8" t="b">
        <v>0</v>
      </c>
      <c r="AC451" s="178">
        <v>164.0</v>
      </c>
      <c r="AD451" s="177" t="b">
        <v>0</v>
      </c>
      <c r="AE451" s="179"/>
      <c r="AF451" s="8" t="b">
        <v>0</v>
      </c>
      <c r="AG451" s="8" t="b">
        <v>0</v>
      </c>
      <c r="AH451" s="177"/>
      <c r="AI451" s="47"/>
      <c r="AJ451" s="8"/>
      <c r="AK451" s="47" t="s">
        <v>622</v>
      </c>
      <c r="AL451" s="4"/>
      <c r="AM451" s="4" t="s">
        <v>280</v>
      </c>
      <c r="AN451" s="4" t="s">
        <v>396</v>
      </c>
      <c r="AO451" s="4" t="s">
        <v>2010</v>
      </c>
      <c r="AP451" s="4" t="s">
        <v>2010</v>
      </c>
      <c r="AQ451" s="4" t="s">
        <v>2010</v>
      </c>
      <c r="AR451" s="4" t="s">
        <v>2010</v>
      </c>
      <c r="AS451" s="147"/>
      <c r="AT451" s="147"/>
      <c r="AU451" s="147"/>
      <c r="AV451" s="147"/>
      <c r="AW451" s="147"/>
      <c r="AX451" s="147"/>
      <c r="AY451" s="147"/>
      <c r="AZ451" s="147"/>
    </row>
    <row r="452">
      <c r="A452" s="4" t="s">
        <v>1328</v>
      </c>
      <c r="B452" s="144">
        <v>44515.0</v>
      </c>
      <c r="C452" s="115">
        <v>0.1916898148148148</v>
      </c>
      <c r="D452" s="47"/>
      <c r="E452" s="47"/>
      <c r="F452" s="4"/>
      <c r="G452" s="4"/>
      <c r="H452" s="4"/>
      <c r="I452" s="47"/>
      <c r="J452" s="47"/>
      <c r="K452" s="47" t="s">
        <v>622</v>
      </c>
      <c r="L452" s="144">
        <v>44515.0</v>
      </c>
      <c r="M452" s="115">
        <v>0.39467592592592593</v>
      </c>
      <c r="N452" s="4"/>
      <c r="O452" s="4"/>
      <c r="P452" s="8" t="b">
        <v>0</v>
      </c>
      <c r="Q452" s="8" t="s">
        <v>2013</v>
      </c>
      <c r="R452" s="177" t="b">
        <v>1</v>
      </c>
      <c r="S452" s="177">
        <v>1.0</v>
      </c>
      <c r="T452" s="8">
        <v>0.0</v>
      </c>
      <c r="U452" s="4"/>
      <c r="V452" s="47"/>
      <c r="W452" s="4"/>
      <c r="X452" s="177" t="b">
        <v>0</v>
      </c>
      <c r="Y452" s="8" t="b">
        <v>0</v>
      </c>
      <c r="Z452" s="47"/>
      <c r="AA452" s="8" t="b">
        <v>0</v>
      </c>
      <c r="AB452" s="8" t="b">
        <v>0</v>
      </c>
      <c r="AC452" s="178">
        <v>611.0</v>
      </c>
      <c r="AD452" s="177" t="b">
        <v>1</v>
      </c>
      <c r="AE452" s="179"/>
      <c r="AF452" s="8" t="b">
        <v>0</v>
      </c>
      <c r="AG452" s="8" t="b">
        <v>0</v>
      </c>
      <c r="AH452" s="177"/>
      <c r="AI452" s="47"/>
      <c r="AJ452" s="8"/>
      <c r="AK452" s="47" t="s">
        <v>622</v>
      </c>
      <c r="AL452" s="4"/>
      <c r="AM452" s="4" t="s">
        <v>280</v>
      </c>
      <c r="AN452" s="4" t="s">
        <v>1329</v>
      </c>
      <c r="AO452" s="4" t="s">
        <v>2010</v>
      </c>
      <c r="AP452" s="4" t="s">
        <v>2010</v>
      </c>
      <c r="AQ452" s="4" t="s">
        <v>2010</v>
      </c>
      <c r="AR452" s="4" t="s">
        <v>2010</v>
      </c>
      <c r="AS452" s="147"/>
      <c r="AT452" s="147"/>
      <c r="AU452" s="147"/>
      <c r="AV452" s="147"/>
      <c r="AW452" s="147"/>
      <c r="AX452" s="147"/>
      <c r="AY452" s="147"/>
      <c r="AZ452" s="147"/>
    </row>
    <row r="453">
      <c r="A453" s="4" t="s">
        <v>1331</v>
      </c>
      <c r="B453" s="144">
        <v>44515.0</v>
      </c>
      <c r="C453" s="115">
        <v>0.3573263888888889</v>
      </c>
      <c r="D453" s="47"/>
      <c r="E453" s="47"/>
      <c r="F453" s="4"/>
      <c r="G453" s="4"/>
      <c r="H453" s="4"/>
      <c r="I453" s="47"/>
      <c r="J453" s="47"/>
      <c r="K453" s="47" t="s">
        <v>622</v>
      </c>
      <c r="L453" s="144">
        <v>44517.0</v>
      </c>
      <c r="M453" s="115">
        <v>0.4712152777777778</v>
      </c>
      <c r="N453" s="4"/>
      <c r="O453" s="4"/>
      <c r="P453" s="8" t="b">
        <v>0</v>
      </c>
      <c r="Q453" s="8" t="s">
        <v>2013</v>
      </c>
      <c r="R453" s="177" t="b">
        <v>1</v>
      </c>
      <c r="S453" s="177">
        <v>1.0</v>
      </c>
      <c r="T453" s="8">
        <v>0.0</v>
      </c>
      <c r="U453" s="4"/>
      <c r="V453" s="47"/>
      <c r="W453" s="4"/>
      <c r="X453" s="177" t="b">
        <v>0</v>
      </c>
      <c r="Y453" s="8" t="b">
        <v>0</v>
      </c>
      <c r="Z453" s="47"/>
      <c r="AA453" s="8" t="b">
        <v>0</v>
      </c>
      <c r="AB453" s="8" t="b">
        <v>0</v>
      </c>
      <c r="AC453" s="178">
        <v>610.0</v>
      </c>
      <c r="AD453" s="177" t="b">
        <v>1</v>
      </c>
      <c r="AE453" s="179"/>
      <c r="AF453" s="8" t="b">
        <v>0</v>
      </c>
      <c r="AG453" s="8" t="b">
        <v>0</v>
      </c>
      <c r="AH453" s="177"/>
      <c r="AI453" s="47"/>
      <c r="AJ453" s="8"/>
      <c r="AK453" s="47" t="s">
        <v>622</v>
      </c>
      <c r="AL453" s="4"/>
      <c r="AM453" s="4" t="s">
        <v>280</v>
      </c>
      <c r="AN453" s="4" t="s">
        <v>1265</v>
      </c>
      <c r="AO453" s="4" t="s">
        <v>2010</v>
      </c>
      <c r="AP453" s="4" t="s">
        <v>2010</v>
      </c>
      <c r="AQ453" s="4" t="s">
        <v>2010</v>
      </c>
      <c r="AR453" s="4" t="s">
        <v>2010</v>
      </c>
      <c r="AS453" s="147"/>
      <c r="AT453" s="147"/>
      <c r="AU453" s="147"/>
      <c r="AV453" s="147"/>
      <c r="AW453" s="147"/>
      <c r="AX453" s="147"/>
      <c r="AY453" s="147"/>
      <c r="AZ453" s="147"/>
    </row>
    <row r="454">
      <c r="A454" s="4" t="s">
        <v>1333</v>
      </c>
      <c r="B454" s="144">
        <v>44515.0</v>
      </c>
      <c r="C454" s="115">
        <v>0.3575347222222222</v>
      </c>
      <c r="D454" s="47"/>
      <c r="E454" s="47"/>
      <c r="F454" s="4"/>
      <c r="G454" s="4"/>
      <c r="H454" s="4"/>
      <c r="I454" s="47"/>
      <c r="J454" s="47"/>
      <c r="K454" s="47" t="s">
        <v>622</v>
      </c>
      <c r="L454" s="144">
        <v>44517.0</v>
      </c>
      <c r="M454" s="115">
        <v>0.4712152777777778</v>
      </c>
      <c r="N454" s="4"/>
      <c r="O454" s="4"/>
      <c r="P454" s="8" t="b">
        <v>0</v>
      </c>
      <c r="Q454" s="8" t="s">
        <v>2013</v>
      </c>
      <c r="R454" s="177" t="b">
        <v>1</v>
      </c>
      <c r="S454" s="177">
        <v>1.0</v>
      </c>
      <c r="T454" s="8">
        <v>0.0</v>
      </c>
      <c r="U454" s="4"/>
      <c r="V454" s="47"/>
      <c r="W454" s="4"/>
      <c r="X454" s="177" t="b">
        <v>0</v>
      </c>
      <c r="Y454" s="8" t="b">
        <v>0</v>
      </c>
      <c r="Z454" s="47"/>
      <c r="AA454" s="8" t="b">
        <v>0</v>
      </c>
      <c r="AB454" s="8" t="b">
        <v>0</v>
      </c>
      <c r="AC454" s="178">
        <v>609.0</v>
      </c>
      <c r="AD454" s="177" t="b">
        <v>1</v>
      </c>
      <c r="AE454" s="179"/>
      <c r="AF454" s="8" t="b">
        <v>0</v>
      </c>
      <c r="AG454" s="8" t="b">
        <v>0</v>
      </c>
      <c r="AH454" s="177"/>
      <c r="AI454" s="47"/>
      <c r="AJ454" s="8"/>
      <c r="AK454" s="47" t="s">
        <v>622</v>
      </c>
      <c r="AL454" s="4"/>
      <c r="AM454" s="4" t="s">
        <v>280</v>
      </c>
      <c r="AN454" s="4" t="s">
        <v>405</v>
      </c>
      <c r="AO454" s="4" t="s">
        <v>2010</v>
      </c>
      <c r="AP454" s="4" t="s">
        <v>2010</v>
      </c>
      <c r="AQ454" s="4" t="s">
        <v>2010</v>
      </c>
      <c r="AR454" s="4" t="s">
        <v>2010</v>
      </c>
      <c r="AS454" s="147"/>
      <c r="AT454" s="147"/>
      <c r="AU454" s="147"/>
      <c r="AV454" s="147"/>
      <c r="AW454" s="147"/>
      <c r="AX454" s="147"/>
      <c r="AY454" s="147"/>
      <c r="AZ454" s="147"/>
    </row>
    <row r="455">
      <c r="A455" s="4" t="s">
        <v>1335</v>
      </c>
      <c r="B455" s="144">
        <v>44516.0</v>
      </c>
      <c r="C455" s="115">
        <v>0.2707291666666667</v>
      </c>
      <c r="D455" s="47"/>
      <c r="E455" s="47"/>
      <c r="F455" s="4"/>
      <c r="G455" s="4"/>
      <c r="H455" s="4"/>
      <c r="I455" s="47"/>
      <c r="J455" s="47"/>
      <c r="K455" s="47" t="s">
        <v>622</v>
      </c>
      <c r="L455" s="144">
        <v>44517.0</v>
      </c>
      <c r="M455" s="115">
        <v>0.4712152777777778</v>
      </c>
      <c r="N455" s="4"/>
      <c r="O455" s="4"/>
      <c r="P455" s="8" t="b">
        <v>0</v>
      </c>
      <c r="Q455" s="8" t="s">
        <v>2013</v>
      </c>
      <c r="R455" s="177" t="b">
        <v>1</v>
      </c>
      <c r="S455" s="177">
        <v>1.0</v>
      </c>
      <c r="T455" s="8">
        <v>0.0</v>
      </c>
      <c r="U455" s="4"/>
      <c r="V455" s="47"/>
      <c r="W455" s="4"/>
      <c r="X455" s="177" t="b">
        <v>0</v>
      </c>
      <c r="Y455" s="8" t="b">
        <v>0</v>
      </c>
      <c r="Z455" s="47"/>
      <c r="AA455" s="8" t="b">
        <v>0</v>
      </c>
      <c r="AB455" s="8" t="b">
        <v>0</v>
      </c>
      <c r="AC455" s="178">
        <v>608.0</v>
      </c>
      <c r="AD455" s="177" t="b">
        <v>1</v>
      </c>
      <c r="AE455" s="179"/>
      <c r="AF455" s="8" t="b">
        <v>0</v>
      </c>
      <c r="AG455" s="8" t="b">
        <v>0</v>
      </c>
      <c r="AH455" s="177"/>
      <c r="AI455" s="47"/>
      <c r="AJ455" s="8"/>
      <c r="AK455" s="47" t="s">
        <v>622</v>
      </c>
      <c r="AL455" s="4"/>
      <c r="AM455" s="4" t="s">
        <v>280</v>
      </c>
      <c r="AN455" s="4" t="s">
        <v>1153</v>
      </c>
      <c r="AO455" s="4" t="s">
        <v>2010</v>
      </c>
      <c r="AP455" s="4" t="s">
        <v>2010</v>
      </c>
      <c r="AQ455" s="4" t="s">
        <v>2010</v>
      </c>
      <c r="AR455" s="4" t="s">
        <v>2010</v>
      </c>
      <c r="AS455" s="147"/>
      <c r="AT455" s="147"/>
      <c r="AU455" s="147"/>
      <c r="AV455" s="147"/>
      <c r="AW455" s="147"/>
      <c r="AX455" s="147"/>
      <c r="AY455" s="147"/>
      <c r="AZ455" s="147"/>
    </row>
    <row r="456">
      <c r="A456" s="4" t="s">
        <v>1337</v>
      </c>
      <c r="B456" s="144">
        <v>44516.0</v>
      </c>
      <c r="C456" s="115">
        <v>0.3332986111111111</v>
      </c>
      <c r="D456" s="47"/>
      <c r="E456" s="47"/>
      <c r="F456" s="4"/>
      <c r="G456" s="4"/>
      <c r="H456" s="4"/>
      <c r="I456" s="47"/>
      <c r="J456" s="47"/>
      <c r="K456" s="47" t="s">
        <v>622</v>
      </c>
      <c r="L456" s="144">
        <v>44517.0</v>
      </c>
      <c r="M456" s="115">
        <v>0.4712152777777778</v>
      </c>
      <c r="N456" s="4"/>
      <c r="O456" s="4"/>
      <c r="P456" s="8" t="b">
        <v>0</v>
      </c>
      <c r="Q456" s="8" t="s">
        <v>2013</v>
      </c>
      <c r="R456" s="177" t="b">
        <v>1</v>
      </c>
      <c r="S456" s="177">
        <v>1.0</v>
      </c>
      <c r="T456" s="8">
        <v>0.0</v>
      </c>
      <c r="U456" s="4"/>
      <c r="V456" s="47"/>
      <c r="W456" s="4"/>
      <c r="X456" s="177" t="b">
        <v>0</v>
      </c>
      <c r="Y456" s="8" t="b">
        <v>0</v>
      </c>
      <c r="Z456" s="47"/>
      <c r="AA456" s="8" t="b">
        <v>0</v>
      </c>
      <c r="AB456" s="8" t="b">
        <v>0</v>
      </c>
      <c r="AC456" s="178">
        <v>607.0</v>
      </c>
      <c r="AD456" s="177" t="b">
        <v>1</v>
      </c>
      <c r="AE456" s="179"/>
      <c r="AF456" s="8" t="b">
        <v>0</v>
      </c>
      <c r="AG456" s="8" t="b">
        <v>0</v>
      </c>
      <c r="AH456" s="177"/>
      <c r="AI456" s="47"/>
      <c r="AJ456" s="8"/>
      <c r="AK456" s="47" t="s">
        <v>622</v>
      </c>
      <c r="AL456" s="4"/>
      <c r="AM456" s="4" t="s">
        <v>280</v>
      </c>
      <c r="AN456" s="4" t="s">
        <v>1282</v>
      </c>
      <c r="AO456" s="4" t="s">
        <v>2010</v>
      </c>
      <c r="AP456" s="4" t="s">
        <v>2010</v>
      </c>
      <c r="AQ456" s="4" t="s">
        <v>2010</v>
      </c>
      <c r="AR456" s="4" t="s">
        <v>2010</v>
      </c>
      <c r="AS456" s="147"/>
      <c r="AT456" s="147"/>
      <c r="AU456" s="147"/>
      <c r="AV456" s="147"/>
      <c r="AW456" s="147"/>
      <c r="AX456" s="147"/>
      <c r="AY456" s="147"/>
      <c r="AZ456" s="147"/>
    </row>
    <row r="457">
      <c r="A457" s="4" t="s">
        <v>1339</v>
      </c>
      <c r="B457" s="144">
        <v>44516.0</v>
      </c>
      <c r="C457" s="115">
        <v>0.3339699074074074</v>
      </c>
      <c r="D457" s="47"/>
      <c r="E457" s="47"/>
      <c r="F457" s="4"/>
      <c r="G457" s="4"/>
      <c r="H457" s="4"/>
      <c r="I457" s="47"/>
      <c r="J457" s="47"/>
      <c r="K457" s="47" t="s">
        <v>622</v>
      </c>
      <c r="L457" s="144">
        <v>44517.0</v>
      </c>
      <c r="M457" s="115">
        <v>0.4712152777777778</v>
      </c>
      <c r="N457" s="4"/>
      <c r="O457" s="4"/>
      <c r="P457" s="8" t="b">
        <v>0</v>
      </c>
      <c r="Q457" s="8" t="s">
        <v>2013</v>
      </c>
      <c r="R457" s="177" t="b">
        <v>1</v>
      </c>
      <c r="S457" s="177">
        <v>1.0</v>
      </c>
      <c r="T457" s="8"/>
      <c r="U457" s="4"/>
      <c r="V457" s="47"/>
      <c r="W457" s="4"/>
      <c r="X457" s="177" t="b">
        <v>0</v>
      </c>
      <c r="Y457" s="8" t="b">
        <v>0</v>
      </c>
      <c r="Z457" s="47"/>
      <c r="AA457" s="8" t="b">
        <v>0</v>
      </c>
      <c r="AB457" s="8" t="b">
        <v>0</v>
      </c>
      <c r="AC457" s="178">
        <v>163.0</v>
      </c>
      <c r="AD457" s="177" t="b">
        <v>0</v>
      </c>
      <c r="AE457" s="179"/>
      <c r="AF457" s="8" t="b">
        <v>0</v>
      </c>
      <c r="AG457" s="8" t="b">
        <v>0</v>
      </c>
      <c r="AH457" s="177"/>
      <c r="AI457" s="47"/>
      <c r="AJ457" s="8"/>
      <c r="AK457" s="47" t="s">
        <v>622</v>
      </c>
      <c r="AL457" s="4"/>
      <c r="AM457" s="4" t="s">
        <v>280</v>
      </c>
      <c r="AN457" s="4" t="s">
        <v>360</v>
      </c>
      <c r="AO457" s="4" t="s">
        <v>2010</v>
      </c>
      <c r="AP457" s="4" t="s">
        <v>2010</v>
      </c>
      <c r="AQ457" s="4" t="s">
        <v>2010</v>
      </c>
      <c r="AR457" s="4" t="s">
        <v>2010</v>
      </c>
      <c r="AS457" s="147"/>
      <c r="AT457" s="147"/>
      <c r="AU457" s="147"/>
      <c r="AV457" s="147"/>
      <c r="AW457" s="147"/>
      <c r="AX457" s="147"/>
      <c r="AY457" s="147"/>
      <c r="AZ457" s="147"/>
    </row>
    <row r="458">
      <c r="A458" s="4" t="s">
        <v>1341</v>
      </c>
      <c r="B458" s="144">
        <v>44516.0</v>
      </c>
      <c r="C458" s="115">
        <v>0.33576388888888886</v>
      </c>
      <c r="D458" s="47"/>
      <c r="E458" s="47"/>
      <c r="F458" s="4"/>
      <c r="G458" s="4"/>
      <c r="H458" s="4"/>
      <c r="I458" s="47"/>
      <c r="J458" s="47"/>
      <c r="K458" s="47" t="s">
        <v>622</v>
      </c>
      <c r="L458" s="144">
        <v>44517.0</v>
      </c>
      <c r="M458" s="115">
        <v>0.4712152777777778</v>
      </c>
      <c r="N458" s="4"/>
      <c r="O458" s="4"/>
      <c r="P458" s="8" t="b">
        <v>0</v>
      </c>
      <c r="Q458" s="8" t="s">
        <v>2013</v>
      </c>
      <c r="R458" s="177" t="b">
        <v>1</v>
      </c>
      <c r="S458" s="177">
        <v>1.0</v>
      </c>
      <c r="T458" s="8">
        <v>0.0</v>
      </c>
      <c r="U458" s="4"/>
      <c r="V458" s="47"/>
      <c r="W458" s="4"/>
      <c r="X458" s="177" t="b">
        <v>0</v>
      </c>
      <c r="Y458" s="8" t="b">
        <v>0</v>
      </c>
      <c r="Z458" s="47"/>
      <c r="AA458" s="8" t="b">
        <v>0</v>
      </c>
      <c r="AB458" s="8" t="b">
        <v>0</v>
      </c>
      <c r="AC458" s="178">
        <v>606.0</v>
      </c>
      <c r="AD458" s="177" t="b">
        <v>1</v>
      </c>
      <c r="AE458" s="179"/>
      <c r="AF458" s="8" t="b">
        <v>0</v>
      </c>
      <c r="AG458" s="8" t="b">
        <v>0</v>
      </c>
      <c r="AH458" s="177"/>
      <c r="AI458" s="47"/>
      <c r="AJ458" s="8"/>
      <c r="AK458" s="47" t="s">
        <v>622</v>
      </c>
      <c r="AL458" s="4"/>
      <c r="AM458" s="4" t="s">
        <v>280</v>
      </c>
      <c r="AN458" s="4" t="s">
        <v>1214</v>
      </c>
      <c r="AO458" s="4" t="s">
        <v>2010</v>
      </c>
      <c r="AP458" s="4" t="s">
        <v>2010</v>
      </c>
      <c r="AQ458" s="4" t="s">
        <v>2010</v>
      </c>
      <c r="AR458" s="4" t="s">
        <v>2010</v>
      </c>
      <c r="AS458" s="147"/>
      <c r="AT458" s="147"/>
      <c r="AU458" s="147"/>
      <c r="AV458" s="147"/>
      <c r="AW458" s="147"/>
      <c r="AX458" s="147"/>
      <c r="AY458" s="147"/>
      <c r="AZ458" s="147"/>
    </row>
    <row r="459">
      <c r="A459" s="4" t="s">
        <v>1343</v>
      </c>
      <c r="B459" s="144">
        <v>44516.0</v>
      </c>
      <c r="C459" s="115">
        <v>0.4139583333333333</v>
      </c>
      <c r="D459" s="47"/>
      <c r="E459" s="47"/>
      <c r="F459" s="4"/>
      <c r="G459" s="4"/>
      <c r="H459" s="4"/>
      <c r="I459" s="47"/>
      <c r="J459" s="47"/>
      <c r="K459" s="47" t="s">
        <v>271</v>
      </c>
      <c r="L459" s="144"/>
      <c r="M459" s="115"/>
      <c r="N459" s="4"/>
      <c r="O459" s="4"/>
      <c r="P459" s="8" t="b">
        <v>0</v>
      </c>
      <c r="Q459" s="8" t="s">
        <v>2009</v>
      </c>
      <c r="R459" s="177" t="b">
        <v>1</v>
      </c>
      <c r="S459" s="177">
        <v>1.0</v>
      </c>
      <c r="T459" s="8"/>
      <c r="U459" s="4"/>
      <c r="V459" s="47"/>
      <c r="W459" s="4"/>
      <c r="X459" s="177" t="b">
        <v>0</v>
      </c>
      <c r="Y459" s="8" t="b">
        <v>0</v>
      </c>
      <c r="Z459" s="47"/>
      <c r="AA459" s="8" t="b">
        <v>0</v>
      </c>
      <c r="AB459" s="8" t="b">
        <v>0</v>
      </c>
      <c r="AC459" s="178">
        <v>162.0</v>
      </c>
      <c r="AD459" s="177" t="b">
        <v>0</v>
      </c>
      <c r="AE459" s="179"/>
      <c r="AF459" s="8" t="b">
        <v>0</v>
      </c>
      <c r="AG459" s="8" t="b">
        <v>0</v>
      </c>
      <c r="AH459" s="177"/>
      <c r="AI459" s="47"/>
      <c r="AJ459" s="8">
        <v>2.2</v>
      </c>
      <c r="AK459" s="47" t="s">
        <v>622</v>
      </c>
      <c r="AL459" s="4"/>
      <c r="AM459" s="4" t="s">
        <v>373</v>
      </c>
      <c r="AN459" s="4" t="s">
        <v>399</v>
      </c>
      <c r="AO459" s="4" t="s">
        <v>2010</v>
      </c>
      <c r="AP459" s="4" t="s">
        <v>2010</v>
      </c>
      <c r="AQ459" s="4" t="s">
        <v>2010</v>
      </c>
      <c r="AR459" s="4" t="s">
        <v>2010</v>
      </c>
      <c r="AS459" s="147"/>
      <c r="AT459" s="147"/>
      <c r="AU459" s="147"/>
      <c r="AV459" s="147"/>
      <c r="AW459" s="147"/>
      <c r="AX459" s="147"/>
      <c r="AY459" s="147"/>
      <c r="AZ459" s="147"/>
    </row>
    <row r="460">
      <c r="A460" s="4" t="s">
        <v>1345</v>
      </c>
      <c r="B460" s="144">
        <v>44516.0</v>
      </c>
      <c r="C460" s="115">
        <v>0.41671296296296295</v>
      </c>
      <c r="D460" s="47"/>
      <c r="E460" s="47"/>
      <c r="F460" s="4"/>
      <c r="G460" s="4"/>
      <c r="H460" s="4"/>
      <c r="I460" s="47"/>
      <c r="J460" s="47"/>
      <c r="K460" s="47" t="s">
        <v>622</v>
      </c>
      <c r="L460" s="144">
        <v>44517.0</v>
      </c>
      <c r="M460" s="115">
        <v>0.4712152777777778</v>
      </c>
      <c r="N460" s="4"/>
      <c r="O460" s="4"/>
      <c r="P460" s="8" t="b">
        <v>0</v>
      </c>
      <c r="Q460" s="8" t="s">
        <v>2013</v>
      </c>
      <c r="R460" s="177" t="b">
        <v>1</v>
      </c>
      <c r="S460" s="177">
        <v>1.0</v>
      </c>
      <c r="T460" s="8"/>
      <c r="U460" s="4"/>
      <c r="V460" s="47"/>
      <c r="W460" s="4"/>
      <c r="X460" s="177" t="b">
        <v>0</v>
      </c>
      <c r="Y460" s="8" t="b">
        <v>0</v>
      </c>
      <c r="Z460" s="47"/>
      <c r="AA460" s="8" t="b">
        <v>0</v>
      </c>
      <c r="AB460" s="8" t="b">
        <v>0</v>
      </c>
      <c r="AC460" s="178">
        <v>161.0</v>
      </c>
      <c r="AD460" s="177" t="b">
        <v>0</v>
      </c>
      <c r="AE460" s="179"/>
      <c r="AF460" s="8" t="b">
        <v>0</v>
      </c>
      <c r="AG460" s="8" t="b">
        <v>0</v>
      </c>
      <c r="AH460" s="177"/>
      <c r="AI460" s="47"/>
      <c r="AJ460" s="8"/>
      <c r="AK460" s="47" t="s">
        <v>622</v>
      </c>
      <c r="AL460" s="4"/>
      <c r="AM460" s="4" t="s">
        <v>373</v>
      </c>
      <c r="AN460" s="4" t="s">
        <v>473</v>
      </c>
      <c r="AO460" s="4" t="s">
        <v>2010</v>
      </c>
      <c r="AP460" s="4" t="s">
        <v>2010</v>
      </c>
      <c r="AQ460" s="4" t="s">
        <v>2010</v>
      </c>
      <c r="AR460" s="4" t="s">
        <v>2010</v>
      </c>
      <c r="AS460" s="147"/>
      <c r="AT460" s="147"/>
      <c r="AU460" s="147"/>
      <c r="AV460" s="147"/>
      <c r="AW460" s="147"/>
      <c r="AX460" s="147"/>
      <c r="AY460" s="147"/>
      <c r="AZ460" s="147"/>
    </row>
    <row r="461">
      <c r="A461" s="4" t="s">
        <v>1347</v>
      </c>
      <c r="B461" s="144">
        <v>44516.0</v>
      </c>
      <c r="C461" s="115">
        <v>0.428275462962963</v>
      </c>
      <c r="D461" s="47"/>
      <c r="E461" s="47"/>
      <c r="F461" s="4"/>
      <c r="G461" s="4"/>
      <c r="H461" s="4"/>
      <c r="I461" s="47"/>
      <c r="J461" s="47"/>
      <c r="K461" s="47" t="s">
        <v>622</v>
      </c>
      <c r="L461" s="144">
        <v>44517.0</v>
      </c>
      <c r="M461" s="115">
        <v>0.4712152777777778</v>
      </c>
      <c r="N461" s="4"/>
      <c r="O461" s="4"/>
      <c r="P461" s="8" t="b">
        <v>0</v>
      </c>
      <c r="Q461" s="8" t="s">
        <v>2013</v>
      </c>
      <c r="R461" s="177" t="b">
        <v>1</v>
      </c>
      <c r="S461" s="177">
        <v>1.0</v>
      </c>
      <c r="T461" s="8"/>
      <c r="U461" s="4"/>
      <c r="V461" s="47"/>
      <c r="W461" s="4"/>
      <c r="X461" s="177" t="b">
        <v>0</v>
      </c>
      <c r="Y461" s="8" t="b">
        <v>0</v>
      </c>
      <c r="Z461" s="47"/>
      <c r="AA461" s="8" t="b">
        <v>0</v>
      </c>
      <c r="AB461" s="8" t="b">
        <v>0</v>
      </c>
      <c r="AC461" s="178">
        <v>160.0</v>
      </c>
      <c r="AD461" s="177" t="b">
        <v>0</v>
      </c>
      <c r="AE461" s="179"/>
      <c r="AF461" s="8" t="b">
        <v>0</v>
      </c>
      <c r="AG461" s="8" t="b">
        <v>0</v>
      </c>
      <c r="AH461" s="177"/>
      <c r="AI461" s="47"/>
      <c r="AJ461" s="8"/>
      <c r="AK461" s="47" t="s">
        <v>622</v>
      </c>
      <c r="AL461" s="4"/>
      <c r="AM461" s="4" t="s">
        <v>373</v>
      </c>
      <c r="AN461" s="4" t="s">
        <v>368</v>
      </c>
      <c r="AO461" s="4" t="s">
        <v>2010</v>
      </c>
      <c r="AP461" s="4" t="s">
        <v>2010</v>
      </c>
      <c r="AQ461" s="4" t="s">
        <v>2010</v>
      </c>
      <c r="AR461" s="4" t="s">
        <v>2010</v>
      </c>
      <c r="AS461" s="147"/>
      <c r="AT461" s="147"/>
      <c r="AU461" s="147"/>
      <c r="AV461" s="147"/>
      <c r="AW461" s="147"/>
      <c r="AX461" s="147"/>
      <c r="AY461" s="147"/>
      <c r="AZ461" s="147"/>
    </row>
    <row r="462">
      <c r="A462" s="4" t="s">
        <v>1349</v>
      </c>
      <c r="B462" s="144">
        <v>44516.0</v>
      </c>
      <c r="C462" s="115">
        <v>0.4403125</v>
      </c>
      <c r="D462" s="47"/>
      <c r="E462" s="47"/>
      <c r="F462" s="4"/>
      <c r="G462" s="4"/>
      <c r="H462" s="4"/>
      <c r="I462" s="47"/>
      <c r="J462" s="47"/>
      <c r="K462" s="47" t="s">
        <v>622</v>
      </c>
      <c r="L462" s="144">
        <v>44517.0</v>
      </c>
      <c r="M462" s="115">
        <v>0.4712152777777778</v>
      </c>
      <c r="N462" s="4"/>
      <c r="O462" s="4"/>
      <c r="P462" s="8" t="b">
        <v>0</v>
      </c>
      <c r="Q462" s="8" t="s">
        <v>2013</v>
      </c>
      <c r="R462" s="177" t="b">
        <v>1</v>
      </c>
      <c r="S462" s="177">
        <v>1.0</v>
      </c>
      <c r="T462" s="8"/>
      <c r="U462" s="4"/>
      <c r="V462" s="47"/>
      <c r="W462" s="4"/>
      <c r="X462" s="177" t="b">
        <v>0</v>
      </c>
      <c r="Y462" s="8" t="b">
        <v>0</v>
      </c>
      <c r="Z462" s="47"/>
      <c r="AA462" s="8" t="b">
        <v>0</v>
      </c>
      <c r="AB462" s="8" t="b">
        <v>0</v>
      </c>
      <c r="AC462" s="178">
        <v>159.0</v>
      </c>
      <c r="AD462" s="177" t="b">
        <v>0</v>
      </c>
      <c r="AE462" s="179"/>
      <c r="AF462" s="8" t="b">
        <v>0</v>
      </c>
      <c r="AG462" s="8" t="b">
        <v>0</v>
      </c>
      <c r="AH462" s="177"/>
      <c r="AI462" s="47"/>
      <c r="AJ462" s="8"/>
      <c r="AK462" s="47" t="s">
        <v>622</v>
      </c>
      <c r="AL462" s="4"/>
      <c r="AM462" s="4" t="s">
        <v>280</v>
      </c>
      <c r="AN462" s="4" t="s">
        <v>462</v>
      </c>
      <c r="AO462" s="4" t="s">
        <v>2010</v>
      </c>
      <c r="AP462" s="4" t="s">
        <v>2010</v>
      </c>
      <c r="AQ462" s="4" t="s">
        <v>2010</v>
      </c>
      <c r="AR462" s="4" t="s">
        <v>2010</v>
      </c>
      <c r="AS462" s="147"/>
      <c r="AT462" s="147"/>
      <c r="AU462" s="147"/>
      <c r="AV462" s="147"/>
      <c r="AW462" s="147"/>
      <c r="AX462" s="147"/>
      <c r="AY462" s="147"/>
      <c r="AZ462" s="147"/>
    </row>
    <row r="463">
      <c r="A463" s="4" t="s">
        <v>1351</v>
      </c>
      <c r="B463" s="144">
        <v>44516.0</v>
      </c>
      <c r="C463" s="115">
        <v>0.440625</v>
      </c>
      <c r="D463" s="47"/>
      <c r="E463" s="47"/>
      <c r="F463" s="4"/>
      <c r="G463" s="4"/>
      <c r="H463" s="4"/>
      <c r="I463" s="47"/>
      <c r="J463" s="47"/>
      <c r="K463" s="47" t="s">
        <v>622</v>
      </c>
      <c r="L463" s="144">
        <v>44517.0</v>
      </c>
      <c r="M463" s="115">
        <v>0.4712152777777778</v>
      </c>
      <c r="N463" s="4"/>
      <c r="O463" s="4"/>
      <c r="P463" s="8" t="b">
        <v>0</v>
      </c>
      <c r="Q463" s="8" t="s">
        <v>2013</v>
      </c>
      <c r="R463" s="177" t="b">
        <v>1</v>
      </c>
      <c r="S463" s="177">
        <v>1.0</v>
      </c>
      <c r="T463" s="8"/>
      <c r="U463" s="4"/>
      <c r="V463" s="47"/>
      <c r="W463" s="4"/>
      <c r="X463" s="177" t="b">
        <v>0</v>
      </c>
      <c r="Y463" s="8" t="b">
        <v>0</v>
      </c>
      <c r="Z463" s="47"/>
      <c r="AA463" s="8" t="b">
        <v>0</v>
      </c>
      <c r="AB463" s="8" t="b">
        <v>0</v>
      </c>
      <c r="AC463" s="178">
        <v>158.0</v>
      </c>
      <c r="AD463" s="177" t="b">
        <v>0</v>
      </c>
      <c r="AE463" s="179"/>
      <c r="AF463" s="8" t="b">
        <v>0</v>
      </c>
      <c r="AG463" s="8" t="b">
        <v>0</v>
      </c>
      <c r="AH463" s="177"/>
      <c r="AI463" s="47"/>
      <c r="AJ463" s="8"/>
      <c r="AK463" s="47" t="s">
        <v>622</v>
      </c>
      <c r="AL463" s="4"/>
      <c r="AM463" s="4" t="s">
        <v>280</v>
      </c>
      <c r="AN463" s="4" t="s">
        <v>479</v>
      </c>
      <c r="AO463" s="4" t="s">
        <v>2010</v>
      </c>
      <c r="AP463" s="4" t="s">
        <v>2010</v>
      </c>
      <c r="AQ463" s="4" t="s">
        <v>2010</v>
      </c>
      <c r="AR463" s="4" t="s">
        <v>2010</v>
      </c>
      <c r="AS463" s="147"/>
      <c r="AT463" s="147"/>
      <c r="AU463" s="147"/>
      <c r="AV463" s="147"/>
      <c r="AW463" s="147"/>
      <c r="AX463" s="147"/>
      <c r="AY463" s="147"/>
      <c r="AZ463" s="147"/>
    </row>
    <row r="464">
      <c r="A464" s="4" t="s">
        <v>1353</v>
      </c>
      <c r="B464" s="144">
        <v>44516.0</v>
      </c>
      <c r="C464" s="115">
        <v>0.45837962962962964</v>
      </c>
      <c r="D464" s="47"/>
      <c r="E464" s="47"/>
      <c r="F464" s="4"/>
      <c r="G464" s="4"/>
      <c r="H464" s="4"/>
      <c r="I464" s="47"/>
      <c r="J464" s="47"/>
      <c r="K464" s="47" t="s">
        <v>622</v>
      </c>
      <c r="L464" s="144">
        <v>44517.0</v>
      </c>
      <c r="M464" s="115">
        <v>0.4712152777777778</v>
      </c>
      <c r="N464" s="4"/>
      <c r="O464" s="4"/>
      <c r="P464" s="8" t="b">
        <v>0</v>
      </c>
      <c r="Q464" s="8" t="s">
        <v>2013</v>
      </c>
      <c r="R464" s="177" t="b">
        <v>1</v>
      </c>
      <c r="S464" s="177">
        <v>1.0</v>
      </c>
      <c r="T464" s="8"/>
      <c r="U464" s="4"/>
      <c r="V464" s="47"/>
      <c r="W464" s="4"/>
      <c r="X464" s="177" t="b">
        <v>0</v>
      </c>
      <c r="Y464" s="8" t="b">
        <v>0</v>
      </c>
      <c r="Z464" s="47"/>
      <c r="AA464" s="8" t="b">
        <v>0</v>
      </c>
      <c r="AB464" s="8" t="b">
        <v>0</v>
      </c>
      <c r="AC464" s="178">
        <v>157.0</v>
      </c>
      <c r="AD464" s="177" t="b">
        <v>0</v>
      </c>
      <c r="AE464" s="179"/>
      <c r="AF464" s="8" t="b">
        <v>0</v>
      </c>
      <c r="AG464" s="8" t="b">
        <v>0</v>
      </c>
      <c r="AH464" s="177"/>
      <c r="AI464" s="47"/>
      <c r="AJ464" s="8"/>
      <c r="AK464" s="47" t="s">
        <v>622</v>
      </c>
      <c r="AL464" s="4"/>
      <c r="AM464" s="4" t="s">
        <v>373</v>
      </c>
      <c r="AN464" s="4" t="s">
        <v>639</v>
      </c>
      <c r="AO464" s="4" t="s">
        <v>2010</v>
      </c>
      <c r="AP464" s="4" t="s">
        <v>2010</v>
      </c>
      <c r="AQ464" s="4" t="s">
        <v>2010</v>
      </c>
      <c r="AR464" s="4" t="s">
        <v>2010</v>
      </c>
      <c r="AS464" s="147"/>
      <c r="AT464" s="147"/>
      <c r="AU464" s="147"/>
      <c r="AV464" s="147"/>
      <c r="AW464" s="147"/>
      <c r="AX464" s="147"/>
      <c r="AY464" s="147"/>
      <c r="AZ464" s="147"/>
    </row>
    <row r="465">
      <c r="A465" s="4" t="s">
        <v>1355</v>
      </c>
      <c r="B465" s="144">
        <v>44516.0</v>
      </c>
      <c r="C465" s="115">
        <v>0.5013310185185185</v>
      </c>
      <c r="D465" s="47"/>
      <c r="E465" s="47"/>
      <c r="F465" s="4"/>
      <c r="G465" s="4"/>
      <c r="H465" s="4"/>
      <c r="I465" s="47"/>
      <c r="J465" s="47"/>
      <c r="K465" s="47" t="s">
        <v>622</v>
      </c>
      <c r="L465" s="144">
        <v>44517.0</v>
      </c>
      <c r="M465" s="115">
        <v>0.4712152777777778</v>
      </c>
      <c r="N465" s="4"/>
      <c r="O465" s="4"/>
      <c r="P465" s="8" t="b">
        <v>0</v>
      </c>
      <c r="Q465" s="8" t="s">
        <v>2013</v>
      </c>
      <c r="R465" s="177" t="b">
        <v>1</v>
      </c>
      <c r="S465" s="177">
        <v>1.0</v>
      </c>
      <c r="T465" s="8"/>
      <c r="U465" s="4"/>
      <c r="V465" s="47"/>
      <c r="W465" s="4"/>
      <c r="X465" s="177" t="b">
        <v>0</v>
      </c>
      <c r="Y465" s="8" t="b">
        <v>0</v>
      </c>
      <c r="Z465" s="47"/>
      <c r="AA465" s="8" t="b">
        <v>0</v>
      </c>
      <c r="AB465" s="8" t="b">
        <v>0</v>
      </c>
      <c r="AC465" s="178">
        <v>156.0</v>
      </c>
      <c r="AD465" s="177" t="b">
        <v>0</v>
      </c>
      <c r="AE465" s="179"/>
      <c r="AF465" s="8" t="b">
        <v>0</v>
      </c>
      <c r="AG465" s="8" t="b">
        <v>0</v>
      </c>
      <c r="AH465" s="177"/>
      <c r="AI465" s="47"/>
      <c r="AJ465" s="8"/>
      <c r="AK465" s="47" t="s">
        <v>622</v>
      </c>
      <c r="AL465" s="4"/>
      <c r="AM465" s="4" t="s">
        <v>373</v>
      </c>
      <c r="AN465" s="4" t="s">
        <v>413</v>
      </c>
      <c r="AO465" s="4" t="s">
        <v>2010</v>
      </c>
      <c r="AP465" s="4" t="s">
        <v>2010</v>
      </c>
      <c r="AQ465" s="4" t="s">
        <v>2010</v>
      </c>
      <c r="AR465" s="4" t="s">
        <v>2010</v>
      </c>
      <c r="AS465" s="147"/>
      <c r="AT465" s="147"/>
      <c r="AU465" s="147"/>
      <c r="AV465" s="147"/>
      <c r="AW465" s="147"/>
      <c r="AX465" s="147"/>
      <c r="AY465" s="147"/>
      <c r="AZ465" s="147"/>
    </row>
    <row r="466">
      <c r="A466" s="4" t="s">
        <v>1357</v>
      </c>
      <c r="B466" s="144">
        <v>44517.0</v>
      </c>
      <c r="C466" s="115">
        <v>0.31881944444444443</v>
      </c>
      <c r="D466" s="47"/>
      <c r="E466" s="47"/>
      <c r="F466" s="4"/>
      <c r="G466" s="4"/>
      <c r="H466" s="4"/>
      <c r="I466" s="47"/>
      <c r="J466" s="47"/>
      <c r="K466" s="47" t="s">
        <v>622</v>
      </c>
      <c r="L466" s="144">
        <v>44517.0</v>
      </c>
      <c r="M466" s="115">
        <v>0.4712152777777778</v>
      </c>
      <c r="N466" s="4"/>
      <c r="O466" s="4"/>
      <c r="P466" s="8" t="b">
        <v>0</v>
      </c>
      <c r="Q466" s="8" t="s">
        <v>2013</v>
      </c>
      <c r="R466" s="177" t="b">
        <v>1</v>
      </c>
      <c r="S466" s="177">
        <v>1.0</v>
      </c>
      <c r="T466" s="8"/>
      <c r="U466" s="4"/>
      <c r="V466" s="47"/>
      <c r="W466" s="4"/>
      <c r="X466" s="177" t="b">
        <v>0</v>
      </c>
      <c r="Y466" s="8" t="b">
        <v>0</v>
      </c>
      <c r="Z466" s="47"/>
      <c r="AA466" s="8" t="b">
        <v>0</v>
      </c>
      <c r="AB466" s="8" t="b">
        <v>0</v>
      </c>
      <c r="AC466" s="178">
        <v>155.0</v>
      </c>
      <c r="AD466" s="177" t="b">
        <v>0</v>
      </c>
      <c r="AE466" s="179"/>
      <c r="AF466" s="8" t="b">
        <v>0</v>
      </c>
      <c r="AG466" s="8" t="b">
        <v>0</v>
      </c>
      <c r="AH466" s="177"/>
      <c r="AI466" s="47"/>
      <c r="AJ466" s="8"/>
      <c r="AK466" s="47" t="s">
        <v>622</v>
      </c>
      <c r="AL466" s="4"/>
      <c r="AM466" s="4" t="s">
        <v>280</v>
      </c>
      <c r="AN466" s="4" t="s">
        <v>352</v>
      </c>
      <c r="AO466" s="4" t="s">
        <v>2010</v>
      </c>
      <c r="AP466" s="4" t="s">
        <v>2010</v>
      </c>
      <c r="AQ466" s="4" t="s">
        <v>2010</v>
      </c>
      <c r="AR466" s="4" t="s">
        <v>2010</v>
      </c>
      <c r="AS466" s="147"/>
      <c r="AT466" s="147"/>
      <c r="AU466" s="147"/>
      <c r="AV466" s="147"/>
      <c r="AW466" s="147"/>
      <c r="AX466" s="147"/>
      <c r="AY466" s="147"/>
      <c r="AZ466" s="147"/>
    </row>
    <row r="467">
      <c r="A467" s="4" t="s">
        <v>1359</v>
      </c>
      <c r="B467" s="144">
        <v>44517.0</v>
      </c>
      <c r="C467" s="115">
        <v>0.31925925925925924</v>
      </c>
      <c r="D467" s="47"/>
      <c r="E467" s="47"/>
      <c r="F467" s="4"/>
      <c r="G467" s="4"/>
      <c r="H467" s="4"/>
      <c r="I467" s="47"/>
      <c r="J467" s="47"/>
      <c r="K467" s="47" t="s">
        <v>622</v>
      </c>
      <c r="L467" s="144">
        <v>44517.0</v>
      </c>
      <c r="M467" s="115">
        <v>0.4712152777777778</v>
      </c>
      <c r="N467" s="4"/>
      <c r="O467" s="4"/>
      <c r="P467" s="8" t="b">
        <v>0</v>
      </c>
      <c r="Q467" s="8" t="s">
        <v>2013</v>
      </c>
      <c r="R467" s="177" t="b">
        <v>1</v>
      </c>
      <c r="S467" s="177">
        <v>1.0</v>
      </c>
      <c r="T467" s="8"/>
      <c r="U467" s="4"/>
      <c r="V467" s="47"/>
      <c r="W467" s="4"/>
      <c r="X467" s="177" t="b">
        <v>0</v>
      </c>
      <c r="Y467" s="8" t="b">
        <v>0</v>
      </c>
      <c r="Z467" s="47"/>
      <c r="AA467" s="8" t="b">
        <v>0</v>
      </c>
      <c r="AB467" s="8" t="b">
        <v>0</v>
      </c>
      <c r="AC467" s="178">
        <v>154.0</v>
      </c>
      <c r="AD467" s="177" t="b">
        <v>0</v>
      </c>
      <c r="AE467" s="179"/>
      <c r="AF467" s="8" t="b">
        <v>0</v>
      </c>
      <c r="AG467" s="8" t="b">
        <v>0</v>
      </c>
      <c r="AH467" s="177"/>
      <c r="AI467" s="47"/>
      <c r="AJ467" s="8"/>
      <c r="AK467" s="47" t="s">
        <v>622</v>
      </c>
      <c r="AL467" s="4"/>
      <c r="AM467" s="4" t="s">
        <v>373</v>
      </c>
      <c r="AN467" s="4" t="s">
        <v>349</v>
      </c>
      <c r="AO467" s="4" t="s">
        <v>2010</v>
      </c>
      <c r="AP467" s="4" t="s">
        <v>2010</v>
      </c>
      <c r="AQ467" s="4" t="s">
        <v>2010</v>
      </c>
      <c r="AR467" s="4" t="s">
        <v>2010</v>
      </c>
      <c r="AS467" s="147"/>
      <c r="AT467" s="147"/>
      <c r="AU467" s="147"/>
      <c r="AV467" s="147"/>
      <c r="AW467" s="147"/>
      <c r="AX467" s="147"/>
      <c r="AY467" s="147"/>
      <c r="AZ467" s="147"/>
    </row>
    <row r="468">
      <c r="A468" s="4" t="s">
        <v>1361</v>
      </c>
      <c r="B468" s="144">
        <v>44517.0</v>
      </c>
      <c r="C468" s="115">
        <v>0.32625</v>
      </c>
      <c r="D468" s="47"/>
      <c r="E468" s="47"/>
      <c r="F468" s="4"/>
      <c r="G468" s="4"/>
      <c r="H468" s="4"/>
      <c r="I468" s="47"/>
      <c r="J468" s="47"/>
      <c r="K468" s="47" t="s">
        <v>622</v>
      </c>
      <c r="L468" s="144">
        <v>44517.0</v>
      </c>
      <c r="M468" s="115">
        <v>0.4712152777777778</v>
      </c>
      <c r="N468" s="4"/>
      <c r="O468" s="4"/>
      <c r="P468" s="8" t="b">
        <v>0</v>
      </c>
      <c r="Q468" s="8" t="s">
        <v>2013</v>
      </c>
      <c r="R468" s="177" t="b">
        <v>1</v>
      </c>
      <c r="S468" s="177">
        <v>1.0</v>
      </c>
      <c r="T468" s="8"/>
      <c r="U468" s="4"/>
      <c r="V468" s="47"/>
      <c r="W468" s="4"/>
      <c r="X468" s="177" t="b">
        <v>0</v>
      </c>
      <c r="Y468" s="8" t="b">
        <v>0</v>
      </c>
      <c r="Z468" s="47"/>
      <c r="AA468" s="8" t="b">
        <v>0</v>
      </c>
      <c r="AB468" s="8" t="b">
        <v>0</v>
      </c>
      <c r="AC468" s="178">
        <v>153.0</v>
      </c>
      <c r="AD468" s="177" t="b">
        <v>0</v>
      </c>
      <c r="AE468" s="179"/>
      <c r="AF468" s="8" t="b">
        <v>0</v>
      </c>
      <c r="AG468" s="8" t="b">
        <v>0</v>
      </c>
      <c r="AH468" s="177"/>
      <c r="AI468" s="47"/>
      <c r="AJ468" s="8"/>
      <c r="AK468" s="47" t="s">
        <v>622</v>
      </c>
      <c r="AL468" s="4"/>
      <c r="AM468" s="4" t="s">
        <v>373</v>
      </c>
      <c r="AN468" s="4" t="s">
        <v>302</v>
      </c>
      <c r="AO468" s="4" t="s">
        <v>2010</v>
      </c>
      <c r="AP468" s="4" t="s">
        <v>2010</v>
      </c>
      <c r="AQ468" s="4" t="s">
        <v>2010</v>
      </c>
      <c r="AR468" s="4" t="s">
        <v>2010</v>
      </c>
      <c r="AS468" s="147"/>
      <c r="AT468" s="147"/>
      <c r="AU468" s="147"/>
      <c r="AV468" s="147"/>
      <c r="AW468" s="147"/>
      <c r="AX468" s="147"/>
      <c r="AY468" s="147"/>
      <c r="AZ468" s="147"/>
    </row>
    <row r="469">
      <c r="A469" s="4" t="s">
        <v>1363</v>
      </c>
      <c r="B469" s="144">
        <v>44517.0</v>
      </c>
      <c r="C469" s="115">
        <v>0.32666666666666666</v>
      </c>
      <c r="D469" s="47"/>
      <c r="E469" s="47"/>
      <c r="F469" s="4"/>
      <c r="G469" s="4"/>
      <c r="H469" s="4"/>
      <c r="I469" s="47"/>
      <c r="J469" s="47"/>
      <c r="K469" s="47" t="s">
        <v>622</v>
      </c>
      <c r="L469" s="144">
        <v>44517.0</v>
      </c>
      <c r="M469" s="115">
        <v>0.4712152777777778</v>
      </c>
      <c r="N469" s="4"/>
      <c r="O469" s="4"/>
      <c r="P469" s="8" t="b">
        <v>0</v>
      </c>
      <c r="Q469" s="8" t="s">
        <v>2013</v>
      </c>
      <c r="R469" s="177" t="b">
        <v>1</v>
      </c>
      <c r="S469" s="177">
        <v>1.0</v>
      </c>
      <c r="T469" s="8"/>
      <c r="U469" s="4"/>
      <c r="V469" s="47"/>
      <c r="W469" s="4"/>
      <c r="X469" s="177" t="b">
        <v>0</v>
      </c>
      <c r="Y469" s="8" t="b">
        <v>0</v>
      </c>
      <c r="Z469" s="47"/>
      <c r="AA469" s="8" t="b">
        <v>0</v>
      </c>
      <c r="AB469" s="8" t="b">
        <v>0</v>
      </c>
      <c r="AC469" s="178">
        <v>152.0</v>
      </c>
      <c r="AD469" s="177" t="b">
        <v>0</v>
      </c>
      <c r="AE469" s="179"/>
      <c r="AF469" s="8" t="b">
        <v>0</v>
      </c>
      <c r="AG469" s="8" t="b">
        <v>0</v>
      </c>
      <c r="AH469" s="177"/>
      <c r="AI469" s="47"/>
      <c r="AJ469" s="8"/>
      <c r="AK469" s="47" t="s">
        <v>622</v>
      </c>
      <c r="AL469" s="4"/>
      <c r="AM469" s="4" t="s">
        <v>373</v>
      </c>
      <c r="AN469" s="4" t="s">
        <v>426</v>
      </c>
      <c r="AO469" s="4" t="s">
        <v>2010</v>
      </c>
      <c r="AP469" s="4" t="s">
        <v>2010</v>
      </c>
      <c r="AQ469" s="4" t="s">
        <v>2010</v>
      </c>
      <c r="AR469" s="4" t="s">
        <v>2010</v>
      </c>
      <c r="AS469" s="147"/>
      <c r="AT469" s="147"/>
      <c r="AU469" s="147"/>
      <c r="AV469" s="147"/>
      <c r="AW469" s="147"/>
      <c r="AX469" s="147"/>
      <c r="AY469" s="147"/>
      <c r="AZ469" s="147"/>
    </row>
    <row r="470">
      <c r="A470" s="4" t="s">
        <v>1365</v>
      </c>
      <c r="B470" s="144">
        <v>44517.0</v>
      </c>
      <c r="C470" s="115">
        <v>0.3270138888888889</v>
      </c>
      <c r="D470" s="47"/>
      <c r="E470" s="47"/>
      <c r="F470" s="4"/>
      <c r="G470" s="4"/>
      <c r="H470" s="4"/>
      <c r="I470" s="47"/>
      <c r="J470" s="47"/>
      <c r="K470" s="47" t="s">
        <v>622</v>
      </c>
      <c r="L470" s="144">
        <v>44517.0</v>
      </c>
      <c r="M470" s="115">
        <v>0.4712152777777778</v>
      </c>
      <c r="N470" s="4"/>
      <c r="O470" s="4"/>
      <c r="P470" s="8" t="b">
        <v>0</v>
      </c>
      <c r="Q470" s="8" t="s">
        <v>2013</v>
      </c>
      <c r="R470" s="177" t="b">
        <v>1</v>
      </c>
      <c r="S470" s="177">
        <v>1.0</v>
      </c>
      <c r="T470" s="8">
        <v>0.0</v>
      </c>
      <c r="U470" s="4"/>
      <c r="V470" s="47"/>
      <c r="W470" s="4"/>
      <c r="X470" s="177" t="b">
        <v>0</v>
      </c>
      <c r="Y470" s="8" t="b">
        <v>0</v>
      </c>
      <c r="Z470" s="47"/>
      <c r="AA470" s="8" t="b">
        <v>0</v>
      </c>
      <c r="AB470" s="8" t="b">
        <v>0</v>
      </c>
      <c r="AC470" s="178">
        <v>605.0</v>
      </c>
      <c r="AD470" s="177" t="b">
        <v>1</v>
      </c>
      <c r="AE470" s="179"/>
      <c r="AF470" s="8" t="b">
        <v>0</v>
      </c>
      <c r="AG470" s="8" t="b">
        <v>0</v>
      </c>
      <c r="AH470" s="177"/>
      <c r="AI470" s="47"/>
      <c r="AJ470" s="8"/>
      <c r="AK470" s="47" t="s">
        <v>622</v>
      </c>
      <c r="AL470" s="4"/>
      <c r="AM470" s="4" t="s">
        <v>373</v>
      </c>
      <c r="AN470" s="4" t="s">
        <v>1018</v>
      </c>
      <c r="AO470" s="4" t="s">
        <v>2010</v>
      </c>
      <c r="AP470" s="4" t="s">
        <v>2010</v>
      </c>
      <c r="AQ470" s="4" t="s">
        <v>2010</v>
      </c>
      <c r="AR470" s="4" t="s">
        <v>2010</v>
      </c>
      <c r="AS470" s="147"/>
      <c r="AT470" s="147"/>
      <c r="AU470" s="147"/>
      <c r="AV470" s="147"/>
      <c r="AW470" s="147"/>
      <c r="AX470" s="147"/>
      <c r="AY470" s="147"/>
      <c r="AZ470" s="147"/>
    </row>
    <row r="471">
      <c r="A471" s="4" t="s">
        <v>1367</v>
      </c>
      <c r="B471" s="144">
        <v>44517.0</v>
      </c>
      <c r="C471" s="115">
        <v>0.334537037037037</v>
      </c>
      <c r="D471" s="47"/>
      <c r="E471" s="47"/>
      <c r="F471" s="4"/>
      <c r="G471" s="4"/>
      <c r="H471" s="4"/>
      <c r="I471" s="47"/>
      <c r="J471" s="47"/>
      <c r="K471" s="47" t="s">
        <v>622</v>
      </c>
      <c r="L471" s="144">
        <v>44517.0</v>
      </c>
      <c r="M471" s="115">
        <v>0.4712152777777778</v>
      </c>
      <c r="N471" s="4"/>
      <c r="O471" s="4"/>
      <c r="P471" s="8" t="b">
        <v>0</v>
      </c>
      <c r="Q471" s="8" t="s">
        <v>2013</v>
      </c>
      <c r="R471" s="177" t="b">
        <v>1</v>
      </c>
      <c r="S471" s="177">
        <v>1.0</v>
      </c>
      <c r="T471" s="8"/>
      <c r="U471" s="4"/>
      <c r="V471" s="47"/>
      <c r="W471" s="4"/>
      <c r="X471" s="177" t="b">
        <v>0</v>
      </c>
      <c r="Y471" s="8" t="b">
        <v>0</v>
      </c>
      <c r="Z471" s="47"/>
      <c r="AA471" s="8" t="b">
        <v>0</v>
      </c>
      <c r="AB471" s="8" t="b">
        <v>0</v>
      </c>
      <c r="AC471" s="178">
        <v>151.0</v>
      </c>
      <c r="AD471" s="177" t="b">
        <v>0</v>
      </c>
      <c r="AE471" s="179"/>
      <c r="AF471" s="8" t="b">
        <v>0</v>
      </c>
      <c r="AG471" s="8" t="b">
        <v>0</v>
      </c>
      <c r="AH471" s="177"/>
      <c r="AI471" s="47"/>
      <c r="AJ471" s="8"/>
      <c r="AK471" s="47" t="s">
        <v>622</v>
      </c>
      <c r="AL471" s="4"/>
      <c r="AM471" s="4" t="s">
        <v>373</v>
      </c>
      <c r="AN471" s="4" t="s">
        <v>287</v>
      </c>
      <c r="AO471" s="4" t="s">
        <v>2010</v>
      </c>
      <c r="AP471" s="4" t="s">
        <v>2010</v>
      </c>
      <c r="AQ471" s="4" t="s">
        <v>2010</v>
      </c>
      <c r="AR471" s="4" t="s">
        <v>2010</v>
      </c>
      <c r="AS471" s="147"/>
      <c r="AT471" s="147"/>
      <c r="AU471" s="147"/>
      <c r="AV471" s="147"/>
      <c r="AW471" s="147"/>
      <c r="AX471" s="147"/>
      <c r="AY471" s="147"/>
      <c r="AZ471" s="147"/>
    </row>
    <row r="472">
      <c r="A472" s="4" t="s">
        <v>1369</v>
      </c>
      <c r="B472" s="144">
        <v>44517.0</v>
      </c>
      <c r="C472" s="115">
        <v>0.33600694444444446</v>
      </c>
      <c r="D472" s="47"/>
      <c r="E472" s="47"/>
      <c r="F472" s="4"/>
      <c r="G472" s="4"/>
      <c r="H472" s="4"/>
      <c r="I472" s="47"/>
      <c r="J472" s="47"/>
      <c r="K472" s="47" t="s">
        <v>622</v>
      </c>
      <c r="L472" s="144">
        <v>44517.0</v>
      </c>
      <c r="M472" s="115">
        <v>0.4712152777777778</v>
      </c>
      <c r="N472" s="4"/>
      <c r="O472" s="4"/>
      <c r="P472" s="8" t="b">
        <v>0</v>
      </c>
      <c r="Q472" s="8" t="s">
        <v>2013</v>
      </c>
      <c r="R472" s="177" t="b">
        <v>1</v>
      </c>
      <c r="S472" s="177">
        <v>1.0</v>
      </c>
      <c r="T472" s="8">
        <v>0.0</v>
      </c>
      <c r="U472" s="4"/>
      <c r="V472" s="47"/>
      <c r="W472" s="4"/>
      <c r="X472" s="177" t="b">
        <v>0</v>
      </c>
      <c r="Y472" s="8" t="b">
        <v>0</v>
      </c>
      <c r="Z472" s="47"/>
      <c r="AA472" s="8" t="b">
        <v>0</v>
      </c>
      <c r="AB472" s="8" t="b">
        <v>0</v>
      </c>
      <c r="AC472" s="178">
        <v>604.0</v>
      </c>
      <c r="AD472" s="177" t="b">
        <v>1</v>
      </c>
      <c r="AE472" s="179"/>
      <c r="AF472" s="8" t="b">
        <v>0</v>
      </c>
      <c r="AG472" s="8" t="b">
        <v>0</v>
      </c>
      <c r="AH472" s="177"/>
      <c r="AI472" s="47"/>
      <c r="AJ472" s="8"/>
      <c r="AK472" s="47" t="s">
        <v>622</v>
      </c>
      <c r="AL472" s="4"/>
      <c r="AM472" s="4" t="s">
        <v>373</v>
      </c>
      <c r="AN472" s="4" t="s">
        <v>1163</v>
      </c>
      <c r="AO472" s="4" t="s">
        <v>2010</v>
      </c>
      <c r="AP472" s="4" t="s">
        <v>2010</v>
      </c>
      <c r="AQ472" s="4" t="s">
        <v>2010</v>
      </c>
      <c r="AR472" s="4" t="s">
        <v>2010</v>
      </c>
      <c r="AS472" s="147"/>
      <c r="AT472" s="147"/>
      <c r="AU472" s="147"/>
      <c r="AV472" s="147"/>
      <c r="AW472" s="147"/>
      <c r="AX472" s="147"/>
      <c r="AY472" s="147"/>
      <c r="AZ472" s="147"/>
    </row>
    <row r="473">
      <c r="A473" s="4" t="s">
        <v>1371</v>
      </c>
      <c r="B473" s="144">
        <v>44517.0</v>
      </c>
      <c r="C473" s="115">
        <v>0.3389351851851852</v>
      </c>
      <c r="D473" s="47"/>
      <c r="E473" s="47"/>
      <c r="F473" s="4"/>
      <c r="G473" s="4"/>
      <c r="H473" s="4"/>
      <c r="I473" s="47"/>
      <c r="J473" s="47"/>
      <c r="K473" s="47" t="s">
        <v>622</v>
      </c>
      <c r="L473" s="144">
        <v>44517.0</v>
      </c>
      <c r="M473" s="115">
        <v>0.4712152777777778</v>
      </c>
      <c r="N473" s="4"/>
      <c r="O473" s="4"/>
      <c r="P473" s="8" t="b">
        <v>0</v>
      </c>
      <c r="Q473" s="8" t="s">
        <v>2013</v>
      </c>
      <c r="R473" s="177" t="b">
        <v>1</v>
      </c>
      <c r="S473" s="177">
        <v>1.0</v>
      </c>
      <c r="T473" s="8">
        <v>0.0</v>
      </c>
      <c r="U473" s="4"/>
      <c r="V473" s="47"/>
      <c r="W473" s="4"/>
      <c r="X473" s="177" t="b">
        <v>0</v>
      </c>
      <c r="Y473" s="8" t="b">
        <v>0</v>
      </c>
      <c r="Z473" s="47"/>
      <c r="AA473" s="8" t="b">
        <v>0</v>
      </c>
      <c r="AB473" s="8" t="b">
        <v>0</v>
      </c>
      <c r="AC473" s="178">
        <v>603.0</v>
      </c>
      <c r="AD473" s="177" t="b">
        <v>1</v>
      </c>
      <c r="AE473" s="179"/>
      <c r="AF473" s="8" t="b">
        <v>0</v>
      </c>
      <c r="AG473" s="8" t="b">
        <v>0</v>
      </c>
      <c r="AH473" s="177"/>
      <c r="AI473" s="47"/>
      <c r="AJ473" s="8"/>
      <c r="AK473" s="47" t="s">
        <v>622</v>
      </c>
      <c r="AL473" s="4"/>
      <c r="AM473" s="4" t="s">
        <v>373</v>
      </c>
      <c r="AN473" s="4" t="s">
        <v>1081</v>
      </c>
      <c r="AO473" s="4" t="s">
        <v>2010</v>
      </c>
      <c r="AP473" s="4" t="s">
        <v>2010</v>
      </c>
      <c r="AQ473" s="4" t="s">
        <v>2010</v>
      </c>
      <c r="AR473" s="4" t="s">
        <v>2010</v>
      </c>
      <c r="AS473" s="147"/>
      <c r="AT473" s="147"/>
      <c r="AU473" s="147"/>
      <c r="AV473" s="147"/>
      <c r="AW473" s="147"/>
      <c r="AX473" s="147"/>
      <c r="AY473" s="147"/>
      <c r="AZ473" s="147"/>
    </row>
    <row r="474">
      <c r="A474" s="4" t="s">
        <v>1373</v>
      </c>
      <c r="B474" s="144">
        <v>44517.0</v>
      </c>
      <c r="C474" s="115">
        <v>0.3393171296296296</v>
      </c>
      <c r="D474" s="47"/>
      <c r="E474" s="47"/>
      <c r="F474" s="4"/>
      <c r="G474" s="4"/>
      <c r="H474" s="4"/>
      <c r="I474" s="47"/>
      <c r="J474" s="47"/>
      <c r="K474" s="47" t="s">
        <v>622</v>
      </c>
      <c r="L474" s="144">
        <v>44517.0</v>
      </c>
      <c r="M474" s="115">
        <v>0.4712152777777778</v>
      </c>
      <c r="N474" s="4"/>
      <c r="O474" s="4"/>
      <c r="P474" s="8" t="b">
        <v>0</v>
      </c>
      <c r="Q474" s="8" t="s">
        <v>2013</v>
      </c>
      <c r="R474" s="177" t="b">
        <v>1</v>
      </c>
      <c r="S474" s="177">
        <v>1.0</v>
      </c>
      <c r="T474" s="8"/>
      <c r="U474" s="4"/>
      <c r="V474" s="47"/>
      <c r="W474" s="4"/>
      <c r="X474" s="177" t="b">
        <v>0</v>
      </c>
      <c r="Y474" s="8" t="b">
        <v>0</v>
      </c>
      <c r="Z474" s="47"/>
      <c r="AA474" s="8" t="b">
        <v>0</v>
      </c>
      <c r="AB474" s="8" t="b">
        <v>0</v>
      </c>
      <c r="AC474" s="178">
        <v>150.0</v>
      </c>
      <c r="AD474" s="177" t="b">
        <v>0</v>
      </c>
      <c r="AE474" s="179"/>
      <c r="AF474" s="8" t="b">
        <v>0</v>
      </c>
      <c r="AG474" s="8" t="b">
        <v>0</v>
      </c>
      <c r="AH474" s="177"/>
      <c r="AI474" s="47"/>
      <c r="AJ474" s="8"/>
      <c r="AK474" s="47" t="s">
        <v>622</v>
      </c>
      <c r="AL474" s="4"/>
      <c r="AM474" s="4" t="s">
        <v>373</v>
      </c>
      <c r="AN474" s="4" t="s">
        <v>360</v>
      </c>
      <c r="AO474" s="4" t="s">
        <v>2010</v>
      </c>
      <c r="AP474" s="4" t="s">
        <v>2010</v>
      </c>
      <c r="AQ474" s="4" t="s">
        <v>2010</v>
      </c>
      <c r="AR474" s="4" t="s">
        <v>2010</v>
      </c>
      <c r="AS474" s="147"/>
      <c r="AT474" s="147"/>
      <c r="AU474" s="147"/>
      <c r="AV474" s="147"/>
      <c r="AW474" s="147"/>
      <c r="AX474" s="147"/>
      <c r="AY474" s="147"/>
      <c r="AZ474" s="147"/>
    </row>
    <row r="475">
      <c r="A475" s="4" t="s">
        <v>1375</v>
      </c>
      <c r="B475" s="144">
        <v>44517.0</v>
      </c>
      <c r="C475" s="115">
        <v>0.40207175925925925</v>
      </c>
      <c r="D475" s="47"/>
      <c r="E475" s="47"/>
      <c r="F475" s="4"/>
      <c r="G475" s="4"/>
      <c r="H475" s="4"/>
      <c r="I475" s="47"/>
      <c r="J475" s="47"/>
      <c r="K475" s="47" t="s">
        <v>622</v>
      </c>
      <c r="L475" s="144">
        <v>44519.0</v>
      </c>
      <c r="M475" s="115">
        <v>0.4053703703703704</v>
      </c>
      <c r="N475" s="4"/>
      <c r="O475" s="4"/>
      <c r="P475" s="8" t="b">
        <v>0</v>
      </c>
      <c r="Q475" s="8" t="s">
        <v>2013</v>
      </c>
      <c r="R475" s="177" t="b">
        <v>1</v>
      </c>
      <c r="S475" s="177">
        <v>1.0</v>
      </c>
      <c r="T475" s="8"/>
      <c r="U475" s="4"/>
      <c r="V475" s="47"/>
      <c r="W475" s="4"/>
      <c r="X475" s="177" t="b">
        <v>0</v>
      </c>
      <c r="Y475" s="8" t="b">
        <v>0</v>
      </c>
      <c r="Z475" s="47"/>
      <c r="AA475" s="8" t="b">
        <v>0</v>
      </c>
      <c r="AB475" s="8" t="b">
        <v>0</v>
      </c>
      <c r="AC475" s="178">
        <v>149.0</v>
      </c>
      <c r="AD475" s="177" t="b">
        <v>0</v>
      </c>
      <c r="AE475" s="179"/>
      <c r="AF475" s="8" t="b">
        <v>0</v>
      </c>
      <c r="AG475" s="8" t="b">
        <v>0</v>
      </c>
      <c r="AH475" s="177"/>
      <c r="AI475" s="47"/>
      <c r="AJ475" s="8"/>
      <c r="AK475" s="47" t="s">
        <v>622</v>
      </c>
      <c r="AL475" s="4"/>
      <c r="AM475" s="4" t="s">
        <v>280</v>
      </c>
      <c r="AN475" s="4" t="s">
        <v>313</v>
      </c>
      <c r="AO475" s="4" t="s">
        <v>2010</v>
      </c>
      <c r="AP475" s="4" t="s">
        <v>2010</v>
      </c>
      <c r="AQ475" s="4" t="s">
        <v>2010</v>
      </c>
      <c r="AR475" s="4" t="s">
        <v>2010</v>
      </c>
      <c r="AS475" s="147"/>
      <c r="AT475" s="147"/>
      <c r="AU475" s="147"/>
      <c r="AV475" s="147"/>
      <c r="AW475" s="147"/>
      <c r="AX475" s="147"/>
      <c r="AY475" s="147"/>
      <c r="AZ475" s="147"/>
    </row>
    <row r="476">
      <c r="A476" s="4" t="s">
        <v>1377</v>
      </c>
      <c r="B476" s="144">
        <v>44517.0</v>
      </c>
      <c r="C476" s="115">
        <v>0.40359953703703705</v>
      </c>
      <c r="D476" s="47"/>
      <c r="E476" s="47"/>
      <c r="F476" s="4"/>
      <c r="G476" s="4"/>
      <c r="H476" s="4"/>
      <c r="I476" s="47"/>
      <c r="J476" s="47"/>
      <c r="K476" s="47" t="s">
        <v>622</v>
      </c>
      <c r="L476" s="144">
        <v>44519.0</v>
      </c>
      <c r="M476" s="115">
        <v>0.4053703703703704</v>
      </c>
      <c r="N476" s="4"/>
      <c r="O476" s="4"/>
      <c r="P476" s="8" t="b">
        <v>0</v>
      </c>
      <c r="Q476" s="8" t="s">
        <v>2013</v>
      </c>
      <c r="R476" s="177" t="b">
        <v>1</v>
      </c>
      <c r="S476" s="177">
        <v>1.0</v>
      </c>
      <c r="T476" s="8">
        <v>0.0</v>
      </c>
      <c r="U476" s="4"/>
      <c r="V476" s="47"/>
      <c r="W476" s="4"/>
      <c r="X476" s="177" t="b">
        <v>0</v>
      </c>
      <c r="Y476" s="8" t="b">
        <v>0</v>
      </c>
      <c r="Z476" s="47"/>
      <c r="AA476" s="8" t="b">
        <v>0</v>
      </c>
      <c r="AB476" s="8" t="b">
        <v>0</v>
      </c>
      <c r="AC476" s="178">
        <v>602.0</v>
      </c>
      <c r="AD476" s="177" t="b">
        <v>1</v>
      </c>
      <c r="AE476" s="179"/>
      <c r="AF476" s="8" t="b">
        <v>0</v>
      </c>
      <c r="AG476" s="8" t="b">
        <v>0</v>
      </c>
      <c r="AH476" s="177"/>
      <c r="AI476" s="47"/>
      <c r="AJ476" s="8"/>
      <c r="AK476" s="47" t="s">
        <v>622</v>
      </c>
      <c r="AL476" s="4"/>
      <c r="AM476" s="4" t="s">
        <v>373</v>
      </c>
      <c r="AN476" s="4" t="s">
        <v>1318</v>
      </c>
      <c r="AO476" s="4" t="s">
        <v>2010</v>
      </c>
      <c r="AP476" s="4" t="s">
        <v>2010</v>
      </c>
      <c r="AQ476" s="4" t="s">
        <v>2010</v>
      </c>
      <c r="AR476" s="4" t="s">
        <v>2010</v>
      </c>
      <c r="AS476" s="147"/>
      <c r="AT476" s="147"/>
      <c r="AU476" s="147"/>
      <c r="AV476" s="147"/>
      <c r="AW476" s="147"/>
      <c r="AX476" s="147"/>
      <c r="AY476" s="147"/>
      <c r="AZ476" s="147"/>
    </row>
    <row r="477">
      <c r="A477" s="4" t="s">
        <v>1379</v>
      </c>
      <c r="B477" s="144">
        <v>44517.0</v>
      </c>
      <c r="C477" s="115">
        <v>0.4041550925925926</v>
      </c>
      <c r="D477" s="47"/>
      <c r="E477" s="47"/>
      <c r="F477" s="4"/>
      <c r="G477" s="4"/>
      <c r="H477" s="4"/>
      <c r="I477" s="47"/>
      <c r="J477" s="47"/>
      <c r="K477" s="47" t="s">
        <v>622</v>
      </c>
      <c r="L477" s="144">
        <v>44519.0</v>
      </c>
      <c r="M477" s="115">
        <v>0.4053703703703704</v>
      </c>
      <c r="N477" s="4"/>
      <c r="O477" s="4"/>
      <c r="P477" s="8" t="b">
        <v>0</v>
      </c>
      <c r="Q477" s="8" t="s">
        <v>2013</v>
      </c>
      <c r="R477" s="177" t="b">
        <v>1</v>
      </c>
      <c r="S477" s="177">
        <v>1.0</v>
      </c>
      <c r="T477" s="8">
        <v>0.0</v>
      </c>
      <c r="U477" s="4"/>
      <c r="V477" s="47"/>
      <c r="W477" s="4"/>
      <c r="X477" s="177" t="b">
        <v>0</v>
      </c>
      <c r="Y477" s="8" t="b">
        <v>0</v>
      </c>
      <c r="Z477" s="47"/>
      <c r="AA477" s="8" t="b">
        <v>0</v>
      </c>
      <c r="AB477" s="8" t="b">
        <v>0</v>
      </c>
      <c r="AC477" s="178">
        <v>601.0</v>
      </c>
      <c r="AD477" s="177" t="b">
        <v>1</v>
      </c>
      <c r="AE477" s="179"/>
      <c r="AF477" s="8" t="b">
        <v>0</v>
      </c>
      <c r="AG477" s="8" t="b">
        <v>0</v>
      </c>
      <c r="AH477" s="177"/>
      <c r="AI477" s="47"/>
      <c r="AJ477" s="8"/>
      <c r="AK477" s="47" t="s">
        <v>622</v>
      </c>
      <c r="AL477" s="4"/>
      <c r="AM477" s="4" t="s">
        <v>373</v>
      </c>
      <c r="AN477" s="4" t="s">
        <v>1001</v>
      </c>
      <c r="AO477" s="4" t="s">
        <v>2010</v>
      </c>
      <c r="AP477" s="4" t="s">
        <v>2010</v>
      </c>
      <c r="AQ477" s="4" t="s">
        <v>2010</v>
      </c>
      <c r="AR477" s="4" t="s">
        <v>2010</v>
      </c>
      <c r="AS477" s="147"/>
      <c r="AT477" s="147"/>
      <c r="AU477" s="147"/>
      <c r="AV477" s="147"/>
      <c r="AW477" s="147"/>
      <c r="AX477" s="147"/>
      <c r="AY477" s="147"/>
      <c r="AZ477" s="147"/>
    </row>
    <row r="478">
      <c r="A478" s="4" t="s">
        <v>1381</v>
      </c>
      <c r="B478" s="144">
        <v>44517.0</v>
      </c>
      <c r="C478" s="115">
        <v>0.4091666666666667</v>
      </c>
      <c r="D478" s="47"/>
      <c r="E478" s="47"/>
      <c r="F478" s="4"/>
      <c r="G478" s="4"/>
      <c r="H478" s="4"/>
      <c r="I478" s="47"/>
      <c r="J478" s="47"/>
      <c r="K478" s="47" t="s">
        <v>622</v>
      </c>
      <c r="L478" s="144">
        <v>44519.0</v>
      </c>
      <c r="M478" s="115">
        <v>0.4053703703703704</v>
      </c>
      <c r="N478" s="4"/>
      <c r="O478" s="4"/>
      <c r="P478" s="8" t="b">
        <v>0</v>
      </c>
      <c r="Q478" s="8" t="s">
        <v>2013</v>
      </c>
      <c r="R478" s="177" t="b">
        <v>1</v>
      </c>
      <c r="S478" s="177">
        <v>1.0</v>
      </c>
      <c r="T478" s="8"/>
      <c r="U478" s="4"/>
      <c r="V478" s="47"/>
      <c r="W478" s="4"/>
      <c r="X478" s="177" t="b">
        <v>0</v>
      </c>
      <c r="Y478" s="8" t="b">
        <v>0</v>
      </c>
      <c r="Z478" s="47"/>
      <c r="AA478" s="8" t="b">
        <v>0</v>
      </c>
      <c r="AB478" s="8" t="b">
        <v>0</v>
      </c>
      <c r="AC478" s="178">
        <v>148.0</v>
      </c>
      <c r="AD478" s="177" t="b">
        <v>0</v>
      </c>
      <c r="AE478" s="179"/>
      <c r="AF478" s="8" t="b">
        <v>0</v>
      </c>
      <c r="AG478" s="8" t="b">
        <v>0</v>
      </c>
      <c r="AH478" s="177"/>
      <c r="AI478" s="47"/>
      <c r="AJ478" s="8"/>
      <c r="AK478" s="47" t="s">
        <v>622</v>
      </c>
      <c r="AL478" s="4"/>
      <c r="AM478" s="4" t="s">
        <v>280</v>
      </c>
      <c r="AN478" s="4" t="s">
        <v>520</v>
      </c>
      <c r="AO478" s="4" t="s">
        <v>2010</v>
      </c>
      <c r="AP478" s="4" t="s">
        <v>2010</v>
      </c>
      <c r="AQ478" s="4" t="s">
        <v>2010</v>
      </c>
      <c r="AR478" s="4" t="s">
        <v>2010</v>
      </c>
      <c r="AS478" s="147"/>
      <c r="AT478" s="147"/>
      <c r="AU478" s="147"/>
      <c r="AV478" s="147"/>
      <c r="AW478" s="147"/>
      <c r="AX478" s="147"/>
      <c r="AY478" s="147"/>
      <c r="AZ478" s="147"/>
    </row>
    <row r="479">
      <c r="A479" s="4" t="s">
        <v>1383</v>
      </c>
      <c r="B479" s="144">
        <v>44518.0</v>
      </c>
      <c r="C479" s="115">
        <v>0.2216898148148148</v>
      </c>
      <c r="D479" s="47"/>
      <c r="E479" s="47"/>
      <c r="F479" s="4"/>
      <c r="G479" s="4"/>
      <c r="H479" s="4"/>
      <c r="I479" s="47"/>
      <c r="J479" s="47"/>
      <c r="K479" s="47" t="s">
        <v>622</v>
      </c>
      <c r="L479" s="144">
        <v>44518.0</v>
      </c>
      <c r="M479" s="115">
        <v>0.3912037037037037</v>
      </c>
      <c r="N479" s="4"/>
      <c r="O479" s="4"/>
      <c r="P479" s="8" t="b">
        <v>0</v>
      </c>
      <c r="Q479" s="8" t="s">
        <v>2013</v>
      </c>
      <c r="R479" s="177" t="b">
        <v>1</v>
      </c>
      <c r="S479" s="177">
        <v>1.0</v>
      </c>
      <c r="T479" s="8"/>
      <c r="U479" s="4"/>
      <c r="V479" s="47"/>
      <c r="W479" s="4"/>
      <c r="X479" s="177" t="b">
        <v>0</v>
      </c>
      <c r="Y479" s="8" t="b">
        <v>0</v>
      </c>
      <c r="Z479" s="47"/>
      <c r="AA479" s="8" t="b">
        <v>0</v>
      </c>
      <c r="AB479" s="8" t="b">
        <v>0</v>
      </c>
      <c r="AC479" s="178">
        <v>147.0</v>
      </c>
      <c r="AD479" s="177" t="b">
        <v>0</v>
      </c>
      <c r="AE479" s="179"/>
      <c r="AF479" s="8" t="b">
        <v>0</v>
      </c>
      <c r="AG479" s="8" t="b">
        <v>0</v>
      </c>
      <c r="AH479" s="177"/>
      <c r="AI479" s="47"/>
      <c r="AJ479" s="8"/>
      <c r="AK479" s="47" t="s">
        <v>622</v>
      </c>
      <c r="AL479" s="4"/>
      <c r="AM479" s="4" t="s">
        <v>280</v>
      </c>
      <c r="AN479" s="4" t="s">
        <v>363</v>
      </c>
      <c r="AO479" s="4" t="s">
        <v>2010</v>
      </c>
      <c r="AP479" s="4" t="s">
        <v>2010</v>
      </c>
      <c r="AQ479" s="4" t="s">
        <v>2010</v>
      </c>
      <c r="AR479" s="4" t="s">
        <v>2010</v>
      </c>
      <c r="AS479" s="147"/>
      <c r="AT479" s="147"/>
      <c r="AU479" s="147"/>
      <c r="AV479" s="147"/>
      <c r="AW479" s="147"/>
      <c r="AX479" s="147"/>
      <c r="AY479" s="147"/>
      <c r="AZ479" s="147"/>
    </row>
    <row r="480">
      <c r="A480" s="4" t="s">
        <v>1385</v>
      </c>
      <c r="B480" s="144">
        <v>44518.0</v>
      </c>
      <c r="C480" s="115">
        <v>0.2266550925925926</v>
      </c>
      <c r="D480" s="47"/>
      <c r="E480" s="47"/>
      <c r="F480" s="4"/>
      <c r="G480" s="4"/>
      <c r="H480" s="4"/>
      <c r="I480" s="47"/>
      <c r="J480" s="47"/>
      <c r="K480" s="47" t="s">
        <v>622</v>
      </c>
      <c r="L480" s="144">
        <v>44518.0</v>
      </c>
      <c r="M480" s="115">
        <v>0.3912037037037037</v>
      </c>
      <c r="N480" s="4"/>
      <c r="O480" s="4"/>
      <c r="P480" s="8" t="b">
        <v>0</v>
      </c>
      <c r="Q480" s="8" t="s">
        <v>2013</v>
      </c>
      <c r="R480" s="177" t="b">
        <v>1</v>
      </c>
      <c r="S480" s="177">
        <v>1.0</v>
      </c>
      <c r="T480" s="8">
        <v>0.0</v>
      </c>
      <c r="U480" s="4"/>
      <c r="V480" s="47"/>
      <c r="W480" s="4"/>
      <c r="X480" s="177" t="b">
        <v>0</v>
      </c>
      <c r="Y480" s="8" t="b">
        <v>0</v>
      </c>
      <c r="Z480" s="47"/>
      <c r="AA480" s="8" t="b">
        <v>0</v>
      </c>
      <c r="AB480" s="8" t="b">
        <v>0</v>
      </c>
      <c r="AC480" s="178">
        <v>146.0</v>
      </c>
      <c r="AD480" s="177" t="b">
        <v>0</v>
      </c>
      <c r="AE480" s="179"/>
      <c r="AF480" s="8" t="b">
        <v>0</v>
      </c>
      <c r="AG480" s="8" t="b">
        <v>0</v>
      </c>
      <c r="AH480" s="177"/>
      <c r="AI480" s="47"/>
      <c r="AJ480" s="8"/>
      <c r="AK480" s="47" t="s">
        <v>622</v>
      </c>
      <c r="AL480" s="4" t="s">
        <v>1386</v>
      </c>
      <c r="AM480" s="4" t="s">
        <v>280</v>
      </c>
      <c r="AN480" s="4" t="s">
        <v>1387</v>
      </c>
      <c r="AO480" s="4" t="s">
        <v>2010</v>
      </c>
      <c r="AP480" s="4" t="s">
        <v>2010</v>
      </c>
      <c r="AQ480" s="4" t="s">
        <v>2010</v>
      </c>
      <c r="AR480" s="4" t="s">
        <v>2010</v>
      </c>
      <c r="AS480" s="147"/>
      <c r="AT480" s="147"/>
      <c r="AU480" s="147"/>
      <c r="AV480" s="147"/>
      <c r="AW480" s="147"/>
      <c r="AX480" s="147"/>
      <c r="AY480" s="147"/>
      <c r="AZ480" s="147"/>
    </row>
    <row r="481">
      <c r="A481" s="4" t="s">
        <v>1389</v>
      </c>
      <c r="B481" s="144">
        <v>44518.0</v>
      </c>
      <c r="C481" s="115">
        <v>0.2348611111111111</v>
      </c>
      <c r="D481" s="47"/>
      <c r="E481" s="47"/>
      <c r="F481" s="4"/>
      <c r="G481" s="4"/>
      <c r="H481" s="4"/>
      <c r="I481" s="47"/>
      <c r="J481" s="47"/>
      <c r="K481" s="47" t="s">
        <v>622</v>
      </c>
      <c r="L481" s="144">
        <v>44518.0</v>
      </c>
      <c r="M481" s="115">
        <v>0.3912037037037037</v>
      </c>
      <c r="N481" s="4"/>
      <c r="O481" s="4"/>
      <c r="P481" s="8" t="b">
        <v>0</v>
      </c>
      <c r="Q481" s="8" t="s">
        <v>2013</v>
      </c>
      <c r="R481" s="177" t="b">
        <v>1</v>
      </c>
      <c r="S481" s="177">
        <v>1.0</v>
      </c>
      <c r="T481" s="8">
        <v>0.0</v>
      </c>
      <c r="U481" s="4"/>
      <c r="V481" s="47"/>
      <c r="W481" s="4"/>
      <c r="X481" s="177" t="b">
        <v>0</v>
      </c>
      <c r="Y481" s="8" t="b">
        <v>0</v>
      </c>
      <c r="Z481" s="47"/>
      <c r="AA481" s="8" t="b">
        <v>0</v>
      </c>
      <c r="AB481" s="8" t="b">
        <v>0</v>
      </c>
      <c r="AC481" s="178">
        <v>600.0</v>
      </c>
      <c r="AD481" s="177" t="b">
        <v>1</v>
      </c>
      <c r="AE481" s="179"/>
      <c r="AF481" s="8" t="b">
        <v>0</v>
      </c>
      <c r="AG481" s="8" t="b">
        <v>0</v>
      </c>
      <c r="AH481" s="177"/>
      <c r="AI481" s="47"/>
      <c r="AJ481" s="8"/>
      <c r="AK481" s="47" t="s">
        <v>622</v>
      </c>
      <c r="AL481" s="4"/>
      <c r="AM481" s="4" t="s">
        <v>280</v>
      </c>
      <c r="AN481" s="4" t="s">
        <v>1390</v>
      </c>
      <c r="AO481" s="4" t="s">
        <v>2010</v>
      </c>
      <c r="AP481" s="4" t="s">
        <v>2010</v>
      </c>
      <c r="AQ481" s="4" t="s">
        <v>2010</v>
      </c>
      <c r="AR481" s="4" t="s">
        <v>2010</v>
      </c>
      <c r="AS481" s="147"/>
      <c r="AT481" s="147"/>
      <c r="AU481" s="147"/>
      <c r="AV481" s="147"/>
      <c r="AW481" s="147"/>
      <c r="AX481" s="147"/>
      <c r="AY481" s="147"/>
      <c r="AZ481" s="147"/>
    </row>
    <row r="482">
      <c r="A482" s="4" t="s">
        <v>1392</v>
      </c>
      <c r="B482" s="144">
        <v>44518.0</v>
      </c>
      <c r="C482" s="115">
        <v>0.2411574074074074</v>
      </c>
      <c r="D482" s="47"/>
      <c r="E482" s="47"/>
      <c r="F482" s="4"/>
      <c r="G482" s="4"/>
      <c r="H482" s="4"/>
      <c r="I482" s="47"/>
      <c r="J482" s="47"/>
      <c r="K482" s="47" t="s">
        <v>622</v>
      </c>
      <c r="L482" s="144">
        <v>44518.0</v>
      </c>
      <c r="M482" s="115">
        <v>0.3912037037037037</v>
      </c>
      <c r="N482" s="4"/>
      <c r="O482" s="4"/>
      <c r="P482" s="8" t="b">
        <v>0</v>
      </c>
      <c r="Q482" s="8" t="s">
        <v>2013</v>
      </c>
      <c r="R482" s="177" t="b">
        <v>1</v>
      </c>
      <c r="S482" s="177">
        <v>1.0</v>
      </c>
      <c r="T482" s="8">
        <v>0.0</v>
      </c>
      <c r="U482" s="4"/>
      <c r="V482" s="47"/>
      <c r="W482" s="4"/>
      <c r="X482" s="177" t="b">
        <v>0</v>
      </c>
      <c r="Y482" s="8" t="b">
        <v>0</v>
      </c>
      <c r="Z482" s="47"/>
      <c r="AA482" s="8" t="b">
        <v>0</v>
      </c>
      <c r="AB482" s="8" t="b">
        <v>0</v>
      </c>
      <c r="AC482" s="178">
        <v>599.0</v>
      </c>
      <c r="AD482" s="177" t="b">
        <v>1</v>
      </c>
      <c r="AE482" s="179"/>
      <c r="AF482" s="8" t="b">
        <v>0</v>
      </c>
      <c r="AG482" s="8" t="b">
        <v>0</v>
      </c>
      <c r="AH482" s="177"/>
      <c r="AI482" s="47"/>
      <c r="AJ482" s="8"/>
      <c r="AK482" s="47" t="s">
        <v>622</v>
      </c>
      <c r="AL482" s="4"/>
      <c r="AM482" s="4" t="s">
        <v>280</v>
      </c>
      <c r="AN482" s="4" t="s">
        <v>1393</v>
      </c>
      <c r="AO482" s="4" t="s">
        <v>2010</v>
      </c>
      <c r="AP482" s="4" t="s">
        <v>2010</v>
      </c>
      <c r="AQ482" s="4" t="s">
        <v>2010</v>
      </c>
      <c r="AR482" s="4" t="s">
        <v>2010</v>
      </c>
      <c r="AS482" s="147"/>
      <c r="AT482" s="147"/>
      <c r="AU482" s="147"/>
      <c r="AV482" s="147"/>
      <c r="AW482" s="147"/>
      <c r="AX482" s="147"/>
      <c r="AY482" s="147"/>
      <c r="AZ482" s="147"/>
    </row>
    <row r="483">
      <c r="A483" s="4" t="s">
        <v>1395</v>
      </c>
      <c r="B483" s="144">
        <v>44518.0</v>
      </c>
      <c r="C483" s="115">
        <v>0.24179398148148148</v>
      </c>
      <c r="D483" s="47"/>
      <c r="E483" s="47"/>
      <c r="F483" s="4"/>
      <c r="G483" s="4"/>
      <c r="H483" s="4"/>
      <c r="I483" s="47"/>
      <c r="J483" s="47"/>
      <c r="K483" s="47" t="s">
        <v>622</v>
      </c>
      <c r="L483" s="144">
        <v>44518.0</v>
      </c>
      <c r="M483" s="115">
        <v>0.3912037037037037</v>
      </c>
      <c r="N483" s="4"/>
      <c r="O483" s="4"/>
      <c r="P483" s="8" t="b">
        <v>0</v>
      </c>
      <c r="Q483" s="8" t="s">
        <v>2013</v>
      </c>
      <c r="R483" s="177" t="b">
        <v>1</v>
      </c>
      <c r="S483" s="177">
        <v>1.0</v>
      </c>
      <c r="T483" s="8">
        <v>0.0</v>
      </c>
      <c r="U483" s="4"/>
      <c r="V483" s="47"/>
      <c r="W483" s="4"/>
      <c r="X483" s="177" t="b">
        <v>0</v>
      </c>
      <c r="Y483" s="8" t="b">
        <v>0</v>
      </c>
      <c r="Z483" s="47"/>
      <c r="AA483" s="8" t="b">
        <v>0</v>
      </c>
      <c r="AB483" s="8" t="b">
        <v>0</v>
      </c>
      <c r="AC483" s="178">
        <v>598.0</v>
      </c>
      <c r="AD483" s="177" t="b">
        <v>1</v>
      </c>
      <c r="AE483" s="179"/>
      <c r="AF483" s="8" t="b">
        <v>0</v>
      </c>
      <c r="AG483" s="8" t="b">
        <v>0</v>
      </c>
      <c r="AH483" s="177"/>
      <c r="AI483" s="47"/>
      <c r="AJ483" s="8"/>
      <c r="AK483" s="47" t="s">
        <v>622</v>
      </c>
      <c r="AL483" s="4"/>
      <c r="AM483" s="4" t="s">
        <v>280</v>
      </c>
      <c r="AN483" s="4" t="s">
        <v>1396</v>
      </c>
      <c r="AO483" s="4" t="s">
        <v>2010</v>
      </c>
      <c r="AP483" s="4" t="s">
        <v>2010</v>
      </c>
      <c r="AQ483" s="4" t="s">
        <v>2010</v>
      </c>
      <c r="AR483" s="4" t="s">
        <v>2010</v>
      </c>
      <c r="AS483" s="147"/>
      <c r="AT483" s="147"/>
      <c r="AU483" s="147"/>
      <c r="AV483" s="147"/>
      <c r="AW483" s="147"/>
      <c r="AX483" s="147"/>
      <c r="AY483" s="147"/>
      <c r="AZ483" s="147"/>
    </row>
    <row r="484">
      <c r="A484" s="4" t="s">
        <v>1398</v>
      </c>
      <c r="B484" s="144">
        <v>44518.0</v>
      </c>
      <c r="C484" s="115">
        <v>0.24810185185185185</v>
      </c>
      <c r="D484" s="47"/>
      <c r="E484" s="47"/>
      <c r="F484" s="4"/>
      <c r="G484" s="4"/>
      <c r="H484" s="4"/>
      <c r="I484" s="47"/>
      <c r="J484" s="47"/>
      <c r="K484" s="47" t="s">
        <v>622</v>
      </c>
      <c r="L484" s="144">
        <v>44518.0</v>
      </c>
      <c r="M484" s="115">
        <v>0.3912037037037037</v>
      </c>
      <c r="N484" s="4"/>
      <c r="O484" s="4"/>
      <c r="P484" s="8" t="b">
        <v>0</v>
      </c>
      <c r="Q484" s="8" t="s">
        <v>2013</v>
      </c>
      <c r="R484" s="177" t="b">
        <v>1</v>
      </c>
      <c r="S484" s="177">
        <v>1.0</v>
      </c>
      <c r="T484" s="8">
        <v>0.0</v>
      </c>
      <c r="U484" s="4"/>
      <c r="V484" s="47"/>
      <c r="W484" s="4"/>
      <c r="X484" s="177" t="b">
        <v>0</v>
      </c>
      <c r="Y484" s="8" t="b">
        <v>0</v>
      </c>
      <c r="Z484" s="47"/>
      <c r="AA484" s="8" t="b">
        <v>0</v>
      </c>
      <c r="AB484" s="8" t="b">
        <v>0</v>
      </c>
      <c r="AC484" s="178">
        <v>597.0</v>
      </c>
      <c r="AD484" s="177" t="b">
        <v>1</v>
      </c>
      <c r="AE484" s="179"/>
      <c r="AF484" s="8" t="b">
        <v>0</v>
      </c>
      <c r="AG484" s="8" t="b">
        <v>0</v>
      </c>
      <c r="AH484" s="177"/>
      <c r="AI484" s="47"/>
      <c r="AJ484" s="8"/>
      <c r="AK484" s="47" t="s">
        <v>622</v>
      </c>
      <c r="AL484" s="4"/>
      <c r="AM484" s="4" t="s">
        <v>280</v>
      </c>
      <c r="AN484" s="4" t="s">
        <v>1399</v>
      </c>
      <c r="AO484" s="4" t="s">
        <v>2010</v>
      </c>
      <c r="AP484" s="4" t="s">
        <v>2010</v>
      </c>
      <c r="AQ484" s="4" t="s">
        <v>2010</v>
      </c>
      <c r="AR484" s="4" t="s">
        <v>2010</v>
      </c>
      <c r="AS484" s="147"/>
      <c r="AT484" s="147"/>
      <c r="AU484" s="147"/>
      <c r="AV484" s="147"/>
      <c r="AW484" s="147"/>
      <c r="AX484" s="147"/>
      <c r="AY484" s="147"/>
      <c r="AZ484" s="147"/>
    </row>
    <row r="485">
      <c r="A485" s="4" t="s">
        <v>1401</v>
      </c>
      <c r="B485" s="144">
        <v>44518.0</v>
      </c>
      <c r="C485" s="115">
        <v>0.2530787037037037</v>
      </c>
      <c r="D485" s="47"/>
      <c r="E485" s="47"/>
      <c r="F485" s="4"/>
      <c r="G485" s="4"/>
      <c r="H485" s="4"/>
      <c r="I485" s="47"/>
      <c r="J485" s="47"/>
      <c r="K485" s="47" t="s">
        <v>622</v>
      </c>
      <c r="L485" s="144">
        <v>44518.0</v>
      </c>
      <c r="M485" s="115">
        <v>0.3912037037037037</v>
      </c>
      <c r="N485" s="4"/>
      <c r="O485" s="4"/>
      <c r="P485" s="8" t="b">
        <v>0</v>
      </c>
      <c r="Q485" s="8" t="s">
        <v>2013</v>
      </c>
      <c r="R485" s="177" t="b">
        <v>1</v>
      </c>
      <c r="S485" s="177">
        <v>1.0</v>
      </c>
      <c r="T485" s="8">
        <v>0.0</v>
      </c>
      <c r="U485" s="4"/>
      <c r="V485" s="47"/>
      <c r="W485" s="4"/>
      <c r="X485" s="177" t="b">
        <v>0</v>
      </c>
      <c r="Y485" s="8" t="b">
        <v>0</v>
      </c>
      <c r="Z485" s="47"/>
      <c r="AA485" s="8" t="b">
        <v>0</v>
      </c>
      <c r="AB485" s="8" t="b">
        <v>0</v>
      </c>
      <c r="AC485" s="178">
        <v>596.0</v>
      </c>
      <c r="AD485" s="177" t="b">
        <v>1</v>
      </c>
      <c r="AE485" s="179"/>
      <c r="AF485" s="8" t="b">
        <v>0</v>
      </c>
      <c r="AG485" s="8" t="b">
        <v>0</v>
      </c>
      <c r="AH485" s="177"/>
      <c r="AI485" s="47"/>
      <c r="AJ485" s="8"/>
      <c r="AK485" s="47" t="s">
        <v>622</v>
      </c>
      <c r="AL485" s="4"/>
      <c r="AM485" s="4" t="s">
        <v>280</v>
      </c>
      <c r="AN485" s="4" t="s">
        <v>1081</v>
      </c>
      <c r="AO485" s="4" t="s">
        <v>2010</v>
      </c>
      <c r="AP485" s="4" t="s">
        <v>2010</v>
      </c>
      <c r="AQ485" s="4" t="s">
        <v>2010</v>
      </c>
      <c r="AR485" s="4" t="s">
        <v>2010</v>
      </c>
      <c r="AS485" s="147"/>
      <c r="AT485" s="147"/>
      <c r="AU485" s="147"/>
      <c r="AV485" s="147"/>
      <c r="AW485" s="147"/>
      <c r="AX485" s="147"/>
      <c r="AY485" s="147"/>
      <c r="AZ485" s="147"/>
    </row>
    <row r="486">
      <c r="A486" s="4" t="s">
        <v>1403</v>
      </c>
      <c r="B486" s="144">
        <v>44518.0</v>
      </c>
      <c r="C486" s="115">
        <v>0.255625</v>
      </c>
      <c r="D486" s="47"/>
      <c r="E486" s="47"/>
      <c r="F486" s="4"/>
      <c r="G486" s="4"/>
      <c r="H486" s="4"/>
      <c r="I486" s="47"/>
      <c r="J486" s="47"/>
      <c r="K486" s="47" t="s">
        <v>622</v>
      </c>
      <c r="L486" s="144">
        <v>44518.0</v>
      </c>
      <c r="M486" s="115">
        <v>0.3912037037037037</v>
      </c>
      <c r="N486" s="4"/>
      <c r="O486" s="4"/>
      <c r="P486" s="8" t="b">
        <v>0</v>
      </c>
      <c r="Q486" s="8" t="s">
        <v>2013</v>
      </c>
      <c r="R486" s="177" t="b">
        <v>1</v>
      </c>
      <c r="S486" s="177">
        <v>1.0</v>
      </c>
      <c r="T486" s="8">
        <v>0.0</v>
      </c>
      <c r="U486" s="4"/>
      <c r="V486" s="47"/>
      <c r="W486" s="4"/>
      <c r="X486" s="177" t="b">
        <v>0</v>
      </c>
      <c r="Y486" s="8" t="b">
        <v>0</v>
      </c>
      <c r="Z486" s="47"/>
      <c r="AA486" s="8" t="b">
        <v>0</v>
      </c>
      <c r="AB486" s="8" t="b">
        <v>0</v>
      </c>
      <c r="AC486" s="178">
        <v>595.0</v>
      </c>
      <c r="AD486" s="177" t="b">
        <v>1</v>
      </c>
      <c r="AE486" s="179"/>
      <c r="AF486" s="8" t="b">
        <v>0</v>
      </c>
      <c r="AG486" s="8" t="b">
        <v>0</v>
      </c>
      <c r="AH486" s="177"/>
      <c r="AI486" s="47"/>
      <c r="AJ486" s="8"/>
      <c r="AK486" s="47" t="s">
        <v>622</v>
      </c>
      <c r="AL486" s="4"/>
      <c r="AM486" s="4" t="s">
        <v>280</v>
      </c>
      <c r="AN486" s="4" t="s">
        <v>1276</v>
      </c>
      <c r="AO486" s="4" t="s">
        <v>2010</v>
      </c>
      <c r="AP486" s="4" t="s">
        <v>2010</v>
      </c>
      <c r="AQ486" s="4" t="s">
        <v>2010</v>
      </c>
      <c r="AR486" s="4" t="s">
        <v>2010</v>
      </c>
      <c r="AS486" s="147"/>
      <c r="AT486" s="147"/>
      <c r="AU486" s="147"/>
      <c r="AV486" s="147"/>
      <c r="AW486" s="147"/>
      <c r="AX486" s="147"/>
      <c r="AY486" s="147"/>
      <c r="AZ486" s="147"/>
    </row>
    <row r="487">
      <c r="A487" s="4" t="s">
        <v>1405</v>
      </c>
      <c r="B487" s="144">
        <v>44519.0</v>
      </c>
      <c r="C487" s="115">
        <v>0.2049189814814815</v>
      </c>
      <c r="D487" s="47"/>
      <c r="E487" s="47"/>
      <c r="F487" s="4"/>
      <c r="G487" s="4"/>
      <c r="H487" s="4"/>
      <c r="I487" s="47"/>
      <c r="J487" s="47"/>
      <c r="K487" s="47" t="s">
        <v>622</v>
      </c>
      <c r="L487" s="144">
        <v>44519.0</v>
      </c>
      <c r="M487" s="115">
        <v>0.4053703703703704</v>
      </c>
      <c r="N487" s="4"/>
      <c r="O487" s="4"/>
      <c r="P487" s="8" t="b">
        <v>0</v>
      </c>
      <c r="Q487" s="8" t="s">
        <v>2013</v>
      </c>
      <c r="R487" s="177" t="b">
        <v>1</v>
      </c>
      <c r="S487" s="177">
        <v>1.0</v>
      </c>
      <c r="T487" s="8"/>
      <c r="U487" s="4"/>
      <c r="V487" s="47"/>
      <c r="W487" s="4"/>
      <c r="X487" s="177" t="b">
        <v>0</v>
      </c>
      <c r="Y487" s="8" t="b">
        <v>0</v>
      </c>
      <c r="Z487" s="47"/>
      <c r="AA487" s="8" t="b">
        <v>0</v>
      </c>
      <c r="AB487" s="8" t="b">
        <v>0</v>
      </c>
      <c r="AC487" s="178">
        <v>145.0</v>
      </c>
      <c r="AD487" s="177" t="b">
        <v>0</v>
      </c>
      <c r="AE487" s="179"/>
      <c r="AF487" s="8" t="b">
        <v>0</v>
      </c>
      <c r="AG487" s="8" t="b">
        <v>0</v>
      </c>
      <c r="AH487" s="177"/>
      <c r="AI487" s="47"/>
      <c r="AJ487" s="8"/>
      <c r="AK487" s="47" t="s">
        <v>622</v>
      </c>
      <c r="AL487" s="4"/>
      <c r="AM487" s="4" t="s">
        <v>373</v>
      </c>
      <c r="AN487" s="4" t="s">
        <v>349</v>
      </c>
      <c r="AO487" s="4" t="s">
        <v>2010</v>
      </c>
      <c r="AP487" s="4" t="s">
        <v>2010</v>
      </c>
      <c r="AQ487" s="4" t="s">
        <v>2010</v>
      </c>
      <c r="AR487" s="4" t="s">
        <v>2010</v>
      </c>
      <c r="AS487" s="147"/>
      <c r="AT487" s="147"/>
      <c r="AU487" s="147"/>
      <c r="AV487" s="147"/>
      <c r="AW487" s="147"/>
      <c r="AX487" s="147"/>
      <c r="AY487" s="147"/>
      <c r="AZ487" s="147"/>
    </row>
    <row r="488">
      <c r="A488" s="4" t="s">
        <v>1407</v>
      </c>
      <c r="B488" s="144">
        <v>44519.0</v>
      </c>
      <c r="C488" s="115">
        <v>0.20494212962962963</v>
      </c>
      <c r="D488" s="47"/>
      <c r="E488" s="47"/>
      <c r="F488" s="4"/>
      <c r="G488" s="4"/>
      <c r="H488" s="4"/>
      <c r="I488" s="47"/>
      <c r="J488" s="47"/>
      <c r="K488" s="47" t="s">
        <v>622</v>
      </c>
      <c r="L488" s="144">
        <v>44519.0</v>
      </c>
      <c r="M488" s="115">
        <v>0.4053703703703704</v>
      </c>
      <c r="N488" s="4"/>
      <c r="O488" s="4"/>
      <c r="P488" s="8" t="b">
        <v>0</v>
      </c>
      <c r="Q488" s="8" t="s">
        <v>2013</v>
      </c>
      <c r="R488" s="177" t="b">
        <v>1</v>
      </c>
      <c r="S488" s="177">
        <v>1.0</v>
      </c>
      <c r="T488" s="8">
        <v>0.0</v>
      </c>
      <c r="U488" s="4"/>
      <c r="V488" s="47"/>
      <c r="W488" s="4"/>
      <c r="X488" s="177" t="b">
        <v>0</v>
      </c>
      <c r="Y488" s="8" t="b">
        <v>0</v>
      </c>
      <c r="Z488" s="47"/>
      <c r="AA488" s="8" t="b">
        <v>0</v>
      </c>
      <c r="AB488" s="8" t="b">
        <v>0</v>
      </c>
      <c r="AC488" s="178">
        <v>594.0</v>
      </c>
      <c r="AD488" s="177" t="b">
        <v>1</v>
      </c>
      <c r="AE488" s="179"/>
      <c r="AF488" s="8" t="b">
        <v>0</v>
      </c>
      <c r="AG488" s="8" t="b">
        <v>0</v>
      </c>
      <c r="AH488" s="177"/>
      <c r="AI488" s="47"/>
      <c r="AJ488" s="8"/>
      <c r="AK488" s="47" t="s">
        <v>622</v>
      </c>
      <c r="AL488" s="4"/>
      <c r="AM488" s="4" t="s">
        <v>280</v>
      </c>
      <c r="AN488" s="4" t="s">
        <v>1408</v>
      </c>
      <c r="AO488" s="4" t="s">
        <v>2010</v>
      </c>
      <c r="AP488" s="4" t="s">
        <v>2010</v>
      </c>
      <c r="AQ488" s="4" t="s">
        <v>2010</v>
      </c>
      <c r="AR488" s="4" t="s">
        <v>2010</v>
      </c>
      <c r="AS488" s="147"/>
      <c r="AT488" s="147"/>
      <c r="AU488" s="147"/>
      <c r="AV488" s="147"/>
      <c r="AW488" s="147"/>
      <c r="AX488" s="147"/>
      <c r="AY488" s="147"/>
      <c r="AZ488" s="147"/>
    </row>
    <row r="489">
      <c r="A489" s="4" t="s">
        <v>1410</v>
      </c>
      <c r="B489" s="144">
        <v>44519.0</v>
      </c>
      <c r="C489" s="115">
        <v>0.20613425925925927</v>
      </c>
      <c r="D489" s="47"/>
      <c r="E489" s="47"/>
      <c r="F489" s="4"/>
      <c r="G489" s="4"/>
      <c r="H489" s="4"/>
      <c r="I489" s="47"/>
      <c r="J489" s="47"/>
      <c r="K489" s="47" t="s">
        <v>622</v>
      </c>
      <c r="L489" s="144">
        <v>44519.0</v>
      </c>
      <c r="M489" s="115">
        <v>0.4053703703703704</v>
      </c>
      <c r="N489" s="4"/>
      <c r="O489" s="4"/>
      <c r="P489" s="8" t="b">
        <v>0</v>
      </c>
      <c r="Q489" s="8" t="s">
        <v>2013</v>
      </c>
      <c r="R489" s="177" t="b">
        <v>1</v>
      </c>
      <c r="S489" s="177">
        <v>1.0</v>
      </c>
      <c r="T489" s="8"/>
      <c r="U489" s="4"/>
      <c r="V489" s="47"/>
      <c r="W489" s="4"/>
      <c r="X489" s="177" t="b">
        <v>0</v>
      </c>
      <c r="Y489" s="8" t="b">
        <v>0</v>
      </c>
      <c r="Z489" s="47"/>
      <c r="AA489" s="8" t="b">
        <v>0</v>
      </c>
      <c r="AB489" s="8" t="b">
        <v>0</v>
      </c>
      <c r="AC489" s="178">
        <v>144.0</v>
      </c>
      <c r="AD489" s="177" t="b">
        <v>0</v>
      </c>
      <c r="AE489" s="179"/>
      <c r="AF489" s="8" t="b">
        <v>0</v>
      </c>
      <c r="AG489" s="8" t="b">
        <v>0</v>
      </c>
      <c r="AH489" s="177"/>
      <c r="AI489" s="47"/>
      <c r="AJ489" s="8"/>
      <c r="AK489" s="47" t="s">
        <v>622</v>
      </c>
      <c r="AL489" s="4"/>
      <c r="AM489" s="4" t="s">
        <v>373</v>
      </c>
      <c r="AN489" s="4" t="s">
        <v>796</v>
      </c>
      <c r="AO489" s="4" t="s">
        <v>2010</v>
      </c>
      <c r="AP489" s="4" t="s">
        <v>2010</v>
      </c>
      <c r="AQ489" s="4" t="s">
        <v>2010</v>
      </c>
      <c r="AR489" s="4" t="s">
        <v>2010</v>
      </c>
      <c r="AS489" s="147"/>
      <c r="AT489" s="147"/>
      <c r="AU489" s="147"/>
      <c r="AV489" s="147"/>
      <c r="AW489" s="147"/>
      <c r="AX489" s="147"/>
      <c r="AY489" s="147"/>
      <c r="AZ489" s="147"/>
    </row>
    <row r="490">
      <c r="A490" s="4" t="s">
        <v>1412</v>
      </c>
      <c r="B490" s="144">
        <v>44519.0</v>
      </c>
      <c r="C490" s="115">
        <v>0.2112962962962963</v>
      </c>
      <c r="D490" s="47"/>
      <c r="E490" s="47"/>
      <c r="F490" s="4"/>
      <c r="G490" s="4"/>
      <c r="H490" s="4"/>
      <c r="I490" s="47"/>
      <c r="J490" s="47"/>
      <c r="K490" s="47" t="s">
        <v>622</v>
      </c>
      <c r="L490" s="144">
        <v>44519.0</v>
      </c>
      <c r="M490" s="115">
        <v>0.4053703703703704</v>
      </c>
      <c r="N490" s="4"/>
      <c r="O490" s="4"/>
      <c r="P490" s="8" t="b">
        <v>0</v>
      </c>
      <c r="Q490" s="8" t="s">
        <v>2013</v>
      </c>
      <c r="R490" s="177" t="b">
        <v>1</v>
      </c>
      <c r="S490" s="177">
        <v>1.0</v>
      </c>
      <c r="T490" s="8"/>
      <c r="U490" s="4"/>
      <c r="V490" s="47"/>
      <c r="W490" s="4"/>
      <c r="X490" s="177" t="b">
        <v>0</v>
      </c>
      <c r="Y490" s="8" t="b">
        <v>0</v>
      </c>
      <c r="Z490" s="47"/>
      <c r="AA490" s="8" t="b">
        <v>0</v>
      </c>
      <c r="AB490" s="8" t="b">
        <v>0</v>
      </c>
      <c r="AC490" s="178">
        <v>143.0</v>
      </c>
      <c r="AD490" s="177" t="b">
        <v>0</v>
      </c>
      <c r="AE490" s="179"/>
      <c r="AF490" s="8" t="b">
        <v>0</v>
      </c>
      <c r="AG490" s="8" t="b">
        <v>0</v>
      </c>
      <c r="AH490" s="177"/>
      <c r="AI490" s="47"/>
      <c r="AJ490" s="8"/>
      <c r="AK490" s="47" t="s">
        <v>622</v>
      </c>
      <c r="AL490" s="4"/>
      <c r="AM490" s="4" t="s">
        <v>373</v>
      </c>
      <c r="AN490" s="4" t="s">
        <v>360</v>
      </c>
      <c r="AO490" s="4" t="s">
        <v>2010</v>
      </c>
      <c r="AP490" s="4" t="s">
        <v>2010</v>
      </c>
      <c r="AQ490" s="4" t="s">
        <v>2010</v>
      </c>
      <c r="AR490" s="4" t="s">
        <v>2010</v>
      </c>
      <c r="AS490" s="147"/>
      <c r="AT490" s="147"/>
      <c r="AU490" s="147"/>
      <c r="AV490" s="147"/>
      <c r="AW490" s="147"/>
      <c r="AX490" s="147"/>
      <c r="AY490" s="147"/>
      <c r="AZ490" s="147"/>
    </row>
    <row r="491">
      <c r="A491" s="4" t="s">
        <v>1414</v>
      </c>
      <c r="B491" s="144">
        <v>44519.0</v>
      </c>
      <c r="C491" s="115">
        <v>0.21255787037037038</v>
      </c>
      <c r="D491" s="47"/>
      <c r="E491" s="47"/>
      <c r="F491" s="4"/>
      <c r="G491" s="4"/>
      <c r="H491" s="4"/>
      <c r="I491" s="47"/>
      <c r="J491" s="47"/>
      <c r="K491" s="47" t="s">
        <v>622</v>
      </c>
      <c r="L491" s="144">
        <v>44519.0</v>
      </c>
      <c r="M491" s="115">
        <v>0.4053703703703704</v>
      </c>
      <c r="N491" s="4"/>
      <c r="O491" s="4"/>
      <c r="P491" s="8" t="b">
        <v>0</v>
      </c>
      <c r="Q491" s="8" t="s">
        <v>2013</v>
      </c>
      <c r="R491" s="177" t="b">
        <v>1</v>
      </c>
      <c r="S491" s="177">
        <v>1.0</v>
      </c>
      <c r="T491" s="8">
        <v>0.0</v>
      </c>
      <c r="U491" s="4"/>
      <c r="V491" s="47"/>
      <c r="W491" s="4"/>
      <c r="X491" s="177" t="b">
        <v>0</v>
      </c>
      <c r="Y491" s="8" t="b">
        <v>0</v>
      </c>
      <c r="Z491" s="47"/>
      <c r="AA491" s="8" t="b">
        <v>0</v>
      </c>
      <c r="AB491" s="8" t="b">
        <v>0</v>
      </c>
      <c r="AC491" s="178">
        <v>593.0</v>
      </c>
      <c r="AD491" s="177" t="b">
        <v>1</v>
      </c>
      <c r="AE491" s="179"/>
      <c r="AF491" s="8" t="b">
        <v>0</v>
      </c>
      <c r="AG491" s="8" t="b">
        <v>0</v>
      </c>
      <c r="AH491" s="177"/>
      <c r="AI491" s="47"/>
      <c r="AJ491" s="8"/>
      <c r="AK491" s="47" t="s">
        <v>622</v>
      </c>
      <c r="AL491" s="4"/>
      <c r="AM491" s="4" t="s">
        <v>280</v>
      </c>
      <c r="AN491" s="4" t="s">
        <v>1415</v>
      </c>
      <c r="AO491" s="4" t="s">
        <v>2010</v>
      </c>
      <c r="AP491" s="4" t="s">
        <v>2010</v>
      </c>
      <c r="AQ491" s="4" t="s">
        <v>2010</v>
      </c>
      <c r="AR491" s="4" t="s">
        <v>2010</v>
      </c>
      <c r="AS491" s="147"/>
      <c r="AT491" s="147"/>
      <c r="AU491" s="147"/>
      <c r="AV491" s="147"/>
      <c r="AW491" s="147"/>
      <c r="AX491" s="147"/>
      <c r="AY491" s="147"/>
      <c r="AZ491" s="147"/>
    </row>
    <row r="492">
      <c r="A492" s="4" t="s">
        <v>1417</v>
      </c>
      <c r="B492" s="144">
        <v>44519.0</v>
      </c>
      <c r="C492" s="115">
        <v>0.21283564814814815</v>
      </c>
      <c r="D492" s="47"/>
      <c r="E492" s="47"/>
      <c r="F492" s="4"/>
      <c r="G492" s="4"/>
      <c r="H492" s="4"/>
      <c r="I492" s="47"/>
      <c r="J492" s="47"/>
      <c r="K492" s="47" t="s">
        <v>622</v>
      </c>
      <c r="L492" s="144">
        <v>44519.0</v>
      </c>
      <c r="M492" s="115">
        <v>0.4053703703703704</v>
      </c>
      <c r="N492" s="4"/>
      <c r="O492" s="4"/>
      <c r="P492" s="8" t="b">
        <v>0</v>
      </c>
      <c r="Q492" s="8" t="s">
        <v>2013</v>
      </c>
      <c r="R492" s="177" t="b">
        <v>1</v>
      </c>
      <c r="S492" s="177">
        <v>1.0</v>
      </c>
      <c r="T492" s="8"/>
      <c r="U492" s="4"/>
      <c r="V492" s="47"/>
      <c r="W492" s="4"/>
      <c r="X492" s="177" t="b">
        <v>0</v>
      </c>
      <c r="Y492" s="8" t="b">
        <v>0</v>
      </c>
      <c r="Z492" s="47"/>
      <c r="AA492" s="8" t="b">
        <v>0</v>
      </c>
      <c r="AB492" s="8" t="b">
        <v>0</v>
      </c>
      <c r="AC492" s="178">
        <v>142.0</v>
      </c>
      <c r="AD492" s="177" t="b">
        <v>0</v>
      </c>
      <c r="AE492" s="179"/>
      <c r="AF492" s="8" t="b">
        <v>0</v>
      </c>
      <c r="AG492" s="8" t="b">
        <v>0</v>
      </c>
      <c r="AH492" s="177"/>
      <c r="AI492" s="47"/>
      <c r="AJ492" s="8"/>
      <c r="AK492" s="47" t="s">
        <v>622</v>
      </c>
      <c r="AL492" s="4"/>
      <c r="AM492" s="4" t="s">
        <v>280</v>
      </c>
      <c r="AN492" s="4" t="s">
        <v>305</v>
      </c>
      <c r="AO492" s="4" t="s">
        <v>2010</v>
      </c>
      <c r="AP492" s="4" t="s">
        <v>2010</v>
      </c>
      <c r="AQ492" s="4" t="s">
        <v>2010</v>
      </c>
      <c r="AR492" s="4" t="s">
        <v>2010</v>
      </c>
      <c r="AS492" s="147"/>
      <c r="AT492" s="147"/>
      <c r="AU492" s="147"/>
      <c r="AV492" s="147"/>
      <c r="AW492" s="147"/>
      <c r="AX492" s="147"/>
      <c r="AY492" s="147"/>
      <c r="AZ492" s="147"/>
    </row>
    <row r="493">
      <c r="A493" s="4" t="s">
        <v>1419</v>
      </c>
      <c r="B493" s="144">
        <v>44519.0</v>
      </c>
      <c r="C493" s="115">
        <v>0.2139236111111111</v>
      </c>
      <c r="D493" s="47"/>
      <c r="E493" s="47"/>
      <c r="F493" s="4"/>
      <c r="G493" s="4"/>
      <c r="H493" s="4"/>
      <c r="I493" s="47"/>
      <c r="J493" s="47"/>
      <c r="K493" s="47" t="s">
        <v>622</v>
      </c>
      <c r="L493" s="144">
        <v>44519.0</v>
      </c>
      <c r="M493" s="115">
        <v>0.4053703703703704</v>
      </c>
      <c r="N493" s="4"/>
      <c r="O493" s="4"/>
      <c r="P493" s="8" t="b">
        <v>0</v>
      </c>
      <c r="Q493" s="8" t="s">
        <v>2013</v>
      </c>
      <c r="R493" s="177" t="b">
        <v>1</v>
      </c>
      <c r="S493" s="177">
        <v>1.0</v>
      </c>
      <c r="T493" s="8">
        <v>0.0</v>
      </c>
      <c r="U493" s="4"/>
      <c r="V493" s="47"/>
      <c r="W493" s="4"/>
      <c r="X493" s="177" t="b">
        <v>0</v>
      </c>
      <c r="Y493" s="8" t="b">
        <v>0</v>
      </c>
      <c r="Z493" s="47"/>
      <c r="AA493" s="8" t="b">
        <v>0</v>
      </c>
      <c r="AB493" s="8" t="b">
        <v>0</v>
      </c>
      <c r="AC493" s="178">
        <v>592.0</v>
      </c>
      <c r="AD493" s="177" t="b">
        <v>1</v>
      </c>
      <c r="AE493" s="179"/>
      <c r="AF493" s="8" t="b">
        <v>0</v>
      </c>
      <c r="AG493" s="8" t="b">
        <v>0</v>
      </c>
      <c r="AH493" s="177"/>
      <c r="AI493" s="47"/>
      <c r="AJ493" s="8"/>
      <c r="AK493" s="47" t="s">
        <v>622</v>
      </c>
      <c r="AL493" s="4"/>
      <c r="AM493" s="4" t="s">
        <v>373</v>
      </c>
      <c r="AN493" s="4" t="s">
        <v>1176</v>
      </c>
      <c r="AO493" s="4" t="s">
        <v>2010</v>
      </c>
      <c r="AP493" s="4" t="s">
        <v>2010</v>
      </c>
      <c r="AQ493" s="4" t="s">
        <v>2010</v>
      </c>
      <c r="AR493" s="4" t="s">
        <v>2010</v>
      </c>
      <c r="AS493" s="147"/>
      <c r="AT493" s="147"/>
      <c r="AU493" s="147"/>
      <c r="AV493" s="147"/>
      <c r="AW493" s="147"/>
      <c r="AX493" s="147"/>
      <c r="AY493" s="147"/>
      <c r="AZ493" s="147"/>
    </row>
    <row r="494">
      <c r="A494" s="4" t="s">
        <v>1421</v>
      </c>
      <c r="B494" s="144">
        <v>44519.0</v>
      </c>
      <c r="C494" s="115">
        <v>0.21672453703703703</v>
      </c>
      <c r="D494" s="47"/>
      <c r="E494" s="47"/>
      <c r="F494" s="4"/>
      <c r="G494" s="4"/>
      <c r="H494" s="4"/>
      <c r="I494" s="47"/>
      <c r="J494" s="47"/>
      <c r="K494" s="47" t="s">
        <v>622</v>
      </c>
      <c r="L494" s="144">
        <v>44519.0</v>
      </c>
      <c r="M494" s="115">
        <v>0.4053703703703704</v>
      </c>
      <c r="N494" s="4"/>
      <c r="O494" s="4"/>
      <c r="P494" s="8" t="b">
        <v>0</v>
      </c>
      <c r="Q494" s="8" t="s">
        <v>2013</v>
      </c>
      <c r="R494" s="177" t="b">
        <v>1</v>
      </c>
      <c r="S494" s="177">
        <v>1.0</v>
      </c>
      <c r="T494" s="8">
        <v>0.0</v>
      </c>
      <c r="U494" s="4"/>
      <c r="V494" s="47"/>
      <c r="W494" s="4"/>
      <c r="X494" s="177" t="b">
        <v>0</v>
      </c>
      <c r="Y494" s="8" t="b">
        <v>0</v>
      </c>
      <c r="Z494" s="47"/>
      <c r="AA494" s="8" t="b">
        <v>0</v>
      </c>
      <c r="AB494" s="8" t="b">
        <v>0</v>
      </c>
      <c r="AC494" s="178">
        <v>591.0</v>
      </c>
      <c r="AD494" s="177" t="b">
        <v>1</v>
      </c>
      <c r="AE494" s="179"/>
      <c r="AF494" s="8" t="b">
        <v>0</v>
      </c>
      <c r="AG494" s="8" t="b">
        <v>0</v>
      </c>
      <c r="AH494" s="177"/>
      <c r="AI494" s="47"/>
      <c r="AJ494" s="8"/>
      <c r="AK494" s="47" t="s">
        <v>622</v>
      </c>
      <c r="AL494" s="4"/>
      <c r="AM494" s="4" t="s">
        <v>373</v>
      </c>
      <c r="AN494" s="4" t="s">
        <v>1282</v>
      </c>
      <c r="AO494" s="4" t="s">
        <v>2010</v>
      </c>
      <c r="AP494" s="4" t="s">
        <v>2010</v>
      </c>
      <c r="AQ494" s="4" t="s">
        <v>2010</v>
      </c>
      <c r="AR494" s="4" t="s">
        <v>2010</v>
      </c>
      <c r="AS494" s="147"/>
      <c r="AT494" s="147"/>
      <c r="AU494" s="147"/>
      <c r="AV494" s="147"/>
      <c r="AW494" s="147"/>
      <c r="AX494" s="147"/>
      <c r="AY494" s="147"/>
      <c r="AZ494" s="147"/>
    </row>
    <row r="495">
      <c r="A495" s="4" t="s">
        <v>1423</v>
      </c>
      <c r="B495" s="144">
        <v>44519.0</v>
      </c>
      <c r="C495" s="115">
        <v>0.21711805555555555</v>
      </c>
      <c r="D495" s="47"/>
      <c r="E495" s="47"/>
      <c r="F495" s="4"/>
      <c r="G495" s="4"/>
      <c r="H495" s="4"/>
      <c r="I495" s="47"/>
      <c r="J495" s="47"/>
      <c r="K495" s="47" t="s">
        <v>622</v>
      </c>
      <c r="L495" s="144">
        <v>44519.0</v>
      </c>
      <c r="M495" s="115">
        <v>0.4053703703703704</v>
      </c>
      <c r="N495" s="4"/>
      <c r="O495" s="4"/>
      <c r="P495" s="8" t="b">
        <v>0</v>
      </c>
      <c r="Q495" s="8" t="s">
        <v>2013</v>
      </c>
      <c r="R495" s="177" t="b">
        <v>1</v>
      </c>
      <c r="S495" s="177">
        <v>1.0</v>
      </c>
      <c r="T495" s="8">
        <v>0.0</v>
      </c>
      <c r="U495" s="4"/>
      <c r="V495" s="47"/>
      <c r="W495" s="4"/>
      <c r="X495" s="177" t="b">
        <v>0</v>
      </c>
      <c r="Y495" s="8" t="b">
        <v>0</v>
      </c>
      <c r="Z495" s="47"/>
      <c r="AA495" s="8" t="b">
        <v>0</v>
      </c>
      <c r="AB495" s="8" t="b">
        <v>0</v>
      </c>
      <c r="AC495" s="178">
        <v>590.0</v>
      </c>
      <c r="AD495" s="177" t="b">
        <v>1</v>
      </c>
      <c r="AE495" s="179"/>
      <c r="AF495" s="8" t="b">
        <v>0</v>
      </c>
      <c r="AG495" s="8" t="b">
        <v>0</v>
      </c>
      <c r="AH495" s="177"/>
      <c r="AI495" s="47"/>
      <c r="AJ495" s="8"/>
      <c r="AK495" s="47" t="s">
        <v>622</v>
      </c>
      <c r="AL495" s="4"/>
      <c r="AM495" s="4" t="s">
        <v>373</v>
      </c>
      <c r="AN495" s="4" t="s">
        <v>1163</v>
      </c>
      <c r="AO495" s="4" t="s">
        <v>2010</v>
      </c>
      <c r="AP495" s="4" t="s">
        <v>2010</v>
      </c>
      <c r="AQ495" s="4" t="s">
        <v>2010</v>
      </c>
      <c r="AR495" s="4" t="s">
        <v>2010</v>
      </c>
      <c r="AS495" s="147"/>
      <c r="AT495" s="147"/>
      <c r="AU495" s="147"/>
      <c r="AV495" s="147"/>
      <c r="AW495" s="147"/>
      <c r="AX495" s="147"/>
      <c r="AY495" s="147"/>
      <c r="AZ495" s="147"/>
    </row>
    <row r="496">
      <c r="A496" s="4" t="s">
        <v>1425</v>
      </c>
      <c r="B496" s="144">
        <v>44519.0</v>
      </c>
      <c r="C496" s="115">
        <v>0.21751157407407407</v>
      </c>
      <c r="D496" s="47"/>
      <c r="E496" s="47"/>
      <c r="F496" s="4"/>
      <c r="G496" s="4"/>
      <c r="H496" s="4"/>
      <c r="I496" s="47"/>
      <c r="J496" s="47"/>
      <c r="K496" s="47" t="s">
        <v>622</v>
      </c>
      <c r="L496" s="144">
        <v>44519.0</v>
      </c>
      <c r="M496" s="115">
        <v>0.4053703703703704</v>
      </c>
      <c r="N496" s="4"/>
      <c r="O496" s="4"/>
      <c r="P496" s="8" t="b">
        <v>0</v>
      </c>
      <c r="Q496" s="8" t="s">
        <v>2013</v>
      </c>
      <c r="R496" s="177" t="b">
        <v>1</v>
      </c>
      <c r="S496" s="177">
        <v>1.0</v>
      </c>
      <c r="T496" s="8">
        <v>0.0</v>
      </c>
      <c r="U496" s="4"/>
      <c r="V496" s="47"/>
      <c r="W496" s="4"/>
      <c r="X496" s="177" t="b">
        <v>0</v>
      </c>
      <c r="Y496" s="8" t="b">
        <v>0</v>
      </c>
      <c r="Z496" s="47"/>
      <c r="AA496" s="8" t="b">
        <v>0</v>
      </c>
      <c r="AB496" s="8" t="b">
        <v>0</v>
      </c>
      <c r="AC496" s="178">
        <v>589.0</v>
      </c>
      <c r="AD496" s="177" t="b">
        <v>1</v>
      </c>
      <c r="AE496" s="179"/>
      <c r="AF496" s="8" t="b">
        <v>0</v>
      </c>
      <c r="AG496" s="8" t="b">
        <v>0</v>
      </c>
      <c r="AH496" s="177"/>
      <c r="AI496" s="47"/>
      <c r="AJ496" s="8"/>
      <c r="AK496" s="47" t="s">
        <v>622</v>
      </c>
      <c r="AL496" s="4"/>
      <c r="AM496" s="4" t="s">
        <v>373</v>
      </c>
      <c r="AN496" s="4" t="s">
        <v>1426</v>
      </c>
      <c r="AO496" s="4" t="s">
        <v>2010</v>
      </c>
      <c r="AP496" s="4" t="s">
        <v>2010</v>
      </c>
      <c r="AQ496" s="4" t="s">
        <v>2010</v>
      </c>
      <c r="AR496" s="4" t="s">
        <v>2010</v>
      </c>
      <c r="AS496" s="147"/>
      <c r="AT496" s="147"/>
      <c r="AU496" s="147"/>
      <c r="AV496" s="147"/>
      <c r="AW496" s="147"/>
      <c r="AX496" s="147"/>
      <c r="AY496" s="147"/>
      <c r="AZ496" s="147"/>
    </row>
    <row r="497">
      <c r="A497" s="4" t="s">
        <v>1428</v>
      </c>
      <c r="B497" s="144">
        <v>44519.0</v>
      </c>
      <c r="C497" s="115">
        <v>0.21856481481481482</v>
      </c>
      <c r="D497" s="47"/>
      <c r="E497" s="47"/>
      <c r="F497" s="4"/>
      <c r="G497" s="4"/>
      <c r="H497" s="4"/>
      <c r="I497" s="47"/>
      <c r="J497" s="47"/>
      <c r="K497" s="47" t="s">
        <v>622</v>
      </c>
      <c r="L497" s="144">
        <v>44519.0</v>
      </c>
      <c r="M497" s="115">
        <v>0.4053703703703704</v>
      </c>
      <c r="N497" s="4"/>
      <c r="O497" s="4"/>
      <c r="P497" s="8" t="b">
        <v>0</v>
      </c>
      <c r="Q497" s="8" t="s">
        <v>2013</v>
      </c>
      <c r="R497" s="177" t="b">
        <v>1</v>
      </c>
      <c r="S497" s="177">
        <v>1.0</v>
      </c>
      <c r="T497" s="8"/>
      <c r="U497" s="4"/>
      <c r="V497" s="47"/>
      <c r="W497" s="4"/>
      <c r="X497" s="177" t="b">
        <v>0</v>
      </c>
      <c r="Y497" s="8" t="b">
        <v>0</v>
      </c>
      <c r="Z497" s="47"/>
      <c r="AA497" s="8" t="b">
        <v>0</v>
      </c>
      <c r="AB497" s="8" t="b">
        <v>0</v>
      </c>
      <c r="AC497" s="178">
        <v>141.0</v>
      </c>
      <c r="AD497" s="177" t="b">
        <v>0</v>
      </c>
      <c r="AE497" s="179"/>
      <c r="AF497" s="8" t="b">
        <v>0</v>
      </c>
      <c r="AG497" s="8" t="b">
        <v>0</v>
      </c>
      <c r="AH497" s="177"/>
      <c r="AI497" s="47"/>
      <c r="AJ497" s="8"/>
      <c r="AK497" s="47" t="s">
        <v>622</v>
      </c>
      <c r="AL497" s="4"/>
      <c r="AM497" s="4" t="s">
        <v>373</v>
      </c>
      <c r="AN497" s="4" t="s">
        <v>413</v>
      </c>
      <c r="AO497" s="4" t="s">
        <v>2010</v>
      </c>
      <c r="AP497" s="4" t="s">
        <v>2010</v>
      </c>
      <c r="AQ497" s="4" t="s">
        <v>2010</v>
      </c>
      <c r="AR497" s="4" t="s">
        <v>2010</v>
      </c>
      <c r="AS497" s="147"/>
      <c r="AT497" s="147"/>
      <c r="AU497" s="147"/>
      <c r="AV497" s="147"/>
      <c r="AW497" s="147"/>
      <c r="AX497" s="147"/>
      <c r="AY497" s="147"/>
      <c r="AZ497" s="147"/>
    </row>
    <row r="498">
      <c r="A498" s="4" t="s">
        <v>1430</v>
      </c>
      <c r="B498" s="144">
        <v>44519.0</v>
      </c>
      <c r="C498" s="115">
        <v>0.22287037037037036</v>
      </c>
      <c r="D498" s="47"/>
      <c r="E498" s="47"/>
      <c r="F498" s="4"/>
      <c r="G498" s="4"/>
      <c r="H498" s="4"/>
      <c r="I498" s="47"/>
      <c r="J498" s="47"/>
      <c r="K498" s="47" t="s">
        <v>622</v>
      </c>
      <c r="L498" s="144">
        <v>44519.0</v>
      </c>
      <c r="M498" s="115">
        <v>0.4053703703703704</v>
      </c>
      <c r="N498" s="4"/>
      <c r="O498" s="4"/>
      <c r="P498" s="8" t="b">
        <v>0</v>
      </c>
      <c r="Q498" s="8" t="s">
        <v>2013</v>
      </c>
      <c r="R498" s="177" t="b">
        <v>1</v>
      </c>
      <c r="S498" s="177">
        <v>1.0</v>
      </c>
      <c r="T498" s="8"/>
      <c r="U498" s="4"/>
      <c r="V498" s="47"/>
      <c r="W498" s="4"/>
      <c r="X498" s="177" t="b">
        <v>0</v>
      </c>
      <c r="Y498" s="8" t="b">
        <v>0</v>
      </c>
      <c r="Z498" s="47"/>
      <c r="AA498" s="8" t="b">
        <v>0</v>
      </c>
      <c r="AB498" s="8" t="b">
        <v>0</v>
      </c>
      <c r="AC498" s="178">
        <v>140.0</v>
      </c>
      <c r="AD498" s="177" t="b">
        <v>0</v>
      </c>
      <c r="AE498" s="179"/>
      <c r="AF498" s="8" t="b">
        <v>0</v>
      </c>
      <c r="AG498" s="8" t="b">
        <v>0</v>
      </c>
      <c r="AH498" s="177"/>
      <c r="AI498" s="47"/>
      <c r="AJ498" s="8"/>
      <c r="AK498" s="47" t="s">
        <v>622</v>
      </c>
      <c r="AL498" s="4"/>
      <c r="AM498" s="4" t="s">
        <v>373</v>
      </c>
      <c r="AN498" s="4" t="s">
        <v>302</v>
      </c>
      <c r="AO498" s="4" t="s">
        <v>2010</v>
      </c>
      <c r="AP498" s="4" t="s">
        <v>2010</v>
      </c>
      <c r="AQ498" s="4" t="s">
        <v>2010</v>
      </c>
      <c r="AR498" s="4" t="s">
        <v>2010</v>
      </c>
      <c r="AS498" s="147"/>
      <c r="AT498" s="147"/>
      <c r="AU498" s="147"/>
      <c r="AV498" s="147"/>
      <c r="AW498" s="147"/>
      <c r="AX498" s="147"/>
      <c r="AY498" s="147"/>
      <c r="AZ498" s="147"/>
    </row>
    <row r="499">
      <c r="A499" s="4" t="s">
        <v>1432</v>
      </c>
      <c r="B499" s="144">
        <v>44519.0</v>
      </c>
      <c r="C499" s="115">
        <v>0.27625</v>
      </c>
      <c r="D499" s="47"/>
      <c r="E499" s="47"/>
      <c r="F499" s="4"/>
      <c r="G499" s="4"/>
      <c r="H499" s="4"/>
      <c r="I499" s="47"/>
      <c r="J499" s="47"/>
      <c r="K499" s="47" t="s">
        <v>622</v>
      </c>
      <c r="L499" s="144">
        <v>44519.0</v>
      </c>
      <c r="M499" s="115">
        <v>0.4053703703703704</v>
      </c>
      <c r="N499" s="4"/>
      <c r="O499" s="4"/>
      <c r="P499" s="8" t="b">
        <v>0</v>
      </c>
      <c r="Q499" s="8" t="s">
        <v>2013</v>
      </c>
      <c r="R499" s="177" t="b">
        <v>1</v>
      </c>
      <c r="S499" s="177">
        <v>1.0</v>
      </c>
      <c r="T499" s="8">
        <v>0.0</v>
      </c>
      <c r="U499" s="4"/>
      <c r="V499" s="47"/>
      <c r="W499" s="4"/>
      <c r="X499" s="177" t="b">
        <v>0</v>
      </c>
      <c r="Y499" s="8" t="b">
        <v>0</v>
      </c>
      <c r="Z499" s="47"/>
      <c r="AA499" s="8" t="b">
        <v>0</v>
      </c>
      <c r="AB499" s="8" t="b">
        <v>0</v>
      </c>
      <c r="AC499" s="178">
        <v>588.0</v>
      </c>
      <c r="AD499" s="177" t="b">
        <v>1</v>
      </c>
      <c r="AE499" s="179"/>
      <c r="AF499" s="8" t="b">
        <v>0</v>
      </c>
      <c r="AG499" s="8" t="b">
        <v>0</v>
      </c>
      <c r="AH499" s="177"/>
      <c r="AI499" s="47"/>
      <c r="AJ499" s="8"/>
      <c r="AK499" s="47" t="s">
        <v>622</v>
      </c>
      <c r="AL499" s="4"/>
      <c r="AM499" s="4" t="s">
        <v>373</v>
      </c>
      <c r="AN499" s="4" t="s">
        <v>1318</v>
      </c>
      <c r="AO499" s="4" t="s">
        <v>2010</v>
      </c>
      <c r="AP499" s="4" t="s">
        <v>2010</v>
      </c>
      <c r="AQ499" s="4" t="s">
        <v>2010</v>
      </c>
      <c r="AR499" s="4" t="s">
        <v>2010</v>
      </c>
      <c r="AS499" s="147"/>
      <c r="AT499" s="147"/>
      <c r="AU499" s="147"/>
      <c r="AV499" s="147"/>
      <c r="AW499" s="147"/>
      <c r="AX499" s="147"/>
      <c r="AY499" s="147"/>
      <c r="AZ499" s="147"/>
    </row>
    <row r="500">
      <c r="A500" s="4" t="s">
        <v>1434</v>
      </c>
      <c r="B500" s="144">
        <v>44519.0</v>
      </c>
      <c r="C500" s="115">
        <v>0.2866087962962963</v>
      </c>
      <c r="D500" s="47"/>
      <c r="E500" s="47"/>
      <c r="F500" s="4"/>
      <c r="G500" s="4"/>
      <c r="H500" s="4"/>
      <c r="I500" s="47"/>
      <c r="J500" s="47"/>
      <c r="K500" s="47" t="s">
        <v>271</v>
      </c>
      <c r="L500" s="144">
        <v>44868.0</v>
      </c>
      <c r="M500" s="115">
        <v>0.5355208333333333</v>
      </c>
      <c r="N500" s="4"/>
      <c r="O500" s="4"/>
      <c r="P500" s="8" t="b">
        <v>0</v>
      </c>
      <c r="Q500" s="8" t="s">
        <v>2009</v>
      </c>
      <c r="R500" s="177" t="b">
        <v>1</v>
      </c>
      <c r="S500" s="177">
        <v>1.0</v>
      </c>
      <c r="T500" s="8">
        <v>0.0</v>
      </c>
      <c r="U500" s="4"/>
      <c r="V500" s="47"/>
      <c r="W500" s="4"/>
      <c r="X500" s="177" t="b">
        <v>0</v>
      </c>
      <c r="Y500" s="8" t="b">
        <v>0</v>
      </c>
      <c r="Z500" s="47"/>
      <c r="AA500" s="8" t="b">
        <v>0</v>
      </c>
      <c r="AB500" s="8" t="b">
        <v>0</v>
      </c>
      <c r="AC500" s="178">
        <v>587.0</v>
      </c>
      <c r="AD500" s="177" t="b">
        <v>1</v>
      </c>
      <c r="AE500" s="179"/>
      <c r="AF500" s="8" t="b">
        <v>0</v>
      </c>
      <c r="AG500" s="8" t="b">
        <v>0</v>
      </c>
      <c r="AH500" s="177"/>
      <c r="AI500" s="47"/>
      <c r="AJ500" s="8">
        <v>2.2</v>
      </c>
      <c r="AK500" s="47" t="s">
        <v>622</v>
      </c>
      <c r="AL500" s="4"/>
      <c r="AM500" s="4" t="s">
        <v>280</v>
      </c>
      <c r="AN500" s="4" t="s">
        <v>1315</v>
      </c>
      <c r="AO500" s="4" t="s">
        <v>2010</v>
      </c>
      <c r="AP500" s="4" t="s">
        <v>2010</v>
      </c>
      <c r="AQ500" s="4" t="s">
        <v>2010</v>
      </c>
      <c r="AR500" s="4" t="s">
        <v>2010</v>
      </c>
      <c r="AS500" s="147"/>
      <c r="AT500" s="147"/>
      <c r="AU500" s="147"/>
      <c r="AV500" s="147"/>
      <c r="AW500" s="147"/>
      <c r="AX500" s="147"/>
      <c r="AY500" s="147"/>
      <c r="AZ500" s="147"/>
    </row>
    <row r="501">
      <c r="A501" s="4" t="s">
        <v>1436</v>
      </c>
      <c r="B501" s="144">
        <v>44519.0</v>
      </c>
      <c r="C501" s="115">
        <v>0.28835648148148146</v>
      </c>
      <c r="D501" s="47"/>
      <c r="E501" s="47"/>
      <c r="F501" s="4"/>
      <c r="G501" s="4"/>
      <c r="H501" s="4"/>
      <c r="I501" s="47"/>
      <c r="J501" s="47"/>
      <c r="K501" s="47" t="s">
        <v>622</v>
      </c>
      <c r="L501" s="144">
        <v>44519.0</v>
      </c>
      <c r="M501" s="115">
        <v>0.4053703703703704</v>
      </c>
      <c r="N501" s="4"/>
      <c r="O501" s="4"/>
      <c r="P501" s="8" t="b">
        <v>0</v>
      </c>
      <c r="Q501" s="8" t="s">
        <v>2013</v>
      </c>
      <c r="R501" s="177" t="b">
        <v>1</v>
      </c>
      <c r="S501" s="177">
        <v>1.0</v>
      </c>
      <c r="T501" s="8"/>
      <c r="U501" s="4"/>
      <c r="V501" s="47"/>
      <c r="W501" s="4"/>
      <c r="X501" s="177" t="b">
        <v>0</v>
      </c>
      <c r="Y501" s="8" t="b">
        <v>0</v>
      </c>
      <c r="Z501" s="47"/>
      <c r="AA501" s="8" t="b">
        <v>0</v>
      </c>
      <c r="AB501" s="8" t="b">
        <v>0</v>
      </c>
      <c r="AC501" s="178">
        <v>139.0</v>
      </c>
      <c r="AD501" s="177" t="b">
        <v>0</v>
      </c>
      <c r="AE501" s="179"/>
      <c r="AF501" s="8" t="b">
        <v>0</v>
      </c>
      <c r="AG501" s="8" t="b">
        <v>0</v>
      </c>
      <c r="AH501" s="177"/>
      <c r="AI501" s="47"/>
      <c r="AJ501" s="8"/>
      <c r="AK501" s="47" t="s">
        <v>622</v>
      </c>
      <c r="AL501" s="4"/>
      <c r="AM501" s="4" t="s">
        <v>280</v>
      </c>
      <c r="AN501" s="4" t="s">
        <v>368</v>
      </c>
      <c r="AO501" s="4" t="s">
        <v>2010</v>
      </c>
      <c r="AP501" s="4" t="s">
        <v>2010</v>
      </c>
      <c r="AQ501" s="4" t="s">
        <v>2010</v>
      </c>
      <c r="AR501" s="4" t="s">
        <v>2010</v>
      </c>
      <c r="AS501" s="147"/>
      <c r="AT501" s="147"/>
      <c r="AU501" s="147"/>
      <c r="AV501" s="147"/>
      <c r="AW501" s="147"/>
      <c r="AX501" s="147"/>
      <c r="AY501" s="147"/>
      <c r="AZ501" s="147"/>
    </row>
    <row r="502">
      <c r="A502" s="4" t="s">
        <v>1438</v>
      </c>
      <c r="B502" s="144">
        <v>44519.0</v>
      </c>
      <c r="C502" s="115">
        <v>0.2912268518518519</v>
      </c>
      <c r="D502" s="47"/>
      <c r="E502" s="47"/>
      <c r="F502" s="4"/>
      <c r="G502" s="4"/>
      <c r="H502" s="4"/>
      <c r="I502" s="47"/>
      <c r="J502" s="47"/>
      <c r="K502" s="47" t="s">
        <v>622</v>
      </c>
      <c r="L502" s="144">
        <v>44519.0</v>
      </c>
      <c r="M502" s="115">
        <v>0.4053703703703704</v>
      </c>
      <c r="N502" s="4"/>
      <c r="O502" s="4"/>
      <c r="P502" s="8" t="b">
        <v>0</v>
      </c>
      <c r="Q502" s="8" t="s">
        <v>2013</v>
      </c>
      <c r="R502" s="177" t="b">
        <v>1</v>
      </c>
      <c r="S502" s="177">
        <v>1.0</v>
      </c>
      <c r="T502" s="8">
        <v>0.0</v>
      </c>
      <c r="U502" s="4"/>
      <c r="V502" s="47"/>
      <c r="W502" s="4"/>
      <c r="X502" s="177" t="b">
        <v>0</v>
      </c>
      <c r="Y502" s="8" t="b">
        <v>0</v>
      </c>
      <c r="Z502" s="47"/>
      <c r="AA502" s="8" t="b">
        <v>0</v>
      </c>
      <c r="AB502" s="8" t="b">
        <v>0</v>
      </c>
      <c r="AC502" s="178">
        <v>586.0</v>
      </c>
      <c r="AD502" s="177" t="b">
        <v>1</v>
      </c>
      <c r="AE502" s="179"/>
      <c r="AF502" s="8" t="b">
        <v>0</v>
      </c>
      <c r="AG502" s="8" t="b">
        <v>0</v>
      </c>
      <c r="AH502" s="177"/>
      <c r="AI502" s="47"/>
      <c r="AJ502" s="8"/>
      <c r="AK502" s="47" t="s">
        <v>622</v>
      </c>
      <c r="AL502" s="4"/>
      <c r="AM502" s="4" t="s">
        <v>280</v>
      </c>
      <c r="AN502" s="4" t="s">
        <v>1390</v>
      </c>
      <c r="AO502" s="4" t="s">
        <v>2010</v>
      </c>
      <c r="AP502" s="4" t="s">
        <v>2010</v>
      </c>
      <c r="AQ502" s="4" t="s">
        <v>2010</v>
      </c>
      <c r="AR502" s="4" t="s">
        <v>2010</v>
      </c>
      <c r="AS502" s="147"/>
      <c r="AT502" s="147"/>
      <c r="AU502" s="147"/>
      <c r="AV502" s="147"/>
      <c r="AW502" s="147"/>
      <c r="AX502" s="147"/>
      <c r="AY502" s="147"/>
      <c r="AZ502" s="147"/>
    </row>
    <row r="503">
      <c r="A503" s="4" t="s">
        <v>1440</v>
      </c>
      <c r="B503" s="144">
        <v>44519.0</v>
      </c>
      <c r="C503" s="115">
        <v>0.29215277777777776</v>
      </c>
      <c r="D503" s="47"/>
      <c r="E503" s="47"/>
      <c r="F503" s="4"/>
      <c r="G503" s="4"/>
      <c r="H503" s="4"/>
      <c r="I503" s="47"/>
      <c r="J503" s="47"/>
      <c r="K503" s="47" t="s">
        <v>622</v>
      </c>
      <c r="L503" s="144">
        <v>44519.0</v>
      </c>
      <c r="M503" s="115">
        <v>0.4053703703703704</v>
      </c>
      <c r="N503" s="4"/>
      <c r="O503" s="4"/>
      <c r="P503" s="8" t="b">
        <v>0</v>
      </c>
      <c r="Q503" s="8" t="s">
        <v>2013</v>
      </c>
      <c r="R503" s="177" t="b">
        <v>1</v>
      </c>
      <c r="S503" s="177">
        <v>1.0</v>
      </c>
      <c r="T503" s="8"/>
      <c r="U503" s="4"/>
      <c r="V503" s="47"/>
      <c r="W503" s="4"/>
      <c r="X503" s="177" t="b">
        <v>0</v>
      </c>
      <c r="Y503" s="8" t="b">
        <v>0</v>
      </c>
      <c r="Z503" s="47"/>
      <c r="AA503" s="8" t="b">
        <v>0</v>
      </c>
      <c r="AB503" s="8" t="b">
        <v>0</v>
      </c>
      <c r="AC503" s="178">
        <v>138.0</v>
      </c>
      <c r="AD503" s="177" t="b">
        <v>0</v>
      </c>
      <c r="AE503" s="179"/>
      <c r="AF503" s="8" t="b">
        <v>0</v>
      </c>
      <c r="AG503" s="8" t="b">
        <v>0</v>
      </c>
      <c r="AH503" s="177"/>
      <c r="AI503" s="47"/>
      <c r="AJ503" s="8"/>
      <c r="AK503" s="47" t="s">
        <v>622</v>
      </c>
      <c r="AL503" s="4"/>
      <c r="AM503" s="4" t="s">
        <v>280</v>
      </c>
      <c r="AN503" s="4" t="s">
        <v>520</v>
      </c>
      <c r="AO503" s="4" t="s">
        <v>2010</v>
      </c>
      <c r="AP503" s="4" t="s">
        <v>2010</v>
      </c>
      <c r="AQ503" s="4" t="s">
        <v>2010</v>
      </c>
      <c r="AR503" s="4" t="s">
        <v>2010</v>
      </c>
      <c r="AS503" s="147"/>
      <c r="AT503" s="147"/>
      <c r="AU503" s="147"/>
      <c r="AV503" s="147"/>
      <c r="AW503" s="147"/>
      <c r="AX503" s="147"/>
      <c r="AY503" s="147"/>
      <c r="AZ503" s="147"/>
    </row>
    <row r="504">
      <c r="A504" s="4" t="s">
        <v>1442</v>
      </c>
      <c r="B504" s="144">
        <v>44519.0</v>
      </c>
      <c r="C504" s="115">
        <v>0.2924421296296296</v>
      </c>
      <c r="D504" s="47"/>
      <c r="E504" s="47"/>
      <c r="F504" s="4"/>
      <c r="G504" s="4"/>
      <c r="H504" s="4"/>
      <c r="I504" s="47"/>
      <c r="J504" s="47"/>
      <c r="K504" s="47" t="s">
        <v>622</v>
      </c>
      <c r="L504" s="144">
        <v>44522.0</v>
      </c>
      <c r="M504" s="115">
        <v>0.5365625</v>
      </c>
      <c r="N504" s="4"/>
      <c r="O504" s="4"/>
      <c r="P504" s="8" t="b">
        <v>0</v>
      </c>
      <c r="Q504" s="8" t="s">
        <v>2013</v>
      </c>
      <c r="R504" s="177" t="b">
        <v>1</v>
      </c>
      <c r="S504" s="177">
        <v>1.0</v>
      </c>
      <c r="T504" s="8"/>
      <c r="U504" s="4"/>
      <c r="V504" s="47"/>
      <c r="W504" s="4"/>
      <c r="X504" s="177" t="b">
        <v>0</v>
      </c>
      <c r="Y504" s="8" t="b">
        <v>0</v>
      </c>
      <c r="Z504" s="47"/>
      <c r="AA504" s="8" t="b">
        <v>0</v>
      </c>
      <c r="AB504" s="8" t="b">
        <v>0</v>
      </c>
      <c r="AC504" s="178">
        <v>137.0</v>
      </c>
      <c r="AD504" s="177" t="b">
        <v>0</v>
      </c>
      <c r="AE504" s="179"/>
      <c r="AF504" s="8" t="b">
        <v>0</v>
      </c>
      <c r="AG504" s="8" t="b">
        <v>0</v>
      </c>
      <c r="AH504" s="177"/>
      <c r="AI504" s="47"/>
      <c r="AJ504" s="8"/>
      <c r="AK504" s="47" t="s">
        <v>622</v>
      </c>
      <c r="AL504" s="4"/>
      <c r="AM504" s="4" t="s">
        <v>280</v>
      </c>
      <c r="AN504" s="4" t="s">
        <v>313</v>
      </c>
      <c r="AO504" s="4" t="s">
        <v>2010</v>
      </c>
      <c r="AP504" s="4" t="s">
        <v>2010</v>
      </c>
      <c r="AQ504" s="4" t="s">
        <v>2010</v>
      </c>
      <c r="AR504" s="4" t="s">
        <v>2010</v>
      </c>
      <c r="AS504" s="147"/>
      <c r="AT504" s="147"/>
      <c r="AU504" s="147"/>
      <c r="AV504" s="147"/>
      <c r="AW504" s="147"/>
      <c r="AX504" s="147"/>
      <c r="AY504" s="147"/>
      <c r="AZ504" s="147"/>
    </row>
    <row r="505">
      <c r="A505" s="4" t="s">
        <v>1444</v>
      </c>
      <c r="B505" s="144">
        <v>44519.0</v>
      </c>
      <c r="C505" s="115">
        <v>0.2942939814814815</v>
      </c>
      <c r="D505" s="47"/>
      <c r="E505" s="47"/>
      <c r="F505" s="4"/>
      <c r="G505" s="4"/>
      <c r="H505" s="4"/>
      <c r="I505" s="47"/>
      <c r="J505" s="47"/>
      <c r="K505" s="47" t="s">
        <v>622</v>
      </c>
      <c r="L505" s="144">
        <v>44519.0</v>
      </c>
      <c r="M505" s="115">
        <v>0.4053703703703704</v>
      </c>
      <c r="N505" s="4"/>
      <c r="O505" s="4"/>
      <c r="P505" s="8" t="b">
        <v>0</v>
      </c>
      <c r="Q505" s="8" t="s">
        <v>2013</v>
      </c>
      <c r="R505" s="177" t="b">
        <v>1</v>
      </c>
      <c r="S505" s="177">
        <v>1.0</v>
      </c>
      <c r="T505" s="8"/>
      <c r="U505" s="4"/>
      <c r="V505" s="47"/>
      <c r="W505" s="4"/>
      <c r="X505" s="177" t="b">
        <v>0</v>
      </c>
      <c r="Y505" s="8" t="b">
        <v>0</v>
      </c>
      <c r="Z505" s="47"/>
      <c r="AA505" s="8" t="b">
        <v>0</v>
      </c>
      <c r="AB505" s="8" t="b">
        <v>0</v>
      </c>
      <c r="AC505" s="178">
        <v>136.0</v>
      </c>
      <c r="AD505" s="177" t="b">
        <v>0</v>
      </c>
      <c r="AE505" s="179"/>
      <c r="AF505" s="8" t="b">
        <v>0</v>
      </c>
      <c r="AG505" s="8" t="b">
        <v>0</v>
      </c>
      <c r="AH505" s="177"/>
      <c r="AI505" s="47"/>
      <c r="AJ505" s="8"/>
      <c r="AK505" s="47" t="s">
        <v>622</v>
      </c>
      <c r="AL505" s="4"/>
      <c r="AM505" s="4" t="s">
        <v>280</v>
      </c>
      <c r="AN505" s="4" t="s">
        <v>462</v>
      </c>
      <c r="AO505" s="4" t="s">
        <v>2010</v>
      </c>
      <c r="AP505" s="4" t="s">
        <v>2010</v>
      </c>
      <c r="AQ505" s="4" t="s">
        <v>2010</v>
      </c>
      <c r="AR505" s="4" t="s">
        <v>2010</v>
      </c>
      <c r="AS505" s="147"/>
      <c r="AT505" s="147"/>
      <c r="AU505" s="147"/>
      <c r="AV505" s="147"/>
      <c r="AW505" s="147"/>
      <c r="AX505" s="147"/>
      <c r="AY505" s="147"/>
      <c r="AZ505" s="147"/>
    </row>
    <row r="506">
      <c r="A506" s="4" t="s">
        <v>1446</v>
      </c>
      <c r="B506" s="144">
        <v>44519.0</v>
      </c>
      <c r="C506" s="115">
        <v>0.29453703703703704</v>
      </c>
      <c r="D506" s="47"/>
      <c r="E506" s="47"/>
      <c r="F506" s="4"/>
      <c r="G506" s="4"/>
      <c r="H506" s="4"/>
      <c r="I506" s="47"/>
      <c r="J506" s="47"/>
      <c r="K506" s="47" t="s">
        <v>622</v>
      </c>
      <c r="L506" s="144">
        <v>44519.0</v>
      </c>
      <c r="M506" s="115">
        <v>0.4053703703703704</v>
      </c>
      <c r="N506" s="4"/>
      <c r="O506" s="4"/>
      <c r="P506" s="8" t="b">
        <v>0</v>
      </c>
      <c r="Q506" s="8" t="s">
        <v>2013</v>
      </c>
      <c r="R506" s="177" t="b">
        <v>1</v>
      </c>
      <c r="S506" s="177">
        <v>1.0</v>
      </c>
      <c r="T506" s="8"/>
      <c r="U506" s="4"/>
      <c r="V506" s="47"/>
      <c r="W506" s="4"/>
      <c r="X506" s="177" t="b">
        <v>0</v>
      </c>
      <c r="Y506" s="8" t="b">
        <v>0</v>
      </c>
      <c r="Z506" s="47"/>
      <c r="AA506" s="8" t="b">
        <v>0</v>
      </c>
      <c r="AB506" s="8" t="b">
        <v>0</v>
      </c>
      <c r="AC506" s="178">
        <v>135.0</v>
      </c>
      <c r="AD506" s="177" t="b">
        <v>0</v>
      </c>
      <c r="AE506" s="179"/>
      <c r="AF506" s="8" t="b">
        <v>0</v>
      </c>
      <c r="AG506" s="8" t="b">
        <v>0</v>
      </c>
      <c r="AH506" s="177"/>
      <c r="AI506" s="47"/>
      <c r="AJ506" s="8"/>
      <c r="AK506" s="47" t="s">
        <v>622</v>
      </c>
      <c r="AL506" s="4"/>
      <c r="AM506" s="4" t="s">
        <v>280</v>
      </c>
      <c r="AN506" s="4" t="s">
        <v>479</v>
      </c>
      <c r="AO506" s="4" t="s">
        <v>2010</v>
      </c>
      <c r="AP506" s="4" t="s">
        <v>2010</v>
      </c>
      <c r="AQ506" s="4" t="s">
        <v>2010</v>
      </c>
      <c r="AR506" s="4" t="s">
        <v>2010</v>
      </c>
      <c r="AS506" s="147"/>
      <c r="AT506" s="147"/>
      <c r="AU506" s="147"/>
      <c r="AV506" s="147"/>
      <c r="AW506" s="147"/>
      <c r="AX506" s="147"/>
      <c r="AY506" s="147"/>
      <c r="AZ506" s="147"/>
    </row>
    <row r="507">
      <c r="A507" s="4" t="s">
        <v>1448</v>
      </c>
      <c r="B507" s="144">
        <v>44522.0</v>
      </c>
      <c r="C507" s="115">
        <v>0.14439814814814814</v>
      </c>
      <c r="D507" s="47"/>
      <c r="E507" s="47"/>
      <c r="F507" s="4"/>
      <c r="G507" s="4"/>
      <c r="H507" s="4"/>
      <c r="I507" s="47"/>
      <c r="J507" s="47"/>
      <c r="K507" s="47" t="s">
        <v>622</v>
      </c>
      <c r="L507" s="144">
        <v>44522.0</v>
      </c>
      <c r="M507" s="115">
        <v>0.5365625</v>
      </c>
      <c r="N507" s="4"/>
      <c r="O507" s="4"/>
      <c r="P507" s="8" t="b">
        <v>0</v>
      </c>
      <c r="Q507" s="8" t="s">
        <v>2013</v>
      </c>
      <c r="R507" s="177" t="b">
        <v>1</v>
      </c>
      <c r="S507" s="177">
        <v>1.0</v>
      </c>
      <c r="T507" s="8"/>
      <c r="U507" s="4"/>
      <c r="V507" s="47"/>
      <c r="W507" s="4"/>
      <c r="X507" s="177" t="b">
        <v>0</v>
      </c>
      <c r="Y507" s="8" t="b">
        <v>0</v>
      </c>
      <c r="Z507" s="47"/>
      <c r="AA507" s="8" t="b">
        <v>0</v>
      </c>
      <c r="AB507" s="8" t="b">
        <v>0</v>
      </c>
      <c r="AC507" s="178">
        <v>134.0</v>
      </c>
      <c r="AD507" s="177" t="b">
        <v>0</v>
      </c>
      <c r="AE507" s="179"/>
      <c r="AF507" s="8" t="b">
        <v>0</v>
      </c>
      <c r="AG507" s="8" t="b">
        <v>0</v>
      </c>
      <c r="AH507" s="177"/>
      <c r="AI507" s="47"/>
      <c r="AJ507" s="8"/>
      <c r="AK507" s="47" t="s">
        <v>622</v>
      </c>
      <c r="AL507" s="4"/>
      <c r="AM507" s="4" t="s">
        <v>280</v>
      </c>
      <c r="AN507" s="4" t="s">
        <v>302</v>
      </c>
      <c r="AO507" s="4" t="s">
        <v>2010</v>
      </c>
      <c r="AP507" s="4" t="s">
        <v>2010</v>
      </c>
      <c r="AQ507" s="4" t="s">
        <v>2010</v>
      </c>
      <c r="AR507" s="4" t="s">
        <v>2010</v>
      </c>
      <c r="AS507" s="147"/>
      <c r="AT507" s="147"/>
      <c r="AU507" s="147"/>
      <c r="AV507" s="147"/>
      <c r="AW507" s="147"/>
      <c r="AX507" s="147"/>
      <c r="AY507" s="147"/>
      <c r="AZ507" s="147"/>
    </row>
    <row r="508">
      <c r="A508" s="4" t="s">
        <v>1450</v>
      </c>
      <c r="B508" s="144">
        <v>44522.0</v>
      </c>
      <c r="C508" s="115">
        <v>0.14487268518518517</v>
      </c>
      <c r="D508" s="47"/>
      <c r="E508" s="47"/>
      <c r="F508" s="4"/>
      <c r="G508" s="4"/>
      <c r="H508" s="4"/>
      <c r="I508" s="47"/>
      <c r="J508" s="47"/>
      <c r="K508" s="47" t="s">
        <v>622</v>
      </c>
      <c r="L508" s="144">
        <v>44522.0</v>
      </c>
      <c r="M508" s="115">
        <v>0.5365625</v>
      </c>
      <c r="N508" s="4"/>
      <c r="O508" s="4"/>
      <c r="P508" s="8" t="b">
        <v>0</v>
      </c>
      <c r="Q508" s="8" t="s">
        <v>2013</v>
      </c>
      <c r="R508" s="177" t="b">
        <v>1</v>
      </c>
      <c r="S508" s="177">
        <v>1.0</v>
      </c>
      <c r="T508" s="8">
        <v>0.0</v>
      </c>
      <c r="U508" s="4"/>
      <c r="V508" s="47"/>
      <c r="W508" s="4"/>
      <c r="X508" s="177" t="b">
        <v>0</v>
      </c>
      <c r="Y508" s="8" t="b">
        <v>0</v>
      </c>
      <c r="Z508" s="47"/>
      <c r="AA508" s="8" t="b">
        <v>0</v>
      </c>
      <c r="AB508" s="8" t="b">
        <v>0</v>
      </c>
      <c r="AC508" s="178">
        <v>585.0</v>
      </c>
      <c r="AD508" s="177" t="b">
        <v>1</v>
      </c>
      <c r="AE508" s="179"/>
      <c r="AF508" s="8" t="b">
        <v>0</v>
      </c>
      <c r="AG508" s="8" t="b">
        <v>0</v>
      </c>
      <c r="AH508" s="177"/>
      <c r="AI508" s="47"/>
      <c r="AJ508" s="8"/>
      <c r="AK508" s="47" t="s">
        <v>622</v>
      </c>
      <c r="AL508" s="4"/>
      <c r="AM508" s="4" t="s">
        <v>280</v>
      </c>
      <c r="AN508" s="4" t="s">
        <v>1163</v>
      </c>
      <c r="AO508" s="4" t="s">
        <v>2010</v>
      </c>
      <c r="AP508" s="4" t="s">
        <v>2010</v>
      </c>
      <c r="AQ508" s="4" t="s">
        <v>2010</v>
      </c>
      <c r="AR508" s="4" t="s">
        <v>2010</v>
      </c>
      <c r="AS508" s="147"/>
      <c r="AT508" s="147"/>
      <c r="AU508" s="147"/>
      <c r="AV508" s="147"/>
      <c r="AW508" s="147"/>
      <c r="AX508" s="147"/>
      <c r="AY508" s="147"/>
      <c r="AZ508" s="147"/>
    </row>
    <row r="509">
      <c r="A509" s="4" t="s">
        <v>1452</v>
      </c>
      <c r="B509" s="144">
        <v>44522.0</v>
      </c>
      <c r="C509" s="115">
        <v>0.14519675925925926</v>
      </c>
      <c r="D509" s="47"/>
      <c r="E509" s="47"/>
      <c r="F509" s="4"/>
      <c r="G509" s="4"/>
      <c r="H509" s="4"/>
      <c r="I509" s="47"/>
      <c r="J509" s="47"/>
      <c r="K509" s="47" t="s">
        <v>622</v>
      </c>
      <c r="L509" s="144">
        <v>44522.0</v>
      </c>
      <c r="M509" s="115">
        <v>0.5365625</v>
      </c>
      <c r="N509" s="4"/>
      <c r="O509" s="4"/>
      <c r="P509" s="8" t="b">
        <v>0</v>
      </c>
      <c r="Q509" s="8" t="s">
        <v>2013</v>
      </c>
      <c r="R509" s="177" t="b">
        <v>1</v>
      </c>
      <c r="S509" s="177">
        <v>1.0</v>
      </c>
      <c r="T509" s="8"/>
      <c r="U509" s="4"/>
      <c r="V509" s="47"/>
      <c r="W509" s="4"/>
      <c r="X509" s="177" t="b">
        <v>0</v>
      </c>
      <c r="Y509" s="8" t="b">
        <v>0</v>
      </c>
      <c r="Z509" s="47"/>
      <c r="AA509" s="8" t="b">
        <v>0</v>
      </c>
      <c r="AB509" s="8" t="b">
        <v>0</v>
      </c>
      <c r="AC509" s="178">
        <v>133.0</v>
      </c>
      <c r="AD509" s="177" t="b">
        <v>0</v>
      </c>
      <c r="AE509" s="179"/>
      <c r="AF509" s="8" t="b">
        <v>0</v>
      </c>
      <c r="AG509" s="8" t="b">
        <v>0</v>
      </c>
      <c r="AH509" s="177"/>
      <c r="AI509" s="47"/>
      <c r="AJ509" s="8"/>
      <c r="AK509" s="47" t="s">
        <v>622</v>
      </c>
      <c r="AL509" s="4"/>
      <c r="AM509" s="4" t="s">
        <v>280</v>
      </c>
      <c r="AN509" s="4" t="s">
        <v>426</v>
      </c>
      <c r="AO509" s="4" t="s">
        <v>2010</v>
      </c>
      <c r="AP509" s="4" t="s">
        <v>2010</v>
      </c>
      <c r="AQ509" s="4" t="s">
        <v>2010</v>
      </c>
      <c r="AR509" s="4" t="s">
        <v>2010</v>
      </c>
      <c r="AS509" s="147"/>
      <c r="AT509" s="147"/>
      <c r="AU509" s="147"/>
      <c r="AV509" s="147"/>
      <c r="AW509" s="147"/>
      <c r="AX509" s="147"/>
      <c r="AY509" s="147"/>
      <c r="AZ509" s="147"/>
    </row>
    <row r="510">
      <c r="A510" s="4" t="s">
        <v>1454</v>
      </c>
      <c r="B510" s="144">
        <v>44522.0</v>
      </c>
      <c r="C510" s="115">
        <v>0.1454976851851852</v>
      </c>
      <c r="D510" s="47"/>
      <c r="E510" s="47"/>
      <c r="F510" s="4"/>
      <c r="G510" s="4"/>
      <c r="H510" s="4"/>
      <c r="I510" s="47"/>
      <c r="J510" s="47"/>
      <c r="K510" s="47" t="s">
        <v>622</v>
      </c>
      <c r="L510" s="144">
        <v>44522.0</v>
      </c>
      <c r="M510" s="115">
        <v>0.5365625</v>
      </c>
      <c r="N510" s="4"/>
      <c r="O510" s="4"/>
      <c r="P510" s="8" t="b">
        <v>0</v>
      </c>
      <c r="Q510" s="8" t="s">
        <v>2013</v>
      </c>
      <c r="R510" s="177" t="b">
        <v>1</v>
      </c>
      <c r="S510" s="177">
        <v>1.0</v>
      </c>
      <c r="T510" s="8"/>
      <c r="U510" s="4"/>
      <c r="V510" s="47"/>
      <c r="W510" s="4"/>
      <c r="X510" s="177" t="b">
        <v>0</v>
      </c>
      <c r="Y510" s="8" t="b">
        <v>0</v>
      </c>
      <c r="Z510" s="47"/>
      <c r="AA510" s="8" t="b">
        <v>0</v>
      </c>
      <c r="AB510" s="8" t="b">
        <v>0</v>
      </c>
      <c r="AC510" s="178">
        <v>132.0</v>
      </c>
      <c r="AD510" s="177" t="b">
        <v>0</v>
      </c>
      <c r="AE510" s="179"/>
      <c r="AF510" s="8" t="b">
        <v>0</v>
      </c>
      <c r="AG510" s="8" t="b">
        <v>0</v>
      </c>
      <c r="AH510" s="177"/>
      <c r="AI510" s="47"/>
      <c r="AJ510" s="8"/>
      <c r="AK510" s="47" t="s">
        <v>622</v>
      </c>
      <c r="AL510" s="4"/>
      <c r="AM510" s="4" t="s">
        <v>280</v>
      </c>
      <c r="AN510" s="4" t="s">
        <v>287</v>
      </c>
      <c r="AO510" s="4" t="s">
        <v>2010</v>
      </c>
      <c r="AP510" s="4" t="s">
        <v>2010</v>
      </c>
      <c r="AQ510" s="4" t="s">
        <v>2010</v>
      </c>
      <c r="AR510" s="4" t="s">
        <v>2010</v>
      </c>
      <c r="AS510" s="147"/>
      <c r="AT510" s="147"/>
      <c r="AU510" s="147"/>
      <c r="AV510" s="147"/>
      <c r="AW510" s="147"/>
      <c r="AX510" s="147"/>
      <c r="AY510" s="147"/>
      <c r="AZ510" s="147"/>
    </row>
    <row r="511">
      <c r="A511" s="4" t="s">
        <v>1456</v>
      </c>
      <c r="B511" s="144">
        <v>44522.0</v>
      </c>
      <c r="C511" s="115">
        <v>0.14581018518518518</v>
      </c>
      <c r="D511" s="47"/>
      <c r="E511" s="47"/>
      <c r="F511" s="4"/>
      <c r="G511" s="4"/>
      <c r="H511" s="4"/>
      <c r="I511" s="47"/>
      <c r="J511" s="47"/>
      <c r="K511" s="47" t="s">
        <v>622</v>
      </c>
      <c r="L511" s="144">
        <v>44522.0</v>
      </c>
      <c r="M511" s="115">
        <v>0.5365625</v>
      </c>
      <c r="N511" s="4"/>
      <c r="O511" s="4"/>
      <c r="P511" s="8" t="b">
        <v>0</v>
      </c>
      <c r="Q511" s="8" t="s">
        <v>2013</v>
      </c>
      <c r="R511" s="177" t="b">
        <v>1</v>
      </c>
      <c r="S511" s="177">
        <v>1.0</v>
      </c>
      <c r="T511" s="8"/>
      <c r="U511" s="4"/>
      <c r="V511" s="47"/>
      <c r="W511" s="4"/>
      <c r="X511" s="177" t="b">
        <v>0</v>
      </c>
      <c r="Y511" s="8" t="b">
        <v>0</v>
      </c>
      <c r="Z511" s="47"/>
      <c r="AA511" s="8" t="b">
        <v>0</v>
      </c>
      <c r="AB511" s="8" t="b">
        <v>0</v>
      </c>
      <c r="AC511" s="178">
        <v>131.0</v>
      </c>
      <c r="AD511" s="177" t="b">
        <v>0</v>
      </c>
      <c r="AE511" s="179"/>
      <c r="AF511" s="8" t="b">
        <v>0</v>
      </c>
      <c r="AG511" s="8" t="b">
        <v>0</v>
      </c>
      <c r="AH511" s="177"/>
      <c r="AI511" s="47"/>
      <c r="AJ511" s="8"/>
      <c r="AK511" s="47" t="s">
        <v>622</v>
      </c>
      <c r="AL511" s="4"/>
      <c r="AM511" s="4" t="s">
        <v>280</v>
      </c>
      <c r="AN511" s="4" t="s">
        <v>352</v>
      </c>
      <c r="AO511" s="4" t="s">
        <v>2010</v>
      </c>
      <c r="AP511" s="4" t="s">
        <v>2010</v>
      </c>
      <c r="AQ511" s="4" t="s">
        <v>2010</v>
      </c>
      <c r="AR511" s="4" t="s">
        <v>2010</v>
      </c>
      <c r="AS511" s="147"/>
      <c r="AT511" s="147"/>
      <c r="AU511" s="147"/>
      <c r="AV511" s="147"/>
      <c r="AW511" s="147"/>
      <c r="AX511" s="147"/>
      <c r="AY511" s="147"/>
      <c r="AZ511" s="147"/>
    </row>
    <row r="512">
      <c r="A512" s="4" t="s">
        <v>1458</v>
      </c>
      <c r="B512" s="144">
        <v>44522.0</v>
      </c>
      <c r="C512" s="115">
        <v>0.21237268518518518</v>
      </c>
      <c r="D512" s="47"/>
      <c r="E512" s="47"/>
      <c r="F512" s="4"/>
      <c r="G512" s="4"/>
      <c r="H512" s="4"/>
      <c r="I512" s="47"/>
      <c r="J512" s="47"/>
      <c r="K512" s="47" t="s">
        <v>622</v>
      </c>
      <c r="L512" s="144">
        <v>44522.0</v>
      </c>
      <c r="M512" s="115">
        <v>0.5365625</v>
      </c>
      <c r="N512" s="4"/>
      <c r="O512" s="4"/>
      <c r="P512" s="8" t="b">
        <v>0</v>
      </c>
      <c r="Q512" s="8" t="s">
        <v>2013</v>
      </c>
      <c r="R512" s="177" t="b">
        <v>1</v>
      </c>
      <c r="S512" s="177">
        <v>1.0</v>
      </c>
      <c r="T512" s="8"/>
      <c r="U512" s="4"/>
      <c r="V512" s="47"/>
      <c r="W512" s="4"/>
      <c r="X512" s="177" t="b">
        <v>0</v>
      </c>
      <c r="Y512" s="8" t="b">
        <v>0</v>
      </c>
      <c r="Z512" s="47"/>
      <c r="AA512" s="8" t="b">
        <v>0</v>
      </c>
      <c r="AB512" s="8" t="b">
        <v>0</v>
      </c>
      <c r="AC512" s="178">
        <v>130.0</v>
      </c>
      <c r="AD512" s="177" t="b">
        <v>0</v>
      </c>
      <c r="AE512" s="179"/>
      <c r="AF512" s="8" t="b">
        <v>0</v>
      </c>
      <c r="AG512" s="8" t="b">
        <v>0</v>
      </c>
      <c r="AH512" s="177"/>
      <c r="AI512" s="47"/>
      <c r="AJ512" s="8"/>
      <c r="AK512" s="47" t="s">
        <v>622</v>
      </c>
      <c r="AL512" s="4"/>
      <c r="AM512" s="4" t="s">
        <v>280</v>
      </c>
      <c r="AN512" s="4" t="s">
        <v>305</v>
      </c>
      <c r="AO512" s="4" t="s">
        <v>2010</v>
      </c>
      <c r="AP512" s="4" t="s">
        <v>2010</v>
      </c>
      <c r="AQ512" s="4" t="s">
        <v>2010</v>
      </c>
      <c r="AR512" s="4" t="s">
        <v>2010</v>
      </c>
      <c r="AS512" s="147"/>
      <c r="AT512" s="147"/>
      <c r="AU512" s="147"/>
      <c r="AV512" s="147"/>
      <c r="AW512" s="147"/>
      <c r="AX512" s="147"/>
      <c r="AY512" s="147"/>
      <c r="AZ512" s="147"/>
    </row>
    <row r="513">
      <c r="A513" s="4" t="s">
        <v>1460</v>
      </c>
      <c r="B513" s="144">
        <v>44522.0</v>
      </c>
      <c r="C513" s="115">
        <v>0.21408564814814815</v>
      </c>
      <c r="D513" s="47"/>
      <c r="E513" s="47"/>
      <c r="F513" s="4"/>
      <c r="G513" s="4"/>
      <c r="H513" s="4"/>
      <c r="I513" s="47"/>
      <c r="J513" s="47"/>
      <c r="K513" s="47" t="s">
        <v>622</v>
      </c>
      <c r="L513" s="144">
        <v>44522.0</v>
      </c>
      <c r="M513" s="115">
        <v>0.5365625</v>
      </c>
      <c r="N513" s="4"/>
      <c r="O513" s="4"/>
      <c r="P513" s="8" t="b">
        <v>0</v>
      </c>
      <c r="Q513" s="8" t="s">
        <v>2013</v>
      </c>
      <c r="R513" s="177" t="b">
        <v>1</v>
      </c>
      <c r="S513" s="177">
        <v>1.0</v>
      </c>
      <c r="T513" s="8"/>
      <c r="U513" s="4"/>
      <c r="V513" s="47"/>
      <c r="W513" s="4"/>
      <c r="X513" s="177" t="b">
        <v>0</v>
      </c>
      <c r="Y513" s="8" t="b">
        <v>0</v>
      </c>
      <c r="Z513" s="47"/>
      <c r="AA513" s="8" t="b">
        <v>0</v>
      </c>
      <c r="AB513" s="8" t="b">
        <v>0</v>
      </c>
      <c r="AC513" s="178">
        <v>129.0</v>
      </c>
      <c r="AD513" s="177" t="b">
        <v>0</v>
      </c>
      <c r="AE513" s="179"/>
      <c r="AF513" s="8" t="b">
        <v>0</v>
      </c>
      <c r="AG513" s="8" t="b">
        <v>0</v>
      </c>
      <c r="AH513" s="177"/>
      <c r="AI513" s="47"/>
      <c r="AJ513" s="8"/>
      <c r="AK513" s="47" t="s">
        <v>622</v>
      </c>
      <c r="AL513" s="4"/>
      <c r="AM513" s="4" t="s">
        <v>280</v>
      </c>
      <c r="AN513" s="4" t="s">
        <v>363</v>
      </c>
      <c r="AO513" s="4" t="s">
        <v>2010</v>
      </c>
      <c r="AP513" s="4" t="s">
        <v>2010</v>
      </c>
      <c r="AQ513" s="4" t="s">
        <v>2010</v>
      </c>
      <c r="AR513" s="4" t="s">
        <v>2010</v>
      </c>
      <c r="AS513" s="147"/>
      <c r="AT513" s="147"/>
      <c r="AU513" s="147"/>
      <c r="AV513" s="147"/>
      <c r="AW513" s="147"/>
      <c r="AX513" s="147"/>
      <c r="AY513" s="147"/>
      <c r="AZ513" s="147"/>
    </row>
    <row r="514">
      <c r="A514" s="4" t="s">
        <v>1462</v>
      </c>
      <c r="B514" s="144">
        <v>44522.0</v>
      </c>
      <c r="C514" s="115">
        <v>0.21493055555555557</v>
      </c>
      <c r="D514" s="47"/>
      <c r="E514" s="47"/>
      <c r="F514" s="4"/>
      <c r="G514" s="4"/>
      <c r="H514" s="4"/>
      <c r="I514" s="47"/>
      <c r="J514" s="47"/>
      <c r="K514" s="47" t="s">
        <v>622</v>
      </c>
      <c r="L514" s="144">
        <v>44522.0</v>
      </c>
      <c r="M514" s="115">
        <v>0.5365625</v>
      </c>
      <c r="N514" s="4"/>
      <c r="O514" s="4"/>
      <c r="P514" s="8" t="b">
        <v>0</v>
      </c>
      <c r="Q514" s="8" t="s">
        <v>2013</v>
      </c>
      <c r="R514" s="177" t="b">
        <v>1</v>
      </c>
      <c r="S514" s="177">
        <v>1.0</v>
      </c>
      <c r="T514" s="8">
        <v>0.0</v>
      </c>
      <c r="U514" s="4"/>
      <c r="V514" s="47"/>
      <c r="W514" s="4"/>
      <c r="X514" s="177" t="b">
        <v>0</v>
      </c>
      <c r="Y514" s="8" t="b">
        <v>0</v>
      </c>
      <c r="Z514" s="47"/>
      <c r="AA514" s="8" t="b">
        <v>0</v>
      </c>
      <c r="AB514" s="8" t="b">
        <v>0</v>
      </c>
      <c r="AC514" s="178">
        <v>584.0</v>
      </c>
      <c r="AD514" s="177" t="b">
        <v>1</v>
      </c>
      <c r="AE514" s="179"/>
      <c r="AF514" s="8" t="b">
        <v>0</v>
      </c>
      <c r="AG514" s="8" t="b">
        <v>0</v>
      </c>
      <c r="AH514" s="177"/>
      <c r="AI514" s="47"/>
      <c r="AJ514" s="8"/>
      <c r="AK514" s="47" t="s">
        <v>622</v>
      </c>
      <c r="AL514" s="4"/>
      <c r="AM514" s="4" t="s">
        <v>280</v>
      </c>
      <c r="AN514" s="4" t="s">
        <v>1390</v>
      </c>
      <c r="AO514" s="4" t="s">
        <v>2010</v>
      </c>
      <c r="AP514" s="4" t="s">
        <v>2010</v>
      </c>
      <c r="AQ514" s="4" t="s">
        <v>2010</v>
      </c>
      <c r="AR514" s="4" t="s">
        <v>2010</v>
      </c>
      <c r="AS514" s="147"/>
      <c r="AT514" s="147"/>
      <c r="AU514" s="147"/>
      <c r="AV514" s="147"/>
      <c r="AW514" s="147"/>
      <c r="AX514" s="147"/>
      <c r="AY514" s="147"/>
      <c r="AZ514" s="147"/>
    </row>
    <row r="515">
      <c r="A515" s="4" t="s">
        <v>1464</v>
      </c>
      <c r="B515" s="144">
        <v>44522.0</v>
      </c>
      <c r="C515" s="115">
        <v>0.21658564814814815</v>
      </c>
      <c r="D515" s="47"/>
      <c r="E515" s="47"/>
      <c r="F515" s="4"/>
      <c r="G515" s="4"/>
      <c r="H515" s="4"/>
      <c r="I515" s="47"/>
      <c r="J515" s="47"/>
      <c r="K515" s="47" t="s">
        <v>622</v>
      </c>
      <c r="L515" s="144">
        <v>44522.0</v>
      </c>
      <c r="M515" s="115">
        <v>0.5365625</v>
      </c>
      <c r="N515" s="4"/>
      <c r="O515" s="4"/>
      <c r="P515" s="8" t="b">
        <v>0</v>
      </c>
      <c r="Q515" s="8" t="s">
        <v>2013</v>
      </c>
      <c r="R515" s="177" t="b">
        <v>1</v>
      </c>
      <c r="S515" s="177">
        <v>1.0</v>
      </c>
      <c r="T515" s="8"/>
      <c r="U515" s="4"/>
      <c r="V515" s="47"/>
      <c r="W515" s="4"/>
      <c r="X515" s="177" t="b">
        <v>0</v>
      </c>
      <c r="Y515" s="8" t="b">
        <v>0</v>
      </c>
      <c r="Z515" s="47"/>
      <c r="AA515" s="8" t="b">
        <v>0</v>
      </c>
      <c r="AB515" s="8" t="b">
        <v>0</v>
      </c>
      <c r="AC515" s="178">
        <v>128.0</v>
      </c>
      <c r="AD515" s="177" t="b">
        <v>0</v>
      </c>
      <c r="AE515" s="179"/>
      <c r="AF515" s="8" t="b">
        <v>0</v>
      </c>
      <c r="AG515" s="8" t="b">
        <v>0</v>
      </c>
      <c r="AH515" s="177"/>
      <c r="AI515" s="47"/>
      <c r="AJ515" s="8"/>
      <c r="AK515" s="47" t="s">
        <v>622</v>
      </c>
      <c r="AL515" s="4"/>
      <c r="AM515" s="4" t="s">
        <v>280</v>
      </c>
      <c r="AN515" s="4" t="s">
        <v>413</v>
      </c>
      <c r="AO515" s="4" t="s">
        <v>2010</v>
      </c>
      <c r="AP515" s="4" t="s">
        <v>2010</v>
      </c>
      <c r="AQ515" s="4" t="s">
        <v>2010</v>
      </c>
      <c r="AR515" s="4" t="s">
        <v>2010</v>
      </c>
      <c r="AS515" s="147"/>
      <c r="AT515" s="147"/>
      <c r="AU515" s="147"/>
      <c r="AV515" s="147"/>
      <c r="AW515" s="147"/>
      <c r="AX515" s="147"/>
      <c r="AY515" s="147"/>
      <c r="AZ515" s="147"/>
    </row>
    <row r="516">
      <c r="A516" s="4" t="s">
        <v>1466</v>
      </c>
      <c r="B516" s="144">
        <v>44522.0</v>
      </c>
      <c r="C516" s="115">
        <v>0.2205787037037037</v>
      </c>
      <c r="D516" s="47"/>
      <c r="E516" s="47"/>
      <c r="F516" s="4"/>
      <c r="G516" s="4"/>
      <c r="H516" s="4"/>
      <c r="I516" s="47"/>
      <c r="J516" s="47"/>
      <c r="K516" s="47" t="s">
        <v>622</v>
      </c>
      <c r="L516" s="144">
        <v>44522.0</v>
      </c>
      <c r="M516" s="115">
        <v>0.5365625</v>
      </c>
      <c r="N516" s="4"/>
      <c r="O516" s="4"/>
      <c r="P516" s="8" t="b">
        <v>0</v>
      </c>
      <c r="Q516" s="8" t="s">
        <v>2013</v>
      </c>
      <c r="R516" s="177" t="b">
        <v>1</v>
      </c>
      <c r="S516" s="177">
        <v>1.0</v>
      </c>
      <c r="T516" s="8"/>
      <c r="U516" s="4"/>
      <c r="V516" s="47"/>
      <c r="W516" s="4"/>
      <c r="X516" s="177" t="b">
        <v>0</v>
      </c>
      <c r="Y516" s="8" t="b">
        <v>0</v>
      </c>
      <c r="Z516" s="47"/>
      <c r="AA516" s="8" t="b">
        <v>0</v>
      </c>
      <c r="AB516" s="8" t="b">
        <v>0</v>
      </c>
      <c r="AC516" s="178">
        <v>127.0</v>
      </c>
      <c r="AD516" s="177" t="b">
        <v>0</v>
      </c>
      <c r="AE516" s="179"/>
      <c r="AF516" s="8" t="b">
        <v>0</v>
      </c>
      <c r="AG516" s="8" t="b">
        <v>0</v>
      </c>
      <c r="AH516" s="177"/>
      <c r="AI516" s="47"/>
      <c r="AJ516" s="8"/>
      <c r="AK516" s="47" t="s">
        <v>622</v>
      </c>
      <c r="AL516" s="4"/>
      <c r="AM516" s="4" t="s">
        <v>280</v>
      </c>
      <c r="AN516" s="4" t="s">
        <v>360</v>
      </c>
      <c r="AO516" s="4" t="s">
        <v>2010</v>
      </c>
      <c r="AP516" s="4" t="s">
        <v>2010</v>
      </c>
      <c r="AQ516" s="4" t="s">
        <v>2010</v>
      </c>
      <c r="AR516" s="4" t="s">
        <v>2010</v>
      </c>
      <c r="AS516" s="147"/>
      <c r="AT516" s="147"/>
      <c r="AU516" s="147"/>
      <c r="AV516" s="147"/>
      <c r="AW516" s="147"/>
      <c r="AX516" s="147"/>
      <c r="AY516" s="147"/>
      <c r="AZ516" s="147"/>
    </row>
    <row r="517">
      <c r="A517" s="4" t="s">
        <v>1468</v>
      </c>
      <c r="B517" s="144">
        <v>44522.0</v>
      </c>
      <c r="C517" s="115">
        <v>0.22216435185185185</v>
      </c>
      <c r="D517" s="47"/>
      <c r="E517" s="47"/>
      <c r="F517" s="4"/>
      <c r="G517" s="4"/>
      <c r="H517" s="4"/>
      <c r="I517" s="47"/>
      <c r="J517" s="47"/>
      <c r="K517" s="47" t="s">
        <v>622</v>
      </c>
      <c r="L517" s="144">
        <v>44522.0</v>
      </c>
      <c r="M517" s="115">
        <v>0.5365625</v>
      </c>
      <c r="N517" s="4"/>
      <c r="O517" s="4"/>
      <c r="P517" s="8" t="b">
        <v>0</v>
      </c>
      <c r="Q517" s="8" t="s">
        <v>2013</v>
      </c>
      <c r="R517" s="177" t="b">
        <v>1</v>
      </c>
      <c r="S517" s="177">
        <v>1.0</v>
      </c>
      <c r="T517" s="8">
        <v>0.0</v>
      </c>
      <c r="U517" s="4"/>
      <c r="V517" s="47"/>
      <c r="W517" s="4"/>
      <c r="X517" s="177" t="b">
        <v>0</v>
      </c>
      <c r="Y517" s="8" t="b">
        <v>0</v>
      </c>
      <c r="Z517" s="47"/>
      <c r="AA517" s="8" t="b">
        <v>0</v>
      </c>
      <c r="AB517" s="8" t="b">
        <v>0</v>
      </c>
      <c r="AC517" s="178">
        <v>583.0</v>
      </c>
      <c r="AD517" s="177" t="b">
        <v>1</v>
      </c>
      <c r="AE517" s="179"/>
      <c r="AF517" s="8" t="b">
        <v>0</v>
      </c>
      <c r="AG517" s="8" t="b">
        <v>0</v>
      </c>
      <c r="AH517" s="177"/>
      <c r="AI517" s="47"/>
      <c r="AJ517" s="8"/>
      <c r="AK517" s="47" t="s">
        <v>622</v>
      </c>
      <c r="AL517" s="4"/>
      <c r="AM517" s="4" t="s">
        <v>280</v>
      </c>
      <c r="AN517" s="4" t="s">
        <v>1469</v>
      </c>
      <c r="AO517" s="4" t="s">
        <v>2010</v>
      </c>
      <c r="AP517" s="4" t="s">
        <v>2010</v>
      </c>
      <c r="AQ517" s="4" t="s">
        <v>2010</v>
      </c>
      <c r="AR517" s="4" t="s">
        <v>2010</v>
      </c>
      <c r="AS517" s="147"/>
      <c r="AT517" s="147"/>
      <c r="AU517" s="147"/>
      <c r="AV517" s="147"/>
      <c r="AW517" s="147"/>
      <c r="AX517" s="147"/>
      <c r="AY517" s="147"/>
      <c r="AZ517" s="147"/>
    </row>
    <row r="518">
      <c r="A518" s="4" t="s">
        <v>1471</v>
      </c>
      <c r="B518" s="144">
        <v>44522.0</v>
      </c>
      <c r="C518" s="115">
        <v>0.22244212962962964</v>
      </c>
      <c r="D518" s="47"/>
      <c r="E518" s="47"/>
      <c r="F518" s="4"/>
      <c r="G518" s="4"/>
      <c r="H518" s="4"/>
      <c r="I518" s="47"/>
      <c r="J518" s="47"/>
      <c r="K518" s="47" t="s">
        <v>622</v>
      </c>
      <c r="L518" s="144">
        <v>44522.0</v>
      </c>
      <c r="M518" s="115">
        <v>0.5365625</v>
      </c>
      <c r="N518" s="4"/>
      <c r="O518" s="4"/>
      <c r="P518" s="8" t="b">
        <v>0</v>
      </c>
      <c r="Q518" s="8" t="s">
        <v>2013</v>
      </c>
      <c r="R518" s="177" t="b">
        <v>1</v>
      </c>
      <c r="S518" s="177">
        <v>1.0</v>
      </c>
      <c r="T518" s="8"/>
      <c r="U518" s="4"/>
      <c r="V518" s="47"/>
      <c r="W518" s="4"/>
      <c r="X518" s="177" t="b">
        <v>0</v>
      </c>
      <c r="Y518" s="8" t="b">
        <v>0</v>
      </c>
      <c r="Z518" s="47"/>
      <c r="AA518" s="8" t="b">
        <v>0</v>
      </c>
      <c r="AB518" s="8" t="b">
        <v>0</v>
      </c>
      <c r="AC518" s="178">
        <v>126.0</v>
      </c>
      <c r="AD518" s="177" t="b">
        <v>0</v>
      </c>
      <c r="AE518" s="179"/>
      <c r="AF518" s="8" t="b">
        <v>0</v>
      </c>
      <c r="AG518" s="8" t="b">
        <v>0</v>
      </c>
      <c r="AH518" s="177"/>
      <c r="AI518" s="47"/>
      <c r="AJ518" s="8"/>
      <c r="AK518" s="47" t="s">
        <v>622</v>
      </c>
      <c r="AL518" s="4"/>
      <c r="AM518" s="4" t="s">
        <v>280</v>
      </c>
      <c r="AN518" s="4" t="s">
        <v>462</v>
      </c>
      <c r="AO518" s="4" t="s">
        <v>2010</v>
      </c>
      <c r="AP518" s="4" t="s">
        <v>2010</v>
      </c>
      <c r="AQ518" s="4" t="s">
        <v>2010</v>
      </c>
      <c r="AR518" s="4" t="s">
        <v>2010</v>
      </c>
      <c r="AS518" s="147"/>
      <c r="AT518" s="147"/>
      <c r="AU518" s="147"/>
      <c r="AV518" s="147"/>
      <c r="AW518" s="147"/>
      <c r="AX518" s="147"/>
      <c r="AY518" s="147"/>
      <c r="AZ518" s="147"/>
    </row>
    <row r="519">
      <c r="A519" s="4" t="s">
        <v>1473</v>
      </c>
      <c r="B519" s="144">
        <v>44522.0</v>
      </c>
      <c r="C519" s="115">
        <v>0.2326851851851852</v>
      </c>
      <c r="D519" s="47"/>
      <c r="E519" s="47"/>
      <c r="F519" s="4"/>
      <c r="G519" s="4"/>
      <c r="H519" s="4"/>
      <c r="I519" s="47"/>
      <c r="J519" s="47"/>
      <c r="K519" s="47" t="s">
        <v>622</v>
      </c>
      <c r="L519" s="144">
        <v>44522.0</v>
      </c>
      <c r="M519" s="115">
        <v>0.5365625</v>
      </c>
      <c r="N519" s="4"/>
      <c r="O519" s="4"/>
      <c r="P519" s="8" t="b">
        <v>0</v>
      </c>
      <c r="Q519" s="8" t="s">
        <v>2013</v>
      </c>
      <c r="R519" s="177" t="b">
        <v>1</v>
      </c>
      <c r="S519" s="177">
        <v>1.0</v>
      </c>
      <c r="T519" s="8"/>
      <c r="U519" s="4"/>
      <c r="V519" s="47"/>
      <c r="W519" s="4"/>
      <c r="X519" s="177" t="b">
        <v>0</v>
      </c>
      <c r="Y519" s="8" t="b">
        <v>0</v>
      </c>
      <c r="Z519" s="47"/>
      <c r="AA519" s="8" t="b">
        <v>0</v>
      </c>
      <c r="AB519" s="8" t="b">
        <v>0</v>
      </c>
      <c r="AC519" s="178">
        <v>125.0</v>
      </c>
      <c r="AD519" s="177" t="b">
        <v>0</v>
      </c>
      <c r="AE519" s="179"/>
      <c r="AF519" s="8" t="b">
        <v>0</v>
      </c>
      <c r="AG519" s="8" t="b">
        <v>0</v>
      </c>
      <c r="AH519" s="177"/>
      <c r="AI519" s="47"/>
      <c r="AJ519" s="8"/>
      <c r="AK519" s="47" t="s">
        <v>622</v>
      </c>
      <c r="AL519" s="4"/>
      <c r="AM519" s="4" t="s">
        <v>280</v>
      </c>
      <c r="AN519" s="4" t="s">
        <v>313</v>
      </c>
      <c r="AO519" s="4" t="s">
        <v>2010</v>
      </c>
      <c r="AP519" s="4" t="s">
        <v>2010</v>
      </c>
      <c r="AQ519" s="4" t="s">
        <v>2010</v>
      </c>
      <c r="AR519" s="4" t="s">
        <v>2010</v>
      </c>
      <c r="AS519" s="147"/>
      <c r="AT519" s="147"/>
      <c r="AU519" s="147"/>
      <c r="AV519" s="147"/>
      <c r="AW519" s="147"/>
      <c r="AX519" s="147"/>
      <c r="AY519" s="147"/>
      <c r="AZ519" s="147"/>
    </row>
    <row r="520">
      <c r="A520" s="4" t="s">
        <v>1475</v>
      </c>
      <c r="B520" s="144">
        <v>44522.0</v>
      </c>
      <c r="C520" s="115">
        <v>0.29359953703703706</v>
      </c>
      <c r="D520" s="47"/>
      <c r="E520" s="47"/>
      <c r="F520" s="4"/>
      <c r="G520" s="4"/>
      <c r="H520" s="4"/>
      <c r="I520" s="47"/>
      <c r="J520" s="47"/>
      <c r="K520" s="47" t="s">
        <v>622</v>
      </c>
      <c r="L520" s="144">
        <v>44522.0</v>
      </c>
      <c r="M520" s="115">
        <v>0.5365625</v>
      </c>
      <c r="N520" s="4"/>
      <c r="O520" s="4"/>
      <c r="P520" s="8" t="b">
        <v>0</v>
      </c>
      <c r="Q520" s="8" t="s">
        <v>2013</v>
      </c>
      <c r="R520" s="177" t="b">
        <v>1</v>
      </c>
      <c r="S520" s="177">
        <v>1.0</v>
      </c>
      <c r="T520" s="8">
        <v>0.0</v>
      </c>
      <c r="U520" s="4"/>
      <c r="V520" s="47"/>
      <c r="W520" s="4"/>
      <c r="X520" s="177" t="b">
        <v>0</v>
      </c>
      <c r="Y520" s="8" t="b">
        <v>0</v>
      </c>
      <c r="Z520" s="47"/>
      <c r="AA520" s="8" t="b">
        <v>0</v>
      </c>
      <c r="AB520" s="8" t="b">
        <v>0</v>
      </c>
      <c r="AC520" s="178">
        <v>582.0</v>
      </c>
      <c r="AD520" s="177" t="b">
        <v>1</v>
      </c>
      <c r="AE520" s="179"/>
      <c r="AF520" s="8" t="b">
        <v>0</v>
      </c>
      <c r="AG520" s="8" t="b">
        <v>0</v>
      </c>
      <c r="AH520" s="177"/>
      <c r="AI520" s="47"/>
      <c r="AJ520" s="8"/>
      <c r="AK520" s="47" t="s">
        <v>622</v>
      </c>
      <c r="AL520" s="4"/>
      <c r="AM520" s="4" t="s">
        <v>280</v>
      </c>
      <c r="AN520" s="4" t="s">
        <v>678</v>
      </c>
      <c r="AO520" s="4" t="s">
        <v>2010</v>
      </c>
      <c r="AP520" s="4" t="s">
        <v>2010</v>
      </c>
      <c r="AQ520" s="4" t="s">
        <v>2010</v>
      </c>
      <c r="AR520" s="4" t="s">
        <v>2010</v>
      </c>
      <c r="AS520" s="147"/>
      <c r="AT520" s="147"/>
      <c r="AU520" s="147"/>
      <c r="AV520" s="147"/>
      <c r="AW520" s="147"/>
      <c r="AX520" s="147"/>
      <c r="AY520" s="147"/>
      <c r="AZ520" s="147"/>
    </row>
    <row r="521">
      <c r="A521" s="4" t="s">
        <v>1477</v>
      </c>
      <c r="B521" s="144">
        <v>44522.0</v>
      </c>
      <c r="C521" s="115">
        <v>0.2938310185185185</v>
      </c>
      <c r="D521" s="47"/>
      <c r="E521" s="47"/>
      <c r="F521" s="4"/>
      <c r="G521" s="4"/>
      <c r="H521" s="4"/>
      <c r="I521" s="47"/>
      <c r="J521" s="47"/>
      <c r="K521" s="47" t="s">
        <v>622</v>
      </c>
      <c r="L521" s="144">
        <v>44522.0</v>
      </c>
      <c r="M521" s="115">
        <v>0.5365625</v>
      </c>
      <c r="N521" s="4"/>
      <c r="O521" s="4"/>
      <c r="P521" s="8" t="b">
        <v>0</v>
      </c>
      <c r="Q521" s="8" t="s">
        <v>2013</v>
      </c>
      <c r="R521" s="177" t="b">
        <v>1</v>
      </c>
      <c r="S521" s="177">
        <v>1.0</v>
      </c>
      <c r="T521" s="8">
        <v>0.0</v>
      </c>
      <c r="U521" s="4"/>
      <c r="V521" s="47"/>
      <c r="W521" s="4"/>
      <c r="X521" s="177" t="b">
        <v>0</v>
      </c>
      <c r="Y521" s="8" t="b">
        <v>0</v>
      </c>
      <c r="Z521" s="47"/>
      <c r="AA521" s="8" t="b">
        <v>0</v>
      </c>
      <c r="AB521" s="8" t="b">
        <v>0</v>
      </c>
      <c r="AC521" s="178">
        <v>581.0</v>
      </c>
      <c r="AD521" s="177" t="b">
        <v>1</v>
      </c>
      <c r="AE521" s="179"/>
      <c r="AF521" s="8" t="b">
        <v>0</v>
      </c>
      <c r="AG521" s="8" t="b">
        <v>0</v>
      </c>
      <c r="AH521" s="177"/>
      <c r="AI521" s="47">
        <v>6.0</v>
      </c>
      <c r="AJ521" s="8"/>
      <c r="AK521" s="47" t="s">
        <v>622</v>
      </c>
      <c r="AL521" s="4"/>
      <c r="AM521" s="4" t="s">
        <v>280</v>
      </c>
      <c r="AN521" s="4" t="s">
        <v>1214</v>
      </c>
      <c r="AO521" s="4" t="s">
        <v>2010</v>
      </c>
      <c r="AP521" s="4" t="s">
        <v>2010</v>
      </c>
      <c r="AQ521" s="4" t="s">
        <v>2010</v>
      </c>
      <c r="AR521" s="4" t="s">
        <v>2010</v>
      </c>
      <c r="AS521" s="147"/>
      <c r="AT521" s="147"/>
      <c r="AU521" s="147"/>
      <c r="AV521" s="147"/>
      <c r="AW521" s="147"/>
      <c r="AX521" s="147"/>
      <c r="AY521" s="147"/>
      <c r="AZ521" s="147"/>
    </row>
    <row r="522">
      <c r="A522" s="4" t="s">
        <v>1479</v>
      </c>
      <c r="B522" s="144">
        <v>44522.0</v>
      </c>
      <c r="C522" s="115">
        <v>0.2941782407407407</v>
      </c>
      <c r="D522" s="47"/>
      <c r="E522" s="47"/>
      <c r="F522" s="4"/>
      <c r="G522" s="4"/>
      <c r="H522" s="4"/>
      <c r="I522" s="47"/>
      <c r="J522" s="47"/>
      <c r="K522" s="47" t="s">
        <v>622</v>
      </c>
      <c r="L522" s="144">
        <v>44522.0</v>
      </c>
      <c r="M522" s="115">
        <v>0.5365625</v>
      </c>
      <c r="N522" s="4"/>
      <c r="O522" s="4"/>
      <c r="P522" s="8" t="b">
        <v>0</v>
      </c>
      <c r="Q522" s="8" t="s">
        <v>2013</v>
      </c>
      <c r="R522" s="177" t="b">
        <v>1</v>
      </c>
      <c r="S522" s="177">
        <v>1.0</v>
      </c>
      <c r="T522" s="8">
        <v>0.0</v>
      </c>
      <c r="U522" s="4"/>
      <c r="V522" s="47"/>
      <c r="W522" s="4"/>
      <c r="X522" s="177" t="b">
        <v>0</v>
      </c>
      <c r="Y522" s="8" t="b">
        <v>0</v>
      </c>
      <c r="Z522" s="47"/>
      <c r="AA522" s="8" t="b">
        <v>0</v>
      </c>
      <c r="AB522" s="8" t="b">
        <v>0</v>
      </c>
      <c r="AC522" s="178">
        <v>580.0</v>
      </c>
      <c r="AD522" s="177" t="b">
        <v>1</v>
      </c>
      <c r="AE522" s="179"/>
      <c r="AF522" s="8" t="b">
        <v>0</v>
      </c>
      <c r="AG522" s="8" t="b">
        <v>0</v>
      </c>
      <c r="AH522" s="177"/>
      <c r="AI522" s="47"/>
      <c r="AJ522" s="8"/>
      <c r="AK522" s="47" t="s">
        <v>622</v>
      </c>
      <c r="AL522" s="4"/>
      <c r="AM522" s="4" t="s">
        <v>280</v>
      </c>
      <c r="AN522" s="4" t="s">
        <v>1318</v>
      </c>
      <c r="AO522" s="4" t="s">
        <v>2010</v>
      </c>
      <c r="AP522" s="4" t="s">
        <v>2010</v>
      </c>
      <c r="AQ522" s="4" t="s">
        <v>2010</v>
      </c>
      <c r="AR522" s="4" t="s">
        <v>2010</v>
      </c>
      <c r="AS522" s="147"/>
      <c r="AT522" s="147"/>
      <c r="AU522" s="147"/>
      <c r="AV522" s="147"/>
      <c r="AW522" s="147"/>
      <c r="AX522" s="147"/>
      <c r="AY522" s="147"/>
      <c r="AZ522" s="147"/>
    </row>
    <row r="523">
      <c r="A523" s="4" t="s">
        <v>1481</v>
      </c>
      <c r="B523" s="144">
        <v>44522.0</v>
      </c>
      <c r="C523" s="115">
        <v>0.29475694444444445</v>
      </c>
      <c r="D523" s="47"/>
      <c r="E523" s="47"/>
      <c r="F523" s="4"/>
      <c r="G523" s="4"/>
      <c r="H523" s="4"/>
      <c r="I523" s="47"/>
      <c r="J523" s="47"/>
      <c r="K523" s="47" t="s">
        <v>622</v>
      </c>
      <c r="L523" s="144">
        <v>44522.0</v>
      </c>
      <c r="M523" s="115">
        <v>0.5365625</v>
      </c>
      <c r="N523" s="4"/>
      <c r="O523" s="4"/>
      <c r="P523" s="8" t="b">
        <v>0</v>
      </c>
      <c r="Q523" s="8" t="s">
        <v>2013</v>
      </c>
      <c r="R523" s="177" t="b">
        <v>1</v>
      </c>
      <c r="S523" s="177">
        <v>1.0</v>
      </c>
      <c r="T523" s="8"/>
      <c r="U523" s="4"/>
      <c r="V523" s="47"/>
      <c r="W523" s="4"/>
      <c r="X523" s="177" t="b">
        <v>0</v>
      </c>
      <c r="Y523" s="8" t="b">
        <v>0</v>
      </c>
      <c r="Z523" s="47"/>
      <c r="AA523" s="8" t="b">
        <v>0</v>
      </c>
      <c r="AB523" s="8" t="b">
        <v>0</v>
      </c>
      <c r="AC523" s="178">
        <v>124.0</v>
      </c>
      <c r="AD523" s="177" t="b">
        <v>0</v>
      </c>
      <c r="AE523" s="179"/>
      <c r="AF523" s="8" t="b">
        <v>0</v>
      </c>
      <c r="AG523" s="8" t="b">
        <v>0</v>
      </c>
      <c r="AH523" s="177"/>
      <c r="AI523" s="47"/>
      <c r="AJ523" s="8"/>
      <c r="AK523" s="47" t="s">
        <v>622</v>
      </c>
      <c r="AL523" s="4"/>
      <c r="AM523" s="4" t="s">
        <v>373</v>
      </c>
      <c r="AN523" s="4" t="s">
        <v>437</v>
      </c>
      <c r="AO523" s="4" t="s">
        <v>2010</v>
      </c>
      <c r="AP523" s="4" t="s">
        <v>2010</v>
      </c>
      <c r="AQ523" s="4" t="s">
        <v>2010</v>
      </c>
      <c r="AR523" s="4" t="s">
        <v>2010</v>
      </c>
      <c r="AS523" s="147"/>
      <c r="AT523" s="147"/>
      <c r="AU523" s="147"/>
      <c r="AV523" s="147"/>
      <c r="AW523" s="147"/>
      <c r="AX523" s="147"/>
      <c r="AY523" s="147"/>
      <c r="AZ523" s="147"/>
    </row>
    <row r="524">
      <c r="A524" s="4" t="s">
        <v>1483</v>
      </c>
      <c r="B524" s="144">
        <v>44522.0</v>
      </c>
      <c r="C524" s="115">
        <v>0.2959837962962963</v>
      </c>
      <c r="D524" s="47"/>
      <c r="E524" s="47"/>
      <c r="F524" s="4"/>
      <c r="G524" s="4"/>
      <c r="H524" s="4"/>
      <c r="I524" s="47"/>
      <c r="J524" s="47"/>
      <c r="K524" s="47" t="s">
        <v>622</v>
      </c>
      <c r="L524" s="144">
        <v>44522.0</v>
      </c>
      <c r="M524" s="115">
        <v>0.5365625</v>
      </c>
      <c r="N524" s="4"/>
      <c r="O524" s="4"/>
      <c r="P524" s="8" t="b">
        <v>0</v>
      </c>
      <c r="Q524" s="8" t="s">
        <v>2013</v>
      </c>
      <c r="R524" s="177" t="b">
        <v>1</v>
      </c>
      <c r="S524" s="177">
        <v>1.0</v>
      </c>
      <c r="T524" s="8">
        <v>0.0</v>
      </c>
      <c r="U524" s="4"/>
      <c r="V524" s="47"/>
      <c r="W524" s="4"/>
      <c r="X524" s="177" t="b">
        <v>0</v>
      </c>
      <c r="Y524" s="8" t="b">
        <v>0</v>
      </c>
      <c r="Z524" s="47"/>
      <c r="AA524" s="8" t="b">
        <v>0</v>
      </c>
      <c r="AB524" s="8" t="b">
        <v>0</v>
      </c>
      <c r="AC524" s="178">
        <v>579.0</v>
      </c>
      <c r="AD524" s="177" t="b">
        <v>1</v>
      </c>
      <c r="AE524" s="179"/>
      <c r="AF524" s="8" t="b">
        <v>0</v>
      </c>
      <c r="AG524" s="8" t="b">
        <v>0</v>
      </c>
      <c r="AH524" s="177"/>
      <c r="AI524" s="47"/>
      <c r="AJ524" s="8"/>
      <c r="AK524" s="47" t="s">
        <v>622</v>
      </c>
      <c r="AL524" s="4"/>
      <c r="AM524" s="4" t="s">
        <v>280</v>
      </c>
      <c r="AN524" s="4" t="s">
        <v>1484</v>
      </c>
      <c r="AO524" s="4" t="s">
        <v>2010</v>
      </c>
      <c r="AP524" s="4" t="s">
        <v>2010</v>
      </c>
      <c r="AQ524" s="4" t="s">
        <v>2010</v>
      </c>
      <c r="AR524" s="4" t="s">
        <v>2010</v>
      </c>
      <c r="AS524" s="147"/>
      <c r="AT524" s="147"/>
      <c r="AU524" s="147"/>
      <c r="AV524" s="147"/>
      <c r="AW524" s="147"/>
      <c r="AX524" s="147"/>
      <c r="AY524" s="147"/>
      <c r="AZ524" s="147"/>
    </row>
    <row r="525">
      <c r="A525" s="4" t="s">
        <v>1486</v>
      </c>
      <c r="B525" s="144">
        <v>44522.0</v>
      </c>
      <c r="C525" s="115">
        <v>0.2977546296296296</v>
      </c>
      <c r="D525" s="47"/>
      <c r="E525" s="47"/>
      <c r="F525" s="4"/>
      <c r="G525" s="4"/>
      <c r="H525" s="4"/>
      <c r="I525" s="47"/>
      <c r="J525" s="47"/>
      <c r="K525" s="47" t="s">
        <v>622</v>
      </c>
      <c r="L525" s="144">
        <v>44522.0</v>
      </c>
      <c r="M525" s="115">
        <v>0.5365740740740741</v>
      </c>
      <c r="N525" s="4"/>
      <c r="O525" s="4"/>
      <c r="P525" s="8" t="b">
        <v>0</v>
      </c>
      <c r="Q525" s="8" t="s">
        <v>2013</v>
      </c>
      <c r="R525" s="177" t="b">
        <v>1</v>
      </c>
      <c r="S525" s="177">
        <v>1.0</v>
      </c>
      <c r="T525" s="8">
        <v>0.0</v>
      </c>
      <c r="U525" s="4"/>
      <c r="V525" s="47"/>
      <c r="W525" s="4"/>
      <c r="X525" s="177" t="b">
        <v>0</v>
      </c>
      <c r="Y525" s="8" t="b">
        <v>0</v>
      </c>
      <c r="Z525" s="47"/>
      <c r="AA525" s="8" t="b">
        <v>0</v>
      </c>
      <c r="AB525" s="8" t="b">
        <v>0</v>
      </c>
      <c r="AC525" s="178">
        <v>123.0</v>
      </c>
      <c r="AD525" s="177" t="b">
        <v>0</v>
      </c>
      <c r="AE525" s="179"/>
      <c r="AF525" s="8" t="b">
        <v>0</v>
      </c>
      <c r="AG525" s="8" t="b">
        <v>0</v>
      </c>
      <c r="AH525" s="177"/>
      <c r="AI525" s="47"/>
      <c r="AJ525" s="8"/>
      <c r="AK525" s="47" t="s">
        <v>622</v>
      </c>
      <c r="AL525" s="4" t="s">
        <v>815</v>
      </c>
      <c r="AM525" s="4" t="s">
        <v>373</v>
      </c>
      <c r="AN525" s="4" t="s">
        <v>1487</v>
      </c>
      <c r="AO525" s="4" t="s">
        <v>2010</v>
      </c>
      <c r="AP525" s="4" t="s">
        <v>2010</v>
      </c>
      <c r="AQ525" s="4" t="s">
        <v>2010</v>
      </c>
      <c r="AR525" s="4" t="s">
        <v>2010</v>
      </c>
      <c r="AS525" s="147"/>
      <c r="AT525" s="147"/>
      <c r="AU525" s="147"/>
      <c r="AV525" s="147"/>
      <c r="AW525" s="147"/>
      <c r="AX525" s="147"/>
      <c r="AY525" s="147"/>
      <c r="AZ525" s="147"/>
    </row>
    <row r="526">
      <c r="A526" s="4" t="s">
        <v>1489</v>
      </c>
      <c r="B526" s="144">
        <v>44522.0</v>
      </c>
      <c r="C526" s="115">
        <v>0.29834490740740743</v>
      </c>
      <c r="D526" s="47"/>
      <c r="E526" s="47"/>
      <c r="F526" s="4"/>
      <c r="G526" s="4"/>
      <c r="H526" s="4"/>
      <c r="I526" s="47"/>
      <c r="J526" s="47"/>
      <c r="K526" s="47" t="s">
        <v>622</v>
      </c>
      <c r="L526" s="144">
        <v>44522.0</v>
      </c>
      <c r="M526" s="115">
        <v>0.5365740740740741</v>
      </c>
      <c r="N526" s="4"/>
      <c r="O526" s="4"/>
      <c r="P526" s="8" t="b">
        <v>0</v>
      </c>
      <c r="Q526" s="8" t="s">
        <v>2013</v>
      </c>
      <c r="R526" s="177" t="b">
        <v>1</v>
      </c>
      <c r="S526" s="177">
        <v>1.0</v>
      </c>
      <c r="T526" s="8"/>
      <c r="U526" s="4"/>
      <c r="V526" s="47"/>
      <c r="W526" s="4"/>
      <c r="X526" s="177" t="b">
        <v>0</v>
      </c>
      <c r="Y526" s="8" t="b">
        <v>0</v>
      </c>
      <c r="Z526" s="47"/>
      <c r="AA526" s="8" t="b">
        <v>0</v>
      </c>
      <c r="AB526" s="8" t="b">
        <v>0</v>
      </c>
      <c r="AC526" s="178">
        <v>122.0</v>
      </c>
      <c r="AD526" s="177" t="b">
        <v>0</v>
      </c>
      <c r="AE526" s="179"/>
      <c r="AF526" s="8" t="b">
        <v>0</v>
      </c>
      <c r="AG526" s="8" t="b">
        <v>0</v>
      </c>
      <c r="AH526" s="177"/>
      <c r="AI526" s="47"/>
      <c r="AJ526" s="8"/>
      <c r="AK526" s="47" t="s">
        <v>622</v>
      </c>
      <c r="AL526" s="4"/>
      <c r="AM526" s="4" t="s">
        <v>280</v>
      </c>
      <c r="AN526" s="4" t="s">
        <v>520</v>
      </c>
      <c r="AO526" s="4" t="s">
        <v>2010</v>
      </c>
      <c r="AP526" s="4" t="s">
        <v>2010</v>
      </c>
      <c r="AQ526" s="4" t="s">
        <v>2010</v>
      </c>
      <c r="AR526" s="4" t="s">
        <v>2010</v>
      </c>
      <c r="AS526" s="147"/>
      <c r="AT526" s="147"/>
      <c r="AU526" s="147"/>
      <c r="AV526" s="147"/>
      <c r="AW526" s="147"/>
      <c r="AX526" s="147"/>
      <c r="AY526" s="147"/>
      <c r="AZ526" s="147"/>
    </row>
    <row r="527">
      <c r="A527" s="4" t="s">
        <v>1491</v>
      </c>
      <c r="B527" s="144">
        <v>44522.0</v>
      </c>
      <c r="C527" s="115">
        <v>0.3025</v>
      </c>
      <c r="D527" s="47"/>
      <c r="E527" s="47"/>
      <c r="F527" s="4"/>
      <c r="G527" s="4"/>
      <c r="H527" s="4"/>
      <c r="I527" s="47"/>
      <c r="J527" s="47"/>
      <c r="K527" s="47" t="s">
        <v>622</v>
      </c>
      <c r="L527" s="144">
        <v>44522.0</v>
      </c>
      <c r="M527" s="115">
        <v>0.5365740740740741</v>
      </c>
      <c r="N527" s="4"/>
      <c r="O527" s="4"/>
      <c r="P527" s="8" t="b">
        <v>0</v>
      </c>
      <c r="Q527" s="8" t="s">
        <v>2013</v>
      </c>
      <c r="R527" s="177" t="b">
        <v>1</v>
      </c>
      <c r="S527" s="177">
        <v>1.0</v>
      </c>
      <c r="T527" s="8"/>
      <c r="U527" s="4"/>
      <c r="V527" s="47"/>
      <c r="W527" s="4"/>
      <c r="X527" s="177" t="b">
        <v>0</v>
      </c>
      <c r="Y527" s="8" t="b">
        <v>0</v>
      </c>
      <c r="Z527" s="47"/>
      <c r="AA527" s="8" t="b">
        <v>0</v>
      </c>
      <c r="AB527" s="8" t="b">
        <v>0</v>
      </c>
      <c r="AC527" s="178">
        <v>121.0</v>
      </c>
      <c r="AD527" s="177" t="b">
        <v>0</v>
      </c>
      <c r="AE527" s="179"/>
      <c r="AF527" s="8" t="b">
        <v>0</v>
      </c>
      <c r="AG527" s="8" t="b">
        <v>0</v>
      </c>
      <c r="AH527" s="177"/>
      <c r="AI527" s="47"/>
      <c r="AJ527" s="8"/>
      <c r="AK527" s="47" t="s">
        <v>622</v>
      </c>
      <c r="AL527" s="4"/>
      <c r="AM527" s="4" t="s">
        <v>280</v>
      </c>
      <c r="AN527" s="4" t="s">
        <v>796</v>
      </c>
      <c r="AO527" s="4" t="s">
        <v>2010</v>
      </c>
      <c r="AP527" s="4" t="s">
        <v>2010</v>
      </c>
      <c r="AQ527" s="4" t="s">
        <v>2010</v>
      </c>
      <c r="AR527" s="4" t="s">
        <v>2010</v>
      </c>
      <c r="AS527" s="147"/>
      <c r="AT527" s="147"/>
      <c r="AU527" s="147"/>
      <c r="AV527" s="147"/>
      <c r="AW527" s="147"/>
      <c r="AX527" s="147"/>
      <c r="AY527" s="147"/>
      <c r="AZ527" s="147"/>
    </row>
    <row r="528">
      <c r="A528" s="4" t="s">
        <v>1493</v>
      </c>
      <c r="B528" s="144">
        <v>44522.0</v>
      </c>
      <c r="C528" s="115">
        <v>0.3042476851851852</v>
      </c>
      <c r="D528" s="47"/>
      <c r="E528" s="47"/>
      <c r="F528" s="4"/>
      <c r="G528" s="4"/>
      <c r="H528" s="4"/>
      <c r="I528" s="47"/>
      <c r="J528" s="47"/>
      <c r="K528" s="47" t="s">
        <v>622</v>
      </c>
      <c r="L528" s="144">
        <v>44522.0</v>
      </c>
      <c r="M528" s="115">
        <v>0.5365740740740741</v>
      </c>
      <c r="N528" s="4"/>
      <c r="O528" s="4"/>
      <c r="P528" s="8" t="b">
        <v>0</v>
      </c>
      <c r="Q528" s="8" t="s">
        <v>2013</v>
      </c>
      <c r="R528" s="177" t="b">
        <v>1</v>
      </c>
      <c r="S528" s="177">
        <v>1.0</v>
      </c>
      <c r="T528" s="8">
        <v>0.0</v>
      </c>
      <c r="U528" s="4"/>
      <c r="V528" s="47"/>
      <c r="W528" s="4"/>
      <c r="X528" s="177" t="b">
        <v>0</v>
      </c>
      <c r="Y528" s="8" t="b">
        <v>0</v>
      </c>
      <c r="Z528" s="47"/>
      <c r="AA528" s="8" t="b">
        <v>0</v>
      </c>
      <c r="AB528" s="8" t="b">
        <v>0</v>
      </c>
      <c r="AC528" s="178">
        <v>578.0</v>
      </c>
      <c r="AD528" s="177" t="b">
        <v>1</v>
      </c>
      <c r="AE528" s="179"/>
      <c r="AF528" s="8" t="b">
        <v>0</v>
      </c>
      <c r="AG528" s="8" t="b">
        <v>0</v>
      </c>
      <c r="AH528" s="177"/>
      <c r="AI528" s="47"/>
      <c r="AJ528" s="8"/>
      <c r="AK528" s="47" t="s">
        <v>622</v>
      </c>
      <c r="AL528" s="4"/>
      <c r="AM528" s="4" t="s">
        <v>373</v>
      </c>
      <c r="AN528" s="4" t="s">
        <v>990</v>
      </c>
      <c r="AO528" s="4" t="s">
        <v>2010</v>
      </c>
      <c r="AP528" s="4" t="s">
        <v>2010</v>
      </c>
      <c r="AQ528" s="4" t="s">
        <v>2010</v>
      </c>
      <c r="AR528" s="4" t="s">
        <v>2010</v>
      </c>
      <c r="AS528" s="147"/>
      <c r="AT528" s="147"/>
      <c r="AU528" s="147"/>
      <c r="AV528" s="147"/>
      <c r="AW528" s="147"/>
      <c r="AX528" s="147"/>
      <c r="AY528" s="147"/>
      <c r="AZ528" s="147"/>
    </row>
    <row r="529">
      <c r="A529" s="4" t="s">
        <v>1495</v>
      </c>
      <c r="B529" s="144">
        <v>44522.0</v>
      </c>
      <c r="C529" s="115">
        <v>0.30572916666666666</v>
      </c>
      <c r="D529" s="47"/>
      <c r="E529" s="47"/>
      <c r="F529" s="4"/>
      <c r="G529" s="4"/>
      <c r="H529" s="4"/>
      <c r="I529" s="47"/>
      <c r="J529" s="47"/>
      <c r="K529" s="47" t="s">
        <v>622</v>
      </c>
      <c r="L529" s="144">
        <v>44522.0</v>
      </c>
      <c r="M529" s="115">
        <v>0.5365740740740741</v>
      </c>
      <c r="N529" s="4"/>
      <c r="O529" s="4"/>
      <c r="P529" s="8" t="b">
        <v>0</v>
      </c>
      <c r="Q529" s="8" t="s">
        <v>2013</v>
      </c>
      <c r="R529" s="177" t="b">
        <v>1</v>
      </c>
      <c r="S529" s="177">
        <v>1.0</v>
      </c>
      <c r="T529" s="8">
        <v>0.0</v>
      </c>
      <c r="U529" s="4"/>
      <c r="V529" s="47"/>
      <c r="W529" s="4"/>
      <c r="X529" s="177" t="b">
        <v>0</v>
      </c>
      <c r="Y529" s="8" t="b">
        <v>0</v>
      </c>
      <c r="Z529" s="47"/>
      <c r="AA529" s="8" t="b">
        <v>0</v>
      </c>
      <c r="AB529" s="8" t="b">
        <v>0</v>
      </c>
      <c r="AC529" s="178">
        <v>577.0</v>
      </c>
      <c r="AD529" s="177" t="b">
        <v>1</v>
      </c>
      <c r="AE529" s="179"/>
      <c r="AF529" s="8" t="b">
        <v>0</v>
      </c>
      <c r="AG529" s="8" t="b">
        <v>0</v>
      </c>
      <c r="AH529" s="177"/>
      <c r="AI529" s="47"/>
      <c r="AJ529" s="8"/>
      <c r="AK529" s="47" t="s">
        <v>622</v>
      </c>
      <c r="AL529" s="4"/>
      <c r="AM529" s="4" t="s">
        <v>373</v>
      </c>
      <c r="AN529" s="4" t="s">
        <v>978</v>
      </c>
      <c r="AO529" s="4" t="s">
        <v>2010</v>
      </c>
      <c r="AP529" s="4" t="s">
        <v>2010</v>
      </c>
      <c r="AQ529" s="4" t="s">
        <v>2010</v>
      </c>
      <c r="AR529" s="4" t="s">
        <v>2010</v>
      </c>
      <c r="AS529" s="147"/>
      <c r="AT529" s="147"/>
      <c r="AU529" s="147"/>
      <c r="AV529" s="147"/>
      <c r="AW529" s="147"/>
      <c r="AX529" s="147"/>
      <c r="AY529" s="147"/>
      <c r="AZ529" s="147"/>
    </row>
    <row r="530">
      <c r="A530" s="4" t="s">
        <v>1497</v>
      </c>
      <c r="B530" s="144">
        <v>44522.0</v>
      </c>
      <c r="C530" s="115">
        <v>0.3269675925925926</v>
      </c>
      <c r="D530" s="47"/>
      <c r="E530" s="47"/>
      <c r="F530" s="4"/>
      <c r="G530" s="4"/>
      <c r="H530" s="4"/>
      <c r="I530" s="47"/>
      <c r="J530" s="47"/>
      <c r="K530" s="47" t="s">
        <v>622</v>
      </c>
      <c r="L530" s="144">
        <v>44522.0</v>
      </c>
      <c r="M530" s="115">
        <v>0.5365740740740741</v>
      </c>
      <c r="N530" s="4"/>
      <c r="O530" s="4"/>
      <c r="P530" s="8" t="b">
        <v>0</v>
      </c>
      <c r="Q530" s="8" t="s">
        <v>2013</v>
      </c>
      <c r="R530" s="177" t="b">
        <v>1</v>
      </c>
      <c r="S530" s="177">
        <v>1.0</v>
      </c>
      <c r="T530" s="8"/>
      <c r="U530" s="4"/>
      <c r="V530" s="47"/>
      <c r="W530" s="4"/>
      <c r="X530" s="177" t="b">
        <v>0</v>
      </c>
      <c r="Y530" s="8" t="b">
        <v>0</v>
      </c>
      <c r="Z530" s="47"/>
      <c r="AA530" s="8" t="b">
        <v>0</v>
      </c>
      <c r="AB530" s="8" t="b">
        <v>0</v>
      </c>
      <c r="AC530" s="178">
        <v>120.0</v>
      </c>
      <c r="AD530" s="177" t="b">
        <v>0</v>
      </c>
      <c r="AE530" s="179"/>
      <c r="AF530" s="8" t="b">
        <v>0</v>
      </c>
      <c r="AG530" s="8" t="b">
        <v>0</v>
      </c>
      <c r="AH530" s="177"/>
      <c r="AI530" s="47"/>
      <c r="AJ530" s="8"/>
      <c r="AK530" s="47" t="s">
        <v>622</v>
      </c>
      <c r="AL530" s="4"/>
      <c r="AM530" s="4" t="s">
        <v>280</v>
      </c>
      <c r="AN530" s="4" t="s">
        <v>368</v>
      </c>
      <c r="AO530" s="4" t="s">
        <v>2010</v>
      </c>
      <c r="AP530" s="4" t="s">
        <v>2010</v>
      </c>
      <c r="AQ530" s="4" t="s">
        <v>2010</v>
      </c>
      <c r="AR530" s="4" t="s">
        <v>2010</v>
      </c>
      <c r="AS530" s="147"/>
      <c r="AT530" s="147"/>
      <c r="AU530" s="147"/>
      <c r="AV530" s="147"/>
      <c r="AW530" s="147"/>
      <c r="AX530" s="147"/>
      <c r="AY530" s="147"/>
      <c r="AZ530" s="147"/>
    </row>
    <row r="531">
      <c r="A531" s="4" t="s">
        <v>1499</v>
      </c>
      <c r="B531" s="144">
        <v>44522.0</v>
      </c>
      <c r="C531" s="115">
        <v>0.3353703703703704</v>
      </c>
      <c r="D531" s="47"/>
      <c r="E531" s="47"/>
      <c r="F531" s="4"/>
      <c r="G531" s="4"/>
      <c r="H531" s="4"/>
      <c r="I531" s="47"/>
      <c r="J531" s="47"/>
      <c r="K531" s="47" t="s">
        <v>622</v>
      </c>
      <c r="L531" s="144">
        <v>44522.0</v>
      </c>
      <c r="M531" s="115">
        <v>0.5365740740740741</v>
      </c>
      <c r="N531" s="4"/>
      <c r="O531" s="4"/>
      <c r="P531" s="8" t="b">
        <v>0</v>
      </c>
      <c r="Q531" s="8" t="s">
        <v>2013</v>
      </c>
      <c r="R531" s="177" t="b">
        <v>1</v>
      </c>
      <c r="S531" s="177">
        <v>1.0</v>
      </c>
      <c r="T531" s="8"/>
      <c r="U531" s="4"/>
      <c r="V531" s="47"/>
      <c r="W531" s="4"/>
      <c r="X531" s="177" t="b">
        <v>0</v>
      </c>
      <c r="Y531" s="8" t="b">
        <v>0</v>
      </c>
      <c r="Z531" s="47"/>
      <c r="AA531" s="8" t="b">
        <v>0</v>
      </c>
      <c r="AB531" s="8" t="b">
        <v>0</v>
      </c>
      <c r="AC531" s="178">
        <v>119.0</v>
      </c>
      <c r="AD531" s="177" t="b">
        <v>0</v>
      </c>
      <c r="AE531" s="179"/>
      <c r="AF531" s="8" t="b">
        <v>0</v>
      </c>
      <c r="AG531" s="8" t="b">
        <v>0</v>
      </c>
      <c r="AH531" s="177"/>
      <c r="AI531" s="47"/>
      <c r="AJ531" s="8"/>
      <c r="AK531" s="47" t="s">
        <v>622</v>
      </c>
      <c r="AL531" s="4"/>
      <c r="AM531" s="4" t="s">
        <v>280</v>
      </c>
      <c r="AN531" s="4" t="s">
        <v>695</v>
      </c>
      <c r="AO531" s="4" t="s">
        <v>2010</v>
      </c>
      <c r="AP531" s="4" t="s">
        <v>2010</v>
      </c>
      <c r="AQ531" s="4" t="s">
        <v>2010</v>
      </c>
      <c r="AR531" s="4" t="s">
        <v>2010</v>
      </c>
      <c r="AS531" s="147"/>
      <c r="AT531" s="147"/>
      <c r="AU531" s="147"/>
      <c r="AV531" s="147"/>
      <c r="AW531" s="147"/>
      <c r="AX531" s="147"/>
      <c r="AY531" s="147"/>
      <c r="AZ531" s="147"/>
    </row>
    <row r="532">
      <c r="A532" s="4" t="s">
        <v>1501</v>
      </c>
      <c r="B532" s="144">
        <v>44522.0</v>
      </c>
      <c r="C532" s="115">
        <v>0.3552199074074074</v>
      </c>
      <c r="D532" s="47"/>
      <c r="E532" s="47"/>
      <c r="F532" s="4"/>
      <c r="G532" s="4"/>
      <c r="H532" s="4"/>
      <c r="I532" s="47"/>
      <c r="J532" s="47"/>
      <c r="K532" s="47" t="s">
        <v>622</v>
      </c>
      <c r="L532" s="144">
        <v>44522.0</v>
      </c>
      <c r="M532" s="115">
        <v>0.5365740740740741</v>
      </c>
      <c r="N532" s="4"/>
      <c r="O532" s="4"/>
      <c r="P532" s="8" t="b">
        <v>1</v>
      </c>
      <c r="Q532" s="8" t="s">
        <v>2012</v>
      </c>
      <c r="R532" s="177" t="b">
        <v>0</v>
      </c>
      <c r="S532" s="177">
        <v>2.0</v>
      </c>
      <c r="T532" s="8"/>
      <c r="U532" s="4"/>
      <c r="V532" s="47"/>
      <c r="W532" s="4"/>
      <c r="X532" s="177" t="b">
        <v>0</v>
      </c>
      <c r="Y532" s="8" t="b">
        <v>0</v>
      </c>
      <c r="Z532" s="47"/>
      <c r="AA532" s="8" t="b">
        <v>0</v>
      </c>
      <c r="AB532" s="8" t="b">
        <v>0</v>
      </c>
      <c r="AC532" s="178">
        <v>117.0</v>
      </c>
      <c r="AD532" s="177" t="b">
        <v>0</v>
      </c>
      <c r="AE532" s="179"/>
      <c r="AF532" s="8" t="b">
        <v>0</v>
      </c>
      <c r="AG532" s="8" t="b">
        <v>0</v>
      </c>
      <c r="AH532" s="177"/>
      <c r="AI532" s="47"/>
      <c r="AJ532" s="8"/>
      <c r="AK532" s="47" t="s">
        <v>622</v>
      </c>
      <c r="AL532" s="4"/>
      <c r="AM532" s="4" t="s">
        <v>280</v>
      </c>
      <c r="AN532" s="4" t="s">
        <v>396</v>
      </c>
      <c r="AO532" s="4" t="s">
        <v>2010</v>
      </c>
      <c r="AP532" s="4" t="s">
        <v>2010</v>
      </c>
      <c r="AQ532" s="4" t="s">
        <v>2010</v>
      </c>
      <c r="AR532" s="4" t="s">
        <v>2010</v>
      </c>
      <c r="AS532" s="147"/>
      <c r="AT532" s="147"/>
      <c r="AU532" s="147"/>
      <c r="AV532" s="147"/>
      <c r="AW532" s="147"/>
      <c r="AX532" s="147"/>
      <c r="AY532" s="147"/>
      <c r="AZ532" s="147"/>
    </row>
    <row r="533">
      <c r="A533" s="4" t="s">
        <v>1504</v>
      </c>
      <c r="B533" s="144">
        <v>44522.0</v>
      </c>
      <c r="C533" s="115">
        <v>0.355625</v>
      </c>
      <c r="D533" s="47"/>
      <c r="E533" s="47"/>
      <c r="F533" s="4"/>
      <c r="G533" s="4"/>
      <c r="H533" s="4"/>
      <c r="I533" s="47"/>
      <c r="J533" s="47"/>
      <c r="K533" s="47" t="s">
        <v>622</v>
      </c>
      <c r="L533" s="144">
        <v>44522.0</v>
      </c>
      <c r="M533" s="115">
        <v>0.5365740740740741</v>
      </c>
      <c r="N533" s="4"/>
      <c r="O533" s="4"/>
      <c r="P533" s="8" t="b">
        <v>0</v>
      </c>
      <c r="Q533" s="8" t="s">
        <v>2013</v>
      </c>
      <c r="R533" s="177" t="b">
        <v>1</v>
      </c>
      <c r="S533" s="177">
        <v>1.0</v>
      </c>
      <c r="T533" s="8">
        <v>0.0</v>
      </c>
      <c r="U533" s="4"/>
      <c r="V533" s="47"/>
      <c r="W533" s="4"/>
      <c r="X533" s="177" t="b">
        <v>0</v>
      </c>
      <c r="Y533" s="8" t="b">
        <v>0</v>
      </c>
      <c r="Z533" s="47"/>
      <c r="AA533" s="8" t="b">
        <v>0</v>
      </c>
      <c r="AB533" s="8" t="b">
        <v>0</v>
      </c>
      <c r="AC533" s="178">
        <v>576.0</v>
      </c>
      <c r="AD533" s="177" t="b">
        <v>1</v>
      </c>
      <c r="AE533" s="179"/>
      <c r="AF533" s="8" t="b">
        <v>0</v>
      </c>
      <c r="AG533" s="8" t="b">
        <v>0</v>
      </c>
      <c r="AH533" s="177"/>
      <c r="AI533" s="47"/>
      <c r="AJ533" s="8"/>
      <c r="AK533" s="47" t="s">
        <v>622</v>
      </c>
      <c r="AL533" s="4"/>
      <c r="AM533" s="4" t="s">
        <v>280</v>
      </c>
      <c r="AN533" s="4" t="s">
        <v>1505</v>
      </c>
      <c r="AO533" s="4" t="s">
        <v>2010</v>
      </c>
      <c r="AP533" s="4" t="s">
        <v>2010</v>
      </c>
      <c r="AQ533" s="4" t="s">
        <v>2010</v>
      </c>
      <c r="AR533" s="4" t="s">
        <v>2010</v>
      </c>
      <c r="AS533" s="147"/>
      <c r="AT533" s="147"/>
      <c r="AU533" s="147"/>
      <c r="AV533" s="147"/>
      <c r="AW533" s="147"/>
      <c r="AX533" s="147"/>
      <c r="AY533" s="147"/>
      <c r="AZ533" s="147"/>
    </row>
    <row r="534">
      <c r="A534" s="4" t="s">
        <v>1507</v>
      </c>
      <c r="B534" s="144">
        <v>44522.0</v>
      </c>
      <c r="C534" s="115">
        <v>0.355787037037037</v>
      </c>
      <c r="D534" s="47"/>
      <c r="E534" s="47"/>
      <c r="F534" s="4"/>
      <c r="G534" s="4"/>
      <c r="H534" s="4"/>
      <c r="I534" s="47"/>
      <c r="J534" s="47"/>
      <c r="K534" s="47" t="s">
        <v>271</v>
      </c>
      <c r="L534" s="144">
        <v>44868.0</v>
      </c>
      <c r="M534" s="115">
        <v>0.5355208333333333</v>
      </c>
      <c r="N534" s="4"/>
      <c r="O534" s="4"/>
      <c r="P534" s="8" t="b">
        <v>0</v>
      </c>
      <c r="Q534" s="8" t="s">
        <v>2009</v>
      </c>
      <c r="R534" s="177" t="b">
        <v>1</v>
      </c>
      <c r="S534" s="177">
        <v>1.0</v>
      </c>
      <c r="T534" s="8">
        <v>0.0</v>
      </c>
      <c r="U534" s="4"/>
      <c r="V534" s="47"/>
      <c r="W534" s="4"/>
      <c r="X534" s="177" t="b">
        <v>0</v>
      </c>
      <c r="Y534" s="8" t="b">
        <v>0</v>
      </c>
      <c r="Z534" s="47"/>
      <c r="AA534" s="8" t="b">
        <v>0</v>
      </c>
      <c r="AB534" s="8" t="b">
        <v>0</v>
      </c>
      <c r="AC534" s="178">
        <v>575.0</v>
      </c>
      <c r="AD534" s="177" t="b">
        <v>1</v>
      </c>
      <c r="AE534" s="179"/>
      <c r="AF534" s="8" t="b">
        <v>0</v>
      </c>
      <c r="AG534" s="8" t="b">
        <v>0</v>
      </c>
      <c r="AH534" s="177"/>
      <c r="AI534" s="47"/>
      <c r="AJ534" s="8">
        <v>2.2</v>
      </c>
      <c r="AK534" s="47" t="s">
        <v>622</v>
      </c>
      <c r="AL534" s="4"/>
      <c r="AM534" s="4" t="s">
        <v>280</v>
      </c>
      <c r="AN534" s="4" t="s">
        <v>1508</v>
      </c>
      <c r="AO534" s="4" t="s">
        <v>2010</v>
      </c>
      <c r="AP534" s="4" t="s">
        <v>2010</v>
      </c>
      <c r="AQ534" s="4" t="s">
        <v>2010</v>
      </c>
      <c r="AR534" s="4" t="s">
        <v>2010</v>
      </c>
      <c r="AS534" s="147"/>
      <c r="AT534" s="147"/>
      <c r="AU534" s="147"/>
      <c r="AV534" s="147"/>
      <c r="AW534" s="147"/>
      <c r="AX534" s="147"/>
      <c r="AY534" s="147"/>
      <c r="AZ534" s="147"/>
    </row>
    <row r="535">
      <c r="A535" s="4" t="s">
        <v>1510</v>
      </c>
      <c r="B535" s="144">
        <v>44522.0</v>
      </c>
      <c r="C535" s="115">
        <v>0.35780092592592594</v>
      </c>
      <c r="D535" s="47"/>
      <c r="E535" s="47"/>
      <c r="F535" s="4"/>
      <c r="G535" s="4"/>
      <c r="H535" s="4"/>
      <c r="I535" s="47"/>
      <c r="J535" s="47"/>
      <c r="K535" s="47" t="s">
        <v>622</v>
      </c>
      <c r="L535" s="144">
        <v>44522.0</v>
      </c>
      <c r="M535" s="115">
        <v>0.5365740740740741</v>
      </c>
      <c r="N535" s="4"/>
      <c r="O535" s="4"/>
      <c r="P535" s="8" t="b">
        <v>0</v>
      </c>
      <c r="Q535" s="8" t="s">
        <v>2013</v>
      </c>
      <c r="R535" s="177" t="b">
        <v>1</v>
      </c>
      <c r="S535" s="177">
        <v>1.0</v>
      </c>
      <c r="T535" s="8">
        <v>0.0</v>
      </c>
      <c r="U535" s="4"/>
      <c r="V535" s="47"/>
      <c r="W535" s="4"/>
      <c r="X535" s="177" t="b">
        <v>0</v>
      </c>
      <c r="Y535" s="8" t="b">
        <v>0</v>
      </c>
      <c r="Z535" s="47"/>
      <c r="AA535" s="8" t="b">
        <v>0</v>
      </c>
      <c r="AB535" s="8" t="b">
        <v>0</v>
      </c>
      <c r="AC535" s="178">
        <v>574.0</v>
      </c>
      <c r="AD535" s="177" t="b">
        <v>1</v>
      </c>
      <c r="AE535" s="179"/>
      <c r="AF535" s="8" t="b">
        <v>0</v>
      </c>
      <c r="AG535" s="8" t="b">
        <v>0</v>
      </c>
      <c r="AH535" s="177"/>
      <c r="AI535" s="47"/>
      <c r="AJ535" s="8"/>
      <c r="AK535" s="47" t="s">
        <v>622</v>
      </c>
      <c r="AL535" s="4"/>
      <c r="AM535" s="4" t="s">
        <v>280</v>
      </c>
      <c r="AN535" s="4" t="s">
        <v>488</v>
      </c>
      <c r="AO535" s="4" t="s">
        <v>2010</v>
      </c>
      <c r="AP535" s="4" t="s">
        <v>2010</v>
      </c>
      <c r="AQ535" s="4" t="s">
        <v>2010</v>
      </c>
      <c r="AR535" s="4" t="s">
        <v>2010</v>
      </c>
      <c r="AS535" s="147"/>
      <c r="AT535" s="147"/>
      <c r="AU535" s="147"/>
      <c r="AV535" s="147"/>
      <c r="AW535" s="147"/>
      <c r="AX535" s="147"/>
      <c r="AY535" s="147"/>
      <c r="AZ535" s="147"/>
    </row>
    <row r="536">
      <c r="A536" s="4" t="s">
        <v>1512</v>
      </c>
      <c r="B536" s="144">
        <v>44522.0</v>
      </c>
      <c r="C536" s="115">
        <v>0.35997685185185185</v>
      </c>
      <c r="D536" s="47"/>
      <c r="E536" s="47"/>
      <c r="F536" s="4"/>
      <c r="G536" s="4"/>
      <c r="H536" s="4"/>
      <c r="I536" s="47"/>
      <c r="J536" s="47"/>
      <c r="K536" s="47" t="s">
        <v>622</v>
      </c>
      <c r="L536" s="144">
        <v>44522.0</v>
      </c>
      <c r="M536" s="115">
        <v>0.5365740740740741</v>
      </c>
      <c r="N536" s="4"/>
      <c r="O536" s="4"/>
      <c r="P536" s="8" t="b">
        <v>0</v>
      </c>
      <c r="Q536" s="8" t="s">
        <v>2013</v>
      </c>
      <c r="R536" s="177" t="b">
        <v>1</v>
      </c>
      <c r="S536" s="177">
        <v>1.0</v>
      </c>
      <c r="T536" s="8"/>
      <c r="U536" s="4"/>
      <c r="V536" s="47"/>
      <c r="W536" s="4"/>
      <c r="X536" s="177" t="b">
        <v>0</v>
      </c>
      <c r="Y536" s="8" t="b">
        <v>0</v>
      </c>
      <c r="Z536" s="47"/>
      <c r="AA536" s="8" t="b">
        <v>0</v>
      </c>
      <c r="AB536" s="8" t="b">
        <v>0</v>
      </c>
      <c r="AC536" s="178">
        <v>116.0</v>
      </c>
      <c r="AD536" s="177" t="b">
        <v>0</v>
      </c>
      <c r="AE536" s="179"/>
      <c r="AF536" s="8" t="b">
        <v>0</v>
      </c>
      <c r="AG536" s="8" t="b">
        <v>0</v>
      </c>
      <c r="AH536" s="177"/>
      <c r="AI536" s="47"/>
      <c r="AJ536" s="8"/>
      <c r="AK536" s="47" t="s">
        <v>622</v>
      </c>
      <c r="AL536" s="4"/>
      <c r="AM536" s="4" t="s">
        <v>373</v>
      </c>
      <c r="AN536" s="4" t="s">
        <v>473</v>
      </c>
      <c r="AO536" s="4" t="s">
        <v>2010</v>
      </c>
      <c r="AP536" s="4" t="s">
        <v>2010</v>
      </c>
      <c r="AQ536" s="4" t="s">
        <v>2010</v>
      </c>
      <c r="AR536" s="4" t="s">
        <v>2010</v>
      </c>
      <c r="AS536" s="147"/>
      <c r="AT536" s="147"/>
      <c r="AU536" s="147"/>
      <c r="AV536" s="147"/>
      <c r="AW536" s="147"/>
      <c r="AX536" s="147"/>
      <c r="AY536" s="147"/>
      <c r="AZ536" s="147"/>
    </row>
    <row r="537">
      <c r="A537" s="4" t="s">
        <v>1514</v>
      </c>
      <c r="B537" s="144">
        <v>44522.0</v>
      </c>
      <c r="C537" s="115">
        <v>0.36766203703703704</v>
      </c>
      <c r="D537" s="47"/>
      <c r="E537" s="47"/>
      <c r="F537" s="4"/>
      <c r="G537" s="4"/>
      <c r="H537" s="4"/>
      <c r="I537" s="47"/>
      <c r="J537" s="47"/>
      <c r="K537" s="47" t="s">
        <v>622</v>
      </c>
      <c r="L537" s="144">
        <v>44522.0</v>
      </c>
      <c r="M537" s="115">
        <v>0.5365740740740741</v>
      </c>
      <c r="N537" s="4"/>
      <c r="O537" s="4"/>
      <c r="P537" s="8" t="b">
        <v>0</v>
      </c>
      <c r="Q537" s="8" t="s">
        <v>2013</v>
      </c>
      <c r="R537" s="177" t="b">
        <v>1</v>
      </c>
      <c r="S537" s="177">
        <v>1.0</v>
      </c>
      <c r="T537" s="8">
        <v>0.0</v>
      </c>
      <c r="U537" s="4"/>
      <c r="V537" s="47"/>
      <c r="W537" s="4"/>
      <c r="X537" s="177" t="b">
        <v>0</v>
      </c>
      <c r="Y537" s="8" t="b">
        <v>0</v>
      </c>
      <c r="Z537" s="47"/>
      <c r="AA537" s="8" t="b">
        <v>0</v>
      </c>
      <c r="AB537" s="8" t="b">
        <v>0</v>
      </c>
      <c r="AC537" s="178">
        <v>573.0</v>
      </c>
      <c r="AD537" s="177" t="b">
        <v>1</v>
      </c>
      <c r="AE537" s="179"/>
      <c r="AF537" s="8" t="b">
        <v>0</v>
      </c>
      <c r="AG537" s="8" t="b">
        <v>0</v>
      </c>
      <c r="AH537" s="177"/>
      <c r="AI537" s="47"/>
      <c r="AJ537" s="8"/>
      <c r="AK537" s="47" t="s">
        <v>622</v>
      </c>
      <c r="AL537" s="4"/>
      <c r="AM537" s="4" t="s">
        <v>280</v>
      </c>
      <c r="AN537" s="4" t="s">
        <v>491</v>
      </c>
      <c r="AO537" s="4" t="s">
        <v>2010</v>
      </c>
      <c r="AP537" s="4" t="s">
        <v>2010</v>
      </c>
      <c r="AQ537" s="4" t="s">
        <v>2010</v>
      </c>
      <c r="AR537" s="4" t="s">
        <v>2010</v>
      </c>
      <c r="AS537" s="147"/>
      <c r="AT537" s="147"/>
      <c r="AU537" s="147"/>
      <c r="AV537" s="147"/>
      <c r="AW537" s="147"/>
      <c r="AX537" s="147"/>
      <c r="AY537" s="147"/>
      <c r="AZ537" s="147"/>
    </row>
    <row r="538">
      <c r="A538" s="4" t="s">
        <v>1516</v>
      </c>
      <c r="B538" s="144">
        <v>44522.0</v>
      </c>
      <c r="C538" s="115">
        <v>0.3958101851851852</v>
      </c>
      <c r="D538" s="47"/>
      <c r="E538" s="47"/>
      <c r="F538" s="4"/>
      <c r="G538" s="4"/>
      <c r="H538" s="4"/>
      <c r="I538" s="47"/>
      <c r="J538" s="47"/>
      <c r="K538" s="47" t="s">
        <v>622</v>
      </c>
      <c r="L538" s="144">
        <v>44522.0</v>
      </c>
      <c r="M538" s="115">
        <v>0.5365740740740741</v>
      </c>
      <c r="N538" s="4"/>
      <c r="O538" s="4"/>
      <c r="P538" s="8" t="b">
        <v>0</v>
      </c>
      <c r="Q538" s="8" t="s">
        <v>2013</v>
      </c>
      <c r="R538" s="177" t="b">
        <v>1</v>
      </c>
      <c r="S538" s="177">
        <v>1.0</v>
      </c>
      <c r="T538" s="8"/>
      <c r="U538" s="4"/>
      <c r="V538" s="47"/>
      <c r="W538" s="4"/>
      <c r="X538" s="177" t="b">
        <v>0</v>
      </c>
      <c r="Y538" s="8" t="b">
        <v>0</v>
      </c>
      <c r="Z538" s="47"/>
      <c r="AA538" s="8" t="b">
        <v>0</v>
      </c>
      <c r="AB538" s="8" t="b">
        <v>0</v>
      </c>
      <c r="AC538" s="178">
        <v>115.0</v>
      </c>
      <c r="AD538" s="177" t="b">
        <v>0</v>
      </c>
      <c r="AE538" s="179"/>
      <c r="AF538" s="8" t="b">
        <v>0</v>
      </c>
      <c r="AG538" s="8" t="b">
        <v>0</v>
      </c>
      <c r="AH538" s="177"/>
      <c r="AI538" s="47"/>
      <c r="AJ538" s="8"/>
      <c r="AK538" s="47" t="s">
        <v>622</v>
      </c>
      <c r="AL538" s="4"/>
      <c r="AM538" s="4" t="s">
        <v>373</v>
      </c>
      <c r="AN538" s="4" t="s">
        <v>479</v>
      </c>
      <c r="AO538" s="4" t="s">
        <v>2010</v>
      </c>
      <c r="AP538" s="4" t="s">
        <v>2010</v>
      </c>
      <c r="AQ538" s="4" t="s">
        <v>2010</v>
      </c>
      <c r="AR538" s="4" t="s">
        <v>2010</v>
      </c>
      <c r="AS538" s="147"/>
      <c r="AT538" s="147"/>
      <c r="AU538" s="147"/>
      <c r="AV538" s="147"/>
      <c r="AW538" s="147"/>
      <c r="AX538" s="147"/>
      <c r="AY538" s="147"/>
      <c r="AZ538" s="147"/>
    </row>
    <row r="539">
      <c r="A539" s="4" t="s">
        <v>1518</v>
      </c>
      <c r="B539" s="144">
        <v>44522.0</v>
      </c>
      <c r="C539" s="115">
        <v>0.3961226851851852</v>
      </c>
      <c r="D539" s="47"/>
      <c r="E539" s="47"/>
      <c r="F539" s="4"/>
      <c r="G539" s="4"/>
      <c r="H539" s="4"/>
      <c r="I539" s="47"/>
      <c r="J539" s="47"/>
      <c r="K539" s="47" t="s">
        <v>622</v>
      </c>
      <c r="L539" s="144">
        <v>44522.0</v>
      </c>
      <c r="M539" s="115">
        <v>0.5365740740740741</v>
      </c>
      <c r="N539" s="4"/>
      <c r="O539" s="4"/>
      <c r="P539" s="8" t="b">
        <v>0</v>
      </c>
      <c r="Q539" s="8" t="s">
        <v>2013</v>
      </c>
      <c r="R539" s="177" t="b">
        <v>1</v>
      </c>
      <c r="S539" s="177">
        <v>1.0</v>
      </c>
      <c r="T539" s="8">
        <v>0.0</v>
      </c>
      <c r="U539" s="4"/>
      <c r="V539" s="47"/>
      <c r="W539" s="4"/>
      <c r="X539" s="177" t="b">
        <v>0</v>
      </c>
      <c r="Y539" s="8" t="b">
        <v>0</v>
      </c>
      <c r="Z539" s="47"/>
      <c r="AA539" s="8" t="b">
        <v>0</v>
      </c>
      <c r="AB539" s="8" t="b">
        <v>0</v>
      </c>
      <c r="AC539" s="178">
        <v>572.0</v>
      </c>
      <c r="AD539" s="177" t="b">
        <v>1</v>
      </c>
      <c r="AE539" s="179"/>
      <c r="AF539" s="8" t="b">
        <v>0</v>
      </c>
      <c r="AG539" s="8" t="b">
        <v>0</v>
      </c>
      <c r="AH539" s="177"/>
      <c r="AI539" s="47"/>
      <c r="AJ539" s="8"/>
      <c r="AK539" s="47" t="s">
        <v>622</v>
      </c>
      <c r="AL539" s="4"/>
      <c r="AM539" s="4" t="s">
        <v>373</v>
      </c>
      <c r="AN539" s="4" t="s">
        <v>1519</v>
      </c>
      <c r="AO539" s="4" t="s">
        <v>2010</v>
      </c>
      <c r="AP539" s="4" t="s">
        <v>2010</v>
      </c>
      <c r="AQ539" s="4" t="s">
        <v>2010</v>
      </c>
      <c r="AR539" s="4" t="s">
        <v>2010</v>
      </c>
      <c r="AS539" s="147"/>
      <c r="AT539" s="147"/>
      <c r="AU539" s="147"/>
      <c r="AV539" s="147"/>
      <c r="AW539" s="147"/>
      <c r="AX539" s="147"/>
      <c r="AY539" s="147"/>
      <c r="AZ539" s="147"/>
    </row>
    <row r="540">
      <c r="A540" s="4" t="s">
        <v>1521</v>
      </c>
      <c r="B540" s="144">
        <v>44522.0</v>
      </c>
      <c r="C540" s="115">
        <v>0.4256712962962963</v>
      </c>
      <c r="D540" s="47"/>
      <c r="E540" s="47"/>
      <c r="F540" s="4"/>
      <c r="G540" s="4"/>
      <c r="H540" s="4"/>
      <c r="I540" s="47"/>
      <c r="J540" s="47"/>
      <c r="K540" s="47" t="s">
        <v>622</v>
      </c>
      <c r="L540" s="144">
        <v>44522.0</v>
      </c>
      <c r="M540" s="115">
        <v>0.5365740740740741</v>
      </c>
      <c r="N540" s="4"/>
      <c r="O540" s="4"/>
      <c r="P540" s="8" t="b">
        <v>0</v>
      </c>
      <c r="Q540" s="8" t="s">
        <v>2013</v>
      </c>
      <c r="R540" s="177" t="b">
        <v>1</v>
      </c>
      <c r="S540" s="177">
        <v>1.0</v>
      </c>
      <c r="T540" s="8">
        <v>0.0</v>
      </c>
      <c r="U540" s="4"/>
      <c r="V540" s="47"/>
      <c r="W540" s="4"/>
      <c r="X540" s="177" t="b">
        <v>0</v>
      </c>
      <c r="Y540" s="8" t="b">
        <v>0</v>
      </c>
      <c r="Z540" s="47"/>
      <c r="AA540" s="8" t="b">
        <v>0</v>
      </c>
      <c r="AB540" s="8" t="b">
        <v>0</v>
      </c>
      <c r="AC540" s="178">
        <v>571.0</v>
      </c>
      <c r="AD540" s="177" t="b">
        <v>1</v>
      </c>
      <c r="AE540" s="179"/>
      <c r="AF540" s="8" t="b">
        <v>0</v>
      </c>
      <c r="AG540" s="8" t="b">
        <v>0</v>
      </c>
      <c r="AH540" s="177"/>
      <c r="AI540" s="47"/>
      <c r="AJ540" s="8"/>
      <c r="AK540" s="47" t="s">
        <v>622</v>
      </c>
      <c r="AL540" s="4"/>
      <c r="AM540" s="4" t="s">
        <v>280</v>
      </c>
      <c r="AN540" s="4" t="s">
        <v>1522</v>
      </c>
      <c r="AO540" s="4" t="s">
        <v>2010</v>
      </c>
      <c r="AP540" s="4" t="s">
        <v>2010</v>
      </c>
      <c r="AQ540" s="4" t="s">
        <v>2010</v>
      </c>
      <c r="AR540" s="4" t="s">
        <v>2010</v>
      </c>
      <c r="AS540" s="147"/>
      <c r="AT540" s="147"/>
      <c r="AU540" s="147"/>
      <c r="AV540" s="147"/>
      <c r="AW540" s="147"/>
      <c r="AX540" s="147"/>
      <c r="AY540" s="147"/>
      <c r="AZ540" s="147"/>
    </row>
    <row r="541">
      <c r="A541" s="4" t="s">
        <v>1524</v>
      </c>
      <c r="B541" s="144">
        <v>44528.0</v>
      </c>
      <c r="C541" s="115">
        <v>0.8441087962962963</v>
      </c>
      <c r="D541" s="47"/>
      <c r="E541" s="47"/>
      <c r="F541" s="4"/>
      <c r="G541" s="4"/>
      <c r="H541" s="4"/>
      <c r="I541" s="47"/>
      <c r="J541" s="47"/>
      <c r="K541" s="47" t="s">
        <v>622</v>
      </c>
      <c r="L541" s="144">
        <v>44529.0</v>
      </c>
      <c r="M541" s="115">
        <v>0.5002662037037037</v>
      </c>
      <c r="N541" s="4"/>
      <c r="O541" s="4"/>
      <c r="P541" s="8" t="b">
        <v>0</v>
      </c>
      <c r="Q541" s="8" t="s">
        <v>2013</v>
      </c>
      <c r="R541" s="177" t="b">
        <v>1</v>
      </c>
      <c r="S541" s="177">
        <v>1.0</v>
      </c>
      <c r="T541" s="8">
        <v>0.0</v>
      </c>
      <c r="U541" s="4"/>
      <c r="V541" s="47"/>
      <c r="W541" s="4"/>
      <c r="X541" s="177" t="b">
        <v>0</v>
      </c>
      <c r="Y541" s="8" t="b">
        <v>0</v>
      </c>
      <c r="Z541" s="47"/>
      <c r="AA541" s="8" t="b">
        <v>0</v>
      </c>
      <c r="AB541" s="8" t="b">
        <v>0</v>
      </c>
      <c r="AC541" s="178">
        <v>570.0</v>
      </c>
      <c r="AD541" s="177" t="b">
        <v>1</v>
      </c>
      <c r="AE541" s="179"/>
      <c r="AF541" s="8" t="b">
        <v>0</v>
      </c>
      <c r="AG541" s="8" t="b">
        <v>0</v>
      </c>
      <c r="AH541" s="177"/>
      <c r="AI541" s="47"/>
      <c r="AJ541" s="8"/>
      <c r="AK541" s="47" t="s">
        <v>622</v>
      </c>
      <c r="AL541" s="4"/>
      <c r="AM541" s="4" t="s">
        <v>280</v>
      </c>
      <c r="AN541" s="4" t="s">
        <v>1525</v>
      </c>
      <c r="AO541" s="4" t="s">
        <v>2010</v>
      </c>
      <c r="AP541" s="4" t="s">
        <v>2010</v>
      </c>
      <c r="AQ541" s="4" t="s">
        <v>2010</v>
      </c>
      <c r="AR541" s="4" t="s">
        <v>2010</v>
      </c>
      <c r="AS541" s="147"/>
      <c r="AT541" s="147"/>
      <c r="AU541" s="147"/>
      <c r="AV541" s="147"/>
      <c r="AW541" s="147"/>
      <c r="AX541" s="147"/>
      <c r="AY541" s="147"/>
      <c r="AZ541" s="147"/>
    </row>
    <row r="542">
      <c r="A542" s="4" t="s">
        <v>1527</v>
      </c>
      <c r="B542" s="144">
        <v>44528.0</v>
      </c>
      <c r="C542" s="115">
        <v>0.8442939814814815</v>
      </c>
      <c r="D542" s="47"/>
      <c r="E542" s="47"/>
      <c r="F542" s="4"/>
      <c r="G542" s="4"/>
      <c r="H542" s="4"/>
      <c r="I542" s="47"/>
      <c r="J542" s="47"/>
      <c r="K542" s="47" t="s">
        <v>622</v>
      </c>
      <c r="L542" s="144">
        <v>44529.0</v>
      </c>
      <c r="M542" s="115">
        <v>0.5002662037037037</v>
      </c>
      <c r="N542" s="4"/>
      <c r="O542" s="4"/>
      <c r="P542" s="8" t="b">
        <v>0</v>
      </c>
      <c r="Q542" s="8" t="s">
        <v>2013</v>
      </c>
      <c r="R542" s="177" t="b">
        <v>1</v>
      </c>
      <c r="S542" s="177">
        <v>1.0</v>
      </c>
      <c r="T542" s="8">
        <v>0.0</v>
      </c>
      <c r="U542" s="4"/>
      <c r="V542" s="47"/>
      <c r="W542" s="4"/>
      <c r="X542" s="177" t="b">
        <v>0</v>
      </c>
      <c r="Y542" s="8" t="b">
        <v>0</v>
      </c>
      <c r="Z542" s="47"/>
      <c r="AA542" s="8" t="b">
        <v>0</v>
      </c>
      <c r="AB542" s="8" t="b">
        <v>0</v>
      </c>
      <c r="AC542" s="178">
        <v>569.0</v>
      </c>
      <c r="AD542" s="177" t="b">
        <v>1</v>
      </c>
      <c r="AE542" s="179"/>
      <c r="AF542" s="8" t="b">
        <v>0</v>
      </c>
      <c r="AG542" s="8" t="b">
        <v>0</v>
      </c>
      <c r="AH542" s="177"/>
      <c r="AI542" s="47"/>
      <c r="AJ542" s="8"/>
      <c r="AK542" s="47" t="s">
        <v>622</v>
      </c>
      <c r="AL542" s="4"/>
      <c r="AM542" s="4" t="s">
        <v>280</v>
      </c>
      <c r="AN542" s="4" t="s">
        <v>1528</v>
      </c>
      <c r="AO542" s="4" t="s">
        <v>2010</v>
      </c>
      <c r="AP542" s="4" t="s">
        <v>2010</v>
      </c>
      <c r="AQ542" s="4" t="s">
        <v>2010</v>
      </c>
      <c r="AR542" s="4" t="s">
        <v>2010</v>
      </c>
      <c r="AS542" s="147"/>
      <c r="AT542" s="147"/>
      <c r="AU542" s="147"/>
      <c r="AV542" s="147"/>
      <c r="AW542" s="147"/>
      <c r="AX542" s="147"/>
      <c r="AY542" s="147"/>
      <c r="AZ542" s="147"/>
    </row>
    <row r="543">
      <c r="A543" s="4" t="s">
        <v>1530</v>
      </c>
      <c r="B543" s="144">
        <v>44529.0</v>
      </c>
      <c r="C543" s="115">
        <v>0.22042824074074074</v>
      </c>
      <c r="D543" s="47"/>
      <c r="E543" s="47"/>
      <c r="F543" s="4"/>
      <c r="G543" s="4"/>
      <c r="H543" s="4"/>
      <c r="I543" s="47"/>
      <c r="J543" s="47"/>
      <c r="K543" s="47" t="s">
        <v>622</v>
      </c>
      <c r="L543" s="144">
        <v>44529.0</v>
      </c>
      <c r="M543" s="115">
        <v>0.5002662037037037</v>
      </c>
      <c r="N543" s="4"/>
      <c r="O543" s="4"/>
      <c r="P543" s="8" t="b">
        <v>0</v>
      </c>
      <c r="Q543" s="8" t="s">
        <v>2013</v>
      </c>
      <c r="R543" s="177" t="b">
        <v>1</v>
      </c>
      <c r="S543" s="177">
        <v>1.0</v>
      </c>
      <c r="T543" s="8"/>
      <c r="U543" s="4"/>
      <c r="V543" s="47"/>
      <c r="W543" s="4"/>
      <c r="X543" s="177" t="b">
        <v>0</v>
      </c>
      <c r="Y543" s="8" t="b">
        <v>0</v>
      </c>
      <c r="Z543" s="47"/>
      <c r="AA543" s="8" t="b">
        <v>0</v>
      </c>
      <c r="AB543" s="8" t="b">
        <v>0</v>
      </c>
      <c r="AC543" s="178">
        <v>114.0</v>
      </c>
      <c r="AD543" s="177" t="b">
        <v>0</v>
      </c>
      <c r="AE543" s="179"/>
      <c r="AF543" s="8" t="b">
        <v>0</v>
      </c>
      <c r="AG543" s="8" t="b">
        <v>0</v>
      </c>
      <c r="AH543" s="177"/>
      <c r="AI543" s="47"/>
      <c r="AJ543" s="8"/>
      <c r="AK543" s="47" t="s">
        <v>622</v>
      </c>
      <c r="AL543" s="4"/>
      <c r="AM543" s="4" t="s">
        <v>280</v>
      </c>
      <c r="AN543" s="4" t="s">
        <v>352</v>
      </c>
      <c r="AO543" s="4" t="s">
        <v>2010</v>
      </c>
      <c r="AP543" s="4" t="s">
        <v>2010</v>
      </c>
      <c r="AQ543" s="4" t="s">
        <v>2010</v>
      </c>
      <c r="AR543" s="4" t="s">
        <v>2010</v>
      </c>
      <c r="AS543" s="147"/>
      <c r="AT543" s="147"/>
      <c r="AU543" s="147"/>
      <c r="AV543" s="147"/>
      <c r="AW543" s="147"/>
      <c r="AX543" s="147"/>
      <c r="AY543" s="147"/>
      <c r="AZ543" s="147"/>
    </row>
    <row r="544">
      <c r="A544" s="4" t="s">
        <v>1532</v>
      </c>
      <c r="B544" s="144">
        <v>44529.0</v>
      </c>
      <c r="C544" s="115">
        <v>0.22864583333333333</v>
      </c>
      <c r="D544" s="47"/>
      <c r="E544" s="47"/>
      <c r="F544" s="4"/>
      <c r="G544" s="4"/>
      <c r="H544" s="4"/>
      <c r="I544" s="47"/>
      <c r="J544" s="47"/>
      <c r="K544" s="47" t="s">
        <v>622</v>
      </c>
      <c r="L544" s="144">
        <v>44529.0</v>
      </c>
      <c r="M544" s="115">
        <v>0.5002777777777778</v>
      </c>
      <c r="N544" s="4"/>
      <c r="O544" s="4"/>
      <c r="P544" s="8" t="b">
        <v>0</v>
      </c>
      <c r="Q544" s="8" t="s">
        <v>2013</v>
      </c>
      <c r="R544" s="177" t="b">
        <v>1</v>
      </c>
      <c r="S544" s="177">
        <v>1.0</v>
      </c>
      <c r="T544" s="8">
        <v>0.0</v>
      </c>
      <c r="U544" s="4"/>
      <c r="V544" s="47"/>
      <c r="W544" s="4"/>
      <c r="X544" s="177" t="b">
        <v>0</v>
      </c>
      <c r="Y544" s="8" t="b">
        <v>0</v>
      </c>
      <c r="Z544" s="47"/>
      <c r="AA544" s="8" t="b">
        <v>0</v>
      </c>
      <c r="AB544" s="8" t="b">
        <v>0</v>
      </c>
      <c r="AC544" s="178">
        <v>568.0</v>
      </c>
      <c r="AD544" s="177" t="b">
        <v>1</v>
      </c>
      <c r="AE544" s="179"/>
      <c r="AF544" s="8" t="b">
        <v>0</v>
      </c>
      <c r="AG544" s="8" t="b">
        <v>0</v>
      </c>
      <c r="AH544" s="177"/>
      <c r="AI544" s="47"/>
      <c r="AJ544" s="8"/>
      <c r="AK544" s="47" t="s">
        <v>622</v>
      </c>
      <c r="AL544" s="4"/>
      <c r="AM544" s="4" t="s">
        <v>280</v>
      </c>
      <c r="AN544" s="4" t="s">
        <v>981</v>
      </c>
      <c r="AO544" s="4" t="s">
        <v>2010</v>
      </c>
      <c r="AP544" s="4" t="s">
        <v>2010</v>
      </c>
      <c r="AQ544" s="4" t="s">
        <v>2010</v>
      </c>
      <c r="AR544" s="4" t="s">
        <v>2010</v>
      </c>
      <c r="AS544" s="147"/>
      <c r="AT544" s="147"/>
      <c r="AU544" s="147"/>
      <c r="AV544" s="147"/>
      <c r="AW544" s="147"/>
      <c r="AX544" s="147"/>
      <c r="AY544" s="147"/>
      <c r="AZ544" s="147"/>
    </row>
    <row r="545">
      <c r="A545" s="4" t="s">
        <v>1534</v>
      </c>
      <c r="B545" s="144">
        <v>44529.0</v>
      </c>
      <c r="C545" s="115">
        <v>0.23043981481481482</v>
      </c>
      <c r="D545" s="47"/>
      <c r="E545" s="47"/>
      <c r="F545" s="4"/>
      <c r="G545" s="4"/>
      <c r="H545" s="4"/>
      <c r="I545" s="47"/>
      <c r="J545" s="47"/>
      <c r="K545" s="47" t="s">
        <v>622</v>
      </c>
      <c r="L545" s="144">
        <v>44529.0</v>
      </c>
      <c r="M545" s="115">
        <v>0.5002777777777778</v>
      </c>
      <c r="N545" s="4"/>
      <c r="O545" s="4"/>
      <c r="P545" s="8" t="b">
        <v>0</v>
      </c>
      <c r="Q545" s="8" t="s">
        <v>2013</v>
      </c>
      <c r="R545" s="177" t="b">
        <v>1</v>
      </c>
      <c r="S545" s="177">
        <v>1.0</v>
      </c>
      <c r="T545" s="8"/>
      <c r="U545" s="4"/>
      <c r="V545" s="47"/>
      <c r="W545" s="4"/>
      <c r="X545" s="177" t="b">
        <v>0</v>
      </c>
      <c r="Y545" s="8" t="b">
        <v>0</v>
      </c>
      <c r="Z545" s="47"/>
      <c r="AA545" s="8" t="b">
        <v>0</v>
      </c>
      <c r="AB545" s="8" t="b">
        <v>0</v>
      </c>
      <c r="AC545" s="178">
        <v>113.0</v>
      </c>
      <c r="AD545" s="177" t="b">
        <v>0</v>
      </c>
      <c r="AE545" s="179"/>
      <c r="AF545" s="8" t="b">
        <v>0</v>
      </c>
      <c r="AG545" s="8" t="b">
        <v>0</v>
      </c>
      <c r="AH545" s="177"/>
      <c r="AI545" s="47"/>
      <c r="AJ545" s="8"/>
      <c r="AK545" s="47" t="s">
        <v>622</v>
      </c>
      <c r="AL545" s="4"/>
      <c r="AM545" s="4" t="s">
        <v>280</v>
      </c>
      <c r="AN545" s="4" t="s">
        <v>426</v>
      </c>
      <c r="AO545" s="4" t="s">
        <v>2010</v>
      </c>
      <c r="AP545" s="4" t="s">
        <v>2010</v>
      </c>
      <c r="AQ545" s="4" t="s">
        <v>2010</v>
      </c>
      <c r="AR545" s="4" t="s">
        <v>2010</v>
      </c>
      <c r="AS545" s="147"/>
      <c r="AT545" s="147"/>
      <c r="AU545" s="147"/>
      <c r="AV545" s="147"/>
      <c r="AW545" s="147"/>
      <c r="AX545" s="147"/>
      <c r="AY545" s="147"/>
      <c r="AZ545" s="147"/>
    </row>
    <row r="546">
      <c r="A546" s="4" t="s">
        <v>1536</v>
      </c>
      <c r="B546" s="144">
        <v>44529.0</v>
      </c>
      <c r="C546" s="115">
        <v>0.230625</v>
      </c>
      <c r="D546" s="47"/>
      <c r="E546" s="47"/>
      <c r="F546" s="4"/>
      <c r="G546" s="4"/>
      <c r="H546" s="4"/>
      <c r="I546" s="47"/>
      <c r="J546" s="47"/>
      <c r="K546" s="47" t="s">
        <v>622</v>
      </c>
      <c r="L546" s="144">
        <v>44529.0</v>
      </c>
      <c r="M546" s="115">
        <v>0.5002777777777778</v>
      </c>
      <c r="N546" s="4"/>
      <c r="O546" s="4"/>
      <c r="P546" s="8" t="b">
        <v>0</v>
      </c>
      <c r="Q546" s="8" t="s">
        <v>2013</v>
      </c>
      <c r="R546" s="177" t="b">
        <v>1</v>
      </c>
      <c r="S546" s="177">
        <v>1.0</v>
      </c>
      <c r="T546" s="8">
        <v>0.0</v>
      </c>
      <c r="U546" s="4"/>
      <c r="V546" s="47"/>
      <c r="W546" s="4"/>
      <c r="X546" s="177" t="b">
        <v>0</v>
      </c>
      <c r="Y546" s="8" t="b">
        <v>0</v>
      </c>
      <c r="Z546" s="47"/>
      <c r="AA546" s="8" t="b">
        <v>0</v>
      </c>
      <c r="AB546" s="8" t="b">
        <v>0</v>
      </c>
      <c r="AC546" s="178">
        <v>567.0</v>
      </c>
      <c r="AD546" s="177" t="b">
        <v>1</v>
      </c>
      <c r="AE546" s="179"/>
      <c r="AF546" s="8" t="b">
        <v>0</v>
      </c>
      <c r="AG546" s="8" t="b">
        <v>0</v>
      </c>
      <c r="AH546" s="177"/>
      <c r="AI546" s="47"/>
      <c r="AJ546" s="8"/>
      <c r="AK546" s="47" t="s">
        <v>622</v>
      </c>
      <c r="AL546" s="4"/>
      <c r="AM546" s="4" t="s">
        <v>280</v>
      </c>
      <c r="AN546" s="4" t="s">
        <v>1537</v>
      </c>
      <c r="AO546" s="4" t="s">
        <v>2010</v>
      </c>
      <c r="AP546" s="4" t="s">
        <v>2010</v>
      </c>
      <c r="AQ546" s="4" t="s">
        <v>2010</v>
      </c>
      <c r="AR546" s="4" t="s">
        <v>2010</v>
      </c>
      <c r="AS546" s="147"/>
      <c r="AT546" s="147"/>
      <c r="AU546" s="147"/>
      <c r="AV546" s="147"/>
      <c r="AW546" s="147"/>
      <c r="AX546" s="147"/>
      <c r="AY546" s="147"/>
      <c r="AZ546" s="147"/>
    </row>
    <row r="547">
      <c r="A547" s="4" t="s">
        <v>1539</v>
      </c>
      <c r="B547" s="144">
        <v>44529.0</v>
      </c>
      <c r="C547" s="115">
        <v>0.23431712962962964</v>
      </c>
      <c r="D547" s="47"/>
      <c r="E547" s="47"/>
      <c r="F547" s="4"/>
      <c r="G547" s="4"/>
      <c r="H547" s="4"/>
      <c r="I547" s="47"/>
      <c r="J547" s="47"/>
      <c r="K547" s="47" t="s">
        <v>622</v>
      </c>
      <c r="L547" s="144">
        <v>44529.0</v>
      </c>
      <c r="M547" s="115">
        <v>0.5002777777777778</v>
      </c>
      <c r="N547" s="4"/>
      <c r="O547" s="4"/>
      <c r="P547" s="8" t="b">
        <v>0</v>
      </c>
      <c r="Q547" s="8" t="s">
        <v>2013</v>
      </c>
      <c r="R547" s="177" t="b">
        <v>1</v>
      </c>
      <c r="S547" s="177">
        <v>1.0</v>
      </c>
      <c r="T547" s="8">
        <v>0.0</v>
      </c>
      <c r="U547" s="4"/>
      <c r="V547" s="47"/>
      <c r="W547" s="4"/>
      <c r="X547" s="177" t="b">
        <v>0</v>
      </c>
      <c r="Y547" s="8" t="b">
        <v>0</v>
      </c>
      <c r="Z547" s="47"/>
      <c r="AA547" s="8" t="b">
        <v>0</v>
      </c>
      <c r="AB547" s="8" t="b">
        <v>0</v>
      </c>
      <c r="AC547" s="178">
        <v>566.0</v>
      </c>
      <c r="AD547" s="177" t="b">
        <v>1</v>
      </c>
      <c r="AE547" s="179"/>
      <c r="AF547" s="8" t="b">
        <v>0</v>
      </c>
      <c r="AG547" s="8" t="b">
        <v>0</v>
      </c>
      <c r="AH547" s="177"/>
      <c r="AI547" s="47"/>
      <c r="AJ547" s="8"/>
      <c r="AK547" s="47" t="s">
        <v>622</v>
      </c>
      <c r="AL547" s="4"/>
      <c r="AM547" s="4" t="s">
        <v>280</v>
      </c>
      <c r="AN547" s="4" t="s">
        <v>1001</v>
      </c>
      <c r="AO547" s="4" t="s">
        <v>2010</v>
      </c>
      <c r="AP547" s="4" t="s">
        <v>2010</v>
      </c>
      <c r="AQ547" s="4" t="s">
        <v>2010</v>
      </c>
      <c r="AR547" s="4" t="s">
        <v>2010</v>
      </c>
      <c r="AS547" s="147"/>
      <c r="AT547" s="147"/>
      <c r="AU547" s="147"/>
      <c r="AV547" s="147"/>
      <c r="AW547" s="147"/>
      <c r="AX547" s="147"/>
      <c r="AY547" s="147"/>
      <c r="AZ547" s="147"/>
    </row>
    <row r="548">
      <c r="A548" s="4" t="s">
        <v>1541</v>
      </c>
      <c r="B548" s="144">
        <v>44529.0</v>
      </c>
      <c r="C548" s="115">
        <v>0.23523148148148149</v>
      </c>
      <c r="D548" s="47"/>
      <c r="E548" s="47"/>
      <c r="F548" s="4"/>
      <c r="G548" s="4"/>
      <c r="H548" s="4"/>
      <c r="I548" s="47"/>
      <c r="J548" s="47"/>
      <c r="K548" s="47" t="s">
        <v>622</v>
      </c>
      <c r="L548" s="144">
        <v>44529.0</v>
      </c>
      <c r="M548" s="115">
        <v>0.5002777777777778</v>
      </c>
      <c r="N548" s="4"/>
      <c r="O548" s="4"/>
      <c r="P548" s="8" t="b">
        <v>0</v>
      </c>
      <c r="Q548" s="8" t="s">
        <v>2013</v>
      </c>
      <c r="R548" s="177" t="b">
        <v>1</v>
      </c>
      <c r="S548" s="177">
        <v>1.0</v>
      </c>
      <c r="T548" s="8">
        <v>0.0</v>
      </c>
      <c r="U548" s="4"/>
      <c r="V548" s="47"/>
      <c r="W548" s="4"/>
      <c r="X548" s="177" t="b">
        <v>0</v>
      </c>
      <c r="Y548" s="8" t="b">
        <v>0</v>
      </c>
      <c r="Z548" s="47"/>
      <c r="AA548" s="8" t="b">
        <v>0</v>
      </c>
      <c r="AB548" s="8" t="b">
        <v>0</v>
      </c>
      <c r="AC548" s="178">
        <v>565.0</v>
      </c>
      <c r="AD548" s="177" t="b">
        <v>1</v>
      </c>
      <c r="AE548" s="179"/>
      <c r="AF548" s="8" t="b">
        <v>0</v>
      </c>
      <c r="AG548" s="8" t="b">
        <v>0</v>
      </c>
      <c r="AH548" s="177"/>
      <c r="AI548" s="47"/>
      <c r="AJ548" s="8"/>
      <c r="AK548" s="47" t="s">
        <v>622</v>
      </c>
      <c r="AL548" s="4"/>
      <c r="AM548" s="4" t="s">
        <v>280</v>
      </c>
      <c r="AN548" s="4" t="s">
        <v>1081</v>
      </c>
      <c r="AO548" s="4" t="s">
        <v>2010</v>
      </c>
      <c r="AP548" s="4" t="s">
        <v>2010</v>
      </c>
      <c r="AQ548" s="4" t="s">
        <v>2010</v>
      </c>
      <c r="AR548" s="4" t="s">
        <v>2010</v>
      </c>
      <c r="AS548" s="147"/>
      <c r="AT548" s="147"/>
      <c r="AU548" s="147"/>
      <c r="AV548" s="147"/>
      <c r="AW548" s="147"/>
      <c r="AX548" s="147"/>
      <c r="AY548" s="147"/>
      <c r="AZ548" s="147"/>
    </row>
    <row r="549">
      <c r="A549" s="4" t="s">
        <v>1543</v>
      </c>
      <c r="B549" s="144">
        <v>44529.0</v>
      </c>
      <c r="C549" s="115">
        <v>0.24547453703703703</v>
      </c>
      <c r="D549" s="47"/>
      <c r="E549" s="47"/>
      <c r="F549" s="4"/>
      <c r="G549" s="4"/>
      <c r="H549" s="4"/>
      <c r="I549" s="47"/>
      <c r="J549" s="47"/>
      <c r="K549" s="47" t="s">
        <v>622</v>
      </c>
      <c r="L549" s="144">
        <v>44529.0</v>
      </c>
      <c r="M549" s="115">
        <v>0.5002777777777778</v>
      </c>
      <c r="N549" s="4"/>
      <c r="O549" s="4"/>
      <c r="P549" s="8" t="b">
        <v>0</v>
      </c>
      <c r="Q549" s="8" t="s">
        <v>2013</v>
      </c>
      <c r="R549" s="177" t="b">
        <v>1</v>
      </c>
      <c r="S549" s="177">
        <v>1.0</v>
      </c>
      <c r="T549" s="8"/>
      <c r="U549" s="4"/>
      <c r="V549" s="47"/>
      <c r="W549" s="4"/>
      <c r="X549" s="177" t="b">
        <v>0</v>
      </c>
      <c r="Y549" s="8" t="b">
        <v>0</v>
      </c>
      <c r="Z549" s="47"/>
      <c r="AA549" s="8" t="b">
        <v>0</v>
      </c>
      <c r="AB549" s="8" t="b">
        <v>0</v>
      </c>
      <c r="AC549" s="178">
        <v>112.0</v>
      </c>
      <c r="AD549" s="177" t="b">
        <v>0</v>
      </c>
      <c r="AE549" s="179"/>
      <c r="AF549" s="8" t="b">
        <v>0</v>
      </c>
      <c r="AG549" s="8" t="b">
        <v>0</v>
      </c>
      <c r="AH549" s="177"/>
      <c r="AI549" s="47"/>
      <c r="AJ549" s="8"/>
      <c r="AK549" s="47" t="s">
        <v>622</v>
      </c>
      <c r="AL549" s="4"/>
      <c r="AM549" s="4" t="s">
        <v>280</v>
      </c>
      <c r="AN549" s="4" t="s">
        <v>287</v>
      </c>
      <c r="AO549" s="4" t="s">
        <v>2010</v>
      </c>
      <c r="AP549" s="4" t="s">
        <v>2010</v>
      </c>
      <c r="AQ549" s="4" t="s">
        <v>2010</v>
      </c>
      <c r="AR549" s="4" t="s">
        <v>2010</v>
      </c>
      <c r="AS549" s="147"/>
      <c r="AT549" s="147"/>
      <c r="AU549" s="147"/>
      <c r="AV549" s="147"/>
      <c r="AW549" s="147"/>
      <c r="AX549" s="147"/>
      <c r="AY549" s="147"/>
      <c r="AZ549" s="147"/>
    </row>
    <row r="550">
      <c r="A550" s="4" t="s">
        <v>1545</v>
      </c>
      <c r="B550" s="144">
        <v>44529.0</v>
      </c>
      <c r="C550" s="115">
        <v>0.24575231481481483</v>
      </c>
      <c r="D550" s="47"/>
      <c r="E550" s="47"/>
      <c r="F550" s="4"/>
      <c r="G550" s="4"/>
      <c r="H550" s="4"/>
      <c r="I550" s="47"/>
      <c r="J550" s="47"/>
      <c r="K550" s="47" t="s">
        <v>622</v>
      </c>
      <c r="L550" s="144">
        <v>44529.0</v>
      </c>
      <c r="M550" s="115">
        <v>0.5002777777777778</v>
      </c>
      <c r="N550" s="4"/>
      <c r="O550" s="4"/>
      <c r="P550" s="8" t="b">
        <v>0</v>
      </c>
      <c r="Q550" s="8" t="s">
        <v>2013</v>
      </c>
      <c r="R550" s="177" t="b">
        <v>1</v>
      </c>
      <c r="S550" s="177">
        <v>1.0</v>
      </c>
      <c r="T550" s="8"/>
      <c r="U550" s="4"/>
      <c r="V550" s="47"/>
      <c r="W550" s="4"/>
      <c r="X550" s="177" t="b">
        <v>0</v>
      </c>
      <c r="Y550" s="8" t="b">
        <v>0</v>
      </c>
      <c r="Z550" s="47"/>
      <c r="AA550" s="8" t="b">
        <v>0</v>
      </c>
      <c r="AB550" s="8" t="b">
        <v>0</v>
      </c>
      <c r="AC550" s="178">
        <v>111.0</v>
      </c>
      <c r="AD550" s="177" t="b">
        <v>0</v>
      </c>
      <c r="AE550" s="179"/>
      <c r="AF550" s="8" t="b">
        <v>0</v>
      </c>
      <c r="AG550" s="8" t="b">
        <v>0</v>
      </c>
      <c r="AH550" s="177"/>
      <c r="AI550" s="47"/>
      <c r="AJ550" s="8"/>
      <c r="AK550" s="47" t="s">
        <v>622</v>
      </c>
      <c r="AL550" s="4"/>
      <c r="AM550" s="4" t="s">
        <v>280</v>
      </c>
      <c r="AN550" s="4" t="s">
        <v>302</v>
      </c>
      <c r="AO550" s="4" t="s">
        <v>2010</v>
      </c>
      <c r="AP550" s="4" t="s">
        <v>2010</v>
      </c>
      <c r="AQ550" s="4" t="s">
        <v>2010</v>
      </c>
      <c r="AR550" s="4" t="s">
        <v>2010</v>
      </c>
      <c r="AS550" s="147"/>
      <c r="AT550" s="147"/>
      <c r="AU550" s="147"/>
      <c r="AV550" s="147"/>
      <c r="AW550" s="147"/>
      <c r="AX550" s="147"/>
      <c r="AY550" s="147"/>
      <c r="AZ550" s="147"/>
    </row>
    <row r="551">
      <c r="A551" s="4" t="s">
        <v>1547</v>
      </c>
      <c r="B551" s="144">
        <v>44529.0</v>
      </c>
      <c r="C551" s="115">
        <v>0.2522337962962963</v>
      </c>
      <c r="D551" s="47"/>
      <c r="E551" s="47"/>
      <c r="F551" s="4"/>
      <c r="G551" s="4"/>
      <c r="H551" s="4"/>
      <c r="I551" s="47"/>
      <c r="J551" s="47"/>
      <c r="K551" s="47" t="s">
        <v>622</v>
      </c>
      <c r="L551" s="144">
        <v>44529.0</v>
      </c>
      <c r="M551" s="115">
        <v>0.5002777777777778</v>
      </c>
      <c r="N551" s="4"/>
      <c r="O551" s="4"/>
      <c r="P551" s="8" t="b">
        <v>0</v>
      </c>
      <c r="Q551" s="8" t="s">
        <v>2013</v>
      </c>
      <c r="R551" s="177" t="b">
        <v>1</v>
      </c>
      <c r="S551" s="177">
        <v>1.0</v>
      </c>
      <c r="T551" s="8"/>
      <c r="U551" s="4"/>
      <c r="V551" s="47"/>
      <c r="W551" s="4"/>
      <c r="X551" s="177" t="b">
        <v>0</v>
      </c>
      <c r="Y551" s="8" t="b">
        <v>0</v>
      </c>
      <c r="Z551" s="47"/>
      <c r="AA551" s="8" t="b">
        <v>0</v>
      </c>
      <c r="AB551" s="8" t="b">
        <v>0</v>
      </c>
      <c r="AC551" s="178">
        <v>110.0</v>
      </c>
      <c r="AD551" s="177" t="b">
        <v>0</v>
      </c>
      <c r="AE551" s="179"/>
      <c r="AF551" s="8" t="b">
        <v>0</v>
      </c>
      <c r="AG551" s="8" t="b">
        <v>0</v>
      </c>
      <c r="AH551" s="177"/>
      <c r="AI551" s="47"/>
      <c r="AJ551" s="8"/>
      <c r="AK551" s="47" t="s">
        <v>622</v>
      </c>
      <c r="AL551" s="4"/>
      <c r="AM551" s="4" t="s">
        <v>280</v>
      </c>
      <c r="AN551" s="4" t="s">
        <v>360</v>
      </c>
      <c r="AO551" s="4" t="s">
        <v>2010</v>
      </c>
      <c r="AP551" s="4" t="s">
        <v>2010</v>
      </c>
      <c r="AQ551" s="4" t="s">
        <v>2010</v>
      </c>
      <c r="AR551" s="4" t="s">
        <v>2010</v>
      </c>
      <c r="AS551" s="147"/>
      <c r="AT551" s="147"/>
      <c r="AU551" s="147"/>
      <c r="AV551" s="147"/>
      <c r="AW551" s="147"/>
      <c r="AX551" s="147"/>
      <c r="AY551" s="147"/>
      <c r="AZ551" s="147"/>
    </row>
    <row r="552">
      <c r="A552" s="4" t="s">
        <v>1549</v>
      </c>
      <c r="B552" s="144">
        <v>44529.0</v>
      </c>
      <c r="C552" s="115">
        <v>0.2972916666666667</v>
      </c>
      <c r="D552" s="47"/>
      <c r="E552" s="47"/>
      <c r="F552" s="4"/>
      <c r="G552" s="4"/>
      <c r="H552" s="4"/>
      <c r="I552" s="47"/>
      <c r="J552" s="47"/>
      <c r="K552" s="47" t="s">
        <v>622</v>
      </c>
      <c r="L552" s="144">
        <v>44529.0</v>
      </c>
      <c r="M552" s="115">
        <v>0.5002777777777778</v>
      </c>
      <c r="N552" s="4"/>
      <c r="O552" s="4"/>
      <c r="P552" s="8" t="b">
        <v>0</v>
      </c>
      <c r="Q552" s="8" t="s">
        <v>2013</v>
      </c>
      <c r="R552" s="177" t="b">
        <v>1</v>
      </c>
      <c r="S552" s="177">
        <v>1.0</v>
      </c>
      <c r="T552" s="8">
        <v>0.0</v>
      </c>
      <c r="U552" s="4"/>
      <c r="V552" s="47"/>
      <c r="W552" s="4"/>
      <c r="X552" s="177" t="b">
        <v>0</v>
      </c>
      <c r="Y552" s="8" t="b">
        <v>0</v>
      </c>
      <c r="Z552" s="47"/>
      <c r="AA552" s="8" t="b">
        <v>0</v>
      </c>
      <c r="AB552" s="8" t="b">
        <v>0</v>
      </c>
      <c r="AC552" s="178">
        <v>564.0</v>
      </c>
      <c r="AD552" s="177" t="b">
        <v>1</v>
      </c>
      <c r="AE552" s="179"/>
      <c r="AF552" s="8" t="b">
        <v>0</v>
      </c>
      <c r="AG552" s="8" t="b">
        <v>0</v>
      </c>
      <c r="AH552" s="177"/>
      <c r="AI552" s="47"/>
      <c r="AJ552" s="8"/>
      <c r="AK552" s="47" t="s">
        <v>622</v>
      </c>
      <c r="AL552" s="4"/>
      <c r="AM552" s="4" t="s">
        <v>373</v>
      </c>
      <c r="AN552" s="4" t="s">
        <v>1318</v>
      </c>
      <c r="AO552" s="4" t="s">
        <v>2010</v>
      </c>
      <c r="AP552" s="4" t="s">
        <v>2010</v>
      </c>
      <c r="AQ552" s="4" t="s">
        <v>2010</v>
      </c>
      <c r="AR552" s="4" t="s">
        <v>2010</v>
      </c>
      <c r="AS552" s="147"/>
      <c r="AT552" s="147"/>
      <c r="AU552" s="147"/>
      <c r="AV552" s="147"/>
      <c r="AW552" s="147"/>
      <c r="AX552" s="147"/>
      <c r="AY552" s="147"/>
      <c r="AZ552" s="147"/>
    </row>
    <row r="553">
      <c r="A553" s="4" t="s">
        <v>1551</v>
      </c>
      <c r="B553" s="144">
        <v>44529.0</v>
      </c>
      <c r="C553" s="115">
        <v>0.2977546296296296</v>
      </c>
      <c r="D553" s="47"/>
      <c r="E553" s="47"/>
      <c r="F553" s="4"/>
      <c r="G553" s="4"/>
      <c r="H553" s="4"/>
      <c r="I553" s="47"/>
      <c r="J553" s="47"/>
      <c r="K553" s="47" t="s">
        <v>622</v>
      </c>
      <c r="L553" s="144">
        <v>44529.0</v>
      </c>
      <c r="M553" s="115">
        <v>0.5002777777777778</v>
      </c>
      <c r="N553" s="4"/>
      <c r="O553" s="4"/>
      <c r="P553" s="8" t="b">
        <v>0</v>
      </c>
      <c r="Q553" s="8" t="s">
        <v>2013</v>
      </c>
      <c r="R553" s="177" t="b">
        <v>1</v>
      </c>
      <c r="S553" s="177">
        <v>1.0</v>
      </c>
      <c r="T553" s="8"/>
      <c r="U553" s="4"/>
      <c r="V553" s="47"/>
      <c r="W553" s="4"/>
      <c r="X553" s="177" t="b">
        <v>0</v>
      </c>
      <c r="Y553" s="8" t="b">
        <v>0</v>
      </c>
      <c r="Z553" s="47"/>
      <c r="AA553" s="8" t="b">
        <v>0</v>
      </c>
      <c r="AB553" s="8" t="b">
        <v>0</v>
      </c>
      <c r="AC553" s="178">
        <v>109.0</v>
      </c>
      <c r="AD553" s="177" t="b">
        <v>0</v>
      </c>
      <c r="AE553" s="179"/>
      <c r="AF553" s="8" t="b">
        <v>0</v>
      </c>
      <c r="AG553" s="8" t="b">
        <v>0</v>
      </c>
      <c r="AH553" s="177"/>
      <c r="AI553" s="47"/>
      <c r="AJ553" s="8"/>
      <c r="AK553" s="47" t="s">
        <v>622</v>
      </c>
      <c r="AL553" s="4"/>
      <c r="AM553" s="4" t="s">
        <v>373</v>
      </c>
      <c r="AN553" s="4" t="s">
        <v>413</v>
      </c>
      <c r="AO553" s="4" t="s">
        <v>2010</v>
      </c>
      <c r="AP553" s="4" t="s">
        <v>2010</v>
      </c>
      <c r="AQ553" s="4" t="s">
        <v>2010</v>
      </c>
      <c r="AR553" s="4" t="s">
        <v>2010</v>
      </c>
      <c r="AS553" s="147"/>
      <c r="AT553" s="147"/>
      <c r="AU553" s="147"/>
      <c r="AV553" s="147"/>
      <c r="AW553" s="147"/>
      <c r="AX553" s="147"/>
      <c r="AY553" s="147"/>
      <c r="AZ553" s="147"/>
    </row>
    <row r="554">
      <c r="A554" s="4" t="s">
        <v>1553</v>
      </c>
      <c r="B554" s="144">
        <v>44529.0</v>
      </c>
      <c r="C554" s="115">
        <v>0.29854166666666665</v>
      </c>
      <c r="D554" s="47"/>
      <c r="E554" s="47"/>
      <c r="F554" s="4"/>
      <c r="G554" s="4"/>
      <c r="H554" s="4"/>
      <c r="I554" s="47"/>
      <c r="J554" s="47"/>
      <c r="K554" s="47" t="s">
        <v>622</v>
      </c>
      <c r="L554" s="144">
        <v>44529.0</v>
      </c>
      <c r="M554" s="115">
        <v>0.5002777777777778</v>
      </c>
      <c r="N554" s="4"/>
      <c r="O554" s="4"/>
      <c r="P554" s="8" t="b">
        <v>0</v>
      </c>
      <c r="Q554" s="8" t="s">
        <v>2013</v>
      </c>
      <c r="R554" s="177" t="b">
        <v>1</v>
      </c>
      <c r="S554" s="177">
        <v>1.0</v>
      </c>
      <c r="T554" s="8"/>
      <c r="U554" s="4"/>
      <c r="V554" s="47"/>
      <c r="W554" s="4"/>
      <c r="X554" s="177" t="b">
        <v>0</v>
      </c>
      <c r="Y554" s="8" t="b">
        <v>0</v>
      </c>
      <c r="Z554" s="47"/>
      <c r="AA554" s="8" t="b">
        <v>0</v>
      </c>
      <c r="AB554" s="8" t="b">
        <v>0</v>
      </c>
      <c r="AC554" s="178">
        <v>108.0</v>
      </c>
      <c r="AD554" s="177" t="b">
        <v>0</v>
      </c>
      <c r="AE554" s="179"/>
      <c r="AF554" s="8" t="b">
        <v>0</v>
      </c>
      <c r="AG554" s="8" t="b">
        <v>0</v>
      </c>
      <c r="AH554" s="177"/>
      <c r="AI554" s="47"/>
      <c r="AJ554" s="8"/>
      <c r="AK554" s="47" t="s">
        <v>622</v>
      </c>
      <c r="AL554" s="4"/>
      <c r="AM554" s="4" t="s">
        <v>373</v>
      </c>
      <c r="AN554" s="4" t="s">
        <v>363</v>
      </c>
      <c r="AO554" s="4" t="s">
        <v>2010</v>
      </c>
      <c r="AP554" s="4" t="s">
        <v>2010</v>
      </c>
      <c r="AQ554" s="4" t="s">
        <v>2010</v>
      </c>
      <c r="AR554" s="4" t="s">
        <v>2010</v>
      </c>
      <c r="AS554" s="147"/>
      <c r="AT554" s="147"/>
      <c r="AU554" s="147"/>
      <c r="AV554" s="147"/>
      <c r="AW554" s="147"/>
      <c r="AX554" s="147"/>
      <c r="AY554" s="147"/>
      <c r="AZ554" s="147"/>
    </row>
    <row r="555">
      <c r="A555" s="4" t="s">
        <v>1555</v>
      </c>
      <c r="B555" s="144">
        <v>44529.0</v>
      </c>
      <c r="C555" s="115">
        <v>0.2992592592592593</v>
      </c>
      <c r="D555" s="47"/>
      <c r="E555" s="47"/>
      <c r="F555" s="4"/>
      <c r="G555" s="4"/>
      <c r="H555" s="4"/>
      <c r="I555" s="47"/>
      <c r="J555" s="47"/>
      <c r="K555" s="47" t="s">
        <v>622</v>
      </c>
      <c r="L555" s="144">
        <v>44529.0</v>
      </c>
      <c r="M555" s="115">
        <v>0.5002777777777778</v>
      </c>
      <c r="N555" s="4"/>
      <c r="O555" s="4"/>
      <c r="P555" s="8" t="b">
        <v>0</v>
      </c>
      <c r="Q555" s="8" t="s">
        <v>2013</v>
      </c>
      <c r="R555" s="177" t="b">
        <v>1</v>
      </c>
      <c r="S555" s="177">
        <v>1.0</v>
      </c>
      <c r="T555" s="8"/>
      <c r="U555" s="4"/>
      <c r="V555" s="47"/>
      <c r="W555" s="4"/>
      <c r="X555" s="177" t="b">
        <v>0</v>
      </c>
      <c r="Y555" s="8" t="b">
        <v>0</v>
      </c>
      <c r="Z555" s="47"/>
      <c r="AA555" s="8" t="b">
        <v>0</v>
      </c>
      <c r="AB555" s="8" t="b">
        <v>0</v>
      </c>
      <c r="AC555" s="178">
        <v>107.0</v>
      </c>
      <c r="AD555" s="177" t="b">
        <v>0</v>
      </c>
      <c r="AE555" s="179"/>
      <c r="AF555" s="8" t="b">
        <v>0</v>
      </c>
      <c r="AG555" s="8" t="b">
        <v>0</v>
      </c>
      <c r="AH555" s="177"/>
      <c r="AI555" s="47"/>
      <c r="AJ555" s="8"/>
      <c r="AK555" s="47" t="s">
        <v>622</v>
      </c>
      <c r="AL555" s="4"/>
      <c r="AM555" s="4" t="s">
        <v>373</v>
      </c>
      <c r="AN555" s="4" t="s">
        <v>313</v>
      </c>
      <c r="AO555" s="4" t="s">
        <v>2010</v>
      </c>
      <c r="AP555" s="4" t="s">
        <v>2010</v>
      </c>
      <c r="AQ555" s="4" t="s">
        <v>2010</v>
      </c>
      <c r="AR555" s="4" t="s">
        <v>2010</v>
      </c>
      <c r="AS555" s="147"/>
      <c r="AT555" s="147"/>
      <c r="AU555" s="147"/>
      <c r="AV555" s="147"/>
      <c r="AW555" s="147"/>
      <c r="AX555" s="147"/>
      <c r="AY555" s="147"/>
      <c r="AZ555" s="147"/>
    </row>
    <row r="556">
      <c r="A556" s="4" t="s">
        <v>1557</v>
      </c>
      <c r="B556" s="144">
        <v>44529.0</v>
      </c>
      <c r="C556" s="115">
        <v>0.2998726851851852</v>
      </c>
      <c r="D556" s="47"/>
      <c r="E556" s="47"/>
      <c r="F556" s="4"/>
      <c r="G556" s="4"/>
      <c r="H556" s="4"/>
      <c r="I556" s="47"/>
      <c r="J556" s="47"/>
      <c r="K556" s="47" t="s">
        <v>622</v>
      </c>
      <c r="L556" s="144">
        <v>44529.0</v>
      </c>
      <c r="M556" s="115">
        <v>0.5002777777777778</v>
      </c>
      <c r="N556" s="4"/>
      <c r="O556" s="4"/>
      <c r="P556" s="8" t="b">
        <v>0</v>
      </c>
      <c r="Q556" s="8" t="s">
        <v>2013</v>
      </c>
      <c r="R556" s="177" t="b">
        <v>1</v>
      </c>
      <c r="S556" s="177">
        <v>1.0</v>
      </c>
      <c r="T556" s="8">
        <v>0.0</v>
      </c>
      <c r="U556" s="4"/>
      <c r="V556" s="47"/>
      <c r="W556" s="4"/>
      <c r="X556" s="177" t="b">
        <v>0</v>
      </c>
      <c r="Y556" s="8" t="b">
        <v>0</v>
      </c>
      <c r="Z556" s="47"/>
      <c r="AA556" s="8" t="b">
        <v>0</v>
      </c>
      <c r="AB556" s="8" t="b">
        <v>0</v>
      </c>
      <c r="AC556" s="178">
        <v>563.0</v>
      </c>
      <c r="AD556" s="177" t="b">
        <v>1</v>
      </c>
      <c r="AE556" s="179"/>
      <c r="AF556" s="8" t="b">
        <v>0</v>
      </c>
      <c r="AG556" s="8" t="b">
        <v>0</v>
      </c>
      <c r="AH556" s="177"/>
      <c r="AI556" s="47"/>
      <c r="AJ556" s="8"/>
      <c r="AK556" s="47" t="s">
        <v>622</v>
      </c>
      <c r="AL556" s="4"/>
      <c r="AM556" s="4" t="s">
        <v>373</v>
      </c>
      <c r="AN556" s="4" t="s">
        <v>1176</v>
      </c>
      <c r="AO556" s="4" t="s">
        <v>2010</v>
      </c>
      <c r="AP556" s="4" t="s">
        <v>2010</v>
      </c>
      <c r="AQ556" s="4" t="s">
        <v>2010</v>
      </c>
      <c r="AR556" s="4" t="s">
        <v>2010</v>
      </c>
      <c r="AS556" s="147"/>
      <c r="AT556" s="147"/>
      <c r="AU556" s="147"/>
      <c r="AV556" s="147"/>
      <c r="AW556" s="147"/>
      <c r="AX556" s="147"/>
      <c r="AY556" s="147"/>
      <c r="AZ556" s="147"/>
    </row>
    <row r="557">
      <c r="A557" s="4" t="s">
        <v>1559</v>
      </c>
      <c r="B557" s="144">
        <v>44529.0</v>
      </c>
      <c r="C557" s="115">
        <v>0.30040509259259257</v>
      </c>
      <c r="D557" s="47"/>
      <c r="E557" s="47"/>
      <c r="F557" s="4"/>
      <c r="G557" s="4"/>
      <c r="H557" s="4"/>
      <c r="I557" s="47"/>
      <c r="J557" s="47"/>
      <c r="K557" s="47" t="s">
        <v>622</v>
      </c>
      <c r="L557" s="144">
        <v>44529.0</v>
      </c>
      <c r="M557" s="115">
        <v>0.5002777777777778</v>
      </c>
      <c r="N557" s="4"/>
      <c r="O557" s="4"/>
      <c r="P557" s="8" t="b">
        <v>0</v>
      </c>
      <c r="Q557" s="8" t="s">
        <v>2013</v>
      </c>
      <c r="R557" s="177" t="b">
        <v>1</v>
      </c>
      <c r="S557" s="177">
        <v>1.0</v>
      </c>
      <c r="T557" s="8">
        <v>0.0</v>
      </c>
      <c r="U557" s="4"/>
      <c r="V557" s="47"/>
      <c r="W557" s="4"/>
      <c r="X557" s="177" t="b">
        <v>0</v>
      </c>
      <c r="Y557" s="8" t="b">
        <v>0</v>
      </c>
      <c r="Z557" s="47"/>
      <c r="AA557" s="8" t="b">
        <v>0</v>
      </c>
      <c r="AB557" s="8" t="b">
        <v>0</v>
      </c>
      <c r="AC557" s="178">
        <v>562.0</v>
      </c>
      <c r="AD557" s="177" t="b">
        <v>1</v>
      </c>
      <c r="AE557" s="179"/>
      <c r="AF557" s="8" t="b">
        <v>0</v>
      </c>
      <c r="AG557" s="8" t="b">
        <v>0</v>
      </c>
      <c r="AH557" s="177"/>
      <c r="AI557" s="47"/>
      <c r="AJ557" s="8"/>
      <c r="AK557" s="47" t="s">
        <v>622</v>
      </c>
      <c r="AL557" s="4"/>
      <c r="AM557" s="4" t="s">
        <v>373</v>
      </c>
      <c r="AN557" s="4" t="s">
        <v>1315</v>
      </c>
      <c r="AO557" s="4" t="s">
        <v>2010</v>
      </c>
      <c r="AP557" s="4" t="s">
        <v>2010</v>
      </c>
      <c r="AQ557" s="4" t="s">
        <v>2010</v>
      </c>
      <c r="AR557" s="4" t="s">
        <v>2010</v>
      </c>
      <c r="AS557" s="147"/>
      <c r="AT557" s="147"/>
      <c r="AU557" s="147"/>
      <c r="AV557" s="147"/>
      <c r="AW557" s="147"/>
      <c r="AX557" s="147"/>
      <c r="AY557" s="147"/>
      <c r="AZ557" s="147"/>
    </row>
    <row r="558">
      <c r="A558" s="4" t="s">
        <v>1561</v>
      </c>
      <c r="B558" s="144">
        <v>44529.0</v>
      </c>
      <c r="C558" s="115">
        <v>0.3012384259259259</v>
      </c>
      <c r="D558" s="47"/>
      <c r="E558" s="47"/>
      <c r="F558" s="4"/>
      <c r="G558" s="4"/>
      <c r="H558" s="4"/>
      <c r="I558" s="47"/>
      <c r="J558" s="47"/>
      <c r="K558" s="47" t="s">
        <v>271</v>
      </c>
      <c r="L558" s="144"/>
      <c r="M558" s="115"/>
      <c r="N558" s="4"/>
      <c r="O558" s="4"/>
      <c r="P558" s="8" t="b">
        <v>0</v>
      </c>
      <c r="Q558" s="8" t="s">
        <v>2009</v>
      </c>
      <c r="R558" s="177" t="b">
        <v>1</v>
      </c>
      <c r="S558" s="177">
        <v>1.0</v>
      </c>
      <c r="T558" s="8"/>
      <c r="U558" s="4"/>
      <c r="V558" s="47"/>
      <c r="W558" s="4"/>
      <c r="X558" s="177" t="b">
        <v>0</v>
      </c>
      <c r="Y558" s="8" t="b">
        <v>0</v>
      </c>
      <c r="Z558" s="47"/>
      <c r="AA558" s="8" t="b">
        <v>0</v>
      </c>
      <c r="AB558" s="8" t="b">
        <v>0</v>
      </c>
      <c r="AC558" s="178">
        <v>106.0</v>
      </c>
      <c r="AD558" s="177" t="b">
        <v>0</v>
      </c>
      <c r="AE558" s="179"/>
      <c r="AF558" s="8" t="b">
        <v>0</v>
      </c>
      <c r="AG558" s="8" t="b">
        <v>0</v>
      </c>
      <c r="AH558" s="177"/>
      <c r="AI558" s="47"/>
      <c r="AJ558" s="8">
        <v>2.2</v>
      </c>
      <c r="AK558" s="47" t="s">
        <v>622</v>
      </c>
      <c r="AL558" s="4"/>
      <c r="AM558" s="4" t="s">
        <v>373</v>
      </c>
      <c r="AN558" s="4" t="s">
        <v>302</v>
      </c>
      <c r="AO558" s="4" t="s">
        <v>2010</v>
      </c>
      <c r="AP558" s="4" t="s">
        <v>2010</v>
      </c>
      <c r="AQ558" s="4" t="s">
        <v>2010</v>
      </c>
      <c r="AR558" s="4" t="s">
        <v>2010</v>
      </c>
      <c r="AS558" s="147"/>
      <c r="AT558" s="147"/>
      <c r="AU558" s="147"/>
      <c r="AV558" s="147"/>
      <c r="AW558" s="147"/>
      <c r="AX558" s="147"/>
      <c r="AY558" s="147"/>
      <c r="AZ558" s="147"/>
    </row>
    <row r="559">
      <c r="A559" s="4" t="s">
        <v>1563</v>
      </c>
      <c r="B559" s="144">
        <v>44529.0</v>
      </c>
      <c r="C559" s="115">
        <v>0.3012384259259259</v>
      </c>
      <c r="D559" s="47"/>
      <c r="E559" s="47"/>
      <c r="F559" s="4"/>
      <c r="G559" s="4"/>
      <c r="H559" s="4"/>
      <c r="I559" s="47"/>
      <c r="J559" s="47"/>
      <c r="K559" s="47" t="s">
        <v>622</v>
      </c>
      <c r="L559" s="144">
        <v>44529.0</v>
      </c>
      <c r="M559" s="115">
        <v>0.5002777777777778</v>
      </c>
      <c r="N559" s="4"/>
      <c r="O559" s="4"/>
      <c r="P559" s="8" t="b">
        <v>0</v>
      </c>
      <c r="Q559" s="8" t="s">
        <v>2013</v>
      </c>
      <c r="R559" s="177" t="b">
        <v>1</v>
      </c>
      <c r="S559" s="177">
        <v>1.0</v>
      </c>
      <c r="T559" s="8"/>
      <c r="U559" s="4"/>
      <c r="V559" s="47"/>
      <c r="W559" s="4"/>
      <c r="X559" s="177" t="b">
        <v>0</v>
      </c>
      <c r="Y559" s="8" t="b">
        <v>0</v>
      </c>
      <c r="Z559" s="47"/>
      <c r="AA559" s="8" t="b">
        <v>0</v>
      </c>
      <c r="AB559" s="8" t="b">
        <v>0</v>
      </c>
      <c r="AC559" s="178">
        <v>105.0</v>
      </c>
      <c r="AD559" s="177" t="b">
        <v>0</v>
      </c>
      <c r="AE559" s="179"/>
      <c r="AF559" s="8" t="b">
        <v>0</v>
      </c>
      <c r="AG559" s="8" t="b">
        <v>0</v>
      </c>
      <c r="AH559" s="177"/>
      <c r="AI559" s="47"/>
      <c r="AJ559" s="8"/>
      <c r="AK559" s="47" t="s">
        <v>622</v>
      </c>
      <c r="AL559" s="4"/>
      <c r="AM559" s="4" t="s">
        <v>280</v>
      </c>
      <c r="AN559" s="4" t="s">
        <v>305</v>
      </c>
      <c r="AO559" s="4" t="s">
        <v>2010</v>
      </c>
      <c r="AP559" s="4" t="s">
        <v>2010</v>
      </c>
      <c r="AQ559" s="4" t="s">
        <v>2010</v>
      </c>
      <c r="AR559" s="4" t="s">
        <v>2010</v>
      </c>
      <c r="AS559" s="147"/>
      <c r="AT559" s="147"/>
      <c r="AU559" s="147"/>
      <c r="AV559" s="147"/>
      <c r="AW559" s="147"/>
      <c r="AX559" s="147"/>
      <c r="AY559" s="147"/>
      <c r="AZ559" s="147"/>
    </row>
    <row r="560">
      <c r="A560" s="4" t="s">
        <v>1565</v>
      </c>
      <c r="B560" s="144">
        <v>44529.0</v>
      </c>
      <c r="C560" s="115">
        <v>0.3020486111111111</v>
      </c>
      <c r="D560" s="47"/>
      <c r="E560" s="47"/>
      <c r="F560" s="4"/>
      <c r="G560" s="4"/>
      <c r="H560" s="4"/>
      <c r="I560" s="47"/>
      <c r="J560" s="47"/>
      <c r="K560" s="47" t="s">
        <v>622</v>
      </c>
      <c r="L560" s="144">
        <v>44529.0</v>
      </c>
      <c r="M560" s="115">
        <v>0.5002777777777778</v>
      </c>
      <c r="N560" s="4"/>
      <c r="O560" s="4"/>
      <c r="P560" s="8" t="b">
        <v>0</v>
      </c>
      <c r="Q560" s="8" t="s">
        <v>2013</v>
      </c>
      <c r="R560" s="177" t="b">
        <v>1</v>
      </c>
      <c r="S560" s="177">
        <v>1.0</v>
      </c>
      <c r="T560" s="8"/>
      <c r="U560" s="4"/>
      <c r="V560" s="47"/>
      <c r="W560" s="4"/>
      <c r="X560" s="177" t="b">
        <v>0</v>
      </c>
      <c r="Y560" s="8" t="b">
        <v>0</v>
      </c>
      <c r="Z560" s="47"/>
      <c r="AA560" s="8" t="b">
        <v>0</v>
      </c>
      <c r="AB560" s="8" t="b">
        <v>0</v>
      </c>
      <c r="AC560" s="178">
        <v>104.0</v>
      </c>
      <c r="AD560" s="177" t="b">
        <v>0</v>
      </c>
      <c r="AE560" s="179"/>
      <c r="AF560" s="8" t="b">
        <v>0</v>
      </c>
      <c r="AG560" s="8" t="b">
        <v>0</v>
      </c>
      <c r="AH560" s="177"/>
      <c r="AI560" s="47"/>
      <c r="AJ560" s="8"/>
      <c r="AK560" s="47" t="s">
        <v>622</v>
      </c>
      <c r="AL560" s="4"/>
      <c r="AM560" s="4" t="s">
        <v>373</v>
      </c>
      <c r="AN560" s="4" t="s">
        <v>349</v>
      </c>
      <c r="AO560" s="4" t="s">
        <v>2010</v>
      </c>
      <c r="AP560" s="4" t="s">
        <v>2010</v>
      </c>
      <c r="AQ560" s="4" t="s">
        <v>2010</v>
      </c>
      <c r="AR560" s="4" t="s">
        <v>2010</v>
      </c>
      <c r="AS560" s="147"/>
      <c r="AT560" s="147"/>
      <c r="AU560" s="147"/>
      <c r="AV560" s="147"/>
      <c r="AW560" s="147"/>
      <c r="AX560" s="147"/>
      <c r="AY560" s="147"/>
      <c r="AZ560" s="147"/>
    </row>
    <row r="561">
      <c r="A561" s="4" t="s">
        <v>1567</v>
      </c>
      <c r="B561" s="144">
        <v>44529.0</v>
      </c>
      <c r="C561" s="115">
        <v>0.3058449074074074</v>
      </c>
      <c r="D561" s="47"/>
      <c r="E561" s="47"/>
      <c r="F561" s="4"/>
      <c r="G561" s="4"/>
      <c r="H561" s="4"/>
      <c r="I561" s="47"/>
      <c r="J561" s="47"/>
      <c r="K561" s="47" t="s">
        <v>622</v>
      </c>
      <c r="L561" s="144">
        <v>44529.0</v>
      </c>
      <c r="M561" s="115">
        <v>0.5002777777777778</v>
      </c>
      <c r="N561" s="4"/>
      <c r="O561" s="4"/>
      <c r="P561" s="8" t="b">
        <v>0</v>
      </c>
      <c r="Q561" s="8" t="s">
        <v>2013</v>
      </c>
      <c r="R561" s="177" t="b">
        <v>1</v>
      </c>
      <c r="S561" s="177">
        <v>1.0</v>
      </c>
      <c r="T561" s="8">
        <v>0.0</v>
      </c>
      <c r="U561" s="4"/>
      <c r="V561" s="47"/>
      <c r="W561" s="4"/>
      <c r="X561" s="177" t="b">
        <v>0</v>
      </c>
      <c r="Y561" s="8" t="b">
        <v>0</v>
      </c>
      <c r="Z561" s="47"/>
      <c r="AA561" s="8" t="b">
        <v>0</v>
      </c>
      <c r="AB561" s="8" t="b">
        <v>0</v>
      </c>
      <c r="AC561" s="178">
        <v>561.0</v>
      </c>
      <c r="AD561" s="177" t="b">
        <v>1</v>
      </c>
      <c r="AE561" s="179"/>
      <c r="AF561" s="8" t="b">
        <v>0</v>
      </c>
      <c r="AG561" s="8" t="b">
        <v>0</v>
      </c>
      <c r="AH561" s="177"/>
      <c r="AI561" s="47"/>
      <c r="AJ561" s="8"/>
      <c r="AK561" s="47" t="s">
        <v>622</v>
      </c>
      <c r="AL561" s="4"/>
      <c r="AM561" s="4" t="s">
        <v>373</v>
      </c>
      <c r="AN561" s="4" t="s">
        <v>1508</v>
      </c>
      <c r="AO561" s="4" t="s">
        <v>2010</v>
      </c>
      <c r="AP561" s="4" t="s">
        <v>2010</v>
      </c>
      <c r="AQ561" s="4" t="s">
        <v>2010</v>
      </c>
      <c r="AR561" s="4" t="s">
        <v>2010</v>
      </c>
      <c r="AS561" s="147"/>
      <c r="AT561" s="147"/>
      <c r="AU561" s="147"/>
      <c r="AV561" s="147"/>
      <c r="AW561" s="147"/>
      <c r="AX561" s="147"/>
      <c r="AY561" s="147"/>
      <c r="AZ561" s="147"/>
    </row>
    <row r="562">
      <c r="A562" s="4" t="s">
        <v>1569</v>
      </c>
      <c r="B562" s="144">
        <v>44529.0</v>
      </c>
      <c r="C562" s="115">
        <v>0.30668981481481483</v>
      </c>
      <c r="D562" s="47"/>
      <c r="E562" s="47"/>
      <c r="F562" s="4"/>
      <c r="G562" s="4"/>
      <c r="H562" s="4"/>
      <c r="I562" s="47"/>
      <c r="J562" s="47"/>
      <c r="K562" s="47" t="s">
        <v>622</v>
      </c>
      <c r="L562" s="144">
        <v>44529.0</v>
      </c>
      <c r="M562" s="115">
        <v>0.5002777777777778</v>
      </c>
      <c r="N562" s="4"/>
      <c r="O562" s="4"/>
      <c r="P562" s="8" t="b">
        <v>0</v>
      </c>
      <c r="Q562" s="8" t="s">
        <v>2013</v>
      </c>
      <c r="R562" s="177" t="b">
        <v>1</v>
      </c>
      <c r="S562" s="177">
        <v>1.0</v>
      </c>
      <c r="T562" s="8">
        <v>0.0</v>
      </c>
      <c r="U562" s="4"/>
      <c r="V562" s="47"/>
      <c r="W562" s="4"/>
      <c r="X562" s="177" t="b">
        <v>0</v>
      </c>
      <c r="Y562" s="8" t="b">
        <v>0</v>
      </c>
      <c r="Z562" s="47"/>
      <c r="AA562" s="8" t="b">
        <v>0</v>
      </c>
      <c r="AB562" s="8" t="b">
        <v>0</v>
      </c>
      <c r="AC562" s="178">
        <v>560.0</v>
      </c>
      <c r="AD562" s="177" t="b">
        <v>1</v>
      </c>
      <c r="AE562" s="179"/>
      <c r="AF562" s="8" t="b">
        <v>0</v>
      </c>
      <c r="AG562" s="8" t="b">
        <v>0</v>
      </c>
      <c r="AH562" s="177"/>
      <c r="AI562" s="47"/>
      <c r="AJ562" s="8"/>
      <c r="AK562" s="47" t="s">
        <v>622</v>
      </c>
      <c r="AL562" s="4"/>
      <c r="AM562" s="4" t="s">
        <v>373</v>
      </c>
      <c r="AN562" s="4" t="s">
        <v>678</v>
      </c>
      <c r="AO562" s="4" t="s">
        <v>2010</v>
      </c>
      <c r="AP562" s="4" t="s">
        <v>2010</v>
      </c>
      <c r="AQ562" s="4" t="s">
        <v>2010</v>
      </c>
      <c r="AR562" s="4" t="s">
        <v>2010</v>
      </c>
      <c r="AS562" s="147"/>
      <c r="AT562" s="147"/>
      <c r="AU562" s="147"/>
      <c r="AV562" s="147"/>
      <c r="AW562" s="147"/>
      <c r="AX562" s="147"/>
      <c r="AY562" s="147"/>
      <c r="AZ562" s="147"/>
    </row>
    <row r="563">
      <c r="A563" s="4" t="s">
        <v>1571</v>
      </c>
      <c r="B563" s="144">
        <v>44529.0</v>
      </c>
      <c r="C563" s="115">
        <v>0.30711805555555555</v>
      </c>
      <c r="D563" s="47"/>
      <c r="E563" s="47"/>
      <c r="F563" s="4"/>
      <c r="G563" s="4"/>
      <c r="H563" s="4"/>
      <c r="I563" s="47"/>
      <c r="J563" s="47"/>
      <c r="K563" s="47" t="s">
        <v>271</v>
      </c>
      <c r="L563" s="144">
        <v>44868.0</v>
      </c>
      <c r="M563" s="115">
        <v>0.5355208333333333</v>
      </c>
      <c r="N563" s="4"/>
      <c r="O563" s="4"/>
      <c r="P563" s="8" t="b">
        <v>0</v>
      </c>
      <c r="Q563" s="8" t="s">
        <v>2009</v>
      </c>
      <c r="R563" s="177" t="b">
        <v>1</v>
      </c>
      <c r="S563" s="177">
        <v>1.0</v>
      </c>
      <c r="T563" s="8">
        <v>0.0</v>
      </c>
      <c r="U563" s="4"/>
      <c r="V563" s="47"/>
      <c r="W563" s="4"/>
      <c r="X563" s="177" t="b">
        <v>0</v>
      </c>
      <c r="Y563" s="8" t="b">
        <v>0</v>
      </c>
      <c r="Z563" s="47"/>
      <c r="AA563" s="8" t="b">
        <v>0</v>
      </c>
      <c r="AB563" s="8" t="b">
        <v>0</v>
      </c>
      <c r="AC563" s="178">
        <v>559.0</v>
      </c>
      <c r="AD563" s="177" t="b">
        <v>1</v>
      </c>
      <c r="AE563" s="179"/>
      <c r="AF563" s="8" t="b">
        <v>0</v>
      </c>
      <c r="AG563" s="8" t="b">
        <v>0</v>
      </c>
      <c r="AH563" s="177"/>
      <c r="AI563" s="47"/>
      <c r="AJ563" s="8">
        <v>2.2</v>
      </c>
      <c r="AK563" s="47" t="s">
        <v>622</v>
      </c>
      <c r="AL563" s="4"/>
      <c r="AM563" s="4" t="s">
        <v>280</v>
      </c>
      <c r="AN563" s="4" t="s">
        <v>393</v>
      </c>
      <c r="AO563" s="4" t="s">
        <v>2010</v>
      </c>
      <c r="AP563" s="4" t="s">
        <v>2010</v>
      </c>
      <c r="AQ563" s="4" t="s">
        <v>2010</v>
      </c>
      <c r="AR563" s="4" t="s">
        <v>2010</v>
      </c>
      <c r="AS563" s="147"/>
      <c r="AT563" s="147"/>
      <c r="AU563" s="147"/>
      <c r="AV563" s="147"/>
      <c r="AW563" s="147"/>
      <c r="AX563" s="147"/>
      <c r="AY563" s="147"/>
      <c r="AZ563" s="147"/>
    </row>
    <row r="564">
      <c r="A564" s="4" t="s">
        <v>1573</v>
      </c>
      <c r="B564" s="144">
        <v>44529.0</v>
      </c>
      <c r="C564" s="115">
        <v>0.3077662037037037</v>
      </c>
      <c r="D564" s="47"/>
      <c r="E564" s="47"/>
      <c r="F564" s="4"/>
      <c r="G564" s="4"/>
      <c r="H564" s="4"/>
      <c r="I564" s="47"/>
      <c r="J564" s="47"/>
      <c r="K564" s="47" t="s">
        <v>622</v>
      </c>
      <c r="L564" s="144">
        <v>44529.0</v>
      </c>
      <c r="M564" s="115">
        <v>0.5002777777777778</v>
      </c>
      <c r="N564" s="4"/>
      <c r="O564" s="4"/>
      <c r="P564" s="8" t="b">
        <v>0</v>
      </c>
      <c r="Q564" s="8" t="s">
        <v>2013</v>
      </c>
      <c r="R564" s="177" t="b">
        <v>1</v>
      </c>
      <c r="S564" s="177">
        <v>1.0</v>
      </c>
      <c r="T564" s="8"/>
      <c r="U564" s="4"/>
      <c r="V564" s="47"/>
      <c r="W564" s="4"/>
      <c r="X564" s="177" t="b">
        <v>0</v>
      </c>
      <c r="Y564" s="8" t="b">
        <v>0</v>
      </c>
      <c r="Z564" s="47"/>
      <c r="AA564" s="8" t="b">
        <v>0</v>
      </c>
      <c r="AB564" s="8" t="b">
        <v>0</v>
      </c>
      <c r="AC564" s="178">
        <v>103.0</v>
      </c>
      <c r="AD564" s="177" t="b">
        <v>0</v>
      </c>
      <c r="AE564" s="179"/>
      <c r="AF564" s="8" t="b">
        <v>0</v>
      </c>
      <c r="AG564" s="8" t="b">
        <v>0</v>
      </c>
      <c r="AH564" s="177"/>
      <c r="AI564" s="47"/>
      <c r="AJ564" s="8"/>
      <c r="AK564" s="47" t="s">
        <v>622</v>
      </c>
      <c r="AL564" s="4"/>
      <c r="AM564" s="4" t="s">
        <v>280</v>
      </c>
      <c r="AN564" s="4" t="s">
        <v>396</v>
      </c>
      <c r="AO564" s="4" t="s">
        <v>2010</v>
      </c>
      <c r="AP564" s="4" t="s">
        <v>2010</v>
      </c>
      <c r="AQ564" s="4" t="s">
        <v>2010</v>
      </c>
      <c r="AR564" s="4" t="s">
        <v>2010</v>
      </c>
      <c r="AS564" s="147"/>
      <c r="AT564" s="147"/>
      <c r="AU564" s="147"/>
      <c r="AV564" s="147"/>
      <c r="AW564" s="147"/>
      <c r="AX564" s="147"/>
      <c r="AY564" s="147"/>
      <c r="AZ564" s="147"/>
    </row>
    <row r="565">
      <c r="A565" s="4" t="s">
        <v>1575</v>
      </c>
      <c r="B565" s="144">
        <v>44529.0</v>
      </c>
      <c r="C565" s="115">
        <v>0.30802083333333335</v>
      </c>
      <c r="D565" s="47"/>
      <c r="E565" s="47"/>
      <c r="F565" s="4"/>
      <c r="G565" s="4"/>
      <c r="H565" s="4"/>
      <c r="I565" s="47"/>
      <c r="J565" s="47"/>
      <c r="K565" s="47" t="s">
        <v>622</v>
      </c>
      <c r="L565" s="144">
        <v>44529.0</v>
      </c>
      <c r="M565" s="115">
        <v>0.5002777777777778</v>
      </c>
      <c r="N565" s="4"/>
      <c r="O565" s="4"/>
      <c r="P565" s="8" t="b">
        <v>0</v>
      </c>
      <c r="Q565" s="8" t="s">
        <v>2013</v>
      </c>
      <c r="R565" s="177" t="b">
        <v>1</v>
      </c>
      <c r="S565" s="177">
        <v>1.0</v>
      </c>
      <c r="T565" s="8">
        <v>0.0</v>
      </c>
      <c r="U565" s="4"/>
      <c r="V565" s="47"/>
      <c r="W565" s="4"/>
      <c r="X565" s="177" t="b">
        <v>0</v>
      </c>
      <c r="Y565" s="8" t="b">
        <v>0</v>
      </c>
      <c r="Z565" s="47"/>
      <c r="AA565" s="8" t="b">
        <v>0</v>
      </c>
      <c r="AB565" s="8" t="b">
        <v>0</v>
      </c>
      <c r="AC565" s="178">
        <v>558.0</v>
      </c>
      <c r="AD565" s="177" t="b">
        <v>1</v>
      </c>
      <c r="AE565" s="179"/>
      <c r="AF565" s="8" t="b">
        <v>0</v>
      </c>
      <c r="AG565" s="8" t="b">
        <v>0</v>
      </c>
      <c r="AH565" s="177"/>
      <c r="AI565" s="47"/>
      <c r="AJ565" s="8"/>
      <c r="AK565" s="47" t="s">
        <v>622</v>
      </c>
      <c r="AL565" s="4"/>
      <c r="AM565" s="4" t="s">
        <v>280</v>
      </c>
      <c r="AN565" s="4" t="s">
        <v>1576</v>
      </c>
      <c r="AO565" s="4" t="s">
        <v>2010</v>
      </c>
      <c r="AP565" s="4" t="s">
        <v>2010</v>
      </c>
      <c r="AQ565" s="4" t="s">
        <v>2010</v>
      </c>
      <c r="AR565" s="4" t="s">
        <v>2010</v>
      </c>
      <c r="AS565" s="147"/>
      <c r="AT565" s="147"/>
      <c r="AU565" s="147"/>
      <c r="AV565" s="147"/>
      <c r="AW565" s="147"/>
      <c r="AX565" s="147"/>
      <c r="AY565" s="147"/>
      <c r="AZ565" s="147"/>
    </row>
    <row r="566">
      <c r="A566" s="4" t="s">
        <v>1578</v>
      </c>
      <c r="B566" s="144">
        <v>44529.0</v>
      </c>
      <c r="C566" s="115">
        <v>0.3113888888888889</v>
      </c>
      <c r="D566" s="47"/>
      <c r="E566" s="47"/>
      <c r="F566" s="4"/>
      <c r="G566" s="4"/>
      <c r="H566" s="4"/>
      <c r="I566" s="47"/>
      <c r="J566" s="47"/>
      <c r="K566" s="47" t="s">
        <v>622</v>
      </c>
      <c r="L566" s="144">
        <v>44529.0</v>
      </c>
      <c r="M566" s="115">
        <v>0.5002777777777778</v>
      </c>
      <c r="N566" s="4"/>
      <c r="O566" s="4"/>
      <c r="P566" s="8" t="b">
        <v>0</v>
      </c>
      <c r="Q566" s="8" t="s">
        <v>2013</v>
      </c>
      <c r="R566" s="177" t="b">
        <v>1</v>
      </c>
      <c r="S566" s="177">
        <v>1.0</v>
      </c>
      <c r="T566" s="8">
        <v>0.0</v>
      </c>
      <c r="U566" s="4"/>
      <c r="V566" s="47"/>
      <c r="W566" s="4"/>
      <c r="X566" s="177" t="b">
        <v>0</v>
      </c>
      <c r="Y566" s="8" t="b">
        <v>0</v>
      </c>
      <c r="Z566" s="47"/>
      <c r="AA566" s="8" t="b">
        <v>0</v>
      </c>
      <c r="AB566" s="8" t="b">
        <v>0</v>
      </c>
      <c r="AC566" s="178">
        <v>557.0</v>
      </c>
      <c r="AD566" s="177" t="b">
        <v>1</v>
      </c>
      <c r="AE566" s="179"/>
      <c r="AF566" s="8" t="b">
        <v>0</v>
      </c>
      <c r="AG566" s="8" t="b">
        <v>0</v>
      </c>
      <c r="AH566" s="177"/>
      <c r="AI566" s="47"/>
      <c r="AJ566" s="8"/>
      <c r="AK566" s="47" t="s">
        <v>622</v>
      </c>
      <c r="AL566" s="4"/>
      <c r="AM566" s="4" t="s">
        <v>280</v>
      </c>
      <c r="AN566" s="4" t="s">
        <v>1579</v>
      </c>
      <c r="AO566" s="4" t="s">
        <v>2010</v>
      </c>
      <c r="AP566" s="4" t="s">
        <v>2010</v>
      </c>
      <c r="AQ566" s="4" t="s">
        <v>2010</v>
      </c>
      <c r="AR566" s="4" t="s">
        <v>2010</v>
      </c>
      <c r="AS566" s="147"/>
      <c r="AT566" s="147"/>
      <c r="AU566" s="147"/>
      <c r="AV566" s="147"/>
      <c r="AW566" s="147"/>
      <c r="AX566" s="147"/>
      <c r="AY566" s="147"/>
      <c r="AZ566" s="147"/>
    </row>
    <row r="567">
      <c r="A567" s="4" t="s">
        <v>1581</v>
      </c>
      <c r="B567" s="144">
        <v>44529.0</v>
      </c>
      <c r="C567" s="115">
        <v>0.31266203703703704</v>
      </c>
      <c r="D567" s="47"/>
      <c r="E567" s="47"/>
      <c r="F567" s="4"/>
      <c r="G567" s="4"/>
      <c r="H567" s="4"/>
      <c r="I567" s="47"/>
      <c r="J567" s="47"/>
      <c r="K567" s="47" t="s">
        <v>622</v>
      </c>
      <c r="L567" s="144">
        <v>44529.0</v>
      </c>
      <c r="M567" s="115">
        <v>0.5002777777777778</v>
      </c>
      <c r="N567" s="4"/>
      <c r="O567" s="4"/>
      <c r="P567" s="8" t="b">
        <v>0</v>
      </c>
      <c r="Q567" s="8" t="s">
        <v>2013</v>
      </c>
      <c r="R567" s="177" t="b">
        <v>1</v>
      </c>
      <c r="S567" s="177">
        <v>1.0</v>
      </c>
      <c r="T567" s="8">
        <v>0.0</v>
      </c>
      <c r="U567" s="4"/>
      <c r="V567" s="47"/>
      <c r="W567" s="4"/>
      <c r="X567" s="177" t="b">
        <v>0</v>
      </c>
      <c r="Y567" s="8" t="b">
        <v>0</v>
      </c>
      <c r="Z567" s="47"/>
      <c r="AA567" s="8" t="b">
        <v>0</v>
      </c>
      <c r="AB567" s="8" t="b">
        <v>0</v>
      </c>
      <c r="AC567" s="178">
        <v>556.0</v>
      </c>
      <c r="AD567" s="177" t="b">
        <v>1</v>
      </c>
      <c r="AE567" s="179"/>
      <c r="AF567" s="8" t="b">
        <v>0</v>
      </c>
      <c r="AG567" s="8" t="b">
        <v>0</v>
      </c>
      <c r="AH567" s="177"/>
      <c r="AI567" s="47"/>
      <c r="AJ567" s="8"/>
      <c r="AK567" s="47" t="s">
        <v>622</v>
      </c>
      <c r="AL567" s="4"/>
      <c r="AM567" s="4" t="s">
        <v>280</v>
      </c>
      <c r="AN567" s="4" t="s">
        <v>1214</v>
      </c>
      <c r="AO567" s="4" t="s">
        <v>2010</v>
      </c>
      <c r="AP567" s="4" t="s">
        <v>2010</v>
      </c>
      <c r="AQ567" s="4" t="s">
        <v>2010</v>
      </c>
      <c r="AR567" s="4" t="s">
        <v>2010</v>
      </c>
      <c r="AS567" s="147"/>
      <c r="AT567" s="147"/>
      <c r="AU567" s="147"/>
      <c r="AV567" s="147"/>
      <c r="AW567" s="147"/>
      <c r="AX567" s="147"/>
      <c r="AY567" s="147"/>
      <c r="AZ567" s="147"/>
    </row>
    <row r="568">
      <c r="A568" s="4" t="s">
        <v>1583</v>
      </c>
      <c r="B568" s="144">
        <v>44529.0</v>
      </c>
      <c r="C568" s="115">
        <v>0.32686342592592593</v>
      </c>
      <c r="D568" s="47"/>
      <c r="E568" s="47"/>
      <c r="F568" s="4"/>
      <c r="G568" s="4"/>
      <c r="H568" s="4"/>
      <c r="I568" s="47"/>
      <c r="J568" s="47"/>
      <c r="K568" s="47" t="s">
        <v>622</v>
      </c>
      <c r="L568" s="144">
        <v>44529.0</v>
      </c>
      <c r="M568" s="115">
        <v>0.5002777777777778</v>
      </c>
      <c r="N568" s="4"/>
      <c r="O568" s="4"/>
      <c r="P568" s="8" t="b">
        <v>0</v>
      </c>
      <c r="Q568" s="8" t="s">
        <v>2013</v>
      </c>
      <c r="R568" s="177" t="b">
        <v>1</v>
      </c>
      <c r="S568" s="177">
        <v>1.0</v>
      </c>
      <c r="T568" s="8">
        <v>0.0</v>
      </c>
      <c r="U568" s="4"/>
      <c r="V568" s="47"/>
      <c r="W568" s="4"/>
      <c r="X568" s="177" t="b">
        <v>0</v>
      </c>
      <c r="Y568" s="8" t="b">
        <v>0</v>
      </c>
      <c r="Z568" s="47"/>
      <c r="AA568" s="8" t="b">
        <v>0</v>
      </c>
      <c r="AB568" s="8" t="b">
        <v>0</v>
      </c>
      <c r="AC568" s="178">
        <v>555.0</v>
      </c>
      <c r="AD568" s="177" t="b">
        <v>1</v>
      </c>
      <c r="AE568" s="179"/>
      <c r="AF568" s="8" t="b">
        <v>0</v>
      </c>
      <c r="AG568" s="8" t="b">
        <v>0</v>
      </c>
      <c r="AH568" s="177"/>
      <c r="AI568" s="47"/>
      <c r="AJ568" s="8"/>
      <c r="AK568" s="47" t="s">
        <v>622</v>
      </c>
      <c r="AL568" s="4"/>
      <c r="AM568" s="4" t="s">
        <v>373</v>
      </c>
      <c r="AN568" s="4" t="s">
        <v>491</v>
      </c>
      <c r="AO568" s="4" t="s">
        <v>2010</v>
      </c>
      <c r="AP568" s="4" t="s">
        <v>2010</v>
      </c>
      <c r="AQ568" s="4" t="s">
        <v>2010</v>
      </c>
      <c r="AR568" s="4" t="s">
        <v>2010</v>
      </c>
      <c r="AS568" s="147"/>
      <c r="AT568" s="147"/>
      <c r="AU568" s="147"/>
      <c r="AV568" s="147"/>
      <c r="AW568" s="147"/>
      <c r="AX568" s="147"/>
      <c r="AY568" s="147"/>
      <c r="AZ568" s="147"/>
    </row>
    <row r="569">
      <c r="A569" s="4" t="s">
        <v>1585</v>
      </c>
      <c r="B569" s="144">
        <v>44529.0</v>
      </c>
      <c r="C569" s="115">
        <v>0.32731481481481484</v>
      </c>
      <c r="D569" s="47"/>
      <c r="E569" s="47"/>
      <c r="F569" s="4"/>
      <c r="G569" s="4"/>
      <c r="H569" s="4"/>
      <c r="I569" s="47"/>
      <c r="J569" s="47"/>
      <c r="K569" s="47" t="s">
        <v>622</v>
      </c>
      <c r="L569" s="144">
        <v>44529.0</v>
      </c>
      <c r="M569" s="115">
        <v>0.5002777777777778</v>
      </c>
      <c r="N569" s="4"/>
      <c r="O569" s="4"/>
      <c r="P569" s="8" t="b">
        <v>0</v>
      </c>
      <c r="Q569" s="8" t="s">
        <v>2013</v>
      </c>
      <c r="R569" s="177" t="b">
        <v>1</v>
      </c>
      <c r="S569" s="177">
        <v>1.0</v>
      </c>
      <c r="T569" s="8">
        <v>0.0</v>
      </c>
      <c r="U569" s="4"/>
      <c r="V569" s="47"/>
      <c r="W569" s="4"/>
      <c r="X569" s="177" t="b">
        <v>0</v>
      </c>
      <c r="Y569" s="8" t="b">
        <v>0</v>
      </c>
      <c r="Z569" s="47"/>
      <c r="AA569" s="8" t="b">
        <v>0</v>
      </c>
      <c r="AB569" s="8" t="b">
        <v>0</v>
      </c>
      <c r="AC569" s="178">
        <v>554.0</v>
      </c>
      <c r="AD569" s="177" t="b">
        <v>1</v>
      </c>
      <c r="AE569" s="179"/>
      <c r="AF569" s="8" t="b">
        <v>0</v>
      </c>
      <c r="AG569" s="8" t="b">
        <v>0</v>
      </c>
      <c r="AH569" s="177"/>
      <c r="AI569" s="47"/>
      <c r="AJ569" s="8"/>
      <c r="AK569" s="47" t="s">
        <v>622</v>
      </c>
      <c r="AL569" s="4"/>
      <c r="AM569" s="4" t="s">
        <v>280</v>
      </c>
      <c r="AN569" s="4" t="s">
        <v>1487</v>
      </c>
      <c r="AO569" s="4" t="s">
        <v>2010</v>
      </c>
      <c r="AP569" s="4" t="s">
        <v>2010</v>
      </c>
      <c r="AQ569" s="4" t="s">
        <v>2010</v>
      </c>
      <c r="AR569" s="4" t="s">
        <v>2010</v>
      </c>
      <c r="AS569" s="147"/>
      <c r="AT569" s="147"/>
      <c r="AU569" s="147"/>
      <c r="AV569" s="147"/>
      <c r="AW569" s="147"/>
      <c r="AX569" s="147"/>
      <c r="AY569" s="147"/>
      <c r="AZ569" s="147"/>
    </row>
    <row r="570">
      <c r="A570" s="4" t="s">
        <v>1587</v>
      </c>
      <c r="B570" s="144">
        <v>44529.0</v>
      </c>
      <c r="C570" s="115">
        <v>0.3302893518518519</v>
      </c>
      <c r="D570" s="47"/>
      <c r="E570" s="47"/>
      <c r="F570" s="4"/>
      <c r="G570" s="4"/>
      <c r="H570" s="4"/>
      <c r="I570" s="47"/>
      <c r="J570" s="47"/>
      <c r="K570" s="47" t="s">
        <v>622</v>
      </c>
      <c r="L570" s="144">
        <v>44529.0</v>
      </c>
      <c r="M570" s="115">
        <v>0.5002777777777778</v>
      </c>
      <c r="N570" s="4"/>
      <c r="O570" s="4"/>
      <c r="P570" s="8" t="b">
        <v>0</v>
      </c>
      <c r="Q570" s="8" t="s">
        <v>2013</v>
      </c>
      <c r="R570" s="177" t="b">
        <v>1</v>
      </c>
      <c r="S570" s="177">
        <v>1.0</v>
      </c>
      <c r="T570" s="8"/>
      <c r="U570" s="4"/>
      <c r="V570" s="47"/>
      <c r="W570" s="4"/>
      <c r="X570" s="177" t="b">
        <v>0</v>
      </c>
      <c r="Y570" s="8" t="b">
        <v>0</v>
      </c>
      <c r="Z570" s="47"/>
      <c r="AA570" s="8" t="b">
        <v>0</v>
      </c>
      <c r="AB570" s="8" t="b">
        <v>0</v>
      </c>
      <c r="AC570" s="178">
        <v>102.0</v>
      </c>
      <c r="AD570" s="177" t="b">
        <v>0</v>
      </c>
      <c r="AE570" s="179"/>
      <c r="AF570" s="8" t="b">
        <v>0</v>
      </c>
      <c r="AG570" s="8" t="b">
        <v>0</v>
      </c>
      <c r="AH570" s="177"/>
      <c r="AI570" s="47"/>
      <c r="AJ570" s="8"/>
      <c r="AK570" s="47" t="s">
        <v>622</v>
      </c>
      <c r="AL570" s="4"/>
      <c r="AM570" s="4" t="s">
        <v>280</v>
      </c>
      <c r="AN570" s="4" t="s">
        <v>462</v>
      </c>
      <c r="AO570" s="4" t="s">
        <v>2010</v>
      </c>
      <c r="AP570" s="4" t="s">
        <v>2010</v>
      </c>
      <c r="AQ570" s="4" t="s">
        <v>2010</v>
      </c>
      <c r="AR570" s="4" t="s">
        <v>2010</v>
      </c>
      <c r="AS570" s="147"/>
      <c r="AT570" s="147"/>
      <c r="AU570" s="147"/>
      <c r="AV570" s="147"/>
      <c r="AW570" s="147"/>
      <c r="AX570" s="147"/>
      <c r="AY570" s="147"/>
      <c r="AZ570" s="147"/>
    </row>
    <row r="571">
      <c r="A571" s="4" t="s">
        <v>1589</v>
      </c>
      <c r="B571" s="144">
        <v>44529.0</v>
      </c>
      <c r="C571" s="115">
        <v>0.33427083333333335</v>
      </c>
      <c r="D571" s="47"/>
      <c r="E571" s="47"/>
      <c r="F571" s="4"/>
      <c r="G571" s="4"/>
      <c r="H571" s="4"/>
      <c r="I571" s="47"/>
      <c r="J571" s="47"/>
      <c r="K571" s="47" t="s">
        <v>622</v>
      </c>
      <c r="L571" s="144">
        <v>44529.0</v>
      </c>
      <c r="M571" s="115">
        <v>0.5002777777777778</v>
      </c>
      <c r="N571" s="4"/>
      <c r="O571" s="4"/>
      <c r="P571" s="8" t="b">
        <v>0</v>
      </c>
      <c r="Q571" s="8" t="s">
        <v>2013</v>
      </c>
      <c r="R571" s="177" t="b">
        <v>1</v>
      </c>
      <c r="S571" s="177">
        <v>1.0</v>
      </c>
      <c r="T571" s="8"/>
      <c r="U571" s="4"/>
      <c r="V571" s="47"/>
      <c r="W571" s="4"/>
      <c r="X571" s="177" t="b">
        <v>0</v>
      </c>
      <c r="Y571" s="8" t="b">
        <v>0</v>
      </c>
      <c r="Z571" s="47"/>
      <c r="AA571" s="8" t="b">
        <v>0</v>
      </c>
      <c r="AB571" s="8" t="b">
        <v>0</v>
      </c>
      <c r="AC571" s="178">
        <v>101.0</v>
      </c>
      <c r="AD571" s="177" t="b">
        <v>0</v>
      </c>
      <c r="AE571" s="179"/>
      <c r="AF571" s="8" t="b">
        <v>0</v>
      </c>
      <c r="AG571" s="8" t="b">
        <v>0</v>
      </c>
      <c r="AH571" s="177"/>
      <c r="AI571" s="47"/>
      <c r="AJ571" s="8"/>
      <c r="AK571" s="47" t="s">
        <v>622</v>
      </c>
      <c r="AL571" s="4"/>
      <c r="AM571" s="4" t="s">
        <v>280</v>
      </c>
      <c r="AN571" s="4" t="s">
        <v>796</v>
      </c>
      <c r="AO571" s="4" t="s">
        <v>2010</v>
      </c>
      <c r="AP571" s="4" t="s">
        <v>2010</v>
      </c>
      <c r="AQ571" s="4" t="s">
        <v>2010</v>
      </c>
      <c r="AR571" s="4" t="s">
        <v>2010</v>
      </c>
      <c r="AS571" s="147"/>
      <c r="AT571" s="147"/>
      <c r="AU571" s="147"/>
      <c r="AV571" s="147"/>
      <c r="AW571" s="147"/>
      <c r="AX571" s="147"/>
      <c r="AY571" s="147"/>
      <c r="AZ571" s="147"/>
    </row>
    <row r="572">
      <c r="A572" s="4" t="s">
        <v>1591</v>
      </c>
      <c r="B572" s="144">
        <v>44529.0</v>
      </c>
      <c r="C572" s="115">
        <v>0.3345023148148148</v>
      </c>
      <c r="D572" s="47"/>
      <c r="E572" s="47"/>
      <c r="F572" s="4"/>
      <c r="G572" s="4"/>
      <c r="H572" s="4"/>
      <c r="I572" s="47"/>
      <c r="J572" s="47"/>
      <c r="K572" s="47" t="s">
        <v>622</v>
      </c>
      <c r="L572" s="144">
        <v>44529.0</v>
      </c>
      <c r="M572" s="115">
        <v>0.5002777777777778</v>
      </c>
      <c r="N572" s="4"/>
      <c r="O572" s="4"/>
      <c r="P572" s="8" t="b">
        <v>0</v>
      </c>
      <c r="Q572" s="8" t="s">
        <v>2013</v>
      </c>
      <c r="R572" s="177" t="b">
        <v>1</v>
      </c>
      <c r="S572" s="177">
        <v>1.0</v>
      </c>
      <c r="T572" s="8"/>
      <c r="U572" s="4"/>
      <c r="V572" s="47"/>
      <c r="W572" s="4"/>
      <c r="X572" s="177" t="b">
        <v>0</v>
      </c>
      <c r="Y572" s="8" t="b">
        <v>0</v>
      </c>
      <c r="Z572" s="47"/>
      <c r="AA572" s="8" t="b">
        <v>0</v>
      </c>
      <c r="AB572" s="8" t="b">
        <v>0</v>
      </c>
      <c r="AC572" s="178">
        <v>100.0</v>
      </c>
      <c r="AD572" s="177" t="b">
        <v>0</v>
      </c>
      <c r="AE572" s="179"/>
      <c r="AF572" s="8" t="b">
        <v>0</v>
      </c>
      <c r="AG572" s="8" t="b">
        <v>0</v>
      </c>
      <c r="AH572" s="177"/>
      <c r="AI572" s="47"/>
      <c r="AJ572" s="8"/>
      <c r="AK572" s="47" t="s">
        <v>622</v>
      </c>
      <c r="AL572" s="4"/>
      <c r="AM572" s="4" t="s">
        <v>373</v>
      </c>
      <c r="AN572" s="4" t="s">
        <v>368</v>
      </c>
      <c r="AO572" s="4" t="s">
        <v>2010</v>
      </c>
      <c r="AP572" s="4" t="s">
        <v>2010</v>
      </c>
      <c r="AQ572" s="4" t="s">
        <v>2010</v>
      </c>
      <c r="AR572" s="4" t="s">
        <v>2010</v>
      </c>
      <c r="AS572" s="147"/>
      <c r="AT572" s="147"/>
      <c r="AU572" s="147"/>
      <c r="AV572" s="147"/>
      <c r="AW572" s="147"/>
      <c r="AX572" s="147"/>
      <c r="AY572" s="147"/>
      <c r="AZ572" s="147"/>
    </row>
    <row r="573">
      <c r="A573" s="4" t="s">
        <v>1593</v>
      </c>
      <c r="B573" s="144">
        <v>44529.0</v>
      </c>
      <c r="C573" s="115">
        <v>0.33489583333333334</v>
      </c>
      <c r="D573" s="47"/>
      <c r="E573" s="47"/>
      <c r="F573" s="4"/>
      <c r="G573" s="4"/>
      <c r="H573" s="4"/>
      <c r="I573" s="47"/>
      <c r="J573" s="47"/>
      <c r="K573" s="47" t="s">
        <v>622</v>
      </c>
      <c r="L573" s="144">
        <v>44529.0</v>
      </c>
      <c r="M573" s="115">
        <v>0.5002893518518519</v>
      </c>
      <c r="N573" s="4"/>
      <c r="O573" s="4"/>
      <c r="P573" s="8" t="b">
        <v>0</v>
      </c>
      <c r="Q573" s="8" t="s">
        <v>2013</v>
      </c>
      <c r="R573" s="177" t="b">
        <v>1</v>
      </c>
      <c r="S573" s="177">
        <v>1.0</v>
      </c>
      <c r="T573" s="8"/>
      <c r="U573" s="4"/>
      <c r="V573" s="47"/>
      <c r="W573" s="4"/>
      <c r="X573" s="177" t="b">
        <v>0</v>
      </c>
      <c r="Y573" s="8" t="b">
        <v>0</v>
      </c>
      <c r="Z573" s="47"/>
      <c r="AA573" s="8" t="b">
        <v>0</v>
      </c>
      <c r="AB573" s="8" t="b">
        <v>0</v>
      </c>
      <c r="AC573" s="178">
        <v>99.0</v>
      </c>
      <c r="AD573" s="177" t="b">
        <v>0</v>
      </c>
      <c r="AE573" s="179"/>
      <c r="AF573" s="8" t="b">
        <v>0</v>
      </c>
      <c r="AG573" s="8" t="b">
        <v>0</v>
      </c>
      <c r="AH573" s="177"/>
      <c r="AI573" s="47"/>
      <c r="AJ573" s="8"/>
      <c r="AK573" s="47" t="s">
        <v>622</v>
      </c>
      <c r="AL573" s="4"/>
      <c r="AM573" s="4" t="s">
        <v>280</v>
      </c>
      <c r="AN573" s="4" t="s">
        <v>520</v>
      </c>
      <c r="AO573" s="4" t="s">
        <v>2010</v>
      </c>
      <c r="AP573" s="4" t="s">
        <v>2010</v>
      </c>
      <c r="AQ573" s="4" t="s">
        <v>2010</v>
      </c>
      <c r="AR573" s="4" t="s">
        <v>2010</v>
      </c>
      <c r="AS573" s="147"/>
      <c r="AT573" s="147"/>
      <c r="AU573" s="147"/>
      <c r="AV573" s="147"/>
      <c r="AW573" s="147"/>
      <c r="AX573" s="147"/>
      <c r="AY573" s="147"/>
      <c r="AZ573" s="147"/>
    </row>
    <row r="574">
      <c r="A574" s="4" t="s">
        <v>1595</v>
      </c>
      <c r="B574" s="144">
        <v>44529.0</v>
      </c>
      <c r="C574" s="115">
        <v>0.3372685185185185</v>
      </c>
      <c r="D574" s="47"/>
      <c r="E574" s="47"/>
      <c r="F574" s="4"/>
      <c r="G574" s="4"/>
      <c r="H574" s="4"/>
      <c r="I574" s="47"/>
      <c r="J574" s="47"/>
      <c r="K574" s="47" t="s">
        <v>622</v>
      </c>
      <c r="L574" s="144">
        <v>44529.0</v>
      </c>
      <c r="M574" s="115">
        <v>0.5002893518518519</v>
      </c>
      <c r="N574" s="4"/>
      <c r="O574" s="4"/>
      <c r="P574" s="8" t="b">
        <v>0</v>
      </c>
      <c r="Q574" s="8" t="s">
        <v>2013</v>
      </c>
      <c r="R574" s="177" t="b">
        <v>1</v>
      </c>
      <c r="S574" s="177">
        <v>1.0</v>
      </c>
      <c r="T574" s="8">
        <v>0.0</v>
      </c>
      <c r="U574" s="4"/>
      <c r="V574" s="47"/>
      <c r="W574" s="4"/>
      <c r="X574" s="177" t="b">
        <v>0</v>
      </c>
      <c r="Y574" s="8" t="b">
        <v>0</v>
      </c>
      <c r="Z574" s="47"/>
      <c r="AA574" s="8" t="b">
        <v>0</v>
      </c>
      <c r="AB574" s="8" t="b">
        <v>0</v>
      </c>
      <c r="AC574" s="178">
        <v>553.0</v>
      </c>
      <c r="AD574" s="177" t="b">
        <v>1</v>
      </c>
      <c r="AE574" s="179"/>
      <c r="AF574" s="8" t="b">
        <v>0</v>
      </c>
      <c r="AG574" s="8" t="b">
        <v>0</v>
      </c>
      <c r="AH574" s="177"/>
      <c r="AI574" s="47"/>
      <c r="AJ574" s="8"/>
      <c r="AK574" s="47" t="s">
        <v>622</v>
      </c>
      <c r="AL574" s="4"/>
      <c r="AM574" s="4" t="s">
        <v>373</v>
      </c>
      <c r="AN574" s="4" t="s">
        <v>1596</v>
      </c>
      <c r="AO574" s="4" t="s">
        <v>2010</v>
      </c>
      <c r="AP574" s="4" t="s">
        <v>2010</v>
      </c>
      <c r="AQ574" s="4" t="s">
        <v>2010</v>
      </c>
      <c r="AR574" s="4" t="s">
        <v>2010</v>
      </c>
      <c r="AS574" s="147"/>
      <c r="AT574" s="147"/>
      <c r="AU574" s="147"/>
      <c r="AV574" s="147"/>
      <c r="AW574" s="147"/>
      <c r="AX574" s="147"/>
      <c r="AY574" s="147"/>
      <c r="AZ574" s="147"/>
    </row>
    <row r="575">
      <c r="A575" s="4" t="s">
        <v>1598</v>
      </c>
      <c r="B575" s="144">
        <v>44529.0</v>
      </c>
      <c r="C575" s="115">
        <v>0.37310185185185185</v>
      </c>
      <c r="D575" s="47"/>
      <c r="E575" s="47"/>
      <c r="F575" s="4"/>
      <c r="G575" s="4"/>
      <c r="H575" s="4"/>
      <c r="I575" s="47"/>
      <c r="J575" s="47"/>
      <c r="K575" s="47" t="s">
        <v>622</v>
      </c>
      <c r="L575" s="144">
        <v>44529.0</v>
      </c>
      <c r="M575" s="115">
        <v>0.5002893518518519</v>
      </c>
      <c r="N575" s="4"/>
      <c r="O575" s="4"/>
      <c r="P575" s="8" t="b">
        <v>0</v>
      </c>
      <c r="Q575" s="8" t="s">
        <v>2013</v>
      </c>
      <c r="R575" s="177" t="b">
        <v>1</v>
      </c>
      <c r="S575" s="177">
        <v>1.0</v>
      </c>
      <c r="T575" s="8">
        <v>0.0</v>
      </c>
      <c r="U575" s="4"/>
      <c r="V575" s="47"/>
      <c r="W575" s="4"/>
      <c r="X575" s="177" t="b">
        <v>0</v>
      </c>
      <c r="Y575" s="8" t="b">
        <v>0</v>
      </c>
      <c r="Z575" s="47"/>
      <c r="AA575" s="8" t="b">
        <v>0</v>
      </c>
      <c r="AB575" s="8" t="b">
        <v>0</v>
      </c>
      <c r="AC575" s="178">
        <v>552.0</v>
      </c>
      <c r="AD575" s="177" t="b">
        <v>1</v>
      </c>
      <c r="AE575" s="179"/>
      <c r="AF575" s="8" t="b">
        <v>0</v>
      </c>
      <c r="AG575" s="8" t="b">
        <v>0</v>
      </c>
      <c r="AH575" s="177"/>
      <c r="AI575" s="47"/>
      <c r="AJ575" s="8"/>
      <c r="AK575" s="47" t="s">
        <v>622</v>
      </c>
      <c r="AL575" s="4"/>
      <c r="AM575" s="4" t="s">
        <v>280</v>
      </c>
      <c r="AN575" s="4" t="s">
        <v>1599</v>
      </c>
      <c r="AO575" s="4" t="s">
        <v>2010</v>
      </c>
      <c r="AP575" s="4" t="s">
        <v>2010</v>
      </c>
      <c r="AQ575" s="4" t="s">
        <v>2010</v>
      </c>
      <c r="AR575" s="4" t="s">
        <v>2010</v>
      </c>
      <c r="AS575" s="147"/>
      <c r="AT575" s="147"/>
      <c r="AU575" s="147"/>
      <c r="AV575" s="147"/>
      <c r="AW575" s="147"/>
      <c r="AX575" s="147"/>
      <c r="AY575" s="147"/>
      <c r="AZ575" s="147"/>
    </row>
    <row r="576">
      <c r="A576" s="4" t="s">
        <v>1601</v>
      </c>
      <c r="B576" s="144">
        <v>44529.0</v>
      </c>
      <c r="C576" s="115">
        <v>0.3732986111111111</v>
      </c>
      <c r="D576" s="47"/>
      <c r="E576" s="47"/>
      <c r="F576" s="4"/>
      <c r="G576" s="4"/>
      <c r="H576" s="4"/>
      <c r="I576" s="47"/>
      <c r="J576" s="47"/>
      <c r="K576" s="47" t="s">
        <v>622</v>
      </c>
      <c r="L576" s="144">
        <v>44529.0</v>
      </c>
      <c r="M576" s="115">
        <v>0.5002893518518519</v>
      </c>
      <c r="N576" s="4"/>
      <c r="O576" s="4"/>
      <c r="P576" s="8" t="b">
        <v>0</v>
      </c>
      <c r="Q576" s="8" t="s">
        <v>2013</v>
      </c>
      <c r="R576" s="177" t="b">
        <v>1</v>
      </c>
      <c r="S576" s="177">
        <v>1.0</v>
      </c>
      <c r="T576" s="8">
        <v>0.0</v>
      </c>
      <c r="U576" s="4"/>
      <c r="V576" s="47"/>
      <c r="W576" s="4"/>
      <c r="X576" s="177" t="b">
        <v>0</v>
      </c>
      <c r="Y576" s="8" t="b">
        <v>0</v>
      </c>
      <c r="Z576" s="47"/>
      <c r="AA576" s="8" t="b">
        <v>0</v>
      </c>
      <c r="AB576" s="8" t="b">
        <v>0</v>
      </c>
      <c r="AC576" s="178">
        <v>551.0</v>
      </c>
      <c r="AD576" s="177" t="b">
        <v>1</v>
      </c>
      <c r="AE576" s="179"/>
      <c r="AF576" s="8" t="b">
        <v>0</v>
      </c>
      <c r="AG576" s="8" t="b">
        <v>0</v>
      </c>
      <c r="AH576" s="177"/>
      <c r="AI576" s="47"/>
      <c r="AJ576" s="8"/>
      <c r="AK576" s="47" t="s">
        <v>622</v>
      </c>
      <c r="AL576" s="4"/>
      <c r="AM576" s="4" t="s">
        <v>280</v>
      </c>
      <c r="AN576" s="4" t="s">
        <v>1602</v>
      </c>
      <c r="AO576" s="4" t="s">
        <v>2010</v>
      </c>
      <c r="AP576" s="4" t="s">
        <v>2010</v>
      </c>
      <c r="AQ576" s="4" t="s">
        <v>2010</v>
      </c>
      <c r="AR576" s="4" t="s">
        <v>2010</v>
      </c>
      <c r="AS576" s="147"/>
      <c r="AT576" s="147"/>
      <c r="AU576" s="147"/>
      <c r="AV576" s="147"/>
      <c r="AW576" s="147"/>
      <c r="AX576" s="147"/>
      <c r="AY576" s="147"/>
      <c r="AZ576" s="147"/>
    </row>
    <row r="577">
      <c r="A577" s="4" t="s">
        <v>1604</v>
      </c>
      <c r="B577" s="144">
        <v>44529.0</v>
      </c>
      <c r="C577" s="115">
        <v>0.38055555555555554</v>
      </c>
      <c r="D577" s="47"/>
      <c r="E577" s="47"/>
      <c r="F577" s="4"/>
      <c r="G577" s="4"/>
      <c r="H577" s="4"/>
      <c r="I577" s="47"/>
      <c r="J577" s="47"/>
      <c r="K577" s="47" t="s">
        <v>622</v>
      </c>
      <c r="L577" s="144">
        <v>44529.0</v>
      </c>
      <c r="M577" s="115">
        <v>0.5002893518518519</v>
      </c>
      <c r="N577" s="4"/>
      <c r="O577" s="4"/>
      <c r="P577" s="8" t="b">
        <v>0</v>
      </c>
      <c r="Q577" s="8" t="s">
        <v>2013</v>
      </c>
      <c r="R577" s="177" t="b">
        <v>1</v>
      </c>
      <c r="S577" s="177">
        <v>1.0</v>
      </c>
      <c r="T577" s="8"/>
      <c r="U577" s="4"/>
      <c r="V577" s="47"/>
      <c r="W577" s="4"/>
      <c r="X577" s="177" t="b">
        <v>0</v>
      </c>
      <c r="Y577" s="8" t="b">
        <v>0</v>
      </c>
      <c r="Z577" s="47"/>
      <c r="AA577" s="8" t="b">
        <v>0</v>
      </c>
      <c r="AB577" s="8" t="b">
        <v>0</v>
      </c>
      <c r="AC577" s="178">
        <v>98.0</v>
      </c>
      <c r="AD577" s="177" t="b">
        <v>0</v>
      </c>
      <c r="AE577" s="179"/>
      <c r="AF577" s="8" t="b">
        <v>0</v>
      </c>
      <c r="AG577" s="8" t="b">
        <v>0</v>
      </c>
      <c r="AH577" s="177"/>
      <c r="AI577" s="47"/>
      <c r="AJ577" s="8"/>
      <c r="AK577" s="47" t="s">
        <v>622</v>
      </c>
      <c r="AL577" s="4"/>
      <c r="AM577" s="4" t="s">
        <v>280</v>
      </c>
      <c r="AN577" s="4" t="s">
        <v>479</v>
      </c>
      <c r="AO577" s="4" t="s">
        <v>2010</v>
      </c>
      <c r="AP577" s="4" t="s">
        <v>2010</v>
      </c>
      <c r="AQ577" s="4" t="s">
        <v>2010</v>
      </c>
      <c r="AR577" s="4" t="s">
        <v>2010</v>
      </c>
      <c r="AS577" s="147"/>
      <c r="AT577" s="147"/>
      <c r="AU577" s="147"/>
      <c r="AV577" s="147"/>
      <c r="AW577" s="147"/>
      <c r="AX577" s="147"/>
      <c r="AY577" s="147"/>
      <c r="AZ577" s="147"/>
    </row>
    <row r="578">
      <c r="A578" s="4" t="s">
        <v>1606</v>
      </c>
      <c r="B578" s="144">
        <v>44529.0</v>
      </c>
      <c r="C578" s="115">
        <v>0.3816319444444444</v>
      </c>
      <c r="D578" s="47"/>
      <c r="E578" s="47"/>
      <c r="F578" s="4"/>
      <c r="G578" s="4"/>
      <c r="H578" s="4"/>
      <c r="I578" s="47"/>
      <c r="J578" s="47"/>
      <c r="K578" s="47" t="s">
        <v>622</v>
      </c>
      <c r="L578" s="144">
        <v>44529.0</v>
      </c>
      <c r="M578" s="115">
        <v>0.5002893518518519</v>
      </c>
      <c r="N578" s="4"/>
      <c r="O578" s="4"/>
      <c r="P578" s="8" t="b">
        <v>0</v>
      </c>
      <c r="Q578" s="8" t="s">
        <v>2013</v>
      </c>
      <c r="R578" s="177" t="b">
        <v>1</v>
      </c>
      <c r="S578" s="177">
        <v>1.0</v>
      </c>
      <c r="T578" s="8">
        <v>0.0</v>
      </c>
      <c r="U578" s="4"/>
      <c r="V578" s="47"/>
      <c r="W578" s="4"/>
      <c r="X578" s="177" t="b">
        <v>0</v>
      </c>
      <c r="Y578" s="8" t="b">
        <v>0</v>
      </c>
      <c r="Z578" s="47"/>
      <c r="AA578" s="8" t="b">
        <v>0</v>
      </c>
      <c r="AB578" s="8" t="b">
        <v>0</v>
      </c>
      <c r="AC578" s="178">
        <v>550.0</v>
      </c>
      <c r="AD578" s="177" t="b">
        <v>1</v>
      </c>
      <c r="AE578" s="179"/>
      <c r="AF578" s="8" t="b">
        <v>0</v>
      </c>
      <c r="AG578" s="8" t="b">
        <v>0</v>
      </c>
      <c r="AH578" s="177"/>
      <c r="AI578" s="47">
        <v>6.0</v>
      </c>
      <c r="AJ578" s="8"/>
      <c r="AK578" s="47" t="s">
        <v>622</v>
      </c>
      <c r="AL578" s="4"/>
      <c r="AM578" s="4" t="s">
        <v>280</v>
      </c>
      <c r="AN578" s="4" t="s">
        <v>610</v>
      </c>
      <c r="AO578" s="4" t="s">
        <v>2010</v>
      </c>
      <c r="AP578" s="4" t="s">
        <v>2010</v>
      </c>
      <c r="AQ578" s="4" t="s">
        <v>2010</v>
      </c>
      <c r="AR578" s="4" t="s">
        <v>2010</v>
      </c>
      <c r="AS578" s="147"/>
      <c r="AT578" s="147"/>
      <c r="AU578" s="147"/>
      <c r="AV578" s="147"/>
      <c r="AW578" s="147"/>
      <c r="AX578" s="147"/>
      <c r="AY578" s="147"/>
      <c r="AZ578" s="147"/>
    </row>
    <row r="579">
      <c r="A579" s="4" t="s">
        <v>1608</v>
      </c>
      <c r="B579" s="144">
        <v>44529.0</v>
      </c>
      <c r="C579" s="115">
        <v>0.39413194444444444</v>
      </c>
      <c r="D579" s="47"/>
      <c r="E579" s="47"/>
      <c r="F579" s="4"/>
      <c r="G579" s="4"/>
      <c r="H579" s="4"/>
      <c r="I579" s="47"/>
      <c r="J579" s="47"/>
      <c r="K579" s="47" t="s">
        <v>622</v>
      </c>
      <c r="L579" s="144">
        <v>44529.0</v>
      </c>
      <c r="M579" s="115">
        <v>0.5002893518518519</v>
      </c>
      <c r="N579" s="4"/>
      <c r="O579" s="4"/>
      <c r="P579" s="8" t="b">
        <v>0</v>
      </c>
      <c r="Q579" s="8" t="s">
        <v>2013</v>
      </c>
      <c r="R579" s="177" t="b">
        <v>1</v>
      </c>
      <c r="S579" s="177">
        <v>1.0</v>
      </c>
      <c r="T579" s="8"/>
      <c r="U579" s="4"/>
      <c r="V579" s="47"/>
      <c r="W579" s="4"/>
      <c r="X579" s="177" t="b">
        <v>0</v>
      </c>
      <c r="Y579" s="8" t="b">
        <v>0</v>
      </c>
      <c r="Z579" s="47"/>
      <c r="AA579" s="8" t="b">
        <v>0</v>
      </c>
      <c r="AB579" s="8" t="b">
        <v>0</v>
      </c>
      <c r="AC579" s="178">
        <v>97.0</v>
      </c>
      <c r="AD579" s="177" t="b">
        <v>0</v>
      </c>
      <c r="AE579" s="179"/>
      <c r="AF579" s="8" t="b">
        <v>0</v>
      </c>
      <c r="AG579" s="8" t="b">
        <v>0</v>
      </c>
      <c r="AH579" s="177"/>
      <c r="AI579" s="47"/>
      <c r="AJ579" s="8"/>
      <c r="AK579" s="47" t="s">
        <v>622</v>
      </c>
      <c r="AL579" s="4"/>
      <c r="AM579" s="4" t="s">
        <v>280</v>
      </c>
      <c r="AN579" s="4" t="s">
        <v>473</v>
      </c>
      <c r="AO579" s="4" t="s">
        <v>2010</v>
      </c>
      <c r="AP579" s="4" t="s">
        <v>2010</v>
      </c>
      <c r="AQ579" s="4" t="s">
        <v>2010</v>
      </c>
      <c r="AR579" s="4" t="s">
        <v>2010</v>
      </c>
      <c r="AS579" s="147"/>
      <c r="AT579" s="147"/>
      <c r="AU579" s="147"/>
      <c r="AV579" s="147"/>
      <c r="AW579" s="147"/>
      <c r="AX579" s="147"/>
      <c r="AY579" s="147"/>
      <c r="AZ579" s="147"/>
    </row>
    <row r="580">
      <c r="A580" s="4" t="s">
        <v>1610</v>
      </c>
      <c r="B580" s="144">
        <v>44530.0</v>
      </c>
      <c r="C580" s="115">
        <v>0.24524305555555556</v>
      </c>
      <c r="D580" s="47"/>
      <c r="E580" s="47"/>
      <c r="F580" s="4"/>
      <c r="G580" s="4"/>
      <c r="H580" s="4"/>
      <c r="I580" s="47"/>
      <c r="J580" s="47"/>
      <c r="K580" s="47" t="s">
        <v>622</v>
      </c>
      <c r="L580" s="144">
        <v>44531.0</v>
      </c>
      <c r="M580" s="115">
        <v>0.4507407407407407</v>
      </c>
      <c r="N580" s="4"/>
      <c r="O580" s="4"/>
      <c r="P580" s="8" t="b">
        <v>0</v>
      </c>
      <c r="Q580" s="8" t="s">
        <v>2013</v>
      </c>
      <c r="R580" s="177" t="b">
        <v>1</v>
      </c>
      <c r="S580" s="177">
        <v>1.0</v>
      </c>
      <c r="T580" s="8"/>
      <c r="U580" s="4"/>
      <c r="V580" s="47"/>
      <c r="W580" s="4"/>
      <c r="X580" s="177" t="b">
        <v>0</v>
      </c>
      <c r="Y580" s="8" t="b">
        <v>0</v>
      </c>
      <c r="Z580" s="47"/>
      <c r="AA580" s="8" t="b">
        <v>0</v>
      </c>
      <c r="AB580" s="8" t="b">
        <v>0</v>
      </c>
      <c r="AC580" s="178">
        <v>96.0</v>
      </c>
      <c r="AD580" s="177" t="b">
        <v>0</v>
      </c>
      <c r="AE580" s="179"/>
      <c r="AF580" s="8" t="b">
        <v>0</v>
      </c>
      <c r="AG580" s="8" t="b">
        <v>0</v>
      </c>
      <c r="AH580" s="177"/>
      <c r="AI580" s="47"/>
      <c r="AJ580" s="8"/>
      <c r="AK580" s="47" t="s">
        <v>622</v>
      </c>
      <c r="AL580" s="4"/>
      <c r="AM580" s="4" t="s">
        <v>280</v>
      </c>
      <c r="AN580" s="4" t="s">
        <v>437</v>
      </c>
      <c r="AO580" s="4" t="s">
        <v>2010</v>
      </c>
      <c r="AP580" s="4" t="s">
        <v>2010</v>
      </c>
      <c r="AQ580" s="4" t="s">
        <v>2010</v>
      </c>
      <c r="AR580" s="4" t="s">
        <v>2010</v>
      </c>
      <c r="AS580" s="147"/>
      <c r="AT580" s="147"/>
      <c r="AU580" s="147"/>
      <c r="AV580" s="147"/>
      <c r="AW580" s="147"/>
      <c r="AX580" s="147"/>
      <c r="AY580" s="147"/>
      <c r="AZ580" s="147"/>
    </row>
    <row r="581">
      <c r="A581" s="4" t="s">
        <v>1612</v>
      </c>
      <c r="B581" s="144">
        <v>44530.0</v>
      </c>
      <c r="C581" s="115">
        <v>0.29881944444444447</v>
      </c>
      <c r="D581" s="47"/>
      <c r="E581" s="47"/>
      <c r="F581" s="4"/>
      <c r="G581" s="4"/>
      <c r="H581" s="4"/>
      <c r="I581" s="47"/>
      <c r="J581" s="47"/>
      <c r="K581" s="47" t="s">
        <v>622</v>
      </c>
      <c r="L581" s="144">
        <v>44532.0</v>
      </c>
      <c r="M581" s="115">
        <v>0.45427083333333335</v>
      </c>
      <c r="N581" s="4"/>
      <c r="O581" s="4"/>
      <c r="P581" s="8" t="b">
        <v>0</v>
      </c>
      <c r="Q581" s="8" t="s">
        <v>2013</v>
      </c>
      <c r="R581" s="177" t="b">
        <v>1</v>
      </c>
      <c r="S581" s="177">
        <v>1.0</v>
      </c>
      <c r="T581" s="8"/>
      <c r="U581" s="4"/>
      <c r="V581" s="47"/>
      <c r="W581" s="4"/>
      <c r="X581" s="177" t="b">
        <v>0</v>
      </c>
      <c r="Y581" s="8" t="b">
        <v>0</v>
      </c>
      <c r="Z581" s="47"/>
      <c r="AA581" s="8" t="b">
        <v>0</v>
      </c>
      <c r="AB581" s="8" t="b">
        <v>0</v>
      </c>
      <c r="AC581" s="178">
        <v>95.0</v>
      </c>
      <c r="AD581" s="177" t="b">
        <v>0</v>
      </c>
      <c r="AE581" s="179"/>
      <c r="AF581" s="8" t="b">
        <v>0</v>
      </c>
      <c r="AG581" s="8" t="b">
        <v>0</v>
      </c>
      <c r="AH581" s="177"/>
      <c r="AI581" s="47"/>
      <c r="AJ581" s="8"/>
      <c r="AK581" s="47" t="s">
        <v>622</v>
      </c>
      <c r="AL581" s="4"/>
      <c r="AM581" s="4" t="s">
        <v>280</v>
      </c>
      <c r="AN581" s="4" t="s">
        <v>695</v>
      </c>
      <c r="AO581" s="4" t="s">
        <v>2010</v>
      </c>
      <c r="AP581" s="4" t="s">
        <v>2010</v>
      </c>
      <c r="AQ581" s="4" t="s">
        <v>2010</v>
      </c>
      <c r="AR581" s="4" t="s">
        <v>2010</v>
      </c>
      <c r="AS581" s="147"/>
      <c r="AT581" s="147"/>
      <c r="AU581" s="147"/>
      <c r="AV581" s="147"/>
      <c r="AW581" s="147"/>
      <c r="AX581" s="147"/>
      <c r="AY581" s="147"/>
      <c r="AZ581" s="147"/>
    </row>
    <row r="582">
      <c r="A582" s="4" t="s">
        <v>1614</v>
      </c>
      <c r="B582" s="144">
        <v>44530.0</v>
      </c>
      <c r="C582" s="115">
        <v>0.3190046296296296</v>
      </c>
      <c r="D582" s="47"/>
      <c r="E582" s="47"/>
      <c r="F582" s="4"/>
      <c r="G582" s="4"/>
      <c r="H582" s="4"/>
      <c r="I582" s="47"/>
      <c r="J582" s="47"/>
      <c r="K582" s="47" t="s">
        <v>622</v>
      </c>
      <c r="L582" s="144">
        <v>44532.0</v>
      </c>
      <c r="M582" s="115">
        <v>0.45427083333333335</v>
      </c>
      <c r="N582" s="4"/>
      <c r="O582" s="4"/>
      <c r="P582" s="8" t="b">
        <v>0</v>
      </c>
      <c r="Q582" s="8" t="s">
        <v>2013</v>
      </c>
      <c r="R582" s="177" t="b">
        <v>1</v>
      </c>
      <c r="S582" s="177">
        <v>1.0</v>
      </c>
      <c r="T582" s="8">
        <v>0.0</v>
      </c>
      <c r="U582" s="4"/>
      <c r="V582" s="47"/>
      <c r="W582" s="4"/>
      <c r="X582" s="177" t="b">
        <v>0</v>
      </c>
      <c r="Y582" s="8" t="b">
        <v>0</v>
      </c>
      <c r="Z582" s="47"/>
      <c r="AA582" s="8" t="b">
        <v>0</v>
      </c>
      <c r="AB582" s="8" t="b">
        <v>0</v>
      </c>
      <c r="AC582" s="178">
        <v>549.0</v>
      </c>
      <c r="AD582" s="177" t="b">
        <v>1</v>
      </c>
      <c r="AE582" s="179"/>
      <c r="AF582" s="8" t="b">
        <v>0</v>
      </c>
      <c r="AG582" s="8" t="b">
        <v>0</v>
      </c>
      <c r="AH582" s="177"/>
      <c r="AI582" s="47"/>
      <c r="AJ582" s="8"/>
      <c r="AK582" s="47" t="s">
        <v>622</v>
      </c>
      <c r="AL582" s="4"/>
      <c r="AM582" s="4" t="s">
        <v>280</v>
      </c>
      <c r="AN582" s="4" t="s">
        <v>1615</v>
      </c>
      <c r="AO582" s="4" t="s">
        <v>2010</v>
      </c>
      <c r="AP582" s="4" t="s">
        <v>2010</v>
      </c>
      <c r="AQ582" s="4" t="s">
        <v>2010</v>
      </c>
      <c r="AR582" s="4" t="s">
        <v>2010</v>
      </c>
      <c r="AS582" s="147"/>
      <c r="AT582" s="147"/>
      <c r="AU582" s="147"/>
      <c r="AV582" s="147"/>
      <c r="AW582" s="147"/>
      <c r="AX582" s="147"/>
      <c r="AY582" s="147"/>
      <c r="AZ582" s="147"/>
    </row>
    <row r="583">
      <c r="A583" s="4" t="s">
        <v>1617</v>
      </c>
      <c r="B583" s="144">
        <v>44531.0</v>
      </c>
      <c r="C583" s="115">
        <v>0.2828819444444444</v>
      </c>
      <c r="D583" s="47"/>
      <c r="E583" s="47"/>
      <c r="F583" s="4"/>
      <c r="G583" s="4"/>
      <c r="H583" s="4"/>
      <c r="I583" s="47"/>
      <c r="J583" s="47"/>
      <c r="K583" s="47" t="s">
        <v>622</v>
      </c>
      <c r="L583" s="144">
        <v>44531.0</v>
      </c>
      <c r="M583" s="115">
        <v>0.4507407407407407</v>
      </c>
      <c r="N583" s="4"/>
      <c r="O583" s="4"/>
      <c r="P583" s="8" t="b">
        <v>0</v>
      </c>
      <c r="Q583" s="8" t="s">
        <v>2013</v>
      </c>
      <c r="R583" s="177" t="b">
        <v>1</v>
      </c>
      <c r="S583" s="177">
        <v>1.0</v>
      </c>
      <c r="T583" s="8">
        <v>0.0</v>
      </c>
      <c r="U583" s="4"/>
      <c r="V583" s="47"/>
      <c r="W583" s="4"/>
      <c r="X583" s="177" t="b">
        <v>0</v>
      </c>
      <c r="Y583" s="8" t="b">
        <v>0</v>
      </c>
      <c r="Z583" s="47"/>
      <c r="AA583" s="8" t="b">
        <v>0</v>
      </c>
      <c r="AB583" s="8" t="b">
        <v>0</v>
      </c>
      <c r="AC583" s="178">
        <v>548.0</v>
      </c>
      <c r="AD583" s="177" t="b">
        <v>1</v>
      </c>
      <c r="AE583" s="179"/>
      <c r="AF583" s="8" t="b">
        <v>0</v>
      </c>
      <c r="AG583" s="8" t="b">
        <v>0</v>
      </c>
      <c r="AH583" s="177"/>
      <c r="AI583" s="47"/>
      <c r="AJ583" s="8"/>
      <c r="AK583" s="47" t="s">
        <v>622</v>
      </c>
      <c r="AL583" s="4"/>
      <c r="AM583" s="4" t="s">
        <v>373</v>
      </c>
      <c r="AN583" s="4" t="s">
        <v>1081</v>
      </c>
      <c r="AO583" s="4" t="s">
        <v>2010</v>
      </c>
      <c r="AP583" s="4" t="s">
        <v>2010</v>
      </c>
      <c r="AQ583" s="4" t="s">
        <v>2010</v>
      </c>
      <c r="AR583" s="4" t="s">
        <v>2010</v>
      </c>
      <c r="AS583" s="147"/>
      <c r="AT583" s="147"/>
      <c r="AU583" s="147"/>
      <c r="AV583" s="147"/>
      <c r="AW583" s="147"/>
      <c r="AX583" s="147"/>
      <c r="AY583" s="147"/>
      <c r="AZ583" s="147"/>
    </row>
    <row r="584">
      <c r="A584" s="4" t="s">
        <v>1619</v>
      </c>
      <c r="B584" s="144">
        <v>44531.0</v>
      </c>
      <c r="C584" s="115">
        <v>0.28319444444444447</v>
      </c>
      <c r="D584" s="47"/>
      <c r="E584" s="47"/>
      <c r="F584" s="4"/>
      <c r="G584" s="4"/>
      <c r="H584" s="4"/>
      <c r="I584" s="47"/>
      <c r="J584" s="47"/>
      <c r="K584" s="47" t="s">
        <v>622</v>
      </c>
      <c r="L584" s="144">
        <v>44531.0</v>
      </c>
      <c r="M584" s="115">
        <v>0.4507407407407407</v>
      </c>
      <c r="N584" s="4"/>
      <c r="O584" s="4"/>
      <c r="P584" s="8" t="b">
        <v>0</v>
      </c>
      <c r="Q584" s="8" t="s">
        <v>2013</v>
      </c>
      <c r="R584" s="177" t="b">
        <v>1</v>
      </c>
      <c r="S584" s="177">
        <v>1.0</v>
      </c>
      <c r="T584" s="8"/>
      <c r="U584" s="4"/>
      <c r="V584" s="47"/>
      <c r="W584" s="4"/>
      <c r="X584" s="177" t="b">
        <v>0</v>
      </c>
      <c r="Y584" s="8" t="b">
        <v>0</v>
      </c>
      <c r="Z584" s="47"/>
      <c r="AA584" s="8" t="b">
        <v>0</v>
      </c>
      <c r="AB584" s="8" t="b">
        <v>0</v>
      </c>
      <c r="AC584" s="178">
        <v>94.0</v>
      </c>
      <c r="AD584" s="177" t="b">
        <v>0</v>
      </c>
      <c r="AE584" s="179"/>
      <c r="AF584" s="8" t="b">
        <v>0</v>
      </c>
      <c r="AG584" s="8" t="b">
        <v>0</v>
      </c>
      <c r="AH584" s="177"/>
      <c r="AI584" s="47"/>
      <c r="AJ584" s="8"/>
      <c r="AK584" s="47" t="s">
        <v>622</v>
      </c>
      <c r="AL584" s="4"/>
      <c r="AM584" s="4" t="s">
        <v>280</v>
      </c>
      <c r="AN584" s="4" t="s">
        <v>302</v>
      </c>
      <c r="AO584" s="4" t="s">
        <v>2010</v>
      </c>
      <c r="AP584" s="4" t="s">
        <v>2010</v>
      </c>
      <c r="AQ584" s="4" t="s">
        <v>2010</v>
      </c>
      <c r="AR584" s="4" t="s">
        <v>2010</v>
      </c>
      <c r="AS584" s="147"/>
      <c r="AT584" s="147"/>
      <c r="AU584" s="147"/>
      <c r="AV584" s="147"/>
      <c r="AW584" s="147"/>
      <c r="AX584" s="147"/>
      <c r="AY584" s="147"/>
      <c r="AZ584" s="147"/>
    </row>
    <row r="585">
      <c r="A585" s="4" t="s">
        <v>1621</v>
      </c>
      <c r="B585" s="144">
        <v>44531.0</v>
      </c>
      <c r="C585" s="115">
        <v>0.2835416666666667</v>
      </c>
      <c r="D585" s="47"/>
      <c r="E585" s="47"/>
      <c r="F585" s="4"/>
      <c r="G585" s="4"/>
      <c r="H585" s="4"/>
      <c r="I585" s="47"/>
      <c r="J585" s="47"/>
      <c r="K585" s="47" t="s">
        <v>622</v>
      </c>
      <c r="L585" s="144">
        <v>44531.0</v>
      </c>
      <c r="M585" s="115">
        <v>0.4507407407407407</v>
      </c>
      <c r="N585" s="4"/>
      <c r="O585" s="4"/>
      <c r="P585" s="8" t="b">
        <v>0</v>
      </c>
      <c r="Q585" s="8" t="s">
        <v>2013</v>
      </c>
      <c r="R585" s="177" t="b">
        <v>1</v>
      </c>
      <c r="S585" s="177">
        <v>1.0</v>
      </c>
      <c r="T585" s="8"/>
      <c r="U585" s="4"/>
      <c r="V585" s="47"/>
      <c r="W585" s="4"/>
      <c r="X585" s="177" t="b">
        <v>0</v>
      </c>
      <c r="Y585" s="8" t="b">
        <v>0</v>
      </c>
      <c r="Z585" s="47"/>
      <c r="AA585" s="8" t="b">
        <v>0</v>
      </c>
      <c r="AB585" s="8" t="b">
        <v>0</v>
      </c>
      <c r="AC585" s="178">
        <v>93.0</v>
      </c>
      <c r="AD585" s="177" t="b">
        <v>0</v>
      </c>
      <c r="AE585" s="179"/>
      <c r="AF585" s="8" t="b">
        <v>0</v>
      </c>
      <c r="AG585" s="8" t="b">
        <v>0</v>
      </c>
      <c r="AH585" s="177"/>
      <c r="AI585" s="47"/>
      <c r="AJ585" s="8"/>
      <c r="AK585" s="47" t="s">
        <v>622</v>
      </c>
      <c r="AL585" s="4"/>
      <c r="AM585" s="4" t="s">
        <v>280</v>
      </c>
      <c r="AN585" s="4" t="s">
        <v>287</v>
      </c>
      <c r="AO585" s="4" t="s">
        <v>2010</v>
      </c>
      <c r="AP585" s="4" t="s">
        <v>2010</v>
      </c>
      <c r="AQ585" s="4" t="s">
        <v>2010</v>
      </c>
      <c r="AR585" s="4" t="s">
        <v>2010</v>
      </c>
      <c r="AS585" s="147"/>
      <c r="AT585" s="147"/>
      <c r="AU585" s="147"/>
      <c r="AV585" s="147"/>
      <c r="AW585" s="147"/>
      <c r="AX585" s="147"/>
      <c r="AY585" s="147"/>
      <c r="AZ585" s="147"/>
    </row>
    <row r="586">
      <c r="A586" s="4" t="s">
        <v>1623</v>
      </c>
      <c r="B586" s="144">
        <v>44531.0</v>
      </c>
      <c r="C586" s="115">
        <v>0.28378472222222223</v>
      </c>
      <c r="D586" s="47"/>
      <c r="E586" s="47"/>
      <c r="F586" s="4"/>
      <c r="G586" s="4"/>
      <c r="H586" s="4"/>
      <c r="I586" s="47"/>
      <c r="J586" s="47"/>
      <c r="K586" s="47" t="s">
        <v>622</v>
      </c>
      <c r="L586" s="144">
        <v>44531.0</v>
      </c>
      <c r="M586" s="115">
        <v>0.4507407407407407</v>
      </c>
      <c r="N586" s="4"/>
      <c r="O586" s="4"/>
      <c r="P586" s="8" t="b">
        <v>0</v>
      </c>
      <c r="Q586" s="8" t="s">
        <v>2013</v>
      </c>
      <c r="R586" s="177" t="b">
        <v>1</v>
      </c>
      <c r="S586" s="177">
        <v>1.0</v>
      </c>
      <c r="T586" s="8">
        <v>0.0</v>
      </c>
      <c r="U586" s="4"/>
      <c r="V586" s="47"/>
      <c r="W586" s="4"/>
      <c r="X586" s="177" t="b">
        <v>0</v>
      </c>
      <c r="Y586" s="8" t="b">
        <v>0</v>
      </c>
      <c r="Z586" s="47"/>
      <c r="AA586" s="8" t="b">
        <v>0</v>
      </c>
      <c r="AB586" s="8" t="b">
        <v>0</v>
      </c>
      <c r="AC586" s="178">
        <v>547.0</v>
      </c>
      <c r="AD586" s="177" t="b">
        <v>1</v>
      </c>
      <c r="AE586" s="179"/>
      <c r="AF586" s="8" t="b">
        <v>0</v>
      </c>
      <c r="AG586" s="8" t="b">
        <v>0</v>
      </c>
      <c r="AH586" s="177"/>
      <c r="AI586" s="47"/>
      <c r="AJ586" s="8"/>
      <c r="AK586" s="47" t="s">
        <v>622</v>
      </c>
      <c r="AL586" s="4"/>
      <c r="AM586" s="4" t="s">
        <v>280</v>
      </c>
      <c r="AN586" s="4" t="s">
        <v>1018</v>
      </c>
      <c r="AO586" s="4" t="s">
        <v>2010</v>
      </c>
      <c r="AP586" s="4" t="s">
        <v>2010</v>
      </c>
      <c r="AQ586" s="4" t="s">
        <v>2010</v>
      </c>
      <c r="AR586" s="4" t="s">
        <v>2010</v>
      </c>
      <c r="AS586" s="147"/>
      <c r="AT586" s="147"/>
      <c r="AU586" s="147"/>
      <c r="AV586" s="147"/>
      <c r="AW586" s="147"/>
      <c r="AX586" s="147"/>
      <c r="AY586" s="147"/>
      <c r="AZ586" s="147"/>
    </row>
    <row r="587">
      <c r="A587" s="4" t="s">
        <v>1625</v>
      </c>
      <c r="B587" s="144">
        <v>44531.0</v>
      </c>
      <c r="C587" s="115">
        <v>0.2839467592592593</v>
      </c>
      <c r="D587" s="47"/>
      <c r="E587" s="47"/>
      <c r="F587" s="4"/>
      <c r="G587" s="4"/>
      <c r="H587" s="4"/>
      <c r="I587" s="47"/>
      <c r="J587" s="47"/>
      <c r="K587" s="47" t="s">
        <v>622</v>
      </c>
      <c r="L587" s="144">
        <v>44531.0</v>
      </c>
      <c r="M587" s="115">
        <v>0.4507523148148148</v>
      </c>
      <c r="N587" s="4"/>
      <c r="O587" s="4"/>
      <c r="P587" s="8" t="b">
        <v>0</v>
      </c>
      <c r="Q587" s="8" t="s">
        <v>2013</v>
      </c>
      <c r="R587" s="177" t="b">
        <v>1</v>
      </c>
      <c r="S587" s="177">
        <v>1.0</v>
      </c>
      <c r="T587" s="8"/>
      <c r="U587" s="4"/>
      <c r="V587" s="47"/>
      <c r="W587" s="4"/>
      <c r="X587" s="177" t="b">
        <v>0</v>
      </c>
      <c r="Y587" s="8" t="b">
        <v>0</v>
      </c>
      <c r="Z587" s="47"/>
      <c r="AA587" s="8" t="b">
        <v>0</v>
      </c>
      <c r="AB587" s="8" t="b">
        <v>0</v>
      </c>
      <c r="AC587" s="178">
        <v>92.0</v>
      </c>
      <c r="AD587" s="177" t="b">
        <v>0</v>
      </c>
      <c r="AE587" s="179"/>
      <c r="AF587" s="8" t="b">
        <v>0</v>
      </c>
      <c r="AG587" s="8" t="b">
        <v>0</v>
      </c>
      <c r="AH587" s="177"/>
      <c r="AI587" s="47"/>
      <c r="AJ587" s="8"/>
      <c r="AK587" s="47" t="s">
        <v>622</v>
      </c>
      <c r="AL587" s="4"/>
      <c r="AM587" s="4" t="s">
        <v>373</v>
      </c>
      <c r="AN587" s="4" t="s">
        <v>349</v>
      </c>
      <c r="AO587" s="4" t="s">
        <v>2010</v>
      </c>
      <c r="AP587" s="4" t="s">
        <v>2010</v>
      </c>
      <c r="AQ587" s="4" t="s">
        <v>2010</v>
      </c>
      <c r="AR587" s="4" t="s">
        <v>2010</v>
      </c>
      <c r="AS587" s="147"/>
      <c r="AT587" s="147"/>
      <c r="AU587" s="147"/>
      <c r="AV587" s="147"/>
      <c r="AW587" s="147"/>
      <c r="AX587" s="147"/>
      <c r="AY587" s="147"/>
      <c r="AZ587" s="147"/>
    </row>
    <row r="588">
      <c r="A588" s="4" t="s">
        <v>1627</v>
      </c>
      <c r="B588" s="144">
        <v>44531.0</v>
      </c>
      <c r="C588" s="115">
        <v>0.28401620370370373</v>
      </c>
      <c r="D588" s="47"/>
      <c r="E588" s="47"/>
      <c r="F588" s="4"/>
      <c r="G588" s="4"/>
      <c r="H588" s="4"/>
      <c r="I588" s="47"/>
      <c r="J588" s="47"/>
      <c r="K588" s="47" t="s">
        <v>622</v>
      </c>
      <c r="L588" s="144">
        <v>44531.0</v>
      </c>
      <c r="M588" s="115">
        <v>0.4507523148148148</v>
      </c>
      <c r="N588" s="4"/>
      <c r="O588" s="4"/>
      <c r="P588" s="8" t="b">
        <v>0</v>
      </c>
      <c r="Q588" s="8" t="s">
        <v>2013</v>
      </c>
      <c r="R588" s="177" t="b">
        <v>1</v>
      </c>
      <c r="S588" s="177">
        <v>1.0</v>
      </c>
      <c r="T588" s="8"/>
      <c r="U588" s="4"/>
      <c r="V588" s="47"/>
      <c r="W588" s="4"/>
      <c r="X588" s="177" t="b">
        <v>0</v>
      </c>
      <c r="Y588" s="8" t="b">
        <v>0</v>
      </c>
      <c r="Z588" s="47"/>
      <c r="AA588" s="8" t="b">
        <v>0</v>
      </c>
      <c r="AB588" s="8" t="b">
        <v>0</v>
      </c>
      <c r="AC588" s="178">
        <v>91.0</v>
      </c>
      <c r="AD588" s="177" t="b">
        <v>0</v>
      </c>
      <c r="AE588" s="179"/>
      <c r="AF588" s="8" t="b">
        <v>0</v>
      </c>
      <c r="AG588" s="8" t="b">
        <v>0</v>
      </c>
      <c r="AH588" s="177"/>
      <c r="AI588" s="47"/>
      <c r="AJ588" s="8"/>
      <c r="AK588" s="47" t="s">
        <v>622</v>
      </c>
      <c r="AL588" s="4"/>
      <c r="AM588" s="4" t="s">
        <v>280</v>
      </c>
      <c r="AN588" s="4" t="s">
        <v>352</v>
      </c>
      <c r="AO588" s="4" t="s">
        <v>2010</v>
      </c>
      <c r="AP588" s="4" t="s">
        <v>2010</v>
      </c>
      <c r="AQ588" s="4" t="s">
        <v>2010</v>
      </c>
      <c r="AR588" s="4" t="s">
        <v>2010</v>
      </c>
      <c r="AS588" s="147"/>
      <c r="AT588" s="147"/>
      <c r="AU588" s="147"/>
      <c r="AV588" s="147"/>
      <c r="AW588" s="147"/>
      <c r="AX588" s="147"/>
      <c r="AY588" s="147"/>
      <c r="AZ588" s="147"/>
    </row>
    <row r="589">
      <c r="A589" s="4" t="s">
        <v>1629</v>
      </c>
      <c r="B589" s="144">
        <v>44531.0</v>
      </c>
      <c r="C589" s="115">
        <v>0.32354166666666667</v>
      </c>
      <c r="D589" s="47"/>
      <c r="E589" s="47"/>
      <c r="F589" s="4"/>
      <c r="G589" s="4"/>
      <c r="H589" s="4"/>
      <c r="I589" s="47"/>
      <c r="J589" s="47"/>
      <c r="K589" s="47" t="s">
        <v>622</v>
      </c>
      <c r="L589" s="144">
        <v>44531.0</v>
      </c>
      <c r="M589" s="115">
        <v>0.4507523148148148</v>
      </c>
      <c r="N589" s="4"/>
      <c r="O589" s="4"/>
      <c r="P589" s="8" t="b">
        <v>0</v>
      </c>
      <c r="Q589" s="8" t="s">
        <v>2013</v>
      </c>
      <c r="R589" s="177" t="b">
        <v>1</v>
      </c>
      <c r="S589" s="177">
        <v>1.0</v>
      </c>
      <c r="T589" s="8"/>
      <c r="U589" s="4"/>
      <c r="V589" s="47"/>
      <c r="W589" s="4"/>
      <c r="X589" s="177" t="b">
        <v>0</v>
      </c>
      <c r="Y589" s="8" t="b">
        <v>0</v>
      </c>
      <c r="Z589" s="47"/>
      <c r="AA589" s="8" t="b">
        <v>0</v>
      </c>
      <c r="AB589" s="8" t="b">
        <v>0</v>
      </c>
      <c r="AC589" s="178">
        <v>90.0</v>
      </c>
      <c r="AD589" s="177" t="b">
        <v>0</v>
      </c>
      <c r="AE589" s="179"/>
      <c r="AF589" s="8" t="b">
        <v>0</v>
      </c>
      <c r="AG589" s="8" t="b">
        <v>0</v>
      </c>
      <c r="AH589" s="177"/>
      <c r="AI589" s="47"/>
      <c r="AJ589" s="8"/>
      <c r="AK589" s="47" t="s">
        <v>622</v>
      </c>
      <c r="AL589" s="4"/>
      <c r="AM589" s="4" t="s">
        <v>280</v>
      </c>
      <c r="AN589" s="4" t="s">
        <v>360</v>
      </c>
      <c r="AO589" s="4" t="s">
        <v>2010</v>
      </c>
      <c r="AP589" s="4" t="s">
        <v>2010</v>
      </c>
      <c r="AQ589" s="4" t="s">
        <v>2010</v>
      </c>
      <c r="AR589" s="4" t="s">
        <v>2010</v>
      </c>
      <c r="AS589" s="147"/>
      <c r="AT589" s="147"/>
      <c r="AU589" s="147"/>
      <c r="AV589" s="147"/>
      <c r="AW589" s="147"/>
      <c r="AX589" s="147"/>
      <c r="AY589" s="147"/>
      <c r="AZ589" s="147"/>
    </row>
    <row r="590">
      <c r="A590" s="4" t="s">
        <v>1631</v>
      </c>
      <c r="B590" s="144">
        <v>44531.0</v>
      </c>
      <c r="C590" s="115">
        <v>0.32371527777777775</v>
      </c>
      <c r="D590" s="47"/>
      <c r="E590" s="47"/>
      <c r="F590" s="4"/>
      <c r="G590" s="4"/>
      <c r="H590" s="4"/>
      <c r="I590" s="47"/>
      <c r="J590" s="47"/>
      <c r="K590" s="47" t="s">
        <v>622</v>
      </c>
      <c r="L590" s="144">
        <v>44531.0</v>
      </c>
      <c r="M590" s="115">
        <v>0.4507523148148148</v>
      </c>
      <c r="N590" s="4"/>
      <c r="O590" s="4"/>
      <c r="P590" s="8" t="b">
        <v>0</v>
      </c>
      <c r="Q590" s="8" t="s">
        <v>2013</v>
      </c>
      <c r="R590" s="177" t="b">
        <v>1</v>
      </c>
      <c r="S590" s="177">
        <v>1.0</v>
      </c>
      <c r="T590" s="8">
        <v>0.0</v>
      </c>
      <c r="U590" s="4"/>
      <c r="V590" s="47"/>
      <c r="W590" s="4"/>
      <c r="X590" s="177" t="b">
        <v>0</v>
      </c>
      <c r="Y590" s="8" t="b">
        <v>0</v>
      </c>
      <c r="Z590" s="47"/>
      <c r="AA590" s="8" t="b">
        <v>0</v>
      </c>
      <c r="AB590" s="8" t="b">
        <v>0</v>
      </c>
      <c r="AC590" s="178">
        <v>546.0</v>
      </c>
      <c r="AD590" s="177" t="b">
        <v>1</v>
      </c>
      <c r="AE590" s="179"/>
      <c r="AF590" s="8" t="b">
        <v>0</v>
      </c>
      <c r="AG590" s="8" t="b">
        <v>0</v>
      </c>
      <c r="AH590" s="177"/>
      <c r="AI590" s="47"/>
      <c r="AJ590" s="8"/>
      <c r="AK590" s="47" t="s">
        <v>622</v>
      </c>
      <c r="AL590" s="4"/>
      <c r="AM590" s="4" t="s">
        <v>280</v>
      </c>
      <c r="AN590" s="4" t="s">
        <v>1318</v>
      </c>
      <c r="AO590" s="4" t="s">
        <v>2010</v>
      </c>
      <c r="AP590" s="4" t="s">
        <v>2010</v>
      </c>
      <c r="AQ590" s="4" t="s">
        <v>2010</v>
      </c>
      <c r="AR590" s="4" t="s">
        <v>2010</v>
      </c>
      <c r="AS590" s="147"/>
      <c r="AT590" s="147"/>
      <c r="AU590" s="147"/>
      <c r="AV590" s="147"/>
      <c r="AW590" s="147"/>
      <c r="AX590" s="147"/>
      <c r="AY590" s="147"/>
      <c r="AZ590" s="147"/>
    </row>
    <row r="591">
      <c r="A591" s="4" t="s">
        <v>1633</v>
      </c>
      <c r="B591" s="144">
        <v>44531.0</v>
      </c>
      <c r="C591" s="115">
        <v>0.32586805555555554</v>
      </c>
      <c r="D591" s="47"/>
      <c r="E591" s="47"/>
      <c r="F591" s="4"/>
      <c r="G591" s="4"/>
      <c r="H591" s="4"/>
      <c r="I591" s="47"/>
      <c r="J591" s="47"/>
      <c r="K591" s="47" t="s">
        <v>622</v>
      </c>
      <c r="L591" s="144">
        <v>44531.0</v>
      </c>
      <c r="M591" s="115">
        <v>0.4507523148148148</v>
      </c>
      <c r="N591" s="4"/>
      <c r="O591" s="4"/>
      <c r="P591" s="8" t="b">
        <v>0</v>
      </c>
      <c r="Q591" s="8" t="s">
        <v>2013</v>
      </c>
      <c r="R591" s="177" t="b">
        <v>1</v>
      </c>
      <c r="S591" s="177">
        <v>1.0</v>
      </c>
      <c r="T591" s="8"/>
      <c r="U591" s="4"/>
      <c r="V591" s="47"/>
      <c r="W591" s="4"/>
      <c r="X591" s="177" t="b">
        <v>0</v>
      </c>
      <c r="Y591" s="8" t="b">
        <v>0</v>
      </c>
      <c r="Z591" s="47"/>
      <c r="AA591" s="8" t="b">
        <v>0</v>
      </c>
      <c r="AB591" s="8" t="b">
        <v>0</v>
      </c>
      <c r="AC591" s="178">
        <v>89.0</v>
      </c>
      <c r="AD591" s="177" t="b">
        <v>0</v>
      </c>
      <c r="AE591" s="179"/>
      <c r="AF591" s="8" t="b">
        <v>0</v>
      </c>
      <c r="AG591" s="8" t="b">
        <v>0</v>
      </c>
      <c r="AH591" s="177"/>
      <c r="AI591" s="47"/>
      <c r="AJ591" s="8"/>
      <c r="AK591" s="47" t="s">
        <v>622</v>
      </c>
      <c r="AL591" s="4"/>
      <c r="AM591" s="4" t="s">
        <v>280</v>
      </c>
      <c r="AN591" s="4" t="s">
        <v>363</v>
      </c>
      <c r="AO591" s="4" t="s">
        <v>2010</v>
      </c>
      <c r="AP591" s="4" t="s">
        <v>2010</v>
      </c>
      <c r="AQ591" s="4" t="s">
        <v>2010</v>
      </c>
      <c r="AR591" s="4" t="s">
        <v>2010</v>
      </c>
      <c r="AS591" s="147"/>
      <c r="AT591" s="147"/>
      <c r="AU591" s="147"/>
      <c r="AV591" s="147"/>
      <c r="AW591" s="147"/>
      <c r="AX591" s="147"/>
      <c r="AY591" s="147"/>
      <c r="AZ591" s="147"/>
    </row>
    <row r="592">
      <c r="A592" s="4" t="s">
        <v>1635</v>
      </c>
      <c r="B592" s="144">
        <v>44531.0</v>
      </c>
      <c r="C592" s="115">
        <v>0.33</v>
      </c>
      <c r="D592" s="47"/>
      <c r="E592" s="47"/>
      <c r="F592" s="4"/>
      <c r="G592" s="4"/>
      <c r="H592" s="4"/>
      <c r="I592" s="47"/>
      <c r="J592" s="47"/>
      <c r="K592" s="47" t="s">
        <v>622</v>
      </c>
      <c r="L592" s="144">
        <v>44531.0</v>
      </c>
      <c r="M592" s="115">
        <v>0.4507523148148148</v>
      </c>
      <c r="N592" s="4"/>
      <c r="O592" s="4"/>
      <c r="P592" s="8" t="b">
        <v>0</v>
      </c>
      <c r="Q592" s="8" t="s">
        <v>2013</v>
      </c>
      <c r="R592" s="177" t="b">
        <v>1</v>
      </c>
      <c r="S592" s="177">
        <v>1.0</v>
      </c>
      <c r="T592" s="8"/>
      <c r="U592" s="4"/>
      <c r="V592" s="47"/>
      <c r="W592" s="4"/>
      <c r="X592" s="177" t="b">
        <v>0</v>
      </c>
      <c r="Y592" s="8" t="b">
        <v>0</v>
      </c>
      <c r="Z592" s="47"/>
      <c r="AA592" s="8" t="b">
        <v>0</v>
      </c>
      <c r="AB592" s="8" t="b">
        <v>0</v>
      </c>
      <c r="AC592" s="178">
        <v>88.0</v>
      </c>
      <c r="AD592" s="177" t="b">
        <v>0</v>
      </c>
      <c r="AE592" s="179"/>
      <c r="AF592" s="8" t="b">
        <v>0</v>
      </c>
      <c r="AG592" s="8" t="b">
        <v>0</v>
      </c>
      <c r="AH592" s="177"/>
      <c r="AI592" s="47"/>
      <c r="AJ592" s="8"/>
      <c r="AK592" s="47" t="s">
        <v>622</v>
      </c>
      <c r="AL592" s="4"/>
      <c r="AM592" s="4" t="s">
        <v>280</v>
      </c>
      <c r="AN592" s="4" t="s">
        <v>313</v>
      </c>
      <c r="AO592" s="4" t="s">
        <v>2010</v>
      </c>
      <c r="AP592" s="4" t="s">
        <v>2010</v>
      </c>
      <c r="AQ592" s="4" t="s">
        <v>2010</v>
      </c>
      <c r="AR592" s="4" t="s">
        <v>2010</v>
      </c>
      <c r="AS592" s="147"/>
      <c r="AT592" s="147"/>
      <c r="AU592" s="147"/>
      <c r="AV592" s="147"/>
      <c r="AW592" s="147"/>
      <c r="AX592" s="147"/>
      <c r="AY592" s="147"/>
      <c r="AZ592" s="147"/>
    </row>
    <row r="593">
      <c r="A593" s="4" t="s">
        <v>1637</v>
      </c>
      <c r="B593" s="144">
        <v>44531.0</v>
      </c>
      <c r="C593" s="115">
        <v>0.33416666666666667</v>
      </c>
      <c r="D593" s="47"/>
      <c r="E593" s="47"/>
      <c r="F593" s="4"/>
      <c r="G593" s="4"/>
      <c r="H593" s="4"/>
      <c r="I593" s="47"/>
      <c r="J593" s="47"/>
      <c r="K593" s="47" t="s">
        <v>622</v>
      </c>
      <c r="L593" s="144">
        <v>44531.0</v>
      </c>
      <c r="M593" s="115">
        <v>0.4507523148148148</v>
      </c>
      <c r="N593" s="4"/>
      <c r="O593" s="4"/>
      <c r="P593" s="8" t="b">
        <v>1</v>
      </c>
      <c r="Q593" s="8" t="s">
        <v>2012</v>
      </c>
      <c r="R593" s="177" t="b">
        <v>1</v>
      </c>
      <c r="S593" s="177">
        <v>1.0</v>
      </c>
      <c r="T593" s="8"/>
      <c r="U593" s="4"/>
      <c r="V593" s="47"/>
      <c r="W593" s="4"/>
      <c r="X593" s="177" t="b">
        <v>0</v>
      </c>
      <c r="Y593" s="8" t="b">
        <v>0</v>
      </c>
      <c r="Z593" s="47"/>
      <c r="AA593" s="8" t="b">
        <v>0</v>
      </c>
      <c r="AB593" s="8" t="b">
        <v>0</v>
      </c>
      <c r="AC593" s="178">
        <v>87.0</v>
      </c>
      <c r="AD593" s="177" t="b">
        <v>0</v>
      </c>
      <c r="AE593" s="179"/>
      <c r="AF593" s="8" t="b">
        <v>0</v>
      </c>
      <c r="AG593" s="8" t="b">
        <v>0</v>
      </c>
      <c r="AH593" s="177"/>
      <c r="AI593" s="47"/>
      <c r="AJ593" s="8"/>
      <c r="AK593" s="47" t="s">
        <v>622</v>
      </c>
      <c r="AL593" s="4"/>
      <c r="AM593" s="4" t="s">
        <v>280</v>
      </c>
      <c r="AN593" s="4" t="s">
        <v>695</v>
      </c>
      <c r="AO593" s="4" t="s">
        <v>2010</v>
      </c>
      <c r="AP593" s="4" t="s">
        <v>2010</v>
      </c>
      <c r="AQ593" s="4" t="s">
        <v>2010</v>
      </c>
      <c r="AR593" s="4" t="s">
        <v>2010</v>
      </c>
      <c r="AS593" s="147"/>
      <c r="AT593" s="147"/>
      <c r="AU593" s="147"/>
      <c r="AV593" s="147"/>
      <c r="AW593" s="147"/>
      <c r="AX593" s="147"/>
      <c r="AY593" s="147"/>
      <c r="AZ593" s="147"/>
    </row>
    <row r="594">
      <c r="A594" s="4" t="s">
        <v>1639</v>
      </c>
      <c r="B594" s="144">
        <v>44531.0</v>
      </c>
      <c r="C594" s="115">
        <v>0.3410763888888889</v>
      </c>
      <c r="D594" s="47"/>
      <c r="E594" s="47"/>
      <c r="F594" s="4"/>
      <c r="G594" s="4"/>
      <c r="H594" s="4"/>
      <c r="I594" s="47"/>
      <c r="J594" s="47"/>
      <c r="K594" s="47" t="s">
        <v>622</v>
      </c>
      <c r="L594" s="144">
        <v>44531.0</v>
      </c>
      <c r="M594" s="115">
        <v>0.4507523148148148</v>
      </c>
      <c r="N594" s="4"/>
      <c r="O594" s="4"/>
      <c r="P594" s="8" t="b">
        <v>0</v>
      </c>
      <c r="Q594" s="8" t="s">
        <v>2013</v>
      </c>
      <c r="R594" s="177" t="b">
        <v>1</v>
      </c>
      <c r="S594" s="177">
        <v>1.0</v>
      </c>
      <c r="T594" s="8"/>
      <c r="U594" s="4"/>
      <c r="V594" s="47"/>
      <c r="W594" s="4"/>
      <c r="X594" s="177" t="b">
        <v>0</v>
      </c>
      <c r="Y594" s="8" t="b">
        <v>0</v>
      </c>
      <c r="Z594" s="47"/>
      <c r="AA594" s="8" t="b">
        <v>0</v>
      </c>
      <c r="AB594" s="8" t="b">
        <v>0</v>
      </c>
      <c r="AC594" s="178">
        <v>86.0</v>
      </c>
      <c r="AD594" s="177" t="b">
        <v>0</v>
      </c>
      <c r="AE594" s="179"/>
      <c r="AF594" s="8" t="b">
        <v>0</v>
      </c>
      <c r="AG594" s="8" t="b">
        <v>0</v>
      </c>
      <c r="AH594" s="177"/>
      <c r="AI594" s="47"/>
      <c r="AJ594" s="8"/>
      <c r="AK594" s="47" t="s">
        <v>622</v>
      </c>
      <c r="AL594" s="4"/>
      <c r="AM594" s="4" t="s">
        <v>280</v>
      </c>
      <c r="AN594" s="4" t="s">
        <v>305</v>
      </c>
      <c r="AO594" s="4" t="s">
        <v>2010</v>
      </c>
      <c r="AP594" s="4" t="s">
        <v>2010</v>
      </c>
      <c r="AQ594" s="4" t="s">
        <v>2010</v>
      </c>
      <c r="AR594" s="4" t="s">
        <v>2010</v>
      </c>
      <c r="AS594" s="147"/>
      <c r="AT594" s="147"/>
      <c r="AU594" s="147"/>
      <c r="AV594" s="147"/>
      <c r="AW594" s="147"/>
      <c r="AX594" s="147"/>
      <c r="AY594" s="147"/>
      <c r="AZ594" s="147"/>
    </row>
    <row r="595">
      <c r="A595" s="4" t="s">
        <v>1641</v>
      </c>
      <c r="B595" s="144">
        <v>44532.0</v>
      </c>
      <c r="C595" s="115">
        <v>0.22819444444444445</v>
      </c>
      <c r="D595" s="47"/>
      <c r="E595" s="47"/>
      <c r="F595" s="4"/>
      <c r="G595" s="4"/>
      <c r="H595" s="4"/>
      <c r="I595" s="47"/>
      <c r="J595" s="47"/>
      <c r="K595" s="47" t="s">
        <v>622</v>
      </c>
      <c r="L595" s="144">
        <v>44532.0</v>
      </c>
      <c r="M595" s="115">
        <v>0.45427083333333335</v>
      </c>
      <c r="N595" s="4"/>
      <c r="O595" s="4"/>
      <c r="P595" s="8" t="b">
        <v>0</v>
      </c>
      <c r="Q595" s="8" t="s">
        <v>2013</v>
      </c>
      <c r="R595" s="177" t="b">
        <v>1</v>
      </c>
      <c r="S595" s="177">
        <v>1.0</v>
      </c>
      <c r="T595" s="8">
        <v>0.0</v>
      </c>
      <c r="U595" s="4"/>
      <c r="V595" s="47"/>
      <c r="W595" s="4"/>
      <c r="X595" s="177" t="b">
        <v>0</v>
      </c>
      <c r="Y595" s="8" t="b">
        <v>0</v>
      </c>
      <c r="Z595" s="47"/>
      <c r="AA595" s="8" t="b">
        <v>0</v>
      </c>
      <c r="AB595" s="8" t="b">
        <v>0</v>
      </c>
      <c r="AC595" s="178">
        <v>545.0</v>
      </c>
      <c r="AD595" s="177" t="b">
        <v>1</v>
      </c>
      <c r="AE595" s="179"/>
      <c r="AF595" s="8" t="b">
        <v>0</v>
      </c>
      <c r="AG595" s="8" t="b">
        <v>0</v>
      </c>
      <c r="AH595" s="177"/>
      <c r="AI595" s="47"/>
      <c r="AJ595" s="8"/>
      <c r="AK595" s="47" t="s">
        <v>622</v>
      </c>
      <c r="AL595" s="4"/>
      <c r="AM595" s="4" t="s">
        <v>280</v>
      </c>
      <c r="AN595" s="4" t="s">
        <v>1214</v>
      </c>
      <c r="AO595" s="4" t="s">
        <v>2010</v>
      </c>
      <c r="AP595" s="4" t="s">
        <v>2010</v>
      </c>
      <c r="AQ595" s="4" t="s">
        <v>2010</v>
      </c>
      <c r="AR595" s="4" t="s">
        <v>2010</v>
      </c>
      <c r="AS595" s="147"/>
      <c r="AT595" s="147"/>
      <c r="AU595" s="147"/>
      <c r="AV595" s="147"/>
      <c r="AW595" s="147"/>
      <c r="AX595" s="147"/>
      <c r="AY595" s="147"/>
      <c r="AZ595" s="147"/>
    </row>
    <row r="596">
      <c r="A596" s="4" t="s">
        <v>1643</v>
      </c>
      <c r="B596" s="144">
        <v>44532.0</v>
      </c>
      <c r="C596" s="115">
        <v>0.23194444444444445</v>
      </c>
      <c r="D596" s="47"/>
      <c r="E596" s="47"/>
      <c r="F596" s="4"/>
      <c r="G596" s="4"/>
      <c r="H596" s="4"/>
      <c r="I596" s="47"/>
      <c r="J596" s="47"/>
      <c r="K596" s="47" t="s">
        <v>622</v>
      </c>
      <c r="L596" s="144">
        <v>44532.0</v>
      </c>
      <c r="M596" s="115">
        <v>0.45427083333333335</v>
      </c>
      <c r="N596" s="4"/>
      <c r="O596" s="4"/>
      <c r="P596" s="8" t="b">
        <v>0</v>
      </c>
      <c r="Q596" s="8" t="s">
        <v>2013</v>
      </c>
      <c r="R596" s="177" t="b">
        <v>1</v>
      </c>
      <c r="S596" s="177">
        <v>1.0</v>
      </c>
      <c r="T596" s="8">
        <v>0.0</v>
      </c>
      <c r="U596" s="4"/>
      <c r="V596" s="47"/>
      <c r="W596" s="4"/>
      <c r="X596" s="177" t="b">
        <v>0</v>
      </c>
      <c r="Y596" s="8" t="b">
        <v>0</v>
      </c>
      <c r="Z596" s="47"/>
      <c r="AA596" s="8" t="b">
        <v>0</v>
      </c>
      <c r="AB596" s="8" t="b">
        <v>0</v>
      </c>
      <c r="AC596" s="178">
        <v>544.0</v>
      </c>
      <c r="AD596" s="177" t="b">
        <v>1</v>
      </c>
      <c r="AE596" s="179"/>
      <c r="AF596" s="8" t="b">
        <v>0</v>
      </c>
      <c r="AG596" s="8" t="b">
        <v>0</v>
      </c>
      <c r="AH596" s="177"/>
      <c r="AI596" s="47"/>
      <c r="AJ596" s="8"/>
      <c r="AK596" s="47" t="s">
        <v>622</v>
      </c>
      <c r="AL596" s="4"/>
      <c r="AM596" s="4" t="s">
        <v>280</v>
      </c>
      <c r="AN596" s="4" t="s">
        <v>1081</v>
      </c>
      <c r="AO596" s="4" t="s">
        <v>2010</v>
      </c>
      <c r="AP596" s="4" t="s">
        <v>2010</v>
      </c>
      <c r="AQ596" s="4" t="s">
        <v>2010</v>
      </c>
      <c r="AR596" s="4" t="s">
        <v>2010</v>
      </c>
      <c r="AS596" s="147"/>
      <c r="AT596" s="147"/>
      <c r="AU596" s="147"/>
      <c r="AV596" s="147"/>
      <c r="AW596" s="147"/>
      <c r="AX596" s="147"/>
      <c r="AY596" s="147"/>
      <c r="AZ596" s="147"/>
    </row>
    <row r="597">
      <c r="A597" s="4" t="s">
        <v>1645</v>
      </c>
      <c r="B597" s="144">
        <v>44532.0</v>
      </c>
      <c r="C597" s="115">
        <v>0.2742824074074074</v>
      </c>
      <c r="D597" s="47"/>
      <c r="E597" s="47"/>
      <c r="F597" s="4"/>
      <c r="G597" s="4"/>
      <c r="H597" s="4"/>
      <c r="I597" s="47"/>
      <c r="J597" s="47"/>
      <c r="K597" s="47" t="s">
        <v>622</v>
      </c>
      <c r="L597" s="144">
        <v>44532.0</v>
      </c>
      <c r="M597" s="115">
        <v>0.45427083333333335</v>
      </c>
      <c r="N597" s="4"/>
      <c r="O597" s="4"/>
      <c r="P597" s="8" t="b">
        <v>0</v>
      </c>
      <c r="Q597" s="8" t="s">
        <v>2013</v>
      </c>
      <c r="R597" s="177" t="b">
        <v>1</v>
      </c>
      <c r="S597" s="177">
        <v>1.0</v>
      </c>
      <c r="T597" s="8"/>
      <c r="U597" s="4"/>
      <c r="V597" s="47"/>
      <c r="W597" s="4"/>
      <c r="X597" s="177" t="b">
        <v>0</v>
      </c>
      <c r="Y597" s="8" t="b">
        <v>0</v>
      </c>
      <c r="Z597" s="47"/>
      <c r="AA597" s="8" t="b">
        <v>0</v>
      </c>
      <c r="AB597" s="8" t="b">
        <v>0</v>
      </c>
      <c r="AC597" s="178">
        <v>85.0</v>
      </c>
      <c r="AD597" s="177" t="b">
        <v>0</v>
      </c>
      <c r="AE597" s="179"/>
      <c r="AF597" s="8" t="b">
        <v>0</v>
      </c>
      <c r="AG597" s="8" t="b">
        <v>0</v>
      </c>
      <c r="AH597" s="177"/>
      <c r="AI597" s="47"/>
      <c r="AJ597" s="8"/>
      <c r="AK597" s="47" t="s">
        <v>622</v>
      </c>
      <c r="AL597" s="4"/>
      <c r="AM597" s="4" t="s">
        <v>280</v>
      </c>
      <c r="AN597" s="4" t="s">
        <v>368</v>
      </c>
      <c r="AO597" s="4" t="s">
        <v>2010</v>
      </c>
      <c r="AP597" s="4" t="s">
        <v>2010</v>
      </c>
      <c r="AQ597" s="4" t="s">
        <v>2010</v>
      </c>
      <c r="AR597" s="4" t="s">
        <v>2010</v>
      </c>
      <c r="AS597" s="147"/>
      <c r="AT597" s="147"/>
      <c r="AU597" s="147"/>
      <c r="AV597" s="147"/>
      <c r="AW597" s="147"/>
      <c r="AX597" s="147"/>
      <c r="AY597" s="147"/>
      <c r="AZ597" s="147"/>
    </row>
    <row r="598">
      <c r="A598" s="4" t="s">
        <v>1647</v>
      </c>
      <c r="B598" s="144">
        <v>44532.0</v>
      </c>
      <c r="C598" s="115">
        <v>0.27770833333333333</v>
      </c>
      <c r="D598" s="47"/>
      <c r="E598" s="47"/>
      <c r="F598" s="4"/>
      <c r="G598" s="4"/>
      <c r="H598" s="4"/>
      <c r="I598" s="47"/>
      <c r="J598" s="47"/>
      <c r="K598" s="47" t="s">
        <v>622</v>
      </c>
      <c r="L598" s="144">
        <v>44532.0</v>
      </c>
      <c r="M598" s="115">
        <v>0.45427083333333335</v>
      </c>
      <c r="N598" s="4"/>
      <c r="O598" s="4"/>
      <c r="P598" s="8" t="b">
        <v>0</v>
      </c>
      <c r="Q598" s="8" t="s">
        <v>2013</v>
      </c>
      <c r="R598" s="177" t="b">
        <v>1</v>
      </c>
      <c r="S598" s="177">
        <v>1.0</v>
      </c>
      <c r="T598" s="8">
        <v>0.0</v>
      </c>
      <c r="U598" s="4"/>
      <c r="V598" s="47"/>
      <c r="W598" s="4"/>
      <c r="X598" s="177" t="b">
        <v>0</v>
      </c>
      <c r="Y598" s="8" t="b">
        <v>0</v>
      </c>
      <c r="Z598" s="47"/>
      <c r="AA598" s="8" t="b">
        <v>0</v>
      </c>
      <c r="AB598" s="8" t="b">
        <v>0</v>
      </c>
      <c r="AC598" s="178">
        <v>543.0</v>
      </c>
      <c r="AD598" s="177" t="b">
        <v>1</v>
      </c>
      <c r="AE598" s="179"/>
      <c r="AF598" s="8" t="b">
        <v>0</v>
      </c>
      <c r="AG598" s="8" t="b">
        <v>0</v>
      </c>
      <c r="AH598" s="177"/>
      <c r="AI598" s="47"/>
      <c r="AJ598" s="8"/>
      <c r="AK598" s="47" t="s">
        <v>622</v>
      </c>
      <c r="AL598" s="4"/>
      <c r="AM598" s="4" t="s">
        <v>280</v>
      </c>
      <c r="AN598" s="4" t="s">
        <v>1390</v>
      </c>
      <c r="AO598" s="4" t="s">
        <v>2010</v>
      </c>
      <c r="AP598" s="4" t="s">
        <v>2010</v>
      </c>
      <c r="AQ598" s="4" t="s">
        <v>2010</v>
      </c>
      <c r="AR598" s="4" t="s">
        <v>2010</v>
      </c>
      <c r="AS598" s="147"/>
      <c r="AT598" s="147"/>
      <c r="AU598" s="147"/>
      <c r="AV598" s="147"/>
      <c r="AW598" s="147"/>
      <c r="AX598" s="147"/>
      <c r="AY598" s="147"/>
      <c r="AZ598" s="147"/>
    </row>
    <row r="599">
      <c r="A599" s="4" t="s">
        <v>1649</v>
      </c>
      <c r="B599" s="144">
        <v>44532.0</v>
      </c>
      <c r="C599" s="115">
        <v>0.28109953703703705</v>
      </c>
      <c r="D599" s="47"/>
      <c r="E599" s="47"/>
      <c r="F599" s="4"/>
      <c r="G599" s="4"/>
      <c r="H599" s="4"/>
      <c r="I599" s="47"/>
      <c r="J599" s="47"/>
      <c r="K599" s="47" t="s">
        <v>622</v>
      </c>
      <c r="L599" s="144">
        <v>44532.0</v>
      </c>
      <c r="M599" s="115">
        <v>0.45427083333333335</v>
      </c>
      <c r="N599" s="4"/>
      <c r="O599" s="4"/>
      <c r="P599" s="8" t="b">
        <v>0</v>
      </c>
      <c r="Q599" s="8" t="s">
        <v>2013</v>
      </c>
      <c r="R599" s="177" t="b">
        <v>1</v>
      </c>
      <c r="S599" s="177">
        <v>1.0</v>
      </c>
      <c r="T599" s="8">
        <v>0.0</v>
      </c>
      <c r="U599" s="4"/>
      <c r="V599" s="47"/>
      <c r="W599" s="4"/>
      <c r="X599" s="177" t="b">
        <v>0</v>
      </c>
      <c r="Y599" s="8" t="b">
        <v>0</v>
      </c>
      <c r="Z599" s="47"/>
      <c r="AA599" s="8" t="b">
        <v>0</v>
      </c>
      <c r="AB599" s="8" t="b">
        <v>0</v>
      </c>
      <c r="AC599" s="178">
        <v>542.0</v>
      </c>
      <c r="AD599" s="177" t="b">
        <v>1</v>
      </c>
      <c r="AE599" s="179"/>
      <c r="AF599" s="8" t="b">
        <v>0</v>
      </c>
      <c r="AG599" s="8" t="b">
        <v>0</v>
      </c>
      <c r="AH599" s="177"/>
      <c r="AI599" s="47"/>
      <c r="AJ599" s="8"/>
      <c r="AK599" s="47" t="s">
        <v>622</v>
      </c>
      <c r="AL599" s="4"/>
      <c r="AM599" s="4" t="s">
        <v>280</v>
      </c>
      <c r="AN599" s="4" t="s">
        <v>1469</v>
      </c>
      <c r="AO599" s="4" t="s">
        <v>2010</v>
      </c>
      <c r="AP599" s="4" t="s">
        <v>2010</v>
      </c>
      <c r="AQ599" s="4" t="s">
        <v>2010</v>
      </c>
      <c r="AR599" s="4" t="s">
        <v>2010</v>
      </c>
      <c r="AS599" s="147"/>
      <c r="AT599" s="147"/>
      <c r="AU599" s="147"/>
      <c r="AV599" s="147"/>
      <c r="AW599" s="147"/>
      <c r="AX599" s="147"/>
      <c r="AY599" s="147"/>
      <c r="AZ599" s="147"/>
    </row>
    <row r="600">
      <c r="A600" s="4" t="s">
        <v>1651</v>
      </c>
      <c r="B600" s="144">
        <v>44532.0</v>
      </c>
      <c r="C600" s="115">
        <v>0.2937268518518519</v>
      </c>
      <c r="D600" s="47"/>
      <c r="E600" s="47"/>
      <c r="F600" s="4"/>
      <c r="G600" s="4"/>
      <c r="H600" s="4"/>
      <c r="I600" s="47"/>
      <c r="J600" s="47"/>
      <c r="K600" s="47" t="s">
        <v>622</v>
      </c>
      <c r="L600" s="144">
        <v>44532.0</v>
      </c>
      <c r="M600" s="115">
        <v>0.45427083333333335</v>
      </c>
      <c r="N600" s="4"/>
      <c r="O600" s="4"/>
      <c r="P600" s="8" t="b">
        <v>0</v>
      </c>
      <c r="Q600" s="8" t="s">
        <v>2013</v>
      </c>
      <c r="R600" s="177" t="b">
        <v>1</v>
      </c>
      <c r="S600" s="177">
        <v>1.0</v>
      </c>
      <c r="T600" s="8"/>
      <c r="U600" s="4"/>
      <c r="V600" s="47"/>
      <c r="W600" s="4"/>
      <c r="X600" s="177" t="b">
        <v>0</v>
      </c>
      <c r="Y600" s="8" t="b">
        <v>0</v>
      </c>
      <c r="Z600" s="47"/>
      <c r="AA600" s="8" t="b">
        <v>0</v>
      </c>
      <c r="AB600" s="8" t="b">
        <v>0</v>
      </c>
      <c r="AC600" s="178">
        <v>84.0</v>
      </c>
      <c r="AD600" s="177" t="b">
        <v>0</v>
      </c>
      <c r="AE600" s="179"/>
      <c r="AF600" s="8" t="b">
        <v>0</v>
      </c>
      <c r="AG600" s="8" t="b">
        <v>0</v>
      </c>
      <c r="AH600" s="177"/>
      <c r="AI600" s="47"/>
      <c r="AJ600" s="8"/>
      <c r="AK600" s="47" t="s">
        <v>622</v>
      </c>
      <c r="AL600" s="4"/>
      <c r="AM600" s="4" t="s">
        <v>280</v>
      </c>
      <c r="AN600" s="4" t="s">
        <v>462</v>
      </c>
      <c r="AO600" s="4" t="s">
        <v>2010</v>
      </c>
      <c r="AP600" s="4" t="s">
        <v>2010</v>
      </c>
      <c r="AQ600" s="4" t="s">
        <v>2010</v>
      </c>
      <c r="AR600" s="4" t="s">
        <v>2010</v>
      </c>
      <c r="AS600" s="147"/>
      <c r="AT600" s="147"/>
      <c r="AU600" s="147"/>
      <c r="AV600" s="147"/>
      <c r="AW600" s="147"/>
      <c r="AX600" s="147"/>
      <c r="AY600" s="147"/>
      <c r="AZ600" s="147"/>
    </row>
    <row r="601">
      <c r="A601" s="4" t="s">
        <v>1653</v>
      </c>
      <c r="B601" s="144">
        <v>44532.0</v>
      </c>
      <c r="C601" s="115">
        <v>0.2940740740740741</v>
      </c>
      <c r="D601" s="47"/>
      <c r="E601" s="47"/>
      <c r="F601" s="4"/>
      <c r="G601" s="4"/>
      <c r="H601" s="4"/>
      <c r="I601" s="47"/>
      <c r="J601" s="47"/>
      <c r="K601" s="47" t="s">
        <v>622</v>
      </c>
      <c r="L601" s="144">
        <v>44532.0</v>
      </c>
      <c r="M601" s="115">
        <v>0.45427083333333335</v>
      </c>
      <c r="N601" s="4"/>
      <c r="O601" s="4"/>
      <c r="P601" s="8" t="b">
        <v>0</v>
      </c>
      <c r="Q601" s="8" t="s">
        <v>2013</v>
      </c>
      <c r="R601" s="177" t="b">
        <v>1</v>
      </c>
      <c r="S601" s="177">
        <v>1.0</v>
      </c>
      <c r="T601" s="8"/>
      <c r="U601" s="4"/>
      <c r="V601" s="47"/>
      <c r="W601" s="4"/>
      <c r="X601" s="177" t="b">
        <v>0</v>
      </c>
      <c r="Y601" s="8" t="b">
        <v>0</v>
      </c>
      <c r="Z601" s="47"/>
      <c r="AA601" s="8" t="b">
        <v>0</v>
      </c>
      <c r="AB601" s="8" t="b">
        <v>0</v>
      </c>
      <c r="AC601" s="178">
        <v>83.0</v>
      </c>
      <c r="AD601" s="177" t="b">
        <v>0</v>
      </c>
      <c r="AE601" s="179"/>
      <c r="AF601" s="8" t="b">
        <v>0</v>
      </c>
      <c r="AG601" s="8" t="b">
        <v>0</v>
      </c>
      <c r="AH601" s="177"/>
      <c r="AI601" s="47"/>
      <c r="AJ601" s="8"/>
      <c r="AK601" s="47" t="s">
        <v>622</v>
      </c>
      <c r="AL601" s="4"/>
      <c r="AM601" s="4" t="s">
        <v>280</v>
      </c>
      <c r="AN601" s="4" t="s">
        <v>479</v>
      </c>
      <c r="AO601" s="4" t="s">
        <v>2010</v>
      </c>
      <c r="AP601" s="4" t="s">
        <v>2010</v>
      </c>
      <c r="AQ601" s="4" t="s">
        <v>2010</v>
      </c>
      <c r="AR601" s="4" t="s">
        <v>2010</v>
      </c>
      <c r="AS601" s="147"/>
      <c r="AT601" s="147"/>
      <c r="AU601" s="147"/>
      <c r="AV601" s="147"/>
      <c r="AW601" s="147"/>
      <c r="AX601" s="147"/>
      <c r="AY601" s="147"/>
      <c r="AZ601" s="147"/>
    </row>
    <row r="602">
      <c r="A602" s="4" t="s">
        <v>1655</v>
      </c>
      <c r="B602" s="144">
        <v>44536.0</v>
      </c>
      <c r="C602" s="115">
        <v>0.25275462962962963</v>
      </c>
      <c r="D602" s="47"/>
      <c r="E602" s="47"/>
      <c r="F602" s="4"/>
      <c r="G602" s="4"/>
      <c r="H602" s="4"/>
      <c r="I602" s="47"/>
      <c r="J602" s="47"/>
      <c r="K602" s="47" t="s">
        <v>622</v>
      </c>
      <c r="L602" s="144">
        <v>44536.0</v>
      </c>
      <c r="M602" s="115">
        <v>0.5064583333333333</v>
      </c>
      <c r="N602" s="4"/>
      <c r="O602" s="4"/>
      <c r="P602" s="8" t="b">
        <v>0</v>
      </c>
      <c r="Q602" s="8" t="s">
        <v>2013</v>
      </c>
      <c r="R602" s="177" t="b">
        <v>1</v>
      </c>
      <c r="S602" s="177">
        <v>1.0</v>
      </c>
      <c r="T602" s="8"/>
      <c r="U602" s="4"/>
      <c r="V602" s="47"/>
      <c r="W602" s="4"/>
      <c r="X602" s="177" t="b">
        <v>0</v>
      </c>
      <c r="Y602" s="8" t="b">
        <v>0</v>
      </c>
      <c r="Z602" s="47"/>
      <c r="AA602" s="8" t="b">
        <v>0</v>
      </c>
      <c r="AB602" s="8" t="b">
        <v>0</v>
      </c>
      <c r="AC602" s="178">
        <v>82.0</v>
      </c>
      <c r="AD602" s="177" t="b">
        <v>0</v>
      </c>
      <c r="AE602" s="179"/>
      <c r="AF602" s="8" t="b">
        <v>0</v>
      </c>
      <c r="AG602" s="8" t="b">
        <v>0</v>
      </c>
      <c r="AH602" s="177"/>
      <c r="AI602" s="47"/>
      <c r="AJ602" s="8"/>
      <c r="AK602" s="47" t="s">
        <v>622</v>
      </c>
      <c r="AL602" s="4"/>
      <c r="AM602" s="4" t="s">
        <v>280</v>
      </c>
      <c r="AN602" s="4" t="s">
        <v>426</v>
      </c>
      <c r="AO602" s="4" t="s">
        <v>2010</v>
      </c>
      <c r="AP602" s="4" t="s">
        <v>2010</v>
      </c>
      <c r="AQ602" s="4" t="s">
        <v>2010</v>
      </c>
      <c r="AR602" s="4" t="s">
        <v>2010</v>
      </c>
      <c r="AS602" s="147"/>
      <c r="AT602" s="147"/>
      <c r="AU602" s="147"/>
      <c r="AV602" s="147"/>
      <c r="AW602" s="147"/>
      <c r="AX602" s="147"/>
      <c r="AY602" s="147"/>
      <c r="AZ602" s="147"/>
    </row>
    <row r="603">
      <c r="A603" s="4" t="s">
        <v>1657</v>
      </c>
      <c r="B603" s="144">
        <v>44536.0</v>
      </c>
      <c r="C603" s="115">
        <v>0.2537962962962963</v>
      </c>
      <c r="D603" s="47"/>
      <c r="E603" s="47"/>
      <c r="F603" s="4"/>
      <c r="G603" s="4"/>
      <c r="H603" s="4"/>
      <c r="I603" s="47"/>
      <c r="J603" s="47"/>
      <c r="K603" s="47" t="s">
        <v>622</v>
      </c>
      <c r="L603" s="144">
        <v>44536.0</v>
      </c>
      <c r="M603" s="115">
        <v>0.5064583333333333</v>
      </c>
      <c r="N603" s="4"/>
      <c r="O603" s="4"/>
      <c r="P603" s="8" t="b">
        <v>0</v>
      </c>
      <c r="Q603" s="8" t="s">
        <v>2013</v>
      </c>
      <c r="R603" s="177" t="b">
        <v>1</v>
      </c>
      <c r="S603" s="177">
        <v>1.0</v>
      </c>
      <c r="T603" s="8"/>
      <c r="U603" s="4"/>
      <c r="V603" s="47"/>
      <c r="W603" s="4"/>
      <c r="X603" s="177" t="b">
        <v>0</v>
      </c>
      <c r="Y603" s="8" t="b">
        <v>0</v>
      </c>
      <c r="Z603" s="47"/>
      <c r="AA603" s="8" t="b">
        <v>0</v>
      </c>
      <c r="AB603" s="8" t="b">
        <v>0</v>
      </c>
      <c r="AC603" s="178">
        <v>81.0</v>
      </c>
      <c r="AD603" s="177" t="b">
        <v>0</v>
      </c>
      <c r="AE603" s="179"/>
      <c r="AF603" s="8" t="b">
        <v>0</v>
      </c>
      <c r="AG603" s="8" t="b">
        <v>0</v>
      </c>
      <c r="AH603" s="177"/>
      <c r="AI603" s="47"/>
      <c r="AJ603" s="8"/>
      <c r="AK603" s="47" t="s">
        <v>622</v>
      </c>
      <c r="AL603" s="4"/>
      <c r="AM603" s="4" t="s">
        <v>280</v>
      </c>
      <c r="AN603" s="4" t="s">
        <v>437</v>
      </c>
      <c r="AO603" s="4" t="s">
        <v>2010</v>
      </c>
      <c r="AP603" s="4" t="s">
        <v>2010</v>
      </c>
      <c r="AQ603" s="4" t="s">
        <v>2010</v>
      </c>
      <c r="AR603" s="4" t="s">
        <v>2010</v>
      </c>
      <c r="AS603" s="147"/>
      <c r="AT603" s="147"/>
      <c r="AU603" s="147"/>
      <c r="AV603" s="147"/>
      <c r="AW603" s="147"/>
      <c r="AX603" s="147"/>
      <c r="AY603" s="147"/>
      <c r="AZ603" s="147"/>
    </row>
    <row r="604">
      <c r="A604" s="4" t="s">
        <v>1659</v>
      </c>
      <c r="B604" s="144">
        <v>44536.0</v>
      </c>
      <c r="C604" s="115">
        <v>0.2541435185185185</v>
      </c>
      <c r="D604" s="47"/>
      <c r="E604" s="47"/>
      <c r="F604" s="4"/>
      <c r="G604" s="4"/>
      <c r="H604" s="4"/>
      <c r="I604" s="47"/>
      <c r="J604" s="47"/>
      <c r="K604" s="47" t="s">
        <v>622</v>
      </c>
      <c r="L604" s="144">
        <v>44536.0</v>
      </c>
      <c r="M604" s="115">
        <v>0.5064583333333333</v>
      </c>
      <c r="N604" s="4"/>
      <c r="O604" s="4"/>
      <c r="P604" s="8" t="b">
        <v>0</v>
      </c>
      <c r="Q604" s="8" t="s">
        <v>2013</v>
      </c>
      <c r="R604" s="177" t="b">
        <v>1</v>
      </c>
      <c r="S604" s="177">
        <v>1.0</v>
      </c>
      <c r="T604" s="8"/>
      <c r="U604" s="4"/>
      <c r="V604" s="47"/>
      <c r="W604" s="4"/>
      <c r="X604" s="177" t="b">
        <v>0</v>
      </c>
      <c r="Y604" s="8" t="b">
        <v>0</v>
      </c>
      <c r="Z604" s="47"/>
      <c r="AA604" s="8" t="b">
        <v>0</v>
      </c>
      <c r="AB604" s="8" t="b">
        <v>0</v>
      </c>
      <c r="AC604" s="178">
        <v>80.0</v>
      </c>
      <c r="AD604" s="177" t="b">
        <v>0</v>
      </c>
      <c r="AE604" s="179"/>
      <c r="AF604" s="8" t="b">
        <v>0</v>
      </c>
      <c r="AG604" s="8" t="b">
        <v>0</v>
      </c>
      <c r="AH604" s="177"/>
      <c r="AI604" s="47"/>
      <c r="AJ604" s="8"/>
      <c r="AK604" s="47" t="s">
        <v>622</v>
      </c>
      <c r="AL604" s="4"/>
      <c r="AM604" s="4" t="s">
        <v>280</v>
      </c>
      <c r="AN604" s="4" t="s">
        <v>302</v>
      </c>
      <c r="AO604" s="4" t="s">
        <v>2010</v>
      </c>
      <c r="AP604" s="4" t="s">
        <v>2010</v>
      </c>
      <c r="AQ604" s="4" t="s">
        <v>2010</v>
      </c>
      <c r="AR604" s="4" t="s">
        <v>2010</v>
      </c>
      <c r="AS604" s="147"/>
      <c r="AT604" s="147"/>
      <c r="AU604" s="147"/>
      <c r="AV604" s="147"/>
      <c r="AW604" s="147"/>
      <c r="AX604" s="147"/>
      <c r="AY604" s="147"/>
      <c r="AZ604" s="147"/>
    </row>
    <row r="605">
      <c r="A605" s="4" t="s">
        <v>1661</v>
      </c>
      <c r="B605" s="144">
        <v>44536.0</v>
      </c>
      <c r="C605" s="115">
        <v>0.2544328703703704</v>
      </c>
      <c r="D605" s="47"/>
      <c r="E605" s="47"/>
      <c r="F605" s="4"/>
      <c r="G605" s="4"/>
      <c r="H605" s="4"/>
      <c r="I605" s="47"/>
      <c r="J605" s="47"/>
      <c r="K605" s="47" t="s">
        <v>622</v>
      </c>
      <c r="L605" s="144">
        <v>44536.0</v>
      </c>
      <c r="M605" s="115">
        <v>0.5064583333333333</v>
      </c>
      <c r="N605" s="4"/>
      <c r="O605" s="4"/>
      <c r="P605" s="8" t="b">
        <v>0</v>
      </c>
      <c r="Q605" s="8" t="s">
        <v>2013</v>
      </c>
      <c r="R605" s="177" t="b">
        <v>1</v>
      </c>
      <c r="S605" s="177">
        <v>1.0</v>
      </c>
      <c r="T605" s="8">
        <v>0.0</v>
      </c>
      <c r="U605" s="4"/>
      <c r="V605" s="47"/>
      <c r="W605" s="4"/>
      <c r="X605" s="177" t="b">
        <v>0</v>
      </c>
      <c r="Y605" s="8" t="b">
        <v>0</v>
      </c>
      <c r="Z605" s="47"/>
      <c r="AA605" s="8" t="b">
        <v>0</v>
      </c>
      <c r="AB605" s="8" t="b">
        <v>0</v>
      </c>
      <c r="AC605" s="178">
        <v>541.0</v>
      </c>
      <c r="AD605" s="177" t="b">
        <v>1</v>
      </c>
      <c r="AE605" s="179"/>
      <c r="AF605" s="8" t="b">
        <v>0</v>
      </c>
      <c r="AG605" s="8" t="b">
        <v>0</v>
      </c>
      <c r="AH605" s="177"/>
      <c r="AI605" s="47"/>
      <c r="AJ605" s="8"/>
      <c r="AK605" s="47" t="s">
        <v>622</v>
      </c>
      <c r="AL605" s="4"/>
      <c r="AM605" s="4" t="s">
        <v>280</v>
      </c>
      <c r="AN605" s="4" t="s">
        <v>1282</v>
      </c>
      <c r="AO605" s="4" t="s">
        <v>2010</v>
      </c>
      <c r="AP605" s="4" t="s">
        <v>2010</v>
      </c>
      <c r="AQ605" s="4" t="s">
        <v>2010</v>
      </c>
      <c r="AR605" s="4" t="s">
        <v>2010</v>
      </c>
      <c r="AS605" s="147"/>
      <c r="AT605" s="147"/>
      <c r="AU605" s="147"/>
      <c r="AV605" s="147"/>
      <c r="AW605" s="147"/>
      <c r="AX605" s="147"/>
      <c r="AY605" s="147"/>
      <c r="AZ605" s="147"/>
    </row>
    <row r="606">
      <c r="A606" s="4" t="s">
        <v>1663</v>
      </c>
      <c r="B606" s="144">
        <v>44536.0</v>
      </c>
      <c r="C606" s="115">
        <v>0.2560300925925926</v>
      </c>
      <c r="D606" s="47"/>
      <c r="E606" s="47"/>
      <c r="F606" s="4"/>
      <c r="G606" s="4"/>
      <c r="H606" s="4"/>
      <c r="I606" s="47"/>
      <c r="J606" s="47"/>
      <c r="K606" s="47" t="s">
        <v>622</v>
      </c>
      <c r="L606" s="144">
        <v>44536.0</v>
      </c>
      <c r="M606" s="115">
        <v>0.5064583333333333</v>
      </c>
      <c r="N606" s="4"/>
      <c r="O606" s="4"/>
      <c r="P606" s="8" t="b">
        <v>0</v>
      </c>
      <c r="Q606" s="8" t="s">
        <v>2013</v>
      </c>
      <c r="R606" s="177" t="b">
        <v>1</v>
      </c>
      <c r="S606" s="177">
        <v>1.0</v>
      </c>
      <c r="T606" s="8">
        <v>0.0</v>
      </c>
      <c r="U606" s="4"/>
      <c r="V606" s="47"/>
      <c r="W606" s="4"/>
      <c r="X606" s="177" t="b">
        <v>0</v>
      </c>
      <c r="Y606" s="8" t="b">
        <v>0</v>
      </c>
      <c r="Z606" s="47"/>
      <c r="AA606" s="8" t="b">
        <v>0</v>
      </c>
      <c r="AB606" s="8" t="b">
        <v>0</v>
      </c>
      <c r="AC606" s="178">
        <v>540.0</v>
      </c>
      <c r="AD606" s="177" t="b">
        <v>1</v>
      </c>
      <c r="AE606" s="179"/>
      <c r="AF606" s="8" t="b">
        <v>0</v>
      </c>
      <c r="AG606" s="8" t="b">
        <v>0</v>
      </c>
      <c r="AH606" s="177"/>
      <c r="AI606" s="47"/>
      <c r="AJ606" s="8"/>
      <c r="AK606" s="47" t="s">
        <v>622</v>
      </c>
      <c r="AL606" s="4"/>
      <c r="AM606" s="4" t="s">
        <v>280</v>
      </c>
      <c r="AN606" s="4" t="s">
        <v>1214</v>
      </c>
      <c r="AO606" s="4" t="s">
        <v>2010</v>
      </c>
      <c r="AP606" s="4" t="s">
        <v>2010</v>
      </c>
      <c r="AQ606" s="4" t="s">
        <v>2010</v>
      </c>
      <c r="AR606" s="4" t="s">
        <v>2010</v>
      </c>
      <c r="AS606" s="147"/>
      <c r="AT606" s="147"/>
      <c r="AU606" s="147"/>
      <c r="AV606" s="147"/>
      <c r="AW606" s="147"/>
      <c r="AX606" s="147"/>
      <c r="AY606" s="147"/>
      <c r="AZ606" s="147"/>
    </row>
    <row r="607">
      <c r="A607" s="4" t="s">
        <v>1665</v>
      </c>
      <c r="B607" s="144">
        <v>44536.0</v>
      </c>
      <c r="C607" s="115">
        <v>0.25917824074074075</v>
      </c>
      <c r="D607" s="47"/>
      <c r="E607" s="47"/>
      <c r="F607" s="4"/>
      <c r="G607" s="4"/>
      <c r="H607" s="4"/>
      <c r="I607" s="47"/>
      <c r="J607" s="47"/>
      <c r="K607" s="47" t="s">
        <v>622</v>
      </c>
      <c r="L607" s="144">
        <v>44536.0</v>
      </c>
      <c r="M607" s="115">
        <v>0.5064699074074074</v>
      </c>
      <c r="N607" s="4"/>
      <c r="O607" s="4"/>
      <c r="P607" s="8" t="b">
        <v>0</v>
      </c>
      <c r="Q607" s="8" t="s">
        <v>2013</v>
      </c>
      <c r="R607" s="177" t="b">
        <v>1</v>
      </c>
      <c r="S607" s="177">
        <v>1.0</v>
      </c>
      <c r="T607" s="8">
        <v>0.0</v>
      </c>
      <c r="U607" s="4"/>
      <c r="V607" s="47"/>
      <c r="W607" s="4"/>
      <c r="X607" s="177" t="b">
        <v>0</v>
      </c>
      <c r="Y607" s="8" t="b">
        <v>0</v>
      </c>
      <c r="Z607" s="47"/>
      <c r="AA607" s="8" t="b">
        <v>0</v>
      </c>
      <c r="AB607" s="8" t="b">
        <v>0</v>
      </c>
      <c r="AC607" s="178">
        <v>539.0</v>
      </c>
      <c r="AD607" s="177" t="b">
        <v>1</v>
      </c>
      <c r="AE607" s="179"/>
      <c r="AF607" s="8" t="b">
        <v>0</v>
      </c>
      <c r="AG607" s="8" t="b">
        <v>0</v>
      </c>
      <c r="AH607" s="177"/>
      <c r="AI607" s="47"/>
      <c r="AJ607" s="8"/>
      <c r="AK607" s="47" t="s">
        <v>622</v>
      </c>
      <c r="AL607" s="4"/>
      <c r="AM607" s="4" t="s">
        <v>280</v>
      </c>
      <c r="AN607" s="4" t="s">
        <v>1081</v>
      </c>
      <c r="AO607" s="4" t="s">
        <v>2010</v>
      </c>
      <c r="AP607" s="4" t="s">
        <v>2010</v>
      </c>
      <c r="AQ607" s="4" t="s">
        <v>2010</v>
      </c>
      <c r="AR607" s="4" t="s">
        <v>2010</v>
      </c>
      <c r="AS607" s="147"/>
      <c r="AT607" s="147"/>
      <c r="AU607" s="147"/>
      <c r="AV607" s="147"/>
      <c r="AW607" s="147"/>
      <c r="AX607" s="147"/>
      <c r="AY607" s="147"/>
      <c r="AZ607" s="147"/>
    </row>
    <row r="608">
      <c r="A608" s="4" t="s">
        <v>1667</v>
      </c>
      <c r="B608" s="144">
        <v>44536.0</v>
      </c>
      <c r="C608" s="115">
        <v>0.2656597222222222</v>
      </c>
      <c r="D608" s="47"/>
      <c r="E608" s="47"/>
      <c r="F608" s="4"/>
      <c r="G608" s="4"/>
      <c r="H608" s="4"/>
      <c r="I608" s="47"/>
      <c r="J608" s="47"/>
      <c r="K608" s="47" t="s">
        <v>622</v>
      </c>
      <c r="L608" s="144">
        <v>44536.0</v>
      </c>
      <c r="M608" s="115">
        <v>0.5064699074074074</v>
      </c>
      <c r="N608" s="4"/>
      <c r="O608" s="4"/>
      <c r="P608" s="8" t="b">
        <v>0</v>
      </c>
      <c r="Q608" s="8" t="s">
        <v>2013</v>
      </c>
      <c r="R608" s="177" t="b">
        <v>1</v>
      </c>
      <c r="S608" s="177">
        <v>1.0</v>
      </c>
      <c r="T608" s="8"/>
      <c r="U608" s="4"/>
      <c r="V608" s="47"/>
      <c r="W608" s="4"/>
      <c r="X608" s="177" t="b">
        <v>0</v>
      </c>
      <c r="Y608" s="8" t="b">
        <v>0</v>
      </c>
      <c r="Z608" s="47"/>
      <c r="AA608" s="8" t="b">
        <v>0</v>
      </c>
      <c r="AB608" s="8" t="b">
        <v>0</v>
      </c>
      <c r="AC608" s="178">
        <v>79.0</v>
      </c>
      <c r="AD608" s="177" t="b">
        <v>0</v>
      </c>
      <c r="AE608" s="179"/>
      <c r="AF608" s="8" t="b">
        <v>0</v>
      </c>
      <c r="AG608" s="8" t="b">
        <v>0</v>
      </c>
      <c r="AH608" s="177"/>
      <c r="AI608" s="47"/>
      <c r="AJ608" s="8"/>
      <c r="AK608" s="47" t="s">
        <v>622</v>
      </c>
      <c r="AL608" s="4"/>
      <c r="AM608" s="4" t="s">
        <v>373</v>
      </c>
      <c r="AN608" s="4" t="s">
        <v>349</v>
      </c>
      <c r="AO608" s="4" t="s">
        <v>2010</v>
      </c>
      <c r="AP608" s="4" t="s">
        <v>2010</v>
      </c>
      <c r="AQ608" s="4" t="s">
        <v>2010</v>
      </c>
      <c r="AR608" s="4" t="s">
        <v>2010</v>
      </c>
      <c r="AS608" s="147"/>
      <c r="AT608" s="147"/>
      <c r="AU608" s="147"/>
      <c r="AV608" s="147"/>
      <c r="AW608" s="147"/>
      <c r="AX608" s="147"/>
      <c r="AY608" s="147"/>
      <c r="AZ608" s="147"/>
    </row>
    <row r="609">
      <c r="A609" s="4" t="s">
        <v>1669</v>
      </c>
      <c r="B609" s="144">
        <v>44536.0</v>
      </c>
      <c r="C609" s="115">
        <v>0.26599537037037035</v>
      </c>
      <c r="D609" s="47"/>
      <c r="E609" s="47"/>
      <c r="F609" s="4"/>
      <c r="G609" s="4"/>
      <c r="H609" s="4"/>
      <c r="I609" s="47"/>
      <c r="J609" s="47"/>
      <c r="K609" s="47" t="s">
        <v>622</v>
      </c>
      <c r="L609" s="144">
        <v>44536.0</v>
      </c>
      <c r="M609" s="115">
        <v>0.5064699074074074</v>
      </c>
      <c r="N609" s="4"/>
      <c r="O609" s="4"/>
      <c r="P609" s="8" t="b">
        <v>0</v>
      </c>
      <c r="Q609" s="8" t="s">
        <v>2013</v>
      </c>
      <c r="R609" s="177" t="b">
        <v>1</v>
      </c>
      <c r="S609" s="177">
        <v>1.0</v>
      </c>
      <c r="T609" s="8"/>
      <c r="U609" s="4"/>
      <c r="V609" s="47"/>
      <c r="W609" s="4"/>
      <c r="X609" s="177" t="b">
        <v>0</v>
      </c>
      <c r="Y609" s="8" t="b">
        <v>0</v>
      </c>
      <c r="Z609" s="47"/>
      <c r="AA609" s="8" t="b">
        <v>0</v>
      </c>
      <c r="AB609" s="8" t="b">
        <v>0</v>
      </c>
      <c r="AC609" s="178">
        <v>78.0</v>
      </c>
      <c r="AD609" s="177" t="b">
        <v>0</v>
      </c>
      <c r="AE609" s="179"/>
      <c r="AF609" s="8" t="b">
        <v>0</v>
      </c>
      <c r="AG609" s="8" t="b">
        <v>0</v>
      </c>
      <c r="AH609" s="177"/>
      <c r="AI609" s="47"/>
      <c r="AJ609" s="8"/>
      <c r="AK609" s="47" t="s">
        <v>622</v>
      </c>
      <c r="AL609" s="4"/>
      <c r="AM609" s="4" t="s">
        <v>280</v>
      </c>
      <c r="AN609" s="4" t="s">
        <v>426</v>
      </c>
      <c r="AO609" s="4" t="s">
        <v>2010</v>
      </c>
      <c r="AP609" s="4" t="s">
        <v>2010</v>
      </c>
      <c r="AQ609" s="4" t="s">
        <v>2010</v>
      </c>
      <c r="AR609" s="4" t="s">
        <v>2010</v>
      </c>
      <c r="AS609" s="147"/>
      <c r="AT609" s="147"/>
      <c r="AU609" s="147"/>
      <c r="AV609" s="147"/>
      <c r="AW609" s="147"/>
      <c r="AX609" s="147"/>
      <c r="AY609" s="147"/>
      <c r="AZ609" s="147"/>
    </row>
    <row r="610">
      <c r="A610" s="4" t="s">
        <v>1671</v>
      </c>
      <c r="B610" s="144">
        <v>44536.0</v>
      </c>
      <c r="C610" s="115">
        <v>0.325625</v>
      </c>
      <c r="D610" s="47"/>
      <c r="E610" s="47"/>
      <c r="F610" s="4"/>
      <c r="G610" s="4"/>
      <c r="H610" s="4"/>
      <c r="I610" s="47"/>
      <c r="J610" s="47"/>
      <c r="K610" s="47" t="s">
        <v>622</v>
      </c>
      <c r="L610" s="144">
        <v>44536.0</v>
      </c>
      <c r="M610" s="115">
        <v>0.5064699074074074</v>
      </c>
      <c r="N610" s="4"/>
      <c r="O610" s="4"/>
      <c r="P610" s="8" t="b">
        <v>0</v>
      </c>
      <c r="Q610" s="8" t="s">
        <v>2013</v>
      </c>
      <c r="R610" s="177" t="b">
        <v>1</v>
      </c>
      <c r="S610" s="177">
        <v>1.0</v>
      </c>
      <c r="T610" s="8">
        <v>0.0</v>
      </c>
      <c r="U610" s="4"/>
      <c r="V610" s="47"/>
      <c r="W610" s="4"/>
      <c r="X610" s="177" t="b">
        <v>0</v>
      </c>
      <c r="Y610" s="8" t="b">
        <v>0</v>
      </c>
      <c r="Z610" s="47"/>
      <c r="AA610" s="8" t="b">
        <v>0</v>
      </c>
      <c r="AB610" s="8" t="b">
        <v>0</v>
      </c>
      <c r="AC610" s="178">
        <v>538.0</v>
      </c>
      <c r="AD610" s="177" t="b">
        <v>1</v>
      </c>
      <c r="AE610" s="179"/>
      <c r="AF610" s="8" t="b">
        <v>0</v>
      </c>
      <c r="AG610" s="8" t="b">
        <v>0</v>
      </c>
      <c r="AH610" s="177"/>
      <c r="AI610" s="47"/>
      <c r="AJ610" s="8"/>
      <c r="AK610" s="47" t="s">
        <v>622</v>
      </c>
      <c r="AL610" s="4"/>
      <c r="AM610" s="4" t="s">
        <v>280</v>
      </c>
      <c r="AN610" s="4" t="s">
        <v>1318</v>
      </c>
      <c r="AO610" s="4" t="s">
        <v>2010</v>
      </c>
      <c r="AP610" s="4" t="s">
        <v>2010</v>
      </c>
      <c r="AQ610" s="4" t="s">
        <v>2010</v>
      </c>
      <c r="AR610" s="4" t="s">
        <v>2010</v>
      </c>
      <c r="AS610" s="147"/>
      <c r="AT610" s="147"/>
      <c r="AU610" s="147"/>
      <c r="AV610" s="147"/>
      <c r="AW610" s="147"/>
      <c r="AX610" s="147"/>
      <c r="AY610" s="147"/>
      <c r="AZ610" s="147"/>
    </row>
    <row r="611">
      <c r="A611" s="4" t="s">
        <v>1673</v>
      </c>
      <c r="B611" s="144">
        <v>44536.0</v>
      </c>
      <c r="C611" s="115">
        <v>0.3258564814814815</v>
      </c>
      <c r="D611" s="47"/>
      <c r="E611" s="47"/>
      <c r="F611" s="4"/>
      <c r="G611" s="4"/>
      <c r="H611" s="4"/>
      <c r="I611" s="47"/>
      <c r="J611" s="47"/>
      <c r="K611" s="47" t="s">
        <v>622</v>
      </c>
      <c r="L611" s="144">
        <v>44536.0</v>
      </c>
      <c r="M611" s="115">
        <v>0.5064699074074074</v>
      </c>
      <c r="N611" s="4"/>
      <c r="O611" s="4"/>
      <c r="P611" s="8" t="b">
        <v>0</v>
      </c>
      <c r="Q611" s="8" t="s">
        <v>2013</v>
      </c>
      <c r="R611" s="177" t="b">
        <v>1</v>
      </c>
      <c r="S611" s="177">
        <v>1.0</v>
      </c>
      <c r="T611" s="8"/>
      <c r="U611" s="4"/>
      <c r="V611" s="47"/>
      <c r="W611" s="4"/>
      <c r="X611" s="177" t="b">
        <v>0</v>
      </c>
      <c r="Y611" s="8" t="b">
        <v>0</v>
      </c>
      <c r="Z611" s="47"/>
      <c r="AA611" s="8" t="b">
        <v>0</v>
      </c>
      <c r="AB611" s="8" t="b">
        <v>0</v>
      </c>
      <c r="AC611" s="178">
        <v>77.0</v>
      </c>
      <c r="AD611" s="177" t="b">
        <v>0</v>
      </c>
      <c r="AE611" s="179"/>
      <c r="AF611" s="8" t="b">
        <v>0</v>
      </c>
      <c r="AG611" s="8" t="b">
        <v>0</v>
      </c>
      <c r="AH611" s="177"/>
      <c r="AI611" s="47"/>
      <c r="AJ611" s="8"/>
      <c r="AK611" s="47" t="s">
        <v>622</v>
      </c>
      <c r="AL611" s="4"/>
      <c r="AM611" s="4" t="s">
        <v>280</v>
      </c>
      <c r="AN611" s="4" t="s">
        <v>313</v>
      </c>
      <c r="AO611" s="4" t="s">
        <v>2010</v>
      </c>
      <c r="AP611" s="4" t="s">
        <v>2010</v>
      </c>
      <c r="AQ611" s="4" t="s">
        <v>2010</v>
      </c>
      <c r="AR611" s="4" t="s">
        <v>2010</v>
      </c>
      <c r="AS611" s="147"/>
      <c r="AT611" s="147"/>
      <c r="AU611" s="147"/>
      <c r="AV611" s="147"/>
      <c r="AW611" s="147"/>
      <c r="AX611" s="147"/>
      <c r="AY611" s="147"/>
      <c r="AZ611" s="147"/>
    </row>
    <row r="612">
      <c r="A612" s="4" t="s">
        <v>1675</v>
      </c>
      <c r="B612" s="144">
        <v>44536.0</v>
      </c>
      <c r="C612" s="115">
        <v>0.32614583333333336</v>
      </c>
      <c r="D612" s="47"/>
      <c r="E612" s="47"/>
      <c r="F612" s="4"/>
      <c r="G612" s="4"/>
      <c r="H612" s="4"/>
      <c r="I612" s="47"/>
      <c r="J612" s="47"/>
      <c r="K612" s="47" t="s">
        <v>622</v>
      </c>
      <c r="L612" s="144">
        <v>44536.0</v>
      </c>
      <c r="M612" s="115">
        <v>0.5064699074074074</v>
      </c>
      <c r="N612" s="4"/>
      <c r="O612" s="4"/>
      <c r="P612" s="8" t="b">
        <v>0</v>
      </c>
      <c r="Q612" s="8" t="s">
        <v>2013</v>
      </c>
      <c r="R612" s="177" t="b">
        <v>1</v>
      </c>
      <c r="S612" s="177">
        <v>1.0</v>
      </c>
      <c r="T612" s="8">
        <v>0.0</v>
      </c>
      <c r="U612" s="4"/>
      <c r="V612" s="47"/>
      <c r="W612" s="4"/>
      <c r="X612" s="177" t="b">
        <v>0</v>
      </c>
      <c r="Y612" s="8" t="b">
        <v>0</v>
      </c>
      <c r="Z612" s="47"/>
      <c r="AA612" s="8" t="b">
        <v>0</v>
      </c>
      <c r="AB612" s="8" t="b">
        <v>0</v>
      </c>
      <c r="AC612" s="178">
        <v>537.0</v>
      </c>
      <c r="AD612" s="177" t="b">
        <v>1</v>
      </c>
      <c r="AE612" s="179"/>
      <c r="AF612" s="8" t="b">
        <v>0</v>
      </c>
      <c r="AG612" s="8" t="b">
        <v>0</v>
      </c>
      <c r="AH612" s="177"/>
      <c r="AI612" s="47"/>
      <c r="AJ612" s="8"/>
      <c r="AK612" s="47" t="s">
        <v>622</v>
      </c>
      <c r="AL612" s="4"/>
      <c r="AM612" s="4" t="s">
        <v>280</v>
      </c>
      <c r="AN612" s="4" t="s">
        <v>1001</v>
      </c>
      <c r="AO612" s="4" t="s">
        <v>2010</v>
      </c>
      <c r="AP612" s="4" t="s">
        <v>2010</v>
      </c>
      <c r="AQ612" s="4" t="s">
        <v>2010</v>
      </c>
      <c r="AR612" s="4" t="s">
        <v>2010</v>
      </c>
      <c r="AS612" s="147"/>
      <c r="AT612" s="147"/>
      <c r="AU612" s="147"/>
      <c r="AV612" s="147"/>
      <c r="AW612" s="147"/>
      <c r="AX612" s="147"/>
      <c r="AY612" s="147"/>
      <c r="AZ612" s="147"/>
    </row>
    <row r="613">
      <c r="A613" s="4" t="s">
        <v>1677</v>
      </c>
      <c r="B613" s="144">
        <v>44536.0</v>
      </c>
      <c r="C613" s="115">
        <v>0.3269097222222222</v>
      </c>
      <c r="D613" s="47"/>
      <c r="E613" s="47"/>
      <c r="F613" s="4"/>
      <c r="G613" s="4"/>
      <c r="H613" s="4"/>
      <c r="I613" s="47"/>
      <c r="J613" s="47"/>
      <c r="K613" s="47" t="s">
        <v>622</v>
      </c>
      <c r="L613" s="144">
        <v>44536.0</v>
      </c>
      <c r="M613" s="115">
        <v>0.5064699074074074</v>
      </c>
      <c r="N613" s="4"/>
      <c r="O613" s="4"/>
      <c r="P613" s="8" t="b">
        <v>0</v>
      </c>
      <c r="Q613" s="8" t="s">
        <v>2013</v>
      </c>
      <c r="R613" s="177" t="b">
        <v>1</v>
      </c>
      <c r="S613" s="177">
        <v>1.0</v>
      </c>
      <c r="T613" s="8">
        <v>0.0</v>
      </c>
      <c r="U613" s="4"/>
      <c r="V613" s="47"/>
      <c r="W613" s="4"/>
      <c r="X613" s="177" t="b">
        <v>0</v>
      </c>
      <c r="Y613" s="8" t="b">
        <v>0</v>
      </c>
      <c r="Z613" s="47"/>
      <c r="AA613" s="8" t="b">
        <v>0</v>
      </c>
      <c r="AB613" s="8" t="b">
        <v>0</v>
      </c>
      <c r="AC613" s="178">
        <v>536.0</v>
      </c>
      <c r="AD613" s="177" t="b">
        <v>1</v>
      </c>
      <c r="AE613" s="179"/>
      <c r="AF613" s="8" t="b">
        <v>0</v>
      </c>
      <c r="AG613" s="8" t="b">
        <v>0</v>
      </c>
      <c r="AH613" s="177"/>
      <c r="AI613" s="47"/>
      <c r="AJ613" s="8"/>
      <c r="AK613" s="47" t="s">
        <v>622</v>
      </c>
      <c r="AL613" s="4"/>
      <c r="AM613" s="4" t="s">
        <v>280</v>
      </c>
      <c r="AN613" s="4" t="s">
        <v>1390</v>
      </c>
      <c r="AO613" s="4" t="s">
        <v>2010</v>
      </c>
      <c r="AP613" s="4" t="s">
        <v>2010</v>
      </c>
      <c r="AQ613" s="4" t="s">
        <v>2010</v>
      </c>
      <c r="AR613" s="4" t="s">
        <v>2010</v>
      </c>
      <c r="AS613" s="147"/>
      <c r="AT613" s="147"/>
      <c r="AU613" s="147"/>
      <c r="AV613" s="147"/>
      <c r="AW613" s="147"/>
      <c r="AX613" s="147"/>
      <c r="AY613" s="147"/>
      <c r="AZ613" s="147"/>
    </row>
    <row r="614">
      <c r="A614" s="4" t="s">
        <v>1679</v>
      </c>
      <c r="B614" s="144">
        <v>44536.0</v>
      </c>
      <c r="C614" s="115">
        <v>0.3284375</v>
      </c>
      <c r="D614" s="47"/>
      <c r="E614" s="47"/>
      <c r="F614" s="4"/>
      <c r="G614" s="4"/>
      <c r="H614" s="4"/>
      <c r="I614" s="47"/>
      <c r="J614" s="47"/>
      <c r="K614" s="47" t="s">
        <v>622</v>
      </c>
      <c r="L614" s="144">
        <v>44536.0</v>
      </c>
      <c r="M614" s="115">
        <v>0.5064699074074074</v>
      </c>
      <c r="N614" s="4"/>
      <c r="O614" s="4"/>
      <c r="P614" s="8" t="b">
        <v>0</v>
      </c>
      <c r="Q614" s="8" t="s">
        <v>2013</v>
      </c>
      <c r="R614" s="177" t="b">
        <v>1</v>
      </c>
      <c r="S614" s="177">
        <v>1.0</v>
      </c>
      <c r="T614" s="8"/>
      <c r="U614" s="4"/>
      <c r="V614" s="47"/>
      <c r="W614" s="4"/>
      <c r="X614" s="177" t="b">
        <v>0</v>
      </c>
      <c r="Y614" s="8" t="b">
        <v>0</v>
      </c>
      <c r="Z614" s="47"/>
      <c r="AA614" s="8" t="b">
        <v>0</v>
      </c>
      <c r="AB614" s="8" t="b">
        <v>0</v>
      </c>
      <c r="AC614" s="178">
        <v>76.0</v>
      </c>
      <c r="AD614" s="177" t="b">
        <v>0</v>
      </c>
      <c r="AE614" s="179"/>
      <c r="AF614" s="8" t="b">
        <v>0</v>
      </c>
      <c r="AG614" s="8" t="b">
        <v>0</v>
      </c>
      <c r="AH614" s="177"/>
      <c r="AI614" s="47"/>
      <c r="AJ614" s="8"/>
      <c r="AK614" s="47" t="s">
        <v>622</v>
      </c>
      <c r="AL614" s="4"/>
      <c r="AM614" s="4" t="s">
        <v>280</v>
      </c>
      <c r="AN614" s="4" t="s">
        <v>796</v>
      </c>
      <c r="AO614" s="4" t="s">
        <v>2010</v>
      </c>
      <c r="AP614" s="4" t="s">
        <v>2010</v>
      </c>
      <c r="AQ614" s="4" t="s">
        <v>2010</v>
      </c>
      <c r="AR614" s="4" t="s">
        <v>2010</v>
      </c>
      <c r="AS614" s="147"/>
      <c r="AT614" s="147"/>
      <c r="AU614" s="147"/>
      <c r="AV614" s="147"/>
      <c r="AW614" s="147"/>
      <c r="AX614" s="147"/>
      <c r="AY614" s="147"/>
      <c r="AZ614" s="147"/>
    </row>
    <row r="615">
      <c r="A615" s="4" t="s">
        <v>1681</v>
      </c>
      <c r="B615" s="144">
        <v>44536.0</v>
      </c>
      <c r="C615" s="115">
        <v>0.3293055555555556</v>
      </c>
      <c r="D615" s="47"/>
      <c r="E615" s="47"/>
      <c r="F615" s="4"/>
      <c r="G615" s="4"/>
      <c r="H615" s="4"/>
      <c r="I615" s="47"/>
      <c r="J615" s="47"/>
      <c r="K615" s="47" t="s">
        <v>622</v>
      </c>
      <c r="L615" s="144">
        <v>44536.0</v>
      </c>
      <c r="M615" s="115">
        <v>0.5064699074074074</v>
      </c>
      <c r="N615" s="4"/>
      <c r="O615" s="4"/>
      <c r="P615" s="8" t="b">
        <v>0</v>
      </c>
      <c r="Q615" s="8" t="s">
        <v>2013</v>
      </c>
      <c r="R615" s="177" t="b">
        <v>1</v>
      </c>
      <c r="S615" s="177">
        <v>1.0</v>
      </c>
      <c r="T615" s="8">
        <v>0.0</v>
      </c>
      <c r="U615" s="4"/>
      <c r="V615" s="47"/>
      <c r="W615" s="4"/>
      <c r="X615" s="177" t="b">
        <v>0</v>
      </c>
      <c r="Y615" s="8" t="b">
        <v>0</v>
      </c>
      <c r="Z615" s="47"/>
      <c r="AA615" s="8" t="b">
        <v>0</v>
      </c>
      <c r="AB615" s="8" t="b">
        <v>0</v>
      </c>
      <c r="AC615" s="178">
        <v>535.0</v>
      </c>
      <c r="AD615" s="177" t="b">
        <v>1</v>
      </c>
      <c r="AE615" s="179"/>
      <c r="AF615" s="8" t="b">
        <v>0</v>
      </c>
      <c r="AG615" s="8" t="b">
        <v>0</v>
      </c>
      <c r="AH615" s="177"/>
      <c r="AI615" s="47"/>
      <c r="AJ615" s="8"/>
      <c r="AK615" s="47" t="s">
        <v>622</v>
      </c>
      <c r="AL615" s="4"/>
      <c r="AM615" s="4" t="s">
        <v>373</v>
      </c>
      <c r="AN615" s="4" t="s">
        <v>491</v>
      </c>
      <c r="AO615" s="4" t="s">
        <v>2010</v>
      </c>
      <c r="AP615" s="4" t="s">
        <v>2010</v>
      </c>
      <c r="AQ615" s="4" t="s">
        <v>2010</v>
      </c>
      <c r="AR615" s="4" t="s">
        <v>2010</v>
      </c>
      <c r="AS615" s="147"/>
      <c r="AT615" s="147"/>
      <c r="AU615" s="147"/>
      <c r="AV615" s="147"/>
      <c r="AW615" s="147"/>
      <c r="AX615" s="147"/>
      <c r="AY615" s="147"/>
      <c r="AZ615" s="147"/>
    </row>
    <row r="616">
      <c r="A616" s="4" t="s">
        <v>1683</v>
      </c>
      <c r="B616" s="144">
        <v>44536.0</v>
      </c>
      <c r="C616" s="115">
        <v>0.3297800925925926</v>
      </c>
      <c r="D616" s="47"/>
      <c r="E616" s="47"/>
      <c r="F616" s="4"/>
      <c r="G616" s="4"/>
      <c r="H616" s="4"/>
      <c r="I616" s="47"/>
      <c r="J616" s="47"/>
      <c r="K616" s="47" t="s">
        <v>622</v>
      </c>
      <c r="L616" s="144">
        <v>44536.0</v>
      </c>
      <c r="M616" s="115">
        <v>0.5064699074074074</v>
      </c>
      <c r="N616" s="4"/>
      <c r="O616" s="4"/>
      <c r="P616" s="8" t="b">
        <v>0</v>
      </c>
      <c r="Q616" s="8" t="s">
        <v>2013</v>
      </c>
      <c r="R616" s="177" t="b">
        <v>1</v>
      </c>
      <c r="S616" s="177">
        <v>1.0</v>
      </c>
      <c r="T616" s="8">
        <v>0.0</v>
      </c>
      <c r="U616" s="4"/>
      <c r="V616" s="47"/>
      <c r="W616" s="4"/>
      <c r="X616" s="177" t="b">
        <v>0</v>
      </c>
      <c r="Y616" s="8" t="b">
        <v>0</v>
      </c>
      <c r="Z616" s="47"/>
      <c r="AA616" s="8" t="b">
        <v>0</v>
      </c>
      <c r="AB616" s="8" t="b">
        <v>0</v>
      </c>
      <c r="AC616" s="178">
        <v>534.0</v>
      </c>
      <c r="AD616" s="177" t="b">
        <v>1</v>
      </c>
      <c r="AE616" s="179"/>
      <c r="AF616" s="8" t="b">
        <v>0</v>
      </c>
      <c r="AG616" s="8" t="b">
        <v>0</v>
      </c>
      <c r="AH616" s="177"/>
      <c r="AI616" s="47"/>
      <c r="AJ616" s="8"/>
      <c r="AK616" s="47" t="s">
        <v>622</v>
      </c>
      <c r="AL616" s="4"/>
      <c r="AM616" s="4" t="s">
        <v>373</v>
      </c>
      <c r="AN616" s="4" t="s">
        <v>678</v>
      </c>
      <c r="AO616" s="4" t="s">
        <v>2010</v>
      </c>
      <c r="AP616" s="4" t="s">
        <v>2010</v>
      </c>
      <c r="AQ616" s="4" t="s">
        <v>2010</v>
      </c>
      <c r="AR616" s="4" t="s">
        <v>2010</v>
      </c>
      <c r="AS616" s="147"/>
      <c r="AT616" s="147"/>
      <c r="AU616" s="147"/>
      <c r="AV616" s="147"/>
      <c r="AW616" s="147"/>
      <c r="AX616" s="147"/>
      <c r="AY616" s="147"/>
      <c r="AZ616" s="147"/>
    </row>
    <row r="617">
      <c r="A617" s="4" t="s">
        <v>1685</v>
      </c>
      <c r="B617" s="144">
        <v>44536.0</v>
      </c>
      <c r="C617" s="115">
        <v>0.33012731481481483</v>
      </c>
      <c r="D617" s="47"/>
      <c r="E617" s="47"/>
      <c r="F617" s="4"/>
      <c r="G617" s="4"/>
      <c r="H617" s="4"/>
      <c r="I617" s="47"/>
      <c r="J617" s="47"/>
      <c r="K617" s="47" t="s">
        <v>622</v>
      </c>
      <c r="L617" s="144">
        <v>44536.0</v>
      </c>
      <c r="M617" s="115">
        <v>0.5064699074074074</v>
      </c>
      <c r="N617" s="4"/>
      <c r="O617" s="4"/>
      <c r="P617" s="8" t="b">
        <v>0</v>
      </c>
      <c r="Q617" s="8" t="s">
        <v>2013</v>
      </c>
      <c r="R617" s="177" t="b">
        <v>1</v>
      </c>
      <c r="S617" s="177">
        <v>1.0</v>
      </c>
      <c r="T617" s="8">
        <v>0.0</v>
      </c>
      <c r="U617" s="4"/>
      <c r="V617" s="47"/>
      <c r="W617" s="4"/>
      <c r="X617" s="177" t="b">
        <v>0</v>
      </c>
      <c r="Y617" s="8" t="b">
        <v>0</v>
      </c>
      <c r="Z617" s="47"/>
      <c r="AA617" s="8" t="b">
        <v>0</v>
      </c>
      <c r="AB617" s="8" t="b">
        <v>0</v>
      </c>
      <c r="AC617" s="178">
        <v>533.0</v>
      </c>
      <c r="AD617" s="177" t="b">
        <v>1</v>
      </c>
      <c r="AE617" s="179"/>
      <c r="AF617" s="8" t="b">
        <v>0</v>
      </c>
      <c r="AG617" s="8" t="b">
        <v>0</v>
      </c>
      <c r="AH617" s="177"/>
      <c r="AI617" s="47"/>
      <c r="AJ617" s="8"/>
      <c r="AK617" s="47" t="s">
        <v>622</v>
      </c>
      <c r="AL617" s="4"/>
      <c r="AM617" s="4" t="s">
        <v>373</v>
      </c>
      <c r="AN617" s="4" t="s">
        <v>1686</v>
      </c>
      <c r="AO617" s="4" t="s">
        <v>2010</v>
      </c>
      <c r="AP617" s="4" t="s">
        <v>2010</v>
      </c>
      <c r="AQ617" s="4" t="s">
        <v>2010</v>
      </c>
      <c r="AR617" s="4" t="s">
        <v>2010</v>
      </c>
      <c r="AS617" s="147"/>
      <c r="AT617" s="147"/>
      <c r="AU617" s="147"/>
      <c r="AV617" s="147"/>
      <c r="AW617" s="147"/>
      <c r="AX617" s="147"/>
      <c r="AY617" s="147"/>
      <c r="AZ617" s="147"/>
    </row>
    <row r="618">
      <c r="A618" s="4" t="s">
        <v>1688</v>
      </c>
      <c r="B618" s="144">
        <v>44536.0</v>
      </c>
      <c r="C618" s="115">
        <v>0.33121527777777776</v>
      </c>
      <c r="D618" s="47"/>
      <c r="E618" s="47"/>
      <c r="F618" s="4"/>
      <c r="G618" s="4"/>
      <c r="H618" s="4"/>
      <c r="I618" s="47"/>
      <c r="J618" s="47"/>
      <c r="K618" s="47" t="s">
        <v>622</v>
      </c>
      <c r="L618" s="144">
        <v>44536.0</v>
      </c>
      <c r="M618" s="115">
        <v>0.5064699074074074</v>
      </c>
      <c r="N618" s="4"/>
      <c r="O618" s="4"/>
      <c r="P618" s="8" t="b">
        <v>0</v>
      </c>
      <c r="Q618" s="8" t="s">
        <v>2013</v>
      </c>
      <c r="R618" s="177" t="b">
        <v>1</v>
      </c>
      <c r="S618" s="177">
        <v>1.0</v>
      </c>
      <c r="T618" s="8"/>
      <c r="U618" s="4"/>
      <c r="V618" s="47"/>
      <c r="W618" s="4"/>
      <c r="X618" s="177" t="b">
        <v>0</v>
      </c>
      <c r="Y618" s="8" t="b">
        <v>0</v>
      </c>
      <c r="Z618" s="47"/>
      <c r="AA618" s="8" t="b">
        <v>0</v>
      </c>
      <c r="AB618" s="8" t="b">
        <v>0</v>
      </c>
      <c r="AC618" s="178">
        <v>75.0</v>
      </c>
      <c r="AD618" s="177" t="b">
        <v>0</v>
      </c>
      <c r="AE618" s="179"/>
      <c r="AF618" s="8" t="b">
        <v>0</v>
      </c>
      <c r="AG618" s="8" t="b">
        <v>0</v>
      </c>
      <c r="AH618" s="177"/>
      <c r="AI618" s="47"/>
      <c r="AJ618" s="8"/>
      <c r="AK618" s="47" t="s">
        <v>622</v>
      </c>
      <c r="AL618" s="4"/>
      <c r="AM618" s="4" t="s">
        <v>280</v>
      </c>
      <c r="AN618" s="4" t="s">
        <v>639</v>
      </c>
      <c r="AO618" s="4" t="s">
        <v>2010</v>
      </c>
      <c r="AP618" s="4" t="s">
        <v>2010</v>
      </c>
      <c r="AQ618" s="4" t="s">
        <v>2010</v>
      </c>
      <c r="AR618" s="4" t="s">
        <v>2010</v>
      </c>
      <c r="AS618" s="147"/>
      <c r="AT618" s="147"/>
      <c r="AU618" s="147"/>
      <c r="AV618" s="147"/>
      <c r="AW618" s="147"/>
      <c r="AX618" s="147"/>
      <c r="AY618" s="147"/>
      <c r="AZ618" s="147"/>
    </row>
    <row r="619">
      <c r="A619" s="4" t="s">
        <v>1690</v>
      </c>
      <c r="B619" s="144">
        <v>44536.0</v>
      </c>
      <c r="C619" s="115">
        <v>0.3315625</v>
      </c>
      <c r="D619" s="47"/>
      <c r="E619" s="47"/>
      <c r="F619" s="4"/>
      <c r="G619" s="4"/>
      <c r="H619" s="4"/>
      <c r="I619" s="47"/>
      <c r="J619" s="47"/>
      <c r="K619" s="47" t="s">
        <v>622</v>
      </c>
      <c r="L619" s="144">
        <v>44536.0</v>
      </c>
      <c r="M619" s="115">
        <v>0.5064699074074074</v>
      </c>
      <c r="N619" s="4"/>
      <c r="O619" s="4"/>
      <c r="P619" s="8" t="b">
        <v>0</v>
      </c>
      <c r="Q619" s="8" t="s">
        <v>2013</v>
      </c>
      <c r="R619" s="177" t="b">
        <v>1</v>
      </c>
      <c r="S619" s="177">
        <v>1.0</v>
      </c>
      <c r="T619" s="8"/>
      <c r="U619" s="4"/>
      <c r="V619" s="47"/>
      <c r="W619" s="4"/>
      <c r="X619" s="177" t="b">
        <v>0</v>
      </c>
      <c r="Y619" s="8" t="b">
        <v>0</v>
      </c>
      <c r="Z619" s="47"/>
      <c r="AA619" s="8" t="b">
        <v>0</v>
      </c>
      <c r="AB619" s="8" t="b">
        <v>0</v>
      </c>
      <c r="AC619" s="178">
        <v>74.0</v>
      </c>
      <c r="AD619" s="177" t="b">
        <v>0</v>
      </c>
      <c r="AE619" s="179"/>
      <c r="AF619" s="8" t="b">
        <v>0</v>
      </c>
      <c r="AG619" s="8" t="b">
        <v>0</v>
      </c>
      <c r="AH619" s="177"/>
      <c r="AI619" s="47"/>
      <c r="AJ619" s="8"/>
      <c r="AK619" s="47" t="s">
        <v>622</v>
      </c>
      <c r="AL619" s="4"/>
      <c r="AM619" s="4" t="s">
        <v>280</v>
      </c>
      <c r="AN619" s="4" t="s">
        <v>305</v>
      </c>
      <c r="AO619" s="4" t="s">
        <v>2010</v>
      </c>
      <c r="AP619" s="4" t="s">
        <v>2010</v>
      </c>
      <c r="AQ619" s="4" t="s">
        <v>2010</v>
      </c>
      <c r="AR619" s="4" t="s">
        <v>2010</v>
      </c>
      <c r="AS619" s="147"/>
      <c r="AT619" s="147"/>
      <c r="AU619" s="147"/>
      <c r="AV619" s="147"/>
      <c r="AW619" s="147"/>
      <c r="AX619" s="147"/>
      <c r="AY619" s="147"/>
      <c r="AZ619" s="147"/>
    </row>
    <row r="620">
      <c r="A620" s="4" t="s">
        <v>1692</v>
      </c>
      <c r="B620" s="144">
        <v>44536.0</v>
      </c>
      <c r="C620" s="115">
        <v>0.33174768518518516</v>
      </c>
      <c r="D620" s="47"/>
      <c r="E620" s="47"/>
      <c r="F620" s="4"/>
      <c r="G620" s="4"/>
      <c r="H620" s="4"/>
      <c r="I620" s="47"/>
      <c r="J620" s="47"/>
      <c r="K620" s="47" t="s">
        <v>622</v>
      </c>
      <c r="L620" s="144">
        <v>44536.0</v>
      </c>
      <c r="M620" s="115">
        <v>0.5064699074074074</v>
      </c>
      <c r="N620" s="4"/>
      <c r="O620" s="4"/>
      <c r="P620" s="8" t="b">
        <v>0</v>
      </c>
      <c r="Q620" s="8" t="s">
        <v>2013</v>
      </c>
      <c r="R620" s="177" t="b">
        <v>1</v>
      </c>
      <c r="S620" s="177">
        <v>1.0</v>
      </c>
      <c r="T620" s="8">
        <v>0.0</v>
      </c>
      <c r="U620" s="4"/>
      <c r="V620" s="47"/>
      <c r="W620" s="4"/>
      <c r="X620" s="177" t="b">
        <v>0</v>
      </c>
      <c r="Y620" s="8" t="b">
        <v>0</v>
      </c>
      <c r="Z620" s="47"/>
      <c r="AA620" s="8" t="b">
        <v>0</v>
      </c>
      <c r="AB620" s="8" t="b">
        <v>0</v>
      </c>
      <c r="AC620" s="178">
        <v>532.0</v>
      </c>
      <c r="AD620" s="177" t="b">
        <v>1</v>
      </c>
      <c r="AE620" s="179"/>
      <c r="AF620" s="8" t="b">
        <v>0</v>
      </c>
      <c r="AG620" s="8" t="b">
        <v>0</v>
      </c>
      <c r="AH620" s="177"/>
      <c r="AI620" s="47"/>
      <c r="AJ620" s="8"/>
      <c r="AK620" s="47" t="s">
        <v>622</v>
      </c>
      <c r="AL620" s="4"/>
      <c r="AM620" s="4" t="s">
        <v>373</v>
      </c>
      <c r="AN620" s="4" t="s">
        <v>532</v>
      </c>
      <c r="AO620" s="4" t="s">
        <v>2010</v>
      </c>
      <c r="AP620" s="4" t="s">
        <v>2010</v>
      </c>
      <c r="AQ620" s="4" t="s">
        <v>2010</v>
      </c>
      <c r="AR620" s="4" t="s">
        <v>2010</v>
      </c>
      <c r="AS620" s="147"/>
      <c r="AT620" s="147"/>
      <c r="AU620" s="147"/>
      <c r="AV620" s="147"/>
      <c r="AW620" s="147"/>
      <c r="AX620" s="147"/>
      <c r="AY620" s="147"/>
      <c r="AZ620" s="147"/>
    </row>
    <row r="621">
      <c r="A621" s="4" t="s">
        <v>1694</v>
      </c>
      <c r="B621" s="144">
        <v>44536.0</v>
      </c>
      <c r="C621" s="115">
        <v>0.3331134259259259</v>
      </c>
      <c r="D621" s="47"/>
      <c r="E621" s="47"/>
      <c r="F621" s="4"/>
      <c r="G621" s="4"/>
      <c r="H621" s="4"/>
      <c r="I621" s="47"/>
      <c r="J621" s="47"/>
      <c r="K621" s="47" t="s">
        <v>622</v>
      </c>
      <c r="L621" s="144">
        <v>44536.0</v>
      </c>
      <c r="M621" s="115">
        <v>0.5064699074074074</v>
      </c>
      <c r="N621" s="4"/>
      <c r="O621" s="4"/>
      <c r="P621" s="8" t="b">
        <v>0</v>
      </c>
      <c r="Q621" s="8" t="s">
        <v>2013</v>
      </c>
      <c r="R621" s="177" t="b">
        <v>1</v>
      </c>
      <c r="S621" s="177">
        <v>1.0</v>
      </c>
      <c r="T621" s="8">
        <v>0.0</v>
      </c>
      <c r="U621" s="4"/>
      <c r="V621" s="47"/>
      <c r="W621" s="4"/>
      <c r="X621" s="177" t="b">
        <v>0</v>
      </c>
      <c r="Y621" s="8" t="b">
        <v>0</v>
      </c>
      <c r="Z621" s="47"/>
      <c r="AA621" s="8" t="b">
        <v>0</v>
      </c>
      <c r="AB621" s="8" t="b">
        <v>0</v>
      </c>
      <c r="AC621" s="178">
        <v>531.0</v>
      </c>
      <c r="AD621" s="177" t="b">
        <v>1</v>
      </c>
      <c r="AE621" s="179"/>
      <c r="AF621" s="8" t="b">
        <v>0</v>
      </c>
      <c r="AG621" s="8" t="b">
        <v>0</v>
      </c>
      <c r="AH621" s="177"/>
      <c r="AI621" s="47"/>
      <c r="AJ621" s="8"/>
      <c r="AK621" s="47" t="s">
        <v>622</v>
      </c>
      <c r="AL621" s="4"/>
      <c r="AM621" s="4" t="s">
        <v>373</v>
      </c>
      <c r="AN621" s="4" t="s">
        <v>416</v>
      </c>
      <c r="AO621" s="4" t="s">
        <v>2010</v>
      </c>
      <c r="AP621" s="4" t="s">
        <v>2010</v>
      </c>
      <c r="AQ621" s="4" t="s">
        <v>2010</v>
      </c>
      <c r="AR621" s="4" t="s">
        <v>2010</v>
      </c>
      <c r="AS621" s="147"/>
      <c r="AT621" s="147"/>
      <c r="AU621" s="147"/>
      <c r="AV621" s="147"/>
      <c r="AW621" s="147"/>
      <c r="AX621" s="147"/>
      <c r="AY621" s="147"/>
      <c r="AZ621" s="147"/>
    </row>
    <row r="622">
      <c r="A622" s="4" t="s">
        <v>1696</v>
      </c>
      <c r="B622" s="144">
        <v>44536.0</v>
      </c>
      <c r="C622" s="115">
        <v>0.3373726851851852</v>
      </c>
      <c r="D622" s="47"/>
      <c r="E622" s="47"/>
      <c r="F622" s="4"/>
      <c r="G622" s="4"/>
      <c r="H622" s="4"/>
      <c r="I622" s="47"/>
      <c r="J622" s="47"/>
      <c r="K622" s="47" t="s">
        <v>622</v>
      </c>
      <c r="L622" s="144">
        <v>44536.0</v>
      </c>
      <c r="M622" s="115">
        <v>0.5064699074074074</v>
      </c>
      <c r="N622" s="4"/>
      <c r="O622" s="4"/>
      <c r="P622" s="8" t="b">
        <v>0</v>
      </c>
      <c r="Q622" s="8" t="s">
        <v>2013</v>
      </c>
      <c r="R622" s="177" t="b">
        <v>1</v>
      </c>
      <c r="S622" s="177">
        <v>1.0</v>
      </c>
      <c r="T622" s="8">
        <v>0.0</v>
      </c>
      <c r="U622" s="4"/>
      <c r="V622" s="47"/>
      <c r="W622" s="4"/>
      <c r="X622" s="177" t="b">
        <v>0</v>
      </c>
      <c r="Y622" s="8" t="b">
        <v>0</v>
      </c>
      <c r="Z622" s="47"/>
      <c r="AA622" s="8" t="b">
        <v>0</v>
      </c>
      <c r="AB622" s="8" t="b">
        <v>0</v>
      </c>
      <c r="AC622" s="178">
        <v>530.0</v>
      </c>
      <c r="AD622" s="177" t="b">
        <v>1</v>
      </c>
      <c r="AE622" s="179"/>
      <c r="AF622" s="8" t="b">
        <v>0</v>
      </c>
      <c r="AG622" s="8" t="b">
        <v>0</v>
      </c>
      <c r="AH622" s="177"/>
      <c r="AI622" s="47"/>
      <c r="AJ622" s="8"/>
      <c r="AK622" s="47" t="s">
        <v>622</v>
      </c>
      <c r="AL622" s="4"/>
      <c r="AM622" s="4" t="s">
        <v>373</v>
      </c>
      <c r="AN622" s="4" t="s">
        <v>488</v>
      </c>
      <c r="AO622" s="4" t="s">
        <v>2010</v>
      </c>
      <c r="AP622" s="4" t="s">
        <v>2010</v>
      </c>
      <c r="AQ622" s="4" t="s">
        <v>2010</v>
      </c>
      <c r="AR622" s="4" t="s">
        <v>2010</v>
      </c>
      <c r="AS622" s="147"/>
      <c r="AT622" s="147"/>
      <c r="AU622" s="147"/>
      <c r="AV622" s="147"/>
      <c r="AW622" s="147"/>
      <c r="AX622" s="147"/>
      <c r="AY622" s="147"/>
      <c r="AZ622" s="147"/>
    </row>
    <row r="623">
      <c r="A623" s="4" t="s">
        <v>1698</v>
      </c>
      <c r="B623" s="144">
        <v>44536.0</v>
      </c>
      <c r="C623" s="115">
        <v>0.34055555555555556</v>
      </c>
      <c r="D623" s="47"/>
      <c r="E623" s="47"/>
      <c r="F623" s="4"/>
      <c r="G623" s="4"/>
      <c r="H623" s="4"/>
      <c r="I623" s="47"/>
      <c r="J623" s="47"/>
      <c r="K623" s="47" t="s">
        <v>622</v>
      </c>
      <c r="L623" s="144">
        <v>44536.0</v>
      </c>
      <c r="M623" s="115">
        <v>0.5064699074074074</v>
      </c>
      <c r="N623" s="4"/>
      <c r="O623" s="4"/>
      <c r="P623" s="8" t="b">
        <v>0</v>
      </c>
      <c r="Q623" s="8" t="s">
        <v>2013</v>
      </c>
      <c r="R623" s="177" t="b">
        <v>1</v>
      </c>
      <c r="S623" s="177">
        <v>1.0</v>
      </c>
      <c r="T623" s="8"/>
      <c r="U623" s="4"/>
      <c r="V623" s="47"/>
      <c r="W623" s="4"/>
      <c r="X623" s="177" t="b">
        <v>0</v>
      </c>
      <c r="Y623" s="8" t="b">
        <v>0</v>
      </c>
      <c r="Z623" s="47"/>
      <c r="AA623" s="8" t="b">
        <v>0</v>
      </c>
      <c r="AB623" s="8" t="b">
        <v>0</v>
      </c>
      <c r="AC623" s="178">
        <v>73.0</v>
      </c>
      <c r="AD623" s="177" t="b">
        <v>0</v>
      </c>
      <c r="AE623" s="179"/>
      <c r="AF623" s="8" t="b">
        <v>0</v>
      </c>
      <c r="AG623" s="8" t="b">
        <v>0</v>
      </c>
      <c r="AH623" s="177"/>
      <c r="AI623" s="47"/>
      <c r="AJ623" s="8"/>
      <c r="AK623" s="47" t="s">
        <v>622</v>
      </c>
      <c r="AL623" s="4"/>
      <c r="AM623" s="4" t="s">
        <v>280</v>
      </c>
      <c r="AN623" s="4" t="s">
        <v>520</v>
      </c>
      <c r="AO623" s="4" t="s">
        <v>2010</v>
      </c>
      <c r="AP623" s="4" t="s">
        <v>2010</v>
      </c>
      <c r="AQ623" s="4" t="s">
        <v>2010</v>
      </c>
      <c r="AR623" s="4" t="s">
        <v>2010</v>
      </c>
      <c r="AS623" s="147"/>
      <c r="AT623" s="147"/>
      <c r="AU623" s="147"/>
      <c r="AV623" s="147"/>
      <c r="AW623" s="147"/>
      <c r="AX623" s="147"/>
      <c r="AY623" s="147"/>
      <c r="AZ623" s="147"/>
    </row>
    <row r="624">
      <c r="A624" s="4" t="s">
        <v>1700</v>
      </c>
      <c r="B624" s="144">
        <v>44536.0</v>
      </c>
      <c r="C624" s="115">
        <v>0.3421064814814815</v>
      </c>
      <c r="D624" s="47"/>
      <c r="E624" s="47"/>
      <c r="F624" s="4"/>
      <c r="G624" s="4"/>
      <c r="H624" s="4"/>
      <c r="I624" s="47"/>
      <c r="J624" s="47"/>
      <c r="K624" s="47" t="s">
        <v>622</v>
      </c>
      <c r="L624" s="144">
        <v>44536.0</v>
      </c>
      <c r="M624" s="115">
        <v>0.5064699074074074</v>
      </c>
      <c r="N624" s="4"/>
      <c r="O624" s="4"/>
      <c r="P624" s="8" t="b">
        <v>0</v>
      </c>
      <c r="Q624" s="8" t="s">
        <v>2013</v>
      </c>
      <c r="R624" s="177" t="b">
        <v>1</v>
      </c>
      <c r="S624" s="177">
        <v>1.0</v>
      </c>
      <c r="T624" s="8"/>
      <c r="U624" s="4"/>
      <c r="V624" s="47"/>
      <c r="W624" s="4"/>
      <c r="X624" s="177" t="b">
        <v>0</v>
      </c>
      <c r="Y624" s="8" t="b">
        <v>0</v>
      </c>
      <c r="Z624" s="47"/>
      <c r="AA624" s="8" t="b">
        <v>0</v>
      </c>
      <c r="AB624" s="8" t="b">
        <v>0</v>
      </c>
      <c r="AC624" s="178">
        <v>72.0</v>
      </c>
      <c r="AD624" s="177" t="b">
        <v>0</v>
      </c>
      <c r="AE624" s="179"/>
      <c r="AF624" s="8" t="b">
        <v>0</v>
      </c>
      <c r="AG624" s="8" t="b">
        <v>0</v>
      </c>
      <c r="AH624" s="177"/>
      <c r="AI624" s="47"/>
      <c r="AJ624" s="8"/>
      <c r="AK624" s="47" t="s">
        <v>622</v>
      </c>
      <c r="AL624" s="4"/>
      <c r="AM624" s="4" t="s">
        <v>280</v>
      </c>
      <c r="AN624" s="4" t="s">
        <v>695</v>
      </c>
      <c r="AO624" s="4" t="s">
        <v>2010</v>
      </c>
      <c r="AP624" s="4" t="s">
        <v>2010</v>
      </c>
      <c r="AQ624" s="4" t="s">
        <v>2010</v>
      </c>
      <c r="AR624" s="4" t="s">
        <v>2010</v>
      </c>
      <c r="AS624" s="147"/>
      <c r="AT624" s="147"/>
      <c r="AU624" s="147"/>
      <c r="AV624" s="147"/>
      <c r="AW624" s="147"/>
      <c r="AX624" s="147"/>
      <c r="AY624" s="147"/>
      <c r="AZ624" s="147"/>
    </row>
    <row r="625">
      <c r="A625" s="4" t="s">
        <v>1702</v>
      </c>
      <c r="B625" s="144">
        <v>44536.0</v>
      </c>
      <c r="C625" s="115">
        <v>0.3443981481481482</v>
      </c>
      <c r="D625" s="47"/>
      <c r="E625" s="47"/>
      <c r="F625" s="4"/>
      <c r="G625" s="4"/>
      <c r="H625" s="4"/>
      <c r="I625" s="47"/>
      <c r="J625" s="47"/>
      <c r="K625" s="47" t="s">
        <v>622</v>
      </c>
      <c r="L625" s="144">
        <v>44536.0</v>
      </c>
      <c r="M625" s="115">
        <v>0.5064699074074074</v>
      </c>
      <c r="N625" s="4"/>
      <c r="O625" s="4"/>
      <c r="P625" s="8" t="b">
        <v>1</v>
      </c>
      <c r="Q625" s="8" t="s">
        <v>2012</v>
      </c>
      <c r="R625" s="177" t="b">
        <v>1</v>
      </c>
      <c r="S625" s="177">
        <v>1.0</v>
      </c>
      <c r="T625" s="8"/>
      <c r="U625" s="4"/>
      <c r="V625" s="47"/>
      <c r="W625" s="4"/>
      <c r="X625" s="177" t="b">
        <v>0</v>
      </c>
      <c r="Y625" s="8" t="b">
        <v>0</v>
      </c>
      <c r="Z625" s="47"/>
      <c r="AA625" s="8" t="b">
        <v>0</v>
      </c>
      <c r="AB625" s="8" t="b">
        <v>0</v>
      </c>
      <c r="AC625" s="178">
        <v>71.0</v>
      </c>
      <c r="AD625" s="177" t="b">
        <v>0</v>
      </c>
      <c r="AE625" s="179"/>
      <c r="AF625" s="8" t="b">
        <v>0</v>
      </c>
      <c r="AG625" s="8" t="b">
        <v>0</v>
      </c>
      <c r="AH625" s="177"/>
      <c r="AI625" s="47"/>
      <c r="AJ625" s="8"/>
      <c r="AK625" s="47" t="s">
        <v>622</v>
      </c>
      <c r="AL625" s="4"/>
      <c r="AM625" s="4" t="s">
        <v>280</v>
      </c>
      <c r="AN625" s="4" t="s">
        <v>368</v>
      </c>
      <c r="AO625" s="4" t="s">
        <v>2010</v>
      </c>
      <c r="AP625" s="4" t="s">
        <v>2010</v>
      </c>
      <c r="AQ625" s="4" t="s">
        <v>2010</v>
      </c>
      <c r="AR625" s="4" t="s">
        <v>2010</v>
      </c>
      <c r="AS625" s="147"/>
      <c r="AT625" s="147"/>
      <c r="AU625" s="147"/>
      <c r="AV625" s="147"/>
      <c r="AW625" s="147"/>
      <c r="AX625" s="147"/>
      <c r="AY625" s="147"/>
      <c r="AZ625" s="147"/>
    </row>
    <row r="626">
      <c r="A626" s="4" t="s">
        <v>1704</v>
      </c>
      <c r="B626" s="144">
        <v>44536.0</v>
      </c>
      <c r="C626" s="115">
        <v>0.3456712962962963</v>
      </c>
      <c r="D626" s="47"/>
      <c r="E626" s="47"/>
      <c r="F626" s="4"/>
      <c r="G626" s="4"/>
      <c r="H626" s="4"/>
      <c r="I626" s="47"/>
      <c r="J626" s="47"/>
      <c r="K626" s="47" t="s">
        <v>622</v>
      </c>
      <c r="L626" s="144">
        <v>44536.0</v>
      </c>
      <c r="M626" s="115">
        <v>0.5064699074074074</v>
      </c>
      <c r="N626" s="4"/>
      <c r="O626" s="4"/>
      <c r="P626" s="8" t="b">
        <v>0</v>
      </c>
      <c r="Q626" s="8" t="s">
        <v>2013</v>
      </c>
      <c r="R626" s="177" t="b">
        <v>1</v>
      </c>
      <c r="S626" s="177">
        <v>1.0</v>
      </c>
      <c r="T626" s="8"/>
      <c r="U626" s="4"/>
      <c r="V626" s="47"/>
      <c r="W626" s="4"/>
      <c r="X626" s="177" t="b">
        <v>0</v>
      </c>
      <c r="Y626" s="8" t="b">
        <v>0</v>
      </c>
      <c r="Z626" s="47"/>
      <c r="AA626" s="8" t="b">
        <v>0</v>
      </c>
      <c r="AB626" s="8" t="b">
        <v>0</v>
      </c>
      <c r="AC626" s="178">
        <v>70.0</v>
      </c>
      <c r="AD626" s="177" t="b">
        <v>0</v>
      </c>
      <c r="AE626" s="179"/>
      <c r="AF626" s="8" t="b">
        <v>0</v>
      </c>
      <c r="AG626" s="8" t="b">
        <v>0</v>
      </c>
      <c r="AH626" s="177"/>
      <c r="AI626" s="47"/>
      <c r="AJ626" s="8"/>
      <c r="AK626" s="47" t="s">
        <v>622</v>
      </c>
      <c r="AL626" s="4"/>
      <c r="AM626" s="4" t="s">
        <v>280</v>
      </c>
      <c r="AN626" s="4" t="s">
        <v>396</v>
      </c>
      <c r="AO626" s="4" t="s">
        <v>2010</v>
      </c>
      <c r="AP626" s="4" t="s">
        <v>2010</v>
      </c>
      <c r="AQ626" s="4" t="s">
        <v>2010</v>
      </c>
      <c r="AR626" s="4" t="s">
        <v>2010</v>
      </c>
      <c r="AS626" s="147"/>
      <c r="AT626" s="147"/>
      <c r="AU626" s="147"/>
      <c r="AV626" s="147"/>
      <c r="AW626" s="147"/>
      <c r="AX626" s="147"/>
      <c r="AY626" s="147"/>
      <c r="AZ626" s="147"/>
    </row>
    <row r="627">
      <c r="A627" s="4" t="s">
        <v>1706</v>
      </c>
      <c r="B627" s="144">
        <v>44536.0</v>
      </c>
      <c r="C627" s="115">
        <v>0.37659722222222225</v>
      </c>
      <c r="D627" s="47"/>
      <c r="E627" s="47"/>
      <c r="F627" s="4"/>
      <c r="G627" s="4"/>
      <c r="H627" s="4"/>
      <c r="I627" s="47"/>
      <c r="J627" s="47"/>
      <c r="K627" s="47" t="s">
        <v>622</v>
      </c>
      <c r="L627" s="144">
        <v>44536.0</v>
      </c>
      <c r="M627" s="115">
        <v>0.5064699074074074</v>
      </c>
      <c r="N627" s="4"/>
      <c r="O627" s="4"/>
      <c r="P627" s="8" t="b">
        <v>0</v>
      </c>
      <c r="Q627" s="8" t="s">
        <v>2013</v>
      </c>
      <c r="R627" s="177" t="b">
        <v>1</v>
      </c>
      <c r="S627" s="177">
        <v>1.0</v>
      </c>
      <c r="T627" s="8">
        <v>0.0</v>
      </c>
      <c r="U627" s="4"/>
      <c r="V627" s="47"/>
      <c r="W627" s="4"/>
      <c r="X627" s="177" t="b">
        <v>0</v>
      </c>
      <c r="Y627" s="8" t="b">
        <v>0</v>
      </c>
      <c r="Z627" s="47"/>
      <c r="AA627" s="8" t="b">
        <v>0</v>
      </c>
      <c r="AB627" s="8" t="b">
        <v>0</v>
      </c>
      <c r="AC627" s="178">
        <v>529.0</v>
      </c>
      <c r="AD627" s="177" t="b">
        <v>1</v>
      </c>
      <c r="AE627" s="179"/>
      <c r="AF627" s="8" t="b">
        <v>0</v>
      </c>
      <c r="AG627" s="8" t="b">
        <v>0</v>
      </c>
      <c r="AH627" s="177"/>
      <c r="AI627" s="47"/>
      <c r="AJ627" s="8"/>
      <c r="AK627" s="47" t="s">
        <v>622</v>
      </c>
      <c r="AL627" s="4"/>
      <c r="AM627" s="4" t="s">
        <v>280</v>
      </c>
      <c r="AN627" s="4" t="s">
        <v>1707</v>
      </c>
      <c r="AO627" s="4" t="s">
        <v>2010</v>
      </c>
      <c r="AP627" s="4" t="s">
        <v>2010</v>
      </c>
      <c r="AQ627" s="4" t="s">
        <v>2010</v>
      </c>
      <c r="AR627" s="4" t="s">
        <v>2010</v>
      </c>
      <c r="AS627" s="147"/>
      <c r="AT627" s="147"/>
      <c r="AU627" s="147"/>
      <c r="AV627" s="147"/>
      <c r="AW627" s="147"/>
      <c r="AX627" s="147"/>
      <c r="AY627" s="147"/>
      <c r="AZ627" s="147"/>
    </row>
    <row r="628">
      <c r="A628" s="4" t="s">
        <v>1709</v>
      </c>
      <c r="B628" s="144">
        <v>44537.0</v>
      </c>
      <c r="C628" s="115">
        <v>0.20168981481481482</v>
      </c>
      <c r="D628" s="47"/>
      <c r="E628" s="47"/>
      <c r="F628" s="4"/>
      <c r="G628" s="4"/>
      <c r="H628" s="4"/>
      <c r="I628" s="47"/>
      <c r="J628" s="47"/>
      <c r="K628" s="47" t="s">
        <v>622</v>
      </c>
      <c r="L628" s="144">
        <v>44537.0</v>
      </c>
      <c r="M628" s="115">
        <v>0.5118171296296297</v>
      </c>
      <c r="N628" s="4"/>
      <c r="O628" s="4"/>
      <c r="P628" s="8" t="b">
        <v>0</v>
      </c>
      <c r="Q628" s="8" t="s">
        <v>2013</v>
      </c>
      <c r="R628" s="177" t="b">
        <v>1</v>
      </c>
      <c r="S628" s="177">
        <v>1.0</v>
      </c>
      <c r="T628" s="8"/>
      <c r="U628" s="4"/>
      <c r="V628" s="47"/>
      <c r="W628" s="4"/>
      <c r="X628" s="177" t="b">
        <v>0</v>
      </c>
      <c r="Y628" s="8" t="b">
        <v>0</v>
      </c>
      <c r="Z628" s="47"/>
      <c r="AA628" s="8" t="b">
        <v>0</v>
      </c>
      <c r="AB628" s="8" t="b">
        <v>0</v>
      </c>
      <c r="AC628" s="178">
        <v>69.0</v>
      </c>
      <c r="AD628" s="177" t="b">
        <v>0</v>
      </c>
      <c r="AE628" s="179"/>
      <c r="AF628" s="8" t="b">
        <v>0</v>
      </c>
      <c r="AG628" s="8" t="b">
        <v>0</v>
      </c>
      <c r="AH628" s="177"/>
      <c r="AI628" s="47"/>
      <c r="AJ628" s="8"/>
      <c r="AK628" s="47" t="s">
        <v>622</v>
      </c>
      <c r="AL628" s="4"/>
      <c r="AM628" s="4" t="s">
        <v>280</v>
      </c>
      <c r="AN628" s="4" t="s">
        <v>352</v>
      </c>
      <c r="AO628" s="4" t="s">
        <v>2010</v>
      </c>
      <c r="AP628" s="4" t="s">
        <v>2010</v>
      </c>
      <c r="AQ628" s="4" t="s">
        <v>2010</v>
      </c>
      <c r="AR628" s="4" t="s">
        <v>2010</v>
      </c>
      <c r="AS628" s="147"/>
      <c r="AT628" s="147"/>
      <c r="AU628" s="147"/>
      <c r="AV628" s="147"/>
      <c r="AW628" s="147"/>
      <c r="AX628" s="147"/>
      <c r="AY628" s="147"/>
      <c r="AZ628" s="147"/>
    </row>
    <row r="629">
      <c r="A629" s="4" t="s">
        <v>1711</v>
      </c>
      <c r="B629" s="144">
        <v>44537.0</v>
      </c>
      <c r="C629" s="115">
        <v>0.2417476851851852</v>
      </c>
      <c r="D629" s="47"/>
      <c r="E629" s="47"/>
      <c r="F629" s="4"/>
      <c r="G629" s="4"/>
      <c r="H629" s="4"/>
      <c r="I629" s="47"/>
      <c r="J629" s="47"/>
      <c r="K629" s="47" t="s">
        <v>622</v>
      </c>
      <c r="L629" s="144">
        <v>44537.0</v>
      </c>
      <c r="M629" s="115">
        <v>0.5118287037037037</v>
      </c>
      <c r="N629" s="4"/>
      <c r="O629" s="4"/>
      <c r="P629" s="8" t="b">
        <v>0</v>
      </c>
      <c r="Q629" s="8" t="s">
        <v>2013</v>
      </c>
      <c r="R629" s="177" t="b">
        <v>1</v>
      </c>
      <c r="S629" s="177">
        <v>1.0</v>
      </c>
      <c r="T629" s="8"/>
      <c r="U629" s="4"/>
      <c r="V629" s="47"/>
      <c r="W629" s="4"/>
      <c r="X629" s="177" t="b">
        <v>0</v>
      </c>
      <c r="Y629" s="8" t="b">
        <v>0</v>
      </c>
      <c r="Z629" s="47"/>
      <c r="AA629" s="8" t="b">
        <v>0</v>
      </c>
      <c r="AB629" s="8" t="b">
        <v>0</v>
      </c>
      <c r="AC629" s="178">
        <v>68.0</v>
      </c>
      <c r="AD629" s="177" t="b">
        <v>0</v>
      </c>
      <c r="AE629" s="179"/>
      <c r="AF629" s="8" t="b">
        <v>0</v>
      </c>
      <c r="AG629" s="8" t="b">
        <v>0</v>
      </c>
      <c r="AH629" s="177"/>
      <c r="AI629" s="47"/>
      <c r="AJ629" s="8"/>
      <c r="AK629" s="47" t="s">
        <v>622</v>
      </c>
      <c r="AL629" s="4"/>
      <c r="AM629" s="4" t="s">
        <v>373</v>
      </c>
      <c r="AN629" s="4" t="s">
        <v>287</v>
      </c>
      <c r="AO629" s="4" t="s">
        <v>2010</v>
      </c>
      <c r="AP629" s="4" t="s">
        <v>2010</v>
      </c>
      <c r="AQ629" s="4" t="s">
        <v>2010</v>
      </c>
      <c r="AR629" s="4" t="s">
        <v>2010</v>
      </c>
      <c r="AS629" s="147"/>
      <c r="AT629" s="147"/>
      <c r="AU629" s="147"/>
      <c r="AV629" s="147"/>
      <c r="AW629" s="147"/>
      <c r="AX629" s="147"/>
      <c r="AY629" s="147"/>
      <c r="AZ629" s="147"/>
    </row>
    <row r="630">
      <c r="A630" s="4" t="s">
        <v>1713</v>
      </c>
      <c r="B630" s="144">
        <v>44537.0</v>
      </c>
      <c r="C630" s="115">
        <v>0.24475694444444446</v>
      </c>
      <c r="D630" s="47"/>
      <c r="E630" s="47"/>
      <c r="F630" s="4"/>
      <c r="G630" s="4"/>
      <c r="H630" s="4"/>
      <c r="I630" s="47"/>
      <c r="J630" s="47"/>
      <c r="K630" s="47" t="s">
        <v>622</v>
      </c>
      <c r="L630" s="144">
        <v>44537.0</v>
      </c>
      <c r="M630" s="115">
        <v>0.5118287037037037</v>
      </c>
      <c r="N630" s="4"/>
      <c r="O630" s="4"/>
      <c r="P630" s="8" t="b">
        <v>0</v>
      </c>
      <c r="Q630" s="8" t="s">
        <v>2013</v>
      </c>
      <c r="R630" s="177" t="b">
        <v>1</v>
      </c>
      <c r="S630" s="177">
        <v>1.0</v>
      </c>
      <c r="T630" s="8"/>
      <c r="U630" s="4"/>
      <c r="V630" s="47"/>
      <c r="W630" s="4"/>
      <c r="X630" s="177" t="b">
        <v>0</v>
      </c>
      <c r="Y630" s="8" t="b">
        <v>0</v>
      </c>
      <c r="Z630" s="47"/>
      <c r="AA630" s="8" t="b">
        <v>0</v>
      </c>
      <c r="AB630" s="8" t="b">
        <v>0</v>
      </c>
      <c r="AC630" s="178">
        <v>67.0</v>
      </c>
      <c r="AD630" s="177" t="b">
        <v>0</v>
      </c>
      <c r="AE630" s="179"/>
      <c r="AF630" s="8" t="b">
        <v>0</v>
      </c>
      <c r="AG630" s="8" t="b">
        <v>0</v>
      </c>
      <c r="AH630" s="177"/>
      <c r="AI630" s="47"/>
      <c r="AJ630" s="8"/>
      <c r="AK630" s="47" t="s">
        <v>622</v>
      </c>
      <c r="AL630" s="4"/>
      <c r="AM630" s="4" t="s">
        <v>373</v>
      </c>
      <c r="AN630" s="4" t="s">
        <v>426</v>
      </c>
      <c r="AO630" s="4" t="s">
        <v>2010</v>
      </c>
      <c r="AP630" s="4" t="s">
        <v>2010</v>
      </c>
      <c r="AQ630" s="4" t="s">
        <v>2010</v>
      </c>
      <c r="AR630" s="4" t="s">
        <v>2010</v>
      </c>
      <c r="AS630" s="147"/>
      <c r="AT630" s="147"/>
      <c r="AU630" s="147"/>
      <c r="AV630" s="147"/>
      <c r="AW630" s="147"/>
      <c r="AX630" s="147"/>
      <c r="AY630" s="147"/>
      <c r="AZ630" s="147"/>
    </row>
    <row r="631">
      <c r="A631" s="4" t="s">
        <v>1715</v>
      </c>
      <c r="B631" s="144">
        <v>44537.0</v>
      </c>
      <c r="C631" s="115">
        <v>0.24513888888888888</v>
      </c>
      <c r="D631" s="47"/>
      <c r="E631" s="47"/>
      <c r="F631" s="4"/>
      <c r="G631" s="4"/>
      <c r="H631" s="4"/>
      <c r="I631" s="47"/>
      <c r="J631" s="47"/>
      <c r="K631" s="47" t="s">
        <v>622</v>
      </c>
      <c r="L631" s="144">
        <v>44537.0</v>
      </c>
      <c r="M631" s="115">
        <v>0.5118287037037037</v>
      </c>
      <c r="N631" s="4"/>
      <c r="O631" s="4"/>
      <c r="P631" s="8" t="b">
        <v>0</v>
      </c>
      <c r="Q631" s="8" t="s">
        <v>2013</v>
      </c>
      <c r="R631" s="177" t="b">
        <v>1</v>
      </c>
      <c r="S631" s="177">
        <v>1.0</v>
      </c>
      <c r="T631" s="8"/>
      <c r="U631" s="4"/>
      <c r="V631" s="47"/>
      <c r="W631" s="4"/>
      <c r="X631" s="177" t="b">
        <v>0</v>
      </c>
      <c r="Y631" s="8" t="b">
        <v>0</v>
      </c>
      <c r="Z631" s="47"/>
      <c r="AA631" s="8" t="b">
        <v>0</v>
      </c>
      <c r="AB631" s="8" t="b">
        <v>0</v>
      </c>
      <c r="AC631" s="178">
        <v>66.0</v>
      </c>
      <c r="AD631" s="177" t="b">
        <v>0</v>
      </c>
      <c r="AE631" s="179"/>
      <c r="AF631" s="8" t="b">
        <v>0</v>
      </c>
      <c r="AG631" s="8" t="b">
        <v>0</v>
      </c>
      <c r="AH631" s="177"/>
      <c r="AI631" s="47"/>
      <c r="AJ631" s="8"/>
      <c r="AK631" s="47" t="s">
        <v>622</v>
      </c>
      <c r="AL631" s="4"/>
      <c r="AM631" s="4" t="s">
        <v>373</v>
      </c>
      <c r="AN631" s="4" t="s">
        <v>437</v>
      </c>
      <c r="AO631" s="4" t="s">
        <v>2010</v>
      </c>
      <c r="AP631" s="4" t="s">
        <v>2010</v>
      </c>
      <c r="AQ631" s="4" t="s">
        <v>2010</v>
      </c>
      <c r="AR631" s="4" t="s">
        <v>2010</v>
      </c>
      <c r="AS631" s="147"/>
      <c r="AT631" s="147"/>
      <c r="AU631" s="147"/>
      <c r="AV631" s="147"/>
      <c r="AW631" s="147"/>
      <c r="AX631" s="147"/>
      <c r="AY631" s="147"/>
      <c r="AZ631" s="147"/>
    </row>
    <row r="632">
      <c r="A632" s="4" t="s">
        <v>1717</v>
      </c>
      <c r="B632" s="144">
        <v>44537.0</v>
      </c>
      <c r="C632" s="115">
        <v>0.24601851851851853</v>
      </c>
      <c r="D632" s="47"/>
      <c r="E632" s="47"/>
      <c r="F632" s="4"/>
      <c r="G632" s="4"/>
      <c r="H632" s="4"/>
      <c r="I632" s="47"/>
      <c r="J632" s="47"/>
      <c r="K632" s="47" t="s">
        <v>622</v>
      </c>
      <c r="L632" s="144">
        <v>44537.0</v>
      </c>
      <c r="M632" s="115">
        <v>0.5118287037037037</v>
      </c>
      <c r="N632" s="4"/>
      <c r="O632" s="4"/>
      <c r="P632" s="8" t="b">
        <v>0</v>
      </c>
      <c r="Q632" s="8" t="s">
        <v>2013</v>
      </c>
      <c r="R632" s="177" t="b">
        <v>1</v>
      </c>
      <c r="S632" s="177">
        <v>1.0</v>
      </c>
      <c r="T632" s="8">
        <v>0.0</v>
      </c>
      <c r="U632" s="4"/>
      <c r="V632" s="47"/>
      <c r="W632" s="4"/>
      <c r="X632" s="177" t="b">
        <v>0</v>
      </c>
      <c r="Y632" s="8" t="b">
        <v>0</v>
      </c>
      <c r="Z632" s="47"/>
      <c r="AA632" s="8" t="b">
        <v>0</v>
      </c>
      <c r="AB632" s="8" t="b">
        <v>0</v>
      </c>
      <c r="AC632" s="178">
        <v>528.0</v>
      </c>
      <c r="AD632" s="177" t="b">
        <v>1</v>
      </c>
      <c r="AE632" s="179"/>
      <c r="AF632" s="8" t="b">
        <v>0</v>
      </c>
      <c r="AG632" s="8" t="b">
        <v>0</v>
      </c>
      <c r="AH632" s="177"/>
      <c r="AI632" s="47"/>
      <c r="AJ632" s="8"/>
      <c r="AK632" s="47" t="s">
        <v>622</v>
      </c>
      <c r="AL632" s="4"/>
      <c r="AM632" s="4" t="s">
        <v>373</v>
      </c>
      <c r="AN632" s="4" t="s">
        <v>1081</v>
      </c>
      <c r="AO632" s="4" t="s">
        <v>2010</v>
      </c>
      <c r="AP632" s="4" t="s">
        <v>2010</v>
      </c>
      <c r="AQ632" s="4" t="s">
        <v>2010</v>
      </c>
      <c r="AR632" s="4" t="s">
        <v>2010</v>
      </c>
      <c r="AS632" s="147"/>
      <c r="AT632" s="147"/>
      <c r="AU632" s="147"/>
      <c r="AV632" s="147"/>
      <c r="AW632" s="147"/>
      <c r="AX632" s="147"/>
      <c r="AY632" s="147"/>
      <c r="AZ632" s="147"/>
    </row>
    <row r="633">
      <c r="A633" s="4" t="s">
        <v>1719</v>
      </c>
      <c r="B633" s="144">
        <v>44537.0</v>
      </c>
      <c r="C633" s="115">
        <v>0.2839699074074074</v>
      </c>
      <c r="D633" s="47"/>
      <c r="E633" s="47"/>
      <c r="F633" s="4"/>
      <c r="G633" s="4"/>
      <c r="H633" s="4"/>
      <c r="I633" s="47"/>
      <c r="J633" s="47"/>
      <c r="K633" s="47" t="s">
        <v>622</v>
      </c>
      <c r="L633" s="144">
        <v>44537.0</v>
      </c>
      <c r="M633" s="115">
        <v>0.5118287037037037</v>
      </c>
      <c r="N633" s="4"/>
      <c r="O633" s="4"/>
      <c r="P633" s="8" t="b">
        <v>0</v>
      </c>
      <c r="Q633" s="8" t="s">
        <v>2013</v>
      </c>
      <c r="R633" s="177" t="b">
        <v>1</v>
      </c>
      <c r="S633" s="177">
        <v>1.0</v>
      </c>
      <c r="T633" s="8">
        <v>0.0</v>
      </c>
      <c r="U633" s="4"/>
      <c r="V633" s="47"/>
      <c r="W633" s="4"/>
      <c r="X633" s="177" t="b">
        <v>0</v>
      </c>
      <c r="Y633" s="8" t="b">
        <v>0</v>
      </c>
      <c r="Z633" s="47"/>
      <c r="AA633" s="8" t="b">
        <v>0</v>
      </c>
      <c r="AB633" s="8" t="b">
        <v>0</v>
      </c>
      <c r="AC633" s="178">
        <v>527.0</v>
      </c>
      <c r="AD633" s="177" t="b">
        <v>1</v>
      </c>
      <c r="AE633" s="179"/>
      <c r="AF633" s="8" t="b">
        <v>0</v>
      </c>
      <c r="AG633" s="8" t="b">
        <v>0</v>
      </c>
      <c r="AH633" s="177"/>
      <c r="AI633" s="47"/>
      <c r="AJ633" s="8"/>
      <c r="AK633" s="47" t="s">
        <v>622</v>
      </c>
      <c r="AL633" s="4"/>
      <c r="AM633" s="4" t="s">
        <v>373</v>
      </c>
      <c r="AN633" s="4" t="s">
        <v>1163</v>
      </c>
      <c r="AO633" s="4" t="s">
        <v>2010</v>
      </c>
      <c r="AP633" s="4" t="s">
        <v>2010</v>
      </c>
      <c r="AQ633" s="4" t="s">
        <v>2010</v>
      </c>
      <c r="AR633" s="4" t="s">
        <v>2010</v>
      </c>
      <c r="AS633" s="147"/>
      <c r="AT633" s="147"/>
      <c r="AU633" s="147"/>
      <c r="AV633" s="147"/>
      <c r="AW633" s="147"/>
      <c r="AX633" s="147"/>
      <c r="AY633" s="147"/>
      <c r="AZ633" s="147"/>
    </row>
    <row r="634">
      <c r="A634" s="4" t="s">
        <v>1721</v>
      </c>
      <c r="B634" s="144">
        <v>44537.0</v>
      </c>
      <c r="C634" s="115">
        <v>0.31122685185185184</v>
      </c>
      <c r="D634" s="47"/>
      <c r="E634" s="47"/>
      <c r="F634" s="4"/>
      <c r="G634" s="4"/>
      <c r="H634" s="4"/>
      <c r="I634" s="47"/>
      <c r="J634" s="47"/>
      <c r="K634" s="47" t="s">
        <v>622</v>
      </c>
      <c r="L634" s="144">
        <v>44537.0</v>
      </c>
      <c r="M634" s="115">
        <v>0.5118287037037037</v>
      </c>
      <c r="N634" s="4"/>
      <c r="O634" s="4"/>
      <c r="P634" s="8" t="b">
        <v>0</v>
      </c>
      <c r="Q634" s="8" t="s">
        <v>2013</v>
      </c>
      <c r="R634" s="177" t="b">
        <v>1</v>
      </c>
      <c r="S634" s="177">
        <v>1.0</v>
      </c>
      <c r="T634" s="8">
        <v>0.0</v>
      </c>
      <c r="U634" s="4"/>
      <c r="V634" s="47"/>
      <c r="W634" s="4"/>
      <c r="X634" s="177" t="b">
        <v>0</v>
      </c>
      <c r="Y634" s="8" t="b">
        <v>0</v>
      </c>
      <c r="Z634" s="47"/>
      <c r="AA634" s="8" t="b">
        <v>0</v>
      </c>
      <c r="AB634" s="8" t="b">
        <v>0</v>
      </c>
      <c r="AC634" s="178">
        <v>526.0</v>
      </c>
      <c r="AD634" s="177" t="b">
        <v>1</v>
      </c>
      <c r="AE634" s="179"/>
      <c r="AF634" s="8" t="b">
        <v>0</v>
      </c>
      <c r="AG634" s="8" t="b">
        <v>0</v>
      </c>
      <c r="AH634" s="177"/>
      <c r="AI634" s="47"/>
      <c r="AJ634" s="8"/>
      <c r="AK634" s="47" t="s">
        <v>622</v>
      </c>
      <c r="AL634" s="4"/>
      <c r="AM634" s="4" t="s">
        <v>373</v>
      </c>
      <c r="AN634" s="4" t="s">
        <v>313</v>
      </c>
      <c r="AO634" s="4" t="s">
        <v>2010</v>
      </c>
      <c r="AP634" s="4" t="s">
        <v>2010</v>
      </c>
      <c r="AQ634" s="4" t="s">
        <v>2010</v>
      </c>
      <c r="AR634" s="4" t="s">
        <v>2010</v>
      </c>
      <c r="AS634" s="147"/>
      <c r="AT634" s="147"/>
      <c r="AU634" s="147"/>
      <c r="AV634" s="147"/>
      <c r="AW634" s="147"/>
      <c r="AX634" s="147"/>
      <c r="AY634" s="147"/>
      <c r="AZ634" s="147"/>
    </row>
    <row r="635">
      <c r="A635" s="4" t="s">
        <v>1723</v>
      </c>
      <c r="B635" s="144">
        <v>44537.0</v>
      </c>
      <c r="C635" s="115">
        <v>0.31166666666666665</v>
      </c>
      <c r="D635" s="47"/>
      <c r="E635" s="47"/>
      <c r="F635" s="4"/>
      <c r="G635" s="4"/>
      <c r="H635" s="4"/>
      <c r="I635" s="47"/>
      <c r="J635" s="47"/>
      <c r="K635" s="47" t="s">
        <v>622</v>
      </c>
      <c r="L635" s="144">
        <v>44537.0</v>
      </c>
      <c r="M635" s="115">
        <v>0.5118287037037037</v>
      </c>
      <c r="N635" s="4"/>
      <c r="O635" s="4"/>
      <c r="P635" s="8" t="b">
        <v>0</v>
      </c>
      <c r="Q635" s="8" t="s">
        <v>2013</v>
      </c>
      <c r="R635" s="177" t="b">
        <v>1</v>
      </c>
      <c r="S635" s="177">
        <v>1.0</v>
      </c>
      <c r="T635" s="8"/>
      <c r="U635" s="4"/>
      <c r="V635" s="47"/>
      <c r="W635" s="4"/>
      <c r="X635" s="177" t="b">
        <v>0</v>
      </c>
      <c r="Y635" s="8" t="b">
        <v>0</v>
      </c>
      <c r="Z635" s="47"/>
      <c r="AA635" s="8" t="b">
        <v>0</v>
      </c>
      <c r="AB635" s="8" t="b">
        <v>0</v>
      </c>
      <c r="AC635" s="178">
        <v>65.0</v>
      </c>
      <c r="AD635" s="177" t="b">
        <v>0</v>
      </c>
      <c r="AE635" s="179"/>
      <c r="AF635" s="8" t="b">
        <v>0</v>
      </c>
      <c r="AG635" s="8" t="b">
        <v>0</v>
      </c>
      <c r="AH635" s="177"/>
      <c r="AI635" s="47"/>
      <c r="AJ635" s="8"/>
      <c r="AK635" s="47" t="s">
        <v>622</v>
      </c>
      <c r="AL635" s="4"/>
      <c r="AM635" s="4" t="s">
        <v>373</v>
      </c>
      <c r="AN635" s="4" t="s">
        <v>413</v>
      </c>
      <c r="AO635" s="4" t="s">
        <v>2010</v>
      </c>
      <c r="AP635" s="4" t="s">
        <v>2010</v>
      </c>
      <c r="AQ635" s="4" t="s">
        <v>2010</v>
      </c>
      <c r="AR635" s="4" t="s">
        <v>2010</v>
      </c>
      <c r="AS635" s="147"/>
      <c r="AT635" s="147"/>
      <c r="AU635" s="147"/>
      <c r="AV635" s="147"/>
      <c r="AW635" s="147"/>
      <c r="AX635" s="147"/>
      <c r="AY635" s="147"/>
      <c r="AZ635" s="147"/>
    </row>
    <row r="636">
      <c r="A636" s="4" t="s">
        <v>1725</v>
      </c>
      <c r="B636" s="144">
        <v>44537.0</v>
      </c>
      <c r="C636" s="115">
        <v>0.3119675925925926</v>
      </c>
      <c r="D636" s="47"/>
      <c r="E636" s="47"/>
      <c r="F636" s="4"/>
      <c r="G636" s="4"/>
      <c r="H636" s="4"/>
      <c r="I636" s="47"/>
      <c r="J636" s="47"/>
      <c r="K636" s="47" t="s">
        <v>622</v>
      </c>
      <c r="L636" s="144">
        <v>44537.0</v>
      </c>
      <c r="M636" s="115">
        <v>0.5118287037037037</v>
      </c>
      <c r="N636" s="4"/>
      <c r="O636" s="4"/>
      <c r="P636" s="8" t="b">
        <v>0</v>
      </c>
      <c r="Q636" s="8" t="s">
        <v>2013</v>
      </c>
      <c r="R636" s="177" t="b">
        <v>1</v>
      </c>
      <c r="S636" s="177">
        <v>1.0</v>
      </c>
      <c r="T636" s="8">
        <v>0.0</v>
      </c>
      <c r="U636" s="4"/>
      <c r="V636" s="47"/>
      <c r="W636" s="4"/>
      <c r="X636" s="177" t="b">
        <v>0</v>
      </c>
      <c r="Y636" s="8" t="b">
        <v>0</v>
      </c>
      <c r="Z636" s="47"/>
      <c r="AA636" s="8" t="b">
        <v>0</v>
      </c>
      <c r="AB636" s="8" t="b">
        <v>0</v>
      </c>
      <c r="AC636" s="178">
        <v>525.0</v>
      </c>
      <c r="AD636" s="177" t="b">
        <v>1</v>
      </c>
      <c r="AE636" s="179"/>
      <c r="AF636" s="8" t="b">
        <v>0</v>
      </c>
      <c r="AG636" s="8" t="b">
        <v>0</v>
      </c>
      <c r="AH636" s="177"/>
      <c r="AI636" s="47"/>
      <c r="AJ636" s="8"/>
      <c r="AK636" s="47" t="s">
        <v>622</v>
      </c>
      <c r="AL636" s="4"/>
      <c r="AM636" s="4" t="s">
        <v>373</v>
      </c>
      <c r="AN636" s="4" t="s">
        <v>1318</v>
      </c>
      <c r="AO636" s="4" t="s">
        <v>2010</v>
      </c>
      <c r="AP636" s="4" t="s">
        <v>2010</v>
      </c>
      <c r="AQ636" s="4" t="s">
        <v>2010</v>
      </c>
      <c r="AR636" s="4" t="s">
        <v>2010</v>
      </c>
      <c r="AS636" s="147"/>
      <c r="AT636" s="147"/>
      <c r="AU636" s="147"/>
      <c r="AV636" s="147"/>
      <c r="AW636" s="147"/>
      <c r="AX636" s="147"/>
      <c r="AY636" s="147"/>
      <c r="AZ636" s="147"/>
    </row>
    <row r="637">
      <c r="A637" s="4" t="s">
        <v>1727</v>
      </c>
      <c r="B637" s="144">
        <v>44537.0</v>
      </c>
      <c r="C637" s="115">
        <v>0.3130324074074074</v>
      </c>
      <c r="D637" s="47"/>
      <c r="E637" s="47"/>
      <c r="F637" s="4"/>
      <c r="G637" s="4"/>
      <c r="H637" s="4"/>
      <c r="I637" s="47"/>
      <c r="J637" s="47"/>
      <c r="K637" s="47" t="s">
        <v>622</v>
      </c>
      <c r="L637" s="144">
        <v>44537.0</v>
      </c>
      <c r="M637" s="115">
        <v>0.5118287037037037</v>
      </c>
      <c r="N637" s="4"/>
      <c r="O637" s="4"/>
      <c r="P637" s="8" t="b">
        <v>0</v>
      </c>
      <c r="Q637" s="8" t="s">
        <v>2013</v>
      </c>
      <c r="R637" s="177" t="b">
        <v>1</v>
      </c>
      <c r="S637" s="177">
        <v>1.0</v>
      </c>
      <c r="T637" s="8">
        <v>0.0</v>
      </c>
      <c r="U637" s="4"/>
      <c r="V637" s="47"/>
      <c r="W637" s="4"/>
      <c r="X637" s="177" t="b">
        <v>0</v>
      </c>
      <c r="Y637" s="8" t="b">
        <v>0</v>
      </c>
      <c r="Z637" s="47"/>
      <c r="AA637" s="8" t="b">
        <v>0</v>
      </c>
      <c r="AB637" s="8" t="b">
        <v>0</v>
      </c>
      <c r="AC637" s="178">
        <v>524.0</v>
      </c>
      <c r="AD637" s="177" t="b">
        <v>1</v>
      </c>
      <c r="AE637" s="179"/>
      <c r="AF637" s="8" t="b">
        <v>0</v>
      </c>
      <c r="AG637" s="8" t="b">
        <v>0</v>
      </c>
      <c r="AH637" s="177"/>
      <c r="AI637" s="47"/>
      <c r="AJ637" s="8"/>
      <c r="AK637" s="47" t="s">
        <v>622</v>
      </c>
      <c r="AL637" s="4"/>
      <c r="AM637" s="4" t="s">
        <v>373</v>
      </c>
      <c r="AN637" s="4" t="s">
        <v>1390</v>
      </c>
      <c r="AO637" s="4" t="s">
        <v>2010</v>
      </c>
      <c r="AP637" s="4" t="s">
        <v>2010</v>
      </c>
      <c r="AQ637" s="4" t="s">
        <v>2010</v>
      </c>
      <c r="AR637" s="4" t="s">
        <v>2010</v>
      </c>
      <c r="AS637" s="147"/>
      <c r="AT637" s="147"/>
      <c r="AU637" s="147"/>
      <c r="AV637" s="147"/>
      <c r="AW637" s="147"/>
      <c r="AX637" s="147"/>
      <c r="AY637" s="147"/>
      <c r="AZ637" s="147"/>
    </row>
    <row r="638">
      <c r="A638" s="4" t="s">
        <v>1729</v>
      </c>
      <c r="B638" s="144">
        <v>44537.0</v>
      </c>
      <c r="C638" s="115">
        <v>0.31451388888888887</v>
      </c>
      <c r="D638" s="47"/>
      <c r="E638" s="47"/>
      <c r="F638" s="4"/>
      <c r="G638" s="4"/>
      <c r="H638" s="4"/>
      <c r="I638" s="47"/>
      <c r="J638" s="47"/>
      <c r="K638" s="47" t="s">
        <v>622</v>
      </c>
      <c r="L638" s="144">
        <v>44537.0</v>
      </c>
      <c r="M638" s="115">
        <v>0.5118287037037037</v>
      </c>
      <c r="N638" s="4"/>
      <c r="O638" s="4"/>
      <c r="P638" s="8" t="b">
        <v>0</v>
      </c>
      <c r="Q638" s="8" t="s">
        <v>2013</v>
      </c>
      <c r="R638" s="177" t="b">
        <v>1</v>
      </c>
      <c r="S638" s="177">
        <v>1.0</v>
      </c>
      <c r="T638" s="8"/>
      <c r="U638" s="4"/>
      <c r="V638" s="47"/>
      <c r="W638" s="4"/>
      <c r="X638" s="177" t="b">
        <v>0</v>
      </c>
      <c r="Y638" s="8" t="b">
        <v>0</v>
      </c>
      <c r="Z638" s="47"/>
      <c r="AA638" s="8" t="b">
        <v>0</v>
      </c>
      <c r="AB638" s="8" t="b">
        <v>0</v>
      </c>
      <c r="AC638" s="178">
        <v>64.0</v>
      </c>
      <c r="AD638" s="177" t="b">
        <v>0</v>
      </c>
      <c r="AE638" s="179"/>
      <c r="AF638" s="8" t="b">
        <v>0</v>
      </c>
      <c r="AG638" s="8" t="b">
        <v>0</v>
      </c>
      <c r="AH638" s="177"/>
      <c r="AI638" s="47"/>
      <c r="AJ638" s="8"/>
      <c r="AK638" s="47" t="s">
        <v>622</v>
      </c>
      <c r="AL638" s="4"/>
      <c r="AM638" s="4" t="s">
        <v>373</v>
      </c>
      <c r="AN638" s="4" t="s">
        <v>520</v>
      </c>
      <c r="AO638" s="4" t="s">
        <v>2010</v>
      </c>
      <c r="AP638" s="4" t="s">
        <v>2010</v>
      </c>
      <c r="AQ638" s="4" t="s">
        <v>2010</v>
      </c>
      <c r="AR638" s="4" t="s">
        <v>2010</v>
      </c>
      <c r="AS638" s="147"/>
      <c r="AT638" s="147"/>
      <c r="AU638" s="147"/>
      <c r="AV638" s="147"/>
      <c r="AW638" s="147"/>
      <c r="AX638" s="147"/>
      <c r="AY638" s="147"/>
      <c r="AZ638" s="147"/>
    </row>
    <row r="639">
      <c r="A639" s="4" t="s">
        <v>1731</v>
      </c>
      <c r="B639" s="144">
        <v>44537.0</v>
      </c>
      <c r="C639" s="115">
        <v>0.31494212962962964</v>
      </c>
      <c r="D639" s="47"/>
      <c r="E639" s="47"/>
      <c r="F639" s="4"/>
      <c r="G639" s="4"/>
      <c r="H639" s="4"/>
      <c r="I639" s="47"/>
      <c r="J639" s="47"/>
      <c r="K639" s="47" t="s">
        <v>622</v>
      </c>
      <c r="L639" s="144">
        <v>44537.0</v>
      </c>
      <c r="M639" s="115">
        <v>0.5118287037037037</v>
      </c>
      <c r="N639" s="4"/>
      <c r="O639" s="4"/>
      <c r="P639" s="8" t="b">
        <v>0</v>
      </c>
      <c r="Q639" s="8" t="s">
        <v>2013</v>
      </c>
      <c r="R639" s="177" t="b">
        <v>1</v>
      </c>
      <c r="S639" s="177">
        <v>1.0</v>
      </c>
      <c r="T639" s="8">
        <v>0.0</v>
      </c>
      <c r="U639" s="4"/>
      <c r="V639" s="47"/>
      <c r="W639" s="4"/>
      <c r="X639" s="177" t="b">
        <v>0</v>
      </c>
      <c r="Y639" s="8" t="b">
        <v>0</v>
      </c>
      <c r="Z639" s="47"/>
      <c r="AA639" s="8" t="b">
        <v>0</v>
      </c>
      <c r="AB639" s="8" t="b">
        <v>0</v>
      </c>
      <c r="AC639" s="178">
        <v>523.0</v>
      </c>
      <c r="AD639" s="177" t="b">
        <v>1</v>
      </c>
      <c r="AE639" s="179">
        <v>283.51666666666665</v>
      </c>
      <c r="AF639" s="8" t="b">
        <v>0</v>
      </c>
      <c r="AG639" s="8" t="b">
        <v>0</v>
      </c>
      <c r="AH639" s="177"/>
      <c r="AI639" s="47"/>
      <c r="AJ639" s="8"/>
      <c r="AK639" s="47" t="s">
        <v>622</v>
      </c>
      <c r="AL639" s="4"/>
      <c r="AM639" s="4" t="s">
        <v>373</v>
      </c>
      <c r="AN639" s="4" t="s">
        <v>1025</v>
      </c>
      <c r="AO639" s="4" t="s">
        <v>2010</v>
      </c>
      <c r="AP639" s="4" t="s">
        <v>2010</v>
      </c>
      <c r="AQ639" s="4" t="s">
        <v>2010</v>
      </c>
      <c r="AR639" s="4" t="s">
        <v>2010</v>
      </c>
      <c r="AS639" s="147"/>
      <c r="AT639" s="147"/>
      <c r="AU639" s="147"/>
      <c r="AV639" s="147"/>
      <c r="AW639" s="147"/>
      <c r="AX639" s="147"/>
      <c r="AY639" s="147"/>
      <c r="AZ639" s="147"/>
    </row>
    <row r="640">
      <c r="A640" s="4" t="s">
        <v>1733</v>
      </c>
      <c r="B640" s="144">
        <v>44537.0</v>
      </c>
      <c r="C640" s="115">
        <v>0.3163078703703704</v>
      </c>
      <c r="D640" s="47"/>
      <c r="E640" s="47"/>
      <c r="F640" s="4"/>
      <c r="G640" s="4"/>
      <c r="H640" s="4"/>
      <c r="I640" s="47"/>
      <c r="J640" s="47"/>
      <c r="K640" s="47" t="s">
        <v>622</v>
      </c>
      <c r="L640" s="144">
        <v>44537.0</v>
      </c>
      <c r="M640" s="115">
        <v>0.5118287037037037</v>
      </c>
      <c r="N640" s="4"/>
      <c r="O640" s="4"/>
      <c r="P640" s="8" t="b">
        <v>0</v>
      </c>
      <c r="Q640" s="8" t="s">
        <v>2013</v>
      </c>
      <c r="R640" s="177" t="b">
        <v>1</v>
      </c>
      <c r="S640" s="177">
        <v>1.0</v>
      </c>
      <c r="T640" s="8"/>
      <c r="U640" s="4"/>
      <c r="V640" s="47"/>
      <c r="W640" s="4"/>
      <c r="X640" s="177" t="b">
        <v>0</v>
      </c>
      <c r="Y640" s="8" t="b">
        <v>0</v>
      </c>
      <c r="Z640" s="47"/>
      <c r="AA640" s="8" t="b">
        <v>0</v>
      </c>
      <c r="AB640" s="8" t="b">
        <v>0</v>
      </c>
      <c r="AC640" s="178">
        <v>63.0</v>
      </c>
      <c r="AD640" s="177" t="b">
        <v>0</v>
      </c>
      <c r="AE640" s="179"/>
      <c r="AF640" s="8" t="b">
        <v>0</v>
      </c>
      <c r="AG640" s="8" t="b">
        <v>0</v>
      </c>
      <c r="AH640" s="177"/>
      <c r="AI640" s="47"/>
      <c r="AJ640" s="8"/>
      <c r="AK640" s="47" t="s">
        <v>622</v>
      </c>
      <c r="AL640" s="4"/>
      <c r="AM640" s="4" t="s">
        <v>373</v>
      </c>
      <c r="AN640" s="4" t="s">
        <v>302</v>
      </c>
      <c r="AO640" s="4" t="s">
        <v>2010</v>
      </c>
      <c r="AP640" s="4" t="s">
        <v>2010</v>
      </c>
      <c r="AQ640" s="4" t="s">
        <v>2010</v>
      </c>
      <c r="AR640" s="4" t="s">
        <v>2010</v>
      </c>
      <c r="AS640" s="147"/>
      <c r="AT640" s="147"/>
      <c r="AU640" s="147"/>
      <c r="AV640" s="147"/>
      <c r="AW640" s="147"/>
      <c r="AX640" s="147"/>
      <c r="AY640" s="147"/>
      <c r="AZ640" s="147"/>
    </row>
    <row r="641">
      <c r="A641" s="4" t="s">
        <v>1735</v>
      </c>
      <c r="B641" s="144">
        <v>44537.0</v>
      </c>
      <c r="C641" s="115">
        <v>0.316712962962963</v>
      </c>
      <c r="D641" s="47"/>
      <c r="E641" s="47"/>
      <c r="F641" s="4"/>
      <c r="G641" s="4"/>
      <c r="H641" s="4"/>
      <c r="I641" s="47"/>
      <c r="J641" s="47"/>
      <c r="K641" s="47" t="s">
        <v>622</v>
      </c>
      <c r="L641" s="144">
        <v>44537.0</v>
      </c>
      <c r="M641" s="115">
        <v>0.5118287037037037</v>
      </c>
      <c r="N641" s="4"/>
      <c r="O641" s="4"/>
      <c r="P641" s="8" t="b">
        <v>0</v>
      </c>
      <c r="Q641" s="8" t="s">
        <v>2013</v>
      </c>
      <c r="R641" s="177" t="b">
        <v>1</v>
      </c>
      <c r="S641" s="177">
        <v>1.0</v>
      </c>
      <c r="T641" s="8">
        <v>0.0</v>
      </c>
      <c r="U641" s="4"/>
      <c r="V641" s="47"/>
      <c r="W641" s="4"/>
      <c r="X641" s="177" t="b">
        <v>0</v>
      </c>
      <c r="Y641" s="8" t="b">
        <v>0</v>
      </c>
      <c r="Z641" s="47"/>
      <c r="AA641" s="8" t="b">
        <v>0</v>
      </c>
      <c r="AB641" s="8" t="b">
        <v>0</v>
      </c>
      <c r="AC641" s="178">
        <v>522.0</v>
      </c>
      <c r="AD641" s="177" t="b">
        <v>1</v>
      </c>
      <c r="AE641" s="179"/>
      <c r="AF641" s="8" t="b">
        <v>0</v>
      </c>
      <c r="AG641" s="8" t="b">
        <v>0</v>
      </c>
      <c r="AH641" s="177"/>
      <c r="AI641" s="47"/>
      <c r="AJ641" s="8"/>
      <c r="AK641" s="47" t="s">
        <v>622</v>
      </c>
      <c r="AL641" s="4"/>
      <c r="AM641" s="4" t="s">
        <v>373</v>
      </c>
      <c r="AN641" s="4" t="s">
        <v>1282</v>
      </c>
      <c r="AO641" s="4" t="s">
        <v>2010</v>
      </c>
      <c r="AP641" s="4" t="s">
        <v>2010</v>
      </c>
      <c r="AQ641" s="4" t="s">
        <v>2010</v>
      </c>
      <c r="AR641" s="4" t="s">
        <v>2010</v>
      </c>
      <c r="AS641" s="147"/>
      <c r="AT641" s="147"/>
      <c r="AU641" s="147"/>
      <c r="AV641" s="147"/>
      <c r="AW641" s="147"/>
      <c r="AX641" s="147"/>
      <c r="AY641" s="147"/>
      <c r="AZ641" s="147"/>
    </row>
    <row r="642">
      <c r="A642" s="4" t="s">
        <v>1737</v>
      </c>
      <c r="B642" s="144">
        <v>44537.0</v>
      </c>
      <c r="C642" s="115">
        <v>0.318587962962963</v>
      </c>
      <c r="D642" s="47"/>
      <c r="E642" s="47"/>
      <c r="F642" s="4"/>
      <c r="G642" s="4"/>
      <c r="H642" s="4"/>
      <c r="I642" s="47"/>
      <c r="J642" s="47"/>
      <c r="K642" s="47" t="s">
        <v>622</v>
      </c>
      <c r="L642" s="144">
        <v>44537.0</v>
      </c>
      <c r="M642" s="115">
        <v>0.5118287037037037</v>
      </c>
      <c r="N642" s="4"/>
      <c r="O642" s="4"/>
      <c r="P642" s="8" t="b">
        <v>0</v>
      </c>
      <c r="Q642" s="8" t="s">
        <v>2013</v>
      </c>
      <c r="R642" s="177" t="b">
        <v>1</v>
      </c>
      <c r="S642" s="177">
        <v>1.0</v>
      </c>
      <c r="T642" s="8"/>
      <c r="U642" s="4"/>
      <c r="V642" s="47"/>
      <c r="W642" s="4"/>
      <c r="X642" s="177" t="b">
        <v>0</v>
      </c>
      <c r="Y642" s="8" t="b">
        <v>0</v>
      </c>
      <c r="Z642" s="47"/>
      <c r="AA642" s="8" t="b">
        <v>0</v>
      </c>
      <c r="AB642" s="8" t="b">
        <v>0</v>
      </c>
      <c r="AC642" s="178">
        <v>62.0</v>
      </c>
      <c r="AD642" s="177" t="b">
        <v>0</v>
      </c>
      <c r="AE642" s="179"/>
      <c r="AF642" s="8" t="b">
        <v>0</v>
      </c>
      <c r="AG642" s="8" t="b">
        <v>0</v>
      </c>
      <c r="AH642" s="177"/>
      <c r="AI642" s="47"/>
      <c r="AJ642" s="8"/>
      <c r="AK642" s="47" t="s">
        <v>622</v>
      </c>
      <c r="AL642" s="4"/>
      <c r="AM642" s="4" t="s">
        <v>373</v>
      </c>
      <c r="AN642" s="4" t="s">
        <v>305</v>
      </c>
      <c r="AO642" s="4" t="s">
        <v>2010</v>
      </c>
      <c r="AP642" s="4" t="s">
        <v>2010</v>
      </c>
      <c r="AQ642" s="4" t="s">
        <v>2010</v>
      </c>
      <c r="AR642" s="4" t="s">
        <v>2010</v>
      </c>
      <c r="AS642" s="147"/>
      <c r="AT642" s="147"/>
      <c r="AU642" s="147"/>
      <c r="AV642" s="147"/>
      <c r="AW642" s="147"/>
      <c r="AX642" s="147"/>
      <c r="AY642" s="147"/>
      <c r="AZ642" s="147"/>
    </row>
    <row r="643">
      <c r="A643" s="4" t="s">
        <v>1739</v>
      </c>
      <c r="B643" s="144">
        <v>44537.0</v>
      </c>
      <c r="C643" s="115">
        <v>0.37193287037037037</v>
      </c>
      <c r="D643" s="47"/>
      <c r="E643" s="47"/>
      <c r="F643" s="4"/>
      <c r="G643" s="4"/>
      <c r="H643" s="4"/>
      <c r="I643" s="47"/>
      <c r="J643" s="47"/>
      <c r="K643" s="47" t="s">
        <v>622</v>
      </c>
      <c r="L643" s="144">
        <v>44537.0</v>
      </c>
      <c r="M643" s="115">
        <v>0.5118287037037037</v>
      </c>
      <c r="N643" s="4"/>
      <c r="O643" s="4"/>
      <c r="P643" s="8" t="b">
        <v>0</v>
      </c>
      <c r="Q643" s="8" t="s">
        <v>2013</v>
      </c>
      <c r="R643" s="177" t="b">
        <v>1</v>
      </c>
      <c r="S643" s="177">
        <v>1.0</v>
      </c>
      <c r="T643" s="8"/>
      <c r="U643" s="4"/>
      <c r="V643" s="47"/>
      <c r="W643" s="4"/>
      <c r="X643" s="177" t="b">
        <v>0</v>
      </c>
      <c r="Y643" s="8" t="b">
        <v>0</v>
      </c>
      <c r="Z643" s="47"/>
      <c r="AA643" s="8" t="b">
        <v>0</v>
      </c>
      <c r="AB643" s="8" t="b">
        <v>0</v>
      </c>
      <c r="AC643" s="178">
        <v>61.0</v>
      </c>
      <c r="AD643" s="177" t="b">
        <v>0</v>
      </c>
      <c r="AE643" s="179"/>
      <c r="AF643" s="8" t="b">
        <v>0</v>
      </c>
      <c r="AG643" s="8" t="b">
        <v>0</v>
      </c>
      <c r="AH643" s="177"/>
      <c r="AI643" s="47"/>
      <c r="AJ643" s="8"/>
      <c r="AK643" s="47" t="s">
        <v>622</v>
      </c>
      <c r="AL643" s="4"/>
      <c r="AM643" s="4" t="s">
        <v>373</v>
      </c>
      <c r="AN643" s="4" t="s">
        <v>368</v>
      </c>
      <c r="AO643" s="4" t="s">
        <v>2010</v>
      </c>
      <c r="AP643" s="4" t="s">
        <v>2010</v>
      </c>
      <c r="AQ643" s="4" t="s">
        <v>2010</v>
      </c>
      <c r="AR643" s="4" t="s">
        <v>2010</v>
      </c>
      <c r="AS643" s="147"/>
      <c r="AT643" s="147"/>
      <c r="AU643" s="147"/>
      <c r="AV643" s="147"/>
      <c r="AW643" s="147"/>
      <c r="AX643" s="147"/>
      <c r="AY643" s="147"/>
      <c r="AZ643" s="147"/>
    </row>
    <row r="644">
      <c r="A644" s="4" t="s">
        <v>1741</v>
      </c>
      <c r="B644" s="144">
        <v>44537.0</v>
      </c>
      <c r="C644" s="115">
        <v>0.3943402777777778</v>
      </c>
      <c r="D644" s="47"/>
      <c r="E644" s="47"/>
      <c r="F644" s="4"/>
      <c r="G644" s="4"/>
      <c r="H644" s="4"/>
      <c r="I644" s="47"/>
      <c r="J644" s="47"/>
      <c r="K644" s="47" t="s">
        <v>622</v>
      </c>
      <c r="L644" s="144">
        <v>44537.0</v>
      </c>
      <c r="M644" s="115">
        <v>0.5118287037037037</v>
      </c>
      <c r="N644" s="4"/>
      <c r="O644" s="4"/>
      <c r="P644" s="8" t="b">
        <v>0</v>
      </c>
      <c r="Q644" s="8" t="s">
        <v>2013</v>
      </c>
      <c r="R644" s="177" t="b">
        <v>1</v>
      </c>
      <c r="S644" s="177">
        <v>1.0</v>
      </c>
      <c r="T644" s="8"/>
      <c r="U644" s="4"/>
      <c r="V644" s="47"/>
      <c r="W644" s="4"/>
      <c r="X644" s="177" t="b">
        <v>0</v>
      </c>
      <c r="Y644" s="8" t="b">
        <v>0</v>
      </c>
      <c r="Z644" s="47"/>
      <c r="AA644" s="8" t="b">
        <v>0</v>
      </c>
      <c r="AB644" s="8" t="b">
        <v>0</v>
      </c>
      <c r="AC644" s="178">
        <v>60.0</v>
      </c>
      <c r="AD644" s="177" t="b">
        <v>0</v>
      </c>
      <c r="AE644" s="179"/>
      <c r="AF644" s="8" t="b">
        <v>0</v>
      </c>
      <c r="AG644" s="8" t="b">
        <v>0</v>
      </c>
      <c r="AH644" s="177"/>
      <c r="AI644" s="47"/>
      <c r="AJ644" s="8"/>
      <c r="AK644" s="47" t="s">
        <v>622</v>
      </c>
      <c r="AL644" s="4"/>
      <c r="AM644" s="4" t="s">
        <v>373</v>
      </c>
      <c r="AN644" s="4" t="s">
        <v>396</v>
      </c>
      <c r="AO644" s="4" t="s">
        <v>2010</v>
      </c>
      <c r="AP644" s="4" t="s">
        <v>2010</v>
      </c>
      <c r="AQ644" s="4" t="s">
        <v>2010</v>
      </c>
      <c r="AR644" s="4" t="s">
        <v>2010</v>
      </c>
      <c r="AS644" s="147"/>
      <c r="AT644" s="147"/>
      <c r="AU644" s="147"/>
      <c r="AV644" s="147"/>
      <c r="AW644" s="147"/>
      <c r="AX644" s="147"/>
      <c r="AY644" s="147"/>
      <c r="AZ644" s="147"/>
    </row>
    <row r="645">
      <c r="A645" s="4" t="s">
        <v>1743</v>
      </c>
      <c r="B645" s="144">
        <v>44537.0</v>
      </c>
      <c r="C645" s="115">
        <v>0.4013541666666667</v>
      </c>
      <c r="D645" s="47"/>
      <c r="E645" s="47"/>
      <c r="F645" s="4"/>
      <c r="G645" s="4"/>
      <c r="H645" s="4"/>
      <c r="I645" s="47"/>
      <c r="J645" s="47"/>
      <c r="K645" s="47" t="s">
        <v>622</v>
      </c>
      <c r="L645" s="144">
        <v>44537.0</v>
      </c>
      <c r="M645" s="115">
        <v>0.5118287037037037</v>
      </c>
      <c r="N645" s="4"/>
      <c r="O645" s="4"/>
      <c r="P645" s="8" t="b">
        <v>1</v>
      </c>
      <c r="Q645" s="8" t="s">
        <v>2012</v>
      </c>
      <c r="R645" s="177" t="b">
        <v>1</v>
      </c>
      <c r="S645" s="177">
        <v>1.0</v>
      </c>
      <c r="T645" s="8"/>
      <c r="U645" s="4"/>
      <c r="V645" s="47"/>
      <c r="W645" s="4"/>
      <c r="X645" s="177" t="b">
        <v>0</v>
      </c>
      <c r="Y645" s="8" t="b">
        <v>0</v>
      </c>
      <c r="Z645" s="47"/>
      <c r="AA645" s="8" t="b">
        <v>0</v>
      </c>
      <c r="AB645" s="8" t="b">
        <v>0</v>
      </c>
      <c r="AC645" s="178">
        <v>59.0</v>
      </c>
      <c r="AD645" s="177" t="b">
        <v>0</v>
      </c>
      <c r="AE645" s="179"/>
      <c r="AF645" s="8" t="b">
        <v>0</v>
      </c>
      <c r="AG645" s="8" t="b">
        <v>0</v>
      </c>
      <c r="AH645" s="177"/>
      <c r="AI645" s="47"/>
      <c r="AJ645" s="8"/>
      <c r="AK645" s="47" t="s">
        <v>622</v>
      </c>
      <c r="AL645" s="4"/>
      <c r="AM645" s="4" t="s">
        <v>373</v>
      </c>
      <c r="AN645" s="4" t="s">
        <v>695</v>
      </c>
      <c r="AO645" s="4" t="s">
        <v>2010</v>
      </c>
      <c r="AP645" s="4" t="s">
        <v>2010</v>
      </c>
      <c r="AQ645" s="4" t="s">
        <v>2010</v>
      </c>
      <c r="AR645" s="4" t="s">
        <v>2010</v>
      </c>
      <c r="AS645" s="147"/>
      <c r="AT645" s="147"/>
      <c r="AU645" s="147"/>
      <c r="AV645" s="147"/>
      <c r="AW645" s="147"/>
      <c r="AX645" s="147"/>
      <c r="AY645" s="147"/>
      <c r="AZ645" s="147"/>
    </row>
    <row r="646">
      <c r="A646" s="4" t="s">
        <v>1745</v>
      </c>
      <c r="B646" s="144">
        <v>44538.0</v>
      </c>
      <c r="C646" s="115">
        <v>0.21475694444444443</v>
      </c>
      <c r="D646" s="47"/>
      <c r="E646" s="47"/>
      <c r="F646" s="4"/>
      <c r="G646" s="4"/>
      <c r="H646" s="4"/>
      <c r="I646" s="47"/>
      <c r="J646" s="47"/>
      <c r="K646" s="47" t="s">
        <v>622</v>
      </c>
      <c r="L646" s="144">
        <v>44538.0</v>
      </c>
      <c r="M646" s="115">
        <v>0.4005324074074074</v>
      </c>
      <c r="N646" s="4"/>
      <c r="O646" s="4"/>
      <c r="P646" s="8" t="b">
        <v>0</v>
      </c>
      <c r="Q646" s="8" t="s">
        <v>2013</v>
      </c>
      <c r="R646" s="177" t="b">
        <v>1</v>
      </c>
      <c r="S646" s="177">
        <v>1.0</v>
      </c>
      <c r="T646" s="8">
        <v>0.0</v>
      </c>
      <c r="U646" s="4"/>
      <c r="V646" s="47"/>
      <c r="W646" s="4"/>
      <c r="X646" s="177" t="b">
        <v>0</v>
      </c>
      <c r="Y646" s="8" t="b">
        <v>0</v>
      </c>
      <c r="Z646" s="47"/>
      <c r="AA646" s="8" t="b">
        <v>0</v>
      </c>
      <c r="AB646" s="8" t="b">
        <v>0</v>
      </c>
      <c r="AC646" s="178">
        <v>521.0</v>
      </c>
      <c r="AD646" s="177" t="b">
        <v>1</v>
      </c>
      <c r="AE646" s="179"/>
      <c r="AF646" s="8" t="b">
        <v>0</v>
      </c>
      <c r="AG646" s="8" t="b">
        <v>0</v>
      </c>
      <c r="AH646" s="177"/>
      <c r="AI646" s="47"/>
      <c r="AJ646" s="8"/>
      <c r="AK646" s="47" t="s">
        <v>622</v>
      </c>
      <c r="AL646" s="4"/>
      <c r="AM646" s="4" t="s">
        <v>373</v>
      </c>
      <c r="AN646" s="4" t="s">
        <v>877</v>
      </c>
      <c r="AO646" s="4" t="s">
        <v>2010</v>
      </c>
      <c r="AP646" s="4" t="s">
        <v>2010</v>
      </c>
      <c r="AQ646" s="4" t="s">
        <v>2010</v>
      </c>
      <c r="AR646" s="4" t="s">
        <v>2010</v>
      </c>
      <c r="AS646" s="147"/>
      <c r="AT646" s="147"/>
      <c r="AU646" s="147"/>
      <c r="AV646" s="147"/>
      <c r="AW646" s="147"/>
      <c r="AX646" s="147"/>
      <c r="AY646" s="147"/>
      <c r="AZ646" s="147"/>
    </row>
    <row r="647">
      <c r="A647" s="4" t="s">
        <v>1747</v>
      </c>
      <c r="B647" s="144">
        <v>44538.0</v>
      </c>
      <c r="C647" s="115">
        <v>0.21524305555555556</v>
      </c>
      <c r="D647" s="47"/>
      <c r="E647" s="47"/>
      <c r="F647" s="4"/>
      <c r="G647" s="4"/>
      <c r="H647" s="4"/>
      <c r="I647" s="47"/>
      <c r="J647" s="47"/>
      <c r="K647" s="47" t="s">
        <v>622</v>
      </c>
      <c r="L647" s="144">
        <v>44538.0</v>
      </c>
      <c r="M647" s="115">
        <v>0.4005324074074074</v>
      </c>
      <c r="N647" s="4"/>
      <c r="O647" s="4"/>
      <c r="P647" s="8" t="b">
        <v>0</v>
      </c>
      <c r="Q647" s="8" t="s">
        <v>2013</v>
      </c>
      <c r="R647" s="177" t="b">
        <v>1</v>
      </c>
      <c r="S647" s="177">
        <v>1.0</v>
      </c>
      <c r="T647" s="8">
        <v>0.0</v>
      </c>
      <c r="U647" s="4"/>
      <c r="V647" s="47"/>
      <c r="W647" s="4"/>
      <c r="X647" s="177" t="b">
        <v>0</v>
      </c>
      <c r="Y647" s="8" t="b">
        <v>0</v>
      </c>
      <c r="Z647" s="47"/>
      <c r="AA647" s="8" t="b">
        <v>0</v>
      </c>
      <c r="AB647" s="8" t="b">
        <v>0</v>
      </c>
      <c r="AC647" s="178">
        <v>520.0</v>
      </c>
      <c r="AD647" s="177" t="b">
        <v>1</v>
      </c>
      <c r="AE647" s="179"/>
      <c r="AF647" s="8" t="b">
        <v>0</v>
      </c>
      <c r="AG647" s="8" t="b">
        <v>0</v>
      </c>
      <c r="AH647" s="177"/>
      <c r="AI647" s="47"/>
      <c r="AJ647" s="8"/>
      <c r="AK647" s="47" t="s">
        <v>622</v>
      </c>
      <c r="AL647" s="4"/>
      <c r="AM647" s="4" t="s">
        <v>373</v>
      </c>
      <c r="AN647" s="4" t="s">
        <v>978</v>
      </c>
      <c r="AO647" s="4" t="s">
        <v>2010</v>
      </c>
      <c r="AP647" s="4" t="s">
        <v>2010</v>
      </c>
      <c r="AQ647" s="4" t="s">
        <v>2010</v>
      </c>
      <c r="AR647" s="4" t="s">
        <v>2010</v>
      </c>
      <c r="AS647" s="147"/>
      <c r="AT647" s="147"/>
      <c r="AU647" s="147"/>
      <c r="AV647" s="147"/>
      <c r="AW647" s="147"/>
      <c r="AX647" s="147"/>
      <c r="AY647" s="147"/>
      <c r="AZ647" s="147"/>
    </row>
    <row r="648">
      <c r="A648" s="4" t="s">
        <v>1749</v>
      </c>
      <c r="B648" s="144">
        <v>44538.0</v>
      </c>
      <c r="C648" s="115">
        <v>0.22369212962962962</v>
      </c>
      <c r="D648" s="47"/>
      <c r="E648" s="47"/>
      <c r="F648" s="4"/>
      <c r="G648" s="4"/>
      <c r="H648" s="4"/>
      <c r="I648" s="47"/>
      <c r="J648" s="47"/>
      <c r="K648" s="47" t="s">
        <v>622</v>
      </c>
      <c r="L648" s="144">
        <v>44538.0</v>
      </c>
      <c r="M648" s="115">
        <v>0.4005324074074074</v>
      </c>
      <c r="N648" s="4"/>
      <c r="O648" s="4"/>
      <c r="P648" s="8" t="b">
        <v>0</v>
      </c>
      <c r="Q648" s="8" t="s">
        <v>2013</v>
      </c>
      <c r="R648" s="177" t="b">
        <v>1</v>
      </c>
      <c r="S648" s="177">
        <v>1.0</v>
      </c>
      <c r="T648" s="8"/>
      <c r="U648" s="4"/>
      <c r="V648" s="47"/>
      <c r="W648" s="4"/>
      <c r="X648" s="177" t="b">
        <v>0</v>
      </c>
      <c r="Y648" s="8" t="b">
        <v>0</v>
      </c>
      <c r="Z648" s="47"/>
      <c r="AA648" s="8" t="b">
        <v>0</v>
      </c>
      <c r="AB648" s="8" t="b">
        <v>0</v>
      </c>
      <c r="AC648" s="178">
        <v>58.0</v>
      </c>
      <c r="AD648" s="177" t="b">
        <v>0</v>
      </c>
      <c r="AE648" s="179"/>
      <c r="AF648" s="8" t="b">
        <v>0</v>
      </c>
      <c r="AG648" s="8" t="b">
        <v>0</v>
      </c>
      <c r="AH648" s="177"/>
      <c r="AI648" s="47"/>
      <c r="AJ648" s="8"/>
      <c r="AK648" s="47" t="s">
        <v>622</v>
      </c>
      <c r="AL648" s="4"/>
      <c r="AM648" s="4" t="s">
        <v>373</v>
      </c>
      <c r="AN648" s="4" t="s">
        <v>426</v>
      </c>
      <c r="AO648" s="4" t="s">
        <v>2010</v>
      </c>
      <c r="AP648" s="4" t="s">
        <v>2010</v>
      </c>
      <c r="AQ648" s="4" t="s">
        <v>2010</v>
      </c>
      <c r="AR648" s="4" t="s">
        <v>2010</v>
      </c>
      <c r="AS648" s="147"/>
      <c r="AT648" s="147"/>
      <c r="AU648" s="147"/>
      <c r="AV648" s="147"/>
      <c r="AW648" s="147"/>
      <c r="AX648" s="147"/>
      <c r="AY648" s="147"/>
      <c r="AZ648" s="147"/>
    </row>
    <row r="649">
      <c r="A649" s="4" t="s">
        <v>1751</v>
      </c>
      <c r="B649" s="144">
        <v>44538.0</v>
      </c>
      <c r="C649" s="115">
        <v>0.31957175925925924</v>
      </c>
      <c r="D649" s="47"/>
      <c r="E649" s="47"/>
      <c r="F649" s="4"/>
      <c r="G649" s="4"/>
      <c r="H649" s="4"/>
      <c r="I649" s="47"/>
      <c r="J649" s="47"/>
      <c r="K649" s="47" t="s">
        <v>622</v>
      </c>
      <c r="L649" s="144">
        <v>44538.0</v>
      </c>
      <c r="M649" s="115">
        <v>0.4005324074074074</v>
      </c>
      <c r="N649" s="4"/>
      <c r="O649" s="4"/>
      <c r="P649" s="8" t="b">
        <v>0</v>
      </c>
      <c r="Q649" s="8" t="s">
        <v>2013</v>
      </c>
      <c r="R649" s="177" t="b">
        <v>1</v>
      </c>
      <c r="S649" s="177">
        <v>1.0</v>
      </c>
      <c r="T649" s="8"/>
      <c r="U649" s="4"/>
      <c r="V649" s="47"/>
      <c r="W649" s="4"/>
      <c r="X649" s="177" t="b">
        <v>0</v>
      </c>
      <c r="Y649" s="8" t="b">
        <v>0</v>
      </c>
      <c r="Z649" s="47"/>
      <c r="AA649" s="8" t="b">
        <v>0</v>
      </c>
      <c r="AB649" s="8" t="b">
        <v>0</v>
      </c>
      <c r="AC649" s="178">
        <v>57.0</v>
      </c>
      <c r="AD649" s="177" t="b">
        <v>0</v>
      </c>
      <c r="AE649" s="179"/>
      <c r="AF649" s="8" t="b">
        <v>0</v>
      </c>
      <c r="AG649" s="8" t="b">
        <v>0</v>
      </c>
      <c r="AH649" s="177"/>
      <c r="AI649" s="47"/>
      <c r="AJ649" s="8"/>
      <c r="AK649" s="47" t="s">
        <v>622</v>
      </c>
      <c r="AL649" s="4"/>
      <c r="AM649" s="4" t="s">
        <v>373</v>
      </c>
      <c r="AN649" s="4" t="s">
        <v>462</v>
      </c>
      <c r="AO649" s="4" t="s">
        <v>2010</v>
      </c>
      <c r="AP649" s="4" t="s">
        <v>2010</v>
      </c>
      <c r="AQ649" s="4" t="s">
        <v>2010</v>
      </c>
      <c r="AR649" s="4" t="s">
        <v>2010</v>
      </c>
      <c r="AS649" s="147"/>
      <c r="AT649" s="147"/>
      <c r="AU649" s="147"/>
      <c r="AV649" s="147"/>
      <c r="AW649" s="147"/>
      <c r="AX649" s="147"/>
      <c r="AY649" s="147"/>
      <c r="AZ649" s="147"/>
    </row>
    <row r="650">
      <c r="A650" s="4" t="s">
        <v>1753</v>
      </c>
      <c r="B650" s="144">
        <v>44538.0</v>
      </c>
      <c r="C650" s="115">
        <v>0.32003472222222223</v>
      </c>
      <c r="D650" s="47"/>
      <c r="E650" s="47"/>
      <c r="F650" s="4"/>
      <c r="G650" s="4"/>
      <c r="H650" s="4"/>
      <c r="I650" s="47"/>
      <c r="J650" s="47"/>
      <c r="K650" s="47" t="s">
        <v>622</v>
      </c>
      <c r="L650" s="144">
        <v>44538.0</v>
      </c>
      <c r="M650" s="115">
        <v>0.4005324074074074</v>
      </c>
      <c r="N650" s="4"/>
      <c r="O650" s="4"/>
      <c r="P650" s="8" t="b">
        <v>0</v>
      </c>
      <c r="Q650" s="8" t="s">
        <v>2013</v>
      </c>
      <c r="R650" s="177" t="b">
        <v>1</v>
      </c>
      <c r="S650" s="177">
        <v>1.0</v>
      </c>
      <c r="T650" s="8">
        <v>0.0</v>
      </c>
      <c r="U650" s="4"/>
      <c r="V650" s="47"/>
      <c r="W650" s="4"/>
      <c r="X650" s="177" t="b">
        <v>0</v>
      </c>
      <c r="Y650" s="8" t="b">
        <v>0</v>
      </c>
      <c r="Z650" s="47"/>
      <c r="AA650" s="8" t="b">
        <v>0</v>
      </c>
      <c r="AB650" s="8" t="b">
        <v>0</v>
      </c>
      <c r="AC650" s="178">
        <v>519.0</v>
      </c>
      <c r="AD650" s="177" t="b">
        <v>1</v>
      </c>
      <c r="AE650" s="179"/>
      <c r="AF650" s="8" t="b">
        <v>0</v>
      </c>
      <c r="AG650" s="8" t="b">
        <v>0</v>
      </c>
      <c r="AH650" s="177"/>
      <c r="AI650" s="47"/>
      <c r="AJ650" s="8"/>
      <c r="AK650" s="47" t="s">
        <v>622</v>
      </c>
      <c r="AL650" s="4"/>
      <c r="AM650" s="4" t="s">
        <v>373</v>
      </c>
      <c r="AN650" s="4" t="s">
        <v>1049</v>
      </c>
      <c r="AO650" s="4" t="s">
        <v>2010</v>
      </c>
      <c r="AP650" s="4" t="s">
        <v>2010</v>
      </c>
      <c r="AQ650" s="4" t="s">
        <v>2010</v>
      </c>
      <c r="AR650" s="4" t="s">
        <v>2010</v>
      </c>
      <c r="AS650" s="147"/>
      <c r="AT650" s="147"/>
      <c r="AU650" s="147"/>
      <c r="AV650" s="147"/>
      <c r="AW650" s="147"/>
      <c r="AX650" s="147"/>
      <c r="AY650" s="147"/>
      <c r="AZ650" s="147"/>
    </row>
    <row r="651">
      <c r="A651" s="4" t="s">
        <v>1755</v>
      </c>
      <c r="B651" s="144">
        <v>44539.0</v>
      </c>
      <c r="C651" s="115">
        <v>0.19402777777777777</v>
      </c>
      <c r="D651" s="47"/>
      <c r="E651" s="47"/>
      <c r="F651" s="4"/>
      <c r="G651" s="4"/>
      <c r="H651" s="4"/>
      <c r="I651" s="47"/>
      <c r="J651" s="47"/>
      <c r="K651" s="47" t="s">
        <v>622</v>
      </c>
      <c r="L651" s="144">
        <v>44539.0</v>
      </c>
      <c r="M651" s="115">
        <v>0.49666666666666665</v>
      </c>
      <c r="N651" s="4"/>
      <c r="O651" s="4"/>
      <c r="P651" s="8" t="b">
        <v>0</v>
      </c>
      <c r="Q651" s="8" t="s">
        <v>2013</v>
      </c>
      <c r="R651" s="177" t="b">
        <v>1</v>
      </c>
      <c r="S651" s="177">
        <v>1.0</v>
      </c>
      <c r="T651" s="8"/>
      <c r="U651" s="4"/>
      <c r="V651" s="47"/>
      <c r="W651" s="4"/>
      <c r="X651" s="177" t="b">
        <v>0</v>
      </c>
      <c r="Y651" s="8" t="b">
        <v>0</v>
      </c>
      <c r="Z651" s="47"/>
      <c r="AA651" s="8" t="b">
        <v>0</v>
      </c>
      <c r="AB651" s="8" t="b">
        <v>0</v>
      </c>
      <c r="AC651" s="178">
        <v>56.0</v>
      </c>
      <c r="AD651" s="177" t="b">
        <v>0</v>
      </c>
      <c r="AE651" s="179"/>
      <c r="AF651" s="8" t="b">
        <v>0</v>
      </c>
      <c r="AG651" s="8" t="b">
        <v>0</v>
      </c>
      <c r="AH651" s="177"/>
      <c r="AI651" s="47"/>
      <c r="AJ651" s="8"/>
      <c r="AK651" s="47" t="s">
        <v>622</v>
      </c>
      <c r="AL651" s="4"/>
      <c r="AM651" s="4" t="s">
        <v>280</v>
      </c>
      <c r="AN651" s="4" t="s">
        <v>352</v>
      </c>
      <c r="AO651" s="4" t="s">
        <v>2010</v>
      </c>
      <c r="AP651" s="4" t="s">
        <v>2010</v>
      </c>
      <c r="AQ651" s="4" t="s">
        <v>2010</v>
      </c>
      <c r="AR651" s="4" t="s">
        <v>2010</v>
      </c>
      <c r="AS651" s="147"/>
      <c r="AT651" s="147"/>
      <c r="AU651" s="147"/>
      <c r="AV651" s="147"/>
      <c r="AW651" s="147"/>
      <c r="AX651" s="147"/>
      <c r="AY651" s="147"/>
      <c r="AZ651" s="147"/>
    </row>
    <row r="652">
      <c r="A652" s="4" t="s">
        <v>1757</v>
      </c>
      <c r="B652" s="144">
        <v>44539.0</v>
      </c>
      <c r="C652" s="115">
        <v>0.21797453703703704</v>
      </c>
      <c r="D652" s="47"/>
      <c r="E652" s="47"/>
      <c r="F652" s="4"/>
      <c r="G652" s="4"/>
      <c r="H652" s="4"/>
      <c r="I652" s="47"/>
      <c r="J652" s="47"/>
      <c r="K652" s="47" t="s">
        <v>622</v>
      </c>
      <c r="L652" s="144">
        <v>44539.0</v>
      </c>
      <c r="M652" s="115">
        <v>0.49666666666666665</v>
      </c>
      <c r="N652" s="4"/>
      <c r="O652" s="4"/>
      <c r="P652" s="8" t="b">
        <v>0</v>
      </c>
      <c r="Q652" s="8" t="s">
        <v>2013</v>
      </c>
      <c r="R652" s="177" t="b">
        <v>1</v>
      </c>
      <c r="S652" s="177">
        <v>1.0</v>
      </c>
      <c r="T652" s="8"/>
      <c r="U652" s="4"/>
      <c r="V652" s="47"/>
      <c r="W652" s="4"/>
      <c r="X652" s="177" t="b">
        <v>0</v>
      </c>
      <c r="Y652" s="8" t="b">
        <v>0</v>
      </c>
      <c r="Z652" s="47"/>
      <c r="AA652" s="8" t="b">
        <v>0</v>
      </c>
      <c r="AB652" s="8" t="b">
        <v>0</v>
      </c>
      <c r="AC652" s="178">
        <v>55.0</v>
      </c>
      <c r="AD652" s="177" t="b">
        <v>0</v>
      </c>
      <c r="AE652" s="179"/>
      <c r="AF652" s="8" t="b">
        <v>0</v>
      </c>
      <c r="AG652" s="8" t="b">
        <v>0</v>
      </c>
      <c r="AH652" s="177"/>
      <c r="AI652" s="47"/>
      <c r="AJ652" s="8"/>
      <c r="AK652" s="47" t="s">
        <v>622</v>
      </c>
      <c r="AL652" s="4"/>
      <c r="AM652" s="4" t="s">
        <v>373</v>
      </c>
      <c r="AN652" s="4" t="s">
        <v>437</v>
      </c>
      <c r="AO652" s="4" t="s">
        <v>2010</v>
      </c>
      <c r="AP652" s="4" t="s">
        <v>2010</v>
      </c>
      <c r="AQ652" s="4" t="s">
        <v>2010</v>
      </c>
      <c r="AR652" s="4" t="s">
        <v>2010</v>
      </c>
      <c r="AS652" s="147"/>
      <c r="AT652" s="147"/>
      <c r="AU652" s="147"/>
      <c r="AV652" s="147"/>
      <c r="AW652" s="147"/>
      <c r="AX652" s="147"/>
      <c r="AY652" s="147"/>
      <c r="AZ652" s="147"/>
    </row>
    <row r="653">
      <c r="A653" s="4" t="s">
        <v>1759</v>
      </c>
      <c r="B653" s="144">
        <v>44539.0</v>
      </c>
      <c r="C653" s="115">
        <v>0.21834490740740742</v>
      </c>
      <c r="D653" s="47"/>
      <c r="E653" s="47"/>
      <c r="F653" s="4"/>
      <c r="G653" s="4"/>
      <c r="H653" s="4"/>
      <c r="I653" s="47"/>
      <c r="J653" s="47"/>
      <c r="K653" s="47" t="s">
        <v>622</v>
      </c>
      <c r="L653" s="144">
        <v>44539.0</v>
      </c>
      <c r="M653" s="115">
        <v>0.49667824074074074</v>
      </c>
      <c r="N653" s="4"/>
      <c r="O653" s="4"/>
      <c r="P653" s="8" t="b">
        <v>0</v>
      </c>
      <c r="Q653" s="8" t="s">
        <v>2013</v>
      </c>
      <c r="R653" s="177" t="b">
        <v>1</v>
      </c>
      <c r="S653" s="177">
        <v>1.0</v>
      </c>
      <c r="T653" s="8"/>
      <c r="U653" s="4"/>
      <c r="V653" s="47"/>
      <c r="W653" s="4"/>
      <c r="X653" s="177" t="b">
        <v>0</v>
      </c>
      <c r="Y653" s="8" t="b">
        <v>0</v>
      </c>
      <c r="Z653" s="47"/>
      <c r="AA653" s="8" t="b">
        <v>0</v>
      </c>
      <c r="AB653" s="8" t="b">
        <v>0</v>
      </c>
      <c r="AC653" s="178">
        <v>54.0</v>
      </c>
      <c r="AD653" s="177" t="b">
        <v>0</v>
      </c>
      <c r="AE653" s="179"/>
      <c r="AF653" s="8" t="b">
        <v>0</v>
      </c>
      <c r="AG653" s="8" t="b">
        <v>0</v>
      </c>
      <c r="AH653" s="177"/>
      <c r="AI653" s="47"/>
      <c r="AJ653" s="8"/>
      <c r="AK653" s="47" t="s">
        <v>622</v>
      </c>
      <c r="AL653" s="4"/>
      <c r="AM653" s="4" t="s">
        <v>373</v>
      </c>
      <c r="AN653" s="4" t="s">
        <v>426</v>
      </c>
      <c r="AO653" s="4" t="s">
        <v>2010</v>
      </c>
      <c r="AP653" s="4" t="s">
        <v>2010</v>
      </c>
      <c r="AQ653" s="4" t="s">
        <v>2010</v>
      </c>
      <c r="AR653" s="4" t="s">
        <v>2010</v>
      </c>
      <c r="AS653" s="147"/>
      <c r="AT653" s="147"/>
      <c r="AU653" s="147"/>
      <c r="AV653" s="147"/>
      <c r="AW653" s="147"/>
      <c r="AX653" s="147"/>
      <c r="AY653" s="147"/>
      <c r="AZ653" s="147"/>
    </row>
    <row r="654">
      <c r="A654" s="4" t="s">
        <v>1761</v>
      </c>
      <c r="B654" s="144">
        <v>44539.0</v>
      </c>
      <c r="C654" s="115">
        <v>0.2223263888888889</v>
      </c>
      <c r="D654" s="47"/>
      <c r="E654" s="47"/>
      <c r="F654" s="4"/>
      <c r="G654" s="4"/>
      <c r="H654" s="4"/>
      <c r="I654" s="47"/>
      <c r="J654" s="47"/>
      <c r="K654" s="47" t="s">
        <v>622</v>
      </c>
      <c r="L654" s="144">
        <v>44539.0</v>
      </c>
      <c r="M654" s="115">
        <v>0.49667824074074074</v>
      </c>
      <c r="N654" s="4"/>
      <c r="O654" s="4"/>
      <c r="P654" s="8" t="b">
        <v>0</v>
      </c>
      <c r="Q654" s="8" t="s">
        <v>2013</v>
      </c>
      <c r="R654" s="177" t="b">
        <v>1</v>
      </c>
      <c r="S654" s="177">
        <v>1.0</v>
      </c>
      <c r="T654" s="8">
        <v>0.0</v>
      </c>
      <c r="U654" s="4"/>
      <c r="V654" s="47"/>
      <c r="W654" s="4"/>
      <c r="X654" s="177" t="b">
        <v>0</v>
      </c>
      <c r="Y654" s="8" t="b">
        <v>0</v>
      </c>
      <c r="Z654" s="47"/>
      <c r="AA654" s="8" t="b">
        <v>0</v>
      </c>
      <c r="AB654" s="8" t="b">
        <v>0</v>
      </c>
      <c r="AC654" s="178">
        <v>518.0</v>
      </c>
      <c r="AD654" s="177" t="b">
        <v>1</v>
      </c>
      <c r="AE654" s="179"/>
      <c r="AF654" s="8" t="b">
        <v>0</v>
      </c>
      <c r="AG654" s="8" t="b">
        <v>0</v>
      </c>
      <c r="AH654" s="177"/>
      <c r="AI654" s="47"/>
      <c r="AJ654" s="8"/>
      <c r="AK654" s="47" t="s">
        <v>622</v>
      </c>
      <c r="AL654" s="4"/>
      <c r="AM654" s="4" t="s">
        <v>373</v>
      </c>
      <c r="AN654" s="4" t="s">
        <v>978</v>
      </c>
      <c r="AO654" s="4" t="s">
        <v>2010</v>
      </c>
      <c r="AP654" s="4" t="s">
        <v>2010</v>
      </c>
      <c r="AQ654" s="4" t="s">
        <v>2010</v>
      </c>
      <c r="AR654" s="4" t="s">
        <v>2010</v>
      </c>
      <c r="AS654" s="147"/>
      <c r="AT654" s="147"/>
      <c r="AU654" s="147"/>
      <c r="AV654" s="147"/>
      <c r="AW654" s="147"/>
      <c r="AX654" s="147"/>
      <c r="AY654" s="147"/>
      <c r="AZ654" s="147"/>
    </row>
    <row r="655">
      <c r="A655" s="4" t="s">
        <v>1763</v>
      </c>
      <c r="B655" s="144">
        <v>44539.0</v>
      </c>
      <c r="C655" s="115">
        <v>0.2250925925925926</v>
      </c>
      <c r="D655" s="47"/>
      <c r="E655" s="47"/>
      <c r="F655" s="4"/>
      <c r="G655" s="4"/>
      <c r="H655" s="4"/>
      <c r="I655" s="47"/>
      <c r="J655" s="47"/>
      <c r="K655" s="47" t="s">
        <v>622</v>
      </c>
      <c r="L655" s="144">
        <v>44539.0</v>
      </c>
      <c r="M655" s="115">
        <v>0.49667824074074074</v>
      </c>
      <c r="N655" s="4"/>
      <c r="O655" s="4"/>
      <c r="P655" s="8" t="b">
        <v>0</v>
      </c>
      <c r="Q655" s="8" t="s">
        <v>2013</v>
      </c>
      <c r="R655" s="177" t="b">
        <v>1</v>
      </c>
      <c r="S655" s="177">
        <v>1.0</v>
      </c>
      <c r="T655" s="8">
        <v>0.0</v>
      </c>
      <c r="U655" s="4"/>
      <c r="V655" s="47"/>
      <c r="W655" s="4"/>
      <c r="X655" s="177" t="b">
        <v>0</v>
      </c>
      <c r="Y655" s="8" t="b">
        <v>0</v>
      </c>
      <c r="Z655" s="47"/>
      <c r="AA655" s="8" t="b">
        <v>0</v>
      </c>
      <c r="AB655" s="8" t="b">
        <v>0</v>
      </c>
      <c r="AC655" s="178">
        <v>517.0</v>
      </c>
      <c r="AD655" s="177" t="b">
        <v>1</v>
      </c>
      <c r="AE655" s="179"/>
      <c r="AF655" s="8" t="b">
        <v>0</v>
      </c>
      <c r="AG655" s="8" t="b">
        <v>0</v>
      </c>
      <c r="AH655" s="177"/>
      <c r="AI655" s="47"/>
      <c r="AJ655" s="8"/>
      <c r="AK655" s="47" t="s">
        <v>622</v>
      </c>
      <c r="AL655" s="4"/>
      <c r="AM655" s="4" t="s">
        <v>373</v>
      </c>
      <c r="AN655" s="4" t="s">
        <v>1081</v>
      </c>
      <c r="AO655" s="4" t="s">
        <v>2010</v>
      </c>
      <c r="AP655" s="4" t="s">
        <v>2010</v>
      </c>
      <c r="AQ655" s="4" t="s">
        <v>2010</v>
      </c>
      <c r="AR655" s="4" t="s">
        <v>2010</v>
      </c>
      <c r="AS655" s="147"/>
      <c r="AT655" s="147"/>
      <c r="AU655" s="147"/>
      <c r="AV655" s="147"/>
      <c r="AW655" s="147"/>
      <c r="AX655" s="147"/>
      <c r="AY655" s="147"/>
      <c r="AZ655" s="147"/>
    </row>
    <row r="656">
      <c r="A656" s="4" t="s">
        <v>1765</v>
      </c>
      <c r="B656" s="144">
        <v>44539.0</v>
      </c>
      <c r="C656" s="115">
        <v>0.2282986111111111</v>
      </c>
      <c r="D656" s="47"/>
      <c r="E656" s="47"/>
      <c r="F656" s="4"/>
      <c r="G656" s="4"/>
      <c r="H656" s="4"/>
      <c r="I656" s="47"/>
      <c r="J656" s="47"/>
      <c r="K656" s="47" t="s">
        <v>622</v>
      </c>
      <c r="L656" s="144">
        <v>44539.0</v>
      </c>
      <c r="M656" s="115">
        <v>0.49667824074074074</v>
      </c>
      <c r="N656" s="4"/>
      <c r="O656" s="4"/>
      <c r="P656" s="8" t="b">
        <v>0</v>
      </c>
      <c r="Q656" s="8" t="s">
        <v>2013</v>
      </c>
      <c r="R656" s="177" t="b">
        <v>1</v>
      </c>
      <c r="S656" s="177">
        <v>1.0</v>
      </c>
      <c r="T656" s="8"/>
      <c r="U656" s="4"/>
      <c r="V656" s="47"/>
      <c r="W656" s="4"/>
      <c r="X656" s="177" t="b">
        <v>0</v>
      </c>
      <c r="Y656" s="8" t="b">
        <v>0</v>
      </c>
      <c r="Z656" s="47"/>
      <c r="AA656" s="8" t="b">
        <v>0</v>
      </c>
      <c r="AB656" s="8" t="b">
        <v>0</v>
      </c>
      <c r="AC656" s="178">
        <v>53.0</v>
      </c>
      <c r="AD656" s="177" t="b">
        <v>0</v>
      </c>
      <c r="AE656" s="179"/>
      <c r="AF656" s="8" t="b">
        <v>0</v>
      </c>
      <c r="AG656" s="8" t="b">
        <v>0</v>
      </c>
      <c r="AH656" s="177"/>
      <c r="AI656" s="47"/>
      <c r="AJ656" s="8"/>
      <c r="AK656" s="47" t="s">
        <v>622</v>
      </c>
      <c r="AL656" s="4"/>
      <c r="AM656" s="4" t="s">
        <v>373</v>
      </c>
      <c r="AN656" s="4" t="s">
        <v>302</v>
      </c>
      <c r="AO656" s="4" t="s">
        <v>2010</v>
      </c>
      <c r="AP656" s="4" t="s">
        <v>2010</v>
      </c>
      <c r="AQ656" s="4" t="s">
        <v>2010</v>
      </c>
      <c r="AR656" s="4" t="s">
        <v>2010</v>
      </c>
      <c r="AS656" s="147"/>
      <c r="AT656" s="147"/>
      <c r="AU656" s="147"/>
      <c r="AV656" s="147"/>
      <c r="AW656" s="147"/>
      <c r="AX656" s="147"/>
      <c r="AY656" s="147"/>
      <c r="AZ656" s="147"/>
    </row>
    <row r="657">
      <c r="A657" s="4" t="s">
        <v>1767</v>
      </c>
      <c r="B657" s="144">
        <v>44539.0</v>
      </c>
      <c r="C657" s="115">
        <v>0.27870370370370373</v>
      </c>
      <c r="D657" s="47"/>
      <c r="E657" s="47"/>
      <c r="F657" s="4"/>
      <c r="G657" s="4"/>
      <c r="H657" s="4"/>
      <c r="I657" s="47"/>
      <c r="J657" s="47"/>
      <c r="K657" s="47" t="s">
        <v>622</v>
      </c>
      <c r="L657" s="144">
        <v>44539.0</v>
      </c>
      <c r="M657" s="115">
        <v>0.49667824074074074</v>
      </c>
      <c r="N657" s="4"/>
      <c r="O657" s="4"/>
      <c r="P657" s="8" t="b">
        <v>0</v>
      </c>
      <c r="Q657" s="8" t="s">
        <v>2013</v>
      </c>
      <c r="R657" s="177" t="b">
        <v>1</v>
      </c>
      <c r="S657" s="177">
        <v>1.0</v>
      </c>
      <c r="T657" s="8">
        <v>0.0</v>
      </c>
      <c r="U657" s="4"/>
      <c r="V657" s="47"/>
      <c r="W657" s="4"/>
      <c r="X657" s="177" t="b">
        <v>0</v>
      </c>
      <c r="Y657" s="8" t="b">
        <v>0</v>
      </c>
      <c r="Z657" s="47"/>
      <c r="AA657" s="8" t="b">
        <v>0</v>
      </c>
      <c r="AB657" s="8" t="b">
        <v>0</v>
      </c>
      <c r="AC657" s="178">
        <v>516.0</v>
      </c>
      <c r="AD657" s="177" t="b">
        <v>1</v>
      </c>
      <c r="AE657" s="179"/>
      <c r="AF657" s="8" t="b">
        <v>0</v>
      </c>
      <c r="AG657" s="8" t="b">
        <v>0</v>
      </c>
      <c r="AH657" s="177"/>
      <c r="AI657" s="47"/>
      <c r="AJ657" s="8"/>
      <c r="AK657" s="47" t="s">
        <v>622</v>
      </c>
      <c r="AL657" s="4"/>
      <c r="AM657" s="4" t="s">
        <v>373</v>
      </c>
      <c r="AN657" s="4" t="s">
        <v>990</v>
      </c>
      <c r="AO657" s="4" t="s">
        <v>2010</v>
      </c>
      <c r="AP657" s="4" t="s">
        <v>2010</v>
      </c>
      <c r="AQ657" s="4" t="s">
        <v>2010</v>
      </c>
      <c r="AR657" s="4" t="s">
        <v>2010</v>
      </c>
      <c r="AS657" s="147"/>
      <c r="AT657" s="147"/>
      <c r="AU657" s="147"/>
      <c r="AV657" s="147"/>
      <c r="AW657" s="147"/>
      <c r="AX657" s="147"/>
      <c r="AY657" s="147"/>
      <c r="AZ657" s="147"/>
    </row>
    <row r="658">
      <c r="A658" s="4" t="s">
        <v>1769</v>
      </c>
      <c r="B658" s="144">
        <v>44539.0</v>
      </c>
      <c r="C658" s="115">
        <v>0.2788888888888889</v>
      </c>
      <c r="D658" s="47"/>
      <c r="E658" s="47"/>
      <c r="F658" s="4"/>
      <c r="G658" s="4"/>
      <c r="H658" s="4"/>
      <c r="I658" s="47"/>
      <c r="J658" s="47"/>
      <c r="K658" s="47" t="s">
        <v>622</v>
      </c>
      <c r="L658" s="144">
        <v>44539.0</v>
      </c>
      <c r="M658" s="115">
        <v>0.49667824074074074</v>
      </c>
      <c r="N658" s="4"/>
      <c r="O658" s="4"/>
      <c r="P658" s="8" t="b">
        <v>0</v>
      </c>
      <c r="Q658" s="8" t="s">
        <v>2013</v>
      </c>
      <c r="R658" s="177" t="b">
        <v>1</v>
      </c>
      <c r="S658" s="177">
        <v>1.0</v>
      </c>
      <c r="T658" s="8">
        <v>0.0</v>
      </c>
      <c r="U658" s="4"/>
      <c r="V658" s="47"/>
      <c r="W658" s="4"/>
      <c r="X658" s="177" t="b">
        <v>0</v>
      </c>
      <c r="Y658" s="8" t="b">
        <v>0</v>
      </c>
      <c r="Z658" s="47"/>
      <c r="AA658" s="8" t="b">
        <v>0</v>
      </c>
      <c r="AB658" s="8" t="b">
        <v>0</v>
      </c>
      <c r="AC658" s="178">
        <v>515.0</v>
      </c>
      <c r="AD658" s="177" t="b">
        <v>1</v>
      </c>
      <c r="AE658" s="179"/>
      <c r="AF658" s="8" t="b">
        <v>0</v>
      </c>
      <c r="AG658" s="8" t="b">
        <v>0</v>
      </c>
      <c r="AH658" s="177"/>
      <c r="AI658" s="47"/>
      <c r="AJ658" s="8"/>
      <c r="AK658" s="47" t="s">
        <v>622</v>
      </c>
      <c r="AL658" s="4"/>
      <c r="AM658" s="4" t="s">
        <v>373</v>
      </c>
      <c r="AN658" s="4" t="s">
        <v>981</v>
      </c>
      <c r="AO658" s="4" t="s">
        <v>2010</v>
      </c>
      <c r="AP658" s="4" t="s">
        <v>2010</v>
      </c>
      <c r="AQ658" s="4" t="s">
        <v>2010</v>
      </c>
      <c r="AR658" s="4" t="s">
        <v>2010</v>
      </c>
      <c r="AS658" s="147"/>
      <c r="AT658" s="147"/>
      <c r="AU658" s="147"/>
      <c r="AV658" s="147"/>
      <c r="AW658" s="147"/>
      <c r="AX658" s="147"/>
      <c r="AY658" s="147"/>
      <c r="AZ658" s="147"/>
    </row>
    <row r="659">
      <c r="A659" s="4" t="s">
        <v>1771</v>
      </c>
      <c r="B659" s="144">
        <v>44539.0</v>
      </c>
      <c r="C659" s="115">
        <v>0.30488425925925927</v>
      </c>
      <c r="D659" s="47"/>
      <c r="E659" s="47"/>
      <c r="F659" s="4"/>
      <c r="G659" s="4"/>
      <c r="H659" s="4"/>
      <c r="I659" s="47"/>
      <c r="J659" s="47"/>
      <c r="K659" s="47" t="s">
        <v>622</v>
      </c>
      <c r="L659" s="144">
        <v>44539.0</v>
      </c>
      <c r="M659" s="115">
        <v>0.49667824074074074</v>
      </c>
      <c r="N659" s="4"/>
      <c r="O659" s="4"/>
      <c r="P659" s="8" t="b">
        <v>0</v>
      </c>
      <c r="Q659" s="8" t="s">
        <v>2013</v>
      </c>
      <c r="R659" s="177" t="b">
        <v>1</v>
      </c>
      <c r="S659" s="177">
        <v>1.0</v>
      </c>
      <c r="T659" s="8">
        <v>0.0</v>
      </c>
      <c r="U659" s="4"/>
      <c r="V659" s="47"/>
      <c r="W659" s="4"/>
      <c r="X659" s="177" t="b">
        <v>0</v>
      </c>
      <c r="Y659" s="8" t="b">
        <v>0</v>
      </c>
      <c r="Z659" s="47"/>
      <c r="AA659" s="8" t="b">
        <v>0</v>
      </c>
      <c r="AB659" s="8" t="b">
        <v>0</v>
      </c>
      <c r="AC659" s="178">
        <v>514.0</v>
      </c>
      <c r="AD659" s="177" t="b">
        <v>1</v>
      </c>
      <c r="AE659" s="179"/>
      <c r="AF659" s="8" t="b">
        <v>0</v>
      </c>
      <c r="AG659" s="8" t="b">
        <v>0</v>
      </c>
      <c r="AH659" s="177"/>
      <c r="AI659" s="47"/>
      <c r="AJ659" s="8"/>
      <c r="AK659" s="47" t="s">
        <v>622</v>
      </c>
      <c r="AL659" s="4"/>
      <c r="AM659" s="4" t="s">
        <v>373</v>
      </c>
      <c r="AN659" s="4" t="s">
        <v>1390</v>
      </c>
      <c r="AO659" s="4" t="s">
        <v>2010</v>
      </c>
      <c r="AP659" s="4" t="s">
        <v>2010</v>
      </c>
      <c r="AQ659" s="4" t="s">
        <v>2010</v>
      </c>
      <c r="AR659" s="4" t="s">
        <v>2010</v>
      </c>
      <c r="AS659" s="147"/>
      <c r="AT659" s="147"/>
      <c r="AU659" s="147"/>
      <c r="AV659" s="147"/>
      <c r="AW659" s="147"/>
      <c r="AX659" s="147"/>
      <c r="AY659" s="147"/>
      <c r="AZ659" s="147"/>
    </row>
    <row r="660">
      <c r="A660" s="4" t="s">
        <v>1773</v>
      </c>
      <c r="B660" s="144">
        <v>44539.0</v>
      </c>
      <c r="C660" s="115">
        <v>0.3078356481481481</v>
      </c>
      <c r="D660" s="47"/>
      <c r="E660" s="47"/>
      <c r="F660" s="4"/>
      <c r="G660" s="4"/>
      <c r="H660" s="4"/>
      <c r="I660" s="47"/>
      <c r="J660" s="47"/>
      <c r="K660" s="47" t="s">
        <v>622</v>
      </c>
      <c r="L660" s="144">
        <v>44539.0</v>
      </c>
      <c r="M660" s="115">
        <v>0.49667824074074074</v>
      </c>
      <c r="N660" s="4"/>
      <c r="O660" s="4"/>
      <c r="P660" s="8" t="b">
        <v>0</v>
      </c>
      <c r="Q660" s="8" t="s">
        <v>2013</v>
      </c>
      <c r="R660" s="177" t="b">
        <v>1</v>
      </c>
      <c r="S660" s="177">
        <v>1.0</v>
      </c>
      <c r="T660" s="8">
        <v>0.0</v>
      </c>
      <c r="U660" s="4"/>
      <c r="V660" s="47"/>
      <c r="W660" s="4"/>
      <c r="X660" s="177" t="b">
        <v>0</v>
      </c>
      <c r="Y660" s="8" t="b">
        <v>0</v>
      </c>
      <c r="Z660" s="47"/>
      <c r="AA660" s="8" t="b">
        <v>0</v>
      </c>
      <c r="AB660" s="8" t="b">
        <v>0</v>
      </c>
      <c r="AC660" s="178">
        <v>513.0</v>
      </c>
      <c r="AD660" s="177" t="b">
        <v>1</v>
      </c>
      <c r="AE660" s="179">
        <v>271.9333333333334</v>
      </c>
      <c r="AF660" s="8" t="b">
        <v>0</v>
      </c>
      <c r="AG660" s="8" t="b">
        <v>0</v>
      </c>
      <c r="AH660" s="177"/>
      <c r="AI660" s="47"/>
      <c r="AJ660" s="8"/>
      <c r="AK660" s="47" t="s">
        <v>622</v>
      </c>
      <c r="AL660" s="4"/>
      <c r="AM660" s="4" t="s">
        <v>373</v>
      </c>
      <c r="AN660" s="4" t="s">
        <v>1025</v>
      </c>
      <c r="AO660" s="4" t="s">
        <v>2010</v>
      </c>
      <c r="AP660" s="4" t="s">
        <v>2010</v>
      </c>
      <c r="AQ660" s="4" t="s">
        <v>2010</v>
      </c>
      <c r="AR660" s="4" t="s">
        <v>2010</v>
      </c>
      <c r="AS660" s="147"/>
      <c r="AT660" s="147"/>
      <c r="AU660" s="147"/>
      <c r="AV660" s="147"/>
      <c r="AW660" s="147"/>
      <c r="AX660" s="147"/>
      <c r="AY660" s="147"/>
      <c r="AZ660" s="147"/>
    </row>
    <row r="661">
      <c r="A661" s="4" t="s">
        <v>1775</v>
      </c>
      <c r="B661" s="144">
        <v>44539.0</v>
      </c>
      <c r="C661" s="115">
        <v>0.30822916666666667</v>
      </c>
      <c r="D661" s="47"/>
      <c r="E661" s="47"/>
      <c r="F661" s="4"/>
      <c r="G661" s="4"/>
      <c r="H661" s="4"/>
      <c r="I661" s="47"/>
      <c r="J661" s="47"/>
      <c r="K661" s="47" t="s">
        <v>622</v>
      </c>
      <c r="L661" s="144">
        <v>44539.0</v>
      </c>
      <c r="M661" s="115">
        <v>0.49667824074074074</v>
      </c>
      <c r="N661" s="4"/>
      <c r="O661" s="4"/>
      <c r="P661" s="8" t="b">
        <v>0</v>
      </c>
      <c r="Q661" s="8" t="s">
        <v>2013</v>
      </c>
      <c r="R661" s="177" t="b">
        <v>1</v>
      </c>
      <c r="S661" s="177">
        <v>1.0</v>
      </c>
      <c r="T661" s="8">
        <v>0.0</v>
      </c>
      <c r="U661" s="4"/>
      <c r="V661" s="47"/>
      <c r="W661" s="4"/>
      <c r="X661" s="177" t="b">
        <v>0</v>
      </c>
      <c r="Y661" s="8" t="b">
        <v>0</v>
      </c>
      <c r="Z661" s="47"/>
      <c r="AA661" s="8" t="b">
        <v>0</v>
      </c>
      <c r="AB661" s="8" t="b">
        <v>0</v>
      </c>
      <c r="AC661" s="178">
        <v>512.0</v>
      </c>
      <c r="AD661" s="177" t="b">
        <v>1</v>
      </c>
      <c r="AE661" s="179"/>
      <c r="AF661" s="8" t="b">
        <v>0</v>
      </c>
      <c r="AG661" s="8" t="b">
        <v>0</v>
      </c>
      <c r="AH661" s="177"/>
      <c r="AI661" s="47"/>
      <c r="AJ661" s="8"/>
      <c r="AK661" s="47" t="s">
        <v>622</v>
      </c>
      <c r="AL661" s="4"/>
      <c r="AM661" s="4" t="s">
        <v>373</v>
      </c>
      <c r="AN661" s="4" t="s">
        <v>1318</v>
      </c>
      <c r="AO661" s="4" t="s">
        <v>2010</v>
      </c>
      <c r="AP661" s="4" t="s">
        <v>2010</v>
      </c>
      <c r="AQ661" s="4" t="s">
        <v>2010</v>
      </c>
      <c r="AR661" s="4" t="s">
        <v>2010</v>
      </c>
      <c r="AS661" s="147"/>
      <c r="AT661" s="147"/>
      <c r="AU661" s="147"/>
      <c r="AV661" s="147"/>
      <c r="AW661" s="147"/>
      <c r="AX661" s="147"/>
      <c r="AY661" s="147"/>
      <c r="AZ661" s="147"/>
    </row>
    <row r="662">
      <c r="A662" s="4" t="s">
        <v>1777</v>
      </c>
      <c r="B662" s="144">
        <v>44539.0</v>
      </c>
      <c r="C662" s="115">
        <v>0.308599537037037</v>
      </c>
      <c r="D662" s="47"/>
      <c r="E662" s="47"/>
      <c r="F662" s="4"/>
      <c r="G662" s="4"/>
      <c r="H662" s="4"/>
      <c r="I662" s="47"/>
      <c r="J662" s="47"/>
      <c r="K662" s="47" t="s">
        <v>622</v>
      </c>
      <c r="L662" s="144">
        <v>44539.0</v>
      </c>
      <c r="M662" s="115">
        <v>0.49667824074074074</v>
      </c>
      <c r="N662" s="4"/>
      <c r="O662" s="4"/>
      <c r="P662" s="8" t="b">
        <v>0</v>
      </c>
      <c r="Q662" s="8" t="s">
        <v>2013</v>
      </c>
      <c r="R662" s="177" t="b">
        <v>1</v>
      </c>
      <c r="S662" s="177">
        <v>1.0</v>
      </c>
      <c r="T662" s="8">
        <v>0.0</v>
      </c>
      <c r="U662" s="4"/>
      <c r="V662" s="47"/>
      <c r="W662" s="4"/>
      <c r="X662" s="177" t="b">
        <v>0</v>
      </c>
      <c r="Y662" s="8" t="b">
        <v>0</v>
      </c>
      <c r="Z662" s="47"/>
      <c r="AA662" s="8" t="b">
        <v>0</v>
      </c>
      <c r="AB662" s="8" t="b">
        <v>0</v>
      </c>
      <c r="AC662" s="178">
        <v>511.0</v>
      </c>
      <c r="AD662" s="177" t="b">
        <v>1</v>
      </c>
      <c r="AE662" s="179"/>
      <c r="AF662" s="8" t="b">
        <v>0</v>
      </c>
      <c r="AG662" s="8" t="b">
        <v>0</v>
      </c>
      <c r="AH662" s="177"/>
      <c r="AI662" s="47"/>
      <c r="AJ662" s="8"/>
      <c r="AK662" s="47" t="s">
        <v>622</v>
      </c>
      <c r="AL662" s="4"/>
      <c r="AM662" s="4" t="s">
        <v>373</v>
      </c>
      <c r="AN662" s="4" t="s">
        <v>1001</v>
      </c>
      <c r="AO662" s="4" t="s">
        <v>2010</v>
      </c>
      <c r="AP662" s="4" t="s">
        <v>2010</v>
      </c>
      <c r="AQ662" s="4" t="s">
        <v>2010</v>
      </c>
      <c r="AR662" s="4" t="s">
        <v>2010</v>
      </c>
      <c r="AS662" s="147"/>
      <c r="AT662" s="147"/>
      <c r="AU662" s="147"/>
      <c r="AV662" s="147"/>
      <c r="AW662" s="147"/>
      <c r="AX662" s="147"/>
      <c r="AY662" s="147"/>
      <c r="AZ662" s="147"/>
    </row>
    <row r="663">
      <c r="A663" s="4" t="s">
        <v>1779</v>
      </c>
      <c r="B663" s="144">
        <v>44539.0</v>
      </c>
      <c r="C663" s="115">
        <v>0.31078703703703703</v>
      </c>
      <c r="D663" s="47"/>
      <c r="E663" s="47"/>
      <c r="F663" s="4"/>
      <c r="G663" s="4"/>
      <c r="H663" s="4"/>
      <c r="I663" s="47"/>
      <c r="J663" s="47"/>
      <c r="K663" s="47" t="s">
        <v>622</v>
      </c>
      <c r="L663" s="144">
        <v>44539.0</v>
      </c>
      <c r="M663" s="115">
        <v>0.49667824074074074</v>
      </c>
      <c r="N663" s="4"/>
      <c r="O663" s="4"/>
      <c r="P663" s="8" t="b">
        <v>0</v>
      </c>
      <c r="Q663" s="8" t="s">
        <v>2013</v>
      </c>
      <c r="R663" s="177" t="b">
        <v>1</v>
      </c>
      <c r="S663" s="177">
        <v>1.0</v>
      </c>
      <c r="T663" s="8"/>
      <c r="U663" s="4"/>
      <c r="V663" s="47"/>
      <c r="W663" s="4"/>
      <c r="X663" s="177" t="b">
        <v>0</v>
      </c>
      <c r="Y663" s="8" t="b">
        <v>0</v>
      </c>
      <c r="Z663" s="47"/>
      <c r="AA663" s="8" t="b">
        <v>0</v>
      </c>
      <c r="AB663" s="8" t="b">
        <v>0</v>
      </c>
      <c r="AC663" s="178">
        <v>52.0</v>
      </c>
      <c r="AD663" s="177" t="b">
        <v>0</v>
      </c>
      <c r="AE663" s="179"/>
      <c r="AF663" s="8" t="b">
        <v>0</v>
      </c>
      <c r="AG663" s="8" t="b">
        <v>0</v>
      </c>
      <c r="AH663" s="177"/>
      <c r="AI663" s="47"/>
      <c r="AJ663" s="8"/>
      <c r="AK663" s="47" t="s">
        <v>622</v>
      </c>
      <c r="AL663" s="4"/>
      <c r="AM663" s="4" t="s">
        <v>373</v>
      </c>
      <c r="AN663" s="4" t="s">
        <v>796</v>
      </c>
      <c r="AO663" s="4" t="s">
        <v>2010</v>
      </c>
      <c r="AP663" s="4" t="s">
        <v>2010</v>
      </c>
      <c r="AQ663" s="4" t="s">
        <v>2010</v>
      </c>
      <c r="AR663" s="4" t="s">
        <v>2010</v>
      </c>
      <c r="AS663" s="147"/>
      <c r="AT663" s="147"/>
      <c r="AU663" s="147"/>
      <c r="AV663" s="147"/>
      <c r="AW663" s="147"/>
      <c r="AX663" s="147"/>
      <c r="AY663" s="147"/>
      <c r="AZ663" s="147"/>
    </row>
    <row r="664">
      <c r="A664" s="4" t="s">
        <v>1781</v>
      </c>
      <c r="B664" s="144">
        <v>44539.0</v>
      </c>
      <c r="C664" s="115">
        <v>0.3117824074074074</v>
      </c>
      <c r="D664" s="47"/>
      <c r="E664" s="47"/>
      <c r="F664" s="4"/>
      <c r="G664" s="4"/>
      <c r="H664" s="4"/>
      <c r="I664" s="47"/>
      <c r="J664" s="47"/>
      <c r="K664" s="47" t="s">
        <v>622</v>
      </c>
      <c r="L664" s="144">
        <v>44539.0</v>
      </c>
      <c r="M664" s="115">
        <v>0.49667824074074074</v>
      </c>
      <c r="N664" s="4"/>
      <c r="O664" s="4"/>
      <c r="P664" s="8" t="b">
        <v>0</v>
      </c>
      <c r="Q664" s="8" t="s">
        <v>2013</v>
      </c>
      <c r="R664" s="177" t="b">
        <v>1</v>
      </c>
      <c r="S664" s="177">
        <v>1.0</v>
      </c>
      <c r="T664" s="8"/>
      <c r="U664" s="4"/>
      <c r="V664" s="47"/>
      <c r="W664" s="4"/>
      <c r="X664" s="177" t="b">
        <v>0</v>
      </c>
      <c r="Y664" s="8" t="b">
        <v>0</v>
      </c>
      <c r="Z664" s="47"/>
      <c r="AA664" s="8" t="b">
        <v>0</v>
      </c>
      <c r="AB664" s="8" t="b">
        <v>0</v>
      </c>
      <c r="AC664" s="178">
        <v>51.0</v>
      </c>
      <c r="AD664" s="177" t="b">
        <v>0</v>
      </c>
      <c r="AE664" s="179"/>
      <c r="AF664" s="8" t="b">
        <v>0</v>
      </c>
      <c r="AG664" s="8" t="b">
        <v>0</v>
      </c>
      <c r="AH664" s="177"/>
      <c r="AI664" s="47"/>
      <c r="AJ664" s="8"/>
      <c r="AK664" s="47" t="s">
        <v>622</v>
      </c>
      <c r="AL664" s="4"/>
      <c r="AM664" s="4" t="s">
        <v>373</v>
      </c>
      <c r="AN664" s="4" t="s">
        <v>520</v>
      </c>
      <c r="AO664" s="4" t="s">
        <v>2010</v>
      </c>
      <c r="AP664" s="4" t="s">
        <v>2010</v>
      </c>
      <c r="AQ664" s="4" t="s">
        <v>2010</v>
      </c>
      <c r="AR664" s="4" t="s">
        <v>2010</v>
      </c>
      <c r="AS664" s="147"/>
      <c r="AT664" s="147"/>
      <c r="AU664" s="147"/>
      <c r="AV664" s="147"/>
      <c r="AW664" s="147"/>
      <c r="AX664" s="147"/>
      <c r="AY664" s="147"/>
      <c r="AZ664" s="147"/>
    </row>
    <row r="665">
      <c r="A665" s="4" t="s">
        <v>1783</v>
      </c>
      <c r="B665" s="144">
        <v>44539.0</v>
      </c>
      <c r="C665" s="115">
        <v>0.3120717592592593</v>
      </c>
      <c r="D665" s="47"/>
      <c r="E665" s="47"/>
      <c r="F665" s="4"/>
      <c r="G665" s="4"/>
      <c r="H665" s="4"/>
      <c r="I665" s="47"/>
      <c r="J665" s="47"/>
      <c r="K665" s="47" t="s">
        <v>622</v>
      </c>
      <c r="L665" s="144">
        <v>44539.0</v>
      </c>
      <c r="M665" s="115">
        <v>0.49667824074074074</v>
      </c>
      <c r="N665" s="4"/>
      <c r="O665" s="4"/>
      <c r="P665" s="8" t="b">
        <v>0</v>
      </c>
      <c r="Q665" s="8" t="s">
        <v>2013</v>
      </c>
      <c r="R665" s="177" t="b">
        <v>1</v>
      </c>
      <c r="S665" s="177">
        <v>1.0</v>
      </c>
      <c r="T665" s="8"/>
      <c r="U665" s="4"/>
      <c r="V665" s="47"/>
      <c r="W665" s="4"/>
      <c r="X665" s="177" t="b">
        <v>0</v>
      </c>
      <c r="Y665" s="8" t="b">
        <v>0</v>
      </c>
      <c r="Z665" s="47"/>
      <c r="AA665" s="8" t="b">
        <v>0</v>
      </c>
      <c r="AB665" s="8" t="b">
        <v>0</v>
      </c>
      <c r="AC665" s="178">
        <v>50.0</v>
      </c>
      <c r="AD665" s="177" t="b">
        <v>0</v>
      </c>
      <c r="AE665" s="179"/>
      <c r="AF665" s="8" t="b">
        <v>0</v>
      </c>
      <c r="AG665" s="8" t="b">
        <v>0</v>
      </c>
      <c r="AH665" s="177"/>
      <c r="AI665" s="47"/>
      <c r="AJ665" s="8"/>
      <c r="AK665" s="47" t="s">
        <v>622</v>
      </c>
      <c r="AL665" s="4"/>
      <c r="AM665" s="4" t="s">
        <v>373</v>
      </c>
      <c r="AN665" s="4" t="s">
        <v>413</v>
      </c>
      <c r="AO665" s="4" t="s">
        <v>2010</v>
      </c>
      <c r="AP665" s="4" t="s">
        <v>2010</v>
      </c>
      <c r="AQ665" s="4" t="s">
        <v>2010</v>
      </c>
      <c r="AR665" s="4" t="s">
        <v>2010</v>
      </c>
      <c r="AS665" s="147"/>
      <c r="AT665" s="147"/>
      <c r="AU665" s="147"/>
      <c r="AV665" s="147"/>
      <c r="AW665" s="147"/>
      <c r="AX665" s="147"/>
      <c r="AY665" s="147"/>
      <c r="AZ665" s="147"/>
    </row>
    <row r="666">
      <c r="A666" s="4" t="s">
        <v>1785</v>
      </c>
      <c r="B666" s="144">
        <v>44539.0</v>
      </c>
      <c r="C666" s="115">
        <v>0.3137037037037037</v>
      </c>
      <c r="D666" s="47"/>
      <c r="E666" s="47"/>
      <c r="F666" s="4"/>
      <c r="G666" s="4"/>
      <c r="H666" s="4"/>
      <c r="I666" s="47"/>
      <c r="J666" s="47"/>
      <c r="K666" s="47" t="s">
        <v>622</v>
      </c>
      <c r="L666" s="144">
        <v>44539.0</v>
      </c>
      <c r="M666" s="115">
        <v>0.49667824074074074</v>
      </c>
      <c r="N666" s="4"/>
      <c r="O666" s="4"/>
      <c r="P666" s="8" t="b">
        <v>0</v>
      </c>
      <c r="Q666" s="8" t="s">
        <v>2013</v>
      </c>
      <c r="R666" s="177" t="b">
        <v>1</v>
      </c>
      <c r="S666" s="177">
        <v>1.0</v>
      </c>
      <c r="T666" s="8"/>
      <c r="U666" s="4"/>
      <c r="V666" s="47"/>
      <c r="W666" s="4"/>
      <c r="X666" s="177" t="b">
        <v>0</v>
      </c>
      <c r="Y666" s="8" t="b">
        <v>0</v>
      </c>
      <c r="Z666" s="47"/>
      <c r="AA666" s="8" t="b">
        <v>0</v>
      </c>
      <c r="AB666" s="8" t="b">
        <v>0</v>
      </c>
      <c r="AC666" s="178">
        <v>49.0</v>
      </c>
      <c r="AD666" s="177" t="b">
        <v>0</v>
      </c>
      <c r="AE666" s="179"/>
      <c r="AF666" s="8" t="b">
        <v>0</v>
      </c>
      <c r="AG666" s="8" t="b">
        <v>0</v>
      </c>
      <c r="AH666" s="177"/>
      <c r="AI666" s="47"/>
      <c r="AJ666" s="8"/>
      <c r="AK666" s="47" t="s">
        <v>622</v>
      </c>
      <c r="AL666" s="4"/>
      <c r="AM666" s="4" t="s">
        <v>373</v>
      </c>
      <c r="AN666" s="4" t="s">
        <v>313</v>
      </c>
      <c r="AO666" s="4" t="s">
        <v>2010</v>
      </c>
      <c r="AP666" s="4" t="s">
        <v>2010</v>
      </c>
      <c r="AQ666" s="4" t="s">
        <v>2010</v>
      </c>
      <c r="AR666" s="4" t="s">
        <v>2010</v>
      </c>
      <c r="AS666" s="147"/>
      <c r="AT666" s="147"/>
      <c r="AU666" s="147"/>
      <c r="AV666" s="147"/>
      <c r="AW666" s="147"/>
      <c r="AX666" s="147"/>
      <c r="AY666" s="147"/>
      <c r="AZ666" s="147"/>
    </row>
    <row r="667">
      <c r="A667" s="4" t="s">
        <v>1787</v>
      </c>
      <c r="B667" s="144">
        <v>44539.0</v>
      </c>
      <c r="C667" s="115">
        <v>0.3163888888888889</v>
      </c>
      <c r="D667" s="47"/>
      <c r="E667" s="47"/>
      <c r="F667" s="4"/>
      <c r="G667" s="4"/>
      <c r="H667" s="4"/>
      <c r="I667" s="47"/>
      <c r="J667" s="47"/>
      <c r="K667" s="47" t="s">
        <v>622</v>
      </c>
      <c r="L667" s="144">
        <v>44539.0</v>
      </c>
      <c r="M667" s="115">
        <v>0.49667824074074074</v>
      </c>
      <c r="N667" s="4"/>
      <c r="O667" s="4"/>
      <c r="P667" s="8" t="b">
        <v>0</v>
      </c>
      <c r="Q667" s="8" t="s">
        <v>2013</v>
      </c>
      <c r="R667" s="177" t="b">
        <v>1</v>
      </c>
      <c r="S667" s="177">
        <v>1.0</v>
      </c>
      <c r="T667" s="8"/>
      <c r="U667" s="4"/>
      <c r="V667" s="47"/>
      <c r="W667" s="4"/>
      <c r="X667" s="177" t="b">
        <v>0</v>
      </c>
      <c r="Y667" s="8" t="b">
        <v>0</v>
      </c>
      <c r="Z667" s="47"/>
      <c r="AA667" s="8" t="b">
        <v>0</v>
      </c>
      <c r="AB667" s="8" t="b">
        <v>0</v>
      </c>
      <c r="AC667" s="178">
        <v>48.0</v>
      </c>
      <c r="AD667" s="177" t="b">
        <v>0</v>
      </c>
      <c r="AE667" s="179"/>
      <c r="AF667" s="8" t="b">
        <v>0</v>
      </c>
      <c r="AG667" s="8" t="b">
        <v>0</v>
      </c>
      <c r="AH667" s="177"/>
      <c r="AI667" s="47"/>
      <c r="AJ667" s="8"/>
      <c r="AK667" s="47" t="s">
        <v>622</v>
      </c>
      <c r="AL667" s="4"/>
      <c r="AM667" s="4" t="s">
        <v>373</v>
      </c>
      <c r="AN667" s="4" t="s">
        <v>305</v>
      </c>
      <c r="AO667" s="4" t="s">
        <v>2010</v>
      </c>
      <c r="AP667" s="4" t="s">
        <v>2010</v>
      </c>
      <c r="AQ667" s="4" t="s">
        <v>2010</v>
      </c>
      <c r="AR667" s="4" t="s">
        <v>2010</v>
      </c>
      <c r="AS667" s="147"/>
      <c r="AT667" s="147"/>
      <c r="AU667" s="147"/>
      <c r="AV667" s="147"/>
      <c r="AW667" s="147"/>
      <c r="AX667" s="147"/>
      <c r="AY667" s="147"/>
      <c r="AZ667" s="147"/>
    </row>
    <row r="668">
      <c r="A668" s="4" t="s">
        <v>1789</v>
      </c>
      <c r="B668" s="144">
        <v>44539.0</v>
      </c>
      <c r="C668" s="115">
        <v>0.3247800925925926</v>
      </c>
      <c r="D668" s="47"/>
      <c r="E668" s="47"/>
      <c r="F668" s="4"/>
      <c r="G668" s="4"/>
      <c r="H668" s="4"/>
      <c r="I668" s="47"/>
      <c r="J668" s="47"/>
      <c r="K668" s="47" t="s">
        <v>622</v>
      </c>
      <c r="L668" s="144">
        <v>44539.0</v>
      </c>
      <c r="M668" s="115">
        <v>0.49667824074074074</v>
      </c>
      <c r="N668" s="4"/>
      <c r="O668" s="4"/>
      <c r="P668" s="8" t="b">
        <v>0</v>
      </c>
      <c r="Q668" s="8" t="s">
        <v>2013</v>
      </c>
      <c r="R668" s="177" t="b">
        <v>1</v>
      </c>
      <c r="S668" s="177">
        <v>1.0</v>
      </c>
      <c r="T668" s="8">
        <v>0.0</v>
      </c>
      <c r="U668" s="4"/>
      <c r="V668" s="47"/>
      <c r="W668" s="4"/>
      <c r="X668" s="177" t="b">
        <v>0</v>
      </c>
      <c r="Y668" s="8" t="b">
        <v>0</v>
      </c>
      <c r="Z668" s="47"/>
      <c r="AA668" s="8" t="b">
        <v>0</v>
      </c>
      <c r="AB668" s="8" t="b">
        <v>0</v>
      </c>
      <c r="AC668" s="178">
        <v>510.0</v>
      </c>
      <c r="AD668" s="177" t="b">
        <v>1</v>
      </c>
      <c r="AE668" s="179"/>
      <c r="AF668" s="8" t="b">
        <v>0</v>
      </c>
      <c r="AG668" s="8" t="b">
        <v>0</v>
      </c>
      <c r="AH668" s="177"/>
      <c r="AI668" s="47"/>
      <c r="AJ668" s="8"/>
      <c r="AK668" s="47" t="s">
        <v>622</v>
      </c>
      <c r="AL668" s="4"/>
      <c r="AM668" s="4" t="s">
        <v>373</v>
      </c>
      <c r="AN668" s="4" t="s">
        <v>1487</v>
      </c>
      <c r="AO668" s="4" t="s">
        <v>2010</v>
      </c>
      <c r="AP668" s="4" t="s">
        <v>2010</v>
      </c>
      <c r="AQ668" s="4" t="s">
        <v>2010</v>
      </c>
      <c r="AR668" s="4" t="s">
        <v>2010</v>
      </c>
      <c r="AS668" s="147"/>
      <c r="AT668" s="147"/>
      <c r="AU668" s="147"/>
      <c r="AV668" s="147"/>
      <c r="AW668" s="147"/>
      <c r="AX668" s="147"/>
      <c r="AY668" s="147"/>
      <c r="AZ668" s="147"/>
    </row>
    <row r="669">
      <c r="A669" s="4" t="s">
        <v>1791</v>
      </c>
      <c r="B669" s="144">
        <v>44540.0</v>
      </c>
      <c r="C669" s="115">
        <v>0.22458333333333333</v>
      </c>
      <c r="D669" s="47"/>
      <c r="E669" s="47"/>
      <c r="F669" s="4"/>
      <c r="G669" s="4"/>
      <c r="H669" s="4"/>
      <c r="I669" s="47"/>
      <c r="J669" s="47"/>
      <c r="K669" s="47" t="s">
        <v>622</v>
      </c>
      <c r="L669" s="144">
        <v>44540.0</v>
      </c>
      <c r="M669" s="115">
        <v>0.48641203703703706</v>
      </c>
      <c r="N669" s="4"/>
      <c r="O669" s="4"/>
      <c r="P669" s="8" t="b">
        <v>0</v>
      </c>
      <c r="Q669" s="8" t="s">
        <v>2013</v>
      </c>
      <c r="R669" s="177" t="b">
        <v>1</v>
      </c>
      <c r="S669" s="177">
        <v>1.0</v>
      </c>
      <c r="T669" s="8"/>
      <c r="U669" s="4"/>
      <c r="V669" s="47"/>
      <c r="W669" s="4"/>
      <c r="X669" s="177" t="b">
        <v>0</v>
      </c>
      <c r="Y669" s="8" t="b">
        <v>0</v>
      </c>
      <c r="Z669" s="47"/>
      <c r="AA669" s="8" t="b">
        <v>0</v>
      </c>
      <c r="AB669" s="8" t="b">
        <v>0</v>
      </c>
      <c r="AC669" s="178">
        <v>47.0</v>
      </c>
      <c r="AD669" s="177" t="b">
        <v>0</v>
      </c>
      <c r="AE669" s="179"/>
      <c r="AF669" s="8" t="b">
        <v>0</v>
      </c>
      <c r="AG669" s="8" t="b">
        <v>0</v>
      </c>
      <c r="AH669" s="177"/>
      <c r="AI669" s="47"/>
      <c r="AJ669" s="8"/>
      <c r="AK669" s="47" t="s">
        <v>622</v>
      </c>
      <c r="AL669" s="4"/>
      <c r="AM669" s="4" t="s">
        <v>280</v>
      </c>
      <c r="AN669" s="4" t="s">
        <v>302</v>
      </c>
      <c r="AO669" s="4" t="s">
        <v>2010</v>
      </c>
      <c r="AP669" s="4" t="s">
        <v>2010</v>
      </c>
      <c r="AQ669" s="4" t="s">
        <v>2010</v>
      </c>
      <c r="AR669" s="4" t="s">
        <v>2010</v>
      </c>
      <c r="AS669" s="147"/>
      <c r="AT669" s="147"/>
      <c r="AU669" s="147"/>
      <c r="AV669" s="147"/>
      <c r="AW669" s="147"/>
      <c r="AX669" s="147"/>
      <c r="AY669" s="147"/>
      <c r="AZ669" s="147"/>
    </row>
    <row r="670">
      <c r="A670" s="4" t="s">
        <v>1793</v>
      </c>
      <c r="B670" s="144">
        <v>44540.0</v>
      </c>
      <c r="C670" s="115">
        <v>0.22648148148148148</v>
      </c>
      <c r="D670" s="47"/>
      <c r="E670" s="47"/>
      <c r="F670" s="4"/>
      <c r="G670" s="4"/>
      <c r="H670" s="4"/>
      <c r="I670" s="47"/>
      <c r="J670" s="47"/>
      <c r="K670" s="47" t="s">
        <v>622</v>
      </c>
      <c r="L670" s="144">
        <v>44540.0</v>
      </c>
      <c r="M670" s="115">
        <v>0.48641203703703706</v>
      </c>
      <c r="N670" s="4"/>
      <c r="O670" s="4"/>
      <c r="P670" s="8" t="b">
        <v>0</v>
      </c>
      <c r="Q670" s="8" t="s">
        <v>2013</v>
      </c>
      <c r="R670" s="177" t="b">
        <v>1</v>
      </c>
      <c r="S670" s="177">
        <v>1.0</v>
      </c>
      <c r="T670" s="8"/>
      <c r="U670" s="4"/>
      <c r="V670" s="47"/>
      <c r="W670" s="4"/>
      <c r="X670" s="177" t="b">
        <v>0</v>
      </c>
      <c r="Y670" s="8" t="b">
        <v>0</v>
      </c>
      <c r="Z670" s="47"/>
      <c r="AA670" s="8" t="b">
        <v>0</v>
      </c>
      <c r="AB670" s="8" t="b">
        <v>0</v>
      </c>
      <c r="AC670" s="178">
        <v>46.0</v>
      </c>
      <c r="AD670" s="177" t="b">
        <v>0</v>
      </c>
      <c r="AE670" s="179"/>
      <c r="AF670" s="8" t="b">
        <v>0</v>
      </c>
      <c r="AG670" s="8" t="b">
        <v>0</v>
      </c>
      <c r="AH670" s="177"/>
      <c r="AI670" s="47"/>
      <c r="AJ670" s="8"/>
      <c r="AK670" s="47" t="s">
        <v>622</v>
      </c>
      <c r="AL670" s="4"/>
      <c r="AM670" s="4" t="s">
        <v>280</v>
      </c>
      <c r="AN670" s="4" t="s">
        <v>352</v>
      </c>
      <c r="AO670" s="4" t="s">
        <v>2010</v>
      </c>
      <c r="AP670" s="4" t="s">
        <v>2010</v>
      </c>
      <c r="AQ670" s="4" t="s">
        <v>2010</v>
      </c>
      <c r="AR670" s="4" t="s">
        <v>2010</v>
      </c>
      <c r="AS670" s="147"/>
      <c r="AT670" s="147"/>
      <c r="AU670" s="147"/>
      <c r="AV670" s="147"/>
      <c r="AW670" s="147"/>
      <c r="AX670" s="147"/>
      <c r="AY670" s="147"/>
      <c r="AZ670" s="147"/>
    </row>
    <row r="671">
      <c r="A671" s="4" t="s">
        <v>1795</v>
      </c>
      <c r="B671" s="144">
        <v>44540.0</v>
      </c>
      <c r="C671" s="115">
        <v>0.22672453703703704</v>
      </c>
      <c r="D671" s="47"/>
      <c r="E671" s="47"/>
      <c r="F671" s="4"/>
      <c r="G671" s="4"/>
      <c r="H671" s="4"/>
      <c r="I671" s="47"/>
      <c r="J671" s="47"/>
      <c r="K671" s="47" t="s">
        <v>622</v>
      </c>
      <c r="L671" s="144">
        <v>44540.0</v>
      </c>
      <c r="M671" s="115">
        <v>0.48641203703703706</v>
      </c>
      <c r="N671" s="4"/>
      <c r="O671" s="4"/>
      <c r="P671" s="8" t="b">
        <v>0</v>
      </c>
      <c r="Q671" s="8" t="s">
        <v>2013</v>
      </c>
      <c r="R671" s="177" t="b">
        <v>1</v>
      </c>
      <c r="S671" s="177">
        <v>1.0</v>
      </c>
      <c r="T671" s="8"/>
      <c r="U671" s="4"/>
      <c r="V671" s="47"/>
      <c r="W671" s="4"/>
      <c r="X671" s="177" t="b">
        <v>0</v>
      </c>
      <c r="Y671" s="8" t="b">
        <v>0</v>
      </c>
      <c r="Z671" s="47"/>
      <c r="AA671" s="8" t="b">
        <v>0</v>
      </c>
      <c r="AB671" s="8" t="b">
        <v>0</v>
      </c>
      <c r="AC671" s="178">
        <v>45.0</v>
      </c>
      <c r="AD671" s="177" t="b">
        <v>0</v>
      </c>
      <c r="AE671" s="179"/>
      <c r="AF671" s="8" t="b">
        <v>0</v>
      </c>
      <c r="AG671" s="8" t="b">
        <v>0</v>
      </c>
      <c r="AH671" s="177"/>
      <c r="AI671" s="47"/>
      <c r="AJ671" s="8"/>
      <c r="AK671" s="47" t="s">
        <v>622</v>
      </c>
      <c r="AL671" s="4"/>
      <c r="AM671" s="4" t="s">
        <v>280</v>
      </c>
      <c r="AN671" s="4" t="s">
        <v>437</v>
      </c>
      <c r="AO671" s="4" t="s">
        <v>2010</v>
      </c>
      <c r="AP671" s="4" t="s">
        <v>2010</v>
      </c>
      <c r="AQ671" s="4" t="s">
        <v>2010</v>
      </c>
      <c r="AR671" s="4" t="s">
        <v>2010</v>
      </c>
      <c r="AS671" s="147"/>
      <c r="AT671" s="147"/>
      <c r="AU671" s="147"/>
      <c r="AV671" s="147"/>
      <c r="AW671" s="147"/>
      <c r="AX671" s="147"/>
      <c r="AY671" s="147"/>
      <c r="AZ671" s="147"/>
    </row>
    <row r="672">
      <c r="A672" s="4" t="s">
        <v>1797</v>
      </c>
      <c r="B672" s="144">
        <v>44540.0</v>
      </c>
      <c r="C672" s="115">
        <v>0.2284837962962963</v>
      </c>
      <c r="D672" s="47"/>
      <c r="E672" s="47"/>
      <c r="F672" s="4"/>
      <c r="G672" s="4"/>
      <c r="H672" s="4"/>
      <c r="I672" s="47"/>
      <c r="J672" s="47"/>
      <c r="K672" s="47" t="s">
        <v>622</v>
      </c>
      <c r="L672" s="144">
        <v>44540.0</v>
      </c>
      <c r="M672" s="115">
        <v>0.48641203703703706</v>
      </c>
      <c r="N672" s="4"/>
      <c r="O672" s="4"/>
      <c r="P672" s="8" t="b">
        <v>0</v>
      </c>
      <c r="Q672" s="8" t="s">
        <v>2013</v>
      </c>
      <c r="R672" s="177" t="b">
        <v>1</v>
      </c>
      <c r="S672" s="177">
        <v>1.0</v>
      </c>
      <c r="T672" s="8">
        <v>0.0</v>
      </c>
      <c r="U672" s="4"/>
      <c r="V672" s="47"/>
      <c r="W672" s="4"/>
      <c r="X672" s="177" t="b">
        <v>0</v>
      </c>
      <c r="Y672" s="8" t="b">
        <v>0</v>
      </c>
      <c r="Z672" s="47"/>
      <c r="AA672" s="8" t="b">
        <v>0</v>
      </c>
      <c r="AB672" s="8" t="b">
        <v>0</v>
      </c>
      <c r="AC672" s="178">
        <v>509.0</v>
      </c>
      <c r="AD672" s="177" t="b">
        <v>1</v>
      </c>
      <c r="AE672" s="179"/>
      <c r="AF672" s="8" t="b">
        <v>0</v>
      </c>
      <c r="AG672" s="8" t="b">
        <v>0</v>
      </c>
      <c r="AH672" s="177"/>
      <c r="AI672" s="47"/>
      <c r="AJ672" s="8"/>
      <c r="AK672" s="47" t="s">
        <v>622</v>
      </c>
      <c r="AL672" s="4"/>
      <c r="AM672" s="4" t="s">
        <v>280</v>
      </c>
      <c r="AN672" s="4" t="s">
        <v>1081</v>
      </c>
      <c r="AO672" s="4" t="s">
        <v>2010</v>
      </c>
      <c r="AP672" s="4" t="s">
        <v>2010</v>
      </c>
      <c r="AQ672" s="4" t="s">
        <v>2010</v>
      </c>
      <c r="AR672" s="4" t="s">
        <v>2010</v>
      </c>
      <c r="AS672" s="147"/>
      <c r="AT672" s="147"/>
      <c r="AU672" s="147"/>
      <c r="AV672" s="147"/>
      <c r="AW672" s="147"/>
      <c r="AX672" s="147"/>
      <c r="AY672" s="147"/>
      <c r="AZ672" s="147"/>
    </row>
    <row r="673">
      <c r="A673" s="4" t="s">
        <v>1799</v>
      </c>
      <c r="B673" s="144">
        <v>44540.0</v>
      </c>
      <c r="C673" s="115">
        <v>0.23008101851851853</v>
      </c>
      <c r="D673" s="47"/>
      <c r="E673" s="47"/>
      <c r="F673" s="4"/>
      <c r="G673" s="4"/>
      <c r="H673" s="4"/>
      <c r="I673" s="47"/>
      <c r="J673" s="47"/>
      <c r="K673" s="47" t="s">
        <v>622</v>
      </c>
      <c r="L673" s="144">
        <v>44540.0</v>
      </c>
      <c r="M673" s="115">
        <v>0.48641203703703706</v>
      </c>
      <c r="N673" s="4"/>
      <c r="O673" s="4"/>
      <c r="P673" s="8" t="b">
        <v>0</v>
      </c>
      <c r="Q673" s="8" t="s">
        <v>2013</v>
      </c>
      <c r="R673" s="177" t="b">
        <v>1</v>
      </c>
      <c r="S673" s="177">
        <v>1.0</v>
      </c>
      <c r="T673" s="8"/>
      <c r="U673" s="4"/>
      <c r="V673" s="47"/>
      <c r="W673" s="4"/>
      <c r="X673" s="177" t="b">
        <v>0</v>
      </c>
      <c r="Y673" s="8" t="b">
        <v>0</v>
      </c>
      <c r="Z673" s="47"/>
      <c r="AA673" s="8" t="b">
        <v>0</v>
      </c>
      <c r="AB673" s="8" t="b">
        <v>0</v>
      </c>
      <c r="AC673" s="178">
        <v>44.0</v>
      </c>
      <c r="AD673" s="177" t="b">
        <v>0</v>
      </c>
      <c r="AE673" s="179"/>
      <c r="AF673" s="8" t="b">
        <v>0</v>
      </c>
      <c r="AG673" s="8" t="b">
        <v>0</v>
      </c>
      <c r="AH673" s="177"/>
      <c r="AI673" s="47"/>
      <c r="AJ673" s="8"/>
      <c r="AK673" s="47" t="s">
        <v>622</v>
      </c>
      <c r="AL673" s="4"/>
      <c r="AM673" s="4" t="s">
        <v>280</v>
      </c>
      <c r="AN673" s="4" t="s">
        <v>360</v>
      </c>
      <c r="AO673" s="4" t="s">
        <v>2010</v>
      </c>
      <c r="AP673" s="4" t="s">
        <v>2010</v>
      </c>
      <c r="AQ673" s="4" t="s">
        <v>2010</v>
      </c>
      <c r="AR673" s="4" t="s">
        <v>2010</v>
      </c>
      <c r="AS673" s="147"/>
      <c r="AT673" s="147"/>
      <c r="AU673" s="147"/>
      <c r="AV673" s="147"/>
      <c r="AW673" s="147"/>
      <c r="AX673" s="147"/>
      <c r="AY673" s="147"/>
      <c r="AZ673" s="147"/>
    </row>
    <row r="674">
      <c r="A674" s="4" t="s">
        <v>1801</v>
      </c>
      <c r="B674" s="144">
        <v>44540.0</v>
      </c>
      <c r="C674" s="115">
        <v>0.2310763888888889</v>
      </c>
      <c r="D674" s="47"/>
      <c r="E674" s="47"/>
      <c r="F674" s="4"/>
      <c r="G674" s="4"/>
      <c r="H674" s="4"/>
      <c r="I674" s="47"/>
      <c r="J674" s="47"/>
      <c r="K674" s="47" t="s">
        <v>622</v>
      </c>
      <c r="L674" s="144">
        <v>44540.0</v>
      </c>
      <c r="M674" s="115">
        <v>0.48641203703703706</v>
      </c>
      <c r="N674" s="4"/>
      <c r="O674" s="4"/>
      <c r="P674" s="8" t="b">
        <v>0</v>
      </c>
      <c r="Q674" s="8" t="s">
        <v>2013</v>
      </c>
      <c r="R674" s="177" t="b">
        <v>1</v>
      </c>
      <c r="S674" s="177">
        <v>1.0</v>
      </c>
      <c r="T674" s="8">
        <v>0.0</v>
      </c>
      <c r="U674" s="4"/>
      <c r="V674" s="47"/>
      <c r="W674" s="4"/>
      <c r="X674" s="177" t="b">
        <v>0</v>
      </c>
      <c r="Y674" s="8" t="b">
        <v>0</v>
      </c>
      <c r="Z674" s="47"/>
      <c r="AA674" s="8" t="b">
        <v>0</v>
      </c>
      <c r="AB674" s="8" t="b">
        <v>0</v>
      </c>
      <c r="AC674" s="178">
        <v>508.0</v>
      </c>
      <c r="AD674" s="177" t="b">
        <v>1</v>
      </c>
      <c r="AE674" s="179"/>
      <c r="AF674" s="8" t="b">
        <v>0</v>
      </c>
      <c r="AG674" s="8" t="b">
        <v>0</v>
      </c>
      <c r="AH674" s="177"/>
      <c r="AI674" s="47"/>
      <c r="AJ674" s="8"/>
      <c r="AK674" s="47" t="s">
        <v>622</v>
      </c>
      <c r="AL674" s="4"/>
      <c r="AM674" s="4" t="s">
        <v>280</v>
      </c>
      <c r="AN674" s="4" t="s">
        <v>981</v>
      </c>
      <c r="AO674" s="4" t="s">
        <v>2010</v>
      </c>
      <c r="AP674" s="4" t="s">
        <v>2010</v>
      </c>
      <c r="AQ674" s="4" t="s">
        <v>2010</v>
      </c>
      <c r="AR674" s="4" t="s">
        <v>2010</v>
      </c>
      <c r="AS674" s="147"/>
      <c r="AT674" s="147"/>
      <c r="AU674" s="147"/>
      <c r="AV674" s="147"/>
      <c r="AW674" s="147"/>
      <c r="AX674" s="147"/>
      <c r="AY674" s="147"/>
      <c r="AZ674" s="147"/>
    </row>
    <row r="675">
      <c r="A675" s="4" t="s">
        <v>1803</v>
      </c>
      <c r="B675" s="144">
        <v>44540.0</v>
      </c>
      <c r="C675" s="115">
        <v>0.2313310185185185</v>
      </c>
      <c r="D675" s="47"/>
      <c r="E675" s="47"/>
      <c r="F675" s="4"/>
      <c r="G675" s="4"/>
      <c r="H675" s="4"/>
      <c r="I675" s="47"/>
      <c r="J675" s="47"/>
      <c r="K675" s="47" t="s">
        <v>622</v>
      </c>
      <c r="L675" s="144">
        <v>44540.0</v>
      </c>
      <c r="M675" s="115">
        <v>0.48641203703703706</v>
      </c>
      <c r="N675" s="4"/>
      <c r="O675" s="4"/>
      <c r="P675" s="8" t="b">
        <v>0</v>
      </c>
      <c r="Q675" s="8" t="s">
        <v>2013</v>
      </c>
      <c r="R675" s="177" t="b">
        <v>1</v>
      </c>
      <c r="S675" s="177">
        <v>1.0</v>
      </c>
      <c r="T675" s="8">
        <v>0.0</v>
      </c>
      <c r="U675" s="4"/>
      <c r="V675" s="47"/>
      <c r="W675" s="4"/>
      <c r="X675" s="177" t="b">
        <v>0</v>
      </c>
      <c r="Y675" s="8" t="b">
        <v>0</v>
      </c>
      <c r="Z675" s="47"/>
      <c r="AA675" s="8" t="b">
        <v>0</v>
      </c>
      <c r="AB675" s="8" t="b">
        <v>0</v>
      </c>
      <c r="AC675" s="178">
        <v>507.0</v>
      </c>
      <c r="AD675" s="177" t="b">
        <v>1</v>
      </c>
      <c r="AE675" s="179"/>
      <c r="AF675" s="8" t="b">
        <v>0</v>
      </c>
      <c r="AG675" s="8" t="b">
        <v>0</v>
      </c>
      <c r="AH675" s="177"/>
      <c r="AI675" s="47"/>
      <c r="AJ675" s="8"/>
      <c r="AK675" s="47" t="s">
        <v>622</v>
      </c>
      <c r="AL675" s="4"/>
      <c r="AM675" s="4" t="s">
        <v>280</v>
      </c>
      <c r="AN675" s="4" t="s">
        <v>990</v>
      </c>
      <c r="AO675" s="4" t="s">
        <v>2010</v>
      </c>
      <c r="AP675" s="4" t="s">
        <v>2010</v>
      </c>
      <c r="AQ675" s="4" t="s">
        <v>2010</v>
      </c>
      <c r="AR675" s="4" t="s">
        <v>2010</v>
      </c>
      <c r="AS675" s="147"/>
      <c r="AT675" s="147"/>
      <c r="AU675" s="147"/>
      <c r="AV675" s="147"/>
      <c r="AW675" s="147"/>
      <c r="AX675" s="147"/>
      <c r="AY675" s="147"/>
      <c r="AZ675" s="147"/>
    </row>
    <row r="676">
      <c r="A676" s="4" t="s">
        <v>1805</v>
      </c>
      <c r="B676" s="144">
        <v>44540.0</v>
      </c>
      <c r="C676" s="115">
        <v>0.23255787037037037</v>
      </c>
      <c r="D676" s="47"/>
      <c r="E676" s="47"/>
      <c r="F676" s="4"/>
      <c r="G676" s="4"/>
      <c r="H676" s="4"/>
      <c r="I676" s="47"/>
      <c r="J676" s="47"/>
      <c r="K676" s="47" t="s">
        <v>622</v>
      </c>
      <c r="L676" s="144">
        <v>44540.0</v>
      </c>
      <c r="M676" s="115">
        <v>0.48641203703703706</v>
      </c>
      <c r="N676" s="4"/>
      <c r="O676" s="4"/>
      <c r="P676" s="8" t="b">
        <v>0</v>
      </c>
      <c r="Q676" s="8" t="s">
        <v>2013</v>
      </c>
      <c r="R676" s="177" t="b">
        <v>1</v>
      </c>
      <c r="S676" s="177">
        <v>1.0</v>
      </c>
      <c r="T676" s="8"/>
      <c r="U676" s="4"/>
      <c r="V676" s="47"/>
      <c r="W676" s="4"/>
      <c r="X676" s="177" t="b">
        <v>0</v>
      </c>
      <c r="Y676" s="8" t="b">
        <v>0</v>
      </c>
      <c r="Z676" s="47"/>
      <c r="AA676" s="8" t="b">
        <v>0</v>
      </c>
      <c r="AB676" s="8" t="b">
        <v>0</v>
      </c>
      <c r="AC676" s="178">
        <v>43.0</v>
      </c>
      <c r="AD676" s="177" t="b">
        <v>0</v>
      </c>
      <c r="AE676" s="179"/>
      <c r="AF676" s="8" t="b">
        <v>0</v>
      </c>
      <c r="AG676" s="8" t="b">
        <v>0</v>
      </c>
      <c r="AH676" s="177"/>
      <c r="AI676" s="47"/>
      <c r="AJ676" s="8"/>
      <c r="AK676" s="47" t="s">
        <v>622</v>
      </c>
      <c r="AL676" s="4"/>
      <c r="AM676" s="4" t="s">
        <v>280</v>
      </c>
      <c r="AN676" s="4" t="s">
        <v>426</v>
      </c>
      <c r="AO676" s="4" t="s">
        <v>2010</v>
      </c>
      <c r="AP676" s="4" t="s">
        <v>2010</v>
      </c>
      <c r="AQ676" s="4" t="s">
        <v>2010</v>
      </c>
      <c r="AR676" s="4" t="s">
        <v>2010</v>
      </c>
      <c r="AS676" s="147"/>
      <c r="AT676" s="147"/>
      <c r="AU676" s="147"/>
      <c r="AV676" s="147"/>
      <c r="AW676" s="147"/>
      <c r="AX676" s="147"/>
      <c r="AY676" s="147"/>
      <c r="AZ676" s="147"/>
    </row>
    <row r="677">
      <c r="A677" s="4" t="s">
        <v>1807</v>
      </c>
      <c r="B677" s="144">
        <v>44540.0</v>
      </c>
      <c r="C677" s="115">
        <v>0.23835648148148147</v>
      </c>
      <c r="D677" s="47"/>
      <c r="E677" s="47"/>
      <c r="F677" s="4"/>
      <c r="G677" s="4"/>
      <c r="H677" s="4"/>
      <c r="I677" s="47"/>
      <c r="J677" s="47"/>
      <c r="K677" s="47" t="s">
        <v>622</v>
      </c>
      <c r="L677" s="144">
        <v>44540.0</v>
      </c>
      <c r="M677" s="115">
        <v>0.48641203703703706</v>
      </c>
      <c r="N677" s="4"/>
      <c r="O677" s="4"/>
      <c r="P677" s="8" t="b">
        <v>0</v>
      </c>
      <c r="Q677" s="8" t="s">
        <v>2013</v>
      </c>
      <c r="R677" s="177" t="b">
        <v>1</v>
      </c>
      <c r="S677" s="177">
        <v>1.0</v>
      </c>
      <c r="T677" s="8">
        <v>0.0</v>
      </c>
      <c r="U677" s="4"/>
      <c r="V677" s="47"/>
      <c r="W677" s="4"/>
      <c r="X677" s="177" t="b">
        <v>0</v>
      </c>
      <c r="Y677" s="8" t="b">
        <v>0</v>
      </c>
      <c r="Z677" s="47"/>
      <c r="AA677" s="8" t="b">
        <v>0</v>
      </c>
      <c r="AB677" s="8" t="b">
        <v>0</v>
      </c>
      <c r="AC677" s="178">
        <v>506.0</v>
      </c>
      <c r="AD677" s="177" t="b">
        <v>1</v>
      </c>
      <c r="AE677" s="179"/>
      <c r="AF677" s="8" t="b">
        <v>0</v>
      </c>
      <c r="AG677" s="8" t="b">
        <v>0</v>
      </c>
      <c r="AH677" s="177"/>
      <c r="AI677" s="47"/>
      <c r="AJ677" s="8"/>
      <c r="AK677" s="47" t="s">
        <v>622</v>
      </c>
      <c r="AL677" s="4"/>
      <c r="AM677" s="4" t="s">
        <v>280</v>
      </c>
      <c r="AN677" s="4" t="s">
        <v>1214</v>
      </c>
      <c r="AO677" s="4" t="s">
        <v>2010</v>
      </c>
      <c r="AP677" s="4" t="s">
        <v>2010</v>
      </c>
      <c r="AQ677" s="4" t="s">
        <v>2010</v>
      </c>
      <c r="AR677" s="4" t="s">
        <v>2010</v>
      </c>
      <c r="AS677" s="147"/>
      <c r="AT677" s="147"/>
      <c r="AU677" s="147"/>
      <c r="AV677" s="147"/>
      <c r="AW677" s="147"/>
      <c r="AX677" s="147"/>
      <c r="AY677" s="147"/>
      <c r="AZ677" s="147"/>
    </row>
    <row r="678">
      <c r="A678" s="4" t="s">
        <v>1809</v>
      </c>
      <c r="B678" s="144">
        <v>44540.0</v>
      </c>
      <c r="C678" s="115">
        <v>0.2920833333333333</v>
      </c>
      <c r="D678" s="47"/>
      <c r="E678" s="47"/>
      <c r="F678" s="4"/>
      <c r="G678" s="4"/>
      <c r="H678" s="4"/>
      <c r="I678" s="47"/>
      <c r="J678" s="47"/>
      <c r="K678" s="47" t="s">
        <v>622</v>
      </c>
      <c r="L678" s="144">
        <v>44540.0</v>
      </c>
      <c r="M678" s="115">
        <v>0.48641203703703706</v>
      </c>
      <c r="N678" s="4"/>
      <c r="O678" s="4"/>
      <c r="P678" s="8" t="b">
        <v>0</v>
      </c>
      <c r="Q678" s="8" t="s">
        <v>2013</v>
      </c>
      <c r="R678" s="177" t="b">
        <v>1</v>
      </c>
      <c r="S678" s="177">
        <v>1.0</v>
      </c>
      <c r="T678" s="8">
        <v>0.0</v>
      </c>
      <c r="U678" s="4"/>
      <c r="V678" s="47"/>
      <c r="W678" s="4"/>
      <c r="X678" s="177" t="b">
        <v>0</v>
      </c>
      <c r="Y678" s="8" t="b">
        <v>0</v>
      </c>
      <c r="Z678" s="47"/>
      <c r="AA678" s="8" t="b">
        <v>0</v>
      </c>
      <c r="AB678" s="8" t="b">
        <v>0</v>
      </c>
      <c r="AC678" s="178">
        <v>505.0</v>
      </c>
      <c r="AD678" s="177" t="b">
        <v>1</v>
      </c>
      <c r="AE678" s="179">
        <v>279.83333333333337</v>
      </c>
      <c r="AF678" s="8" t="b">
        <v>0</v>
      </c>
      <c r="AG678" s="8" t="b">
        <v>0</v>
      </c>
      <c r="AH678" s="177"/>
      <c r="AI678" s="47"/>
      <c r="AJ678" s="8"/>
      <c r="AK678" s="47" t="s">
        <v>622</v>
      </c>
      <c r="AL678" s="4"/>
      <c r="AM678" s="4" t="s">
        <v>373</v>
      </c>
      <c r="AN678" s="4" t="s">
        <v>1810</v>
      </c>
      <c r="AO678" s="4" t="s">
        <v>2010</v>
      </c>
      <c r="AP678" s="4" t="s">
        <v>2010</v>
      </c>
      <c r="AQ678" s="4" t="s">
        <v>2010</v>
      </c>
      <c r="AR678" s="4" t="s">
        <v>2010</v>
      </c>
      <c r="AS678" s="147"/>
      <c r="AT678" s="147"/>
      <c r="AU678" s="147"/>
      <c r="AV678" s="147"/>
      <c r="AW678" s="147"/>
      <c r="AX678" s="147"/>
      <c r="AY678" s="147"/>
      <c r="AZ678" s="147"/>
    </row>
    <row r="679">
      <c r="A679" s="4" t="s">
        <v>1812</v>
      </c>
      <c r="B679" s="144">
        <v>44540.0</v>
      </c>
      <c r="C679" s="115">
        <v>0.2922106481481481</v>
      </c>
      <c r="D679" s="47"/>
      <c r="E679" s="47"/>
      <c r="F679" s="4"/>
      <c r="G679" s="4"/>
      <c r="H679" s="4"/>
      <c r="I679" s="47"/>
      <c r="J679" s="47"/>
      <c r="K679" s="47" t="s">
        <v>622</v>
      </c>
      <c r="L679" s="144">
        <v>44540.0</v>
      </c>
      <c r="M679" s="115">
        <v>0.48641203703703706</v>
      </c>
      <c r="N679" s="4"/>
      <c r="O679" s="4"/>
      <c r="P679" s="8" t="b">
        <v>0</v>
      </c>
      <c r="Q679" s="8" t="s">
        <v>2013</v>
      </c>
      <c r="R679" s="177" t="b">
        <v>1</v>
      </c>
      <c r="S679" s="177">
        <v>1.0</v>
      </c>
      <c r="T679" s="8"/>
      <c r="U679" s="4"/>
      <c r="V679" s="47"/>
      <c r="W679" s="4"/>
      <c r="X679" s="177" t="b">
        <v>0</v>
      </c>
      <c r="Y679" s="8" t="b">
        <v>0</v>
      </c>
      <c r="Z679" s="47"/>
      <c r="AA679" s="8" t="b">
        <v>0</v>
      </c>
      <c r="AB679" s="8" t="b">
        <v>0</v>
      </c>
      <c r="AC679" s="178">
        <v>42.0</v>
      </c>
      <c r="AD679" s="177" t="b">
        <v>0</v>
      </c>
      <c r="AE679" s="179"/>
      <c r="AF679" s="8" t="b">
        <v>0</v>
      </c>
      <c r="AG679" s="8" t="b">
        <v>0</v>
      </c>
      <c r="AH679" s="177"/>
      <c r="AI679" s="47"/>
      <c r="AJ679" s="8"/>
      <c r="AK679" s="47" t="s">
        <v>622</v>
      </c>
      <c r="AL679" s="4"/>
      <c r="AM679" s="4" t="s">
        <v>280</v>
      </c>
      <c r="AN679" s="4" t="s">
        <v>796</v>
      </c>
      <c r="AO679" s="4" t="s">
        <v>2010</v>
      </c>
      <c r="AP679" s="4" t="s">
        <v>2010</v>
      </c>
      <c r="AQ679" s="4" t="s">
        <v>2010</v>
      </c>
      <c r="AR679" s="4" t="s">
        <v>2010</v>
      </c>
      <c r="AS679" s="147"/>
      <c r="AT679" s="147"/>
      <c r="AU679" s="147"/>
      <c r="AV679" s="147"/>
      <c r="AW679" s="147"/>
      <c r="AX679" s="147"/>
      <c r="AY679" s="147"/>
      <c r="AZ679" s="147"/>
    </row>
    <row r="680">
      <c r="A680" s="4" t="s">
        <v>1814</v>
      </c>
      <c r="B680" s="144">
        <v>44540.0</v>
      </c>
      <c r="C680" s="115">
        <v>0.2942708333333333</v>
      </c>
      <c r="D680" s="47"/>
      <c r="E680" s="47"/>
      <c r="F680" s="4"/>
      <c r="G680" s="4"/>
      <c r="H680" s="4"/>
      <c r="I680" s="47"/>
      <c r="J680" s="47"/>
      <c r="K680" s="47" t="s">
        <v>622</v>
      </c>
      <c r="L680" s="144">
        <v>44540.0</v>
      </c>
      <c r="M680" s="115">
        <v>0.48641203703703706</v>
      </c>
      <c r="N680" s="4"/>
      <c r="O680" s="4"/>
      <c r="P680" s="8" t="b">
        <v>0</v>
      </c>
      <c r="Q680" s="8" t="s">
        <v>2013</v>
      </c>
      <c r="R680" s="177" t="b">
        <v>1</v>
      </c>
      <c r="S680" s="177">
        <v>1.0</v>
      </c>
      <c r="T680" s="8">
        <v>0.0</v>
      </c>
      <c r="U680" s="4"/>
      <c r="V680" s="47"/>
      <c r="W680" s="4"/>
      <c r="X680" s="177" t="b">
        <v>0</v>
      </c>
      <c r="Y680" s="8" t="b">
        <v>0</v>
      </c>
      <c r="Z680" s="47"/>
      <c r="AA680" s="8" t="b">
        <v>0</v>
      </c>
      <c r="AB680" s="8" t="b">
        <v>0</v>
      </c>
      <c r="AC680" s="178">
        <v>504.0</v>
      </c>
      <c r="AD680" s="177" t="b">
        <v>1</v>
      </c>
      <c r="AE680" s="179"/>
      <c r="AF680" s="8" t="b">
        <v>0</v>
      </c>
      <c r="AG680" s="8" t="b">
        <v>0</v>
      </c>
      <c r="AH680" s="177"/>
      <c r="AI680" s="47"/>
      <c r="AJ680" s="8"/>
      <c r="AK680" s="47" t="s">
        <v>622</v>
      </c>
      <c r="AL680" s="4"/>
      <c r="AM680" s="4" t="s">
        <v>373</v>
      </c>
      <c r="AN680" s="4" t="s">
        <v>491</v>
      </c>
      <c r="AO680" s="4" t="s">
        <v>2010</v>
      </c>
      <c r="AP680" s="4" t="s">
        <v>2010</v>
      </c>
      <c r="AQ680" s="4" t="s">
        <v>2010</v>
      </c>
      <c r="AR680" s="4" t="s">
        <v>2010</v>
      </c>
      <c r="AS680" s="147"/>
      <c r="AT680" s="147"/>
      <c r="AU680" s="147"/>
      <c r="AV680" s="147"/>
      <c r="AW680" s="147"/>
      <c r="AX680" s="147"/>
      <c r="AY680" s="147"/>
      <c r="AZ680" s="147"/>
    </row>
    <row r="681">
      <c r="A681" s="4" t="s">
        <v>1816</v>
      </c>
      <c r="B681" s="144">
        <v>44540.0</v>
      </c>
      <c r="C681" s="115">
        <v>0.2945833333333333</v>
      </c>
      <c r="D681" s="47"/>
      <c r="E681" s="47"/>
      <c r="F681" s="4"/>
      <c r="G681" s="4"/>
      <c r="H681" s="4"/>
      <c r="I681" s="47"/>
      <c r="J681" s="47"/>
      <c r="K681" s="47" t="s">
        <v>622</v>
      </c>
      <c r="L681" s="144">
        <v>44540.0</v>
      </c>
      <c r="M681" s="115">
        <v>0.48641203703703706</v>
      </c>
      <c r="N681" s="4"/>
      <c r="O681" s="4"/>
      <c r="P681" s="8" t="b">
        <v>0</v>
      </c>
      <c r="Q681" s="8" t="s">
        <v>2013</v>
      </c>
      <c r="R681" s="177" t="b">
        <v>1</v>
      </c>
      <c r="S681" s="177">
        <v>1.0</v>
      </c>
      <c r="T681" s="8">
        <v>0.0</v>
      </c>
      <c r="U681" s="4"/>
      <c r="V681" s="47"/>
      <c r="W681" s="4"/>
      <c r="X681" s="177" t="b">
        <v>0</v>
      </c>
      <c r="Y681" s="8" t="b">
        <v>0</v>
      </c>
      <c r="Z681" s="47"/>
      <c r="AA681" s="8" t="b">
        <v>0</v>
      </c>
      <c r="AB681" s="8" t="b">
        <v>0</v>
      </c>
      <c r="AC681" s="178">
        <v>503.0</v>
      </c>
      <c r="AD681" s="177" t="b">
        <v>1</v>
      </c>
      <c r="AE681" s="179"/>
      <c r="AF681" s="8" t="b">
        <v>0</v>
      </c>
      <c r="AG681" s="8" t="b">
        <v>0</v>
      </c>
      <c r="AH681" s="177"/>
      <c r="AI681" s="47"/>
      <c r="AJ681" s="8"/>
      <c r="AK681" s="47" t="s">
        <v>622</v>
      </c>
      <c r="AL681" s="4"/>
      <c r="AM681" s="4" t="s">
        <v>373</v>
      </c>
      <c r="AN681" s="4" t="s">
        <v>678</v>
      </c>
      <c r="AO681" s="4" t="s">
        <v>2010</v>
      </c>
      <c r="AP681" s="4" t="s">
        <v>2010</v>
      </c>
      <c r="AQ681" s="4" t="s">
        <v>2010</v>
      </c>
      <c r="AR681" s="4" t="s">
        <v>2010</v>
      </c>
      <c r="AS681" s="147"/>
      <c r="AT681" s="147"/>
      <c r="AU681" s="147"/>
      <c r="AV681" s="147"/>
      <c r="AW681" s="147"/>
      <c r="AX681" s="147"/>
      <c r="AY681" s="147"/>
      <c r="AZ681" s="147"/>
    </row>
    <row r="682">
      <c r="A682" s="4" t="s">
        <v>1818</v>
      </c>
      <c r="B682" s="144">
        <v>44540.0</v>
      </c>
      <c r="C682" s="115">
        <v>0.29483796296296294</v>
      </c>
      <c r="D682" s="47"/>
      <c r="E682" s="47"/>
      <c r="F682" s="4"/>
      <c r="G682" s="4"/>
      <c r="H682" s="4"/>
      <c r="I682" s="47"/>
      <c r="J682" s="47"/>
      <c r="K682" s="47" t="s">
        <v>622</v>
      </c>
      <c r="L682" s="144">
        <v>44540.0</v>
      </c>
      <c r="M682" s="115">
        <v>0.48641203703703706</v>
      </c>
      <c r="N682" s="4"/>
      <c r="O682" s="4"/>
      <c r="P682" s="8" t="b">
        <v>0</v>
      </c>
      <c r="Q682" s="8" t="s">
        <v>2013</v>
      </c>
      <c r="R682" s="177" t="b">
        <v>1</v>
      </c>
      <c r="S682" s="177">
        <v>1.0</v>
      </c>
      <c r="T682" s="8">
        <v>0.0</v>
      </c>
      <c r="U682" s="4"/>
      <c r="V682" s="47"/>
      <c r="W682" s="4"/>
      <c r="X682" s="177" t="b">
        <v>0</v>
      </c>
      <c r="Y682" s="8" t="b">
        <v>0</v>
      </c>
      <c r="Z682" s="47"/>
      <c r="AA682" s="8" t="b">
        <v>0</v>
      </c>
      <c r="AB682" s="8" t="b">
        <v>0</v>
      </c>
      <c r="AC682" s="178">
        <v>502.0</v>
      </c>
      <c r="AD682" s="177" t="b">
        <v>1</v>
      </c>
      <c r="AE682" s="179"/>
      <c r="AF682" s="8" t="b">
        <v>0</v>
      </c>
      <c r="AG682" s="8" t="b">
        <v>0</v>
      </c>
      <c r="AH682" s="177"/>
      <c r="AI682" s="47"/>
      <c r="AJ682" s="8"/>
      <c r="AK682" s="47" t="s">
        <v>622</v>
      </c>
      <c r="AL682" s="4"/>
      <c r="AM682" s="4" t="s">
        <v>373</v>
      </c>
      <c r="AN682" s="4" t="s">
        <v>1508</v>
      </c>
      <c r="AO682" s="4" t="s">
        <v>2010</v>
      </c>
      <c r="AP682" s="4" t="s">
        <v>2010</v>
      </c>
      <c r="AQ682" s="4" t="s">
        <v>2010</v>
      </c>
      <c r="AR682" s="4" t="s">
        <v>2010</v>
      </c>
      <c r="AS682" s="147"/>
      <c r="AT682" s="147"/>
      <c r="AU682" s="147"/>
      <c r="AV682" s="147"/>
      <c r="AW682" s="147"/>
      <c r="AX682" s="147"/>
      <c r="AY682" s="147"/>
      <c r="AZ682" s="147"/>
    </row>
    <row r="683">
      <c r="A683" s="4" t="s">
        <v>1820</v>
      </c>
      <c r="B683" s="144">
        <v>44540.0</v>
      </c>
      <c r="C683" s="115">
        <v>0.2955787037037037</v>
      </c>
      <c r="D683" s="47"/>
      <c r="E683" s="47"/>
      <c r="F683" s="4"/>
      <c r="G683" s="4"/>
      <c r="H683" s="4"/>
      <c r="I683" s="47"/>
      <c r="J683" s="47"/>
      <c r="K683" s="47" t="s">
        <v>271</v>
      </c>
      <c r="L683" s="144"/>
      <c r="M683" s="115"/>
      <c r="N683" s="4"/>
      <c r="O683" s="4"/>
      <c r="P683" s="8" t="b">
        <v>0</v>
      </c>
      <c r="Q683" s="8" t="s">
        <v>2009</v>
      </c>
      <c r="R683" s="177" t="b">
        <v>1</v>
      </c>
      <c r="S683" s="177">
        <v>1.0</v>
      </c>
      <c r="T683" s="8"/>
      <c r="U683" s="4"/>
      <c r="V683" s="47"/>
      <c r="W683" s="4"/>
      <c r="X683" s="177" t="b">
        <v>0</v>
      </c>
      <c r="Y683" s="8" t="b">
        <v>0</v>
      </c>
      <c r="Z683" s="47"/>
      <c r="AA683" s="8" t="b">
        <v>0</v>
      </c>
      <c r="AB683" s="8" t="b">
        <v>0</v>
      </c>
      <c r="AC683" s="178">
        <v>41.0</v>
      </c>
      <c r="AD683" s="177" t="b">
        <v>0</v>
      </c>
      <c r="AE683" s="179"/>
      <c r="AF683" s="8" t="b">
        <v>0</v>
      </c>
      <c r="AG683" s="8" t="b">
        <v>0</v>
      </c>
      <c r="AH683" s="177"/>
      <c r="AI683" s="47"/>
      <c r="AJ683" s="8">
        <v>2.2</v>
      </c>
      <c r="AK683" s="47" t="s">
        <v>622</v>
      </c>
      <c r="AL683" s="4"/>
      <c r="AM683" s="4" t="s">
        <v>280</v>
      </c>
      <c r="AN683" s="4" t="s">
        <v>305</v>
      </c>
      <c r="AO683" s="4" t="s">
        <v>2010</v>
      </c>
      <c r="AP683" s="4" t="s">
        <v>2010</v>
      </c>
      <c r="AQ683" s="4" t="s">
        <v>2010</v>
      </c>
      <c r="AR683" s="4" t="s">
        <v>2010</v>
      </c>
      <c r="AS683" s="147"/>
      <c r="AT683" s="147"/>
      <c r="AU683" s="147"/>
      <c r="AV683" s="147"/>
      <c r="AW683" s="147"/>
      <c r="AX683" s="147"/>
      <c r="AY683" s="147"/>
      <c r="AZ683" s="147"/>
    </row>
    <row r="684">
      <c r="A684" s="4" t="s">
        <v>1822</v>
      </c>
      <c r="B684" s="144">
        <v>44540.0</v>
      </c>
      <c r="C684" s="115">
        <v>0.2970833333333333</v>
      </c>
      <c r="D684" s="47"/>
      <c r="E684" s="47"/>
      <c r="F684" s="4"/>
      <c r="G684" s="4"/>
      <c r="H684" s="4"/>
      <c r="I684" s="47"/>
      <c r="J684" s="47"/>
      <c r="K684" s="47" t="s">
        <v>622</v>
      </c>
      <c r="L684" s="144">
        <v>44540.0</v>
      </c>
      <c r="M684" s="115">
        <v>0.48641203703703706</v>
      </c>
      <c r="N684" s="4"/>
      <c r="O684" s="4"/>
      <c r="P684" s="8" t="b">
        <v>0</v>
      </c>
      <c r="Q684" s="8" t="s">
        <v>2013</v>
      </c>
      <c r="R684" s="177" t="b">
        <v>1</v>
      </c>
      <c r="S684" s="177">
        <v>1.0</v>
      </c>
      <c r="T684" s="8"/>
      <c r="U684" s="4"/>
      <c r="V684" s="47"/>
      <c r="W684" s="4"/>
      <c r="X684" s="177" t="b">
        <v>0</v>
      </c>
      <c r="Y684" s="8" t="b">
        <v>0</v>
      </c>
      <c r="Z684" s="47"/>
      <c r="AA684" s="8" t="b">
        <v>0</v>
      </c>
      <c r="AB684" s="8" t="b">
        <v>0</v>
      </c>
      <c r="AC684" s="178">
        <v>40.0</v>
      </c>
      <c r="AD684" s="177" t="b">
        <v>0</v>
      </c>
      <c r="AE684" s="179"/>
      <c r="AF684" s="8" t="b">
        <v>0</v>
      </c>
      <c r="AG684" s="8" t="b">
        <v>0</v>
      </c>
      <c r="AH684" s="177"/>
      <c r="AI684" s="47"/>
      <c r="AJ684" s="8"/>
      <c r="AK684" s="47" t="s">
        <v>622</v>
      </c>
      <c r="AL684" s="4"/>
      <c r="AM684" s="4" t="s">
        <v>373</v>
      </c>
      <c r="AN684" s="4" t="s">
        <v>396</v>
      </c>
      <c r="AO684" s="4" t="s">
        <v>2010</v>
      </c>
      <c r="AP684" s="4" t="s">
        <v>2010</v>
      </c>
      <c r="AQ684" s="4" t="s">
        <v>2010</v>
      </c>
      <c r="AR684" s="4" t="s">
        <v>2010</v>
      </c>
      <c r="AS684" s="147"/>
      <c r="AT684" s="147"/>
      <c r="AU684" s="147"/>
      <c r="AV684" s="147"/>
      <c r="AW684" s="147"/>
      <c r="AX684" s="147"/>
      <c r="AY684" s="147"/>
      <c r="AZ684" s="147"/>
    </row>
    <row r="685">
      <c r="A685" s="4" t="s">
        <v>1824</v>
      </c>
      <c r="B685" s="144">
        <v>44540.0</v>
      </c>
      <c r="C685" s="115">
        <v>0.3244328703703704</v>
      </c>
      <c r="D685" s="47"/>
      <c r="E685" s="47"/>
      <c r="F685" s="4"/>
      <c r="G685" s="4"/>
      <c r="H685" s="4"/>
      <c r="I685" s="47"/>
      <c r="J685" s="47"/>
      <c r="K685" s="47" t="s">
        <v>622</v>
      </c>
      <c r="L685" s="144">
        <v>44540.0</v>
      </c>
      <c r="M685" s="115">
        <v>0.48641203703703706</v>
      </c>
      <c r="N685" s="4"/>
      <c r="O685" s="4"/>
      <c r="P685" s="8" t="b">
        <v>0</v>
      </c>
      <c r="Q685" s="8" t="s">
        <v>2013</v>
      </c>
      <c r="R685" s="177" t="b">
        <v>1</v>
      </c>
      <c r="S685" s="177">
        <v>1.0</v>
      </c>
      <c r="T685" s="8">
        <v>0.0</v>
      </c>
      <c r="U685" s="4"/>
      <c r="V685" s="47"/>
      <c r="W685" s="4"/>
      <c r="X685" s="177" t="b">
        <v>0</v>
      </c>
      <c r="Y685" s="8" t="b">
        <v>0</v>
      </c>
      <c r="Z685" s="47"/>
      <c r="AA685" s="8" t="b">
        <v>0</v>
      </c>
      <c r="AB685" s="8" t="b">
        <v>0</v>
      </c>
      <c r="AC685" s="178">
        <v>501.0</v>
      </c>
      <c r="AD685" s="177" t="b">
        <v>1</v>
      </c>
      <c r="AE685" s="179"/>
      <c r="AF685" s="8" t="b">
        <v>0</v>
      </c>
      <c r="AG685" s="8" t="b">
        <v>0</v>
      </c>
      <c r="AH685" s="177"/>
      <c r="AI685" s="47"/>
      <c r="AJ685" s="8"/>
      <c r="AK685" s="47" t="s">
        <v>622</v>
      </c>
      <c r="AL685" s="4"/>
      <c r="AM685" s="4" t="s">
        <v>280</v>
      </c>
      <c r="AN685" s="4" t="s">
        <v>1825</v>
      </c>
      <c r="AO685" s="4" t="s">
        <v>2010</v>
      </c>
      <c r="AP685" s="4" t="s">
        <v>2010</v>
      </c>
      <c r="AQ685" s="4" t="s">
        <v>2010</v>
      </c>
      <c r="AR685" s="4" t="s">
        <v>2010</v>
      </c>
      <c r="AS685" s="147"/>
      <c r="AT685" s="147"/>
      <c r="AU685" s="147"/>
      <c r="AV685" s="147"/>
      <c r="AW685" s="147"/>
      <c r="AX685" s="147"/>
      <c r="AY685" s="147"/>
      <c r="AZ685" s="147"/>
    </row>
    <row r="686">
      <c r="A686" s="4" t="s">
        <v>1827</v>
      </c>
      <c r="B686" s="144">
        <v>44543.0</v>
      </c>
      <c r="C686" s="115">
        <v>0.09225694444444445</v>
      </c>
      <c r="D686" s="47"/>
      <c r="E686" s="47"/>
      <c r="F686" s="4"/>
      <c r="G686" s="4"/>
      <c r="H686" s="4"/>
      <c r="I686" s="47"/>
      <c r="J686" s="47"/>
      <c r="K686" s="47" t="s">
        <v>622</v>
      </c>
      <c r="L686" s="144">
        <v>44543.0</v>
      </c>
      <c r="M686" s="115">
        <v>0.5098032407407408</v>
      </c>
      <c r="N686" s="4"/>
      <c r="O686" s="4"/>
      <c r="P686" s="8" t="b">
        <v>0</v>
      </c>
      <c r="Q686" s="8" t="s">
        <v>2013</v>
      </c>
      <c r="R686" s="177" t="b">
        <v>1</v>
      </c>
      <c r="S686" s="177">
        <v>1.0</v>
      </c>
      <c r="T686" s="8"/>
      <c r="U686" s="4"/>
      <c r="V686" s="47"/>
      <c r="W686" s="4"/>
      <c r="X686" s="177" t="b">
        <v>0</v>
      </c>
      <c r="Y686" s="8" t="b">
        <v>0</v>
      </c>
      <c r="Z686" s="47"/>
      <c r="AA686" s="8" t="b">
        <v>0</v>
      </c>
      <c r="AB686" s="8" t="b">
        <v>0</v>
      </c>
      <c r="AC686" s="178">
        <v>39.0</v>
      </c>
      <c r="AD686" s="177" t="b">
        <v>0</v>
      </c>
      <c r="AE686" s="179"/>
      <c r="AF686" s="8" t="b">
        <v>0</v>
      </c>
      <c r="AG686" s="8" t="b">
        <v>0</v>
      </c>
      <c r="AH686" s="177"/>
      <c r="AI686" s="47"/>
      <c r="AJ686" s="8"/>
      <c r="AK686" s="47" t="s">
        <v>622</v>
      </c>
      <c r="AL686" s="4"/>
      <c r="AM686" s="4" t="s">
        <v>280</v>
      </c>
      <c r="AN686" s="4" t="s">
        <v>426</v>
      </c>
      <c r="AO686" s="4" t="s">
        <v>2010</v>
      </c>
      <c r="AP686" s="4" t="s">
        <v>2010</v>
      </c>
      <c r="AQ686" s="4" t="s">
        <v>2010</v>
      </c>
      <c r="AR686" s="4" t="s">
        <v>2010</v>
      </c>
      <c r="AS686" s="147"/>
      <c r="AT686" s="147"/>
      <c r="AU686" s="147"/>
      <c r="AV686" s="147"/>
      <c r="AW686" s="147"/>
      <c r="AX686" s="147"/>
      <c r="AY686" s="147"/>
      <c r="AZ686" s="147"/>
    </row>
    <row r="687">
      <c r="A687" s="4" t="s">
        <v>1829</v>
      </c>
      <c r="B687" s="144">
        <v>44543.0</v>
      </c>
      <c r="C687" s="115">
        <v>0.14934027777777778</v>
      </c>
      <c r="D687" s="47"/>
      <c r="E687" s="47"/>
      <c r="F687" s="4"/>
      <c r="G687" s="4"/>
      <c r="H687" s="4"/>
      <c r="I687" s="47"/>
      <c r="J687" s="47"/>
      <c r="K687" s="47" t="s">
        <v>622</v>
      </c>
      <c r="L687" s="144">
        <v>44543.0</v>
      </c>
      <c r="M687" s="115">
        <v>0.5098032407407408</v>
      </c>
      <c r="N687" s="4"/>
      <c r="O687" s="4"/>
      <c r="P687" s="8" t="b">
        <v>0</v>
      </c>
      <c r="Q687" s="8" t="s">
        <v>2013</v>
      </c>
      <c r="R687" s="177" t="b">
        <v>1</v>
      </c>
      <c r="S687" s="177">
        <v>1.0</v>
      </c>
      <c r="T687" s="8">
        <v>0.0</v>
      </c>
      <c r="U687" s="4"/>
      <c r="V687" s="47"/>
      <c r="W687" s="4"/>
      <c r="X687" s="177" t="b">
        <v>0</v>
      </c>
      <c r="Y687" s="8" t="b">
        <v>0</v>
      </c>
      <c r="Z687" s="47"/>
      <c r="AA687" s="8" t="b">
        <v>0</v>
      </c>
      <c r="AB687" s="8" t="b">
        <v>0</v>
      </c>
      <c r="AC687" s="178">
        <v>500.0</v>
      </c>
      <c r="AD687" s="177" t="b">
        <v>1</v>
      </c>
      <c r="AE687" s="179">
        <v>519.0666666666667</v>
      </c>
      <c r="AF687" s="8" t="b">
        <v>0</v>
      </c>
      <c r="AG687" s="8" t="b">
        <v>0</v>
      </c>
      <c r="AH687" s="177"/>
      <c r="AI687" s="47"/>
      <c r="AJ687" s="8"/>
      <c r="AK687" s="47" t="s">
        <v>622</v>
      </c>
      <c r="AL687" s="4"/>
      <c r="AM687" s="4" t="s">
        <v>280</v>
      </c>
      <c r="AN687" s="4" t="s">
        <v>1025</v>
      </c>
      <c r="AO687" s="4" t="s">
        <v>2010</v>
      </c>
      <c r="AP687" s="4" t="s">
        <v>2010</v>
      </c>
      <c r="AQ687" s="4" t="s">
        <v>2010</v>
      </c>
      <c r="AR687" s="4" t="s">
        <v>2010</v>
      </c>
      <c r="AS687" s="147"/>
      <c r="AT687" s="147"/>
      <c r="AU687" s="147"/>
      <c r="AV687" s="147"/>
      <c r="AW687" s="147"/>
      <c r="AX687" s="147"/>
      <c r="AY687" s="147"/>
      <c r="AZ687" s="147"/>
    </row>
    <row r="688">
      <c r="A688" s="4" t="s">
        <v>1831</v>
      </c>
      <c r="B688" s="144">
        <v>44543.0</v>
      </c>
      <c r="C688" s="115">
        <v>0.14981481481481482</v>
      </c>
      <c r="D688" s="47"/>
      <c r="E688" s="47"/>
      <c r="F688" s="4"/>
      <c r="G688" s="4"/>
      <c r="H688" s="4"/>
      <c r="I688" s="47"/>
      <c r="J688" s="47"/>
      <c r="K688" s="47" t="s">
        <v>271</v>
      </c>
      <c r="L688" s="144">
        <v>44868.0</v>
      </c>
      <c r="M688" s="115">
        <v>0.5355208333333333</v>
      </c>
      <c r="N688" s="4"/>
      <c r="O688" s="4"/>
      <c r="P688" s="8" t="b">
        <v>0</v>
      </c>
      <c r="Q688" s="8" t="s">
        <v>2009</v>
      </c>
      <c r="R688" s="177" t="b">
        <v>1</v>
      </c>
      <c r="S688" s="177">
        <v>1.0</v>
      </c>
      <c r="T688" s="8">
        <v>0.0</v>
      </c>
      <c r="U688" s="4"/>
      <c r="V688" s="47"/>
      <c r="W688" s="4"/>
      <c r="X688" s="177" t="b">
        <v>0</v>
      </c>
      <c r="Y688" s="8" t="b">
        <v>0</v>
      </c>
      <c r="Z688" s="47"/>
      <c r="AA688" s="8" t="b">
        <v>0</v>
      </c>
      <c r="AB688" s="8" t="b">
        <v>0</v>
      </c>
      <c r="AC688" s="178">
        <v>499.0</v>
      </c>
      <c r="AD688" s="177" t="b">
        <v>1</v>
      </c>
      <c r="AE688" s="179"/>
      <c r="AF688" s="8" t="b">
        <v>0</v>
      </c>
      <c r="AG688" s="8" t="b">
        <v>0</v>
      </c>
      <c r="AH688" s="177"/>
      <c r="AI688" s="47"/>
      <c r="AJ688" s="8">
        <v>2.2</v>
      </c>
      <c r="AK688" s="47" t="s">
        <v>622</v>
      </c>
      <c r="AL688" s="4"/>
      <c r="AM688" s="4" t="s">
        <v>280</v>
      </c>
      <c r="AN688" s="4" t="s">
        <v>1415</v>
      </c>
      <c r="AO688" s="4" t="s">
        <v>2010</v>
      </c>
      <c r="AP688" s="4" t="s">
        <v>2010</v>
      </c>
      <c r="AQ688" s="4" t="s">
        <v>2010</v>
      </c>
      <c r="AR688" s="4" t="s">
        <v>2010</v>
      </c>
      <c r="AS688" s="147"/>
      <c r="AT688" s="147"/>
      <c r="AU688" s="147"/>
      <c r="AV688" s="147"/>
      <c r="AW688" s="147"/>
      <c r="AX688" s="147"/>
      <c r="AY688" s="147"/>
      <c r="AZ688" s="147"/>
    </row>
    <row r="689">
      <c r="A689" s="4" t="s">
        <v>1833</v>
      </c>
      <c r="B689" s="144">
        <v>44543.0</v>
      </c>
      <c r="C689" s="115">
        <v>0.1501273148148148</v>
      </c>
      <c r="D689" s="47"/>
      <c r="E689" s="47"/>
      <c r="F689" s="4"/>
      <c r="G689" s="4"/>
      <c r="H689" s="4"/>
      <c r="I689" s="47"/>
      <c r="J689" s="47"/>
      <c r="K689" s="47" t="s">
        <v>622</v>
      </c>
      <c r="L689" s="144">
        <v>44543.0</v>
      </c>
      <c r="M689" s="115">
        <v>0.5098032407407408</v>
      </c>
      <c r="N689" s="4"/>
      <c r="O689" s="4"/>
      <c r="P689" s="8" t="b">
        <v>0</v>
      </c>
      <c r="Q689" s="8" t="s">
        <v>2013</v>
      </c>
      <c r="R689" s="177" t="b">
        <v>1</v>
      </c>
      <c r="S689" s="177">
        <v>1.0</v>
      </c>
      <c r="T689" s="8"/>
      <c r="U689" s="4"/>
      <c r="V689" s="47"/>
      <c r="W689" s="4"/>
      <c r="X689" s="177" t="b">
        <v>0</v>
      </c>
      <c r="Y689" s="8" t="b">
        <v>0</v>
      </c>
      <c r="Z689" s="47"/>
      <c r="AA689" s="8" t="b">
        <v>0</v>
      </c>
      <c r="AB689" s="8" t="b">
        <v>0</v>
      </c>
      <c r="AC689" s="178">
        <v>38.0</v>
      </c>
      <c r="AD689" s="177" t="b">
        <v>0</v>
      </c>
      <c r="AE689" s="179"/>
      <c r="AF689" s="8" t="b">
        <v>0</v>
      </c>
      <c r="AG689" s="8" t="b">
        <v>0</v>
      </c>
      <c r="AH689" s="177"/>
      <c r="AI689" s="47"/>
      <c r="AJ689" s="8"/>
      <c r="AK689" s="47" t="s">
        <v>622</v>
      </c>
      <c r="AL689" s="4"/>
      <c r="AM689" s="4" t="s">
        <v>280</v>
      </c>
      <c r="AN689" s="4" t="s">
        <v>313</v>
      </c>
      <c r="AO689" s="4" t="s">
        <v>2010</v>
      </c>
      <c r="AP689" s="4" t="s">
        <v>2010</v>
      </c>
      <c r="AQ689" s="4" t="s">
        <v>2010</v>
      </c>
      <c r="AR689" s="4" t="s">
        <v>2010</v>
      </c>
      <c r="AS689" s="147"/>
      <c r="AT689" s="147"/>
      <c r="AU689" s="147"/>
      <c r="AV689" s="147"/>
      <c r="AW689" s="147"/>
      <c r="AX689" s="147"/>
      <c r="AY689" s="147"/>
      <c r="AZ689" s="147"/>
    </row>
    <row r="690">
      <c r="A690" s="4" t="s">
        <v>1835</v>
      </c>
      <c r="B690" s="144">
        <v>44543.0</v>
      </c>
      <c r="C690" s="115">
        <v>0.1517013888888889</v>
      </c>
      <c r="D690" s="47"/>
      <c r="E690" s="47"/>
      <c r="F690" s="4"/>
      <c r="G690" s="4"/>
      <c r="H690" s="4"/>
      <c r="I690" s="47"/>
      <c r="J690" s="47"/>
      <c r="K690" s="47" t="s">
        <v>47</v>
      </c>
      <c r="L690" s="144">
        <v>44543.0</v>
      </c>
      <c r="M690" s="115">
        <v>0.5098032407407408</v>
      </c>
      <c r="N690" s="4"/>
      <c r="O690" s="4"/>
      <c r="P690" s="8" t="b">
        <v>0</v>
      </c>
      <c r="Q690" s="8" t="s">
        <v>2013</v>
      </c>
      <c r="R690" s="177" t="b">
        <v>1</v>
      </c>
      <c r="S690" s="177">
        <v>1.0</v>
      </c>
      <c r="T690" s="8"/>
      <c r="U690" s="4"/>
      <c r="V690" s="47"/>
      <c r="W690" s="4"/>
      <c r="X690" s="177" t="b">
        <v>0</v>
      </c>
      <c r="Y690" s="8" t="b">
        <v>0</v>
      </c>
      <c r="Z690" s="47"/>
      <c r="AA690" s="8" t="b">
        <v>0</v>
      </c>
      <c r="AB690" s="8" t="b">
        <v>0</v>
      </c>
      <c r="AC690" s="178">
        <v>37.0</v>
      </c>
      <c r="AD690" s="177" t="b">
        <v>0</v>
      </c>
      <c r="AE690" s="179"/>
      <c r="AF690" s="8" t="b">
        <v>0</v>
      </c>
      <c r="AG690" s="8" t="b">
        <v>0</v>
      </c>
      <c r="AH690" s="177"/>
      <c r="AI690" s="47"/>
      <c r="AJ690" s="8"/>
      <c r="AK690" s="180" t="s">
        <v>47</v>
      </c>
      <c r="AL690" s="4"/>
      <c r="AM690" s="4" t="s">
        <v>280</v>
      </c>
      <c r="AN690" s="4" t="s">
        <v>352</v>
      </c>
      <c r="AO690" s="4" t="s">
        <v>2010</v>
      </c>
      <c r="AP690" s="4" t="s">
        <v>2010</v>
      </c>
      <c r="AQ690" s="4" t="s">
        <v>2010</v>
      </c>
      <c r="AR690" s="4" t="s">
        <v>2010</v>
      </c>
      <c r="AS690" s="147"/>
      <c r="AT690" s="147"/>
      <c r="AU690" s="147"/>
      <c r="AV690" s="147"/>
      <c r="AW690" s="147"/>
      <c r="AX690" s="147"/>
      <c r="AY690" s="147"/>
      <c r="AZ690" s="147"/>
    </row>
    <row r="691">
      <c r="A691" s="4" t="s">
        <v>1837</v>
      </c>
      <c r="B691" s="144">
        <v>44543.0</v>
      </c>
      <c r="C691" s="115">
        <v>0.15193287037037037</v>
      </c>
      <c r="D691" s="47"/>
      <c r="E691" s="47"/>
      <c r="F691" s="4"/>
      <c r="G691" s="4"/>
      <c r="H691" s="4"/>
      <c r="I691" s="47"/>
      <c r="J691" s="47"/>
      <c r="K691" s="47" t="s">
        <v>622</v>
      </c>
      <c r="L691" s="144">
        <v>44543.0</v>
      </c>
      <c r="M691" s="115">
        <v>0.5098032407407408</v>
      </c>
      <c r="N691" s="4"/>
      <c r="O691" s="4"/>
      <c r="P691" s="8" t="b">
        <v>0</v>
      </c>
      <c r="Q691" s="8" t="s">
        <v>2013</v>
      </c>
      <c r="R691" s="177" t="b">
        <v>1</v>
      </c>
      <c r="S691" s="177">
        <v>1.0</v>
      </c>
      <c r="T691" s="8"/>
      <c r="U691" s="4"/>
      <c r="V691" s="47"/>
      <c r="W691" s="4"/>
      <c r="X691" s="177" t="b">
        <v>0</v>
      </c>
      <c r="Y691" s="8" t="b">
        <v>0</v>
      </c>
      <c r="Z691" s="47"/>
      <c r="AA691" s="8" t="b">
        <v>0</v>
      </c>
      <c r="AB691" s="8" t="b">
        <v>0</v>
      </c>
      <c r="AC691" s="178">
        <v>36.0</v>
      </c>
      <c r="AD691" s="177" t="b">
        <v>0</v>
      </c>
      <c r="AE691" s="179"/>
      <c r="AF691" s="8" t="b">
        <v>0</v>
      </c>
      <c r="AG691" s="8" t="b">
        <v>0</v>
      </c>
      <c r="AH691" s="177"/>
      <c r="AI691" s="47"/>
      <c r="AJ691" s="8"/>
      <c r="AK691" s="47" t="s">
        <v>622</v>
      </c>
      <c r="AL691" s="4"/>
      <c r="AM691" s="4" t="s">
        <v>373</v>
      </c>
      <c r="AN691" s="4" t="s">
        <v>349</v>
      </c>
      <c r="AO691" s="4" t="s">
        <v>2010</v>
      </c>
      <c r="AP691" s="4" t="s">
        <v>2010</v>
      </c>
      <c r="AQ691" s="4" t="s">
        <v>2010</v>
      </c>
      <c r="AR691" s="4" t="s">
        <v>2010</v>
      </c>
      <c r="AS691" s="147"/>
      <c r="AT691" s="147"/>
      <c r="AU691" s="147"/>
      <c r="AV691" s="147"/>
      <c r="AW691" s="147"/>
      <c r="AX691" s="147"/>
      <c r="AY691" s="147"/>
      <c r="AZ691" s="147"/>
    </row>
    <row r="692">
      <c r="A692" s="4" t="s">
        <v>1839</v>
      </c>
      <c r="B692" s="144">
        <v>44543.0</v>
      </c>
      <c r="C692" s="115">
        <v>0.1525462962962963</v>
      </c>
      <c r="D692" s="47"/>
      <c r="E692" s="47"/>
      <c r="F692" s="4"/>
      <c r="G692" s="4"/>
      <c r="H692" s="4"/>
      <c r="I692" s="47"/>
      <c r="J692" s="47"/>
      <c r="K692" s="47" t="s">
        <v>622</v>
      </c>
      <c r="L692" s="144">
        <v>44543.0</v>
      </c>
      <c r="M692" s="115">
        <v>0.5098032407407408</v>
      </c>
      <c r="N692" s="4"/>
      <c r="O692" s="4"/>
      <c r="P692" s="8" t="b">
        <v>0</v>
      </c>
      <c r="Q692" s="8" t="s">
        <v>2013</v>
      </c>
      <c r="R692" s="177" t="b">
        <v>1</v>
      </c>
      <c r="S692" s="177">
        <v>1.0</v>
      </c>
      <c r="T692" s="8">
        <v>0.0</v>
      </c>
      <c r="U692" s="4"/>
      <c r="V692" s="47"/>
      <c r="W692" s="4"/>
      <c r="X692" s="177" t="b">
        <v>0</v>
      </c>
      <c r="Y692" s="8" t="b">
        <v>0</v>
      </c>
      <c r="Z692" s="47"/>
      <c r="AA692" s="8" t="b">
        <v>0</v>
      </c>
      <c r="AB692" s="8" t="b">
        <v>0</v>
      </c>
      <c r="AC692" s="178">
        <v>498.0</v>
      </c>
      <c r="AD692" s="177" t="b">
        <v>1</v>
      </c>
      <c r="AE692" s="179"/>
      <c r="AF692" s="8" t="b">
        <v>0</v>
      </c>
      <c r="AG692" s="8" t="b">
        <v>0</v>
      </c>
      <c r="AH692" s="177"/>
      <c r="AI692" s="47"/>
      <c r="AJ692" s="8"/>
      <c r="AK692" s="47" t="s">
        <v>622</v>
      </c>
      <c r="AL692" s="4"/>
      <c r="AM692" s="4" t="s">
        <v>373</v>
      </c>
      <c r="AN692" s="4" t="s">
        <v>1001</v>
      </c>
      <c r="AO692" s="4" t="s">
        <v>2010</v>
      </c>
      <c r="AP692" s="4" t="s">
        <v>2010</v>
      </c>
      <c r="AQ692" s="4" t="s">
        <v>2010</v>
      </c>
      <c r="AR692" s="4" t="s">
        <v>2010</v>
      </c>
      <c r="AS692" s="147"/>
      <c r="AT692" s="147"/>
      <c r="AU692" s="147"/>
      <c r="AV692" s="147"/>
      <c r="AW692" s="147"/>
      <c r="AX692" s="147"/>
      <c r="AY692" s="147"/>
      <c r="AZ692" s="147"/>
    </row>
    <row r="693">
      <c r="A693" s="4" t="s">
        <v>1841</v>
      </c>
      <c r="B693" s="144">
        <v>44543.0</v>
      </c>
      <c r="C693" s="115">
        <v>0.15278935185185186</v>
      </c>
      <c r="D693" s="47"/>
      <c r="E693" s="47"/>
      <c r="F693" s="4"/>
      <c r="G693" s="4"/>
      <c r="H693" s="4"/>
      <c r="I693" s="47"/>
      <c r="J693" s="47"/>
      <c r="K693" s="47" t="s">
        <v>622</v>
      </c>
      <c r="L693" s="144">
        <v>44543.0</v>
      </c>
      <c r="M693" s="115">
        <v>0.5098032407407408</v>
      </c>
      <c r="N693" s="4"/>
      <c r="O693" s="4"/>
      <c r="P693" s="8" t="b">
        <v>0</v>
      </c>
      <c r="Q693" s="8" t="s">
        <v>2013</v>
      </c>
      <c r="R693" s="177" t="b">
        <v>1</v>
      </c>
      <c r="S693" s="177">
        <v>1.0</v>
      </c>
      <c r="T693" s="8"/>
      <c r="U693" s="4"/>
      <c r="V693" s="47"/>
      <c r="W693" s="4"/>
      <c r="X693" s="177" t="b">
        <v>0</v>
      </c>
      <c r="Y693" s="8" t="b">
        <v>0</v>
      </c>
      <c r="Z693" s="47"/>
      <c r="AA693" s="8" t="b">
        <v>0</v>
      </c>
      <c r="AB693" s="8" t="b">
        <v>0</v>
      </c>
      <c r="AC693" s="178">
        <v>35.0</v>
      </c>
      <c r="AD693" s="177" t="b">
        <v>0</v>
      </c>
      <c r="AE693" s="179"/>
      <c r="AF693" s="8" t="b">
        <v>0</v>
      </c>
      <c r="AG693" s="8" t="b">
        <v>0</v>
      </c>
      <c r="AH693" s="177"/>
      <c r="AI693" s="47"/>
      <c r="AJ693" s="8"/>
      <c r="AK693" s="47" t="s">
        <v>622</v>
      </c>
      <c r="AL693" s="4"/>
      <c r="AM693" s="4" t="s">
        <v>373</v>
      </c>
      <c r="AN693" s="4" t="s">
        <v>413</v>
      </c>
      <c r="AO693" s="4" t="s">
        <v>2010</v>
      </c>
      <c r="AP693" s="4" t="s">
        <v>2010</v>
      </c>
      <c r="AQ693" s="4" t="s">
        <v>2010</v>
      </c>
      <c r="AR693" s="4" t="s">
        <v>2010</v>
      </c>
      <c r="AS693" s="147"/>
      <c r="AT693" s="147"/>
      <c r="AU693" s="147"/>
      <c r="AV693" s="147"/>
      <c r="AW693" s="147"/>
      <c r="AX693" s="147"/>
      <c r="AY693" s="147"/>
      <c r="AZ693" s="147"/>
    </row>
    <row r="694">
      <c r="A694" s="4" t="s">
        <v>1846</v>
      </c>
      <c r="B694" s="144">
        <v>44543.0</v>
      </c>
      <c r="C694" s="115">
        <v>0.1537962962962963</v>
      </c>
      <c r="D694" s="47"/>
      <c r="E694" s="47"/>
      <c r="F694" s="4"/>
      <c r="G694" s="4"/>
      <c r="H694" s="4"/>
      <c r="I694" s="47"/>
      <c r="J694" s="47"/>
      <c r="K694" s="47" t="s">
        <v>622</v>
      </c>
      <c r="L694" s="144">
        <v>44543.0</v>
      </c>
      <c r="M694" s="115">
        <v>0.5098032407407408</v>
      </c>
      <c r="N694" s="4"/>
      <c r="O694" s="4"/>
      <c r="P694" s="8" t="b">
        <v>0</v>
      </c>
      <c r="Q694" s="8" t="s">
        <v>2013</v>
      </c>
      <c r="R694" s="177" t="b">
        <v>1</v>
      </c>
      <c r="S694" s="177">
        <v>1.0</v>
      </c>
      <c r="T694" s="8">
        <v>0.0</v>
      </c>
      <c r="U694" s="4"/>
      <c r="V694" s="47"/>
      <c r="W694" s="4"/>
      <c r="X694" s="177" t="b">
        <v>0</v>
      </c>
      <c r="Y694" s="8" t="b">
        <v>0</v>
      </c>
      <c r="Z694" s="47"/>
      <c r="AA694" s="8" t="b">
        <v>0</v>
      </c>
      <c r="AB694" s="8" t="b">
        <v>0</v>
      </c>
      <c r="AC694" s="178">
        <v>496.0</v>
      </c>
      <c r="AD694" s="177" t="b">
        <v>1</v>
      </c>
      <c r="AE694" s="179"/>
      <c r="AF694" s="8" t="b">
        <v>0</v>
      </c>
      <c r="AG694" s="8" t="b">
        <v>0</v>
      </c>
      <c r="AH694" s="177"/>
      <c r="AI694" s="47"/>
      <c r="AJ694" s="8"/>
      <c r="AK694" s="47" t="s">
        <v>622</v>
      </c>
      <c r="AL694" s="4"/>
      <c r="AM694" s="4" t="s">
        <v>373</v>
      </c>
      <c r="AN694" s="4" t="s">
        <v>1390</v>
      </c>
      <c r="AO694" s="4" t="s">
        <v>2010</v>
      </c>
      <c r="AP694" s="4" t="s">
        <v>2010</v>
      </c>
      <c r="AQ694" s="4" t="s">
        <v>2010</v>
      </c>
      <c r="AR694" s="4" t="s">
        <v>2010</v>
      </c>
      <c r="AS694" s="147"/>
      <c r="AT694" s="147"/>
      <c r="AU694" s="147"/>
      <c r="AV694" s="147"/>
      <c r="AW694" s="147"/>
      <c r="AX694" s="147"/>
      <c r="AY694" s="147"/>
      <c r="AZ694" s="147"/>
    </row>
    <row r="695">
      <c r="A695" s="4" t="s">
        <v>1848</v>
      </c>
      <c r="B695" s="144">
        <v>44543.0</v>
      </c>
      <c r="C695" s="115">
        <v>0.1542361111111111</v>
      </c>
      <c r="D695" s="47"/>
      <c r="E695" s="47"/>
      <c r="F695" s="4"/>
      <c r="G695" s="4"/>
      <c r="H695" s="4"/>
      <c r="I695" s="47"/>
      <c r="J695" s="47"/>
      <c r="K695" s="47" t="s">
        <v>622</v>
      </c>
      <c r="L695" s="144">
        <v>44543.0</v>
      </c>
      <c r="M695" s="115">
        <v>0.5098032407407408</v>
      </c>
      <c r="N695" s="4"/>
      <c r="O695" s="4"/>
      <c r="P695" s="8" t="b">
        <v>0</v>
      </c>
      <c r="Q695" s="8" t="s">
        <v>2013</v>
      </c>
      <c r="R695" s="177" t="b">
        <v>1</v>
      </c>
      <c r="S695" s="177">
        <v>1.0</v>
      </c>
      <c r="T695" s="8"/>
      <c r="U695" s="4"/>
      <c r="V695" s="47"/>
      <c r="W695" s="4"/>
      <c r="X695" s="177" t="b">
        <v>0</v>
      </c>
      <c r="Y695" s="8" t="b">
        <v>0</v>
      </c>
      <c r="Z695" s="47"/>
      <c r="AA695" s="8" t="b">
        <v>0</v>
      </c>
      <c r="AB695" s="8" t="b">
        <v>0</v>
      </c>
      <c r="AC695" s="178">
        <v>34.0</v>
      </c>
      <c r="AD695" s="177" t="b">
        <v>0</v>
      </c>
      <c r="AE695" s="179"/>
      <c r="AF695" s="8" t="b">
        <v>0</v>
      </c>
      <c r="AG695" s="8" t="b">
        <v>0</v>
      </c>
      <c r="AH695" s="177"/>
      <c r="AI695" s="47"/>
      <c r="AJ695" s="8"/>
      <c r="AK695" s="47" t="s">
        <v>622</v>
      </c>
      <c r="AL695" s="4"/>
      <c r="AM695" s="4" t="s">
        <v>373</v>
      </c>
      <c r="AN695" s="4" t="s">
        <v>305</v>
      </c>
      <c r="AO695" s="4" t="s">
        <v>2010</v>
      </c>
      <c r="AP695" s="4" t="s">
        <v>2010</v>
      </c>
      <c r="AQ695" s="4" t="s">
        <v>2010</v>
      </c>
      <c r="AR695" s="4" t="s">
        <v>2010</v>
      </c>
      <c r="AS695" s="147"/>
      <c r="AT695" s="147"/>
      <c r="AU695" s="147"/>
      <c r="AV695" s="147"/>
      <c r="AW695" s="147"/>
      <c r="AX695" s="147"/>
      <c r="AY695" s="147"/>
      <c r="AZ695" s="147"/>
    </row>
    <row r="696">
      <c r="A696" s="4" t="s">
        <v>1850</v>
      </c>
      <c r="B696" s="144">
        <v>44543.0</v>
      </c>
      <c r="C696" s="115">
        <v>0.15484953703703705</v>
      </c>
      <c r="D696" s="47"/>
      <c r="E696" s="47"/>
      <c r="F696" s="4"/>
      <c r="G696" s="4"/>
      <c r="H696" s="4"/>
      <c r="I696" s="47"/>
      <c r="J696" s="47"/>
      <c r="K696" s="47" t="s">
        <v>622</v>
      </c>
      <c r="L696" s="144">
        <v>44543.0</v>
      </c>
      <c r="M696" s="115">
        <v>0.5098032407407408</v>
      </c>
      <c r="N696" s="4"/>
      <c r="O696" s="4"/>
      <c r="P696" s="8" t="b">
        <v>0</v>
      </c>
      <c r="Q696" s="8" t="s">
        <v>2013</v>
      </c>
      <c r="R696" s="177" t="b">
        <v>1</v>
      </c>
      <c r="S696" s="177">
        <v>1.0</v>
      </c>
      <c r="T696" s="8">
        <v>0.0</v>
      </c>
      <c r="U696" s="4"/>
      <c r="V696" s="47"/>
      <c r="W696" s="4"/>
      <c r="X696" s="177" t="b">
        <v>0</v>
      </c>
      <c r="Y696" s="8" t="b">
        <v>0</v>
      </c>
      <c r="Z696" s="47"/>
      <c r="AA696" s="8" t="b">
        <v>0</v>
      </c>
      <c r="AB696" s="8" t="b">
        <v>0</v>
      </c>
      <c r="AC696" s="178">
        <v>495.0</v>
      </c>
      <c r="AD696" s="177" t="b">
        <v>1</v>
      </c>
      <c r="AE696" s="179"/>
      <c r="AF696" s="8" t="b">
        <v>0</v>
      </c>
      <c r="AG696" s="8" t="b">
        <v>0</v>
      </c>
      <c r="AH696" s="177"/>
      <c r="AI696" s="47"/>
      <c r="AJ696" s="8"/>
      <c r="AK696" s="47" t="s">
        <v>622</v>
      </c>
      <c r="AL696" s="4"/>
      <c r="AM696" s="4" t="s">
        <v>373</v>
      </c>
      <c r="AN696" s="4" t="s">
        <v>877</v>
      </c>
      <c r="AO696" s="4" t="s">
        <v>2010</v>
      </c>
      <c r="AP696" s="4" t="s">
        <v>2010</v>
      </c>
      <c r="AQ696" s="4" t="s">
        <v>2010</v>
      </c>
      <c r="AR696" s="4" t="s">
        <v>2010</v>
      </c>
      <c r="AS696" s="147"/>
      <c r="AT696" s="147"/>
      <c r="AU696" s="147"/>
      <c r="AV696" s="147"/>
      <c r="AW696" s="147"/>
      <c r="AX696" s="147"/>
      <c r="AY696" s="147"/>
      <c r="AZ696" s="147"/>
    </row>
    <row r="697">
      <c r="A697" s="4" t="s">
        <v>1852</v>
      </c>
      <c r="B697" s="144">
        <v>44543.0</v>
      </c>
      <c r="C697" s="115">
        <v>0.15797453703703704</v>
      </c>
      <c r="D697" s="47"/>
      <c r="E697" s="47"/>
      <c r="F697" s="4"/>
      <c r="G697" s="4"/>
      <c r="H697" s="4"/>
      <c r="I697" s="47"/>
      <c r="J697" s="47"/>
      <c r="K697" s="47" t="s">
        <v>622</v>
      </c>
      <c r="L697" s="144">
        <v>44543.0</v>
      </c>
      <c r="M697" s="115">
        <v>0.5098032407407408</v>
      </c>
      <c r="N697" s="4"/>
      <c r="O697" s="4"/>
      <c r="P697" s="8" t="b">
        <v>0</v>
      </c>
      <c r="Q697" s="8" t="s">
        <v>2013</v>
      </c>
      <c r="R697" s="177" t="b">
        <v>1</v>
      </c>
      <c r="S697" s="177">
        <v>1.0</v>
      </c>
      <c r="T697" s="8">
        <v>0.0</v>
      </c>
      <c r="U697" s="4"/>
      <c r="V697" s="47"/>
      <c r="W697" s="4"/>
      <c r="X697" s="177" t="b">
        <v>0</v>
      </c>
      <c r="Y697" s="8" t="b">
        <v>0</v>
      </c>
      <c r="Z697" s="47"/>
      <c r="AA697" s="8" t="b">
        <v>0</v>
      </c>
      <c r="AB697" s="8" t="b">
        <v>0</v>
      </c>
      <c r="AC697" s="178">
        <v>494.0</v>
      </c>
      <c r="AD697" s="177" t="b">
        <v>1</v>
      </c>
      <c r="AE697" s="179"/>
      <c r="AF697" s="8" t="b">
        <v>0</v>
      </c>
      <c r="AG697" s="8" t="b">
        <v>0</v>
      </c>
      <c r="AH697" s="177"/>
      <c r="AI697" s="47"/>
      <c r="AJ697" s="8"/>
      <c r="AK697" s="47" t="s">
        <v>622</v>
      </c>
      <c r="AL697" s="4"/>
      <c r="AM697" s="4" t="s">
        <v>280</v>
      </c>
      <c r="AN697" s="4" t="s">
        <v>1853</v>
      </c>
      <c r="AO697" s="4" t="s">
        <v>2010</v>
      </c>
      <c r="AP697" s="4" t="s">
        <v>2010</v>
      </c>
      <c r="AQ697" s="4" t="s">
        <v>2010</v>
      </c>
      <c r="AR697" s="4" t="s">
        <v>2010</v>
      </c>
      <c r="AS697" s="147"/>
      <c r="AT697" s="147"/>
      <c r="AU697" s="147"/>
      <c r="AV697" s="147"/>
      <c r="AW697" s="147"/>
      <c r="AX697" s="147"/>
      <c r="AY697" s="147"/>
      <c r="AZ697" s="147"/>
    </row>
    <row r="698">
      <c r="A698" s="4" t="s">
        <v>1855</v>
      </c>
      <c r="B698" s="144">
        <v>44543.0</v>
      </c>
      <c r="C698" s="115">
        <v>0.16488425925925926</v>
      </c>
      <c r="D698" s="47"/>
      <c r="E698" s="47"/>
      <c r="F698" s="4"/>
      <c r="G698" s="4"/>
      <c r="H698" s="4"/>
      <c r="I698" s="47"/>
      <c r="J698" s="47"/>
      <c r="K698" s="47" t="s">
        <v>622</v>
      </c>
      <c r="L698" s="144">
        <v>44543.0</v>
      </c>
      <c r="M698" s="115">
        <v>0.5098032407407408</v>
      </c>
      <c r="N698" s="4"/>
      <c r="O698" s="4"/>
      <c r="P698" s="8" t="b">
        <v>0</v>
      </c>
      <c r="Q698" s="8" t="s">
        <v>2013</v>
      </c>
      <c r="R698" s="177" t="b">
        <v>1</v>
      </c>
      <c r="S698" s="177">
        <v>1.0</v>
      </c>
      <c r="T698" s="8">
        <v>0.0</v>
      </c>
      <c r="U698" s="4"/>
      <c r="V698" s="47"/>
      <c r="W698" s="4"/>
      <c r="X698" s="177" t="b">
        <v>0</v>
      </c>
      <c r="Y698" s="8" t="b">
        <v>0</v>
      </c>
      <c r="Z698" s="47"/>
      <c r="AA698" s="8" t="b">
        <v>0</v>
      </c>
      <c r="AB698" s="8" t="b">
        <v>0</v>
      </c>
      <c r="AC698" s="178">
        <v>493.0</v>
      </c>
      <c r="AD698" s="177" t="b">
        <v>1</v>
      </c>
      <c r="AE698" s="179"/>
      <c r="AF698" s="8" t="b">
        <v>0</v>
      </c>
      <c r="AG698" s="8" t="b">
        <v>0</v>
      </c>
      <c r="AH698" s="177"/>
      <c r="AI698" s="47"/>
      <c r="AJ698" s="8"/>
      <c r="AK698" s="47" t="s">
        <v>622</v>
      </c>
      <c r="AL698" s="4"/>
      <c r="AM698" s="4" t="s">
        <v>373</v>
      </c>
      <c r="AN698" s="4" t="s">
        <v>610</v>
      </c>
      <c r="AO698" s="4" t="s">
        <v>2010</v>
      </c>
      <c r="AP698" s="4" t="s">
        <v>2010</v>
      </c>
      <c r="AQ698" s="4" t="s">
        <v>2010</v>
      </c>
      <c r="AR698" s="4" t="s">
        <v>2010</v>
      </c>
      <c r="AS698" s="147"/>
      <c r="AT698" s="147"/>
      <c r="AU698" s="147"/>
      <c r="AV698" s="147"/>
      <c r="AW698" s="147"/>
      <c r="AX698" s="147"/>
      <c r="AY698" s="147"/>
      <c r="AZ698" s="147"/>
    </row>
    <row r="699">
      <c r="A699" s="4" t="s">
        <v>1857</v>
      </c>
      <c r="B699" s="144">
        <v>44543.0</v>
      </c>
      <c r="C699" s="115">
        <v>0.1651388888888889</v>
      </c>
      <c r="D699" s="47"/>
      <c r="E699" s="47"/>
      <c r="F699" s="4"/>
      <c r="G699" s="4"/>
      <c r="H699" s="4"/>
      <c r="I699" s="47"/>
      <c r="J699" s="47"/>
      <c r="K699" s="47" t="s">
        <v>622</v>
      </c>
      <c r="L699" s="144">
        <v>44543.0</v>
      </c>
      <c r="M699" s="115">
        <v>0.5098032407407408</v>
      </c>
      <c r="N699" s="4"/>
      <c r="O699" s="4"/>
      <c r="P699" s="8" t="b">
        <v>0</v>
      </c>
      <c r="Q699" s="8" t="s">
        <v>2013</v>
      </c>
      <c r="R699" s="177" t="b">
        <v>1</v>
      </c>
      <c r="S699" s="177">
        <v>1.0</v>
      </c>
      <c r="T699" s="8"/>
      <c r="U699" s="4"/>
      <c r="V699" s="47"/>
      <c r="W699" s="4"/>
      <c r="X699" s="177" t="b">
        <v>0</v>
      </c>
      <c r="Y699" s="8" t="b">
        <v>0</v>
      </c>
      <c r="Z699" s="47"/>
      <c r="AA699" s="8" t="b">
        <v>0</v>
      </c>
      <c r="AB699" s="8" t="b">
        <v>0</v>
      </c>
      <c r="AC699" s="178">
        <v>33.0</v>
      </c>
      <c r="AD699" s="177" t="b">
        <v>0</v>
      </c>
      <c r="AE699" s="179"/>
      <c r="AF699" s="8" t="b">
        <v>0</v>
      </c>
      <c r="AG699" s="8" t="b">
        <v>0</v>
      </c>
      <c r="AH699" s="177"/>
      <c r="AI699" s="47"/>
      <c r="AJ699" s="8"/>
      <c r="AK699" s="47" t="s">
        <v>622</v>
      </c>
      <c r="AL699" s="4"/>
      <c r="AM699" s="4" t="s">
        <v>280</v>
      </c>
      <c r="AN699" s="4" t="s">
        <v>396</v>
      </c>
      <c r="AO699" s="4" t="s">
        <v>2010</v>
      </c>
      <c r="AP699" s="4" t="s">
        <v>2010</v>
      </c>
      <c r="AQ699" s="4" t="s">
        <v>2010</v>
      </c>
      <c r="AR699" s="4" t="s">
        <v>2010</v>
      </c>
      <c r="AS699" s="147"/>
      <c r="AT699" s="147"/>
      <c r="AU699" s="147"/>
      <c r="AV699" s="147"/>
      <c r="AW699" s="147"/>
      <c r="AX699" s="147"/>
      <c r="AY699" s="147"/>
      <c r="AZ699" s="147"/>
    </row>
    <row r="700">
      <c r="A700" s="4" t="s">
        <v>1859</v>
      </c>
      <c r="B700" s="144">
        <v>44543.0</v>
      </c>
      <c r="C700" s="115">
        <v>0.1656712962962963</v>
      </c>
      <c r="D700" s="47"/>
      <c r="E700" s="47"/>
      <c r="F700" s="4"/>
      <c r="G700" s="4"/>
      <c r="H700" s="4"/>
      <c r="I700" s="47"/>
      <c r="J700" s="47"/>
      <c r="K700" s="47" t="s">
        <v>271</v>
      </c>
      <c r="L700" s="144">
        <v>44868.0</v>
      </c>
      <c r="M700" s="115">
        <v>0.5355208333333333</v>
      </c>
      <c r="N700" s="4"/>
      <c r="O700" s="4"/>
      <c r="P700" s="8" t="b">
        <v>0</v>
      </c>
      <c r="Q700" s="8" t="s">
        <v>2009</v>
      </c>
      <c r="R700" s="177" t="b">
        <v>1</v>
      </c>
      <c r="S700" s="177">
        <v>1.0</v>
      </c>
      <c r="T700" s="8">
        <v>0.0</v>
      </c>
      <c r="U700" s="4"/>
      <c r="V700" s="47"/>
      <c r="W700" s="4"/>
      <c r="X700" s="177" t="b">
        <v>0</v>
      </c>
      <c r="Y700" s="8" t="b">
        <v>0</v>
      </c>
      <c r="Z700" s="47"/>
      <c r="AA700" s="8" t="b">
        <v>0</v>
      </c>
      <c r="AB700" s="8" t="b">
        <v>0</v>
      </c>
      <c r="AC700" s="178">
        <v>492.0</v>
      </c>
      <c r="AD700" s="177" t="b">
        <v>1</v>
      </c>
      <c r="AE700" s="179"/>
      <c r="AF700" s="8" t="b">
        <v>0</v>
      </c>
      <c r="AG700" s="8" t="b">
        <v>0</v>
      </c>
      <c r="AH700" s="177"/>
      <c r="AI700" s="47"/>
      <c r="AJ700" s="8">
        <v>2.2</v>
      </c>
      <c r="AK700" s="47" t="s">
        <v>622</v>
      </c>
      <c r="AL700" s="4"/>
      <c r="AM700" s="4" t="s">
        <v>280</v>
      </c>
      <c r="AN700" s="4" t="s">
        <v>1329</v>
      </c>
      <c r="AO700" s="4" t="s">
        <v>2010</v>
      </c>
      <c r="AP700" s="4" t="s">
        <v>2010</v>
      </c>
      <c r="AQ700" s="4" t="s">
        <v>2010</v>
      </c>
      <c r="AR700" s="4" t="s">
        <v>2010</v>
      </c>
      <c r="AS700" s="147"/>
      <c r="AT700" s="147"/>
      <c r="AU700" s="147"/>
      <c r="AV700" s="147"/>
      <c r="AW700" s="147"/>
      <c r="AX700" s="147"/>
      <c r="AY700" s="147"/>
      <c r="AZ700" s="147"/>
    </row>
    <row r="701">
      <c r="A701" s="4" t="s">
        <v>1861</v>
      </c>
      <c r="B701" s="144">
        <v>44543.0</v>
      </c>
      <c r="C701" s="115">
        <v>0.1800462962962963</v>
      </c>
      <c r="D701" s="47"/>
      <c r="E701" s="47"/>
      <c r="F701" s="4"/>
      <c r="G701" s="4"/>
      <c r="H701" s="4"/>
      <c r="I701" s="47"/>
      <c r="J701" s="47"/>
      <c r="K701" s="47" t="s">
        <v>271</v>
      </c>
      <c r="L701" s="144">
        <v>44868.0</v>
      </c>
      <c r="M701" s="115">
        <v>0.5355208333333333</v>
      </c>
      <c r="N701" s="4"/>
      <c r="O701" s="4"/>
      <c r="P701" s="8" t="b">
        <v>0</v>
      </c>
      <c r="Q701" s="8" t="s">
        <v>2009</v>
      </c>
      <c r="R701" s="177" t="b">
        <v>1</v>
      </c>
      <c r="S701" s="177">
        <v>1.0</v>
      </c>
      <c r="T701" s="8">
        <v>0.0</v>
      </c>
      <c r="U701" s="4"/>
      <c r="V701" s="47"/>
      <c r="W701" s="4"/>
      <c r="X701" s="177" t="b">
        <v>0</v>
      </c>
      <c r="Y701" s="8" t="b">
        <v>0</v>
      </c>
      <c r="Z701" s="47"/>
      <c r="AA701" s="8" t="b">
        <v>0</v>
      </c>
      <c r="AB701" s="8" t="b">
        <v>0</v>
      </c>
      <c r="AC701" s="178">
        <v>491.0</v>
      </c>
      <c r="AD701" s="177" t="b">
        <v>1</v>
      </c>
      <c r="AE701" s="179"/>
      <c r="AF701" s="8" t="b">
        <v>0</v>
      </c>
      <c r="AG701" s="8" t="b">
        <v>0</v>
      </c>
      <c r="AH701" s="177"/>
      <c r="AI701" s="47"/>
      <c r="AJ701" s="8">
        <v>2.2</v>
      </c>
      <c r="AK701" s="47" t="s">
        <v>622</v>
      </c>
      <c r="AL701" s="4"/>
      <c r="AM701" s="4" t="s">
        <v>280</v>
      </c>
      <c r="AN701" s="4" t="s">
        <v>1415</v>
      </c>
      <c r="AO701" s="4" t="s">
        <v>2010</v>
      </c>
      <c r="AP701" s="4" t="s">
        <v>2010</v>
      </c>
      <c r="AQ701" s="4" t="s">
        <v>2010</v>
      </c>
      <c r="AR701" s="4" t="s">
        <v>2010</v>
      </c>
      <c r="AS701" s="147"/>
      <c r="AT701" s="147"/>
      <c r="AU701" s="147"/>
      <c r="AV701" s="147"/>
      <c r="AW701" s="147"/>
      <c r="AX701" s="147"/>
      <c r="AY701" s="147"/>
      <c r="AZ701" s="147"/>
    </row>
    <row r="702">
      <c r="A702" s="4" t="s">
        <v>1863</v>
      </c>
      <c r="B702" s="144">
        <v>44543.0</v>
      </c>
      <c r="C702" s="115">
        <v>0.20733796296296297</v>
      </c>
      <c r="D702" s="47"/>
      <c r="E702" s="47"/>
      <c r="F702" s="4"/>
      <c r="G702" s="4"/>
      <c r="H702" s="4"/>
      <c r="I702" s="47"/>
      <c r="J702" s="47"/>
      <c r="K702" s="47" t="s">
        <v>271</v>
      </c>
      <c r="L702" s="144">
        <v>44868.0</v>
      </c>
      <c r="M702" s="115">
        <v>0.5355208333333333</v>
      </c>
      <c r="N702" s="4"/>
      <c r="O702" s="4"/>
      <c r="P702" s="8" t="b">
        <v>0</v>
      </c>
      <c r="Q702" s="8" t="s">
        <v>2009</v>
      </c>
      <c r="R702" s="177" t="b">
        <v>1</v>
      </c>
      <c r="S702" s="177">
        <v>1.0</v>
      </c>
      <c r="T702" s="8">
        <v>0.0</v>
      </c>
      <c r="U702" s="4"/>
      <c r="V702" s="47"/>
      <c r="W702" s="4"/>
      <c r="X702" s="177" t="b">
        <v>0</v>
      </c>
      <c r="Y702" s="8" t="b">
        <v>0</v>
      </c>
      <c r="Z702" s="47"/>
      <c r="AA702" s="8" t="b">
        <v>0</v>
      </c>
      <c r="AB702" s="8" t="b">
        <v>0</v>
      </c>
      <c r="AC702" s="178">
        <v>490.0</v>
      </c>
      <c r="AD702" s="177" t="b">
        <v>1</v>
      </c>
      <c r="AE702" s="179"/>
      <c r="AF702" s="8" t="b">
        <v>0</v>
      </c>
      <c r="AG702" s="8" t="b">
        <v>0</v>
      </c>
      <c r="AH702" s="177"/>
      <c r="AI702" s="47"/>
      <c r="AJ702" s="8">
        <v>2.2</v>
      </c>
      <c r="AK702" s="47" t="s">
        <v>622</v>
      </c>
      <c r="AL702" s="4"/>
      <c r="AM702" s="4" t="s">
        <v>280</v>
      </c>
      <c r="AN702" s="4" t="s">
        <v>381</v>
      </c>
      <c r="AO702" s="4" t="s">
        <v>2010</v>
      </c>
      <c r="AP702" s="4" t="s">
        <v>2010</v>
      </c>
      <c r="AQ702" s="4" t="s">
        <v>2010</v>
      </c>
      <c r="AR702" s="4" t="s">
        <v>2010</v>
      </c>
      <c r="AS702" s="147"/>
      <c r="AT702" s="147"/>
      <c r="AU702" s="147"/>
      <c r="AV702" s="147"/>
      <c r="AW702" s="147"/>
      <c r="AX702" s="147"/>
      <c r="AY702" s="147"/>
      <c r="AZ702" s="147"/>
    </row>
    <row r="703">
      <c r="A703" s="4" t="s">
        <v>1865</v>
      </c>
      <c r="B703" s="144">
        <v>44543.0</v>
      </c>
      <c r="C703" s="115">
        <v>0.2563888888888889</v>
      </c>
      <c r="D703" s="47"/>
      <c r="E703" s="47"/>
      <c r="F703" s="4"/>
      <c r="G703" s="4"/>
      <c r="H703" s="4"/>
      <c r="I703" s="47"/>
      <c r="J703" s="47"/>
      <c r="K703" s="47" t="s">
        <v>622</v>
      </c>
      <c r="L703" s="144">
        <v>44543.0</v>
      </c>
      <c r="M703" s="115">
        <v>0.5098032407407408</v>
      </c>
      <c r="N703" s="4"/>
      <c r="O703" s="4"/>
      <c r="P703" s="8" t="b">
        <v>0</v>
      </c>
      <c r="Q703" s="8" t="s">
        <v>2013</v>
      </c>
      <c r="R703" s="177" t="b">
        <v>1</v>
      </c>
      <c r="S703" s="177">
        <v>1.0</v>
      </c>
      <c r="T703" s="8">
        <v>0.0</v>
      </c>
      <c r="U703" s="4"/>
      <c r="V703" s="47"/>
      <c r="W703" s="4"/>
      <c r="X703" s="177" t="b">
        <v>0</v>
      </c>
      <c r="Y703" s="8" t="b">
        <v>0</v>
      </c>
      <c r="Z703" s="47"/>
      <c r="AA703" s="8" t="b">
        <v>0</v>
      </c>
      <c r="AB703" s="8" t="b">
        <v>0</v>
      </c>
      <c r="AC703" s="178">
        <v>489.0</v>
      </c>
      <c r="AD703" s="177" t="b">
        <v>1</v>
      </c>
      <c r="AE703" s="179"/>
      <c r="AF703" s="8" t="b">
        <v>0</v>
      </c>
      <c r="AG703" s="8" t="b">
        <v>0</v>
      </c>
      <c r="AH703" s="177"/>
      <c r="AI703" s="47"/>
      <c r="AJ703" s="8"/>
      <c r="AK703" s="47" t="s">
        <v>622</v>
      </c>
      <c r="AL703" s="4"/>
      <c r="AM703" s="4" t="s">
        <v>373</v>
      </c>
      <c r="AN703" s="4" t="s">
        <v>1282</v>
      </c>
      <c r="AO703" s="4" t="s">
        <v>2010</v>
      </c>
      <c r="AP703" s="4" t="s">
        <v>2010</v>
      </c>
      <c r="AQ703" s="4" t="s">
        <v>2010</v>
      </c>
      <c r="AR703" s="4" t="s">
        <v>2010</v>
      </c>
      <c r="AS703" s="147"/>
      <c r="AT703" s="147"/>
      <c r="AU703" s="147"/>
      <c r="AV703" s="147"/>
      <c r="AW703" s="147"/>
      <c r="AX703" s="147"/>
      <c r="AY703" s="147"/>
      <c r="AZ703" s="147"/>
    </row>
    <row r="704">
      <c r="A704" s="4" t="s">
        <v>1867</v>
      </c>
      <c r="B704" s="144">
        <v>44543.0</v>
      </c>
      <c r="C704" s="115">
        <v>0.25702546296296297</v>
      </c>
      <c r="D704" s="47"/>
      <c r="E704" s="47"/>
      <c r="F704" s="4"/>
      <c r="G704" s="4"/>
      <c r="H704" s="4"/>
      <c r="I704" s="47"/>
      <c r="J704" s="47"/>
      <c r="K704" s="47" t="s">
        <v>622</v>
      </c>
      <c r="L704" s="144">
        <v>44543.0</v>
      </c>
      <c r="M704" s="115">
        <v>0.5098032407407408</v>
      </c>
      <c r="N704" s="4"/>
      <c r="O704" s="4"/>
      <c r="P704" s="8" t="b">
        <v>0</v>
      </c>
      <c r="Q704" s="8" t="s">
        <v>2013</v>
      </c>
      <c r="R704" s="177" t="b">
        <v>1</v>
      </c>
      <c r="S704" s="177">
        <v>1.0</v>
      </c>
      <c r="T704" s="8"/>
      <c r="U704" s="4"/>
      <c r="V704" s="47"/>
      <c r="W704" s="4"/>
      <c r="X704" s="177" t="b">
        <v>0</v>
      </c>
      <c r="Y704" s="8" t="b">
        <v>0</v>
      </c>
      <c r="Z704" s="47"/>
      <c r="AA704" s="8" t="b">
        <v>0</v>
      </c>
      <c r="AB704" s="8" t="b">
        <v>0</v>
      </c>
      <c r="AC704" s="178">
        <v>32.0</v>
      </c>
      <c r="AD704" s="177" t="b">
        <v>0</v>
      </c>
      <c r="AE704" s="179"/>
      <c r="AF704" s="8" t="b">
        <v>0</v>
      </c>
      <c r="AG704" s="8" t="b">
        <v>0</v>
      </c>
      <c r="AH704" s="177"/>
      <c r="AI704" s="47"/>
      <c r="AJ704" s="8"/>
      <c r="AK704" s="47" t="s">
        <v>622</v>
      </c>
      <c r="AL704" s="4"/>
      <c r="AM704" s="4" t="s">
        <v>373</v>
      </c>
      <c r="AN704" s="4" t="s">
        <v>360</v>
      </c>
      <c r="AO704" s="4" t="s">
        <v>2010</v>
      </c>
      <c r="AP704" s="4" t="s">
        <v>2010</v>
      </c>
      <c r="AQ704" s="4" t="s">
        <v>2010</v>
      </c>
      <c r="AR704" s="4" t="s">
        <v>2010</v>
      </c>
      <c r="AS704" s="147"/>
      <c r="AT704" s="147"/>
      <c r="AU704" s="147"/>
      <c r="AV704" s="147"/>
      <c r="AW704" s="147"/>
      <c r="AX704" s="147"/>
      <c r="AY704" s="147"/>
      <c r="AZ704" s="147"/>
    </row>
    <row r="705">
      <c r="A705" s="4" t="s">
        <v>1869</v>
      </c>
      <c r="B705" s="144">
        <v>44543.0</v>
      </c>
      <c r="C705" s="115">
        <v>0.25732638888888887</v>
      </c>
      <c r="D705" s="47"/>
      <c r="E705" s="47"/>
      <c r="F705" s="4"/>
      <c r="G705" s="4"/>
      <c r="H705" s="4"/>
      <c r="I705" s="47"/>
      <c r="J705" s="47"/>
      <c r="K705" s="47" t="s">
        <v>271</v>
      </c>
      <c r="L705" s="144">
        <v>44868.0</v>
      </c>
      <c r="M705" s="115">
        <v>0.5355208333333333</v>
      </c>
      <c r="N705" s="4"/>
      <c r="O705" s="4"/>
      <c r="P705" s="8" t="b">
        <v>0</v>
      </c>
      <c r="Q705" s="8" t="s">
        <v>2009</v>
      </c>
      <c r="R705" s="177" t="b">
        <v>1</v>
      </c>
      <c r="S705" s="177">
        <v>1.0</v>
      </c>
      <c r="T705" s="8">
        <v>0.0</v>
      </c>
      <c r="U705" s="4"/>
      <c r="V705" s="47"/>
      <c r="W705" s="4"/>
      <c r="X705" s="177" t="b">
        <v>0</v>
      </c>
      <c r="Y705" s="8" t="b">
        <v>0</v>
      </c>
      <c r="Z705" s="47"/>
      <c r="AA705" s="8" t="b">
        <v>0</v>
      </c>
      <c r="AB705" s="8" t="b">
        <v>0</v>
      </c>
      <c r="AC705" s="178">
        <v>488.0</v>
      </c>
      <c r="AD705" s="177" t="b">
        <v>1</v>
      </c>
      <c r="AE705" s="179"/>
      <c r="AF705" s="8" t="b">
        <v>0</v>
      </c>
      <c r="AG705" s="8" t="b">
        <v>0</v>
      </c>
      <c r="AH705" s="177"/>
      <c r="AI705" s="47"/>
      <c r="AJ705" s="8">
        <v>2.2</v>
      </c>
      <c r="AK705" s="47" t="s">
        <v>622</v>
      </c>
      <c r="AL705" s="4"/>
      <c r="AM705" s="4" t="s">
        <v>280</v>
      </c>
      <c r="AN705" s="4" t="s">
        <v>525</v>
      </c>
      <c r="AO705" s="4" t="s">
        <v>2010</v>
      </c>
      <c r="AP705" s="4" t="s">
        <v>2010</v>
      </c>
      <c r="AQ705" s="4" t="s">
        <v>2010</v>
      </c>
      <c r="AR705" s="4" t="s">
        <v>2010</v>
      </c>
      <c r="AS705" s="147"/>
      <c r="AT705" s="147"/>
      <c r="AU705" s="147"/>
      <c r="AV705" s="147"/>
      <c r="AW705" s="147"/>
      <c r="AX705" s="147"/>
      <c r="AY705" s="147"/>
      <c r="AZ705" s="147"/>
    </row>
    <row r="706">
      <c r="A706" s="4" t="s">
        <v>1871</v>
      </c>
      <c r="B706" s="144">
        <v>44543.0</v>
      </c>
      <c r="C706" s="115">
        <v>0.2668287037037037</v>
      </c>
      <c r="D706" s="47"/>
      <c r="E706" s="47"/>
      <c r="F706" s="4"/>
      <c r="G706" s="4"/>
      <c r="H706" s="4"/>
      <c r="I706" s="47"/>
      <c r="J706" s="47"/>
      <c r="K706" s="47" t="s">
        <v>271</v>
      </c>
      <c r="L706" s="144">
        <v>44868.0</v>
      </c>
      <c r="M706" s="115">
        <v>0.5355208333333333</v>
      </c>
      <c r="N706" s="4"/>
      <c r="O706" s="4"/>
      <c r="P706" s="8" t="b">
        <v>0</v>
      </c>
      <c r="Q706" s="8" t="s">
        <v>2009</v>
      </c>
      <c r="R706" s="177" t="b">
        <v>1</v>
      </c>
      <c r="S706" s="177">
        <v>1.0</v>
      </c>
      <c r="T706" s="8">
        <v>0.0</v>
      </c>
      <c r="U706" s="4"/>
      <c r="V706" s="47"/>
      <c r="W706" s="4"/>
      <c r="X706" s="177" t="b">
        <v>0</v>
      </c>
      <c r="Y706" s="8" t="b">
        <v>0</v>
      </c>
      <c r="Z706" s="47"/>
      <c r="AA706" s="8" t="b">
        <v>0</v>
      </c>
      <c r="AB706" s="8" t="b">
        <v>0</v>
      </c>
      <c r="AC706" s="178">
        <v>487.0</v>
      </c>
      <c r="AD706" s="177" t="b">
        <v>1</v>
      </c>
      <c r="AE706" s="179"/>
      <c r="AF706" s="8" t="b">
        <v>0</v>
      </c>
      <c r="AG706" s="8" t="b">
        <v>0</v>
      </c>
      <c r="AH706" s="177"/>
      <c r="AI706" s="47"/>
      <c r="AJ706" s="8">
        <v>2.2</v>
      </c>
      <c r="AK706" s="47" t="s">
        <v>622</v>
      </c>
      <c r="AL706" s="4"/>
      <c r="AM706" s="4" t="s">
        <v>280</v>
      </c>
      <c r="AN706" s="4" t="s">
        <v>1872</v>
      </c>
      <c r="AO706" s="4" t="s">
        <v>2010</v>
      </c>
      <c r="AP706" s="4" t="s">
        <v>2010</v>
      </c>
      <c r="AQ706" s="4" t="s">
        <v>2010</v>
      </c>
      <c r="AR706" s="4" t="s">
        <v>2010</v>
      </c>
      <c r="AS706" s="147"/>
      <c r="AT706" s="147"/>
      <c r="AU706" s="147"/>
      <c r="AV706" s="147"/>
      <c r="AW706" s="147"/>
      <c r="AX706" s="147"/>
      <c r="AY706" s="147"/>
      <c r="AZ706" s="147"/>
    </row>
    <row r="707">
      <c r="A707" s="4" t="s">
        <v>1874</v>
      </c>
      <c r="B707" s="144">
        <v>44543.0</v>
      </c>
      <c r="C707" s="115">
        <v>0.27108796296296295</v>
      </c>
      <c r="D707" s="47"/>
      <c r="E707" s="47"/>
      <c r="F707" s="4"/>
      <c r="G707" s="4"/>
      <c r="H707" s="4"/>
      <c r="I707" s="47"/>
      <c r="J707" s="47"/>
      <c r="K707" s="47" t="s">
        <v>271</v>
      </c>
      <c r="L707" s="144"/>
      <c r="M707" s="115"/>
      <c r="N707" s="4"/>
      <c r="O707" s="4"/>
      <c r="P707" s="8" t="b">
        <v>1</v>
      </c>
      <c r="Q707" s="8" t="s">
        <v>2012</v>
      </c>
      <c r="R707" s="177" t="b">
        <v>1</v>
      </c>
      <c r="S707" s="177">
        <v>1.0</v>
      </c>
      <c r="T707" s="8"/>
      <c r="U707" s="4"/>
      <c r="V707" s="47"/>
      <c r="W707" s="4"/>
      <c r="X707" s="177" t="b">
        <v>0</v>
      </c>
      <c r="Y707" s="8" t="b">
        <v>0</v>
      </c>
      <c r="Z707" s="47"/>
      <c r="AA707" s="8" t="b">
        <v>0</v>
      </c>
      <c r="AB707" s="8" t="b">
        <v>0</v>
      </c>
      <c r="AC707" s="178">
        <v>31.0</v>
      </c>
      <c r="AD707" s="177" t="b">
        <v>0</v>
      </c>
      <c r="AE707" s="179"/>
      <c r="AF707" s="8" t="b">
        <v>0</v>
      </c>
      <c r="AG707" s="8" t="b">
        <v>0</v>
      </c>
      <c r="AH707" s="177"/>
      <c r="AI707" s="47"/>
      <c r="AJ707" s="8">
        <v>2.2</v>
      </c>
      <c r="AK707" s="47" t="s">
        <v>622</v>
      </c>
      <c r="AL707" s="4"/>
      <c r="AM707" s="4" t="s">
        <v>280</v>
      </c>
      <c r="AN707" s="4" t="s">
        <v>501</v>
      </c>
      <c r="AO707" s="4" t="s">
        <v>2010</v>
      </c>
      <c r="AP707" s="4" t="s">
        <v>2010</v>
      </c>
      <c r="AQ707" s="4" t="s">
        <v>2010</v>
      </c>
      <c r="AR707" s="4" t="s">
        <v>2010</v>
      </c>
      <c r="AS707" s="147"/>
      <c r="AT707" s="147"/>
      <c r="AU707" s="147"/>
      <c r="AV707" s="147"/>
      <c r="AW707" s="147"/>
      <c r="AX707" s="147"/>
      <c r="AY707" s="147"/>
      <c r="AZ707" s="147"/>
    </row>
    <row r="708">
      <c r="A708" s="4" t="s">
        <v>1876</v>
      </c>
      <c r="B708" s="144">
        <v>44543.0</v>
      </c>
      <c r="C708" s="115">
        <v>0.2753009259259259</v>
      </c>
      <c r="D708" s="47"/>
      <c r="E708" s="47"/>
      <c r="F708" s="4"/>
      <c r="G708" s="4"/>
      <c r="H708" s="4"/>
      <c r="I708" s="47"/>
      <c r="J708" s="47"/>
      <c r="K708" s="47" t="s">
        <v>622</v>
      </c>
      <c r="L708" s="144">
        <v>44543.0</v>
      </c>
      <c r="M708" s="115">
        <v>0.5098032407407408</v>
      </c>
      <c r="N708" s="4"/>
      <c r="O708" s="4"/>
      <c r="P708" s="8" t="b">
        <v>0</v>
      </c>
      <c r="Q708" s="8" t="s">
        <v>2013</v>
      </c>
      <c r="R708" s="177" t="b">
        <v>1</v>
      </c>
      <c r="S708" s="177">
        <v>1.0</v>
      </c>
      <c r="T708" s="8"/>
      <c r="U708" s="4"/>
      <c r="V708" s="47"/>
      <c r="W708" s="4"/>
      <c r="X708" s="177" t="b">
        <v>0</v>
      </c>
      <c r="Y708" s="8" t="b">
        <v>0</v>
      </c>
      <c r="Z708" s="47"/>
      <c r="AA708" s="8" t="b">
        <v>0</v>
      </c>
      <c r="AB708" s="8" t="b">
        <v>0</v>
      </c>
      <c r="AC708" s="178">
        <v>30.0</v>
      </c>
      <c r="AD708" s="177" t="b">
        <v>0</v>
      </c>
      <c r="AE708" s="179"/>
      <c r="AF708" s="8" t="b">
        <v>0</v>
      </c>
      <c r="AG708" s="8" t="b">
        <v>0</v>
      </c>
      <c r="AH708" s="177"/>
      <c r="AI708" s="47"/>
      <c r="AJ708" s="8"/>
      <c r="AK708" s="47" t="s">
        <v>622</v>
      </c>
      <c r="AL708" s="4"/>
      <c r="AM708" s="4" t="s">
        <v>373</v>
      </c>
      <c r="AN708" s="4" t="s">
        <v>796</v>
      </c>
      <c r="AO708" s="4" t="s">
        <v>2010</v>
      </c>
      <c r="AP708" s="4" t="s">
        <v>2010</v>
      </c>
      <c r="AQ708" s="4" t="s">
        <v>2010</v>
      </c>
      <c r="AR708" s="4" t="s">
        <v>2010</v>
      </c>
      <c r="AS708" s="147"/>
      <c r="AT708" s="147"/>
      <c r="AU708" s="147"/>
      <c r="AV708" s="147"/>
      <c r="AW708" s="147"/>
      <c r="AX708" s="147"/>
      <c r="AY708" s="147"/>
      <c r="AZ708" s="147"/>
    </row>
    <row r="709">
      <c r="A709" s="4" t="s">
        <v>1878</v>
      </c>
      <c r="B709" s="144">
        <v>44543.0</v>
      </c>
      <c r="C709" s="115">
        <v>0.2795138888888889</v>
      </c>
      <c r="D709" s="47"/>
      <c r="E709" s="47"/>
      <c r="F709" s="4"/>
      <c r="G709" s="4"/>
      <c r="H709" s="4"/>
      <c r="I709" s="47"/>
      <c r="J709" s="47"/>
      <c r="K709" s="47" t="s">
        <v>622</v>
      </c>
      <c r="L709" s="144">
        <v>44543.0</v>
      </c>
      <c r="M709" s="115">
        <v>0.5098032407407408</v>
      </c>
      <c r="N709" s="4"/>
      <c r="O709" s="4"/>
      <c r="P709" s="8" t="b">
        <v>0</v>
      </c>
      <c r="Q709" s="8" t="s">
        <v>2013</v>
      </c>
      <c r="R709" s="177" t="b">
        <v>1</v>
      </c>
      <c r="S709" s="177">
        <v>1.0</v>
      </c>
      <c r="T709" s="8">
        <v>0.0</v>
      </c>
      <c r="U709" s="4"/>
      <c r="V709" s="47"/>
      <c r="W709" s="4"/>
      <c r="X709" s="177" t="b">
        <v>0</v>
      </c>
      <c r="Y709" s="8" t="b">
        <v>0</v>
      </c>
      <c r="Z709" s="47"/>
      <c r="AA709" s="8" t="b">
        <v>0</v>
      </c>
      <c r="AB709" s="8" t="b">
        <v>0</v>
      </c>
      <c r="AC709" s="178">
        <v>486.0</v>
      </c>
      <c r="AD709" s="177" t="b">
        <v>1</v>
      </c>
      <c r="AE709" s="179"/>
      <c r="AF709" s="8" t="b">
        <v>0</v>
      </c>
      <c r="AG709" s="8" t="b">
        <v>0</v>
      </c>
      <c r="AH709" s="177"/>
      <c r="AI709" s="47"/>
      <c r="AJ709" s="8"/>
      <c r="AK709" s="47" t="s">
        <v>622</v>
      </c>
      <c r="AL709" s="4"/>
      <c r="AM709" s="4" t="s">
        <v>373</v>
      </c>
      <c r="AN709" s="4" t="s">
        <v>978</v>
      </c>
      <c r="AO709" s="4" t="s">
        <v>2010</v>
      </c>
      <c r="AP709" s="4" t="s">
        <v>2010</v>
      </c>
      <c r="AQ709" s="4" t="s">
        <v>2010</v>
      </c>
      <c r="AR709" s="4" t="s">
        <v>2010</v>
      </c>
      <c r="AS709" s="147"/>
      <c r="AT709" s="147"/>
      <c r="AU709" s="147"/>
      <c r="AV709" s="147"/>
      <c r="AW709" s="147"/>
      <c r="AX709" s="147"/>
      <c r="AY709" s="147"/>
      <c r="AZ709" s="147"/>
    </row>
    <row r="710">
      <c r="A710" s="4" t="s">
        <v>1880</v>
      </c>
      <c r="B710" s="144">
        <v>44543.0</v>
      </c>
      <c r="C710" s="115">
        <v>0.2821064814814815</v>
      </c>
      <c r="D710" s="47"/>
      <c r="E710" s="47"/>
      <c r="F710" s="4"/>
      <c r="G710" s="4"/>
      <c r="H710" s="4"/>
      <c r="I710" s="47"/>
      <c r="J710" s="47"/>
      <c r="K710" s="47" t="s">
        <v>271</v>
      </c>
      <c r="L710" s="144"/>
      <c r="M710" s="115"/>
      <c r="N710" s="4"/>
      <c r="O710" s="4"/>
      <c r="P710" s="8" t="b">
        <v>0</v>
      </c>
      <c r="Q710" s="8" t="s">
        <v>2009</v>
      </c>
      <c r="R710" s="177" t="b">
        <v>1</v>
      </c>
      <c r="S710" s="177">
        <v>1.0</v>
      </c>
      <c r="T710" s="8"/>
      <c r="U710" s="4"/>
      <c r="V710" s="47"/>
      <c r="W710" s="4"/>
      <c r="X710" s="177" t="b">
        <v>0</v>
      </c>
      <c r="Y710" s="8" t="b">
        <v>0</v>
      </c>
      <c r="Z710" s="47"/>
      <c r="AA710" s="8" t="b">
        <v>0</v>
      </c>
      <c r="AB710" s="8" t="b">
        <v>0</v>
      </c>
      <c r="AC710" s="178">
        <v>29.0</v>
      </c>
      <c r="AD710" s="177" t="b">
        <v>0</v>
      </c>
      <c r="AE710" s="179"/>
      <c r="AF710" s="8" t="b">
        <v>0</v>
      </c>
      <c r="AG710" s="8" t="b">
        <v>0</v>
      </c>
      <c r="AH710" s="177"/>
      <c r="AI710" s="47"/>
      <c r="AJ710" s="8">
        <v>2.2</v>
      </c>
      <c r="AK710" s="47" t="s">
        <v>622</v>
      </c>
      <c r="AL710" s="4"/>
      <c r="AM710" s="4" t="s">
        <v>280</v>
      </c>
      <c r="AN710" s="4" t="s">
        <v>473</v>
      </c>
      <c r="AO710" s="4" t="s">
        <v>2010</v>
      </c>
      <c r="AP710" s="4" t="s">
        <v>2010</v>
      </c>
      <c r="AQ710" s="4" t="s">
        <v>2010</v>
      </c>
      <c r="AR710" s="4" t="s">
        <v>2010</v>
      </c>
      <c r="AS710" s="147"/>
      <c r="AT710" s="147"/>
      <c r="AU710" s="147"/>
      <c r="AV710" s="147"/>
      <c r="AW710" s="147"/>
      <c r="AX710" s="147"/>
      <c r="AY710" s="147"/>
      <c r="AZ710" s="147"/>
    </row>
    <row r="711">
      <c r="A711" s="4" t="s">
        <v>1882</v>
      </c>
      <c r="B711" s="144">
        <v>44544.0</v>
      </c>
      <c r="C711" s="115">
        <v>0.16511574074074073</v>
      </c>
      <c r="D711" s="47"/>
      <c r="E711" s="47"/>
      <c r="F711" s="4"/>
      <c r="G711" s="4"/>
      <c r="H711" s="4"/>
      <c r="I711" s="47"/>
      <c r="J711" s="47"/>
      <c r="K711" s="47" t="s">
        <v>622</v>
      </c>
      <c r="L711" s="144">
        <v>44544.0</v>
      </c>
      <c r="M711" s="115">
        <v>0.472650462962963</v>
      </c>
      <c r="N711" s="4"/>
      <c r="O711" s="4"/>
      <c r="P711" s="8" t="b">
        <v>0</v>
      </c>
      <c r="Q711" s="8" t="s">
        <v>2013</v>
      </c>
      <c r="R711" s="177" t="b">
        <v>1</v>
      </c>
      <c r="S711" s="177">
        <v>1.0</v>
      </c>
      <c r="T711" s="8"/>
      <c r="U711" s="4"/>
      <c r="V711" s="47"/>
      <c r="W711" s="4"/>
      <c r="X711" s="177" t="b">
        <v>0</v>
      </c>
      <c r="Y711" s="8" t="b">
        <v>0</v>
      </c>
      <c r="Z711" s="47"/>
      <c r="AA711" s="8" t="b">
        <v>0</v>
      </c>
      <c r="AB711" s="8" t="b">
        <v>0</v>
      </c>
      <c r="AC711" s="178">
        <v>28.0</v>
      </c>
      <c r="AD711" s="177" t="b">
        <v>0</v>
      </c>
      <c r="AE711" s="179"/>
      <c r="AF711" s="8" t="b">
        <v>0</v>
      </c>
      <c r="AG711" s="8" t="b">
        <v>0</v>
      </c>
      <c r="AH711" s="177"/>
      <c r="AI711" s="47"/>
      <c r="AJ711" s="8"/>
      <c r="AK711" s="47" t="s">
        <v>622</v>
      </c>
      <c r="AL711" s="4"/>
      <c r="AM711" s="4" t="s">
        <v>280</v>
      </c>
      <c r="AN711" s="4" t="s">
        <v>352</v>
      </c>
      <c r="AO711" s="4" t="s">
        <v>2010</v>
      </c>
      <c r="AP711" s="4" t="s">
        <v>2010</v>
      </c>
      <c r="AQ711" s="4" t="s">
        <v>2010</v>
      </c>
      <c r="AR711" s="4" t="s">
        <v>2010</v>
      </c>
      <c r="AS711" s="147"/>
      <c r="AT711" s="147"/>
      <c r="AU711" s="147"/>
      <c r="AV711" s="147"/>
      <c r="AW711" s="147"/>
      <c r="AX711" s="147"/>
      <c r="AY711" s="147"/>
      <c r="AZ711" s="147"/>
    </row>
    <row r="712">
      <c r="A712" s="4" t="s">
        <v>1884</v>
      </c>
      <c r="B712" s="144">
        <v>44544.0</v>
      </c>
      <c r="C712" s="115">
        <v>0.16633101851851853</v>
      </c>
      <c r="D712" s="47"/>
      <c r="E712" s="47"/>
      <c r="F712" s="4"/>
      <c r="G712" s="4"/>
      <c r="H712" s="4"/>
      <c r="I712" s="47"/>
      <c r="J712" s="47"/>
      <c r="K712" s="47" t="s">
        <v>622</v>
      </c>
      <c r="L712" s="144">
        <v>44544.0</v>
      </c>
      <c r="M712" s="115">
        <v>0.472650462962963</v>
      </c>
      <c r="N712" s="4"/>
      <c r="O712" s="4"/>
      <c r="P712" s="8" t="b">
        <v>0</v>
      </c>
      <c r="Q712" s="8" t="s">
        <v>2013</v>
      </c>
      <c r="R712" s="177" t="b">
        <v>1</v>
      </c>
      <c r="S712" s="177">
        <v>1.0</v>
      </c>
      <c r="T712" s="8"/>
      <c r="U712" s="4"/>
      <c r="V712" s="47"/>
      <c r="W712" s="4"/>
      <c r="X712" s="177" t="b">
        <v>0</v>
      </c>
      <c r="Y712" s="8" t="b">
        <v>0</v>
      </c>
      <c r="Z712" s="47"/>
      <c r="AA712" s="8" t="b">
        <v>0</v>
      </c>
      <c r="AB712" s="8" t="b">
        <v>0</v>
      </c>
      <c r="AC712" s="178">
        <v>27.0</v>
      </c>
      <c r="AD712" s="177" t="b">
        <v>0</v>
      </c>
      <c r="AE712" s="179"/>
      <c r="AF712" s="8" t="b">
        <v>0</v>
      </c>
      <c r="AG712" s="8" t="b">
        <v>0</v>
      </c>
      <c r="AH712" s="177"/>
      <c r="AI712" s="47"/>
      <c r="AJ712" s="8"/>
      <c r="AK712" s="47" t="s">
        <v>622</v>
      </c>
      <c r="AL712" s="4"/>
      <c r="AM712" s="4" t="s">
        <v>280</v>
      </c>
      <c r="AN712" s="4" t="s">
        <v>426</v>
      </c>
      <c r="AO712" s="4" t="s">
        <v>2010</v>
      </c>
      <c r="AP712" s="4" t="s">
        <v>2010</v>
      </c>
      <c r="AQ712" s="4" t="s">
        <v>2010</v>
      </c>
      <c r="AR712" s="4" t="s">
        <v>2010</v>
      </c>
      <c r="AS712" s="147"/>
      <c r="AT712" s="147"/>
      <c r="AU712" s="147"/>
      <c r="AV712" s="147"/>
      <c r="AW712" s="147"/>
      <c r="AX712" s="147"/>
      <c r="AY712" s="147"/>
      <c r="AZ712" s="147"/>
    </row>
    <row r="713">
      <c r="A713" s="4" t="s">
        <v>1886</v>
      </c>
      <c r="B713" s="144">
        <v>44544.0</v>
      </c>
      <c r="C713" s="115">
        <v>0.1673726851851852</v>
      </c>
      <c r="D713" s="47"/>
      <c r="E713" s="47"/>
      <c r="F713" s="4"/>
      <c r="G713" s="4"/>
      <c r="H713" s="4"/>
      <c r="I713" s="47"/>
      <c r="J713" s="47"/>
      <c r="K713" s="47" t="s">
        <v>622</v>
      </c>
      <c r="L713" s="144">
        <v>44544.0</v>
      </c>
      <c r="M713" s="115">
        <v>0.472650462962963</v>
      </c>
      <c r="N713" s="4"/>
      <c r="O713" s="4"/>
      <c r="P713" s="8" t="b">
        <v>0</v>
      </c>
      <c r="Q713" s="8" t="s">
        <v>2013</v>
      </c>
      <c r="R713" s="177" t="b">
        <v>1</v>
      </c>
      <c r="S713" s="177">
        <v>1.0</v>
      </c>
      <c r="T713" s="8">
        <v>0.0</v>
      </c>
      <c r="U713" s="4"/>
      <c r="V713" s="47"/>
      <c r="W713" s="4"/>
      <c r="X713" s="177" t="b">
        <v>0</v>
      </c>
      <c r="Y713" s="8" t="b">
        <v>0</v>
      </c>
      <c r="Z713" s="47"/>
      <c r="AA713" s="8" t="b">
        <v>0</v>
      </c>
      <c r="AB713" s="8" t="b">
        <v>0</v>
      </c>
      <c r="AC713" s="178">
        <v>485.0</v>
      </c>
      <c r="AD713" s="177" t="b">
        <v>1</v>
      </c>
      <c r="AE713" s="179"/>
      <c r="AF713" s="8" t="b">
        <v>0</v>
      </c>
      <c r="AG713" s="8" t="b">
        <v>0</v>
      </c>
      <c r="AH713" s="177"/>
      <c r="AI713" s="47"/>
      <c r="AJ713" s="8"/>
      <c r="AK713" s="47" t="s">
        <v>622</v>
      </c>
      <c r="AL713" s="4"/>
      <c r="AM713" s="4" t="s">
        <v>280</v>
      </c>
      <c r="AN713" s="4" t="s">
        <v>1081</v>
      </c>
      <c r="AO713" s="4" t="s">
        <v>2010</v>
      </c>
      <c r="AP713" s="4" t="s">
        <v>2010</v>
      </c>
      <c r="AQ713" s="4" t="s">
        <v>2010</v>
      </c>
      <c r="AR713" s="4" t="s">
        <v>2010</v>
      </c>
      <c r="AS713" s="147"/>
      <c r="AT713" s="147"/>
      <c r="AU713" s="147"/>
      <c r="AV713" s="147"/>
      <c r="AW713" s="147"/>
      <c r="AX713" s="147"/>
      <c r="AY713" s="147"/>
      <c r="AZ713" s="147"/>
    </row>
    <row r="714">
      <c r="A714" s="4" t="s">
        <v>1888</v>
      </c>
      <c r="B714" s="144">
        <v>44544.0</v>
      </c>
      <c r="C714" s="115">
        <v>0.16783564814814814</v>
      </c>
      <c r="D714" s="47"/>
      <c r="E714" s="47"/>
      <c r="F714" s="4"/>
      <c r="G714" s="4"/>
      <c r="H714" s="4"/>
      <c r="I714" s="47"/>
      <c r="J714" s="47"/>
      <c r="K714" s="47" t="s">
        <v>622</v>
      </c>
      <c r="L714" s="144">
        <v>44544.0</v>
      </c>
      <c r="M714" s="115">
        <v>0.472650462962963</v>
      </c>
      <c r="N714" s="4"/>
      <c r="O714" s="4"/>
      <c r="P714" s="8" t="b">
        <v>0</v>
      </c>
      <c r="Q714" s="8" t="s">
        <v>2013</v>
      </c>
      <c r="R714" s="177" t="b">
        <v>1</v>
      </c>
      <c r="S714" s="177">
        <v>1.0</v>
      </c>
      <c r="T714" s="8">
        <v>0.0</v>
      </c>
      <c r="U714" s="4"/>
      <c r="V714" s="47"/>
      <c r="W714" s="4"/>
      <c r="X714" s="177" t="b">
        <v>0</v>
      </c>
      <c r="Y714" s="8" t="b">
        <v>0</v>
      </c>
      <c r="Z714" s="47"/>
      <c r="AA714" s="8" t="b">
        <v>0</v>
      </c>
      <c r="AB714" s="8" t="b">
        <v>0</v>
      </c>
      <c r="AC714" s="178">
        <v>484.0</v>
      </c>
      <c r="AD714" s="177" t="b">
        <v>1</v>
      </c>
      <c r="AE714" s="179"/>
      <c r="AF714" s="8" t="b">
        <v>0</v>
      </c>
      <c r="AG714" s="8" t="b">
        <v>0</v>
      </c>
      <c r="AH714" s="177"/>
      <c r="AI714" s="47"/>
      <c r="AJ714" s="8"/>
      <c r="AK714" s="47" t="s">
        <v>622</v>
      </c>
      <c r="AL714" s="4"/>
      <c r="AM714" s="4" t="s">
        <v>280</v>
      </c>
      <c r="AN714" s="4" t="s">
        <v>1001</v>
      </c>
      <c r="AO714" s="4" t="s">
        <v>2010</v>
      </c>
      <c r="AP714" s="4" t="s">
        <v>2010</v>
      </c>
      <c r="AQ714" s="4" t="s">
        <v>2010</v>
      </c>
      <c r="AR714" s="4" t="s">
        <v>2010</v>
      </c>
      <c r="AS714" s="147"/>
      <c r="AT714" s="147"/>
      <c r="AU714" s="147"/>
      <c r="AV714" s="147"/>
      <c r="AW714" s="147"/>
      <c r="AX714" s="147"/>
      <c r="AY714" s="147"/>
      <c r="AZ714" s="147"/>
    </row>
    <row r="715">
      <c r="A715" s="4" t="s">
        <v>1890</v>
      </c>
      <c r="B715" s="144">
        <v>44544.0</v>
      </c>
      <c r="C715" s="115">
        <v>0.16854166666666667</v>
      </c>
      <c r="D715" s="47"/>
      <c r="E715" s="47"/>
      <c r="F715" s="4"/>
      <c r="G715" s="4"/>
      <c r="H715" s="4"/>
      <c r="I715" s="47"/>
      <c r="J715" s="47"/>
      <c r="K715" s="47" t="s">
        <v>622</v>
      </c>
      <c r="L715" s="144">
        <v>44544.0</v>
      </c>
      <c r="M715" s="115">
        <v>0.472650462962963</v>
      </c>
      <c r="N715" s="4"/>
      <c r="O715" s="4"/>
      <c r="P715" s="8" t="b">
        <v>0</v>
      </c>
      <c r="Q715" s="8" t="s">
        <v>2013</v>
      </c>
      <c r="R715" s="177" t="b">
        <v>1</v>
      </c>
      <c r="S715" s="177">
        <v>1.0</v>
      </c>
      <c r="T715" s="8">
        <v>0.0</v>
      </c>
      <c r="U715" s="4"/>
      <c r="V715" s="47"/>
      <c r="W715" s="4"/>
      <c r="X715" s="177" t="b">
        <v>0</v>
      </c>
      <c r="Y715" s="8" t="b">
        <v>0</v>
      </c>
      <c r="Z715" s="47"/>
      <c r="AA715" s="8" t="b">
        <v>0</v>
      </c>
      <c r="AB715" s="8" t="b">
        <v>0</v>
      </c>
      <c r="AC715" s="178">
        <v>483.0</v>
      </c>
      <c r="AD715" s="177" t="b">
        <v>1</v>
      </c>
      <c r="AE715" s="179"/>
      <c r="AF715" s="8" t="b">
        <v>0</v>
      </c>
      <c r="AG715" s="8" t="b">
        <v>0</v>
      </c>
      <c r="AH715" s="177"/>
      <c r="AI715" s="47"/>
      <c r="AJ715" s="8"/>
      <c r="AK715" s="47" t="s">
        <v>622</v>
      </c>
      <c r="AL715" s="4"/>
      <c r="AM715" s="4" t="s">
        <v>280</v>
      </c>
      <c r="AN715" s="4" t="s">
        <v>1415</v>
      </c>
      <c r="AO715" s="4" t="s">
        <v>2010</v>
      </c>
      <c r="AP715" s="4" t="s">
        <v>2010</v>
      </c>
      <c r="AQ715" s="4" t="s">
        <v>2010</v>
      </c>
      <c r="AR715" s="4" t="s">
        <v>2010</v>
      </c>
      <c r="AS715" s="147"/>
      <c r="AT715" s="147"/>
      <c r="AU715" s="147"/>
      <c r="AV715" s="147"/>
      <c r="AW715" s="147"/>
      <c r="AX715" s="147"/>
      <c r="AY715" s="147"/>
      <c r="AZ715" s="147"/>
    </row>
    <row r="716">
      <c r="A716" s="4" t="s">
        <v>1892</v>
      </c>
      <c r="B716" s="144">
        <v>44544.0</v>
      </c>
      <c r="C716" s="115">
        <v>0.1688310185185185</v>
      </c>
      <c r="D716" s="47"/>
      <c r="E716" s="47"/>
      <c r="F716" s="4"/>
      <c r="G716" s="4"/>
      <c r="H716" s="4"/>
      <c r="I716" s="47"/>
      <c r="J716" s="47"/>
      <c r="K716" s="47" t="s">
        <v>622</v>
      </c>
      <c r="L716" s="144">
        <v>44544.0</v>
      </c>
      <c r="M716" s="115">
        <v>0.472650462962963</v>
      </c>
      <c r="N716" s="4"/>
      <c r="O716" s="4"/>
      <c r="P716" s="8" t="b">
        <v>0</v>
      </c>
      <c r="Q716" s="8" t="s">
        <v>2013</v>
      </c>
      <c r="R716" s="177" t="b">
        <v>1</v>
      </c>
      <c r="S716" s="177">
        <v>1.0</v>
      </c>
      <c r="T716" s="8"/>
      <c r="U716" s="4"/>
      <c r="V716" s="47"/>
      <c r="W716" s="4"/>
      <c r="X716" s="177" t="b">
        <v>0</v>
      </c>
      <c r="Y716" s="8" t="b">
        <v>0</v>
      </c>
      <c r="Z716" s="47"/>
      <c r="AA716" s="8" t="b">
        <v>0</v>
      </c>
      <c r="AB716" s="8" t="b">
        <v>0</v>
      </c>
      <c r="AC716" s="178">
        <v>26.0</v>
      </c>
      <c r="AD716" s="177" t="b">
        <v>0</v>
      </c>
      <c r="AE716" s="179"/>
      <c r="AF716" s="8" t="b">
        <v>0</v>
      </c>
      <c r="AG716" s="8" t="b">
        <v>0</v>
      </c>
      <c r="AH716" s="177"/>
      <c r="AI716" s="47"/>
      <c r="AJ716" s="8"/>
      <c r="AK716" s="47" t="s">
        <v>622</v>
      </c>
      <c r="AL716" s="4"/>
      <c r="AM716" s="4" t="s">
        <v>280</v>
      </c>
      <c r="AN716" s="4" t="s">
        <v>287</v>
      </c>
      <c r="AO716" s="4" t="s">
        <v>2010</v>
      </c>
      <c r="AP716" s="4" t="s">
        <v>2010</v>
      </c>
      <c r="AQ716" s="4" t="s">
        <v>2010</v>
      </c>
      <c r="AR716" s="4" t="s">
        <v>2010</v>
      </c>
      <c r="AS716" s="147"/>
      <c r="AT716" s="147"/>
      <c r="AU716" s="147"/>
      <c r="AV716" s="147"/>
      <c r="AW716" s="147"/>
      <c r="AX716" s="147"/>
      <c r="AY716" s="147"/>
      <c r="AZ716" s="147"/>
    </row>
    <row r="717">
      <c r="A717" s="4" t="s">
        <v>1894</v>
      </c>
      <c r="B717" s="144">
        <v>44544.0</v>
      </c>
      <c r="C717" s="115">
        <v>0.17024305555555555</v>
      </c>
      <c r="D717" s="47"/>
      <c r="E717" s="47"/>
      <c r="F717" s="4"/>
      <c r="G717" s="4"/>
      <c r="H717" s="4"/>
      <c r="I717" s="47"/>
      <c r="J717" s="47"/>
      <c r="K717" s="47" t="s">
        <v>622</v>
      </c>
      <c r="L717" s="144">
        <v>44544.0</v>
      </c>
      <c r="M717" s="115">
        <v>0.472650462962963</v>
      </c>
      <c r="N717" s="4"/>
      <c r="O717" s="4"/>
      <c r="P717" s="8" t="b">
        <v>0</v>
      </c>
      <c r="Q717" s="8" t="s">
        <v>2013</v>
      </c>
      <c r="R717" s="177" t="b">
        <v>1</v>
      </c>
      <c r="S717" s="177">
        <v>1.0</v>
      </c>
      <c r="T717" s="8">
        <v>0.0</v>
      </c>
      <c r="U717" s="4"/>
      <c r="V717" s="47"/>
      <c r="W717" s="4"/>
      <c r="X717" s="177" t="b">
        <v>0</v>
      </c>
      <c r="Y717" s="8" t="b">
        <v>0</v>
      </c>
      <c r="Z717" s="47"/>
      <c r="AA717" s="8" t="b">
        <v>0</v>
      </c>
      <c r="AB717" s="8" t="b">
        <v>0</v>
      </c>
      <c r="AC717" s="178">
        <v>482.0</v>
      </c>
      <c r="AD717" s="177" t="b">
        <v>1</v>
      </c>
      <c r="AE717" s="179"/>
      <c r="AF717" s="8" t="b">
        <v>0</v>
      </c>
      <c r="AG717" s="8" t="b">
        <v>0</v>
      </c>
      <c r="AH717" s="177"/>
      <c r="AI717" s="47"/>
      <c r="AJ717" s="8"/>
      <c r="AK717" s="47" t="s">
        <v>622</v>
      </c>
      <c r="AL717" s="4"/>
      <c r="AM717" s="4" t="s">
        <v>280</v>
      </c>
      <c r="AN717" s="4" t="s">
        <v>1895</v>
      </c>
      <c r="AO717" s="4" t="s">
        <v>2010</v>
      </c>
      <c r="AP717" s="4" t="s">
        <v>2010</v>
      </c>
      <c r="AQ717" s="4" t="s">
        <v>2010</v>
      </c>
      <c r="AR717" s="4" t="s">
        <v>2010</v>
      </c>
      <c r="AS717" s="147"/>
      <c r="AT717" s="147"/>
      <c r="AU717" s="147"/>
      <c r="AV717" s="147"/>
      <c r="AW717" s="147"/>
      <c r="AX717" s="147"/>
      <c r="AY717" s="147"/>
      <c r="AZ717" s="147"/>
    </row>
    <row r="718">
      <c r="A718" s="4" t="s">
        <v>1897</v>
      </c>
      <c r="B718" s="144">
        <v>44544.0</v>
      </c>
      <c r="C718" s="115">
        <v>0.1704513888888889</v>
      </c>
      <c r="D718" s="47"/>
      <c r="E718" s="47"/>
      <c r="F718" s="4"/>
      <c r="G718" s="4"/>
      <c r="H718" s="4"/>
      <c r="I718" s="47"/>
      <c r="J718" s="47"/>
      <c r="K718" s="47" t="s">
        <v>622</v>
      </c>
      <c r="L718" s="144">
        <v>44544.0</v>
      </c>
      <c r="M718" s="115">
        <v>0.472662037037037</v>
      </c>
      <c r="N718" s="4"/>
      <c r="O718" s="4"/>
      <c r="P718" s="8" t="b">
        <v>0</v>
      </c>
      <c r="Q718" s="8" t="s">
        <v>2013</v>
      </c>
      <c r="R718" s="177" t="b">
        <v>1</v>
      </c>
      <c r="S718" s="177">
        <v>1.0</v>
      </c>
      <c r="T718" s="8">
        <v>0.0</v>
      </c>
      <c r="U718" s="4"/>
      <c r="V718" s="47"/>
      <c r="W718" s="4"/>
      <c r="X718" s="177" t="b">
        <v>0</v>
      </c>
      <c r="Y718" s="8" t="b">
        <v>0</v>
      </c>
      <c r="Z718" s="47"/>
      <c r="AA718" s="8" t="b">
        <v>0</v>
      </c>
      <c r="AB718" s="8" t="b">
        <v>0</v>
      </c>
      <c r="AC718" s="178">
        <v>481.0</v>
      </c>
      <c r="AD718" s="177" t="b">
        <v>1</v>
      </c>
      <c r="AE718" s="179">
        <v>435.1833333333333</v>
      </c>
      <c r="AF718" s="8" t="b">
        <v>0</v>
      </c>
      <c r="AG718" s="8" t="b">
        <v>0</v>
      </c>
      <c r="AH718" s="177"/>
      <c r="AI718" s="47"/>
      <c r="AJ718" s="8"/>
      <c r="AK718" s="47" t="s">
        <v>622</v>
      </c>
      <c r="AL718" s="4"/>
      <c r="AM718" s="4" t="s">
        <v>280</v>
      </c>
      <c r="AN718" s="4" t="s">
        <v>1025</v>
      </c>
      <c r="AO718" s="4" t="s">
        <v>2010</v>
      </c>
      <c r="AP718" s="4" t="s">
        <v>2010</v>
      </c>
      <c r="AQ718" s="4" t="s">
        <v>2010</v>
      </c>
      <c r="AR718" s="4" t="s">
        <v>2010</v>
      </c>
      <c r="AS718" s="147"/>
      <c r="AT718" s="147"/>
      <c r="AU718" s="147"/>
      <c r="AV718" s="147"/>
      <c r="AW718" s="147"/>
      <c r="AX718" s="147"/>
      <c r="AY718" s="147"/>
      <c r="AZ718" s="147"/>
    </row>
    <row r="719">
      <c r="A719" s="4" t="s">
        <v>1899</v>
      </c>
      <c r="B719" s="144">
        <v>44544.0</v>
      </c>
      <c r="C719" s="115">
        <v>0.17069444444444445</v>
      </c>
      <c r="D719" s="47"/>
      <c r="E719" s="47"/>
      <c r="F719" s="4"/>
      <c r="G719" s="4"/>
      <c r="H719" s="4"/>
      <c r="I719" s="47"/>
      <c r="J719" s="47"/>
      <c r="K719" s="47" t="s">
        <v>622</v>
      </c>
      <c r="L719" s="144">
        <v>44544.0</v>
      </c>
      <c r="M719" s="115">
        <v>0.472662037037037</v>
      </c>
      <c r="N719" s="4"/>
      <c r="O719" s="4"/>
      <c r="P719" s="8" t="b">
        <v>0</v>
      </c>
      <c r="Q719" s="8" t="s">
        <v>2013</v>
      </c>
      <c r="R719" s="177" t="b">
        <v>1</v>
      </c>
      <c r="S719" s="177">
        <v>1.0</v>
      </c>
      <c r="T719" s="8"/>
      <c r="U719" s="4"/>
      <c r="V719" s="47"/>
      <c r="W719" s="4"/>
      <c r="X719" s="177" t="b">
        <v>0</v>
      </c>
      <c r="Y719" s="8" t="b">
        <v>0</v>
      </c>
      <c r="Z719" s="47"/>
      <c r="AA719" s="8" t="b">
        <v>0</v>
      </c>
      <c r="AB719" s="8" t="b">
        <v>0</v>
      </c>
      <c r="AC719" s="178">
        <v>25.0</v>
      </c>
      <c r="AD719" s="177" t="b">
        <v>0</v>
      </c>
      <c r="AE719" s="179"/>
      <c r="AF719" s="8" t="b">
        <v>0</v>
      </c>
      <c r="AG719" s="8" t="b">
        <v>0</v>
      </c>
      <c r="AH719" s="177"/>
      <c r="AI719" s="47"/>
      <c r="AJ719" s="8"/>
      <c r="AK719" s="47" t="s">
        <v>622</v>
      </c>
      <c r="AL719" s="4"/>
      <c r="AM719" s="4" t="s">
        <v>373</v>
      </c>
      <c r="AN719" s="4" t="s">
        <v>349</v>
      </c>
      <c r="AO719" s="4" t="s">
        <v>2010</v>
      </c>
      <c r="AP719" s="4" t="s">
        <v>2010</v>
      </c>
      <c r="AQ719" s="4" t="s">
        <v>2010</v>
      </c>
      <c r="AR719" s="4" t="s">
        <v>2010</v>
      </c>
      <c r="AS719" s="147"/>
      <c r="AT719" s="147"/>
      <c r="AU719" s="147"/>
      <c r="AV719" s="147"/>
      <c r="AW719" s="147"/>
      <c r="AX719" s="147"/>
      <c r="AY719" s="147"/>
      <c r="AZ719" s="147"/>
    </row>
    <row r="720">
      <c r="A720" s="4" t="s">
        <v>1901</v>
      </c>
      <c r="B720" s="144">
        <v>44544.0</v>
      </c>
      <c r="C720" s="115">
        <v>0.17299768518518518</v>
      </c>
      <c r="D720" s="47"/>
      <c r="E720" s="47"/>
      <c r="F720" s="4"/>
      <c r="G720" s="4"/>
      <c r="H720" s="4"/>
      <c r="I720" s="47"/>
      <c r="J720" s="47"/>
      <c r="K720" s="47" t="s">
        <v>622</v>
      </c>
      <c r="L720" s="144">
        <v>44544.0</v>
      </c>
      <c r="M720" s="115">
        <v>0.472662037037037</v>
      </c>
      <c r="N720" s="4"/>
      <c r="O720" s="4"/>
      <c r="P720" s="8" t="b">
        <v>0</v>
      </c>
      <c r="Q720" s="8" t="s">
        <v>2013</v>
      </c>
      <c r="R720" s="177" t="b">
        <v>1</v>
      </c>
      <c r="S720" s="177">
        <v>1.0</v>
      </c>
      <c r="T720" s="8">
        <v>0.0</v>
      </c>
      <c r="U720" s="4"/>
      <c r="V720" s="47"/>
      <c r="W720" s="4"/>
      <c r="X720" s="177" t="b">
        <v>0</v>
      </c>
      <c r="Y720" s="8" t="b">
        <v>0</v>
      </c>
      <c r="Z720" s="47"/>
      <c r="AA720" s="8" t="b">
        <v>0</v>
      </c>
      <c r="AB720" s="8" t="b">
        <v>0</v>
      </c>
      <c r="AC720" s="178">
        <v>480.0</v>
      </c>
      <c r="AD720" s="177" t="b">
        <v>1</v>
      </c>
      <c r="AE720" s="179"/>
      <c r="AF720" s="8" t="b">
        <v>0</v>
      </c>
      <c r="AG720" s="8" t="b">
        <v>0</v>
      </c>
      <c r="AH720" s="177"/>
      <c r="AI720" s="47"/>
      <c r="AJ720" s="8"/>
      <c r="AK720" s="47" t="s">
        <v>622</v>
      </c>
      <c r="AL720" s="4"/>
      <c r="AM720" s="4" t="s">
        <v>280</v>
      </c>
      <c r="AN720" s="4" t="s">
        <v>1853</v>
      </c>
      <c r="AO720" s="4" t="s">
        <v>2010</v>
      </c>
      <c r="AP720" s="4" t="s">
        <v>2010</v>
      </c>
      <c r="AQ720" s="4" t="s">
        <v>2010</v>
      </c>
      <c r="AR720" s="4" t="s">
        <v>2010</v>
      </c>
      <c r="AS720" s="147"/>
      <c r="AT720" s="147"/>
      <c r="AU720" s="147"/>
      <c r="AV720" s="147"/>
      <c r="AW720" s="147"/>
      <c r="AX720" s="147"/>
      <c r="AY720" s="147"/>
      <c r="AZ720" s="147"/>
    </row>
    <row r="721">
      <c r="A721" s="4" t="s">
        <v>1903</v>
      </c>
      <c r="B721" s="144">
        <v>44544.0</v>
      </c>
      <c r="C721" s="115">
        <v>0.2304050925925926</v>
      </c>
      <c r="D721" s="47"/>
      <c r="E721" s="47"/>
      <c r="F721" s="4"/>
      <c r="G721" s="4"/>
      <c r="H721" s="4"/>
      <c r="I721" s="47"/>
      <c r="J721" s="47"/>
      <c r="K721" s="47" t="s">
        <v>622</v>
      </c>
      <c r="L721" s="144">
        <v>44544.0</v>
      </c>
      <c r="M721" s="115">
        <v>0.472662037037037</v>
      </c>
      <c r="N721" s="4"/>
      <c r="O721" s="4"/>
      <c r="P721" s="8" t="b">
        <v>0</v>
      </c>
      <c r="Q721" s="8" t="s">
        <v>2013</v>
      </c>
      <c r="R721" s="177" t="b">
        <v>1</v>
      </c>
      <c r="S721" s="177">
        <v>1.0</v>
      </c>
      <c r="T721" s="8"/>
      <c r="U721" s="4"/>
      <c r="V721" s="47"/>
      <c r="W721" s="4"/>
      <c r="X721" s="177" t="b">
        <v>0</v>
      </c>
      <c r="Y721" s="8" t="b">
        <v>0</v>
      </c>
      <c r="Z721" s="47"/>
      <c r="AA721" s="8" t="b">
        <v>0</v>
      </c>
      <c r="AB721" s="8" t="b">
        <v>0</v>
      </c>
      <c r="AC721" s="178">
        <v>24.0</v>
      </c>
      <c r="AD721" s="177" t="b">
        <v>0</v>
      </c>
      <c r="AE721" s="179"/>
      <c r="AF721" s="8" t="b">
        <v>0</v>
      </c>
      <c r="AG721" s="8" t="b">
        <v>0</v>
      </c>
      <c r="AH721" s="177"/>
      <c r="AI721" s="47"/>
      <c r="AJ721" s="8"/>
      <c r="AK721" s="47" t="s">
        <v>622</v>
      </c>
      <c r="AL721" s="4"/>
      <c r="AM721" s="4" t="s">
        <v>280</v>
      </c>
      <c r="AN721" s="4" t="s">
        <v>313</v>
      </c>
      <c r="AO721" s="4" t="s">
        <v>2010</v>
      </c>
      <c r="AP721" s="4" t="s">
        <v>2010</v>
      </c>
      <c r="AQ721" s="4" t="s">
        <v>2010</v>
      </c>
      <c r="AR721" s="4" t="s">
        <v>2010</v>
      </c>
      <c r="AS721" s="147"/>
      <c r="AT721" s="147"/>
      <c r="AU721" s="147"/>
      <c r="AV721" s="147"/>
      <c r="AW721" s="147"/>
      <c r="AX721" s="147"/>
      <c r="AY721" s="147"/>
      <c r="AZ721" s="147"/>
    </row>
    <row r="722">
      <c r="A722" s="4" t="s">
        <v>1905</v>
      </c>
      <c r="B722" s="144">
        <v>44544.0</v>
      </c>
      <c r="C722" s="115">
        <v>0.230625</v>
      </c>
      <c r="D722" s="47"/>
      <c r="E722" s="47"/>
      <c r="F722" s="4"/>
      <c r="G722" s="4"/>
      <c r="H722" s="4"/>
      <c r="I722" s="47"/>
      <c r="J722" s="47"/>
      <c r="K722" s="47" t="s">
        <v>622</v>
      </c>
      <c r="L722" s="144">
        <v>44544.0</v>
      </c>
      <c r="M722" s="115">
        <v>0.472662037037037</v>
      </c>
      <c r="N722" s="4"/>
      <c r="O722" s="4"/>
      <c r="P722" s="8" t="b">
        <v>0</v>
      </c>
      <c r="Q722" s="8" t="s">
        <v>2013</v>
      </c>
      <c r="R722" s="177" t="b">
        <v>1</v>
      </c>
      <c r="S722" s="177">
        <v>1.0</v>
      </c>
      <c r="T722" s="8"/>
      <c r="U722" s="4"/>
      <c r="V722" s="47"/>
      <c r="W722" s="4"/>
      <c r="X722" s="177" t="b">
        <v>0</v>
      </c>
      <c r="Y722" s="8" t="b">
        <v>0</v>
      </c>
      <c r="Z722" s="47"/>
      <c r="AA722" s="8" t="b">
        <v>0</v>
      </c>
      <c r="AB722" s="8" t="b">
        <v>0</v>
      </c>
      <c r="AC722" s="178">
        <v>23.0</v>
      </c>
      <c r="AD722" s="177" t="b">
        <v>0</v>
      </c>
      <c r="AE722" s="179"/>
      <c r="AF722" s="8" t="b">
        <v>0</v>
      </c>
      <c r="AG722" s="8" t="b">
        <v>0</v>
      </c>
      <c r="AH722" s="177"/>
      <c r="AI722" s="47"/>
      <c r="AJ722" s="8"/>
      <c r="AK722" s="47" t="s">
        <v>622</v>
      </c>
      <c r="AL722" s="4"/>
      <c r="AM722" s="4" t="s">
        <v>280</v>
      </c>
      <c r="AN722" s="4" t="s">
        <v>520</v>
      </c>
      <c r="AO722" s="4" t="s">
        <v>2010</v>
      </c>
      <c r="AP722" s="4" t="s">
        <v>2010</v>
      </c>
      <c r="AQ722" s="4" t="s">
        <v>2010</v>
      </c>
      <c r="AR722" s="4" t="s">
        <v>2010</v>
      </c>
      <c r="AS722" s="147"/>
      <c r="AT722" s="147"/>
      <c r="AU722" s="147"/>
      <c r="AV722" s="147"/>
      <c r="AW722" s="147"/>
      <c r="AX722" s="147"/>
      <c r="AY722" s="147"/>
      <c r="AZ722" s="147"/>
    </row>
    <row r="723">
      <c r="A723" s="4" t="s">
        <v>1907</v>
      </c>
      <c r="B723" s="144">
        <v>44544.0</v>
      </c>
      <c r="C723" s="115">
        <v>0.23152777777777778</v>
      </c>
      <c r="D723" s="47"/>
      <c r="E723" s="47"/>
      <c r="F723" s="4"/>
      <c r="G723" s="4"/>
      <c r="H723" s="4"/>
      <c r="I723" s="47"/>
      <c r="J723" s="47"/>
      <c r="K723" s="47" t="s">
        <v>622</v>
      </c>
      <c r="L723" s="144">
        <v>44544.0</v>
      </c>
      <c r="M723" s="115">
        <v>0.472662037037037</v>
      </c>
      <c r="N723" s="4"/>
      <c r="O723" s="4"/>
      <c r="P723" s="8" t="b">
        <v>0</v>
      </c>
      <c r="Q723" s="8" t="s">
        <v>2013</v>
      </c>
      <c r="R723" s="177" t="b">
        <v>1</v>
      </c>
      <c r="S723" s="177">
        <v>1.0</v>
      </c>
      <c r="T723" s="8"/>
      <c r="U723" s="4"/>
      <c r="V723" s="47"/>
      <c r="W723" s="4"/>
      <c r="X723" s="177" t="b">
        <v>0</v>
      </c>
      <c r="Y723" s="8" t="b">
        <v>0</v>
      </c>
      <c r="Z723" s="47"/>
      <c r="AA723" s="8" t="b">
        <v>0</v>
      </c>
      <c r="AB723" s="8" t="b">
        <v>0</v>
      </c>
      <c r="AC723" s="178">
        <v>22.0</v>
      </c>
      <c r="AD723" s="177" t="b">
        <v>0</v>
      </c>
      <c r="AE723" s="179"/>
      <c r="AF723" s="8" t="b">
        <v>0</v>
      </c>
      <c r="AG723" s="8" t="b">
        <v>0</v>
      </c>
      <c r="AH723" s="177"/>
      <c r="AI723" s="47"/>
      <c r="AJ723" s="8"/>
      <c r="AK723" s="47" t="s">
        <v>622</v>
      </c>
      <c r="AL723" s="4"/>
      <c r="AM723" s="4" t="s">
        <v>373</v>
      </c>
      <c r="AN723" s="4" t="s">
        <v>305</v>
      </c>
      <c r="AO723" s="4" t="s">
        <v>2010</v>
      </c>
      <c r="AP723" s="4" t="s">
        <v>2010</v>
      </c>
      <c r="AQ723" s="4" t="s">
        <v>2010</v>
      </c>
      <c r="AR723" s="4" t="s">
        <v>2010</v>
      </c>
      <c r="AS723" s="147"/>
      <c r="AT723" s="147"/>
      <c r="AU723" s="147"/>
      <c r="AV723" s="147"/>
      <c r="AW723" s="147"/>
      <c r="AX723" s="147"/>
      <c r="AY723" s="147"/>
      <c r="AZ723" s="147"/>
    </row>
    <row r="724">
      <c r="A724" s="4" t="s">
        <v>1909</v>
      </c>
      <c r="B724" s="144">
        <v>44544.0</v>
      </c>
      <c r="C724" s="115">
        <v>0.23277777777777778</v>
      </c>
      <c r="D724" s="47"/>
      <c r="E724" s="47"/>
      <c r="F724" s="4"/>
      <c r="G724" s="4"/>
      <c r="H724" s="4"/>
      <c r="I724" s="47"/>
      <c r="J724" s="47"/>
      <c r="K724" s="47" t="s">
        <v>622</v>
      </c>
      <c r="L724" s="144">
        <v>44544.0</v>
      </c>
      <c r="M724" s="115">
        <v>0.472662037037037</v>
      </c>
      <c r="N724" s="4"/>
      <c r="O724" s="4"/>
      <c r="P724" s="8" t="b">
        <v>0</v>
      </c>
      <c r="Q724" s="8" t="s">
        <v>2013</v>
      </c>
      <c r="R724" s="177" t="b">
        <v>1</v>
      </c>
      <c r="S724" s="177">
        <v>1.0</v>
      </c>
      <c r="T724" s="8"/>
      <c r="U724" s="4"/>
      <c r="V724" s="47"/>
      <c r="W724" s="4"/>
      <c r="X724" s="177" t="b">
        <v>0</v>
      </c>
      <c r="Y724" s="8" t="b">
        <v>0</v>
      </c>
      <c r="Z724" s="47"/>
      <c r="AA724" s="8" t="b">
        <v>0</v>
      </c>
      <c r="AB724" s="8" t="b">
        <v>0</v>
      </c>
      <c r="AC724" s="178">
        <v>21.0</v>
      </c>
      <c r="AD724" s="177" t="b">
        <v>0</v>
      </c>
      <c r="AE724" s="179"/>
      <c r="AF724" s="8" t="b">
        <v>0</v>
      </c>
      <c r="AG724" s="8" t="b">
        <v>0</v>
      </c>
      <c r="AH724" s="177"/>
      <c r="AI724" s="47"/>
      <c r="AJ724" s="8"/>
      <c r="AK724" s="47" t="s">
        <v>622</v>
      </c>
      <c r="AL724" s="4"/>
      <c r="AM724" s="4" t="s">
        <v>373</v>
      </c>
      <c r="AN724" s="4" t="s">
        <v>413</v>
      </c>
      <c r="AO724" s="4" t="s">
        <v>2010</v>
      </c>
      <c r="AP724" s="4" t="s">
        <v>2010</v>
      </c>
      <c r="AQ724" s="4" t="s">
        <v>2010</v>
      </c>
      <c r="AR724" s="4" t="s">
        <v>2010</v>
      </c>
      <c r="AS724" s="147"/>
      <c r="AT724" s="147"/>
      <c r="AU724" s="147"/>
      <c r="AV724" s="147"/>
      <c r="AW724" s="147"/>
      <c r="AX724" s="147"/>
      <c r="AY724" s="147"/>
      <c r="AZ724" s="147"/>
    </row>
    <row r="725">
      <c r="A725" s="4" t="s">
        <v>1911</v>
      </c>
      <c r="B725" s="144">
        <v>44544.0</v>
      </c>
      <c r="C725" s="115">
        <v>0.23641203703703703</v>
      </c>
      <c r="D725" s="47"/>
      <c r="E725" s="47"/>
      <c r="F725" s="4"/>
      <c r="G725" s="4"/>
      <c r="H725" s="4"/>
      <c r="I725" s="47"/>
      <c r="J725" s="47"/>
      <c r="K725" s="47" t="s">
        <v>622</v>
      </c>
      <c r="L725" s="144">
        <v>44544.0</v>
      </c>
      <c r="M725" s="115">
        <v>0.472662037037037</v>
      </c>
      <c r="N725" s="4"/>
      <c r="O725" s="4"/>
      <c r="P725" s="8" t="b">
        <v>0</v>
      </c>
      <c r="Q725" s="8" t="s">
        <v>2013</v>
      </c>
      <c r="R725" s="177" t="b">
        <v>1</v>
      </c>
      <c r="S725" s="177">
        <v>1.0</v>
      </c>
      <c r="T725" s="8"/>
      <c r="U725" s="4"/>
      <c r="V725" s="47"/>
      <c r="W725" s="4"/>
      <c r="X725" s="177" t="b">
        <v>0</v>
      </c>
      <c r="Y725" s="8" t="b">
        <v>0</v>
      </c>
      <c r="Z725" s="47"/>
      <c r="AA725" s="8" t="b">
        <v>0</v>
      </c>
      <c r="AB725" s="8" t="b">
        <v>0</v>
      </c>
      <c r="AC725" s="178">
        <v>20.0</v>
      </c>
      <c r="AD725" s="177" t="b">
        <v>0</v>
      </c>
      <c r="AE725" s="179"/>
      <c r="AF725" s="8" t="b">
        <v>0</v>
      </c>
      <c r="AG725" s="8" t="b">
        <v>0</v>
      </c>
      <c r="AH725" s="177"/>
      <c r="AI725" s="47"/>
      <c r="AJ725" s="8"/>
      <c r="AK725" s="47" t="s">
        <v>622</v>
      </c>
      <c r="AL725" s="4"/>
      <c r="AM725" s="4" t="s">
        <v>373</v>
      </c>
      <c r="AN725" s="4" t="s">
        <v>396</v>
      </c>
      <c r="AO725" s="4" t="s">
        <v>2010</v>
      </c>
      <c r="AP725" s="4" t="s">
        <v>2010</v>
      </c>
      <c r="AQ725" s="4" t="s">
        <v>2010</v>
      </c>
      <c r="AR725" s="4" t="s">
        <v>2010</v>
      </c>
      <c r="AS725" s="147"/>
      <c r="AT725" s="147"/>
      <c r="AU725" s="147"/>
      <c r="AV725" s="147"/>
      <c r="AW725" s="147"/>
      <c r="AX725" s="147"/>
      <c r="AY725" s="147"/>
      <c r="AZ725" s="147"/>
    </row>
    <row r="726">
      <c r="A726" s="4" t="s">
        <v>1913</v>
      </c>
      <c r="B726" s="144">
        <v>44544.0</v>
      </c>
      <c r="C726" s="115">
        <v>0.23766203703703703</v>
      </c>
      <c r="D726" s="47"/>
      <c r="E726" s="47"/>
      <c r="F726" s="4"/>
      <c r="G726" s="4"/>
      <c r="H726" s="4"/>
      <c r="I726" s="47"/>
      <c r="J726" s="47"/>
      <c r="K726" s="47" t="s">
        <v>622</v>
      </c>
      <c r="L726" s="144">
        <v>44544.0</v>
      </c>
      <c r="M726" s="115">
        <v>0.472662037037037</v>
      </c>
      <c r="N726" s="4"/>
      <c r="O726" s="4"/>
      <c r="P726" s="8" t="b">
        <v>0</v>
      </c>
      <c r="Q726" s="8" t="s">
        <v>2013</v>
      </c>
      <c r="R726" s="177" t="b">
        <v>1</v>
      </c>
      <c r="S726" s="177">
        <v>1.0</v>
      </c>
      <c r="T726" s="8">
        <v>0.0</v>
      </c>
      <c r="U726" s="4"/>
      <c r="V726" s="47"/>
      <c r="W726" s="4"/>
      <c r="X726" s="177" t="b">
        <v>0</v>
      </c>
      <c r="Y726" s="8" t="b">
        <v>0</v>
      </c>
      <c r="Z726" s="47"/>
      <c r="AA726" s="8" t="b">
        <v>0</v>
      </c>
      <c r="AB726" s="8" t="b">
        <v>0</v>
      </c>
      <c r="AC726" s="178">
        <v>479.0</v>
      </c>
      <c r="AD726" s="177" t="b">
        <v>1</v>
      </c>
      <c r="AE726" s="179"/>
      <c r="AF726" s="8" t="b">
        <v>0</v>
      </c>
      <c r="AG726" s="8" t="b">
        <v>0</v>
      </c>
      <c r="AH726" s="177"/>
      <c r="AI726" s="47"/>
      <c r="AJ726" s="8"/>
      <c r="AK726" s="47" t="s">
        <v>622</v>
      </c>
      <c r="AL726" s="4"/>
      <c r="AM726" s="4" t="s">
        <v>280</v>
      </c>
      <c r="AN726" s="4" t="s">
        <v>1390</v>
      </c>
      <c r="AO726" s="4" t="s">
        <v>2010</v>
      </c>
      <c r="AP726" s="4" t="s">
        <v>2010</v>
      </c>
      <c r="AQ726" s="4" t="s">
        <v>2010</v>
      </c>
      <c r="AR726" s="4" t="s">
        <v>2010</v>
      </c>
      <c r="AS726" s="147"/>
      <c r="AT726" s="147"/>
      <c r="AU726" s="147"/>
      <c r="AV726" s="147"/>
      <c r="AW726" s="147"/>
      <c r="AX726" s="147"/>
      <c r="AY726" s="147"/>
      <c r="AZ726" s="147"/>
    </row>
    <row r="727">
      <c r="A727" s="4" t="s">
        <v>1915</v>
      </c>
      <c r="B727" s="144">
        <v>44544.0</v>
      </c>
      <c r="C727" s="115">
        <v>0.24570601851851853</v>
      </c>
      <c r="D727" s="47"/>
      <c r="E727" s="47"/>
      <c r="F727" s="4"/>
      <c r="G727" s="4"/>
      <c r="H727" s="4"/>
      <c r="I727" s="47"/>
      <c r="J727" s="47"/>
      <c r="K727" s="47" t="s">
        <v>622</v>
      </c>
      <c r="L727" s="144">
        <v>44544.0</v>
      </c>
      <c r="M727" s="115">
        <v>0.472662037037037</v>
      </c>
      <c r="N727" s="4"/>
      <c r="O727" s="4"/>
      <c r="P727" s="8" t="b">
        <v>0</v>
      </c>
      <c r="Q727" s="8" t="s">
        <v>2013</v>
      </c>
      <c r="R727" s="177" t="b">
        <v>1</v>
      </c>
      <c r="S727" s="177">
        <v>1.0</v>
      </c>
      <c r="T727" s="8">
        <v>0.0</v>
      </c>
      <c r="U727" s="4"/>
      <c r="V727" s="47"/>
      <c r="W727" s="4"/>
      <c r="X727" s="177" t="b">
        <v>0</v>
      </c>
      <c r="Y727" s="8" t="b">
        <v>0</v>
      </c>
      <c r="Z727" s="47"/>
      <c r="AA727" s="8" t="b">
        <v>0</v>
      </c>
      <c r="AB727" s="8" t="b">
        <v>0</v>
      </c>
      <c r="AC727" s="178">
        <v>478.0</v>
      </c>
      <c r="AD727" s="177" t="b">
        <v>1</v>
      </c>
      <c r="AE727" s="179"/>
      <c r="AF727" s="8" t="b">
        <v>0</v>
      </c>
      <c r="AG727" s="8" t="b">
        <v>0</v>
      </c>
      <c r="AH727" s="177"/>
      <c r="AI727" s="47"/>
      <c r="AJ727" s="8"/>
      <c r="AK727" s="47" t="s">
        <v>622</v>
      </c>
      <c r="AL727" s="4"/>
      <c r="AM727" s="4" t="s">
        <v>373</v>
      </c>
      <c r="AN727" s="4" t="s">
        <v>1329</v>
      </c>
      <c r="AO727" s="4" t="s">
        <v>2010</v>
      </c>
      <c r="AP727" s="4" t="s">
        <v>2010</v>
      </c>
      <c r="AQ727" s="4" t="s">
        <v>2010</v>
      </c>
      <c r="AR727" s="4" t="s">
        <v>2010</v>
      </c>
      <c r="AS727" s="147"/>
      <c r="AT727" s="147"/>
      <c r="AU727" s="147"/>
      <c r="AV727" s="147"/>
      <c r="AW727" s="147"/>
      <c r="AX727" s="147"/>
      <c r="AY727" s="147"/>
      <c r="AZ727" s="147"/>
    </row>
    <row r="728">
      <c r="A728" s="4" t="s">
        <v>1917</v>
      </c>
      <c r="B728" s="144">
        <v>44544.0</v>
      </c>
      <c r="C728" s="115">
        <v>0.2474074074074074</v>
      </c>
      <c r="D728" s="47"/>
      <c r="E728" s="47"/>
      <c r="F728" s="4"/>
      <c r="G728" s="4"/>
      <c r="H728" s="4"/>
      <c r="I728" s="47"/>
      <c r="J728" s="47"/>
      <c r="K728" s="47" t="s">
        <v>622</v>
      </c>
      <c r="L728" s="144">
        <v>44544.0</v>
      </c>
      <c r="M728" s="115">
        <v>0.472662037037037</v>
      </c>
      <c r="N728" s="4"/>
      <c r="O728" s="4"/>
      <c r="P728" s="8" t="b">
        <v>0</v>
      </c>
      <c r="Q728" s="8" t="s">
        <v>2013</v>
      </c>
      <c r="R728" s="177" t="b">
        <v>1</v>
      </c>
      <c r="S728" s="177">
        <v>1.0</v>
      </c>
      <c r="T728" s="8">
        <v>0.0</v>
      </c>
      <c r="U728" s="4"/>
      <c r="V728" s="47"/>
      <c r="W728" s="4"/>
      <c r="X728" s="177" t="b">
        <v>0</v>
      </c>
      <c r="Y728" s="8" t="b">
        <v>0</v>
      </c>
      <c r="Z728" s="47"/>
      <c r="AA728" s="8" t="b">
        <v>0</v>
      </c>
      <c r="AB728" s="8" t="b">
        <v>0</v>
      </c>
      <c r="AC728" s="178">
        <v>477.0</v>
      </c>
      <c r="AD728" s="177" t="b">
        <v>1</v>
      </c>
      <c r="AE728" s="179"/>
      <c r="AF728" s="8" t="b">
        <v>0</v>
      </c>
      <c r="AG728" s="8" t="b">
        <v>0</v>
      </c>
      <c r="AH728" s="177"/>
      <c r="AI728" s="47"/>
      <c r="AJ728" s="8"/>
      <c r="AK728" s="47" t="s">
        <v>622</v>
      </c>
      <c r="AL728" s="4"/>
      <c r="AM728" s="4" t="s">
        <v>373</v>
      </c>
      <c r="AN728" s="4" t="s">
        <v>491</v>
      </c>
      <c r="AO728" s="4" t="s">
        <v>2010</v>
      </c>
      <c r="AP728" s="4" t="s">
        <v>2010</v>
      </c>
      <c r="AQ728" s="4" t="s">
        <v>2010</v>
      </c>
      <c r="AR728" s="4" t="s">
        <v>2010</v>
      </c>
      <c r="AS728" s="147"/>
      <c r="AT728" s="147"/>
      <c r="AU728" s="147"/>
      <c r="AV728" s="147"/>
      <c r="AW728" s="147"/>
      <c r="AX728" s="147"/>
      <c r="AY728" s="147"/>
      <c r="AZ728" s="147"/>
    </row>
    <row r="729">
      <c r="A729" s="4" t="s">
        <v>1919</v>
      </c>
      <c r="B729" s="144">
        <v>44544.0</v>
      </c>
      <c r="C729" s="115">
        <v>0.24851851851851853</v>
      </c>
      <c r="D729" s="47"/>
      <c r="E729" s="47"/>
      <c r="F729" s="4"/>
      <c r="G729" s="4"/>
      <c r="H729" s="4"/>
      <c r="I729" s="47"/>
      <c r="J729" s="47"/>
      <c r="K729" s="47" t="s">
        <v>622</v>
      </c>
      <c r="L729" s="144">
        <v>44544.0</v>
      </c>
      <c r="M729" s="115">
        <v>0.472662037037037</v>
      </c>
      <c r="N729" s="4"/>
      <c r="O729" s="4"/>
      <c r="P729" s="8" t="b">
        <v>0</v>
      </c>
      <c r="Q729" s="8" t="s">
        <v>2013</v>
      </c>
      <c r="R729" s="177" t="b">
        <v>1</v>
      </c>
      <c r="S729" s="177">
        <v>1.0</v>
      </c>
      <c r="T729" s="8">
        <v>0.0</v>
      </c>
      <c r="U729" s="4"/>
      <c r="V729" s="47"/>
      <c r="W729" s="4"/>
      <c r="X729" s="177" t="b">
        <v>0</v>
      </c>
      <c r="Y729" s="8" t="b">
        <v>0</v>
      </c>
      <c r="Z729" s="47"/>
      <c r="AA729" s="8" t="b">
        <v>0</v>
      </c>
      <c r="AB729" s="8" t="b">
        <v>0</v>
      </c>
      <c r="AC729" s="178">
        <v>476.0</v>
      </c>
      <c r="AD729" s="177" t="b">
        <v>1</v>
      </c>
      <c r="AE729" s="179"/>
      <c r="AF729" s="8" t="b">
        <v>0</v>
      </c>
      <c r="AG729" s="8" t="b">
        <v>0</v>
      </c>
      <c r="AH729" s="177"/>
      <c r="AI729" s="47"/>
      <c r="AJ729" s="8"/>
      <c r="AK729" s="47" t="s">
        <v>622</v>
      </c>
      <c r="AL729" s="4"/>
      <c r="AM729" s="4" t="s">
        <v>280</v>
      </c>
      <c r="AN729" s="4" t="s">
        <v>1599</v>
      </c>
      <c r="AO729" s="4" t="s">
        <v>2010</v>
      </c>
      <c r="AP729" s="4" t="s">
        <v>2010</v>
      </c>
      <c r="AQ729" s="4" t="s">
        <v>2010</v>
      </c>
      <c r="AR729" s="4" t="s">
        <v>2010</v>
      </c>
      <c r="AS729" s="147"/>
      <c r="AT729" s="147"/>
      <c r="AU729" s="147"/>
      <c r="AV729" s="147"/>
      <c r="AW729" s="147"/>
      <c r="AX729" s="147"/>
      <c r="AY729" s="147"/>
      <c r="AZ729" s="147"/>
    </row>
    <row r="730">
      <c r="A730" s="4" t="s">
        <v>1921</v>
      </c>
      <c r="B730" s="144">
        <v>44544.0</v>
      </c>
      <c r="C730" s="115">
        <v>0.2492476851851852</v>
      </c>
      <c r="D730" s="47"/>
      <c r="E730" s="47"/>
      <c r="F730" s="4"/>
      <c r="G730" s="4"/>
      <c r="H730" s="4"/>
      <c r="I730" s="47"/>
      <c r="J730" s="47"/>
      <c r="K730" s="47" t="s">
        <v>622</v>
      </c>
      <c r="L730" s="144">
        <v>44544.0</v>
      </c>
      <c r="M730" s="115">
        <v>0.472662037037037</v>
      </c>
      <c r="N730" s="4"/>
      <c r="O730" s="4"/>
      <c r="P730" s="8" t="b">
        <v>0</v>
      </c>
      <c r="Q730" s="8" t="s">
        <v>2013</v>
      </c>
      <c r="R730" s="177" t="b">
        <v>1</v>
      </c>
      <c r="S730" s="177">
        <v>1.0</v>
      </c>
      <c r="T730" s="8">
        <v>0.0</v>
      </c>
      <c r="U730" s="4"/>
      <c r="V730" s="47"/>
      <c r="W730" s="4"/>
      <c r="X730" s="177" t="b">
        <v>0</v>
      </c>
      <c r="Y730" s="8" t="b">
        <v>0</v>
      </c>
      <c r="Z730" s="47"/>
      <c r="AA730" s="8" t="b">
        <v>0</v>
      </c>
      <c r="AB730" s="8" t="b">
        <v>0</v>
      </c>
      <c r="AC730" s="178">
        <v>475.0</v>
      </c>
      <c r="AD730" s="177" t="b">
        <v>1</v>
      </c>
      <c r="AE730" s="179"/>
      <c r="AF730" s="8" t="b">
        <v>0</v>
      </c>
      <c r="AG730" s="8" t="b">
        <v>0</v>
      </c>
      <c r="AH730" s="177"/>
      <c r="AI730" s="47"/>
      <c r="AJ730" s="8"/>
      <c r="AK730" s="47" t="s">
        <v>622</v>
      </c>
      <c r="AL730" s="4"/>
      <c r="AM730" s="4" t="s">
        <v>373</v>
      </c>
      <c r="AN730" s="4" t="s">
        <v>1922</v>
      </c>
      <c r="AO730" s="4" t="s">
        <v>2010</v>
      </c>
      <c r="AP730" s="4" t="s">
        <v>2010</v>
      </c>
      <c r="AQ730" s="4" t="s">
        <v>2010</v>
      </c>
      <c r="AR730" s="4" t="s">
        <v>2010</v>
      </c>
      <c r="AS730" s="147"/>
      <c r="AT730" s="147"/>
      <c r="AU730" s="147"/>
      <c r="AV730" s="147"/>
      <c r="AW730" s="147"/>
      <c r="AX730" s="147"/>
      <c r="AY730" s="147"/>
      <c r="AZ730" s="147"/>
    </row>
    <row r="731">
      <c r="A731" s="4" t="s">
        <v>1924</v>
      </c>
      <c r="B731" s="144">
        <v>44544.0</v>
      </c>
      <c r="C731" s="115">
        <v>0.2941782407407407</v>
      </c>
      <c r="D731" s="47"/>
      <c r="E731" s="47"/>
      <c r="F731" s="4"/>
      <c r="G731" s="4"/>
      <c r="H731" s="4"/>
      <c r="I731" s="47"/>
      <c r="J731" s="47"/>
      <c r="K731" s="47" t="s">
        <v>622</v>
      </c>
      <c r="L731" s="144">
        <v>44544.0</v>
      </c>
      <c r="M731" s="115">
        <v>0.472662037037037</v>
      </c>
      <c r="N731" s="4"/>
      <c r="O731" s="4"/>
      <c r="P731" s="8" t="b">
        <v>0</v>
      </c>
      <c r="Q731" s="8" t="s">
        <v>2013</v>
      </c>
      <c r="R731" s="177" t="b">
        <v>1</v>
      </c>
      <c r="S731" s="177">
        <v>1.0</v>
      </c>
      <c r="T731" s="8">
        <v>0.0</v>
      </c>
      <c r="U731" s="4"/>
      <c r="V731" s="47"/>
      <c r="W731" s="4"/>
      <c r="X731" s="177" t="b">
        <v>0</v>
      </c>
      <c r="Y731" s="8" t="b">
        <v>0</v>
      </c>
      <c r="Z731" s="47"/>
      <c r="AA731" s="8" t="b">
        <v>0</v>
      </c>
      <c r="AB731" s="8" t="b">
        <v>0</v>
      </c>
      <c r="AC731" s="178">
        <v>474.0</v>
      </c>
      <c r="AD731" s="177" t="b">
        <v>1</v>
      </c>
      <c r="AE731" s="179"/>
      <c r="AF731" s="8" t="b">
        <v>0</v>
      </c>
      <c r="AG731" s="8" t="b">
        <v>0</v>
      </c>
      <c r="AH731" s="177"/>
      <c r="AI731" s="47"/>
      <c r="AJ731" s="8"/>
      <c r="AK731" s="47" t="s">
        <v>622</v>
      </c>
      <c r="AL731" s="4"/>
      <c r="AM731" s="4" t="s">
        <v>373</v>
      </c>
      <c r="AN731" s="4" t="s">
        <v>981</v>
      </c>
      <c r="AO731" s="4" t="s">
        <v>2010</v>
      </c>
      <c r="AP731" s="4" t="s">
        <v>2010</v>
      </c>
      <c r="AQ731" s="4" t="s">
        <v>2010</v>
      </c>
      <c r="AR731" s="4" t="s">
        <v>2010</v>
      </c>
      <c r="AS731" s="147"/>
      <c r="AT731" s="147"/>
      <c r="AU731" s="147"/>
      <c r="AV731" s="147"/>
      <c r="AW731" s="147"/>
      <c r="AX731" s="147"/>
      <c r="AY731" s="147"/>
      <c r="AZ731" s="147"/>
    </row>
    <row r="732">
      <c r="A732" s="4" t="s">
        <v>1926</v>
      </c>
      <c r="B732" s="144">
        <v>44544.0</v>
      </c>
      <c r="C732" s="115">
        <v>0.2960185185185185</v>
      </c>
      <c r="D732" s="47"/>
      <c r="E732" s="47"/>
      <c r="F732" s="4"/>
      <c r="G732" s="4"/>
      <c r="H732" s="4"/>
      <c r="I732" s="47"/>
      <c r="J732" s="47"/>
      <c r="K732" s="47" t="s">
        <v>622</v>
      </c>
      <c r="L732" s="144">
        <v>44545.0</v>
      </c>
      <c r="M732" s="115">
        <v>0.5189467592592593</v>
      </c>
      <c r="N732" s="4"/>
      <c r="O732" s="4"/>
      <c r="P732" s="8" t="b">
        <v>0</v>
      </c>
      <c r="Q732" s="8" t="s">
        <v>2013</v>
      </c>
      <c r="R732" s="177" t="b">
        <v>1</v>
      </c>
      <c r="S732" s="177">
        <v>1.0</v>
      </c>
      <c r="T732" s="8"/>
      <c r="U732" s="4"/>
      <c r="V732" s="47"/>
      <c r="W732" s="4"/>
      <c r="X732" s="177" t="b">
        <v>0</v>
      </c>
      <c r="Y732" s="8" t="b">
        <v>0</v>
      </c>
      <c r="Z732" s="47"/>
      <c r="AA732" s="8" t="b">
        <v>0</v>
      </c>
      <c r="AB732" s="8" t="b">
        <v>0</v>
      </c>
      <c r="AC732" s="178">
        <v>19.0</v>
      </c>
      <c r="AD732" s="177" t="b">
        <v>0</v>
      </c>
      <c r="AE732" s="179"/>
      <c r="AF732" s="8" t="b">
        <v>0</v>
      </c>
      <c r="AG732" s="8" t="b">
        <v>0</v>
      </c>
      <c r="AH732" s="177"/>
      <c r="AI732" s="47"/>
      <c r="AJ732" s="8"/>
      <c r="AK732" s="47" t="s">
        <v>622</v>
      </c>
      <c r="AL732" s="4"/>
      <c r="AM732" s="4" t="s">
        <v>373</v>
      </c>
      <c r="AN732" s="4" t="s">
        <v>360</v>
      </c>
      <c r="AO732" s="4" t="s">
        <v>2010</v>
      </c>
      <c r="AP732" s="4" t="s">
        <v>2010</v>
      </c>
      <c r="AQ732" s="4" t="s">
        <v>2010</v>
      </c>
      <c r="AR732" s="4" t="s">
        <v>2010</v>
      </c>
      <c r="AS732" s="147"/>
      <c r="AT732" s="147"/>
      <c r="AU732" s="147"/>
      <c r="AV732" s="147"/>
      <c r="AW732" s="147"/>
      <c r="AX732" s="147"/>
      <c r="AY732" s="147"/>
      <c r="AZ732" s="147"/>
    </row>
    <row r="733">
      <c r="A733" s="4" t="s">
        <v>1928</v>
      </c>
      <c r="B733" s="144">
        <v>44544.0</v>
      </c>
      <c r="C733" s="115">
        <v>0.3005555555555556</v>
      </c>
      <c r="D733" s="47"/>
      <c r="E733" s="47"/>
      <c r="F733" s="4"/>
      <c r="G733" s="4"/>
      <c r="H733" s="4"/>
      <c r="I733" s="47"/>
      <c r="J733" s="47"/>
      <c r="K733" s="47" t="s">
        <v>622</v>
      </c>
      <c r="L733" s="144">
        <v>44544.0</v>
      </c>
      <c r="M733" s="115">
        <v>0.472662037037037</v>
      </c>
      <c r="N733" s="4"/>
      <c r="O733" s="4"/>
      <c r="P733" s="8" t="b">
        <v>0</v>
      </c>
      <c r="Q733" s="8" t="s">
        <v>2013</v>
      </c>
      <c r="R733" s="177" t="b">
        <v>1</v>
      </c>
      <c r="S733" s="177">
        <v>1.0</v>
      </c>
      <c r="T733" s="8">
        <v>0.0</v>
      </c>
      <c r="U733" s="4"/>
      <c r="V733" s="47"/>
      <c r="W733" s="4"/>
      <c r="X733" s="177" t="b">
        <v>0</v>
      </c>
      <c r="Y733" s="8" t="b">
        <v>0</v>
      </c>
      <c r="Z733" s="47"/>
      <c r="AA733" s="8" t="b">
        <v>0</v>
      </c>
      <c r="AB733" s="8" t="b">
        <v>0</v>
      </c>
      <c r="AC733" s="178">
        <v>473.0</v>
      </c>
      <c r="AD733" s="177" t="b">
        <v>1</v>
      </c>
      <c r="AE733" s="179"/>
      <c r="AF733" s="8" t="b">
        <v>0</v>
      </c>
      <c r="AG733" s="8" t="b">
        <v>0</v>
      </c>
      <c r="AH733" s="177"/>
      <c r="AI733" s="47"/>
      <c r="AJ733" s="8"/>
      <c r="AK733" s="47" t="s">
        <v>622</v>
      </c>
      <c r="AL733" s="4"/>
      <c r="AM733" s="4" t="s">
        <v>373</v>
      </c>
      <c r="AN733" s="4" t="s">
        <v>1282</v>
      </c>
      <c r="AO733" s="4" t="s">
        <v>2010</v>
      </c>
      <c r="AP733" s="4" t="s">
        <v>2010</v>
      </c>
      <c r="AQ733" s="4" t="s">
        <v>2010</v>
      </c>
      <c r="AR733" s="4" t="s">
        <v>2010</v>
      </c>
      <c r="AS733" s="147"/>
      <c r="AT733" s="147"/>
      <c r="AU733" s="147"/>
      <c r="AV733" s="147"/>
      <c r="AW733" s="147"/>
      <c r="AX733" s="147"/>
      <c r="AY733" s="147"/>
      <c r="AZ733" s="147"/>
    </row>
    <row r="734">
      <c r="A734" s="4" t="s">
        <v>1930</v>
      </c>
      <c r="B734" s="144">
        <v>44544.0</v>
      </c>
      <c r="C734" s="115">
        <v>0.3036111111111111</v>
      </c>
      <c r="D734" s="47"/>
      <c r="E734" s="47"/>
      <c r="F734" s="4"/>
      <c r="G734" s="4"/>
      <c r="H734" s="4"/>
      <c r="I734" s="47"/>
      <c r="J734" s="47"/>
      <c r="K734" s="47" t="s">
        <v>622</v>
      </c>
      <c r="L734" s="144">
        <v>44544.0</v>
      </c>
      <c r="M734" s="115">
        <v>0.472662037037037</v>
      </c>
      <c r="N734" s="4"/>
      <c r="O734" s="4"/>
      <c r="P734" s="8" t="b">
        <v>0</v>
      </c>
      <c r="Q734" s="8" t="s">
        <v>2013</v>
      </c>
      <c r="R734" s="177" t="b">
        <v>1</v>
      </c>
      <c r="S734" s="177">
        <v>1.0</v>
      </c>
      <c r="T734" s="8"/>
      <c r="U734" s="4"/>
      <c r="V734" s="47"/>
      <c r="W734" s="4"/>
      <c r="X734" s="177" t="b">
        <v>0</v>
      </c>
      <c r="Y734" s="8" t="b">
        <v>0</v>
      </c>
      <c r="Z734" s="47"/>
      <c r="AA734" s="8" t="b">
        <v>0</v>
      </c>
      <c r="AB734" s="8" t="b">
        <v>0</v>
      </c>
      <c r="AC734" s="178">
        <v>18.0</v>
      </c>
      <c r="AD734" s="177" t="b">
        <v>0</v>
      </c>
      <c r="AE734" s="179"/>
      <c r="AF734" s="8" t="b">
        <v>0</v>
      </c>
      <c r="AG734" s="8" t="b">
        <v>0</v>
      </c>
      <c r="AH734" s="177"/>
      <c r="AI734" s="47"/>
      <c r="AJ734" s="8"/>
      <c r="AK734" s="47" t="s">
        <v>622</v>
      </c>
      <c r="AL734" s="4"/>
      <c r="AM734" s="4" t="s">
        <v>280</v>
      </c>
      <c r="AN734" s="4" t="s">
        <v>796</v>
      </c>
      <c r="AO734" s="4" t="s">
        <v>2010</v>
      </c>
      <c r="AP734" s="4" t="s">
        <v>2010</v>
      </c>
      <c r="AQ734" s="4" t="s">
        <v>2010</v>
      </c>
      <c r="AR734" s="4" t="s">
        <v>2010</v>
      </c>
      <c r="AS734" s="147"/>
      <c r="AT734" s="147"/>
      <c r="AU734" s="147"/>
      <c r="AV734" s="147"/>
      <c r="AW734" s="147"/>
      <c r="AX734" s="147"/>
      <c r="AY734" s="147"/>
      <c r="AZ734" s="147"/>
    </row>
    <row r="735">
      <c r="A735" s="4" t="s">
        <v>1932</v>
      </c>
      <c r="B735" s="144">
        <v>44544.0</v>
      </c>
      <c r="C735" s="115">
        <v>0.31266203703703704</v>
      </c>
      <c r="D735" s="47"/>
      <c r="E735" s="47"/>
      <c r="F735" s="4"/>
      <c r="G735" s="4"/>
      <c r="H735" s="4"/>
      <c r="I735" s="47"/>
      <c r="J735" s="47"/>
      <c r="K735" s="47" t="s">
        <v>622</v>
      </c>
      <c r="L735" s="144">
        <v>44544.0</v>
      </c>
      <c r="M735" s="115">
        <v>0.472662037037037</v>
      </c>
      <c r="N735" s="4"/>
      <c r="O735" s="4"/>
      <c r="P735" s="8" t="b">
        <v>0</v>
      </c>
      <c r="Q735" s="8" t="s">
        <v>2013</v>
      </c>
      <c r="R735" s="177" t="b">
        <v>1</v>
      </c>
      <c r="S735" s="177">
        <v>1.0</v>
      </c>
      <c r="T735" s="8">
        <v>0.0</v>
      </c>
      <c r="U735" s="4"/>
      <c r="V735" s="47"/>
      <c r="W735" s="4"/>
      <c r="X735" s="177" t="b">
        <v>0</v>
      </c>
      <c r="Y735" s="8" t="b">
        <v>0</v>
      </c>
      <c r="Z735" s="47"/>
      <c r="AA735" s="8" t="b">
        <v>0</v>
      </c>
      <c r="AB735" s="8" t="b">
        <v>0</v>
      </c>
      <c r="AC735" s="178">
        <v>472.0</v>
      </c>
      <c r="AD735" s="177" t="b">
        <v>1</v>
      </c>
      <c r="AE735" s="179"/>
      <c r="AF735" s="8" t="b">
        <v>0</v>
      </c>
      <c r="AG735" s="8" t="b">
        <v>0</v>
      </c>
      <c r="AH735" s="177"/>
      <c r="AI735" s="47"/>
      <c r="AJ735" s="8"/>
      <c r="AK735" s="47" t="s">
        <v>622</v>
      </c>
      <c r="AL735" s="4"/>
      <c r="AM735" s="4" t="s">
        <v>280</v>
      </c>
      <c r="AN735" s="4" t="s">
        <v>1872</v>
      </c>
      <c r="AO735" s="4" t="s">
        <v>2010</v>
      </c>
      <c r="AP735" s="4" t="s">
        <v>2010</v>
      </c>
      <c r="AQ735" s="4" t="s">
        <v>2010</v>
      </c>
      <c r="AR735" s="4" t="s">
        <v>2010</v>
      </c>
      <c r="AS735" s="147"/>
      <c r="AT735" s="147"/>
      <c r="AU735" s="147"/>
      <c r="AV735" s="147"/>
      <c r="AW735" s="147"/>
      <c r="AX735" s="147"/>
      <c r="AY735" s="147"/>
      <c r="AZ735" s="147"/>
    </row>
    <row r="736">
      <c r="A736" s="4" t="s">
        <v>1934</v>
      </c>
      <c r="B736" s="144">
        <v>44544.0</v>
      </c>
      <c r="C736" s="115">
        <v>0.3457060185185185</v>
      </c>
      <c r="D736" s="47"/>
      <c r="E736" s="47"/>
      <c r="F736" s="4"/>
      <c r="G736" s="4"/>
      <c r="H736" s="4"/>
      <c r="I736" s="47"/>
      <c r="J736" s="47"/>
      <c r="K736" s="47" t="s">
        <v>622</v>
      </c>
      <c r="L736" s="144">
        <v>44544.0</v>
      </c>
      <c r="M736" s="115">
        <v>0.472662037037037</v>
      </c>
      <c r="N736" s="4"/>
      <c r="O736" s="4"/>
      <c r="P736" s="8" t="b">
        <v>0</v>
      </c>
      <c r="Q736" s="8" t="s">
        <v>2013</v>
      </c>
      <c r="R736" s="177" t="b">
        <v>1</v>
      </c>
      <c r="S736" s="177">
        <v>1.0</v>
      </c>
      <c r="T736" s="8"/>
      <c r="U736" s="4"/>
      <c r="V736" s="47"/>
      <c r="W736" s="4"/>
      <c r="X736" s="177" t="b">
        <v>0</v>
      </c>
      <c r="Y736" s="8" t="b">
        <v>0</v>
      </c>
      <c r="Z736" s="47"/>
      <c r="AA736" s="8" t="b">
        <v>0</v>
      </c>
      <c r="AB736" s="8" t="b">
        <v>0</v>
      </c>
      <c r="AC736" s="178">
        <v>17.0</v>
      </c>
      <c r="AD736" s="177" t="b">
        <v>0</v>
      </c>
      <c r="AE736" s="179"/>
      <c r="AF736" s="8" t="b">
        <v>0</v>
      </c>
      <c r="AG736" s="8" t="b">
        <v>0</v>
      </c>
      <c r="AH736" s="177"/>
      <c r="AI736" s="47"/>
      <c r="AJ736" s="8"/>
      <c r="AK736" s="47" t="s">
        <v>622</v>
      </c>
      <c r="AL736" s="4"/>
      <c r="AM736" s="4" t="s">
        <v>280</v>
      </c>
      <c r="AN736" s="4" t="s">
        <v>479</v>
      </c>
      <c r="AO736" s="4" t="s">
        <v>2010</v>
      </c>
      <c r="AP736" s="4" t="s">
        <v>2010</v>
      </c>
      <c r="AQ736" s="4" t="s">
        <v>2010</v>
      </c>
      <c r="AR736" s="4" t="s">
        <v>2010</v>
      </c>
      <c r="AS736" s="147"/>
      <c r="AT736" s="147"/>
      <c r="AU736" s="147"/>
      <c r="AV736" s="147"/>
      <c r="AW736" s="147"/>
      <c r="AX736" s="147"/>
      <c r="AY736" s="147"/>
      <c r="AZ736" s="147"/>
    </row>
    <row r="737">
      <c r="A737" s="4" t="s">
        <v>1936</v>
      </c>
      <c r="B737" s="144">
        <v>44544.0</v>
      </c>
      <c r="C737" s="115">
        <v>0.4114814814814815</v>
      </c>
      <c r="D737" s="47"/>
      <c r="E737" s="47"/>
      <c r="F737" s="4"/>
      <c r="G737" s="4"/>
      <c r="H737" s="4"/>
      <c r="I737" s="47"/>
      <c r="J737" s="47"/>
      <c r="K737" s="47" t="s">
        <v>622</v>
      </c>
      <c r="L737" s="144">
        <v>44545.0</v>
      </c>
      <c r="M737" s="115">
        <v>0.5189583333333333</v>
      </c>
      <c r="N737" s="4"/>
      <c r="O737" s="4"/>
      <c r="P737" s="8" t="b">
        <v>0</v>
      </c>
      <c r="Q737" s="8" t="s">
        <v>2013</v>
      </c>
      <c r="R737" s="177" t="b">
        <v>1</v>
      </c>
      <c r="S737" s="177">
        <v>1.0</v>
      </c>
      <c r="T737" s="8"/>
      <c r="U737" s="4"/>
      <c r="V737" s="47"/>
      <c r="W737" s="4"/>
      <c r="X737" s="177" t="b">
        <v>0</v>
      </c>
      <c r="Y737" s="8" t="b">
        <v>0</v>
      </c>
      <c r="Z737" s="47"/>
      <c r="AA737" s="8" t="b">
        <v>0</v>
      </c>
      <c r="AB737" s="8" t="b">
        <v>0</v>
      </c>
      <c r="AC737" s="178">
        <v>16.0</v>
      </c>
      <c r="AD737" s="177" t="b">
        <v>0</v>
      </c>
      <c r="AE737" s="179"/>
      <c r="AF737" s="8" t="b">
        <v>0</v>
      </c>
      <c r="AG737" s="8" t="b">
        <v>0</v>
      </c>
      <c r="AH737" s="177"/>
      <c r="AI737" s="47"/>
      <c r="AJ737" s="8"/>
      <c r="AK737" s="47" t="s">
        <v>622</v>
      </c>
      <c r="AL737" s="4"/>
      <c r="AM737" s="4" t="s">
        <v>280</v>
      </c>
      <c r="AN737" s="4" t="s">
        <v>695</v>
      </c>
      <c r="AO737" s="4" t="s">
        <v>2010</v>
      </c>
      <c r="AP737" s="4" t="s">
        <v>2010</v>
      </c>
      <c r="AQ737" s="4" t="s">
        <v>2010</v>
      </c>
      <c r="AR737" s="4" t="s">
        <v>2010</v>
      </c>
      <c r="AS737" s="147"/>
      <c r="AT737" s="147"/>
      <c r="AU737" s="147"/>
      <c r="AV737" s="147"/>
      <c r="AW737" s="147"/>
      <c r="AX737" s="147"/>
      <c r="AY737" s="147"/>
      <c r="AZ737" s="147"/>
    </row>
    <row r="738">
      <c r="A738" s="4" t="s">
        <v>1938</v>
      </c>
      <c r="B738" s="144">
        <v>44545.0</v>
      </c>
      <c r="C738" s="115">
        <v>0.24782407407407409</v>
      </c>
      <c r="D738" s="47"/>
      <c r="E738" s="47"/>
      <c r="F738" s="4"/>
      <c r="G738" s="4"/>
      <c r="H738" s="4"/>
      <c r="I738" s="47"/>
      <c r="J738" s="47"/>
      <c r="K738" s="47" t="s">
        <v>622</v>
      </c>
      <c r="L738" s="144">
        <v>44545.0</v>
      </c>
      <c r="M738" s="115">
        <v>0.5189583333333333</v>
      </c>
      <c r="N738" s="4"/>
      <c r="O738" s="4"/>
      <c r="P738" s="8" t="b">
        <v>0</v>
      </c>
      <c r="Q738" s="8" t="s">
        <v>2013</v>
      </c>
      <c r="R738" s="177" t="b">
        <v>1</v>
      </c>
      <c r="S738" s="177">
        <v>1.0</v>
      </c>
      <c r="T738" s="8"/>
      <c r="U738" s="4"/>
      <c r="V738" s="47"/>
      <c r="W738" s="4"/>
      <c r="X738" s="177" t="b">
        <v>0</v>
      </c>
      <c r="Y738" s="8" t="b">
        <v>0</v>
      </c>
      <c r="Z738" s="47"/>
      <c r="AA738" s="8" t="b">
        <v>0</v>
      </c>
      <c r="AB738" s="8" t="b">
        <v>0</v>
      </c>
      <c r="AC738" s="178">
        <v>15.0</v>
      </c>
      <c r="AD738" s="177" t="b">
        <v>0</v>
      </c>
      <c r="AE738" s="179"/>
      <c r="AF738" s="8" t="b">
        <v>0</v>
      </c>
      <c r="AG738" s="8" t="b">
        <v>0</v>
      </c>
      <c r="AH738" s="177"/>
      <c r="AI738" s="47"/>
      <c r="AJ738" s="8"/>
      <c r="AK738" s="47" t="s">
        <v>622</v>
      </c>
      <c r="AL738" s="4"/>
      <c r="AM738" s="4" t="s">
        <v>280</v>
      </c>
      <c r="AN738" s="4" t="s">
        <v>352</v>
      </c>
      <c r="AO738" s="4" t="s">
        <v>2010</v>
      </c>
      <c r="AP738" s="4" t="s">
        <v>2010</v>
      </c>
      <c r="AQ738" s="4" t="s">
        <v>2010</v>
      </c>
      <c r="AR738" s="4" t="s">
        <v>2010</v>
      </c>
      <c r="AS738" s="147"/>
      <c r="AT738" s="147"/>
      <c r="AU738" s="147"/>
      <c r="AV738" s="147"/>
      <c r="AW738" s="147"/>
      <c r="AX738" s="147"/>
      <c r="AY738" s="147"/>
      <c r="AZ738" s="147"/>
    </row>
    <row r="739">
      <c r="A739" s="4" t="s">
        <v>1940</v>
      </c>
      <c r="B739" s="144">
        <v>44545.0</v>
      </c>
      <c r="C739" s="115">
        <v>0.24858796296296296</v>
      </c>
      <c r="D739" s="47"/>
      <c r="E739" s="47"/>
      <c r="F739" s="4"/>
      <c r="G739" s="4"/>
      <c r="H739" s="4"/>
      <c r="I739" s="47"/>
      <c r="J739" s="47"/>
      <c r="K739" s="47" t="s">
        <v>622</v>
      </c>
      <c r="L739" s="144">
        <v>44545.0</v>
      </c>
      <c r="M739" s="115">
        <v>0.5189583333333333</v>
      </c>
      <c r="N739" s="4"/>
      <c r="O739" s="4"/>
      <c r="P739" s="8" t="b">
        <v>0</v>
      </c>
      <c r="Q739" s="8" t="s">
        <v>2013</v>
      </c>
      <c r="R739" s="177" t="b">
        <v>1</v>
      </c>
      <c r="S739" s="177">
        <v>1.0</v>
      </c>
      <c r="T739" s="8"/>
      <c r="U739" s="4"/>
      <c r="V739" s="47"/>
      <c r="W739" s="4"/>
      <c r="X739" s="177" t="b">
        <v>0</v>
      </c>
      <c r="Y739" s="8" t="b">
        <v>0</v>
      </c>
      <c r="Z739" s="47"/>
      <c r="AA739" s="8" t="b">
        <v>0</v>
      </c>
      <c r="AB739" s="8" t="b">
        <v>0</v>
      </c>
      <c r="AC739" s="178">
        <v>14.0</v>
      </c>
      <c r="AD739" s="177" t="b">
        <v>0</v>
      </c>
      <c r="AE739" s="179"/>
      <c r="AF739" s="8" t="b">
        <v>0</v>
      </c>
      <c r="AG739" s="8" t="b">
        <v>0</v>
      </c>
      <c r="AH739" s="177"/>
      <c r="AI739" s="47"/>
      <c r="AJ739" s="8"/>
      <c r="AK739" s="47" t="s">
        <v>622</v>
      </c>
      <c r="AL739" s="4"/>
      <c r="AM739" s="4" t="s">
        <v>280</v>
      </c>
      <c r="AN739" s="4" t="s">
        <v>426</v>
      </c>
      <c r="AO739" s="4" t="s">
        <v>2010</v>
      </c>
      <c r="AP739" s="4" t="s">
        <v>2010</v>
      </c>
      <c r="AQ739" s="4" t="s">
        <v>2010</v>
      </c>
      <c r="AR739" s="4" t="s">
        <v>2010</v>
      </c>
      <c r="AS739" s="147"/>
      <c r="AT739" s="147"/>
      <c r="AU739" s="147"/>
      <c r="AV739" s="147"/>
      <c r="AW739" s="147"/>
      <c r="AX739" s="147"/>
      <c r="AY739" s="147"/>
      <c r="AZ739" s="147"/>
    </row>
    <row r="740">
      <c r="A740" s="4" t="s">
        <v>1942</v>
      </c>
      <c r="B740" s="144">
        <v>44545.0</v>
      </c>
      <c r="C740" s="115">
        <v>0.24954861111111112</v>
      </c>
      <c r="D740" s="47"/>
      <c r="E740" s="47"/>
      <c r="F740" s="4"/>
      <c r="G740" s="4"/>
      <c r="H740" s="4"/>
      <c r="I740" s="47"/>
      <c r="J740" s="47"/>
      <c r="K740" s="47" t="s">
        <v>622</v>
      </c>
      <c r="L740" s="144">
        <v>44545.0</v>
      </c>
      <c r="M740" s="115">
        <v>0.5189583333333333</v>
      </c>
      <c r="N740" s="4"/>
      <c r="O740" s="4"/>
      <c r="P740" s="8" t="b">
        <v>0</v>
      </c>
      <c r="Q740" s="8" t="s">
        <v>2013</v>
      </c>
      <c r="R740" s="177" t="b">
        <v>1</v>
      </c>
      <c r="S740" s="177">
        <v>1.0</v>
      </c>
      <c r="T740" s="8">
        <v>0.0</v>
      </c>
      <c r="U740" s="4"/>
      <c r="V740" s="47"/>
      <c r="W740" s="4"/>
      <c r="X740" s="177" t="b">
        <v>0</v>
      </c>
      <c r="Y740" s="8" t="b">
        <v>0</v>
      </c>
      <c r="Z740" s="47"/>
      <c r="AA740" s="8" t="b">
        <v>0</v>
      </c>
      <c r="AB740" s="8" t="b">
        <v>0</v>
      </c>
      <c r="AC740" s="178">
        <v>471.0</v>
      </c>
      <c r="AD740" s="177" t="b">
        <v>1</v>
      </c>
      <c r="AE740" s="179"/>
      <c r="AF740" s="8" t="b">
        <v>0</v>
      </c>
      <c r="AG740" s="8" t="b">
        <v>0</v>
      </c>
      <c r="AH740" s="177"/>
      <c r="AI740" s="47"/>
      <c r="AJ740" s="8"/>
      <c r="AK740" s="47" t="s">
        <v>622</v>
      </c>
      <c r="AL740" s="4"/>
      <c r="AM740" s="4" t="s">
        <v>280</v>
      </c>
      <c r="AN740" s="4" t="s">
        <v>525</v>
      </c>
      <c r="AO740" s="4" t="s">
        <v>2010</v>
      </c>
      <c r="AP740" s="4" t="s">
        <v>2010</v>
      </c>
      <c r="AQ740" s="4" t="s">
        <v>2010</v>
      </c>
      <c r="AR740" s="4" t="s">
        <v>2010</v>
      </c>
      <c r="AS740" s="147"/>
      <c r="AT740" s="147"/>
      <c r="AU740" s="147"/>
      <c r="AV740" s="147"/>
      <c r="AW740" s="147"/>
      <c r="AX740" s="147"/>
      <c r="AY740" s="147"/>
      <c r="AZ740" s="147"/>
    </row>
    <row r="741">
      <c r="A741" s="4" t="s">
        <v>1944</v>
      </c>
      <c r="B741" s="144">
        <v>44545.0</v>
      </c>
      <c r="C741" s="115">
        <v>0.253587962962963</v>
      </c>
      <c r="D741" s="47"/>
      <c r="E741" s="47"/>
      <c r="F741" s="4"/>
      <c r="G741" s="4"/>
      <c r="H741" s="4"/>
      <c r="I741" s="47"/>
      <c r="J741" s="47"/>
      <c r="K741" s="47" t="s">
        <v>622</v>
      </c>
      <c r="L741" s="144">
        <v>44545.0</v>
      </c>
      <c r="M741" s="115">
        <v>0.5189583333333333</v>
      </c>
      <c r="N741" s="4"/>
      <c r="O741" s="4"/>
      <c r="P741" s="8" t="b">
        <v>0</v>
      </c>
      <c r="Q741" s="8" t="s">
        <v>2013</v>
      </c>
      <c r="R741" s="177" t="b">
        <v>1</v>
      </c>
      <c r="S741" s="177">
        <v>1.0</v>
      </c>
      <c r="T741" s="8"/>
      <c r="U741" s="4"/>
      <c r="V741" s="47"/>
      <c r="W741" s="4"/>
      <c r="X741" s="177" t="b">
        <v>0</v>
      </c>
      <c r="Y741" s="8" t="b">
        <v>0</v>
      </c>
      <c r="Z741" s="47"/>
      <c r="AA741" s="8" t="b">
        <v>0</v>
      </c>
      <c r="AB741" s="8" t="b">
        <v>0</v>
      </c>
      <c r="AC741" s="178">
        <v>13.0</v>
      </c>
      <c r="AD741" s="177" t="b">
        <v>0</v>
      </c>
      <c r="AE741" s="179"/>
      <c r="AF741" s="8" t="b">
        <v>0</v>
      </c>
      <c r="AG741" s="8" t="b">
        <v>0</v>
      </c>
      <c r="AH741" s="177"/>
      <c r="AI741" s="47"/>
      <c r="AJ741" s="8"/>
      <c r="AK741" s="47" t="s">
        <v>622</v>
      </c>
      <c r="AL741" s="4"/>
      <c r="AM741" s="4" t="s">
        <v>280</v>
      </c>
      <c r="AN741" s="4" t="s">
        <v>437</v>
      </c>
      <c r="AO741" s="4" t="s">
        <v>2010</v>
      </c>
      <c r="AP741" s="4" t="s">
        <v>2010</v>
      </c>
      <c r="AQ741" s="4" t="s">
        <v>2010</v>
      </c>
      <c r="AR741" s="4" t="s">
        <v>2010</v>
      </c>
      <c r="AS741" s="147"/>
      <c r="AT741" s="147"/>
      <c r="AU741" s="147"/>
      <c r="AV741" s="147"/>
      <c r="AW741" s="147"/>
      <c r="AX741" s="147"/>
      <c r="AY741" s="147"/>
      <c r="AZ741" s="147"/>
    </row>
    <row r="742">
      <c r="A742" s="4" t="s">
        <v>1946</v>
      </c>
      <c r="B742" s="144">
        <v>44545.0</v>
      </c>
      <c r="C742" s="115">
        <v>0.2578935185185185</v>
      </c>
      <c r="D742" s="47"/>
      <c r="E742" s="47"/>
      <c r="F742" s="4"/>
      <c r="G742" s="4"/>
      <c r="H742" s="4"/>
      <c r="I742" s="47"/>
      <c r="J742" s="47"/>
      <c r="K742" s="47" t="s">
        <v>622</v>
      </c>
      <c r="L742" s="144">
        <v>44545.0</v>
      </c>
      <c r="M742" s="115">
        <v>0.5189583333333333</v>
      </c>
      <c r="N742" s="4"/>
      <c r="O742" s="4"/>
      <c r="P742" s="8" t="b">
        <v>0</v>
      </c>
      <c r="Q742" s="8" t="s">
        <v>2013</v>
      </c>
      <c r="R742" s="177" t="b">
        <v>1</v>
      </c>
      <c r="S742" s="177">
        <v>1.0</v>
      </c>
      <c r="T742" s="8"/>
      <c r="U742" s="4"/>
      <c r="V742" s="47"/>
      <c r="W742" s="4"/>
      <c r="X742" s="177" t="b">
        <v>0</v>
      </c>
      <c r="Y742" s="8" t="b">
        <v>0</v>
      </c>
      <c r="Z742" s="47"/>
      <c r="AA742" s="8" t="b">
        <v>0</v>
      </c>
      <c r="AB742" s="8" t="b">
        <v>0</v>
      </c>
      <c r="AC742" s="178">
        <v>12.0</v>
      </c>
      <c r="AD742" s="177" t="b">
        <v>0</v>
      </c>
      <c r="AE742" s="179"/>
      <c r="AF742" s="8" t="b">
        <v>0</v>
      </c>
      <c r="AG742" s="8" t="b">
        <v>0</v>
      </c>
      <c r="AH742" s="177"/>
      <c r="AI742" s="47"/>
      <c r="AJ742" s="8"/>
      <c r="AK742" s="47" t="s">
        <v>622</v>
      </c>
      <c r="AL742" s="4"/>
      <c r="AM742" s="4" t="s">
        <v>280</v>
      </c>
      <c r="AN742" s="4" t="s">
        <v>639</v>
      </c>
      <c r="AO742" s="4" t="s">
        <v>2010</v>
      </c>
      <c r="AP742" s="4" t="s">
        <v>2010</v>
      </c>
      <c r="AQ742" s="4" t="s">
        <v>2010</v>
      </c>
      <c r="AR742" s="4" t="s">
        <v>2010</v>
      </c>
      <c r="AS742" s="147"/>
      <c r="AT742" s="147"/>
      <c r="AU742" s="147"/>
      <c r="AV742" s="147"/>
      <c r="AW742" s="147"/>
      <c r="AX742" s="147"/>
      <c r="AY742" s="147"/>
      <c r="AZ742" s="147"/>
    </row>
    <row r="743">
      <c r="A743" s="4" t="s">
        <v>1948</v>
      </c>
      <c r="B743" s="144">
        <v>44545.0</v>
      </c>
      <c r="C743" s="115">
        <v>0.2761689814814815</v>
      </c>
      <c r="D743" s="47"/>
      <c r="E743" s="47"/>
      <c r="F743" s="4"/>
      <c r="G743" s="4"/>
      <c r="H743" s="4"/>
      <c r="I743" s="47"/>
      <c r="J743" s="47"/>
      <c r="K743" s="47" t="s">
        <v>622</v>
      </c>
      <c r="L743" s="144">
        <v>44545.0</v>
      </c>
      <c r="M743" s="115">
        <v>0.5189583333333333</v>
      </c>
      <c r="N743" s="4"/>
      <c r="O743" s="4"/>
      <c r="P743" s="8" t="b">
        <v>0</v>
      </c>
      <c r="Q743" s="8" t="s">
        <v>2013</v>
      </c>
      <c r="R743" s="177" t="b">
        <v>1</v>
      </c>
      <c r="S743" s="177">
        <v>1.0</v>
      </c>
      <c r="T743" s="8">
        <v>0.0</v>
      </c>
      <c r="U743" s="4"/>
      <c r="V743" s="47"/>
      <c r="W743" s="4"/>
      <c r="X743" s="177" t="b">
        <v>0</v>
      </c>
      <c r="Y743" s="8" t="b">
        <v>0</v>
      </c>
      <c r="Z743" s="47"/>
      <c r="AA743" s="8" t="b">
        <v>0</v>
      </c>
      <c r="AB743" s="8" t="b">
        <v>0</v>
      </c>
      <c r="AC743" s="178">
        <v>470.0</v>
      </c>
      <c r="AD743" s="177" t="b">
        <v>1</v>
      </c>
      <c r="AE743" s="179"/>
      <c r="AF743" s="8" t="b">
        <v>0</v>
      </c>
      <c r="AG743" s="8" t="b">
        <v>0</v>
      </c>
      <c r="AH743" s="177"/>
      <c r="AI743" s="47"/>
      <c r="AJ743" s="8"/>
      <c r="AK743" s="47" t="s">
        <v>622</v>
      </c>
      <c r="AL743" s="4"/>
      <c r="AM743" s="4" t="s">
        <v>280</v>
      </c>
      <c r="AN743" s="4" t="s">
        <v>1949</v>
      </c>
      <c r="AO743" s="4" t="s">
        <v>2010</v>
      </c>
      <c r="AP743" s="4" t="s">
        <v>2010</v>
      </c>
      <c r="AQ743" s="4" t="s">
        <v>2010</v>
      </c>
      <c r="AR743" s="4" t="s">
        <v>2010</v>
      </c>
      <c r="AS743" s="147"/>
      <c r="AT743" s="147"/>
      <c r="AU743" s="147"/>
      <c r="AV743" s="147"/>
      <c r="AW743" s="147"/>
      <c r="AX743" s="147"/>
      <c r="AY743" s="147"/>
      <c r="AZ743" s="147"/>
    </row>
    <row r="744">
      <c r="A744" s="4" t="s">
        <v>1951</v>
      </c>
      <c r="B744" s="144">
        <v>44545.0</v>
      </c>
      <c r="C744" s="115">
        <v>0.2764583333333333</v>
      </c>
      <c r="D744" s="47"/>
      <c r="E744" s="47"/>
      <c r="F744" s="4"/>
      <c r="G744" s="4"/>
      <c r="H744" s="4"/>
      <c r="I744" s="47"/>
      <c r="J744" s="47"/>
      <c r="K744" s="47" t="s">
        <v>622</v>
      </c>
      <c r="L744" s="144">
        <v>44545.0</v>
      </c>
      <c r="M744" s="115">
        <v>0.5189583333333333</v>
      </c>
      <c r="N744" s="4"/>
      <c r="O744" s="4"/>
      <c r="P744" s="8" t="b">
        <v>0</v>
      </c>
      <c r="Q744" s="8" t="s">
        <v>2013</v>
      </c>
      <c r="R744" s="177" t="b">
        <v>1</v>
      </c>
      <c r="S744" s="177">
        <v>1.0</v>
      </c>
      <c r="T744" s="8">
        <v>0.0</v>
      </c>
      <c r="U744" s="4"/>
      <c r="V744" s="47"/>
      <c r="W744" s="4"/>
      <c r="X744" s="177" t="b">
        <v>0</v>
      </c>
      <c r="Y744" s="8" t="b">
        <v>0</v>
      </c>
      <c r="Z744" s="47"/>
      <c r="AA744" s="8" t="b">
        <v>0</v>
      </c>
      <c r="AB744" s="8" t="b">
        <v>0</v>
      </c>
      <c r="AC744" s="178">
        <v>469.0</v>
      </c>
      <c r="AD744" s="177" t="b">
        <v>1</v>
      </c>
      <c r="AE744" s="179"/>
      <c r="AF744" s="8" t="b">
        <v>0</v>
      </c>
      <c r="AG744" s="8" t="b">
        <v>0</v>
      </c>
      <c r="AH744" s="177"/>
      <c r="AI744" s="47"/>
      <c r="AJ744" s="8"/>
      <c r="AK744" s="47" t="s">
        <v>622</v>
      </c>
      <c r="AL744" s="4"/>
      <c r="AM744" s="4" t="s">
        <v>280</v>
      </c>
      <c r="AN744" s="4" t="s">
        <v>1282</v>
      </c>
      <c r="AO744" s="4" t="s">
        <v>2010</v>
      </c>
      <c r="AP744" s="4" t="s">
        <v>2010</v>
      </c>
      <c r="AQ744" s="4" t="s">
        <v>2010</v>
      </c>
      <c r="AR744" s="4" t="s">
        <v>2010</v>
      </c>
      <c r="AS744" s="147"/>
      <c r="AT744" s="147"/>
      <c r="AU744" s="147"/>
      <c r="AV744" s="147"/>
      <c r="AW744" s="147"/>
      <c r="AX744" s="147"/>
      <c r="AY744" s="147"/>
      <c r="AZ744" s="147"/>
    </row>
    <row r="745">
      <c r="A745" s="4" t="s">
        <v>1953</v>
      </c>
      <c r="B745" s="144">
        <v>44545.0</v>
      </c>
      <c r="C745" s="115">
        <v>0.33368055555555554</v>
      </c>
      <c r="D745" s="47"/>
      <c r="E745" s="47"/>
      <c r="F745" s="4"/>
      <c r="G745" s="4"/>
      <c r="H745" s="4"/>
      <c r="I745" s="47"/>
      <c r="J745" s="47"/>
      <c r="K745" s="47" t="s">
        <v>622</v>
      </c>
      <c r="L745" s="144">
        <v>44545.0</v>
      </c>
      <c r="M745" s="115">
        <v>0.5189583333333333</v>
      </c>
      <c r="N745" s="4"/>
      <c r="O745" s="4"/>
      <c r="P745" s="8" t="b">
        <v>0</v>
      </c>
      <c r="Q745" s="8" t="s">
        <v>2013</v>
      </c>
      <c r="R745" s="177" t="b">
        <v>1</v>
      </c>
      <c r="S745" s="177">
        <v>1.0</v>
      </c>
      <c r="T745" s="8">
        <v>0.0</v>
      </c>
      <c r="U745" s="4"/>
      <c r="V745" s="47"/>
      <c r="W745" s="4"/>
      <c r="X745" s="177" t="b">
        <v>0</v>
      </c>
      <c r="Y745" s="8" t="b">
        <v>0</v>
      </c>
      <c r="Z745" s="47"/>
      <c r="AA745" s="8" t="b">
        <v>0</v>
      </c>
      <c r="AB745" s="8" t="b">
        <v>0</v>
      </c>
      <c r="AC745" s="178">
        <v>468.0</v>
      </c>
      <c r="AD745" s="177" t="b">
        <v>1</v>
      </c>
      <c r="AE745" s="179"/>
      <c r="AF745" s="8" t="b">
        <v>0</v>
      </c>
      <c r="AG745" s="8" t="b">
        <v>0</v>
      </c>
      <c r="AH745" s="177"/>
      <c r="AI745" s="47"/>
      <c r="AJ745" s="8"/>
      <c r="AK745" s="47" t="s">
        <v>622</v>
      </c>
      <c r="AL745" s="4"/>
      <c r="AM745" s="4" t="s">
        <v>280</v>
      </c>
      <c r="AN745" s="4" t="s">
        <v>978</v>
      </c>
      <c r="AO745" s="4" t="s">
        <v>2010</v>
      </c>
      <c r="AP745" s="4" t="s">
        <v>2010</v>
      </c>
      <c r="AQ745" s="4" t="s">
        <v>2010</v>
      </c>
      <c r="AR745" s="4" t="s">
        <v>2010</v>
      </c>
      <c r="AS745" s="147"/>
      <c r="AT745" s="147"/>
      <c r="AU745" s="147"/>
      <c r="AV745" s="147"/>
      <c r="AW745" s="147"/>
      <c r="AX745" s="147"/>
      <c r="AY745" s="147"/>
      <c r="AZ745" s="147"/>
    </row>
    <row r="746">
      <c r="A746" s="4" t="s">
        <v>1955</v>
      </c>
      <c r="B746" s="144">
        <v>44545.0</v>
      </c>
      <c r="C746" s="115">
        <v>0.33380787037037035</v>
      </c>
      <c r="D746" s="47"/>
      <c r="E746" s="47"/>
      <c r="F746" s="4"/>
      <c r="G746" s="4"/>
      <c r="H746" s="4"/>
      <c r="I746" s="47"/>
      <c r="J746" s="47"/>
      <c r="K746" s="47" t="s">
        <v>622</v>
      </c>
      <c r="L746" s="144">
        <v>44545.0</v>
      </c>
      <c r="M746" s="115">
        <v>0.5189583333333333</v>
      </c>
      <c r="N746" s="4"/>
      <c r="O746" s="4"/>
      <c r="P746" s="8" t="b">
        <v>0</v>
      </c>
      <c r="Q746" s="8" t="s">
        <v>2013</v>
      </c>
      <c r="R746" s="177" t="b">
        <v>1</v>
      </c>
      <c r="S746" s="177">
        <v>1.0</v>
      </c>
      <c r="T746" s="8"/>
      <c r="U746" s="4"/>
      <c r="V746" s="47"/>
      <c r="W746" s="4"/>
      <c r="X746" s="177" t="b">
        <v>0</v>
      </c>
      <c r="Y746" s="8" t="b">
        <v>0</v>
      </c>
      <c r="Z746" s="47"/>
      <c r="AA746" s="8" t="b">
        <v>0</v>
      </c>
      <c r="AB746" s="8" t="b">
        <v>0</v>
      </c>
      <c r="AC746" s="178">
        <v>11.0</v>
      </c>
      <c r="AD746" s="177" t="b">
        <v>0</v>
      </c>
      <c r="AE746" s="179"/>
      <c r="AF746" s="8" t="b">
        <v>0</v>
      </c>
      <c r="AG746" s="8" t="b">
        <v>0</v>
      </c>
      <c r="AH746" s="177"/>
      <c r="AI746" s="47"/>
      <c r="AJ746" s="8"/>
      <c r="AK746" s="47" t="s">
        <v>622</v>
      </c>
      <c r="AL746" s="4"/>
      <c r="AM746" s="4" t="s">
        <v>373</v>
      </c>
      <c r="AN746" s="4" t="s">
        <v>287</v>
      </c>
      <c r="AO746" s="4" t="s">
        <v>2010</v>
      </c>
      <c r="AP746" s="4" t="s">
        <v>2010</v>
      </c>
      <c r="AQ746" s="4" t="s">
        <v>2010</v>
      </c>
      <c r="AR746" s="4" t="s">
        <v>2010</v>
      </c>
      <c r="AS746" s="147"/>
      <c r="AT746" s="147"/>
      <c r="AU746" s="147"/>
      <c r="AV746" s="147"/>
      <c r="AW746" s="147"/>
      <c r="AX746" s="147"/>
      <c r="AY746" s="147"/>
      <c r="AZ746" s="147"/>
    </row>
    <row r="747">
      <c r="A747" s="4" t="s">
        <v>1957</v>
      </c>
      <c r="B747" s="144">
        <v>44545.0</v>
      </c>
      <c r="C747" s="115">
        <v>0.33405092592592595</v>
      </c>
      <c r="D747" s="47"/>
      <c r="E747" s="47"/>
      <c r="F747" s="4"/>
      <c r="G747" s="4"/>
      <c r="H747" s="4"/>
      <c r="I747" s="47"/>
      <c r="J747" s="47"/>
      <c r="K747" s="47" t="s">
        <v>622</v>
      </c>
      <c r="L747" s="144">
        <v>44545.0</v>
      </c>
      <c r="M747" s="115">
        <v>0.5189583333333333</v>
      </c>
      <c r="N747" s="4"/>
      <c r="O747" s="4"/>
      <c r="P747" s="8" t="b">
        <v>0</v>
      </c>
      <c r="Q747" s="8" t="s">
        <v>2013</v>
      </c>
      <c r="R747" s="177" t="b">
        <v>1</v>
      </c>
      <c r="S747" s="177">
        <v>1.0</v>
      </c>
      <c r="T747" s="8">
        <v>0.0</v>
      </c>
      <c r="U747" s="4"/>
      <c r="V747" s="47"/>
      <c r="W747" s="4"/>
      <c r="X747" s="177" t="b">
        <v>0</v>
      </c>
      <c r="Y747" s="8" t="b">
        <v>0</v>
      </c>
      <c r="Z747" s="47"/>
      <c r="AA747" s="8" t="b">
        <v>0</v>
      </c>
      <c r="AB747" s="8" t="b">
        <v>0</v>
      </c>
      <c r="AC747" s="178">
        <v>467.0</v>
      </c>
      <c r="AD747" s="177" t="b">
        <v>1</v>
      </c>
      <c r="AE747" s="179"/>
      <c r="AF747" s="8" t="b">
        <v>0</v>
      </c>
      <c r="AG747" s="8" t="b">
        <v>0</v>
      </c>
      <c r="AH747" s="177"/>
      <c r="AI747" s="47"/>
      <c r="AJ747" s="8"/>
      <c r="AK747" s="47" t="s">
        <v>622</v>
      </c>
      <c r="AL747" s="4"/>
      <c r="AM747" s="4" t="s">
        <v>373</v>
      </c>
      <c r="AN747" s="4" t="s">
        <v>981</v>
      </c>
      <c r="AO747" s="4" t="s">
        <v>2010</v>
      </c>
      <c r="AP747" s="4" t="s">
        <v>2010</v>
      </c>
      <c r="AQ747" s="4" t="s">
        <v>2010</v>
      </c>
      <c r="AR747" s="4" t="s">
        <v>2010</v>
      </c>
      <c r="AS747" s="147"/>
      <c r="AT747" s="147"/>
      <c r="AU747" s="147"/>
      <c r="AV747" s="147"/>
      <c r="AW747" s="147"/>
      <c r="AX747" s="147"/>
      <c r="AY747" s="147"/>
      <c r="AZ747" s="147"/>
    </row>
    <row r="748">
      <c r="A748" s="4" t="s">
        <v>1959</v>
      </c>
      <c r="B748" s="144">
        <v>44545.0</v>
      </c>
      <c r="C748" s="115">
        <v>0.334837962962963</v>
      </c>
      <c r="D748" s="47"/>
      <c r="E748" s="47"/>
      <c r="F748" s="4"/>
      <c r="G748" s="4"/>
      <c r="H748" s="4"/>
      <c r="I748" s="47"/>
      <c r="J748" s="47"/>
      <c r="K748" s="47" t="s">
        <v>622</v>
      </c>
      <c r="L748" s="144">
        <v>44545.0</v>
      </c>
      <c r="M748" s="115">
        <v>0.5189583333333333</v>
      </c>
      <c r="N748" s="4"/>
      <c r="O748" s="4"/>
      <c r="P748" s="8" t="b">
        <v>0</v>
      </c>
      <c r="Q748" s="8" t="s">
        <v>2013</v>
      </c>
      <c r="R748" s="177" t="b">
        <v>1</v>
      </c>
      <c r="S748" s="177">
        <v>1.0</v>
      </c>
      <c r="T748" s="8">
        <v>0.0</v>
      </c>
      <c r="U748" s="4"/>
      <c r="V748" s="47"/>
      <c r="W748" s="4"/>
      <c r="X748" s="177" t="b">
        <v>0</v>
      </c>
      <c r="Y748" s="8" t="b">
        <v>0</v>
      </c>
      <c r="Z748" s="47"/>
      <c r="AA748" s="8" t="b">
        <v>0</v>
      </c>
      <c r="AB748" s="8" t="b">
        <v>0</v>
      </c>
      <c r="AC748" s="178">
        <v>466.0</v>
      </c>
      <c r="AD748" s="177" t="b">
        <v>1</v>
      </c>
      <c r="AE748" s="179">
        <v>265.13333333333327</v>
      </c>
      <c r="AF748" s="8" t="b">
        <v>0</v>
      </c>
      <c r="AG748" s="8" t="b">
        <v>0</v>
      </c>
      <c r="AH748" s="177"/>
      <c r="AI748" s="47"/>
      <c r="AJ748" s="8"/>
      <c r="AK748" s="47" t="s">
        <v>622</v>
      </c>
      <c r="AL748" s="4"/>
      <c r="AM748" s="4" t="s">
        <v>373</v>
      </c>
      <c r="AN748" s="4" t="s">
        <v>1025</v>
      </c>
      <c r="AO748" s="4" t="s">
        <v>2010</v>
      </c>
      <c r="AP748" s="4" t="s">
        <v>2010</v>
      </c>
      <c r="AQ748" s="4" t="s">
        <v>2010</v>
      </c>
      <c r="AR748" s="4" t="s">
        <v>2010</v>
      </c>
      <c r="AS748" s="147"/>
      <c r="AT748" s="147"/>
      <c r="AU748" s="147"/>
      <c r="AV748" s="147"/>
      <c r="AW748" s="147"/>
      <c r="AX748" s="147"/>
      <c r="AY748" s="147"/>
      <c r="AZ748" s="147"/>
    </row>
    <row r="749">
      <c r="A749" s="4" t="s">
        <v>1961</v>
      </c>
      <c r="B749" s="144">
        <v>44545.0</v>
      </c>
      <c r="C749" s="115">
        <v>0.33565972222222223</v>
      </c>
      <c r="D749" s="47"/>
      <c r="E749" s="47"/>
      <c r="F749" s="4"/>
      <c r="G749" s="4"/>
      <c r="H749" s="4"/>
      <c r="I749" s="47"/>
      <c r="J749" s="47"/>
      <c r="K749" s="47" t="s">
        <v>622</v>
      </c>
      <c r="L749" s="144">
        <v>44545.0</v>
      </c>
      <c r="M749" s="115">
        <v>0.5189583333333333</v>
      </c>
      <c r="N749" s="4"/>
      <c r="O749" s="4"/>
      <c r="P749" s="8" t="b">
        <v>0</v>
      </c>
      <c r="Q749" s="8" t="s">
        <v>2013</v>
      </c>
      <c r="R749" s="177" t="b">
        <v>1</v>
      </c>
      <c r="S749" s="177">
        <v>1.0</v>
      </c>
      <c r="T749" s="8">
        <v>0.0</v>
      </c>
      <c r="U749" s="4"/>
      <c r="V749" s="47"/>
      <c r="W749" s="4"/>
      <c r="X749" s="177" t="b">
        <v>0</v>
      </c>
      <c r="Y749" s="8" t="b">
        <v>0</v>
      </c>
      <c r="Z749" s="47"/>
      <c r="AA749" s="8" t="b">
        <v>0</v>
      </c>
      <c r="AB749" s="8" t="b">
        <v>0</v>
      </c>
      <c r="AC749" s="178">
        <v>465.0</v>
      </c>
      <c r="AD749" s="177" t="b">
        <v>1</v>
      </c>
      <c r="AE749" s="179"/>
      <c r="AF749" s="8" t="b">
        <v>0</v>
      </c>
      <c r="AG749" s="8" t="b">
        <v>0</v>
      </c>
      <c r="AH749" s="177"/>
      <c r="AI749" s="47"/>
      <c r="AJ749" s="8"/>
      <c r="AK749" s="47" t="s">
        <v>622</v>
      </c>
      <c r="AL749" s="4"/>
      <c r="AM749" s="4" t="s">
        <v>373</v>
      </c>
      <c r="AN749" s="4" t="s">
        <v>1081</v>
      </c>
      <c r="AO749" s="4" t="s">
        <v>2010</v>
      </c>
      <c r="AP749" s="4" t="s">
        <v>2010</v>
      </c>
      <c r="AQ749" s="4" t="s">
        <v>2010</v>
      </c>
      <c r="AR749" s="4" t="s">
        <v>2010</v>
      </c>
      <c r="AS749" s="147"/>
      <c r="AT749" s="147"/>
      <c r="AU749" s="147"/>
      <c r="AV749" s="147"/>
      <c r="AW749" s="147"/>
      <c r="AX749" s="147"/>
      <c r="AY749" s="147"/>
      <c r="AZ749" s="147"/>
    </row>
    <row r="750">
      <c r="A750" s="4" t="s">
        <v>1963</v>
      </c>
      <c r="B750" s="144">
        <v>44545.0</v>
      </c>
      <c r="C750" s="115">
        <v>0.3387847222222222</v>
      </c>
      <c r="D750" s="47"/>
      <c r="E750" s="47"/>
      <c r="F750" s="4"/>
      <c r="G750" s="4"/>
      <c r="H750" s="4"/>
      <c r="I750" s="47"/>
      <c r="J750" s="47"/>
      <c r="K750" s="47" t="s">
        <v>622</v>
      </c>
      <c r="L750" s="144">
        <v>44545.0</v>
      </c>
      <c r="M750" s="115">
        <v>0.5189583333333333</v>
      </c>
      <c r="N750" s="4"/>
      <c r="O750" s="4"/>
      <c r="P750" s="8" t="b">
        <v>0</v>
      </c>
      <c r="Q750" s="8" t="s">
        <v>2013</v>
      </c>
      <c r="R750" s="177" t="b">
        <v>1</v>
      </c>
      <c r="S750" s="177">
        <v>1.0</v>
      </c>
      <c r="T750" s="8"/>
      <c r="U750" s="4"/>
      <c r="V750" s="47"/>
      <c r="W750" s="4"/>
      <c r="X750" s="177" t="b">
        <v>0</v>
      </c>
      <c r="Y750" s="8" t="b">
        <v>0</v>
      </c>
      <c r="Z750" s="47"/>
      <c r="AA750" s="8" t="b">
        <v>0</v>
      </c>
      <c r="AB750" s="8" t="b">
        <v>0</v>
      </c>
      <c r="AC750" s="178">
        <v>10.0</v>
      </c>
      <c r="AD750" s="177" t="b">
        <v>0</v>
      </c>
      <c r="AE750" s="179"/>
      <c r="AF750" s="8" t="b">
        <v>0</v>
      </c>
      <c r="AG750" s="8" t="b">
        <v>0</v>
      </c>
      <c r="AH750" s="177"/>
      <c r="AI750" s="47"/>
      <c r="AJ750" s="8"/>
      <c r="AK750" s="47" t="s">
        <v>622</v>
      </c>
      <c r="AL750" s="4"/>
      <c r="AM750" s="4" t="s">
        <v>373</v>
      </c>
      <c r="AN750" s="4" t="s">
        <v>349</v>
      </c>
      <c r="AO750" s="4" t="s">
        <v>2010</v>
      </c>
      <c r="AP750" s="4" t="s">
        <v>2010</v>
      </c>
      <c r="AQ750" s="4" t="s">
        <v>2010</v>
      </c>
      <c r="AR750" s="4" t="s">
        <v>2010</v>
      </c>
      <c r="AS750" s="147"/>
      <c r="AT750" s="147"/>
      <c r="AU750" s="147"/>
      <c r="AV750" s="147"/>
      <c r="AW750" s="147"/>
      <c r="AX750" s="147"/>
      <c r="AY750" s="147"/>
      <c r="AZ750" s="147"/>
    </row>
    <row r="751">
      <c r="A751" s="4" t="s">
        <v>1965</v>
      </c>
      <c r="B751" s="144">
        <v>44545.0</v>
      </c>
      <c r="C751" s="115">
        <v>0.34164351851851854</v>
      </c>
      <c r="D751" s="47"/>
      <c r="E751" s="47"/>
      <c r="F751" s="4"/>
      <c r="G751" s="4"/>
      <c r="H751" s="4"/>
      <c r="I751" s="47"/>
      <c r="J751" s="47"/>
      <c r="K751" s="47" t="s">
        <v>622</v>
      </c>
      <c r="L751" s="144">
        <v>44545.0</v>
      </c>
      <c r="M751" s="115">
        <v>0.5189583333333333</v>
      </c>
      <c r="N751" s="4"/>
      <c r="O751" s="4"/>
      <c r="P751" s="8" t="b">
        <v>0</v>
      </c>
      <c r="Q751" s="8" t="s">
        <v>2013</v>
      </c>
      <c r="R751" s="177" t="b">
        <v>1</v>
      </c>
      <c r="S751" s="177">
        <v>1.0</v>
      </c>
      <c r="T751" s="8">
        <v>0.0</v>
      </c>
      <c r="U751" s="4"/>
      <c r="V751" s="47"/>
      <c r="W751" s="4"/>
      <c r="X751" s="177" t="b">
        <v>0</v>
      </c>
      <c r="Y751" s="8" t="b">
        <v>0</v>
      </c>
      <c r="Z751" s="47"/>
      <c r="AA751" s="8" t="b">
        <v>0</v>
      </c>
      <c r="AB751" s="8" t="b">
        <v>0</v>
      </c>
      <c r="AC751" s="178">
        <v>464.0</v>
      </c>
      <c r="AD751" s="177" t="b">
        <v>1</v>
      </c>
      <c r="AE751" s="179"/>
      <c r="AF751" s="8" t="b">
        <v>0</v>
      </c>
      <c r="AG751" s="8" t="b">
        <v>0</v>
      </c>
      <c r="AH751" s="177"/>
      <c r="AI751" s="47"/>
      <c r="AJ751" s="8"/>
      <c r="AK751" s="47" t="s">
        <v>622</v>
      </c>
      <c r="AL751" s="4"/>
      <c r="AM751" s="4" t="s">
        <v>280</v>
      </c>
      <c r="AN751" s="4" t="s">
        <v>1001</v>
      </c>
      <c r="AO751" s="4" t="s">
        <v>2010</v>
      </c>
      <c r="AP751" s="4" t="s">
        <v>2010</v>
      </c>
      <c r="AQ751" s="4" t="s">
        <v>2010</v>
      </c>
      <c r="AR751" s="4" t="s">
        <v>2010</v>
      </c>
      <c r="AS751" s="147"/>
      <c r="AT751" s="147"/>
      <c r="AU751" s="147"/>
      <c r="AV751" s="147"/>
      <c r="AW751" s="147"/>
      <c r="AX751" s="147"/>
      <c r="AY751" s="147"/>
      <c r="AZ751" s="147"/>
    </row>
    <row r="752">
      <c r="A752" s="4" t="s">
        <v>1967</v>
      </c>
      <c r="B752" s="144">
        <v>44545.0</v>
      </c>
      <c r="C752" s="115">
        <v>0.3422685185185185</v>
      </c>
      <c r="D752" s="47"/>
      <c r="E752" s="47"/>
      <c r="F752" s="4"/>
      <c r="G752" s="4"/>
      <c r="H752" s="4"/>
      <c r="I752" s="47"/>
      <c r="J752" s="47"/>
      <c r="K752" s="47" t="s">
        <v>622</v>
      </c>
      <c r="L752" s="144">
        <v>44545.0</v>
      </c>
      <c r="M752" s="115">
        <v>0.5189583333333333</v>
      </c>
      <c r="N752" s="4"/>
      <c r="O752" s="4"/>
      <c r="P752" s="8" t="b">
        <v>0</v>
      </c>
      <c r="Q752" s="8" t="s">
        <v>2013</v>
      </c>
      <c r="R752" s="177" t="b">
        <v>1</v>
      </c>
      <c r="S752" s="177">
        <v>1.0</v>
      </c>
      <c r="T752" s="8">
        <v>0.0</v>
      </c>
      <c r="U752" s="4"/>
      <c r="V752" s="47"/>
      <c r="W752" s="4"/>
      <c r="X752" s="177" t="b">
        <v>0</v>
      </c>
      <c r="Y752" s="8" t="b">
        <v>0</v>
      </c>
      <c r="Z752" s="47"/>
      <c r="AA752" s="8" t="b">
        <v>0</v>
      </c>
      <c r="AB752" s="8" t="b">
        <v>0</v>
      </c>
      <c r="AC752" s="178">
        <v>463.0</v>
      </c>
      <c r="AD752" s="177" t="b">
        <v>1</v>
      </c>
      <c r="AE752" s="179"/>
      <c r="AF752" s="8" t="b">
        <v>0</v>
      </c>
      <c r="AG752" s="8" t="b">
        <v>0</v>
      </c>
      <c r="AH752" s="177"/>
      <c r="AI752" s="47"/>
      <c r="AJ752" s="8"/>
      <c r="AK752" s="47" t="s">
        <v>622</v>
      </c>
      <c r="AL752" s="4"/>
      <c r="AM752" s="4" t="s">
        <v>280</v>
      </c>
      <c r="AN752" s="4" t="s">
        <v>1853</v>
      </c>
      <c r="AO752" s="4" t="s">
        <v>2010</v>
      </c>
      <c r="AP752" s="4" t="s">
        <v>2010</v>
      </c>
      <c r="AQ752" s="4" t="s">
        <v>2010</v>
      </c>
      <c r="AR752" s="4" t="s">
        <v>2010</v>
      </c>
      <c r="AS752" s="147"/>
      <c r="AT752" s="147"/>
      <c r="AU752" s="147"/>
      <c r="AV752" s="147"/>
      <c r="AW752" s="147"/>
      <c r="AX752" s="147"/>
      <c r="AY752" s="147"/>
      <c r="AZ752" s="147"/>
    </row>
    <row r="753">
      <c r="A753" s="4" t="s">
        <v>1969</v>
      </c>
      <c r="B753" s="144">
        <v>44545.0</v>
      </c>
      <c r="C753" s="115">
        <v>0.3943402777777778</v>
      </c>
      <c r="D753" s="47"/>
      <c r="E753" s="47"/>
      <c r="F753" s="4"/>
      <c r="G753" s="4"/>
      <c r="H753" s="4"/>
      <c r="I753" s="47"/>
      <c r="J753" s="47"/>
      <c r="K753" s="47" t="s">
        <v>622</v>
      </c>
      <c r="L753" s="144">
        <v>44545.0</v>
      </c>
      <c r="M753" s="115">
        <v>0.5189583333333333</v>
      </c>
      <c r="N753" s="4"/>
      <c r="O753" s="4"/>
      <c r="P753" s="8" t="b">
        <v>0</v>
      </c>
      <c r="Q753" s="8" t="s">
        <v>2013</v>
      </c>
      <c r="R753" s="177" t="b">
        <v>1</v>
      </c>
      <c r="S753" s="177">
        <v>1.0</v>
      </c>
      <c r="T753" s="8"/>
      <c r="U753" s="4"/>
      <c r="V753" s="47"/>
      <c r="W753" s="4"/>
      <c r="X753" s="177" t="b">
        <v>0</v>
      </c>
      <c r="Y753" s="8" t="b">
        <v>0</v>
      </c>
      <c r="Z753" s="47"/>
      <c r="AA753" s="8" t="b">
        <v>0</v>
      </c>
      <c r="AB753" s="8" t="b">
        <v>0</v>
      </c>
      <c r="AC753" s="178">
        <v>9.0</v>
      </c>
      <c r="AD753" s="177" t="b">
        <v>0</v>
      </c>
      <c r="AE753" s="179"/>
      <c r="AF753" s="8" t="b">
        <v>0</v>
      </c>
      <c r="AG753" s="8" t="b">
        <v>0</v>
      </c>
      <c r="AH753" s="177"/>
      <c r="AI753" s="47"/>
      <c r="AJ753" s="8"/>
      <c r="AK753" s="47" t="s">
        <v>622</v>
      </c>
      <c r="AL753" s="4"/>
      <c r="AM753" s="4" t="s">
        <v>280</v>
      </c>
      <c r="AN753" s="4" t="s">
        <v>313</v>
      </c>
      <c r="AO753" s="4" t="s">
        <v>2010</v>
      </c>
      <c r="AP753" s="4" t="s">
        <v>2010</v>
      </c>
      <c r="AQ753" s="4" t="s">
        <v>2010</v>
      </c>
      <c r="AR753" s="4" t="s">
        <v>2010</v>
      </c>
      <c r="AS753" s="147"/>
      <c r="AT753" s="147"/>
      <c r="AU753" s="147"/>
      <c r="AV753" s="147"/>
      <c r="AW753" s="147"/>
      <c r="AX753" s="147"/>
      <c r="AY753" s="147"/>
      <c r="AZ753" s="147"/>
    </row>
    <row r="754">
      <c r="A754" s="4" t="s">
        <v>1971</v>
      </c>
      <c r="B754" s="144">
        <v>44545.0</v>
      </c>
      <c r="C754" s="115">
        <v>0.3947453703703704</v>
      </c>
      <c r="D754" s="47"/>
      <c r="E754" s="47"/>
      <c r="F754" s="4"/>
      <c r="G754" s="4"/>
      <c r="H754" s="4"/>
      <c r="I754" s="47"/>
      <c r="J754" s="47"/>
      <c r="K754" s="47" t="s">
        <v>622</v>
      </c>
      <c r="L754" s="144">
        <v>44545.0</v>
      </c>
      <c r="M754" s="115">
        <v>0.5189583333333333</v>
      </c>
      <c r="N754" s="4"/>
      <c r="O754" s="4"/>
      <c r="P754" s="8" t="b">
        <v>0</v>
      </c>
      <c r="Q754" s="8" t="s">
        <v>2013</v>
      </c>
      <c r="R754" s="177" t="b">
        <v>1</v>
      </c>
      <c r="S754" s="177">
        <v>1.0</v>
      </c>
      <c r="T754" s="8">
        <v>0.0</v>
      </c>
      <c r="U754" s="4"/>
      <c r="V754" s="47"/>
      <c r="W754" s="4"/>
      <c r="X754" s="177" t="b">
        <v>0</v>
      </c>
      <c r="Y754" s="8" t="b">
        <v>0</v>
      </c>
      <c r="Z754" s="47"/>
      <c r="AA754" s="8" t="b">
        <v>0</v>
      </c>
      <c r="AB754" s="8" t="b">
        <v>0</v>
      </c>
      <c r="AC754" s="178">
        <v>462.0</v>
      </c>
      <c r="AD754" s="177" t="b">
        <v>1</v>
      </c>
      <c r="AE754" s="179"/>
      <c r="AF754" s="8" t="b">
        <v>0</v>
      </c>
      <c r="AG754" s="8" t="b">
        <v>0</v>
      </c>
      <c r="AH754" s="177"/>
      <c r="AI754" s="47"/>
      <c r="AJ754" s="8"/>
      <c r="AK754" s="47" t="s">
        <v>622</v>
      </c>
      <c r="AL754" s="4"/>
      <c r="AM754" s="4" t="s">
        <v>280</v>
      </c>
      <c r="AN754" s="4" t="s">
        <v>1390</v>
      </c>
      <c r="AO754" s="4" t="s">
        <v>2010</v>
      </c>
      <c r="AP754" s="4" t="s">
        <v>2010</v>
      </c>
      <c r="AQ754" s="4" t="s">
        <v>2010</v>
      </c>
      <c r="AR754" s="4" t="s">
        <v>2010</v>
      </c>
      <c r="AS754" s="147"/>
      <c r="AT754" s="147"/>
      <c r="AU754" s="147"/>
      <c r="AV754" s="147"/>
      <c r="AW754" s="147"/>
      <c r="AX754" s="147"/>
      <c r="AY754" s="147"/>
      <c r="AZ754" s="147"/>
    </row>
    <row r="755">
      <c r="A755" s="4" t="s">
        <v>1973</v>
      </c>
      <c r="B755" s="144">
        <v>44545.0</v>
      </c>
      <c r="C755" s="115">
        <v>0.3955787037037037</v>
      </c>
      <c r="D755" s="47"/>
      <c r="E755" s="47"/>
      <c r="F755" s="4"/>
      <c r="G755" s="4"/>
      <c r="H755" s="4"/>
      <c r="I755" s="47"/>
      <c r="J755" s="47"/>
      <c r="K755" s="47" t="s">
        <v>622</v>
      </c>
      <c r="L755" s="144">
        <v>44545.0</v>
      </c>
      <c r="M755" s="115">
        <v>0.5189583333333333</v>
      </c>
      <c r="N755" s="4"/>
      <c r="O755" s="4"/>
      <c r="P755" s="8" t="b">
        <v>0</v>
      </c>
      <c r="Q755" s="8" t="s">
        <v>2013</v>
      </c>
      <c r="R755" s="177" t="b">
        <v>1</v>
      </c>
      <c r="S755" s="177">
        <v>1.0</v>
      </c>
      <c r="T755" s="8">
        <v>0.0</v>
      </c>
      <c r="U755" s="4"/>
      <c r="V755" s="47"/>
      <c r="W755" s="4"/>
      <c r="X755" s="177" t="b">
        <v>0</v>
      </c>
      <c r="Y755" s="8" t="b">
        <v>0</v>
      </c>
      <c r="Z755" s="47"/>
      <c r="AA755" s="8" t="b">
        <v>0</v>
      </c>
      <c r="AB755" s="8" t="b">
        <v>0</v>
      </c>
      <c r="AC755" s="178">
        <v>461.0</v>
      </c>
      <c r="AD755" s="177" t="b">
        <v>1</v>
      </c>
      <c r="AE755" s="179">
        <v>177.66666666666666</v>
      </c>
      <c r="AF755" s="8" t="b">
        <v>0</v>
      </c>
      <c r="AG755" s="8" t="b">
        <v>0</v>
      </c>
      <c r="AH755" s="177"/>
      <c r="AI755" s="47"/>
      <c r="AJ755" s="8"/>
      <c r="AK755" s="47" t="s">
        <v>622</v>
      </c>
      <c r="AL755" s="4"/>
      <c r="AM755" s="4" t="s">
        <v>280</v>
      </c>
      <c r="AN755" s="4" t="s">
        <v>1810</v>
      </c>
      <c r="AO755" s="4" t="s">
        <v>2010</v>
      </c>
      <c r="AP755" s="4" t="s">
        <v>2010</v>
      </c>
      <c r="AQ755" s="4" t="s">
        <v>2010</v>
      </c>
      <c r="AR755" s="4" t="s">
        <v>2010</v>
      </c>
      <c r="AS755" s="147"/>
      <c r="AT755" s="147"/>
      <c r="AU755" s="147"/>
      <c r="AV755" s="147"/>
      <c r="AW755" s="147"/>
      <c r="AX755" s="147"/>
      <c r="AY755" s="147"/>
      <c r="AZ755" s="147"/>
    </row>
    <row r="756">
      <c r="A756" s="4" t="s">
        <v>1975</v>
      </c>
      <c r="B756" s="144">
        <v>44545.0</v>
      </c>
      <c r="C756" s="115">
        <v>0.3959837962962963</v>
      </c>
      <c r="D756" s="47"/>
      <c r="E756" s="47"/>
      <c r="F756" s="4"/>
      <c r="G756" s="4"/>
      <c r="H756" s="4"/>
      <c r="I756" s="47"/>
      <c r="J756" s="47"/>
      <c r="K756" s="47" t="s">
        <v>622</v>
      </c>
      <c r="L756" s="144">
        <v>44545.0</v>
      </c>
      <c r="M756" s="115">
        <v>0.5189583333333333</v>
      </c>
      <c r="N756" s="4"/>
      <c r="O756" s="4"/>
      <c r="P756" s="8" t="b">
        <v>0</v>
      </c>
      <c r="Q756" s="8" t="s">
        <v>2013</v>
      </c>
      <c r="R756" s="177" t="b">
        <v>1</v>
      </c>
      <c r="S756" s="177">
        <v>1.0</v>
      </c>
      <c r="T756" s="8"/>
      <c r="U756" s="4"/>
      <c r="V756" s="47"/>
      <c r="W756" s="4"/>
      <c r="X756" s="177" t="b">
        <v>0</v>
      </c>
      <c r="Y756" s="8" t="b">
        <v>0</v>
      </c>
      <c r="Z756" s="47"/>
      <c r="AA756" s="8" t="b">
        <v>0</v>
      </c>
      <c r="AB756" s="8" t="b">
        <v>0</v>
      </c>
      <c r="AC756" s="178">
        <v>8.0</v>
      </c>
      <c r="AD756" s="177" t="b">
        <v>0</v>
      </c>
      <c r="AE756" s="179"/>
      <c r="AF756" s="8" t="b">
        <v>0</v>
      </c>
      <c r="AG756" s="8" t="b">
        <v>0</v>
      </c>
      <c r="AH756" s="177"/>
      <c r="AI756" s="47"/>
      <c r="AJ756" s="8"/>
      <c r="AK756" s="47" t="s">
        <v>622</v>
      </c>
      <c r="AL756" s="4"/>
      <c r="AM756" s="4" t="s">
        <v>280</v>
      </c>
      <c r="AN756" s="4" t="s">
        <v>305</v>
      </c>
      <c r="AO756" s="4" t="s">
        <v>2010</v>
      </c>
      <c r="AP756" s="4" t="s">
        <v>2010</v>
      </c>
      <c r="AQ756" s="4" t="s">
        <v>2010</v>
      </c>
      <c r="AR756" s="4" t="s">
        <v>2010</v>
      </c>
      <c r="AS756" s="147"/>
      <c r="AT756" s="147"/>
      <c r="AU756" s="147"/>
      <c r="AV756" s="147"/>
      <c r="AW756" s="147"/>
      <c r="AX756" s="147"/>
      <c r="AY756" s="147"/>
      <c r="AZ756" s="147"/>
    </row>
    <row r="757">
      <c r="A757" s="4" t="s">
        <v>1977</v>
      </c>
      <c r="B757" s="144">
        <v>44545.0</v>
      </c>
      <c r="C757" s="115">
        <v>0.39747685185185183</v>
      </c>
      <c r="D757" s="47"/>
      <c r="E757" s="47"/>
      <c r="F757" s="4"/>
      <c r="G757" s="4"/>
      <c r="H757" s="4"/>
      <c r="I757" s="47"/>
      <c r="J757" s="47"/>
      <c r="K757" s="47" t="s">
        <v>622</v>
      </c>
      <c r="L757" s="144">
        <v>44545.0</v>
      </c>
      <c r="M757" s="115">
        <v>0.5189583333333333</v>
      </c>
      <c r="N757" s="4"/>
      <c r="O757" s="4"/>
      <c r="P757" s="8" t="b">
        <v>0</v>
      </c>
      <c r="Q757" s="8" t="s">
        <v>2013</v>
      </c>
      <c r="R757" s="177" t="b">
        <v>1</v>
      </c>
      <c r="S757" s="177">
        <v>1.0</v>
      </c>
      <c r="T757" s="8"/>
      <c r="U757" s="4"/>
      <c r="V757" s="47"/>
      <c r="W757" s="4"/>
      <c r="X757" s="177" t="b">
        <v>0</v>
      </c>
      <c r="Y757" s="8" t="b">
        <v>0</v>
      </c>
      <c r="Z757" s="47"/>
      <c r="AA757" s="8" t="b">
        <v>0</v>
      </c>
      <c r="AB757" s="8" t="b">
        <v>0</v>
      </c>
      <c r="AC757" s="178">
        <v>7.0</v>
      </c>
      <c r="AD757" s="177" t="b">
        <v>0</v>
      </c>
      <c r="AE757" s="179"/>
      <c r="AF757" s="8" t="b">
        <v>0</v>
      </c>
      <c r="AG757" s="8" t="b">
        <v>0</v>
      </c>
      <c r="AH757" s="177"/>
      <c r="AI757" s="47"/>
      <c r="AJ757" s="8"/>
      <c r="AK757" s="47" t="s">
        <v>622</v>
      </c>
      <c r="AL757" s="4"/>
      <c r="AM757" s="4" t="s">
        <v>280</v>
      </c>
      <c r="AN757" s="4" t="s">
        <v>413</v>
      </c>
      <c r="AO757" s="4" t="s">
        <v>2010</v>
      </c>
      <c r="AP757" s="4" t="s">
        <v>2010</v>
      </c>
      <c r="AQ757" s="4" t="s">
        <v>2010</v>
      </c>
      <c r="AR757" s="4" t="s">
        <v>2010</v>
      </c>
      <c r="AS757" s="147"/>
      <c r="AT757" s="147"/>
      <c r="AU757" s="147"/>
      <c r="AV757" s="147"/>
      <c r="AW757" s="147"/>
      <c r="AX757" s="147"/>
      <c r="AY757" s="147"/>
      <c r="AZ757" s="147"/>
    </row>
    <row r="758">
      <c r="A758" s="4" t="s">
        <v>1978</v>
      </c>
      <c r="B758" s="144">
        <v>44545.0</v>
      </c>
      <c r="C758" s="115">
        <v>0.3997453703703704</v>
      </c>
      <c r="D758" s="47"/>
      <c r="E758" s="47"/>
      <c r="F758" s="4"/>
      <c r="G758" s="4"/>
      <c r="H758" s="4"/>
      <c r="I758" s="47"/>
      <c r="J758" s="47"/>
      <c r="K758" s="47" t="s">
        <v>622</v>
      </c>
      <c r="L758" s="144">
        <v>44545.0</v>
      </c>
      <c r="M758" s="115">
        <v>0.5189583333333333</v>
      </c>
      <c r="N758" s="4"/>
      <c r="O758" s="4"/>
      <c r="P758" s="8" t="b">
        <v>0</v>
      </c>
      <c r="Q758" s="8" t="s">
        <v>2013</v>
      </c>
      <c r="R758" s="177" t="b">
        <v>1</v>
      </c>
      <c r="S758" s="177">
        <v>1.0</v>
      </c>
      <c r="T758" s="8"/>
      <c r="U758" s="4"/>
      <c r="V758" s="47"/>
      <c r="W758" s="4"/>
      <c r="X758" s="177" t="b">
        <v>0</v>
      </c>
      <c r="Y758" s="8" t="b">
        <v>0</v>
      </c>
      <c r="Z758" s="47"/>
      <c r="AA758" s="8" t="b">
        <v>0</v>
      </c>
      <c r="AB758" s="8" t="b">
        <v>0</v>
      </c>
      <c r="AC758" s="178">
        <v>6.0</v>
      </c>
      <c r="AD758" s="177" t="b">
        <v>0</v>
      </c>
      <c r="AE758" s="179"/>
      <c r="AF758" s="8" t="b">
        <v>0</v>
      </c>
      <c r="AG758" s="8" t="b">
        <v>0</v>
      </c>
      <c r="AH758" s="177"/>
      <c r="AI758" s="47"/>
      <c r="AJ758" s="8"/>
      <c r="AK758" s="47" t="s">
        <v>622</v>
      </c>
      <c r="AL758" s="4"/>
      <c r="AM758" s="4" t="s">
        <v>280</v>
      </c>
      <c r="AN758" s="4" t="s">
        <v>520</v>
      </c>
      <c r="AO758" s="4" t="s">
        <v>2010</v>
      </c>
      <c r="AP758" s="4" t="s">
        <v>2010</v>
      </c>
      <c r="AQ758" s="4" t="s">
        <v>2010</v>
      </c>
      <c r="AR758" s="4" t="s">
        <v>2010</v>
      </c>
      <c r="AS758" s="147"/>
      <c r="AT758" s="147"/>
      <c r="AU758" s="147"/>
      <c r="AV758" s="147"/>
      <c r="AW758" s="147"/>
      <c r="AX758" s="147"/>
      <c r="AY758" s="147"/>
      <c r="AZ758" s="147"/>
    </row>
    <row r="759">
      <c r="A759" s="4" t="s">
        <v>1979</v>
      </c>
      <c r="B759" s="144">
        <v>44546.0</v>
      </c>
      <c r="C759" s="115">
        <v>0.2804861111111111</v>
      </c>
      <c r="D759" s="47"/>
      <c r="E759" s="47"/>
      <c r="F759" s="4"/>
      <c r="G759" s="4"/>
      <c r="H759" s="4"/>
      <c r="I759" s="47"/>
      <c r="J759" s="47"/>
      <c r="K759" s="47" t="s">
        <v>622</v>
      </c>
      <c r="L759" s="144">
        <v>44546.0</v>
      </c>
      <c r="M759" s="115">
        <v>0.5112847222222222</v>
      </c>
      <c r="N759" s="4"/>
      <c r="O759" s="4"/>
      <c r="P759" s="8" t="b">
        <v>0</v>
      </c>
      <c r="Q759" s="8" t="s">
        <v>2013</v>
      </c>
      <c r="R759" s="177" t="b">
        <v>1</v>
      </c>
      <c r="S759" s="177">
        <v>1.0</v>
      </c>
      <c r="T759" s="8"/>
      <c r="U759" s="4"/>
      <c r="V759" s="47"/>
      <c r="W759" s="4"/>
      <c r="X759" s="177" t="b">
        <v>0</v>
      </c>
      <c r="Y759" s="8" t="b">
        <v>0</v>
      </c>
      <c r="Z759" s="47"/>
      <c r="AA759" s="8" t="b">
        <v>0</v>
      </c>
      <c r="AB759" s="8" t="b">
        <v>0</v>
      </c>
      <c r="AC759" s="178">
        <v>5.0</v>
      </c>
      <c r="AD759" s="177" t="b">
        <v>0</v>
      </c>
      <c r="AE759" s="179"/>
      <c r="AF759" s="8" t="b">
        <v>0</v>
      </c>
      <c r="AG759" s="8" t="b">
        <v>0</v>
      </c>
      <c r="AH759" s="177"/>
      <c r="AI759" s="47"/>
      <c r="AJ759" s="8"/>
      <c r="AK759" s="47" t="s">
        <v>622</v>
      </c>
      <c r="AL759" s="4"/>
      <c r="AM759" s="4" t="s">
        <v>280</v>
      </c>
      <c r="AN759" s="4" t="s">
        <v>796</v>
      </c>
      <c r="AO759" s="4" t="s">
        <v>2010</v>
      </c>
      <c r="AP759" s="4" t="s">
        <v>2010</v>
      </c>
      <c r="AQ759" s="4" t="s">
        <v>2010</v>
      </c>
      <c r="AR759" s="4" t="s">
        <v>2010</v>
      </c>
      <c r="AS759" s="147"/>
      <c r="AT759" s="147"/>
      <c r="AU759" s="147"/>
      <c r="AV759" s="147"/>
      <c r="AW759" s="147"/>
      <c r="AX759" s="147"/>
      <c r="AY759" s="147"/>
      <c r="AZ759" s="147"/>
    </row>
    <row r="760">
      <c r="A760" s="4" t="s">
        <v>1980</v>
      </c>
      <c r="B760" s="144">
        <v>44546.0</v>
      </c>
      <c r="C760" s="115">
        <v>0.28868055555555555</v>
      </c>
      <c r="D760" s="47"/>
      <c r="E760" s="47"/>
      <c r="F760" s="4"/>
      <c r="G760" s="4"/>
      <c r="H760" s="4"/>
      <c r="I760" s="47"/>
      <c r="J760" s="47"/>
      <c r="K760" s="47" t="s">
        <v>622</v>
      </c>
      <c r="L760" s="144">
        <v>44546.0</v>
      </c>
      <c r="M760" s="115">
        <v>0.5112847222222222</v>
      </c>
      <c r="N760" s="4"/>
      <c r="O760" s="4"/>
      <c r="P760" s="8" t="b">
        <v>0</v>
      </c>
      <c r="Q760" s="8" t="s">
        <v>2013</v>
      </c>
      <c r="R760" s="177" t="b">
        <v>1</v>
      </c>
      <c r="S760" s="177">
        <v>1.0</v>
      </c>
      <c r="T760" s="8"/>
      <c r="U760" s="4"/>
      <c r="V760" s="47"/>
      <c r="W760" s="4"/>
      <c r="X760" s="177" t="b">
        <v>0</v>
      </c>
      <c r="Y760" s="8" t="b">
        <v>0</v>
      </c>
      <c r="Z760" s="47"/>
      <c r="AA760" s="8" t="b">
        <v>0</v>
      </c>
      <c r="AB760" s="8" t="b">
        <v>0</v>
      </c>
      <c r="AC760" s="178">
        <v>4.0</v>
      </c>
      <c r="AD760" s="177" t="b">
        <v>0</v>
      </c>
      <c r="AE760" s="179"/>
      <c r="AF760" s="8" t="b">
        <v>0</v>
      </c>
      <c r="AG760" s="8" t="b">
        <v>0</v>
      </c>
      <c r="AH760" s="177"/>
      <c r="AI760" s="47"/>
      <c r="AJ760" s="8"/>
      <c r="AK760" s="47" t="s">
        <v>622</v>
      </c>
      <c r="AL760" s="4"/>
      <c r="AM760" s="4" t="s">
        <v>280</v>
      </c>
      <c r="AN760" s="4" t="s">
        <v>437</v>
      </c>
      <c r="AO760" s="4" t="s">
        <v>2010</v>
      </c>
      <c r="AP760" s="4" t="s">
        <v>2010</v>
      </c>
      <c r="AQ760" s="4" t="s">
        <v>2010</v>
      </c>
      <c r="AR760" s="4" t="s">
        <v>2010</v>
      </c>
      <c r="AS760" s="147"/>
      <c r="AT760" s="147"/>
      <c r="AU760" s="147"/>
      <c r="AV760" s="147"/>
      <c r="AW760" s="147"/>
      <c r="AX760" s="147"/>
      <c r="AY760" s="147"/>
      <c r="AZ760" s="147"/>
    </row>
    <row r="761">
      <c r="A761" s="4" t="s">
        <v>1981</v>
      </c>
      <c r="B761" s="144">
        <v>44546.0</v>
      </c>
      <c r="C761" s="115">
        <v>0.2892824074074074</v>
      </c>
      <c r="D761" s="47"/>
      <c r="E761" s="47"/>
      <c r="F761" s="4"/>
      <c r="G761" s="4"/>
      <c r="H761" s="4"/>
      <c r="I761" s="47"/>
      <c r="J761" s="47"/>
      <c r="K761" s="47" t="s">
        <v>622</v>
      </c>
      <c r="L761" s="144">
        <v>44546.0</v>
      </c>
      <c r="M761" s="115">
        <v>0.5112847222222222</v>
      </c>
      <c r="N761" s="4"/>
      <c r="O761" s="4"/>
      <c r="P761" s="8" t="b">
        <v>0</v>
      </c>
      <c r="Q761" s="8" t="s">
        <v>2013</v>
      </c>
      <c r="R761" s="177" t="b">
        <v>1</v>
      </c>
      <c r="S761" s="177">
        <v>1.0</v>
      </c>
      <c r="T761" s="8"/>
      <c r="U761" s="4"/>
      <c r="V761" s="47"/>
      <c r="W761" s="4"/>
      <c r="X761" s="177" t="b">
        <v>0</v>
      </c>
      <c r="Y761" s="8" t="b">
        <v>0</v>
      </c>
      <c r="Z761" s="47"/>
      <c r="AA761" s="8" t="b">
        <v>0</v>
      </c>
      <c r="AB761" s="8" t="b">
        <v>0</v>
      </c>
      <c r="AC761" s="178">
        <v>3.0</v>
      </c>
      <c r="AD761" s="177" t="b">
        <v>0</v>
      </c>
      <c r="AE761" s="179"/>
      <c r="AF761" s="8" t="b">
        <v>0</v>
      </c>
      <c r="AG761" s="8" t="b">
        <v>0</v>
      </c>
      <c r="AH761" s="177"/>
      <c r="AI761" s="47"/>
      <c r="AJ761" s="8"/>
      <c r="AK761" s="47" t="s">
        <v>622</v>
      </c>
      <c r="AL761" s="4"/>
      <c r="AM761" s="4" t="s">
        <v>280</v>
      </c>
      <c r="AN761" s="4" t="s">
        <v>352</v>
      </c>
      <c r="AO761" s="4" t="s">
        <v>2010</v>
      </c>
      <c r="AP761" s="4" t="s">
        <v>2010</v>
      </c>
      <c r="AQ761" s="4" t="s">
        <v>2010</v>
      </c>
      <c r="AR761" s="4" t="s">
        <v>2010</v>
      </c>
      <c r="AS761" s="147"/>
      <c r="AT761" s="147"/>
      <c r="AU761" s="147"/>
      <c r="AV761" s="147"/>
      <c r="AW761" s="147"/>
      <c r="AX761" s="147"/>
      <c r="AY761" s="147"/>
      <c r="AZ761" s="147"/>
    </row>
    <row r="762">
      <c r="A762" s="4" t="s">
        <v>1982</v>
      </c>
      <c r="B762" s="144">
        <v>44546.0</v>
      </c>
      <c r="C762" s="115">
        <v>0.2895023148148148</v>
      </c>
      <c r="D762" s="47"/>
      <c r="E762" s="47"/>
      <c r="F762" s="4"/>
      <c r="G762" s="4"/>
      <c r="H762" s="4"/>
      <c r="I762" s="47"/>
      <c r="J762" s="47"/>
      <c r="K762" s="47" t="s">
        <v>622</v>
      </c>
      <c r="L762" s="144">
        <v>44546.0</v>
      </c>
      <c r="M762" s="115">
        <v>0.5112847222222222</v>
      </c>
      <c r="N762" s="4"/>
      <c r="O762" s="4"/>
      <c r="P762" s="8" t="b">
        <v>0</v>
      </c>
      <c r="Q762" s="8" t="s">
        <v>2013</v>
      </c>
      <c r="R762" s="177" t="b">
        <v>1</v>
      </c>
      <c r="S762" s="177">
        <v>1.0</v>
      </c>
      <c r="T762" s="8"/>
      <c r="U762" s="4"/>
      <c r="V762" s="47"/>
      <c r="W762" s="4"/>
      <c r="X762" s="177" t="b">
        <v>0</v>
      </c>
      <c r="Y762" s="8" t="b">
        <v>0</v>
      </c>
      <c r="Z762" s="47"/>
      <c r="AA762" s="8" t="b">
        <v>0</v>
      </c>
      <c r="AB762" s="8" t="b">
        <v>0</v>
      </c>
      <c r="AC762" s="178">
        <v>2.0</v>
      </c>
      <c r="AD762" s="177" t="b">
        <v>0</v>
      </c>
      <c r="AE762" s="179"/>
      <c r="AF762" s="8" t="b">
        <v>0</v>
      </c>
      <c r="AG762" s="8" t="b">
        <v>0</v>
      </c>
      <c r="AH762" s="177"/>
      <c r="AI762" s="47"/>
      <c r="AJ762" s="8"/>
      <c r="AK762" s="47" t="s">
        <v>622</v>
      </c>
      <c r="AL762" s="4"/>
      <c r="AM762" s="4" t="s">
        <v>280</v>
      </c>
      <c r="AN762" s="4" t="s">
        <v>479</v>
      </c>
      <c r="AO762" s="4" t="s">
        <v>2010</v>
      </c>
      <c r="AP762" s="4" t="s">
        <v>2010</v>
      </c>
      <c r="AQ762" s="4" t="s">
        <v>2010</v>
      </c>
      <c r="AR762" s="4" t="s">
        <v>2010</v>
      </c>
      <c r="AS762" s="147"/>
      <c r="AT762" s="147"/>
      <c r="AU762" s="147"/>
      <c r="AV762" s="147"/>
      <c r="AW762" s="147"/>
      <c r="AX762" s="147"/>
      <c r="AY762" s="147"/>
      <c r="AZ762" s="147"/>
    </row>
    <row r="763">
      <c r="A763" s="4" t="s">
        <v>1983</v>
      </c>
      <c r="B763" s="144">
        <v>44546.0</v>
      </c>
      <c r="C763" s="115">
        <v>0.28983796296296294</v>
      </c>
      <c r="D763" s="47"/>
      <c r="E763" s="47"/>
      <c r="F763" s="4"/>
      <c r="G763" s="4"/>
      <c r="H763" s="4"/>
      <c r="I763" s="47"/>
      <c r="J763" s="47"/>
      <c r="K763" s="47" t="s">
        <v>622</v>
      </c>
      <c r="L763" s="144">
        <v>44546.0</v>
      </c>
      <c r="M763" s="115">
        <v>0.5112847222222222</v>
      </c>
      <c r="N763" s="4"/>
      <c r="O763" s="4"/>
      <c r="P763" s="8" t="b">
        <v>0</v>
      </c>
      <c r="Q763" s="8" t="s">
        <v>2013</v>
      </c>
      <c r="R763" s="177" t="b">
        <v>1</v>
      </c>
      <c r="S763" s="177">
        <v>1.0</v>
      </c>
      <c r="T763" s="8">
        <v>0.0</v>
      </c>
      <c r="U763" s="4"/>
      <c r="V763" s="47"/>
      <c r="W763" s="4"/>
      <c r="X763" s="177" t="b">
        <v>0</v>
      </c>
      <c r="Y763" s="8" t="b">
        <v>0</v>
      </c>
      <c r="Z763" s="47"/>
      <c r="AA763" s="8" t="b">
        <v>0</v>
      </c>
      <c r="AB763" s="8" t="b">
        <v>0</v>
      </c>
      <c r="AC763" s="178">
        <v>460.0</v>
      </c>
      <c r="AD763" s="177" t="b">
        <v>1</v>
      </c>
      <c r="AE763" s="179"/>
      <c r="AF763" s="8" t="b">
        <v>0</v>
      </c>
      <c r="AG763" s="8" t="b">
        <v>0</v>
      </c>
      <c r="AH763" s="177"/>
      <c r="AI763" s="47"/>
      <c r="AJ763" s="8"/>
      <c r="AK763" s="47" t="s">
        <v>622</v>
      </c>
      <c r="AL763" s="4"/>
      <c r="AM763" s="4" t="s">
        <v>280</v>
      </c>
      <c r="AN763" s="4" t="s">
        <v>525</v>
      </c>
      <c r="AO763" s="4" t="s">
        <v>2010</v>
      </c>
      <c r="AP763" s="4" t="s">
        <v>2010</v>
      </c>
      <c r="AQ763" s="4" t="s">
        <v>2010</v>
      </c>
      <c r="AR763" s="4" t="s">
        <v>2010</v>
      </c>
      <c r="AS763" s="147"/>
      <c r="AT763" s="147"/>
      <c r="AU763" s="147"/>
      <c r="AV763" s="147"/>
      <c r="AW763" s="147"/>
      <c r="AX763" s="147"/>
      <c r="AY763" s="147"/>
      <c r="AZ763" s="147"/>
    </row>
    <row r="764">
      <c r="A764" s="4" t="s">
        <v>1984</v>
      </c>
      <c r="B764" s="144">
        <v>44546.0</v>
      </c>
      <c r="C764" s="115">
        <v>0.29010416666666666</v>
      </c>
      <c r="D764" s="47"/>
      <c r="E764" s="47"/>
      <c r="F764" s="4"/>
      <c r="G764" s="4"/>
      <c r="H764" s="4"/>
      <c r="I764" s="47"/>
      <c r="J764" s="47"/>
      <c r="K764" s="47" t="s">
        <v>622</v>
      </c>
      <c r="L764" s="144">
        <v>44546.0</v>
      </c>
      <c r="M764" s="115">
        <v>0.5112847222222222</v>
      </c>
      <c r="N764" s="4"/>
      <c r="O764" s="4"/>
      <c r="P764" s="8" t="b">
        <v>0</v>
      </c>
      <c r="Q764" s="8" t="s">
        <v>2013</v>
      </c>
      <c r="R764" s="177" t="b">
        <v>1</v>
      </c>
      <c r="S764" s="177">
        <v>1.0</v>
      </c>
      <c r="T764" s="8">
        <v>0.0</v>
      </c>
      <c r="U764" s="4"/>
      <c r="V764" s="47"/>
      <c r="W764" s="4"/>
      <c r="X764" s="177" t="b">
        <v>0</v>
      </c>
      <c r="Y764" s="8" t="b">
        <v>0</v>
      </c>
      <c r="Z764" s="47"/>
      <c r="AA764" s="8" t="b">
        <v>0</v>
      </c>
      <c r="AB764" s="8" t="b">
        <v>0</v>
      </c>
      <c r="AC764" s="178">
        <v>459.0</v>
      </c>
      <c r="AD764" s="177" t="b">
        <v>1</v>
      </c>
      <c r="AE764" s="179"/>
      <c r="AF764" s="8" t="b">
        <v>0</v>
      </c>
      <c r="AG764" s="8" t="b">
        <v>0</v>
      </c>
      <c r="AH764" s="177"/>
      <c r="AI764" s="47"/>
      <c r="AJ764" s="8"/>
      <c r="AK764" s="47" t="s">
        <v>622</v>
      </c>
      <c r="AL764" s="4"/>
      <c r="AM764" s="4" t="s">
        <v>280</v>
      </c>
      <c r="AN764" s="4" t="s">
        <v>978</v>
      </c>
      <c r="AO764" s="4" t="s">
        <v>2010</v>
      </c>
      <c r="AP764" s="4" t="s">
        <v>2010</v>
      </c>
      <c r="AQ764" s="4" t="s">
        <v>2010</v>
      </c>
      <c r="AR764" s="4" t="s">
        <v>2010</v>
      </c>
      <c r="AS764" s="147"/>
      <c r="AT764" s="147"/>
      <c r="AU764" s="147"/>
      <c r="AV764" s="147"/>
      <c r="AW764" s="147"/>
      <c r="AX764" s="147"/>
      <c r="AY764" s="147"/>
      <c r="AZ764" s="147"/>
    </row>
    <row r="765">
      <c r="A765" s="4" t="s">
        <v>1985</v>
      </c>
      <c r="B765" s="144">
        <v>44546.0</v>
      </c>
      <c r="C765" s="115">
        <v>0.2939699074074074</v>
      </c>
      <c r="D765" s="47"/>
      <c r="E765" s="47"/>
      <c r="F765" s="4"/>
      <c r="G765" s="4"/>
      <c r="H765" s="4"/>
      <c r="I765" s="47"/>
      <c r="J765" s="47"/>
      <c r="K765" s="47" t="s">
        <v>622</v>
      </c>
      <c r="L765" s="144">
        <v>44546.0</v>
      </c>
      <c r="M765" s="115">
        <v>0.5112847222222222</v>
      </c>
      <c r="N765" s="4"/>
      <c r="O765" s="4"/>
      <c r="P765" s="8" t="b">
        <v>0</v>
      </c>
      <c r="Q765" s="8" t="s">
        <v>2013</v>
      </c>
      <c r="R765" s="177" t="b">
        <v>1</v>
      </c>
      <c r="S765" s="177">
        <v>1.0</v>
      </c>
      <c r="T765" s="8">
        <v>0.0</v>
      </c>
      <c r="U765" s="4"/>
      <c r="V765" s="47"/>
      <c r="W765" s="4"/>
      <c r="X765" s="177" t="b">
        <v>0</v>
      </c>
      <c r="Y765" s="8" t="b">
        <v>0</v>
      </c>
      <c r="Z765" s="47"/>
      <c r="AA765" s="8" t="b">
        <v>0</v>
      </c>
      <c r="AB765" s="8" t="b">
        <v>0</v>
      </c>
      <c r="AC765" s="178">
        <v>458.0</v>
      </c>
      <c r="AD765" s="177" t="b">
        <v>1</v>
      </c>
      <c r="AE765" s="179"/>
      <c r="AF765" s="8" t="b">
        <v>0</v>
      </c>
      <c r="AG765" s="8" t="b">
        <v>0</v>
      </c>
      <c r="AH765" s="177"/>
      <c r="AI765" s="47"/>
      <c r="AJ765" s="8"/>
      <c r="AK765" s="47" t="s">
        <v>622</v>
      </c>
      <c r="AL765" s="4"/>
      <c r="AM765" s="4" t="s">
        <v>373</v>
      </c>
      <c r="AN765" s="4" t="s">
        <v>1199</v>
      </c>
      <c r="AO765" s="4" t="s">
        <v>2010</v>
      </c>
      <c r="AP765" s="4" t="s">
        <v>2010</v>
      </c>
      <c r="AQ765" s="4" t="s">
        <v>2010</v>
      </c>
      <c r="AR765" s="4" t="s">
        <v>2010</v>
      </c>
      <c r="AS765" s="147"/>
      <c r="AT765" s="147"/>
      <c r="AU765" s="147"/>
      <c r="AV765" s="147"/>
      <c r="AW765" s="147"/>
      <c r="AX765" s="147"/>
      <c r="AY765" s="147"/>
      <c r="AZ765" s="147"/>
    </row>
    <row r="766">
      <c r="A766" s="4" t="s">
        <v>1986</v>
      </c>
      <c r="B766" s="144">
        <v>44546.0</v>
      </c>
      <c r="C766" s="115">
        <v>0.29398148148148145</v>
      </c>
      <c r="D766" s="47"/>
      <c r="E766" s="47"/>
      <c r="F766" s="4"/>
      <c r="G766" s="4"/>
      <c r="H766" s="4"/>
      <c r="I766" s="47"/>
      <c r="J766" s="47"/>
      <c r="K766" s="47" t="s">
        <v>622</v>
      </c>
      <c r="L766" s="144">
        <v>44546.0</v>
      </c>
      <c r="M766" s="115">
        <v>0.5112847222222222</v>
      </c>
      <c r="N766" s="4"/>
      <c r="O766" s="4"/>
      <c r="P766" s="8" t="b">
        <v>0</v>
      </c>
      <c r="Q766" s="8" t="s">
        <v>2013</v>
      </c>
      <c r="R766" s="177" t="b">
        <v>1</v>
      </c>
      <c r="S766" s="177">
        <v>1.0</v>
      </c>
      <c r="T766" s="8">
        <v>0.0</v>
      </c>
      <c r="U766" s="4"/>
      <c r="V766" s="47"/>
      <c r="W766" s="4"/>
      <c r="X766" s="177" t="b">
        <v>0</v>
      </c>
      <c r="Y766" s="8" t="b">
        <v>0</v>
      </c>
      <c r="Z766" s="47"/>
      <c r="AA766" s="8" t="b">
        <v>0</v>
      </c>
      <c r="AB766" s="8" t="b">
        <v>0</v>
      </c>
      <c r="AC766" s="178">
        <v>457.0</v>
      </c>
      <c r="AD766" s="177" t="b">
        <v>1</v>
      </c>
      <c r="AE766" s="179"/>
      <c r="AF766" s="8" t="b">
        <v>0</v>
      </c>
      <c r="AG766" s="8" t="b">
        <v>0</v>
      </c>
      <c r="AH766" s="177"/>
      <c r="AI766" s="47"/>
      <c r="AJ766" s="8"/>
      <c r="AK766" s="47" t="s">
        <v>622</v>
      </c>
      <c r="AL766" s="4"/>
      <c r="AM766" s="4" t="s">
        <v>280</v>
      </c>
      <c r="AN766" s="4" t="s">
        <v>1895</v>
      </c>
      <c r="AO766" s="4" t="s">
        <v>2010</v>
      </c>
      <c r="AP766" s="4" t="s">
        <v>2010</v>
      </c>
      <c r="AQ766" s="4" t="s">
        <v>2010</v>
      </c>
      <c r="AR766" s="4" t="s">
        <v>2010</v>
      </c>
      <c r="AS766" s="147"/>
      <c r="AT766" s="147"/>
      <c r="AU766" s="147"/>
      <c r="AV766" s="147"/>
      <c r="AW766" s="147"/>
      <c r="AX766" s="147"/>
      <c r="AY766" s="147"/>
      <c r="AZ766" s="147"/>
    </row>
    <row r="767">
      <c r="A767" s="4" t="s">
        <v>1987</v>
      </c>
      <c r="B767" s="144">
        <v>44546.0</v>
      </c>
      <c r="C767" s="115">
        <v>0.29538194444444443</v>
      </c>
      <c r="D767" s="47"/>
      <c r="E767" s="47"/>
      <c r="F767" s="4"/>
      <c r="G767" s="4"/>
      <c r="H767" s="4"/>
      <c r="I767" s="47"/>
      <c r="J767" s="47"/>
      <c r="K767" s="47" t="s">
        <v>622</v>
      </c>
      <c r="L767" s="144">
        <v>44546.0</v>
      </c>
      <c r="M767" s="115">
        <v>0.5112847222222222</v>
      </c>
      <c r="N767" s="4"/>
      <c r="O767" s="4"/>
      <c r="P767" s="8" t="b">
        <v>0</v>
      </c>
      <c r="Q767" s="8" t="s">
        <v>2013</v>
      </c>
      <c r="R767" s="177" t="b">
        <v>1</v>
      </c>
      <c r="S767" s="177">
        <v>1.0</v>
      </c>
      <c r="T767" s="8"/>
      <c r="U767" s="4"/>
      <c r="V767" s="47"/>
      <c r="W767" s="4"/>
      <c r="X767" s="177" t="b">
        <v>0</v>
      </c>
      <c r="Y767" s="8" t="b">
        <v>0</v>
      </c>
      <c r="Z767" s="47"/>
      <c r="AA767" s="8" t="b">
        <v>0</v>
      </c>
      <c r="AB767" s="8" t="b">
        <v>0</v>
      </c>
      <c r="AC767" s="178">
        <v>1.0</v>
      </c>
      <c r="AD767" s="177" t="b">
        <v>0</v>
      </c>
      <c r="AE767" s="179"/>
      <c r="AF767" s="8" t="b">
        <v>0</v>
      </c>
      <c r="AG767" s="8" t="b">
        <v>0</v>
      </c>
      <c r="AH767" s="177"/>
      <c r="AI767" s="47"/>
      <c r="AJ767" s="8"/>
      <c r="AK767" s="47" t="s">
        <v>622</v>
      </c>
      <c r="AL767" s="4"/>
      <c r="AM767" s="4" t="s">
        <v>373</v>
      </c>
      <c r="AN767" s="4" t="s">
        <v>462</v>
      </c>
      <c r="AO767" s="4" t="s">
        <v>2010</v>
      </c>
      <c r="AP767" s="4" t="s">
        <v>2010</v>
      </c>
      <c r="AQ767" s="4" t="s">
        <v>2010</v>
      </c>
      <c r="AR767" s="4" t="s">
        <v>2010</v>
      </c>
      <c r="AS767" s="147"/>
      <c r="AT767" s="147"/>
      <c r="AU767" s="147"/>
      <c r="AV767" s="147"/>
      <c r="AW767" s="147"/>
      <c r="AX767" s="147"/>
      <c r="AY767" s="147"/>
      <c r="AZ767" s="147"/>
    </row>
    <row r="768">
      <c r="A768" s="4" t="s">
        <v>1988</v>
      </c>
      <c r="B768" s="144">
        <v>44546.0</v>
      </c>
      <c r="C768" s="115">
        <v>0.2962037037037037</v>
      </c>
      <c r="D768" s="47"/>
      <c r="E768" s="47"/>
      <c r="F768" s="4"/>
      <c r="G768" s="4"/>
      <c r="H768" s="4"/>
      <c r="I768" s="47"/>
      <c r="J768" s="47"/>
      <c r="K768" s="47" t="s">
        <v>622</v>
      </c>
      <c r="L768" s="144">
        <v>44546.0</v>
      </c>
      <c r="M768" s="115">
        <v>0.5112847222222222</v>
      </c>
      <c r="N768" s="4"/>
      <c r="O768" s="4"/>
      <c r="P768" s="8" t="b">
        <v>0</v>
      </c>
      <c r="Q768" s="8" t="s">
        <v>2013</v>
      </c>
      <c r="R768" s="177" t="b">
        <v>1</v>
      </c>
      <c r="S768" s="177">
        <v>1.0</v>
      </c>
      <c r="T768" s="8">
        <v>0.0</v>
      </c>
      <c r="U768" s="4"/>
      <c r="V768" s="47"/>
      <c r="W768" s="4"/>
      <c r="X768" s="177" t="b">
        <v>0</v>
      </c>
      <c r="Y768" s="8" t="b">
        <v>0</v>
      </c>
      <c r="Z768" s="47"/>
      <c r="AA768" s="8" t="b">
        <v>0</v>
      </c>
      <c r="AB768" s="8" t="b">
        <v>0</v>
      </c>
      <c r="AC768" s="178">
        <v>456.0</v>
      </c>
      <c r="AD768" s="177" t="b">
        <v>1</v>
      </c>
      <c r="AE768" s="179"/>
      <c r="AF768" s="8" t="b">
        <v>0</v>
      </c>
      <c r="AG768" s="8" t="b">
        <v>0</v>
      </c>
      <c r="AH768" s="177"/>
      <c r="AI768" s="47"/>
      <c r="AJ768" s="8"/>
      <c r="AK768" s="47" t="s">
        <v>622</v>
      </c>
      <c r="AL768" s="4"/>
      <c r="AM768" s="4" t="s">
        <v>373</v>
      </c>
      <c r="AN768" s="4" t="s">
        <v>1046</v>
      </c>
      <c r="AO768" s="4" t="s">
        <v>2010</v>
      </c>
      <c r="AP768" s="4" t="s">
        <v>2010</v>
      </c>
      <c r="AQ768" s="4" t="s">
        <v>2010</v>
      </c>
      <c r="AR768" s="4" t="s">
        <v>2010</v>
      </c>
      <c r="AS768" s="147"/>
      <c r="AT768" s="147"/>
      <c r="AU768" s="147"/>
      <c r="AV768" s="147"/>
      <c r="AW768" s="147"/>
      <c r="AX768" s="147"/>
      <c r="AY768" s="147"/>
      <c r="AZ768" s="147"/>
    </row>
    <row r="769">
      <c r="A769" s="4" t="s">
        <v>1989</v>
      </c>
      <c r="B769" s="144">
        <v>44546.0</v>
      </c>
      <c r="C769" s="115">
        <v>0.3194444444444444</v>
      </c>
      <c r="D769" s="47"/>
      <c r="E769" s="47"/>
      <c r="F769" s="4"/>
      <c r="G769" s="4"/>
      <c r="H769" s="4"/>
      <c r="I769" s="47"/>
      <c r="J769" s="47"/>
      <c r="K769" s="47" t="s">
        <v>622</v>
      </c>
      <c r="L769" s="144">
        <v>44546.0</v>
      </c>
      <c r="M769" s="115">
        <v>0.5112847222222222</v>
      </c>
      <c r="N769" s="4"/>
      <c r="O769" s="4"/>
      <c r="P769" s="8" t="b">
        <v>0</v>
      </c>
      <c r="Q769" s="8" t="s">
        <v>2013</v>
      </c>
      <c r="R769" s="177" t="b">
        <v>1</v>
      </c>
      <c r="S769" s="177">
        <v>1.0</v>
      </c>
      <c r="T769" s="8">
        <v>0.0</v>
      </c>
      <c r="U769" s="4"/>
      <c r="V769" s="47"/>
      <c r="W769" s="4"/>
      <c r="X769" s="177" t="b">
        <v>0</v>
      </c>
      <c r="Y769" s="8" t="b">
        <v>0</v>
      </c>
      <c r="Z769" s="47"/>
      <c r="AA769" s="8" t="b">
        <v>0</v>
      </c>
      <c r="AB769" s="8" t="b">
        <v>0</v>
      </c>
      <c r="AC769" s="178">
        <v>455.0</v>
      </c>
      <c r="AD769" s="177" t="b">
        <v>1</v>
      </c>
      <c r="AE769" s="179"/>
      <c r="AF769" s="8" t="b">
        <v>0</v>
      </c>
      <c r="AG769" s="8" t="b">
        <v>0</v>
      </c>
      <c r="AH769" s="177"/>
      <c r="AI769" s="47"/>
      <c r="AJ769" s="8"/>
      <c r="AK769" s="47" t="s">
        <v>622</v>
      </c>
      <c r="AL769" s="4"/>
      <c r="AM769" s="4" t="s">
        <v>280</v>
      </c>
      <c r="AN769" s="4" t="s">
        <v>1081</v>
      </c>
      <c r="AO769" s="4" t="s">
        <v>2010</v>
      </c>
      <c r="AP769" s="4" t="s">
        <v>2010</v>
      </c>
      <c r="AQ769" s="4" t="s">
        <v>2010</v>
      </c>
      <c r="AR769" s="4" t="s">
        <v>2010</v>
      </c>
      <c r="AS769" s="147"/>
      <c r="AT769" s="147"/>
      <c r="AU769" s="147"/>
      <c r="AV769" s="147"/>
      <c r="AW769" s="147"/>
      <c r="AX769" s="147"/>
      <c r="AY769" s="147"/>
      <c r="AZ769" s="147"/>
    </row>
    <row r="770">
      <c r="A770" s="4" t="s">
        <v>1990</v>
      </c>
      <c r="B770" s="144">
        <v>44546.0</v>
      </c>
      <c r="C770" s="115">
        <v>0.3214351851851852</v>
      </c>
      <c r="D770" s="47"/>
      <c r="E770" s="47"/>
      <c r="F770" s="4"/>
      <c r="G770" s="4"/>
      <c r="H770" s="4"/>
      <c r="I770" s="47"/>
      <c r="J770" s="47"/>
      <c r="K770" s="47" t="s">
        <v>622</v>
      </c>
      <c r="L770" s="144">
        <v>44546.0</v>
      </c>
      <c r="M770" s="115">
        <v>0.5112847222222222</v>
      </c>
      <c r="N770" s="4"/>
      <c r="O770" s="4"/>
      <c r="P770" s="8" t="b">
        <v>0</v>
      </c>
      <c r="Q770" s="8" t="s">
        <v>2013</v>
      </c>
      <c r="R770" s="177" t="b">
        <v>1</v>
      </c>
      <c r="S770" s="177">
        <v>1.0</v>
      </c>
      <c r="T770" s="8">
        <v>0.0</v>
      </c>
      <c r="U770" s="4"/>
      <c r="V770" s="47"/>
      <c r="W770" s="4"/>
      <c r="X770" s="177" t="b">
        <v>0</v>
      </c>
      <c r="Y770" s="8" t="b">
        <v>0</v>
      </c>
      <c r="Z770" s="47"/>
      <c r="AA770" s="8" t="b">
        <v>0</v>
      </c>
      <c r="AB770" s="8" t="b">
        <v>0</v>
      </c>
      <c r="AC770" s="178">
        <v>454.0</v>
      </c>
      <c r="AD770" s="177" t="b">
        <v>1</v>
      </c>
      <c r="AE770" s="179">
        <v>273.38333333333327</v>
      </c>
      <c r="AF770" s="8" t="b">
        <v>0</v>
      </c>
      <c r="AG770" s="8" t="b">
        <v>0</v>
      </c>
      <c r="AH770" s="177"/>
      <c r="AI770" s="47"/>
      <c r="AJ770" s="8"/>
      <c r="AK770" s="47" t="s">
        <v>622</v>
      </c>
      <c r="AL770" s="4"/>
      <c r="AM770" s="4" t="s">
        <v>373</v>
      </c>
      <c r="AN770" s="4" t="s">
        <v>1810</v>
      </c>
      <c r="AO770" s="4" t="s">
        <v>2010</v>
      </c>
      <c r="AP770" s="4" t="s">
        <v>2010</v>
      </c>
      <c r="AQ770" s="4" t="s">
        <v>2010</v>
      </c>
      <c r="AR770" s="4" t="s">
        <v>2010</v>
      </c>
      <c r="AS770" s="147"/>
      <c r="AT770" s="147"/>
      <c r="AU770" s="147"/>
      <c r="AV770" s="147"/>
      <c r="AW770" s="147"/>
      <c r="AX770" s="147"/>
      <c r="AY770" s="147"/>
      <c r="AZ770" s="147"/>
    </row>
    <row r="771">
      <c r="A771" s="4" t="s">
        <v>1991</v>
      </c>
      <c r="B771" s="144">
        <v>44547.0</v>
      </c>
      <c r="C771" s="115">
        <v>0.17603009259259259</v>
      </c>
      <c r="D771" s="47"/>
      <c r="E771" s="47"/>
      <c r="F771" s="4"/>
      <c r="G771" s="4"/>
      <c r="H771" s="4"/>
      <c r="I771" s="47"/>
      <c r="J771" s="47"/>
      <c r="K771" s="47" t="s">
        <v>622</v>
      </c>
      <c r="L771" s="144">
        <v>44547.0</v>
      </c>
      <c r="M771" s="115">
        <v>0.40186342592592594</v>
      </c>
      <c r="N771" s="4"/>
      <c r="O771" s="4"/>
      <c r="P771" s="8" t="b">
        <v>0</v>
      </c>
      <c r="Q771" s="8" t="s">
        <v>2013</v>
      </c>
      <c r="R771" s="177" t="b">
        <v>1</v>
      </c>
      <c r="S771" s="177">
        <v>1.0</v>
      </c>
      <c r="T771" s="8">
        <v>0.0</v>
      </c>
      <c r="U771" s="4"/>
      <c r="V771" s="47"/>
      <c r="W771" s="4"/>
      <c r="X771" s="177" t="b">
        <v>0</v>
      </c>
      <c r="Y771" s="8" t="b">
        <v>0</v>
      </c>
      <c r="Z771" s="47"/>
      <c r="AA771" s="8" t="b">
        <v>0</v>
      </c>
      <c r="AB771" s="8" t="b">
        <v>0</v>
      </c>
      <c r="AC771" s="178">
        <v>453.0</v>
      </c>
      <c r="AD771" s="177" t="b">
        <v>1</v>
      </c>
      <c r="AE771" s="179"/>
      <c r="AF771" s="8" t="b">
        <v>0</v>
      </c>
      <c r="AG771" s="8" t="b">
        <v>0</v>
      </c>
      <c r="AH771" s="177"/>
      <c r="AI771" s="47"/>
      <c r="AJ771" s="8"/>
      <c r="AK771" s="47" t="s">
        <v>622</v>
      </c>
      <c r="AL771" s="4"/>
      <c r="AM771" s="4" t="s">
        <v>280</v>
      </c>
      <c r="AN771" s="4" t="s">
        <v>1282</v>
      </c>
      <c r="AO771" s="4" t="s">
        <v>2010</v>
      </c>
      <c r="AP771" s="4" t="s">
        <v>2010</v>
      </c>
      <c r="AQ771" s="4" t="s">
        <v>2010</v>
      </c>
      <c r="AR771" s="4" t="s">
        <v>2010</v>
      </c>
      <c r="AS771" s="147"/>
      <c r="AT771" s="147"/>
      <c r="AU771" s="147"/>
      <c r="AV771" s="147"/>
      <c r="AW771" s="147"/>
      <c r="AX771" s="147"/>
      <c r="AY771" s="147"/>
      <c r="AZ771" s="147"/>
    </row>
    <row r="772">
      <c r="A772" s="4" t="s">
        <v>1992</v>
      </c>
      <c r="B772" s="144">
        <v>44547.0</v>
      </c>
      <c r="C772" s="115">
        <v>0.17694444444444443</v>
      </c>
      <c r="D772" s="47"/>
      <c r="E772" s="47"/>
      <c r="F772" s="4"/>
      <c r="G772" s="4"/>
      <c r="H772" s="4"/>
      <c r="I772" s="47"/>
      <c r="J772" s="47"/>
      <c r="K772" s="47" t="s">
        <v>622</v>
      </c>
      <c r="L772" s="144">
        <v>44547.0</v>
      </c>
      <c r="M772" s="115">
        <v>0.40186342592592594</v>
      </c>
      <c r="N772" s="4"/>
      <c r="O772" s="4"/>
      <c r="P772" s="8" t="b">
        <v>0</v>
      </c>
      <c r="Q772" s="8" t="s">
        <v>2013</v>
      </c>
      <c r="R772" s="177" t="b">
        <v>1</v>
      </c>
      <c r="S772" s="177">
        <v>1.0</v>
      </c>
      <c r="T772" s="8">
        <v>0.0</v>
      </c>
      <c r="U772" s="4"/>
      <c r="V772" s="47"/>
      <c r="W772" s="4"/>
      <c r="X772" s="177" t="b">
        <v>0</v>
      </c>
      <c r="Y772" s="8" t="b">
        <v>0</v>
      </c>
      <c r="Z772" s="47"/>
      <c r="AA772" s="8" t="b">
        <v>0</v>
      </c>
      <c r="AB772" s="8" t="b">
        <v>0</v>
      </c>
      <c r="AC772" s="178">
        <v>452.0</v>
      </c>
      <c r="AD772" s="177" t="b">
        <v>1</v>
      </c>
      <c r="AE772" s="179"/>
      <c r="AF772" s="8" t="b">
        <v>0</v>
      </c>
      <c r="AG772" s="8" t="b">
        <v>0</v>
      </c>
      <c r="AH772" s="177"/>
      <c r="AI772" s="47"/>
      <c r="AJ772" s="8"/>
      <c r="AK772" s="47" t="s">
        <v>622</v>
      </c>
      <c r="AL772" s="4"/>
      <c r="AM772" s="4" t="s">
        <v>280</v>
      </c>
      <c r="AN772" s="4" t="s">
        <v>525</v>
      </c>
      <c r="AO772" s="4" t="s">
        <v>2010</v>
      </c>
      <c r="AP772" s="4" t="s">
        <v>2010</v>
      </c>
      <c r="AQ772" s="4" t="s">
        <v>2010</v>
      </c>
      <c r="AR772" s="4" t="s">
        <v>2010</v>
      </c>
      <c r="AS772" s="147"/>
      <c r="AT772" s="147"/>
      <c r="AU772" s="147"/>
      <c r="AV772" s="147"/>
      <c r="AW772" s="147"/>
      <c r="AX772" s="147"/>
      <c r="AY772" s="147"/>
      <c r="AZ772" s="147"/>
    </row>
    <row r="773">
      <c r="A773" s="4" t="s">
        <v>1993</v>
      </c>
      <c r="B773" s="144">
        <v>44547.0</v>
      </c>
      <c r="C773" s="115">
        <v>0.17733796296296298</v>
      </c>
      <c r="D773" s="47"/>
      <c r="E773" s="47"/>
      <c r="F773" s="4"/>
      <c r="G773" s="4"/>
      <c r="H773" s="4"/>
      <c r="I773" s="47"/>
      <c r="J773" s="47"/>
      <c r="K773" s="47" t="s">
        <v>622</v>
      </c>
      <c r="L773" s="144">
        <v>44547.0</v>
      </c>
      <c r="M773" s="115">
        <v>0.40186342592592594</v>
      </c>
      <c r="N773" s="4"/>
      <c r="O773" s="4"/>
      <c r="P773" s="8" t="b">
        <v>0</v>
      </c>
      <c r="Q773" s="8" t="s">
        <v>2013</v>
      </c>
      <c r="R773" s="177" t="b">
        <v>1</v>
      </c>
      <c r="S773" s="177">
        <v>1.0</v>
      </c>
      <c r="T773" s="8"/>
      <c r="U773" s="4"/>
      <c r="V773" s="47"/>
      <c r="W773" s="4"/>
      <c r="X773" s="177" t="b">
        <v>0</v>
      </c>
      <c r="Y773" s="8" t="b">
        <v>0</v>
      </c>
      <c r="Z773" s="47"/>
      <c r="AA773" s="8" t="b">
        <v>0</v>
      </c>
      <c r="AB773" s="8" t="b">
        <v>0</v>
      </c>
      <c r="AC773" s="178">
        <v>451.0</v>
      </c>
      <c r="AD773" s="177" t="b">
        <v>1</v>
      </c>
      <c r="AE773" s="179"/>
      <c r="AF773" s="8" t="b">
        <v>0</v>
      </c>
      <c r="AG773" s="8" t="b">
        <v>0</v>
      </c>
      <c r="AH773" s="177"/>
      <c r="AI773" s="47"/>
      <c r="AJ773" s="8"/>
      <c r="AK773" s="47" t="s">
        <v>622</v>
      </c>
      <c r="AL773" s="4"/>
      <c r="AM773" s="4" t="s">
        <v>280</v>
      </c>
      <c r="AN773" s="4" t="s">
        <v>1994</v>
      </c>
      <c r="AO773" s="4" t="s">
        <v>2010</v>
      </c>
      <c r="AP773" s="4" t="s">
        <v>2010</v>
      </c>
      <c r="AQ773" s="4" t="s">
        <v>2010</v>
      </c>
      <c r="AR773" s="4" t="s">
        <v>2010</v>
      </c>
      <c r="AS773" s="147"/>
      <c r="AT773" s="147"/>
      <c r="AU773" s="147"/>
      <c r="AV773" s="147"/>
      <c r="AW773" s="147"/>
      <c r="AX773" s="147"/>
      <c r="AY773" s="147"/>
      <c r="AZ773" s="147"/>
    </row>
    <row r="774">
      <c r="A774" s="4" t="s">
        <v>1995</v>
      </c>
      <c r="B774" s="144">
        <v>44547.0</v>
      </c>
      <c r="C774" s="115">
        <v>0.17759259259259258</v>
      </c>
      <c r="D774" s="47"/>
      <c r="E774" s="47"/>
      <c r="F774" s="4"/>
      <c r="G774" s="4"/>
      <c r="H774" s="4"/>
      <c r="I774" s="47"/>
      <c r="J774" s="47"/>
      <c r="K774" s="47" t="s">
        <v>622</v>
      </c>
      <c r="L774" s="144">
        <v>44547.0</v>
      </c>
      <c r="M774" s="115">
        <v>0.40186342592592594</v>
      </c>
      <c r="N774" s="4"/>
      <c r="O774" s="4"/>
      <c r="P774" s="8" t="b">
        <v>0</v>
      </c>
      <c r="Q774" s="8" t="s">
        <v>2013</v>
      </c>
      <c r="R774" s="177" t="b">
        <v>1</v>
      </c>
      <c r="S774" s="177">
        <v>1.0</v>
      </c>
      <c r="T774" s="8"/>
      <c r="U774" s="4"/>
      <c r="V774" s="47"/>
      <c r="W774" s="4"/>
      <c r="X774" s="177" t="b">
        <v>0</v>
      </c>
      <c r="Y774" s="8" t="b">
        <v>0</v>
      </c>
      <c r="Z774" s="47"/>
      <c r="AA774" s="8" t="b">
        <v>0</v>
      </c>
      <c r="AB774" s="8" t="b">
        <v>0</v>
      </c>
      <c r="AC774" s="178">
        <v>450.0</v>
      </c>
      <c r="AD774" s="177" t="b">
        <v>1</v>
      </c>
      <c r="AE774" s="179"/>
      <c r="AF774" s="8" t="b">
        <v>0</v>
      </c>
      <c r="AG774" s="8" t="b">
        <v>0</v>
      </c>
      <c r="AH774" s="177"/>
      <c r="AI774" s="47"/>
      <c r="AJ774" s="8"/>
      <c r="AK774" s="47" t="s">
        <v>622</v>
      </c>
      <c r="AL774" s="4"/>
      <c r="AM774" s="4" t="s">
        <v>280</v>
      </c>
      <c r="AN774" s="4" t="s">
        <v>1996</v>
      </c>
      <c r="AO774" s="4" t="s">
        <v>2010</v>
      </c>
      <c r="AP774" s="4" t="s">
        <v>2010</v>
      </c>
      <c r="AQ774" s="4" t="s">
        <v>2010</v>
      </c>
      <c r="AR774" s="4" t="s">
        <v>2010</v>
      </c>
      <c r="AS774" s="147"/>
      <c r="AT774" s="147"/>
      <c r="AU774" s="147"/>
      <c r="AV774" s="147"/>
      <c r="AW774" s="147"/>
      <c r="AX774" s="147"/>
      <c r="AY774" s="147"/>
      <c r="AZ774" s="147"/>
    </row>
    <row r="775">
      <c r="A775" s="4" t="s">
        <v>1997</v>
      </c>
      <c r="B775" s="144">
        <v>44547.0</v>
      </c>
      <c r="C775" s="115">
        <v>0.18579861111111112</v>
      </c>
      <c r="D775" s="47"/>
      <c r="E775" s="47"/>
      <c r="F775" s="4"/>
      <c r="G775" s="4"/>
      <c r="H775" s="4"/>
      <c r="I775" s="47"/>
      <c r="J775" s="47"/>
      <c r="K775" s="47" t="s">
        <v>622</v>
      </c>
      <c r="L775" s="144">
        <v>44547.0</v>
      </c>
      <c r="M775" s="115">
        <v>0.40186342592592594</v>
      </c>
      <c r="N775" s="4"/>
      <c r="O775" s="4"/>
      <c r="P775" s="8" t="b">
        <v>0</v>
      </c>
      <c r="Q775" s="8" t="s">
        <v>2013</v>
      </c>
      <c r="R775" s="177" t="b">
        <v>1</v>
      </c>
      <c r="S775" s="177">
        <v>1.0</v>
      </c>
      <c r="T775" s="8"/>
      <c r="U775" s="4"/>
      <c r="V775" s="47"/>
      <c r="W775" s="4"/>
      <c r="X775" s="177" t="b">
        <v>0</v>
      </c>
      <c r="Y775" s="8" t="b">
        <v>0</v>
      </c>
      <c r="Z775" s="47"/>
      <c r="AA775" s="8" t="b">
        <v>0</v>
      </c>
      <c r="AB775" s="8" t="b">
        <v>0</v>
      </c>
      <c r="AC775" s="178">
        <v>449.0</v>
      </c>
      <c r="AD775" s="177" t="b">
        <v>1</v>
      </c>
      <c r="AE775" s="179"/>
      <c r="AF775" s="8" t="b">
        <v>0</v>
      </c>
      <c r="AG775" s="8" t="b">
        <v>0</v>
      </c>
      <c r="AH775" s="177"/>
      <c r="AI775" s="47"/>
      <c r="AJ775" s="8"/>
      <c r="AK775" s="47" t="s">
        <v>622</v>
      </c>
      <c r="AL775" s="4"/>
      <c r="AM775" s="4" t="s">
        <v>280</v>
      </c>
      <c r="AN775" s="4" t="s">
        <v>1998</v>
      </c>
      <c r="AO775" s="4" t="s">
        <v>2010</v>
      </c>
      <c r="AP775" s="4" t="s">
        <v>2010</v>
      </c>
      <c r="AQ775" s="4" t="s">
        <v>2010</v>
      </c>
      <c r="AR775" s="4" t="s">
        <v>2010</v>
      </c>
      <c r="AS775" s="147"/>
      <c r="AT775" s="147"/>
      <c r="AU775" s="147"/>
      <c r="AV775" s="147"/>
      <c r="AW775" s="147"/>
      <c r="AX775" s="147"/>
      <c r="AY775" s="147"/>
      <c r="AZ775" s="147"/>
    </row>
    <row r="776">
      <c r="A776" s="4" t="s">
        <v>1999</v>
      </c>
      <c r="B776" s="144">
        <v>44547.0</v>
      </c>
      <c r="C776" s="115">
        <v>0.1879976851851852</v>
      </c>
      <c r="D776" s="47"/>
      <c r="E776" s="47"/>
      <c r="F776" s="4"/>
      <c r="G776" s="4"/>
      <c r="H776" s="4"/>
      <c r="I776" s="47"/>
      <c r="J776" s="47"/>
      <c r="K776" s="47" t="s">
        <v>622</v>
      </c>
      <c r="L776" s="144">
        <v>44547.0</v>
      </c>
      <c r="M776" s="115">
        <v>0.40186342592592594</v>
      </c>
      <c r="N776" s="4"/>
      <c r="O776" s="4"/>
      <c r="P776" s="8" t="b">
        <v>0</v>
      </c>
      <c r="Q776" s="8" t="s">
        <v>2013</v>
      </c>
      <c r="R776" s="177" t="b">
        <v>1</v>
      </c>
      <c r="S776" s="177">
        <v>1.0</v>
      </c>
      <c r="T776" s="8"/>
      <c r="U776" s="4"/>
      <c r="V776" s="47"/>
      <c r="W776" s="4"/>
      <c r="X776" s="177" t="b">
        <v>0</v>
      </c>
      <c r="Y776" s="8" t="b">
        <v>0</v>
      </c>
      <c r="Z776" s="47"/>
      <c r="AA776" s="8" t="b">
        <v>0</v>
      </c>
      <c r="AB776" s="8" t="b">
        <v>0</v>
      </c>
      <c r="AC776" s="178">
        <v>448.0</v>
      </c>
      <c r="AD776" s="177" t="b">
        <v>1</v>
      </c>
      <c r="AE776" s="179"/>
      <c r="AF776" s="8" t="b">
        <v>0</v>
      </c>
      <c r="AG776" s="8" t="b">
        <v>0</v>
      </c>
      <c r="AH776" s="177"/>
      <c r="AI776" s="47"/>
      <c r="AJ776" s="8"/>
      <c r="AK776" s="47" t="s">
        <v>622</v>
      </c>
      <c r="AL776" s="4"/>
      <c r="AM776" s="4" t="s">
        <v>280</v>
      </c>
      <c r="AN776" s="4" t="s">
        <v>2000</v>
      </c>
      <c r="AO776" s="4" t="s">
        <v>2010</v>
      </c>
      <c r="AP776" s="4" t="s">
        <v>2010</v>
      </c>
      <c r="AQ776" s="4" t="s">
        <v>2010</v>
      </c>
      <c r="AR776" s="4" t="s">
        <v>2010</v>
      </c>
      <c r="AS776" s="147"/>
      <c r="AT776" s="147"/>
      <c r="AU776" s="147"/>
      <c r="AV776" s="147"/>
      <c r="AW776" s="147"/>
      <c r="AX776" s="147"/>
      <c r="AY776" s="147"/>
      <c r="AZ776" s="147"/>
    </row>
    <row r="777">
      <c r="A777" s="4" t="s">
        <v>2001</v>
      </c>
      <c r="B777" s="144">
        <v>44547.0</v>
      </c>
      <c r="C777" s="115">
        <v>0.19317129629629629</v>
      </c>
      <c r="D777" s="47"/>
      <c r="E777" s="47"/>
      <c r="F777" s="4"/>
      <c r="G777" s="4"/>
      <c r="H777" s="4"/>
      <c r="I777" s="47"/>
      <c r="J777" s="47"/>
      <c r="K777" s="47" t="s">
        <v>622</v>
      </c>
      <c r="L777" s="144">
        <v>44547.0</v>
      </c>
      <c r="M777" s="115">
        <v>0.40186342592592594</v>
      </c>
      <c r="N777" s="4"/>
      <c r="O777" s="4"/>
      <c r="P777" s="8" t="b">
        <v>0</v>
      </c>
      <c r="Q777" s="8" t="s">
        <v>2013</v>
      </c>
      <c r="R777" s="177" t="b">
        <v>1</v>
      </c>
      <c r="S777" s="177">
        <v>1.0</v>
      </c>
      <c r="T777" s="8"/>
      <c r="U777" s="4"/>
      <c r="V777" s="47"/>
      <c r="W777" s="4"/>
      <c r="X777" s="177" t="b">
        <v>0</v>
      </c>
      <c r="Y777" s="8" t="b">
        <v>0</v>
      </c>
      <c r="Z777" s="47"/>
      <c r="AA777" s="8" t="b">
        <v>0</v>
      </c>
      <c r="AB777" s="8" t="b">
        <v>0</v>
      </c>
      <c r="AC777" s="178">
        <v>447.0</v>
      </c>
      <c r="AD777" s="177" t="b">
        <v>1</v>
      </c>
      <c r="AE777" s="179"/>
      <c r="AF777" s="8" t="b">
        <v>0</v>
      </c>
      <c r="AG777" s="8" t="b">
        <v>0</v>
      </c>
      <c r="AH777" s="177"/>
      <c r="AI777" s="47"/>
      <c r="AJ777" s="8"/>
      <c r="AK777" s="47" t="s">
        <v>622</v>
      </c>
      <c r="AL777" s="4"/>
      <c r="AM777" s="4" t="s">
        <v>280</v>
      </c>
      <c r="AN777" s="4" t="s">
        <v>2002</v>
      </c>
      <c r="AO777" s="4" t="s">
        <v>2010</v>
      </c>
      <c r="AP777" s="4" t="s">
        <v>2010</v>
      </c>
      <c r="AQ777" s="4" t="s">
        <v>2010</v>
      </c>
      <c r="AR777" s="4" t="s">
        <v>2010</v>
      </c>
      <c r="AS777" s="147"/>
      <c r="AT777" s="147"/>
      <c r="AU777" s="147"/>
      <c r="AV777" s="147"/>
      <c r="AW777" s="147"/>
      <c r="AX777" s="147"/>
      <c r="AY777" s="147"/>
      <c r="AZ777" s="147"/>
    </row>
    <row r="778">
      <c r="A778" s="4" t="s">
        <v>2003</v>
      </c>
      <c r="B778" s="144">
        <v>44547.0</v>
      </c>
      <c r="C778" s="115">
        <v>0.19350694444444444</v>
      </c>
      <c r="D778" s="47"/>
      <c r="E778" s="47"/>
      <c r="F778" s="4"/>
      <c r="G778" s="4"/>
      <c r="H778" s="4"/>
      <c r="I778" s="47"/>
      <c r="J778" s="47"/>
      <c r="K778" s="47" t="s">
        <v>622</v>
      </c>
      <c r="L778" s="144">
        <v>44547.0</v>
      </c>
      <c r="M778" s="115">
        <v>0.40186342592592594</v>
      </c>
      <c r="N778" s="4"/>
      <c r="O778" s="4"/>
      <c r="P778" s="8" t="b">
        <v>0</v>
      </c>
      <c r="Q778" s="8" t="s">
        <v>2013</v>
      </c>
      <c r="R778" s="177" t="b">
        <v>1</v>
      </c>
      <c r="S778" s="177">
        <v>1.0</v>
      </c>
      <c r="T778" s="8">
        <v>0.0</v>
      </c>
      <c r="U778" s="4"/>
      <c r="V778" s="47"/>
      <c r="W778" s="4"/>
      <c r="X778" s="177" t="b">
        <v>0</v>
      </c>
      <c r="Y778" s="8" t="b">
        <v>0</v>
      </c>
      <c r="Z778" s="47"/>
      <c r="AA778" s="8" t="b">
        <v>0</v>
      </c>
      <c r="AB778" s="8" t="b">
        <v>0</v>
      </c>
      <c r="AC778" s="178">
        <v>446.0</v>
      </c>
      <c r="AD778" s="177" t="b">
        <v>1</v>
      </c>
      <c r="AE778" s="179"/>
      <c r="AF778" s="8" t="b">
        <v>0</v>
      </c>
      <c r="AG778" s="8" t="b">
        <v>0</v>
      </c>
      <c r="AH778" s="177"/>
      <c r="AI778" s="47"/>
      <c r="AJ778" s="8"/>
      <c r="AK778" s="47" t="s">
        <v>622</v>
      </c>
      <c r="AL778" s="4"/>
      <c r="AM778" s="4" t="s">
        <v>280</v>
      </c>
      <c r="AN778" s="4" t="s">
        <v>1001</v>
      </c>
      <c r="AO778" s="4" t="s">
        <v>2010</v>
      </c>
      <c r="AP778" s="4" t="s">
        <v>2010</v>
      </c>
      <c r="AQ778" s="4" t="s">
        <v>2010</v>
      </c>
      <c r="AR778" s="4" t="s">
        <v>2010</v>
      </c>
      <c r="AS778" s="147"/>
      <c r="AT778" s="147"/>
      <c r="AU778" s="147"/>
      <c r="AV778" s="147"/>
      <c r="AW778" s="147"/>
      <c r="AX778" s="147"/>
      <c r="AY778" s="147"/>
      <c r="AZ778" s="147"/>
    </row>
    <row r="779">
      <c r="A779" s="4" t="s">
        <v>2004</v>
      </c>
      <c r="B779" s="144">
        <v>44547.0</v>
      </c>
      <c r="C779" s="115">
        <v>0.19366898148148148</v>
      </c>
      <c r="D779" s="47"/>
      <c r="E779" s="47"/>
      <c r="F779" s="4"/>
      <c r="G779" s="4"/>
      <c r="H779" s="4"/>
      <c r="I779" s="47"/>
      <c r="J779" s="47"/>
      <c r="K779" s="47" t="s">
        <v>622</v>
      </c>
      <c r="L779" s="144">
        <v>44547.0</v>
      </c>
      <c r="M779" s="115">
        <v>0.40186342592592594</v>
      </c>
      <c r="N779" s="4"/>
      <c r="O779" s="4"/>
      <c r="P779" s="8" t="b">
        <v>0</v>
      </c>
      <c r="Q779" s="8" t="s">
        <v>2013</v>
      </c>
      <c r="R779" s="177" t="b">
        <v>1</v>
      </c>
      <c r="S779" s="177">
        <v>1.0</v>
      </c>
      <c r="T779" s="8">
        <v>0.0</v>
      </c>
      <c r="U779" s="4"/>
      <c r="V779" s="47"/>
      <c r="W779" s="4"/>
      <c r="X779" s="177" t="b">
        <v>0</v>
      </c>
      <c r="Y779" s="8" t="b">
        <v>0</v>
      </c>
      <c r="Z779" s="47"/>
      <c r="AA779" s="8" t="b">
        <v>0</v>
      </c>
      <c r="AB779" s="8" t="b">
        <v>0</v>
      </c>
      <c r="AC779" s="178">
        <v>445.0</v>
      </c>
      <c r="AD779" s="177" t="b">
        <v>1</v>
      </c>
      <c r="AE779" s="179"/>
      <c r="AF779" s="8" t="b">
        <v>0</v>
      </c>
      <c r="AG779" s="8" t="b">
        <v>0</v>
      </c>
      <c r="AH779" s="177"/>
      <c r="AI779" s="47"/>
      <c r="AJ779" s="8"/>
      <c r="AK779" s="47" t="s">
        <v>622</v>
      </c>
      <c r="AL779" s="4"/>
      <c r="AM779" s="4" t="s">
        <v>280</v>
      </c>
      <c r="AN779" s="4" t="s">
        <v>1895</v>
      </c>
      <c r="AO779" s="4" t="s">
        <v>2010</v>
      </c>
      <c r="AP779" s="4" t="s">
        <v>2010</v>
      </c>
      <c r="AQ779" s="4" t="s">
        <v>2010</v>
      </c>
      <c r="AR779" s="4" t="s">
        <v>2010</v>
      </c>
      <c r="AS779" s="147"/>
      <c r="AT779" s="147"/>
      <c r="AU779" s="147"/>
      <c r="AV779" s="147"/>
      <c r="AW779" s="147"/>
      <c r="AX779" s="147"/>
      <c r="AY779" s="147"/>
      <c r="AZ779" s="147"/>
    </row>
    <row r="780">
      <c r="A780" s="4" t="s">
        <v>2005</v>
      </c>
      <c r="B780" s="144">
        <v>44547.0</v>
      </c>
      <c r="C780" s="115">
        <v>0.1973263888888889</v>
      </c>
      <c r="D780" s="47"/>
      <c r="E780" s="47"/>
      <c r="F780" s="4"/>
      <c r="G780" s="4"/>
      <c r="H780" s="4"/>
      <c r="I780" s="47"/>
      <c r="J780" s="47"/>
      <c r="K780" s="47" t="s">
        <v>622</v>
      </c>
      <c r="L780" s="144">
        <v>44547.0</v>
      </c>
      <c r="M780" s="115">
        <v>0.40186342592592594</v>
      </c>
      <c r="N780" s="4"/>
      <c r="O780" s="4"/>
      <c r="P780" s="8" t="b">
        <v>0</v>
      </c>
      <c r="Q780" s="8" t="s">
        <v>2013</v>
      </c>
      <c r="R780" s="177" t="b">
        <v>1</v>
      </c>
      <c r="S780" s="177">
        <v>1.0</v>
      </c>
      <c r="T780" s="8"/>
      <c r="U780" s="4"/>
      <c r="V780" s="47"/>
      <c r="W780" s="4"/>
      <c r="X780" s="177" t="b">
        <v>0</v>
      </c>
      <c r="Y780" s="8" t="b">
        <v>0</v>
      </c>
      <c r="Z780" s="47"/>
      <c r="AA780" s="8" t="b">
        <v>0</v>
      </c>
      <c r="AB780" s="8" t="b">
        <v>0</v>
      </c>
      <c r="AC780" s="178">
        <v>444.0</v>
      </c>
      <c r="AD780" s="177" t="b">
        <v>1</v>
      </c>
      <c r="AE780" s="179"/>
      <c r="AF780" s="8" t="b">
        <v>0</v>
      </c>
      <c r="AG780" s="8" t="b">
        <v>0</v>
      </c>
      <c r="AH780" s="177"/>
      <c r="AI780" s="47"/>
      <c r="AJ780" s="8"/>
      <c r="AK780" s="47" t="s">
        <v>622</v>
      </c>
      <c r="AL780" s="4"/>
      <c r="AM780" s="4" t="s">
        <v>280</v>
      </c>
      <c r="AN780" s="4" t="s">
        <v>2006</v>
      </c>
      <c r="AO780" s="4" t="s">
        <v>2010</v>
      </c>
      <c r="AP780" s="4" t="s">
        <v>2010</v>
      </c>
      <c r="AQ780" s="4" t="s">
        <v>2010</v>
      </c>
      <c r="AR780" s="4" t="s">
        <v>2010</v>
      </c>
      <c r="AS780" s="147"/>
      <c r="AT780" s="147"/>
      <c r="AU780" s="147"/>
      <c r="AV780" s="147"/>
      <c r="AW780" s="147"/>
      <c r="AX780" s="147"/>
      <c r="AY780" s="147"/>
      <c r="AZ780" s="147"/>
    </row>
    <row r="781">
      <c r="A781" s="4" t="s">
        <v>2007</v>
      </c>
      <c r="B781" s="144">
        <v>44547.0</v>
      </c>
      <c r="C781" s="115">
        <v>0.1977199074074074</v>
      </c>
      <c r="D781" s="47"/>
      <c r="E781" s="47"/>
      <c r="F781" s="4"/>
      <c r="G781" s="4"/>
      <c r="H781" s="4"/>
      <c r="I781" s="47"/>
      <c r="J781" s="47"/>
      <c r="K781" s="47" t="s">
        <v>622</v>
      </c>
      <c r="L781" s="144">
        <v>44547.0</v>
      </c>
      <c r="M781" s="115">
        <v>0.40186342592592594</v>
      </c>
      <c r="N781" s="4"/>
      <c r="O781" s="4"/>
      <c r="P781" s="8" t="b">
        <v>0</v>
      </c>
      <c r="Q781" s="8" t="s">
        <v>2013</v>
      </c>
      <c r="R781" s="177" t="b">
        <v>1</v>
      </c>
      <c r="S781" s="177">
        <v>1.0</v>
      </c>
      <c r="T781" s="8">
        <v>0.0</v>
      </c>
      <c r="U781" s="4"/>
      <c r="V781" s="47"/>
      <c r="W781" s="4"/>
      <c r="X781" s="177" t="b">
        <v>0</v>
      </c>
      <c r="Y781" s="8" t="b">
        <v>0</v>
      </c>
      <c r="Z781" s="47"/>
      <c r="AA781" s="8" t="b">
        <v>0</v>
      </c>
      <c r="AB781" s="8" t="b">
        <v>0</v>
      </c>
      <c r="AC781" s="178">
        <v>443.0</v>
      </c>
      <c r="AD781" s="177" t="b">
        <v>1</v>
      </c>
      <c r="AE781" s="179"/>
      <c r="AF781" s="8" t="b">
        <v>0</v>
      </c>
      <c r="AG781" s="8" t="b">
        <v>0</v>
      </c>
      <c r="AH781" s="177"/>
      <c r="AI781" s="47"/>
      <c r="AJ781" s="8"/>
      <c r="AK781" s="47" t="s">
        <v>622</v>
      </c>
      <c r="AL781" s="4"/>
      <c r="AM781" s="4" t="s">
        <v>280</v>
      </c>
      <c r="AN781" s="4" t="s">
        <v>1872</v>
      </c>
      <c r="AO781" s="4" t="s">
        <v>2010</v>
      </c>
      <c r="AP781" s="4" t="s">
        <v>2010</v>
      </c>
      <c r="AQ781" s="4" t="s">
        <v>2010</v>
      </c>
      <c r="AR781" s="4" t="s">
        <v>2010</v>
      </c>
      <c r="AS781" s="147"/>
      <c r="AT781" s="147"/>
      <c r="AU781" s="147"/>
      <c r="AV781" s="147"/>
      <c r="AW781" s="147"/>
      <c r="AX781" s="147"/>
      <c r="AY781" s="147"/>
      <c r="AZ781" s="147"/>
    </row>
    <row r="782">
      <c r="A782" s="4" t="s">
        <v>2008</v>
      </c>
      <c r="B782" s="144">
        <v>44547.0</v>
      </c>
      <c r="C782" s="115">
        <v>0.19903935185185184</v>
      </c>
      <c r="D782" s="47"/>
      <c r="E782" s="47"/>
      <c r="F782" s="4"/>
      <c r="G782" s="4"/>
      <c r="H782" s="4"/>
      <c r="I782" s="47"/>
      <c r="J782" s="47"/>
      <c r="K782" s="47" t="s">
        <v>622</v>
      </c>
      <c r="L782" s="144">
        <v>44547.0</v>
      </c>
      <c r="M782" s="115">
        <v>0.40186342592592594</v>
      </c>
      <c r="N782" s="4"/>
      <c r="O782" s="4"/>
      <c r="P782" s="8" t="b">
        <v>0</v>
      </c>
      <c r="Q782" s="8" t="s">
        <v>2013</v>
      </c>
      <c r="R782" s="177" t="b">
        <v>1</v>
      </c>
      <c r="S782" s="177">
        <v>1.0</v>
      </c>
      <c r="T782" s="8">
        <v>0.0</v>
      </c>
      <c r="U782" s="4"/>
      <c r="V782" s="47"/>
      <c r="W782" s="4"/>
      <c r="X782" s="177" t="b">
        <v>0</v>
      </c>
      <c r="Y782" s="8" t="b">
        <v>0</v>
      </c>
      <c r="Z782" s="47"/>
      <c r="AA782" s="8" t="b">
        <v>0</v>
      </c>
      <c r="AB782" s="8" t="b">
        <v>0</v>
      </c>
      <c r="AC782" s="178">
        <v>442.0</v>
      </c>
      <c r="AD782" s="177" t="b">
        <v>1</v>
      </c>
      <c r="AE782" s="179"/>
      <c r="AF782" s="8" t="b">
        <v>0</v>
      </c>
      <c r="AG782" s="8" t="b">
        <v>0</v>
      </c>
      <c r="AH782" s="177"/>
      <c r="AI782" s="47"/>
      <c r="AJ782" s="8"/>
      <c r="AK782" s="47" t="s">
        <v>622</v>
      </c>
      <c r="AL782" s="4"/>
      <c r="AM782" s="4" t="s">
        <v>280</v>
      </c>
      <c r="AN782" s="4" t="s">
        <v>978</v>
      </c>
      <c r="AO782" s="4" t="s">
        <v>2010</v>
      </c>
      <c r="AP782" s="4" t="s">
        <v>2010</v>
      </c>
      <c r="AQ782" s="4" t="s">
        <v>2010</v>
      </c>
      <c r="AR782" s="4" t="s">
        <v>2010</v>
      </c>
      <c r="AS782" s="147"/>
      <c r="AT782" s="147"/>
      <c r="AU782" s="147"/>
      <c r="AV782" s="147"/>
      <c r="AW782" s="147"/>
      <c r="AX782" s="147"/>
      <c r="AY782" s="147"/>
      <c r="AZ782" s="147"/>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3" max="3" width="23.13"/>
    <col customWidth="1" min="4" max="4" width="14.63"/>
    <col customWidth="1" min="9" max="10" width="10.63"/>
    <col customWidth="1" min="11" max="11" width="14.0" outlineLevel="1"/>
    <col customWidth="1" min="12" max="12" width="10.5" outlineLevel="1"/>
    <col min="13" max="13" width="12.63" outlineLevel="1"/>
    <col customWidth="1" min="14" max="14" width="10.13" outlineLevel="1"/>
    <col min="15" max="16" width="12.63" outlineLevel="1"/>
    <col customWidth="1" min="17" max="18" width="12.38" outlineLevel="1"/>
    <col min="19" max="23" width="12.63" outlineLevel="1"/>
    <col customWidth="1" min="24" max="24" width="37.38"/>
    <col customWidth="1" min="25" max="25" width="10.5"/>
    <col customWidth="1" min="26" max="26" width="3.5"/>
    <col customWidth="1" min="27" max="27" width="15.38"/>
    <col customWidth="1" min="28" max="28" width="9.75"/>
    <col customWidth="1" min="29" max="29" width="5.88"/>
    <col customWidth="1" min="30" max="30" width="10.88"/>
    <col customWidth="1" min="31" max="31" width="24.13"/>
    <col customWidth="1" min="32" max="32" width="23.13"/>
    <col customWidth="1" min="33" max="33" width="25.38"/>
    <col customWidth="1" min="34" max="34" width="12.75"/>
    <col customWidth="1" min="35" max="35" width="8.25"/>
    <col customWidth="1" min="36" max="36" width="29.38"/>
    <col customWidth="1" min="37" max="37" width="3.38"/>
    <col customWidth="1" min="38" max="39" width="24.25"/>
    <col customWidth="1" min="40" max="40" width="11.63"/>
    <col customWidth="1" min="41" max="41" width="11.5"/>
    <col customWidth="1" min="42" max="42" width="17.88"/>
    <col customWidth="1" min="43" max="44" width="20.13"/>
    <col customWidth="1" min="45" max="45" width="6.25"/>
    <col customWidth="1" min="46" max="46" width="7.88"/>
    <col customWidth="1" min="47" max="47" width="10.88"/>
    <col customWidth="1" min="48" max="48" width="24.13"/>
    <col customWidth="1" min="49" max="49" width="23.13"/>
    <col customWidth="1" min="50" max="50" width="25.38"/>
    <col customWidth="1" min="51" max="51" width="12.75"/>
    <col customWidth="1" min="52" max="52" width="8.25"/>
    <col customWidth="1" min="53" max="53" width="29.38"/>
    <col customWidth="1" min="54" max="54" width="24.25"/>
    <col customWidth="1" min="55" max="55" width="11.63"/>
    <col customWidth="1" min="56" max="56" width="11.5"/>
    <col customWidth="1" min="57" max="57" width="20.13"/>
    <col customWidth="1" min="58" max="58" width="6.63"/>
    <col customWidth="1" min="59" max="59" width="10.88"/>
    <col customWidth="1" min="60" max="60" width="24.13"/>
    <col customWidth="1" min="61" max="61" width="23.13"/>
    <col customWidth="1" min="62" max="62" width="25.38"/>
    <col customWidth="1" min="63" max="63" width="12.75"/>
    <col customWidth="1" min="64" max="64" width="8.25"/>
    <col customWidth="1" min="65" max="65" width="29.38"/>
    <col customWidth="1" min="66" max="66" width="24.25"/>
    <col customWidth="1" min="67" max="67" width="12.38"/>
    <col customWidth="1" min="68" max="68" width="10.25"/>
    <col customWidth="1" min="69" max="69" width="20.13"/>
  </cols>
  <sheetData>
    <row r="1">
      <c r="A1" s="55" t="s">
        <v>2014</v>
      </c>
      <c r="B1" s="55" t="s">
        <v>2015</v>
      </c>
      <c r="C1" s="55" t="s">
        <v>2016</v>
      </c>
      <c r="D1" s="166" t="str">
        <f>IF(SUM($D$2:$D187)=ROWS(postDEL!$A$2:$A187)-COUNTBLANK(postDEL!$A$2:$A187),CONCATENATE("Num Person Samples = ",SUM($D$2:$D187)),CONCATENATE("ERROR!! Num Person Samples = ",SUM($D$2:$D187)))</f>
        <v>ERROR!! Num Person Samples = 0</v>
      </c>
      <c r="E1" s="54" t="s">
        <v>245</v>
      </c>
      <c r="F1" s="54" t="str">
        <f t="array" ref="F1">CONCATENATE(IF(COUNTA(UNIQUE(F2:F187))=COUNTA(F2:F187),"OK UNIQUE - ","ERROR! REPEATS - "), "Participant ID Number")</f>
        <v>OK UNIQUE - Participant ID Number</v>
      </c>
      <c r="G1" s="54"/>
      <c r="H1" s="54" t="s">
        <v>2017</v>
      </c>
      <c r="I1" s="54" t="s">
        <v>2018</v>
      </c>
      <c r="J1" s="92" t="s">
        <v>2019</v>
      </c>
      <c r="K1" s="166" t="str">
        <f>IF(SUM(D2:D187)=ROWS(postDEL!$A$2:$A187)-COUNTBLANK(postDEL!$A$2:$A187),"Num Sponsored Tubes",CONCATENATE("ERROR!! Num Sponsored Tubes = ",SUM(D2:D187)))</f>
        <v>ERROR!! Num Sponsored Tubes = 0</v>
      </c>
      <c r="L1" s="54" t="s">
        <v>2020</v>
      </c>
      <c r="M1" s="92" t="s">
        <v>2021</v>
      </c>
      <c r="N1" s="166" t="s">
        <v>2022</v>
      </c>
      <c r="O1" s="181" t="s">
        <v>2023</v>
      </c>
      <c r="P1" s="55" t="s">
        <v>225</v>
      </c>
      <c r="Q1" s="55" t="s">
        <v>250</v>
      </c>
      <c r="R1" s="55" t="s">
        <v>2024</v>
      </c>
      <c r="S1" s="92" t="s">
        <v>2025</v>
      </c>
      <c r="T1" s="92" t="s">
        <v>2026</v>
      </c>
      <c r="U1" s="92" t="s">
        <v>2027</v>
      </c>
      <c r="V1" s="92" t="s">
        <v>2028</v>
      </c>
      <c r="W1" s="92" t="s">
        <v>2029</v>
      </c>
      <c r="X1" s="55" t="s">
        <v>2030</v>
      </c>
      <c r="Y1" s="182" t="str">
        <f>IF(COUNTBLANK(Y2:Y187)=ROWS(Y2:Y187),"Values in Live","ERROR!! Values in Live")</f>
        <v>Values in Live</v>
      </c>
      <c r="Z1" s="183"/>
      <c r="AA1" s="166" t="s">
        <v>2031</v>
      </c>
      <c r="AB1" s="184" t="str">
        <f>IF(SUM(AB2:AB187)=COUNTA(C2:C187), "Num Persons in Household", "ERROR!! Num Persons in Household")</f>
        <v>ERROR!! Num Persons in Household</v>
      </c>
      <c r="AC1" s="185" t="s">
        <v>2032</v>
      </c>
      <c r="AD1" s="100" t="str">
        <f>IF(COUNTBLANK(AD2:AD187)=ROWS(AD2:AD187),"Live in Values","ERROR!! Live in Values")</f>
        <v>ERROR!! Live in Values</v>
      </c>
      <c r="AE1" s="166" t="s">
        <v>2033</v>
      </c>
      <c r="AF1" s="166" t="s">
        <v>2034</v>
      </c>
      <c r="AG1" s="166" t="s">
        <v>2035</v>
      </c>
      <c r="AH1" s="166" t="str">
        <f>IF(SUM(AH2:AH187)=Rollup!$D$5,CONCATENATE("Num Person Samples = ",SUM(AH2:AH187)),CONCATENATE("ERROR!! Num Person Samples = ",SUM(AH2:AH187)))</f>
        <v>Num Person Samples = 781</v>
      </c>
      <c r="AI1" s="55" t="s">
        <v>2036</v>
      </c>
      <c r="AJ1" s="55" t="s">
        <v>2037</v>
      </c>
      <c r="AK1" s="183"/>
      <c r="AL1" s="55" t="str">
        <f>IFERROR(__xludf.DUMMYFUNCTION("IF(COUNTIF(ARRAYFORMULA(FILTER(AL2:AL187, AL2:AL187&lt;&gt;"""")=FILTER(AM2:AM187, AM2:AM187&lt;&gt;"""")), FALSE)=0, ""Sponsor Fullnames - All Match Live CHECK LENGTH SAME"", ""Sponsor Fullnames - ERROR Mismatch in Live Found"")
"),"Sponsor Fullnames - All Match Live CHECK LENGTH SAME")</f>
        <v>Sponsor Fullnames - All Match Live CHECK LENGTH SAME</v>
      </c>
      <c r="AM1" s="55" t="s">
        <v>2038</v>
      </c>
      <c r="AN1" s="186" t="str">
        <f>IFS(ISERR(AND(AN2:AN187)),"ERROR!! Sponsors in Participants Live?",AND(AN2:AN187),"Sponsors in Participants Live?",TRUE,"ERROR!! Sponsors in Participants Live?")</f>
        <v>ERROR!! Sponsors in Participants Live?</v>
      </c>
      <c r="AO1" s="186" t="str">
        <f>IFS(ISERR(AND(AO2:AO187)),"ERROR!! Sponsors in Participants Values?",AND(AO2:AO187),"Sponsors in Participants Values?",TRUE,"ERROR!! Sponsors in Participants Values?")</f>
        <v>ERROR!! Sponsors in Participants Values?</v>
      </c>
      <c r="AP1" s="55" t="s">
        <v>2039</v>
      </c>
      <c r="AQ1" s="54" t="s">
        <v>2040</v>
      </c>
      <c r="AR1" s="100" t="str">
        <f t="array" ref="AR1">CONCATENATE(IF(COUNTA(UNIQUE(AR2:AR187))=COUNTA(AR2:AR187),"OK UNIQUE - ","ERROR! REPEATS - "), "Participant ID Number")</f>
        <v>OK UNIQUE - Participant ID Number</v>
      </c>
      <c r="AS1" s="187" t="s">
        <v>255</v>
      </c>
      <c r="AT1" s="188" t="s">
        <v>2041</v>
      </c>
      <c r="AU1" s="189" t="s">
        <v>2042</v>
      </c>
      <c r="AV1" s="55" t="s">
        <v>2033</v>
      </c>
      <c r="AW1" s="55" t="s">
        <v>2034</v>
      </c>
      <c r="AX1" s="55" t="s">
        <v>2035</v>
      </c>
      <c r="AY1" s="55" t="s">
        <v>2043</v>
      </c>
      <c r="AZ1" s="55" t="s">
        <v>2036</v>
      </c>
      <c r="BA1" s="55" t="s">
        <v>2037</v>
      </c>
      <c r="BB1" s="55" t="s">
        <v>2038</v>
      </c>
      <c r="BC1" s="186" t="s">
        <v>2044</v>
      </c>
      <c r="BD1" s="190" t="s">
        <v>2045</v>
      </c>
      <c r="BE1" s="55" t="s">
        <v>2039</v>
      </c>
      <c r="BF1" s="188" t="s">
        <v>2041</v>
      </c>
      <c r="BG1" s="182"/>
      <c r="BH1" s="55"/>
      <c r="BI1" s="55"/>
      <c r="BJ1" s="55"/>
      <c r="BK1" s="166"/>
      <c r="BL1" s="55"/>
      <c r="BM1" s="55"/>
      <c r="BN1" s="55"/>
      <c r="BO1" s="182"/>
      <c r="BP1" s="190"/>
      <c r="BQ1" s="55"/>
    </row>
    <row r="2">
      <c r="D2" s="191">
        <f>COUNTIF(postDEL!$AR$2:$AR187,$C2)</f>
        <v>0</v>
      </c>
      <c r="E2" s="4" t="str">
        <f>CONCATENATE(Process!$A$1,F2)</f>
        <v>ROSA565312</v>
      </c>
      <c r="F2" s="13">
        <v>565312.0</v>
      </c>
      <c r="H2" s="28" t="s">
        <v>2046</v>
      </c>
      <c r="I2" s="84">
        <v>0.0</v>
      </c>
      <c r="K2" s="192">
        <f>COUNTIF(postDEL!$AO$2:$AO187,$C2)</f>
        <v>0</v>
      </c>
      <c r="L2" s="84"/>
      <c r="N2" s="193" t="b">
        <f t="shared" ref="N2:N157" si="1">IF($D2=0,TRUE,IFERROR(0/0,""))</f>
        <v>1</v>
      </c>
      <c r="O2" s="11"/>
      <c r="U2" s="4"/>
      <c r="V2" s="4"/>
      <c r="W2" s="4"/>
      <c r="X2" s="10"/>
      <c r="Y2" s="194" t="str">
        <f t="shared" ref="Y2:Y157" si="2">IF(OR(COUNTIF($AG$2:$AG187,$C2)=1,$N2),IFERROR(0/0,""),"NOT")</f>
        <v/>
      </c>
      <c r="Z2" s="183"/>
      <c r="AA2" s="194" t="str">
        <f t="array" ref="AA2:AA155">SORT(UNIQUE(H2:H187),1,TRUE)</f>
        <v>H_PSNK_0001</v>
      </c>
      <c r="AB2" s="191">
        <f t="shared" ref="AB2:AB157" si="3">COUNTIF(H$2:H187,AA2)</f>
        <v>1</v>
      </c>
      <c r="AC2" s="195"/>
      <c r="AD2" s="26" t="str">
        <f t="shared" ref="AD2:AD155" si="4">IF(COUNTIF(C$2:C187,AG2)=1,IFERROR(0/0,""),"NOT")</f>
        <v>NOT</v>
      </c>
      <c r="AE2" s="196" t="str">
        <f t="array" ref="AE2:AG2">SORT(UNIQUE(postDEL!$AP$2:$AR187),2,TRUE,1,TRUE)</f>
        <v/>
      </c>
      <c r="AF2" s="10" t="s">
        <v>2010</v>
      </c>
      <c r="AG2" s="10" t="s">
        <v>2010</v>
      </c>
      <c r="AH2" s="191">
        <f>COUNTIF(postDEL!$AR$2:$AR187,AG2)</f>
        <v>781</v>
      </c>
      <c r="AI2" s="86"/>
      <c r="AK2" s="197"/>
      <c r="AL2" s="198"/>
      <c r="AM2" s="199" t="str">
        <f t="array" ref="AM2">SORT(UNIQUE(postDEL!$AO$2:$AO187),1,TRUE)</f>
        <v/>
      </c>
      <c r="AN2" s="26" t="b">
        <f t="shared" ref="AN2:AN3" si="5">IF(NOT(ISBLANK(AM2)), IF(COUNTIF(AG$2:AG187,AM2)=1,TRUE,FALSE),IFERROR(0/0,""))</f>
        <v>0</v>
      </c>
      <c r="AO2" s="26" t="b">
        <f t="shared" ref="AO2:AO3" si="6">IF(NOT(ISBLANK(AM2)), IF(COUNTIF(C$2:C187,AM2)=1,TRUE,FALSE),IFERROR(0/0,""))</f>
        <v>0</v>
      </c>
      <c r="AQ2" s="83" t="str">
        <f>CONCATENATE("Sp",Process!$A$1,AR2)</f>
        <v>SpROSA145068</v>
      </c>
      <c r="AR2" s="13">
        <v>145068.0</v>
      </c>
      <c r="AS2" s="200"/>
      <c r="AT2" s="200"/>
      <c r="AU2" s="26"/>
      <c r="AY2" s="26"/>
      <c r="AZ2" s="86"/>
      <c r="BC2" s="26"/>
      <c r="BD2" s="26"/>
      <c r="BF2" s="200"/>
      <c r="BG2" s="26"/>
      <c r="BK2" s="26"/>
      <c r="BL2" s="86"/>
      <c r="BO2" s="26"/>
      <c r="BP2" s="26"/>
    </row>
    <row r="3">
      <c r="D3" s="191">
        <f>COUNTIF(postDEL!$AR$2:$AR187,$C3)</f>
        <v>0</v>
      </c>
      <c r="E3" s="4" t="str">
        <f>CONCATENATE(Process!$A$1,F3)</f>
        <v>ROSA264128</v>
      </c>
      <c r="F3" s="13">
        <v>264128.0</v>
      </c>
      <c r="G3" s="147"/>
      <c r="H3" s="28" t="s">
        <v>2047</v>
      </c>
      <c r="I3" s="84">
        <v>0.0</v>
      </c>
      <c r="J3" s="147"/>
      <c r="K3" s="192">
        <f>COUNTIF(postDEL!$AO$2:$AO187,$C3)</f>
        <v>0</v>
      </c>
      <c r="L3" s="146"/>
      <c r="M3" s="201"/>
      <c r="N3" s="193" t="b">
        <f t="shared" si="1"/>
        <v>1</v>
      </c>
      <c r="O3" s="201"/>
      <c r="P3" s="201"/>
      <c r="Q3" s="201"/>
      <c r="R3" s="201"/>
      <c r="S3" s="201"/>
      <c r="T3" s="201"/>
      <c r="U3" s="201"/>
      <c r="V3" s="201"/>
      <c r="W3" s="201"/>
      <c r="X3" s="201"/>
      <c r="Y3" s="194" t="str">
        <f t="shared" si="2"/>
        <v/>
      </c>
      <c r="Z3" s="183"/>
      <c r="AA3" s="201" t="s">
        <v>2047</v>
      </c>
      <c r="AB3" s="191">
        <f t="shared" si="3"/>
        <v>1</v>
      </c>
      <c r="AC3" s="195"/>
      <c r="AD3" s="26" t="str">
        <f t="shared" si="4"/>
        <v>NOT</v>
      </c>
      <c r="AE3" s="201"/>
      <c r="AF3" s="201"/>
      <c r="AG3" s="201"/>
      <c r="AH3" s="191">
        <f>COUNTIF(postDEL!$AR$2:$AR187,AG3)</f>
        <v>0</v>
      </c>
      <c r="AI3" s="201"/>
      <c r="AJ3" s="201"/>
      <c r="AK3" s="202"/>
      <c r="AL3" s="203"/>
      <c r="AM3" s="204"/>
      <c r="AN3" s="26" t="str">
        <f t="shared" si="5"/>
        <v/>
      </c>
      <c r="AO3" s="26" t="str">
        <f t="shared" si="6"/>
        <v/>
      </c>
      <c r="AP3" s="201" t="str">
        <f>IF(_xlfn.ISFORMULA(AP2),FORMULATEXT(AP2),IFERROR(0/0,""))</f>
        <v/>
      </c>
      <c r="AQ3" s="83" t="str">
        <f>CONCATENATE("Sp",Process!$A$1,AR3)</f>
        <v>SpROSA573919</v>
      </c>
      <c r="AR3" s="13">
        <v>573919.0</v>
      </c>
      <c r="AS3" s="202" t="str">
        <f>IF(_xlfn.ISFORMULA(AS2),FORMULATEXT(AS2),IFERROR(0/0,""))</f>
        <v/>
      </c>
      <c r="AT3" s="200"/>
      <c r="AU3" s="201"/>
      <c r="AV3" s="201"/>
      <c r="AW3" s="201"/>
      <c r="AX3" s="201"/>
      <c r="AY3" s="201"/>
      <c r="AZ3" s="201"/>
      <c r="BA3" s="201"/>
      <c r="BB3" s="201"/>
      <c r="BC3" s="201"/>
      <c r="BD3" s="201"/>
      <c r="BE3" s="201"/>
      <c r="BF3" s="200"/>
      <c r="BG3" s="201"/>
      <c r="BH3" s="201"/>
      <c r="BI3" s="201"/>
      <c r="BJ3" s="201"/>
      <c r="BK3" s="201"/>
      <c r="BL3" s="201"/>
      <c r="BM3" s="201"/>
      <c r="BN3" s="201"/>
      <c r="BO3" s="201"/>
      <c r="BP3" s="201"/>
      <c r="BQ3" s="201"/>
    </row>
    <row r="4">
      <c r="D4" s="191">
        <f>COUNTIF(postDEL!$AR$2:$AR187,$C4)</f>
        <v>0</v>
      </c>
      <c r="E4" s="4" t="str">
        <f>CONCATENATE(Process!$A$1,F4)</f>
        <v>ROSA594922</v>
      </c>
      <c r="F4" s="13">
        <v>594922.0</v>
      </c>
      <c r="H4" s="28" t="s">
        <v>2048</v>
      </c>
      <c r="I4" s="84">
        <v>0.0</v>
      </c>
      <c r="K4" s="192">
        <f>COUNTIF(postDEL!$AO$2:$AO187,$C4)</f>
        <v>0</v>
      </c>
      <c r="L4" s="26"/>
      <c r="N4" s="193" t="b">
        <f t="shared" si="1"/>
        <v>1</v>
      </c>
      <c r="O4" s="11"/>
      <c r="X4" s="10"/>
      <c r="Y4" s="194" t="str">
        <f t="shared" si="2"/>
        <v/>
      </c>
      <c r="Z4" s="183"/>
      <c r="AA4" s="205" t="s">
        <v>2048</v>
      </c>
      <c r="AB4" s="191">
        <f t="shared" si="3"/>
        <v>1</v>
      </c>
      <c r="AC4" s="195"/>
      <c r="AD4" s="26" t="str">
        <f t="shared" si="4"/>
        <v>NOT</v>
      </c>
      <c r="AE4" s="10"/>
      <c r="AF4" s="10"/>
      <c r="AG4" s="10"/>
      <c r="AH4" s="191">
        <f>COUNTIF(postDEL!$AR$2:$AR187,AG4)</f>
        <v>0</v>
      </c>
      <c r="AI4" s="86"/>
      <c r="AK4" s="197"/>
      <c r="AN4" s="26"/>
      <c r="AO4" s="26"/>
      <c r="AS4" s="200"/>
      <c r="AT4" s="200"/>
      <c r="AU4" s="26"/>
      <c r="AY4" s="26"/>
      <c r="AZ4" s="206"/>
      <c r="BC4" s="26"/>
      <c r="BD4" s="26"/>
      <c r="BF4" s="200"/>
      <c r="BG4" s="26"/>
      <c r="BK4" s="26"/>
      <c r="BL4" s="86"/>
      <c r="BO4" s="26"/>
      <c r="BP4" s="26"/>
    </row>
    <row r="5">
      <c r="D5" s="191">
        <f>COUNTIF(postDEL!$AR$2:$AR187,$C5)</f>
        <v>0</v>
      </c>
      <c r="E5" s="4" t="str">
        <f>CONCATENATE(Process!$A$1,F5)</f>
        <v>ROSA584121</v>
      </c>
      <c r="F5" s="13">
        <v>584121.0</v>
      </c>
      <c r="H5" s="28" t="s">
        <v>2049</v>
      </c>
      <c r="I5" s="84">
        <v>0.0</v>
      </c>
      <c r="K5" s="192">
        <f>COUNTIF(postDEL!$AO$2:$AO187,$C5)</f>
        <v>0</v>
      </c>
      <c r="L5" s="26"/>
      <c r="N5" s="193" t="b">
        <f t="shared" si="1"/>
        <v>1</v>
      </c>
      <c r="O5" s="11"/>
      <c r="X5" s="10"/>
      <c r="Y5" s="194" t="str">
        <f t="shared" si="2"/>
        <v/>
      </c>
      <c r="Z5" s="183"/>
      <c r="AA5" s="205" t="s">
        <v>2049</v>
      </c>
      <c r="AB5" s="191">
        <f t="shared" si="3"/>
        <v>1</v>
      </c>
      <c r="AC5" s="195"/>
      <c r="AD5" s="26" t="str">
        <f t="shared" si="4"/>
        <v>NOT</v>
      </c>
      <c r="AE5" s="10"/>
      <c r="AF5" s="10"/>
      <c r="AG5" s="10"/>
      <c r="AH5" s="191">
        <f>COUNTIF(postDEL!$AR$2:$AR187,AG5)</f>
        <v>0</v>
      </c>
      <c r="AI5" s="86"/>
      <c r="AK5" s="197"/>
      <c r="AN5" s="26"/>
      <c r="AO5" s="26"/>
      <c r="AS5" s="200"/>
      <c r="AT5" s="200"/>
      <c r="AU5" s="26"/>
      <c r="AY5" s="26"/>
      <c r="AZ5" s="86"/>
      <c r="BC5" s="26"/>
      <c r="BD5" s="26"/>
      <c r="BF5" s="200"/>
      <c r="BG5" s="26"/>
      <c r="BK5" s="26"/>
      <c r="BL5" s="86"/>
      <c r="BO5" s="26"/>
      <c r="BP5" s="84"/>
    </row>
    <row r="6">
      <c r="D6" s="191">
        <f>COUNTIF(postDEL!$AR$2:$AR187,$C6)</f>
        <v>0</v>
      </c>
      <c r="E6" s="4" t="str">
        <f>CONCATENATE(Process!$A$1,F6)</f>
        <v>ROSA849824</v>
      </c>
      <c r="F6" s="13">
        <v>849824.0</v>
      </c>
      <c r="H6" s="28" t="s">
        <v>2050</v>
      </c>
      <c r="I6" s="84">
        <v>0.0</v>
      </c>
      <c r="K6" s="192">
        <f>COUNTIF(postDEL!$AO$2:$AO187,$C6)</f>
        <v>0</v>
      </c>
      <c r="L6" s="26"/>
      <c r="N6" s="193" t="b">
        <f t="shared" si="1"/>
        <v>1</v>
      </c>
      <c r="O6" s="11"/>
      <c r="X6" s="10"/>
      <c r="Y6" s="194" t="str">
        <f t="shared" si="2"/>
        <v/>
      </c>
      <c r="Z6" s="183"/>
      <c r="AA6" s="205" t="s">
        <v>2050</v>
      </c>
      <c r="AB6" s="191">
        <f t="shared" si="3"/>
        <v>1</v>
      </c>
      <c r="AC6" s="195"/>
      <c r="AD6" s="26" t="str">
        <f t="shared" si="4"/>
        <v>NOT</v>
      </c>
      <c r="AE6" s="10"/>
      <c r="AF6" s="10"/>
      <c r="AG6" s="10"/>
      <c r="AH6" s="191">
        <f>COUNTIF(postDEL!$AR$2:$AR187,AG6)</f>
        <v>0</v>
      </c>
      <c r="AI6" s="86"/>
      <c r="AK6" s="197"/>
      <c r="AN6" s="26"/>
      <c r="AO6" s="26"/>
      <c r="AS6" s="200"/>
      <c r="AT6" s="200"/>
      <c r="AU6" s="26"/>
      <c r="AY6" s="26"/>
      <c r="AZ6" s="86"/>
      <c r="BC6" s="26"/>
      <c r="BD6" s="26"/>
      <c r="BF6" s="200"/>
      <c r="BG6" s="26"/>
      <c r="BK6" s="26"/>
      <c r="BL6" s="86"/>
      <c r="BO6" s="26"/>
      <c r="BP6" s="26"/>
    </row>
    <row r="7">
      <c r="D7" s="191">
        <f>COUNTIF(postDEL!$AR$2:$AR187,$C7)</f>
        <v>0</v>
      </c>
      <c r="E7" s="4" t="str">
        <f>CONCATENATE(Process!$A$1,F7)</f>
        <v>ROSA964284</v>
      </c>
      <c r="F7" s="13">
        <v>964284.0</v>
      </c>
      <c r="H7" s="28" t="s">
        <v>2051</v>
      </c>
      <c r="I7" s="84">
        <v>0.0</v>
      </c>
      <c r="K7" s="192">
        <f>COUNTIF(postDEL!$AO$2:$AO187,$C7)</f>
        <v>0</v>
      </c>
      <c r="L7" s="26"/>
      <c r="N7" s="193" t="b">
        <f t="shared" si="1"/>
        <v>1</v>
      </c>
      <c r="O7" s="11"/>
      <c r="X7" s="10"/>
      <c r="Y7" s="194" t="str">
        <f t="shared" si="2"/>
        <v/>
      </c>
      <c r="Z7" s="183"/>
      <c r="AA7" s="205" t="s">
        <v>2051</v>
      </c>
      <c r="AB7" s="191">
        <f t="shared" si="3"/>
        <v>1</v>
      </c>
      <c r="AC7" s="195"/>
      <c r="AD7" s="26" t="str">
        <f t="shared" si="4"/>
        <v>NOT</v>
      </c>
      <c r="AE7" s="10"/>
      <c r="AF7" s="10"/>
      <c r="AG7" s="10"/>
      <c r="AH7" s="191">
        <f>COUNTIF(postDEL!$AR$2:$AR187,AG7)</f>
        <v>0</v>
      </c>
      <c r="AI7" s="86"/>
      <c r="AK7" s="197"/>
      <c r="AN7" s="26"/>
      <c r="AO7" s="26"/>
      <c r="AS7" s="200"/>
      <c r="AT7" s="200"/>
      <c r="AU7" s="26"/>
      <c r="AY7" s="26"/>
      <c r="AZ7" s="86"/>
      <c r="BC7" s="26"/>
      <c r="BD7" s="26"/>
      <c r="BF7" s="200"/>
      <c r="BG7" s="26"/>
      <c r="BK7" s="26"/>
      <c r="BL7" s="86"/>
      <c r="BO7" s="26"/>
      <c r="BP7" s="26"/>
    </row>
    <row r="8">
      <c r="D8" s="191">
        <f>COUNTIF(postDEL!$AR$2:$AR187,$C8)</f>
        <v>0</v>
      </c>
      <c r="E8" s="4" t="str">
        <f>CONCATENATE(Process!$A$1,F8)</f>
        <v>ROSA438898</v>
      </c>
      <c r="F8" s="13">
        <v>438898.0</v>
      </c>
      <c r="H8" s="28" t="s">
        <v>2052</v>
      </c>
      <c r="I8" s="84">
        <v>0.0</v>
      </c>
      <c r="K8" s="192">
        <f>COUNTIF(postDEL!$AO$2:$AO187,$C8)</f>
        <v>0</v>
      </c>
      <c r="L8" s="26"/>
      <c r="N8" s="193" t="b">
        <f t="shared" si="1"/>
        <v>1</v>
      </c>
      <c r="O8" s="11"/>
      <c r="X8" s="10"/>
      <c r="Y8" s="194" t="str">
        <f t="shared" si="2"/>
        <v/>
      </c>
      <c r="Z8" s="183"/>
      <c r="AA8" s="205" t="s">
        <v>2052</v>
      </c>
      <c r="AB8" s="191">
        <f t="shared" si="3"/>
        <v>1</v>
      </c>
      <c r="AC8" s="195"/>
      <c r="AD8" s="26" t="str">
        <f t="shared" si="4"/>
        <v>NOT</v>
      </c>
      <c r="AE8" s="10"/>
      <c r="AF8" s="10"/>
      <c r="AG8" s="10"/>
      <c r="AH8" s="191">
        <f>COUNTIF(postDEL!$AR$2:$AR187,AG8)</f>
        <v>0</v>
      </c>
      <c r="AI8" s="86"/>
      <c r="AK8" s="197"/>
      <c r="AN8" s="26"/>
      <c r="AO8" s="26"/>
      <c r="AS8" s="200"/>
      <c r="AT8" s="200"/>
      <c r="AU8" s="26"/>
      <c r="AY8" s="26"/>
      <c r="AZ8" s="86"/>
      <c r="BC8" s="26"/>
      <c r="BD8" s="26"/>
      <c r="BF8" s="200"/>
      <c r="BG8" s="26"/>
      <c r="BK8" s="26"/>
      <c r="BL8" s="86"/>
      <c r="BO8" s="26"/>
      <c r="BP8" s="26"/>
    </row>
    <row r="9">
      <c r="D9" s="191">
        <f>COUNTIF(postDEL!$AR$2:$AR187,$C9)</f>
        <v>0</v>
      </c>
      <c r="E9" s="4" t="str">
        <f>CONCATENATE(Process!$A$1,F9)</f>
        <v>ROSA815484</v>
      </c>
      <c r="F9" s="13">
        <v>815484.0</v>
      </c>
      <c r="H9" s="28" t="s">
        <v>2053</v>
      </c>
      <c r="I9" s="84">
        <v>0.0</v>
      </c>
      <c r="K9" s="192">
        <f>COUNTIF(postDEL!$AO$2:$AO187,$C9)</f>
        <v>0</v>
      </c>
      <c r="L9" s="26"/>
      <c r="N9" s="193" t="b">
        <f t="shared" si="1"/>
        <v>1</v>
      </c>
      <c r="O9" s="11"/>
      <c r="X9" s="10"/>
      <c r="Y9" s="194" t="str">
        <f t="shared" si="2"/>
        <v/>
      </c>
      <c r="Z9" s="183"/>
      <c r="AA9" s="205" t="s">
        <v>2053</v>
      </c>
      <c r="AB9" s="191">
        <f t="shared" si="3"/>
        <v>1</v>
      </c>
      <c r="AC9" s="195"/>
      <c r="AD9" s="26" t="str">
        <f t="shared" si="4"/>
        <v>NOT</v>
      </c>
      <c r="AE9" s="10"/>
      <c r="AF9" s="10"/>
      <c r="AG9" s="10"/>
      <c r="AH9" s="191">
        <f>COUNTIF(postDEL!$AR$2:$AR187,AG9)</f>
        <v>0</v>
      </c>
      <c r="AI9" s="86"/>
      <c r="AK9" s="197"/>
      <c r="AN9" s="26"/>
      <c r="AO9" s="26"/>
      <c r="AS9" s="200"/>
      <c r="AT9" s="200"/>
      <c r="AU9" s="26"/>
      <c r="AY9" s="26"/>
      <c r="AZ9" s="86"/>
      <c r="BC9" s="26"/>
      <c r="BD9" s="26"/>
      <c r="BF9" s="200"/>
      <c r="BG9" s="26"/>
      <c r="BK9" s="26"/>
      <c r="BL9" s="86"/>
      <c r="BO9" s="26"/>
      <c r="BP9" s="26"/>
    </row>
    <row r="10">
      <c r="D10" s="191">
        <f>COUNTIF(postDEL!$AR$2:$AR187,$C10)</f>
        <v>0</v>
      </c>
      <c r="E10" s="4" t="str">
        <f>CONCATENATE(Process!$A$1,F10)</f>
        <v>ROSA337839</v>
      </c>
      <c r="F10" s="13">
        <v>337839.0</v>
      </c>
      <c r="H10" s="28" t="s">
        <v>2054</v>
      </c>
      <c r="I10" s="84">
        <v>0.0</v>
      </c>
      <c r="K10" s="192">
        <f>COUNTIF(postDEL!$AO$2:$AO187,$C10)</f>
        <v>0</v>
      </c>
      <c r="L10" s="26"/>
      <c r="N10" s="193" t="b">
        <f t="shared" si="1"/>
        <v>1</v>
      </c>
      <c r="O10" s="11"/>
      <c r="X10" s="10"/>
      <c r="Y10" s="194" t="str">
        <f t="shared" si="2"/>
        <v/>
      </c>
      <c r="Z10" s="183"/>
      <c r="AA10" s="205" t="s">
        <v>2054</v>
      </c>
      <c r="AB10" s="191">
        <f t="shared" si="3"/>
        <v>1</v>
      </c>
      <c r="AC10" s="195"/>
      <c r="AD10" s="26" t="str">
        <f t="shared" si="4"/>
        <v>NOT</v>
      </c>
      <c r="AE10" s="10"/>
      <c r="AF10" s="10"/>
      <c r="AG10" s="10"/>
      <c r="AH10" s="191">
        <f>COUNTIF(postDEL!$AR$2:$AR187,AG10)</f>
        <v>0</v>
      </c>
      <c r="AI10" s="86"/>
      <c r="AK10" s="197"/>
      <c r="AN10" s="26"/>
      <c r="AO10" s="26"/>
      <c r="AS10" s="200"/>
      <c r="AT10" s="200"/>
      <c r="AU10" s="26"/>
      <c r="AY10" s="26"/>
      <c r="AZ10" s="86"/>
      <c r="BC10" s="26"/>
      <c r="BD10" s="26"/>
      <c r="BF10" s="200"/>
      <c r="BG10" s="26"/>
      <c r="BK10" s="26"/>
      <c r="BL10" s="86"/>
      <c r="BO10" s="26"/>
      <c r="BP10" s="26"/>
    </row>
    <row r="11">
      <c r="D11" s="191">
        <f>COUNTIF(postDEL!$AR$2:$AR187,$C11)</f>
        <v>0</v>
      </c>
      <c r="E11" s="4" t="str">
        <f>CONCATENATE(Process!$A$1,F11)</f>
        <v>ROSA929643</v>
      </c>
      <c r="F11" s="13">
        <v>929643.0</v>
      </c>
      <c r="H11" s="28" t="s">
        <v>2055</v>
      </c>
      <c r="I11" s="84">
        <v>0.0</v>
      </c>
      <c r="K11" s="192">
        <f>COUNTIF(postDEL!$AO$2:$AO187,$C11)</f>
        <v>0</v>
      </c>
      <c r="L11" s="26"/>
      <c r="N11" s="193" t="b">
        <f t="shared" si="1"/>
        <v>1</v>
      </c>
      <c r="O11" s="11"/>
      <c r="X11" s="10"/>
      <c r="Y11" s="194" t="str">
        <f t="shared" si="2"/>
        <v/>
      </c>
      <c r="Z11" s="183"/>
      <c r="AA11" s="205" t="s">
        <v>2055</v>
      </c>
      <c r="AB11" s="191">
        <f t="shared" si="3"/>
        <v>1</v>
      </c>
      <c r="AC11" s="195"/>
      <c r="AD11" s="26" t="str">
        <f t="shared" si="4"/>
        <v>NOT</v>
      </c>
      <c r="AE11" s="10"/>
      <c r="AF11" s="10"/>
      <c r="AG11" s="10"/>
      <c r="AH11" s="191">
        <f>COUNTIF(postDEL!$AR$2:$AR187,AG11)</f>
        <v>0</v>
      </c>
      <c r="AI11" s="86"/>
      <c r="AK11" s="197"/>
      <c r="AN11" s="26"/>
      <c r="AO11" s="26"/>
      <c r="AS11" s="200"/>
      <c r="AT11" s="200"/>
      <c r="AU11" s="26"/>
      <c r="AY11" s="26"/>
      <c r="AZ11" s="206"/>
      <c r="BC11" s="26"/>
      <c r="BD11" s="26"/>
      <c r="BF11" s="200"/>
      <c r="BG11" s="26"/>
      <c r="BK11" s="26"/>
      <c r="BL11" s="86"/>
      <c r="BO11" s="26"/>
      <c r="BP11" s="26"/>
    </row>
    <row r="12">
      <c r="D12" s="191">
        <f>COUNTIF(postDEL!$AR$2:$AR187,$C12)</f>
        <v>0</v>
      </c>
      <c r="E12" s="4" t="str">
        <f>CONCATENATE(Process!$A$1,F12)</f>
        <v>ROSA264251</v>
      </c>
      <c r="F12" s="13">
        <v>264251.0</v>
      </c>
      <c r="H12" s="28" t="s">
        <v>2056</v>
      </c>
      <c r="I12" s="84">
        <v>0.0</v>
      </c>
      <c r="K12" s="192">
        <f>COUNTIF(postDEL!$AO$2:$AO187,$C12)</f>
        <v>0</v>
      </c>
      <c r="L12" s="26"/>
      <c r="N12" s="193" t="b">
        <f t="shared" si="1"/>
        <v>1</v>
      </c>
      <c r="O12" s="11"/>
      <c r="X12" s="10"/>
      <c r="Y12" s="194" t="str">
        <f t="shared" si="2"/>
        <v/>
      </c>
      <c r="Z12" s="183"/>
      <c r="AA12" s="205" t="s">
        <v>2056</v>
      </c>
      <c r="AB12" s="191">
        <f t="shared" si="3"/>
        <v>1</v>
      </c>
      <c r="AC12" s="195"/>
      <c r="AD12" s="26" t="str">
        <f t="shared" si="4"/>
        <v>NOT</v>
      </c>
      <c r="AE12" s="10"/>
      <c r="AF12" s="10"/>
      <c r="AG12" s="10"/>
      <c r="AH12" s="191">
        <f>COUNTIF(postDEL!$AR$2:$AR187,AG12)</f>
        <v>0</v>
      </c>
      <c r="AI12" s="86"/>
      <c r="AK12" s="197"/>
      <c r="AN12" s="26"/>
      <c r="AO12" s="26"/>
      <c r="AS12" s="200"/>
      <c r="AT12" s="200"/>
      <c r="AU12" s="26"/>
      <c r="AY12" s="26"/>
      <c r="AZ12" s="86"/>
      <c r="BC12" s="26"/>
      <c r="BD12" s="26"/>
      <c r="BF12" s="200"/>
      <c r="BG12" s="26"/>
      <c r="BK12" s="26"/>
      <c r="BL12" s="86"/>
      <c r="BO12" s="26"/>
      <c r="BP12" s="26"/>
    </row>
    <row r="13">
      <c r="D13" s="191">
        <f>COUNTIF(postDEL!$AR$2:$AR187,$C13)</f>
        <v>0</v>
      </c>
      <c r="E13" s="4" t="str">
        <f>CONCATENATE(Process!$A$1,F13)</f>
        <v>ROSA680449</v>
      </c>
      <c r="F13" s="13">
        <v>680449.0</v>
      </c>
      <c r="H13" s="28" t="s">
        <v>2057</v>
      </c>
      <c r="I13" s="84">
        <v>0.0</v>
      </c>
      <c r="K13" s="192">
        <f>COUNTIF(postDEL!$AO$2:$AO187,$C13)</f>
        <v>0</v>
      </c>
      <c r="L13" s="26"/>
      <c r="N13" s="193" t="b">
        <f t="shared" si="1"/>
        <v>1</v>
      </c>
      <c r="O13" s="11"/>
      <c r="X13" s="10"/>
      <c r="Y13" s="194" t="str">
        <f t="shared" si="2"/>
        <v/>
      </c>
      <c r="Z13" s="183"/>
      <c r="AA13" s="205" t="s">
        <v>2057</v>
      </c>
      <c r="AB13" s="191">
        <f t="shared" si="3"/>
        <v>1</v>
      </c>
      <c r="AC13" s="195"/>
      <c r="AD13" s="26" t="str">
        <f t="shared" si="4"/>
        <v>NOT</v>
      </c>
      <c r="AE13" s="10"/>
      <c r="AF13" s="10"/>
      <c r="AG13" s="10"/>
      <c r="AH13" s="191">
        <f>COUNTIF(postDEL!$AR$2:$AR187,AG13)</f>
        <v>0</v>
      </c>
      <c r="AI13" s="86"/>
      <c r="AK13" s="197"/>
      <c r="AN13" s="26"/>
      <c r="AO13" s="26"/>
      <c r="AS13" s="200"/>
      <c r="AT13" s="200"/>
      <c r="AU13" s="26"/>
      <c r="AY13" s="26"/>
      <c r="AZ13" s="86"/>
      <c r="BC13" s="26"/>
      <c r="BD13" s="26"/>
      <c r="BF13" s="200"/>
      <c r="BG13" s="26"/>
      <c r="BK13" s="26"/>
      <c r="BL13" s="86"/>
      <c r="BO13" s="26"/>
      <c r="BP13" s="26"/>
    </row>
    <row r="14">
      <c r="D14" s="191">
        <f>COUNTIF(postDEL!$AR$2:$AR187,$C14)</f>
        <v>0</v>
      </c>
      <c r="E14" s="4" t="str">
        <f>CONCATENATE(Process!$A$1,F14)</f>
        <v>ROSA316013</v>
      </c>
      <c r="F14" s="13">
        <v>316013.0</v>
      </c>
      <c r="H14" s="28" t="s">
        <v>2058</v>
      </c>
      <c r="I14" s="84">
        <v>0.0</v>
      </c>
      <c r="K14" s="192">
        <f>COUNTIF(postDEL!$AO$2:$AO187,$C14)</f>
        <v>0</v>
      </c>
      <c r="L14" s="84"/>
      <c r="N14" s="193" t="b">
        <f t="shared" si="1"/>
        <v>1</v>
      </c>
      <c r="O14" s="11"/>
      <c r="X14" s="10"/>
      <c r="Y14" s="194" t="str">
        <f t="shared" si="2"/>
        <v/>
      </c>
      <c r="Z14" s="183"/>
      <c r="AA14" s="205" t="s">
        <v>2058</v>
      </c>
      <c r="AB14" s="191">
        <f t="shared" si="3"/>
        <v>1</v>
      </c>
      <c r="AC14" s="195"/>
      <c r="AD14" s="26" t="str">
        <f t="shared" si="4"/>
        <v>NOT</v>
      </c>
      <c r="AE14" s="10"/>
      <c r="AF14" s="10"/>
      <c r="AG14" s="10"/>
      <c r="AH14" s="191">
        <f>COUNTIF(postDEL!$AR$2:$AR187,AG14)</f>
        <v>0</v>
      </c>
      <c r="AI14" s="86"/>
      <c r="AK14" s="197"/>
      <c r="AN14" s="26"/>
      <c r="AO14" s="26"/>
      <c r="AS14" s="200"/>
      <c r="AT14" s="200"/>
      <c r="AU14" s="26"/>
      <c r="AY14" s="26"/>
      <c r="AZ14" s="86"/>
      <c r="BC14" s="26"/>
      <c r="BD14" s="26"/>
      <c r="BF14" s="200"/>
      <c r="BG14" s="26"/>
      <c r="BK14" s="26"/>
      <c r="BL14" s="86"/>
      <c r="BO14" s="26"/>
      <c r="BP14" s="26"/>
    </row>
    <row r="15">
      <c r="D15" s="191">
        <f>COUNTIF(postDEL!$AR$2:$AR187,$C15)</f>
        <v>0</v>
      </c>
      <c r="E15" s="4" t="str">
        <f>CONCATENATE(Process!$A$1,F15)</f>
        <v>ROSA991954</v>
      </c>
      <c r="F15" s="13">
        <v>991954.0</v>
      </c>
      <c r="H15" s="28" t="s">
        <v>2059</v>
      </c>
      <c r="I15" s="84">
        <v>0.0</v>
      </c>
      <c r="K15" s="192">
        <f>COUNTIF(postDEL!$AO$2:$AO187,$C15)</f>
        <v>0</v>
      </c>
      <c r="L15" s="84"/>
      <c r="N15" s="193" t="b">
        <f t="shared" si="1"/>
        <v>1</v>
      </c>
      <c r="O15" s="11"/>
      <c r="X15" s="10"/>
      <c r="Y15" s="194" t="str">
        <f t="shared" si="2"/>
        <v/>
      </c>
      <c r="Z15" s="183"/>
      <c r="AA15" s="205" t="s">
        <v>2059</v>
      </c>
      <c r="AB15" s="191">
        <f t="shared" si="3"/>
        <v>1</v>
      </c>
      <c r="AC15" s="195"/>
      <c r="AD15" s="26" t="str">
        <f t="shared" si="4"/>
        <v>NOT</v>
      </c>
      <c r="AE15" s="10"/>
      <c r="AF15" s="10"/>
      <c r="AG15" s="10"/>
      <c r="AH15" s="191">
        <f>COUNTIF(postDEL!$AR$2:$AR187,AG15)</f>
        <v>0</v>
      </c>
      <c r="AI15" s="86"/>
      <c r="AK15" s="197"/>
      <c r="AN15" s="26"/>
      <c r="AO15" s="26"/>
      <c r="AS15" s="200"/>
      <c r="AT15" s="200"/>
      <c r="AU15" s="26"/>
      <c r="AY15" s="26"/>
      <c r="AZ15" s="86"/>
      <c r="BC15" s="26"/>
      <c r="BD15" s="26"/>
      <c r="BF15" s="200"/>
      <c r="BG15" s="26"/>
      <c r="BK15" s="26"/>
      <c r="BL15" s="86"/>
      <c r="BO15" s="26"/>
      <c r="BP15" s="26"/>
    </row>
    <row r="16">
      <c r="D16" s="191">
        <f>COUNTIF(postDEL!$AR$2:$AR187,$C16)</f>
        <v>0</v>
      </c>
      <c r="E16" s="4" t="str">
        <f>CONCATENATE(Process!$A$1,F16)</f>
        <v>ROSA754504</v>
      </c>
      <c r="F16" s="13">
        <v>754504.0</v>
      </c>
      <c r="H16" s="28" t="s">
        <v>2060</v>
      </c>
      <c r="I16" s="84">
        <v>0.0</v>
      </c>
      <c r="K16" s="192">
        <f>COUNTIF(postDEL!$AO$2:$AO187,$C16)</f>
        <v>0</v>
      </c>
      <c r="L16" s="84"/>
      <c r="N16" s="193" t="b">
        <f t="shared" si="1"/>
        <v>1</v>
      </c>
      <c r="O16" s="11"/>
      <c r="X16" s="10"/>
      <c r="Y16" s="194" t="str">
        <f t="shared" si="2"/>
        <v/>
      </c>
      <c r="Z16" s="183"/>
      <c r="AA16" s="205" t="s">
        <v>2060</v>
      </c>
      <c r="AB16" s="191">
        <f t="shared" si="3"/>
        <v>1</v>
      </c>
      <c r="AC16" s="195"/>
      <c r="AD16" s="26" t="str">
        <f t="shared" si="4"/>
        <v>NOT</v>
      </c>
      <c r="AE16" s="10"/>
      <c r="AF16" s="10"/>
      <c r="AG16" s="10"/>
      <c r="AH16" s="191">
        <f>COUNTIF(postDEL!$AR$2:$AR187,AG16)</f>
        <v>0</v>
      </c>
      <c r="AI16" s="86"/>
      <c r="AK16" s="197"/>
      <c r="AN16" s="26"/>
      <c r="AO16" s="26"/>
      <c r="AS16" s="200"/>
      <c r="AT16" s="200"/>
      <c r="AU16" s="26"/>
      <c r="AY16" s="26"/>
      <c r="AZ16" s="86"/>
      <c r="BC16" s="26"/>
      <c r="BD16" s="26"/>
      <c r="BF16" s="200"/>
      <c r="BG16" s="26"/>
      <c r="BK16" s="26"/>
      <c r="BL16" s="86"/>
      <c r="BO16" s="26"/>
      <c r="BP16" s="26"/>
    </row>
    <row r="17">
      <c r="D17" s="191">
        <f>COUNTIF(postDEL!$AR$2:$AR187,$C17)</f>
        <v>0</v>
      </c>
      <c r="E17" s="4" t="str">
        <f>CONCATENATE(Process!$A$1,F17)</f>
        <v>ROSA191656</v>
      </c>
      <c r="F17" s="13">
        <v>191656.0</v>
      </c>
      <c r="H17" s="28" t="s">
        <v>2061</v>
      </c>
      <c r="I17" s="84">
        <v>0.0</v>
      </c>
      <c r="K17" s="192">
        <f>COUNTIF(postDEL!$AO$2:$AO187,$C17)</f>
        <v>0</v>
      </c>
      <c r="L17" s="84"/>
      <c r="N17" s="193" t="b">
        <f t="shared" si="1"/>
        <v>1</v>
      </c>
      <c r="O17" s="11"/>
      <c r="X17" s="10"/>
      <c r="Y17" s="194" t="str">
        <f t="shared" si="2"/>
        <v/>
      </c>
      <c r="Z17" s="183"/>
      <c r="AA17" s="205" t="s">
        <v>2061</v>
      </c>
      <c r="AB17" s="191">
        <f t="shared" si="3"/>
        <v>1</v>
      </c>
      <c r="AC17" s="195"/>
      <c r="AD17" s="26" t="str">
        <f t="shared" si="4"/>
        <v>NOT</v>
      </c>
      <c r="AE17" s="10"/>
      <c r="AF17" s="10"/>
      <c r="AG17" s="10"/>
      <c r="AH17" s="191">
        <f>COUNTIF(postDEL!$AR$2:$AR187,AG17)</f>
        <v>0</v>
      </c>
      <c r="AI17" s="86"/>
      <c r="AK17" s="197"/>
      <c r="AN17" s="26"/>
      <c r="AO17" s="26"/>
      <c r="AS17" s="197"/>
      <c r="AT17" s="200"/>
      <c r="AU17" s="26"/>
      <c r="AY17" s="26"/>
      <c r="AZ17" s="86"/>
      <c r="BC17" s="26"/>
      <c r="BD17" s="26"/>
      <c r="BF17" s="200"/>
      <c r="BG17" s="26"/>
      <c r="BK17" s="26"/>
      <c r="BL17" s="86"/>
      <c r="BO17" s="26"/>
      <c r="BP17" s="26"/>
    </row>
    <row r="18">
      <c r="D18" s="191">
        <f>COUNTIF(postDEL!$AR$2:$AR187,$C18)</f>
        <v>0</v>
      </c>
      <c r="E18" s="4" t="str">
        <f>CONCATENATE(Process!$A$1,F18)</f>
        <v>ROSA224408</v>
      </c>
      <c r="F18" s="13">
        <v>224408.0</v>
      </c>
      <c r="H18" s="28" t="s">
        <v>2062</v>
      </c>
      <c r="I18" s="84">
        <v>0.0</v>
      </c>
      <c r="K18" s="192">
        <f>COUNTIF(postDEL!$AO$2:$AO187,$C18)</f>
        <v>0</v>
      </c>
      <c r="L18" s="26"/>
      <c r="N18" s="193" t="b">
        <f t="shared" si="1"/>
        <v>1</v>
      </c>
      <c r="O18" s="11"/>
      <c r="X18" s="10"/>
      <c r="Y18" s="194" t="str">
        <f t="shared" si="2"/>
        <v/>
      </c>
      <c r="Z18" s="183"/>
      <c r="AA18" s="205" t="s">
        <v>2062</v>
      </c>
      <c r="AB18" s="191">
        <f t="shared" si="3"/>
        <v>1</v>
      </c>
      <c r="AC18" s="195"/>
      <c r="AD18" s="26" t="str">
        <f t="shared" si="4"/>
        <v>NOT</v>
      </c>
      <c r="AE18" s="10"/>
      <c r="AF18" s="10"/>
      <c r="AG18" s="10"/>
      <c r="AH18" s="191">
        <f>COUNTIF(postDEL!$AR$2:$AR187,AG18)</f>
        <v>0</v>
      </c>
      <c r="AI18" s="86"/>
      <c r="AK18" s="197"/>
      <c r="AN18" s="26"/>
      <c r="AO18" s="26"/>
      <c r="AS18" s="197"/>
      <c r="AT18" s="200"/>
      <c r="AU18" s="26"/>
      <c r="AY18" s="26"/>
      <c r="AZ18" s="206"/>
      <c r="BC18" s="26"/>
      <c r="BD18" s="26"/>
      <c r="BF18" s="200"/>
      <c r="BG18" s="26"/>
      <c r="BK18" s="26"/>
      <c r="BL18" s="86"/>
      <c r="BO18" s="26"/>
      <c r="BP18" s="26"/>
    </row>
    <row r="19">
      <c r="D19" s="191">
        <f>COUNTIF(postDEL!$AR$2:$AR187,$C19)</f>
        <v>0</v>
      </c>
      <c r="E19" s="4" t="str">
        <f>CONCATENATE(Process!$A$1,F19)</f>
        <v>ROSA985700</v>
      </c>
      <c r="F19" s="13">
        <v>985700.0</v>
      </c>
      <c r="H19" s="28" t="s">
        <v>2063</v>
      </c>
      <c r="I19" s="84">
        <v>0.0</v>
      </c>
      <c r="K19" s="192">
        <f>COUNTIF(postDEL!$AO$2:$AO187,$C19)</f>
        <v>0</v>
      </c>
      <c r="L19" s="84"/>
      <c r="N19" s="193" t="b">
        <f t="shared" si="1"/>
        <v>1</v>
      </c>
      <c r="O19" s="11"/>
      <c r="X19" s="10"/>
      <c r="Y19" s="194" t="str">
        <f t="shared" si="2"/>
        <v/>
      </c>
      <c r="Z19" s="183"/>
      <c r="AA19" s="205" t="s">
        <v>2063</v>
      </c>
      <c r="AB19" s="191">
        <f t="shared" si="3"/>
        <v>1</v>
      </c>
      <c r="AC19" s="195"/>
      <c r="AD19" s="26" t="str">
        <f t="shared" si="4"/>
        <v>NOT</v>
      </c>
      <c r="AE19" s="10"/>
      <c r="AF19" s="10"/>
      <c r="AG19" s="10"/>
      <c r="AH19" s="191">
        <f>COUNTIF(postDEL!$AR$2:$AR187,AG19)</f>
        <v>0</v>
      </c>
      <c r="AI19" s="86"/>
      <c r="AK19" s="197"/>
      <c r="AN19" s="26"/>
      <c r="AO19" s="26"/>
      <c r="AS19" s="197"/>
      <c r="AT19" s="200"/>
      <c r="AU19" s="26"/>
      <c r="AY19" s="26"/>
      <c r="AZ19" s="86"/>
      <c r="BC19" s="26"/>
      <c r="BD19" s="26"/>
      <c r="BF19" s="200"/>
      <c r="BG19" s="26"/>
      <c r="BK19" s="26"/>
      <c r="BL19" s="86"/>
      <c r="BO19" s="26"/>
      <c r="BP19" s="26"/>
    </row>
    <row r="20">
      <c r="D20" s="191">
        <f>COUNTIF(postDEL!$AR$2:$AR187,$C20)</f>
        <v>0</v>
      </c>
      <c r="E20" s="4" t="str">
        <f>CONCATENATE(Process!$A$1,F20)</f>
        <v>ROSA646858</v>
      </c>
      <c r="F20" s="13">
        <v>646858.0</v>
      </c>
      <c r="H20" s="28" t="s">
        <v>2064</v>
      </c>
      <c r="I20" s="84">
        <v>2.4</v>
      </c>
      <c r="K20" s="192">
        <f>COUNTIF(postDEL!$AO$2:$AO187,$C20)</f>
        <v>0</v>
      </c>
      <c r="L20" s="84"/>
      <c r="N20" s="193" t="b">
        <f t="shared" si="1"/>
        <v>1</v>
      </c>
      <c r="O20" s="11"/>
      <c r="X20" s="10"/>
      <c r="Y20" s="194" t="str">
        <f t="shared" si="2"/>
        <v/>
      </c>
      <c r="Z20" s="183"/>
      <c r="AA20" s="205" t="s">
        <v>2064</v>
      </c>
      <c r="AB20" s="191">
        <f t="shared" si="3"/>
        <v>2</v>
      </c>
      <c r="AC20" s="195"/>
      <c r="AD20" s="26" t="str">
        <f t="shared" si="4"/>
        <v>NOT</v>
      </c>
      <c r="AE20" s="10"/>
      <c r="AF20" s="10"/>
      <c r="AG20" s="10"/>
      <c r="AH20" s="191">
        <f>COUNTIF(postDEL!$AR$2:$AR187,AG20)</f>
        <v>0</v>
      </c>
      <c r="AI20" s="86"/>
      <c r="AK20" s="197"/>
      <c r="AN20" s="26"/>
      <c r="AO20" s="26"/>
      <c r="AS20" s="197"/>
      <c r="AT20" s="200"/>
      <c r="AU20" s="26"/>
      <c r="AY20" s="26"/>
      <c r="AZ20" s="86"/>
      <c r="BC20" s="26"/>
      <c r="BD20" s="26"/>
      <c r="BF20" s="200"/>
      <c r="BG20" s="26"/>
      <c r="BK20" s="26"/>
      <c r="BL20" s="86"/>
      <c r="BO20" s="26"/>
      <c r="BP20" s="26"/>
    </row>
    <row r="21">
      <c r="D21" s="191">
        <f>COUNTIF(postDEL!$AR$2:$AR187,$C21)</f>
        <v>0</v>
      </c>
      <c r="E21" s="4" t="str">
        <f>CONCATENATE(Process!$A$1,F21)</f>
        <v>ROSA202012</v>
      </c>
      <c r="F21" s="13">
        <v>202012.0</v>
      </c>
      <c r="H21" s="28" t="s">
        <v>2064</v>
      </c>
      <c r="I21" s="84">
        <v>2.4</v>
      </c>
      <c r="K21" s="192">
        <f>COUNTIF(postDEL!$AO$2:$AO187,$C21)</f>
        <v>0</v>
      </c>
      <c r="L21" s="84"/>
      <c r="N21" s="193" t="b">
        <f t="shared" si="1"/>
        <v>1</v>
      </c>
      <c r="O21" s="11"/>
      <c r="X21" s="10"/>
      <c r="Y21" s="194" t="str">
        <f t="shared" si="2"/>
        <v/>
      </c>
      <c r="Z21" s="183"/>
      <c r="AA21" s="205" t="s">
        <v>2065</v>
      </c>
      <c r="AB21" s="191">
        <f t="shared" si="3"/>
        <v>1</v>
      </c>
      <c r="AC21" s="195"/>
      <c r="AD21" s="26" t="str">
        <f t="shared" si="4"/>
        <v>NOT</v>
      </c>
      <c r="AE21" s="10"/>
      <c r="AF21" s="10"/>
      <c r="AG21" s="10"/>
      <c r="AH21" s="191">
        <f>COUNTIF(postDEL!$AR$2:$AR187,AG21)</f>
        <v>0</v>
      </c>
      <c r="AI21" s="86"/>
      <c r="AK21" s="197"/>
      <c r="AN21" s="26"/>
      <c r="AO21" s="26"/>
      <c r="AS21" s="197"/>
      <c r="AT21" s="200"/>
      <c r="AU21" s="26"/>
      <c r="AY21" s="26"/>
      <c r="AZ21" s="86"/>
      <c r="BC21" s="26"/>
      <c r="BD21" s="26"/>
      <c r="BF21" s="200"/>
      <c r="BG21" s="26"/>
      <c r="BK21" s="26"/>
      <c r="BL21" s="86"/>
      <c r="BO21" s="26"/>
      <c r="BP21" s="26"/>
    </row>
    <row r="22">
      <c r="D22" s="191">
        <f>COUNTIF(postDEL!$AR$2:$AR187,$C22)</f>
        <v>0</v>
      </c>
      <c r="E22" s="4" t="str">
        <f>CONCATENATE(Process!$A$1,F22)</f>
        <v>ROSA460640</v>
      </c>
      <c r="F22" s="13">
        <v>460640.0</v>
      </c>
      <c r="H22" s="28" t="s">
        <v>2065</v>
      </c>
      <c r="I22" s="84">
        <v>0.0</v>
      </c>
      <c r="K22" s="192">
        <f>COUNTIF(postDEL!$AO$2:$AO187,$C22)</f>
        <v>0</v>
      </c>
      <c r="L22" s="84"/>
      <c r="N22" s="193" t="b">
        <f t="shared" si="1"/>
        <v>1</v>
      </c>
      <c r="O22" s="11"/>
      <c r="X22" s="10"/>
      <c r="Y22" s="194" t="str">
        <f t="shared" si="2"/>
        <v/>
      </c>
      <c r="Z22" s="183"/>
      <c r="AA22" s="205" t="s">
        <v>2066</v>
      </c>
      <c r="AB22" s="191">
        <f t="shared" si="3"/>
        <v>1</v>
      </c>
      <c r="AC22" s="195"/>
      <c r="AD22" s="26" t="str">
        <f t="shared" si="4"/>
        <v>NOT</v>
      </c>
      <c r="AE22" s="10"/>
      <c r="AF22" s="10"/>
      <c r="AG22" s="10"/>
      <c r="AH22" s="191">
        <f>COUNTIF(postDEL!$AR$2:$AR187,AG22)</f>
        <v>0</v>
      </c>
      <c r="AI22" s="86"/>
      <c r="AK22" s="197"/>
      <c r="AN22" s="26"/>
      <c r="AO22" s="26"/>
      <c r="AS22" s="197"/>
      <c r="AT22" s="200"/>
      <c r="AU22" s="26"/>
      <c r="AY22" s="26"/>
      <c r="AZ22" s="86"/>
      <c r="BC22" s="26"/>
      <c r="BD22" s="26"/>
      <c r="BF22" s="200"/>
      <c r="BG22" s="26"/>
      <c r="BK22" s="26"/>
      <c r="BL22" s="86"/>
      <c r="BO22" s="26"/>
      <c r="BP22" s="26"/>
    </row>
    <row r="23">
      <c r="D23" s="191">
        <f>COUNTIF(postDEL!$AR$2:$AR187,$C23)</f>
        <v>0</v>
      </c>
      <c r="E23" s="4" t="str">
        <f>CONCATENATE(Process!$A$1,F23)</f>
        <v>ROSA273138</v>
      </c>
      <c r="F23" s="13">
        <v>273138.0</v>
      </c>
      <c r="H23" s="28" t="s">
        <v>2066</v>
      </c>
      <c r="I23" s="84">
        <v>0.0</v>
      </c>
      <c r="K23" s="192">
        <f>COUNTIF(postDEL!$AO$2:$AO187,$C23)</f>
        <v>0</v>
      </c>
      <c r="L23" s="84"/>
      <c r="N23" s="193" t="b">
        <f t="shared" si="1"/>
        <v>1</v>
      </c>
      <c r="O23" s="11"/>
      <c r="X23" s="10"/>
      <c r="Y23" s="194" t="str">
        <f t="shared" si="2"/>
        <v/>
      </c>
      <c r="Z23" s="183"/>
      <c r="AA23" s="205" t="s">
        <v>2067</v>
      </c>
      <c r="AB23" s="191">
        <f t="shared" si="3"/>
        <v>1</v>
      </c>
      <c r="AC23" s="195"/>
      <c r="AD23" s="26" t="str">
        <f t="shared" si="4"/>
        <v>NOT</v>
      </c>
      <c r="AE23" s="10"/>
      <c r="AF23" s="10"/>
      <c r="AG23" s="10"/>
      <c r="AH23" s="191">
        <f>COUNTIF(postDEL!$AR$2:$AR187,AG23)</f>
        <v>0</v>
      </c>
      <c r="AI23" s="86"/>
      <c r="AK23" s="197"/>
      <c r="AN23" s="26"/>
      <c r="AO23" s="26"/>
      <c r="AS23" s="197"/>
      <c r="AT23" s="200"/>
      <c r="AU23" s="26"/>
      <c r="AY23" s="26"/>
      <c r="AZ23" s="86"/>
      <c r="BC23" s="26"/>
      <c r="BD23" s="26"/>
      <c r="BF23" s="200"/>
      <c r="BG23" s="26"/>
      <c r="BK23" s="26"/>
      <c r="BL23" s="86"/>
      <c r="BO23" s="26"/>
      <c r="BP23" s="26"/>
    </row>
    <row r="24">
      <c r="D24" s="191">
        <f>COUNTIF(postDEL!$AR$2:$AR187,$C24)</f>
        <v>0</v>
      </c>
      <c r="E24" s="4" t="str">
        <f>CONCATENATE(Process!$A$1,F24)</f>
        <v>ROSA676471</v>
      </c>
      <c r="F24" s="13">
        <v>676471.0</v>
      </c>
      <c r="H24" s="28" t="s">
        <v>2067</v>
      </c>
      <c r="I24" s="84">
        <v>0.0</v>
      </c>
      <c r="K24" s="192">
        <f>COUNTIF(postDEL!$AO$2:$AO187,$C24)</f>
        <v>0</v>
      </c>
      <c r="L24" s="84"/>
      <c r="N24" s="193" t="b">
        <f t="shared" si="1"/>
        <v>1</v>
      </c>
      <c r="O24" s="11"/>
      <c r="X24" s="10"/>
      <c r="Y24" s="194" t="str">
        <f t="shared" si="2"/>
        <v/>
      </c>
      <c r="Z24" s="183"/>
      <c r="AA24" s="205" t="s">
        <v>2068</v>
      </c>
      <c r="AB24" s="191">
        <f t="shared" si="3"/>
        <v>1</v>
      </c>
      <c r="AC24" s="195"/>
      <c r="AD24" s="26" t="str">
        <f t="shared" si="4"/>
        <v>NOT</v>
      </c>
      <c r="AE24" s="10"/>
      <c r="AF24" s="10"/>
      <c r="AG24" s="10"/>
      <c r="AH24" s="191">
        <f>COUNTIF(postDEL!$AR$2:$AR187,AG24)</f>
        <v>0</v>
      </c>
      <c r="AI24" s="86"/>
      <c r="AK24" s="197"/>
      <c r="AN24" s="26"/>
      <c r="AO24" s="26"/>
      <c r="AS24" s="197"/>
      <c r="AT24" s="200"/>
      <c r="AU24" s="26"/>
      <c r="AY24" s="26"/>
      <c r="AZ24" s="86"/>
      <c r="BC24" s="26"/>
      <c r="BD24" s="26"/>
      <c r="BF24" s="200"/>
      <c r="BG24" s="26"/>
      <c r="BK24" s="26"/>
      <c r="BL24" s="86"/>
      <c r="BO24" s="26"/>
      <c r="BP24" s="26"/>
    </row>
    <row r="25">
      <c r="D25" s="191">
        <f>COUNTIF(postDEL!$AR$2:$AR187,$C25)</f>
        <v>0</v>
      </c>
      <c r="E25" s="4" t="str">
        <f>CONCATENATE(Process!$A$1,F25)</f>
        <v>ROSA268794</v>
      </c>
      <c r="F25" s="13">
        <v>268794.0</v>
      </c>
      <c r="H25" s="28" t="s">
        <v>2068</v>
      </c>
      <c r="I25" s="84">
        <v>0.0</v>
      </c>
      <c r="K25" s="192">
        <f>COUNTIF(postDEL!$AO$2:$AO187,$C25)</f>
        <v>0</v>
      </c>
      <c r="L25" s="84"/>
      <c r="N25" s="193" t="b">
        <f t="shared" si="1"/>
        <v>1</v>
      </c>
      <c r="O25" s="11"/>
      <c r="X25" s="10"/>
      <c r="Y25" s="194" t="str">
        <f t="shared" si="2"/>
        <v/>
      </c>
      <c r="Z25" s="183"/>
      <c r="AA25" s="205" t="s">
        <v>2069</v>
      </c>
      <c r="AB25" s="191">
        <f t="shared" si="3"/>
        <v>1</v>
      </c>
      <c r="AC25" s="195"/>
      <c r="AD25" s="26" t="str">
        <f t="shared" si="4"/>
        <v>NOT</v>
      </c>
      <c r="AE25" s="10"/>
      <c r="AF25" s="10"/>
      <c r="AG25" s="10"/>
      <c r="AH25" s="191">
        <f>COUNTIF(postDEL!$AR$2:$AR187,AG25)</f>
        <v>0</v>
      </c>
      <c r="AI25" s="86"/>
      <c r="AK25" s="197"/>
      <c r="AN25" s="26"/>
      <c r="AO25" s="26"/>
      <c r="AS25" s="197"/>
      <c r="AT25" s="200"/>
      <c r="AU25" s="26"/>
      <c r="AY25" s="26"/>
      <c r="AZ25" s="86"/>
      <c r="BC25" s="26"/>
      <c r="BD25" s="26"/>
      <c r="BF25" s="200"/>
      <c r="BG25" s="26"/>
      <c r="BK25" s="26"/>
      <c r="BL25" s="86"/>
      <c r="BO25" s="26"/>
      <c r="BP25" s="26"/>
    </row>
    <row r="26">
      <c r="D26" s="191">
        <f>COUNTIF(postDEL!$AR$2:$AR187,$C26)</f>
        <v>0</v>
      </c>
      <c r="E26" s="4" t="str">
        <f>CONCATENATE(Process!$A$1,F26)</f>
        <v>ROSA638043</v>
      </c>
      <c r="F26" s="13">
        <v>638043.0</v>
      </c>
      <c r="H26" s="28" t="s">
        <v>2069</v>
      </c>
      <c r="I26" s="84">
        <v>0.0</v>
      </c>
      <c r="K26" s="192">
        <f>COUNTIF(postDEL!$AO$2:$AO187,$C26)</f>
        <v>0</v>
      </c>
      <c r="L26" s="84"/>
      <c r="N26" s="193" t="b">
        <f t="shared" si="1"/>
        <v>1</v>
      </c>
      <c r="O26" s="11"/>
      <c r="X26" s="10"/>
      <c r="Y26" s="194" t="str">
        <f t="shared" si="2"/>
        <v/>
      </c>
      <c r="Z26" s="183"/>
      <c r="AA26" s="205" t="s">
        <v>2070</v>
      </c>
      <c r="AB26" s="191">
        <f t="shared" si="3"/>
        <v>1</v>
      </c>
      <c r="AC26" s="195"/>
      <c r="AD26" s="26" t="str">
        <f t="shared" si="4"/>
        <v>NOT</v>
      </c>
      <c r="AE26" s="10"/>
      <c r="AF26" s="10"/>
      <c r="AG26" s="10"/>
      <c r="AH26" s="191">
        <f>COUNTIF(postDEL!$AR$2:$AR187,AG26)</f>
        <v>0</v>
      </c>
      <c r="AI26" s="86"/>
      <c r="AK26" s="197"/>
      <c r="AN26" s="26"/>
      <c r="AO26" s="26"/>
      <c r="AS26" s="197"/>
      <c r="AT26" s="200"/>
      <c r="AU26" s="26"/>
      <c r="AY26" s="26"/>
      <c r="AZ26" s="86"/>
      <c r="BC26" s="26"/>
      <c r="BD26" s="26"/>
      <c r="BF26" s="200"/>
      <c r="BG26" s="26"/>
      <c r="BK26" s="26"/>
      <c r="BL26" s="86"/>
      <c r="BO26" s="26"/>
      <c r="BP26" s="26"/>
    </row>
    <row r="27">
      <c r="D27" s="191">
        <f>COUNTIF(postDEL!$AR$2:$AR187,$C27)</f>
        <v>0</v>
      </c>
      <c r="E27" s="4" t="str">
        <f>CONCATENATE(Process!$A$1,F27)</f>
        <v>ROSA822530</v>
      </c>
      <c r="F27" s="13">
        <v>822530.0</v>
      </c>
      <c r="H27" s="28" t="s">
        <v>2070</v>
      </c>
      <c r="I27" s="84">
        <v>0.0</v>
      </c>
      <c r="K27" s="192">
        <f>COUNTIF(postDEL!$AO$2:$AO187,$C27)</f>
        <v>0</v>
      </c>
      <c r="L27" s="84"/>
      <c r="N27" s="193" t="b">
        <f t="shared" si="1"/>
        <v>1</v>
      </c>
      <c r="O27" s="11"/>
      <c r="X27" s="10"/>
      <c r="Y27" s="194" t="str">
        <f t="shared" si="2"/>
        <v/>
      </c>
      <c r="Z27" s="183"/>
      <c r="AA27" s="205" t="s">
        <v>2071</v>
      </c>
      <c r="AB27" s="191">
        <f t="shared" si="3"/>
        <v>1</v>
      </c>
      <c r="AC27" s="195"/>
      <c r="AD27" s="26" t="str">
        <f t="shared" si="4"/>
        <v>NOT</v>
      </c>
      <c r="AE27" s="10"/>
      <c r="AF27" s="10"/>
      <c r="AG27" s="10"/>
      <c r="AH27" s="191">
        <f>COUNTIF(postDEL!$AR$2:$AR187,AG27)</f>
        <v>0</v>
      </c>
      <c r="AI27" s="86"/>
      <c r="AK27" s="197"/>
      <c r="AN27" s="26"/>
      <c r="AO27" s="26"/>
      <c r="AS27" s="197"/>
      <c r="AT27" s="200"/>
      <c r="AU27" s="26"/>
      <c r="AY27" s="26"/>
      <c r="AZ27" s="86"/>
      <c r="BC27" s="26"/>
      <c r="BD27" s="26"/>
      <c r="BF27" s="200"/>
      <c r="BG27" s="26"/>
      <c r="BK27" s="26"/>
      <c r="BL27" s="86"/>
      <c r="BO27" s="26"/>
      <c r="BP27" s="26"/>
    </row>
    <row r="28">
      <c r="D28" s="191">
        <f>COUNTIF(postDEL!$AR$2:$AR187,$C28)</f>
        <v>0</v>
      </c>
      <c r="E28" s="4" t="str">
        <f>CONCATENATE(Process!$A$1,F28)</f>
        <v>ROSA588197</v>
      </c>
      <c r="F28" s="13">
        <v>588197.0</v>
      </c>
      <c r="H28" s="28" t="s">
        <v>2071</v>
      </c>
      <c r="I28" s="84">
        <v>0.0</v>
      </c>
      <c r="K28" s="192">
        <f>COUNTIF(postDEL!$AO$2:$AO187,$C28)</f>
        <v>0</v>
      </c>
      <c r="L28" s="84"/>
      <c r="N28" s="193" t="b">
        <f t="shared" si="1"/>
        <v>1</v>
      </c>
      <c r="O28" s="11"/>
      <c r="X28" s="10"/>
      <c r="Y28" s="194" t="str">
        <f t="shared" si="2"/>
        <v/>
      </c>
      <c r="Z28" s="183"/>
      <c r="AA28" s="205" t="s">
        <v>2072</v>
      </c>
      <c r="AB28" s="191">
        <f t="shared" si="3"/>
        <v>1</v>
      </c>
      <c r="AC28" s="195"/>
      <c r="AD28" s="26" t="str">
        <f t="shared" si="4"/>
        <v>NOT</v>
      </c>
      <c r="AE28" s="10"/>
      <c r="AF28" s="10"/>
      <c r="AG28" s="10"/>
      <c r="AH28" s="191">
        <f>COUNTIF(postDEL!$AR$2:$AR187,AG28)</f>
        <v>0</v>
      </c>
      <c r="AI28" s="86"/>
      <c r="AK28" s="197"/>
      <c r="AN28" s="26"/>
      <c r="AO28" s="26"/>
      <c r="AS28" s="197"/>
      <c r="AT28" s="200"/>
      <c r="AU28" s="26"/>
      <c r="AY28" s="26"/>
      <c r="AZ28" s="86"/>
      <c r="BC28" s="26"/>
      <c r="BD28" s="26"/>
      <c r="BF28" s="200"/>
      <c r="BG28" s="26"/>
      <c r="BK28" s="26"/>
      <c r="BL28" s="86"/>
      <c r="BO28" s="26"/>
      <c r="BP28" s="26"/>
    </row>
    <row r="29">
      <c r="D29" s="191">
        <f>COUNTIF(postDEL!$AR$2:$AR187,$C29)</f>
        <v>0</v>
      </c>
      <c r="E29" s="4" t="str">
        <f>CONCATENATE(Process!$A$1,F29)</f>
        <v>ROSA124991</v>
      </c>
      <c r="F29" s="13">
        <v>124991.0</v>
      </c>
      <c r="H29" s="28" t="s">
        <v>2072</v>
      </c>
      <c r="I29" s="84">
        <v>0.0</v>
      </c>
      <c r="K29" s="192">
        <f>COUNTIF(postDEL!$AO$2:$AO187,$C29)</f>
        <v>0</v>
      </c>
      <c r="L29" s="84"/>
      <c r="N29" s="193" t="b">
        <f t="shared" si="1"/>
        <v>1</v>
      </c>
      <c r="O29" s="11"/>
      <c r="X29" s="10"/>
      <c r="Y29" s="194" t="str">
        <f t="shared" si="2"/>
        <v/>
      </c>
      <c r="Z29" s="183"/>
      <c r="AA29" s="205" t="s">
        <v>2073</v>
      </c>
      <c r="AB29" s="191">
        <f t="shared" si="3"/>
        <v>1</v>
      </c>
      <c r="AC29" s="195"/>
      <c r="AD29" s="26" t="str">
        <f t="shared" si="4"/>
        <v>NOT</v>
      </c>
      <c r="AE29" s="10"/>
      <c r="AF29" s="10"/>
      <c r="AG29" s="10"/>
      <c r="AH29" s="191">
        <f>COUNTIF(postDEL!$AR$2:$AR187,AG29)</f>
        <v>0</v>
      </c>
      <c r="AI29" s="86"/>
      <c r="AK29" s="197"/>
      <c r="AN29" s="26"/>
      <c r="AO29" s="26"/>
      <c r="AS29" s="197"/>
      <c r="AT29" s="200"/>
      <c r="AU29" s="26"/>
      <c r="AY29" s="26"/>
      <c r="AZ29" s="86"/>
      <c r="BC29" s="26"/>
      <c r="BD29" s="26"/>
      <c r="BF29" s="200"/>
      <c r="BG29" s="26"/>
      <c r="BK29" s="26"/>
      <c r="BL29" s="86"/>
      <c r="BO29" s="26"/>
      <c r="BP29" s="26"/>
    </row>
    <row r="30">
      <c r="D30" s="191">
        <f>COUNTIF(postDEL!$AR$2:$AR187,$C30)</f>
        <v>0</v>
      </c>
      <c r="E30" s="4" t="str">
        <f>CONCATENATE(Process!$A$1,F30)</f>
        <v>ROSA933377</v>
      </c>
      <c r="F30" s="13">
        <v>933377.0</v>
      </c>
      <c r="H30" s="28" t="s">
        <v>2073</v>
      </c>
      <c r="I30" s="84">
        <v>0.0</v>
      </c>
      <c r="K30" s="192">
        <f>COUNTIF(postDEL!$AO$2:$AO187,$C30)</f>
        <v>0</v>
      </c>
      <c r="L30" s="84"/>
      <c r="N30" s="193" t="b">
        <f t="shared" si="1"/>
        <v>1</v>
      </c>
      <c r="O30" s="11"/>
      <c r="X30" s="10"/>
      <c r="Y30" s="194" t="str">
        <f t="shared" si="2"/>
        <v/>
      </c>
      <c r="Z30" s="183"/>
      <c r="AA30" s="205" t="s">
        <v>2074</v>
      </c>
      <c r="AB30" s="191">
        <f t="shared" si="3"/>
        <v>1</v>
      </c>
      <c r="AC30" s="195"/>
      <c r="AD30" s="26" t="str">
        <f t="shared" si="4"/>
        <v>NOT</v>
      </c>
      <c r="AE30" s="10"/>
      <c r="AF30" s="10"/>
      <c r="AG30" s="10"/>
      <c r="AH30" s="191">
        <f>COUNTIF(postDEL!$AR$2:$AR187,AG30)</f>
        <v>0</v>
      </c>
      <c r="AI30" s="86"/>
      <c r="AK30" s="197"/>
      <c r="AN30" s="26"/>
      <c r="AO30" s="26"/>
      <c r="AS30" s="197"/>
      <c r="AT30" s="200"/>
      <c r="AU30" s="26"/>
      <c r="AY30" s="26"/>
      <c r="AZ30" s="86"/>
      <c r="BC30" s="26"/>
      <c r="BD30" s="26"/>
      <c r="BF30" s="200"/>
      <c r="BG30" s="26"/>
      <c r="BK30" s="26"/>
      <c r="BL30" s="86"/>
      <c r="BO30" s="26"/>
      <c r="BP30" s="26"/>
    </row>
    <row r="31">
      <c r="D31" s="191">
        <f>COUNTIF(postDEL!$AR$2:$AR187,$C31)</f>
        <v>0</v>
      </c>
      <c r="E31" s="4" t="str">
        <f>CONCATENATE(Process!$A$1,F31)</f>
        <v>ROSA815068</v>
      </c>
      <c r="F31" s="13">
        <v>815068.0</v>
      </c>
      <c r="H31" s="28" t="s">
        <v>2074</v>
      </c>
      <c r="I31" s="84">
        <v>0.0</v>
      </c>
      <c r="K31" s="192">
        <f>COUNTIF(postDEL!$AO$2:$AO187,$C31)</f>
        <v>0</v>
      </c>
      <c r="L31" s="84"/>
      <c r="N31" s="193" t="b">
        <f t="shared" si="1"/>
        <v>1</v>
      </c>
      <c r="O31" s="11"/>
      <c r="X31" s="10"/>
      <c r="Y31" s="194" t="str">
        <f t="shared" si="2"/>
        <v/>
      </c>
      <c r="Z31" s="183"/>
      <c r="AA31" s="205" t="s">
        <v>2075</v>
      </c>
      <c r="AB31" s="191">
        <f t="shared" si="3"/>
        <v>1</v>
      </c>
      <c r="AC31" s="195"/>
      <c r="AD31" s="26" t="str">
        <f t="shared" si="4"/>
        <v>NOT</v>
      </c>
      <c r="AE31" s="10"/>
      <c r="AF31" s="10"/>
      <c r="AG31" s="10"/>
      <c r="AH31" s="191">
        <f>COUNTIF(postDEL!$AR$2:$AR187,AG31)</f>
        <v>0</v>
      </c>
      <c r="AI31" s="86"/>
      <c r="AK31" s="197"/>
      <c r="AN31" s="26"/>
      <c r="AO31" s="26"/>
      <c r="AS31" s="197"/>
      <c r="AT31" s="200"/>
      <c r="AU31" s="26"/>
      <c r="AY31" s="26"/>
      <c r="AZ31" s="86"/>
      <c r="BC31" s="26"/>
      <c r="BD31" s="26"/>
      <c r="BF31" s="200"/>
      <c r="BG31" s="26"/>
      <c r="BK31" s="26"/>
      <c r="BL31" s="86"/>
      <c r="BO31" s="26"/>
      <c r="BP31" s="26"/>
    </row>
    <row r="32">
      <c r="D32" s="191">
        <f>COUNTIF(postDEL!$AR$2:$AR187,$C32)</f>
        <v>0</v>
      </c>
      <c r="E32" s="4" t="str">
        <f>CONCATENATE(Process!$A$1,F32)</f>
        <v>ROSA100212</v>
      </c>
      <c r="F32" s="13">
        <v>100212.0</v>
      </c>
      <c r="H32" s="28" t="s">
        <v>2075</v>
      </c>
      <c r="I32" s="84">
        <v>0.0</v>
      </c>
      <c r="K32" s="192">
        <f>COUNTIF(postDEL!$AO$2:$AO187,$C32)</f>
        <v>0</v>
      </c>
      <c r="L32" s="84"/>
      <c r="N32" s="193" t="b">
        <f t="shared" si="1"/>
        <v>1</v>
      </c>
      <c r="O32" s="11"/>
      <c r="X32" s="10"/>
      <c r="Y32" s="194" t="str">
        <f t="shared" si="2"/>
        <v/>
      </c>
      <c r="Z32" s="183"/>
      <c r="AA32" s="205" t="s">
        <v>2076</v>
      </c>
      <c r="AB32" s="191">
        <f t="shared" si="3"/>
        <v>1</v>
      </c>
      <c r="AC32" s="195"/>
      <c r="AD32" s="26" t="str">
        <f t="shared" si="4"/>
        <v>NOT</v>
      </c>
      <c r="AE32" s="10"/>
      <c r="AF32" s="10"/>
      <c r="AG32" s="10"/>
      <c r="AH32" s="191">
        <f>COUNTIF(postDEL!$AR$2:$AR187,AG32)</f>
        <v>0</v>
      </c>
      <c r="AI32" s="86"/>
      <c r="AK32" s="197"/>
      <c r="AN32" s="26"/>
      <c r="AO32" s="26"/>
      <c r="AS32" s="197"/>
      <c r="AT32" s="200"/>
      <c r="AU32" s="26"/>
      <c r="AY32" s="26"/>
      <c r="AZ32" s="86"/>
      <c r="BC32" s="26"/>
      <c r="BD32" s="26"/>
      <c r="BF32" s="200"/>
      <c r="BG32" s="26"/>
      <c r="BK32" s="26"/>
      <c r="BL32" s="86"/>
      <c r="BO32" s="26"/>
      <c r="BP32" s="26"/>
    </row>
    <row r="33">
      <c r="D33" s="191">
        <f>COUNTIF(postDEL!$AR$2:$AR187,$C33)</f>
        <v>0</v>
      </c>
      <c r="E33" s="4" t="str">
        <f>CONCATENATE(Process!$A$1,F33)</f>
        <v>ROSA190461</v>
      </c>
      <c r="F33" s="13">
        <v>190461.0</v>
      </c>
      <c r="H33" s="28" t="s">
        <v>2076</v>
      </c>
      <c r="I33" s="84">
        <v>0.0</v>
      </c>
      <c r="K33" s="192">
        <f>COUNTIF(postDEL!$AO$2:$AO187,$C33)</f>
        <v>0</v>
      </c>
      <c r="L33" s="84"/>
      <c r="N33" s="193" t="b">
        <f t="shared" si="1"/>
        <v>1</v>
      </c>
      <c r="O33" s="11"/>
      <c r="X33" s="10"/>
      <c r="Y33" s="194" t="str">
        <f t="shared" si="2"/>
        <v/>
      </c>
      <c r="Z33" s="183"/>
      <c r="AA33" s="205" t="s">
        <v>2077</v>
      </c>
      <c r="AB33" s="191">
        <f t="shared" si="3"/>
        <v>1</v>
      </c>
      <c r="AC33" s="195"/>
      <c r="AD33" s="26" t="str">
        <f t="shared" si="4"/>
        <v>NOT</v>
      </c>
      <c r="AE33" s="10"/>
      <c r="AF33" s="10"/>
      <c r="AG33" s="10"/>
      <c r="AH33" s="191">
        <f>COUNTIF(postDEL!$AR$2:$AR187,AG33)</f>
        <v>0</v>
      </c>
      <c r="AI33" s="86"/>
      <c r="AK33" s="197"/>
      <c r="AN33" s="26"/>
      <c r="AO33" s="26"/>
      <c r="AS33" s="197"/>
      <c r="AT33" s="200"/>
      <c r="AU33" s="26"/>
      <c r="AY33" s="26"/>
      <c r="AZ33" s="86"/>
      <c r="BC33" s="26"/>
      <c r="BD33" s="26"/>
      <c r="BF33" s="200"/>
      <c r="BG33" s="26"/>
      <c r="BK33" s="26"/>
      <c r="BL33" s="86"/>
      <c r="BO33" s="26"/>
      <c r="BP33" s="26"/>
    </row>
    <row r="34">
      <c r="D34" s="191">
        <f>COUNTIF(postDEL!$AR$2:$AR187,$C34)</f>
        <v>0</v>
      </c>
      <c r="E34" s="4" t="str">
        <f>CONCATENATE(Process!$A$1,F34)</f>
        <v>ROSA526884</v>
      </c>
      <c r="F34" s="13">
        <v>526884.0</v>
      </c>
      <c r="H34" s="28" t="s">
        <v>2077</v>
      </c>
      <c r="I34" s="84">
        <v>0.0</v>
      </c>
      <c r="K34" s="192">
        <f>COUNTIF(postDEL!$AO$2:$AO187,$C34)</f>
        <v>0</v>
      </c>
      <c r="L34" s="84"/>
      <c r="N34" s="193" t="b">
        <f t="shared" si="1"/>
        <v>1</v>
      </c>
      <c r="O34" s="11"/>
      <c r="X34" s="10"/>
      <c r="Y34" s="194" t="str">
        <f t="shared" si="2"/>
        <v/>
      </c>
      <c r="Z34" s="183"/>
      <c r="AA34" s="205" t="s">
        <v>2078</v>
      </c>
      <c r="AB34" s="191">
        <f t="shared" si="3"/>
        <v>1</v>
      </c>
      <c r="AC34" s="195"/>
      <c r="AD34" s="26" t="str">
        <f t="shared" si="4"/>
        <v>NOT</v>
      </c>
      <c r="AE34" s="10"/>
      <c r="AF34" s="10"/>
      <c r="AG34" s="10"/>
      <c r="AH34" s="191">
        <f>COUNTIF(postDEL!$AR$2:$AR187,AG34)</f>
        <v>0</v>
      </c>
      <c r="AI34" s="86"/>
      <c r="AK34" s="197"/>
      <c r="AN34" s="26"/>
      <c r="AO34" s="26"/>
      <c r="AS34" s="197"/>
      <c r="AT34" s="200"/>
      <c r="AU34" s="26"/>
      <c r="AY34" s="26"/>
      <c r="AZ34" s="86"/>
      <c r="BC34" s="26"/>
      <c r="BD34" s="26"/>
      <c r="BF34" s="200"/>
      <c r="BG34" s="26"/>
      <c r="BK34" s="26"/>
      <c r="BL34" s="86"/>
      <c r="BO34" s="26"/>
      <c r="BP34" s="26"/>
    </row>
    <row r="35">
      <c r="D35" s="191">
        <f>COUNTIF(postDEL!$AR$2:$AR187,$C35)</f>
        <v>0</v>
      </c>
      <c r="E35" s="4" t="str">
        <f>CONCATENATE(Process!$A$1,F35)</f>
        <v>ROSA970910</v>
      </c>
      <c r="F35" s="13">
        <v>970910.0</v>
      </c>
      <c r="H35" s="28" t="s">
        <v>2078</v>
      </c>
      <c r="I35" s="84">
        <v>0.0</v>
      </c>
      <c r="K35" s="192">
        <f>COUNTIF(postDEL!$AO$2:$AO187,$C35)</f>
        <v>0</v>
      </c>
      <c r="L35" s="84"/>
      <c r="N35" s="193" t="b">
        <f t="shared" si="1"/>
        <v>1</v>
      </c>
      <c r="O35" s="11"/>
      <c r="X35" s="10"/>
      <c r="Y35" s="194" t="str">
        <f t="shared" si="2"/>
        <v/>
      </c>
      <c r="Z35" s="183"/>
      <c r="AA35" s="205" t="s">
        <v>2079</v>
      </c>
      <c r="AB35" s="191">
        <f t="shared" si="3"/>
        <v>1</v>
      </c>
      <c r="AC35" s="195"/>
      <c r="AD35" s="26" t="str">
        <f t="shared" si="4"/>
        <v>NOT</v>
      </c>
      <c r="AE35" s="10"/>
      <c r="AF35" s="10"/>
      <c r="AG35" s="10"/>
      <c r="AH35" s="191">
        <f>COUNTIF(postDEL!$AR$2:$AR187,AG35)</f>
        <v>0</v>
      </c>
      <c r="AI35" s="86"/>
      <c r="AK35" s="197"/>
      <c r="AN35" s="26"/>
      <c r="AO35" s="26"/>
      <c r="AS35" s="197"/>
      <c r="AT35" s="200"/>
      <c r="AU35" s="26"/>
      <c r="AY35" s="26"/>
      <c r="AZ35" s="86"/>
      <c r="BC35" s="26"/>
      <c r="BD35" s="26"/>
      <c r="BF35" s="200"/>
      <c r="BG35" s="26"/>
      <c r="BK35" s="26"/>
      <c r="BL35" s="86"/>
      <c r="BO35" s="26"/>
      <c r="BP35" s="26"/>
    </row>
    <row r="36">
      <c r="D36" s="191">
        <f>COUNTIF(postDEL!$AR$2:$AR187,$C36)</f>
        <v>0</v>
      </c>
      <c r="E36" s="4" t="str">
        <f>CONCATENATE(Process!$A$1,F36)</f>
        <v>ROSA522748</v>
      </c>
      <c r="F36" s="13">
        <v>522748.0</v>
      </c>
      <c r="H36" s="28" t="s">
        <v>2079</v>
      </c>
      <c r="I36" s="84">
        <v>0.0</v>
      </c>
      <c r="K36" s="192">
        <f>COUNTIF(postDEL!$AO$2:$AO187,$C36)</f>
        <v>0</v>
      </c>
      <c r="L36" s="84"/>
      <c r="N36" s="193" t="b">
        <f t="shared" si="1"/>
        <v>1</v>
      </c>
      <c r="O36" s="11"/>
      <c r="X36" s="10"/>
      <c r="Y36" s="194" t="str">
        <f t="shared" si="2"/>
        <v/>
      </c>
      <c r="Z36" s="183"/>
      <c r="AA36" s="205" t="s">
        <v>2080</v>
      </c>
      <c r="AB36" s="191">
        <f t="shared" si="3"/>
        <v>1</v>
      </c>
      <c r="AC36" s="195"/>
      <c r="AD36" s="26" t="str">
        <f t="shared" si="4"/>
        <v>NOT</v>
      </c>
      <c r="AE36" s="10"/>
      <c r="AF36" s="10"/>
      <c r="AG36" s="10"/>
      <c r="AH36" s="191">
        <f>COUNTIF(postDEL!$AR$2:$AR187,AG36)</f>
        <v>0</v>
      </c>
      <c r="AI36" s="86"/>
      <c r="AK36" s="197"/>
      <c r="AN36" s="26"/>
      <c r="AO36" s="26"/>
      <c r="AS36" s="197"/>
      <c r="AT36" s="200"/>
      <c r="AU36" s="26"/>
      <c r="AY36" s="26"/>
      <c r="AZ36" s="86"/>
      <c r="BC36" s="26"/>
      <c r="BD36" s="26"/>
      <c r="BF36" s="200"/>
      <c r="BG36" s="26"/>
      <c r="BK36" s="26"/>
      <c r="BL36" s="86"/>
      <c r="BO36" s="26"/>
      <c r="BP36" s="26"/>
    </row>
    <row r="37">
      <c r="D37" s="191">
        <f>COUNTIF(postDEL!$AR$2:$AR187,$C37)</f>
        <v>0</v>
      </c>
      <c r="E37" s="4" t="str">
        <f>CONCATENATE(Process!$A$1,F37)</f>
        <v>ROSA184463</v>
      </c>
      <c r="F37" s="13">
        <v>184463.0</v>
      </c>
      <c r="H37" s="28" t="s">
        <v>2080</v>
      </c>
      <c r="I37" s="84">
        <v>0.0</v>
      </c>
      <c r="K37" s="192">
        <f>COUNTIF(postDEL!$AO$2:$AO187,$C37)</f>
        <v>0</v>
      </c>
      <c r="L37" s="84"/>
      <c r="N37" s="193" t="b">
        <f t="shared" si="1"/>
        <v>1</v>
      </c>
      <c r="O37" s="11"/>
      <c r="X37" s="10"/>
      <c r="Y37" s="194" t="str">
        <f t="shared" si="2"/>
        <v/>
      </c>
      <c r="Z37" s="183"/>
      <c r="AA37" s="205" t="s">
        <v>2081</v>
      </c>
      <c r="AB37" s="191">
        <f t="shared" si="3"/>
        <v>1</v>
      </c>
      <c r="AC37" s="195"/>
      <c r="AD37" s="26" t="str">
        <f t="shared" si="4"/>
        <v>NOT</v>
      </c>
      <c r="AE37" s="10"/>
      <c r="AF37" s="10"/>
      <c r="AG37" s="10"/>
      <c r="AH37" s="191">
        <f>COUNTIF(postDEL!$AR$2:$AR187,AG37)</f>
        <v>0</v>
      </c>
      <c r="AI37" s="86"/>
      <c r="AK37" s="197"/>
      <c r="AN37" s="26"/>
      <c r="AO37" s="26"/>
      <c r="AS37" s="197"/>
      <c r="AT37" s="200"/>
      <c r="AU37" s="26"/>
      <c r="AY37" s="26"/>
      <c r="AZ37" s="86"/>
      <c r="BC37" s="26"/>
      <c r="BD37" s="26"/>
      <c r="BF37" s="200"/>
      <c r="BG37" s="26"/>
      <c r="BK37" s="26"/>
      <c r="BL37" s="86"/>
      <c r="BO37" s="26"/>
      <c r="BP37" s="26"/>
    </row>
    <row r="38">
      <c r="D38" s="191">
        <f>COUNTIF(postDEL!$AR$2:$AR187,$C38)</f>
        <v>0</v>
      </c>
      <c r="E38" s="4" t="str">
        <f>CONCATENATE(Process!$A$1,F38)</f>
        <v>ROSA532925</v>
      </c>
      <c r="F38" s="13">
        <v>532925.0</v>
      </c>
      <c r="H38" s="28" t="s">
        <v>2081</v>
      </c>
      <c r="I38" s="84">
        <v>0.0</v>
      </c>
      <c r="K38" s="192">
        <f>COUNTIF(postDEL!$AO$2:$AO187,$C38)</f>
        <v>0</v>
      </c>
      <c r="L38" s="84"/>
      <c r="N38" s="193" t="b">
        <f t="shared" si="1"/>
        <v>1</v>
      </c>
      <c r="O38" s="11"/>
      <c r="X38" s="10"/>
      <c r="Y38" s="194" t="str">
        <f t="shared" si="2"/>
        <v/>
      </c>
      <c r="Z38" s="183"/>
      <c r="AA38" s="205" t="s">
        <v>2082</v>
      </c>
      <c r="AB38" s="191">
        <f t="shared" si="3"/>
        <v>1</v>
      </c>
      <c r="AC38" s="195"/>
      <c r="AD38" s="26" t="str">
        <f t="shared" si="4"/>
        <v>NOT</v>
      </c>
      <c r="AE38" s="10"/>
      <c r="AF38" s="10"/>
      <c r="AG38" s="10"/>
      <c r="AH38" s="191">
        <f>COUNTIF(postDEL!$AR$2:$AR187,AG38)</f>
        <v>0</v>
      </c>
      <c r="AI38" s="86"/>
      <c r="AK38" s="197"/>
      <c r="AN38" s="26"/>
      <c r="AO38" s="26"/>
      <c r="AS38" s="197"/>
      <c r="AT38" s="200"/>
      <c r="AU38" s="26"/>
      <c r="AY38" s="26"/>
      <c r="AZ38" s="86"/>
      <c r="BC38" s="26"/>
      <c r="BD38" s="26"/>
      <c r="BF38" s="200"/>
      <c r="BG38" s="26"/>
      <c r="BK38" s="26"/>
      <c r="BL38" s="86"/>
      <c r="BO38" s="26"/>
      <c r="BP38" s="26"/>
    </row>
    <row r="39">
      <c r="D39" s="191">
        <f>COUNTIF(postDEL!$AR$2:$AR187,$C39)</f>
        <v>0</v>
      </c>
      <c r="E39" s="4" t="str">
        <f>CONCATENATE(Process!$A$1,F39)</f>
        <v>ROSA152847</v>
      </c>
      <c r="F39" s="13">
        <v>152847.0</v>
      </c>
      <c r="H39" s="28" t="s">
        <v>2082</v>
      </c>
      <c r="I39" s="84">
        <v>0.0</v>
      </c>
      <c r="K39" s="192">
        <f>COUNTIF(postDEL!$AO$2:$AO187,$C39)</f>
        <v>0</v>
      </c>
      <c r="L39" s="84"/>
      <c r="N39" s="193" t="b">
        <f t="shared" si="1"/>
        <v>1</v>
      </c>
      <c r="O39" s="11"/>
      <c r="X39" s="10"/>
      <c r="Y39" s="194" t="str">
        <f t="shared" si="2"/>
        <v/>
      </c>
      <c r="Z39" s="183"/>
      <c r="AA39" s="205" t="s">
        <v>2083</v>
      </c>
      <c r="AB39" s="191">
        <f t="shared" si="3"/>
        <v>1</v>
      </c>
      <c r="AC39" s="195"/>
      <c r="AD39" s="26" t="str">
        <f t="shared" si="4"/>
        <v>NOT</v>
      </c>
      <c r="AE39" s="10"/>
      <c r="AF39" s="10"/>
      <c r="AG39" s="10"/>
      <c r="AH39" s="191">
        <f>COUNTIF(postDEL!$AR$2:$AR187,AG39)</f>
        <v>0</v>
      </c>
      <c r="AI39" s="86"/>
      <c r="AK39" s="197"/>
      <c r="AN39" s="26"/>
      <c r="AO39" s="26"/>
      <c r="AS39" s="197"/>
      <c r="AT39" s="200"/>
      <c r="AU39" s="26"/>
      <c r="AY39" s="26"/>
      <c r="AZ39" s="86"/>
      <c r="BC39" s="26"/>
      <c r="BD39" s="26"/>
      <c r="BF39" s="200"/>
      <c r="BG39" s="26"/>
      <c r="BK39" s="26"/>
      <c r="BL39" s="86"/>
      <c r="BO39" s="26"/>
      <c r="BP39" s="26"/>
    </row>
    <row r="40">
      <c r="D40" s="191">
        <f>COUNTIF(postDEL!$AR$2:$AR187,$C40)</f>
        <v>0</v>
      </c>
      <c r="E40" s="4" t="str">
        <f>CONCATENATE(Process!$A$1,F40)</f>
        <v>ROSA832181</v>
      </c>
      <c r="F40" s="13">
        <v>832181.0</v>
      </c>
      <c r="H40" s="28" t="s">
        <v>2083</v>
      </c>
      <c r="I40" s="84">
        <v>0.0</v>
      </c>
      <c r="K40" s="192">
        <f>COUNTIF(postDEL!$AO$2:$AO187,$C40)</f>
        <v>0</v>
      </c>
      <c r="L40" s="84"/>
      <c r="N40" s="193" t="b">
        <f t="shared" si="1"/>
        <v>1</v>
      </c>
      <c r="O40" s="11"/>
      <c r="X40" s="10"/>
      <c r="Y40" s="194" t="str">
        <f t="shared" si="2"/>
        <v/>
      </c>
      <c r="Z40" s="183"/>
      <c r="AA40" s="205" t="s">
        <v>2084</v>
      </c>
      <c r="AB40" s="191">
        <f t="shared" si="3"/>
        <v>1</v>
      </c>
      <c r="AC40" s="195"/>
      <c r="AD40" s="26" t="str">
        <f t="shared" si="4"/>
        <v>NOT</v>
      </c>
      <c r="AE40" s="10"/>
      <c r="AF40" s="10"/>
      <c r="AG40" s="10"/>
      <c r="AH40" s="191">
        <f>COUNTIF(postDEL!$AR$2:$AR187,AG40)</f>
        <v>0</v>
      </c>
      <c r="AI40" s="86"/>
      <c r="AK40" s="197"/>
      <c r="AN40" s="26"/>
      <c r="AO40" s="26"/>
      <c r="AS40" s="197"/>
      <c r="AT40" s="200"/>
      <c r="AU40" s="26"/>
      <c r="AY40" s="26"/>
      <c r="AZ40" s="86"/>
      <c r="BC40" s="26"/>
      <c r="BD40" s="26"/>
      <c r="BF40" s="200"/>
      <c r="BG40" s="26"/>
      <c r="BK40" s="26"/>
      <c r="BL40" s="86"/>
      <c r="BO40" s="26"/>
      <c r="BP40" s="26"/>
    </row>
    <row r="41">
      <c r="D41" s="191">
        <f>COUNTIF(postDEL!$AR$2:$AR187,$C41)</f>
        <v>0</v>
      </c>
      <c r="E41" s="4" t="str">
        <f>CONCATENATE(Process!$A$1,F41)</f>
        <v>ROSA133287</v>
      </c>
      <c r="F41" s="13">
        <v>133287.0</v>
      </c>
      <c r="H41" s="28" t="s">
        <v>2084</v>
      </c>
      <c r="I41" s="84">
        <v>0.0</v>
      </c>
      <c r="K41" s="192">
        <f>COUNTIF(postDEL!$AO$2:$AO187,$C41)</f>
        <v>0</v>
      </c>
      <c r="L41" s="84"/>
      <c r="N41" s="193" t="b">
        <f t="shared" si="1"/>
        <v>1</v>
      </c>
      <c r="O41" s="11"/>
      <c r="X41" s="10"/>
      <c r="Y41" s="194" t="str">
        <f t="shared" si="2"/>
        <v/>
      </c>
      <c r="Z41" s="183"/>
      <c r="AA41" s="205" t="s">
        <v>2085</v>
      </c>
      <c r="AB41" s="191">
        <f t="shared" si="3"/>
        <v>1</v>
      </c>
      <c r="AC41" s="195"/>
      <c r="AD41" s="26" t="str">
        <f t="shared" si="4"/>
        <v>NOT</v>
      </c>
      <c r="AE41" s="10"/>
      <c r="AF41" s="10"/>
      <c r="AG41" s="10"/>
      <c r="AH41" s="191">
        <f>COUNTIF(postDEL!$AR$2:$AR187,AG41)</f>
        <v>0</v>
      </c>
      <c r="AI41" s="86"/>
      <c r="AK41" s="197"/>
      <c r="AN41" s="26"/>
      <c r="AO41" s="26"/>
      <c r="AS41" s="197"/>
      <c r="AT41" s="200"/>
      <c r="AU41" s="26"/>
      <c r="AY41" s="26"/>
      <c r="AZ41" s="86"/>
      <c r="BC41" s="26"/>
      <c r="BD41" s="26"/>
      <c r="BF41" s="200"/>
      <c r="BG41" s="26"/>
      <c r="BK41" s="26"/>
      <c r="BL41" s="86"/>
      <c r="BO41" s="26"/>
      <c r="BP41" s="26"/>
    </row>
    <row r="42">
      <c r="D42" s="191">
        <f>COUNTIF(postDEL!$AR$2:$AR187,$C42)</f>
        <v>0</v>
      </c>
      <c r="E42" s="4" t="str">
        <f>CONCATENATE(Process!$A$1,F42)</f>
        <v>ROSA742936</v>
      </c>
      <c r="F42" s="13">
        <v>742936.0</v>
      </c>
      <c r="H42" s="28" t="s">
        <v>2085</v>
      </c>
      <c r="I42" s="84">
        <v>0.0</v>
      </c>
      <c r="K42" s="192">
        <f>COUNTIF(postDEL!$AO$2:$AO187,$C42)</f>
        <v>0</v>
      </c>
      <c r="L42" s="84"/>
      <c r="N42" s="193" t="b">
        <f t="shared" si="1"/>
        <v>1</v>
      </c>
      <c r="O42" s="11"/>
      <c r="X42" s="10"/>
      <c r="Y42" s="194" t="str">
        <f t="shared" si="2"/>
        <v/>
      </c>
      <c r="Z42" s="183"/>
      <c r="AA42" s="205" t="s">
        <v>2086</v>
      </c>
      <c r="AB42" s="191">
        <f t="shared" si="3"/>
        <v>1</v>
      </c>
      <c r="AC42" s="195"/>
      <c r="AD42" s="26" t="str">
        <f t="shared" si="4"/>
        <v>NOT</v>
      </c>
      <c r="AE42" s="10"/>
      <c r="AF42" s="10"/>
      <c r="AG42" s="10"/>
      <c r="AH42" s="191">
        <f>COUNTIF(postDEL!$AR$2:$AR187,AG42)</f>
        <v>0</v>
      </c>
      <c r="AI42" s="86"/>
      <c r="AK42" s="197"/>
      <c r="AN42" s="26"/>
      <c r="AO42" s="26"/>
      <c r="AS42" s="197"/>
      <c r="AT42" s="200"/>
      <c r="AU42" s="26"/>
      <c r="AY42" s="26"/>
      <c r="AZ42" s="86"/>
      <c r="BC42" s="26"/>
      <c r="BD42" s="26"/>
      <c r="BF42" s="200"/>
      <c r="BG42" s="26"/>
      <c r="BK42" s="26"/>
      <c r="BL42" s="86"/>
      <c r="BO42" s="26"/>
      <c r="BP42" s="26"/>
    </row>
    <row r="43">
      <c r="D43" s="191">
        <f>COUNTIF(postDEL!$AR$2:$AR187,$C43)</f>
        <v>0</v>
      </c>
      <c r="E43" s="4" t="str">
        <f>CONCATENATE(Process!$A$1,F43)</f>
        <v>ROSA527267</v>
      </c>
      <c r="F43" s="13">
        <v>527267.0</v>
      </c>
      <c r="H43" s="28" t="s">
        <v>2086</v>
      </c>
      <c r="I43" s="84">
        <v>0.0</v>
      </c>
      <c r="K43" s="192">
        <f>COUNTIF(postDEL!$AO$2:$AO187,$C43)</f>
        <v>0</v>
      </c>
      <c r="L43" s="84"/>
      <c r="N43" s="193" t="b">
        <f t="shared" si="1"/>
        <v>1</v>
      </c>
      <c r="O43" s="11"/>
      <c r="X43" s="10"/>
      <c r="Y43" s="194" t="str">
        <f t="shared" si="2"/>
        <v/>
      </c>
      <c r="Z43" s="183"/>
      <c r="AA43" s="205" t="s">
        <v>2087</v>
      </c>
      <c r="AB43" s="191">
        <f t="shared" si="3"/>
        <v>1</v>
      </c>
      <c r="AC43" s="195"/>
      <c r="AD43" s="26" t="str">
        <f t="shared" si="4"/>
        <v>NOT</v>
      </c>
      <c r="AE43" s="10"/>
      <c r="AF43" s="10"/>
      <c r="AG43" s="10"/>
      <c r="AH43" s="191">
        <f>COUNTIF(postDEL!$AR$2:$AR187,AG43)</f>
        <v>0</v>
      </c>
      <c r="AI43" s="86"/>
      <c r="AK43" s="197"/>
      <c r="AN43" s="26"/>
      <c r="AO43" s="26"/>
      <c r="AS43" s="197"/>
      <c r="AT43" s="200"/>
      <c r="AU43" s="26"/>
      <c r="AY43" s="26"/>
      <c r="AZ43" s="86"/>
      <c r="BC43" s="26"/>
      <c r="BD43" s="26"/>
      <c r="BF43" s="200"/>
      <c r="BG43" s="26"/>
      <c r="BK43" s="26"/>
      <c r="BL43" s="86"/>
      <c r="BO43" s="26"/>
      <c r="BP43" s="26"/>
    </row>
    <row r="44">
      <c r="D44" s="191">
        <f>COUNTIF(postDEL!$AR$2:$AR187,$C44)</f>
        <v>0</v>
      </c>
      <c r="E44" s="4" t="str">
        <f>CONCATENATE(Process!$A$1,F44)</f>
        <v>ROSA275786</v>
      </c>
      <c r="F44" s="13">
        <v>275786.0</v>
      </c>
      <c r="H44" s="28" t="s">
        <v>2087</v>
      </c>
      <c r="I44" s="84">
        <v>0.0</v>
      </c>
      <c r="K44" s="192">
        <f>COUNTIF(postDEL!$AO$2:$AO187,$C44)</f>
        <v>0</v>
      </c>
      <c r="L44" s="84"/>
      <c r="N44" s="193" t="b">
        <f t="shared" si="1"/>
        <v>1</v>
      </c>
      <c r="O44" s="11"/>
      <c r="X44" s="10"/>
      <c r="Y44" s="194" t="str">
        <f t="shared" si="2"/>
        <v/>
      </c>
      <c r="Z44" s="183"/>
      <c r="AA44" s="205" t="s">
        <v>2088</v>
      </c>
      <c r="AB44" s="191">
        <f t="shared" si="3"/>
        <v>1</v>
      </c>
      <c r="AC44" s="195"/>
      <c r="AD44" s="26" t="str">
        <f t="shared" si="4"/>
        <v>NOT</v>
      </c>
      <c r="AE44" s="10"/>
      <c r="AF44" s="10"/>
      <c r="AG44" s="10"/>
      <c r="AH44" s="191">
        <f>COUNTIF(postDEL!$AR$2:$AR187,AG44)</f>
        <v>0</v>
      </c>
      <c r="AI44" s="86"/>
      <c r="AK44" s="197"/>
      <c r="AN44" s="26"/>
      <c r="AO44" s="26"/>
      <c r="AS44" s="197"/>
      <c r="AT44" s="200"/>
      <c r="AU44" s="26"/>
      <c r="AY44" s="26"/>
      <c r="AZ44" s="86"/>
      <c r="BC44" s="26"/>
      <c r="BD44" s="26"/>
      <c r="BF44" s="200"/>
      <c r="BG44" s="26"/>
      <c r="BK44" s="26"/>
      <c r="BL44" s="86"/>
      <c r="BO44" s="26"/>
      <c r="BP44" s="26"/>
    </row>
    <row r="45">
      <c r="D45" s="191">
        <f>COUNTIF(postDEL!$AR$2:$AR187,$C45)</f>
        <v>0</v>
      </c>
      <c r="E45" s="4" t="str">
        <f>CONCATENATE(Process!$A$1,F45)</f>
        <v>ROSA501926</v>
      </c>
      <c r="F45" s="13">
        <v>501926.0</v>
      </c>
      <c r="H45" s="28" t="s">
        <v>2088</v>
      </c>
      <c r="I45" s="84">
        <v>0.0</v>
      </c>
      <c r="K45" s="192">
        <f>COUNTIF(postDEL!$AO$2:$AO187,$C45)</f>
        <v>0</v>
      </c>
      <c r="L45" s="84"/>
      <c r="N45" s="193" t="b">
        <f t="shared" si="1"/>
        <v>1</v>
      </c>
      <c r="O45" s="11"/>
      <c r="X45" s="10"/>
      <c r="Y45" s="194" t="str">
        <f t="shared" si="2"/>
        <v/>
      </c>
      <c r="Z45" s="183"/>
      <c r="AA45" s="205" t="s">
        <v>2089</v>
      </c>
      <c r="AB45" s="191">
        <f t="shared" si="3"/>
        <v>1</v>
      </c>
      <c r="AC45" s="195"/>
      <c r="AD45" s="26" t="str">
        <f t="shared" si="4"/>
        <v>NOT</v>
      </c>
      <c r="AE45" s="10"/>
      <c r="AF45" s="10"/>
      <c r="AG45" s="10"/>
      <c r="AH45" s="191">
        <f>COUNTIF(postDEL!$AR$2:$AR187,AG45)</f>
        <v>0</v>
      </c>
      <c r="AI45" s="86"/>
      <c r="AK45" s="197"/>
      <c r="AN45" s="26"/>
      <c r="AO45" s="26"/>
      <c r="AS45" s="197"/>
      <c r="AT45" s="200"/>
      <c r="AU45" s="26"/>
      <c r="AY45" s="26"/>
      <c r="AZ45" s="86"/>
      <c r="BC45" s="26"/>
      <c r="BD45" s="26"/>
      <c r="BF45" s="200"/>
      <c r="BG45" s="26"/>
      <c r="BK45" s="26"/>
      <c r="BL45" s="86"/>
      <c r="BO45" s="26"/>
      <c r="BP45" s="26"/>
    </row>
    <row r="46">
      <c r="D46" s="191">
        <f>COUNTIF(postDEL!$AR$2:$AR187,$C46)</f>
        <v>0</v>
      </c>
      <c r="E46" s="4" t="str">
        <f>CONCATENATE(Process!$A$1,F46)</f>
        <v>ROSA154141</v>
      </c>
      <c r="F46" s="13">
        <v>154141.0</v>
      </c>
      <c r="H46" s="28" t="s">
        <v>2089</v>
      </c>
      <c r="I46" s="84">
        <v>0.0</v>
      </c>
      <c r="K46" s="192">
        <f>COUNTIF(postDEL!$AO$2:$AO187,$C46)</f>
        <v>0</v>
      </c>
      <c r="L46" s="84"/>
      <c r="N46" s="193" t="b">
        <f t="shared" si="1"/>
        <v>1</v>
      </c>
      <c r="O46" s="11"/>
      <c r="X46" s="10"/>
      <c r="Y46" s="194" t="str">
        <f t="shared" si="2"/>
        <v/>
      </c>
      <c r="Z46" s="183"/>
      <c r="AA46" s="205" t="s">
        <v>2090</v>
      </c>
      <c r="AB46" s="191">
        <f t="shared" si="3"/>
        <v>1</v>
      </c>
      <c r="AC46" s="195"/>
      <c r="AD46" s="26" t="str">
        <f t="shared" si="4"/>
        <v>NOT</v>
      </c>
      <c r="AE46" s="10"/>
      <c r="AF46" s="10"/>
      <c r="AG46" s="10"/>
      <c r="AH46" s="191">
        <f>COUNTIF(postDEL!$AR$2:$AR187,AG46)</f>
        <v>0</v>
      </c>
      <c r="AI46" s="86"/>
      <c r="AK46" s="197"/>
      <c r="AN46" s="26"/>
      <c r="AO46" s="26"/>
      <c r="AS46" s="197"/>
      <c r="AT46" s="200"/>
      <c r="AU46" s="26"/>
      <c r="AY46" s="26"/>
      <c r="AZ46" s="86"/>
      <c r="BC46" s="26"/>
      <c r="BD46" s="26"/>
      <c r="BF46" s="200"/>
      <c r="BG46" s="26"/>
      <c r="BK46" s="26"/>
      <c r="BL46" s="86"/>
      <c r="BO46" s="26"/>
      <c r="BP46" s="26"/>
    </row>
    <row r="47">
      <c r="D47" s="191">
        <f>COUNTIF(postDEL!$AR$2:$AR187,$C47)</f>
        <v>0</v>
      </c>
      <c r="E47" s="4" t="str">
        <f>CONCATENATE(Process!$A$1,F47)</f>
        <v>ROSA136445</v>
      </c>
      <c r="F47" s="13">
        <v>136445.0</v>
      </c>
      <c r="H47" s="28" t="s">
        <v>2090</v>
      </c>
      <c r="I47" s="84">
        <v>0.0</v>
      </c>
      <c r="K47" s="192">
        <f>COUNTIF(postDEL!$AO$2:$AO187,$C47)</f>
        <v>0</v>
      </c>
      <c r="L47" s="84"/>
      <c r="N47" s="193" t="b">
        <f t="shared" si="1"/>
        <v>1</v>
      </c>
      <c r="O47" s="11"/>
      <c r="X47" s="10"/>
      <c r="Y47" s="194" t="str">
        <f t="shared" si="2"/>
        <v/>
      </c>
      <c r="Z47" s="183"/>
      <c r="AA47" s="205" t="s">
        <v>2091</v>
      </c>
      <c r="AB47" s="191">
        <f t="shared" si="3"/>
        <v>1</v>
      </c>
      <c r="AC47" s="195"/>
      <c r="AD47" s="26" t="str">
        <f t="shared" si="4"/>
        <v>NOT</v>
      </c>
      <c r="AE47" s="10"/>
      <c r="AF47" s="10"/>
      <c r="AG47" s="10"/>
      <c r="AH47" s="191">
        <f>COUNTIF(postDEL!$AR$2:$AR187,AG47)</f>
        <v>0</v>
      </c>
      <c r="AI47" s="86"/>
      <c r="AK47" s="197"/>
      <c r="AN47" s="26"/>
      <c r="AO47" s="26"/>
      <c r="AS47" s="197"/>
      <c r="AT47" s="200"/>
      <c r="AU47" s="26"/>
      <c r="AY47" s="26"/>
      <c r="AZ47" s="86"/>
      <c r="BC47" s="26"/>
      <c r="BD47" s="26"/>
      <c r="BF47" s="200"/>
      <c r="BG47" s="26"/>
      <c r="BK47" s="26"/>
      <c r="BL47" s="86"/>
      <c r="BO47" s="26"/>
      <c r="BP47" s="26"/>
    </row>
    <row r="48">
      <c r="D48" s="191">
        <f>COUNTIF(postDEL!$AR$2:$AR187,$C48)</f>
        <v>0</v>
      </c>
      <c r="E48" s="4" t="str">
        <f>CONCATENATE(Process!$A$1,F48)</f>
        <v>ROSA535692</v>
      </c>
      <c r="F48" s="13">
        <v>535692.0</v>
      </c>
      <c r="H48" s="28" t="s">
        <v>2091</v>
      </c>
      <c r="I48" s="84">
        <v>0.0</v>
      </c>
      <c r="K48" s="192">
        <f>COUNTIF(postDEL!$AO$2:$AO187,$C48)</f>
        <v>0</v>
      </c>
      <c r="L48" s="84"/>
      <c r="N48" s="193" t="b">
        <f t="shared" si="1"/>
        <v>1</v>
      </c>
      <c r="O48" s="11"/>
      <c r="X48" s="10"/>
      <c r="Y48" s="194" t="str">
        <f t="shared" si="2"/>
        <v/>
      </c>
      <c r="Z48" s="183"/>
      <c r="AA48" s="205" t="s">
        <v>2092</v>
      </c>
      <c r="AB48" s="191">
        <f t="shared" si="3"/>
        <v>1</v>
      </c>
      <c r="AC48" s="195"/>
      <c r="AD48" s="26" t="str">
        <f t="shared" si="4"/>
        <v>NOT</v>
      </c>
      <c r="AE48" s="10"/>
      <c r="AF48" s="10"/>
      <c r="AG48" s="10"/>
      <c r="AH48" s="191">
        <f>COUNTIF(postDEL!$AR$2:$AR187,AG48)</f>
        <v>0</v>
      </c>
      <c r="AI48" s="86"/>
      <c r="AK48" s="197"/>
      <c r="AN48" s="26"/>
      <c r="AO48" s="26"/>
      <c r="AS48" s="197"/>
      <c r="AT48" s="200"/>
      <c r="AU48" s="26"/>
      <c r="AY48" s="26"/>
      <c r="AZ48" s="86"/>
      <c r="BC48" s="26"/>
      <c r="BD48" s="26"/>
      <c r="BF48" s="200"/>
      <c r="BG48" s="26"/>
      <c r="BK48" s="26"/>
      <c r="BL48" s="86"/>
      <c r="BO48" s="26"/>
      <c r="BP48" s="26"/>
    </row>
    <row r="49">
      <c r="D49" s="191">
        <f>COUNTIF(postDEL!$AR$2:$AR187,$C49)</f>
        <v>0</v>
      </c>
      <c r="E49" s="4" t="str">
        <f>CONCATENATE(Process!$A$1,F49)</f>
        <v>ROSA317134</v>
      </c>
      <c r="F49" s="13">
        <v>317134.0</v>
      </c>
      <c r="H49" s="28" t="s">
        <v>2092</v>
      </c>
      <c r="I49" s="84">
        <v>0.0</v>
      </c>
      <c r="K49" s="192">
        <f>COUNTIF(postDEL!$AO$2:$AO187,$C49)</f>
        <v>0</v>
      </c>
      <c r="L49" s="84"/>
      <c r="N49" s="193" t="b">
        <f t="shared" si="1"/>
        <v>1</v>
      </c>
      <c r="O49" s="11"/>
      <c r="X49" s="10"/>
      <c r="Y49" s="194" t="str">
        <f t="shared" si="2"/>
        <v/>
      </c>
      <c r="Z49" s="183"/>
      <c r="AA49" s="205" t="s">
        <v>2093</v>
      </c>
      <c r="AB49" s="191">
        <f t="shared" si="3"/>
        <v>1</v>
      </c>
      <c r="AC49" s="195"/>
      <c r="AD49" s="26" t="str">
        <f t="shared" si="4"/>
        <v>NOT</v>
      </c>
      <c r="AE49" s="10"/>
      <c r="AF49" s="10"/>
      <c r="AG49" s="10"/>
      <c r="AH49" s="191">
        <f>COUNTIF(postDEL!$AR$2:$AR187,AG49)</f>
        <v>0</v>
      </c>
      <c r="AI49" s="86"/>
      <c r="AK49" s="197"/>
      <c r="AN49" s="26"/>
      <c r="AO49" s="26"/>
      <c r="AS49" s="197"/>
      <c r="AT49" s="200"/>
      <c r="AU49" s="26"/>
      <c r="AY49" s="26"/>
      <c r="AZ49" s="86"/>
      <c r="BC49" s="26"/>
      <c r="BD49" s="26"/>
      <c r="BF49" s="200"/>
      <c r="BG49" s="26"/>
      <c r="BK49" s="26"/>
      <c r="BL49" s="86"/>
      <c r="BO49" s="26"/>
      <c r="BP49" s="26"/>
    </row>
    <row r="50">
      <c r="D50" s="191">
        <f>COUNTIF(postDEL!$AR$2:$AR187,$C50)</f>
        <v>0</v>
      </c>
      <c r="E50" s="4" t="str">
        <f>CONCATENATE(Process!$A$1,F50)</f>
        <v>ROSA437199</v>
      </c>
      <c r="F50" s="13">
        <v>437199.0</v>
      </c>
      <c r="H50" s="28" t="s">
        <v>2093</v>
      </c>
      <c r="I50" s="84">
        <v>0.0</v>
      </c>
      <c r="K50" s="192">
        <f>COUNTIF(postDEL!$AO$2:$AO187,$C50)</f>
        <v>0</v>
      </c>
      <c r="L50" s="84"/>
      <c r="N50" s="193" t="b">
        <f t="shared" si="1"/>
        <v>1</v>
      </c>
      <c r="O50" s="11"/>
      <c r="X50" s="10"/>
      <c r="Y50" s="194" t="str">
        <f t="shared" si="2"/>
        <v/>
      </c>
      <c r="Z50" s="183"/>
      <c r="AA50" s="205" t="s">
        <v>2094</v>
      </c>
      <c r="AB50" s="191">
        <f t="shared" si="3"/>
        <v>1</v>
      </c>
      <c r="AC50" s="195"/>
      <c r="AD50" s="26" t="str">
        <f t="shared" si="4"/>
        <v>NOT</v>
      </c>
      <c r="AE50" s="10"/>
      <c r="AF50" s="10"/>
      <c r="AG50" s="10"/>
      <c r="AH50" s="191">
        <f>COUNTIF(postDEL!$AR$2:$AR187,AG50)</f>
        <v>0</v>
      </c>
      <c r="AI50" s="86"/>
      <c r="AK50" s="197"/>
      <c r="AN50" s="26"/>
      <c r="AO50" s="26"/>
      <c r="AS50" s="197"/>
      <c r="AT50" s="200"/>
      <c r="AU50" s="26"/>
      <c r="AY50" s="26"/>
      <c r="AZ50" s="86"/>
      <c r="BC50" s="26"/>
      <c r="BD50" s="26"/>
      <c r="BF50" s="200"/>
      <c r="BG50" s="26"/>
      <c r="BK50" s="26"/>
      <c r="BL50" s="86"/>
      <c r="BO50" s="26"/>
      <c r="BP50" s="26"/>
    </row>
    <row r="51">
      <c r="D51" s="191">
        <f>COUNTIF(postDEL!$AR$2:$AR187,$C51)</f>
        <v>0</v>
      </c>
      <c r="E51" s="4" t="str">
        <f>CONCATENATE(Process!$A$1,F51)</f>
        <v>ROSA363599</v>
      </c>
      <c r="F51" s="13">
        <v>363599.0</v>
      </c>
      <c r="H51" s="28" t="s">
        <v>2094</v>
      </c>
      <c r="I51" s="84">
        <v>0.0</v>
      </c>
      <c r="K51" s="192">
        <f>COUNTIF(postDEL!$AO$2:$AO187,$C51)</f>
        <v>0</v>
      </c>
      <c r="L51" s="84"/>
      <c r="N51" s="193" t="b">
        <f t="shared" si="1"/>
        <v>1</v>
      </c>
      <c r="O51" s="11"/>
      <c r="X51" s="10"/>
      <c r="Y51" s="194" t="str">
        <f t="shared" si="2"/>
        <v/>
      </c>
      <c r="Z51" s="183"/>
      <c r="AA51" s="205" t="s">
        <v>2095</v>
      </c>
      <c r="AB51" s="191">
        <f t="shared" si="3"/>
        <v>1</v>
      </c>
      <c r="AC51" s="195"/>
      <c r="AD51" s="26" t="str">
        <f t="shared" si="4"/>
        <v>NOT</v>
      </c>
      <c r="AE51" s="10"/>
      <c r="AF51" s="10"/>
      <c r="AG51" s="10"/>
      <c r="AH51" s="191">
        <f>COUNTIF(postDEL!$AR$2:$AR187,AG51)</f>
        <v>0</v>
      </c>
      <c r="AI51" s="86"/>
      <c r="AK51" s="197"/>
      <c r="AN51" s="26"/>
      <c r="AO51" s="26"/>
      <c r="AS51" s="197"/>
      <c r="AT51" s="200"/>
      <c r="AU51" s="26"/>
      <c r="AY51" s="26"/>
      <c r="AZ51" s="86"/>
      <c r="BC51" s="26"/>
      <c r="BD51" s="26"/>
      <c r="BF51" s="200"/>
      <c r="BG51" s="26"/>
      <c r="BK51" s="26"/>
      <c r="BL51" s="86"/>
      <c r="BO51" s="26"/>
      <c r="BP51" s="26"/>
    </row>
    <row r="52">
      <c r="D52" s="191">
        <f>COUNTIF(postDEL!$AR$2:$AR187,$C52)</f>
        <v>0</v>
      </c>
      <c r="E52" s="4" t="str">
        <f>CONCATENATE(Process!$A$1,F52)</f>
        <v>ROSA811945</v>
      </c>
      <c r="F52" s="13">
        <v>811945.0</v>
      </c>
      <c r="H52" s="28" t="s">
        <v>2095</v>
      </c>
      <c r="I52" s="84">
        <v>0.0</v>
      </c>
      <c r="K52" s="192">
        <f>COUNTIF(postDEL!$AO$2:$AO187,$C52)</f>
        <v>0</v>
      </c>
      <c r="L52" s="84"/>
      <c r="N52" s="193" t="b">
        <f t="shared" si="1"/>
        <v>1</v>
      </c>
      <c r="O52" s="11"/>
      <c r="X52" s="10"/>
      <c r="Y52" s="194" t="str">
        <f t="shared" si="2"/>
        <v/>
      </c>
      <c r="Z52" s="183"/>
      <c r="AA52" s="205" t="s">
        <v>2096</v>
      </c>
      <c r="AB52" s="191">
        <f t="shared" si="3"/>
        <v>1</v>
      </c>
      <c r="AC52" s="195"/>
      <c r="AD52" s="26" t="str">
        <f t="shared" si="4"/>
        <v>NOT</v>
      </c>
      <c r="AE52" s="10"/>
      <c r="AF52" s="10"/>
      <c r="AG52" s="10"/>
      <c r="AH52" s="191">
        <f>COUNTIF(postDEL!$AR$2:$AR187,AG52)</f>
        <v>0</v>
      </c>
      <c r="AI52" s="86"/>
      <c r="AK52" s="197"/>
      <c r="AN52" s="26"/>
      <c r="AO52" s="26"/>
      <c r="AS52" s="197"/>
      <c r="AT52" s="200"/>
      <c r="AU52" s="26"/>
      <c r="AY52" s="26"/>
      <c r="AZ52" s="86"/>
      <c r="BC52" s="26"/>
      <c r="BD52" s="26"/>
      <c r="BF52" s="200"/>
      <c r="BG52" s="26"/>
      <c r="BK52" s="26"/>
      <c r="BL52" s="86"/>
      <c r="BO52" s="26"/>
      <c r="BP52" s="26"/>
    </row>
    <row r="53">
      <c r="D53" s="191">
        <f>COUNTIF(postDEL!$AR$2:$AR187,$C53)</f>
        <v>0</v>
      </c>
      <c r="E53" s="4" t="str">
        <f>CONCATENATE(Process!$A$1,F53)</f>
        <v>ROSA390709</v>
      </c>
      <c r="F53" s="13">
        <v>390709.0</v>
      </c>
      <c r="H53" s="28" t="s">
        <v>2096</v>
      </c>
      <c r="I53" s="84">
        <v>0.0</v>
      </c>
      <c r="K53" s="192">
        <f>COUNTIF(postDEL!$AO$2:$AO187,$C53)</f>
        <v>0</v>
      </c>
      <c r="L53" s="84"/>
      <c r="N53" s="193" t="b">
        <f t="shared" si="1"/>
        <v>1</v>
      </c>
      <c r="O53" s="11"/>
      <c r="X53" s="10"/>
      <c r="Y53" s="194" t="str">
        <f t="shared" si="2"/>
        <v/>
      </c>
      <c r="Z53" s="183"/>
      <c r="AA53" s="205" t="s">
        <v>2097</v>
      </c>
      <c r="AB53" s="191">
        <f t="shared" si="3"/>
        <v>1</v>
      </c>
      <c r="AC53" s="195"/>
      <c r="AD53" s="26" t="str">
        <f t="shared" si="4"/>
        <v>NOT</v>
      </c>
      <c r="AE53" s="10"/>
      <c r="AF53" s="10"/>
      <c r="AG53" s="10"/>
      <c r="AH53" s="191">
        <f>COUNTIF(postDEL!$AR$2:$AR187,AG53)</f>
        <v>0</v>
      </c>
      <c r="AI53" s="86"/>
      <c r="AK53" s="197"/>
      <c r="AN53" s="26"/>
      <c r="AO53" s="26"/>
      <c r="AS53" s="197"/>
      <c r="AT53" s="200"/>
      <c r="AU53" s="26"/>
      <c r="AY53" s="26"/>
      <c r="AZ53" s="86"/>
      <c r="BC53" s="26"/>
      <c r="BD53" s="26"/>
      <c r="BF53" s="200"/>
      <c r="BG53" s="26"/>
      <c r="BK53" s="26"/>
      <c r="BL53" s="86"/>
      <c r="BO53" s="26"/>
      <c r="BP53" s="26"/>
    </row>
    <row r="54">
      <c r="D54" s="191">
        <f>COUNTIF(postDEL!$AR$2:$AR187,$C54)</f>
        <v>0</v>
      </c>
      <c r="E54" s="4" t="str">
        <f>CONCATENATE(Process!$A$1,F54)</f>
        <v>ROSA703921</v>
      </c>
      <c r="F54" s="13">
        <v>703921.0</v>
      </c>
      <c r="H54" s="28" t="s">
        <v>2097</v>
      </c>
      <c r="I54" s="84">
        <v>0.0</v>
      </c>
      <c r="K54" s="192">
        <f>COUNTIF(postDEL!$AO$2:$AO187,$C54)</f>
        <v>0</v>
      </c>
      <c r="L54" s="84"/>
      <c r="N54" s="193" t="b">
        <f t="shared" si="1"/>
        <v>1</v>
      </c>
      <c r="O54" s="11"/>
      <c r="X54" s="10"/>
      <c r="Y54" s="194" t="str">
        <f t="shared" si="2"/>
        <v/>
      </c>
      <c r="Z54" s="183"/>
      <c r="AA54" s="205" t="s">
        <v>2098</v>
      </c>
      <c r="AB54" s="191">
        <f t="shared" si="3"/>
        <v>1</v>
      </c>
      <c r="AC54" s="195"/>
      <c r="AD54" s="26" t="str">
        <f t="shared" si="4"/>
        <v>NOT</v>
      </c>
      <c r="AE54" s="10"/>
      <c r="AF54" s="10"/>
      <c r="AG54" s="10"/>
      <c r="AH54" s="191">
        <f>COUNTIF(postDEL!$AR$2:$AR187,AG54)</f>
        <v>0</v>
      </c>
      <c r="AI54" s="86"/>
      <c r="AK54" s="197"/>
      <c r="AN54" s="26"/>
      <c r="AO54" s="26"/>
      <c r="AS54" s="197"/>
      <c r="AT54" s="200"/>
      <c r="AU54" s="26"/>
      <c r="AY54" s="26"/>
      <c r="AZ54" s="86"/>
      <c r="BC54" s="26"/>
      <c r="BD54" s="26"/>
      <c r="BF54" s="200"/>
      <c r="BG54" s="26"/>
      <c r="BK54" s="26"/>
      <c r="BL54" s="86"/>
      <c r="BO54" s="26"/>
      <c r="BP54" s="26"/>
    </row>
    <row r="55">
      <c r="D55" s="191">
        <f>COUNTIF(postDEL!$AR$2:$AR187,$C55)</f>
        <v>0</v>
      </c>
      <c r="E55" s="4" t="str">
        <f>CONCATENATE(Process!$A$1,F55)</f>
        <v>ROSA352714</v>
      </c>
      <c r="F55" s="13">
        <v>352714.0</v>
      </c>
      <c r="H55" s="28" t="s">
        <v>2098</v>
      </c>
      <c r="I55" s="84">
        <v>0.0</v>
      </c>
      <c r="K55" s="192">
        <f>COUNTIF(postDEL!$AO$2:$AO187,$C55)</f>
        <v>0</v>
      </c>
      <c r="L55" s="84"/>
      <c r="N55" s="193" t="b">
        <f t="shared" si="1"/>
        <v>1</v>
      </c>
      <c r="O55" s="11"/>
      <c r="X55" s="10"/>
      <c r="Y55" s="194" t="str">
        <f t="shared" si="2"/>
        <v/>
      </c>
      <c r="Z55" s="183"/>
      <c r="AA55" s="205" t="s">
        <v>2099</v>
      </c>
      <c r="AB55" s="191">
        <f t="shared" si="3"/>
        <v>1</v>
      </c>
      <c r="AC55" s="195"/>
      <c r="AD55" s="26" t="str">
        <f t="shared" si="4"/>
        <v>NOT</v>
      </c>
      <c r="AE55" s="10"/>
      <c r="AF55" s="10"/>
      <c r="AG55" s="10"/>
      <c r="AH55" s="191">
        <f>COUNTIF(postDEL!$AR$2:$AR187,AG55)</f>
        <v>0</v>
      </c>
      <c r="AI55" s="86"/>
      <c r="AK55" s="197"/>
      <c r="AN55" s="26"/>
      <c r="AO55" s="26"/>
      <c r="AS55" s="197"/>
      <c r="AT55" s="200"/>
      <c r="AU55" s="26"/>
      <c r="AY55" s="26"/>
      <c r="AZ55" s="86"/>
      <c r="BC55" s="26"/>
      <c r="BD55" s="26"/>
      <c r="BF55" s="200"/>
      <c r="BG55" s="26"/>
      <c r="BK55" s="26"/>
      <c r="BL55" s="86"/>
      <c r="BO55" s="26"/>
      <c r="BP55" s="26"/>
    </row>
    <row r="56">
      <c r="D56" s="191">
        <f>COUNTIF(postDEL!$AR$2:$AR187,$C56)</f>
        <v>0</v>
      </c>
      <c r="E56" s="4" t="str">
        <f>CONCATENATE(Process!$A$1,F56)</f>
        <v>ROSA694030</v>
      </c>
      <c r="F56" s="13">
        <v>694030.0</v>
      </c>
      <c r="H56" s="28" t="s">
        <v>2099</v>
      </c>
      <c r="I56" s="84">
        <v>0.0</v>
      </c>
      <c r="K56" s="192">
        <f>COUNTIF(postDEL!$AO$2:$AO187,$C56)</f>
        <v>0</v>
      </c>
      <c r="L56" s="84"/>
      <c r="N56" s="193" t="b">
        <f t="shared" si="1"/>
        <v>1</v>
      </c>
      <c r="O56" s="11"/>
      <c r="X56" s="10"/>
      <c r="Y56" s="194" t="str">
        <f t="shared" si="2"/>
        <v/>
      </c>
      <c r="Z56" s="183"/>
      <c r="AA56" s="205" t="s">
        <v>2100</v>
      </c>
      <c r="AB56" s="191">
        <f t="shared" si="3"/>
        <v>1</v>
      </c>
      <c r="AC56" s="195"/>
      <c r="AD56" s="26" t="str">
        <f t="shared" si="4"/>
        <v>NOT</v>
      </c>
      <c r="AE56" s="10"/>
      <c r="AF56" s="10"/>
      <c r="AG56" s="10"/>
      <c r="AH56" s="191">
        <f>COUNTIF(postDEL!$AR$2:$AR187,AG56)</f>
        <v>0</v>
      </c>
      <c r="AI56" s="86"/>
      <c r="AK56" s="197"/>
      <c r="AN56" s="26"/>
      <c r="AO56" s="26"/>
      <c r="AS56" s="197"/>
      <c r="AT56" s="200"/>
      <c r="AU56" s="26"/>
      <c r="AY56" s="26"/>
      <c r="AZ56" s="86"/>
      <c r="BC56" s="26"/>
      <c r="BD56" s="26"/>
      <c r="BF56" s="200"/>
      <c r="BG56" s="26"/>
      <c r="BK56" s="26"/>
      <c r="BL56" s="86"/>
      <c r="BO56" s="26"/>
      <c r="BP56" s="26"/>
    </row>
    <row r="57">
      <c r="D57" s="191">
        <f>COUNTIF(postDEL!$AR$2:$AR187,$C57)</f>
        <v>0</v>
      </c>
      <c r="E57" s="4" t="str">
        <f>CONCATENATE(Process!$A$1,F57)</f>
        <v>ROSA696470</v>
      </c>
      <c r="F57" s="13">
        <v>696470.0</v>
      </c>
      <c r="H57" s="28" t="s">
        <v>2100</v>
      </c>
      <c r="I57" s="84">
        <v>0.0</v>
      </c>
      <c r="K57" s="192">
        <f>COUNTIF(postDEL!$AO$2:$AO187,$C57)</f>
        <v>0</v>
      </c>
      <c r="L57" s="84"/>
      <c r="N57" s="193" t="b">
        <f t="shared" si="1"/>
        <v>1</v>
      </c>
      <c r="O57" s="11"/>
      <c r="X57" s="10"/>
      <c r="Y57" s="194" t="str">
        <f t="shared" si="2"/>
        <v/>
      </c>
      <c r="Z57" s="183"/>
      <c r="AA57" s="205" t="s">
        <v>2101</v>
      </c>
      <c r="AB57" s="191">
        <f t="shared" si="3"/>
        <v>1</v>
      </c>
      <c r="AC57" s="195"/>
      <c r="AD57" s="26" t="str">
        <f t="shared" si="4"/>
        <v>NOT</v>
      </c>
      <c r="AE57" s="10"/>
      <c r="AF57" s="10"/>
      <c r="AG57" s="10"/>
      <c r="AH57" s="191">
        <f>COUNTIF(postDEL!$AR$2:$AR187,AG57)</f>
        <v>0</v>
      </c>
      <c r="AI57" s="86"/>
      <c r="AK57" s="197"/>
      <c r="AN57" s="26"/>
      <c r="AO57" s="26"/>
      <c r="AS57" s="197"/>
      <c r="AT57" s="200"/>
      <c r="AU57" s="26"/>
      <c r="AY57" s="26"/>
      <c r="AZ57" s="86"/>
      <c r="BC57" s="26"/>
      <c r="BD57" s="26"/>
      <c r="BF57" s="200"/>
      <c r="BG57" s="26"/>
      <c r="BK57" s="26"/>
      <c r="BL57" s="86"/>
      <c r="BO57" s="26"/>
      <c r="BP57" s="26"/>
    </row>
    <row r="58">
      <c r="D58" s="191">
        <f>COUNTIF(postDEL!$AR$2:$AR187,$C58)</f>
        <v>0</v>
      </c>
      <c r="E58" s="4" t="str">
        <f>CONCATENATE(Process!$A$1,F58)</f>
        <v>ROSA772180</v>
      </c>
      <c r="F58" s="13">
        <v>772180.0</v>
      </c>
      <c r="H58" s="28" t="s">
        <v>2101</v>
      </c>
      <c r="I58" s="84">
        <v>0.0</v>
      </c>
      <c r="K58" s="192">
        <f>COUNTIF(postDEL!$AO$2:$AO187,$C58)</f>
        <v>0</v>
      </c>
      <c r="L58" s="84"/>
      <c r="N58" s="193" t="b">
        <f t="shared" si="1"/>
        <v>1</v>
      </c>
      <c r="O58" s="11"/>
      <c r="X58" s="10"/>
      <c r="Y58" s="194" t="str">
        <f t="shared" si="2"/>
        <v/>
      </c>
      <c r="Z58" s="183"/>
      <c r="AA58" s="205" t="s">
        <v>2102</v>
      </c>
      <c r="AB58" s="191">
        <f t="shared" si="3"/>
        <v>1</v>
      </c>
      <c r="AC58" s="195"/>
      <c r="AD58" s="26" t="str">
        <f t="shared" si="4"/>
        <v>NOT</v>
      </c>
      <c r="AE58" s="10"/>
      <c r="AF58" s="10"/>
      <c r="AG58" s="10"/>
      <c r="AH58" s="191">
        <f>COUNTIF(postDEL!$AR$2:$AR187,AG58)</f>
        <v>0</v>
      </c>
      <c r="AI58" s="86"/>
      <c r="AK58" s="197"/>
      <c r="AN58" s="26"/>
      <c r="AO58" s="26"/>
      <c r="AS58" s="197"/>
      <c r="AT58" s="200"/>
      <c r="AU58" s="26"/>
      <c r="AY58" s="26"/>
      <c r="AZ58" s="86"/>
      <c r="BC58" s="26"/>
      <c r="BD58" s="26"/>
      <c r="BF58" s="200"/>
      <c r="BG58" s="26"/>
      <c r="BK58" s="26"/>
      <c r="BL58" s="86"/>
      <c r="BO58" s="26"/>
      <c r="BP58" s="26"/>
    </row>
    <row r="59">
      <c r="D59" s="191">
        <f>COUNTIF(postDEL!$AR$2:$AR187,$C59)</f>
        <v>0</v>
      </c>
      <c r="E59" s="4" t="str">
        <f>CONCATENATE(Process!$A$1,F59)</f>
        <v>ROSA578868</v>
      </c>
      <c r="F59" s="13">
        <v>578868.0</v>
      </c>
      <c r="H59" s="28" t="s">
        <v>2102</v>
      </c>
      <c r="I59" s="84">
        <v>0.0</v>
      </c>
      <c r="K59" s="192">
        <f>COUNTIF(postDEL!$AO$2:$AO187,$C59)</f>
        <v>0</v>
      </c>
      <c r="L59" s="84"/>
      <c r="N59" s="193" t="b">
        <f t="shared" si="1"/>
        <v>1</v>
      </c>
      <c r="O59" s="11"/>
      <c r="X59" s="10"/>
      <c r="Y59" s="194" t="str">
        <f t="shared" si="2"/>
        <v/>
      </c>
      <c r="Z59" s="183"/>
      <c r="AA59" s="205" t="s">
        <v>2103</v>
      </c>
      <c r="AB59" s="191">
        <f t="shared" si="3"/>
        <v>1</v>
      </c>
      <c r="AC59" s="195"/>
      <c r="AD59" s="26" t="str">
        <f t="shared" si="4"/>
        <v>NOT</v>
      </c>
      <c r="AE59" s="10"/>
      <c r="AF59" s="10"/>
      <c r="AG59" s="10"/>
      <c r="AH59" s="191">
        <f>COUNTIF(postDEL!$AR$2:$AR187,AG59)</f>
        <v>0</v>
      </c>
      <c r="AI59" s="86"/>
      <c r="AK59" s="197"/>
      <c r="AN59" s="26"/>
      <c r="AO59" s="26"/>
      <c r="AS59" s="197"/>
      <c r="AT59" s="200"/>
      <c r="AU59" s="26"/>
      <c r="AY59" s="26"/>
      <c r="AZ59" s="86"/>
      <c r="BC59" s="26"/>
      <c r="BD59" s="26"/>
      <c r="BF59" s="200"/>
      <c r="BG59" s="26"/>
      <c r="BK59" s="26"/>
      <c r="BL59" s="86"/>
      <c r="BO59" s="26"/>
      <c r="BP59" s="26"/>
    </row>
    <row r="60">
      <c r="D60" s="191">
        <f>COUNTIF(postDEL!$AR$2:$AR187,$C60)</f>
        <v>0</v>
      </c>
      <c r="E60" s="4" t="str">
        <f>CONCATENATE(Process!$A$1,F60)</f>
        <v>ROSA877819</v>
      </c>
      <c r="F60" s="13">
        <v>877819.0</v>
      </c>
      <c r="H60" s="28" t="s">
        <v>2103</v>
      </c>
      <c r="I60" s="84">
        <v>0.0</v>
      </c>
      <c r="K60" s="192">
        <f>COUNTIF(postDEL!$AO$2:$AO187,$C60)</f>
        <v>0</v>
      </c>
      <c r="L60" s="84"/>
      <c r="N60" s="193" t="b">
        <f t="shared" si="1"/>
        <v>1</v>
      </c>
      <c r="O60" s="11"/>
      <c r="X60" s="10"/>
      <c r="Y60" s="194" t="str">
        <f t="shared" si="2"/>
        <v/>
      </c>
      <c r="Z60" s="183"/>
      <c r="AA60" s="205" t="s">
        <v>2104</v>
      </c>
      <c r="AB60" s="191">
        <f t="shared" si="3"/>
        <v>1</v>
      </c>
      <c r="AC60" s="195"/>
      <c r="AD60" s="26" t="str">
        <f t="shared" si="4"/>
        <v>NOT</v>
      </c>
      <c r="AE60" s="10"/>
      <c r="AF60" s="10"/>
      <c r="AG60" s="10"/>
      <c r="AH60" s="191">
        <f>COUNTIF(postDEL!$AR$2:$AR187,AG60)</f>
        <v>0</v>
      </c>
      <c r="AI60" s="86"/>
      <c r="AK60" s="197"/>
      <c r="AN60" s="26"/>
      <c r="AO60" s="26"/>
      <c r="AS60" s="197"/>
      <c r="AT60" s="200"/>
      <c r="AU60" s="26"/>
      <c r="AY60" s="26"/>
      <c r="AZ60" s="86"/>
      <c r="BC60" s="26"/>
      <c r="BD60" s="26"/>
      <c r="BF60" s="200"/>
      <c r="BG60" s="26"/>
      <c r="BK60" s="26"/>
      <c r="BL60" s="86"/>
      <c r="BO60" s="26"/>
      <c r="BP60" s="26"/>
    </row>
    <row r="61">
      <c r="D61" s="191">
        <f>COUNTIF(postDEL!$AR$2:$AR187,$C61)</f>
        <v>0</v>
      </c>
      <c r="E61" s="4" t="str">
        <f>CONCATENATE(Process!$A$1,F61)</f>
        <v>ROSA502157</v>
      </c>
      <c r="F61" s="13">
        <v>502157.0</v>
      </c>
      <c r="H61" s="28" t="s">
        <v>2104</v>
      </c>
      <c r="I61" s="84">
        <v>0.0</v>
      </c>
      <c r="K61" s="192">
        <f>COUNTIF(postDEL!$AO$2:$AO187,$C61)</f>
        <v>0</v>
      </c>
      <c r="L61" s="84"/>
      <c r="N61" s="193" t="b">
        <f t="shared" si="1"/>
        <v>1</v>
      </c>
      <c r="O61" s="11"/>
      <c r="X61" s="10"/>
      <c r="Y61" s="194" t="str">
        <f t="shared" si="2"/>
        <v/>
      </c>
      <c r="Z61" s="183"/>
      <c r="AA61" s="205" t="s">
        <v>2105</v>
      </c>
      <c r="AB61" s="191">
        <f t="shared" si="3"/>
        <v>1</v>
      </c>
      <c r="AC61" s="195"/>
      <c r="AD61" s="26" t="str">
        <f t="shared" si="4"/>
        <v>NOT</v>
      </c>
      <c r="AE61" s="10"/>
      <c r="AF61" s="10"/>
      <c r="AG61" s="10"/>
      <c r="AH61" s="191">
        <f>COUNTIF(postDEL!$AR$2:$AR187,AG61)</f>
        <v>0</v>
      </c>
      <c r="AI61" s="86"/>
      <c r="AK61" s="197"/>
      <c r="AN61" s="26"/>
      <c r="AO61" s="26"/>
      <c r="AS61" s="197"/>
      <c r="AT61" s="200"/>
      <c r="AU61" s="26"/>
      <c r="AY61" s="26"/>
      <c r="AZ61" s="86"/>
      <c r="BC61" s="26"/>
      <c r="BD61" s="26"/>
      <c r="BF61" s="200"/>
      <c r="BG61" s="26"/>
      <c r="BK61" s="26"/>
      <c r="BL61" s="86"/>
      <c r="BO61" s="26"/>
      <c r="BP61" s="26"/>
    </row>
    <row r="62">
      <c r="D62" s="191">
        <f>COUNTIF(postDEL!$AR$2:$AR187,$C62)</f>
        <v>0</v>
      </c>
      <c r="E62" s="4" t="str">
        <f>CONCATENATE(Process!$A$1,F62)</f>
        <v>ROSA489346</v>
      </c>
      <c r="F62" s="13">
        <v>489346.0</v>
      </c>
      <c r="H62" s="28" t="s">
        <v>2105</v>
      </c>
      <c r="I62" s="84">
        <v>0.0</v>
      </c>
      <c r="K62" s="192">
        <f>COUNTIF(postDEL!$AO$2:$AO187,$C62)</f>
        <v>0</v>
      </c>
      <c r="L62" s="84"/>
      <c r="N62" s="193" t="b">
        <f t="shared" si="1"/>
        <v>1</v>
      </c>
      <c r="O62" s="11"/>
      <c r="X62" s="10"/>
      <c r="Y62" s="194" t="str">
        <f t="shared" si="2"/>
        <v/>
      </c>
      <c r="Z62" s="183"/>
      <c r="AA62" s="205" t="s">
        <v>2106</v>
      </c>
      <c r="AB62" s="191">
        <f t="shared" si="3"/>
        <v>1</v>
      </c>
      <c r="AC62" s="195"/>
      <c r="AD62" s="26" t="str">
        <f t="shared" si="4"/>
        <v>NOT</v>
      </c>
      <c r="AE62" s="10"/>
      <c r="AF62" s="10"/>
      <c r="AG62" s="10"/>
      <c r="AH62" s="191">
        <f>COUNTIF(postDEL!$AR$2:$AR187,AG62)</f>
        <v>0</v>
      </c>
      <c r="AI62" s="86"/>
      <c r="AK62" s="197"/>
      <c r="AN62" s="26"/>
      <c r="AO62" s="26"/>
      <c r="AS62" s="197"/>
      <c r="AT62" s="200"/>
      <c r="AU62" s="26"/>
      <c r="AY62" s="26"/>
      <c r="AZ62" s="86"/>
      <c r="BC62" s="26"/>
      <c r="BD62" s="26"/>
      <c r="BF62" s="200"/>
      <c r="BG62" s="26"/>
      <c r="BK62" s="26"/>
      <c r="BL62" s="86"/>
      <c r="BO62" s="26"/>
      <c r="BP62" s="26"/>
    </row>
    <row r="63">
      <c r="D63" s="191">
        <f>COUNTIF(postDEL!$AR$2:$AR187,$C63)</f>
        <v>0</v>
      </c>
      <c r="E63" s="4" t="str">
        <f>CONCATENATE(Process!$A$1,F63)</f>
        <v>ROSA851553</v>
      </c>
      <c r="F63" s="13">
        <v>851553.0</v>
      </c>
      <c r="H63" s="28" t="s">
        <v>2106</v>
      </c>
      <c r="I63" s="84">
        <v>0.0</v>
      </c>
      <c r="K63" s="192">
        <f>COUNTIF(postDEL!$AO$2:$AO187,$C63)</f>
        <v>0</v>
      </c>
      <c r="L63" s="84"/>
      <c r="N63" s="193" t="b">
        <f t="shared" si="1"/>
        <v>1</v>
      </c>
      <c r="O63" s="11"/>
      <c r="X63" s="10"/>
      <c r="Y63" s="194" t="str">
        <f t="shared" si="2"/>
        <v/>
      </c>
      <c r="Z63" s="183"/>
      <c r="AA63" s="205" t="s">
        <v>2107</v>
      </c>
      <c r="AB63" s="191">
        <f t="shared" si="3"/>
        <v>1</v>
      </c>
      <c r="AC63" s="195"/>
      <c r="AD63" s="26" t="str">
        <f t="shared" si="4"/>
        <v>NOT</v>
      </c>
      <c r="AE63" s="10"/>
      <c r="AF63" s="10"/>
      <c r="AG63" s="10"/>
      <c r="AH63" s="191">
        <f>COUNTIF(postDEL!$AR$2:$AR187,AG63)</f>
        <v>0</v>
      </c>
      <c r="AI63" s="86"/>
      <c r="AK63" s="197"/>
      <c r="AN63" s="26"/>
      <c r="AO63" s="26"/>
      <c r="AS63" s="197"/>
      <c r="AT63" s="200"/>
      <c r="AU63" s="26"/>
      <c r="AY63" s="26"/>
      <c r="AZ63" s="86"/>
      <c r="BC63" s="26"/>
      <c r="BD63" s="26"/>
      <c r="BF63" s="200"/>
      <c r="BG63" s="26"/>
      <c r="BK63" s="26"/>
      <c r="BL63" s="86"/>
      <c r="BO63" s="26"/>
      <c r="BP63" s="26"/>
    </row>
    <row r="64">
      <c r="D64" s="191">
        <f>COUNTIF(postDEL!$AR$2:$AR187,$C64)</f>
        <v>0</v>
      </c>
      <c r="E64" s="4" t="str">
        <f>CONCATENATE(Process!$A$1,F64)</f>
        <v>ROSA750622</v>
      </c>
      <c r="F64" s="13">
        <v>750622.0</v>
      </c>
      <c r="H64" s="28" t="s">
        <v>2107</v>
      </c>
      <c r="I64" s="84">
        <v>0.0</v>
      </c>
      <c r="K64" s="192">
        <f>COUNTIF(postDEL!$AO$2:$AO187,$C64)</f>
        <v>0</v>
      </c>
      <c r="L64" s="84"/>
      <c r="N64" s="193" t="b">
        <f t="shared" si="1"/>
        <v>1</v>
      </c>
      <c r="O64" s="11"/>
      <c r="X64" s="10"/>
      <c r="Y64" s="194" t="str">
        <f t="shared" si="2"/>
        <v/>
      </c>
      <c r="Z64" s="183"/>
      <c r="AA64" s="205" t="s">
        <v>2108</v>
      </c>
      <c r="AB64" s="191">
        <f t="shared" si="3"/>
        <v>1</v>
      </c>
      <c r="AC64" s="195"/>
      <c r="AD64" s="26" t="str">
        <f t="shared" si="4"/>
        <v>NOT</v>
      </c>
      <c r="AE64" s="10"/>
      <c r="AF64" s="10"/>
      <c r="AG64" s="10"/>
      <c r="AH64" s="191">
        <f>COUNTIF(postDEL!$AR$2:$AR187,AG64)</f>
        <v>0</v>
      </c>
      <c r="AI64" s="86"/>
      <c r="AK64" s="197"/>
      <c r="AN64" s="26"/>
      <c r="AO64" s="26"/>
      <c r="AS64" s="197"/>
      <c r="AT64" s="200"/>
      <c r="AU64" s="26"/>
      <c r="AY64" s="26"/>
      <c r="AZ64" s="86"/>
      <c r="BC64" s="26"/>
      <c r="BD64" s="26"/>
      <c r="BF64" s="200"/>
      <c r="BG64" s="26"/>
      <c r="BK64" s="26"/>
      <c r="BL64" s="86"/>
      <c r="BO64" s="26"/>
      <c r="BP64" s="26"/>
    </row>
    <row r="65">
      <c r="D65" s="191">
        <f>COUNTIF(postDEL!$AR$2:$AR187,$C65)</f>
        <v>0</v>
      </c>
      <c r="E65" s="4" t="str">
        <f>CONCATENATE(Process!$A$1,F65)</f>
        <v>ROSA408344</v>
      </c>
      <c r="F65" s="13">
        <v>408344.0</v>
      </c>
      <c r="H65" s="28" t="s">
        <v>2108</v>
      </c>
      <c r="I65" s="84">
        <v>0.0</v>
      </c>
      <c r="K65" s="192">
        <f>COUNTIF(postDEL!$AO$2:$AO187,$C65)</f>
        <v>0</v>
      </c>
      <c r="L65" s="84"/>
      <c r="N65" s="193" t="b">
        <f t="shared" si="1"/>
        <v>1</v>
      </c>
      <c r="O65" s="11"/>
      <c r="X65" s="10"/>
      <c r="Y65" s="194" t="str">
        <f t="shared" si="2"/>
        <v/>
      </c>
      <c r="Z65" s="183"/>
      <c r="AA65" s="205" t="s">
        <v>2109</v>
      </c>
      <c r="AB65" s="191">
        <f t="shared" si="3"/>
        <v>1</v>
      </c>
      <c r="AC65" s="195"/>
      <c r="AD65" s="26" t="str">
        <f t="shared" si="4"/>
        <v>NOT</v>
      </c>
      <c r="AE65" s="10"/>
      <c r="AF65" s="10"/>
      <c r="AG65" s="10"/>
      <c r="AH65" s="191">
        <f>COUNTIF(postDEL!$AR$2:$AR187,AG65)</f>
        <v>0</v>
      </c>
      <c r="AI65" s="86"/>
      <c r="AK65" s="197"/>
      <c r="AN65" s="26"/>
      <c r="AO65" s="26"/>
      <c r="AS65" s="197"/>
      <c r="AT65" s="200"/>
      <c r="AU65" s="26"/>
      <c r="AY65" s="26"/>
      <c r="AZ65" s="86"/>
      <c r="BC65" s="26"/>
      <c r="BD65" s="26"/>
      <c r="BF65" s="200"/>
      <c r="BG65" s="26"/>
      <c r="BK65" s="26"/>
      <c r="BL65" s="86"/>
      <c r="BO65" s="26"/>
      <c r="BP65" s="26"/>
    </row>
    <row r="66">
      <c r="D66" s="191">
        <f>COUNTIF(postDEL!$AR$2:$AR187,$C66)</f>
        <v>0</v>
      </c>
      <c r="E66" s="4" t="str">
        <f>CONCATENATE(Process!$A$1,F66)</f>
        <v>ROSA767812</v>
      </c>
      <c r="F66" s="13">
        <v>767812.0</v>
      </c>
      <c r="H66" s="28" t="s">
        <v>2109</v>
      </c>
      <c r="I66" s="84">
        <v>0.0</v>
      </c>
      <c r="K66" s="192">
        <f>COUNTIF(postDEL!$AO$2:$AO187,$C66)</f>
        <v>0</v>
      </c>
      <c r="L66" s="84"/>
      <c r="N66" s="193" t="b">
        <f t="shared" si="1"/>
        <v>1</v>
      </c>
      <c r="O66" s="11"/>
      <c r="X66" s="10"/>
      <c r="Y66" s="194" t="str">
        <f t="shared" si="2"/>
        <v/>
      </c>
      <c r="Z66" s="183"/>
      <c r="AA66" s="205" t="s">
        <v>2110</v>
      </c>
      <c r="AB66" s="191">
        <f t="shared" si="3"/>
        <v>1</v>
      </c>
      <c r="AC66" s="195"/>
      <c r="AD66" s="26" t="str">
        <f t="shared" si="4"/>
        <v>NOT</v>
      </c>
      <c r="AE66" s="10"/>
      <c r="AF66" s="10"/>
      <c r="AG66" s="10"/>
      <c r="AH66" s="191">
        <f>COUNTIF(postDEL!$AR$2:$AR187,AG66)</f>
        <v>0</v>
      </c>
      <c r="AI66" s="86"/>
      <c r="AK66" s="197"/>
      <c r="AN66" s="26"/>
      <c r="AO66" s="26"/>
      <c r="AS66" s="197"/>
      <c r="AT66" s="200"/>
      <c r="AU66" s="26"/>
      <c r="AY66" s="26"/>
      <c r="AZ66" s="86"/>
      <c r="BC66" s="26"/>
      <c r="BD66" s="26"/>
      <c r="BF66" s="200"/>
      <c r="BG66" s="26"/>
      <c r="BK66" s="26"/>
      <c r="BL66" s="86"/>
      <c r="BO66" s="26"/>
      <c r="BP66" s="26"/>
    </row>
    <row r="67">
      <c r="D67" s="191">
        <f>COUNTIF(postDEL!$AR$2:$AR187,$C67)</f>
        <v>0</v>
      </c>
      <c r="E67" s="4" t="str">
        <f>CONCATENATE(Process!$A$1,F67)</f>
        <v>ROSA773480</v>
      </c>
      <c r="F67" s="13">
        <v>773480.0</v>
      </c>
      <c r="H67" s="28" t="s">
        <v>2110</v>
      </c>
      <c r="I67" s="84">
        <v>0.0</v>
      </c>
      <c r="K67" s="192">
        <f>COUNTIF(postDEL!$AO$2:$AO187,$C67)</f>
        <v>0</v>
      </c>
      <c r="L67" s="84"/>
      <c r="N67" s="193" t="b">
        <f t="shared" si="1"/>
        <v>1</v>
      </c>
      <c r="O67" s="11"/>
      <c r="X67" s="10"/>
      <c r="Y67" s="194" t="str">
        <f t="shared" si="2"/>
        <v/>
      </c>
      <c r="Z67" s="183"/>
      <c r="AA67" s="205" t="s">
        <v>2111</v>
      </c>
      <c r="AB67" s="191">
        <f t="shared" si="3"/>
        <v>1</v>
      </c>
      <c r="AC67" s="195"/>
      <c r="AD67" s="26" t="str">
        <f t="shared" si="4"/>
        <v>NOT</v>
      </c>
      <c r="AE67" s="10"/>
      <c r="AF67" s="10"/>
      <c r="AG67" s="10"/>
      <c r="AH67" s="191">
        <f>COUNTIF(postDEL!$AR$2:$AR187,AG67)</f>
        <v>0</v>
      </c>
      <c r="AI67" s="86"/>
      <c r="AK67" s="197"/>
      <c r="AN67" s="26"/>
      <c r="AO67" s="26"/>
      <c r="AS67" s="197"/>
      <c r="AT67" s="200"/>
      <c r="AU67" s="26"/>
      <c r="AY67" s="26"/>
      <c r="AZ67" s="86"/>
      <c r="BC67" s="26"/>
      <c r="BD67" s="26"/>
      <c r="BF67" s="200"/>
      <c r="BG67" s="26"/>
      <c r="BK67" s="26"/>
      <c r="BL67" s="86"/>
      <c r="BO67" s="26"/>
      <c r="BP67" s="26"/>
    </row>
    <row r="68">
      <c r="D68" s="191">
        <f>COUNTIF(postDEL!$AR$2:$AR187,$C68)</f>
        <v>0</v>
      </c>
      <c r="E68" s="4" t="str">
        <f>CONCATENATE(Process!$A$1,F68)</f>
        <v>ROSA410886</v>
      </c>
      <c r="F68" s="13">
        <v>410886.0</v>
      </c>
      <c r="H68" s="28" t="s">
        <v>2111</v>
      </c>
      <c r="I68" s="84">
        <v>0.0</v>
      </c>
      <c r="K68" s="192">
        <f>COUNTIF(postDEL!$AO$2:$AO187,$C68)</f>
        <v>0</v>
      </c>
      <c r="L68" s="84"/>
      <c r="N68" s="193" t="b">
        <f t="shared" si="1"/>
        <v>1</v>
      </c>
      <c r="O68" s="11"/>
      <c r="X68" s="10"/>
      <c r="Y68" s="194" t="str">
        <f t="shared" si="2"/>
        <v/>
      </c>
      <c r="Z68" s="183"/>
      <c r="AA68" s="205" t="s">
        <v>2112</v>
      </c>
      <c r="AB68" s="191">
        <f t="shared" si="3"/>
        <v>1</v>
      </c>
      <c r="AC68" s="195"/>
      <c r="AD68" s="26" t="str">
        <f t="shared" si="4"/>
        <v>NOT</v>
      </c>
      <c r="AE68" s="10"/>
      <c r="AF68" s="10"/>
      <c r="AG68" s="10"/>
      <c r="AH68" s="191">
        <f>COUNTIF(postDEL!$AR$2:$AR187,AG68)</f>
        <v>0</v>
      </c>
      <c r="AI68" s="86"/>
      <c r="AK68" s="197"/>
      <c r="AN68" s="26"/>
      <c r="AO68" s="26"/>
      <c r="AS68" s="197"/>
      <c r="AT68" s="200"/>
      <c r="AU68" s="26"/>
      <c r="AY68" s="26"/>
      <c r="AZ68" s="86"/>
      <c r="BC68" s="26"/>
      <c r="BD68" s="26"/>
      <c r="BF68" s="200"/>
      <c r="BG68" s="26"/>
      <c r="BK68" s="26"/>
      <c r="BL68" s="86"/>
      <c r="BO68" s="26"/>
      <c r="BP68" s="26"/>
    </row>
    <row r="69">
      <c r="D69" s="191">
        <f>COUNTIF(postDEL!$AR$2:$AR187,$C69)</f>
        <v>0</v>
      </c>
      <c r="E69" s="4" t="str">
        <f>CONCATENATE(Process!$A$1,F69)</f>
        <v>ROSA300488</v>
      </c>
      <c r="F69" s="13">
        <v>300488.0</v>
      </c>
      <c r="H69" s="28" t="s">
        <v>2112</v>
      </c>
      <c r="I69" s="84">
        <v>0.0</v>
      </c>
      <c r="K69" s="192">
        <f>COUNTIF(postDEL!$AO$2:$AO187,$C69)</f>
        <v>0</v>
      </c>
      <c r="L69" s="84"/>
      <c r="N69" s="193" t="b">
        <f t="shared" si="1"/>
        <v>1</v>
      </c>
      <c r="O69" s="11"/>
      <c r="X69" s="10"/>
      <c r="Y69" s="194" t="str">
        <f t="shared" si="2"/>
        <v/>
      </c>
      <c r="Z69" s="183"/>
      <c r="AA69" s="205" t="s">
        <v>2113</v>
      </c>
      <c r="AB69" s="191">
        <f t="shared" si="3"/>
        <v>1</v>
      </c>
      <c r="AC69" s="195"/>
      <c r="AD69" s="26" t="str">
        <f t="shared" si="4"/>
        <v>NOT</v>
      </c>
      <c r="AE69" s="10"/>
      <c r="AF69" s="10"/>
      <c r="AG69" s="10"/>
      <c r="AH69" s="191">
        <f>COUNTIF(postDEL!$AR$2:$AR187,AG69)</f>
        <v>0</v>
      </c>
      <c r="AI69" s="86"/>
      <c r="AK69" s="197"/>
      <c r="AN69" s="26"/>
      <c r="AO69" s="26"/>
      <c r="AS69" s="197"/>
      <c r="AT69" s="200"/>
      <c r="AU69" s="26"/>
      <c r="AY69" s="26"/>
      <c r="AZ69" s="86"/>
      <c r="BC69" s="26"/>
      <c r="BD69" s="26"/>
      <c r="BF69" s="200"/>
      <c r="BG69" s="26"/>
      <c r="BK69" s="26"/>
      <c r="BL69" s="86"/>
      <c r="BO69" s="26"/>
      <c r="BP69" s="26"/>
    </row>
    <row r="70">
      <c r="D70" s="191">
        <f>COUNTIF(postDEL!$AR$2:$AR187,$C70)</f>
        <v>0</v>
      </c>
      <c r="E70" s="4" t="str">
        <f>CONCATENATE(Process!$A$1,F70)</f>
        <v>ROSA406630</v>
      </c>
      <c r="F70" s="13">
        <v>406630.0</v>
      </c>
      <c r="H70" s="28" t="s">
        <v>2113</v>
      </c>
      <c r="I70" s="84">
        <v>0.0</v>
      </c>
      <c r="K70" s="192">
        <f>COUNTIF(postDEL!$AO$2:$AO187,$C70)</f>
        <v>0</v>
      </c>
      <c r="L70" s="84"/>
      <c r="N70" s="193" t="b">
        <f t="shared" si="1"/>
        <v>1</v>
      </c>
      <c r="O70" s="11"/>
      <c r="X70" s="10"/>
      <c r="Y70" s="194" t="str">
        <f t="shared" si="2"/>
        <v/>
      </c>
      <c r="Z70" s="183"/>
      <c r="AA70" s="205" t="s">
        <v>2114</v>
      </c>
      <c r="AB70" s="191">
        <f t="shared" si="3"/>
        <v>1</v>
      </c>
      <c r="AC70" s="195"/>
      <c r="AD70" s="26" t="str">
        <f t="shared" si="4"/>
        <v>NOT</v>
      </c>
      <c r="AE70" s="10"/>
      <c r="AF70" s="10"/>
      <c r="AG70" s="10"/>
      <c r="AH70" s="191">
        <f>COUNTIF(postDEL!$AR$2:$AR187,AG70)</f>
        <v>0</v>
      </c>
      <c r="AI70" s="86"/>
      <c r="AK70" s="197"/>
      <c r="AN70" s="26"/>
      <c r="AO70" s="26"/>
      <c r="AS70" s="197"/>
      <c r="AT70" s="200"/>
      <c r="AU70" s="26"/>
      <c r="AY70" s="26"/>
      <c r="AZ70" s="86"/>
      <c r="BC70" s="26"/>
      <c r="BD70" s="26"/>
      <c r="BF70" s="200"/>
      <c r="BG70" s="26"/>
      <c r="BK70" s="26"/>
      <c r="BL70" s="86"/>
      <c r="BO70" s="26"/>
      <c r="BP70" s="26"/>
    </row>
    <row r="71">
      <c r="D71" s="191">
        <f>COUNTIF(postDEL!$AR$2:$AR187,$C71)</f>
        <v>0</v>
      </c>
      <c r="E71" s="4" t="str">
        <f>CONCATENATE(Process!$A$1,F71)</f>
        <v>ROSA370377</v>
      </c>
      <c r="F71" s="13">
        <v>370377.0</v>
      </c>
      <c r="H71" s="28" t="s">
        <v>2114</v>
      </c>
      <c r="I71" s="84">
        <v>0.0</v>
      </c>
      <c r="K71" s="192">
        <f>COUNTIF(postDEL!$AO$2:$AO187,$C71)</f>
        <v>0</v>
      </c>
      <c r="L71" s="84"/>
      <c r="N71" s="193" t="b">
        <f t="shared" si="1"/>
        <v>1</v>
      </c>
      <c r="O71" s="11"/>
      <c r="X71" s="10"/>
      <c r="Y71" s="194" t="str">
        <f t="shared" si="2"/>
        <v/>
      </c>
      <c r="Z71" s="183"/>
      <c r="AA71" s="205" t="s">
        <v>2115</v>
      </c>
      <c r="AB71" s="191">
        <f t="shared" si="3"/>
        <v>1</v>
      </c>
      <c r="AC71" s="195"/>
      <c r="AD71" s="26" t="str">
        <f t="shared" si="4"/>
        <v>NOT</v>
      </c>
      <c r="AE71" s="10"/>
      <c r="AF71" s="10"/>
      <c r="AG71" s="10"/>
      <c r="AH71" s="191">
        <f>COUNTIF(postDEL!$AR$2:$AR187,AG71)</f>
        <v>0</v>
      </c>
      <c r="AI71" s="86"/>
      <c r="AK71" s="197"/>
      <c r="AN71" s="26"/>
      <c r="AO71" s="26"/>
      <c r="AS71" s="197"/>
      <c r="AT71" s="200"/>
      <c r="AU71" s="26"/>
      <c r="AY71" s="26"/>
      <c r="AZ71" s="86"/>
      <c r="BC71" s="26"/>
      <c r="BD71" s="26"/>
      <c r="BF71" s="200"/>
      <c r="BG71" s="26"/>
      <c r="BK71" s="26"/>
      <c r="BL71" s="86"/>
      <c r="BO71" s="26"/>
      <c r="BP71" s="26"/>
    </row>
    <row r="72">
      <c r="D72" s="191">
        <f>COUNTIF(postDEL!$AR$2:$AR187,$C72)</f>
        <v>0</v>
      </c>
      <c r="E72" s="4" t="str">
        <f>CONCATENATE(Process!$A$1,F72)</f>
        <v>ROSA311025</v>
      </c>
      <c r="F72" s="13">
        <v>311025.0</v>
      </c>
      <c r="H72" s="28" t="s">
        <v>2115</v>
      </c>
      <c r="I72" s="84">
        <v>0.0</v>
      </c>
      <c r="K72" s="192">
        <f>COUNTIF(postDEL!$AO$2:$AO187,$C72)</f>
        <v>0</v>
      </c>
      <c r="L72" s="84"/>
      <c r="N72" s="193" t="b">
        <f t="shared" si="1"/>
        <v>1</v>
      </c>
      <c r="O72" s="11"/>
      <c r="X72" s="10"/>
      <c r="Y72" s="194" t="str">
        <f t="shared" si="2"/>
        <v/>
      </c>
      <c r="Z72" s="183"/>
      <c r="AA72" s="205" t="s">
        <v>2116</v>
      </c>
      <c r="AB72" s="191">
        <f t="shared" si="3"/>
        <v>1</v>
      </c>
      <c r="AC72" s="195"/>
      <c r="AD72" s="26" t="str">
        <f t="shared" si="4"/>
        <v>NOT</v>
      </c>
      <c r="AE72" s="10"/>
      <c r="AF72" s="10"/>
      <c r="AG72" s="10"/>
      <c r="AH72" s="191">
        <f>COUNTIF(postDEL!$AR$2:$AR187,AG72)</f>
        <v>0</v>
      </c>
      <c r="AI72" s="86"/>
      <c r="AK72" s="197"/>
      <c r="AN72" s="26"/>
      <c r="AO72" s="26"/>
      <c r="AS72" s="197"/>
      <c r="AT72" s="200"/>
      <c r="AU72" s="26"/>
      <c r="AY72" s="26"/>
      <c r="AZ72" s="86"/>
      <c r="BC72" s="26"/>
      <c r="BD72" s="26"/>
      <c r="BF72" s="200"/>
      <c r="BG72" s="26"/>
      <c r="BK72" s="26"/>
      <c r="BL72" s="86"/>
      <c r="BO72" s="26"/>
      <c r="BP72" s="26"/>
    </row>
    <row r="73">
      <c r="D73" s="191">
        <f>COUNTIF(postDEL!$AR$2:$AR187,$C73)</f>
        <v>0</v>
      </c>
      <c r="E73" s="4" t="str">
        <f>CONCATENATE(Process!$A$1,F73)</f>
        <v>ROSA777342</v>
      </c>
      <c r="F73" s="13">
        <v>777342.0</v>
      </c>
      <c r="H73" s="28" t="s">
        <v>2116</v>
      </c>
      <c r="I73" s="84">
        <v>0.0</v>
      </c>
      <c r="K73" s="192">
        <f>COUNTIF(postDEL!$AO$2:$AO187,$C73)</f>
        <v>0</v>
      </c>
      <c r="L73" s="84"/>
      <c r="N73" s="193" t="b">
        <f t="shared" si="1"/>
        <v>1</v>
      </c>
      <c r="O73" s="11"/>
      <c r="X73" s="10"/>
      <c r="Y73" s="194" t="str">
        <f t="shared" si="2"/>
        <v/>
      </c>
      <c r="Z73" s="183"/>
      <c r="AA73" s="205" t="s">
        <v>2117</v>
      </c>
      <c r="AB73" s="191">
        <f t="shared" si="3"/>
        <v>1</v>
      </c>
      <c r="AC73" s="195"/>
      <c r="AD73" s="26" t="str">
        <f t="shared" si="4"/>
        <v>NOT</v>
      </c>
      <c r="AE73" s="10"/>
      <c r="AF73" s="10"/>
      <c r="AG73" s="10"/>
      <c r="AH73" s="191">
        <f>COUNTIF(postDEL!$AR$2:$AR187,AG73)</f>
        <v>0</v>
      </c>
      <c r="AI73" s="86"/>
      <c r="AK73" s="197"/>
      <c r="AN73" s="26"/>
      <c r="AO73" s="26"/>
      <c r="AS73" s="197"/>
      <c r="AT73" s="200"/>
      <c r="AU73" s="26"/>
      <c r="AY73" s="26"/>
      <c r="AZ73" s="86"/>
      <c r="BC73" s="26"/>
      <c r="BD73" s="26"/>
      <c r="BF73" s="200"/>
      <c r="BG73" s="26"/>
      <c r="BK73" s="26"/>
      <c r="BL73" s="86"/>
      <c r="BO73" s="26"/>
      <c r="BP73" s="26"/>
    </row>
    <row r="74">
      <c r="D74" s="191">
        <f>COUNTIF(postDEL!$AR$2:$AR187,$C74)</f>
        <v>0</v>
      </c>
      <c r="E74" s="4" t="str">
        <f>CONCATENATE(Process!$A$1,F74)</f>
        <v>ROSA921794</v>
      </c>
      <c r="F74" s="13">
        <v>921794.0</v>
      </c>
      <c r="H74" s="28" t="s">
        <v>2117</v>
      </c>
      <c r="I74" s="84">
        <v>0.0</v>
      </c>
      <c r="K74" s="192">
        <f>COUNTIF(postDEL!$AO$2:$AO187,$C74)</f>
        <v>0</v>
      </c>
      <c r="L74" s="84"/>
      <c r="N74" s="193" t="b">
        <f t="shared" si="1"/>
        <v>1</v>
      </c>
      <c r="O74" s="11"/>
      <c r="X74" s="10"/>
      <c r="Y74" s="194" t="str">
        <f t="shared" si="2"/>
        <v/>
      </c>
      <c r="Z74" s="183"/>
      <c r="AA74" s="205" t="s">
        <v>2118</v>
      </c>
      <c r="AB74" s="191">
        <f t="shared" si="3"/>
        <v>1</v>
      </c>
      <c r="AC74" s="195"/>
      <c r="AD74" s="26" t="str">
        <f t="shared" si="4"/>
        <v>NOT</v>
      </c>
      <c r="AE74" s="10"/>
      <c r="AF74" s="10"/>
      <c r="AG74" s="10"/>
      <c r="AH74" s="191">
        <f>COUNTIF(postDEL!$AR$2:$AR187,AG74)</f>
        <v>0</v>
      </c>
      <c r="AI74" s="86"/>
      <c r="AK74" s="197"/>
      <c r="AN74" s="26"/>
      <c r="AO74" s="26"/>
      <c r="AS74" s="197"/>
      <c r="AT74" s="200"/>
      <c r="AU74" s="26"/>
      <c r="AY74" s="26"/>
      <c r="AZ74" s="86"/>
      <c r="BC74" s="26"/>
      <c r="BD74" s="26"/>
      <c r="BF74" s="200"/>
      <c r="BG74" s="26"/>
      <c r="BK74" s="26"/>
      <c r="BL74" s="86"/>
      <c r="BO74" s="26"/>
      <c r="BP74" s="26"/>
    </row>
    <row r="75">
      <c r="D75" s="191">
        <f>COUNTIF(postDEL!$AR$2:$AR187,$C75)</f>
        <v>0</v>
      </c>
      <c r="E75" s="4" t="str">
        <f>CONCATENATE(Process!$A$1,F75)</f>
        <v>ROSA253520</v>
      </c>
      <c r="F75" s="13">
        <v>253520.0</v>
      </c>
      <c r="H75" s="28" t="s">
        <v>2118</v>
      </c>
      <c r="I75" s="84">
        <v>0.0</v>
      </c>
      <c r="K75" s="192">
        <f>COUNTIF(postDEL!$AO$2:$AO187,$C75)</f>
        <v>0</v>
      </c>
      <c r="L75" s="84"/>
      <c r="N75" s="193" t="b">
        <f t="shared" si="1"/>
        <v>1</v>
      </c>
      <c r="O75" s="11"/>
      <c r="X75" s="10"/>
      <c r="Y75" s="194" t="str">
        <f t="shared" si="2"/>
        <v/>
      </c>
      <c r="Z75" s="183"/>
      <c r="AA75" s="205" t="s">
        <v>2119</v>
      </c>
      <c r="AB75" s="191">
        <f t="shared" si="3"/>
        <v>1</v>
      </c>
      <c r="AC75" s="195"/>
      <c r="AD75" s="26" t="str">
        <f t="shared" si="4"/>
        <v>NOT</v>
      </c>
      <c r="AE75" s="10"/>
      <c r="AF75" s="10"/>
      <c r="AG75" s="10"/>
      <c r="AH75" s="191">
        <f>COUNTIF(postDEL!$AR$2:$AR187,AG75)</f>
        <v>0</v>
      </c>
      <c r="AI75" s="86"/>
      <c r="AK75" s="197"/>
      <c r="AN75" s="26"/>
      <c r="AO75" s="26"/>
      <c r="AS75" s="197"/>
      <c r="AT75" s="200"/>
      <c r="AU75" s="26"/>
      <c r="AY75" s="26"/>
      <c r="AZ75" s="86"/>
      <c r="BC75" s="26"/>
      <c r="BD75" s="26"/>
      <c r="BF75" s="200"/>
      <c r="BG75" s="26"/>
      <c r="BK75" s="26"/>
      <c r="BL75" s="86"/>
      <c r="BO75" s="26"/>
      <c r="BP75" s="26"/>
    </row>
    <row r="76">
      <c r="D76" s="191">
        <f>COUNTIF(postDEL!$AR$2:$AR187,$C76)</f>
        <v>0</v>
      </c>
      <c r="E76" s="4" t="str">
        <f>CONCATENATE(Process!$A$1,F76)</f>
        <v>ROSA312007</v>
      </c>
      <c r="F76" s="13">
        <v>312007.0</v>
      </c>
      <c r="H76" s="28" t="s">
        <v>2119</v>
      </c>
      <c r="I76" s="84">
        <v>0.0</v>
      </c>
      <c r="K76" s="192">
        <f>COUNTIF(postDEL!$AO$2:$AO187,$C76)</f>
        <v>0</v>
      </c>
      <c r="L76" s="84"/>
      <c r="N76" s="193" t="b">
        <f t="shared" si="1"/>
        <v>1</v>
      </c>
      <c r="O76" s="11"/>
      <c r="X76" s="10"/>
      <c r="Y76" s="194" t="str">
        <f t="shared" si="2"/>
        <v/>
      </c>
      <c r="Z76" s="183"/>
      <c r="AA76" s="205" t="s">
        <v>2120</v>
      </c>
      <c r="AB76" s="191">
        <f t="shared" si="3"/>
        <v>1</v>
      </c>
      <c r="AC76" s="195"/>
      <c r="AD76" s="26" t="str">
        <f t="shared" si="4"/>
        <v>NOT</v>
      </c>
      <c r="AE76" s="10"/>
      <c r="AF76" s="10"/>
      <c r="AG76" s="10"/>
      <c r="AH76" s="191">
        <f>COUNTIF(postDEL!$AR$2:$AR187,AG76)</f>
        <v>0</v>
      </c>
      <c r="AI76" s="86"/>
      <c r="AK76" s="197"/>
      <c r="AN76" s="26"/>
      <c r="AO76" s="26"/>
      <c r="AS76" s="197"/>
      <c r="AT76" s="200"/>
      <c r="AU76" s="26"/>
      <c r="AY76" s="26"/>
      <c r="AZ76" s="86"/>
      <c r="BC76" s="26"/>
      <c r="BD76" s="26"/>
      <c r="BF76" s="200"/>
      <c r="BG76" s="26"/>
      <c r="BK76" s="26"/>
      <c r="BL76" s="86"/>
      <c r="BO76" s="26"/>
      <c r="BP76" s="26"/>
    </row>
    <row r="77">
      <c r="D77" s="191">
        <f>COUNTIF(postDEL!$AR$2:$AR187,$C77)</f>
        <v>0</v>
      </c>
      <c r="E77" s="4" t="str">
        <f>CONCATENATE(Process!$A$1,F77)</f>
        <v>ROSA179208</v>
      </c>
      <c r="F77" s="13">
        <v>179208.0</v>
      </c>
      <c r="H77" s="28" t="s">
        <v>2120</v>
      </c>
      <c r="I77" s="84">
        <v>0.0</v>
      </c>
      <c r="K77" s="192">
        <f>COUNTIF(postDEL!$AO$2:$AO187,$C77)</f>
        <v>0</v>
      </c>
      <c r="L77" s="84"/>
      <c r="N77" s="193" t="b">
        <f t="shared" si="1"/>
        <v>1</v>
      </c>
      <c r="O77" s="11"/>
      <c r="X77" s="10"/>
      <c r="Y77" s="194" t="str">
        <f t="shared" si="2"/>
        <v/>
      </c>
      <c r="Z77" s="183"/>
      <c r="AA77" s="205" t="s">
        <v>2121</v>
      </c>
      <c r="AB77" s="191">
        <f t="shared" si="3"/>
        <v>1</v>
      </c>
      <c r="AC77" s="195"/>
      <c r="AD77" s="26" t="str">
        <f t="shared" si="4"/>
        <v>NOT</v>
      </c>
      <c r="AE77" s="10"/>
      <c r="AF77" s="10"/>
      <c r="AG77" s="10"/>
      <c r="AH77" s="191">
        <f>COUNTIF(postDEL!$AR$2:$AR187,AG77)</f>
        <v>0</v>
      </c>
      <c r="AI77" s="86"/>
      <c r="AK77" s="197"/>
      <c r="AN77" s="26"/>
      <c r="AO77" s="26"/>
      <c r="AS77" s="197"/>
      <c r="AT77" s="200"/>
      <c r="AU77" s="26"/>
      <c r="AY77" s="26"/>
      <c r="AZ77" s="86"/>
      <c r="BC77" s="26"/>
      <c r="BD77" s="26"/>
      <c r="BF77" s="200"/>
      <c r="BG77" s="26"/>
      <c r="BK77" s="26"/>
      <c r="BL77" s="86"/>
      <c r="BO77" s="26"/>
      <c r="BP77" s="26"/>
    </row>
    <row r="78">
      <c r="D78" s="191">
        <f>COUNTIF(postDEL!$AR$2:$AR187,$C78)</f>
        <v>0</v>
      </c>
      <c r="E78" s="4" t="str">
        <f>CONCATENATE(Process!$A$1,F78)</f>
        <v>ROSA284355</v>
      </c>
      <c r="F78" s="13">
        <v>284355.0</v>
      </c>
      <c r="H78" s="28" t="s">
        <v>2121</v>
      </c>
      <c r="I78" s="84">
        <v>0.0</v>
      </c>
      <c r="K78" s="192">
        <f>COUNTIF(postDEL!$AO$2:$AO187,$C78)</f>
        <v>0</v>
      </c>
      <c r="L78" s="84"/>
      <c r="N78" s="193" t="b">
        <f t="shared" si="1"/>
        <v>1</v>
      </c>
      <c r="O78" s="11"/>
      <c r="X78" s="10"/>
      <c r="Y78" s="194" t="str">
        <f t="shared" si="2"/>
        <v/>
      </c>
      <c r="Z78" s="183"/>
      <c r="AA78" s="205" t="s">
        <v>2122</v>
      </c>
      <c r="AB78" s="191">
        <f t="shared" si="3"/>
        <v>1</v>
      </c>
      <c r="AC78" s="195"/>
      <c r="AD78" s="26" t="str">
        <f t="shared" si="4"/>
        <v>NOT</v>
      </c>
      <c r="AE78" s="10"/>
      <c r="AF78" s="10"/>
      <c r="AG78" s="10"/>
      <c r="AH78" s="191">
        <f>COUNTIF(postDEL!$AR$2:$AR187,AG78)</f>
        <v>0</v>
      </c>
      <c r="AI78" s="86"/>
      <c r="AK78" s="197"/>
      <c r="AN78" s="26"/>
      <c r="AO78" s="26"/>
      <c r="AS78" s="197"/>
      <c r="AT78" s="200"/>
      <c r="AU78" s="26"/>
      <c r="AY78" s="26"/>
      <c r="AZ78" s="86"/>
      <c r="BC78" s="26"/>
      <c r="BD78" s="26"/>
      <c r="BF78" s="200"/>
      <c r="BG78" s="26"/>
      <c r="BK78" s="26"/>
      <c r="BL78" s="86"/>
      <c r="BO78" s="26"/>
      <c r="BP78" s="26"/>
    </row>
    <row r="79">
      <c r="D79" s="191">
        <f>COUNTIF(postDEL!$AR$2:$AR187,$C79)</f>
        <v>0</v>
      </c>
      <c r="E79" s="4" t="str">
        <f>CONCATENATE(Process!$A$1,F79)</f>
        <v>ROSA776021</v>
      </c>
      <c r="F79" s="13">
        <v>776021.0</v>
      </c>
      <c r="H79" s="28" t="s">
        <v>2122</v>
      </c>
      <c r="I79" s="84">
        <v>0.0</v>
      </c>
      <c r="K79" s="192">
        <f>COUNTIF(postDEL!$AO$2:$AO187,$C79)</f>
        <v>0</v>
      </c>
      <c r="L79" s="84"/>
      <c r="N79" s="193" t="b">
        <f t="shared" si="1"/>
        <v>1</v>
      </c>
      <c r="O79" s="11"/>
      <c r="X79" s="10"/>
      <c r="Y79" s="194" t="str">
        <f t="shared" si="2"/>
        <v/>
      </c>
      <c r="Z79" s="183"/>
      <c r="AA79" s="205" t="s">
        <v>2123</v>
      </c>
      <c r="AB79" s="191">
        <f t="shared" si="3"/>
        <v>1</v>
      </c>
      <c r="AC79" s="195"/>
      <c r="AD79" s="26" t="str">
        <f t="shared" si="4"/>
        <v>NOT</v>
      </c>
      <c r="AE79" s="10"/>
      <c r="AF79" s="10"/>
      <c r="AG79" s="10"/>
      <c r="AH79" s="191">
        <f>COUNTIF(postDEL!$AR$2:$AR187,AG79)</f>
        <v>0</v>
      </c>
      <c r="AI79" s="86"/>
      <c r="AK79" s="197"/>
      <c r="AN79" s="26"/>
      <c r="AO79" s="26"/>
      <c r="AS79" s="197"/>
      <c r="AT79" s="200"/>
      <c r="AU79" s="26"/>
      <c r="AY79" s="26"/>
      <c r="AZ79" s="86"/>
      <c r="BC79" s="26"/>
      <c r="BD79" s="26"/>
      <c r="BF79" s="200"/>
      <c r="BG79" s="26"/>
      <c r="BK79" s="26"/>
      <c r="BL79" s="86"/>
      <c r="BO79" s="26"/>
      <c r="BP79" s="26"/>
    </row>
    <row r="80">
      <c r="D80" s="191">
        <f>COUNTIF(postDEL!$AR$2:$AR187,$C80)</f>
        <v>0</v>
      </c>
      <c r="E80" s="4" t="str">
        <f>CONCATENATE(Process!$A$1,F80)</f>
        <v>ROSA916503</v>
      </c>
      <c r="F80" s="13">
        <v>916503.0</v>
      </c>
      <c r="H80" s="28" t="s">
        <v>2123</v>
      </c>
      <c r="I80" s="84">
        <v>0.0</v>
      </c>
      <c r="K80" s="192">
        <f>COUNTIF(postDEL!$AO$2:$AO187,$C80)</f>
        <v>0</v>
      </c>
      <c r="L80" s="84"/>
      <c r="N80" s="193" t="b">
        <f t="shared" si="1"/>
        <v>1</v>
      </c>
      <c r="O80" s="11"/>
      <c r="X80" s="10"/>
      <c r="Y80" s="194" t="str">
        <f t="shared" si="2"/>
        <v/>
      </c>
      <c r="Z80" s="183"/>
      <c r="AA80" s="205" t="s">
        <v>2124</v>
      </c>
      <c r="AB80" s="191">
        <f t="shared" si="3"/>
        <v>1</v>
      </c>
      <c r="AC80" s="195"/>
      <c r="AD80" s="26" t="str">
        <f t="shared" si="4"/>
        <v>NOT</v>
      </c>
      <c r="AE80" s="10"/>
      <c r="AF80" s="10"/>
      <c r="AG80" s="10"/>
      <c r="AH80" s="191">
        <f>COUNTIF(postDEL!$AR$2:$AR187,AG80)</f>
        <v>0</v>
      </c>
      <c r="AI80" s="86"/>
      <c r="AK80" s="197"/>
      <c r="AN80" s="26"/>
      <c r="AO80" s="26"/>
      <c r="AS80" s="197"/>
      <c r="AT80" s="200"/>
      <c r="AU80" s="26"/>
      <c r="AY80" s="26"/>
      <c r="AZ80" s="86"/>
      <c r="BC80" s="26"/>
      <c r="BD80" s="26"/>
      <c r="BF80" s="200"/>
      <c r="BG80" s="26"/>
      <c r="BK80" s="26"/>
      <c r="BL80" s="86"/>
      <c r="BO80" s="26"/>
      <c r="BP80" s="26"/>
    </row>
    <row r="81">
      <c r="D81" s="191">
        <f>COUNTIF(postDEL!$AR$2:$AR187,$C81)</f>
        <v>0</v>
      </c>
      <c r="E81" s="4" t="str">
        <f>CONCATENATE(Process!$A$1,F81)</f>
        <v>ROSA602932</v>
      </c>
      <c r="F81" s="13">
        <v>602932.0</v>
      </c>
      <c r="H81" s="28" t="s">
        <v>2124</v>
      </c>
      <c r="I81" s="84">
        <v>0.0</v>
      </c>
      <c r="K81" s="192">
        <f>COUNTIF(postDEL!$AO$2:$AO187,$C81)</f>
        <v>0</v>
      </c>
      <c r="L81" s="84"/>
      <c r="N81" s="193" t="b">
        <f t="shared" si="1"/>
        <v>1</v>
      </c>
      <c r="O81" s="11"/>
      <c r="X81" s="10"/>
      <c r="Y81" s="194" t="str">
        <f t="shared" si="2"/>
        <v/>
      </c>
      <c r="Z81" s="183"/>
      <c r="AA81" s="205" t="s">
        <v>2125</v>
      </c>
      <c r="AB81" s="191">
        <f t="shared" si="3"/>
        <v>1</v>
      </c>
      <c r="AC81" s="195"/>
      <c r="AD81" s="26" t="str">
        <f t="shared" si="4"/>
        <v>NOT</v>
      </c>
      <c r="AE81" s="10"/>
      <c r="AF81" s="10"/>
      <c r="AG81" s="10"/>
      <c r="AH81" s="191">
        <f>COUNTIF(postDEL!$AR$2:$AR187,AG81)</f>
        <v>0</v>
      </c>
      <c r="AI81" s="86"/>
      <c r="AK81" s="197"/>
      <c r="AN81" s="26"/>
      <c r="AO81" s="26"/>
      <c r="AS81" s="197"/>
      <c r="AT81" s="200"/>
      <c r="AU81" s="26"/>
      <c r="AY81" s="26"/>
      <c r="AZ81" s="86"/>
      <c r="BC81" s="26"/>
      <c r="BD81" s="26"/>
      <c r="BF81" s="200"/>
      <c r="BG81" s="26"/>
      <c r="BK81" s="26"/>
      <c r="BL81" s="86"/>
      <c r="BO81" s="26"/>
      <c r="BP81" s="26"/>
    </row>
    <row r="82">
      <c r="D82" s="191">
        <f>COUNTIF(postDEL!$AR$2:$AR187,$C82)</f>
        <v>0</v>
      </c>
      <c r="E82" s="4" t="str">
        <f>CONCATENATE(Process!$A$1,F82)</f>
        <v>ROSA770367</v>
      </c>
      <c r="F82" s="13">
        <v>770367.0</v>
      </c>
      <c r="H82" s="28" t="s">
        <v>2125</v>
      </c>
      <c r="I82" s="84">
        <v>0.0</v>
      </c>
      <c r="K82" s="192">
        <f>COUNTIF(postDEL!$AO$2:$AO187,$C82)</f>
        <v>0</v>
      </c>
      <c r="L82" s="84"/>
      <c r="N82" s="193" t="b">
        <f t="shared" si="1"/>
        <v>1</v>
      </c>
      <c r="O82" s="11"/>
      <c r="X82" s="10"/>
      <c r="Y82" s="194" t="str">
        <f t="shared" si="2"/>
        <v/>
      </c>
      <c r="Z82" s="183"/>
      <c r="AA82" s="205" t="s">
        <v>2126</v>
      </c>
      <c r="AB82" s="191">
        <f t="shared" si="3"/>
        <v>1</v>
      </c>
      <c r="AC82" s="195"/>
      <c r="AD82" s="26" t="str">
        <f t="shared" si="4"/>
        <v>NOT</v>
      </c>
      <c r="AE82" s="10"/>
      <c r="AF82" s="10"/>
      <c r="AG82" s="10"/>
      <c r="AH82" s="191">
        <f>COUNTIF(postDEL!$AR$2:$AR187,AG82)</f>
        <v>0</v>
      </c>
      <c r="AI82" s="86"/>
      <c r="AK82" s="197"/>
      <c r="AN82" s="26"/>
      <c r="AO82" s="26"/>
      <c r="AS82" s="197"/>
      <c r="AT82" s="200"/>
      <c r="AU82" s="26"/>
      <c r="AY82" s="26"/>
      <c r="AZ82" s="86"/>
      <c r="BC82" s="26"/>
      <c r="BD82" s="26"/>
      <c r="BF82" s="200"/>
      <c r="BG82" s="26"/>
      <c r="BK82" s="26"/>
      <c r="BL82" s="86"/>
      <c r="BO82" s="26"/>
      <c r="BP82" s="26"/>
    </row>
    <row r="83">
      <c r="D83" s="191">
        <f>COUNTIF(postDEL!$AR$2:$AR187,$C83)</f>
        <v>0</v>
      </c>
      <c r="E83" s="4" t="str">
        <f>CONCATENATE(Process!$A$1,F83)</f>
        <v>ROSA896361</v>
      </c>
      <c r="F83" s="13">
        <v>896361.0</v>
      </c>
      <c r="H83" s="28" t="s">
        <v>2126</v>
      </c>
      <c r="I83" s="84">
        <v>0.0</v>
      </c>
      <c r="K83" s="192">
        <f>COUNTIF(postDEL!$AO$2:$AO187,$C83)</f>
        <v>0</v>
      </c>
      <c r="L83" s="84"/>
      <c r="N83" s="193" t="b">
        <f t="shared" si="1"/>
        <v>1</v>
      </c>
      <c r="O83" s="11"/>
      <c r="X83" s="10"/>
      <c r="Y83" s="194" t="str">
        <f t="shared" si="2"/>
        <v/>
      </c>
      <c r="Z83" s="183"/>
      <c r="AA83" s="205" t="s">
        <v>2127</v>
      </c>
      <c r="AB83" s="191">
        <f t="shared" si="3"/>
        <v>1</v>
      </c>
      <c r="AC83" s="195"/>
      <c r="AD83" s="26" t="str">
        <f t="shared" si="4"/>
        <v>NOT</v>
      </c>
      <c r="AE83" s="10"/>
      <c r="AF83" s="10"/>
      <c r="AG83" s="10"/>
      <c r="AH83" s="191">
        <f>COUNTIF(postDEL!$AR$2:$AR187,AG83)</f>
        <v>0</v>
      </c>
      <c r="AI83" s="86"/>
      <c r="AK83" s="197"/>
      <c r="AN83" s="26"/>
      <c r="AO83" s="26"/>
      <c r="AS83" s="197"/>
      <c r="AT83" s="200"/>
      <c r="AU83" s="26"/>
      <c r="AY83" s="26"/>
      <c r="AZ83" s="86"/>
      <c r="BC83" s="26"/>
      <c r="BD83" s="26"/>
      <c r="BF83" s="200"/>
      <c r="BG83" s="26"/>
      <c r="BK83" s="26"/>
      <c r="BL83" s="86"/>
      <c r="BO83" s="26"/>
      <c r="BP83" s="26"/>
    </row>
    <row r="84">
      <c r="D84" s="191">
        <f>COUNTIF(postDEL!$AR$2:$AR187,$C84)</f>
        <v>0</v>
      </c>
      <c r="E84" s="4" t="str">
        <f>CONCATENATE(Process!$A$1,F84)</f>
        <v>ROSA103777</v>
      </c>
      <c r="F84" s="13">
        <v>103777.0</v>
      </c>
      <c r="H84" s="28" t="s">
        <v>2127</v>
      </c>
      <c r="I84" s="84">
        <v>0.0</v>
      </c>
      <c r="K84" s="192">
        <f>COUNTIF(postDEL!$AO$2:$AO187,$C84)</f>
        <v>0</v>
      </c>
      <c r="L84" s="84"/>
      <c r="N84" s="193" t="b">
        <f t="shared" si="1"/>
        <v>1</v>
      </c>
      <c r="O84" s="11"/>
      <c r="X84" s="10"/>
      <c r="Y84" s="194" t="str">
        <f t="shared" si="2"/>
        <v/>
      </c>
      <c r="Z84" s="183"/>
      <c r="AA84" s="205" t="s">
        <v>2128</v>
      </c>
      <c r="AB84" s="191">
        <f t="shared" si="3"/>
        <v>1</v>
      </c>
      <c r="AC84" s="195"/>
      <c r="AD84" s="26" t="str">
        <f t="shared" si="4"/>
        <v>NOT</v>
      </c>
      <c r="AE84" s="10"/>
      <c r="AF84" s="10"/>
      <c r="AG84" s="10"/>
      <c r="AH84" s="191">
        <f>COUNTIF(postDEL!$AR$2:$AR187,AG84)</f>
        <v>0</v>
      </c>
      <c r="AI84" s="86"/>
      <c r="AK84" s="197"/>
      <c r="AN84" s="26"/>
      <c r="AO84" s="26"/>
      <c r="AS84" s="197"/>
      <c r="AT84" s="200"/>
      <c r="AU84" s="26"/>
      <c r="AY84" s="26"/>
      <c r="AZ84" s="86"/>
      <c r="BC84" s="26"/>
      <c r="BD84" s="26"/>
      <c r="BF84" s="200"/>
      <c r="BG84" s="26"/>
      <c r="BK84" s="26"/>
      <c r="BL84" s="86"/>
      <c r="BO84" s="26"/>
      <c r="BP84" s="26"/>
    </row>
    <row r="85">
      <c r="D85" s="191">
        <f>COUNTIF(postDEL!$AR$2:$AR187,$C85)</f>
        <v>0</v>
      </c>
      <c r="E85" s="4" t="str">
        <f>CONCATENATE(Process!$A$1,F85)</f>
        <v>ROSA656971</v>
      </c>
      <c r="F85" s="13">
        <v>656971.0</v>
      </c>
      <c r="H85" s="28" t="s">
        <v>2128</v>
      </c>
      <c r="I85" s="84">
        <v>0.0</v>
      </c>
      <c r="K85" s="192">
        <f>COUNTIF(postDEL!$AO$2:$AO187,$C85)</f>
        <v>0</v>
      </c>
      <c r="L85" s="84"/>
      <c r="N85" s="193" t="b">
        <f t="shared" si="1"/>
        <v>1</v>
      </c>
      <c r="O85" s="11"/>
      <c r="X85" s="10"/>
      <c r="Y85" s="194" t="str">
        <f t="shared" si="2"/>
        <v/>
      </c>
      <c r="Z85" s="183"/>
      <c r="AA85" s="205" t="s">
        <v>2129</v>
      </c>
      <c r="AB85" s="191">
        <f t="shared" si="3"/>
        <v>1</v>
      </c>
      <c r="AC85" s="195"/>
      <c r="AD85" s="26" t="str">
        <f t="shared" si="4"/>
        <v>NOT</v>
      </c>
      <c r="AE85" s="10"/>
      <c r="AF85" s="10"/>
      <c r="AG85" s="10"/>
      <c r="AH85" s="191">
        <f>COUNTIF(postDEL!$AR$2:$AR187,AG85)</f>
        <v>0</v>
      </c>
      <c r="AI85" s="86"/>
      <c r="AK85" s="197"/>
      <c r="AN85" s="26"/>
      <c r="AO85" s="26"/>
      <c r="AS85" s="197"/>
      <c r="AT85" s="200"/>
      <c r="AU85" s="26"/>
      <c r="AY85" s="26"/>
      <c r="AZ85" s="86"/>
      <c r="BC85" s="26"/>
      <c r="BD85" s="26"/>
      <c r="BF85" s="200"/>
      <c r="BG85" s="26"/>
      <c r="BK85" s="26"/>
      <c r="BL85" s="86"/>
      <c r="BO85" s="26"/>
      <c r="BP85" s="26"/>
    </row>
    <row r="86">
      <c r="D86" s="191">
        <f>COUNTIF(postDEL!$AR$2:$AR187,$C86)</f>
        <v>0</v>
      </c>
      <c r="E86" s="4" t="str">
        <f>CONCATENATE(Process!$A$1,F86)</f>
        <v>ROSA559538</v>
      </c>
      <c r="F86" s="13">
        <v>559538.0</v>
      </c>
      <c r="H86" s="28" t="s">
        <v>2129</v>
      </c>
      <c r="I86" s="84">
        <v>0.0</v>
      </c>
      <c r="K86" s="192">
        <f>COUNTIF(postDEL!$AO$2:$AO187,$C86)</f>
        <v>0</v>
      </c>
      <c r="L86" s="84"/>
      <c r="N86" s="193" t="b">
        <f t="shared" si="1"/>
        <v>1</v>
      </c>
      <c r="O86" s="11"/>
      <c r="X86" s="10"/>
      <c r="Y86" s="194" t="str">
        <f t="shared" si="2"/>
        <v/>
      </c>
      <c r="Z86" s="183"/>
      <c r="AA86" s="205" t="s">
        <v>2130</v>
      </c>
      <c r="AB86" s="191">
        <f t="shared" si="3"/>
        <v>1</v>
      </c>
      <c r="AC86" s="195"/>
      <c r="AD86" s="26" t="str">
        <f t="shared" si="4"/>
        <v>NOT</v>
      </c>
      <c r="AE86" s="10"/>
      <c r="AF86" s="10"/>
      <c r="AG86" s="10"/>
      <c r="AH86" s="191">
        <f>COUNTIF(postDEL!$AR$2:$AR187,AG86)</f>
        <v>0</v>
      </c>
      <c r="AI86" s="86"/>
      <c r="AK86" s="197"/>
      <c r="AN86" s="26"/>
      <c r="AO86" s="26"/>
      <c r="AS86" s="197"/>
      <c r="AT86" s="200"/>
      <c r="AU86" s="26"/>
      <c r="AY86" s="26"/>
      <c r="AZ86" s="86"/>
      <c r="BC86" s="26"/>
      <c r="BD86" s="26"/>
      <c r="BF86" s="200"/>
      <c r="BG86" s="26"/>
      <c r="BK86" s="26"/>
      <c r="BL86" s="86"/>
      <c r="BO86" s="26"/>
      <c r="BP86" s="26"/>
    </row>
    <row r="87">
      <c r="D87" s="191">
        <f>COUNTIF(postDEL!$AR$2:$AR187,$C87)</f>
        <v>0</v>
      </c>
      <c r="E87" s="4" t="str">
        <f>CONCATENATE(Process!$A$1,F87)</f>
        <v>ROSA768218</v>
      </c>
      <c r="F87" s="13">
        <v>768218.0</v>
      </c>
      <c r="H87" s="28" t="s">
        <v>2130</v>
      </c>
      <c r="I87" s="84">
        <v>0.0</v>
      </c>
      <c r="K87" s="192">
        <f>COUNTIF(postDEL!$AO$2:$AO187,$C87)</f>
        <v>0</v>
      </c>
      <c r="L87" s="84"/>
      <c r="N87" s="193" t="b">
        <f t="shared" si="1"/>
        <v>1</v>
      </c>
      <c r="O87" s="11"/>
      <c r="X87" s="10"/>
      <c r="Y87" s="194" t="str">
        <f t="shared" si="2"/>
        <v/>
      </c>
      <c r="Z87" s="183"/>
      <c r="AA87" s="205" t="s">
        <v>2131</v>
      </c>
      <c r="AB87" s="191">
        <f t="shared" si="3"/>
        <v>1</v>
      </c>
      <c r="AC87" s="195"/>
      <c r="AD87" s="26" t="str">
        <f t="shared" si="4"/>
        <v>NOT</v>
      </c>
      <c r="AE87" s="10"/>
      <c r="AF87" s="10"/>
      <c r="AG87" s="10"/>
      <c r="AH87" s="191">
        <f>COUNTIF(postDEL!$AR$2:$AR187,AG87)</f>
        <v>0</v>
      </c>
      <c r="AI87" s="86"/>
      <c r="AK87" s="197"/>
      <c r="AN87" s="26"/>
      <c r="AO87" s="26"/>
      <c r="AS87" s="197"/>
      <c r="AT87" s="200"/>
      <c r="AU87" s="26"/>
      <c r="AY87" s="26"/>
      <c r="AZ87" s="86"/>
      <c r="BC87" s="26"/>
      <c r="BD87" s="26"/>
      <c r="BF87" s="200"/>
      <c r="BG87" s="26"/>
      <c r="BK87" s="26"/>
      <c r="BL87" s="86"/>
      <c r="BO87" s="26"/>
      <c r="BP87" s="26"/>
    </row>
    <row r="88">
      <c r="D88" s="191">
        <f>COUNTIF(postDEL!$AR$2:$AR187,$C88)</f>
        <v>0</v>
      </c>
      <c r="E88" s="4" t="str">
        <f>CONCATENATE(Process!$A$1,F88)</f>
        <v>ROSA923966</v>
      </c>
      <c r="F88" s="13">
        <v>923966.0</v>
      </c>
      <c r="H88" s="28" t="s">
        <v>2131</v>
      </c>
      <c r="I88" s="84">
        <v>0.0</v>
      </c>
      <c r="K88" s="192">
        <f>COUNTIF(postDEL!$AO$2:$AO187,$C88)</f>
        <v>0</v>
      </c>
      <c r="L88" s="84"/>
      <c r="N88" s="193" t="b">
        <f t="shared" si="1"/>
        <v>1</v>
      </c>
      <c r="O88" s="11"/>
      <c r="X88" s="10"/>
      <c r="Y88" s="194" t="str">
        <f t="shared" si="2"/>
        <v/>
      </c>
      <c r="Z88" s="183"/>
      <c r="AA88" s="205" t="s">
        <v>2132</v>
      </c>
      <c r="AB88" s="191">
        <f t="shared" si="3"/>
        <v>1</v>
      </c>
      <c r="AC88" s="195"/>
      <c r="AD88" s="26" t="str">
        <f t="shared" si="4"/>
        <v>NOT</v>
      </c>
      <c r="AE88" s="10"/>
      <c r="AF88" s="10"/>
      <c r="AG88" s="10"/>
      <c r="AH88" s="191">
        <f>COUNTIF(postDEL!$AR$2:$AR187,AG88)</f>
        <v>0</v>
      </c>
      <c r="AI88" s="86"/>
      <c r="AK88" s="197"/>
      <c r="AN88" s="26"/>
      <c r="AO88" s="26"/>
      <c r="AS88" s="197"/>
      <c r="AT88" s="200"/>
      <c r="AU88" s="26"/>
      <c r="AY88" s="26"/>
      <c r="AZ88" s="86"/>
      <c r="BC88" s="26"/>
      <c r="BD88" s="26"/>
      <c r="BF88" s="200"/>
      <c r="BG88" s="26"/>
      <c r="BK88" s="26"/>
      <c r="BL88" s="86"/>
      <c r="BO88" s="26"/>
      <c r="BP88" s="26"/>
    </row>
    <row r="89">
      <c r="D89" s="191">
        <f>COUNTIF(postDEL!$AR$2:$AR187,$C89)</f>
        <v>0</v>
      </c>
      <c r="E89" s="4" t="str">
        <f>CONCATENATE(Process!$A$1,F89)</f>
        <v>ROSA579570</v>
      </c>
      <c r="F89" s="13">
        <v>579570.0</v>
      </c>
      <c r="H89" s="28" t="s">
        <v>2132</v>
      </c>
      <c r="I89" s="84">
        <v>0.0</v>
      </c>
      <c r="K89" s="192">
        <f>COUNTIF(postDEL!$AO$2:$AO187,$C89)</f>
        <v>0</v>
      </c>
      <c r="L89" s="84"/>
      <c r="N89" s="193" t="b">
        <f t="shared" si="1"/>
        <v>1</v>
      </c>
      <c r="O89" s="11"/>
      <c r="X89" s="10"/>
      <c r="Y89" s="194" t="str">
        <f t="shared" si="2"/>
        <v/>
      </c>
      <c r="Z89" s="183"/>
      <c r="AA89" s="205" t="s">
        <v>2133</v>
      </c>
      <c r="AB89" s="191">
        <f t="shared" si="3"/>
        <v>1</v>
      </c>
      <c r="AC89" s="195"/>
      <c r="AD89" s="26" t="str">
        <f t="shared" si="4"/>
        <v>NOT</v>
      </c>
      <c r="AE89" s="10"/>
      <c r="AF89" s="10"/>
      <c r="AG89" s="10"/>
      <c r="AH89" s="191">
        <f>COUNTIF(postDEL!$AR$2:$AR187,AG89)</f>
        <v>0</v>
      </c>
      <c r="AI89" s="86"/>
      <c r="AK89" s="197"/>
      <c r="AN89" s="26"/>
      <c r="AO89" s="26"/>
      <c r="AS89" s="197"/>
      <c r="AT89" s="200"/>
      <c r="AU89" s="26"/>
      <c r="AY89" s="26"/>
      <c r="AZ89" s="86"/>
      <c r="BC89" s="26"/>
      <c r="BD89" s="26"/>
      <c r="BF89" s="200"/>
      <c r="BG89" s="26"/>
      <c r="BK89" s="26"/>
      <c r="BL89" s="86"/>
      <c r="BO89" s="26"/>
      <c r="BP89" s="26"/>
    </row>
    <row r="90">
      <c r="D90" s="191">
        <f>COUNTIF(postDEL!$AR$2:$AR187,$C90)</f>
        <v>0</v>
      </c>
      <c r="E90" s="4" t="str">
        <f>CONCATENATE(Process!$A$1,F90)</f>
        <v>ROSA180538</v>
      </c>
      <c r="F90" s="13">
        <v>180538.0</v>
      </c>
      <c r="H90" s="28" t="s">
        <v>2133</v>
      </c>
      <c r="I90" s="84">
        <v>0.0</v>
      </c>
      <c r="K90" s="192">
        <f>COUNTIF(postDEL!$AO$2:$AO187,$C90)</f>
        <v>0</v>
      </c>
      <c r="L90" s="84"/>
      <c r="N90" s="193" t="b">
        <f t="shared" si="1"/>
        <v>1</v>
      </c>
      <c r="O90" s="11"/>
      <c r="X90" s="10"/>
      <c r="Y90" s="194" t="str">
        <f t="shared" si="2"/>
        <v/>
      </c>
      <c r="Z90" s="183"/>
      <c r="AA90" s="205" t="s">
        <v>2134</v>
      </c>
      <c r="AB90" s="191">
        <f t="shared" si="3"/>
        <v>1</v>
      </c>
      <c r="AC90" s="195"/>
      <c r="AD90" s="26" t="str">
        <f t="shared" si="4"/>
        <v>NOT</v>
      </c>
      <c r="AE90" s="10"/>
      <c r="AF90" s="10"/>
      <c r="AG90" s="10"/>
      <c r="AH90" s="191">
        <f>COUNTIF(postDEL!$AR$2:$AR187,AG90)</f>
        <v>0</v>
      </c>
      <c r="AI90" s="86"/>
      <c r="AK90" s="197"/>
      <c r="AN90" s="26"/>
      <c r="AO90" s="26"/>
      <c r="AS90" s="197"/>
      <c r="AT90" s="200"/>
      <c r="AU90" s="26"/>
      <c r="AY90" s="26"/>
      <c r="AZ90" s="86"/>
      <c r="BC90" s="26"/>
      <c r="BD90" s="26"/>
      <c r="BF90" s="200"/>
      <c r="BG90" s="26"/>
      <c r="BK90" s="26"/>
      <c r="BL90" s="86"/>
      <c r="BO90" s="26"/>
      <c r="BP90" s="26"/>
    </row>
    <row r="91">
      <c r="D91" s="191">
        <f>COUNTIF(postDEL!$AR$2:$AR187,$C91)</f>
        <v>0</v>
      </c>
      <c r="E91" s="4" t="str">
        <f>CONCATENATE(Process!$A$1,F91)</f>
        <v>ROSA334304</v>
      </c>
      <c r="F91" s="13">
        <v>334304.0</v>
      </c>
      <c r="H91" s="28" t="s">
        <v>2134</v>
      </c>
      <c r="I91" s="84">
        <v>0.0</v>
      </c>
      <c r="K91" s="192">
        <f>COUNTIF(postDEL!$AO$2:$AO187,$C91)</f>
        <v>0</v>
      </c>
      <c r="L91" s="84"/>
      <c r="N91" s="193" t="b">
        <f t="shared" si="1"/>
        <v>1</v>
      </c>
      <c r="O91" s="11"/>
      <c r="X91" s="10"/>
      <c r="Y91" s="194" t="str">
        <f t="shared" si="2"/>
        <v/>
      </c>
      <c r="Z91" s="183"/>
      <c r="AA91" s="205" t="s">
        <v>2135</v>
      </c>
      <c r="AB91" s="191">
        <f t="shared" si="3"/>
        <v>1</v>
      </c>
      <c r="AC91" s="195"/>
      <c r="AD91" s="26" t="str">
        <f t="shared" si="4"/>
        <v>NOT</v>
      </c>
      <c r="AE91" s="10"/>
      <c r="AF91" s="10"/>
      <c r="AG91" s="10"/>
      <c r="AH91" s="191">
        <f>COUNTIF(postDEL!$AR$2:$AR187,AG91)</f>
        <v>0</v>
      </c>
      <c r="AI91" s="86"/>
      <c r="AK91" s="197"/>
      <c r="AN91" s="26"/>
      <c r="AO91" s="26"/>
      <c r="AS91" s="197"/>
      <c r="AT91" s="200"/>
      <c r="AU91" s="26"/>
      <c r="AY91" s="26"/>
      <c r="AZ91" s="86"/>
      <c r="BC91" s="26"/>
      <c r="BD91" s="26"/>
      <c r="BF91" s="200"/>
      <c r="BG91" s="26"/>
      <c r="BK91" s="26"/>
      <c r="BL91" s="86"/>
      <c r="BO91" s="26"/>
      <c r="BP91" s="26"/>
    </row>
    <row r="92">
      <c r="D92" s="191">
        <f>COUNTIF(postDEL!$AR$2:$AR187,$C92)</f>
        <v>0</v>
      </c>
      <c r="E92" s="4" t="str">
        <f>CONCATENATE(Process!$A$1,F92)</f>
        <v>ROSA621982</v>
      </c>
      <c r="F92" s="13">
        <v>621982.0</v>
      </c>
      <c r="H92" s="28" t="s">
        <v>2135</v>
      </c>
      <c r="I92" s="84">
        <v>0.0</v>
      </c>
      <c r="K92" s="192">
        <f>COUNTIF(postDEL!$AO$2:$AO187,$C92)</f>
        <v>0</v>
      </c>
      <c r="L92" s="84"/>
      <c r="N92" s="193" t="b">
        <f t="shared" si="1"/>
        <v>1</v>
      </c>
      <c r="O92" s="11"/>
      <c r="X92" s="10"/>
      <c r="Y92" s="194" t="str">
        <f t="shared" si="2"/>
        <v/>
      </c>
      <c r="Z92" s="183"/>
      <c r="AA92" s="205" t="s">
        <v>2136</v>
      </c>
      <c r="AB92" s="191">
        <f t="shared" si="3"/>
        <v>1</v>
      </c>
      <c r="AC92" s="195"/>
      <c r="AD92" s="26" t="str">
        <f t="shared" si="4"/>
        <v>NOT</v>
      </c>
      <c r="AE92" s="10"/>
      <c r="AF92" s="10"/>
      <c r="AG92" s="10"/>
      <c r="AH92" s="191">
        <f>COUNTIF(postDEL!$AR$2:$AR187,AG92)</f>
        <v>0</v>
      </c>
      <c r="AI92" s="86"/>
      <c r="AK92" s="197"/>
      <c r="AN92" s="26"/>
      <c r="AO92" s="26"/>
      <c r="AS92" s="197"/>
      <c r="AT92" s="200"/>
      <c r="AU92" s="26"/>
      <c r="AY92" s="26"/>
      <c r="AZ92" s="86"/>
      <c r="BC92" s="26"/>
      <c r="BD92" s="26"/>
      <c r="BF92" s="200"/>
      <c r="BG92" s="26"/>
      <c r="BK92" s="26"/>
      <c r="BL92" s="86"/>
      <c r="BO92" s="26"/>
      <c r="BP92" s="26"/>
    </row>
    <row r="93">
      <c r="D93" s="191">
        <f>COUNTIF(postDEL!$AR$2:$AR187,$C93)</f>
        <v>0</v>
      </c>
      <c r="E93" s="4" t="str">
        <f>CONCATENATE(Process!$A$1,F93)</f>
        <v>ROSA315783</v>
      </c>
      <c r="F93" s="13">
        <v>315783.0</v>
      </c>
      <c r="H93" s="28" t="s">
        <v>2136</v>
      </c>
      <c r="I93" s="84">
        <v>0.0</v>
      </c>
      <c r="K93" s="192">
        <f>COUNTIF(postDEL!$AO$2:$AO187,$C93)</f>
        <v>0</v>
      </c>
      <c r="L93" s="84"/>
      <c r="N93" s="193" t="b">
        <f t="shared" si="1"/>
        <v>1</v>
      </c>
      <c r="O93" s="11"/>
      <c r="X93" s="10"/>
      <c r="Y93" s="194" t="str">
        <f t="shared" si="2"/>
        <v/>
      </c>
      <c r="Z93" s="183"/>
      <c r="AA93" s="205" t="s">
        <v>2137</v>
      </c>
      <c r="AB93" s="191">
        <f t="shared" si="3"/>
        <v>1</v>
      </c>
      <c r="AC93" s="195"/>
      <c r="AD93" s="26" t="str">
        <f t="shared" si="4"/>
        <v>NOT</v>
      </c>
      <c r="AE93" s="10"/>
      <c r="AF93" s="10"/>
      <c r="AG93" s="10"/>
      <c r="AH93" s="191">
        <f>COUNTIF(postDEL!$AR$2:$AR187,AG93)</f>
        <v>0</v>
      </c>
      <c r="AI93" s="86"/>
      <c r="AK93" s="197"/>
      <c r="AN93" s="26"/>
      <c r="AO93" s="26"/>
      <c r="AS93" s="197"/>
      <c r="AT93" s="200"/>
      <c r="AU93" s="26"/>
      <c r="AY93" s="26"/>
      <c r="AZ93" s="86"/>
      <c r="BC93" s="26"/>
      <c r="BD93" s="26"/>
      <c r="BF93" s="200"/>
      <c r="BG93" s="26"/>
      <c r="BK93" s="26"/>
      <c r="BL93" s="86"/>
      <c r="BO93" s="26"/>
      <c r="BP93" s="26"/>
    </row>
    <row r="94">
      <c r="D94" s="191">
        <f>COUNTIF(postDEL!$AR$2:$AR187,$C94)</f>
        <v>0</v>
      </c>
      <c r="E94" s="4" t="str">
        <f>CONCATENATE(Process!$A$1,F94)</f>
        <v>ROSA290024</v>
      </c>
      <c r="F94" s="13">
        <v>290024.0</v>
      </c>
      <c r="H94" s="28" t="s">
        <v>2137</v>
      </c>
      <c r="I94" s="84">
        <v>0.0</v>
      </c>
      <c r="K94" s="192">
        <f>COUNTIF(postDEL!$AO$2:$AO187,$C94)</f>
        <v>0</v>
      </c>
      <c r="L94" s="84"/>
      <c r="N94" s="193" t="b">
        <f t="shared" si="1"/>
        <v>1</v>
      </c>
      <c r="O94" s="11"/>
      <c r="X94" s="10"/>
      <c r="Y94" s="194" t="str">
        <f t="shared" si="2"/>
        <v/>
      </c>
      <c r="Z94" s="183"/>
      <c r="AA94" s="205" t="s">
        <v>2138</v>
      </c>
      <c r="AB94" s="191">
        <f t="shared" si="3"/>
        <v>1</v>
      </c>
      <c r="AC94" s="195"/>
      <c r="AD94" s="26" t="str">
        <f t="shared" si="4"/>
        <v>NOT</v>
      </c>
      <c r="AE94" s="10"/>
      <c r="AF94" s="10"/>
      <c r="AG94" s="10"/>
      <c r="AH94" s="191">
        <f>COUNTIF(postDEL!$AR$2:$AR187,AG94)</f>
        <v>0</v>
      </c>
      <c r="AI94" s="86"/>
      <c r="AK94" s="197"/>
      <c r="AN94" s="26"/>
      <c r="AO94" s="26"/>
      <c r="AS94" s="197"/>
      <c r="AT94" s="200"/>
      <c r="AU94" s="26"/>
      <c r="AY94" s="26"/>
      <c r="AZ94" s="86"/>
      <c r="BC94" s="26"/>
      <c r="BD94" s="26"/>
      <c r="BF94" s="200"/>
      <c r="BG94" s="26"/>
      <c r="BK94" s="26"/>
      <c r="BL94" s="86"/>
      <c r="BO94" s="26"/>
      <c r="BP94" s="26"/>
    </row>
    <row r="95">
      <c r="D95" s="191">
        <f>COUNTIF(postDEL!$AR$2:$AR187,$C95)</f>
        <v>0</v>
      </c>
      <c r="E95" s="4" t="str">
        <f>CONCATENATE(Process!$A$1,F95)</f>
        <v>ROSA813805</v>
      </c>
      <c r="F95" s="13">
        <v>813805.0</v>
      </c>
      <c r="H95" s="28" t="s">
        <v>2138</v>
      </c>
      <c r="I95" s="84">
        <v>0.0</v>
      </c>
      <c r="K95" s="192">
        <f>COUNTIF(postDEL!$AO$2:$AO187,$C95)</f>
        <v>0</v>
      </c>
      <c r="L95" s="84"/>
      <c r="N95" s="193" t="b">
        <f t="shared" si="1"/>
        <v>1</v>
      </c>
      <c r="O95" s="11"/>
      <c r="X95" s="10"/>
      <c r="Y95" s="194" t="str">
        <f t="shared" si="2"/>
        <v/>
      </c>
      <c r="Z95" s="183"/>
      <c r="AA95" s="205" t="s">
        <v>2139</v>
      </c>
      <c r="AB95" s="191">
        <f t="shared" si="3"/>
        <v>1</v>
      </c>
      <c r="AC95" s="195"/>
      <c r="AD95" s="26" t="str">
        <f t="shared" si="4"/>
        <v>NOT</v>
      </c>
      <c r="AE95" s="10"/>
      <c r="AF95" s="10"/>
      <c r="AG95" s="10"/>
      <c r="AH95" s="191">
        <f>COUNTIF(postDEL!$AR$2:$AR187,AG95)</f>
        <v>0</v>
      </c>
      <c r="AI95" s="86"/>
      <c r="AK95" s="197"/>
      <c r="AN95" s="26"/>
      <c r="AO95" s="26"/>
      <c r="AS95" s="197"/>
      <c r="AT95" s="200"/>
      <c r="AU95" s="26"/>
      <c r="AY95" s="26"/>
      <c r="AZ95" s="86"/>
      <c r="BC95" s="26"/>
      <c r="BD95" s="26"/>
      <c r="BF95" s="200"/>
      <c r="BG95" s="26"/>
      <c r="BK95" s="26"/>
      <c r="BL95" s="86"/>
      <c r="BO95" s="26"/>
      <c r="BP95" s="26"/>
    </row>
    <row r="96">
      <c r="D96" s="191">
        <f>COUNTIF(postDEL!$AR$2:$AR187,$C96)</f>
        <v>0</v>
      </c>
      <c r="E96" s="4" t="str">
        <f>CONCATENATE(Process!$A$1,F96)</f>
        <v>ROSA652014</v>
      </c>
      <c r="F96" s="13">
        <v>652014.0</v>
      </c>
      <c r="H96" s="28" t="s">
        <v>2139</v>
      </c>
      <c r="I96" s="84">
        <v>0.0</v>
      </c>
      <c r="K96" s="192">
        <f>COUNTIF(postDEL!$AO$2:$AO187,$C96)</f>
        <v>0</v>
      </c>
      <c r="L96" s="84"/>
      <c r="N96" s="193" t="b">
        <f t="shared" si="1"/>
        <v>1</v>
      </c>
      <c r="O96" s="11"/>
      <c r="X96" s="10"/>
      <c r="Y96" s="194" t="str">
        <f t="shared" si="2"/>
        <v/>
      </c>
      <c r="Z96" s="183"/>
      <c r="AA96" s="205" t="s">
        <v>2140</v>
      </c>
      <c r="AB96" s="191">
        <f t="shared" si="3"/>
        <v>1</v>
      </c>
      <c r="AC96" s="195"/>
      <c r="AD96" s="26" t="str">
        <f t="shared" si="4"/>
        <v>NOT</v>
      </c>
      <c r="AE96" s="10"/>
      <c r="AF96" s="10"/>
      <c r="AG96" s="10"/>
      <c r="AH96" s="191">
        <f>COUNTIF(postDEL!$AR$2:$AR187,AG96)</f>
        <v>0</v>
      </c>
      <c r="AI96" s="86"/>
      <c r="AK96" s="197"/>
      <c r="AN96" s="26"/>
      <c r="AO96" s="26"/>
      <c r="AS96" s="197"/>
      <c r="AT96" s="200"/>
      <c r="AU96" s="26"/>
      <c r="AY96" s="26"/>
      <c r="AZ96" s="86"/>
      <c r="BC96" s="26"/>
      <c r="BD96" s="26"/>
      <c r="BF96" s="200"/>
      <c r="BG96" s="26"/>
      <c r="BK96" s="26"/>
      <c r="BL96" s="86"/>
      <c r="BO96" s="26"/>
      <c r="BP96" s="26"/>
    </row>
    <row r="97">
      <c r="D97" s="191">
        <f>COUNTIF(postDEL!$AR$2:$AR187,$C97)</f>
        <v>0</v>
      </c>
      <c r="E97" s="4" t="str">
        <f>CONCATENATE(Process!$A$1,F97)</f>
        <v>ROSA624972</v>
      </c>
      <c r="F97" s="13">
        <v>624972.0</v>
      </c>
      <c r="H97" s="28" t="s">
        <v>2140</v>
      </c>
      <c r="I97" s="84">
        <v>0.0</v>
      </c>
      <c r="K97" s="192">
        <f>COUNTIF(postDEL!$AO$2:$AO187,$C97)</f>
        <v>0</v>
      </c>
      <c r="L97" s="84"/>
      <c r="N97" s="193" t="b">
        <f t="shared" si="1"/>
        <v>1</v>
      </c>
      <c r="O97" s="11"/>
      <c r="X97" s="10"/>
      <c r="Y97" s="194" t="str">
        <f t="shared" si="2"/>
        <v/>
      </c>
      <c r="Z97" s="183"/>
      <c r="AA97" s="205" t="s">
        <v>2141</v>
      </c>
      <c r="AB97" s="191">
        <f t="shared" si="3"/>
        <v>1</v>
      </c>
      <c r="AC97" s="195"/>
      <c r="AD97" s="26" t="str">
        <f t="shared" si="4"/>
        <v>NOT</v>
      </c>
      <c r="AE97" s="10"/>
      <c r="AF97" s="10"/>
      <c r="AG97" s="10"/>
      <c r="AH97" s="191">
        <f>COUNTIF(postDEL!$AR$2:$AR187,AG97)</f>
        <v>0</v>
      </c>
      <c r="AI97" s="86"/>
      <c r="AK97" s="197"/>
      <c r="AN97" s="26"/>
      <c r="AO97" s="26"/>
      <c r="AS97" s="197"/>
      <c r="AT97" s="200"/>
      <c r="AU97" s="26"/>
      <c r="AY97" s="26"/>
      <c r="AZ97" s="86"/>
      <c r="BC97" s="26"/>
      <c r="BD97" s="26"/>
      <c r="BF97" s="200"/>
      <c r="BG97" s="26"/>
      <c r="BK97" s="26"/>
      <c r="BL97" s="86"/>
      <c r="BO97" s="26"/>
      <c r="BP97" s="26"/>
    </row>
    <row r="98">
      <c r="D98" s="191">
        <f>COUNTIF(postDEL!$AR$2:$AR187,$C98)</f>
        <v>0</v>
      </c>
      <c r="E98" s="4" t="str">
        <f>CONCATENATE(Process!$A$1,F98)</f>
        <v>ROSA889778</v>
      </c>
      <c r="F98" s="13">
        <v>889778.0</v>
      </c>
      <c r="H98" s="28" t="s">
        <v>2141</v>
      </c>
      <c r="I98" s="84">
        <v>0.0</v>
      </c>
      <c r="K98" s="192">
        <f>COUNTIF(postDEL!$AO$2:$AO187,$C98)</f>
        <v>0</v>
      </c>
      <c r="L98" s="84"/>
      <c r="N98" s="193" t="b">
        <f t="shared" si="1"/>
        <v>1</v>
      </c>
      <c r="O98" s="11"/>
      <c r="X98" s="10"/>
      <c r="Y98" s="194" t="str">
        <f t="shared" si="2"/>
        <v/>
      </c>
      <c r="Z98" s="183"/>
      <c r="AA98" s="205" t="s">
        <v>2142</v>
      </c>
      <c r="AB98" s="191">
        <f t="shared" si="3"/>
        <v>1</v>
      </c>
      <c r="AC98" s="195"/>
      <c r="AD98" s="26" t="str">
        <f t="shared" si="4"/>
        <v>NOT</v>
      </c>
      <c r="AE98" s="10"/>
      <c r="AF98" s="10"/>
      <c r="AG98" s="10"/>
      <c r="AH98" s="191">
        <f>COUNTIF(postDEL!$AR$2:$AR187,AG98)</f>
        <v>0</v>
      </c>
      <c r="AI98" s="86"/>
      <c r="AK98" s="197"/>
      <c r="AN98" s="26"/>
      <c r="AO98" s="26"/>
      <c r="AS98" s="197"/>
      <c r="AT98" s="200"/>
      <c r="AU98" s="26"/>
      <c r="AY98" s="26"/>
      <c r="AZ98" s="86"/>
      <c r="BC98" s="26"/>
      <c r="BD98" s="26"/>
      <c r="BF98" s="200"/>
      <c r="BG98" s="26"/>
      <c r="BK98" s="26"/>
      <c r="BL98" s="86"/>
      <c r="BO98" s="26"/>
      <c r="BP98" s="26"/>
    </row>
    <row r="99">
      <c r="D99" s="191">
        <f>COUNTIF(postDEL!$AR$2:$AR187,$C99)</f>
        <v>0</v>
      </c>
      <c r="E99" s="4" t="str">
        <f>CONCATENATE(Process!$A$1,F99)</f>
        <v>ROSA237876</v>
      </c>
      <c r="F99" s="13">
        <v>237876.0</v>
      </c>
      <c r="H99" s="28" t="s">
        <v>2142</v>
      </c>
      <c r="I99" s="84">
        <v>0.0</v>
      </c>
      <c r="K99" s="192">
        <f>COUNTIF(postDEL!$AO$2:$AO187,$C99)</f>
        <v>0</v>
      </c>
      <c r="L99" s="84"/>
      <c r="N99" s="193" t="b">
        <f t="shared" si="1"/>
        <v>1</v>
      </c>
      <c r="O99" s="11"/>
      <c r="X99" s="10"/>
      <c r="Y99" s="194" t="str">
        <f t="shared" si="2"/>
        <v/>
      </c>
      <c r="Z99" s="183"/>
      <c r="AA99" s="205" t="s">
        <v>2143</v>
      </c>
      <c r="AB99" s="191">
        <f t="shared" si="3"/>
        <v>1</v>
      </c>
      <c r="AC99" s="195"/>
      <c r="AD99" s="26" t="str">
        <f t="shared" si="4"/>
        <v>NOT</v>
      </c>
      <c r="AE99" s="10"/>
      <c r="AF99" s="10"/>
      <c r="AG99" s="10"/>
      <c r="AH99" s="191">
        <f>COUNTIF(postDEL!$AR$2:$AR187,AG99)</f>
        <v>0</v>
      </c>
      <c r="AI99" s="86"/>
      <c r="AK99" s="197"/>
      <c r="AN99" s="26"/>
      <c r="AO99" s="26"/>
      <c r="AS99" s="197"/>
      <c r="AT99" s="200"/>
      <c r="AU99" s="26"/>
      <c r="AY99" s="26"/>
      <c r="AZ99" s="86"/>
      <c r="BC99" s="26"/>
      <c r="BD99" s="26"/>
      <c r="BF99" s="200"/>
      <c r="BG99" s="26"/>
      <c r="BK99" s="26"/>
      <c r="BL99" s="86"/>
      <c r="BO99" s="26"/>
      <c r="BP99" s="26"/>
    </row>
    <row r="100">
      <c r="D100" s="191">
        <f>COUNTIF(postDEL!$AR$2:$AR187,$C100)</f>
        <v>0</v>
      </c>
      <c r="E100" s="4" t="str">
        <f>CONCATENATE(Process!$A$1,F100)</f>
        <v>ROSA212432</v>
      </c>
      <c r="F100" s="13">
        <v>212432.0</v>
      </c>
      <c r="H100" s="28" t="s">
        <v>2143</v>
      </c>
      <c r="I100" s="84">
        <v>0.0</v>
      </c>
      <c r="K100" s="192">
        <f>COUNTIF(postDEL!$AO$2:$AO187,$C100)</f>
        <v>0</v>
      </c>
      <c r="L100" s="84"/>
      <c r="N100" s="193" t="b">
        <f t="shared" si="1"/>
        <v>1</v>
      </c>
      <c r="O100" s="11"/>
      <c r="X100" s="10"/>
      <c r="Y100" s="194" t="str">
        <f t="shared" si="2"/>
        <v/>
      </c>
      <c r="Z100" s="183"/>
      <c r="AA100" s="205" t="s">
        <v>2144</v>
      </c>
      <c r="AB100" s="191">
        <f t="shared" si="3"/>
        <v>1</v>
      </c>
      <c r="AC100" s="195"/>
      <c r="AD100" s="26" t="str">
        <f t="shared" si="4"/>
        <v>NOT</v>
      </c>
      <c r="AE100" s="10"/>
      <c r="AF100" s="10"/>
      <c r="AG100" s="10"/>
      <c r="AH100" s="191">
        <f>COUNTIF(postDEL!$AR$2:$AR187,AG100)</f>
        <v>0</v>
      </c>
      <c r="AI100" s="86"/>
      <c r="AK100" s="197"/>
      <c r="AN100" s="26"/>
      <c r="AO100" s="26"/>
      <c r="AS100" s="197"/>
      <c r="AT100" s="200"/>
      <c r="AU100" s="26"/>
      <c r="AY100" s="26"/>
      <c r="AZ100" s="86"/>
      <c r="BC100" s="26"/>
      <c r="BD100" s="26"/>
      <c r="BF100" s="200"/>
      <c r="BG100" s="26"/>
      <c r="BK100" s="26"/>
      <c r="BL100" s="86"/>
      <c r="BO100" s="26"/>
      <c r="BP100" s="26"/>
    </row>
    <row r="101">
      <c r="D101" s="191">
        <f>COUNTIF(postDEL!$AR$2:$AR187,$C101)</f>
        <v>0</v>
      </c>
      <c r="E101" s="4" t="str">
        <f>CONCATENATE(Process!$A$1,F101)</f>
        <v>ROSA669439</v>
      </c>
      <c r="F101" s="13">
        <v>669439.0</v>
      </c>
      <c r="H101" s="28" t="s">
        <v>2144</v>
      </c>
      <c r="I101" s="84">
        <v>0.0</v>
      </c>
      <c r="K101" s="192">
        <f>COUNTIF(postDEL!$AO$2:$AO187,$C101)</f>
        <v>0</v>
      </c>
      <c r="L101" s="84"/>
      <c r="N101" s="193" t="b">
        <f t="shared" si="1"/>
        <v>1</v>
      </c>
      <c r="O101" s="11"/>
      <c r="X101" s="10"/>
      <c r="Y101" s="194" t="str">
        <f t="shared" si="2"/>
        <v/>
      </c>
      <c r="Z101" s="183"/>
      <c r="AA101" s="205" t="s">
        <v>2145</v>
      </c>
      <c r="AB101" s="191">
        <f t="shared" si="3"/>
        <v>1</v>
      </c>
      <c r="AC101" s="195"/>
      <c r="AD101" s="26" t="str">
        <f t="shared" si="4"/>
        <v>NOT</v>
      </c>
      <c r="AE101" s="10"/>
      <c r="AF101" s="10"/>
      <c r="AG101" s="10"/>
      <c r="AH101" s="191">
        <f>COUNTIF(postDEL!$AR$2:$AR187,AG101)</f>
        <v>0</v>
      </c>
      <c r="AI101" s="86"/>
      <c r="AK101" s="197"/>
      <c r="AN101" s="26"/>
      <c r="AO101" s="26"/>
      <c r="AS101" s="197"/>
      <c r="AT101" s="200"/>
      <c r="AU101" s="26"/>
      <c r="AY101" s="26"/>
      <c r="AZ101" s="86"/>
      <c r="BC101" s="26"/>
      <c r="BD101" s="26"/>
      <c r="BF101" s="200"/>
      <c r="BG101" s="26"/>
      <c r="BK101" s="26"/>
      <c r="BL101" s="86"/>
      <c r="BO101" s="26"/>
      <c r="BP101" s="26"/>
    </row>
    <row r="102">
      <c r="D102" s="191">
        <f>COUNTIF(postDEL!$AR$2:$AR187,$C102)</f>
        <v>0</v>
      </c>
      <c r="E102" s="4" t="str">
        <f>CONCATENATE(Process!$A$1,F102)</f>
        <v>ROSA731731</v>
      </c>
      <c r="F102" s="13">
        <v>731731.0</v>
      </c>
      <c r="H102" s="28" t="s">
        <v>2145</v>
      </c>
      <c r="I102" s="84">
        <v>0.0</v>
      </c>
      <c r="K102" s="192">
        <f>COUNTIF(postDEL!$AO$2:$AO187,$C102)</f>
        <v>0</v>
      </c>
      <c r="L102" s="84"/>
      <c r="N102" s="193" t="b">
        <f t="shared" si="1"/>
        <v>1</v>
      </c>
      <c r="O102" s="11"/>
      <c r="X102" s="10"/>
      <c r="Y102" s="194" t="str">
        <f t="shared" si="2"/>
        <v/>
      </c>
      <c r="Z102" s="183"/>
      <c r="AA102" s="205" t="s">
        <v>2146</v>
      </c>
      <c r="AB102" s="191">
        <f t="shared" si="3"/>
        <v>1</v>
      </c>
      <c r="AC102" s="195"/>
      <c r="AD102" s="26" t="str">
        <f t="shared" si="4"/>
        <v>NOT</v>
      </c>
      <c r="AE102" s="10"/>
      <c r="AF102" s="10"/>
      <c r="AG102" s="10"/>
      <c r="AH102" s="191">
        <f>COUNTIF(postDEL!$AR$2:$AR187,AG102)</f>
        <v>0</v>
      </c>
      <c r="AI102" s="86"/>
      <c r="AK102" s="197"/>
      <c r="AN102" s="26"/>
      <c r="AO102" s="26"/>
      <c r="AS102" s="197"/>
      <c r="AT102" s="200"/>
      <c r="AU102" s="26"/>
      <c r="AY102" s="26"/>
      <c r="AZ102" s="86"/>
      <c r="BC102" s="26"/>
      <c r="BD102" s="26"/>
      <c r="BF102" s="200"/>
      <c r="BG102" s="26"/>
      <c r="BK102" s="26"/>
      <c r="BL102" s="86"/>
      <c r="BO102" s="26"/>
      <c r="BP102" s="26"/>
    </row>
    <row r="103">
      <c r="D103" s="191">
        <f>COUNTIF(postDEL!$AR$2:$AR187,$C103)</f>
        <v>0</v>
      </c>
      <c r="E103" s="4" t="str">
        <f>CONCATENATE(Process!$A$1,F103)</f>
        <v>ROSA105784</v>
      </c>
      <c r="F103" s="13">
        <v>105784.0</v>
      </c>
      <c r="H103" s="28" t="s">
        <v>2146</v>
      </c>
      <c r="I103" s="84">
        <v>0.0</v>
      </c>
      <c r="K103" s="192">
        <f>COUNTIF(postDEL!$AO$2:$AO187,$C103)</f>
        <v>0</v>
      </c>
      <c r="L103" s="84"/>
      <c r="N103" s="193" t="b">
        <f t="shared" si="1"/>
        <v>1</v>
      </c>
      <c r="O103" s="11"/>
      <c r="X103" s="10"/>
      <c r="Y103" s="194" t="str">
        <f t="shared" si="2"/>
        <v/>
      </c>
      <c r="Z103" s="183"/>
      <c r="AA103" s="205" t="s">
        <v>2147</v>
      </c>
      <c r="AB103" s="191">
        <f t="shared" si="3"/>
        <v>1</v>
      </c>
      <c r="AC103" s="195"/>
      <c r="AD103" s="26" t="str">
        <f t="shared" si="4"/>
        <v>NOT</v>
      </c>
      <c r="AE103" s="10"/>
      <c r="AF103" s="10"/>
      <c r="AG103" s="10"/>
      <c r="AH103" s="191">
        <f>COUNTIF(postDEL!$AR$2:$AR187,AG103)</f>
        <v>0</v>
      </c>
      <c r="AI103" s="86"/>
      <c r="AK103" s="197"/>
      <c r="AN103" s="26"/>
      <c r="AO103" s="26"/>
      <c r="AS103" s="197"/>
      <c r="AT103" s="200"/>
      <c r="AU103" s="26"/>
      <c r="AY103" s="26"/>
      <c r="AZ103" s="86"/>
      <c r="BC103" s="26"/>
      <c r="BD103" s="26"/>
      <c r="BF103" s="200"/>
      <c r="BG103" s="26"/>
      <c r="BK103" s="26"/>
      <c r="BL103" s="86"/>
      <c r="BO103" s="26"/>
      <c r="BP103" s="26"/>
    </row>
    <row r="104">
      <c r="D104" s="191">
        <f>COUNTIF(postDEL!$AR$2:$AR187,$C104)</f>
        <v>0</v>
      </c>
      <c r="E104" s="4" t="str">
        <f>CONCATENATE(Process!$A$1,F104)</f>
        <v>ROSA977881</v>
      </c>
      <c r="F104" s="13">
        <v>977881.0</v>
      </c>
      <c r="H104" s="28" t="s">
        <v>2147</v>
      </c>
      <c r="I104" s="84">
        <v>0.0</v>
      </c>
      <c r="K104" s="192">
        <f>COUNTIF(postDEL!$AO$2:$AO187,$C104)</f>
        <v>0</v>
      </c>
      <c r="L104" s="84"/>
      <c r="N104" s="193" t="b">
        <f t="shared" si="1"/>
        <v>1</v>
      </c>
      <c r="O104" s="11"/>
      <c r="X104" s="10"/>
      <c r="Y104" s="194" t="str">
        <f t="shared" si="2"/>
        <v/>
      </c>
      <c r="Z104" s="183"/>
      <c r="AA104" s="205" t="s">
        <v>2148</v>
      </c>
      <c r="AB104" s="191">
        <f t="shared" si="3"/>
        <v>1</v>
      </c>
      <c r="AC104" s="195"/>
      <c r="AD104" s="26" t="str">
        <f t="shared" si="4"/>
        <v>NOT</v>
      </c>
      <c r="AE104" s="10"/>
      <c r="AF104" s="10"/>
      <c r="AG104" s="10"/>
      <c r="AH104" s="191">
        <f>COUNTIF(postDEL!$AR$2:$AR187,AG104)</f>
        <v>0</v>
      </c>
      <c r="AI104" s="86"/>
      <c r="AK104" s="197"/>
      <c r="AN104" s="26"/>
      <c r="AO104" s="26"/>
      <c r="AS104" s="197"/>
      <c r="AT104" s="200"/>
      <c r="AU104" s="26"/>
      <c r="AY104" s="26"/>
      <c r="AZ104" s="86"/>
      <c r="BC104" s="26"/>
      <c r="BD104" s="26"/>
      <c r="BF104" s="200"/>
      <c r="BG104" s="26"/>
      <c r="BK104" s="26"/>
      <c r="BL104" s="86"/>
      <c r="BO104" s="26"/>
      <c r="BP104" s="26"/>
    </row>
    <row r="105">
      <c r="D105" s="191">
        <f>COUNTIF(postDEL!$AR$2:$AR187,$C105)</f>
        <v>0</v>
      </c>
      <c r="E105" s="4" t="str">
        <f>CONCATENATE(Process!$A$1,F105)</f>
        <v>ROSA216934</v>
      </c>
      <c r="F105" s="13">
        <v>216934.0</v>
      </c>
      <c r="H105" s="28" t="s">
        <v>2148</v>
      </c>
      <c r="I105" s="84">
        <v>0.0</v>
      </c>
      <c r="K105" s="192">
        <f>COUNTIF(postDEL!$AO$2:$AO187,$C105)</f>
        <v>0</v>
      </c>
      <c r="L105" s="84"/>
      <c r="N105" s="193" t="b">
        <f t="shared" si="1"/>
        <v>1</v>
      </c>
      <c r="O105" s="11"/>
      <c r="X105" s="10"/>
      <c r="Y105" s="194" t="str">
        <f t="shared" si="2"/>
        <v/>
      </c>
      <c r="Z105" s="183"/>
      <c r="AA105" s="205" t="s">
        <v>2149</v>
      </c>
      <c r="AB105" s="191">
        <f t="shared" si="3"/>
        <v>1</v>
      </c>
      <c r="AC105" s="195"/>
      <c r="AD105" s="26" t="str">
        <f t="shared" si="4"/>
        <v>NOT</v>
      </c>
      <c r="AE105" s="10"/>
      <c r="AF105" s="10"/>
      <c r="AG105" s="10"/>
      <c r="AH105" s="191">
        <f>COUNTIF(postDEL!$AR$2:$AR187,AG105)</f>
        <v>0</v>
      </c>
      <c r="AI105" s="86"/>
      <c r="AK105" s="197"/>
      <c r="AN105" s="26"/>
      <c r="AO105" s="26"/>
      <c r="AS105" s="197"/>
      <c r="AT105" s="200"/>
      <c r="AU105" s="26"/>
      <c r="AY105" s="26"/>
      <c r="AZ105" s="86"/>
      <c r="BC105" s="26"/>
      <c r="BD105" s="26"/>
      <c r="BF105" s="200"/>
      <c r="BG105" s="26"/>
      <c r="BK105" s="26"/>
      <c r="BL105" s="86"/>
      <c r="BO105" s="26"/>
      <c r="BP105" s="26"/>
    </row>
    <row r="106">
      <c r="D106" s="191">
        <f>COUNTIF(postDEL!$AR$2:$AR187,$C106)</f>
        <v>0</v>
      </c>
      <c r="E106" s="4" t="str">
        <f>CONCATENATE(Process!$A$1,F106)</f>
        <v>ROSA534192</v>
      </c>
      <c r="F106" s="13">
        <v>534192.0</v>
      </c>
      <c r="H106" s="28" t="s">
        <v>2149</v>
      </c>
      <c r="I106" s="84">
        <v>0.0</v>
      </c>
      <c r="K106" s="192">
        <f>COUNTIF(postDEL!$AO$2:$AO187,$C106)</f>
        <v>0</v>
      </c>
      <c r="L106" s="84"/>
      <c r="N106" s="193" t="b">
        <f t="shared" si="1"/>
        <v>1</v>
      </c>
      <c r="O106" s="11"/>
      <c r="X106" s="10"/>
      <c r="Y106" s="194" t="str">
        <f t="shared" si="2"/>
        <v/>
      </c>
      <c r="Z106" s="183"/>
      <c r="AA106" s="205" t="s">
        <v>2150</v>
      </c>
      <c r="AB106" s="191">
        <f t="shared" si="3"/>
        <v>1</v>
      </c>
      <c r="AC106" s="195"/>
      <c r="AD106" s="26" t="str">
        <f t="shared" si="4"/>
        <v>NOT</v>
      </c>
      <c r="AE106" s="10"/>
      <c r="AF106" s="10"/>
      <c r="AG106" s="10"/>
      <c r="AH106" s="191">
        <f>COUNTIF(postDEL!$AR$2:$AR187,AG106)</f>
        <v>0</v>
      </c>
      <c r="AI106" s="86"/>
      <c r="AK106" s="197"/>
      <c r="AN106" s="26"/>
      <c r="AO106" s="26"/>
      <c r="AS106" s="197"/>
      <c r="AT106" s="200"/>
      <c r="AU106" s="26"/>
      <c r="AY106" s="26"/>
      <c r="AZ106" s="86"/>
      <c r="BC106" s="26"/>
      <c r="BD106" s="26"/>
      <c r="BF106" s="200"/>
      <c r="BG106" s="26"/>
      <c r="BK106" s="26"/>
      <c r="BL106" s="86"/>
      <c r="BO106" s="26"/>
      <c r="BP106" s="26"/>
    </row>
    <row r="107">
      <c r="D107" s="191">
        <f>COUNTIF(postDEL!$AR$2:$AR187,$C107)</f>
        <v>0</v>
      </c>
      <c r="E107" s="4" t="str">
        <f>CONCATENATE(Process!$A$1,F107)</f>
        <v>ROSA705438</v>
      </c>
      <c r="F107" s="13">
        <v>705438.0</v>
      </c>
      <c r="H107" s="28" t="s">
        <v>2150</v>
      </c>
      <c r="I107" s="84">
        <v>0.0</v>
      </c>
      <c r="K107" s="192">
        <f>COUNTIF(postDEL!$AO$2:$AO187,$C107)</f>
        <v>0</v>
      </c>
      <c r="L107" s="84"/>
      <c r="N107" s="193" t="b">
        <f t="shared" si="1"/>
        <v>1</v>
      </c>
      <c r="O107" s="11"/>
      <c r="X107" s="10"/>
      <c r="Y107" s="194" t="str">
        <f t="shared" si="2"/>
        <v/>
      </c>
      <c r="Z107" s="183"/>
      <c r="AA107" s="205" t="s">
        <v>2151</v>
      </c>
      <c r="AB107" s="191">
        <f t="shared" si="3"/>
        <v>1</v>
      </c>
      <c r="AC107" s="195"/>
      <c r="AD107" s="26" t="str">
        <f t="shared" si="4"/>
        <v>NOT</v>
      </c>
      <c r="AE107" s="10"/>
      <c r="AF107" s="10"/>
      <c r="AG107" s="10"/>
      <c r="AH107" s="191">
        <f>COUNTIF(postDEL!$AR$2:$AR187,AG107)</f>
        <v>0</v>
      </c>
      <c r="AI107" s="86"/>
      <c r="AK107" s="197"/>
      <c r="AN107" s="26"/>
      <c r="AO107" s="26"/>
      <c r="AS107" s="197"/>
      <c r="AT107" s="200"/>
      <c r="AU107" s="26"/>
      <c r="AY107" s="26"/>
      <c r="AZ107" s="86"/>
      <c r="BC107" s="26"/>
      <c r="BD107" s="26"/>
      <c r="BF107" s="200"/>
      <c r="BG107" s="26"/>
      <c r="BK107" s="26"/>
      <c r="BL107" s="86"/>
      <c r="BO107" s="26"/>
      <c r="BP107" s="26"/>
    </row>
    <row r="108">
      <c r="D108" s="191">
        <f>COUNTIF(postDEL!$AR$2:$AR187,$C108)</f>
        <v>0</v>
      </c>
      <c r="E108" s="4" t="str">
        <f>CONCATENATE(Process!$A$1,F108)</f>
        <v>ROSA130448</v>
      </c>
      <c r="F108" s="13">
        <v>130448.0</v>
      </c>
      <c r="H108" s="28" t="s">
        <v>2151</v>
      </c>
      <c r="I108" s="84">
        <v>0.0</v>
      </c>
      <c r="K108" s="192">
        <f>COUNTIF(postDEL!$AO$2:$AO187,$C108)</f>
        <v>0</v>
      </c>
      <c r="L108" s="84"/>
      <c r="N108" s="193" t="b">
        <f t="shared" si="1"/>
        <v>1</v>
      </c>
      <c r="O108" s="11"/>
      <c r="X108" s="10"/>
      <c r="Y108" s="194" t="str">
        <f t="shared" si="2"/>
        <v/>
      </c>
      <c r="Z108" s="183"/>
      <c r="AA108" s="205" t="s">
        <v>2152</v>
      </c>
      <c r="AB108" s="191">
        <f t="shared" si="3"/>
        <v>1</v>
      </c>
      <c r="AC108" s="195"/>
      <c r="AD108" s="26" t="str">
        <f t="shared" si="4"/>
        <v>NOT</v>
      </c>
      <c r="AE108" s="10"/>
      <c r="AF108" s="10"/>
      <c r="AG108" s="10"/>
      <c r="AH108" s="191">
        <f>COUNTIF(postDEL!$AR$2:$AR187,AG108)</f>
        <v>0</v>
      </c>
      <c r="AI108" s="86"/>
      <c r="AK108" s="197"/>
      <c r="AN108" s="26"/>
      <c r="AO108" s="26"/>
      <c r="AS108" s="197"/>
      <c r="AT108" s="200"/>
      <c r="AU108" s="26"/>
      <c r="AY108" s="26"/>
      <c r="AZ108" s="86"/>
      <c r="BC108" s="26"/>
      <c r="BD108" s="26"/>
      <c r="BF108" s="200"/>
      <c r="BG108" s="26"/>
      <c r="BK108" s="26"/>
      <c r="BL108" s="86"/>
      <c r="BO108" s="26"/>
      <c r="BP108" s="26"/>
    </row>
    <row r="109">
      <c r="D109" s="191">
        <f>COUNTIF(postDEL!$AR$2:$AR187,$C109)</f>
        <v>0</v>
      </c>
      <c r="E109" s="4" t="str">
        <f>CONCATENATE(Process!$A$1,F109)</f>
        <v>ROSA275079</v>
      </c>
      <c r="F109" s="13">
        <v>275079.0</v>
      </c>
      <c r="H109" s="28" t="s">
        <v>2152</v>
      </c>
      <c r="I109" s="84">
        <v>0.0</v>
      </c>
      <c r="K109" s="192">
        <f>COUNTIF(postDEL!$AO$2:$AO187,$C109)</f>
        <v>0</v>
      </c>
      <c r="L109" s="84"/>
      <c r="N109" s="193" t="b">
        <f t="shared" si="1"/>
        <v>1</v>
      </c>
      <c r="O109" s="11"/>
      <c r="X109" s="10"/>
      <c r="Y109" s="194" t="str">
        <f t="shared" si="2"/>
        <v/>
      </c>
      <c r="Z109" s="183"/>
      <c r="AA109" s="205" t="s">
        <v>2153</v>
      </c>
      <c r="AB109" s="191">
        <f t="shared" si="3"/>
        <v>1</v>
      </c>
      <c r="AC109" s="195"/>
      <c r="AD109" s="26" t="str">
        <f t="shared" si="4"/>
        <v>NOT</v>
      </c>
      <c r="AE109" s="10"/>
      <c r="AF109" s="10"/>
      <c r="AG109" s="10"/>
      <c r="AH109" s="191">
        <f>COUNTIF(postDEL!$AR$2:$AR187,AG109)</f>
        <v>0</v>
      </c>
      <c r="AI109" s="86"/>
      <c r="AK109" s="197"/>
      <c r="AN109" s="26"/>
      <c r="AO109" s="26"/>
      <c r="AS109" s="197"/>
      <c r="AT109" s="200"/>
      <c r="AU109" s="26"/>
      <c r="AY109" s="26"/>
      <c r="AZ109" s="86"/>
      <c r="BC109" s="26"/>
      <c r="BD109" s="26"/>
      <c r="BF109" s="200"/>
      <c r="BG109" s="26"/>
      <c r="BK109" s="26"/>
      <c r="BL109" s="86"/>
      <c r="BO109" s="26"/>
      <c r="BP109" s="26"/>
    </row>
    <row r="110">
      <c r="D110" s="191">
        <f>COUNTIF(postDEL!$AR$2:$AR187,$C110)</f>
        <v>0</v>
      </c>
      <c r="E110" s="4" t="str">
        <f>CONCATENATE(Process!$A$1,F110)</f>
        <v>ROSA534262</v>
      </c>
      <c r="F110" s="13">
        <v>534262.0</v>
      </c>
      <c r="H110" s="28" t="s">
        <v>2153</v>
      </c>
      <c r="I110" s="84">
        <v>0.0</v>
      </c>
      <c r="K110" s="192">
        <f>COUNTIF(postDEL!$AO$2:$AO187,$C110)</f>
        <v>0</v>
      </c>
      <c r="L110" s="84"/>
      <c r="N110" s="193" t="b">
        <f t="shared" si="1"/>
        <v>1</v>
      </c>
      <c r="O110" s="11"/>
      <c r="X110" s="10"/>
      <c r="Y110" s="194" t="str">
        <f t="shared" si="2"/>
        <v/>
      </c>
      <c r="Z110" s="183"/>
      <c r="AA110" s="205" t="s">
        <v>2154</v>
      </c>
      <c r="AB110" s="191">
        <f t="shared" si="3"/>
        <v>1</v>
      </c>
      <c r="AC110" s="195"/>
      <c r="AD110" s="26" t="str">
        <f t="shared" si="4"/>
        <v>NOT</v>
      </c>
      <c r="AE110" s="10"/>
      <c r="AF110" s="10"/>
      <c r="AG110" s="10"/>
      <c r="AH110" s="191">
        <f>COUNTIF(postDEL!$AR$2:$AR187,AG110)</f>
        <v>0</v>
      </c>
      <c r="AI110" s="86"/>
      <c r="AK110" s="197"/>
      <c r="AN110" s="26"/>
      <c r="AO110" s="26"/>
      <c r="AS110" s="197"/>
      <c r="AT110" s="200"/>
      <c r="AU110" s="26"/>
      <c r="AY110" s="26"/>
      <c r="AZ110" s="86"/>
      <c r="BC110" s="26"/>
      <c r="BD110" s="26"/>
      <c r="BF110" s="200"/>
      <c r="BG110" s="26"/>
      <c r="BK110" s="26"/>
      <c r="BL110" s="86"/>
      <c r="BO110" s="26"/>
      <c r="BP110" s="26"/>
    </row>
    <row r="111">
      <c r="D111" s="191">
        <f>COUNTIF(postDEL!$AR$2:$AR187,$C111)</f>
        <v>0</v>
      </c>
      <c r="E111" s="4" t="str">
        <f>CONCATENATE(Process!$A$1,F111)</f>
        <v>ROSA766378</v>
      </c>
      <c r="F111" s="13">
        <v>766378.0</v>
      </c>
      <c r="H111" s="28" t="s">
        <v>2154</v>
      </c>
      <c r="I111" s="84">
        <v>0.0</v>
      </c>
      <c r="K111" s="192">
        <f>COUNTIF(postDEL!$AO$2:$AO187,$C111)</f>
        <v>0</v>
      </c>
      <c r="L111" s="84"/>
      <c r="N111" s="193" t="b">
        <f t="shared" si="1"/>
        <v>1</v>
      </c>
      <c r="O111" s="11"/>
      <c r="X111" s="10"/>
      <c r="Y111" s="194" t="str">
        <f t="shared" si="2"/>
        <v/>
      </c>
      <c r="Z111" s="183"/>
      <c r="AA111" s="205" t="s">
        <v>2155</v>
      </c>
      <c r="AB111" s="191">
        <f t="shared" si="3"/>
        <v>1</v>
      </c>
      <c r="AC111" s="195"/>
      <c r="AD111" s="26" t="str">
        <f t="shared" si="4"/>
        <v>NOT</v>
      </c>
      <c r="AE111" s="10"/>
      <c r="AF111" s="10"/>
      <c r="AG111" s="10"/>
      <c r="AH111" s="191">
        <f>COUNTIF(postDEL!$AR$2:$AR187,AG111)</f>
        <v>0</v>
      </c>
      <c r="AI111" s="86"/>
      <c r="AK111" s="197"/>
      <c r="AN111" s="26"/>
      <c r="AO111" s="26"/>
      <c r="AS111" s="197"/>
      <c r="AT111" s="200"/>
      <c r="AU111" s="26"/>
      <c r="AY111" s="26"/>
      <c r="AZ111" s="86"/>
      <c r="BC111" s="26"/>
      <c r="BD111" s="26"/>
      <c r="BF111" s="200"/>
      <c r="BG111" s="26"/>
      <c r="BK111" s="26"/>
      <c r="BL111" s="86"/>
      <c r="BO111" s="26"/>
      <c r="BP111" s="26"/>
    </row>
    <row r="112">
      <c r="D112" s="191">
        <f>COUNTIF(postDEL!$AR$2:$AR187,$C112)</f>
        <v>0</v>
      </c>
      <c r="E112" s="4" t="str">
        <f>CONCATENATE(Process!$A$1,F112)</f>
        <v>ROSA395016</v>
      </c>
      <c r="F112" s="13">
        <v>395016.0</v>
      </c>
      <c r="H112" s="28" t="s">
        <v>2155</v>
      </c>
      <c r="I112" s="84">
        <v>0.0</v>
      </c>
      <c r="K112" s="192">
        <f>COUNTIF(postDEL!$AO$2:$AO187,$C112)</f>
        <v>0</v>
      </c>
      <c r="L112" s="84"/>
      <c r="N112" s="193" t="b">
        <f t="shared" si="1"/>
        <v>1</v>
      </c>
      <c r="O112" s="11"/>
      <c r="X112" s="10"/>
      <c r="Y112" s="194" t="str">
        <f t="shared" si="2"/>
        <v/>
      </c>
      <c r="Z112" s="183"/>
      <c r="AA112" s="205" t="s">
        <v>2156</v>
      </c>
      <c r="AB112" s="191">
        <f t="shared" si="3"/>
        <v>1</v>
      </c>
      <c r="AC112" s="195"/>
      <c r="AD112" s="26" t="str">
        <f t="shared" si="4"/>
        <v>NOT</v>
      </c>
      <c r="AE112" s="10"/>
      <c r="AF112" s="10"/>
      <c r="AG112" s="10"/>
      <c r="AH112" s="191">
        <f>COUNTIF(postDEL!$AR$2:$AR187,AG112)</f>
        <v>0</v>
      </c>
      <c r="AI112" s="86"/>
      <c r="AK112" s="197"/>
      <c r="AN112" s="26"/>
      <c r="AO112" s="26"/>
      <c r="AS112" s="197"/>
      <c r="AT112" s="200"/>
      <c r="AU112" s="26"/>
      <c r="AY112" s="26"/>
      <c r="AZ112" s="86"/>
      <c r="BC112" s="26"/>
      <c r="BD112" s="26"/>
      <c r="BF112" s="200"/>
      <c r="BG112" s="26"/>
      <c r="BK112" s="26"/>
      <c r="BL112" s="86"/>
      <c r="BO112" s="26"/>
      <c r="BP112" s="26"/>
    </row>
    <row r="113">
      <c r="D113" s="191">
        <f>COUNTIF(postDEL!$AR$2:$AR187,$C113)</f>
        <v>0</v>
      </c>
      <c r="E113" s="4" t="str">
        <f>CONCATENATE(Process!$A$1,F113)</f>
        <v>ROSA364096</v>
      </c>
      <c r="F113" s="13">
        <v>364096.0</v>
      </c>
      <c r="H113" s="28" t="s">
        <v>2156</v>
      </c>
      <c r="I113" s="84">
        <v>0.0</v>
      </c>
      <c r="K113" s="192">
        <f>COUNTIF(postDEL!$AO$2:$AO187,$C113)</f>
        <v>0</v>
      </c>
      <c r="L113" s="84"/>
      <c r="N113" s="193" t="b">
        <f t="shared" si="1"/>
        <v>1</v>
      </c>
      <c r="O113" s="11"/>
      <c r="X113" s="10"/>
      <c r="Y113" s="194" t="str">
        <f t="shared" si="2"/>
        <v/>
      </c>
      <c r="Z113" s="183"/>
      <c r="AA113" s="205" t="s">
        <v>2157</v>
      </c>
      <c r="AB113" s="191">
        <f t="shared" si="3"/>
        <v>1</v>
      </c>
      <c r="AC113" s="195"/>
      <c r="AD113" s="26" t="str">
        <f t="shared" si="4"/>
        <v>NOT</v>
      </c>
      <c r="AE113" s="10"/>
      <c r="AF113" s="10"/>
      <c r="AG113" s="10"/>
      <c r="AH113" s="191">
        <f>COUNTIF(postDEL!$AR$2:$AR187,AG113)</f>
        <v>0</v>
      </c>
      <c r="AI113" s="86"/>
      <c r="AK113" s="197"/>
      <c r="AN113" s="26"/>
      <c r="AO113" s="26"/>
      <c r="AS113" s="197"/>
      <c r="AT113" s="200"/>
      <c r="AU113" s="26"/>
      <c r="AY113" s="26"/>
      <c r="AZ113" s="86"/>
      <c r="BC113" s="26"/>
      <c r="BD113" s="26"/>
      <c r="BF113" s="200"/>
      <c r="BG113" s="26"/>
      <c r="BK113" s="26"/>
      <c r="BL113" s="86"/>
      <c r="BO113" s="26"/>
      <c r="BP113" s="26"/>
    </row>
    <row r="114">
      <c r="D114" s="191">
        <f>COUNTIF(postDEL!$AR$2:$AR187,$C114)</f>
        <v>0</v>
      </c>
      <c r="E114" s="4" t="str">
        <f>CONCATENATE(Process!$A$1,F114)</f>
        <v>ROSA431198</v>
      </c>
      <c r="F114" s="13">
        <v>431198.0</v>
      </c>
      <c r="H114" s="28" t="s">
        <v>2157</v>
      </c>
      <c r="I114" s="84">
        <v>0.0</v>
      </c>
      <c r="K114" s="192">
        <f>COUNTIF(postDEL!$AO$2:$AO187,$C114)</f>
        <v>0</v>
      </c>
      <c r="L114" s="84"/>
      <c r="N114" s="193" t="b">
        <f t="shared" si="1"/>
        <v>1</v>
      </c>
      <c r="O114" s="11"/>
      <c r="X114" s="10"/>
      <c r="Y114" s="194" t="str">
        <f t="shared" si="2"/>
        <v/>
      </c>
      <c r="Z114" s="183"/>
      <c r="AA114" s="205" t="s">
        <v>2158</v>
      </c>
      <c r="AB114" s="191">
        <f t="shared" si="3"/>
        <v>1</v>
      </c>
      <c r="AC114" s="195"/>
      <c r="AD114" s="26" t="str">
        <f t="shared" si="4"/>
        <v>NOT</v>
      </c>
      <c r="AE114" s="10"/>
      <c r="AF114" s="10"/>
      <c r="AG114" s="10"/>
      <c r="AH114" s="191">
        <f>COUNTIF(postDEL!$AR$2:$AR187,AG114)</f>
        <v>0</v>
      </c>
      <c r="AI114" s="86"/>
      <c r="AK114" s="197"/>
      <c r="AN114" s="26"/>
      <c r="AO114" s="26"/>
      <c r="AS114" s="197"/>
      <c r="AT114" s="200"/>
      <c r="AU114" s="26"/>
      <c r="AY114" s="26"/>
      <c r="AZ114" s="86"/>
      <c r="BC114" s="26"/>
      <c r="BD114" s="26"/>
      <c r="BF114" s="200"/>
      <c r="BG114" s="26"/>
      <c r="BK114" s="26"/>
      <c r="BL114" s="86"/>
      <c r="BO114" s="26"/>
      <c r="BP114" s="26"/>
    </row>
    <row r="115">
      <c r="D115" s="191">
        <f>COUNTIF(postDEL!$AR$2:$AR187,$C115)</f>
        <v>0</v>
      </c>
      <c r="E115" s="4" t="str">
        <f>CONCATENATE(Process!$A$1,F115)</f>
        <v>ROSA590735</v>
      </c>
      <c r="F115" s="13">
        <v>590735.0</v>
      </c>
      <c r="H115" s="28" t="s">
        <v>2158</v>
      </c>
      <c r="I115" s="84">
        <v>0.0</v>
      </c>
      <c r="K115" s="192">
        <f>COUNTIF(postDEL!$AO$2:$AO187,$C115)</f>
        <v>0</v>
      </c>
      <c r="L115" s="84"/>
      <c r="N115" s="193" t="b">
        <f t="shared" si="1"/>
        <v>1</v>
      </c>
      <c r="O115" s="11"/>
      <c r="X115" s="10"/>
      <c r="Y115" s="194" t="str">
        <f t="shared" si="2"/>
        <v/>
      </c>
      <c r="Z115" s="183"/>
      <c r="AA115" s="205" t="s">
        <v>2159</v>
      </c>
      <c r="AB115" s="191">
        <f t="shared" si="3"/>
        <v>1</v>
      </c>
      <c r="AC115" s="195"/>
      <c r="AD115" s="26" t="str">
        <f t="shared" si="4"/>
        <v>NOT</v>
      </c>
      <c r="AE115" s="10"/>
      <c r="AF115" s="10"/>
      <c r="AG115" s="10"/>
      <c r="AH115" s="191">
        <f>COUNTIF(postDEL!$AR$2:$AR187,AG115)</f>
        <v>0</v>
      </c>
      <c r="AI115" s="86"/>
      <c r="AK115" s="197"/>
      <c r="AN115" s="26"/>
      <c r="AO115" s="26"/>
      <c r="AS115" s="197"/>
      <c r="AT115" s="200"/>
      <c r="AU115" s="26"/>
      <c r="AY115" s="26"/>
      <c r="AZ115" s="86"/>
      <c r="BC115" s="26"/>
      <c r="BD115" s="26"/>
      <c r="BF115" s="200"/>
      <c r="BG115" s="26"/>
      <c r="BK115" s="26"/>
      <c r="BL115" s="86"/>
      <c r="BO115" s="26"/>
      <c r="BP115" s="26"/>
    </row>
    <row r="116">
      <c r="D116" s="191">
        <f>COUNTIF(postDEL!$AR$2:$AR187,$C116)</f>
        <v>0</v>
      </c>
      <c r="E116" s="4" t="str">
        <f>CONCATENATE(Process!$A$1,F116)</f>
        <v>ROSA865241</v>
      </c>
      <c r="F116" s="13">
        <v>865241.0</v>
      </c>
      <c r="H116" s="28" t="s">
        <v>2159</v>
      </c>
      <c r="I116" s="84">
        <v>0.0</v>
      </c>
      <c r="K116" s="192">
        <f>COUNTIF(postDEL!$AO$2:$AO187,$C116)</f>
        <v>0</v>
      </c>
      <c r="L116" s="84"/>
      <c r="N116" s="193" t="b">
        <f t="shared" si="1"/>
        <v>1</v>
      </c>
      <c r="O116" s="11"/>
      <c r="X116" s="10"/>
      <c r="Y116" s="194" t="str">
        <f t="shared" si="2"/>
        <v/>
      </c>
      <c r="Z116" s="183"/>
      <c r="AA116" s="205" t="s">
        <v>2160</v>
      </c>
      <c r="AB116" s="191">
        <f t="shared" si="3"/>
        <v>1</v>
      </c>
      <c r="AC116" s="195"/>
      <c r="AD116" s="26" t="str">
        <f t="shared" si="4"/>
        <v>NOT</v>
      </c>
      <c r="AE116" s="10"/>
      <c r="AF116" s="10"/>
      <c r="AG116" s="10"/>
      <c r="AH116" s="191">
        <f>COUNTIF(postDEL!$AR$2:$AR187,AG116)</f>
        <v>0</v>
      </c>
      <c r="AI116" s="86"/>
      <c r="AK116" s="197"/>
      <c r="AN116" s="26"/>
      <c r="AO116" s="26"/>
      <c r="AS116" s="197"/>
      <c r="AT116" s="200"/>
      <c r="AU116" s="26"/>
      <c r="AY116" s="26"/>
      <c r="AZ116" s="86"/>
      <c r="BC116" s="26"/>
      <c r="BD116" s="26"/>
      <c r="BF116" s="200"/>
      <c r="BG116" s="26"/>
      <c r="BK116" s="26"/>
      <c r="BL116" s="86"/>
      <c r="BO116" s="26"/>
      <c r="BP116" s="26"/>
    </row>
    <row r="117">
      <c r="D117" s="191">
        <f>COUNTIF(postDEL!$AR$2:$AR187,$C117)</f>
        <v>0</v>
      </c>
      <c r="E117" s="4" t="str">
        <f>CONCATENATE(Process!$A$1,F117)</f>
        <v>ROSA225750</v>
      </c>
      <c r="F117" s="13">
        <v>225750.0</v>
      </c>
      <c r="H117" s="28" t="s">
        <v>2160</v>
      </c>
      <c r="I117" s="84">
        <v>0.0</v>
      </c>
      <c r="K117" s="192">
        <f>COUNTIF(postDEL!$AO$2:$AO187,$C117)</f>
        <v>0</v>
      </c>
      <c r="L117" s="84"/>
      <c r="N117" s="193" t="b">
        <f t="shared" si="1"/>
        <v>1</v>
      </c>
      <c r="O117" s="11"/>
      <c r="X117" s="10"/>
      <c r="Y117" s="194" t="str">
        <f t="shared" si="2"/>
        <v/>
      </c>
      <c r="Z117" s="183"/>
      <c r="AA117" s="205" t="s">
        <v>2161</v>
      </c>
      <c r="AB117" s="191">
        <f t="shared" si="3"/>
        <v>1</v>
      </c>
      <c r="AC117" s="195"/>
      <c r="AD117" s="26" t="str">
        <f t="shared" si="4"/>
        <v>NOT</v>
      </c>
      <c r="AE117" s="10"/>
      <c r="AF117" s="10"/>
      <c r="AG117" s="10"/>
      <c r="AH117" s="191">
        <f>COUNTIF(postDEL!$AR$2:$AR187,AG117)</f>
        <v>0</v>
      </c>
      <c r="AI117" s="86"/>
      <c r="AK117" s="197"/>
      <c r="AN117" s="26"/>
      <c r="AO117" s="26"/>
      <c r="AS117" s="197"/>
      <c r="AT117" s="200"/>
      <c r="AU117" s="26"/>
      <c r="AY117" s="26"/>
      <c r="AZ117" s="86"/>
      <c r="BC117" s="26"/>
      <c r="BD117" s="26"/>
      <c r="BF117" s="200"/>
      <c r="BG117" s="26"/>
      <c r="BK117" s="26"/>
      <c r="BL117" s="86"/>
      <c r="BO117" s="26"/>
      <c r="BP117" s="26"/>
    </row>
    <row r="118">
      <c r="D118" s="191">
        <f>COUNTIF(postDEL!$AR$2:$AR187,$C118)</f>
        <v>0</v>
      </c>
      <c r="E118" s="4" t="str">
        <f>CONCATENATE(Process!$A$1,F118)</f>
        <v>ROSA333397</v>
      </c>
      <c r="F118" s="13">
        <v>333397.0</v>
      </c>
      <c r="H118" s="28" t="s">
        <v>2161</v>
      </c>
      <c r="I118" s="84">
        <v>0.0</v>
      </c>
      <c r="K118" s="192">
        <f>COUNTIF(postDEL!$AO$2:$AO187,$C118)</f>
        <v>0</v>
      </c>
      <c r="L118" s="84"/>
      <c r="N118" s="193" t="b">
        <f t="shared" si="1"/>
        <v>1</v>
      </c>
      <c r="O118" s="11"/>
      <c r="X118" s="10"/>
      <c r="Y118" s="194" t="str">
        <f t="shared" si="2"/>
        <v/>
      </c>
      <c r="Z118" s="183"/>
      <c r="AA118" s="205" t="s">
        <v>2162</v>
      </c>
      <c r="AB118" s="191">
        <f t="shared" si="3"/>
        <v>1</v>
      </c>
      <c r="AC118" s="195"/>
      <c r="AD118" s="26" t="str">
        <f t="shared" si="4"/>
        <v>NOT</v>
      </c>
      <c r="AE118" s="10"/>
      <c r="AF118" s="10"/>
      <c r="AG118" s="10"/>
      <c r="AH118" s="191">
        <f>COUNTIF(postDEL!$AR$2:$AR187,AG118)</f>
        <v>0</v>
      </c>
      <c r="AI118" s="86"/>
      <c r="AK118" s="197"/>
      <c r="AN118" s="26"/>
      <c r="AO118" s="26"/>
      <c r="AS118" s="197"/>
      <c r="AT118" s="200"/>
      <c r="AU118" s="26"/>
      <c r="AY118" s="26"/>
      <c r="AZ118" s="86"/>
      <c r="BC118" s="26"/>
      <c r="BD118" s="26"/>
      <c r="BF118" s="200"/>
      <c r="BG118" s="26"/>
      <c r="BK118" s="26"/>
      <c r="BL118" s="86"/>
      <c r="BO118" s="26"/>
      <c r="BP118" s="26"/>
    </row>
    <row r="119">
      <c r="D119" s="191">
        <f>COUNTIF(postDEL!$AR$2:$AR187,$C119)</f>
        <v>0</v>
      </c>
      <c r="E119" s="4" t="str">
        <f>CONCATENATE(Process!$A$1,F119)</f>
        <v>ROSA538237</v>
      </c>
      <c r="F119" s="13">
        <v>538237.0</v>
      </c>
      <c r="H119" s="28" t="s">
        <v>2162</v>
      </c>
      <c r="I119" s="84">
        <v>0.0</v>
      </c>
      <c r="K119" s="192">
        <f>COUNTIF(postDEL!$AO$2:$AO187,$C119)</f>
        <v>0</v>
      </c>
      <c r="L119" s="84"/>
      <c r="N119" s="193" t="b">
        <f t="shared" si="1"/>
        <v>1</v>
      </c>
      <c r="O119" s="11"/>
      <c r="X119" s="10"/>
      <c r="Y119" s="194" t="str">
        <f t="shared" si="2"/>
        <v/>
      </c>
      <c r="Z119" s="183"/>
      <c r="AA119" s="205" t="s">
        <v>2163</v>
      </c>
      <c r="AB119" s="191">
        <f t="shared" si="3"/>
        <v>1</v>
      </c>
      <c r="AC119" s="195"/>
      <c r="AD119" s="26" t="str">
        <f t="shared" si="4"/>
        <v>NOT</v>
      </c>
      <c r="AE119" s="10"/>
      <c r="AF119" s="10"/>
      <c r="AG119" s="10"/>
      <c r="AH119" s="191">
        <f>COUNTIF(postDEL!$AR$2:$AR187,AG119)</f>
        <v>0</v>
      </c>
      <c r="AI119" s="86"/>
      <c r="AK119" s="197"/>
      <c r="AN119" s="26"/>
      <c r="AO119" s="26"/>
      <c r="AS119" s="197"/>
      <c r="AT119" s="200"/>
      <c r="AU119" s="26"/>
      <c r="AY119" s="26"/>
      <c r="AZ119" s="86"/>
      <c r="BC119" s="26"/>
      <c r="BD119" s="26"/>
      <c r="BF119" s="200"/>
      <c r="BG119" s="26"/>
      <c r="BK119" s="26"/>
      <c r="BL119" s="86"/>
      <c r="BO119" s="26"/>
      <c r="BP119" s="26"/>
    </row>
    <row r="120">
      <c r="D120" s="191">
        <f>COUNTIF(postDEL!$AR$2:$AR187,$C120)</f>
        <v>0</v>
      </c>
      <c r="E120" s="4" t="str">
        <f>CONCATENATE(Process!$A$1,F120)</f>
        <v>ROSA266092</v>
      </c>
      <c r="F120" s="13">
        <v>266092.0</v>
      </c>
      <c r="H120" s="28" t="s">
        <v>2163</v>
      </c>
      <c r="I120" s="84">
        <v>0.0</v>
      </c>
      <c r="K120" s="192">
        <f>COUNTIF(postDEL!$AO$2:$AO187,$C120)</f>
        <v>0</v>
      </c>
      <c r="L120" s="84"/>
      <c r="N120" s="193" t="b">
        <f t="shared" si="1"/>
        <v>1</v>
      </c>
      <c r="O120" s="11"/>
      <c r="X120" s="10"/>
      <c r="Y120" s="194" t="str">
        <f t="shared" si="2"/>
        <v/>
      </c>
      <c r="Z120" s="183"/>
      <c r="AA120" s="205" t="s">
        <v>2164</v>
      </c>
      <c r="AB120" s="191">
        <f t="shared" si="3"/>
        <v>1</v>
      </c>
      <c r="AC120" s="195"/>
      <c r="AD120" s="26" t="str">
        <f t="shared" si="4"/>
        <v>NOT</v>
      </c>
      <c r="AE120" s="10"/>
      <c r="AF120" s="10"/>
      <c r="AG120" s="10"/>
      <c r="AH120" s="191">
        <f>COUNTIF(postDEL!$AR$2:$AR187,AG120)</f>
        <v>0</v>
      </c>
      <c r="AI120" s="86"/>
      <c r="AK120" s="197"/>
      <c r="AN120" s="26"/>
      <c r="AO120" s="26"/>
      <c r="AS120" s="197"/>
      <c r="AT120" s="200"/>
      <c r="AU120" s="26"/>
      <c r="AY120" s="26"/>
      <c r="AZ120" s="86"/>
      <c r="BC120" s="26"/>
      <c r="BD120" s="26"/>
      <c r="BF120" s="200"/>
      <c r="BG120" s="26"/>
      <c r="BK120" s="26"/>
      <c r="BL120" s="86"/>
      <c r="BO120" s="26"/>
      <c r="BP120" s="26"/>
    </row>
    <row r="121">
      <c r="D121" s="191">
        <f>COUNTIF(postDEL!$AR$2:$AR187,$C121)</f>
        <v>0</v>
      </c>
      <c r="E121" s="4" t="str">
        <f>CONCATENATE(Process!$A$1,F121)</f>
        <v>ROSA661034</v>
      </c>
      <c r="F121" s="13">
        <v>661034.0</v>
      </c>
      <c r="H121" s="28" t="s">
        <v>2164</v>
      </c>
      <c r="I121" s="84">
        <v>0.0</v>
      </c>
      <c r="K121" s="192">
        <f>COUNTIF(postDEL!$AO$2:$AO187,$C121)</f>
        <v>0</v>
      </c>
      <c r="L121" s="84"/>
      <c r="N121" s="193" t="b">
        <f t="shared" si="1"/>
        <v>1</v>
      </c>
      <c r="O121" s="11"/>
      <c r="X121" s="10"/>
      <c r="Y121" s="194" t="str">
        <f t="shared" si="2"/>
        <v/>
      </c>
      <c r="Z121" s="183"/>
      <c r="AA121" s="205" t="s">
        <v>2165</v>
      </c>
      <c r="AB121" s="191">
        <f t="shared" si="3"/>
        <v>1</v>
      </c>
      <c r="AC121" s="195"/>
      <c r="AD121" s="26" t="str">
        <f t="shared" si="4"/>
        <v>NOT</v>
      </c>
      <c r="AE121" s="10"/>
      <c r="AF121" s="10"/>
      <c r="AG121" s="10"/>
      <c r="AH121" s="191">
        <f>COUNTIF(postDEL!$AR$2:$AR187,AG121)</f>
        <v>0</v>
      </c>
      <c r="AI121" s="86"/>
      <c r="AK121" s="197"/>
      <c r="AN121" s="26"/>
      <c r="AO121" s="26"/>
      <c r="AS121" s="197"/>
      <c r="AT121" s="200"/>
      <c r="AU121" s="26"/>
      <c r="AY121" s="26"/>
      <c r="AZ121" s="86"/>
      <c r="BC121" s="26"/>
      <c r="BD121" s="26"/>
      <c r="BF121" s="200"/>
      <c r="BG121" s="26"/>
      <c r="BK121" s="26"/>
      <c r="BL121" s="86"/>
      <c r="BO121" s="26"/>
      <c r="BP121" s="26"/>
    </row>
    <row r="122">
      <c r="D122" s="191">
        <f>COUNTIF(postDEL!$AR$2:$AR187,$C122)</f>
        <v>0</v>
      </c>
      <c r="E122" s="4" t="str">
        <f>CONCATENATE(Process!$A$1,F122)</f>
        <v>ROSA907715</v>
      </c>
      <c r="F122" s="13">
        <v>907715.0</v>
      </c>
      <c r="H122" s="28" t="s">
        <v>2165</v>
      </c>
      <c r="I122" s="84">
        <v>0.0</v>
      </c>
      <c r="K122" s="192">
        <f>COUNTIF(postDEL!$AO$2:$AO187,$C122)</f>
        <v>0</v>
      </c>
      <c r="L122" s="84"/>
      <c r="N122" s="193" t="b">
        <f t="shared" si="1"/>
        <v>1</v>
      </c>
      <c r="O122" s="11"/>
      <c r="X122" s="10"/>
      <c r="Y122" s="194" t="str">
        <f t="shared" si="2"/>
        <v/>
      </c>
      <c r="Z122" s="183"/>
      <c r="AA122" s="205" t="s">
        <v>2166</v>
      </c>
      <c r="AB122" s="191">
        <f t="shared" si="3"/>
        <v>1</v>
      </c>
      <c r="AC122" s="195"/>
      <c r="AD122" s="26" t="str">
        <f t="shared" si="4"/>
        <v>NOT</v>
      </c>
      <c r="AE122" s="10"/>
      <c r="AF122" s="10"/>
      <c r="AG122" s="10"/>
      <c r="AH122" s="191">
        <f>COUNTIF(postDEL!$AR$2:$AR187,AG122)</f>
        <v>0</v>
      </c>
      <c r="AI122" s="86"/>
      <c r="AK122" s="197"/>
      <c r="AN122" s="26"/>
      <c r="AO122" s="26"/>
      <c r="AS122" s="197"/>
      <c r="AT122" s="200"/>
      <c r="AU122" s="26"/>
      <c r="AY122" s="26"/>
      <c r="AZ122" s="86"/>
      <c r="BC122" s="26"/>
      <c r="BD122" s="26"/>
      <c r="BF122" s="200"/>
      <c r="BG122" s="26"/>
      <c r="BK122" s="26"/>
      <c r="BL122" s="86"/>
      <c r="BO122" s="26"/>
      <c r="BP122" s="26"/>
    </row>
    <row r="123">
      <c r="D123" s="191">
        <f>COUNTIF(postDEL!$AR$2:$AR187,$C123)</f>
        <v>0</v>
      </c>
      <c r="E123" s="4" t="str">
        <f>CONCATENATE(Process!$A$1,F123)</f>
        <v>ROSA425033</v>
      </c>
      <c r="F123" s="13">
        <v>425033.0</v>
      </c>
      <c r="H123" s="28" t="s">
        <v>2166</v>
      </c>
      <c r="I123" s="84">
        <v>0.0</v>
      </c>
      <c r="K123" s="192">
        <f>COUNTIF(postDEL!$AO$2:$AO187,$C123)</f>
        <v>0</v>
      </c>
      <c r="L123" s="84"/>
      <c r="N123" s="193" t="b">
        <f t="shared" si="1"/>
        <v>1</v>
      </c>
      <c r="O123" s="11"/>
      <c r="X123" s="10"/>
      <c r="Y123" s="194" t="str">
        <f t="shared" si="2"/>
        <v/>
      </c>
      <c r="Z123" s="183"/>
      <c r="AA123" s="205" t="s">
        <v>2167</v>
      </c>
      <c r="AB123" s="191">
        <f t="shared" si="3"/>
        <v>1</v>
      </c>
      <c r="AC123" s="195"/>
      <c r="AD123" s="26" t="str">
        <f t="shared" si="4"/>
        <v>NOT</v>
      </c>
      <c r="AE123" s="10"/>
      <c r="AF123" s="10"/>
      <c r="AG123" s="10"/>
      <c r="AH123" s="191">
        <f>COUNTIF(postDEL!$AR$2:$AR187,AG123)</f>
        <v>0</v>
      </c>
      <c r="AI123" s="86"/>
      <c r="AK123" s="197"/>
      <c r="AN123" s="26"/>
      <c r="AO123" s="26"/>
      <c r="AS123" s="197"/>
      <c r="AT123" s="200"/>
      <c r="AU123" s="26"/>
      <c r="AY123" s="26"/>
      <c r="AZ123" s="86"/>
      <c r="BC123" s="26"/>
      <c r="BD123" s="26"/>
      <c r="BF123" s="200"/>
      <c r="BG123" s="26"/>
      <c r="BK123" s="26"/>
      <c r="BL123" s="86"/>
      <c r="BO123" s="26"/>
      <c r="BP123" s="26"/>
    </row>
    <row r="124">
      <c r="D124" s="191">
        <f>COUNTIF(postDEL!$AR$2:$AR187,$C124)</f>
        <v>0</v>
      </c>
      <c r="E124" s="4" t="str">
        <f>CONCATENATE(Process!$A$1,F124)</f>
        <v>ROSA136478</v>
      </c>
      <c r="F124" s="13">
        <v>136478.0</v>
      </c>
      <c r="H124" s="28" t="s">
        <v>2167</v>
      </c>
      <c r="I124" s="84">
        <v>0.0</v>
      </c>
      <c r="K124" s="192">
        <f>COUNTIF(postDEL!$AO$2:$AO187,$C124)</f>
        <v>0</v>
      </c>
      <c r="L124" s="84"/>
      <c r="N124" s="193" t="b">
        <f t="shared" si="1"/>
        <v>1</v>
      </c>
      <c r="O124" s="11"/>
      <c r="X124" s="10"/>
      <c r="Y124" s="194" t="str">
        <f t="shared" si="2"/>
        <v/>
      </c>
      <c r="Z124" s="183"/>
      <c r="AA124" s="205" t="s">
        <v>2168</v>
      </c>
      <c r="AB124" s="191">
        <f t="shared" si="3"/>
        <v>1</v>
      </c>
      <c r="AC124" s="195"/>
      <c r="AD124" s="26" t="str">
        <f t="shared" si="4"/>
        <v>NOT</v>
      </c>
      <c r="AE124" s="10"/>
      <c r="AF124" s="10"/>
      <c r="AG124" s="10"/>
      <c r="AH124" s="191">
        <f>COUNTIF(postDEL!$AR$2:$AR187,AG124)</f>
        <v>0</v>
      </c>
      <c r="AI124" s="86"/>
      <c r="AK124" s="197"/>
      <c r="AN124" s="26"/>
      <c r="AO124" s="26"/>
      <c r="AS124" s="197"/>
      <c r="AT124" s="200"/>
      <c r="AU124" s="26"/>
      <c r="AY124" s="26"/>
      <c r="AZ124" s="86"/>
      <c r="BC124" s="26"/>
      <c r="BD124" s="26"/>
      <c r="BF124" s="200"/>
      <c r="BG124" s="26"/>
      <c r="BK124" s="26"/>
      <c r="BL124" s="86"/>
      <c r="BO124" s="26"/>
      <c r="BP124" s="26"/>
    </row>
    <row r="125">
      <c r="D125" s="191">
        <f>COUNTIF(postDEL!$AR$2:$AR187,$C125)</f>
        <v>0</v>
      </c>
      <c r="E125" s="4" t="str">
        <f>CONCATENATE(Process!$A$1,F125)</f>
        <v>ROSA186882</v>
      </c>
      <c r="F125" s="13">
        <v>186882.0</v>
      </c>
      <c r="H125" s="28" t="s">
        <v>2168</v>
      </c>
      <c r="I125" s="84">
        <v>0.0</v>
      </c>
      <c r="K125" s="192">
        <f>COUNTIF(postDEL!$AO$2:$AO187,$C125)</f>
        <v>0</v>
      </c>
      <c r="L125" s="84"/>
      <c r="N125" s="193" t="b">
        <f t="shared" si="1"/>
        <v>1</v>
      </c>
      <c r="O125" s="11"/>
      <c r="X125" s="10"/>
      <c r="Y125" s="194" t="str">
        <f t="shared" si="2"/>
        <v/>
      </c>
      <c r="Z125" s="183"/>
      <c r="AA125" s="205" t="s">
        <v>2169</v>
      </c>
      <c r="AB125" s="191">
        <f t="shared" si="3"/>
        <v>1</v>
      </c>
      <c r="AC125" s="195"/>
      <c r="AD125" s="26" t="str">
        <f t="shared" si="4"/>
        <v>NOT</v>
      </c>
      <c r="AE125" s="10"/>
      <c r="AF125" s="10"/>
      <c r="AG125" s="10"/>
      <c r="AH125" s="191">
        <f>COUNTIF(postDEL!$AR$2:$AR187,AG125)</f>
        <v>0</v>
      </c>
      <c r="AI125" s="86"/>
      <c r="AK125" s="197"/>
      <c r="AN125" s="26"/>
      <c r="AO125" s="26"/>
      <c r="AS125" s="197"/>
      <c r="AT125" s="200"/>
      <c r="AU125" s="26"/>
      <c r="AY125" s="26"/>
      <c r="AZ125" s="86"/>
      <c r="BC125" s="26"/>
      <c r="BD125" s="26"/>
      <c r="BF125" s="200"/>
      <c r="BG125" s="26"/>
      <c r="BK125" s="26"/>
      <c r="BL125" s="86"/>
      <c r="BO125" s="26"/>
      <c r="BP125" s="26"/>
    </row>
    <row r="126">
      <c r="D126" s="191">
        <f>COUNTIF(postDEL!$AR$2:$AR187,$C126)</f>
        <v>0</v>
      </c>
      <c r="E126" s="4" t="str">
        <f>CONCATENATE(Process!$A$1,F126)</f>
        <v>ROSA543983</v>
      </c>
      <c r="F126" s="13">
        <v>543983.0</v>
      </c>
      <c r="H126" s="28" t="s">
        <v>2169</v>
      </c>
      <c r="I126" s="84">
        <v>0.0</v>
      </c>
      <c r="K126" s="192">
        <f>COUNTIF(postDEL!$AO$2:$AO187,$C126)</f>
        <v>0</v>
      </c>
      <c r="L126" s="84"/>
      <c r="N126" s="193" t="b">
        <f t="shared" si="1"/>
        <v>1</v>
      </c>
      <c r="O126" s="11"/>
      <c r="X126" s="10"/>
      <c r="Y126" s="194" t="str">
        <f t="shared" si="2"/>
        <v/>
      </c>
      <c r="Z126" s="183"/>
      <c r="AA126" s="205" t="s">
        <v>2170</v>
      </c>
      <c r="AB126" s="191">
        <f t="shared" si="3"/>
        <v>1</v>
      </c>
      <c r="AC126" s="195"/>
      <c r="AD126" s="26" t="str">
        <f t="shared" si="4"/>
        <v>NOT</v>
      </c>
      <c r="AE126" s="10"/>
      <c r="AF126" s="10"/>
      <c r="AG126" s="10"/>
      <c r="AH126" s="191">
        <f>COUNTIF(postDEL!$AR$2:$AR187,AG126)</f>
        <v>0</v>
      </c>
      <c r="AI126" s="86"/>
      <c r="AK126" s="197"/>
      <c r="AN126" s="26"/>
      <c r="AO126" s="26"/>
      <c r="AS126" s="197"/>
      <c r="AT126" s="200"/>
      <c r="AU126" s="26"/>
      <c r="AY126" s="26"/>
      <c r="AZ126" s="86"/>
      <c r="BC126" s="26"/>
      <c r="BD126" s="26"/>
      <c r="BF126" s="200"/>
      <c r="BG126" s="26"/>
      <c r="BK126" s="26"/>
      <c r="BL126" s="86"/>
      <c r="BO126" s="26"/>
      <c r="BP126" s="26"/>
    </row>
    <row r="127">
      <c r="D127" s="191">
        <f>COUNTIF(postDEL!$AR$2:$AR187,$C127)</f>
        <v>0</v>
      </c>
      <c r="E127" s="4" t="str">
        <f>CONCATENATE(Process!$A$1,F127)</f>
        <v>ROSA432919</v>
      </c>
      <c r="F127" s="13">
        <v>432919.0</v>
      </c>
      <c r="H127" s="28" t="s">
        <v>2170</v>
      </c>
      <c r="I127" s="84">
        <v>0.0</v>
      </c>
      <c r="K127" s="192">
        <f>COUNTIF(postDEL!$AO$2:$AO187,$C127)</f>
        <v>0</v>
      </c>
      <c r="L127" s="84"/>
      <c r="N127" s="193" t="b">
        <f t="shared" si="1"/>
        <v>1</v>
      </c>
      <c r="O127" s="11"/>
      <c r="X127" s="10"/>
      <c r="Y127" s="194" t="str">
        <f t="shared" si="2"/>
        <v/>
      </c>
      <c r="Z127" s="183"/>
      <c r="AA127" s="205" t="s">
        <v>2171</v>
      </c>
      <c r="AB127" s="191">
        <f t="shared" si="3"/>
        <v>1</v>
      </c>
      <c r="AC127" s="195"/>
      <c r="AD127" s="26" t="str">
        <f t="shared" si="4"/>
        <v>NOT</v>
      </c>
      <c r="AE127" s="10"/>
      <c r="AF127" s="10"/>
      <c r="AG127" s="10"/>
      <c r="AH127" s="191">
        <f>COUNTIF(postDEL!$AR$2:$AR187,AG127)</f>
        <v>0</v>
      </c>
      <c r="AI127" s="86"/>
      <c r="AK127" s="197"/>
      <c r="AN127" s="26"/>
      <c r="AO127" s="26"/>
      <c r="AS127" s="197"/>
      <c r="AT127" s="200"/>
      <c r="AU127" s="26"/>
      <c r="AY127" s="26"/>
      <c r="AZ127" s="86"/>
      <c r="BC127" s="26"/>
      <c r="BD127" s="26"/>
      <c r="BF127" s="200"/>
      <c r="BG127" s="26"/>
      <c r="BK127" s="26"/>
      <c r="BL127" s="86"/>
      <c r="BO127" s="26"/>
      <c r="BP127" s="26"/>
    </row>
    <row r="128">
      <c r="D128" s="191">
        <f>COUNTIF(postDEL!$AR$2:$AR187,$C128)</f>
        <v>0</v>
      </c>
      <c r="E128" s="4" t="str">
        <f>CONCATENATE(Process!$A$1,F128)</f>
        <v>ROSA331190</v>
      </c>
      <c r="F128" s="13">
        <v>331190.0</v>
      </c>
      <c r="H128" s="28" t="s">
        <v>2171</v>
      </c>
      <c r="I128" s="84">
        <v>0.0</v>
      </c>
      <c r="K128" s="192">
        <f>COUNTIF(postDEL!$AO$2:$AO187,$C128)</f>
        <v>0</v>
      </c>
      <c r="L128" s="84"/>
      <c r="N128" s="193" t="b">
        <f t="shared" si="1"/>
        <v>1</v>
      </c>
      <c r="O128" s="11"/>
      <c r="X128" s="10"/>
      <c r="Y128" s="194" t="str">
        <f t="shared" si="2"/>
        <v/>
      </c>
      <c r="Z128" s="183"/>
      <c r="AA128" s="205" t="s">
        <v>2172</v>
      </c>
      <c r="AB128" s="191">
        <f t="shared" si="3"/>
        <v>1</v>
      </c>
      <c r="AC128" s="195"/>
      <c r="AD128" s="26" t="str">
        <f t="shared" si="4"/>
        <v>NOT</v>
      </c>
      <c r="AE128" s="10"/>
      <c r="AF128" s="10"/>
      <c r="AG128" s="10"/>
      <c r="AH128" s="191">
        <f>COUNTIF(postDEL!$AR$2:$AR187,AG128)</f>
        <v>0</v>
      </c>
      <c r="AI128" s="86"/>
      <c r="AK128" s="197"/>
      <c r="AN128" s="26"/>
      <c r="AO128" s="26"/>
      <c r="AS128" s="197"/>
      <c r="AT128" s="200"/>
      <c r="AU128" s="26"/>
      <c r="AY128" s="26"/>
      <c r="AZ128" s="86"/>
      <c r="BC128" s="26"/>
      <c r="BD128" s="26"/>
      <c r="BF128" s="200"/>
      <c r="BG128" s="26"/>
      <c r="BK128" s="26"/>
      <c r="BL128" s="86"/>
      <c r="BO128" s="26"/>
      <c r="BP128" s="26"/>
    </row>
    <row r="129">
      <c r="D129" s="191">
        <f>COUNTIF(postDEL!$AR$2:$AR187,$C129)</f>
        <v>0</v>
      </c>
      <c r="E129" s="4" t="str">
        <f>CONCATENATE(Process!$A$1,F129)</f>
        <v>ROSA403081</v>
      </c>
      <c r="F129" s="13">
        <v>403081.0</v>
      </c>
      <c r="H129" s="28" t="s">
        <v>2172</v>
      </c>
      <c r="I129" s="84">
        <v>0.0</v>
      </c>
      <c r="K129" s="192">
        <f>COUNTIF(postDEL!$AO$2:$AO187,$C129)</f>
        <v>0</v>
      </c>
      <c r="L129" s="84"/>
      <c r="N129" s="193" t="b">
        <f t="shared" si="1"/>
        <v>1</v>
      </c>
      <c r="O129" s="11"/>
      <c r="X129" s="10"/>
      <c r="Y129" s="194" t="str">
        <f t="shared" si="2"/>
        <v/>
      </c>
      <c r="Z129" s="183"/>
      <c r="AA129" s="205" t="s">
        <v>2173</v>
      </c>
      <c r="AB129" s="191">
        <f t="shared" si="3"/>
        <v>1</v>
      </c>
      <c r="AC129" s="195"/>
      <c r="AD129" s="26" t="str">
        <f t="shared" si="4"/>
        <v>NOT</v>
      </c>
      <c r="AE129" s="10"/>
      <c r="AF129" s="10"/>
      <c r="AG129" s="10"/>
      <c r="AH129" s="191">
        <f>COUNTIF(postDEL!$AR$2:$AR187,AG129)</f>
        <v>0</v>
      </c>
      <c r="AI129" s="86"/>
      <c r="AK129" s="197"/>
      <c r="AN129" s="26"/>
      <c r="AO129" s="26"/>
      <c r="AS129" s="197"/>
      <c r="AT129" s="200"/>
      <c r="AU129" s="26"/>
      <c r="AY129" s="26"/>
      <c r="AZ129" s="86"/>
      <c r="BC129" s="26"/>
      <c r="BD129" s="26"/>
      <c r="BF129" s="200"/>
      <c r="BG129" s="26"/>
      <c r="BK129" s="26"/>
      <c r="BL129" s="86"/>
      <c r="BO129" s="26"/>
      <c r="BP129" s="26"/>
    </row>
    <row r="130">
      <c r="D130" s="191">
        <f>COUNTIF(postDEL!$AR$2:$AR187,$C130)</f>
        <v>0</v>
      </c>
      <c r="E130" s="4" t="str">
        <f>CONCATENATE(Process!$A$1,F130)</f>
        <v>ROSA489880</v>
      </c>
      <c r="F130" s="13">
        <v>489880.0</v>
      </c>
      <c r="H130" s="28" t="s">
        <v>2173</v>
      </c>
      <c r="I130" s="84">
        <v>0.0</v>
      </c>
      <c r="K130" s="192">
        <f>COUNTIF(postDEL!$AO$2:$AO187,$C130)</f>
        <v>0</v>
      </c>
      <c r="L130" s="84"/>
      <c r="N130" s="193" t="b">
        <f t="shared" si="1"/>
        <v>1</v>
      </c>
      <c r="O130" s="11"/>
      <c r="X130" s="10"/>
      <c r="Y130" s="194" t="str">
        <f t="shared" si="2"/>
        <v/>
      </c>
      <c r="Z130" s="183"/>
      <c r="AA130" s="205" t="s">
        <v>2174</v>
      </c>
      <c r="AB130" s="191">
        <f t="shared" si="3"/>
        <v>1</v>
      </c>
      <c r="AC130" s="195"/>
      <c r="AD130" s="26" t="str">
        <f t="shared" si="4"/>
        <v>NOT</v>
      </c>
      <c r="AE130" s="10"/>
      <c r="AF130" s="10"/>
      <c r="AG130" s="10"/>
      <c r="AH130" s="191">
        <f>COUNTIF(postDEL!$AR$2:$AR187,AG130)</f>
        <v>0</v>
      </c>
      <c r="AI130" s="86"/>
      <c r="AK130" s="197"/>
      <c r="AN130" s="26"/>
      <c r="AO130" s="26"/>
      <c r="AS130" s="197"/>
      <c r="AT130" s="200"/>
      <c r="AU130" s="26"/>
      <c r="AY130" s="26"/>
      <c r="AZ130" s="86"/>
      <c r="BC130" s="26"/>
      <c r="BD130" s="26"/>
      <c r="BF130" s="200"/>
      <c r="BG130" s="26"/>
      <c r="BK130" s="26"/>
      <c r="BL130" s="86"/>
      <c r="BO130" s="26"/>
      <c r="BP130" s="26"/>
    </row>
    <row r="131">
      <c r="D131" s="191">
        <f>COUNTIF(postDEL!$AR$2:$AR187,$C131)</f>
        <v>0</v>
      </c>
      <c r="E131" s="4" t="str">
        <f>CONCATENATE(Process!$A$1,F131)</f>
        <v>ROSA315487</v>
      </c>
      <c r="F131" s="13">
        <v>315487.0</v>
      </c>
      <c r="H131" s="28" t="s">
        <v>2174</v>
      </c>
      <c r="I131" s="84">
        <v>0.0</v>
      </c>
      <c r="K131" s="192">
        <f>COUNTIF(postDEL!$AO$2:$AO187,$C131)</f>
        <v>0</v>
      </c>
      <c r="L131" s="84"/>
      <c r="N131" s="193" t="b">
        <f t="shared" si="1"/>
        <v>1</v>
      </c>
      <c r="O131" s="11"/>
      <c r="X131" s="10"/>
      <c r="Y131" s="194" t="str">
        <f t="shared" si="2"/>
        <v/>
      </c>
      <c r="Z131" s="183"/>
      <c r="AA131" s="205" t="s">
        <v>2175</v>
      </c>
      <c r="AB131" s="191">
        <f t="shared" si="3"/>
        <v>1</v>
      </c>
      <c r="AC131" s="195"/>
      <c r="AD131" s="26" t="str">
        <f t="shared" si="4"/>
        <v>NOT</v>
      </c>
      <c r="AE131" s="10"/>
      <c r="AF131" s="10"/>
      <c r="AG131" s="10"/>
      <c r="AH131" s="191">
        <f>COUNTIF(postDEL!$AR$2:$AR187,AG131)</f>
        <v>0</v>
      </c>
      <c r="AI131" s="86"/>
      <c r="AK131" s="197"/>
      <c r="AN131" s="26"/>
      <c r="AO131" s="26"/>
      <c r="AS131" s="197"/>
      <c r="AT131" s="200"/>
      <c r="AU131" s="26"/>
      <c r="AY131" s="26"/>
      <c r="AZ131" s="86"/>
      <c r="BC131" s="26"/>
      <c r="BD131" s="26"/>
      <c r="BF131" s="200"/>
      <c r="BG131" s="26"/>
      <c r="BK131" s="26"/>
      <c r="BL131" s="86"/>
      <c r="BO131" s="26"/>
      <c r="BP131" s="26"/>
    </row>
    <row r="132">
      <c r="D132" s="191">
        <f>COUNTIF(postDEL!$AR$2:$AR187,$C132)</f>
        <v>0</v>
      </c>
      <c r="E132" s="4" t="str">
        <f>CONCATENATE(Process!$A$1,F132)</f>
        <v>ROSA835283</v>
      </c>
      <c r="F132" s="13">
        <v>835283.0</v>
      </c>
      <c r="H132" s="28" t="s">
        <v>2175</v>
      </c>
      <c r="I132" s="84">
        <v>0.0</v>
      </c>
      <c r="K132" s="192">
        <f>COUNTIF(postDEL!$AO$2:$AO187,$C132)</f>
        <v>0</v>
      </c>
      <c r="L132" s="84"/>
      <c r="N132" s="193" t="b">
        <f t="shared" si="1"/>
        <v>1</v>
      </c>
      <c r="O132" s="11"/>
      <c r="X132" s="10"/>
      <c r="Y132" s="194" t="str">
        <f t="shared" si="2"/>
        <v/>
      </c>
      <c r="Z132" s="183"/>
      <c r="AA132" s="205" t="s">
        <v>2176</v>
      </c>
      <c r="AB132" s="191">
        <f t="shared" si="3"/>
        <v>1</v>
      </c>
      <c r="AC132" s="195"/>
      <c r="AD132" s="26" t="str">
        <f t="shared" si="4"/>
        <v>NOT</v>
      </c>
      <c r="AE132" s="10"/>
      <c r="AF132" s="10"/>
      <c r="AG132" s="10"/>
      <c r="AH132" s="191">
        <f>COUNTIF(postDEL!$AR$2:$AR187,AG132)</f>
        <v>0</v>
      </c>
      <c r="AI132" s="86"/>
      <c r="AK132" s="197"/>
      <c r="AN132" s="26"/>
      <c r="AO132" s="26"/>
      <c r="AS132" s="197"/>
      <c r="AT132" s="200"/>
      <c r="AU132" s="26"/>
      <c r="AY132" s="26"/>
      <c r="AZ132" s="86"/>
      <c r="BC132" s="26"/>
      <c r="BD132" s="26"/>
      <c r="BF132" s="200"/>
      <c r="BG132" s="26"/>
      <c r="BK132" s="26"/>
      <c r="BL132" s="86"/>
      <c r="BO132" s="26"/>
      <c r="BP132" s="26"/>
    </row>
    <row r="133">
      <c r="D133" s="191">
        <f>COUNTIF(postDEL!$AR$2:$AR187,$C133)</f>
        <v>0</v>
      </c>
      <c r="E133" s="4" t="str">
        <f>CONCATENATE(Process!$A$1,F133)</f>
        <v>ROSA364548</v>
      </c>
      <c r="F133" s="13">
        <v>364548.0</v>
      </c>
      <c r="H133" s="28" t="s">
        <v>2176</v>
      </c>
      <c r="I133" s="84">
        <v>0.0</v>
      </c>
      <c r="K133" s="192">
        <f>COUNTIF(postDEL!$AO$2:$AO187,$C133)</f>
        <v>0</v>
      </c>
      <c r="L133" s="84"/>
      <c r="N133" s="193" t="b">
        <f t="shared" si="1"/>
        <v>1</v>
      </c>
      <c r="O133" s="11"/>
      <c r="X133" s="10"/>
      <c r="Y133" s="194" t="str">
        <f t="shared" si="2"/>
        <v/>
      </c>
      <c r="Z133" s="183"/>
      <c r="AA133" s="205" t="s">
        <v>2177</v>
      </c>
      <c r="AB133" s="191">
        <f t="shared" si="3"/>
        <v>1</v>
      </c>
      <c r="AC133" s="195"/>
      <c r="AD133" s="26" t="str">
        <f t="shared" si="4"/>
        <v>NOT</v>
      </c>
      <c r="AE133" s="10"/>
      <c r="AF133" s="10"/>
      <c r="AG133" s="10"/>
      <c r="AH133" s="191">
        <f>COUNTIF(postDEL!$AR$2:$AR187,AG133)</f>
        <v>0</v>
      </c>
      <c r="AI133" s="86"/>
      <c r="AK133" s="197"/>
      <c r="AN133" s="26"/>
      <c r="AO133" s="26"/>
      <c r="AS133" s="197"/>
      <c r="AT133" s="200"/>
      <c r="AU133" s="26"/>
      <c r="AY133" s="26"/>
      <c r="AZ133" s="86"/>
      <c r="BC133" s="26"/>
      <c r="BD133" s="26"/>
      <c r="BF133" s="200"/>
      <c r="BG133" s="26"/>
      <c r="BK133" s="26"/>
      <c r="BL133" s="86"/>
      <c r="BO133" s="26"/>
      <c r="BP133" s="26"/>
    </row>
    <row r="134">
      <c r="D134" s="191">
        <f>COUNTIF(postDEL!$AR$2:$AR187,$C134)</f>
        <v>0</v>
      </c>
      <c r="E134" s="4" t="str">
        <f>CONCATENATE(Process!$A$1,F134)</f>
        <v>ROSA681730</v>
      </c>
      <c r="F134" s="13">
        <v>681730.0</v>
      </c>
      <c r="H134" s="28" t="s">
        <v>2177</v>
      </c>
      <c r="I134" s="84">
        <v>0.0</v>
      </c>
      <c r="K134" s="192">
        <f>COUNTIF(postDEL!$AO$2:$AO187,$C134)</f>
        <v>0</v>
      </c>
      <c r="L134" s="84"/>
      <c r="N134" s="193" t="b">
        <f t="shared" si="1"/>
        <v>1</v>
      </c>
      <c r="O134" s="11"/>
      <c r="X134" s="10"/>
      <c r="Y134" s="194" t="str">
        <f t="shared" si="2"/>
        <v/>
      </c>
      <c r="Z134" s="183"/>
      <c r="AA134" s="205" t="s">
        <v>2178</v>
      </c>
      <c r="AB134" s="191">
        <f t="shared" si="3"/>
        <v>1</v>
      </c>
      <c r="AC134" s="195"/>
      <c r="AD134" s="26" t="str">
        <f t="shared" si="4"/>
        <v>NOT</v>
      </c>
      <c r="AE134" s="10"/>
      <c r="AF134" s="10"/>
      <c r="AG134" s="10"/>
      <c r="AH134" s="191">
        <f>COUNTIF(postDEL!$AR$2:$AR187,AG134)</f>
        <v>0</v>
      </c>
      <c r="AI134" s="86"/>
      <c r="AK134" s="197"/>
      <c r="AN134" s="26"/>
      <c r="AO134" s="26"/>
      <c r="AS134" s="197"/>
      <c r="AT134" s="200"/>
      <c r="AU134" s="26"/>
      <c r="AY134" s="26"/>
      <c r="AZ134" s="86"/>
      <c r="BC134" s="26"/>
      <c r="BD134" s="26"/>
      <c r="BF134" s="200"/>
      <c r="BG134" s="26"/>
      <c r="BK134" s="26"/>
      <c r="BL134" s="86"/>
      <c r="BO134" s="26"/>
      <c r="BP134" s="26"/>
    </row>
    <row r="135">
      <c r="D135" s="191">
        <f>COUNTIF(postDEL!$AR$2:$AR187,$C135)</f>
        <v>0</v>
      </c>
      <c r="E135" s="4" t="str">
        <f>CONCATENATE(Process!$A$1,F135)</f>
        <v>ROSA930799</v>
      </c>
      <c r="F135" s="13">
        <v>930799.0</v>
      </c>
      <c r="H135" s="28" t="s">
        <v>2178</v>
      </c>
      <c r="I135" s="84">
        <v>0.0</v>
      </c>
      <c r="K135" s="192">
        <f>COUNTIF(postDEL!$AO$2:$AO187,$C135)</f>
        <v>0</v>
      </c>
      <c r="L135" s="84"/>
      <c r="N135" s="193" t="b">
        <f t="shared" si="1"/>
        <v>1</v>
      </c>
      <c r="O135" s="11"/>
      <c r="X135" s="10"/>
      <c r="Y135" s="194" t="str">
        <f t="shared" si="2"/>
        <v/>
      </c>
      <c r="Z135" s="183"/>
      <c r="AA135" s="205" t="s">
        <v>2179</v>
      </c>
      <c r="AB135" s="191">
        <f t="shared" si="3"/>
        <v>1</v>
      </c>
      <c r="AC135" s="195"/>
      <c r="AD135" s="26" t="str">
        <f t="shared" si="4"/>
        <v>NOT</v>
      </c>
      <c r="AE135" s="10"/>
      <c r="AF135" s="10"/>
      <c r="AG135" s="10"/>
      <c r="AH135" s="191">
        <f>COUNTIF(postDEL!$AR$2:$AR187,AG135)</f>
        <v>0</v>
      </c>
      <c r="AI135" s="86"/>
      <c r="AK135" s="197"/>
      <c r="AN135" s="26"/>
      <c r="AO135" s="26"/>
      <c r="AS135" s="197"/>
      <c r="AT135" s="200"/>
      <c r="AU135" s="26"/>
      <c r="AY135" s="26"/>
      <c r="AZ135" s="86"/>
      <c r="BC135" s="26"/>
      <c r="BD135" s="26"/>
      <c r="BF135" s="200"/>
      <c r="BG135" s="26"/>
      <c r="BK135" s="26"/>
      <c r="BL135" s="86"/>
      <c r="BO135" s="26"/>
      <c r="BP135" s="26"/>
    </row>
    <row r="136">
      <c r="D136" s="191">
        <f>COUNTIF(postDEL!$AR$2:$AR187,$C136)</f>
        <v>0</v>
      </c>
      <c r="E136" s="4" t="str">
        <f>CONCATENATE(Process!$A$1,F136)</f>
        <v>ROSA955930</v>
      </c>
      <c r="F136" s="13">
        <v>955930.0</v>
      </c>
      <c r="H136" s="28" t="s">
        <v>2179</v>
      </c>
      <c r="I136" s="84">
        <v>0.0</v>
      </c>
      <c r="K136" s="192">
        <f>COUNTIF(postDEL!$AO$2:$AO187,$C136)</f>
        <v>0</v>
      </c>
      <c r="L136" s="84"/>
      <c r="N136" s="193" t="b">
        <f t="shared" si="1"/>
        <v>1</v>
      </c>
      <c r="O136" s="11"/>
      <c r="X136" s="10"/>
      <c r="Y136" s="194" t="str">
        <f t="shared" si="2"/>
        <v/>
      </c>
      <c r="Z136" s="183"/>
      <c r="AA136" s="205" t="s">
        <v>2180</v>
      </c>
      <c r="AB136" s="191">
        <f t="shared" si="3"/>
        <v>1</v>
      </c>
      <c r="AC136" s="195"/>
      <c r="AD136" s="26" t="str">
        <f t="shared" si="4"/>
        <v>NOT</v>
      </c>
      <c r="AE136" s="10"/>
      <c r="AF136" s="10"/>
      <c r="AG136" s="10"/>
      <c r="AH136" s="191">
        <f>COUNTIF(postDEL!$AR$2:$AR187,AG136)</f>
        <v>0</v>
      </c>
      <c r="AI136" s="86"/>
      <c r="AK136" s="197"/>
      <c r="AN136" s="26"/>
      <c r="AO136" s="26"/>
      <c r="AS136" s="197"/>
      <c r="AT136" s="200"/>
      <c r="AU136" s="26"/>
      <c r="AY136" s="26"/>
      <c r="AZ136" s="86"/>
      <c r="BC136" s="26"/>
      <c r="BD136" s="26"/>
      <c r="BF136" s="200"/>
      <c r="BG136" s="26"/>
      <c r="BK136" s="26"/>
      <c r="BL136" s="86"/>
      <c r="BO136" s="26"/>
      <c r="BP136" s="26"/>
    </row>
    <row r="137">
      <c r="D137" s="191">
        <f>COUNTIF(postDEL!$AR$2:$AR187,$C137)</f>
        <v>0</v>
      </c>
      <c r="E137" s="4" t="str">
        <f>CONCATENATE(Process!$A$1,F137)</f>
        <v>ROSA361260</v>
      </c>
      <c r="F137" s="13">
        <v>361260.0</v>
      </c>
      <c r="H137" s="28" t="s">
        <v>2180</v>
      </c>
      <c r="I137" s="84">
        <v>0.0</v>
      </c>
      <c r="K137" s="192">
        <f>COUNTIF(postDEL!$AO$2:$AO187,$C137)</f>
        <v>0</v>
      </c>
      <c r="L137" s="84"/>
      <c r="N137" s="193" t="b">
        <f t="shared" si="1"/>
        <v>1</v>
      </c>
      <c r="O137" s="11"/>
      <c r="X137" s="10"/>
      <c r="Y137" s="194" t="str">
        <f t="shared" si="2"/>
        <v/>
      </c>
      <c r="Z137" s="183"/>
      <c r="AA137" s="205" t="s">
        <v>2181</v>
      </c>
      <c r="AB137" s="191">
        <f t="shared" si="3"/>
        <v>1</v>
      </c>
      <c r="AC137" s="195"/>
      <c r="AD137" s="26" t="str">
        <f t="shared" si="4"/>
        <v>NOT</v>
      </c>
      <c r="AE137" s="10"/>
      <c r="AF137" s="10"/>
      <c r="AG137" s="10"/>
      <c r="AH137" s="191">
        <f>COUNTIF(postDEL!$AR$2:$AR187,AG137)</f>
        <v>0</v>
      </c>
      <c r="AI137" s="86"/>
      <c r="AK137" s="197"/>
      <c r="AN137" s="26"/>
      <c r="AO137" s="26"/>
      <c r="AS137" s="197"/>
      <c r="AT137" s="200"/>
      <c r="AU137" s="26"/>
      <c r="AY137" s="26"/>
      <c r="AZ137" s="86"/>
      <c r="BC137" s="26"/>
      <c r="BD137" s="26"/>
      <c r="BF137" s="200"/>
      <c r="BG137" s="26"/>
      <c r="BK137" s="26"/>
      <c r="BL137" s="86"/>
      <c r="BO137" s="26"/>
      <c r="BP137" s="26"/>
    </row>
    <row r="138">
      <c r="D138" s="191">
        <f>COUNTIF(postDEL!$AR$2:$AR187,$C138)</f>
        <v>0</v>
      </c>
      <c r="E138" s="4" t="str">
        <f>CONCATENATE(Process!$A$1,F138)</f>
        <v>ROSA195311</v>
      </c>
      <c r="F138" s="13">
        <v>195311.0</v>
      </c>
      <c r="H138" s="28" t="s">
        <v>2181</v>
      </c>
      <c r="I138" s="84">
        <v>0.0</v>
      </c>
      <c r="K138" s="192">
        <f>COUNTIF(postDEL!$AO$2:$AO187,$C138)</f>
        <v>0</v>
      </c>
      <c r="L138" s="84"/>
      <c r="N138" s="193" t="b">
        <f t="shared" si="1"/>
        <v>1</v>
      </c>
      <c r="O138" s="11"/>
      <c r="X138" s="10"/>
      <c r="Y138" s="194" t="str">
        <f t="shared" si="2"/>
        <v/>
      </c>
      <c r="Z138" s="183"/>
      <c r="AA138" s="205" t="s">
        <v>2182</v>
      </c>
      <c r="AB138" s="191">
        <f t="shared" si="3"/>
        <v>3</v>
      </c>
      <c r="AC138" s="195"/>
      <c r="AD138" s="26" t="str">
        <f t="shared" si="4"/>
        <v>NOT</v>
      </c>
      <c r="AE138" s="10"/>
      <c r="AF138" s="10"/>
      <c r="AG138" s="10"/>
      <c r="AH138" s="191">
        <f>COUNTIF(postDEL!$AR$2:$AR187,AG138)</f>
        <v>0</v>
      </c>
      <c r="AI138" s="86"/>
      <c r="AK138" s="197"/>
      <c r="AN138" s="26"/>
      <c r="AO138" s="26"/>
      <c r="AS138" s="197"/>
      <c r="AT138" s="200"/>
      <c r="AU138" s="26"/>
      <c r="AY138" s="26"/>
      <c r="AZ138" s="86"/>
      <c r="BC138" s="26"/>
      <c r="BD138" s="26"/>
      <c r="BF138" s="200"/>
      <c r="BG138" s="26"/>
      <c r="BK138" s="26"/>
      <c r="BL138" s="86"/>
      <c r="BO138" s="26"/>
      <c r="BP138" s="26"/>
    </row>
    <row r="139">
      <c r="D139" s="191">
        <f>COUNTIF(postDEL!$AR$2:$AR187,$C139)</f>
        <v>0</v>
      </c>
      <c r="E139" s="4" t="str">
        <f>CONCATENATE(Process!$A$1,F139)</f>
        <v>ROSA726367</v>
      </c>
      <c r="F139" s="13">
        <v>726367.0</v>
      </c>
      <c r="H139" s="28" t="s">
        <v>2182</v>
      </c>
      <c r="I139" s="84">
        <v>2.4</v>
      </c>
      <c r="K139" s="192">
        <f>COUNTIF(postDEL!$AO$2:$AO187,$C139)</f>
        <v>0</v>
      </c>
      <c r="L139" s="84"/>
      <c r="N139" s="193" t="b">
        <f t="shared" si="1"/>
        <v>1</v>
      </c>
      <c r="O139" s="11"/>
      <c r="X139" s="10"/>
      <c r="Y139" s="194" t="str">
        <f t="shared" si="2"/>
        <v/>
      </c>
      <c r="Z139" s="183"/>
      <c r="AA139" s="205" t="s">
        <v>2183</v>
      </c>
      <c r="AB139" s="191">
        <f t="shared" si="3"/>
        <v>1</v>
      </c>
      <c r="AC139" s="195"/>
      <c r="AD139" s="26" t="str">
        <f t="shared" si="4"/>
        <v>NOT</v>
      </c>
      <c r="AE139" s="10"/>
      <c r="AF139" s="10"/>
      <c r="AG139" s="10"/>
      <c r="AH139" s="191">
        <f>COUNTIF(postDEL!$AR$2:$AR187,AG139)</f>
        <v>0</v>
      </c>
      <c r="AI139" s="86"/>
      <c r="AK139" s="197"/>
      <c r="AN139" s="26"/>
      <c r="AO139" s="26"/>
      <c r="AS139" s="197"/>
      <c r="AT139" s="200"/>
      <c r="AU139" s="26"/>
      <c r="AY139" s="26"/>
      <c r="AZ139" s="86"/>
      <c r="BC139" s="26"/>
      <c r="BD139" s="26"/>
      <c r="BF139" s="200"/>
      <c r="BG139" s="26"/>
      <c r="BK139" s="26"/>
      <c r="BL139" s="86"/>
      <c r="BO139" s="26"/>
      <c r="BP139" s="26"/>
    </row>
    <row r="140">
      <c r="D140" s="191">
        <f>COUNTIF(postDEL!$AR$2:$AR187,$C140)</f>
        <v>0</v>
      </c>
      <c r="E140" s="4" t="str">
        <f>CONCATENATE(Process!$A$1,F140)</f>
        <v>ROSA506942</v>
      </c>
      <c r="F140" s="13">
        <v>506942.0</v>
      </c>
      <c r="H140" s="28" t="s">
        <v>2182</v>
      </c>
      <c r="I140" s="84">
        <v>2.4</v>
      </c>
      <c r="K140" s="192">
        <f>COUNTIF(postDEL!$AO$2:$AO187,$C140)</f>
        <v>0</v>
      </c>
      <c r="L140" s="84"/>
      <c r="N140" s="193" t="b">
        <f t="shared" si="1"/>
        <v>1</v>
      </c>
      <c r="O140" s="11"/>
      <c r="X140" s="10"/>
      <c r="Y140" s="194" t="str">
        <f t="shared" si="2"/>
        <v/>
      </c>
      <c r="Z140" s="183"/>
      <c r="AA140" s="205" t="s">
        <v>2184</v>
      </c>
      <c r="AB140" s="191">
        <f t="shared" si="3"/>
        <v>1</v>
      </c>
      <c r="AC140" s="195"/>
      <c r="AD140" s="26" t="str">
        <f t="shared" si="4"/>
        <v>NOT</v>
      </c>
      <c r="AE140" s="10"/>
      <c r="AF140" s="10"/>
      <c r="AG140" s="10"/>
      <c r="AH140" s="191">
        <f>COUNTIF(postDEL!$AR$2:$AR187,AG140)</f>
        <v>0</v>
      </c>
      <c r="AI140" s="86"/>
      <c r="AK140" s="197"/>
      <c r="AN140" s="26"/>
      <c r="AO140" s="26"/>
      <c r="AS140" s="197"/>
      <c r="AT140" s="200"/>
      <c r="AU140" s="26"/>
      <c r="AY140" s="26"/>
      <c r="AZ140" s="86"/>
      <c r="BC140" s="26"/>
      <c r="BD140" s="26"/>
      <c r="BF140" s="200"/>
      <c r="BG140" s="26"/>
      <c r="BK140" s="26"/>
      <c r="BL140" s="86"/>
      <c r="BO140" s="26"/>
      <c r="BP140" s="26"/>
    </row>
    <row r="141">
      <c r="D141" s="191">
        <f>COUNTIF(postDEL!$AR$2:$AR187,$C141)</f>
        <v>0</v>
      </c>
      <c r="E141" s="4" t="str">
        <f>CONCATENATE(Process!$A$1,F141)</f>
        <v>ROSA718413</v>
      </c>
      <c r="F141" s="13">
        <v>718413.0</v>
      </c>
      <c r="H141" s="28" t="s">
        <v>2182</v>
      </c>
      <c r="I141" s="84">
        <v>2.4</v>
      </c>
      <c r="K141" s="192">
        <f>COUNTIF(postDEL!$AO$2:$AO187,$C141)</f>
        <v>0</v>
      </c>
      <c r="L141" s="84"/>
      <c r="N141" s="193" t="b">
        <f t="shared" si="1"/>
        <v>1</v>
      </c>
      <c r="O141" s="11"/>
      <c r="X141" s="10"/>
      <c r="Y141" s="194" t="str">
        <f t="shared" si="2"/>
        <v/>
      </c>
      <c r="Z141" s="183"/>
      <c r="AA141" s="205" t="s">
        <v>2185</v>
      </c>
      <c r="AB141" s="191">
        <f t="shared" si="3"/>
        <v>1</v>
      </c>
      <c r="AC141" s="195"/>
      <c r="AD141" s="26" t="str">
        <f t="shared" si="4"/>
        <v>NOT</v>
      </c>
      <c r="AE141" s="10"/>
      <c r="AF141" s="10"/>
      <c r="AG141" s="10"/>
      <c r="AH141" s="191">
        <f>COUNTIF(postDEL!$AR$2:$AR187,AG141)</f>
        <v>0</v>
      </c>
      <c r="AI141" s="86"/>
      <c r="AK141" s="197"/>
      <c r="AN141" s="26"/>
      <c r="AO141" s="26"/>
      <c r="AS141" s="197"/>
      <c r="AT141" s="200"/>
      <c r="AU141" s="26" t="s">
        <v>2186</v>
      </c>
      <c r="AY141" s="26"/>
      <c r="AZ141" s="86"/>
      <c r="BC141" s="26"/>
      <c r="BD141" s="26"/>
      <c r="BF141" s="200"/>
      <c r="BG141" s="26"/>
      <c r="BK141" s="26"/>
      <c r="BL141" s="86"/>
      <c r="BO141" s="26"/>
      <c r="BP141" s="26"/>
    </row>
    <row r="142">
      <c r="D142" s="191">
        <f>COUNTIF(postDEL!$AR$2:$AR187,$C142)</f>
        <v>0</v>
      </c>
      <c r="E142" s="4" t="str">
        <f>CONCATENATE(Process!$A$1,F142)</f>
        <v>ROSA667447</v>
      </c>
      <c r="F142" s="13">
        <v>667447.0</v>
      </c>
      <c r="H142" s="28" t="s">
        <v>2183</v>
      </c>
      <c r="I142" s="84">
        <v>0.0</v>
      </c>
      <c r="K142" s="192">
        <f>COUNTIF(postDEL!$AO$2:$AO187,$C142)</f>
        <v>0</v>
      </c>
      <c r="L142" s="84"/>
      <c r="N142" s="193" t="b">
        <f t="shared" si="1"/>
        <v>1</v>
      </c>
      <c r="O142" s="11"/>
      <c r="X142" s="10"/>
      <c r="Y142" s="194" t="str">
        <f t="shared" si="2"/>
        <v/>
      </c>
      <c r="Z142" s="183"/>
      <c r="AA142" s="205" t="s">
        <v>2187</v>
      </c>
      <c r="AB142" s="191">
        <f t="shared" si="3"/>
        <v>1</v>
      </c>
      <c r="AC142" s="195"/>
      <c r="AD142" s="26" t="str">
        <f t="shared" si="4"/>
        <v>NOT</v>
      </c>
      <c r="AE142" s="10"/>
      <c r="AF142" s="10"/>
      <c r="AG142" s="10"/>
      <c r="AH142" s="191">
        <f>COUNTIF(postDEL!$AR$2:$AR187,AG142)</f>
        <v>0</v>
      </c>
      <c r="AI142" s="86"/>
      <c r="AK142" s="197"/>
      <c r="AN142" s="26"/>
      <c r="AO142" s="26"/>
      <c r="AS142" s="197"/>
      <c r="AT142" s="200"/>
      <c r="AU142" s="26"/>
      <c r="AY142" s="26"/>
      <c r="AZ142" s="86"/>
      <c r="BC142" s="26"/>
      <c r="BD142" s="26"/>
      <c r="BF142" s="200"/>
      <c r="BG142" s="26"/>
      <c r="BK142" s="26"/>
      <c r="BL142" s="86"/>
      <c r="BO142" s="26"/>
      <c r="BP142" s="26"/>
    </row>
    <row r="143">
      <c r="D143" s="191">
        <f>COUNTIF(postDEL!$AR$2:$AR187,$C143)</f>
        <v>0</v>
      </c>
      <c r="E143" s="4" t="str">
        <f>CONCATENATE(Process!$A$1,F143)</f>
        <v>ROSA151533</v>
      </c>
      <c r="F143" s="13">
        <v>151533.0</v>
      </c>
      <c r="H143" s="28" t="s">
        <v>2184</v>
      </c>
      <c r="I143" s="84">
        <v>0.0</v>
      </c>
      <c r="K143" s="192">
        <f>COUNTIF(postDEL!$AO$2:$AO187,$C143)</f>
        <v>0</v>
      </c>
      <c r="L143" s="84"/>
      <c r="N143" s="193" t="b">
        <f t="shared" si="1"/>
        <v>1</v>
      </c>
      <c r="O143" s="11"/>
      <c r="X143" s="10"/>
      <c r="Y143" s="194" t="str">
        <f t="shared" si="2"/>
        <v/>
      </c>
      <c r="Z143" s="183"/>
      <c r="AA143" s="205" t="s">
        <v>2188</v>
      </c>
      <c r="AB143" s="191">
        <f t="shared" si="3"/>
        <v>1</v>
      </c>
      <c r="AC143" s="195"/>
      <c r="AD143" s="26" t="str">
        <f t="shared" si="4"/>
        <v>NOT</v>
      </c>
      <c r="AE143" s="10"/>
      <c r="AF143" s="10"/>
      <c r="AG143" s="10"/>
      <c r="AH143" s="191">
        <f>COUNTIF(postDEL!$AR$2:$AR187,AG143)</f>
        <v>0</v>
      </c>
      <c r="AI143" s="86"/>
      <c r="AK143" s="197"/>
      <c r="AN143" s="26"/>
      <c r="AO143" s="26"/>
      <c r="AS143" s="197"/>
      <c r="AT143" s="200"/>
      <c r="AU143" s="26"/>
      <c r="AY143" s="26"/>
      <c r="AZ143" s="86"/>
      <c r="BC143" s="26"/>
      <c r="BD143" s="26"/>
      <c r="BF143" s="200"/>
      <c r="BG143" s="26"/>
      <c r="BK143" s="26"/>
      <c r="BL143" s="86"/>
      <c r="BO143" s="26"/>
      <c r="BP143" s="26"/>
    </row>
    <row r="144">
      <c r="D144" s="191">
        <f>COUNTIF(postDEL!$AR$2:$AR187,$C144)</f>
        <v>0</v>
      </c>
      <c r="E144" s="4" t="str">
        <f>CONCATENATE(Process!$A$1,F144)</f>
        <v>ROSA929320</v>
      </c>
      <c r="F144" s="13">
        <v>929320.0</v>
      </c>
      <c r="H144" s="28" t="s">
        <v>2185</v>
      </c>
      <c r="I144" s="84">
        <v>0.0</v>
      </c>
      <c r="K144" s="192">
        <f>COUNTIF(postDEL!$AO$2:$AO187,$C144)</f>
        <v>0</v>
      </c>
      <c r="L144" s="84"/>
      <c r="N144" s="193" t="b">
        <f t="shared" si="1"/>
        <v>1</v>
      </c>
      <c r="O144" s="11"/>
      <c r="X144" s="10"/>
      <c r="Y144" s="194" t="str">
        <f t="shared" si="2"/>
        <v/>
      </c>
      <c r="Z144" s="183"/>
      <c r="AA144" s="205" t="s">
        <v>2189</v>
      </c>
      <c r="AB144" s="191">
        <f t="shared" si="3"/>
        <v>1</v>
      </c>
      <c r="AC144" s="195"/>
      <c r="AD144" s="26" t="str">
        <f t="shared" si="4"/>
        <v>NOT</v>
      </c>
      <c r="AE144" s="10"/>
      <c r="AF144" s="10"/>
      <c r="AG144" s="10"/>
      <c r="AH144" s="191">
        <f>COUNTIF(postDEL!$AR$2:$AR187,AG144)</f>
        <v>0</v>
      </c>
      <c r="AI144" s="86"/>
      <c r="AK144" s="197"/>
      <c r="AN144" s="26"/>
      <c r="AO144" s="26"/>
      <c r="AS144" s="197"/>
      <c r="AT144" s="200"/>
      <c r="AU144" s="26"/>
      <c r="AY144" s="26"/>
      <c r="AZ144" s="86"/>
      <c r="BC144" s="26"/>
      <c r="BD144" s="26"/>
      <c r="BF144" s="200"/>
      <c r="BG144" s="26"/>
      <c r="BK144" s="26"/>
      <c r="BL144" s="86"/>
      <c r="BO144" s="26"/>
      <c r="BP144" s="26"/>
    </row>
    <row r="145">
      <c r="D145" s="191">
        <f>COUNTIF(postDEL!$AR$2:$AR187,$C145)</f>
        <v>0</v>
      </c>
      <c r="E145" s="4" t="str">
        <f>CONCATENATE(Process!$A$1,F145)</f>
        <v>ROSA242714</v>
      </c>
      <c r="F145" s="13">
        <v>242714.0</v>
      </c>
      <c r="H145" s="28" t="s">
        <v>2187</v>
      </c>
      <c r="I145" s="84">
        <v>0.0</v>
      </c>
      <c r="K145" s="192">
        <f>COUNTIF(postDEL!$AO$2:$AO187,$C145)</f>
        <v>0</v>
      </c>
      <c r="L145" s="84"/>
      <c r="N145" s="193" t="b">
        <f t="shared" si="1"/>
        <v>1</v>
      </c>
      <c r="O145" s="11"/>
      <c r="X145" s="10"/>
      <c r="Y145" s="194" t="str">
        <f t="shared" si="2"/>
        <v/>
      </c>
      <c r="Z145" s="183"/>
      <c r="AA145" s="205" t="s">
        <v>2190</v>
      </c>
      <c r="AB145" s="191">
        <f t="shared" si="3"/>
        <v>1</v>
      </c>
      <c r="AC145" s="195"/>
      <c r="AD145" s="26" t="str">
        <f t="shared" si="4"/>
        <v>NOT</v>
      </c>
      <c r="AE145" s="10"/>
      <c r="AF145" s="10"/>
      <c r="AG145" s="10"/>
      <c r="AH145" s="191">
        <f>COUNTIF(postDEL!$AR$2:$AR187,AG145)</f>
        <v>0</v>
      </c>
      <c r="AI145" s="86"/>
      <c r="AK145" s="197"/>
      <c r="AN145" s="26"/>
      <c r="AO145" s="26"/>
      <c r="AS145" s="197"/>
      <c r="AT145" s="200"/>
      <c r="AU145" s="26"/>
      <c r="AY145" s="26"/>
      <c r="AZ145" s="86"/>
      <c r="BC145" s="26"/>
      <c r="BD145" s="26"/>
      <c r="BF145" s="200"/>
      <c r="BG145" s="26"/>
      <c r="BK145" s="26"/>
      <c r="BL145" s="86"/>
      <c r="BO145" s="26"/>
      <c r="BP145" s="26"/>
    </row>
    <row r="146">
      <c r="D146" s="191">
        <f>COUNTIF(postDEL!$AR$2:$AR187,$C146)</f>
        <v>0</v>
      </c>
      <c r="E146" s="4" t="str">
        <f>CONCATENATE(Process!$A$1,F146)</f>
        <v>ROSA893930</v>
      </c>
      <c r="F146" s="13">
        <v>893930.0</v>
      </c>
      <c r="H146" s="28" t="s">
        <v>2188</v>
      </c>
      <c r="I146" s="84">
        <v>0.0</v>
      </c>
      <c r="K146" s="192">
        <f>COUNTIF(postDEL!$AO$2:$AO187,$C146)</f>
        <v>0</v>
      </c>
      <c r="L146" s="84"/>
      <c r="N146" s="193" t="b">
        <f t="shared" si="1"/>
        <v>1</v>
      </c>
      <c r="O146" s="11"/>
      <c r="X146" s="10"/>
      <c r="Y146" s="194" t="str">
        <f t="shared" si="2"/>
        <v/>
      </c>
      <c r="Z146" s="183"/>
      <c r="AA146" s="205" t="s">
        <v>2191</v>
      </c>
      <c r="AB146" s="191">
        <f t="shared" si="3"/>
        <v>1</v>
      </c>
      <c r="AC146" s="195"/>
      <c r="AD146" s="26" t="str">
        <f t="shared" si="4"/>
        <v>NOT</v>
      </c>
      <c r="AE146" s="10"/>
      <c r="AF146" s="10"/>
      <c r="AG146" s="10"/>
      <c r="AH146" s="191">
        <f>COUNTIF(postDEL!$AR$2:$AR187,AG146)</f>
        <v>0</v>
      </c>
      <c r="AI146" s="86"/>
      <c r="AK146" s="197"/>
      <c r="AN146" s="26"/>
      <c r="AO146" s="26"/>
      <c r="AS146" s="197"/>
      <c r="AT146" s="200"/>
      <c r="AU146" s="26"/>
      <c r="AY146" s="26"/>
      <c r="AZ146" s="86"/>
      <c r="BC146" s="26"/>
      <c r="BD146" s="26"/>
      <c r="BF146" s="200"/>
      <c r="BG146" s="26"/>
      <c r="BK146" s="26"/>
      <c r="BL146" s="86"/>
      <c r="BO146" s="26"/>
      <c r="BP146" s="26"/>
    </row>
    <row r="147">
      <c r="D147" s="191">
        <f>COUNTIF(postDEL!$AR$2:$AR187,$C147)</f>
        <v>0</v>
      </c>
      <c r="E147" s="4" t="str">
        <f>CONCATENATE(Process!$A$1,F147)</f>
        <v>ROSA774802</v>
      </c>
      <c r="F147" s="13">
        <v>774802.0</v>
      </c>
      <c r="H147" s="28" t="s">
        <v>2189</v>
      </c>
      <c r="I147" s="84">
        <v>0.0</v>
      </c>
      <c r="K147" s="192">
        <f>COUNTIF(postDEL!$AO$2:$AO187,$C147)</f>
        <v>0</v>
      </c>
      <c r="L147" s="84"/>
      <c r="N147" s="193" t="b">
        <f t="shared" si="1"/>
        <v>1</v>
      </c>
      <c r="O147" s="11"/>
      <c r="X147" s="10"/>
      <c r="Y147" s="194" t="str">
        <f t="shared" si="2"/>
        <v/>
      </c>
      <c r="Z147" s="183"/>
      <c r="AA147" s="205" t="s">
        <v>2192</v>
      </c>
      <c r="AB147" s="191">
        <f t="shared" si="3"/>
        <v>1</v>
      </c>
      <c r="AC147" s="195"/>
      <c r="AD147" s="26" t="str">
        <f t="shared" si="4"/>
        <v>NOT</v>
      </c>
      <c r="AE147" s="10"/>
      <c r="AF147" s="10"/>
      <c r="AG147" s="10"/>
      <c r="AH147" s="191">
        <f>COUNTIF(postDEL!$AR$2:$AR187,AG147)</f>
        <v>0</v>
      </c>
      <c r="AI147" s="86"/>
      <c r="AK147" s="197"/>
      <c r="AN147" s="26"/>
      <c r="AO147" s="26"/>
      <c r="AS147" s="197"/>
      <c r="AT147" s="200"/>
      <c r="AU147" s="26"/>
      <c r="AY147" s="26"/>
      <c r="AZ147" s="86"/>
      <c r="BC147" s="26"/>
      <c r="BD147" s="26"/>
      <c r="BF147" s="200"/>
      <c r="BG147" s="26"/>
      <c r="BK147" s="26"/>
      <c r="BL147" s="86"/>
      <c r="BO147" s="26"/>
      <c r="BP147" s="26"/>
    </row>
    <row r="148">
      <c r="D148" s="191">
        <f>COUNTIF(postDEL!$AR$2:$AR187,$C148)</f>
        <v>0</v>
      </c>
      <c r="E148" s="4" t="str">
        <f>CONCATENATE(Process!$A$1,F148)</f>
        <v>ROSA797583</v>
      </c>
      <c r="F148" s="13">
        <v>797583.0</v>
      </c>
      <c r="H148" s="28" t="s">
        <v>2190</v>
      </c>
      <c r="I148" s="84">
        <v>0.0</v>
      </c>
      <c r="K148" s="192">
        <f>COUNTIF(postDEL!$AO$2:$AO187,$C148)</f>
        <v>0</v>
      </c>
      <c r="L148" s="84"/>
      <c r="N148" s="193" t="b">
        <f t="shared" si="1"/>
        <v>1</v>
      </c>
      <c r="O148" s="11"/>
      <c r="X148" s="10"/>
      <c r="Y148" s="194" t="str">
        <f t="shared" si="2"/>
        <v/>
      </c>
      <c r="Z148" s="183"/>
      <c r="AA148" s="205" t="s">
        <v>2193</v>
      </c>
      <c r="AB148" s="191">
        <f t="shared" si="3"/>
        <v>1</v>
      </c>
      <c r="AC148" s="195"/>
      <c r="AD148" s="26" t="str">
        <f t="shared" si="4"/>
        <v>NOT</v>
      </c>
      <c r="AE148" s="10"/>
      <c r="AF148" s="10"/>
      <c r="AG148" s="10"/>
      <c r="AH148" s="191">
        <f>COUNTIF(postDEL!$AR$2:$AR187,AG148)</f>
        <v>0</v>
      </c>
      <c r="AI148" s="86"/>
      <c r="AK148" s="197"/>
      <c r="AN148" s="26"/>
      <c r="AO148" s="26"/>
      <c r="AS148" s="197"/>
      <c r="AT148" s="200"/>
      <c r="AU148" s="26"/>
      <c r="AY148" s="26"/>
      <c r="AZ148" s="86"/>
      <c r="BC148" s="26"/>
      <c r="BD148" s="26"/>
      <c r="BF148" s="200"/>
      <c r="BG148" s="26"/>
      <c r="BK148" s="26"/>
      <c r="BL148" s="86"/>
      <c r="BO148" s="26"/>
      <c r="BP148" s="26"/>
    </row>
    <row r="149">
      <c r="D149" s="191">
        <f>COUNTIF(postDEL!$AR$2:$AR187,$C149)</f>
        <v>0</v>
      </c>
      <c r="E149" s="4" t="str">
        <f>CONCATENATE(Process!$A$1,F149)</f>
        <v>ROSA657255</v>
      </c>
      <c r="F149" s="13">
        <v>657255.0</v>
      </c>
      <c r="H149" s="28" t="s">
        <v>2191</v>
      </c>
      <c r="I149" s="84">
        <v>0.0</v>
      </c>
      <c r="K149" s="192">
        <f>COUNTIF(postDEL!$AO$2:$AO187,$C149)</f>
        <v>0</v>
      </c>
      <c r="L149" s="84"/>
      <c r="N149" s="193" t="b">
        <f t="shared" si="1"/>
        <v>1</v>
      </c>
      <c r="O149" s="11"/>
      <c r="X149" s="10"/>
      <c r="Y149" s="194" t="str">
        <f t="shared" si="2"/>
        <v/>
      </c>
      <c r="Z149" s="183"/>
      <c r="AA149" s="205" t="s">
        <v>2194</v>
      </c>
      <c r="AB149" s="191">
        <f t="shared" si="3"/>
        <v>1</v>
      </c>
      <c r="AC149" s="195"/>
      <c r="AD149" s="26" t="str">
        <f t="shared" si="4"/>
        <v>NOT</v>
      </c>
      <c r="AE149" s="10"/>
      <c r="AF149" s="10"/>
      <c r="AG149" s="10"/>
      <c r="AH149" s="191">
        <f>COUNTIF(postDEL!$AR$2:$AR187,AG149)</f>
        <v>0</v>
      </c>
      <c r="AI149" s="86"/>
      <c r="AK149" s="197"/>
      <c r="AN149" s="26"/>
      <c r="AO149" s="26"/>
      <c r="AS149" s="197"/>
      <c r="AT149" s="200"/>
      <c r="AU149" s="26"/>
      <c r="AY149" s="26"/>
      <c r="AZ149" s="86"/>
      <c r="BC149" s="26"/>
      <c r="BD149" s="26"/>
      <c r="BF149" s="200"/>
      <c r="BG149" s="26"/>
      <c r="BK149" s="26"/>
      <c r="BL149" s="86"/>
      <c r="BO149" s="26"/>
      <c r="BP149" s="26"/>
    </row>
    <row r="150">
      <c r="D150" s="191">
        <f>COUNTIF(postDEL!$AR$2:$AR187,$C150)</f>
        <v>0</v>
      </c>
      <c r="E150" s="4" t="str">
        <f>CONCATENATE(Process!$A$1,F150)</f>
        <v>ROSA292211</v>
      </c>
      <c r="F150" s="13">
        <v>292211.0</v>
      </c>
      <c r="H150" s="28" t="s">
        <v>2192</v>
      </c>
      <c r="I150" s="84">
        <v>0.0</v>
      </c>
      <c r="K150" s="192">
        <f>COUNTIF(postDEL!$AO$2:$AO187,$C150)</f>
        <v>0</v>
      </c>
      <c r="L150" s="84"/>
      <c r="N150" s="193" t="b">
        <f t="shared" si="1"/>
        <v>1</v>
      </c>
      <c r="O150" s="11"/>
      <c r="X150" s="10"/>
      <c r="Y150" s="194" t="str">
        <f t="shared" si="2"/>
        <v/>
      </c>
      <c r="Z150" s="183"/>
      <c r="AA150" s="205" t="s">
        <v>2195</v>
      </c>
      <c r="AB150" s="191">
        <f t="shared" si="3"/>
        <v>1</v>
      </c>
      <c r="AC150" s="195"/>
      <c r="AD150" s="26" t="str">
        <f t="shared" si="4"/>
        <v>NOT</v>
      </c>
      <c r="AE150" s="10"/>
      <c r="AF150" s="10"/>
      <c r="AG150" s="10"/>
      <c r="AH150" s="191">
        <f>COUNTIF(postDEL!$AR$2:$AR187,AG150)</f>
        <v>0</v>
      </c>
      <c r="AI150" s="86"/>
      <c r="AK150" s="197"/>
      <c r="AN150" s="26"/>
      <c r="AO150" s="26"/>
      <c r="AS150" s="197"/>
      <c r="AT150" s="200"/>
      <c r="AU150" s="26"/>
      <c r="AY150" s="26"/>
      <c r="AZ150" s="86"/>
      <c r="BC150" s="26"/>
      <c r="BD150" s="26"/>
      <c r="BF150" s="200"/>
      <c r="BG150" s="26"/>
      <c r="BK150" s="26"/>
      <c r="BL150" s="86"/>
      <c r="BO150" s="26"/>
      <c r="BP150" s="26"/>
    </row>
    <row r="151">
      <c r="D151" s="191">
        <f>COUNTIF(postDEL!$AR$2:$AR187,$C151)</f>
        <v>0</v>
      </c>
      <c r="E151" s="4" t="str">
        <f>CONCATENATE(Process!$A$1,F151)</f>
        <v>ROSA439232</v>
      </c>
      <c r="F151" s="13">
        <v>439232.0</v>
      </c>
      <c r="H151" s="28" t="s">
        <v>2193</v>
      </c>
      <c r="I151" s="84">
        <v>0.0</v>
      </c>
      <c r="K151" s="192">
        <f>COUNTIF(postDEL!$AO$2:$AO187,$C151)</f>
        <v>0</v>
      </c>
      <c r="L151" s="84"/>
      <c r="N151" s="193" t="b">
        <f t="shared" si="1"/>
        <v>1</v>
      </c>
      <c r="O151" s="11"/>
      <c r="X151" s="10"/>
      <c r="Y151" s="194" t="str">
        <f t="shared" si="2"/>
        <v/>
      </c>
      <c r="Z151" s="183"/>
      <c r="AA151" s="205" t="s">
        <v>2196</v>
      </c>
      <c r="AB151" s="191">
        <f t="shared" si="3"/>
        <v>1</v>
      </c>
      <c r="AC151" s="195"/>
      <c r="AD151" s="26" t="str">
        <f t="shared" si="4"/>
        <v>NOT</v>
      </c>
      <c r="AE151" s="10"/>
      <c r="AF151" s="10"/>
      <c r="AG151" s="10"/>
      <c r="AH151" s="191">
        <f>COUNTIF(postDEL!$AR$2:$AR187,AG151)</f>
        <v>0</v>
      </c>
      <c r="AI151" s="86"/>
      <c r="AK151" s="197"/>
      <c r="AN151" s="26"/>
      <c r="AO151" s="26"/>
      <c r="AS151" s="197"/>
      <c r="AT151" s="200"/>
      <c r="AU151" s="26"/>
      <c r="AY151" s="26"/>
      <c r="AZ151" s="86"/>
      <c r="BC151" s="26"/>
      <c r="BD151" s="26"/>
      <c r="BF151" s="200"/>
      <c r="BG151" s="26"/>
      <c r="BK151" s="26"/>
      <c r="BL151" s="86"/>
      <c r="BO151" s="26"/>
      <c r="BP151" s="26"/>
    </row>
    <row r="152">
      <c r="D152" s="191">
        <f>COUNTIF(postDEL!$AR$2:$AR187,$C152)</f>
        <v>0</v>
      </c>
      <c r="E152" s="4" t="str">
        <f>CONCATENATE(Process!$A$1,F152)</f>
        <v>ROSA546081</v>
      </c>
      <c r="F152" s="13">
        <v>546081.0</v>
      </c>
      <c r="H152" s="28" t="s">
        <v>2194</v>
      </c>
      <c r="I152" s="84">
        <v>0.0</v>
      </c>
      <c r="K152" s="192">
        <f>COUNTIF(postDEL!$AO$2:$AO187,$C152)</f>
        <v>0</v>
      </c>
      <c r="L152" s="84"/>
      <c r="N152" s="193" t="b">
        <f t="shared" si="1"/>
        <v>1</v>
      </c>
      <c r="O152" s="11"/>
      <c r="X152" s="10"/>
      <c r="Y152" s="194" t="str">
        <f t="shared" si="2"/>
        <v/>
      </c>
      <c r="Z152" s="183"/>
      <c r="AA152" s="205" t="s">
        <v>2197</v>
      </c>
      <c r="AB152" s="191">
        <f t="shared" si="3"/>
        <v>1</v>
      </c>
      <c r="AC152" s="195"/>
      <c r="AD152" s="26" t="str">
        <f t="shared" si="4"/>
        <v>NOT</v>
      </c>
      <c r="AE152" s="10"/>
      <c r="AF152" s="10"/>
      <c r="AG152" s="10"/>
      <c r="AH152" s="191">
        <f>COUNTIF(postDEL!$AR$2:$AR187,AG152)</f>
        <v>0</v>
      </c>
      <c r="AI152" s="86"/>
      <c r="AK152" s="197"/>
      <c r="AN152" s="26"/>
      <c r="AO152" s="26"/>
      <c r="AS152" s="197"/>
      <c r="AT152" s="200"/>
      <c r="AU152" s="26"/>
      <c r="AY152" s="26"/>
      <c r="AZ152" s="86"/>
      <c r="BC152" s="26"/>
      <c r="BD152" s="26"/>
      <c r="BF152" s="200"/>
      <c r="BG152" s="26"/>
      <c r="BK152" s="26"/>
      <c r="BL152" s="86"/>
      <c r="BO152" s="26"/>
      <c r="BP152" s="26"/>
    </row>
    <row r="153">
      <c r="D153" s="191">
        <f>COUNTIF(postDEL!$AR$2:$AR187,$C153)</f>
        <v>0</v>
      </c>
      <c r="E153" s="4" t="str">
        <f>CONCATENATE(Process!$A$1,F153)</f>
        <v>ROSA587039</v>
      </c>
      <c r="F153" s="13">
        <v>587039.0</v>
      </c>
      <c r="H153" s="28" t="s">
        <v>2195</v>
      </c>
      <c r="I153" s="84">
        <v>0.0</v>
      </c>
      <c r="K153" s="192">
        <f>COUNTIF(postDEL!$AO$2:$AO187,$C153)</f>
        <v>0</v>
      </c>
      <c r="L153" s="84"/>
      <c r="N153" s="193" t="b">
        <f t="shared" si="1"/>
        <v>1</v>
      </c>
      <c r="O153" s="11"/>
      <c r="X153" s="10"/>
      <c r="Y153" s="194" t="str">
        <f t="shared" si="2"/>
        <v/>
      </c>
      <c r="Z153" s="183"/>
      <c r="AA153" s="205" t="s">
        <v>2198</v>
      </c>
      <c r="AB153" s="191">
        <f t="shared" si="3"/>
        <v>1</v>
      </c>
      <c r="AC153" s="195"/>
      <c r="AD153" s="26" t="str">
        <f t="shared" si="4"/>
        <v>NOT</v>
      </c>
      <c r="AE153" s="10"/>
      <c r="AF153" s="10"/>
      <c r="AG153" s="10"/>
      <c r="AH153" s="191">
        <f>COUNTIF(postDEL!$AR$2:$AR187,AG153)</f>
        <v>0</v>
      </c>
      <c r="AI153" s="86"/>
      <c r="AK153" s="197"/>
      <c r="AN153" s="26"/>
      <c r="AO153" s="26"/>
      <c r="AS153" s="197"/>
      <c r="AT153" s="200"/>
      <c r="AU153" s="26"/>
      <c r="AY153" s="26"/>
      <c r="AZ153" s="86"/>
      <c r="BC153" s="26"/>
      <c r="BD153" s="26"/>
      <c r="BF153" s="200"/>
      <c r="BG153" s="26"/>
      <c r="BK153" s="26"/>
      <c r="BL153" s="86"/>
      <c r="BO153" s="26"/>
      <c r="BP153" s="26"/>
    </row>
    <row r="154">
      <c r="D154" s="191">
        <f>COUNTIF(postDEL!$AR$2:$AR187,$C154)</f>
        <v>0</v>
      </c>
      <c r="E154" s="4" t="str">
        <f>CONCATENATE(Process!$A$1,F154)</f>
        <v>ROSA828368</v>
      </c>
      <c r="F154" s="13">
        <v>828368.0</v>
      </c>
      <c r="H154" s="28" t="s">
        <v>2196</v>
      </c>
      <c r="I154" s="84">
        <v>0.0</v>
      </c>
      <c r="K154" s="192">
        <f>COUNTIF(postDEL!$AO$2:$AO187,$C154)</f>
        <v>0</v>
      </c>
      <c r="L154" s="84"/>
      <c r="N154" s="193" t="b">
        <f t="shared" si="1"/>
        <v>1</v>
      </c>
      <c r="O154" s="11"/>
      <c r="X154" s="10"/>
      <c r="Y154" s="194" t="str">
        <f t="shared" si="2"/>
        <v/>
      </c>
      <c r="Z154" s="183"/>
      <c r="AA154" s="205" t="s">
        <v>2199</v>
      </c>
      <c r="AB154" s="191">
        <f t="shared" si="3"/>
        <v>1</v>
      </c>
      <c r="AC154" s="195"/>
      <c r="AD154" s="26" t="str">
        <f t="shared" si="4"/>
        <v>NOT</v>
      </c>
      <c r="AE154" s="10"/>
      <c r="AF154" s="10"/>
      <c r="AG154" s="10"/>
      <c r="AH154" s="191">
        <f>COUNTIF(postDEL!$AR$2:$AR187,AG154)</f>
        <v>0</v>
      </c>
      <c r="AI154" s="86"/>
      <c r="AK154" s="197"/>
      <c r="AN154" s="26"/>
      <c r="AO154" s="26"/>
      <c r="AS154" s="197"/>
      <c r="AT154" s="200"/>
      <c r="AU154" s="26"/>
      <c r="AY154" s="26"/>
      <c r="AZ154" s="86"/>
      <c r="BC154" s="26"/>
      <c r="BD154" s="26"/>
      <c r="BF154" s="200"/>
      <c r="BG154" s="26"/>
      <c r="BK154" s="26"/>
      <c r="BL154" s="86"/>
      <c r="BO154" s="26"/>
      <c r="BP154" s="26"/>
    </row>
    <row r="155">
      <c r="D155" s="191">
        <f>COUNTIF(postDEL!$AR$2:$AR187,$C155)</f>
        <v>0</v>
      </c>
      <c r="E155" s="4" t="str">
        <f>CONCATENATE(Process!$A$1,F155)</f>
        <v>ROSA597670</v>
      </c>
      <c r="F155" s="13">
        <v>597670.0</v>
      </c>
      <c r="H155" s="28" t="s">
        <v>2197</v>
      </c>
      <c r="I155" s="84">
        <v>0.0</v>
      </c>
      <c r="K155" s="192">
        <f>COUNTIF(postDEL!$AO$2:$AO187,$C155)</f>
        <v>0</v>
      </c>
      <c r="L155" s="84"/>
      <c r="N155" s="193" t="b">
        <f t="shared" si="1"/>
        <v>1</v>
      </c>
      <c r="O155" s="11"/>
      <c r="X155" s="10"/>
      <c r="Y155" s="194" t="str">
        <f t="shared" si="2"/>
        <v/>
      </c>
      <c r="Z155" s="183"/>
      <c r="AA155" s="205"/>
      <c r="AB155" s="191">
        <f t="shared" si="3"/>
        <v>0</v>
      </c>
      <c r="AC155" s="195"/>
      <c r="AD155" s="26" t="str">
        <f t="shared" si="4"/>
        <v>NOT</v>
      </c>
      <c r="AE155" s="10"/>
      <c r="AF155" s="10"/>
      <c r="AG155" s="10"/>
      <c r="AH155" s="191">
        <f>COUNTIF(postDEL!$AR$2:$AR187,AG155)</f>
        <v>0</v>
      </c>
      <c r="AI155" s="86"/>
      <c r="AK155" s="197"/>
      <c r="AN155" s="26"/>
      <c r="AO155" s="26"/>
      <c r="AS155" s="197"/>
      <c r="AT155" s="200"/>
      <c r="AU155" s="26"/>
      <c r="AY155" s="26"/>
      <c r="AZ155" s="86"/>
      <c r="BC155" s="26"/>
      <c r="BD155" s="26"/>
      <c r="BF155" s="200"/>
      <c r="BG155" s="26"/>
      <c r="BK155" s="26"/>
      <c r="BL155" s="86"/>
      <c r="BO155" s="26"/>
      <c r="BP155" s="26"/>
    </row>
    <row r="156">
      <c r="D156" s="191">
        <f>COUNTIF(postDEL!$AR$2:$AR187,$C156)</f>
        <v>0</v>
      </c>
      <c r="E156" s="4" t="str">
        <f>CONCATENATE(Process!$A$1,F156)</f>
        <v>ROSA812088</v>
      </c>
      <c r="F156" s="13">
        <v>812088.0</v>
      </c>
      <c r="H156" s="28" t="s">
        <v>2198</v>
      </c>
      <c r="I156" s="84">
        <v>0.0</v>
      </c>
      <c r="K156" s="192">
        <f>COUNTIF(postDEL!$AO$2:$AO187,$C156)</f>
        <v>0</v>
      </c>
      <c r="L156" s="84"/>
      <c r="N156" s="193" t="b">
        <f t="shared" si="1"/>
        <v>1</v>
      </c>
      <c r="O156" s="11"/>
      <c r="X156" s="10"/>
      <c r="Y156" s="194" t="str">
        <f t="shared" si="2"/>
        <v/>
      </c>
      <c r="Z156" s="183"/>
      <c r="AA156" s="205"/>
      <c r="AB156" s="191">
        <f t="shared" si="3"/>
        <v>0</v>
      </c>
      <c r="AC156" s="195"/>
      <c r="AD156" s="26"/>
      <c r="AH156" s="191">
        <f>COUNTIF(postDEL!$AR$2:$AR187,AG156)</f>
        <v>0</v>
      </c>
      <c r="AI156" s="86"/>
      <c r="AK156" s="197"/>
      <c r="AN156" s="26"/>
      <c r="AO156" s="26"/>
      <c r="AS156" s="197"/>
      <c r="AT156" s="200"/>
      <c r="AU156" s="26"/>
      <c r="AY156" s="26"/>
      <c r="AZ156" s="86"/>
      <c r="BC156" s="26"/>
      <c r="BD156" s="26"/>
      <c r="BF156" s="200"/>
      <c r="BG156" s="26"/>
      <c r="BK156" s="26"/>
      <c r="BL156" s="86"/>
      <c r="BO156" s="26"/>
      <c r="BP156" s="26"/>
    </row>
    <row r="157">
      <c r="D157" s="191">
        <f>COUNTIF(postDEL!$AR$2:$AR187,$C157)</f>
        <v>0</v>
      </c>
      <c r="E157" s="4" t="str">
        <f>CONCATENATE(Process!$A$1,F157)</f>
        <v>ROSA879952</v>
      </c>
      <c r="F157" s="13">
        <v>879952.0</v>
      </c>
      <c r="H157" s="28" t="s">
        <v>2199</v>
      </c>
      <c r="I157" s="84">
        <v>0.0</v>
      </c>
      <c r="K157" s="192">
        <f>COUNTIF(postDEL!$AO$2:$AO187,$C157)</f>
        <v>0</v>
      </c>
      <c r="L157" s="84"/>
      <c r="N157" s="193" t="b">
        <f t="shared" si="1"/>
        <v>1</v>
      </c>
      <c r="O157" s="11"/>
      <c r="X157" s="10"/>
      <c r="Y157" s="194" t="str">
        <f t="shared" si="2"/>
        <v/>
      </c>
      <c r="Z157" s="183"/>
      <c r="AA157" s="205"/>
      <c r="AB157" s="191">
        <f t="shared" si="3"/>
        <v>0</v>
      </c>
      <c r="AC157" s="195"/>
      <c r="AD157" s="26"/>
      <c r="AH157" s="191">
        <f>COUNTIF(postDEL!$AR$2:$AR187,AG157)</f>
        <v>0</v>
      </c>
      <c r="AI157" s="86"/>
      <c r="AK157" s="197"/>
      <c r="AN157" s="26"/>
      <c r="AO157" s="26"/>
      <c r="AS157" s="197"/>
      <c r="AT157" s="200"/>
      <c r="AU157" s="26"/>
      <c r="AY157" s="26"/>
      <c r="AZ157" s="86"/>
      <c r="BC157" s="26"/>
      <c r="BD157" s="26"/>
      <c r="BF157" s="200"/>
      <c r="BG157" s="26"/>
      <c r="BK157" s="26"/>
      <c r="BL157" s="86"/>
      <c r="BO157" s="26"/>
      <c r="BP157" s="26"/>
    </row>
    <row r="158">
      <c r="D158" s="191"/>
      <c r="E158" s="4"/>
      <c r="F158" s="13"/>
      <c r="H158" s="28"/>
      <c r="I158" s="84"/>
      <c r="K158" s="192"/>
      <c r="L158" s="84"/>
      <c r="N158" s="193"/>
      <c r="O158" s="11"/>
      <c r="Y158" s="194"/>
      <c r="Z158" s="183"/>
      <c r="AA158" s="205"/>
      <c r="AB158" s="191"/>
      <c r="AC158" s="195"/>
      <c r="AD158" s="26"/>
      <c r="AH158" s="191"/>
      <c r="AI158" s="86"/>
      <c r="AK158" s="197"/>
      <c r="AN158" s="26"/>
      <c r="AO158" s="26"/>
      <c r="AS158" s="197"/>
      <c r="AT158" s="200"/>
      <c r="AU158" s="26"/>
      <c r="AY158" s="26"/>
      <c r="AZ158" s="86"/>
      <c r="BC158" s="26"/>
      <c r="BD158" s="26"/>
      <c r="BF158" s="200"/>
      <c r="BG158" s="26"/>
      <c r="BK158" s="26"/>
      <c r="BL158" s="86"/>
      <c r="BO158" s="26"/>
      <c r="BP158" s="26"/>
    </row>
    <row r="159">
      <c r="D159" s="191"/>
      <c r="E159" s="4"/>
      <c r="F159" s="13"/>
      <c r="H159" s="28"/>
      <c r="I159" s="84"/>
      <c r="K159" s="192"/>
      <c r="L159" s="84"/>
      <c r="N159" s="193"/>
      <c r="O159" s="11"/>
      <c r="Y159" s="194"/>
      <c r="Z159" s="183"/>
      <c r="AA159" s="205"/>
      <c r="AB159" s="191"/>
      <c r="AC159" s="195"/>
      <c r="AD159" s="26"/>
      <c r="AH159" s="191"/>
      <c r="AI159" s="86"/>
      <c r="AK159" s="197"/>
      <c r="AN159" s="26"/>
      <c r="AO159" s="26"/>
      <c r="AS159" s="197"/>
      <c r="AT159" s="200"/>
      <c r="AU159" s="26"/>
      <c r="AY159" s="26"/>
      <c r="AZ159" s="86"/>
      <c r="BC159" s="26"/>
      <c r="BD159" s="26"/>
      <c r="BF159" s="200"/>
      <c r="BG159" s="26"/>
      <c r="BK159" s="26"/>
      <c r="BL159" s="86"/>
      <c r="BO159" s="26"/>
      <c r="BP159" s="26"/>
    </row>
    <row r="160">
      <c r="D160" s="191"/>
      <c r="E160" s="4"/>
      <c r="F160" s="13"/>
      <c r="H160" s="28"/>
      <c r="I160" s="84"/>
      <c r="K160" s="192"/>
      <c r="L160" s="84"/>
      <c r="N160" s="193"/>
      <c r="O160" s="11"/>
      <c r="Y160" s="194"/>
      <c r="Z160" s="183"/>
      <c r="AA160" s="205"/>
      <c r="AB160" s="191"/>
      <c r="AC160" s="195"/>
      <c r="AD160" s="26"/>
      <c r="AH160" s="191"/>
      <c r="AI160" s="86"/>
      <c r="AK160" s="197"/>
      <c r="AN160" s="26"/>
      <c r="AO160" s="26"/>
      <c r="AS160" s="197"/>
      <c r="AT160" s="200"/>
      <c r="AU160" s="26"/>
      <c r="AY160" s="26"/>
      <c r="AZ160" s="86"/>
      <c r="BC160" s="26"/>
      <c r="BD160" s="26"/>
      <c r="BF160" s="200"/>
      <c r="BG160" s="26"/>
      <c r="BK160" s="26"/>
      <c r="BL160" s="86"/>
      <c r="BO160" s="26"/>
      <c r="BP160" s="26"/>
    </row>
    <row r="161">
      <c r="D161" s="191"/>
      <c r="E161" s="4"/>
      <c r="F161" s="13"/>
      <c r="H161" s="28"/>
      <c r="I161" s="84"/>
      <c r="K161" s="192"/>
      <c r="L161" s="84"/>
      <c r="N161" s="193"/>
      <c r="O161" s="11"/>
      <c r="Y161" s="194"/>
      <c r="Z161" s="183"/>
      <c r="AA161" s="205"/>
      <c r="AB161" s="191"/>
      <c r="AC161" s="195"/>
      <c r="AD161" s="26"/>
      <c r="AH161" s="191"/>
      <c r="AI161" s="86"/>
      <c r="AK161" s="197"/>
      <c r="AN161" s="26"/>
      <c r="AO161" s="26"/>
      <c r="AS161" s="197"/>
      <c r="AT161" s="200"/>
      <c r="AU161" s="26"/>
      <c r="AY161" s="26"/>
      <c r="AZ161" s="86"/>
      <c r="BC161" s="26"/>
      <c r="BD161" s="26"/>
      <c r="BF161" s="200"/>
      <c r="BG161" s="26"/>
      <c r="BK161" s="26"/>
      <c r="BL161" s="86"/>
      <c r="BO161" s="26"/>
      <c r="BP161" s="26"/>
    </row>
    <row r="162">
      <c r="D162" s="191"/>
      <c r="E162" s="4"/>
      <c r="F162" s="13"/>
      <c r="H162" s="28"/>
      <c r="I162" s="84"/>
      <c r="K162" s="192"/>
      <c r="L162" s="84"/>
      <c r="N162" s="193"/>
      <c r="O162" s="11"/>
      <c r="Y162" s="194"/>
      <c r="Z162" s="183"/>
      <c r="AA162" s="205"/>
      <c r="AB162" s="191"/>
      <c r="AC162" s="195"/>
      <c r="AD162" s="26"/>
      <c r="AH162" s="191"/>
      <c r="AI162" s="86"/>
      <c r="AK162" s="197"/>
      <c r="AN162" s="26"/>
      <c r="AO162" s="26"/>
      <c r="AS162" s="197"/>
      <c r="AT162" s="200"/>
      <c r="AU162" s="26"/>
      <c r="AY162" s="26"/>
      <c r="AZ162" s="86"/>
      <c r="BC162" s="26"/>
      <c r="BD162" s="26"/>
      <c r="BF162" s="200"/>
      <c r="BG162" s="26"/>
      <c r="BK162" s="26"/>
      <c r="BL162" s="86"/>
      <c r="BO162" s="26"/>
      <c r="BP162" s="26"/>
    </row>
    <row r="163">
      <c r="D163" s="191"/>
      <c r="E163" s="4"/>
      <c r="F163" s="13"/>
      <c r="H163" s="28"/>
      <c r="I163" s="84"/>
      <c r="K163" s="192"/>
      <c r="L163" s="84"/>
      <c r="N163" s="193"/>
      <c r="O163" s="11"/>
      <c r="Y163" s="194"/>
      <c r="Z163" s="183"/>
      <c r="AA163" s="205"/>
      <c r="AB163" s="191"/>
      <c r="AC163" s="195"/>
      <c r="AD163" s="26"/>
      <c r="AH163" s="191"/>
      <c r="AI163" s="86"/>
      <c r="AK163" s="197"/>
      <c r="AN163" s="26"/>
      <c r="AO163" s="26"/>
      <c r="AS163" s="197"/>
      <c r="AT163" s="200"/>
      <c r="AU163" s="26"/>
      <c r="AY163" s="26"/>
      <c r="AZ163" s="86"/>
      <c r="BC163" s="26"/>
      <c r="BD163" s="26"/>
      <c r="BF163" s="200"/>
      <c r="BG163" s="26"/>
      <c r="BK163" s="26"/>
      <c r="BL163" s="86"/>
      <c r="BO163" s="26"/>
      <c r="BP163" s="26"/>
    </row>
    <row r="164">
      <c r="D164" s="191"/>
      <c r="E164" s="4"/>
      <c r="F164" s="13"/>
      <c r="H164" s="28"/>
      <c r="I164" s="84"/>
      <c r="K164" s="192"/>
      <c r="L164" s="84"/>
      <c r="N164" s="193"/>
      <c r="O164" s="11"/>
      <c r="Y164" s="194"/>
      <c r="Z164" s="183"/>
      <c r="AA164" s="205"/>
      <c r="AB164" s="191"/>
      <c r="AC164" s="195"/>
      <c r="AD164" s="26"/>
      <c r="AH164" s="191"/>
      <c r="AI164" s="86"/>
      <c r="AK164" s="197"/>
      <c r="AN164" s="26"/>
      <c r="AO164" s="26"/>
      <c r="AS164" s="197"/>
      <c r="AT164" s="200"/>
      <c r="AU164" s="26"/>
      <c r="AY164" s="26"/>
      <c r="AZ164" s="86"/>
      <c r="BC164" s="26"/>
      <c r="BD164" s="26"/>
      <c r="BF164" s="200"/>
      <c r="BG164" s="26"/>
      <c r="BK164" s="26"/>
      <c r="BL164" s="86"/>
      <c r="BO164" s="26"/>
      <c r="BP164" s="26"/>
    </row>
    <row r="165">
      <c r="D165" s="191"/>
      <c r="E165" s="4"/>
      <c r="F165" s="13"/>
      <c r="H165" s="28"/>
      <c r="I165" s="84"/>
      <c r="K165" s="192"/>
      <c r="L165" s="84"/>
      <c r="N165" s="193"/>
      <c r="O165" s="11"/>
      <c r="Y165" s="194"/>
      <c r="Z165" s="183"/>
      <c r="AA165" s="205"/>
      <c r="AB165" s="191"/>
      <c r="AC165" s="195"/>
      <c r="AD165" s="26"/>
      <c r="AH165" s="191"/>
      <c r="AI165" s="86"/>
      <c r="AK165" s="197"/>
      <c r="AN165" s="26"/>
      <c r="AO165" s="26"/>
      <c r="AS165" s="197"/>
      <c r="AT165" s="200"/>
      <c r="AU165" s="26"/>
      <c r="AY165" s="26"/>
      <c r="AZ165" s="86"/>
      <c r="BC165" s="26"/>
      <c r="BD165" s="26"/>
      <c r="BF165" s="200"/>
      <c r="BG165" s="26"/>
      <c r="BK165" s="26"/>
      <c r="BL165" s="86"/>
      <c r="BO165" s="26"/>
      <c r="BP165" s="26"/>
    </row>
    <row r="166">
      <c r="D166" s="191"/>
      <c r="E166" s="4"/>
      <c r="F166" s="13"/>
      <c r="H166" s="28"/>
      <c r="I166" s="84"/>
      <c r="K166" s="192"/>
      <c r="L166" s="84"/>
      <c r="N166" s="193"/>
      <c r="O166" s="11"/>
      <c r="Y166" s="194"/>
      <c r="Z166" s="183"/>
      <c r="AA166" s="205"/>
      <c r="AB166" s="191"/>
      <c r="AC166" s="195"/>
      <c r="AD166" s="26"/>
      <c r="AH166" s="191"/>
      <c r="AI166" s="86"/>
      <c r="AK166" s="197"/>
      <c r="AN166" s="26"/>
      <c r="AO166" s="26"/>
      <c r="AS166" s="197"/>
      <c r="AT166" s="200"/>
      <c r="AU166" s="26"/>
      <c r="AY166" s="26"/>
      <c r="AZ166" s="86"/>
      <c r="BC166" s="26"/>
      <c r="BD166" s="26"/>
      <c r="BF166" s="200"/>
      <c r="BG166" s="26"/>
      <c r="BK166" s="26"/>
      <c r="BL166" s="86"/>
      <c r="BO166" s="26"/>
      <c r="BP166" s="26"/>
    </row>
    <row r="167">
      <c r="D167" s="191"/>
      <c r="E167" s="4"/>
      <c r="F167" s="13"/>
      <c r="H167" s="28"/>
      <c r="I167" s="84"/>
      <c r="K167" s="192"/>
      <c r="L167" s="84"/>
      <c r="N167" s="193"/>
      <c r="O167" s="11"/>
      <c r="Y167" s="194"/>
      <c r="Z167" s="183"/>
      <c r="AA167" s="205"/>
      <c r="AB167" s="191"/>
      <c r="AC167" s="195"/>
      <c r="AD167" s="26"/>
      <c r="AH167" s="191"/>
      <c r="AI167" s="86"/>
      <c r="AK167" s="197"/>
      <c r="AN167" s="26"/>
      <c r="AO167" s="26"/>
      <c r="AS167" s="197"/>
      <c r="AT167" s="200"/>
      <c r="AU167" s="26"/>
      <c r="AY167" s="26"/>
      <c r="AZ167" s="86"/>
      <c r="BC167" s="26"/>
      <c r="BD167" s="26"/>
      <c r="BF167" s="200"/>
      <c r="BG167" s="26"/>
      <c r="BK167" s="26"/>
      <c r="BL167" s="86"/>
      <c r="BO167" s="26"/>
      <c r="BP167" s="26"/>
    </row>
    <row r="168">
      <c r="D168" s="191"/>
      <c r="E168" s="4"/>
      <c r="F168" s="13"/>
      <c r="H168" s="28"/>
      <c r="I168" s="84"/>
      <c r="K168" s="192"/>
      <c r="L168" s="84"/>
      <c r="N168" s="193"/>
      <c r="O168" s="11"/>
      <c r="Y168" s="194"/>
      <c r="Z168" s="183"/>
      <c r="AA168" s="205"/>
      <c r="AB168" s="191"/>
      <c r="AC168" s="195"/>
      <c r="AD168" s="26"/>
      <c r="AH168" s="191"/>
      <c r="AI168" s="86"/>
      <c r="AK168" s="197"/>
      <c r="AN168" s="26"/>
      <c r="AO168" s="26"/>
      <c r="AS168" s="197"/>
      <c r="AT168" s="200"/>
      <c r="AU168" s="26"/>
      <c r="AY168" s="26"/>
      <c r="AZ168" s="86"/>
      <c r="BC168" s="26"/>
      <c r="BD168" s="26"/>
      <c r="BF168" s="200"/>
      <c r="BG168" s="26"/>
      <c r="BK168" s="26"/>
      <c r="BL168" s="86"/>
      <c r="BO168" s="26"/>
      <c r="BP168" s="26"/>
    </row>
    <row r="169">
      <c r="D169" s="191"/>
      <c r="E169" s="4"/>
      <c r="F169" s="13"/>
      <c r="H169" s="28"/>
      <c r="I169" s="84"/>
      <c r="K169" s="192"/>
      <c r="L169" s="84"/>
      <c r="N169" s="193"/>
      <c r="O169" s="11"/>
      <c r="Y169" s="194"/>
      <c r="Z169" s="183"/>
      <c r="AA169" s="205"/>
      <c r="AB169" s="191"/>
      <c r="AC169" s="195"/>
      <c r="AD169" s="26"/>
      <c r="AH169" s="191"/>
      <c r="AI169" s="86"/>
      <c r="AK169" s="197"/>
      <c r="AN169" s="26"/>
      <c r="AO169" s="26"/>
      <c r="AS169" s="197"/>
      <c r="AT169" s="200"/>
      <c r="AU169" s="26"/>
      <c r="AY169" s="26"/>
      <c r="AZ169" s="86"/>
      <c r="BC169" s="26"/>
      <c r="BD169" s="26"/>
      <c r="BF169" s="200"/>
      <c r="BG169" s="26"/>
      <c r="BK169" s="26"/>
      <c r="BL169" s="86"/>
      <c r="BO169" s="26"/>
      <c r="BP169" s="26"/>
    </row>
    <row r="170">
      <c r="D170" s="191"/>
      <c r="E170" s="4"/>
      <c r="F170" s="13"/>
      <c r="H170" s="28"/>
      <c r="I170" s="84"/>
      <c r="K170" s="192"/>
      <c r="L170" s="84"/>
      <c r="N170" s="193"/>
      <c r="O170" s="11"/>
      <c r="Y170" s="194"/>
      <c r="Z170" s="183"/>
      <c r="AA170" s="205"/>
      <c r="AB170" s="191"/>
      <c r="AC170" s="195"/>
      <c r="AD170" s="26"/>
      <c r="AH170" s="191"/>
      <c r="AI170" s="86"/>
      <c r="AK170" s="197"/>
      <c r="AN170" s="26"/>
      <c r="AO170" s="26"/>
      <c r="AS170" s="197"/>
      <c r="AT170" s="200"/>
      <c r="AU170" s="26"/>
      <c r="AY170" s="26"/>
      <c r="AZ170" s="86"/>
      <c r="BC170" s="26"/>
      <c r="BD170" s="26"/>
      <c r="BF170" s="200"/>
      <c r="BG170" s="26"/>
      <c r="BK170" s="26"/>
      <c r="BL170" s="86"/>
      <c r="BO170" s="26"/>
      <c r="BP170" s="26"/>
    </row>
    <row r="171">
      <c r="D171" s="191"/>
      <c r="E171" s="4"/>
      <c r="F171" s="13"/>
      <c r="H171" s="28"/>
      <c r="I171" s="84"/>
      <c r="K171" s="192"/>
      <c r="L171" s="84"/>
      <c r="N171" s="193"/>
      <c r="O171" s="11"/>
      <c r="Y171" s="194"/>
      <c r="Z171" s="183"/>
      <c r="AA171" s="205"/>
      <c r="AB171" s="191"/>
      <c r="AC171" s="195"/>
      <c r="AD171" s="26"/>
      <c r="AH171" s="191"/>
      <c r="AI171" s="86"/>
      <c r="AK171" s="197"/>
      <c r="AN171" s="26"/>
      <c r="AO171" s="26"/>
      <c r="AS171" s="197"/>
      <c r="AT171" s="200"/>
      <c r="AU171" s="26"/>
      <c r="AY171" s="26"/>
      <c r="AZ171" s="86"/>
      <c r="BC171" s="26"/>
      <c r="BD171" s="26"/>
      <c r="BF171" s="200"/>
      <c r="BG171" s="26"/>
      <c r="BK171" s="26"/>
      <c r="BL171" s="86"/>
      <c r="BO171" s="26"/>
      <c r="BP171" s="26"/>
    </row>
    <row r="172">
      <c r="D172" s="191"/>
      <c r="E172" s="4"/>
      <c r="F172" s="13"/>
      <c r="H172" s="28"/>
      <c r="I172" s="84"/>
      <c r="K172" s="192"/>
      <c r="L172" s="84"/>
      <c r="N172" s="193"/>
      <c r="O172" s="11"/>
      <c r="Y172" s="194"/>
      <c r="Z172" s="183"/>
      <c r="AA172" s="205"/>
      <c r="AB172" s="191"/>
      <c r="AC172" s="195"/>
      <c r="AD172" s="26"/>
      <c r="AH172" s="191"/>
      <c r="AI172" s="86"/>
      <c r="AK172" s="197"/>
      <c r="AN172" s="26"/>
      <c r="AO172" s="26"/>
      <c r="AS172" s="197"/>
      <c r="AT172" s="200"/>
      <c r="AU172" s="26"/>
      <c r="AY172" s="26"/>
      <c r="AZ172" s="86"/>
      <c r="BC172" s="26"/>
      <c r="BD172" s="26"/>
      <c r="BF172" s="200"/>
      <c r="BG172" s="26"/>
      <c r="BK172" s="26"/>
      <c r="BL172" s="86"/>
      <c r="BO172" s="26"/>
      <c r="BP172" s="26"/>
    </row>
    <row r="173">
      <c r="D173" s="191"/>
      <c r="E173" s="4"/>
      <c r="F173" s="13"/>
      <c r="H173" s="28"/>
      <c r="I173" s="84"/>
      <c r="K173" s="192"/>
      <c r="L173" s="84"/>
      <c r="N173" s="193"/>
      <c r="O173" s="11"/>
      <c r="Y173" s="194"/>
      <c r="Z173" s="183"/>
      <c r="AA173" s="205"/>
      <c r="AB173" s="191"/>
      <c r="AC173" s="195"/>
      <c r="AD173" s="26"/>
      <c r="AH173" s="191"/>
      <c r="AI173" s="86"/>
      <c r="AK173" s="197"/>
      <c r="AN173" s="26"/>
      <c r="AO173" s="26"/>
      <c r="AS173" s="197"/>
      <c r="AT173" s="200"/>
      <c r="AU173" s="26"/>
      <c r="AY173" s="26"/>
      <c r="AZ173" s="86"/>
      <c r="BC173" s="26"/>
      <c r="BD173" s="26"/>
      <c r="BF173" s="200"/>
      <c r="BG173" s="26"/>
      <c r="BK173" s="26"/>
      <c r="BL173" s="86"/>
      <c r="BO173" s="26"/>
      <c r="BP173" s="26"/>
    </row>
    <row r="174">
      <c r="D174" s="191"/>
      <c r="E174" s="4"/>
      <c r="F174" s="13"/>
      <c r="H174" s="28"/>
      <c r="I174" s="84"/>
      <c r="K174" s="192"/>
      <c r="L174" s="84"/>
      <c r="N174" s="193"/>
      <c r="O174" s="11"/>
      <c r="Y174" s="194"/>
      <c r="Z174" s="183"/>
      <c r="AA174" s="205"/>
      <c r="AB174" s="191"/>
      <c r="AC174" s="195"/>
      <c r="AD174" s="26"/>
      <c r="AH174" s="191"/>
      <c r="AI174" s="86"/>
      <c r="AK174" s="197"/>
      <c r="AN174" s="26"/>
      <c r="AO174" s="26"/>
      <c r="AS174" s="197"/>
      <c r="AT174" s="200"/>
      <c r="AU174" s="26"/>
      <c r="AY174" s="26"/>
      <c r="AZ174" s="86"/>
      <c r="BC174" s="26"/>
      <c r="BD174" s="26"/>
      <c r="BF174" s="200"/>
      <c r="BG174" s="26"/>
      <c r="BK174" s="26"/>
      <c r="BL174" s="86"/>
      <c r="BO174" s="26"/>
      <c r="BP174" s="26"/>
    </row>
    <row r="175">
      <c r="D175" s="191"/>
      <c r="E175" s="4"/>
      <c r="F175" s="13"/>
      <c r="H175" s="28"/>
      <c r="I175" s="84"/>
      <c r="K175" s="192"/>
      <c r="L175" s="84"/>
      <c r="N175" s="193"/>
      <c r="O175" s="11"/>
      <c r="Y175" s="194"/>
      <c r="Z175" s="183"/>
      <c r="AA175" s="205"/>
      <c r="AB175" s="191"/>
      <c r="AC175" s="195"/>
      <c r="AD175" s="26"/>
      <c r="AH175" s="191"/>
      <c r="AI175" s="86"/>
      <c r="AK175" s="197"/>
      <c r="AN175" s="26"/>
      <c r="AO175" s="26"/>
      <c r="AS175" s="197"/>
      <c r="AT175" s="200"/>
      <c r="AU175" s="26"/>
      <c r="AY175" s="26"/>
      <c r="AZ175" s="86"/>
      <c r="BC175" s="26"/>
      <c r="BD175" s="26"/>
      <c r="BF175" s="200"/>
      <c r="BG175" s="26"/>
      <c r="BK175" s="26"/>
      <c r="BL175" s="86"/>
      <c r="BO175" s="26"/>
      <c r="BP175" s="26"/>
    </row>
    <row r="176">
      <c r="D176" s="191"/>
      <c r="E176" s="4"/>
      <c r="F176" s="13"/>
      <c r="H176" s="28"/>
      <c r="I176" s="84"/>
      <c r="K176" s="192"/>
      <c r="L176" s="84"/>
      <c r="N176" s="193"/>
      <c r="O176" s="11"/>
      <c r="Y176" s="194"/>
      <c r="Z176" s="183"/>
      <c r="AA176" s="205"/>
      <c r="AB176" s="191"/>
      <c r="AC176" s="195"/>
      <c r="AD176" s="26"/>
      <c r="AH176" s="191"/>
      <c r="AI176" s="86"/>
      <c r="AK176" s="197"/>
      <c r="AN176" s="26"/>
      <c r="AO176" s="26"/>
      <c r="AS176" s="197"/>
      <c r="AT176" s="200"/>
      <c r="AU176" s="26"/>
      <c r="AY176" s="26"/>
      <c r="AZ176" s="86"/>
      <c r="BC176" s="26"/>
      <c r="BD176" s="26"/>
      <c r="BF176" s="200"/>
      <c r="BG176" s="26"/>
      <c r="BK176" s="26"/>
      <c r="BL176" s="86"/>
      <c r="BO176" s="26"/>
      <c r="BP176" s="26"/>
    </row>
    <row r="177">
      <c r="D177" s="191"/>
      <c r="E177" s="4"/>
      <c r="F177" s="13"/>
      <c r="H177" s="28"/>
      <c r="I177" s="84"/>
      <c r="K177" s="192"/>
      <c r="L177" s="84"/>
      <c r="N177" s="193"/>
      <c r="O177" s="11"/>
      <c r="Y177" s="194"/>
      <c r="Z177" s="183"/>
      <c r="AA177" s="205"/>
      <c r="AB177" s="191"/>
      <c r="AC177" s="195"/>
      <c r="AD177" s="26"/>
      <c r="AH177" s="191"/>
      <c r="AI177" s="86"/>
      <c r="AK177" s="197"/>
      <c r="AN177" s="26"/>
      <c r="AO177" s="26"/>
      <c r="AS177" s="197"/>
      <c r="AT177" s="200"/>
      <c r="AU177" s="26"/>
      <c r="AY177" s="26"/>
      <c r="AZ177" s="86"/>
      <c r="BC177" s="26"/>
      <c r="BD177" s="26"/>
      <c r="BF177" s="200"/>
      <c r="BG177" s="26"/>
      <c r="BK177" s="26"/>
      <c r="BL177" s="86"/>
      <c r="BO177" s="26"/>
      <c r="BP177" s="26"/>
    </row>
    <row r="178">
      <c r="D178" s="191"/>
      <c r="E178" s="4"/>
      <c r="F178" s="13"/>
      <c r="H178" s="28"/>
      <c r="I178" s="84"/>
      <c r="K178" s="192"/>
      <c r="L178" s="84"/>
      <c r="N178" s="193"/>
      <c r="O178" s="11"/>
      <c r="Y178" s="194"/>
      <c r="Z178" s="183"/>
      <c r="AA178" s="205"/>
      <c r="AB178" s="191"/>
      <c r="AC178" s="195"/>
      <c r="AD178" s="26"/>
      <c r="AH178" s="191"/>
      <c r="AI178" s="86"/>
      <c r="AK178" s="197"/>
      <c r="AN178" s="26"/>
      <c r="AO178" s="26"/>
      <c r="AS178" s="197"/>
      <c r="AT178" s="200"/>
      <c r="AU178" s="26"/>
      <c r="AY178" s="26"/>
      <c r="AZ178" s="86"/>
      <c r="BC178" s="26"/>
      <c r="BD178" s="26"/>
      <c r="BF178" s="200"/>
      <c r="BG178" s="26"/>
      <c r="BK178" s="26"/>
      <c r="BL178" s="86"/>
      <c r="BO178" s="26"/>
      <c r="BP178" s="26"/>
    </row>
    <row r="179">
      <c r="D179" s="191"/>
      <c r="E179" s="4"/>
      <c r="F179" s="13"/>
      <c r="H179" s="28"/>
      <c r="I179" s="84"/>
      <c r="K179" s="192"/>
      <c r="L179" s="84"/>
      <c r="N179" s="193"/>
      <c r="O179" s="11"/>
      <c r="Y179" s="194"/>
      <c r="Z179" s="183"/>
      <c r="AA179" s="205"/>
      <c r="AB179" s="191"/>
      <c r="AC179" s="195"/>
      <c r="AD179" s="26"/>
      <c r="AH179" s="191"/>
      <c r="AI179" s="86"/>
      <c r="AK179" s="197"/>
      <c r="AN179" s="26"/>
      <c r="AO179" s="26"/>
      <c r="AS179" s="197"/>
      <c r="AT179" s="200"/>
      <c r="AU179" s="26"/>
      <c r="AY179" s="26"/>
      <c r="AZ179" s="86"/>
      <c r="BC179" s="26"/>
      <c r="BD179" s="26"/>
      <c r="BF179" s="200"/>
      <c r="BG179" s="26"/>
      <c r="BK179" s="26"/>
      <c r="BL179" s="86"/>
      <c r="BO179" s="26"/>
      <c r="BP179" s="26"/>
    </row>
    <row r="180">
      <c r="D180" s="191"/>
      <c r="E180" s="4"/>
      <c r="F180" s="13"/>
      <c r="H180" s="28"/>
      <c r="I180" s="84"/>
      <c r="K180" s="192"/>
      <c r="L180" s="84"/>
      <c r="N180" s="193"/>
      <c r="O180" s="11"/>
      <c r="Y180" s="194"/>
      <c r="Z180" s="183"/>
      <c r="AA180" s="205"/>
      <c r="AB180" s="191"/>
      <c r="AC180" s="195"/>
      <c r="AD180" s="26"/>
      <c r="AH180" s="191"/>
      <c r="AI180" s="86"/>
      <c r="AK180" s="197"/>
      <c r="AN180" s="26"/>
      <c r="AO180" s="26"/>
      <c r="AS180" s="197"/>
      <c r="AT180" s="200"/>
      <c r="AU180" s="26"/>
      <c r="AY180" s="26"/>
      <c r="AZ180" s="86"/>
      <c r="BC180" s="26"/>
      <c r="BD180" s="26"/>
      <c r="BF180" s="200"/>
      <c r="BG180" s="26"/>
      <c r="BK180" s="26"/>
      <c r="BL180" s="86"/>
      <c r="BO180" s="26"/>
      <c r="BP180" s="26"/>
    </row>
    <row r="181">
      <c r="D181" s="191"/>
      <c r="E181" s="4"/>
      <c r="F181" s="13"/>
      <c r="H181" s="28"/>
      <c r="I181" s="84"/>
      <c r="K181" s="192"/>
      <c r="L181" s="84"/>
      <c r="N181" s="193"/>
      <c r="O181" s="11"/>
      <c r="Y181" s="194"/>
      <c r="Z181" s="183"/>
      <c r="AA181" s="205"/>
      <c r="AB181" s="191"/>
      <c r="AC181" s="195"/>
      <c r="AD181" s="26"/>
      <c r="AH181" s="191"/>
      <c r="AI181" s="86"/>
      <c r="AK181" s="197"/>
      <c r="AN181" s="26"/>
      <c r="AO181" s="26"/>
      <c r="AS181" s="197"/>
      <c r="AT181" s="200"/>
      <c r="AU181" s="26"/>
      <c r="AY181" s="26"/>
      <c r="AZ181" s="86"/>
      <c r="BC181" s="26"/>
      <c r="BD181" s="26"/>
      <c r="BF181" s="200"/>
      <c r="BG181" s="26"/>
      <c r="BK181" s="26"/>
      <c r="BL181" s="86"/>
      <c r="BO181" s="26"/>
      <c r="BP181" s="26"/>
    </row>
    <row r="182">
      <c r="D182" s="191"/>
      <c r="E182" s="4"/>
      <c r="F182" s="13"/>
      <c r="H182" s="28"/>
      <c r="I182" s="84"/>
      <c r="K182" s="192"/>
      <c r="L182" s="84"/>
      <c r="N182" s="193"/>
      <c r="O182" s="11"/>
      <c r="Y182" s="194"/>
      <c r="Z182" s="183"/>
      <c r="AA182" s="205"/>
      <c r="AB182" s="191"/>
      <c r="AC182" s="195"/>
      <c r="AD182" s="26"/>
      <c r="AH182" s="191"/>
      <c r="AI182" s="86"/>
      <c r="AK182" s="197"/>
      <c r="AN182" s="26"/>
      <c r="AO182" s="26"/>
      <c r="AS182" s="197"/>
      <c r="AT182" s="200"/>
      <c r="AU182" s="26"/>
      <c r="AY182" s="26"/>
      <c r="AZ182" s="86"/>
      <c r="BC182" s="26"/>
      <c r="BD182" s="26"/>
      <c r="BF182" s="200"/>
      <c r="BG182" s="26"/>
      <c r="BK182" s="26"/>
      <c r="BL182" s="86"/>
      <c r="BO182" s="26"/>
      <c r="BP182" s="26"/>
    </row>
    <row r="183">
      <c r="D183" s="191"/>
      <c r="E183" s="4"/>
      <c r="F183" s="13"/>
      <c r="H183" s="28"/>
      <c r="I183" s="84"/>
      <c r="K183" s="192"/>
      <c r="L183" s="84"/>
      <c r="N183" s="193"/>
      <c r="O183" s="11"/>
      <c r="Y183" s="194"/>
      <c r="Z183" s="183"/>
      <c r="AA183" s="205"/>
      <c r="AB183" s="191"/>
      <c r="AC183" s="195"/>
      <c r="AD183" s="26"/>
      <c r="AH183" s="191"/>
      <c r="AI183" s="86"/>
      <c r="AK183" s="197"/>
      <c r="AN183" s="26"/>
      <c r="AO183" s="26"/>
      <c r="AS183" s="197"/>
      <c r="AT183" s="200"/>
      <c r="AU183" s="26"/>
      <c r="AY183" s="26"/>
      <c r="AZ183" s="86"/>
      <c r="BC183" s="26"/>
      <c r="BD183" s="26"/>
      <c r="BF183" s="200"/>
      <c r="BG183" s="26"/>
      <c r="BK183" s="26"/>
      <c r="BL183" s="86"/>
      <c r="BO183" s="26"/>
      <c r="BP183" s="26"/>
    </row>
    <row r="184">
      <c r="D184" s="191"/>
      <c r="E184" s="4"/>
      <c r="F184" s="13"/>
      <c r="H184" s="28"/>
      <c r="I184" s="84"/>
      <c r="K184" s="192"/>
      <c r="L184" s="84"/>
      <c r="N184" s="193"/>
      <c r="O184" s="11"/>
      <c r="Y184" s="194"/>
      <c r="Z184" s="183"/>
      <c r="AA184" s="205"/>
      <c r="AB184" s="191"/>
      <c r="AC184" s="195"/>
      <c r="AD184" s="26"/>
      <c r="AH184" s="191"/>
      <c r="AI184" s="86"/>
      <c r="AK184" s="197"/>
      <c r="AN184" s="26"/>
      <c r="AO184" s="26"/>
      <c r="AS184" s="197"/>
      <c r="AT184" s="200"/>
      <c r="AU184" s="26"/>
      <c r="AY184" s="26"/>
      <c r="AZ184" s="86"/>
      <c r="BC184" s="26"/>
      <c r="BD184" s="26"/>
      <c r="BF184" s="200"/>
      <c r="BG184" s="26"/>
      <c r="BK184" s="26"/>
      <c r="BL184" s="86"/>
      <c r="BO184" s="26"/>
      <c r="BP184" s="26"/>
    </row>
    <row r="185">
      <c r="D185" s="191"/>
      <c r="E185" s="4"/>
      <c r="F185" s="13"/>
      <c r="H185" s="28"/>
      <c r="I185" s="84"/>
      <c r="K185" s="192"/>
      <c r="L185" s="84"/>
      <c r="N185" s="193"/>
      <c r="O185" s="11"/>
      <c r="Y185" s="194"/>
      <c r="Z185" s="183"/>
      <c r="AA185" s="205"/>
      <c r="AB185" s="191"/>
      <c r="AC185" s="195"/>
      <c r="AD185" s="26"/>
      <c r="AH185" s="191"/>
      <c r="AI185" s="86"/>
      <c r="AK185" s="197"/>
      <c r="AN185" s="26"/>
      <c r="AO185" s="26"/>
      <c r="AS185" s="197"/>
      <c r="AT185" s="200"/>
      <c r="AU185" s="26"/>
      <c r="AY185" s="26"/>
      <c r="AZ185" s="86"/>
      <c r="BC185" s="26"/>
      <c r="BD185" s="26"/>
      <c r="BF185" s="200"/>
      <c r="BG185" s="26"/>
      <c r="BK185" s="26"/>
      <c r="BL185" s="86"/>
      <c r="BO185" s="26"/>
      <c r="BP185" s="26"/>
    </row>
    <row r="186">
      <c r="D186" s="191"/>
      <c r="E186" s="4"/>
      <c r="F186" s="13"/>
      <c r="H186" s="28"/>
      <c r="I186" s="84"/>
      <c r="K186" s="192"/>
      <c r="L186" s="84"/>
      <c r="N186" s="193"/>
      <c r="O186" s="11"/>
      <c r="Y186" s="194"/>
      <c r="Z186" s="183"/>
      <c r="AA186" s="205"/>
      <c r="AB186" s="191"/>
      <c r="AC186" s="195"/>
      <c r="AD186" s="26"/>
      <c r="AH186" s="191"/>
      <c r="AI186" s="86"/>
      <c r="AK186" s="197"/>
      <c r="AN186" s="26"/>
      <c r="AO186" s="26"/>
      <c r="AS186" s="197"/>
      <c r="AT186" s="200"/>
      <c r="AU186" s="26"/>
      <c r="AY186" s="26"/>
      <c r="AZ186" s="86"/>
      <c r="BC186" s="26"/>
      <c r="BD186" s="26"/>
      <c r="BF186" s="200"/>
      <c r="BG186" s="26"/>
      <c r="BK186" s="26"/>
      <c r="BL186" s="86"/>
      <c r="BO186" s="26"/>
      <c r="BP186" s="26"/>
    </row>
    <row r="187">
      <c r="D187" s="191"/>
      <c r="E187" s="4"/>
      <c r="F187" s="13"/>
      <c r="H187" s="28"/>
      <c r="I187" s="84"/>
      <c r="K187" s="192"/>
      <c r="L187" s="84"/>
      <c r="N187" s="193"/>
      <c r="O187" s="11"/>
      <c r="Y187" s="194"/>
      <c r="Z187" s="183"/>
      <c r="AA187" s="205"/>
      <c r="AB187" s="191"/>
      <c r="AC187" s="195"/>
      <c r="AD187" s="26"/>
      <c r="AH187" s="191"/>
      <c r="AI187" s="86"/>
      <c r="AK187" s="197"/>
      <c r="AN187" s="26"/>
      <c r="AO187" s="26"/>
      <c r="AS187" s="197"/>
      <c r="AT187" s="200"/>
      <c r="AU187" s="26"/>
      <c r="AY187" s="26"/>
      <c r="AZ187" s="86"/>
      <c r="BC187" s="26"/>
      <c r="BD187" s="26"/>
      <c r="BF187" s="200"/>
      <c r="BG187" s="26"/>
      <c r="BK187" s="26"/>
      <c r="BL187" s="86"/>
      <c r="BO187" s="26"/>
      <c r="BP187" s="26"/>
    </row>
  </sheetData>
  <conditionalFormatting sqref="A1 B1 C1">
    <cfRule type="expression" dxfId="1" priority="1">
      <formula>AND($Y1,$AD1)</formula>
    </cfRule>
  </conditionalFormatting>
  <conditionalFormatting sqref="A1 B1 C1">
    <cfRule type="expression" dxfId="0" priority="2">
      <formula>NOT(AND($Y1,$AD1))</formula>
    </cfRule>
  </conditionalFormatting>
  <conditionalFormatting sqref="Y2:Y187 AD2:AD187 AU2:AU187 BG2:BG187">
    <cfRule type="notContainsBlanks" dxfId="0" priority="3">
      <formula>LEN(TRIM(Y2))&gt;0</formula>
    </cfRule>
  </conditionalFormatting>
  <conditionalFormatting sqref="D1 F1 K1 Y1 AD1 AH1 AL1 AR1 AN1:AO1 AU1 AY1 BC1:BD1 BG1 BK1 BO1:BP1">
    <cfRule type="notContainsText" dxfId="1" priority="4" operator="notContains" text="ERROR">
      <formula>ISERROR(SEARCH(("ERROR"),(D1)))</formula>
    </cfRule>
  </conditionalFormatting>
  <conditionalFormatting sqref="D1 F1 K1 Y1 AB1 AD1 AH1 AL1 AR1 AN1:AO1 AU1 AY1 BC1:BD1 BG1 BK1 BO1:BP1">
    <cfRule type="containsText" dxfId="0" priority="5" operator="containsText" text="ERROR">
      <formula>NOT(ISERROR(SEARCH(("ERROR"),(D1))))</formula>
    </cfRule>
  </conditionalFormatting>
  <conditionalFormatting sqref="AE2:AG187">
    <cfRule type="expression" dxfId="0" priority="6">
      <formula>$AD2="NOT"</formula>
    </cfRule>
  </conditionalFormatting>
  <conditionalFormatting sqref="D2:D187 N2:N187 X2:X187 M3 O3:W3 Y3 AA3 AD3:AG3 AI3:AP3 AS3 AU3:BE3 BG3:BQ3">
    <cfRule type="expression" dxfId="3" priority="7">
      <formula>$N2</formula>
    </cfRule>
  </conditionalFormatting>
  <conditionalFormatting sqref="AN2:AO187 BC2:BD187 BO2:BP187">
    <cfRule type="cellIs" dxfId="0" priority="8" operator="equal">
      <formula>"FALSE"</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10.63"/>
    <col customWidth="1" min="2" max="2" width="12.38"/>
    <col customWidth="1" min="4" max="4" width="14.75" outlineLevel="1"/>
    <col min="5" max="9" width="12.63" outlineLevel="1"/>
    <col customWidth="1" min="10" max="10" width="11.88" outlineLevel="1"/>
    <col customWidth="1" min="11" max="11" width="23.38"/>
    <col customWidth="1" min="12" max="12" width="17.88"/>
    <col min="13" max="13" width="12.63" outlineLevel="1"/>
    <col customWidth="1" min="14" max="14" width="11.0" outlineLevel="1"/>
    <col customWidth="1" min="15" max="15" width="9.5" outlineLevel="1"/>
    <col min="16" max="18" width="12.63" outlineLevel="1"/>
  </cols>
  <sheetData>
    <row r="1">
      <c r="A1" s="92" t="s">
        <v>219</v>
      </c>
      <c r="B1" s="92" t="s">
        <v>181</v>
      </c>
      <c r="C1" s="92" t="s">
        <v>182</v>
      </c>
      <c r="D1" s="54" t="s">
        <v>183</v>
      </c>
      <c r="E1" s="92" t="s">
        <v>184</v>
      </c>
      <c r="F1" s="92" t="s">
        <v>185</v>
      </c>
      <c r="G1" s="54" t="s">
        <v>186</v>
      </c>
      <c r="H1" s="92" t="s">
        <v>187</v>
      </c>
      <c r="I1" s="92" t="s">
        <v>188</v>
      </c>
      <c r="J1" s="54" t="s">
        <v>189</v>
      </c>
      <c r="K1" s="92" t="s">
        <v>190</v>
      </c>
      <c r="L1" s="54" t="s">
        <v>191</v>
      </c>
      <c r="M1" s="54" t="s">
        <v>192</v>
      </c>
      <c r="N1" s="55" t="s">
        <v>193</v>
      </c>
      <c r="O1" s="54" t="s">
        <v>194</v>
      </c>
      <c r="P1" s="54" t="s">
        <v>2200</v>
      </c>
      <c r="Q1" s="54" t="s">
        <v>2201</v>
      </c>
      <c r="R1" s="55"/>
      <c r="S1" s="4"/>
      <c r="T1" s="4"/>
      <c r="U1" s="4"/>
      <c r="V1" s="4"/>
      <c r="W1" s="4"/>
      <c r="X1" s="4"/>
      <c r="Y1" s="4"/>
      <c r="Z1" s="4"/>
      <c r="AA1" s="4"/>
    </row>
    <row r="2">
      <c r="A2" s="207" t="str">
        <f t="array" ref="A2:A782">UNIQUE(postDEL!$A$2:$A782)</f>
        <v>PA9436</v>
      </c>
      <c r="B2" s="65">
        <f t="array" ref="B2">INDEX(postDEL!$A$2:$P782,$O2,2)</f>
        <v>44467</v>
      </c>
      <c r="C2" s="208">
        <f t="array" ref="C2">INDEX(postDEL!$A$2:$P782,$O2,3)</f>
        <v>0.2935648148</v>
      </c>
      <c r="D2" s="67" t="str">
        <f t="array" ref="D2">INDEX(postDEL!$A$2:$AN782,$O2,39)</f>
        <v>SpROSA145068</v>
      </c>
      <c r="E2" s="67" t="str">
        <f t="array" ref="E2">INDEX(postDEL!$A$2:$P782,$O2,4)</f>
        <v/>
      </c>
      <c r="F2" s="67" t="str">
        <f t="array" ref="F2">INDEX(postDEL!$A$2:$P782,$O2,5)</f>
        <v/>
      </c>
      <c r="G2" s="67" t="str">
        <f t="array" ref="G2">INDEX(postDEL!$A$2:$P782,$O2,11)</f>
        <v>Null</v>
      </c>
      <c r="H2" s="67" t="str">
        <f t="array" ref="H2">INDEX(postDEL!$A$2:$AL782,$O2,37)</f>
        <v>Negative</v>
      </c>
      <c r="I2" s="65">
        <f t="array" ref="I2">INDEX(postDEL!$A$2:$AL782,$O2,12)</f>
        <v>44868</v>
      </c>
      <c r="J2" s="208">
        <f t="array" ref="J2">INDEX(postDEL!$A$2:$AL782,$O2,13)</f>
        <v>0.5355208333</v>
      </c>
      <c r="K2" s="67">
        <f t="array" ref="K2">INDEX(postDEL!$A$2:$AL782,$O2,36)</f>
        <v>2.2</v>
      </c>
      <c r="L2" s="67" t="str">
        <f t="array" ref="L2">INDEX(postDEL!$A$2:$AL782,$O2,38)</f>
        <v/>
      </c>
      <c r="M2" s="67" t="str">
        <f t="array" ref="M2">INDEX(postDEL!$A$2:$AL782,$O2,15)</f>
        <v/>
      </c>
      <c r="N2" s="8">
        <f>COUNTIF(postDEL!$A$2:$A782,A2)</f>
        <v>1</v>
      </c>
      <c r="O2" s="13">
        <f>MATCH(A2,postDEL!A$2:A782,0)</f>
        <v>1</v>
      </c>
      <c r="P2" s="8" t="b">
        <f t="shared" ref="P2:P782" si="1">IF(B2&lt;&gt;B1,TRUE,IFERROR(0/0,""))</f>
        <v>1</v>
      </c>
      <c r="Q2" s="8">
        <f t="shared" ref="Q2:Q782" si="2">IF(ISBLANK(I2),-1,(I2-B2))</f>
        <v>401</v>
      </c>
      <c r="R2" s="4"/>
      <c r="S2" s="4"/>
      <c r="T2" s="4"/>
      <c r="U2" s="4"/>
      <c r="V2" s="4"/>
      <c r="W2" s="4"/>
      <c r="X2" s="4"/>
      <c r="Y2" s="4"/>
      <c r="Z2" s="4"/>
      <c r="AA2" s="4"/>
    </row>
    <row r="3">
      <c r="A3" s="209" t="s">
        <v>283</v>
      </c>
      <c r="B3" s="65">
        <f t="array" ref="B3">INDEX(postDEL!$A$2:$P782,$O3,2)</f>
        <v>44467</v>
      </c>
      <c r="C3" s="208">
        <f t="array" ref="C3">INDEX(postDEL!$A$2:$P782,$O3,3)</f>
        <v>0.3522453704</v>
      </c>
      <c r="D3" s="67" t="str">
        <f t="array" ref="D3">INDEX(postDEL!$A$2:$AN782,$O3,39)</f>
        <v>SpROSA145068</v>
      </c>
      <c r="E3" s="67" t="str">
        <f t="array" ref="E3">INDEX(postDEL!$A$2:$P782,$O3,4)</f>
        <v/>
      </c>
      <c r="F3" s="67" t="str">
        <f t="array" ref="F3">INDEX(postDEL!$A$2:$P782,$O3,5)</f>
        <v/>
      </c>
      <c r="G3" s="67" t="str">
        <f t="array" ref="G3">INDEX(postDEL!$A$2:$P782,$O3,11)</f>
        <v>Null</v>
      </c>
      <c r="H3" s="67" t="str">
        <f t="array" ref="H3">INDEX(postDEL!$A$2:$AL782,$O3,37)</f>
        <v>Negative</v>
      </c>
      <c r="I3" s="65">
        <f t="array" ref="I3">INDEX(postDEL!$A$2:$AL782,$O3,12)</f>
        <v>44868</v>
      </c>
      <c r="J3" s="208">
        <f t="array" ref="J3">INDEX(postDEL!$A$2:$AL782,$O3,13)</f>
        <v>0.5355208333</v>
      </c>
      <c r="K3" s="67">
        <f t="array" ref="K3">INDEX(postDEL!$A$2:$AL782,$O3,36)</f>
        <v>2.2</v>
      </c>
      <c r="L3" s="67" t="str">
        <f t="array" ref="L3">INDEX(postDEL!$A$2:$AL782,$O3,38)</f>
        <v/>
      </c>
      <c r="M3" s="67" t="str">
        <f t="array" ref="M3">INDEX(postDEL!$A$2:$AL782,$O3,15)</f>
        <v/>
      </c>
      <c r="N3" s="8">
        <f>COUNTIF(postDEL!$A$2:$A782,A3)</f>
        <v>1</v>
      </c>
      <c r="O3" s="13">
        <f>MATCH(A3,postDEL!A$2:A782,0)</f>
        <v>2</v>
      </c>
      <c r="P3" s="8" t="str">
        <f t="shared" si="1"/>
        <v/>
      </c>
      <c r="Q3" s="8">
        <f t="shared" si="2"/>
        <v>401</v>
      </c>
      <c r="R3" s="4"/>
    </row>
    <row r="4">
      <c r="A4" s="209" t="s">
        <v>286</v>
      </c>
      <c r="B4" s="65">
        <f t="array" ref="B4">INDEX(postDEL!$A$2:$P782,$O4,2)</f>
        <v>44467</v>
      </c>
      <c r="C4" s="208">
        <f t="array" ref="C4">INDEX(postDEL!$A$2:$P782,$O4,3)</f>
        <v>0.3526388889</v>
      </c>
      <c r="D4" s="67" t="str">
        <f t="array" ref="D4">INDEX(postDEL!$A$2:$AN782,$O4,39)</f>
        <v>SpROSA145068</v>
      </c>
      <c r="E4" s="67" t="str">
        <f t="array" ref="E4">INDEX(postDEL!$A$2:$P782,$O4,4)</f>
        <v/>
      </c>
      <c r="F4" s="67" t="str">
        <f t="array" ref="F4">INDEX(postDEL!$A$2:$P782,$O4,5)</f>
        <v/>
      </c>
      <c r="G4" s="67" t="str">
        <f t="array" ref="G4">INDEX(postDEL!$A$2:$P782,$O4,11)</f>
        <v>Null</v>
      </c>
      <c r="H4" s="67" t="str">
        <f t="array" ref="H4">INDEX(postDEL!$A$2:$AL782,$O4,37)</f>
        <v>Negative</v>
      </c>
      <c r="I4" s="65">
        <f t="array" ref="I4">INDEX(postDEL!$A$2:$AL782,$O4,12)</f>
        <v>44868</v>
      </c>
      <c r="J4" s="208">
        <f t="array" ref="J4">INDEX(postDEL!$A$2:$AL782,$O4,13)</f>
        <v>0.5355208333</v>
      </c>
      <c r="K4" s="67">
        <f t="array" ref="K4">INDEX(postDEL!$A$2:$AL782,$O4,36)</f>
        <v>2.2</v>
      </c>
      <c r="L4" s="67" t="str">
        <f t="array" ref="L4">INDEX(postDEL!$A$2:$AL782,$O4,38)</f>
        <v/>
      </c>
      <c r="M4" s="67" t="str">
        <f t="array" ref="M4">INDEX(postDEL!$A$2:$AL782,$O4,15)</f>
        <v/>
      </c>
      <c r="N4" s="8">
        <f>COUNTIF(postDEL!$A$2:$A782,A4)</f>
        <v>1</v>
      </c>
      <c r="O4" s="13">
        <f>MATCH(A4,postDEL!A$2:A782,0)</f>
        <v>3</v>
      </c>
      <c r="P4" s="8" t="str">
        <f t="shared" si="1"/>
        <v/>
      </c>
      <c r="Q4" s="8">
        <f t="shared" si="2"/>
        <v>401</v>
      </c>
      <c r="R4" s="4"/>
    </row>
    <row r="5">
      <c r="A5" s="209" t="s">
        <v>291</v>
      </c>
      <c r="B5" s="65">
        <f t="array" ref="B5">INDEX(postDEL!$A$2:$P782,$O5,2)</f>
        <v>44468</v>
      </c>
      <c r="C5" s="208">
        <f t="array" ref="C5">INDEX(postDEL!$A$2:$P782,$O5,3)</f>
        <v>0.2760648148</v>
      </c>
      <c r="D5" s="67" t="str">
        <f t="array" ref="D5">INDEX(postDEL!$A$2:$AN782,$O5,39)</f>
        <v>SpROSA145068</v>
      </c>
      <c r="E5" s="67" t="str">
        <f t="array" ref="E5">INDEX(postDEL!$A$2:$P782,$O5,4)</f>
        <v/>
      </c>
      <c r="F5" s="67" t="str">
        <f t="array" ref="F5">INDEX(postDEL!$A$2:$P782,$O5,5)</f>
        <v/>
      </c>
      <c r="G5" s="67" t="str">
        <f t="array" ref="G5">INDEX(postDEL!$A$2:$P782,$O5,11)</f>
        <v>Null</v>
      </c>
      <c r="H5" s="67" t="str">
        <f t="array" ref="H5">INDEX(postDEL!$A$2:$AL782,$O5,37)</f>
        <v>Negative</v>
      </c>
      <c r="I5" s="65">
        <f t="array" ref="I5">INDEX(postDEL!$A$2:$AL782,$O5,12)</f>
        <v>44868</v>
      </c>
      <c r="J5" s="208">
        <f t="array" ref="J5">INDEX(postDEL!$A$2:$AL782,$O5,13)</f>
        <v>0.5355208333</v>
      </c>
      <c r="K5" s="67">
        <f t="array" ref="K5">INDEX(postDEL!$A$2:$AL782,$O5,36)</f>
        <v>2.2</v>
      </c>
      <c r="L5" s="67" t="str">
        <f t="array" ref="L5">INDEX(postDEL!$A$2:$AL782,$O5,38)</f>
        <v/>
      </c>
      <c r="M5" s="67" t="str">
        <f t="array" ref="M5">INDEX(postDEL!$A$2:$AL782,$O5,15)</f>
        <v/>
      </c>
      <c r="N5" s="8">
        <f>COUNTIF(postDEL!$A$2:$A782,A5)</f>
        <v>1</v>
      </c>
      <c r="O5" s="13">
        <f>MATCH(A5,postDEL!A$2:A782,0)</f>
        <v>4</v>
      </c>
      <c r="P5" s="8" t="b">
        <f t="shared" si="1"/>
        <v>1</v>
      </c>
      <c r="Q5" s="8">
        <f t="shared" si="2"/>
        <v>400</v>
      </c>
      <c r="R5" s="4"/>
    </row>
    <row r="6">
      <c r="A6" s="209" t="s">
        <v>299</v>
      </c>
      <c r="B6" s="65">
        <f t="array" ref="B6">INDEX(postDEL!$A$2:$P782,$O6,2)</f>
        <v>44468</v>
      </c>
      <c r="C6" s="208">
        <f t="array" ref="C6">INDEX(postDEL!$A$2:$P782,$O6,3)</f>
        <v>0.284849537</v>
      </c>
      <c r="D6" s="67" t="str">
        <f t="array" ref="D6">INDEX(postDEL!$A$2:$AN782,$O6,39)</f>
        <v>SpROSA145068</v>
      </c>
      <c r="E6" s="67" t="str">
        <f t="array" ref="E6">INDEX(postDEL!$A$2:$P782,$O6,4)</f>
        <v/>
      </c>
      <c r="F6" s="67" t="str">
        <f t="array" ref="F6">INDEX(postDEL!$A$2:$P782,$O6,5)</f>
        <v/>
      </c>
      <c r="G6" s="67" t="str">
        <f t="array" ref="G6">INDEX(postDEL!$A$2:$P782,$O6,11)</f>
        <v>Null</v>
      </c>
      <c r="H6" s="67" t="str">
        <f t="array" ref="H6">INDEX(postDEL!$A$2:$AL782,$O6,37)</f>
        <v>Negative</v>
      </c>
      <c r="I6" s="65">
        <f t="array" ref="I6">INDEX(postDEL!$A$2:$AL782,$O6,12)</f>
        <v>44868</v>
      </c>
      <c r="J6" s="208">
        <f t="array" ref="J6">INDEX(postDEL!$A$2:$AL782,$O6,13)</f>
        <v>0.5355208333</v>
      </c>
      <c r="K6" s="67">
        <f t="array" ref="K6">INDEX(postDEL!$A$2:$AL782,$O6,36)</f>
        <v>2.2</v>
      </c>
      <c r="L6" s="67" t="str">
        <f t="array" ref="L6">INDEX(postDEL!$A$2:$AL782,$O6,38)</f>
        <v/>
      </c>
      <c r="M6" s="67" t="str">
        <f t="array" ref="M6">INDEX(postDEL!$A$2:$AL782,$O6,15)</f>
        <v/>
      </c>
      <c r="N6" s="8">
        <f>COUNTIF(postDEL!$A$2:$A782,A6)</f>
        <v>1</v>
      </c>
      <c r="O6" s="13">
        <f>MATCH(A6,postDEL!A$2:A782,0)</f>
        <v>5</v>
      </c>
      <c r="P6" s="8" t="str">
        <f t="shared" si="1"/>
        <v/>
      </c>
      <c r="Q6" s="8">
        <f t="shared" si="2"/>
        <v>400</v>
      </c>
      <c r="R6" s="4"/>
    </row>
    <row r="7">
      <c r="A7" s="209" t="s">
        <v>301</v>
      </c>
      <c r="B7" s="65">
        <f t="array" ref="B7">INDEX(postDEL!$A$2:$P782,$O7,2)</f>
        <v>44468</v>
      </c>
      <c r="C7" s="208">
        <f t="array" ref="C7">INDEX(postDEL!$A$2:$P782,$O7,3)</f>
        <v>0.2896180556</v>
      </c>
      <c r="D7" s="67" t="str">
        <f t="array" ref="D7">INDEX(postDEL!$A$2:$AN782,$O7,39)</f>
        <v>SpROSA145068</v>
      </c>
      <c r="E7" s="67" t="str">
        <f t="array" ref="E7">INDEX(postDEL!$A$2:$P782,$O7,4)</f>
        <v/>
      </c>
      <c r="F7" s="67" t="str">
        <f t="array" ref="F7">INDEX(postDEL!$A$2:$P782,$O7,5)</f>
        <v/>
      </c>
      <c r="G7" s="67" t="str">
        <f t="array" ref="G7">INDEX(postDEL!$A$2:$P782,$O7,11)</f>
        <v>Null</v>
      </c>
      <c r="H7" s="67" t="str">
        <f t="array" ref="H7">INDEX(postDEL!$A$2:$AL782,$O7,37)</f>
        <v>Negative</v>
      </c>
      <c r="I7" s="65">
        <f t="array" ref="I7">INDEX(postDEL!$A$2:$AL782,$O7,12)</f>
        <v>44868</v>
      </c>
      <c r="J7" s="208">
        <f t="array" ref="J7">INDEX(postDEL!$A$2:$AL782,$O7,13)</f>
        <v>0.5355208333</v>
      </c>
      <c r="K7" s="67">
        <f t="array" ref="K7">INDEX(postDEL!$A$2:$AL782,$O7,36)</f>
        <v>2.2</v>
      </c>
      <c r="L7" s="67" t="str">
        <f t="array" ref="L7">INDEX(postDEL!$A$2:$AL782,$O7,38)</f>
        <v/>
      </c>
      <c r="M7" s="67" t="str">
        <f t="array" ref="M7">INDEX(postDEL!$A$2:$AL782,$O7,15)</f>
        <v/>
      </c>
      <c r="N7" s="8">
        <f>COUNTIF(postDEL!$A$2:$A782,A7)</f>
        <v>1</v>
      </c>
      <c r="O7" s="13">
        <f>MATCH(A7,postDEL!A$2:A782,0)</f>
        <v>6</v>
      </c>
      <c r="P7" s="8" t="str">
        <f t="shared" si="1"/>
        <v/>
      </c>
      <c r="Q7" s="8">
        <f t="shared" si="2"/>
        <v>400</v>
      </c>
      <c r="R7" s="4"/>
    </row>
    <row r="8">
      <c r="A8" s="209" t="s">
        <v>304</v>
      </c>
      <c r="B8" s="65">
        <f t="array" ref="B8">INDEX(postDEL!$A$2:$P782,$O8,2)</f>
        <v>44468</v>
      </c>
      <c r="C8" s="208">
        <f t="array" ref="C8">INDEX(postDEL!$A$2:$P782,$O8,3)</f>
        <v>0.3417939815</v>
      </c>
      <c r="D8" s="67" t="str">
        <f t="array" ref="D8">INDEX(postDEL!$A$2:$AN782,$O8,39)</f>
        <v>SpROSA145068</v>
      </c>
      <c r="E8" s="67" t="str">
        <f t="array" ref="E8">INDEX(postDEL!$A$2:$P782,$O8,4)</f>
        <v/>
      </c>
      <c r="F8" s="67" t="str">
        <f t="array" ref="F8">INDEX(postDEL!$A$2:$P782,$O8,5)</f>
        <v/>
      </c>
      <c r="G8" s="67" t="str">
        <f t="array" ref="G8">INDEX(postDEL!$A$2:$P782,$O8,11)</f>
        <v>Null</v>
      </c>
      <c r="H8" s="67" t="str">
        <f t="array" ref="H8">INDEX(postDEL!$A$2:$AL782,$O8,37)</f>
        <v>Negative</v>
      </c>
      <c r="I8" s="65">
        <f t="array" ref="I8">INDEX(postDEL!$A$2:$AL782,$O8,12)</f>
        <v>44868</v>
      </c>
      <c r="J8" s="208">
        <f t="array" ref="J8">INDEX(postDEL!$A$2:$AL782,$O8,13)</f>
        <v>0.5355208333</v>
      </c>
      <c r="K8" s="67">
        <f t="array" ref="K8">INDEX(postDEL!$A$2:$AL782,$O8,36)</f>
        <v>2.2</v>
      </c>
      <c r="L8" s="67" t="str">
        <f t="array" ref="L8">INDEX(postDEL!$A$2:$AL782,$O8,38)</f>
        <v/>
      </c>
      <c r="M8" s="67" t="str">
        <f t="array" ref="M8">INDEX(postDEL!$A$2:$AL782,$O8,15)</f>
        <v/>
      </c>
      <c r="N8" s="8">
        <f>COUNTIF(postDEL!$A$2:$A782,A8)</f>
        <v>1</v>
      </c>
      <c r="O8" s="13">
        <f>MATCH(A8,postDEL!A$2:A782,0)</f>
        <v>7</v>
      </c>
      <c r="P8" s="8" t="str">
        <f t="shared" si="1"/>
        <v/>
      </c>
      <c r="Q8" s="8">
        <f t="shared" si="2"/>
        <v>400</v>
      </c>
      <c r="R8" s="4"/>
    </row>
    <row r="9">
      <c r="A9" s="209" t="s">
        <v>309</v>
      </c>
      <c r="B9" s="65">
        <f t="array" ref="B9">INDEX(postDEL!$A$2:$P782,$O9,2)</f>
        <v>44468</v>
      </c>
      <c r="C9" s="208">
        <f t="array" ref="C9">INDEX(postDEL!$A$2:$P782,$O9,3)</f>
        <v>0.3618287037</v>
      </c>
      <c r="D9" s="67" t="str">
        <f t="array" ref="D9">INDEX(postDEL!$A$2:$AN782,$O9,39)</f>
        <v>SpROSA145068</v>
      </c>
      <c r="E9" s="67" t="str">
        <f t="array" ref="E9">INDEX(postDEL!$A$2:$P782,$O9,4)</f>
        <v/>
      </c>
      <c r="F9" s="67" t="str">
        <f t="array" ref="F9">INDEX(postDEL!$A$2:$P782,$O9,5)</f>
        <v/>
      </c>
      <c r="G9" s="67" t="str">
        <f t="array" ref="G9">INDEX(postDEL!$A$2:$P782,$O9,11)</f>
        <v>Null</v>
      </c>
      <c r="H9" s="67" t="str">
        <f t="array" ref="H9">INDEX(postDEL!$A$2:$AL782,$O9,37)</f>
        <v>Negative</v>
      </c>
      <c r="I9" s="65">
        <f t="array" ref="I9">INDEX(postDEL!$A$2:$AL782,$O9,12)</f>
        <v>44868</v>
      </c>
      <c r="J9" s="208">
        <f t="array" ref="J9">INDEX(postDEL!$A$2:$AL782,$O9,13)</f>
        <v>0.5355208333</v>
      </c>
      <c r="K9" s="67">
        <f t="array" ref="K9">INDEX(postDEL!$A$2:$AL782,$O9,36)</f>
        <v>2.2</v>
      </c>
      <c r="L9" s="67" t="str">
        <f t="array" ref="L9">INDEX(postDEL!$A$2:$AL782,$O9,38)</f>
        <v/>
      </c>
      <c r="M9" s="67" t="str">
        <f t="array" ref="M9">INDEX(postDEL!$A$2:$AL782,$O9,15)</f>
        <v/>
      </c>
      <c r="N9" s="8">
        <f>COUNTIF(postDEL!$A$2:$A782,A9)</f>
        <v>1</v>
      </c>
      <c r="O9" s="13">
        <f>MATCH(A9,postDEL!A$2:A782,0)</f>
        <v>8</v>
      </c>
      <c r="P9" s="8" t="str">
        <f t="shared" si="1"/>
        <v/>
      </c>
      <c r="Q9" s="8">
        <f t="shared" si="2"/>
        <v>400</v>
      </c>
      <c r="R9" s="4"/>
    </row>
    <row r="10">
      <c r="A10" s="209" t="s">
        <v>312</v>
      </c>
      <c r="B10" s="65">
        <f t="array" ref="B10">INDEX(postDEL!$A$2:$P782,$O10,2)</f>
        <v>44468</v>
      </c>
      <c r="C10" s="208">
        <f t="array" ref="C10">INDEX(postDEL!$A$2:$P782,$O10,3)</f>
        <v>0.3951273148</v>
      </c>
      <c r="D10" s="67" t="str">
        <f t="array" ref="D10">INDEX(postDEL!$A$2:$AN782,$O10,39)</f>
        <v>SpROSA145068</v>
      </c>
      <c r="E10" s="67" t="str">
        <f t="array" ref="E10">INDEX(postDEL!$A$2:$P782,$O10,4)</f>
        <v/>
      </c>
      <c r="F10" s="67" t="str">
        <f t="array" ref="F10">INDEX(postDEL!$A$2:$P782,$O10,5)</f>
        <v/>
      </c>
      <c r="G10" s="67" t="str">
        <f t="array" ref="G10">INDEX(postDEL!$A$2:$P782,$O10,11)</f>
        <v>Null</v>
      </c>
      <c r="H10" s="67" t="str">
        <f t="array" ref="H10">INDEX(postDEL!$A$2:$AL782,$O10,37)</f>
        <v>Negative</v>
      </c>
      <c r="I10" s="65">
        <f t="array" ref="I10">INDEX(postDEL!$A$2:$AL782,$O10,12)</f>
        <v>44868</v>
      </c>
      <c r="J10" s="208">
        <f t="array" ref="J10">INDEX(postDEL!$A$2:$AL782,$O10,13)</f>
        <v>0.5355208333</v>
      </c>
      <c r="K10" s="67">
        <f t="array" ref="K10">INDEX(postDEL!$A$2:$AL782,$O10,36)</f>
        <v>2.2</v>
      </c>
      <c r="L10" s="67" t="str">
        <f t="array" ref="L10">INDEX(postDEL!$A$2:$AL782,$O10,38)</f>
        <v/>
      </c>
      <c r="M10" s="67" t="str">
        <f t="array" ref="M10">INDEX(postDEL!$A$2:$AL782,$O10,15)</f>
        <v/>
      </c>
      <c r="N10" s="8">
        <f>COUNTIF(postDEL!$A$2:$A782,A10)</f>
        <v>1</v>
      </c>
      <c r="O10" s="13">
        <f>MATCH(A10,postDEL!A$2:A782,0)</f>
        <v>9</v>
      </c>
      <c r="P10" s="8" t="str">
        <f t="shared" si="1"/>
        <v/>
      </c>
      <c r="Q10" s="8">
        <f t="shared" si="2"/>
        <v>400</v>
      </c>
      <c r="R10" s="4"/>
    </row>
    <row r="11">
      <c r="A11" s="209" t="s">
        <v>315</v>
      </c>
      <c r="B11" s="65">
        <f t="array" ref="B11">INDEX(postDEL!$A$2:$P782,$O11,2)</f>
        <v>44469</v>
      </c>
      <c r="C11" s="208">
        <f t="array" ref="C11">INDEX(postDEL!$A$2:$P782,$O11,3)</f>
        <v>0.2461226852</v>
      </c>
      <c r="D11" s="67" t="str">
        <f t="array" ref="D11">INDEX(postDEL!$A$2:$AN782,$O11,39)</f>
        <v>SpROSA145068</v>
      </c>
      <c r="E11" s="67" t="str">
        <f t="array" ref="E11">INDEX(postDEL!$A$2:$P782,$O11,4)</f>
        <v/>
      </c>
      <c r="F11" s="67" t="str">
        <f t="array" ref="F11">INDEX(postDEL!$A$2:$P782,$O11,5)</f>
        <v/>
      </c>
      <c r="G11" s="67" t="str">
        <f t="array" ref="G11">INDEX(postDEL!$A$2:$P782,$O11,11)</f>
        <v>Null</v>
      </c>
      <c r="H11" s="67" t="str">
        <f t="array" ref="H11">INDEX(postDEL!$A$2:$AL782,$O11,37)</f>
        <v>Negative</v>
      </c>
      <c r="I11" s="65">
        <f t="array" ref="I11">INDEX(postDEL!$A$2:$AL782,$O11,12)</f>
        <v>44868</v>
      </c>
      <c r="J11" s="208">
        <f t="array" ref="J11">INDEX(postDEL!$A$2:$AL782,$O11,13)</f>
        <v>0.5355208333</v>
      </c>
      <c r="K11" s="67">
        <f t="array" ref="K11">INDEX(postDEL!$A$2:$AL782,$O11,36)</f>
        <v>2.2</v>
      </c>
      <c r="L11" s="67" t="str">
        <f t="array" ref="L11">INDEX(postDEL!$A$2:$AL782,$O11,38)</f>
        <v/>
      </c>
      <c r="M11" s="67" t="str">
        <f t="array" ref="M11">INDEX(postDEL!$A$2:$AL782,$O11,15)</f>
        <v/>
      </c>
      <c r="N11" s="8">
        <f>COUNTIF(postDEL!$A$2:$A782,A11)</f>
        <v>1</v>
      </c>
      <c r="O11" s="13">
        <f>MATCH(A11,postDEL!A$2:A782,0)</f>
        <v>10</v>
      </c>
      <c r="P11" s="8" t="b">
        <f t="shared" si="1"/>
        <v>1</v>
      </c>
      <c r="Q11" s="8">
        <f t="shared" si="2"/>
        <v>399</v>
      </c>
      <c r="R11" s="4"/>
    </row>
    <row r="12">
      <c r="A12" s="209" t="s">
        <v>318</v>
      </c>
      <c r="B12" s="65">
        <f t="array" ref="B12">INDEX(postDEL!$A$2:$P782,$O12,2)</f>
        <v>44469</v>
      </c>
      <c r="C12" s="208">
        <f t="array" ref="C12">INDEX(postDEL!$A$2:$P782,$O12,3)</f>
        <v>0.275474537</v>
      </c>
      <c r="D12" s="67" t="str">
        <f t="array" ref="D12">INDEX(postDEL!$A$2:$AN782,$O12,39)</f>
        <v>SpROSA145068</v>
      </c>
      <c r="E12" s="67" t="str">
        <f t="array" ref="E12">INDEX(postDEL!$A$2:$P782,$O12,4)</f>
        <v/>
      </c>
      <c r="F12" s="67" t="str">
        <f t="array" ref="F12">INDEX(postDEL!$A$2:$P782,$O12,5)</f>
        <v/>
      </c>
      <c r="G12" s="67" t="str">
        <f t="array" ref="G12">INDEX(postDEL!$A$2:$P782,$O12,11)</f>
        <v>Null</v>
      </c>
      <c r="H12" s="67" t="str">
        <f t="array" ref="H12">INDEX(postDEL!$A$2:$AL782,$O12,37)</f>
        <v>Negative</v>
      </c>
      <c r="I12" s="65">
        <f t="array" ref="I12">INDEX(postDEL!$A$2:$AL782,$O12,12)</f>
        <v>44868</v>
      </c>
      <c r="J12" s="208">
        <f t="array" ref="J12">INDEX(postDEL!$A$2:$AL782,$O12,13)</f>
        <v>0.5355208333</v>
      </c>
      <c r="K12" s="67">
        <f t="array" ref="K12">INDEX(postDEL!$A$2:$AL782,$O12,36)</f>
        <v>2.2</v>
      </c>
      <c r="L12" s="67" t="str">
        <f t="array" ref="L12">INDEX(postDEL!$A$2:$AL782,$O12,38)</f>
        <v/>
      </c>
      <c r="M12" s="67" t="str">
        <f t="array" ref="M12">INDEX(postDEL!$A$2:$AL782,$O12,15)</f>
        <v/>
      </c>
      <c r="N12" s="8">
        <f>COUNTIF(postDEL!$A$2:$A782,A12)</f>
        <v>1</v>
      </c>
      <c r="O12" s="13">
        <f>MATCH(A12,postDEL!A$2:A782,0)</f>
        <v>11</v>
      </c>
      <c r="P12" s="8" t="str">
        <f t="shared" si="1"/>
        <v/>
      </c>
      <c r="Q12" s="8">
        <f t="shared" si="2"/>
        <v>399</v>
      </c>
      <c r="R12" s="4"/>
    </row>
    <row r="13">
      <c r="A13" s="209" t="s">
        <v>321</v>
      </c>
      <c r="B13" s="65">
        <f t="array" ref="B13">INDEX(postDEL!$A$2:$P782,$O13,2)</f>
        <v>44469</v>
      </c>
      <c r="C13" s="208">
        <f t="array" ref="C13">INDEX(postDEL!$A$2:$P782,$O13,3)</f>
        <v>0.3145138889</v>
      </c>
      <c r="D13" s="67" t="str">
        <f t="array" ref="D13">INDEX(postDEL!$A$2:$AN782,$O13,39)</f>
        <v>SpROSA145068</v>
      </c>
      <c r="E13" s="67" t="str">
        <f t="array" ref="E13">INDEX(postDEL!$A$2:$P782,$O13,4)</f>
        <v/>
      </c>
      <c r="F13" s="67" t="str">
        <f t="array" ref="F13">INDEX(postDEL!$A$2:$P782,$O13,5)</f>
        <v/>
      </c>
      <c r="G13" s="67" t="str">
        <f t="array" ref="G13">INDEX(postDEL!$A$2:$P782,$O13,11)</f>
        <v>Null</v>
      </c>
      <c r="H13" s="67" t="str">
        <f t="array" ref="H13">INDEX(postDEL!$A$2:$AL782,$O13,37)</f>
        <v>Negative</v>
      </c>
      <c r="I13" s="65">
        <f t="array" ref="I13">INDEX(postDEL!$A$2:$AL782,$O13,12)</f>
        <v>44868</v>
      </c>
      <c r="J13" s="208">
        <f t="array" ref="J13">INDEX(postDEL!$A$2:$AL782,$O13,13)</f>
        <v>0.5355208333</v>
      </c>
      <c r="K13" s="67">
        <f t="array" ref="K13">INDEX(postDEL!$A$2:$AL782,$O13,36)</f>
        <v>2.2</v>
      </c>
      <c r="L13" s="67" t="str">
        <f t="array" ref="L13">INDEX(postDEL!$A$2:$AL782,$O13,38)</f>
        <v/>
      </c>
      <c r="M13" s="67" t="str">
        <f t="array" ref="M13">INDEX(postDEL!$A$2:$AL782,$O13,15)</f>
        <v/>
      </c>
      <c r="N13" s="8">
        <f>COUNTIF(postDEL!$A$2:$A782,A13)</f>
        <v>1</v>
      </c>
      <c r="O13" s="13">
        <f>MATCH(A13,postDEL!A$2:A782,0)</f>
        <v>12</v>
      </c>
      <c r="P13" s="8" t="str">
        <f t="shared" si="1"/>
        <v/>
      </c>
      <c r="Q13" s="8">
        <f t="shared" si="2"/>
        <v>399</v>
      </c>
      <c r="R13" s="4"/>
    </row>
    <row r="14">
      <c r="A14" s="209" t="s">
        <v>324</v>
      </c>
      <c r="B14" s="65">
        <f t="array" ref="B14">INDEX(postDEL!$A$2:$P782,$O14,2)</f>
        <v>44469</v>
      </c>
      <c r="C14" s="208">
        <f t="array" ref="C14">INDEX(postDEL!$A$2:$P782,$O14,3)</f>
        <v>0.3608912037</v>
      </c>
      <c r="D14" s="67" t="str">
        <f t="array" ref="D14">INDEX(postDEL!$A$2:$AN782,$O14,39)</f>
        <v>SpROSA145068</v>
      </c>
      <c r="E14" s="67" t="str">
        <f t="array" ref="E14">INDEX(postDEL!$A$2:$P782,$O14,4)</f>
        <v/>
      </c>
      <c r="F14" s="67" t="str">
        <f t="array" ref="F14">INDEX(postDEL!$A$2:$P782,$O14,5)</f>
        <v/>
      </c>
      <c r="G14" s="67" t="str">
        <f t="array" ref="G14">INDEX(postDEL!$A$2:$P782,$O14,11)</f>
        <v>Null</v>
      </c>
      <c r="H14" s="67" t="str">
        <f t="array" ref="H14">INDEX(postDEL!$A$2:$AL782,$O14,37)</f>
        <v>Negative</v>
      </c>
      <c r="I14" s="65">
        <f t="array" ref="I14">INDEX(postDEL!$A$2:$AL782,$O14,12)</f>
        <v>44868</v>
      </c>
      <c r="J14" s="208">
        <f t="array" ref="J14">INDEX(postDEL!$A$2:$AL782,$O14,13)</f>
        <v>0.5355208333</v>
      </c>
      <c r="K14" s="67">
        <f t="array" ref="K14">INDEX(postDEL!$A$2:$AL782,$O14,36)</f>
        <v>2.2</v>
      </c>
      <c r="L14" s="67" t="str">
        <f t="array" ref="L14">INDEX(postDEL!$A$2:$AL782,$O14,38)</f>
        <v/>
      </c>
      <c r="M14" s="67" t="str">
        <f t="array" ref="M14">INDEX(postDEL!$A$2:$AL782,$O14,15)</f>
        <v/>
      </c>
      <c r="N14" s="8">
        <f>COUNTIF(postDEL!$A$2:$A782,A14)</f>
        <v>1</v>
      </c>
      <c r="O14" s="13">
        <f>MATCH(A14,postDEL!A$2:A782,0)</f>
        <v>13</v>
      </c>
      <c r="P14" s="8" t="str">
        <f t="shared" si="1"/>
        <v/>
      </c>
      <c r="Q14" s="8">
        <f t="shared" si="2"/>
        <v>399</v>
      </c>
      <c r="R14" s="4"/>
    </row>
    <row r="15">
      <c r="A15" s="209" t="s">
        <v>329</v>
      </c>
      <c r="B15" s="65">
        <f t="array" ref="B15">INDEX(postDEL!$A$2:$P782,$O15,2)</f>
        <v>44470</v>
      </c>
      <c r="C15" s="208">
        <f t="array" ref="C15">INDEX(postDEL!$A$2:$P782,$O15,3)</f>
        <v>0.280162037</v>
      </c>
      <c r="D15" s="67" t="str">
        <f t="array" ref="D15">INDEX(postDEL!$A$2:$AN782,$O15,39)</f>
        <v>SpROSA145068</v>
      </c>
      <c r="E15" s="67" t="str">
        <f t="array" ref="E15">INDEX(postDEL!$A$2:$P782,$O15,4)</f>
        <v/>
      </c>
      <c r="F15" s="67" t="str">
        <f t="array" ref="F15">INDEX(postDEL!$A$2:$P782,$O15,5)</f>
        <v/>
      </c>
      <c r="G15" s="67" t="str">
        <f t="array" ref="G15">INDEX(postDEL!$A$2:$P782,$O15,11)</f>
        <v>Null</v>
      </c>
      <c r="H15" s="67" t="str">
        <f t="array" ref="H15">INDEX(postDEL!$A$2:$AL782,$O15,37)</f>
        <v>Negative</v>
      </c>
      <c r="I15" s="65">
        <f t="array" ref="I15">INDEX(postDEL!$A$2:$AL782,$O15,12)</f>
        <v>44868</v>
      </c>
      <c r="J15" s="208">
        <f t="array" ref="J15">INDEX(postDEL!$A$2:$AL782,$O15,13)</f>
        <v>0.5355208333</v>
      </c>
      <c r="K15" s="67">
        <f t="array" ref="K15">INDEX(postDEL!$A$2:$AL782,$O15,36)</f>
        <v>2.2</v>
      </c>
      <c r="L15" s="67" t="str">
        <f t="array" ref="L15">INDEX(postDEL!$A$2:$AL782,$O15,38)</f>
        <v/>
      </c>
      <c r="M15" s="67" t="str">
        <f t="array" ref="M15">INDEX(postDEL!$A$2:$AL782,$O15,15)</f>
        <v/>
      </c>
      <c r="N15" s="8">
        <f>COUNTIF(postDEL!$A$2:$A782,A15)</f>
        <v>1</v>
      </c>
      <c r="O15" s="13">
        <f>MATCH(A15,postDEL!A$2:A782,0)</f>
        <v>14</v>
      </c>
      <c r="P15" s="8" t="b">
        <f t="shared" si="1"/>
        <v>1</v>
      </c>
      <c r="Q15" s="8">
        <f t="shared" si="2"/>
        <v>398</v>
      </c>
      <c r="R15" s="4"/>
    </row>
    <row r="16">
      <c r="A16" s="209" t="s">
        <v>333</v>
      </c>
      <c r="B16" s="65">
        <f t="array" ref="B16">INDEX(postDEL!$A$2:$P782,$O16,2)</f>
        <v>44470</v>
      </c>
      <c r="C16" s="208">
        <f t="array" ref="C16">INDEX(postDEL!$A$2:$P782,$O16,3)</f>
        <v>0.2899189815</v>
      </c>
      <c r="D16" s="67" t="str">
        <f t="array" ref="D16">INDEX(postDEL!$A$2:$AN782,$O16,39)</f>
        <v>SpROSA145068</v>
      </c>
      <c r="E16" s="67" t="str">
        <f t="array" ref="E16">INDEX(postDEL!$A$2:$P782,$O16,4)</f>
        <v/>
      </c>
      <c r="F16" s="67" t="str">
        <f t="array" ref="F16">INDEX(postDEL!$A$2:$P782,$O16,5)</f>
        <v/>
      </c>
      <c r="G16" s="67" t="str">
        <f t="array" ref="G16">INDEX(postDEL!$A$2:$P782,$O16,11)</f>
        <v>Null</v>
      </c>
      <c r="H16" s="67" t="str">
        <f t="array" ref="H16">INDEX(postDEL!$A$2:$AL782,$O16,37)</f>
        <v>Negative</v>
      </c>
      <c r="I16" s="65">
        <f t="array" ref="I16">INDEX(postDEL!$A$2:$AL782,$O16,12)</f>
        <v>44868</v>
      </c>
      <c r="J16" s="208">
        <f t="array" ref="J16">INDEX(postDEL!$A$2:$AL782,$O16,13)</f>
        <v>0.5355208333</v>
      </c>
      <c r="K16" s="67">
        <f t="array" ref="K16">INDEX(postDEL!$A$2:$AL782,$O16,36)</f>
        <v>2.2</v>
      </c>
      <c r="L16" s="67" t="str">
        <f t="array" ref="L16">INDEX(postDEL!$A$2:$AL782,$O16,38)</f>
        <v/>
      </c>
      <c r="M16" s="67" t="str">
        <f t="array" ref="M16">INDEX(postDEL!$A$2:$AL782,$O16,15)</f>
        <v/>
      </c>
      <c r="N16" s="8">
        <f>COUNTIF(postDEL!$A$2:$A782,A16)</f>
        <v>1</v>
      </c>
      <c r="O16" s="13">
        <f>MATCH(A16,postDEL!A$2:A782,0)</f>
        <v>15</v>
      </c>
      <c r="P16" s="8" t="str">
        <f t="shared" si="1"/>
        <v/>
      </c>
      <c r="Q16" s="8">
        <f t="shared" si="2"/>
        <v>398</v>
      </c>
      <c r="R16" s="4"/>
    </row>
    <row r="17">
      <c r="A17" s="209" t="s">
        <v>335</v>
      </c>
      <c r="B17" s="65">
        <f t="array" ref="B17">INDEX(postDEL!$A$2:$P782,$O17,2)</f>
        <v>44470</v>
      </c>
      <c r="C17" s="208">
        <f t="array" ref="C17">INDEX(postDEL!$A$2:$P782,$O17,3)</f>
        <v>0.2902430556</v>
      </c>
      <c r="D17" s="67" t="str">
        <f t="array" ref="D17">INDEX(postDEL!$A$2:$AN782,$O17,39)</f>
        <v>SpROSA145068</v>
      </c>
      <c r="E17" s="67" t="str">
        <f t="array" ref="E17">INDEX(postDEL!$A$2:$P782,$O17,4)</f>
        <v/>
      </c>
      <c r="F17" s="67" t="str">
        <f t="array" ref="F17">INDEX(postDEL!$A$2:$P782,$O17,5)</f>
        <v/>
      </c>
      <c r="G17" s="67" t="str">
        <f t="array" ref="G17">INDEX(postDEL!$A$2:$P782,$O17,11)</f>
        <v>Null</v>
      </c>
      <c r="H17" s="67" t="str">
        <f t="array" ref="H17">INDEX(postDEL!$A$2:$AL782,$O17,37)</f>
        <v>Negative</v>
      </c>
      <c r="I17" s="65">
        <f t="array" ref="I17">INDEX(postDEL!$A$2:$AL782,$O17,12)</f>
        <v>44868</v>
      </c>
      <c r="J17" s="208">
        <f t="array" ref="J17">INDEX(postDEL!$A$2:$AL782,$O17,13)</f>
        <v>0.5355208333</v>
      </c>
      <c r="K17" s="67">
        <f t="array" ref="K17">INDEX(postDEL!$A$2:$AL782,$O17,36)</f>
        <v>2.2</v>
      </c>
      <c r="L17" s="67" t="str">
        <f t="array" ref="L17">INDEX(postDEL!$A$2:$AL782,$O17,38)</f>
        <v/>
      </c>
      <c r="M17" s="67" t="str">
        <f t="array" ref="M17">INDEX(postDEL!$A$2:$AL782,$O17,15)</f>
        <v/>
      </c>
      <c r="N17" s="8">
        <f>COUNTIF(postDEL!$A$2:$A782,A17)</f>
        <v>1</v>
      </c>
      <c r="O17" s="13">
        <f>MATCH(A17,postDEL!A$2:A782,0)</f>
        <v>16</v>
      </c>
      <c r="P17" s="8" t="str">
        <f t="shared" si="1"/>
        <v/>
      </c>
      <c r="Q17" s="8">
        <f t="shared" si="2"/>
        <v>398</v>
      </c>
      <c r="R17" s="4"/>
    </row>
    <row r="18">
      <c r="A18" s="209" t="s">
        <v>337</v>
      </c>
      <c r="B18" s="65">
        <f t="array" ref="B18">INDEX(postDEL!$A$2:$P782,$O18,2)</f>
        <v>44470</v>
      </c>
      <c r="C18" s="208">
        <f t="array" ref="C18">INDEX(postDEL!$A$2:$P782,$O18,3)</f>
        <v>0.2908564815</v>
      </c>
      <c r="D18" s="67" t="str">
        <f t="array" ref="D18">INDEX(postDEL!$A$2:$AN782,$O18,39)</f>
        <v>SpROSA145068</v>
      </c>
      <c r="E18" s="67" t="str">
        <f t="array" ref="E18">INDEX(postDEL!$A$2:$P782,$O18,4)</f>
        <v/>
      </c>
      <c r="F18" s="67" t="str">
        <f t="array" ref="F18">INDEX(postDEL!$A$2:$P782,$O18,5)</f>
        <v/>
      </c>
      <c r="G18" s="67" t="str">
        <f t="array" ref="G18">INDEX(postDEL!$A$2:$P782,$O18,11)</f>
        <v>Null</v>
      </c>
      <c r="H18" s="67" t="str">
        <f t="array" ref="H18">INDEX(postDEL!$A$2:$AL782,$O18,37)</f>
        <v>Negative</v>
      </c>
      <c r="I18" s="65">
        <f t="array" ref="I18">INDEX(postDEL!$A$2:$AL782,$O18,12)</f>
        <v>44868</v>
      </c>
      <c r="J18" s="208">
        <f t="array" ref="J18">INDEX(postDEL!$A$2:$AL782,$O18,13)</f>
        <v>0.5355208333</v>
      </c>
      <c r="K18" s="67">
        <f t="array" ref="K18">INDEX(postDEL!$A$2:$AL782,$O18,36)</f>
        <v>2.2</v>
      </c>
      <c r="L18" s="67" t="str">
        <f t="array" ref="L18">INDEX(postDEL!$A$2:$AL782,$O18,38)</f>
        <v/>
      </c>
      <c r="M18" s="67" t="str">
        <f t="array" ref="M18">INDEX(postDEL!$A$2:$AL782,$O18,15)</f>
        <v/>
      </c>
      <c r="N18" s="8">
        <f>COUNTIF(postDEL!$A$2:$A782,A18)</f>
        <v>1</v>
      </c>
      <c r="O18" s="13">
        <f>MATCH(A18,postDEL!A$2:A782,0)</f>
        <v>17</v>
      </c>
      <c r="P18" s="8" t="str">
        <f t="shared" si="1"/>
        <v/>
      </c>
      <c r="Q18" s="8">
        <f t="shared" si="2"/>
        <v>398</v>
      </c>
      <c r="R18" s="4"/>
    </row>
    <row r="19">
      <c r="A19" s="209" t="s">
        <v>345</v>
      </c>
      <c r="B19" s="65">
        <f t="array" ref="B19">INDEX(postDEL!$A$2:$P782,$O19,2)</f>
        <v>44473</v>
      </c>
      <c r="C19" s="208">
        <f t="array" ref="C19">INDEX(postDEL!$A$2:$P782,$O19,3)</f>
        <v>0.2783333333</v>
      </c>
      <c r="D19" s="67" t="str">
        <f t="array" ref="D19">INDEX(postDEL!$A$2:$AN782,$O19,39)</f>
        <v>SpROSA145068</v>
      </c>
      <c r="E19" s="67" t="str">
        <f t="array" ref="E19">INDEX(postDEL!$A$2:$P782,$O19,4)</f>
        <v/>
      </c>
      <c r="F19" s="67" t="str">
        <f t="array" ref="F19">INDEX(postDEL!$A$2:$P782,$O19,5)</f>
        <v/>
      </c>
      <c r="G19" s="67" t="str">
        <f t="array" ref="G19">INDEX(postDEL!$A$2:$P782,$O19,11)</f>
        <v>Null</v>
      </c>
      <c r="H19" s="67" t="str">
        <f t="array" ref="H19">INDEX(postDEL!$A$2:$AL782,$O19,37)</f>
        <v>Negative</v>
      </c>
      <c r="I19" s="65">
        <f t="array" ref="I19">INDEX(postDEL!$A$2:$AL782,$O19,12)</f>
        <v>44868</v>
      </c>
      <c r="J19" s="208">
        <f t="array" ref="J19">INDEX(postDEL!$A$2:$AL782,$O19,13)</f>
        <v>0.5355208333</v>
      </c>
      <c r="K19" s="67">
        <f t="array" ref="K19">INDEX(postDEL!$A$2:$AL782,$O19,36)</f>
        <v>2.2</v>
      </c>
      <c r="L19" s="67" t="str">
        <f t="array" ref="L19">INDEX(postDEL!$A$2:$AL782,$O19,38)</f>
        <v/>
      </c>
      <c r="M19" s="67" t="str">
        <f t="array" ref="M19">INDEX(postDEL!$A$2:$AL782,$O19,15)</f>
        <v/>
      </c>
      <c r="N19" s="8">
        <f>COUNTIF(postDEL!$A$2:$A782,A19)</f>
        <v>1</v>
      </c>
      <c r="O19" s="13">
        <f>MATCH(A19,postDEL!A$2:A782,0)</f>
        <v>18</v>
      </c>
      <c r="P19" s="8" t="b">
        <f t="shared" si="1"/>
        <v>1</v>
      </c>
      <c r="Q19" s="8">
        <f t="shared" si="2"/>
        <v>395</v>
      </c>
      <c r="R19" s="4"/>
    </row>
    <row r="20">
      <c r="A20" s="209" t="s">
        <v>348</v>
      </c>
      <c r="B20" s="65">
        <f t="array" ref="B20">INDEX(postDEL!$A$2:$P782,$O20,2)</f>
        <v>44473</v>
      </c>
      <c r="C20" s="208">
        <f t="array" ref="C20">INDEX(postDEL!$A$2:$P782,$O20,3)</f>
        <v>0.3</v>
      </c>
      <c r="D20" s="67" t="str">
        <f t="array" ref="D20">INDEX(postDEL!$A$2:$AN782,$O20,39)</f>
        <v>SpROSA145068</v>
      </c>
      <c r="E20" s="67" t="str">
        <f t="array" ref="E20">INDEX(postDEL!$A$2:$P782,$O20,4)</f>
        <v/>
      </c>
      <c r="F20" s="67" t="str">
        <f t="array" ref="F20">INDEX(postDEL!$A$2:$P782,$O20,5)</f>
        <v/>
      </c>
      <c r="G20" s="67" t="str">
        <f t="array" ref="G20">INDEX(postDEL!$A$2:$P782,$O20,11)</f>
        <v>Null</v>
      </c>
      <c r="H20" s="67" t="str">
        <f t="array" ref="H20">INDEX(postDEL!$A$2:$AL782,$O20,37)</f>
        <v>Negative</v>
      </c>
      <c r="I20" s="65" t="str">
        <f t="array" ref="I20">INDEX(postDEL!$A$2:$AL782,$O20,12)</f>
        <v/>
      </c>
      <c r="J20" s="208" t="str">
        <f t="array" ref="J20">INDEX(postDEL!$A$2:$AL782,$O20,13)</f>
        <v/>
      </c>
      <c r="K20" s="67">
        <f t="array" ref="K20">INDEX(postDEL!$A$2:$AL782,$O20,36)</f>
        <v>2.2</v>
      </c>
      <c r="L20" s="67" t="str">
        <f t="array" ref="L20">INDEX(postDEL!$A$2:$AL782,$O20,38)</f>
        <v/>
      </c>
      <c r="M20" s="67" t="str">
        <f t="array" ref="M20">INDEX(postDEL!$A$2:$AL782,$O20,15)</f>
        <v/>
      </c>
      <c r="N20" s="8">
        <f>COUNTIF(postDEL!$A$2:$A782,A20)</f>
        <v>1</v>
      </c>
      <c r="O20" s="13">
        <f>MATCH(A20,postDEL!A$2:A782,0)</f>
        <v>19</v>
      </c>
      <c r="P20" s="8" t="str">
        <f t="shared" si="1"/>
        <v/>
      </c>
      <c r="Q20" s="8">
        <f t="shared" si="2"/>
        <v>-1</v>
      </c>
      <c r="R20" s="4"/>
    </row>
    <row r="21">
      <c r="A21" s="209" t="s">
        <v>351</v>
      </c>
      <c r="B21" s="65">
        <f t="array" ref="B21">INDEX(postDEL!$A$2:$P782,$O21,2)</f>
        <v>44473</v>
      </c>
      <c r="C21" s="208">
        <f t="array" ref="C21">INDEX(postDEL!$A$2:$P782,$O21,3)</f>
        <v>0.3021296296</v>
      </c>
      <c r="D21" s="67" t="str">
        <f t="array" ref="D21">INDEX(postDEL!$A$2:$AN782,$O21,39)</f>
        <v>SpROSA145068</v>
      </c>
      <c r="E21" s="67" t="str">
        <f t="array" ref="E21">INDEX(postDEL!$A$2:$P782,$O21,4)</f>
        <v/>
      </c>
      <c r="F21" s="67" t="str">
        <f t="array" ref="F21">INDEX(postDEL!$A$2:$P782,$O21,5)</f>
        <v/>
      </c>
      <c r="G21" s="67" t="str">
        <f t="array" ref="G21">INDEX(postDEL!$A$2:$P782,$O21,11)</f>
        <v>Null</v>
      </c>
      <c r="H21" s="67" t="str">
        <f t="array" ref="H21">INDEX(postDEL!$A$2:$AL782,$O21,37)</f>
        <v>Negative</v>
      </c>
      <c r="I21" s="65" t="str">
        <f t="array" ref="I21">INDEX(postDEL!$A$2:$AL782,$O21,12)</f>
        <v/>
      </c>
      <c r="J21" s="208" t="str">
        <f t="array" ref="J21">INDEX(postDEL!$A$2:$AL782,$O21,13)</f>
        <v/>
      </c>
      <c r="K21" s="67">
        <f t="array" ref="K21">INDEX(postDEL!$A$2:$AL782,$O21,36)</f>
        <v>2.2</v>
      </c>
      <c r="L21" s="67" t="str">
        <f t="array" ref="L21">INDEX(postDEL!$A$2:$AL782,$O21,38)</f>
        <v/>
      </c>
      <c r="M21" s="67" t="str">
        <f t="array" ref="M21">INDEX(postDEL!$A$2:$AL782,$O21,15)</f>
        <v/>
      </c>
      <c r="N21" s="8">
        <f>COUNTIF(postDEL!$A$2:$A782,A21)</f>
        <v>1</v>
      </c>
      <c r="O21" s="13">
        <f>MATCH(A21,postDEL!A$2:A782,0)</f>
        <v>20</v>
      </c>
      <c r="P21" s="8" t="str">
        <f t="shared" si="1"/>
        <v/>
      </c>
      <c r="Q21" s="8">
        <f t="shared" si="2"/>
        <v>-1</v>
      </c>
      <c r="R21" s="4"/>
    </row>
    <row r="22">
      <c r="A22" s="209" t="s">
        <v>354</v>
      </c>
      <c r="B22" s="65">
        <f t="array" ref="B22">INDEX(postDEL!$A$2:$P782,$O22,2)</f>
        <v>44473</v>
      </c>
      <c r="C22" s="208">
        <f t="array" ref="C22">INDEX(postDEL!$A$2:$P782,$O22,3)</f>
        <v>0.3123032407</v>
      </c>
      <c r="D22" s="67" t="str">
        <f t="array" ref="D22">INDEX(postDEL!$A$2:$AN782,$O22,39)</f>
        <v>SpROSA145068</v>
      </c>
      <c r="E22" s="67" t="str">
        <f t="array" ref="E22">INDEX(postDEL!$A$2:$P782,$O22,4)</f>
        <v/>
      </c>
      <c r="F22" s="67" t="str">
        <f t="array" ref="F22">INDEX(postDEL!$A$2:$P782,$O22,5)</f>
        <v/>
      </c>
      <c r="G22" s="67" t="str">
        <f t="array" ref="G22">INDEX(postDEL!$A$2:$P782,$O22,11)</f>
        <v>Null</v>
      </c>
      <c r="H22" s="67" t="str">
        <f t="array" ref="H22">INDEX(postDEL!$A$2:$AL782,$O22,37)</f>
        <v>Negative</v>
      </c>
      <c r="I22" s="65" t="str">
        <f t="array" ref="I22">INDEX(postDEL!$A$2:$AL782,$O22,12)</f>
        <v/>
      </c>
      <c r="J22" s="208" t="str">
        <f t="array" ref="J22">INDEX(postDEL!$A$2:$AL782,$O22,13)</f>
        <v/>
      </c>
      <c r="K22" s="67">
        <f t="array" ref="K22">INDEX(postDEL!$A$2:$AL782,$O22,36)</f>
        <v>2.2</v>
      </c>
      <c r="L22" s="67" t="str">
        <f t="array" ref="L22">INDEX(postDEL!$A$2:$AL782,$O22,38)</f>
        <v/>
      </c>
      <c r="M22" s="67" t="str">
        <f t="array" ref="M22">INDEX(postDEL!$A$2:$AL782,$O22,15)</f>
        <v/>
      </c>
      <c r="N22" s="8">
        <f>COUNTIF(postDEL!$A$2:$A782,A22)</f>
        <v>1</v>
      </c>
      <c r="O22" s="13">
        <f>MATCH(A22,postDEL!A$2:A782,0)</f>
        <v>21</v>
      </c>
      <c r="P22" s="8" t="str">
        <f t="shared" si="1"/>
        <v/>
      </c>
      <c r="Q22" s="8">
        <f t="shared" si="2"/>
        <v>-1</v>
      </c>
      <c r="R22" s="4"/>
    </row>
    <row r="23">
      <c r="A23" s="209" t="s">
        <v>356</v>
      </c>
      <c r="B23" s="65">
        <f t="array" ref="B23">INDEX(postDEL!$A$2:$P782,$O23,2)</f>
        <v>44473</v>
      </c>
      <c r="C23" s="208">
        <f t="array" ref="C23">INDEX(postDEL!$A$2:$P782,$O23,3)</f>
        <v>0.3146759259</v>
      </c>
      <c r="D23" s="67" t="str">
        <f t="array" ref="D23">INDEX(postDEL!$A$2:$AN782,$O23,39)</f>
        <v>SpROSA145068</v>
      </c>
      <c r="E23" s="67" t="str">
        <f t="array" ref="E23">INDEX(postDEL!$A$2:$P782,$O23,4)</f>
        <v/>
      </c>
      <c r="F23" s="67" t="str">
        <f t="array" ref="F23">INDEX(postDEL!$A$2:$P782,$O23,5)</f>
        <v/>
      </c>
      <c r="G23" s="67" t="str">
        <f t="array" ref="G23">INDEX(postDEL!$A$2:$P782,$O23,11)</f>
        <v>Null</v>
      </c>
      <c r="H23" s="67" t="str">
        <f t="array" ref="H23">INDEX(postDEL!$A$2:$AL782,$O23,37)</f>
        <v>Negative</v>
      </c>
      <c r="I23" s="65" t="str">
        <f t="array" ref="I23">INDEX(postDEL!$A$2:$AL782,$O23,12)</f>
        <v/>
      </c>
      <c r="J23" s="208" t="str">
        <f t="array" ref="J23">INDEX(postDEL!$A$2:$AL782,$O23,13)</f>
        <v/>
      </c>
      <c r="K23" s="67">
        <f t="array" ref="K23">INDEX(postDEL!$A$2:$AL782,$O23,36)</f>
        <v>2.2</v>
      </c>
      <c r="L23" s="67" t="str">
        <f t="array" ref="L23">INDEX(postDEL!$A$2:$AL782,$O23,38)</f>
        <v/>
      </c>
      <c r="M23" s="67" t="str">
        <f t="array" ref="M23">INDEX(postDEL!$A$2:$AL782,$O23,15)</f>
        <v/>
      </c>
      <c r="N23" s="8">
        <f>COUNTIF(postDEL!$A$2:$A782,A23)</f>
        <v>1</v>
      </c>
      <c r="O23" s="13">
        <f>MATCH(A23,postDEL!A$2:A782,0)</f>
        <v>22</v>
      </c>
      <c r="P23" s="8" t="str">
        <f t="shared" si="1"/>
        <v/>
      </c>
      <c r="Q23" s="8">
        <f t="shared" si="2"/>
        <v>-1</v>
      </c>
      <c r="R23" s="4"/>
    </row>
    <row r="24">
      <c r="A24" s="209" t="s">
        <v>359</v>
      </c>
      <c r="B24" s="65">
        <f t="array" ref="B24">INDEX(postDEL!$A$2:$P782,$O24,2)</f>
        <v>44473</v>
      </c>
      <c r="C24" s="208">
        <f t="array" ref="C24">INDEX(postDEL!$A$2:$P782,$O24,3)</f>
        <v>0.3149189815</v>
      </c>
      <c r="D24" s="67" t="str">
        <f t="array" ref="D24">INDEX(postDEL!$A$2:$AN782,$O24,39)</f>
        <v>SpROSA145068</v>
      </c>
      <c r="E24" s="67" t="str">
        <f t="array" ref="E24">INDEX(postDEL!$A$2:$P782,$O24,4)</f>
        <v/>
      </c>
      <c r="F24" s="67" t="str">
        <f t="array" ref="F24">INDEX(postDEL!$A$2:$P782,$O24,5)</f>
        <v/>
      </c>
      <c r="G24" s="67" t="str">
        <f t="array" ref="G24">INDEX(postDEL!$A$2:$P782,$O24,11)</f>
        <v>Null</v>
      </c>
      <c r="H24" s="67" t="str">
        <f t="array" ref="H24">INDEX(postDEL!$A$2:$AL782,$O24,37)</f>
        <v>Negative</v>
      </c>
      <c r="I24" s="65" t="str">
        <f t="array" ref="I24">INDEX(postDEL!$A$2:$AL782,$O24,12)</f>
        <v/>
      </c>
      <c r="J24" s="208" t="str">
        <f t="array" ref="J24">INDEX(postDEL!$A$2:$AL782,$O24,13)</f>
        <v/>
      </c>
      <c r="K24" s="67">
        <f t="array" ref="K24">INDEX(postDEL!$A$2:$AL782,$O24,36)</f>
        <v>2.2</v>
      </c>
      <c r="L24" s="67" t="str">
        <f t="array" ref="L24">INDEX(postDEL!$A$2:$AL782,$O24,38)</f>
        <v/>
      </c>
      <c r="M24" s="67" t="str">
        <f t="array" ref="M24">INDEX(postDEL!$A$2:$AL782,$O24,15)</f>
        <v/>
      </c>
      <c r="N24" s="8">
        <f>COUNTIF(postDEL!$A$2:$A782,A24)</f>
        <v>1</v>
      </c>
      <c r="O24" s="13">
        <f>MATCH(A24,postDEL!A$2:A782,0)</f>
        <v>23</v>
      </c>
      <c r="P24" s="8" t="str">
        <f t="shared" si="1"/>
        <v/>
      </c>
      <c r="Q24" s="8">
        <f t="shared" si="2"/>
        <v>-1</v>
      </c>
      <c r="R24" s="4"/>
    </row>
    <row r="25">
      <c r="A25" s="209" t="s">
        <v>362</v>
      </c>
      <c r="B25" s="65">
        <f t="array" ref="B25">INDEX(postDEL!$A$2:$P782,$O25,2)</f>
        <v>44473</v>
      </c>
      <c r="C25" s="208">
        <f t="array" ref="C25">INDEX(postDEL!$A$2:$P782,$O25,3)</f>
        <v>0.3152546296</v>
      </c>
      <c r="D25" s="67" t="str">
        <f t="array" ref="D25">INDEX(postDEL!$A$2:$AN782,$O25,39)</f>
        <v>SpROSA145068</v>
      </c>
      <c r="E25" s="67" t="str">
        <f t="array" ref="E25">INDEX(postDEL!$A$2:$P782,$O25,4)</f>
        <v/>
      </c>
      <c r="F25" s="67" t="str">
        <f t="array" ref="F25">INDEX(postDEL!$A$2:$P782,$O25,5)</f>
        <v/>
      </c>
      <c r="G25" s="67" t="str">
        <f t="array" ref="G25">INDEX(postDEL!$A$2:$P782,$O25,11)</f>
        <v>Null</v>
      </c>
      <c r="H25" s="67" t="str">
        <f t="array" ref="H25">INDEX(postDEL!$A$2:$AL782,$O25,37)</f>
        <v>Negative</v>
      </c>
      <c r="I25" s="65" t="str">
        <f t="array" ref="I25">INDEX(postDEL!$A$2:$AL782,$O25,12)</f>
        <v/>
      </c>
      <c r="J25" s="208" t="str">
        <f t="array" ref="J25">INDEX(postDEL!$A$2:$AL782,$O25,13)</f>
        <v/>
      </c>
      <c r="K25" s="67">
        <f t="array" ref="K25">INDEX(postDEL!$A$2:$AL782,$O25,36)</f>
        <v>2.2</v>
      </c>
      <c r="L25" s="67" t="str">
        <f t="array" ref="L25">INDEX(postDEL!$A$2:$AL782,$O25,38)</f>
        <v/>
      </c>
      <c r="M25" s="67" t="str">
        <f t="array" ref="M25">INDEX(postDEL!$A$2:$AL782,$O25,15)</f>
        <v/>
      </c>
      <c r="N25" s="8">
        <f>COUNTIF(postDEL!$A$2:$A782,A25)</f>
        <v>1</v>
      </c>
      <c r="O25" s="13">
        <f>MATCH(A25,postDEL!A$2:A782,0)</f>
        <v>24</v>
      </c>
      <c r="P25" s="8" t="str">
        <f t="shared" si="1"/>
        <v/>
      </c>
      <c r="Q25" s="8">
        <f t="shared" si="2"/>
        <v>-1</v>
      </c>
      <c r="R25" s="4"/>
    </row>
    <row r="26">
      <c r="A26" s="209" t="s">
        <v>365</v>
      </c>
      <c r="B26" s="65">
        <f t="array" ref="B26">INDEX(postDEL!$A$2:$P782,$O26,2)</f>
        <v>44473</v>
      </c>
      <c r="C26" s="208">
        <f t="array" ref="C26">INDEX(postDEL!$A$2:$P782,$O26,3)</f>
        <v>0.3232060185</v>
      </c>
      <c r="D26" s="67" t="str">
        <f t="array" ref="D26">INDEX(postDEL!$A$2:$AN782,$O26,39)</f>
        <v>SpROSA145068</v>
      </c>
      <c r="E26" s="67" t="str">
        <f t="array" ref="E26">INDEX(postDEL!$A$2:$P782,$O26,4)</f>
        <v/>
      </c>
      <c r="F26" s="67" t="str">
        <f t="array" ref="F26">INDEX(postDEL!$A$2:$P782,$O26,5)</f>
        <v/>
      </c>
      <c r="G26" s="67" t="str">
        <f t="array" ref="G26">INDEX(postDEL!$A$2:$P782,$O26,11)</f>
        <v>Null</v>
      </c>
      <c r="H26" s="67" t="str">
        <f t="array" ref="H26">INDEX(postDEL!$A$2:$AL782,$O26,37)</f>
        <v>Negative</v>
      </c>
      <c r="I26" s="65" t="str">
        <f t="array" ref="I26">INDEX(postDEL!$A$2:$AL782,$O26,12)</f>
        <v/>
      </c>
      <c r="J26" s="208" t="str">
        <f t="array" ref="J26">INDEX(postDEL!$A$2:$AL782,$O26,13)</f>
        <v/>
      </c>
      <c r="K26" s="67">
        <f t="array" ref="K26">INDEX(postDEL!$A$2:$AL782,$O26,36)</f>
        <v>2.2</v>
      </c>
      <c r="L26" s="67" t="str">
        <f t="array" ref="L26">INDEX(postDEL!$A$2:$AL782,$O26,38)</f>
        <v/>
      </c>
      <c r="M26" s="67" t="str">
        <f t="array" ref="M26">INDEX(postDEL!$A$2:$AL782,$O26,15)</f>
        <v/>
      </c>
      <c r="N26" s="8">
        <f>COUNTIF(postDEL!$A$2:$A782,A26)</f>
        <v>1</v>
      </c>
      <c r="O26" s="13">
        <f>MATCH(A26,postDEL!A$2:A782,0)</f>
        <v>25</v>
      </c>
      <c r="P26" s="8" t="str">
        <f t="shared" si="1"/>
        <v/>
      </c>
      <c r="Q26" s="8">
        <f t="shared" si="2"/>
        <v>-1</v>
      </c>
      <c r="R26" s="4"/>
    </row>
    <row r="27">
      <c r="A27" s="209" t="s">
        <v>367</v>
      </c>
      <c r="B27" s="65">
        <f t="array" ref="B27">INDEX(postDEL!$A$2:$P782,$O27,2)</f>
        <v>44473</v>
      </c>
      <c r="C27" s="208">
        <f t="array" ref="C27">INDEX(postDEL!$A$2:$P782,$O27,3)</f>
        <v>0.3960300926</v>
      </c>
      <c r="D27" s="67" t="str">
        <f t="array" ref="D27">INDEX(postDEL!$A$2:$AN782,$O27,39)</f>
        <v>SpROSA145068</v>
      </c>
      <c r="E27" s="67" t="str">
        <f t="array" ref="E27">INDEX(postDEL!$A$2:$P782,$O27,4)</f>
        <v/>
      </c>
      <c r="F27" s="67" t="str">
        <f t="array" ref="F27">INDEX(postDEL!$A$2:$P782,$O27,5)</f>
        <v/>
      </c>
      <c r="G27" s="67" t="str">
        <f t="array" ref="G27">INDEX(postDEL!$A$2:$P782,$O27,11)</f>
        <v>Null</v>
      </c>
      <c r="H27" s="67" t="str">
        <f t="array" ref="H27">INDEX(postDEL!$A$2:$AL782,$O27,37)</f>
        <v>Negative</v>
      </c>
      <c r="I27" s="65">
        <f t="array" ref="I27">INDEX(postDEL!$A$2:$AL782,$O27,12)</f>
        <v>44868</v>
      </c>
      <c r="J27" s="208">
        <f t="array" ref="J27">INDEX(postDEL!$A$2:$AL782,$O27,13)</f>
        <v>0.5355208333</v>
      </c>
      <c r="K27" s="67">
        <f t="array" ref="K27">INDEX(postDEL!$A$2:$AL782,$O27,36)</f>
        <v>2.2</v>
      </c>
      <c r="L27" s="67" t="str">
        <f t="array" ref="L27">INDEX(postDEL!$A$2:$AL782,$O27,38)</f>
        <v/>
      </c>
      <c r="M27" s="67" t="str">
        <f t="array" ref="M27">INDEX(postDEL!$A$2:$AL782,$O27,15)</f>
        <v/>
      </c>
      <c r="N27" s="8">
        <f>COUNTIF(postDEL!$A$2:$A782,A27)</f>
        <v>1</v>
      </c>
      <c r="O27" s="13">
        <f>MATCH(A27,postDEL!A$2:A782,0)</f>
        <v>26</v>
      </c>
      <c r="P27" s="8" t="str">
        <f t="shared" si="1"/>
        <v/>
      </c>
      <c r="Q27" s="8">
        <f t="shared" si="2"/>
        <v>395</v>
      </c>
      <c r="R27" s="4"/>
    </row>
    <row r="28">
      <c r="A28" s="209" t="s">
        <v>370</v>
      </c>
      <c r="B28" s="65">
        <f t="array" ref="B28">INDEX(postDEL!$A$2:$P782,$O28,2)</f>
        <v>44473</v>
      </c>
      <c r="C28" s="208">
        <f t="array" ref="C28">INDEX(postDEL!$A$2:$P782,$O28,3)</f>
        <v>0.4370601852</v>
      </c>
      <c r="D28" s="67" t="str">
        <f t="array" ref="D28">INDEX(postDEL!$A$2:$AN782,$O28,39)</f>
        <v>SpROSA145068</v>
      </c>
      <c r="E28" s="67" t="str">
        <f t="array" ref="E28">INDEX(postDEL!$A$2:$P782,$O28,4)</f>
        <v/>
      </c>
      <c r="F28" s="67" t="str">
        <f t="array" ref="F28">INDEX(postDEL!$A$2:$P782,$O28,5)</f>
        <v/>
      </c>
      <c r="G28" s="67" t="str">
        <f t="array" ref="G28">INDEX(postDEL!$A$2:$P782,$O28,11)</f>
        <v>Null</v>
      </c>
      <c r="H28" s="67" t="str">
        <f t="array" ref="H28">INDEX(postDEL!$A$2:$AL782,$O28,37)</f>
        <v>Negative</v>
      </c>
      <c r="I28" s="65" t="str">
        <f t="array" ref="I28">INDEX(postDEL!$A$2:$AL782,$O28,12)</f>
        <v/>
      </c>
      <c r="J28" s="208" t="str">
        <f t="array" ref="J28">INDEX(postDEL!$A$2:$AL782,$O28,13)</f>
        <v/>
      </c>
      <c r="K28" s="67">
        <f t="array" ref="K28">INDEX(postDEL!$A$2:$AL782,$O28,36)</f>
        <v>2.2</v>
      </c>
      <c r="L28" s="67" t="str">
        <f t="array" ref="L28">INDEX(postDEL!$A$2:$AL782,$O28,38)</f>
        <v/>
      </c>
      <c r="M28" s="67" t="str">
        <f t="array" ref="M28">INDEX(postDEL!$A$2:$AL782,$O28,15)</f>
        <v/>
      </c>
      <c r="N28" s="8">
        <f>COUNTIF(postDEL!$A$2:$A782,A28)</f>
        <v>1</v>
      </c>
      <c r="O28" s="13">
        <f>MATCH(A28,postDEL!A$2:A782,0)</f>
        <v>27</v>
      </c>
      <c r="P28" s="8" t="str">
        <f t="shared" si="1"/>
        <v/>
      </c>
      <c r="Q28" s="8">
        <f t="shared" si="2"/>
        <v>-1</v>
      </c>
      <c r="R28" s="4"/>
    </row>
    <row r="29">
      <c r="A29" s="209" t="s">
        <v>372</v>
      </c>
      <c r="B29" s="65">
        <f t="array" ref="B29">INDEX(postDEL!$A$2:$P782,$O29,2)</f>
        <v>44473</v>
      </c>
      <c r="C29" s="208">
        <f t="array" ref="C29">INDEX(postDEL!$A$2:$P782,$O29,3)</f>
        <v>0.4605092593</v>
      </c>
      <c r="D29" s="67" t="str">
        <f t="array" ref="D29">INDEX(postDEL!$A$2:$AN782,$O29,39)</f>
        <v>SpROSA573919</v>
      </c>
      <c r="E29" s="67" t="str">
        <f t="array" ref="E29">INDEX(postDEL!$A$2:$P782,$O29,4)</f>
        <v/>
      </c>
      <c r="F29" s="67" t="str">
        <f t="array" ref="F29">INDEX(postDEL!$A$2:$P782,$O29,5)</f>
        <v/>
      </c>
      <c r="G29" s="67" t="str">
        <f t="array" ref="G29">INDEX(postDEL!$A$2:$P782,$O29,11)</f>
        <v>Null</v>
      </c>
      <c r="H29" s="67" t="str">
        <f t="array" ref="H29">INDEX(postDEL!$A$2:$AL782,$O29,37)</f>
        <v>Negative</v>
      </c>
      <c r="I29" s="65" t="str">
        <f t="array" ref="I29">INDEX(postDEL!$A$2:$AL782,$O29,12)</f>
        <v/>
      </c>
      <c r="J29" s="208" t="str">
        <f t="array" ref="J29">INDEX(postDEL!$A$2:$AL782,$O29,13)</f>
        <v/>
      </c>
      <c r="K29" s="67">
        <f t="array" ref="K29">INDEX(postDEL!$A$2:$AL782,$O29,36)</f>
        <v>2.2</v>
      </c>
      <c r="L29" s="67" t="str">
        <f t="array" ref="L29">INDEX(postDEL!$A$2:$AL782,$O29,38)</f>
        <v/>
      </c>
      <c r="M29" s="67" t="str">
        <f t="array" ref="M29">INDEX(postDEL!$A$2:$AL782,$O29,15)</f>
        <v/>
      </c>
      <c r="N29" s="8">
        <f>COUNTIF(postDEL!$A$2:$A782,A29)</f>
        <v>1</v>
      </c>
      <c r="O29" s="13">
        <f>MATCH(A29,postDEL!A$2:A782,0)</f>
        <v>28</v>
      </c>
      <c r="P29" s="8" t="str">
        <f t="shared" si="1"/>
        <v/>
      </c>
      <c r="Q29" s="8">
        <f t="shared" si="2"/>
        <v>-1</v>
      </c>
      <c r="R29" s="4"/>
    </row>
    <row r="30">
      <c r="A30" s="209" t="s">
        <v>375</v>
      </c>
      <c r="B30" s="65">
        <f t="array" ref="B30">INDEX(postDEL!$A$2:$P782,$O30,2)</f>
        <v>44473</v>
      </c>
      <c r="C30" s="208">
        <f t="array" ref="C30">INDEX(postDEL!$A$2:$P782,$O30,3)</f>
        <v>0.4840162037</v>
      </c>
      <c r="D30" s="67" t="str">
        <f t="array" ref="D30">INDEX(postDEL!$A$2:$AN782,$O30,39)</f>
        <v>SpROSA145068</v>
      </c>
      <c r="E30" s="67" t="str">
        <f t="array" ref="E30">INDEX(postDEL!$A$2:$P782,$O30,4)</f>
        <v/>
      </c>
      <c r="F30" s="67" t="str">
        <f t="array" ref="F30">INDEX(postDEL!$A$2:$P782,$O30,5)</f>
        <v/>
      </c>
      <c r="G30" s="67" t="str">
        <f t="array" ref="G30">INDEX(postDEL!$A$2:$P782,$O30,11)</f>
        <v>Null</v>
      </c>
      <c r="H30" s="67" t="str">
        <f t="array" ref="H30">INDEX(postDEL!$A$2:$AL782,$O30,37)</f>
        <v>Negative</v>
      </c>
      <c r="I30" s="65" t="str">
        <f t="array" ref="I30">INDEX(postDEL!$A$2:$AL782,$O30,12)</f>
        <v/>
      </c>
      <c r="J30" s="208" t="str">
        <f t="array" ref="J30">INDEX(postDEL!$A$2:$AL782,$O30,13)</f>
        <v/>
      </c>
      <c r="K30" s="67">
        <f t="array" ref="K30">INDEX(postDEL!$A$2:$AL782,$O30,36)</f>
        <v>2.2</v>
      </c>
      <c r="L30" s="67" t="str">
        <f t="array" ref="L30">INDEX(postDEL!$A$2:$AL782,$O30,38)</f>
        <v/>
      </c>
      <c r="M30" s="67" t="str">
        <f t="array" ref="M30">INDEX(postDEL!$A$2:$AL782,$O30,15)</f>
        <v/>
      </c>
      <c r="N30" s="8">
        <f>COUNTIF(postDEL!$A$2:$A782,A30)</f>
        <v>1</v>
      </c>
      <c r="O30" s="13">
        <f>MATCH(A30,postDEL!A$2:A782,0)</f>
        <v>29</v>
      </c>
      <c r="P30" s="8" t="str">
        <f t="shared" si="1"/>
        <v/>
      </c>
      <c r="Q30" s="8">
        <f t="shared" si="2"/>
        <v>-1</v>
      </c>
      <c r="R30" s="4"/>
    </row>
    <row r="31">
      <c r="A31" s="209" t="s">
        <v>377</v>
      </c>
      <c r="B31" s="65">
        <f t="array" ref="B31">INDEX(postDEL!$A$2:$P782,$O31,2)</f>
        <v>44473</v>
      </c>
      <c r="C31" s="208">
        <f t="array" ref="C31">INDEX(postDEL!$A$2:$P782,$O31,3)</f>
        <v>0.5335185185</v>
      </c>
      <c r="D31" s="67" t="str">
        <f t="array" ref="D31">INDEX(postDEL!$A$2:$AN782,$O31,39)</f>
        <v>SpROSA573919</v>
      </c>
      <c r="E31" s="67" t="str">
        <f t="array" ref="E31">INDEX(postDEL!$A$2:$P782,$O31,4)</f>
        <v/>
      </c>
      <c r="F31" s="67" t="str">
        <f t="array" ref="F31">INDEX(postDEL!$A$2:$P782,$O31,5)</f>
        <v/>
      </c>
      <c r="G31" s="67" t="str">
        <f t="array" ref="G31">INDEX(postDEL!$A$2:$P782,$O31,11)</f>
        <v>Null</v>
      </c>
      <c r="H31" s="67" t="str">
        <f t="array" ref="H31">INDEX(postDEL!$A$2:$AL782,$O31,37)</f>
        <v>Negative</v>
      </c>
      <c r="I31" s="65">
        <f t="array" ref="I31">INDEX(postDEL!$A$2:$AL782,$O31,12)</f>
        <v>44868</v>
      </c>
      <c r="J31" s="208">
        <f t="array" ref="J31">INDEX(postDEL!$A$2:$AL782,$O31,13)</f>
        <v>0.5355208333</v>
      </c>
      <c r="K31" s="67">
        <f t="array" ref="K31">INDEX(postDEL!$A$2:$AL782,$O31,36)</f>
        <v>2.2</v>
      </c>
      <c r="L31" s="67" t="str">
        <f t="array" ref="L31">INDEX(postDEL!$A$2:$AL782,$O31,38)</f>
        <v/>
      </c>
      <c r="M31" s="67" t="str">
        <f t="array" ref="M31">INDEX(postDEL!$A$2:$AL782,$O31,15)</f>
        <v/>
      </c>
      <c r="N31" s="8">
        <f>COUNTIF(postDEL!$A$2:$A782,A31)</f>
        <v>1</v>
      </c>
      <c r="O31" s="13">
        <f>MATCH(A31,postDEL!A$2:A782,0)</f>
        <v>30</v>
      </c>
      <c r="P31" s="8" t="str">
        <f t="shared" si="1"/>
        <v/>
      </c>
      <c r="Q31" s="8">
        <f t="shared" si="2"/>
        <v>395</v>
      </c>
      <c r="R31" s="4"/>
    </row>
    <row r="32">
      <c r="A32" s="209" t="s">
        <v>380</v>
      </c>
      <c r="B32" s="65">
        <f t="array" ref="B32">INDEX(postDEL!$A$2:$P782,$O32,2)</f>
        <v>44473</v>
      </c>
      <c r="C32" s="208">
        <f t="array" ref="C32">INDEX(postDEL!$A$2:$P782,$O32,3)</f>
        <v>0.7167476852</v>
      </c>
      <c r="D32" s="67" t="str">
        <f t="array" ref="D32">INDEX(postDEL!$A$2:$AN782,$O32,39)</f>
        <v>SpROSA145068</v>
      </c>
      <c r="E32" s="67" t="str">
        <f t="array" ref="E32">INDEX(postDEL!$A$2:$P782,$O32,4)</f>
        <v/>
      </c>
      <c r="F32" s="67" t="str">
        <f t="array" ref="F32">INDEX(postDEL!$A$2:$P782,$O32,5)</f>
        <v/>
      </c>
      <c r="G32" s="67" t="str">
        <f t="array" ref="G32">INDEX(postDEL!$A$2:$P782,$O32,11)</f>
        <v>Null</v>
      </c>
      <c r="H32" s="67" t="str">
        <f t="array" ref="H32">INDEX(postDEL!$A$2:$AL782,$O32,37)</f>
        <v>Negative</v>
      </c>
      <c r="I32" s="65">
        <f t="array" ref="I32">INDEX(postDEL!$A$2:$AL782,$O32,12)</f>
        <v>44868</v>
      </c>
      <c r="J32" s="208">
        <f t="array" ref="J32">INDEX(postDEL!$A$2:$AL782,$O32,13)</f>
        <v>0.5355208333</v>
      </c>
      <c r="K32" s="67">
        <f t="array" ref="K32">INDEX(postDEL!$A$2:$AL782,$O32,36)</f>
        <v>2.2</v>
      </c>
      <c r="L32" s="67" t="str">
        <f t="array" ref="L32">INDEX(postDEL!$A$2:$AL782,$O32,38)</f>
        <v/>
      </c>
      <c r="M32" s="67" t="str">
        <f t="array" ref="M32">INDEX(postDEL!$A$2:$AL782,$O32,15)</f>
        <v/>
      </c>
      <c r="N32" s="8">
        <f>COUNTIF(postDEL!$A$2:$A782,A32)</f>
        <v>1</v>
      </c>
      <c r="O32" s="13">
        <f>MATCH(A32,postDEL!A$2:A782,0)</f>
        <v>31</v>
      </c>
      <c r="P32" s="8" t="str">
        <f t="shared" si="1"/>
        <v/>
      </c>
      <c r="Q32" s="8">
        <f t="shared" si="2"/>
        <v>395</v>
      </c>
      <c r="R32" s="4"/>
    </row>
    <row r="33">
      <c r="A33" s="209" t="s">
        <v>383</v>
      </c>
      <c r="B33" s="65">
        <f t="array" ref="B33">INDEX(postDEL!$A$2:$P782,$O33,2)</f>
        <v>44473</v>
      </c>
      <c r="C33" s="208">
        <f t="array" ref="C33">INDEX(postDEL!$A$2:$P782,$O33,3)</f>
        <v>0.7175115741</v>
      </c>
      <c r="D33" s="67" t="str">
        <f t="array" ref="D33">INDEX(postDEL!$A$2:$AN782,$O33,39)</f>
        <v>SpROSA145068</v>
      </c>
      <c r="E33" s="67" t="str">
        <f t="array" ref="E33">INDEX(postDEL!$A$2:$P782,$O33,4)</f>
        <v/>
      </c>
      <c r="F33" s="67" t="str">
        <f t="array" ref="F33">INDEX(postDEL!$A$2:$P782,$O33,5)</f>
        <v/>
      </c>
      <c r="G33" s="67" t="str">
        <f t="array" ref="G33">INDEX(postDEL!$A$2:$P782,$O33,11)</f>
        <v>Null</v>
      </c>
      <c r="H33" s="67" t="str">
        <f t="array" ref="H33">INDEX(postDEL!$A$2:$AL782,$O33,37)</f>
        <v>Negative</v>
      </c>
      <c r="I33" s="65">
        <f t="array" ref="I33">INDEX(postDEL!$A$2:$AL782,$O33,12)</f>
        <v>44868</v>
      </c>
      <c r="J33" s="208">
        <f t="array" ref="J33">INDEX(postDEL!$A$2:$AL782,$O33,13)</f>
        <v>0.5355208333</v>
      </c>
      <c r="K33" s="67">
        <f t="array" ref="K33">INDEX(postDEL!$A$2:$AL782,$O33,36)</f>
        <v>2.2</v>
      </c>
      <c r="L33" s="67" t="str">
        <f t="array" ref="L33">INDEX(postDEL!$A$2:$AL782,$O33,38)</f>
        <v/>
      </c>
      <c r="M33" s="67" t="str">
        <f t="array" ref="M33">INDEX(postDEL!$A$2:$AL782,$O33,15)</f>
        <v/>
      </c>
      <c r="N33" s="8">
        <f>COUNTIF(postDEL!$A$2:$A782,A33)</f>
        <v>1</v>
      </c>
      <c r="O33" s="13">
        <f>MATCH(A33,postDEL!A$2:A782,0)</f>
        <v>32</v>
      </c>
      <c r="P33" s="8" t="str">
        <f t="shared" si="1"/>
        <v/>
      </c>
      <c r="Q33" s="8">
        <f t="shared" si="2"/>
        <v>395</v>
      </c>
      <c r="R33" s="4"/>
    </row>
    <row r="34">
      <c r="A34" s="209" t="s">
        <v>386</v>
      </c>
      <c r="B34" s="65">
        <f t="array" ref="B34">INDEX(postDEL!$A$2:$P782,$O34,2)</f>
        <v>44473</v>
      </c>
      <c r="C34" s="208">
        <f t="array" ref="C34">INDEX(postDEL!$A$2:$P782,$O34,3)</f>
        <v>0.7190625</v>
      </c>
      <c r="D34" s="67" t="str">
        <f t="array" ref="D34">INDEX(postDEL!$A$2:$AN782,$O34,39)</f>
        <v>SpROSA145068</v>
      </c>
      <c r="E34" s="67" t="str">
        <f t="array" ref="E34">INDEX(postDEL!$A$2:$P782,$O34,4)</f>
        <v/>
      </c>
      <c r="F34" s="67" t="str">
        <f t="array" ref="F34">INDEX(postDEL!$A$2:$P782,$O34,5)</f>
        <v/>
      </c>
      <c r="G34" s="67" t="str">
        <f t="array" ref="G34">INDEX(postDEL!$A$2:$P782,$O34,11)</f>
        <v>Null</v>
      </c>
      <c r="H34" s="67" t="str">
        <f t="array" ref="H34">INDEX(postDEL!$A$2:$AL782,$O34,37)</f>
        <v>Negative</v>
      </c>
      <c r="I34" s="65">
        <f t="array" ref="I34">INDEX(postDEL!$A$2:$AL782,$O34,12)</f>
        <v>44868</v>
      </c>
      <c r="J34" s="208">
        <f t="array" ref="J34">INDEX(postDEL!$A$2:$AL782,$O34,13)</f>
        <v>0.5355208333</v>
      </c>
      <c r="K34" s="67">
        <f t="array" ref="K34">INDEX(postDEL!$A$2:$AL782,$O34,36)</f>
        <v>2.2</v>
      </c>
      <c r="L34" s="67" t="str">
        <f t="array" ref="L34">INDEX(postDEL!$A$2:$AL782,$O34,38)</f>
        <v/>
      </c>
      <c r="M34" s="67" t="str">
        <f t="array" ref="M34">INDEX(postDEL!$A$2:$AL782,$O34,15)</f>
        <v/>
      </c>
      <c r="N34" s="8">
        <f>COUNTIF(postDEL!$A$2:$A782,A34)</f>
        <v>1</v>
      </c>
      <c r="O34" s="13">
        <f>MATCH(A34,postDEL!A$2:A782,0)</f>
        <v>33</v>
      </c>
      <c r="P34" s="8" t="str">
        <f t="shared" si="1"/>
        <v/>
      </c>
      <c r="Q34" s="8">
        <f t="shared" si="2"/>
        <v>395</v>
      </c>
      <c r="R34" s="4"/>
    </row>
    <row r="35">
      <c r="A35" s="209" t="s">
        <v>389</v>
      </c>
      <c r="B35" s="65">
        <f t="array" ref="B35">INDEX(postDEL!$A$2:$P782,$O35,2)</f>
        <v>44473</v>
      </c>
      <c r="C35" s="208">
        <f t="array" ref="C35">INDEX(postDEL!$A$2:$P782,$O35,3)</f>
        <v>0.7196296296</v>
      </c>
      <c r="D35" s="67" t="str">
        <f t="array" ref="D35">INDEX(postDEL!$A$2:$AN782,$O35,39)</f>
        <v>SpROSA145068</v>
      </c>
      <c r="E35" s="67" t="str">
        <f t="array" ref="E35">INDEX(postDEL!$A$2:$P782,$O35,4)</f>
        <v/>
      </c>
      <c r="F35" s="67" t="str">
        <f t="array" ref="F35">INDEX(postDEL!$A$2:$P782,$O35,5)</f>
        <v/>
      </c>
      <c r="G35" s="67" t="str">
        <f t="array" ref="G35">INDEX(postDEL!$A$2:$P782,$O35,11)</f>
        <v>Null</v>
      </c>
      <c r="H35" s="67" t="str">
        <f t="array" ref="H35">INDEX(postDEL!$A$2:$AL782,$O35,37)</f>
        <v>Negative</v>
      </c>
      <c r="I35" s="65">
        <f t="array" ref="I35">INDEX(postDEL!$A$2:$AL782,$O35,12)</f>
        <v>44868</v>
      </c>
      <c r="J35" s="208">
        <f t="array" ref="J35">INDEX(postDEL!$A$2:$AL782,$O35,13)</f>
        <v>0.5355208333</v>
      </c>
      <c r="K35" s="67">
        <f t="array" ref="K35">INDEX(postDEL!$A$2:$AL782,$O35,36)</f>
        <v>2.2</v>
      </c>
      <c r="L35" s="67" t="str">
        <f t="array" ref="L35">INDEX(postDEL!$A$2:$AL782,$O35,38)</f>
        <v/>
      </c>
      <c r="M35" s="67" t="str">
        <f t="array" ref="M35">INDEX(postDEL!$A$2:$AL782,$O35,15)</f>
        <v/>
      </c>
      <c r="N35" s="8">
        <f>COUNTIF(postDEL!$A$2:$A782,A35)</f>
        <v>1</v>
      </c>
      <c r="O35" s="13">
        <f>MATCH(A35,postDEL!A$2:A782,0)</f>
        <v>34</v>
      </c>
      <c r="P35" s="8" t="str">
        <f t="shared" si="1"/>
        <v/>
      </c>
      <c r="Q35" s="8">
        <f t="shared" si="2"/>
        <v>395</v>
      </c>
      <c r="R35" s="4"/>
    </row>
    <row r="36">
      <c r="A36" s="209" t="s">
        <v>392</v>
      </c>
      <c r="B36" s="65">
        <f t="array" ref="B36">INDEX(postDEL!$A$2:$P782,$O36,2)</f>
        <v>44473</v>
      </c>
      <c r="C36" s="208">
        <f t="array" ref="C36">INDEX(postDEL!$A$2:$P782,$O36,3)</f>
        <v>0.7223263889</v>
      </c>
      <c r="D36" s="67" t="str">
        <f t="array" ref="D36">INDEX(postDEL!$A$2:$AN782,$O36,39)</f>
        <v>SpROSA145068</v>
      </c>
      <c r="E36" s="67" t="str">
        <f t="array" ref="E36">INDEX(postDEL!$A$2:$P782,$O36,4)</f>
        <v/>
      </c>
      <c r="F36" s="67" t="str">
        <f t="array" ref="F36">INDEX(postDEL!$A$2:$P782,$O36,5)</f>
        <v/>
      </c>
      <c r="G36" s="67" t="str">
        <f t="array" ref="G36">INDEX(postDEL!$A$2:$P782,$O36,11)</f>
        <v>Null</v>
      </c>
      <c r="H36" s="67" t="str">
        <f t="array" ref="H36">INDEX(postDEL!$A$2:$AL782,$O36,37)</f>
        <v>Negative</v>
      </c>
      <c r="I36" s="65">
        <f t="array" ref="I36">INDEX(postDEL!$A$2:$AL782,$O36,12)</f>
        <v>44868</v>
      </c>
      <c r="J36" s="208">
        <f t="array" ref="J36">INDEX(postDEL!$A$2:$AL782,$O36,13)</f>
        <v>0.5355208333</v>
      </c>
      <c r="K36" s="67">
        <f t="array" ref="K36">INDEX(postDEL!$A$2:$AL782,$O36,36)</f>
        <v>2.2</v>
      </c>
      <c r="L36" s="67" t="str">
        <f t="array" ref="L36">INDEX(postDEL!$A$2:$AL782,$O36,38)</f>
        <v/>
      </c>
      <c r="M36" s="67" t="str">
        <f t="array" ref="M36">INDEX(postDEL!$A$2:$AL782,$O36,15)</f>
        <v/>
      </c>
      <c r="N36" s="8">
        <f>COUNTIF(postDEL!$A$2:$A782,A36)</f>
        <v>1</v>
      </c>
      <c r="O36" s="13">
        <f>MATCH(A36,postDEL!A$2:A782,0)</f>
        <v>35</v>
      </c>
      <c r="P36" s="8" t="str">
        <f t="shared" si="1"/>
        <v/>
      </c>
      <c r="Q36" s="8">
        <f t="shared" si="2"/>
        <v>395</v>
      </c>
      <c r="R36" s="4"/>
    </row>
    <row r="37">
      <c r="A37" s="209" t="s">
        <v>395</v>
      </c>
      <c r="B37" s="65">
        <f t="array" ref="B37">INDEX(postDEL!$A$2:$P782,$O37,2)</f>
        <v>44473</v>
      </c>
      <c r="C37" s="208">
        <f t="array" ref="C37">INDEX(postDEL!$A$2:$P782,$O37,3)</f>
        <v>0.7417824074</v>
      </c>
      <c r="D37" s="67" t="str">
        <f t="array" ref="D37">INDEX(postDEL!$A$2:$AN782,$O37,39)</f>
        <v>SpROSA145068</v>
      </c>
      <c r="E37" s="67" t="str">
        <f t="array" ref="E37">INDEX(postDEL!$A$2:$P782,$O37,4)</f>
        <v/>
      </c>
      <c r="F37" s="67" t="str">
        <f t="array" ref="F37">INDEX(postDEL!$A$2:$P782,$O37,5)</f>
        <v/>
      </c>
      <c r="G37" s="67" t="str">
        <f t="array" ref="G37">INDEX(postDEL!$A$2:$P782,$O37,11)</f>
        <v>Null</v>
      </c>
      <c r="H37" s="67" t="str">
        <f t="array" ref="H37">INDEX(postDEL!$A$2:$AL782,$O37,37)</f>
        <v>Negative</v>
      </c>
      <c r="I37" s="65" t="str">
        <f t="array" ref="I37">INDEX(postDEL!$A$2:$AL782,$O37,12)</f>
        <v/>
      </c>
      <c r="J37" s="208" t="str">
        <f t="array" ref="J37">INDEX(postDEL!$A$2:$AL782,$O37,13)</f>
        <v/>
      </c>
      <c r="K37" s="67">
        <f t="array" ref="K37">INDEX(postDEL!$A$2:$AL782,$O37,36)</f>
        <v>2.2</v>
      </c>
      <c r="L37" s="67" t="str">
        <f t="array" ref="L37">INDEX(postDEL!$A$2:$AL782,$O37,38)</f>
        <v/>
      </c>
      <c r="M37" s="67" t="str">
        <f t="array" ref="M37">INDEX(postDEL!$A$2:$AL782,$O37,15)</f>
        <v/>
      </c>
      <c r="N37" s="8">
        <f>COUNTIF(postDEL!$A$2:$A782,A37)</f>
        <v>1</v>
      </c>
      <c r="O37" s="13">
        <f>MATCH(A37,postDEL!A$2:A782,0)</f>
        <v>36</v>
      </c>
      <c r="P37" s="8" t="str">
        <f t="shared" si="1"/>
        <v/>
      </c>
      <c r="Q37" s="8">
        <f t="shared" si="2"/>
        <v>-1</v>
      </c>
      <c r="R37" s="4"/>
    </row>
    <row r="38">
      <c r="A38" s="209" t="s">
        <v>398</v>
      </c>
      <c r="B38" s="65">
        <f t="array" ref="B38">INDEX(postDEL!$A$2:$P782,$O38,2)</f>
        <v>44473</v>
      </c>
      <c r="C38" s="208">
        <f t="array" ref="C38">INDEX(postDEL!$A$2:$P782,$O38,3)</f>
        <v>0.745787037</v>
      </c>
      <c r="D38" s="67" t="str">
        <f t="array" ref="D38">INDEX(postDEL!$A$2:$AN782,$O38,39)</f>
        <v>SpROSA145068</v>
      </c>
      <c r="E38" s="67" t="str">
        <f t="array" ref="E38">INDEX(postDEL!$A$2:$P782,$O38,4)</f>
        <v/>
      </c>
      <c r="F38" s="67" t="str">
        <f t="array" ref="F38">INDEX(postDEL!$A$2:$P782,$O38,5)</f>
        <v/>
      </c>
      <c r="G38" s="67" t="str">
        <f t="array" ref="G38">INDEX(postDEL!$A$2:$P782,$O38,11)</f>
        <v>Null</v>
      </c>
      <c r="H38" s="67" t="str">
        <f t="array" ref="H38">INDEX(postDEL!$A$2:$AL782,$O38,37)</f>
        <v>Negative</v>
      </c>
      <c r="I38" s="65" t="str">
        <f t="array" ref="I38">INDEX(postDEL!$A$2:$AL782,$O38,12)</f>
        <v/>
      </c>
      <c r="J38" s="208" t="str">
        <f t="array" ref="J38">INDEX(postDEL!$A$2:$AL782,$O38,13)</f>
        <v/>
      </c>
      <c r="K38" s="67">
        <f t="array" ref="K38">INDEX(postDEL!$A$2:$AL782,$O38,36)</f>
        <v>2.2</v>
      </c>
      <c r="L38" s="67" t="str">
        <f t="array" ref="L38">INDEX(postDEL!$A$2:$AL782,$O38,38)</f>
        <v/>
      </c>
      <c r="M38" s="67" t="str">
        <f t="array" ref="M38">INDEX(postDEL!$A$2:$AL782,$O38,15)</f>
        <v/>
      </c>
      <c r="N38" s="8">
        <f>COUNTIF(postDEL!$A$2:$A782,A38)</f>
        <v>1</v>
      </c>
      <c r="O38" s="13">
        <f>MATCH(A38,postDEL!A$2:A782,0)</f>
        <v>37</v>
      </c>
      <c r="P38" s="8" t="str">
        <f t="shared" si="1"/>
        <v/>
      </c>
      <c r="Q38" s="8">
        <f t="shared" si="2"/>
        <v>-1</v>
      </c>
      <c r="R38" s="4"/>
    </row>
    <row r="39">
      <c r="A39" s="209" t="s">
        <v>401</v>
      </c>
      <c r="B39" s="65">
        <f t="array" ref="B39">INDEX(postDEL!$A$2:$P782,$O39,2)</f>
        <v>44473</v>
      </c>
      <c r="C39" s="208">
        <f t="array" ref="C39">INDEX(postDEL!$A$2:$P782,$O39,3)</f>
        <v>0.7493518519</v>
      </c>
      <c r="D39" s="67" t="str">
        <f t="array" ref="D39">INDEX(postDEL!$A$2:$AN782,$O39,39)</f>
        <v>SpROSA145068</v>
      </c>
      <c r="E39" s="67" t="str">
        <f t="array" ref="E39">INDEX(postDEL!$A$2:$P782,$O39,4)</f>
        <v/>
      </c>
      <c r="F39" s="67" t="str">
        <f t="array" ref="F39">INDEX(postDEL!$A$2:$P782,$O39,5)</f>
        <v/>
      </c>
      <c r="G39" s="67" t="str">
        <f t="array" ref="G39">INDEX(postDEL!$A$2:$P782,$O39,11)</f>
        <v>Null</v>
      </c>
      <c r="H39" s="67" t="str">
        <f t="array" ref="H39">INDEX(postDEL!$A$2:$AL782,$O39,37)</f>
        <v>Negative</v>
      </c>
      <c r="I39" s="65">
        <f t="array" ref="I39">INDEX(postDEL!$A$2:$AL782,$O39,12)</f>
        <v>44868</v>
      </c>
      <c r="J39" s="208">
        <f t="array" ref="J39">INDEX(postDEL!$A$2:$AL782,$O39,13)</f>
        <v>0.5355208333</v>
      </c>
      <c r="K39" s="67">
        <f t="array" ref="K39">INDEX(postDEL!$A$2:$AL782,$O39,36)</f>
        <v>2.2</v>
      </c>
      <c r="L39" s="67" t="str">
        <f t="array" ref="L39">INDEX(postDEL!$A$2:$AL782,$O39,38)</f>
        <v/>
      </c>
      <c r="M39" s="67" t="str">
        <f t="array" ref="M39">INDEX(postDEL!$A$2:$AL782,$O39,15)</f>
        <v/>
      </c>
      <c r="N39" s="8">
        <f>COUNTIF(postDEL!$A$2:$A782,A39)</f>
        <v>1</v>
      </c>
      <c r="O39" s="13">
        <f>MATCH(A39,postDEL!A$2:A782,0)</f>
        <v>38</v>
      </c>
      <c r="P39" s="8" t="str">
        <f t="shared" si="1"/>
        <v/>
      </c>
      <c r="Q39" s="8">
        <f t="shared" si="2"/>
        <v>395</v>
      </c>
      <c r="R39" s="4"/>
    </row>
    <row r="40">
      <c r="A40" s="209" t="s">
        <v>404</v>
      </c>
      <c r="B40" s="65">
        <f t="array" ref="B40">INDEX(postDEL!$A$2:$P782,$O40,2)</f>
        <v>44474</v>
      </c>
      <c r="C40" s="208">
        <f t="array" ref="C40">INDEX(postDEL!$A$2:$P782,$O40,3)</f>
        <v>0.2202662037</v>
      </c>
      <c r="D40" s="67" t="str">
        <f t="array" ref="D40">INDEX(postDEL!$A$2:$AN782,$O40,39)</f>
        <v>SpROSA145068</v>
      </c>
      <c r="E40" s="67" t="str">
        <f t="array" ref="E40">INDEX(postDEL!$A$2:$P782,$O40,4)</f>
        <v/>
      </c>
      <c r="F40" s="67" t="str">
        <f t="array" ref="F40">INDEX(postDEL!$A$2:$P782,$O40,5)</f>
        <v/>
      </c>
      <c r="G40" s="67" t="str">
        <f t="array" ref="G40">INDEX(postDEL!$A$2:$P782,$O40,11)</f>
        <v>Null</v>
      </c>
      <c r="H40" s="67" t="str">
        <f t="array" ref="H40">INDEX(postDEL!$A$2:$AL782,$O40,37)</f>
        <v>Negative</v>
      </c>
      <c r="I40" s="65">
        <f t="array" ref="I40">INDEX(postDEL!$A$2:$AL782,$O40,12)</f>
        <v>44868</v>
      </c>
      <c r="J40" s="208">
        <f t="array" ref="J40">INDEX(postDEL!$A$2:$AL782,$O40,13)</f>
        <v>0.5355208333</v>
      </c>
      <c r="K40" s="67">
        <f t="array" ref="K40">INDEX(postDEL!$A$2:$AL782,$O40,36)</f>
        <v>2.2</v>
      </c>
      <c r="L40" s="67" t="str">
        <f t="array" ref="L40">INDEX(postDEL!$A$2:$AL782,$O40,38)</f>
        <v/>
      </c>
      <c r="M40" s="67" t="str">
        <f t="array" ref="M40">INDEX(postDEL!$A$2:$AL782,$O40,15)</f>
        <v/>
      </c>
      <c r="N40" s="8">
        <f>COUNTIF(postDEL!$A$2:$A782,A40)</f>
        <v>1</v>
      </c>
      <c r="O40" s="13">
        <f>MATCH(A40,postDEL!A$2:A782,0)</f>
        <v>39</v>
      </c>
      <c r="P40" s="8" t="b">
        <f t="shared" si="1"/>
        <v>1</v>
      </c>
      <c r="Q40" s="8">
        <f t="shared" si="2"/>
        <v>394</v>
      </c>
      <c r="R40" s="4"/>
    </row>
    <row r="41">
      <c r="A41" s="209" t="s">
        <v>407</v>
      </c>
      <c r="B41" s="65">
        <f t="array" ref="B41">INDEX(postDEL!$A$2:$P782,$O41,2)</f>
        <v>44474</v>
      </c>
      <c r="C41" s="208">
        <f t="array" ref="C41">INDEX(postDEL!$A$2:$P782,$O41,3)</f>
        <v>0.2996643519</v>
      </c>
      <c r="D41" s="67" t="str">
        <f t="array" ref="D41">INDEX(postDEL!$A$2:$AN782,$O41,39)</f>
        <v>SpROSA145068</v>
      </c>
      <c r="E41" s="67" t="str">
        <f t="array" ref="E41">INDEX(postDEL!$A$2:$P782,$O41,4)</f>
        <v/>
      </c>
      <c r="F41" s="67" t="str">
        <f t="array" ref="F41">INDEX(postDEL!$A$2:$P782,$O41,5)</f>
        <v/>
      </c>
      <c r="G41" s="67" t="str">
        <f t="array" ref="G41">INDEX(postDEL!$A$2:$P782,$O41,11)</f>
        <v>Null</v>
      </c>
      <c r="H41" s="67" t="str">
        <f t="array" ref="H41">INDEX(postDEL!$A$2:$AL782,$O41,37)</f>
        <v>Negative</v>
      </c>
      <c r="I41" s="65" t="str">
        <f t="array" ref="I41">INDEX(postDEL!$A$2:$AL782,$O41,12)</f>
        <v/>
      </c>
      <c r="J41" s="208" t="str">
        <f t="array" ref="J41">INDEX(postDEL!$A$2:$AL782,$O41,13)</f>
        <v/>
      </c>
      <c r="K41" s="67">
        <f t="array" ref="K41">INDEX(postDEL!$A$2:$AL782,$O41,36)</f>
        <v>2.2</v>
      </c>
      <c r="L41" s="67" t="str">
        <f t="array" ref="L41">INDEX(postDEL!$A$2:$AL782,$O41,38)</f>
        <v/>
      </c>
      <c r="M41" s="67" t="str">
        <f t="array" ref="M41">INDEX(postDEL!$A$2:$AL782,$O41,15)</f>
        <v/>
      </c>
      <c r="N41" s="8">
        <f>COUNTIF(postDEL!$A$2:$A782,A41)</f>
        <v>1</v>
      </c>
      <c r="O41" s="13">
        <f>MATCH(A41,postDEL!A$2:A782,0)</f>
        <v>40</v>
      </c>
      <c r="P41" s="8" t="str">
        <f t="shared" si="1"/>
        <v/>
      </c>
      <c r="Q41" s="8">
        <f t="shared" si="2"/>
        <v>-1</v>
      </c>
      <c r="R41" s="4"/>
    </row>
    <row r="42">
      <c r="A42" s="209" t="s">
        <v>410</v>
      </c>
      <c r="B42" s="65">
        <f t="array" ref="B42">INDEX(postDEL!$A$2:$P782,$O42,2)</f>
        <v>44474</v>
      </c>
      <c r="C42" s="208">
        <f t="array" ref="C42">INDEX(postDEL!$A$2:$P782,$O42,3)</f>
        <v>0.3334027778</v>
      </c>
      <c r="D42" s="67" t="str">
        <f t="array" ref="D42">INDEX(postDEL!$A$2:$AN782,$O42,39)</f>
        <v>SpROSA145068</v>
      </c>
      <c r="E42" s="67" t="str">
        <f t="array" ref="E42">INDEX(postDEL!$A$2:$P782,$O42,4)</f>
        <v/>
      </c>
      <c r="F42" s="67" t="str">
        <f t="array" ref="F42">INDEX(postDEL!$A$2:$P782,$O42,5)</f>
        <v/>
      </c>
      <c r="G42" s="67" t="str">
        <f t="array" ref="G42">INDEX(postDEL!$A$2:$P782,$O42,11)</f>
        <v>Null</v>
      </c>
      <c r="H42" s="67" t="str">
        <f t="array" ref="H42">INDEX(postDEL!$A$2:$AL782,$O42,37)</f>
        <v>Negative</v>
      </c>
      <c r="I42" s="65" t="str">
        <f t="array" ref="I42">INDEX(postDEL!$A$2:$AL782,$O42,12)</f>
        <v/>
      </c>
      <c r="J42" s="208" t="str">
        <f t="array" ref="J42">INDEX(postDEL!$A$2:$AL782,$O42,13)</f>
        <v/>
      </c>
      <c r="K42" s="67">
        <f t="array" ref="K42">INDEX(postDEL!$A$2:$AL782,$O42,36)</f>
        <v>2.2</v>
      </c>
      <c r="L42" s="67" t="str">
        <f t="array" ref="L42">INDEX(postDEL!$A$2:$AL782,$O42,38)</f>
        <v/>
      </c>
      <c r="M42" s="67" t="str">
        <f t="array" ref="M42">INDEX(postDEL!$A$2:$AL782,$O42,15)</f>
        <v/>
      </c>
      <c r="N42" s="8">
        <f>COUNTIF(postDEL!$A$2:$A782,A42)</f>
        <v>1</v>
      </c>
      <c r="O42" s="13">
        <f>MATCH(A42,postDEL!A$2:A782,0)</f>
        <v>41</v>
      </c>
      <c r="P42" s="8" t="str">
        <f t="shared" si="1"/>
        <v/>
      </c>
      <c r="Q42" s="8">
        <f t="shared" si="2"/>
        <v>-1</v>
      </c>
      <c r="R42" s="4"/>
    </row>
    <row r="43">
      <c r="A43" s="209" t="s">
        <v>412</v>
      </c>
      <c r="B43" s="65">
        <f t="array" ref="B43">INDEX(postDEL!$A$2:$P782,$O43,2)</f>
        <v>44474</v>
      </c>
      <c r="C43" s="208">
        <f t="array" ref="C43">INDEX(postDEL!$A$2:$P782,$O43,3)</f>
        <v>0.3425925926</v>
      </c>
      <c r="D43" s="67" t="str">
        <f t="array" ref="D43">INDEX(postDEL!$A$2:$AN782,$O43,39)</f>
        <v>SpROSA145068</v>
      </c>
      <c r="E43" s="67" t="str">
        <f t="array" ref="E43">INDEX(postDEL!$A$2:$P782,$O43,4)</f>
        <v/>
      </c>
      <c r="F43" s="67" t="str">
        <f t="array" ref="F43">INDEX(postDEL!$A$2:$P782,$O43,5)</f>
        <v/>
      </c>
      <c r="G43" s="67" t="str">
        <f t="array" ref="G43">INDEX(postDEL!$A$2:$P782,$O43,11)</f>
        <v>Null</v>
      </c>
      <c r="H43" s="67" t="str">
        <f t="array" ref="H43">INDEX(postDEL!$A$2:$AL782,$O43,37)</f>
        <v>Negative</v>
      </c>
      <c r="I43" s="65" t="str">
        <f t="array" ref="I43">INDEX(postDEL!$A$2:$AL782,$O43,12)</f>
        <v/>
      </c>
      <c r="J43" s="208" t="str">
        <f t="array" ref="J43">INDEX(postDEL!$A$2:$AL782,$O43,13)</f>
        <v/>
      </c>
      <c r="K43" s="67">
        <f t="array" ref="K43">INDEX(postDEL!$A$2:$AL782,$O43,36)</f>
        <v>2.2</v>
      </c>
      <c r="L43" s="67" t="str">
        <f t="array" ref="L43">INDEX(postDEL!$A$2:$AL782,$O43,38)</f>
        <v/>
      </c>
      <c r="M43" s="67" t="str">
        <f t="array" ref="M43">INDEX(postDEL!$A$2:$AL782,$O43,15)</f>
        <v/>
      </c>
      <c r="N43" s="8">
        <f>COUNTIF(postDEL!$A$2:$A782,A43)</f>
        <v>1</v>
      </c>
      <c r="O43" s="13">
        <f>MATCH(A43,postDEL!A$2:A782,0)</f>
        <v>42</v>
      </c>
      <c r="P43" s="8" t="str">
        <f t="shared" si="1"/>
        <v/>
      </c>
      <c r="Q43" s="8">
        <f t="shared" si="2"/>
        <v>-1</v>
      </c>
      <c r="R43" s="4"/>
    </row>
    <row r="44">
      <c r="A44" s="209" t="s">
        <v>415</v>
      </c>
      <c r="B44" s="65">
        <f t="array" ref="B44">INDEX(postDEL!$A$2:$P782,$O44,2)</f>
        <v>44474</v>
      </c>
      <c r="C44" s="208">
        <f t="array" ref="C44">INDEX(postDEL!$A$2:$P782,$O44,3)</f>
        <v>0.409212963</v>
      </c>
      <c r="D44" s="67" t="str">
        <f t="array" ref="D44">INDEX(postDEL!$A$2:$AN782,$O44,39)</f>
        <v>SpROSA145068</v>
      </c>
      <c r="E44" s="67" t="str">
        <f t="array" ref="E44">INDEX(postDEL!$A$2:$P782,$O44,4)</f>
        <v/>
      </c>
      <c r="F44" s="67" t="str">
        <f t="array" ref="F44">INDEX(postDEL!$A$2:$P782,$O44,5)</f>
        <v/>
      </c>
      <c r="G44" s="67" t="str">
        <f t="array" ref="G44">INDEX(postDEL!$A$2:$P782,$O44,11)</f>
        <v>Null</v>
      </c>
      <c r="H44" s="67" t="str">
        <f t="array" ref="H44">INDEX(postDEL!$A$2:$AL782,$O44,37)</f>
        <v>Negative</v>
      </c>
      <c r="I44" s="65">
        <f t="array" ref="I44">INDEX(postDEL!$A$2:$AL782,$O44,12)</f>
        <v>44868</v>
      </c>
      <c r="J44" s="208">
        <f t="array" ref="J44">INDEX(postDEL!$A$2:$AL782,$O44,13)</f>
        <v>0.5355208333</v>
      </c>
      <c r="K44" s="67">
        <f t="array" ref="K44">INDEX(postDEL!$A$2:$AL782,$O44,36)</f>
        <v>2.2</v>
      </c>
      <c r="L44" s="67" t="str">
        <f t="array" ref="L44">INDEX(postDEL!$A$2:$AL782,$O44,38)</f>
        <v/>
      </c>
      <c r="M44" s="67" t="str">
        <f t="array" ref="M44">INDEX(postDEL!$A$2:$AL782,$O44,15)</f>
        <v/>
      </c>
      <c r="N44" s="8">
        <f>COUNTIF(postDEL!$A$2:$A782,A44)</f>
        <v>1</v>
      </c>
      <c r="O44" s="13">
        <f>MATCH(A44,postDEL!A$2:A782,0)</f>
        <v>43</v>
      </c>
      <c r="P44" s="8" t="str">
        <f t="shared" si="1"/>
        <v/>
      </c>
      <c r="Q44" s="8">
        <f t="shared" si="2"/>
        <v>394</v>
      </c>
      <c r="R44" s="4"/>
    </row>
    <row r="45">
      <c r="A45" s="209" t="s">
        <v>418</v>
      </c>
      <c r="B45" s="65">
        <f t="array" ref="B45">INDEX(postDEL!$A$2:$P782,$O45,2)</f>
        <v>44474</v>
      </c>
      <c r="C45" s="208">
        <f t="array" ref="C45">INDEX(postDEL!$A$2:$P782,$O45,3)</f>
        <v>0.5081018519</v>
      </c>
      <c r="D45" s="67" t="str">
        <f t="array" ref="D45">INDEX(postDEL!$A$2:$AN782,$O45,39)</f>
        <v>SpROSA145068</v>
      </c>
      <c r="E45" s="67" t="str">
        <f t="array" ref="E45">INDEX(postDEL!$A$2:$P782,$O45,4)</f>
        <v/>
      </c>
      <c r="F45" s="67" t="str">
        <f t="array" ref="F45">INDEX(postDEL!$A$2:$P782,$O45,5)</f>
        <v/>
      </c>
      <c r="G45" s="67" t="str">
        <f t="array" ref="G45">INDEX(postDEL!$A$2:$P782,$O45,11)</f>
        <v>Null</v>
      </c>
      <c r="H45" s="67" t="str">
        <f t="array" ref="H45">INDEX(postDEL!$A$2:$AL782,$O45,37)</f>
        <v>Negative</v>
      </c>
      <c r="I45" s="65" t="str">
        <f t="array" ref="I45">INDEX(postDEL!$A$2:$AL782,$O45,12)</f>
        <v/>
      </c>
      <c r="J45" s="208" t="str">
        <f t="array" ref="J45">INDEX(postDEL!$A$2:$AL782,$O45,13)</f>
        <v/>
      </c>
      <c r="K45" s="67">
        <f t="array" ref="K45">INDEX(postDEL!$A$2:$AL782,$O45,36)</f>
        <v>2.2</v>
      </c>
      <c r="L45" s="67" t="str">
        <f t="array" ref="L45">INDEX(postDEL!$A$2:$AL782,$O45,38)</f>
        <v/>
      </c>
      <c r="M45" s="67" t="str">
        <f t="array" ref="M45">INDEX(postDEL!$A$2:$AL782,$O45,15)</f>
        <v/>
      </c>
      <c r="N45" s="8">
        <f>COUNTIF(postDEL!$A$2:$A782,A45)</f>
        <v>1</v>
      </c>
      <c r="O45" s="13">
        <f>MATCH(A45,postDEL!A$2:A782,0)</f>
        <v>44</v>
      </c>
      <c r="P45" s="8" t="str">
        <f t="shared" si="1"/>
        <v/>
      </c>
      <c r="Q45" s="8">
        <f t="shared" si="2"/>
        <v>-1</v>
      </c>
      <c r="R45" s="4"/>
    </row>
    <row r="46">
      <c r="A46" s="209" t="s">
        <v>420</v>
      </c>
      <c r="B46" s="65">
        <f t="array" ref="B46">INDEX(postDEL!$A$2:$P782,$O46,2)</f>
        <v>44474</v>
      </c>
      <c r="C46" s="208">
        <f t="array" ref="C46">INDEX(postDEL!$A$2:$P782,$O46,3)</f>
        <v>0.6213541667</v>
      </c>
      <c r="D46" s="67" t="str">
        <f t="array" ref="D46">INDEX(postDEL!$A$2:$AN782,$O46,39)</f>
        <v>SpROSA145068</v>
      </c>
      <c r="E46" s="67" t="str">
        <f t="array" ref="E46">INDEX(postDEL!$A$2:$P782,$O46,4)</f>
        <v/>
      </c>
      <c r="F46" s="67" t="str">
        <f t="array" ref="F46">INDEX(postDEL!$A$2:$P782,$O46,5)</f>
        <v/>
      </c>
      <c r="G46" s="67" t="str">
        <f t="array" ref="G46">INDEX(postDEL!$A$2:$P782,$O46,11)</f>
        <v>Null</v>
      </c>
      <c r="H46" s="67" t="str">
        <f t="array" ref="H46">INDEX(postDEL!$A$2:$AL782,$O46,37)</f>
        <v>Negative</v>
      </c>
      <c r="I46" s="65">
        <f t="array" ref="I46">INDEX(postDEL!$A$2:$AL782,$O46,12)</f>
        <v>44868</v>
      </c>
      <c r="J46" s="208">
        <f t="array" ref="J46">INDEX(postDEL!$A$2:$AL782,$O46,13)</f>
        <v>0.5355208333</v>
      </c>
      <c r="K46" s="67">
        <f t="array" ref="K46">INDEX(postDEL!$A$2:$AL782,$O46,36)</f>
        <v>2.2</v>
      </c>
      <c r="L46" s="67" t="str">
        <f t="array" ref="L46">INDEX(postDEL!$A$2:$AL782,$O46,38)</f>
        <v/>
      </c>
      <c r="M46" s="67" t="str">
        <f t="array" ref="M46">INDEX(postDEL!$A$2:$AL782,$O46,15)</f>
        <v/>
      </c>
      <c r="N46" s="8">
        <f>COUNTIF(postDEL!$A$2:$A782,A46)</f>
        <v>1</v>
      </c>
      <c r="O46" s="13">
        <f>MATCH(A46,postDEL!A$2:A782,0)</f>
        <v>45</v>
      </c>
      <c r="P46" s="8" t="str">
        <f t="shared" si="1"/>
        <v/>
      </c>
      <c r="Q46" s="8">
        <f t="shared" si="2"/>
        <v>394</v>
      </c>
      <c r="R46" s="4"/>
    </row>
    <row r="47">
      <c r="A47" s="209" t="s">
        <v>423</v>
      </c>
      <c r="B47" s="65">
        <f t="array" ref="B47">INDEX(postDEL!$A$2:$P782,$O47,2)</f>
        <v>44475</v>
      </c>
      <c r="C47" s="208">
        <f t="array" ref="C47">INDEX(postDEL!$A$2:$P782,$O47,3)</f>
        <v>0.2504398148</v>
      </c>
      <c r="D47" s="67" t="str">
        <f t="array" ref="D47">INDEX(postDEL!$A$2:$AN782,$O47,39)</f>
        <v>SpROSA145068</v>
      </c>
      <c r="E47" s="67" t="str">
        <f t="array" ref="E47">INDEX(postDEL!$A$2:$P782,$O47,4)</f>
        <v/>
      </c>
      <c r="F47" s="67" t="str">
        <f t="array" ref="F47">INDEX(postDEL!$A$2:$P782,$O47,5)</f>
        <v/>
      </c>
      <c r="G47" s="67" t="str">
        <f t="array" ref="G47">INDEX(postDEL!$A$2:$P782,$O47,11)</f>
        <v>Null</v>
      </c>
      <c r="H47" s="67" t="str">
        <f t="array" ref="H47">INDEX(postDEL!$A$2:$AL782,$O47,37)</f>
        <v>Negative</v>
      </c>
      <c r="I47" s="65" t="str">
        <f t="array" ref="I47">INDEX(postDEL!$A$2:$AL782,$O47,12)</f>
        <v/>
      </c>
      <c r="J47" s="208" t="str">
        <f t="array" ref="J47">INDEX(postDEL!$A$2:$AL782,$O47,13)</f>
        <v/>
      </c>
      <c r="K47" s="67">
        <f t="array" ref="K47">INDEX(postDEL!$A$2:$AL782,$O47,36)</f>
        <v>2.2</v>
      </c>
      <c r="L47" s="67" t="str">
        <f t="array" ref="L47">INDEX(postDEL!$A$2:$AL782,$O47,38)</f>
        <v/>
      </c>
      <c r="M47" s="67" t="str">
        <f t="array" ref="M47">INDEX(postDEL!$A$2:$AL782,$O47,15)</f>
        <v/>
      </c>
      <c r="N47" s="8">
        <f>COUNTIF(postDEL!$A$2:$A782,A47)</f>
        <v>1</v>
      </c>
      <c r="O47" s="13">
        <f>MATCH(A47,postDEL!A$2:A782,0)</f>
        <v>46</v>
      </c>
      <c r="P47" s="8" t="b">
        <f t="shared" si="1"/>
        <v>1</v>
      </c>
      <c r="Q47" s="8">
        <f t="shared" si="2"/>
        <v>-1</v>
      </c>
      <c r="R47" s="4"/>
    </row>
    <row r="48">
      <c r="A48" s="209" t="s">
        <v>425</v>
      </c>
      <c r="B48" s="65">
        <f t="array" ref="B48">INDEX(postDEL!$A$2:$P782,$O48,2)</f>
        <v>44475</v>
      </c>
      <c r="C48" s="208">
        <f t="array" ref="C48">INDEX(postDEL!$A$2:$P782,$O48,3)</f>
        <v>0.2524537037</v>
      </c>
      <c r="D48" s="67" t="str">
        <f t="array" ref="D48">INDEX(postDEL!$A$2:$AN782,$O48,39)</f>
        <v>SpROSA145068</v>
      </c>
      <c r="E48" s="67" t="str">
        <f t="array" ref="E48">INDEX(postDEL!$A$2:$P782,$O48,4)</f>
        <v/>
      </c>
      <c r="F48" s="67" t="str">
        <f t="array" ref="F48">INDEX(postDEL!$A$2:$P782,$O48,5)</f>
        <v/>
      </c>
      <c r="G48" s="67" t="str">
        <f t="array" ref="G48">INDEX(postDEL!$A$2:$P782,$O48,11)</f>
        <v>Null</v>
      </c>
      <c r="H48" s="67" t="str">
        <f t="array" ref="H48">INDEX(postDEL!$A$2:$AL782,$O48,37)</f>
        <v>Negative</v>
      </c>
      <c r="I48" s="65" t="str">
        <f t="array" ref="I48">INDEX(postDEL!$A$2:$AL782,$O48,12)</f>
        <v/>
      </c>
      <c r="J48" s="208" t="str">
        <f t="array" ref="J48">INDEX(postDEL!$A$2:$AL782,$O48,13)</f>
        <v/>
      </c>
      <c r="K48" s="67">
        <f t="array" ref="K48">INDEX(postDEL!$A$2:$AL782,$O48,36)</f>
        <v>2.2</v>
      </c>
      <c r="L48" s="67" t="str">
        <f t="array" ref="L48">INDEX(postDEL!$A$2:$AL782,$O48,38)</f>
        <v/>
      </c>
      <c r="M48" s="67" t="str">
        <f t="array" ref="M48">INDEX(postDEL!$A$2:$AL782,$O48,15)</f>
        <v/>
      </c>
      <c r="N48" s="8">
        <f>COUNTIF(postDEL!$A$2:$A782,A48)</f>
        <v>1</v>
      </c>
      <c r="O48" s="13">
        <f>MATCH(A48,postDEL!A$2:A782,0)</f>
        <v>47</v>
      </c>
      <c r="P48" s="8" t="str">
        <f t="shared" si="1"/>
        <v/>
      </c>
      <c r="Q48" s="8">
        <f t="shared" si="2"/>
        <v>-1</v>
      </c>
      <c r="R48" s="4"/>
    </row>
    <row r="49">
      <c r="A49" s="209" t="s">
        <v>428</v>
      </c>
      <c r="B49" s="65">
        <f t="array" ref="B49">INDEX(postDEL!$A$2:$P782,$O49,2)</f>
        <v>44475</v>
      </c>
      <c r="C49" s="208">
        <f t="array" ref="C49">INDEX(postDEL!$A$2:$P782,$O49,3)</f>
        <v>0.2558564815</v>
      </c>
      <c r="D49" s="67" t="str">
        <f t="array" ref="D49">INDEX(postDEL!$A$2:$AN782,$O49,39)</f>
        <v>SpROSA145068</v>
      </c>
      <c r="E49" s="67" t="str">
        <f t="array" ref="E49">INDEX(postDEL!$A$2:$P782,$O49,4)</f>
        <v/>
      </c>
      <c r="F49" s="67" t="str">
        <f t="array" ref="F49">INDEX(postDEL!$A$2:$P782,$O49,5)</f>
        <v/>
      </c>
      <c r="G49" s="67" t="str">
        <f t="array" ref="G49">INDEX(postDEL!$A$2:$P782,$O49,11)</f>
        <v>Null</v>
      </c>
      <c r="H49" s="67" t="str">
        <f t="array" ref="H49">INDEX(postDEL!$A$2:$AL782,$O49,37)</f>
        <v>Negative</v>
      </c>
      <c r="I49" s="65" t="str">
        <f t="array" ref="I49">INDEX(postDEL!$A$2:$AL782,$O49,12)</f>
        <v/>
      </c>
      <c r="J49" s="208" t="str">
        <f t="array" ref="J49">INDEX(postDEL!$A$2:$AL782,$O49,13)</f>
        <v/>
      </c>
      <c r="K49" s="67">
        <f t="array" ref="K49">INDEX(postDEL!$A$2:$AL782,$O49,36)</f>
        <v>2.2</v>
      </c>
      <c r="L49" s="67" t="str">
        <f t="array" ref="L49">INDEX(postDEL!$A$2:$AL782,$O49,38)</f>
        <v/>
      </c>
      <c r="M49" s="67" t="str">
        <f t="array" ref="M49">INDEX(postDEL!$A$2:$AL782,$O49,15)</f>
        <v/>
      </c>
      <c r="N49" s="8">
        <f>COUNTIF(postDEL!$A$2:$A782,A49)</f>
        <v>1</v>
      </c>
      <c r="O49" s="13">
        <f>MATCH(A49,postDEL!A$2:A782,0)</f>
        <v>48</v>
      </c>
      <c r="P49" s="8" t="str">
        <f t="shared" si="1"/>
        <v/>
      </c>
      <c r="Q49" s="8">
        <f t="shared" si="2"/>
        <v>-1</v>
      </c>
      <c r="R49" s="4"/>
    </row>
    <row r="50">
      <c r="A50" s="209" t="s">
        <v>430</v>
      </c>
      <c r="B50" s="65">
        <f t="array" ref="B50">INDEX(postDEL!$A$2:$P782,$O50,2)</f>
        <v>44475</v>
      </c>
      <c r="C50" s="208">
        <f t="array" ref="C50">INDEX(postDEL!$A$2:$P782,$O50,3)</f>
        <v>0.2561458333</v>
      </c>
      <c r="D50" s="67" t="str">
        <f t="array" ref="D50">INDEX(postDEL!$A$2:$AN782,$O50,39)</f>
        <v>SpROSA145068</v>
      </c>
      <c r="E50" s="67" t="str">
        <f t="array" ref="E50">INDEX(postDEL!$A$2:$P782,$O50,4)</f>
        <v/>
      </c>
      <c r="F50" s="67" t="str">
        <f t="array" ref="F50">INDEX(postDEL!$A$2:$P782,$O50,5)</f>
        <v/>
      </c>
      <c r="G50" s="67" t="str">
        <f t="array" ref="G50">INDEX(postDEL!$A$2:$P782,$O50,11)</f>
        <v>Null</v>
      </c>
      <c r="H50" s="67" t="str">
        <f t="array" ref="H50">INDEX(postDEL!$A$2:$AL782,$O50,37)</f>
        <v>Negative</v>
      </c>
      <c r="I50" s="65" t="str">
        <f t="array" ref="I50">INDEX(postDEL!$A$2:$AL782,$O50,12)</f>
        <v/>
      </c>
      <c r="J50" s="208" t="str">
        <f t="array" ref="J50">INDEX(postDEL!$A$2:$AL782,$O50,13)</f>
        <v/>
      </c>
      <c r="K50" s="67">
        <f t="array" ref="K50">INDEX(postDEL!$A$2:$AL782,$O50,36)</f>
        <v>2.2</v>
      </c>
      <c r="L50" s="67" t="str">
        <f t="array" ref="L50">INDEX(postDEL!$A$2:$AL782,$O50,38)</f>
        <v/>
      </c>
      <c r="M50" s="67" t="str">
        <f t="array" ref="M50">INDEX(postDEL!$A$2:$AL782,$O50,15)</f>
        <v/>
      </c>
      <c r="N50" s="8">
        <f>COUNTIF(postDEL!$A$2:$A782,A50)</f>
        <v>1</v>
      </c>
      <c r="O50" s="13">
        <f>MATCH(A50,postDEL!A$2:A782,0)</f>
        <v>49</v>
      </c>
      <c r="P50" s="8" t="str">
        <f t="shared" si="1"/>
        <v/>
      </c>
      <c r="Q50" s="8">
        <f t="shared" si="2"/>
        <v>-1</v>
      </c>
      <c r="R50" s="4"/>
    </row>
    <row r="51">
      <c r="A51" s="209" t="s">
        <v>432</v>
      </c>
      <c r="B51" s="65">
        <f t="array" ref="B51">INDEX(postDEL!$A$2:$P782,$O51,2)</f>
        <v>44475</v>
      </c>
      <c r="C51" s="208">
        <f t="array" ref="C51">INDEX(postDEL!$A$2:$P782,$O51,3)</f>
        <v>0.2567939815</v>
      </c>
      <c r="D51" s="67" t="str">
        <f t="array" ref="D51">INDEX(postDEL!$A$2:$AN782,$O51,39)</f>
        <v>SpROSA145068</v>
      </c>
      <c r="E51" s="67" t="str">
        <f t="array" ref="E51">INDEX(postDEL!$A$2:$P782,$O51,4)</f>
        <v/>
      </c>
      <c r="F51" s="67" t="str">
        <f t="array" ref="F51">INDEX(postDEL!$A$2:$P782,$O51,5)</f>
        <v/>
      </c>
      <c r="G51" s="67" t="str">
        <f t="array" ref="G51">INDEX(postDEL!$A$2:$P782,$O51,11)</f>
        <v>Null</v>
      </c>
      <c r="H51" s="67" t="str">
        <f t="array" ref="H51">INDEX(postDEL!$A$2:$AL782,$O51,37)</f>
        <v>Negative</v>
      </c>
      <c r="I51" s="65" t="str">
        <f t="array" ref="I51">INDEX(postDEL!$A$2:$AL782,$O51,12)</f>
        <v/>
      </c>
      <c r="J51" s="208" t="str">
        <f t="array" ref="J51">INDEX(postDEL!$A$2:$AL782,$O51,13)</f>
        <v/>
      </c>
      <c r="K51" s="67">
        <f t="array" ref="K51">INDEX(postDEL!$A$2:$AL782,$O51,36)</f>
        <v>2.2</v>
      </c>
      <c r="L51" s="67" t="str">
        <f t="array" ref="L51">INDEX(postDEL!$A$2:$AL782,$O51,38)</f>
        <v/>
      </c>
      <c r="M51" s="67" t="str">
        <f t="array" ref="M51">INDEX(postDEL!$A$2:$AL782,$O51,15)</f>
        <v/>
      </c>
      <c r="N51" s="8">
        <f>COUNTIF(postDEL!$A$2:$A782,A51)</f>
        <v>1</v>
      </c>
      <c r="O51" s="13">
        <f>MATCH(A51,postDEL!A$2:A782,0)</f>
        <v>50</v>
      </c>
      <c r="P51" s="8" t="str">
        <f t="shared" si="1"/>
        <v/>
      </c>
      <c r="Q51" s="8">
        <f t="shared" si="2"/>
        <v>-1</v>
      </c>
      <c r="R51" s="4"/>
    </row>
    <row r="52">
      <c r="A52" s="209" t="s">
        <v>434</v>
      </c>
      <c r="B52" s="65">
        <f t="array" ref="B52">INDEX(postDEL!$A$2:$P782,$O52,2)</f>
        <v>44475</v>
      </c>
      <c r="C52" s="208">
        <f t="array" ref="C52">INDEX(postDEL!$A$2:$P782,$O52,3)</f>
        <v>0.2574884259</v>
      </c>
      <c r="D52" s="67" t="str">
        <f t="array" ref="D52">INDEX(postDEL!$A$2:$AN782,$O52,39)</f>
        <v>SpROSA145068</v>
      </c>
      <c r="E52" s="67" t="str">
        <f t="array" ref="E52">INDEX(postDEL!$A$2:$P782,$O52,4)</f>
        <v/>
      </c>
      <c r="F52" s="67" t="str">
        <f t="array" ref="F52">INDEX(postDEL!$A$2:$P782,$O52,5)</f>
        <v/>
      </c>
      <c r="G52" s="67" t="str">
        <f t="array" ref="G52">INDEX(postDEL!$A$2:$P782,$O52,11)</f>
        <v>Null</v>
      </c>
      <c r="H52" s="67" t="str">
        <f t="array" ref="H52">INDEX(postDEL!$A$2:$AL782,$O52,37)</f>
        <v>Negative</v>
      </c>
      <c r="I52" s="65" t="str">
        <f t="array" ref="I52">INDEX(postDEL!$A$2:$AL782,$O52,12)</f>
        <v/>
      </c>
      <c r="J52" s="208" t="str">
        <f t="array" ref="J52">INDEX(postDEL!$A$2:$AL782,$O52,13)</f>
        <v/>
      </c>
      <c r="K52" s="67">
        <f t="array" ref="K52">INDEX(postDEL!$A$2:$AL782,$O52,36)</f>
        <v>2.2</v>
      </c>
      <c r="L52" s="67" t="str">
        <f t="array" ref="L52">INDEX(postDEL!$A$2:$AL782,$O52,38)</f>
        <v/>
      </c>
      <c r="M52" s="67" t="str">
        <f t="array" ref="M52">INDEX(postDEL!$A$2:$AL782,$O52,15)</f>
        <v/>
      </c>
      <c r="N52" s="8">
        <f>COUNTIF(postDEL!$A$2:$A782,A52)</f>
        <v>1</v>
      </c>
      <c r="O52" s="13">
        <f>MATCH(A52,postDEL!A$2:A782,0)</f>
        <v>51</v>
      </c>
      <c r="P52" s="8" t="str">
        <f t="shared" si="1"/>
        <v/>
      </c>
      <c r="Q52" s="8">
        <f t="shared" si="2"/>
        <v>-1</v>
      </c>
      <c r="R52" s="4"/>
    </row>
    <row r="53">
      <c r="A53" s="209" t="s">
        <v>436</v>
      </c>
      <c r="B53" s="65">
        <f t="array" ref="B53">INDEX(postDEL!$A$2:$P782,$O53,2)</f>
        <v>44475</v>
      </c>
      <c r="C53" s="208">
        <f t="array" ref="C53">INDEX(postDEL!$A$2:$P782,$O53,3)</f>
        <v>0.259224537</v>
      </c>
      <c r="D53" s="67" t="str">
        <f t="array" ref="D53">INDEX(postDEL!$A$2:$AN782,$O53,39)</f>
        <v>SpROSA145068</v>
      </c>
      <c r="E53" s="67" t="str">
        <f t="array" ref="E53">INDEX(postDEL!$A$2:$P782,$O53,4)</f>
        <v/>
      </c>
      <c r="F53" s="67" t="str">
        <f t="array" ref="F53">INDEX(postDEL!$A$2:$P782,$O53,5)</f>
        <v/>
      </c>
      <c r="G53" s="67" t="str">
        <f t="array" ref="G53">INDEX(postDEL!$A$2:$P782,$O53,11)</f>
        <v>Null</v>
      </c>
      <c r="H53" s="67" t="str">
        <f t="array" ref="H53">INDEX(postDEL!$A$2:$AL782,$O53,37)</f>
        <v>Negative</v>
      </c>
      <c r="I53" s="65" t="str">
        <f t="array" ref="I53">INDEX(postDEL!$A$2:$AL782,$O53,12)</f>
        <v/>
      </c>
      <c r="J53" s="208" t="str">
        <f t="array" ref="J53">INDEX(postDEL!$A$2:$AL782,$O53,13)</f>
        <v/>
      </c>
      <c r="K53" s="67">
        <f t="array" ref="K53">INDEX(postDEL!$A$2:$AL782,$O53,36)</f>
        <v>2.2</v>
      </c>
      <c r="L53" s="67" t="str">
        <f t="array" ref="L53">INDEX(postDEL!$A$2:$AL782,$O53,38)</f>
        <v/>
      </c>
      <c r="M53" s="67" t="str">
        <f t="array" ref="M53">INDEX(postDEL!$A$2:$AL782,$O53,15)</f>
        <v/>
      </c>
      <c r="N53" s="8">
        <f>COUNTIF(postDEL!$A$2:$A782,A53)</f>
        <v>1</v>
      </c>
      <c r="O53" s="13">
        <f>MATCH(A53,postDEL!A$2:A782,0)</f>
        <v>52</v>
      </c>
      <c r="P53" s="8" t="str">
        <f t="shared" si="1"/>
        <v/>
      </c>
      <c r="Q53" s="8">
        <f t="shared" si="2"/>
        <v>-1</v>
      </c>
      <c r="R53" s="4"/>
    </row>
    <row r="54">
      <c r="A54" s="209" t="s">
        <v>439</v>
      </c>
      <c r="B54" s="65">
        <f t="array" ref="B54">INDEX(postDEL!$A$2:$P782,$O54,2)</f>
        <v>44475</v>
      </c>
      <c r="C54" s="208">
        <f t="array" ref="C54">INDEX(postDEL!$A$2:$P782,$O54,3)</f>
        <v>0.2652662037</v>
      </c>
      <c r="D54" s="67" t="str">
        <f t="array" ref="D54">INDEX(postDEL!$A$2:$AN782,$O54,39)</f>
        <v>SpROSA145068</v>
      </c>
      <c r="E54" s="67" t="str">
        <f t="array" ref="E54">INDEX(postDEL!$A$2:$P782,$O54,4)</f>
        <v/>
      </c>
      <c r="F54" s="67" t="str">
        <f t="array" ref="F54">INDEX(postDEL!$A$2:$P782,$O54,5)</f>
        <v/>
      </c>
      <c r="G54" s="67" t="str">
        <f t="array" ref="G54">INDEX(postDEL!$A$2:$P782,$O54,11)</f>
        <v>Null</v>
      </c>
      <c r="H54" s="67" t="str">
        <f t="array" ref="H54">INDEX(postDEL!$A$2:$AL782,$O54,37)</f>
        <v>Negative</v>
      </c>
      <c r="I54" s="65" t="str">
        <f t="array" ref="I54">INDEX(postDEL!$A$2:$AL782,$O54,12)</f>
        <v/>
      </c>
      <c r="J54" s="208" t="str">
        <f t="array" ref="J54">INDEX(postDEL!$A$2:$AL782,$O54,13)</f>
        <v/>
      </c>
      <c r="K54" s="67">
        <f t="array" ref="K54">INDEX(postDEL!$A$2:$AL782,$O54,36)</f>
        <v>2.2</v>
      </c>
      <c r="L54" s="67" t="str">
        <f t="array" ref="L54">INDEX(postDEL!$A$2:$AL782,$O54,38)</f>
        <v/>
      </c>
      <c r="M54" s="67" t="str">
        <f t="array" ref="M54">INDEX(postDEL!$A$2:$AL782,$O54,15)</f>
        <v/>
      </c>
      <c r="N54" s="8">
        <f>COUNTIF(postDEL!$A$2:$A782,A54)</f>
        <v>1</v>
      </c>
      <c r="O54" s="13">
        <f>MATCH(A54,postDEL!A$2:A782,0)</f>
        <v>53</v>
      </c>
      <c r="P54" s="8" t="str">
        <f t="shared" si="1"/>
        <v/>
      </c>
      <c r="Q54" s="8">
        <f t="shared" si="2"/>
        <v>-1</v>
      </c>
      <c r="R54" s="4"/>
    </row>
    <row r="55">
      <c r="A55" s="209" t="s">
        <v>441</v>
      </c>
      <c r="B55" s="65">
        <f t="array" ref="B55">INDEX(postDEL!$A$2:$P782,$O55,2)</f>
        <v>44475</v>
      </c>
      <c r="C55" s="208">
        <f t="array" ref="C55">INDEX(postDEL!$A$2:$P782,$O55,3)</f>
        <v>0.2698726852</v>
      </c>
      <c r="D55" s="67" t="str">
        <f t="array" ref="D55">INDEX(postDEL!$A$2:$AN782,$O55,39)</f>
        <v>SpROSA573919</v>
      </c>
      <c r="E55" s="67" t="str">
        <f t="array" ref="E55">INDEX(postDEL!$A$2:$P782,$O55,4)</f>
        <v/>
      </c>
      <c r="F55" s="67" t="str">
        <f t="array" ref="F55">INDEX(postDEL!$A$2:$P782,$O55,5)</f>
        <v/>
      </c>
      <c r="G55" s="67" t="str">
        <f t="array" ref="G55">INDEX(postDEL!$A$2:$P782,$O55,11)</f>
        <v>Null</v>
      </c>
      <c r="H55" s="67" t="str">
        <f t="array" ref="H55">INDEX(postDEL!$A$2:$AL782,$O55,37)</f>
        <v>Negative</v>
      </c>
      <c r="I55" s="65">
        <f t="array" ref="I55">INDEX(postDEL!$A$2:$AL782,$O55,12)</f>
        <v>44868</v>
      </c>
      <c r="J55" s="208">
        <f t="array" ref="J55">INDEX(postDEL!$A$2:$AL782,$O55,13)</f>
        <v>0.5355208333</v>
      </c>
      <c r="K55" s="67">
        <f t="array" ref="K55">INDEX(postDEL!$A$2:$AL782,$O55,36)</f>
        <v>2.2</v>
      </c>
      <c r="L55" s="67" t="str">
        <f t="array" ref="L55">INDEX(postDEL!$A$2:$AL782,$O55,38)</f>
        <v/>
      </c>
      <c r="M55" s="67" t="str">
        <f t="array" ref="M55">INDEX(postDEL!$A$2:$AL782,$O55,15)</f>
        <v/>
      </c>
      <c r="N55" s="8">
        <f>COUNTIF(postDEL!$A$2:$A782,A55)</f>
        <v>1</v>
      </c>
      <c r="O55" s="13">
        <f>MATCH(A55,postDEL!A$2:A782,0)</f>
        <v>54</v>
      </c>
      <c r="P55" s="8" t="str">
        <f t="shared" si="1"/>
        <v/>
      </c>
      <c r="Q55" s="8">
        <f t="shared" si="2"/>
        <v>393</v>
      </c>
      <c r="R55" s="4"/>
    </row>
    <row r="56">
      <c r="A56" s="209" t="s">
        <v>444</v>
      </c>
      <c r="B56" s="65">
        <f t="array" ref="B56">INDEX(postDEL!$A$2:$P782,$O56,2)</f>
        <v>44475</v>
      </c>
      <c r="C56" s="208">
        <f t="array" ref="C56">INDEX(postDEL!$A$2:$P782,$O56,3)</f>
        <v>0.2708912037</v>
      </c>
      <c r="D56" s="67" t="str">
        <f t="array" ref="D56">INDEX(postDEL!$A$2:$AN782,$O56,39)</f>
        <v>SpROSA145068</v>
      </c>
      <c r="E56" s="67" t="str">
        <f t="array" ref="E56">INDEX(postDEL!$A$2:$P782,$O56,4)</f>
        <v/>
      </c>
      <c r="F56" s="67" t="str">
        <f t="array" ref="F56">INDEX(postDEL!$A$2:$P782,$O56,5)</f>
        <v/>
      </c>
      <c r="G56" s="67" t="str">
        <f t="array" ref="G56">INDEX(postDEL!$A$2:$P782,$O56,11)</f>
        <v>Null</v>
      </c>
      <c r="H56" s="67" t="str">
        <f t="array" ref="H56">INDEX(postDEL!$A$2:$AL782,$O56,37)</f>
        <v>Negative</v>
      </c>
      <c r="I56" s="65" t="str">
        <f t="array" ref="I56">INDEX(postDEL!$A$2:$AL782,$O56,12)</f>
        <v/>
      </c>
      <c r="J56" s="208" t="str">
        <f t="array" ref="J56">INDEX(postDEL!$A$2:$AL782,$O56,13)</f>
        <v/>
      </c>
      <c r="K56" s="67">
        <f t="array" ref="K56">INDEX(postDEL!$A$2:$AL782,$O56,36)</f>
        <v>2.2</v>
      </c>
      <c r="L56" s="67" t="str">
        <f t="array" ref="L56">INDEX(postDEL!$A$2:$AL782,$O56,38)</f>
        <v/>
      </c>
      <c r="M56" s="67" t="str">
        <f t="array" ref="M56">INDEX(postDEL!$A$2:$AL782,$O56,15)</f>
        <v/>
      </c>
      <c r="N56" s="8">
        <f>COUNTIF(postDEL!$A$2:$A782,A56)</f>
        <v>1</v>
      </c>
      <c r="O56" s="13">
        <f>MATCH(A56,postDEL!A$2:A782,0)</f>
        <v>55</v>
      </c>
      <c r="P56" s="8" t="str">
        <f t="shared" si="1"/>
        <v/>
      </c>
      <c r="Q56" s="8">
        <f t="shared" si="2"/>
        <v>-1</v>
      </c>
      <c r="R56" s="4"/>
    </row>
    <row r="57">
      <c r="A57" s="209" t="s">
        <v>446</v>
      </c>
      <c r="B57" s="65">
        <f t="array" ref="B57">INDEX(postDEL!$A$2:$P782,$O57,2)</f>
        <v>44475</v>
      </c>
      <c r="C57" s="208">
        <f t="array" ref="C57">INDEX(postDEL!$A$2:$P782,$O57,3)</f>
        <v>0.2709027778</v>
      </c>
      <c r="D57" s="67" t="str">
        <f t="array" ref="D57">INDEX(postDEL!$A$2:$AN782,$O57,39)</f>
        <v>SpROSA573919</v>
      </c>
      <c r="E57" s="67" t="str">
        <f t="array" ref="E57">INDEX(postDEL!$A$2:$P782,$O57,4)</f>
        <v/>
      </c>
      <c r="F57" s="67" t="str">
        <f t="array" ref="F57">INDEX(postDEL!$A$2:$P782,$O57,5)</f>
        <v/>
      </c>
      <c r="G57" s="67" t="str">
        <f t="array" ref="G57">INDEX(postDEL!$A$2:$P782,$O57,11)</f>
        <v>Null</v>
      </c>
      <c r="H57" s="67" t="str">
        <f t="array" ref="H57">INDEX(postDEL!$A$2:$AL782,$O57,37)</f>
        <v>Negative</v>
      </c>
      <c r="I57" s="65">
        <f t="array" ref="I57">INDEX(postDEL!$A$2:$AL782,$O57,12)</f>
        <v>44868</v>
      </c>
      <c r="J57" s="208">
        <f t="array" ref="J57">INDEX(postDEL!$A$2:$AL782,$O57,13)</f>
        <v>0.5355208333</v>
      </c>
      <c r="K57" s="67">
        <f t="array" ref="K57">INDEX(postDEL!$A$2:$AL782,$O57,36)</f>
        <v>2.2</v>
      </c>
      <c r="L57" s="67" t="str">
        <f t="array" ref="L57">INDEX(postDEL!$A$2:$AL782,$O57,38)</f>
        <v/>
      </c>
      <c r="M57" s="67" t="str">
        <f t="array" ref="M57">INDEX(postDEL!$A$2:$AL782,$O57,15)</f>
        <v/>
      </c>
      <c r="N57" s="8">
        <f>COUNTIF(postDEL!$A$2:$A782,A57)</f>
        <v>1</v>
      </c>
      <c r="O57" s="13">
        <f>MATCH(A57,postDEL!A$2:A782,0)</f>
        <v>56</v>
      </c>
      <c r="P57" s="8" t="str">
        <f t="shared" si="1"/>
        <v/>
      </c>
      <c r="Q57" s="8">
        <f t="shared" si="2"/>
        <v>393</v>
      </c>
      <c r="R57" s="4"/>
    </row>
    <row r="58">
      <c r="A58" s="209" t="s">
        <v>449</v>
      </c>
      <c r="B58" s="65">
        <f t="array" ref="B58">INDEX(postDEL!$A$2:$P782,$O58,2)</f>
        <v>44475</v>
      </c>
      <c r="C58" s="208">
        <f t="array" ref="C58">INDEX(postDEL!$A$2:$P782,$O58,3)</f>
        <v>0.2732638889</v>
      </c>
      <c r="D58" s="67" t="str">
        <f t="array" ref="D58">INDEX(postDEL!$A$2:$AN782,$O58,39)</f>
        <v>SpROSA573919</v>
      </c>
      <c r="E58" s="67" t="str">
        <f t="array" ref="E58">INDEX(postDEL!$A$2:$P782,$O58,4)</f>
        <v/>
      </c>
      <c r="F58" s="67" t="str">
        <f t="array" ref="F58">INDEX(postDEL!$A$2:$P782,$O58,5)</f>
        <v/>
      </c>
      <c r="G58" s="67" t="str">
        <f t="array" ref="G58">INDEX(postDEL!$A$2:$P782,$O58,11)</f>
        <v>Null</v>
      </c>
      <c r="H58" s="67" t="str">
        <f t="array" ref="H58">INDEX(postDEL!$A$2:$AL782,$O58,37)</f>
        <v>Negative</v>
      </c>
      <c r="I58" s="65">
        <f t="array" ref="I58">INDEX(postDEL!$A$2:$AL782,$O58,12)</f>
        <v>44868</v>
      </c>
      <c r="J58" s="208">
        <f t="array" ref="J58">INDEX(postDEL!$A$2:$AL782,$O58,13)</f>
        <v>0.5355208333</v>
      </c>
      <c r="K58" s="67">
        <f t="array" ref="K58">INDEX(postDEL!$A$2:$AL782,$O58,36)</f>
        <v>2.2</v>
      </c>
      <c r="L58" s="67" t="str">
        <f t="array" ref="L58">INDEX(postDEL!$A$2:$AL782,$O58,38)</f>
        <v/>
      </c>
      <c r="M58" s="67" t="str">
        <f t="array" ref="M58">INDEX(postDEL!$A$2:$AL782,$O58,15)</f>
        <v/>
      </c>
      <c r="N58" s="8">
        <f>COUNTIF(postDEL!$A$2:$A782,A58)</f>
        <v>1</v>
      </c>
      <c r="O58" s="13">
        <f>MATCH(A58,postDEL!A$2:A782,0)</f>
        <v>57</v>
      </c>
      <c r="P58" s="8" t="str">
        <f t="shared" si="1"/>
        <v/>
      </c>
      <c r="Q58" s="8">
        <f t="shared" si="2"/>
        <v>393</v>
      </c>
      <c r="R58" s="4"/>
    </row>
    <row r="59">
      <c r="A59" s="209" t="s">
        <v>452</v>
      </c>
      <c r="B59" s="65">
        <f t="array" ref="B59">INDEX(postDEL!$A$2:$P782,$O59,2)</f>
        <v>44475</v>
      </c>
      <c r="C59" s="208">
        <f t="array" ref="C59">INDEX(postDEL!$A$2:$P782,$O59,3)</f>
        <v>0.2740509259</v>
      </c>
      <c r="D59" s="67" t="str">
        <f t="array" ref="D59">INDEX(postDEL!$A$2:$AN782,$O59,39)</f>
        <v>SpROSA573919</v>
      </c>
      <c r="E59" s="67" t="str">
        <f t="array" ref="E59">INDEX(postDEL!$A$2:$P782,$O59,4)</f>
        <v/>
      </c>
      <c r="F59" s="67" t="str">
        <f t="array" ref="F59">INDEX(postDEL!$A$2:$P782,$O59,5)</f>
        <v/>
      </c>
      <c r="G59" s="67" t="str">
        <f t="array" ref="G59">INDEX(postDEL!$A$2:$P782,$O59,11)</f>
        <v>Null</v>
      </c>
      <c r="H59" s="67" t="str">
        <f t="array" ref="H59">INDEX(postDEL!$A$2:$AL782,$O59,37)</f>
        <v>Negative</v>
      </c>
      <c r="I59" s="65">
        <f t="array" ref="I59">INDEX(postDEL!$A$2:$AL782,$O59,12)</f>
        <v>44868</v>
      </c>
      <c r="J59" s="208">
        <f t="array" ref="J59">INDEX(postDEL!$A$2:$AL782,$O59,13)</f>
        <v>0.5355208333</v>
      </c>
      <c r="K59" s="67">
        <f t="array" ref="K59">INDEX(postDEL!$A$2:$AL782,$O59,36)</f>
        <v>2.2</v>
      </c>
      <c r="L59" s="67" t="str">
        <f t="array" ref="L59">INDEX(postDEL!$A$2:$AL782,$O59,38)</f>
        <v/>
      </c>
      <c r="M59" s="67" t="str">
        <f t="array" ref="M59">INDEX(postDEL!$A$2:$AL782,$O59,15)</f>
        <v/>
      </c>
      <c r="N59" s="8">
        <f>COUNTIF(postDEL!$A$2:$A782,A59)</f>
        <v>1</v>
      </c>
      <c r="O59" s="13">
        <f>MATCH(A59,postDEL!A$2:A782,0)</f>
        <v>58</v>
      </c>
      <c r="P59" s="8" t="str">
        <f t="shared" si="1"/>
        <v/>
      </c>
      <c r="Q59" s="8">
        <f t="shared" si="2"/>
        <v>393</v>
      </c>
      <c r="R59" s="4"/>
    </row>
    <row r="60">
      <c r="A60" s="209" t="s">
        <v>455</v>
      </c>
      <c r="B60" s="65">
        <f t="array" ref="B60">INDEX(postDEL!$A$2:$P782,$O60,2)</f>
        <v>44475</v>
      </c>
      <c r="C60" s="208">
        <f t="array" ref="C60">INDEX(postDEL!$A$2:$P782,$O60,3)</f>
        <v>0.2751273148</v>
      </c>
      <c r="D60" s="67" t="str">
        <f t="array" ref="D60">INDEX(postDEL!$A$2:$AN782,$O60,39)</f>
        <v>SpROSA573919</v>
      </c>
      <c r="E60" s="67" t="str">
        <f t="array" ref="E60">INDEX(postDEL!$A$2:$P782,$O60,4)</f>
        <v/>
      </c>
      <c r="F60" s="67" t="str">
        <f t="array" ref="F60">INDEX(postDEL!$A$2:$P782,$O60,5)</f>
        <v/>
      </c>
      <c r="G60" s="67" t="str">
        <f t="array" ref="G60">INDEX(postDEL!$A$2:$P782,$O60,11)</f>
        <v>Null</v>
      </c>
      <c r="H60" s="67" t="str">
        <f t="array" ref="H60">INDEX(postDEL!$A$2:$AL782,$O60,37)</f>
        <v>Negative</v>
      </c>
      <c r="I60" s="65">
        <f t="array" ref="I60">INDEX(postDEL!$A$2:$AL782,$O60,12)</f>
        <v>44868</v>
      </c>
      <c r="J60" s="208">
        <f t="array" ref="J60">INDEX(postDEL!$A$2:$AL782,$O60,13)</f>
        <v>0.5355208333</v>
      </c>
      <c r="K60" s="67">
        <f t="array" ref="K60">INDEX(postDEL!$A$2:$AL782,$O60,36)</f>
        <v>2.2</v>
      </c>
      <c r="L60" s="67" t="str">
        <f t="array" ref="L60">INDEX(postDEL!$A$2:$AL782,$O60,38)</f>
        <v/>
      </c>
      <c r="M60" s="67" t="str">
        <f t="array" ref="M60">INDEX(postDEL!$A$2:$AL782,$O60,15)</f>
        <v/>
      </c>
      <c r="N60" s="8">
        <f>COUNTIF(postDEL!$A$2:$A782,A60)</f>
        <v>1</v>
      </c>
      <c r="O60" s="13">
        <f>MATCH(A60,postDEL!A$2:A782,0)</f>
        <v>59</v>
      </c>
      <c r="P60" s="8" t="str">
        <f t="shared" si="1"/>
        <v/>
      </c>
      <c r="Q60" s="8">
        <f t="shared" si="2"/>
        <v>393</v>
      </c>
      <c r="R60" s="4"/>
    </row>
    <row r="61">
      <c r="A61" s="209" t="s">
        <v>458</v>
      </c>
      <c r="B61" s="65">
        <f t="array" ref="B61">INDEX(postDEL!$A$2:$P782,$O61,2)</f>
        <v>44475</v>
      </c>
      <c r="C61" s="208">
        <f t="array" ref="C61">INDEX(postDEL!$A$2:$P782,$O61,3)</f>
        <v>0.2760763889</v>
      </c>
      <c r="D61" s="67" t="str">
        <f t="array" ref="D61">INDEX(postDEL!$A$2:$AN782,$O61,39)</f>
        <v>SpROSA573919</v>
      </c>
      <c r="E61" s="67" t="str">
        <f t="array" ref="E61">INDEX(postDEL!$A$2:$P782,$O61,4)</f>
        <v/>
      </c>
      <c r="F61" s="67" t="str">
        <f t="array" ref="F61">INDEX(postDEL!$A$2:$P782,$O61,5)</f>
        <v/>
      </c>
      <c r="G61" s="67" t="str">
        <f t="array" ref="G61">INDEX(postDEL!$A$2:$P782,$O61,11)</f>
        <v>Null</v>
      </c>
      <c r="H61" s="67" t="str">
        <f t="array" ref="H61">INDEX(postDEL!$A$2:$AL782,$O61,37)</f>
        <v>Negative</v>
      </c>
      <c r="I61" s="65">
        <f t="array" ref="I61">INDEX(postDEL!$A$2:$AL782,$O61,12)</f>
        <v>44868</v>
      </c>
      <c r="J61" s="208">
        <f t="array" ref="J61">INDEX(postDEL!$A$2:$AL782,$O61,13)</f>
        <v>0.5355208333</v>
      </c>
      <c r="K61" s="67">
        <f t="array" ref="K61">INDEX(postDEL!$A$2:$AL782,$O61,36)</f>
        <v>2.2</v>
      </c>
      <c r="L61" s="67" t="str">
        <f t="array" ref="L61">INDEX(postDEL!$A$2:$AL782,$O61,38)</f>
        <v/>
      </c>
      <c r="M61" s="67" t="str">
        <f t="array" ref="M61">INDEX(postDEL!$A$2:$AL782,$O61,15)</f>
        <v/>
      </c>
      <c r="N61" s="8">
        <f>COUNTIF(postDEL!$A$2:$A782,A61)</f>
        <v>1</v>
      </c>
      <c r="O61" s="13">
        <f>MATCH(A61,postDEL!A$2:A782,0)</f>
        <v>60</v>
      </c>
      <c r="P61" s="8" t="str">
        <f t="shared" si="1"/>
        <v/>
      </c>
      <c r="Q61" s="8">
        <f t="shared" si="2"/>
        <v>393</v>
      </c>
      <c r="R61" s="4"/>
    </row>
    <row r="62">
      <c r="A62" s="209" t="s">
        <v>461</v>
      </c>
      <c r="B62" s="65">
        <f t="array" ref="B62">INDEX(postDEL!$A$2:$P782,$O62,2)</f>
        <v>44475</v>
      </c>
      <c r="C62" s="208">
        <f t="array" ref="C62">INDEX(postDEL!$A$2:$P782,$O62,3)</f>
        <v>0.2860763889</v>
      </c>
      <c r="D62" s="67" t="str">
        <f t="array" ref="D62">INDEX(postDEL!$A$2:$AN782,$O62,39)</f>
        <v>SpROSA573919</v>
      </c>
      <c r="E62" s="67" t="str">
        <f t="array" ref="E62">INDEX(postDEL!$A$2:$P782,$O62,4)</f>
        <v/>
      </c>
      <c r="F62" s="67" t="str">
        <f t="array" ref="F62">INDEX(postDEL!$A$2:$P782,$O62,5)</f>
        <v/>
      </c>
      <c r="G62" s="67" t="str">
        <f t="array" ref="G62">INDEX(postDEL!$A$2:$P782,$O62,11)</f>
        <v>Null</v>
      </c>
      <c r="H62" s="67" t="str">
        <f t="array" ref="H62">INDEX(postDEL!$A$2:$AL782,$O62,37)</f>
        <v>Negative</v>
      </c>
      <c r="I62" s="65" t="str">
        <f t="array" ref="I62">INDEX(postDEL!$A$2:$AL782,$O62,12)</f>
        <v/>
      </c>
      <c r="J62" s="208" t="str">
        <f t="array" ref="J62">INDEX(postDEL!$A$2:$AL782,$O62,13)</f>
        <v/>
      </c>
      <c r="K62" s="67">
        <f t="array" ref="K62">INDEX(postDEL!$A$2:$AL782,$O62,36)</f>
        <v>2.2</v>
      </c>
      <c r="L62" s="67" t="str">
        <f t="array" ref="L62">INDEX(postDEL!$A$2:$AL782,$O62,38)</f>
        <v/>
      </c>
      <c r="M62" s="67" t="str">
        <f t="array" ref="M62">INDEX(postDEL!$A$2:$AL782,$O62,15)</f>
        <v/>
      </c>
      <c r="N62" s="8">
        <f>COUNTIF(postDEL!$A$2:$A782,A62)</f>
        <v>1</v>
      </c>
      <c r="O62" s="13">
        <f>MATCH(A62,postDEL!A$2:A782,0)</f>
        <v>61</v>
      </c>
      <c r="P62" s="8" t="str">
        <f t="shared" si="1"/>
        <v/>
      </c>
      <c r="Q62" s="8">
        <f t="shared" si="2"/>
        <v>-1</v>
      </c>
      <c r="R62" s="4"/>
    </row>
    <row r="63">
      <c r="A63" s="209" t="s">
        <v>464</v>
      </c>
      <c r="B63" s="65">
        <f t="array" ref="B63">INDEX(postDEL!$A$2:$P782,$O63,2)</f>
        <v>44475</v>
      </c>
      <c r="C63" s="208">
        <f t="array" ref="C63">INDEX(postDEL!$A$2:$P782,$O63,3)</f>
        <v>0.2917592593</v>
      </c>
      <c r="D63" s="67" t="str">
        <f t="array" ref="D63">INDEX(postDEL!$A$2:$AN782,$O63,39)</f>
        <v>SpROSA145068</v>
      </c>
      <c r="E63" s="67" t="str">
        <f t="array" ref="E63">INDEX(postDEL!$A$2:$P782,$O63,4)</f>
        <v/>
      </c>
      <c r="F63" s="67" t="str">
        <f t="array" ref="F63">INDEX(postDEL!$A$2:$P782,$O63,5)</f>
        <v/>
      </c>
      <c r="G63" s="67" t="str">
        <f t="array" ref="G63">INDEX(postDEL!$A$2:$P782,$O63,11)</f>
        <v>Null</v>
      </c>
      <c r="H63" s="67" t="str">
        <f t="array" ref="H63">INDEX(postDEL!$A$2:$AL782,$O63,37)</f>
        <v>Negative</v>
      </c>
      <c r="I63" s="65" t="str">
        <f t="array" ref="I63">INDEX(postDEL!$A$2:$AL782,$O63,12)</f>
        <v/>
      </c>
      <c r="J63" s="208" t="str">
        <f t="array" ref="J63">INDEX(postDEL!$A$2:$AL782,$O63,13)</f>
        <v/>
      </c>
      <c r="K63" s="67">
        <f t="array" ref="K63">INDEX(postDEL!$A$2:$AL782,$O63,36)</f>
        <v>2.2</v>
      </c>
      <c r="L63" s="67" t="str">
        <f t="array" ref="L63">INDEX(postDEL!$A$2:$AL782,$O63,38)</f>
        <v/>
      </c>
      <c r="M63" s="67" t="str">
        <f t="array" ref="M63">INDEX(postDEL!$A$2:$AL782,$O63,15)</f>
        <v/>
      </c>
      <c r="N63" s="8">
        <f>COUNTIF(postDEL!$A$2:$A782,A63)</f>
        <v>1</v>
      </c>
      <c r="O63" s="13">
        <f>MATCH(A63,postDEL!A$2:A782,0)</f>
        <v>62</v>
      </c>
      <c r="P63" s="8" t="str">
        <f t="shared" si="1"/>
        <v/>
      </c>
      <c r="Q63" s="8">
        <f t="shared" si="2"/>
        <v>-1</v>
      </c>
      <c r="R63" s="4"/>
    </row>
    <row r="64">
      <c r="A64" s="209" t="s">
        <v>468</v>
      </c>
      <c r="B64" s="65">
        <f t="array" ref="B64">INDEX(postDEL!$A$2:$P782,$O64,2)</f>
        <v>44475</v>
      </c>
      <c r="C64" s="208">
        <f t="array" ref="C64">INDEX(postDEL!$A$2:$P782,$O64,3)</f>
        <v>0.2928703704</v>
      </c>
      <c r="D64" s="67" t="str">
        <f t="array" ref="D64">INDEX(postDEL!$A$2:$AN782,$O64,39)</f>
        <v>SpROSA145068</v>
      </c>
      <c r="E64" s="67" t="str">
        <f t="array" ref="E64">INDEX(postDEL!$A$2:$P782,$O64,4)</f>
        <v/>
      </c>
      <c r="F64" s="67" t="str">
        <f t="array" ref="F64">INDEX(postDEL!$A$2:$P782,$O64,5)</f>
        <v/>
      </c>
      <c r="G64" s="67" t="str">
        <f t="array" ref="G64">INDEX(postDEL!$A$2:$P782,$O64,11)</f>
        <v>Null</v>
      </c>
      <c r="H64" s="67" t="str">
        <f t="array" ref="H64">INDEX(postDEL!$A$2:$AL782,$O64,37)</f>
        <v>Negative</v>
      </c>
      <c r="I64" s="65" t="str">
        <f t="array" ref="I64">INDEX(postDEL!$A$2:$AL782,$O64,12)</f>
        <v/>
      </c>
      <c r="J64" s="208" t="str">
        <f t="array" ref="J64">INDEX(postDEL!$A$2:$AL782,$O64,13)</f>
        <v/>
      </c>
      <c r="K64" s="67">
        <f t="array" ref="K64">INDEX(postDEL!$A$2:$AL782,$O64,36)</f>
        <v>2.2</v>
      </c>
      <c r="L64" s="67" t="str">
        <f t="array" ref="L64">INDEX(postDEL!$A$2:$AL782,$O64,38)</f>
        <v/>
      </c>
      <c r="M64" s="67" t="str">
        <f t="array" ref="M64">INDEX(postDEL!$A$2:$AL782,$O64,15)</f>
        <v/>
      </c>
      <c r="N64" s="8">
        <f>COUNTIF(postDEL!$A$2:$A782,A64)</f>
        <v>1</v>
      </c>
      <c r="O64" s="13">
        <f>MATCH(A64,postDEL!A$2:A782,0)</f>
        <v>63</v>
      </c>
      <c r="P64" s="8" t="str">
        <f t="shared" si="1"/>
        <v/>
      </c>
      <c r="Q64" s="8">
        <f t="shared" si="2"/>
        <v>-1</v>
      </c>
      <c r="R64" s="4"/>
    </row>
    <row r="65">
      <c r="A65" s="209" t="s">
        <v>470</v>
      </c>
      <c r="B65" s="65">
        <f t="array" ref="B65">INDEX(postDEL!$A$2:$P782,$O65,2)</f>
        <v>44475</v>
      </c>
      <c r="C65" s="208">
        <f t="array" ref="C65">INDEX(postDEL!$A$2:$P782,$O65,3)</f>
        <v>0.315150463</v>
      </c>
      <c r="D65" s="67" t="str">
        <f t="array" ref="D65">INDEX(postDEL!$A$2:$AN782,$O65,39)</f>
        <v>SpROSA573919</v>
      </c>
      <c r="E65" s="67" t="str">
        <f t="array" ref="E65">INDEX(postDEL!$A$2:$P782,$O65,4)</f>
        <v/>
      </c>
      <c r="F65" s="67" t="str">
        <f t="array" ref="F65">INDEX(postDEL!$A$2:$P782,$O65,5)</f>
        <v/>
      </c>
      <c r="G65" s="67" t="str">
        <f t="array" ref="G65">INDEX(postDEL!$A$2:$P782,$O65,11)</f>
        <v>Null</v>
      </c>
      <c r="H65" s="67" t="str">
        <f t="array" ref="H65">INDEX(postDEL!$A$2:$AL782,$O65,37)</f>
        <v>Negative</v>
      </c>
      <c r="I65" s="65" t="str">
        <f t="array" ref="I65">INDEX(postDEL!$A$2:$AL782,$O65,12)</f>
        <v/>
      </c>
      <c r="J65" s="208" t="str">
        <f t="array" ref="J65">INDEX(postDEL!$A$2:$AL782,$O65,13)</f>
        <v/>
      </c>
      <c r="K65" s="67">
        <f t="array" ref="K65">INDEX(postDEL!$A$2:$AL782,$O65,36)</f>
        <v>2.2</v>
      </c>
      <c r="L65" s="67" t="str">
        <f t="array" ref="L65">INDEX(postDEL!$A$2:$AL782,$O65,38)</f>
        <v/>
      </c>
      <c r="M65" s="67" t="str">
        <f t="array" ref="M65">INDEX(postDEL!$A$2:$AL782,$O65,15)</f>
        <v/>
      </c>
      <c r="N65" s="8">
        <f>COUNTIF(postDEL!$A$2:$A782,A65)</f>
        <v>1</v>
      </c>
      <c r="O65" s="13">
        <f>MATCH(A65,postDEL!A$2:A782,0)</f>
        <v>64</v>
      </c>
      <c r="P65" s="8" t="str">
        <f t="shared" si="1"/>
        <v/>
      </c>
      <c r="Q65" s="8">
        <f t="shared" si="2"/>
        <v>-1</v>
      </c>
      <c r="R65" s="4"/>
    </row>
    <row r="66">
      <c r="A66" s="209" t="s">
        <v>472</v>
      </c>
      <c r="B66" s="65">
        <f t="array" ref="B66">INDEX(postDEL!$A$2:$P782,$O66,2)</f>
        <v>44475</v>
      </c>
      <c r="C66" s="208">
        <f t="array" ref="C66">INDEX(postDEL!$A$2:$P782,$O66,3)</f>
        <v>0.4688541667</v>
      </c>
      <c r="D66" s="67" t="str">
        <f t="array" ref="D66">INDEX(postDEL!$A$2:$AN782,$O66,39)</f>
        <v>SpROSA573919</v>
      </c>
      <c r="E66" s="67" t="str">
        <f t="array" ref="E66">INDEX(postDEL!$A$2:$P782,$O66,4)</f>
        <v/>
      </c>
      <c r="F66" s="67" t="str">
        <f t="array" ref="F66">INDEX(postDEL!$A$2:$P782,$O66,5)</f>
        <v/>
      </c>
      <c r="G66" s="67" t="str">
        <f t="array" ref="G66">INDEX(postDEL!$A$2:$P782,$O66,11)</f>
        <v>Null</v>
      </c>
      <c r="H66" s="67" t="str">
        <f t="array" ref="H66">INDEX(postDEL!$A$2:$AL782,$O66,37)</f>
        <v>Negative</v>
      </c>
      <c r="I66" s="65" t="str">
        <f t="array" ref="I66">INDEX(postDEL!$A$2:$AL782,$O66,12)</f>
        <v/>
      </c>
      <c r="J66" s="208" t="str">
        <f t="array" ref="J66">INDEX(postDEL!$A$2:$AL782,$O66,13)</f>
        <v/>
      </c>
      <c r="K66" s="67">
        <f t="array" ref="K66">INDEX(postDEL!$A$2:$AL782,$O66,36)</f>
        <v>2.2</v>
      </c>
      <c r="L66" s="67" t="str">
        <f t="array" ref="L66">INDEX(postDEL!$A$2:$AL782,$O66,38)</f>
        <v/>
      </c>
      <c r="M66" s="67" t="str">
        <f t="array" ref="M66">INDEX(postDEL!$A$2:$AL782,$O66,15)</f>
        <v/>
      </c>
      <c r="N66" s="8">
        <f>COUNTIF(postDEL!$A$2:$A782,A66)</f>
        <v>1</v>
      </c>
      <c r="O66" s="13">
        <f>MATCH(A66,postDEL!A$2:A782,0)</f>
        <v>65</v>
      </c>
      <c r="P66" s="8" t="str">
        <f t="shared" si="1"/>
        <v/>
      </c>
      <c r="Q66" s="8">
        <f t="shared" si="2"/>
        <v>-1</v>
      </c>
      <c r="R66" s="4"/>
    </row>
    <row r="67">
      <c r="A67" s="209" t="s">
        <v>475</v>
      </c>
      <c r="B67" s="65">
        <f t="array" ref="B67">INDEX(postDEL!$A$2:$P782,$O67,2)</f>
        <v>44475</v>
      </c>
      <c r="C67" s="208">
        <f t="array" ref="C67">INDEX(postDEL!$A$2:$P782,$O67,3)</f>
        <v>0.4696759259</v>
      </c>
      <c r="D67" s="67" t="str">
        <f t="array" ref="D67">INDEX(postDEL!$A$2:$AN782,$O67,39)</f>
        <v>SpROSA573919</v>
      </c>
      <c r="E67" s="67" t="str">
        <f t="array" ref="E67">INDEX(postDEL!$A$2:$P782,$O67,4)</f>
        <v/>
      </c>
      <c r="F67" s="67" t="str">
        <f t="array" ref="F67">INDEX(postDEL!$A$2:$P782,$O67,5)</f>
        <v/>
      </c>
      <c r="G67" s="67" t="str">
        <f t="array" ref="G67">INDEX(postDEL!$A$2:$P782,$O67,11)</f>
        <v>Null</v>
      </c>
      <c r="H67" s="67" t="str">
        <f t="array" ref="H67">INDEX(postDEL!$A$2:$AL782,$O67,37)</f>
        <v>Negative</v>
      </c>
      <c r="I67" s="65">
        <f t="array" ref="I67">INDEX(postDEL!$A$2:$AL782,$O67,12)</f>
        <v>44868</v>
      </c>
      <c r="J67" s="208">
        <f t="array" ref="J67">INDEX(postDEL!$A$2:$AL782,$O67,13)</f>
        <v>0.5355208333</v>
      </c>
      <c r="K67" s="67">
        <f t="array" ref="K67">INDEX(postDEL!$A$2:$AL782,$O67,36)</f>
        <v>2.2</v>
      </c>
      <c r="L67" s="67" t="str">
        <f t="array" ref="L67">INDEX(postDEL!$A$2:$AL782,$O67,38)</f>
        <v/>
      </c>
      <c r="M67" s="67" t="str">
        <f t="array" ref="M67">INDEX(postDEL!$A$2:$AL782,$O67,15)</f>
        <v/>
      </c>
      <c r="N67" s="8">
        <f>COUNTIF(postDEL!$A$2:$A782,A67)</f>
        <v>1</v>
      </c>
      <c r="O67" s="13">
        <f>MATCH(A67,postDEL!A$2:A782,0)</f>
        <v>66</v>
      </c>
      <c r="P67" s="8" t="str">
        <f t="shared" si="1"/>
        <v/>
      </c>
      <c r="Q67" s="8">
        <f t="shared" si="2"/>
        <v>393</v>
      </c>
      <c r="R67" s="4"/>
    </row>
    <row r="68">
      <c r="A68" s="209" t="s">
        <v>478</v>
      </c>
      <c r="B68" s="65">
        <f t="array" ref="B68">INDEX(postDEL!$A$2:$P782,$O68,2)</f>
        <v>44475</v>
      </c>
      <c r="C68" s="208">
        <f t="array" ref="C68">INDEX(postDEL!$A$2:$P782,$O68,3)</f>
        <v>0.4779976852</v>
      </c>
      <c r="D68" s="67" t="str">
        <f t="array" ref="D68">INDEX(postDEL!$A$2:$AN782,$O68,39)</f>
        <v>SpROSA573919</v>
      </c>
      <c r="E68" s="67" t="str">
        <f t="array" ref="E68">INDEX(postDEL!$A$2:$P782,$O68,4)</f>
        <v/>
      </c>
      <c r="F68" s="67" t="str">
        <f t="array" ref="F68">INDEX(postDEL!$A$2:$P782,$O68,5)</f>
        <v/>
      </c>
      <c r="G68" s="67" t="str">
        <f t="array" ref="G68">INDEX(postDEL!$A$2:$P782,$O68,11)</f>
        <v>Null</v>
      </c>
      <c r="H68" s="67" t="str">
        <f t="array" ref="H68">INDEX(postDEL!$A$2:$AL782,$O68,37)</f>
        <v>Negative</v>
      </c>
      <c r="I68" s="65" t="str">
        <f t="array" ref="I68">INDEX(postDEL!$A$2:$AL782,$O68,12)</f>
        <v/>
      </c>
      <c r="J68" s="208" t="str">
        <f t="array" ref="J68">INDEX(postDEL!$A$2:$AL782,$O68,13)</f>
        <v/>
      </c>
      <c r="K68" s="67">
        <f t="array" ref="K68">INDEX(postDEL!$A$2:$AL782,$O68,36)</f>
        <v>2.2</v>
      </c>
      <c r="L68" s="67" t="str">
        <f t="array" ref="L68">INDEX(postDEL!$A$2:$AL782,$O68,38)</f>
        <v/>
      </c>
      <c r="M68" s="67" t="str">
        <f t="array" ref="M68">INDEX(postDEL!$A$2:$AL782,$O68,15)</f>
        <v/>
      </c>
      <c r="N68" s="8">
        <f>COUNTIF(postDEL!$A$2:$A782,A68)</f>
        <v>1</v>
      </c>
      <c r="O68" s="13">
        <f>MATCH(A68,postDEL!A$2:A782,0)</f>
        <v>67</v>
      </c>
      <c r="P68" s="8" t="str">
        <f t="shared" si="1"/>
        <v/>
      </c>
      <c r="Q68" s="8">
        <f t="shared" si="2"/>
        <v>-1</v>
      </c>
      <c r="R68" s="4"/>
    </row>
    <row r="69">
      <c r="A69" s="209" t="s">
        <v>481</v>
      </c>
      <c r="B69" s="65">
        <f t="array" ref="B69">INDEX(postDEL!$A$2:$P782,$O69,2)</f>
        <v>44476</v>
      </c>
      <c r="C69" s="208">
        <f t="array" ref="C69">INDEX(postDEL!$A$2:$P782,$O69,3)</f>
        <v>0.1607060185</v>
      </c>
      <c r="D69" s="67" t="str">
        <f t="array" ref="D69">INDEX(postDEL!$A$2:$AN782,$O69,39)</f>
        <v>SpROSA145068</v>
      </c>
      <c r="E69" s="67" t="str">
        <f t="array" ref="E69">INDEX(postDEL!$A$2:$P782,$O69,4)</f>
        <v/>
      </c>
      <c r="F69" s="67" t="str">
        <f t="array" ref="F69">INDEX(postDEL!$A$2:$P782,$O69,5)</f>
        <v/>
      </c>
      <c r="G69" s="67" t="str">
        <f t="array" ref="G69">INDEX(postDEL!$A$2:$P782,$O69,11)</f>
        <v>Null</v>
      </c>
      <c r="H69" s="67" t="str">
        <f t="array" ref="H69">INDEX(postDEL!$A$2:$AL782,$O69,37)</f>
        <v>Negative</v>
      </c>
      <c r="I69" s="65">
        <f t="array" ref="I69">INDEX(postDEL!$A$2:$AL782,$O69,12)</f>
        <v>44868</v>
      </c>
      <c r="J69" s="208">
        <f t="array" ref="J69">INDEX(postDEL!$A$2:$AL782,$O69,13)</f>
        <v>0.5355208333</v>
      </c>
      <c r="K69" s="67">
        <f t="array" ref="K69">INDEX(postDEL!$A$2:$AL782,$O69,36)</f>
        <v>2.2</v>
      </c>
      <c r="L69" s="67" t="str">
        <f t="array" ref="L69">INDEX(postDEL!$A$2:$AL782,$O69,38)</f>
        <v/>
      </c>
      <c r="M69" s="67" t="str">
        <f t="array" ref="M69">INDEX(postDEL!$A$2:$AL782,$O69,15)</f>
        <v/>
      </c>
      <c r="N69" s="8">
        <f>COUNTIF(postDEL!$A$2:$A782,A69)</f>
        <v>1</v>
      </c>
      <c r="O69" s="13">
        <f>MATCH(A69,postDEL!A$2:A782,0)</f>
        <v>68</v>
      </c>
      <c r="P69" s="8" t="b">
        <f t="shared" si="1"/>
        <v>1</v>
      </c>
      <c r="Q69" s="8">
        <f t="shared" si="2"/>
        <v>392</v>
      </c>
      <c r="R69" s="4"/>
    </row>
    <row r="70">
      <c r="A70" s="209" t="s">
        <v>484</v>
      </c>
      <c r="B70" s="65">
        <f t="array" ref="B70">INDEX(postDEL!$A$2:$P782,$O70,2)</f>
        <v>44476</v>
      </c>
      <c r="C70" s="208">
        <f t="array" ref="C70">INDEX(postDEL!$A$2:$P782,$O70,3)</f>
        <v>0.1607291667</v>
      </c>
      <c r="D70" s="67" t="str">
        <f t="array" ref="D70">INDEX(postDEL!$A$2:$AN782,$O70,39)</f>
        <v>SpROSA573919</v>
      </c>
      <c r="E70" s="67" t="str">
        <f t="array" ref="E70">INDEX(postDEL!$A$2:$P782,$O70,4)</f>
        <v/>
      </c>
      <c r="F70" s="67" t="str">
        <f t="array" ref="F70">INDEX(postDEL!$A$2:$P782,$O70,5)</f>
        <v/>
      </c>
      <c r="G70" s="67" t="str">
        <f t="array" ref="G70">INDEX(postDEL!$A$2:$P782,$O70,11)</f>
        <v>Null</v>
      </c>
      <c r="H70" s="67" t="str">
        <f t="array" ref="H70">INDEX(postDEL!$A$2:$AL782,$O70,37)</f>
        <v>Negative</v>
      </c>
      <c r="I70" s="65" t="str">
        <f t="array" ref="I70">INDEX(postDEL!$A$2:$AL782,$O70,12)</f>
        <v/>
      </c>
      <c r="J70" s="208" t="str">
        <f t="array" ref="J70">INDEX(postDEL!$A$2:$AL782,$O70,13)</f>
        <v/>
      </c>
      <c r="K70" s="67">
        <f t="array" ref="K70">INDEX(postDEL!$A$2:$AL782,$O70,36)</f>
        <v>2.2</v>
      </c>
      <c r="L70" s="67" t="str">
        <f t="array" ref="L70">INDEX(postDEL!$A$2:$AL782,$O70,38)</f>
        <v/>
      </c>
      <c r="M70" s="67" t="str">
        <f t="array" ref="M70">INDEX(postDEL!$A$2:$AL782,$O70,15)</f>
        <v/>
      </c>
      <c r="N70" s="8">
        <f>COUNTIF(postDEL!$A$2:$A782,A70)</f>
        <v>1</v>
      </c>
      <c r="O70" s="13">
        <f>MATCH(A70,postDEL!A$2:A782,0)</f>
        <v>69</v>
      </c>
      <c r="P70" s="8" t="str">
        <f t="shared" si="1"/>
        <v/>
      </c>
      <c r="Q70" s="8">
        <f t="shared" si="2"/>
        <v>-1</v>
      </c>
      <c r="R70" s="4"/>
    </row>
    <row r="71">
      <c r="A71" s="209" t="s">
        <v>487</v>
      </c>
      <c r="B71" s="65">
        <f t="array" ref="B71">INDEX(postDEL!$A$2:$P782,$O71,2)</f>
        <v>44476</v>
      </c>
      <c r="C71" s="208">
        <f t="array" ref="C71">INDEX(postDEL!$A$2:$P782,$O71,3)</f>
        <v>0.1610763889</v>
      </c>
      <c r="D71" s="67" t="str">
        <f t="array" ref="D71">INDEX(postDEL!$A$2:$AN782,$O71,39)</f>
        <v>SpROSA573919</v>
      </c>
      <c r="E71" s="67" t="str">
        <f t="array" ref="E71">INDEX(postDEL!$A$2:$P782,$O71,4)</f>
        <v/>
      </c>
      <c r="F71" s="67" t="str">
        <f t="array" ref="F71">INDEX(postDEL!$A$2:$P782,$O71,5)</f>
        <v/>
      </c>
      <c r="G71" s="67" t="str">
        <f t="array" ref="G71">INDEX(postDEL!$A$2:$P782,$O71,11)</f>
        <v>Null</v>
      </c>
      <c r="H71" s="67" t="str">
        <f t="array" ref="H71">INDEX(postDEL!$A$2:$AL782,$O71,37)</f>
        <v>Negative</v>
      </c>
      <c r="I71" s="65">
        <f t="array" ref="I71">INDEX(postDEL!$A$2:$AL782,$O71,12)</f>
        <v>44868</v>
      </c>
      <c r="J71" s="208">
        <f t="array" ref="J71">INDEX(postDEL!$A$2:$AL782,$O71,13)</f>
        <v>0.5355208333</v>
      </c>
      <c r="K71" s="67">
        <f t="array" ref="K71">INDEX(postDEL!$A$2:$AL782,$O71,36)</f>
        <v>2.2</v>
      </c>
      <c r="L71" s="67" t="str">
        <f t="array" ref="L71">INDEX(postDEL!$A$2:$AL782,$O71,38)</f>
        <v/>
      </c>
      <c r="M71" s="67" t="str">
        <f t="array" ref="M71">INDEX(postDEL!$A$2:$AL782,$O71,15)</f>
        <v/>
      </c>
      <c r="N71" s="8">
        <f>COUNTIF(postDEL!$A$2:$A782,A71)</f>
        <v>1</v>
      </c>
      <c r="O71" s="13">
        <f>MATCH(A71,postDEL!A$2:A782,0)</f>
        <v>70</v>
      </c>
      <c r="P71" s="8" t="str">
        <f t="shared" si="1"/>
        <v/>
      </c>
      <c r="Q71" s="8">
        <f t="shared" si="2"/>
        <v>392</v>
      </c>
      <c r="R71" s="4"/>
    </row>
    <row r="72">
      <c r="A72" s="209" t="s">
        <v>490</v>
      </c>
      <c r="B72" s="65">
        <f t="array" ref="B72">INDEX(postDEL!$A$2:$P782,$O72,2)</f>
        <v>44476</v>
      </c>
      <c r="C72" s="208">
        <f t="array" ref="C72">INDEX(postDEL!$A$2:$P782,$O72,3)</f>
        <v>0.1614699074</v>
      </c>
      <c r="D72" s="67" t="str">
        <f t="array" ref="D72">INDEX(postDEL!$A$2:$AN782,$O72,39)</f>
        <v>SpROSA145068</v>
      </c>
      <c r="E72" s="67" t="str">
        <f t="array" ref="E72">INDEX(postDEL!$A$2:$P782,$O72,4)</f>
        <v/>
      </c>
      <c r="F72" s="67" t="str">
        <f t="array" ref="F72">INDEX(postDEL!$A$2:$P782,$O72,5)</f>
        <v/>
      </c>
      <c r="G72" s="67" t="str">
        <f t="array" ref="G72">INDEX(postDEL!$A$2:$P782,$O72,11)</f>
        <v>Null</v>
      </c>
      <c r="H72" s="67" t="str">
        <f t="array" ref="H72">INDEX(postDEL!$A$2:$AL782,$O72,37)</f>
        <v>Negative</v>
      </c>
      <c r="I72" s="65">
        <f t="array" ref="I72">INDEX(postDEL!$A$2:$AL782,$O72,12)</f>
        <v>44868</v>
      </c>
      <c r="J72" s="208">
        <f t="array" ref="J72">INDEX(postDEL!$A$2:$AL782,$O72,13)</f>
        <v>0.5355208333</v>
      </c>
      <c r="K72" s="67">
        <f t="array" ref="K72">INDEX(postDEL!$A$2:$AL782,$O72,36)</f>
        <v>2.2</v>
      </c>
      <c r="L72" s="67" t="str">
        <f t="array" ref="L72">INDEX(postDEL!$A$2:$AL782,$O72,38)</f>
        <v/>
      </c>
      <c r="M72" s="67" t="str">
        <f t="array" ref="M72">INDEX(postDEL!$A$2:$AL782,$O72,15)</f>
        <v/>
      </c>
      <c r="N72" s="8">
        <f>COUNTIF(postDEL!$A$2:$A782,A72)</f>
        <v>1</v>
      </c>
      <c r="O72" s="13">
        <f>MATCH(A72,postDEL!A$2:A782,0)</f>
        <v>71</v>
      </c>
      <c r="P72" s="8" t="str">
        <f t="shared" si="1"/>
        <v/>
      </c>
      <c r="Q72" s="8">
        <f t="shared" si="2"/>
        <v>392</v>
      </c>
      <c r="R72" s="4"/>
    </row>
    <row r="73">
      <c r="A73" s="209" t="s">
        <v>493</v>
      </c>
      <c r="B73" s="65">
        <f t="array" ref="B73">INDEX(postDEL!$A$2:$P782,$O73,2)</f>
        <v>44476</v>
      </c>
      <c r="C73" s="208">
        <f t="array" ref="C73">INDEX(postDEL!$A$2:$P782,$O73,3)</f>
        <v>0.1618518519</v>
      </c>
      <c r="D73" s="67" t="str">
        <f t="array" ref="D73">INDEX(postDEL!$A$2:$AN782,$O73,39)</f>
        <v>SpROSA573919</v>
      </c>
      <c r="E73" s="67" t="str">
        <f t="array" ref="E73">INDEX(postDEL!$A$2:$P782,$O73,4)</f>
        <v/>
      </c>
      <c r="F73" s="67" t="str">
        <f t="array" ref="F73">INDEX(postDEL!$A$2:$P782,$O73,5)</f>
        <v/>
      </c>
      <c r="G73" s="67" t="str">
        <f t="array" ref="G73">INDEX(postDEL!$A$2:$P782,$O73,11)</f>
        <v>Null</v>
      </c>
      <c r="H73" s="67" t="str">
        <f t="array" ref="H73">INDEX(postDEL!$A$2:$AL782,$O73,37)</f>
        <v>Negative</v>
      </c>
      <c r="I73" s="65" t="str">
        <f t="array" ref="I73">INDEX(postDEL!$A$2:$AL782,$O73,12)</f>
        <v/>
      </c>
      <c r="J73" s="208" t="str">
        <f t="array" ref="J73">INDEX(postDEL!$A$2:$AL782,$O73,13)</f>
        <v/>
      </c>
      <c r="K73" s="67">
        <f t="array" ref="K73">INDEX(postDEL!$A$2:$AL782,$O73,36)</f>
        <v>2.2</v>
      </c>
      <c r="L73" s="67" t="str">
        <f t="array" ref="L73">INDEX(postDEL!$A$2:$AL782,$O73,38)</f>
        <v/>
      </c>
      <c r="M73" s="67" t="str">
        <f t="array" ref="M73">INDEX(postDEL!$A$2:$AL782,$O73,15)</f>
        <v/>
      </c>
      <c r="N73" s="8">
        <f>COUNTIF(postDEL!$A$2:$A782,A73)</f>
        <v>1</v>
      </c>
      <c r="O73" s="13">
        <f>MATCH(A73,postDEL!A$2:A782,0)</f>
        <v>72</v>
      </c>
      <c r="P73" s="8" t="str">
        <f t="shared" si="1"/>
        <v/>
      </c>
      <c r="Q73" s="8">
        <f t="shared" si="2"/>
        <v>-1</v>
      </c>
      <c r="R73" s="4"/>
    </row>
    <row r="74">
      <c r="A74" s="209" t="s">
        <v>495</v>
      </c>
      <c r="B74" s="65">
        <f t="array" ref="B74">INDEX(postDEL!$A$2:$P782,$O74,2)</f>
        <v>44476</v>
      </c>
      <c r="C74" s="208">
        <f t="array" ref="C74">INDEX(postDEL!$A$2:$P782,$O74,3)</f>
        <v>0.1621064815</v>
      </c>
      <c r="D74" s="67" t="str">
        <f t="array" ref="D74">INDEX(postDEL!$A$2:$AN782,$O74,39)</f>
        <v>SpROSA145068</v>
      </c>
      <c r="E74" s="67" t="str">
        <f t="array" ref="E74">INDEX(postDEL!$A$2:$P782,$O74,4)</f>
        <v/>
      </c>
      <c r="F74" s="67" t="str">
        <f t="array" ref="F74">INDEX(postDEL!$A$2:$P782,$O74,5)</f>
        <v/>
      </c>
      <c r="G74" s="67" t="str">
        <f t="array" ref="G74">INDEX(postDEL!$A$2:$P782,$O74,11)</f>
        <v>Null</v>
      </c>
      <c r="H74" s="67" t="str">
        <f t="array" ref="H74">INDEX(postDEL!$A$2:$AL782,$O74,37)</f>
        <v>Negative</v>
      </c>
      <c r="I74" s="65" t="str">
        <f t="array" ref="I74">INDEX(postDEL!$A$2:$AL782,$O74,12)</f>
        <v/>
      </c>
      <c r="J74" s="208" t="str">
        <f t="array" ref="J74">INDEX(postDEL!$A$2:$AL782,$O74,13)</f>
        <v/>
      </c>
      <c r="K74" s="67">
        <f t="array" ref="K74">INDEX(postDEL!$A$2:$AL782,$O74,36)</f>
        <v>2.2</v>
      </c>
      <c r="L74" s="67" t="str">
        <f t="array" ref="L74">INDEX(postDEL!$A$2:$AL782,$O74,38)</f>
        <v/>
      </c>
      <c r="M74" s="67" t="str">
        <f t="array" ref="M74">INDEX(postDEL!$A$2:$AL782,$O74,15)</f>
        <v/>
      </c>
      <c r="N74" s="8">
        <f>COUNTIF(postDEL!$A$2:$A782,A74)</f>
        <v>1</v>
      </c>
      <c r="O74" s="13">
        <f>MATCH(A74,postDEL!A$2:A782,0)</f>
        <v>73</v>
      </c>
      <c r="P74" s="8" t="str">
        <f t="shared" si="1"/>
        <v/>
      </c>
      <c r="Q74" s="8">
        <f t="shared" si="2"/>
        <v>-1</v>
      </c>
      <c r="R74" s="4"/>
    </row>
    <row r="75">
      <c r="A75" s="209" t="s">
        <v>497</v>
      </c>
      <c r="B75" s="65">
        <f t="array" ref="B75">INDEX(postDEL!$A$2:$P782,$O75,2)</f>
        <v>44476</v>
      </c>
      <c r="C75" s="208">
        <f t="array" ref="C75">INDEX(postDEL!$A$2:$P782,$O75,3)</f>
        <v>0.1621643519</v>
      </c>
      <c r="D75" s="67" t="str">
        <f t="array" ref="D75">INDEX(postDEL!$A$2:$AN782,$O75,39)</f>
        <v>SpROSA573919</v>
      </c>
      <c r="E75" s="67" t="str">
        <f t="array" ref="E75">INDEX(postDEL!$A$2:$P782,$O75,4)</f>
        <v/>
      </c>
      <c r="F75" s="67" t="str">
        <f t="array" ref="F75">INDEX(postDEL!$A$2:$P782,$O75,5)</f>
        <v/>
      </c>
      <c r="G75" s="67" t="str">
        <f t="array" ref="G75">INDEX(postDEL!$A$2:$P782,$O75,11)</f>
        <v>Null</v>
      </c>
      <c r="H75" s="67" t="str">
        <f t="array" ref="H75">INDEX(postDEL!$A$2:$AL782,$O75,37)</f>
        <v>Negative</v>
      </c>
      <c r="I75" s="65">
        <f t="array" ref="I75">INDEX(postDEL!$A$2:$AL782,$O75,12)</f>
        <v>44868</v>
      </c>
      <c r="J75" s="208">
        <f t="array" ref="J75">INDEX(postDEL!$A$2:$AL782,$O75,13)</f>
        <v>0.5355208333</v>
      </c>
      <c r="K75" s="67">
        <f t="array" ref="K75">INDEX(postDEL!$A$2:$AL782,$O75,36)</f>
        <v>2.2</v>
      </c>
      <c r="L75" s="67" t="str">
        <f t="array" ref="L75">INDEX(postDEL!$A$2:$AL782,$O75,38)</f>
        <v/>
      </c>
      <c r="M75" s="67" t="str">
        <f t="array" ref="M75">INDEX(postDEL!$A$2:$AL782,$O75,15)</f>
        <v/>
      </c>
      <c r="N75" s="8">
        <f>COUNTIF(postDEL!$A$2:$A782,A75)</f>
        <v>1</v>
      </c>
      <c r="O75" s="13">
        <f>MATCH(A75,postDEL!A$2:A782,0)</f>
        <v>74</v>
      </c>
      <c r="P75" s="8" t="str">
        <f t="shared" si="1"/>
        <v/>
      </c>
      <c r="Q75" s="8">
        <f t="shared" si="2"/>
        <v>392</v>
      </c>
      <c r="R75" s="4"/>
    </row>
    <row r="76">
      <c r="A76" s="209" t="s">
        <v>500</v>
      </c>
      <c r="B76" s="65">
        <f t="array" ref="B76">INDEX(postDEL!$A$2:$P782,$O76,2)</f>
        <v>44476</v>
      </c>
      <c r="C76" s="208">
        <f t="array" ref="C76">INDEX(postDEL!$A$2:$P782,$O76,3)</f>
        <v>0.1625462963</v>
      </c>
      <c r="D76" s="67" t="str">
        <f t="array" ref="D76">INDEX(postDEL!$A$2:$AN782,$O76,39)</f>
        <v>SpROSA573919</v>
      </c>
      <c r="E76" s="67" t="str">
        <f t="array" ref="E76">INDEX(postDEL!$A$2:$P782,$O76,4)</f>
        <v/>
      </c>
      <c r="F76" s="67" t="str">
        <f t="array" ref="F76">INDEX(postDEL!$A$2:$P782,$O76,5)</f>
        <v/>
      </c>
      <c r="G76" s="67" t="str">
        <f t="array" ref="G76">INDEX(postDEL!$A$2:$P782,$O76,11)</f>
        <v>Null</v>
      </c>
      <c r="H76" s="67" t="str">
        <f t="array" ref="H76">INDEX(postDEL!$A$2:$AL782,$O76,37)</f>
        <v>Negative</v>
      </c>
      <c r="I76" s="65" t="str">
        <f t="array" ref="I76">INDEX(postDEL!$A$2:$AL782,$O76,12)</f>
        <v/>
      </c>
      <c r="J76" s="208" t="str">
        <f t="array" ref="J76">INDEX(postDEL!$A$2:$AL782,$O76,13)</f>
        <v/>
      </c>
      <c r="K76" s="67">
        <f t="array" ref="K76">INDEX(postDEL!$A$2:$AL782,$O76,36)</f>
        <v>2.2</v>
      </c>
      <c r="L76" s="67" t="str">
        <f t="array" ref="L76">INDEX(postDEL!$A$2:$AL782,$O76,38)</f>
        <v/>
      </c>
      <c r="M76" s="67" t="str">
        <f t="array" ref="M76">INDEX(postDEL!$A$2:$AL782,$O76,15)</f>
        <v/>
      </c>
      <c r="N76" s="8">
        <f>COUNTIF(postDEL!$A$2:$A782,A76)</f>
        <v>1</v>
      </c>
      <c r="O76" s="13">
        <f>MATCH(A76,postDEL!A$2:A782,0)</f>
        <v>75</v>
      </c>
      <c r="P76" s="8" t="str">
        <f t="shared" si="1"/>
        <v/>
      </c>
      <c r="Q76" s="8">
        <f t="shared" si="2"/>
        <v>-1</v>
      </c>
      <c r="R76" s="4"/>
    </row>
    <row r="77">
      <c r="A77" s="209" t="s">
        <v>503</v>
      </c>
      <c r="B77" s="65">
        <f t="array" ref="B77">INDEX(postDEL!$A$2:$P782,$O77,2)</f>
        <v>44476</v>
      </c>
      <c r="C77" s="208">
        <f t="array" ref="C77">INDEX(postDEL!$A$2:$P782,$O77,3)</f>
        <v>0.162662037</v>
      </c>
      <c r="D77" s="67" t="str">
        <f t="array" ref="D77">INDEX(postDEL!$A$2:$AN782,$O77,39)</f>
        <v>SpROSA145068</v>
      </c>
      <c r="E77" s="67" t="str">
        <f t="array" ref="E77">INDEX(postDEL!$A$2:$P782,$O77,4)</f>
        <v/>
      </c>
      <c r="F77" s="67" t="str">
        <f t="array" ref="F77">INDEX(postDEL!$A$2:$P782,$O77,5)</f>
        <v/>
      </c>
      <c r="G77" s="67" t="str">
        <f t="array" ref="G77">INDEX(postDEL!$A$2:$P782,$O77,11)</f>
        <v>Null</v>
      </c>
      <c r="H77" s="67" t="str">
        <f t="array" ref="H77">INDEX(postDEL!$A$2:$AL782,$O77,37)</f>
        <v>Negative</v>
      </c>
      <c r="I77" s="65">
        <f t="array" ref="I77">INDEX(postDEL!$A$2:$AL782,$O77,12)</f>
        <v>44868</v>
      </c>
      <c r="J77" s="208">
        <f t="array" ref="J77">INDEX(postDEL!$A$2:$AL782,$O77,13)</f>
        <v>0.5355208333</v>
      </c>
      <c r="K77" s="67">
        <f t="array" ref="K77">INDEX(postDEL!$A$2:$AL782,$O77,36)</f>
        <v>2.2</v>
      </c>
      <c r="L77" s="67" t="str">
        <f t="array" ref="L77">INDEX(postDEL!$A$2:$AL782,$O77,38)</f>
        <v/>
      </c>
      <c r="M77" s="67" t="str">
        <f t="array" ref="M77">INDEX(postDEL!$A$2:$AL782,$O77,15)</f>
        <v/>
      </c>
      <c r="N77" s="8">
        <f>COUNTIF(postDEL!$A$2:$A782,A77)</f>
        <v>1</v>
      </c>
      <c r="O77" s="13">
        <f>MATCH(A77,postDEL!A$2:A782,0)</f>
        <v>76</v>
      </c>
      <c r="P77" s="8" t="str">
        <f t="shared" si="1"/>
        <v/>
      </c>
      <c r="Q77" s="8">
        <f t="shared" si="2"/>
        <v>392</v>
      </c>
      <c r="R77" s="4"/>
    </row>
    <row r="78">
      <c r="A78" s="209" t="s">
        <v>505</v>
      </c>
      <c r="B78" s="65">
        <f t="array" ref="B78">INDEX(postDEL!$A$2:$P782,$O78,2)</f>
        <v>44476</v>
      </c>
      <c r="C78" s="208">
        <f t="array" ref="C78">INDEX(postDEL!$A$2:$P782,$O78,3)</f>
        <v>0.1628703704</v>
      </c>
      <c r="D78" s="67" t="str">
        <f t="array" ref="D78">INDEX(postDEL!$A$2:$AN782,$O78,39)</f>
        <v>SpROSA573919</v>
      </c>
      <c r="E78" s="67" t="str">
        <f t="array" ref="E78">INDEX(postDEL!$A$2:$P782,$O78,4)</f>
        <v/>
      </c>
      <c r="F78" s="67" t="str">
        <f t="array" ref="F78">INDEX(postDEL!$A$2:$P782,$O78,5)</f>
        <v/>
      </c>
      <c r="G78" s="67" t="str">
        <f t="array" ref="G78">INDEX(postDEL!$A$2:$P782,$O78,11)</f>
        <v>Null</v>
      </c>
      <c r="H78" s="67" t="str">
        <f t="array" ref="H78">INDEX(postDEL!$A$2:$AL782,$O78,37)</f>
        <v>Negative</v>
      </c>
      <c r="I78" s="65">
        <f t="array" ref="I78">INDEX(postDEL!$A$2:$AL782,$O78,12)</f>
        <v>44868</v>
      </c>
      <c r="J78" s="208">
        <f t="array" ref="J78">INDEX(postDEL!$A$2:$AL782,$O78,13)</f>
        <v>0.5355208333</v>
      </c>
      <c r="K78" s="67">
        <f t="array" ref="K78">INDEX(postDEL!$A$2:$AL782,$O78,36)</f>
        <v>2.2</v>
      </c>
      <c r="L78" s="67" t="str">
        <f t="array" ref="L78">INDEX(postDEL!$A$2:$AL782,$O78,38)</f>
        <v/>
      </c>
      <c r="M78" s="67" t="str">
        <f t="array" ref="M78">INDEX(postDEL!$A$2:$AL782,$O78,15)</f>
        <v/>
      </c>
      <c r="N78" s="8">
        <f>COUNTIF(postDEL!$A$2:$A782,A78)</f>
        <v>1</v>
      </c>
      <c r="O78" s="13">
        <f>MATCH(A78,postDEL!A$2:A782,0)</f>
        <v>77</v>
      </c>
      <c r="P78" s="8" t="str">
        <f t="shared" si="1"/>
        <v/>
      </c>
      <c r="Q78" s="8">
        <f t="shared" si="2"/>
        <v>392</v>
      </c>
      <c r="R78" s="4"/>
    </row>
    <row r="79">
      <c r="A79" s="209" t="s">
        <v>508</v>
      </c>
      <c r="B79" s="65">
        <f t="array" ref="B79">INDEX(postDEL!$A$2:$P782,$O79,2)</f>
        <v>44476</v>
      </c>
      <c r="C79" s="208">
        <f t="array" ref="C79">INDEX(postDEL!$A$2:$P782,$O79,3)</f>
        <v>0.1631712963</v>
      </c>
      <c r="D79" s="67" t="str">
        <f t="array" ref="D79">INDEX(postDEL!$A$2:$AN782,$O79,39)</f>
        <v>SpROSA145068</v>
      </c>
      <c r="E79" s="67" t="str">
        <f t="array" ref="E79">INDEX(postDEL!$A$2:$P782,$O79,4)</f>
        <v/>
      </c>
      <c r="F79" s="67" t="str">
        <f t="array" ref="F79">INDEX(postDEL!$A$2:$P782,$O79,5)</f>
        <v/>
      </c>
      <c r="G79" s="67" t="str">
        <f t="array" ref="G79">INDEX(postDEL!$A$2:$P782,$O79,11)</f>
        <v>Null</v>
      </c>
      <c r="H79" s="67" t="str">
        <f t="array" ref="H79">INDEX(postDEL!$A$2:$AL782,$O79,37)</f>
        <v>Negative</v>
      </c>
      <c r="I79" s="65">
        <f t="array" ref="I79">INDEX(postDEL!$A$2:$AL782,$O79,12)</f>
        <v>44868</v>
      </c>
      <c r="J79" s="208">
        <f t="array" ref="J79">INDEX(postDEL!$A$2:$AL782,$O79,13)</f>
        <v>0.5355208333</v>
      </c>
      <c r="K79" s="67">
        <f t="array" ref="K79">INDEX(postDEL!$A$2:$AL782,$O79,36)</f>
        <v>2.2</v>
      </c>
      <c r="L79" s="67" t="str">
        <f t="array" ref="L79">INDEX(postDEL!$A$2:$AL782,$O79,38)</f>
        <v/>
      </c>
      <c r="M79" s="67" t="str">
        <f t="array" ref="M79">INDEX(postDEL!$A$2:$AL782,$O79,15)</f>
        <v/>
      </c>
      <c r="N79" s="8">
        <f>COUNTIF(postDEL!$A$2:$A782,A79)</f>
        <v>1</v>
      </c>
      <c r="O79" s="13">
        <f>MATCH(A79,postDEL!A$2:A782,0)</f>
        <v>78</v>
      </c>
      <c r="P79" s="8" t="str">
        <f t="shared" si="1"/>
        <v/>
      </c>
      <c r="Q79" s="8">
        <f t="shared" si="2"/>
        <v>392</v>
      </c>
      <c r="R79" s="4"/>
    </row>
    <row r="80">
      <c r="A80" s="209" t="s">
        <v>511</v>
      </c>
      <c r="B80" s="65">
        <f t="array" ref="B80">INDEX(postDEL!$A$2:$P782,$O80,2)</f>
        <v>44476</v>
      </c>
      <c r="C80" s="208">
        <f t="array" ref="C80">INDEX(postDEL!$A$2:$P782,$O80,3)</f>
        <v>0.1632523148</v>
      </c>
      <c r="D80" s="67" t="str">
        <f t="array" ref="D80">INDEX(postDEL!$A$2:$AN782,$O80,39)</f>
        <v>SpROSA573919</v>
      </c>
      <c r="E80" s="67" t="str">
        <f t="array" ref="E80">INDEX(postDEL!$A$2:$P782,$O80,4)</f>
        <v/>
      </c>
      <c r="F80" s="67" t="str">
        <f t="array" ref="F80">INDEX(postDEL!$A$2:$P782,$O80,5)</f>
        <v/>
      </c>
      <c r="G80" s="67" t="str">
        <f t="array" ref="G80">INDEX(postDEL!$A$2:$P782,$O80,11)</f>
        <v>Null</v>
      </c>
      <c r="H80" s="67" t="str">
        <f t="array" ref="H80">INDEX(postDEL!$A$2:$AL782,$O80,37)</f>
        <v>Negative</v>
      </c>
      <c r="I80" s="65" t="str">
        <f t="array" ref="I80">INDEX(postDEL!$A$2:$AL782,$O80,12)</f>
        <v/>
      </c>
      <c r="J80" s="208" t="str">
        <f t="array" ref="J80">INDEX(postDEL!$A$2:$AL782,$O80,13)</f>
        <v/>
      </c>
      <c r="K80" s="67">
        <f t="array" ref="K80">INDEX(postDEL!$A$2:$AL782,$O80,36)</f>
        <v>2.2</v>
      </c>
      <c r="L80" s="67" t="str">
        <f t="array" ref="L80">INDEX(postDEL!$A$2:$AL782,$O80,38)</f>
        <v/>
      </c>
      <c r="M80" s="67" t="str">
        <f t="array" ref="M80">INDEX(postDEL!$A$2:$AL782,$O80,15)</f>
        <v/>
      </c>
      <c r="N80" s="8">
        <f>COUNTIF(postDEL!$A$2:$A782,A80)</f>
        <v>1</v>
      </c>
      <c r="O80" s="13">
        <f>MATCH(A80,postDEL!A$2:A782,0)</f>
        <v>79</v>
      </c>
      <c r="P80" s="8" t="str">
        <f t="shared" si="1"/>
        <v/>
      </c>
      <c r="Q80" s="8">
        <f t="shared" si="2"/>
        <v>-1</v>
      </c>
      <c r="R80" s="4"/>
    </row>
    <row r="81">
      <c r="A81" s="209" t="s">
        <v>513</v>
      </c>
      <c r="B81" s="65">
        <f t="array" ref="B81">INDEX(postDEL!$A$2:$P782,$O81,2)</f>
        <v>44476</v>
      </c>
      <c r="C81" s="208">
        <f t="array" ref="C81">INDEX(postDEL!$A$2:$P782,$O81,3)</f>
        <v>0.1637731481</v>
      </c>
      <c r="D81" s="67" t="str">
        <f t="array" ref="D81">INDEX(postDEL!$A$2:$AN782,$O81,39)</f>
        <v>SpROSA573919</v>
      </c>
      <c r="E81" s="67" t="str">
        <f t="array" ref="E81">INDEX(postDEL!$A$2:$P782,$O81,4)</f>
        <v/>
      </c>
      <c r="F81" s="67" t="str">
        <f t="array" ref="F81">INDEX(postDEL!$A$2:$P782,$O81,5)</f>
        <v/>
      </c>
      <c r="G81" s="67" t="str">
        <f t="array" ref="G81">INDEX(postDEL!$A$2:$P782,$O81,11)</f>
        <v>Null</v>
      </c>
      <c r="H81" s="67" t="str">
        <f t="array" ref="H81">INDEX(postDEL!$A$2:$AL782,$O81,37)</f>
        <v>Negative</v>
      </c>
      <c r="I81" s="65" t="str">
        <f t="array" ref="I81">INDEX(postDEL!$A$2:$AL782,$O81,12)</f>
        <v/>
      </c>
      <c r="J81" s="208" t="str">
        <f t="array" ref="J81">INDEX(postDEL!$A$2:$AL782,$O81,13)</f>
        <v/>
      </c>
      <c r="K81" s="67">
        <f t="array" ref="K81">INDEX(postDEL!$A$2:$AL782,$O81,36)</f>
        <v>2.2</v>
      </c>
      <c r="L81" s="67" t="str">
        <f t="array" ref="L81">INDEX(postDEL!$A$2:$AL782,$O81,38)</f>
        <v/>
      </c>
      <c r="M81" s="67" t="str">
        <f t="array" ref="M81">INDEX(postDEL!$A$2:$AL782,$O81,15)</f>
        <v/>
      </c>
      <c r="N81" s="8">
        <f>COUNTIF(postDEL!$A$2:$A782,A81)</f>
        <v>1</v>
      </c>
      <c r="O81" s="13">
        <f>MATCH(A81,postDEL!A$2:A782,0)</f>
        <v>80</v>
      </c>
      <c r="P81" s="8" t="str">
        <f t="shared" si="1"/>
        <v/>
      </c>
      <c r="Q81" s="8">
        <f t="shared" si="2"/>
        <v>-1</v>
      </c>
      <c r="R81" s="4"/>
    </row>
    <row r="82">
      <c r="A82" s="209" t="s">
        <v>515</v>
      </c>
      <c r="B82" s="65">
        <f t="array" ref="B82">INDEX(postDEL!$A$2:$P782,$O82,2)</f>
        <v>44476</v>
      </c>
      <c r="C82" s="208">
        <f t="array" ref="C82">INDEX(postDEL!$A$2:$P782,$O82,3)</f>
        <v>0.1644675926</v>
      </c>
      <c r="D82" s="67" t="str">
        <f t="array" ref="D82">INDEX(postDEL!$A$2:$AN782,$O82,39)</f>
        <v>SpROSA145068</v>
      </c>
      <c r="E82" s="67" t="str">
        <f t="array" ref="E82">INDEX(postDEL!$A$2:$P782,$O82,4)</f>
        <v/>
      </c>
      <c r="F82" s="67" t="str">
        <f t="array" ref="F82">INDEX(postDEL!$A$2:$P782,$O82,5)</f>
        <v/>
      </c>
      <c r="G82" s="67" t="str">
        <f t="array" ref="G82">INDEX(postDEL!$A$2:$P782,$O82,11)</f>
        <v>Null</v>
      </c>
      <c r="H82" s="67" t="str">
        <f t="array" ref="H82">INDEX(postDEL!$A$2:$AL782,$O82,37)</f>
        <v>Negative</v>
      </c>
      <c r="I82" s="65">
        <f t="array" ref="I82">INDEX(postDEL!$A$2:$AL782,$O82,12)</f>
        <v>44868</v>
      </c>
      <c r="J82" s="208">
        <f t="array" ref="J82">INDEX(postDEL!$A$2:$AL782,$O82,13)</f>
        <v>0.5355208333</v>
      </c>
      <c r="K82" s="67">
        <f t="array" ref="K82">INDEX(postDEL!$A$2:$AL782,$O82,36)</f>
        <v>2.2</v>
      </c>
      <c r="L82" s="67" t="str">
        <f t="array" ref="L82">INDEX(postDEL!$A$2:$AL782,$O82,38)</f>
        <v/>
      </c>
      <c r="M82" s="67" t="str">
        <f t="array" ref="M82">INDEX(postDEL!$A$2:$AL782,$O82,15)</f>
        <v/>
      </c>
      <c r="N82" s="8">
        <f>COUNTIF(postDEL!$A$2:$A782,A82)</f>
        <v>1</v>
      </c>
      <c r="O82" s="13">
        <f>MATCH(A82,postDEL!A$2:A782,0)</f>
        <v>81</v>
      </c>
      <c r="P82" s="8" t="str">
        <f t="shared" si="1"/>
        <v/>
      </c>
      <c r="Q82" s="8">
        <f t="shared" si="2"/>
        <v>392</v>
      </c>
      <c r="R82" s="4"/>
    </row>
    <row r="83">
      <c r="A83" s="209" t="s">
        <v>517</v>
      </c>
      <c r="B83" s="65">
        <f t="array" ref="B83">INDEX(postDEL!$A$2:$P782,$O83,2)</f>
        <v>44476</v>
      </c>
      <c r="C83" s="208">
        <f t="array" ref="C83">INDEX(postDEL!$A$2:$P782,$O83,3)</f>
        <v>0.1703472222</v>
      </c>
      <c r="D83" s="67" t="str">
        <f t="array" ref="D83">INDEX(postDEL!$A$2:$AN782,$O83,39)</f>
        <v>SpROSA573919</v>
      </c>
      <c r="E83" s="67" t="str">
        <f t="array" ref="E83">INDEX(postDEL!$A$2:$P782,$O83,4)</f>
        <v/>
      </c>
      <c r="F83" s="67" t="str">
        <f t="array" ref="F83">INDEX(postDEL!$A$2:$P782,$O83,5)</f>
        <v/>
      </c>
      <c r="G83" s="67" t="str">
        <f t="array" ref="G83">INDEX(postDEL!$A$2:$P782,$O83,11)</f>
        <v>Null</v>
      </c>
      <c r="H83" s="67" t="str">
        <f t="array" ref="H83">INDEX(postDEL!$A$2:$AL782,$O83,37)</f>
        <v>Negative</v>
      </c>
      <c r="I83" s="65" t="str">
        <f t="array" ref="I83">INDEX(postDEL!$A$2:$AL782,$O83,12)</f>
        <v/>
      </c>
      <c r="J83" s="208" t="str">
        <f t="array" ref="J83">INDEX(postDEL!$A$2:$AL782,$O83,13)</f>
        <v/>
      </c>
      <c r="K83" s="67">
        <f t="array" ref="K83">INDEX(postDEL!$A$2:$AL782,$O83,36)</f>
        <v>2.2</v>
      </c>
      <c r="L83" s="67" t="str">
        <f t="array" ref="L83">INDEX(postDEL!$A$2:$AL782,$O83,38)</f>
        <v/>
      </c>
      <c r="M83" s="67" t="str">
        <f t="array" ref="M83">INDEX(postDEL!$A$2:$AL782,$O83,15)</f>
        <v/>
      </c>
      <c r="N83" s="8">
        <f>COUNTIF(postDEL!$A$2:$A782,A83)</f>
        <v>1</v>
      </c>
      <c r="O83" s="13">
        <f>MATCH(A83,postDEL!A$2:A782,0)</f>
        <v>82</v>
      </c>
      <c r="P83" s="8" t="str">
        <f t="shared" si="1"/>
        <v/>
      </c>
      <c r="Q83" s="8">
        <f t="shared" si="2"/>
        <v>-1</v>
      </c>
      <c r="R83" s="4"/>
    </row>
    <row r="84">
      <c r="A84" s="209" t="s">
        <v>519</v>
      </c>
      <c r="B84" s="65">
        <f t="array" ref="B84">INDEX(postDEL!$A$2:$P782,$O84,2)</f>
        <v>44476</v>
      </c>
      <c r="C84" s="208">
        <f t="array" ref="C84">INDEX(postDEL!$A$2:$P782,$O84,3)</f>
        <v>0.1709606481</v>
      </c>
      <c r="D84" s="67" t="str">
        <f t="array" ref="D84">INDEX(postDEL!$A$2:$AN782,$O84,39)</f>
        <v>SpROSA145068</v>
      </c>
      <c r="E84" s="67" t="str">
        <f t="array" ref="E84">INDEX(postDEL!$A$2:$P782,$O84,4)</f>
        <v/>
      </c>
      <c r="F84" s="67" t="str">
        <f t="array" ref="F84">INDEX(postDEL!$A$2:$P782,$O84,5)</f>
        <v/>
      </c>
      <c r="G84" s="67" t="str">
        <f t="array" ref="G84">INDEX(postDEL!$A$2:$P782,$O84,11)</f>
        <v>Null</v>
      </c>
      <c r="H84" s="67" t="str">
        <f t="array" ref="H84">INDEX(postDEL!$A$2:$AL782,$O84,37)</f>
        <v>Negative</v>
      </c>
      <c r="I84" s="65" t="str">
        <f t="array" ref="I84">INDEX(postDEL!$A$2:$AL782,$O84,12)</f>
        <v/>
      </c>
      <c r="J84" s="208" t="str">
        <f t="array" ref="J84">INDEX(postDEL!$A$2:$AL782,$O84,13)</f>
        <v/>
      </c>
      <c r="K84" s="67">
        <f t="array" ref="K84">INDEX(postDEL!$A$2:$AL782,$O84,36)</f>
        <v>2.2</v>
      </c>
      <c r="L84" s="67" t="str">
        <f t="array" ref="L84">INDEX(postDEL!$A$2:$AL782,$O84,38)</f>
        <v/>
      </c>
      <c r="M84" s="67" t="str">
        <f t="array" ref="M84">INDEX(postDEL!$A$2:$AL782,$O84,15)</f>
        <v/>
      </c>
      <c r="N84" s="8">
        <f>COUNTIF(postDEL!$A$2:$A782,A84)</f>
        <v>1</v>
      </c>
      <c r="O84" s="13">
        <f>MATCH(A84,postDEL!A$2:A782,0)</f>
        <v>83</v>
      </c>
      <c r="P84" s="8" t="str">
        <f t="shared" si="1"/>
        <v/>
      </c>
      <c r="Q84" s="8">
        <f t="shared" si="2"/>
        <v>-1</v>
      </c>
      <c r="R84" s="4"/>
    </row>
    <row r="85">
      <c r="A85" s="209" t="s">
        <v>522</v>
      </c>
      <c r="B85" s="65">
        <f t="array" ref="B85">INDEX(postDEL!$A$2:$P782,$O85,2)</f>
        <v>44476</v>
      </c>
      <c r="C85" s="208">
        <f t="array" ref="C85">INDEX(postDEL!$A$2:$P782,$O85,3)</f>
        <v>0.176087963</v>
      </c>
      <c r="D85" s="67" t="str">
        <f t="array" ref="D85">INDEX(postDEL!$A$2:$AN782,$O85,39)</f>
        <v>SpROSA145068</v>
      </c>
      <c r="E85" s="67" t="str">
        <f t="array" ref="E85">INDEX(postDEL!$A$2:$P782,$O85,4)</f>
        <v/>
      </c>
      <c r="F85" s="67" t="str">
        <f t="array" ref="F85">INDEX(postDEL!$A$2:$P782,$O85,5)</f>
        <v/>
      </c>
      <c r="G85" s="67" t="str">
        <f t="array" ref="G85">INDEX(postDEL!$A$2:$P782,$O85,11)</f>
        <v>Null</v>
      </c>
      <c r="H85" s="67" t="str">
        <f t="array" ref="H85">INDEX(postDEL!$A$2:$AL782,$O85,37)</f>
        <v>Negative</v>
      </c>
      <c r="I85" s="65" t="str">
        <f t="array" ref="I85">INDEX(postDEL!$A$2:$AL782,$O85,12)</f>
        <v/>
      </c>
      <c r="J85" s="208" t="str">
        <f t="array" ref="J85">INDEX(postDEL!$A$2:$AL782,$O85,13)</f>
        <v/>
      </c>
      <c r="K85" s="67">
        <f t="array" ref="K85">INDEX(postDEL!$A$2:$AL782,$O85,36)</f>
        <v>2.2</v>
      </c>
      <c r="L85" s="67" t="str">
        <f t="array" ref="L85">INDEX(postDEL!$A$2:$AL782,$O85,38)</f>
        <v/>
      </c>
      <c r="M85" s="67" t="str">
        <f t="array" ref="M85">INDEX(postDEL!$A$2:$AL782,$O85,15)</f>
        <v/>
      </c>
      <c r="N85" s="8">
        <f>COUNTIF(postDEL!$A$2:$A782,A85)</f>
        <v>1</v>
      </c>
      <c r="O85" s="13">
        <f>MATCH(A85,postDEL!A$2:A782,0)</f>
        <v>84</v>
      </c>
      <c r="P85" s="8" t="str">
        <f t="shared" si="1"/>
        <v/>
      </c>
      <c r="Q85" s="8">
        <f t="shared" si="2"/>
        <v>-1</v>
      </c>
      <c r="R85" s="4"/>
    </row>
    <row r="86">
      <c r="A86" s="209" t="s">
        <v>524</v>
      </c>
      <c r="B86" s="65">
        <f t="array" ref="B86">INDEX(postDEL!$A$2:$P782,$O86,2)</f>
        <v>44476</v>
      </c>
      <c r="C86" s="208">
        <f t="array" ref="C86">INDEX(postDEL!$A$2:$P782,$O86,3)</f>
        <v>0.1800231481</v>
      </c>
      <c r="D86" s="67" t="str">
        <f t="array" ref="D86">INDEX(postDEL!$A$2:$AN782,$O86,39)</f>
        <v>SpROSA573919</v>
      </c>
      <c r="E86" s="67" t="str">
        <f t="array" ref="E86">INDEX(postDEL!$A$2:$P782,$O86,4)</f>
        <v/>
      </c>
      <c r="F86" s="67" t="str">
        <f t="array" ref="F86">INDEX(postDEL!$A$2:$P782,$O86,5)</f>
        <v/>
      </c>
      <c r="G86" s="67" t="str">
        <f t="array" ref="G86">INDEX(postDEL!$A$2:$P782,$O86,11)</f>
        <v>Null</v>
      </c>
      <c r="H86" s="67" t="str">
        <f t="array" ref="H86">INDEX(postDEL!$A$2:$AL782,$O86,37)</f>
        <v>Negative</v>
      </c>
      <c r="I86" s="65">
        <f t="array" ref="I86">INDEX(postDEL!$A$2:$AL782,$O86,12)</f>
        <v>44868</v>
      </c>
      <c r="J86" s="208">
        <f t="array" ref="J86">INDEX(postDEL!$A$2:$AL782,$O86,13)</f>
        <v>0.5355208333</v>
      </c>
      <c r="K86" s="67">
        <f t="array" ref="K86">INDEX(postDEL!$A$2:$AL782,$O86,36)</f>
        <v>2.2</v>
      </c>
      <c r="L86" s="67" t="str">
        <f t="array" ref="L86">INDEX(postDEL!$A$2:$AL782,$O86,38)</f>
        <v/>
      </c>
      <c r="M86" s="67" t="str">
        <f t="array" ref="M86">INDEX(postDEL!$A$2:$AL782,$O86,15)</f>
        <v/>
      </c>
      <c r="N86" s="8">
        <f>COUNTIF(postDEL!$A$2:$A782,A86)</f>
        <v>1</v>
      </c>
      <c r="O86" s="13">
        <f>MATCH(A86,postDEL!A$2:A782,0)</f>
        <v>85</v>
      </c>
      <c r="P86" s="8" t="str">
        <f t="shared" si="1"/>
        <v/>
      </c>
      <c r="Q86" s="8">
        <f t="shared" si="2"/>
        <v>392</v>
      </c>
      <c r="R86" s="4"/>
    </row>
    <row r="87">
      <c r="A87" s="209" t="s">
        <v>527</v>
      </c>
      <c r="B87" s="65">
        <f t="array" ref="B87">INDEX(postDEL!$A$2:$P782,$O87,2)</f>
        <v>44476</v>
      </c>
      <c r="C87" s="208">
        <f t="array" ref="C87">INDEX(postDEL!$A$2:$P782,$O87,3)</f>
        <v>0.180775463</v>
      </c>
      <c r="D87" s="67" t="str">
        <f t="array" ref="D87">INDEX(postDEL!$A$2:$AN782,$O87,39)</f>
        <v>SpROSA145068</v>
      </c>
      <c r="E87" s="67" t="str">
        <f t="array" ref="E87">INDEX(postDEL!$A$2:$P782,$O87,4)</f>
        <v/>
      </c>
      <c r="F87" s="67" t="str">
        <f t="array" ref="F87">INDEX(postDEL!$A$2:$P782,$O87,5)</f>
        <v/>
      </c>
      <c r="G87" s="67" t="str">
        <f t="array" ref="G87">INDEX(postDEL!$A$2:$P782,$O87,11)</f>
        <v>Null</v>
      </c>
      <c r="H87" s="67" t="str">
        <f t="array" ref="H87">INDEX(postDEL!$A$2:$AL782,$O87,37)</f>
        <v>Negative</v>
      </c>
      <c r="I87" s="65" t="str">
        <f t="array" ref="I87">INDEX(postDEL!$A$2:$AL782,$O87,12)</f>
        <v/>
      </c>
      <c r="J87" s="208" t="str">
        <f t="array" ref="J87">INDEX(postDEL!$A$2:$AL782,$O87,13)</f>
        <v/>
      </c>
      <c r="K87" s="67">
        <f t="array" ref="K87">INDEX(postDEL!$A$2:$AL782,$O87,36)</f>
        <v>2.2</v>
      </c>
      <c r="L87" s="67" t="str">
        <f t="array" ref="L87">INDEX(postDEL!$A$2:$AL782,$O87,38)</f>
        <v/>
      </c>
      <c r="M87" s="67" t="str">
        <f t="array" ref="M87">INDEX(postDEL!$A$2:$AL782,$O87,15)</f>
        <v/>
      </c>
      <c r="N87" s="8">
        <f>COUNTIF(postDEL!$A$2:$A782,A87)</f>
        <v>1</v>
      </c>
      <c r="O87" s="13">
        <f>MATCH(A87,postDEL!A$2:A782,0)</f>
        <v>86</v>
      </c>
      <c r="P87" s="8" t="str">
        <f t="shared" si="1"/>
        <v/>
      </c>
      <c r="Q87" s="8">
        <f t="shared" si="2"/>
        <v>-1</v>
      </c>
      <c r="R87" s="4"/>
    </row>
    <row r="88">
      <c r="A88" s="209" t="s">
        <v>529</v>
      </c>
      <c r="B88" s="65">
        <f t="array" ref="B88">INDEX(postDEL!$A$2:$P782,$O88,2)</f>
        <v>44476</v>
      </c>
      <c r="C88" s="208">
        <f t="array" ref="C88">INDEX(postDEL!$A$2:$P782,$O88,3)</f>
        <v>0.2136574074</v>
      </c>
      <c r="D88" s="67" t="str">
        <f t="array" ref="D88">INDEX(postDEL!$A$2:$AN782,$O88,39)</f>
        <v>SpROSA145068</v>
      </c>
      <c r="E88" s="67" t="str">
        <f t="array" ref="E88">INDEX(postDEL!$A$2:$P782,$O88,4)</f>
        <v/>
      </c>
      <c r="F88" s="67" t="str">
        <f t="array" ref="F88">INDEX(postDEL!$A$2:$P782,$O88,5)</f>
        <v/>
      </c>
      <c r="G88" s="67" t="str">
        <f t="array" ref="G88">INDEX(postDEL!$A$2:$P782,$O88,11)</f>
        <v>Null</v>
      </c>
      <c r="H88" s="67" t="str">
        <f t="array" ref="H88">INDEX(postDEL!$A$2:$AL782,$O88,37)</f>
        <v>Negative</v>
      </c>
      <c r="I88" s="65" t="str">
        <f t="array" ref="I88">INDEX(postDEL!$A$2:$AL782,$O88,12)</f>
        <v/>
      </c>
      <c r="J88" s="208" t="str">
        <f t="array" ref="J88">INDEX(postDEL!$A$2:$AL782,$O88,13)</f>
        <v/>
      </c>
      <c r="K88" s="67">
        <f t="array" ref="K88">INDEX(postDEL!$A$2:$AL782,$O88,36)</f>
        <v>2.2</v>
      </c>
      <c r="L88" s="67" t="str">
        <f t="array" ref="L88">INDEX(postDEL!$A$2:$AL782,$O88,38)</f>
        <v/>
      </c>
      <c r="M88" s="67" t="str">
        <f t="array" ref="M88">INDEX(postDEL!$A$2:$AL782,$O88,15)</f>
        <v/>
      </c>
      <c r="N88" s="8">
        <f>COUNTIF(postDEL!$A$2:$A782,A88)</f>
        <v>1</v>
      </c>
      <c r="O88" s="13">
        <f>MATCH(A88,postDEL!A$2:A782,0)</f>
        <v>87</v>
      </c>
      <c r="P88" s="8" t="str">
        <f t="shared" si="1"/>
        <v/>
      </c>
      <c r="Q88" s="8">
        <f t="shared" si="2"/>
        <v>-1</v>
      </c>
      <c r="R88" s="4"/>
    </row>
    <row r="89">
      <c r="A89" s="209" t="s">
        <v>531</v>
      </c>
      <c r="B89" s="65">
        <f t="array" ref="B89">INDEX(postDEL!$A$2:$P782,$O89,2)</f>
        <v>44476</v>
      </c>
      <c r="C89" s="208">
        <f t="array" ref="C89">INDEX(postDEL!$A$2:$P782,$O89,3)</f>
        <v>0.4220601852</v>
      </c>
      <c r="D89" s="67" t="str">
        <f t="array" ref="D89">INDEX(postDEL!$A$2:$AN782,$O89,39)</f>
        <v>SpROSA145068</v>
      </c>
      <c r="E89" s="67" t="str">
        <f t="array" ref="E89">INDEX(postDEL!$A$2:$P782,$O89,4)</f>
        <v/>
      </c>
      <c r="F89" s="67" t="str">
        <f t="array" ref="F89">INDEX(postDEL!$A$2:$P782,$O89,5)</f>
        <v/>
      </c>
      <c r="G89" s="67" t="str">
        <f t="array" ref="G89">INDEX(postDEL!$A$2:$P782,$O89,11)</f>
        <v>Null</v>
      </c>
      <c r="H89" s="67" t="str">
        <f t="array" ref="H89">INDEX(postDEL!$A$2:$AL782,$O89,37)</f>
        <v>Negative</v>
      </c>
      <c r="I89" s="65">
        <f t="array" ref="I89">INDEX(postDEL!$A$2:$AL782,$O89,12)</f>
        <v>44868</v>
      </c>
      <c r="J89" s="208">
        <f t="array" ref="J89">INDEX(postDEL!$A$2:$AL782,$O89,13)</f>
        <v>0.5355208333</v>
      </c>
      <c r="K89" s="67">
        <f t="array" ref="K89">INDEX(postDEL!$A$2:$AL782,$O89,36)</f>
        <v>2.2</v>
      </c>
      <c r="L89" s="67" t="str">
        <f t="array" ref="L89">INDEX(postDEL!$A$2:$AL782,$O89,38)</f>
        <v/>
      </c>
      <c r="M89" s="67" t="str">
        <f t="array" ref="M89">INDEX(postDEL!$A$2:$AL782,$O89,15)</f>
        <v/>
      </c>
      <c r="N89" s="8">
        <f>COUNTIF(postDEL!$A$2:$A782,A89)</f>
        <v>1</v>
      </c>
      <c r="O89" s="13">
        <f>MATCH(A89,postDEL!A$2:A782,0)</f>
        <v>88</v>
      </c>
      <c r="P89" s="8" t="str">
        <f t="shared" si="1"/>
        <v/>
      </c>
      <c r="Q89" s="8">
        <f t="shared" si="2"/>
        <v>392</v>
      </c>
      <c r="R89" s="4"/>
    </row>
    <row r="90">
      <c r="A90" s="209" t="s">
        <v>534</v>
      </c>
      <c r="B90" s="65">
        <f t="array" ref="B90">INDEX(postDEL!$A$2:$P782,$O90,2)</f>
        <v>44476</v>
      </c>
      <c r="C90" s="208">
        <f t="array" ref="C90">INDEX(postDEL!$A$2:$P782,$O90,3)</f>
        <v>0.4226851852</v>
      </c>
      <c r="D90" s="67" t="str">
        <f t="array" ref="D90">INDEX(postDEL!$A$2:$AN782,$O90,39)</f>
        <v>SpROSA145068</v>
      </c>
      <c r="E90" s="67" t="str">
        <f t="array" ref="E90">INDEX(postDEL!$A$2:$P782,$O90,4)</f>
        <v/>
      </c>
      <c r="F90" s="67" t="str">
        <f t="array" ref="F90">INDEX(postDEL!$A$2:$P782,$O90,5)</f>
        <v/>
      </c>
      <c r="G90" s="67" t="str">
        <f t="array" ref="G90">INDEX(postDEL!$A$2:$P782,$O90,11)</f>
        <v>Null</v>
      </c>
      <c r="H90" s="67" t="str">
        <f t="array" ref="H90">INDEX(postDEL!$A$2:$AL782,$O90,37)</f>
        <v>Negative</v>
      </c>
      <c r="I90" s="65">
        <f t="array" ref="I90">INDEX(postDEL!$A$2:$AL782,$O90,12)</f>
        <v>44868</v>
      </c>
      <c r="J90" s="208">
        <f t="array" ref="J90">INDEX(postDEL!$A$2:$AL782,$O90,13)</f>
        <v>0.5355208333</v>
      </c>
      <c r="K90" s="67">
        <f t="array" ref="K90">INDEX(postDEL!$A$2:$AL782,$O90,36)</f>
        <v>2.2</v>
      </c>
      <c r="L90" s="67" t="str">
        <f t="array" ref="L90">INDEX(postDEL!$A$2:$AL782,$O90,38)</f>
        <v/>
      </c>
      <c r="M90" s="67" t="str">
        <f t="array" ref="M90">INDEX(postDEL!$A$2:$AL782,$O90,15)</f>
        <v/>
      </c>
      <c r="N90" s="8">
        <f>COUNTIF(postDEL!$A$2:$A782,A90)</f>
        <v>1</v>
      </c>
      <c r="O90" s="13">
        <f>MATCH(A90,postDEL!A$2:A782,0)</f>
        <v>89</v>
      </c>
      <c r="P90" s="8" t="str">
        <f t="shared" si="1"/>
        <v/>
      </c>
      <c r="Q90" s="8">
        <f t="shared" si="2"/>
        <v>392</v>
      </c>
      <c r="R90" s="4"/>
    </row>
    <row r="91">
      <c r="A91" s="209" t="s">
        <v>537</v>
      </c>
      <c r="B91" s="65">
        <f t="array" ref="B91">INDEX(postDEL!$A$2:$P782,$O91,2)</f>
        <v>44476</v>
      </c>
      <c r="C91" s="208">
        <f t="array" ref="C91">INDEX(postDEL!$A$2:$P782,$O91,3)</f>
        <v>0.4653472222</v>
      </c>
      <c r="D91" s="67" t="str">
        <f t="array" ref="D91">INDEX(postDEL!$A$2:$AN782,$O91,39)</f>
        <v>SpROSA145068</v>
      </c>
      <c r="E91" s="67" t="str">
        <f t="array" ref="E91">INDEX(postDEL!$A$2:$P782,$O91,4)</f>
        <v/>
      </c>
      <c r="F91" s="67" t="str">
        <f t="array" ref="F91">INDEX(postDEL!$A$2:$P782,$O91,5)</f>
        <v/>
      </c>
      <c r="G91" s="67" t="str">
        <f t="array" ref="G91">INDEX(postDEL!$A$2:$P782,$O91,11)</f>
        <v>Null</v>
      </c>
      <c r="H91" s="67" t="str">
        <f t="array" ref="H91">INDEX(postDEL!$A$2:$AL782,$O91,37)</f>
        <v>Negative</v>
      </c>
      <c r="I91" s="65" t="str">
        <f t="array" ref="I91">INDEX(postDEL!$A$2:$AL782,$O91,12)</f>
        <v/>
      </c>
      <c r="J91" s="208" t="str">
        <f t="array" ref="J91">INDEX(postDEL!$A$2:$AL782,$O91,13)</f>
        <v/>
      </c>
      <c r="K91" s="67">
        <f t="array" ref="K91">INDEX(postDEL!$A$2:$AL782,$O91,36)</f>
        <v>2.2</v>
      </c>
      <c r="L91" s="67" t="str">
        <f t="array" ref="L91">INDEX(postDEL!$A$2:$AL782,$O91,38)</f>
        <v/>
      </c>
      <c r="M91" s="67" t="str">
        <f t="array" ref="M91">INDEX(postDEL!$A$2:$AL782,$O91,15)</f>
        <v/>
      </c>
      <c r="N91" s="8">
        <f>COUNTIF(postDEL!$A$2:$A782,A91)</f>
        <v>1</v>
      </c>
      <c r="O91" s="13">
        <f>MATCH(A91,postDEL!A$2:A782,0)</f>
        <v>90</v>
      </c>
      <c r="P91" s="8" t="str">
        <f t="shared" si="1"/>
        <v/>
      </c>
      <c r="Q91" s="8">
        <f t="shared" si="2"/>
        <v>-1</v>
      </c>
      <c r="R91" s="4"/>
    </row>
    <row r="92">
      <c r="A92" s="209" t="s">
        <v>539</v>
      </c>
      <c r="B92" s="65">
        <f t="array" ref="B92">INDEX(postDEL!$A$2:$P782,$O92,2)</f>
        <v>44477</v>
      </c>
      <c r="C92" s="208">
        <f t="array" ref="C92">INDEX(postDEL!$A$2:$P782,$O92,3)</f>
        <v>0.2061921296</v>
      </c>
      <c r="D92" s="67" t="str">
        <f t="array" ref="D92">INDEX(postDEL!$A$2:$AN782,$O92,39)</f>
        <v>SpROSA573919</v>
      </c>
      <c r="E92" s="67" t="str">
        <f t="array" ref="E92">INDEX(postDEL!$A$2:$P782,$O92,4)</f>
        <v/>
      </c>
      <c r="F92" s="67" t="str">
        <f t="array" ref="F92">INDEX(postDEL!$A$2:$P782,$O92,5)</f>
        <v/>
      </c>
      <c r="G92" s="67" t="str">
        <f t="array" ref="G92">INDEX(postDEL!$A$2:$P782,$O92,11)</f>
        <v>Null</v>
      </c>
      <c r="H92" s="67" t="str">
        <f t="array" ref="H92">INDEX(postDEL!$A$2:$AL782,$O92,37)</f>
        <v>Negative</v>
      </c>
      <c r="I92" s="65" t="str">
        <f t="array" ref="I92">INDEX(postDEL!$A$2:$AL782,$O92,12)</f>
        <v/>
      </c>
      <c r="J92" s="208" t="str">
        <f t="array" ref="J92">INDEX(postDEL!$A$2:$AL782,$O92,13)</f>
        <v/>
      </c>
      <c r="K92" s="67">
        <f t="array" ref="K92">INDEX(postDEL!$A$2:$AL782,$O92,36)</f>
        <v>2.2</v>
      </c>
      <c r="L92" s="67" t="str">
        <f t="array" ref="L92">INDEX(postDEL!$A$2:$AL782,$O92,38)</f>
        <v/>
      </c>
      <c r="M92" s="67" t="str">
        <f t="array" ref="M92">INDEX(postDEL!$A$2:$AL782,$O92,15)</f>
        <v/>
      </c>
      <c r="N92" s="8">
        <f>COUNTIF(postDEL!$A$2:$A782,A92)</f>
        <v>1</v>
      </c>
      <c r="O92" s="13">
        <f>MATCH(A92,postDEL!A$2:A782,0)</f>
        <v>91</v>
      </c>
      <c r="P92" s="8" t="b">
        <f t="shared" si="1"/>
        <v>1</v>
      </c>
      <c r="Q92" s="8">
        <f t="shared" si="2"/>
        <v>-1</v>
      </c>
      <c r="R92" s="4"/>
    </row>
    <row r="93">
      <c r="A93" s="209" t="s">
        <v>541</v>
      </c>
      <c r="B93" s="65">
        <f t="array" ref="B93">INDEX(postDEL!$A$2:$P782,$O93,2)</f>
        <v>44477</v>
      </c>
      <c r="C93" s="208">
        <f t="array" ref="C93">INDEX(postDEL!$A$2:$P782,$O93,3)</f>
        <v>0.2124884259</v>
      </c>
      <c r="D93" s="67" t="str">
        <f t="array" ref="D93">INDEX(postDEL!$A$2:$AN782,$O93,39)</f>
        <v>SpROSA573919</v>
      </c>
      <c r="E93" s="67" t="str">
        <f t="array" ref="E93">INDEX(postDEL!$A$2:$P782,$O93,4)</f>
        <v/>
      </c>
      <c r="F93" s="67" t="str">
        <f t="array" ref="F93">INDEX(postDEL!$A$2:$P782,$O93,5)</f>
        <v/>
      </c>
      <c r="G93" s="67" t="str">
        <f t="array" ref="G93">INDEX(postDEL!$A$2:$P782,$O93,11)</f>
        <v>Null</v>
      </c>
      <c r="H93" s="67" t="str">
        <f t="array" ref="H93">INDEX(postDEL!$A$2:$AL782,$O93,37)</f>
        <v>Negative</v>
      </c>
      <c r="I93" s="65" t="str">
        <f t="array" ref="I93">INDEX(postDEL!$A$2:$AL782,$O93,12)</f>
        <v/>
      </c>
      <c r="J93" s="208" t="str">
        <f t="array" ref="J93">INDEX(postDEL!$A$2:$AL782,$O93,13)</f>
        <v/>
      </c>
      <c r="K93" s="67">
        <f t="array" ref="K93">INDEX(postDEL!$A$2:$AL782,$O93,36)</f>
        <v>2.2</v>
      </c>
      <c r="L93" s="67" t="str">
        <f t="array" ref="L93">INDEX(postDEL!$A$2:$AL782,$O93,38)</f>
        <v/>
      </c>
      <c r="M93" s="67" t="str">
        <f t="array" ref="M93">INDEX(postDEL!$A$2:$AL782,$O93,15)</f>
        <v/>
      </c>
      <c r="N93" s="8">
        <f>COUNTIF(postDEL!$A$2:$A782,A93)</f>
        <v>1</v>
      </c>
      <c r="O93" s="13">
        <f>MATCH(A93,postDEL!A$2:A782,0)</f>
        <v>92</v>
      </c>
      <c r="P93" s="8" t="str">
        <f t="shared" si="1"/>
        <v/>
      </c>
      <c r="Q93" s="8">
        <f t="shared" si="2"/>
        <v>-1</v>
      </c>
      <c r="R93" s="4"/>
    </row>
    <row r="94">
      <c r="A94" s="209" t="s">
        <v>543</v>
      </c>
      <c r="B94" s="65">
        <f t="array" ref="B94">INDEX(postDEL!$A$2:$P782,$O94,2)</f>
        <v>44477</v>
      </c>
      <c r="C94" s="208">
        <f t="array" ref="C94">INDEX(postDEL!$A$2:$P782,$O94,3)</f>
        <v>0.2322800926</v>
      </c>
      <c r="D94" s="67" t="str">
        <f t="array" ref="D94">INDEX(postDEL!$A$2:$AN782,$O94,39)</f>
        <v>SpROSA573919</v>
      </c>
      <c r="E94" s="67" t="str">
        <f t="array" ref="E94">INDEX(postDEL!$A$2:$P782,$O94,4)</f>
        <v/>
      </c>
      <c r="F94" s="67" t="str">
        <f t="array" ref="F94">INDEX(postDEL!$A$2:$P782,$O94,5)</f>
        <v/>
      </c>
      <c r="G94" s="67" t="str">
        <f t="array" ref="G94">INDEX(postDEL!$A$2:$P782,$O94,11)</f>
        <v>Null</v>
      </c>
      <c r="H94" s="67" t="str">
        <f t="array" ref="H94">INDEX(postDEL!$A$2:$AL782,$O94,37)</f>
        <v>Negative</v>
      </c>
      <c r="I94" s="65" t="str">
        <f t="array" ref="I94">INDEX(postDEL!$A$2:$AL782,$O94,12)</f>
        <v/>
      </c>
      <c r="J94" s="208" t="str">
        <f t="array" ref="J94">INDEX(postDEL!$A$2:$AL782,$O94,13)</f>
        <v/>
      </c>
      <c r="K94" s="67">
        <f t="array" ref="K94">INDEX(postDEL!$A$2:$AL782,$O94,36)</f>
        <v>2.2</v>
      </c>
      <c r="L94" s="67" t="str">
        <f t="array" ref="L94">INDEX(postDEL!$A$2:$AL782,$O94,38)</f>
        <v/>
      </c>
      <c r="M94" s="67" t="str">
        <f t="array" ref="M94">INDEX(postDEL!$A$2:$AL782,$O94,15)</f>
        <v/>
      </c>
      <c r="N94" s="8">
        <f>COUNTIF(postDEL!$A$2:$A782,A94)</f>
        <v>1</v>
      </c>
      <c r="O94" s="13">
        <f>MATCH(A94,postDEL!A$2:A782,0)</f>
        <v>93</v>
      </c>
      <c r="P94" s="8" t="str">
        <f t="shared" si="1"/>
        <v/>
      </c>
      <c r="Q94" s="8">
        <f t="shared" si="2"/>
        <v>-1</v>
      </c>
      <c r="R94" s="4"/>
    </row>
    <row r="95">
      <c r="A95" s="209" t="s">
        <v>545</v>
      </c>
      <c r="B95" s="65">
        <f t="array" ref="B95">INDEX(postDEL!$A$2:$P782,$O95,2)</f>
        <v>44477</v>
      </c>
      <c r="C95" s="208">
        <f t="array" ref="C95">INDEX(postDEL!$A$2:$P782,$O95,3)</f>
        <v>0.2360532407</v>
      </c>
      <c r="D95" s="67" t="str">
        <f t="array" ref="D95">INDEX(postDEL!$A$2:$AN782,$O95,39)</f>
        <v>SpROSA573919</v>
      </c>
      <c r="E95" s="67" t="str">
        <f t="array" ref="E95">INDEX(postDEL!$A$2:$P782,$O95,4)</f>
        <v/>
      </c>
      <c r="F95" s="67" t="str">
        <f t="array" ref="F95">INDEX(postDEL!$A$2:$P782,$O95,5)</f>
        <v/>
      </c>
      <c r="G95" s="67" t="str">
        <f t="array" ref="G95">INDEX(postDEL!$A$2:$P782,$O95,11)</f>
        <v>Null</v>
      </c>
      <c r="H95" s="67" t="str">
        <f t="array" ref="H95">INDEX(postDEL!$A$2:$AL782,$O95,37)</f>
        <v>Negative</v>
      </c>
      <c r="I95" s="65" t="str">
        <f t="array" ref="I95">INDEX(postDEL!$A$2:$AL782,$O95,12)</f>
        <v/>
      </c>
      <c r="J95" s="208" t="str">
        <f t="array" ref="J95">INDEX(postDEL!$A$2:$AL782,$O95,13)</f>
        <v/>
      </c>
      <c r="K95" s="67">
        <f t="array" ref="K95">INDEX(postDEL!$A$2:$AL782,$O95,36)</f>
        <v>2.2</v>
      </c>
      <c r="L95" s="67" t="str">
        <f t="array" ref="L95">INDEX(postDEL!$A$2:$AL782,$O95,38)</f>
        <v/>
      </c>
      <c r="M95" s="67" t="str">
        <f t="array" ref="M95">INDEX(postDEL!$A$2:$AL782,$O95,15)</f>
        <v/>
      </c>
      <c r="N95" s="8">
        <f>COUNTIF(postDEL!$A$2:$A782,A95)</f>
        <v>1</v>
      </c>
      <c r="O95" s="13">
        <f>MATCH(A95,postDEL!A$2:A782,0)</f>
        <v>94</v>
      </c>
      <c r="P95" s="8" t="str">
        <f t="shared" si="1"/>
        <v/>
      </c>
      <c r="Q95" s="8">
        <f t="shared" si="2"/>
        <v>-1</v>
      </c>
      <c r="R95" s="4"/>
    </row>
    <row r="96">
      <c r="A96" s="209" t="s">
        <v>547</v>
      </c>
      <c r="B96" s="65">
        <f t="array" ref="B96">INDEX(postDEL!$A$2:$P782,$O96,2)</f>
        <v>44477</v>
      </c>
      <c r="C96" s="208">
        <f t="array" ref="C96">INDEX(postDEL!$A$2:$P782,$O96,3)</f>
        <v>0.2364467593</v>
      </c>
      <c r="D96" s="67" t="str">
        <f t="array" ref="D96">INDEX(postDEL!$A$2:$AN782,$O96,39)</f>
        <v>SpROSA573919</v>
      </c>
      <c r="E96" s="67" t="str">
        <f t="array" ref="E96">INDEX(postDEL!$A$2:$P782,$O96,4)</f>
        <v/>
      </c>
      <c r="F96" s="67" t="str">
        <f t="array" ref="F96">INDEX(postDEL!$A$2:$P782,$O96,5)</f>
        <v/>
      </c>
      <c r="G96" s="67" t="str">
        <f t="array" ref="G96">INDEX(postDEL!$A$2:$P782,$O96,11)</f>
        <v>Null</v>
      </c>
      <c r="H96" s="67" t="str">
        <f t="array" ref="H96">INDEX(postDEL!$A$2:$AL782,$O96,37)</f>
        <v>Negative</v>
      </c>
      <c r="I96" s="65" t="str">
        <f t="array" ref="I96">INDEX(postDEL!$A$2:$AL782,$O96,12)</f>
        <v/>
      </c>
      <c r="J96" s="208" t="str">
        <f t="array" ref="J96">INDEX(postDEL!$A$2:$AL782,$O96,13)</f>
        <v/>
      </c>
      <c r="K96" s="67">
        <f t="array" ref="K96">INDEX(postDEL!$A$2:$AL782,$O96,36)</f>
        <v>2.2</v>
      </c>
      <c r="L96" s="67" t="str">
        <f t="array" ref="L96">INDEX(postDEL!$A$2:$AL782,$O96,38)</f>
        <v/>
      </c>
      <c r="M96" s="67" t="str">
        <f t="array" ref="M96">INDEX(postDEL!$A$2:$AL782,$O96,15)</f>
        <v/>
      </c>
      <c r="N96" s="8">
        <f>COUNTIF(postDEL!$A$2:$A782,A96)</f>
        <v>1</v>
      </c>
      <c r="O96" s="13">
        <f>MATCH(A96,postDEL!A$2:A782,0)</f>
        <v>95</v>
      </c>
      <c r="P96" s="8" t="str">
        <f t="shared" si="1"/>
        <v/>
      </c>
      <c r="Q96" s="8">
        <f t="shared" si="2"/>
        <v>-1</v>
      </c>
      <c r="R96" s="4"/>
    </row>
    <row r="97">
      <c r="A97" s="209" t="s">
        <v>549</v>
      </c>
      <c r="B97" s="65">
        <f t="array" ref="B97">INDEX(postDEL!$A$2:$P782,$O97,2)</f>
        <v>44477</v>
      </c>
      <c r="C97" s="208">
        <f t="array" ref="C97">INDEX(postDEL!$A$2:$P782,$O97,3)</f>
        <v>0.242037037</v>
      </c>
      <c r="D97" s="67" t="str">
        <f t="array" ref="D97">INDEX(postDEL!$A$2:$AN782,$O97,39)</f>
        <v>SpROSA573919</v>
      </c>
      <c r="E97" s="67" t="str">
        <f t="array" ref="E97">INDEX(postDEL!$A$2:$P782,$O97,4)</f>
        <v/>
      </c>
      <c r="F97" s="67" t="str">
        <f t="array" ref="F97">INDEX(postDEL!$A$2:$P782,$O97,5)</f>
        <v/>
      </c>
      <c r="G97" s="67" t="str">
        <f t="array" ref="G97">INDEX(postDEL!$A$2:$P782,$O97,11)</f>
        <v>Null</v>
      </c>
      <c r="H97" s="67" t="str">
        <f t="array" ref="H97">INDEX(postDEL!$A$2:$AL782,$O97,37)</f>
        <v>Negative</v>
      </c>
      <c r="I97" s="65" t="str">
        <f t="array" ref="I97">INDEX(postDEL!$A$2:$AL782,$O97,12)</f>
        <v/>
      </c>
      <c r="J97" s="208" t="str">
        <f t="array" ref="J97">INDEX(postDEL!$A$2:$AL782,$O97,13)</f>
        <v/>
      </c>
      <c r="K97" s="67">
        <f t="array" ref="K97">INDEX(postDEL!$A$2:$AL782,$O97,36)</f>
        <v>2.2</v>
      </c>
      <c r="L97" s="67" t="str">
        <f t="array" ref="L97">INDEX(postDEL!$A$2:$AL782,$O97,38)</f>
        <v/>
      </c>
      <c r="M97" s="67" t="str">
        <f t="array" ref="M97">INDEX(postDEL!$A$2:$AL782,$O97,15)</f>
        <v/>
      </c>
      <c r="N97" s="8">
        <f>COUNTIF(postDEL!$A$2:$A782,A97)</f>
        <v>1</v>
      </c>
      <c r="O97" s="13">
        <f>MATCH(A97,postDEL!A$2:A782,0)</f>
        <v>96</v>
      </c>
      <c r="P97" s="8" t="str">
        <f t="shared" si="1"/>
        <v/>
      </c>
      <c r="Q97" s="8">
        <f t="shared" si="2"/>
        <v>-1</v>
      </c>
      <c r="R97" s="4"/>
    </row>
    <row r="98">
      <c r="A98" s="209" t="s">
        <v>551</v>
      </c>
      <c r="B98" s="65">
        <f t="array" ref="B98">INDEX(postDEL!$A$2:$P782,$O98,2)</f>
        <v>44477</v>
      </c>
      <c r="C98" s="208">
        <f t="array" ref="C98">INDEX(postDEL!$A$2:$P782,$O98,3)</f>
        <v>0.2443055556</v>
      </c>
      <c r="D98" s="67" t="str">
        <f t="array" ref="D98">INDEX(postDEL!$A$2:$AN782,$O98,39)</f>
        <v>SpROSA573919</v>
      </c>
      <c r="E98" s="67" t="str">
        <f t="array" ref="E98">INDEX(postDEL!$A$2:$P782,$O98,4)</f>
        <v/>
      </c>
      <c r="F98" s="67" t="str">
        <f t="array" ref="F98">INDEX(postDEL!$A$2:$P782,$O98,5)</f>
        <v/>
      </c>
      <c r="G98" s="67" t="str">
        <f t="array" ref="G98">INDEX(postDEL!$A$2:$P782,$O98,11)</f>
        <v>Null</v>
      </c>
      <c r="H98" s="67" t="str">
        <f t="array" ref="H98">INDEX(postDEL!$A$2:$AL782,$O98,37)</f>
        <v>Negative</v>
      </c>
      <c r="I98" s="65" t="str">
        <f t="array" ref="I98">INDEX(postDEL!$A$2:$AL782,$O98,12)</f>
        <v/>
      </c>
      <c r="J98" s="208" t="str">
        <f t="array" ref="J98">INDEX(postDEL!$A$2:$AL782,$O98,13)</f>
        <v/>
      </c>
      <c r="K98" s="67">
        <f t="array" ref="K98">INDEX(postDEL!$A$2:$AL782,$O98,36)</f>
        <v>2.2</v>
      </c>
      <c r="L98" s="67" t="str">
        <f t="array" ref="L98">INDEX(postDEL!$A$2:$AL782,$O98,38)</f>
        <v/>
      </c>
      <c r="M98" s="67" t="str">
        <f t="array" ref="M98">INDEX(postDEL!$A$2:$AL782,$O98,15)</f>
        <v/>
      </c>
      <c r="N98" s="8">
        <f>COUNTIF(postDEL!$A$2:$A782,A98)</f>
        <v>1</v>
      </c>
      <c r="O98" s="13">
        <f>MATCH(A98,postDEL!A$2:A782,0)</f>
        <v>97</v>
      </c>
      <c r="P98" s="8" t="str">
        <f t="shared" si="1"/>
        <v/>
      </c>
      <c r="Q98" s="8">
        <f t="shared" si="2"/>
        <v>-1</v>
      </c>
      <c r="R98" s="4"/>
    </row>
    <row r="99">
      <c r="A99" s="209" t="s">
        <v>553</v>
      </c>
      <c r="B99" s="65">
        <f t="array" ref="B99">INDEX(postDEL!$A$2:$P782,$O99,2)</f>
        <v>44477</v>
      </c>
      <c r="C99" s="208">
        <f t="array" ref="C99">INDEX(postDEL!$A$2:$P782,$O99,3)</f>
        <v>0.25</v>
      </c>
      <c r="D99" s="67" t="str">
        <f t="array" ref="D99">INDEX(postDEL!$A$2:$AN782,$O99,39)</f>
        <v>SpROSA573919</v>
      </c>
      <c r="E99" s="67" t="str">
        <f t="array" ref="E99">INDEX(postDEL!$A$2:$P782,$O99,4)</f>
        <v/>
      </c>
      <c r="F99" s="67" t="str">
        <f t="array" ref="F99">INDEX(postDEL!$A$2:$P782,$O99,5)</f>
        <v/>
      </c>
      <c r="G99" s="67" t="str">
        <f t="array" ref="G99">INDEX(postDEL!$A$2:$P782,$O99,11)</f>
        <v>Null</v>
      </c>
      <c r="H99" s="67" t="str">
        <f t="array" ref="H99">INDEX(postDEL!$A$2:$AL782,$O99,37)</f>
        <v>Negative</v>
      </c>
      <c r="I99" s="65" t="str">
        <f t="array" ref="I99">INDEX(postDEL!$A$2:$AL782,$O99,12)</f>
        <v/>
      </c>
      <c r="J99" s="208" t="str">
        <f t="array" ref="J99">INDEX(postDEL!$A$2:$AL782,$O99,13)</f>
        <v/>
      </c>
      <c r="K99" s="67">
        <f t="array" ref="K99">INDEX(postDEL!$A$2:$AL782,$O99,36)</f>
        <v>2.2</v>
      </c>
      <c r="L99" s="67" t="str">
        <f t="array" ref="L99">INDEX(postDEL!$A$2:$AL782,$O99,38)</f>
        <v/>
      </c>
      <c r="M99" s="67" t="str">
        <f t="array" ref="M99">INDEX(postDEL!$A$2:$AL782,$O99,15)</f>
        <v/>
      </c>
      <c r="N99" s="8">
        <f>COUNTIF(postDEL!$A$2:$A782,A99)</f>
        <v>1</v>
      </c>
      <c r="O99" s="13">
        <f>MATCH(A99,postDEL!A$2:A782,0)</f>
        <v>98</v>
      </c>
      <c r="P99" s="8" t="str">
        <f t="shared" si="1"/>
        <v/>
      </c>
      <c r="Q99" s="8">
        <f t="shared" si="2"/>
        <v>-1</v>
      </c>
      <c r="R99" s="4"/>
    </row>
    <row r="100">
      <c r="A100" s="209" t="s">
        <v>555</v>
      </c>
      <c r="B100" s="65">
        <f t="array" ref="B100">INDEX(postDEL!$A$2:$P782,$O100,2)</f>
        <v>44477</v>
      </c>
      <c r="C100" s="208">
        <f t="array" ref="C100">INDEX(postDEL!$A$2:$P782,$O100,3)</f>
        <v>0.2502893519</v>
      </c>
      <c r="D100" s="67" t="str">
        <f t="array" ref="D100">INDEX(postDEL!$A$2:$AN782,$O100,39)</f>
        <v>SpROSA573919</v>
      </c>
      <c r="E100" s="67" t="str">
        <f t="array" ref="E100">INDEX(postDEL!$A$2:$P782,$O100,4)</f>
        <v/>
      </c>
      <c r="F100" s="67" t="str">
        <f t="array" ref="F100">INDEX(postDEL!$A$2:$P782,$O100,5)</f>
        <v/>
      </c>
      <c r="G100" s="67" t="str">
        <f t="array" ref="G100">INDEX(postDEL!$A$2:$P782,$O100,11)</f>
        <v>Null</v>
      </c>
      <c r="H100" s="67" t="str">
        <f t="array" ref="H100">INDEX(postDEL!$A$2:$AL782,$O100,37)</f>
        <v>Negative</v>
      </c>
      <c r="I100" s="65" t="str">
        <f t="array" ref="I100">INDEX(postDEL!$A$2:$AL782,$O100,12)</f>
        <v/>
      </c>
      <c r="J100" s="208" t="str">
        <f t="array" ref="J100">INDEX(postDEL!$A$2:$AL782,$O100,13)</f>
        <v/>
      </c>
      <c r="K100" s="67">
        <f t="array" ref="K100">INDEX(postDEL!$A$2:$AL782,$O100,36)</f>
        <v>2.2</v>
      </c>
      <c r="L100" s="67" t="str">
        <f t="array" ref="L100">INDEX(postDEL!$A$2:$AL782,$O100,38)</f>
        <v/>
      </c>
      <c r="M100" s="67" t="str">
        <f t="array" ref="M100">INDEX(postDEL!$A$2:$AL782,$O100,15)</f>
        <v/>
      </c>
      <c r="N100" s="8">
        <f>COUNTIF(postDEL!$A$2:$A782,A100)</f>
        <v>1</v>
      </c>
      <c r="O100" s="13">
        <f>MATCH(A100,postDEL!A$2:A782,0)</f>
        <v>99</v>
      </c>
      <c r="P100" s="8" t="str">
        <f t="shared" si="1"/>
        <v/>
      </c>
      <c r="Q100" s="8">
        <f t="shared" si="2"/>
        <v>-1</v>
      </c>
      <c r="R100" s="4"/>
    </row>
    <row r="101">
      <c r="A101" s="209" t="s">
        <v>557</v>
      </c>
      <c r="B101" s="65">
        <f t="array" ref="B101">INDEX(postDEL!$A$2:$P782,$O101,2)</f>
        <v>44477</v>
      </c>
      <c r="C101" s="208">
        <f t="array" ref="C101">INDEX(postDEL!$A$2:$P782,$O101,3)</f>
        <v>0.2583796296</v>
      </c>
      <c r="D101" s="67" t="str">
        <f t="array" ref="D101">INDEX(postDEL!$A$2:$AN782,$O101,39)</f>
        <v>SpROSA573919</v>
      </c>
      <c r="E101" s="67" t="str">
        <f t="array" ref="E101">INDEX(postDEL!$A$2:$P782,$O101,4)</f>
        <v/>
      </c>
      <c r="F101" s="67" t="str">
        <f t="array" ref="F101">INDEX(postDEL!$A$2:$P782,$O101,5)</f>
        <v/>
      </c>
      <c r="G101" s="67" t="str">
        <f t="array" ref="G101">INDEX(postDEL!$A$2:$P782,$O101,11)</f>
        <v>Null</v>
      </c>
      <c r="H101" s="67" t="str">
        <f t="array" ref="H101">INDEX(postDEL!$A$2:$AL782,$O101,37)</f>
        <v>Negative</v>
      </c>
      <c r="I101" s="65" t="str">
        <f t="array" ref="I101">INDEX(postDEL!$A$2:$AL782,$O101,12)</f>
        <v/>
      </c>
      <c r="J101" s="208" t="str">
        <f t="array" ref="J101">INDEX(postDEL!$A$2:$AL782,$O101,13)</f>
        <v/>
      </c>
      <c r="K101" s="67">
        <f t="array" ref="K101">INDEX(postDEL!$A$2:$AL782,$O101,36)</f>
        <v>2.2</v>
      </c>
      <c r="L101" s="67" t="str">
        <f t="array" ref="L101">INDEX(postDEL!$A$2:$AL782,$O101,38)</f>
        <v/>
      </c>
      <c r="M101" s="67" t="str">
        <f t="array" ref="M101">INDEX(postDEL!$A$2:$AL782,$O101,15)</f>
        <v/>
      </c>
      <c r="N101" s="8">
        <f>COUNTIF(postDEL!$A$2:$A782,A101)</f>
        <v>1</v>
      </c>
      <c r="O101" s="13">
        <f>MATCH(A101,postDEL!A$2:A782,0)</f>
        <v>100</v>
      </c>
      <c r="P101" s="8" t="str">
        <f t="shared" si="1"/>
        <v/>
      </c>
      <c r="Q101" s="8">
        <f t="shared" si="2"/>
        <v>-1</v>
      </c>
      <c r="R101" s="4"/>
    </row>
    <row r="102">
      <c r="A102" s="209" t="s">
        <v>559</v>
      </c>
      <c r="B102" s="65">
        <f t="array" ref="B102">INDEX(postDEL!$A$2:$P782,$O102,2)</f>
        <v>44477</v>
      </c>
      <c r="C102" s="208">
        <f t="array" ref="C102">INDEX(postDEL!$A$2:$P782,$O102,3)</f>
        <v>0.2592013889</v>
      </c>
      <c r="D102" s="67" t="str">
        <f t="array" ref="D102">INDEX(postDEL!$A$2:$AN782,$O102,39)</f>
        <v>SpROSA573919</v>
      </c>
      <c r="E102" s="67" t="str">
        <f t="array" ref="E102">INDEX(postDEL!$A$2:$P782,$O102,4)</f>
        <v/>
      </c>
      <c r="F102" s="67" t="str">
        <f t="array" ref="F102">INDEX(postDEL!$A$2:$P782,$O102,5)</f>
        <v/>
      </c>
      <c r="G102" s="67" t="str">
        <f t="array" ref="G102">INDEX(postDEL!$A$2:$P782,$O102,11)</f>
        <v>Null</v>
      </c>
      <c r="H102" s="67" t="str">
        <f t="array" ref="H102">INDEX(postDEL!$A$2:$AL782,$O102,37)</f>
        <v>Negative</v>
      </c>
      <c r="I102" s="65">
        <f t="array" ref="I102">INDEX(postDEL!$A$2:$AL782,$O102,12)</f>
        <v>44868</v>
      </c>
      <c r="J102" s="208">
        <f t="array" ref="J102">INDEX(postDEL!$A$2:$AL782,$O102,13)</f>
        <v>0.5355208333</v>
      </c>
      <c r="K102" s="67">
        <f t="array" ref="K102">INDEX(postDEL!$A$2:$AL782,$O102,36)</f>
        <v>2.2</v>
      </c>
      <c r="L102" s="67" t="str">
        <f t="array" ref="L102">INDEX(postDEL!$A$2:$AL782,$O102,38)</f>
        <v/>
      </c>
      <c r="M102" s="67" t="str">
        <f t="array" ref="M102">INDEX(postDEL!$A$2:$AL782,$O102,15)</f>
        <v/>
      </c>
      <c r="N102" s="8">
        <f>COUNTIF(postDEL!$A$2:$A782,A102)</f>
        <v>1</v>
      </c>
      <c r="O102" s="13">
        <f>MATCH(A102,postDEL!A$2:A782,0)</f>
        <v>101</v>
      </c>
      <c r="P102" s="8" t="str">
        <f t="shared" si="1"/>
        <v/>
      </c>
      <c r="Q102" s="8">
        <f t="shared" si="2"/>
        <v>391</v>
      </c>
      <c r="R102" s="4"/>
    </row>
    <row r="103">
      <c r="A103" s="209" t="s">
        <v>562</v>
      </c>
      <c r="B103" s="65">
        <f t="array" ref="B103">INDEX(postDEL!$A$2:$P782,$O103,2)</f>
        <v>44480</v>
      </c>
      <c r="C103" s="208">
        <f t="array" ref="C103">INDEX(postDEL!$A$2:$P782,$O103,3)</f>
        <v>0.2352199074</v>
      </c>
      <c r="D103" s="67" t="str">
        <f t="array" ref="D103">INDEX(postDEL!$A$2:$AN782,$O103,39)</f>
        <v>SpROSA573919</v>
      </c>
      <c r="E103" s="67" t="str">
        <f t="array" ref="E103">INDEX(postDEL!$A$2:$P782,$O103,4)</f>
        <v/>
      </c>
      <c r="F103" s="67" t="str">
        <f t="array" ref="F103">INDEX(postDEL!$A$2:$P782,$O103,5)</f>
        <v/>
      </c>
      <c r="G103" s="67" t="str">
        <f t="array" ref="G103">INDEX(postDEL!$A$2:$P782,$O103,11)</f>
        <v>Null</v>
      </c>
      <c r="H103" s="67" t="str">
        <f t="array" ref="H103">INDEX(postDEL!$A$2:$AL782,$O103,37)</f>
        <v>Negative</v>
      </c>
      <c r="I103" s="65" t="str">
        <f t="array" ref="I103">INDEX(postDEL!$A$2:$AL782,$O103,12)</f>
        <v/>
      </c>
      <c r="J103" s="208" t="str">
        <f t="array" ref="J103">INDEX(postDEL!$A$2:$AL782,$O103,13)</f>
        <v/>
      </c>
      <c r="K103" s="67">
        <f t="array" ref="K103">INDEX(postDEL!$A$2:$AL782,$O103,36)</f>
        <v>2.2</v>
      </c>
      <c r="L103" s="67" t="str">
        <f t="array" ref="L103">INDEX(postDEL!$A$2:$AL782,$O103,38)</f>
        <v/>
      </c>
      <c r="M103" s="67" t="str">
        <f t="array" ref="M103">INDEX(postDEL!$A$2:$AL782,$O103,15)</f>
        <v/>
      </c>
      <c r="N103" s="8">
        <f>COUNTIF(postDEL!$A$2:$A782,A103)</f>
        <v>1</v>
      </c>
      <c r="O103" s="13">
        <f>MATCH(A103,postDEL!A$2:A782,0)</f>
        <v>102</v>
      </c>
      <c r="P103" s="8" t="b">
        <f t="shared" si="1"/>
        <v>1</v>
      </c>
      <c r="Q103" s="8">
        <f t="shared" si="2"/>
        <v>-1</v>
      </c>
      <c r="R103" s="4"/>
    </row>
    <row r="104">
      <c r="A104" s="209" t="s">
        <v>564</v>
      </c>
      <c r="B104" s="65">
        <f t="array" ref="B104">INDEX(postDEL!$A$2:$P782,$O104,2)</f>
        <v>44480</v>
      </c>
      <c r="C104" s="208">
        <f t="array" ref="C104">INDEX(postDEL!$A$2:$P782,$O104,3)</f>
        <v>0.242650463</v>
      </c>
      <c r="D104" s="67" t="str">
        <f t="array" ref="D104">INDEX(postDEL!$A$2:$AN782,$O104,39)</f>
        <v>SpROSA573919</v>
      </c>
      <c r="E104" s="67" t="str">
        <f t="array" ref="E104">INDEX(postDEL!$A$2:$P782,$O104,4)</f>
        <v/>
      </c>
      <c r="F104" s="67" t="str">
        <f t="array" ref="F104">INDEX(postDEL!$A$2:$P782,$O104,5)</f>
        <v/>
      </c>
      <c r="G104" s="67" t="str">
        <f t="array" ref="G104">INDEX(postDEL!$A$2:$P782,$O104,11)</f>
        <v>Null</v>
      </c>
      <c r="H104" s="67" t="str">
        <f t="array" ref="H104">INDEX(postDEL!$A$2:$AL782,$O104,37)</f>
        <v>Negative</v>
      </c>
      <c r="I104" s="65" t="str">
        <f t="array" ref="I104">INDEX(postDEL!$A$2:$AL782,$O104,12)</f>
        <v/>
      </c>
      <c r="J104" s="208" t="str">
        <f t="array" ref="J104">INDEX(postDEL!$A$2:$AL782,$O104,13)</f>
        <v/>
      </c>
      <c r="K104" s="67">
        <f t="array" ref="K104">INDEX(postDEL!$A$2:$AL782,$O104,36)</f>
        <v>2.2</v>
      </c>
      <c r="L104" s="67" t="str">
        <f t="array" ref="L104">INDEX(postDEL!$A$2:$AL782,$O104,38)</f>
        <v/>
      </c>
      <c r="M104" s="67" t="str">
        <f t="array" ref="M104">INDEX(postDEL!$A$2:$AL782,$O104,15)</f>
        <v/>
      </c>
      <c r="N104" s="8">
        <f>COUNTIF(postDEL!$A$2:$A782,A104)</f>
        <v>1</v>
      </c>
      <c r="O104" s="13">
        <f>MATCH(A104,postDEL!A$2:A782,0)</f>
        <v>103</v>
      </c>
      <c r="P104" s="8" t="str">
        <f t="shared" si="1"/>
        <v/>
      </c>
      <c r="Q104" s="8">
        <f t="shared" si="2"/>
        <v>-1</v>
      </c>
      <c r="R104" s="4"/>
    </row>
    <row r="105">
      <c r="A105" s="209" t="s">
        <v>566</v>
      </c>
      <c r="B105" s="65">
        <f t="array" ref="B105">INDEX(postDEL!$A$2:$P782,$O105,2)</f>
        <v>44480</v>
      </c>
      <c r="C105" s="208">
        <f t="array" ref="C105">INDEX(postDEL!$A$2:$P782,$O105,3)</f>
        <v>0.242962963</v>
      </c>
      <c r="D105" s="67" t="str">
        <f t="array" ref="D105">INDEX(postDEL!$A$2:$AN782,$O105,39)</f>
        <v>SpROSA573919</v>
      </c>
      <c r="E105" s="67" t="str">
        <f t="array" ref="E105">INDEX(postDEL!$A$2:$P782,$O105,4)</f>
        <v/>
      </c>
      <c r="F105" s="67" t="str">
        <f t="array" ref="F105">INDEX(postDEL!$A$2:$P782,$O105,5)</f>
        <v/>
      </c>
      <c r="G105" s="67" t="str">
        <f t="array" ref="G105">INDEX(postDEL!$A$2:$P782,$O105,11)</f>
        <v>Null</v>
      </c>
      <c r="H105" s="67" t="str">
        <f t="array" ref="H105">INDEX(postDEL!$A$2:$AL782,$O105,37)</f>
        <v>Negative</v>
      </c>
      <c r="I105" s="65" t="str">
        <f t="array" ref="I105">INDEX(postDEL!$A$2:$AL782,$O105,12)</f>
        <v/>
      </c>
      <c r="J105" s="208" t="str">
        <f t="array" ref="J105">INDEX(postDEL!$A$2:$AL782,$O105,13)</f>
        <v/>
      </c>
      <c r="K105" s="67">
        <f t="array" ref="K105">INDEX(postDEL!$A$2:$AL782,$O105,36)</f>
        <v>2.2</v>
      </c>
      <c r="L105" s="67" t="str">
        <f t="array" ref="L105">INDEX(postDEL!$A$2:$AL782,$O105,38)</f>
        <v/>
      </c>
      <c r="M105" s="67" t="str">
        <f t="array" ref="M105">INDEX(postDEL!$A$2:$AL782,$O105,15)</f>
        <v/>
      </c>
      <c r="N105" s="8">
        <f>COUNTIF(postDEL!$A$2:$A782,A105)</f>
        <v>1</v>
      </c>
      <c r="O105" s="13">
        <f>MATCH(A105,postDEL!A$2:A782,0)</f>
        <v>104</v>
      </c>
      <c r="P105" s="8" t="str">
        <f t="shared" si="1"/>
        <v/>
      </c>
      <c r="Q105" s="8">
        <f t="shared" si="2"/>
        <v>-1</v>
      </c>
      <c r="R105" s="4"/>
    </row>
    <row r="106">
      <c r="A106" s="209" t="s">
        <v>568</v>
      </c>
      <c r="B106" s="65">
        <f t="array" ref="B106">INDEX(postDEL!$A$2:$P782,$O106,2)</f>
        <v>44480</v>
      </c>
      <c r="C106" s="208">
        <f t="array" ref="C106">INDEX(postDEL!$A$2:$P782,$O106,3)</f>
        <v>0.2469675926</v>
      </c>
      <c r="D106" s="67" t="str">
        <f t="array" ref="D106">INDEX(postDEL!$A$2:$AN782,$O106,39)</f>
        <v>SpROSA573919</v>
      </c>
      <c r="E106" s="67" t="str">
        <f t="array" ref="E106">INDEX(postDEL!$A$2:$P782,$O106,4)</f>
        <v/>
      </c>
      <c r="F106" s="67" t="str">
        <f t="array" ref="F106">INDEX(postDEL!$A$2:$P782,$O106,5)</f>
        <v/>
      </c>
      <c r="G106" s="67" t="str">
        <f t="array" ref="G106">INDEX(postDEL!$A$2:$P782,$O106,11)</f>
        <v>Null</v>
      </c>
      <c r="H106" s="67" t="str">
        <f t="array" ref="H106">INDEX(postDEL!$A$2:$AL782,$O106,37)</f>
        <v>Negative</v>
      </c>
      <c r="I106" s="65" t="str">
        <f t="array" ref="I106">INDEX(postDEL!$A$2:$AL782,$O106,12)</f>
        <v/>
      </c>
      <c r="J106" s="208" t="str">
        <f t="array" ref="J106">INDEX(postDEL!$A$2:$AL782,$O106,13)</f>
        <v/>
      </c>
      <c r="K106" s="67">
        <f t="array" ref="K106">INDEX(postDEL!$A$2:$AL782,$O106,36)</f>
        <v>2.2</v>
      </c>
      <c r="L106" s="67" t="str">
        <f t="array" ref="L106">INDEX(postDEL!$A$2:$AL782,$O106,38)</f>
        <v/>
      </c>
      <c r="M106" s="67" t="str">
        <f t="array" ref="M106">INDEX(postDEL!$A$2:$AL782,$O106,15)</f>
        <v/>
      </c>
      <c r="N106" s="8">
        <f>COUNTIF(postDEL!$A$2:$A782,A106)</f>
        <v>1</v>
      </c>
      <c r="O106" s="13">
        <f>MATCH(A106,postDEL!A$2:A782,0)</f>
        <v>105</v>
      </c>
      <c r="P106" s="8" t="str">
        <f t="shared" si="1"/>
        <v/>
      </c>
      <c r="Q106" s="8">
        <f t="shared" si="2"/>
        <v>-1</v>
      </c>
      <c r="R106" s="4"/>
    </row>
    <row r="107">
      <c r="A107" s="209" t="s">
        <v>570</v>
      </c>
      <c r="B107" s="65">
        <f t="array" ref="B107">INDEX(postDEL!$A$2:$P782,$O107,2)</f>
        <v>44480</v>
      </c>
      <c r="C107" s="208">
        <f t="array" ref="C107">INDEX(postDEL!$A$2:$P782,$O107,3)</f>
        <v>0.2474537037</v>
      </c>
      <c r="D107" s="67" t="str">
        <f t="array" ref="D107">INDEX(postDEL!$A$2:$AN782,$O107,39)</f>
        <v>SpROSA573919</v>
      </c>
      <c r="E107" s="67" t="str">
        <f t="array" ref="E107">INDEX(postDEL!$A$2:$P782,$O107,4)</f>
        <v/>
      </c>
      <c r="F107" s="67" t="str">
        <f t="array" ref="F107">INDEX(postDEL!$A$2:$P782,$O107,5)</f>
        <v/>
      </c>
      <c r="G107" s="67" t="str">
        <f t="array" ref="G107">INDEX(postDEL!$A$2:$P782,$O107,11)</f>
        <v>Null</v>
      </c>
      <c r="H107" s="67" t="str">
        <f t="array" ref="H107">INDEX(postDEL!$A$2:$AL782,$O107,37)</f>
        <v>Negative</v>
      </c>
      <c r="I107" s="65" t="str">
        <f t="array" ref="I107">INDEX(postDEL!$A$2:$AL782,$O107,12)</f>
        <v/>
      </c>
      <c r="J107" s="208" t="str">
        <f t="array" ref="J107">INDEX(postDEL!$A$2:$AL782,$O107,13)</f>
        <v/>
      </c>
      <c r="K107" s="67">
        <f t="array" ref="K107">INDEX(postDEL!$A$2:$AL782,$O107,36)</f>
        <v>2.2</v>
      </c>
      <c r="L107" s="67" t="str">
        <f t="array" ref="L107">INDEX(postDEL!$A$2:$AL782,$O107,38)</f>
        <v/>
      </c>
      <c r="M107" s="67" t="str">
        <f t="array" ref="M107">INDEX(postDEL!$A$2:$AL782,$O107,15)</f>
        <v/>
      </c>
      <c r="N107" s="8">
        <f>COUNTIF(postDEL!$A$2:$A782,A107)</f>
        <v>1</v>
      </c>
      <c r="O107" s="13">
        <f>MATCH(A107,postDEL!A$2:A782,0)</f>
        <v>106</v>
      </c>
      <c r="P107" s="8" t="str">
        <f t="shared" si="1"/>
        <v/>
      </c>
      <c r="Q107" s="8">
        <f t="shared" si="2"/>
        <v>-1</v>
      </c>
      <c r="R107" s="4"/>
    </row>
    <row r="108">
      <c r="A108" s="209" t="s">
        <v>572</v>
      </c>
      <c r="B108" s="65">
        <f t="array" ref="B108">INDEX(postDEL!$A$2:$P782,$O108,2)</f>
        <v>44480</v>
      </c>
      <c r="C108" s="208">
        <f t="array" ref="C108">INDEX(postDEL!$A$2:$P782,$O108,3)</f>
        <v>0.2574537037</v>
      </c>
      <c r="D108" s="67" t="str">
        <f t="array" ref="D108">INDEX(postDEL!$A$2:$AN782,$O108,39)</f>
        <v>SpROSA573919</v>
      </c>
      <c r="E108" s="67" t="str">
        <f t="array" ref="E108">INDEX(postDEL!$A$2:$P782,$O108,4)</f>
        <v/>
      </c>
      <c r="F108" s="67" t="str">
        <f t="array" ref="F108">INDEX(postDEL!$A$2:$P782,$O108,5)</f>
        <v/>
      </c>
      <c r="G108" s="67" t="str">
        <f t="array" ref="G108">INDEX(postDEL!$A$2:$P782,$O108,11)</f>
        <v>Null</v>
      </c>
      <c r="H108" s="67" t="str">
        <f t="array" ref="H108">INDEX(postDEL!$A$2:$AL782,$O108,37)</f>
        <v>Negative</v>
      </c>
      <c r="I108" s="65" t="str">
        <f t="array" ref="I108">INDEX(postDEL!$A$2:$AL782,$O108,12)</f>
        <v/>
      </c>
      <c r="J108" s="208" t="str">
        <f t="array" ref="J108">INDEX(postDEL!$A$2:$AL782,$O108,13)</f>
        <v/>
      </c>
      <c r="K108" s="67">
        <f t="array" ref="K108">INDEX(postDEL!$A$2:$AL782,$O108,36)</f>
        <v>2.2</v>
      </c>
      <c r="L108" s="67" t="str">
        <f t="array" ref="L108">INDEX(postDEL!$A$2:$AL782,$O108,38)</f>
        <v/>
      </c>
      <c r="M108" s="67" t="str">
        <f t="array" ref="M108">INDEX(postDEL!$A$2:$AL782,$O108,15)</f>
        <v/>
      </c>
      <c r="N108" s="8">
        <f>COUNTIF(postDEL!$A$2:$A782,A108)</f>
        <v>1</v>
      </c>
      <c r="O108" s="13">
        <f>MATCH(A108,postDEL!A$2:A782,0)</f>
        <v>107</v>
      </c>
      <c r="P108" s="8" t="str">
        <f t="shared" si="1"/>
        <v/>
      </c>
      <c r="Q108" s="8">
        <f t="shared" si="2"/>
        <v>-1</v>
      </c>
      <c r="R108" s="4"/>
    </row>
    <row r="109">
      <c r="A109" s="209" t="s">
        <v>574</v>
      </c>
      <c r="B109" s="65">
        <f t="array" ref="B109">INDEX(postDEL!$A$2:$P782,$O109,2)</f>
        <v>44480</v>
      </c>
      <c r="C109" s="208">
        <f t="array" ref="C109">INDEX(postDEL!$A$2:$P782,$O109,3)</f>
        <v>0.2682986111</v>
      </c>
      <c r="D109" s="67" t="str">
        <f t="array" ref="D109">INDEX(postDEL!$A$2:$AN782,$O109,39)</f>
        <v>SpROSA573919</v>
      </c>
      <c r="E109" s="67" t="str">
        <f t="array" ref="E109">INDEX(postDEL!$A$2:$P782,$O109,4)</f>
        <v/>
      </c>
      <c r="F109" s="67" t="str">
        <f t="array" ref="F109">INDEX(postDEL!$A$2:$P782,$O109,5)</f>
        <v/>
      </c>
      <c r="G109" s="67" t="str">
        <f t="array" ref="G109">INDEX(postDEL!$A$2:$P782,$O109,11)</f>
        <v>Null</v>
      </c>
      <c r="H109" s="67" t="str">
        <f t="array" ref="H109">INDEX(postDEL!$A$2:$AL782,$O109,37)</f>
        <v>Negative</v>
      </c>
      <c r="I109" s="65" t="str">
        <f t="array" ref="I109">INDEX(postDEL!$A$2:$AL782,$O109,12)</f>
        <v/>
      </c>
      <c r="J109" s="208" t="str">
        <f t="array" ref="J109">INDEX(postDEL!$A$2:$AL782,$O109,13)</f>
        <v/>
      </c>
      <c r="K109" s="67">
        <f t="array" ref="K109">INDEX(postDEL!$A$2:$AL782,$O109,36)</f>
        <v>2.2</v>
      </c>
      <c r="L109" s="67" t="str">
        <f t="array" ref="L109">INDEX(postDEL!$A$2:$AL782,$O109,38)</f>
        <v/>
      </c>
      <c r="M109" s="67" t="str">
        <f t="array" ref="M109">INDEX(postDEL!$A$2:$AL782,$O109,15)</f>
        <v/>
      </c>
      <c r="N109" s="8">
        <f>COUNTIF(postDEL!$A$2:$A782,A109)</f>
        <v>1</v>
      </c>
      <c r="O109" s="13">
        <f>MATCH(A109,postDEL!A$2:A782,0)</f>
        <v>108</v>
      </c>
      <c r="P109" s="8" t="str">
        <f t="shared" si="1"/>
        <v/>
      </c>
      <c r="Q109" s="8">
        <f t="shared" si="2"/>
        <v>-1</v>
      </c>
      <c r="R109" s="4"/>
    </row>
    <row r="110">
      <c r="A110" s="209" t="s">
        <v>576</v>
      </c>
      <c r="B110" s="65">
        <f t="array" ref="B110">INDEX(postDEL!$A$2:$P782,$O110,2)</f>
        <v>44480</v>
      </c>
      <c r="C110" s="208">
        <f t="array" ref="C110">INDEX(postDEL!$A$2:$P782,$O110,3)</f>
        <v>0.2719907407</v>
      </c>
      <c r="D110" s="67" t="str">
        <f t="array" ref="D110">INDEX(postDEL!$A$2:$AN782,$O110,39)</f>
        <v>SpROSA573919</v>
      </c>
      <c r="E110" s="67" t="str">
        <f t="array" ref="E110">INDEX(postDEL!$A$2:$P782,$O110,4)</f>
        <v/>
      </c>
      <c r="F110" s="67" t="str">
        <f t="array" ref="F110">INDEX(postDEL!$A$2:$P782,$O110,5)</f>
        <v/>
      </c>
      <c r="G110" s="67" t="str">
        <f t="array" ref="G110">INDEX(postDEL!$A$2:$P782,$O110,11)</f>
        <v>Null</v>
      </c>
      <c r="H110" s="67" t="str">
        <f t="array" ref="H110">INDEX(postDEL!$A$2:$AL782,$O110,37)</f>
        <v>Negative</v>
      </c>
      <c r="I110" s="65" t="str">
        <f t="array" ref="I110">INDEX(postDEL!$A$2:$AL782,$O110,12)</f>
        <v/>
      </c>
      <c r="J110" s="208" t="str">
        <f t="array" ref="J110">INDEX(postDEL!$A$2:$AL782,$O110,13)</f>
        <v/>
      </c>
      <c r="K110" s="67">
        <f t="array" ref="K110">INDEX(postDEL!$A$2:$AL782,$O110,36)</f>
        <v>2.2</v>
      </c>
      <c r="L110" s="67" t="str">
        <f t="array" ref="L110">INDEX(postDEL!$A$2:$AL782,$O110,38)</f>
        <v/>
      </c>
      <c r="M110" s="67" t="str">
        <f t="array" ref="M110">INDEX(postDEL!$A$2:$AL782,$O110,15)</f>
        <v/>
      </c>
      <c r="N110" s="8">
        <f>COUNTIF(postDEL!$A$2:$A782,A110)</f>
        <v>1</v>
      </c>
      <c r="O110" s="13">
        <f>MATCH(A110,postDEL!A$2:A782,0)</f>
        <v>109</v>
      </c>
      <c r="P110" s="8" t="str">
        <f t="shared" si="1"/>
        <v/>
      </c>
      <c r="Q110" s="8">
        <f t="shared" si="2"/>
        <v>-1</v>
      </c>
      <c r="R110" s="4"/>
    </row>
    <row r="111">
      <c r="A111" s="209" t="s">
        <v>578</v>
      </c>
      <c r="B111" s="65">
        <f t="array" ref="B111">INDEX(postDEL!$A$2:$P782,$O111,2)</f>
        <v>44480</v>
      </c>
      <c r="C111" s="208">
        <f t="array" ref="C111">INDEX(postDEL!$A$2:$P782,$O111,3)</f>
        <v>0.2825115741</v>
      </c>
      <c r="D111" s="67" t="str">
        <f t="array" ref="D111">INDEX(postDEL!$A$2:$AN782,$O111,39)</f>
        <v>SpROSA573919</v>
      </c>
      <c r="E111" s="67" t="str">
        <f t="array" ref="E111">INDEX(postDEL!$A$2:$P782,$O111,4)</f>
        <v/>
      </c>
      <c r="F111" s="67" t="str">
        <f t="array" ref="F111">INDEX(postDEL!$A$2:$P782,$O111,5)</f>
        <v/>
      </c>
      <c r="G111" s="67" t="str">
        <f t="array" ref="G111">INDEX(postDEL!$A$2:$P782,$O111,11)</f>
        <v>Null</v>
      </c>
      <c r="H111" s="67" t="str">
        <f t="array" ref="H111">INDEX(postDEL!$A$2:$AL782,$O111,37)</f>
        <v>Negative</v>
      </c>
      <c r="I111" s="65" t="str">
        <f t="array" ref="I111">INDEX(postDEL!$A$2:$AL782,$O111,12)</f>
        <v/>
      </c>
      <c r="J111" s="208" t="str">
        <f t="array" ref="J111">INDEX(postDEL!$A$2:$AL782,$O111,13)</f>
        <v/>
      </c>
      <c r="K111" s="67">
        <f t="array" ref="K111">INDEX(postDEL!$A$2:$AL782,$O111,36)</f>
        <v>2.2</v>
      </c>
      <c r="L111" s="67" t="str">
        <f t="array" ref="L111">INDEX(postDEL!$A$2:$AL782,$O111,38)</f>
        <v/>
      </c>
      <c r="M111" s="67" t="str">
        <f t="array" ref="M111">INDEX(postDEL!$A$2:$AL782,$O111,15)</f>
        <v/>
      </c>
      <c r="N111" s="8">
        <f>COUNTIF(postDEL!$A$2:$A782,A111)</f>
        <v>1</v>
      </c>
      <c r="O111" s="13">
        <f>MATCH(A111,postDEL!A$2:A782,0)</f>
        <v>110</v>
      </c>
      <c r="P111" s="8" t="str">
        <f t="shared" si="1"/>
        <v/>
      </c>
      <c r="Q111" s="8">
        <f t="shared" si="2"/>
        <v>-1</v>
      </c>
      <c r="R111" s="4"/>
    </row>
    <row r="112">
      <c r="A112" s="209" t="s">
        <v>580</v>
      </c>
      <c r="B112" s="65">
        <f t="array" ref="B112">INDEX(postDEL!$A$2:$P782,$O112,2)</f>
        <v>44480</v>
      </c>
      <c r="C112" s="208">
        <f t="array" ref="C112">INDEX(postDEL!$A$2:$P782,$O112,3)</f>
        <v>0.2833912037</v>
      </c>
      <c r="D112" s="67" t="str">
        <f t="array" ref="D112">INDEX(postDEL!$A$2:$AN782,$O112,39)</f>
        <v>SpROSA573919</v>
      </c>
      <c r="E112" s="67" t="str">
        <f t="array" ref="E112">INDEX(postDEL!$A$2:$P782,$O112,4)</f>
        <v/>
      </c>
      <c r="F112" s="67" t="str">
        <f t="array" ref="F112">INDEX(postDEL!$A$2:$P782,$O112,5)</f>
        <v/>
      </c>
      <c r="G112" s="67" t="str">
        <f t="array" ref="G112">INDEX(postDEL!$A$2:$P782,$O112,11)</f>
        <v>Null</v>
      </c>
      <c r="H112" s="67" t="str">
        <f t="array" ref="H112">INDEX(postDEL!$A$2:$AL782,$O112,37)</f>
        <v>Negative</v>
      </c>
      <c r="I112" s="65" t="str">
        <f t="array" ref="I112">INDEX(postDEL!$A$2:$AL782,$O112,12)</f>
        <v/>
      </c>
      <c r="J112" s="208" t="str">
        <f t="array" ref="J112">INDEX(postDEL!$A$2:$AL782,$O112,13)</f>
        <v/>
      </c>
      <c r="K112" s="67">
        <f t="array" ref="K112">INDEX(postDEL!$A$2:$AL782,$O112,36)</f>
        <v>2.2</v>
      </c>
      <c r="L112" s="67" t="str">
        <f t="array" ref="L112">INDEX(postDEL!$A$2:$AL782,$O112,38)</f>
        <v/>
      </c>
      <c r="M112" s="67" t="str">
        <f t="array" ref="M112">INDEX(postDEL!$A$2:$AL782,$O112,15)</f>
        <v/>
      </c>
      <c r="N112" s="8">
        <f>COUNTIF(postDEL!$A$2:$A782,A112)</f>
        <v>1</v>
      </c>
      <c r="O112" s="13">
        <f>MATCH(A112,postDEL!A$2:A782,0)</f>
        <v>111</v>
      </c>
      <c r="P112" s="8" t="str">
        <f t="shared" si="1"/>
        <v/>
      </c>
      <c r="Q112" s="8">
        <f t="shared" si="2"/>
        <v>-1</v>
      </c>
      <c r="R112" s="4"/>
    </row>
    <row r="113">
      <c r="A113" s="209" t="s">
        <v>582</v>
      </c>
      <c r="B113" s="65">
        <f t="array" ref="B113">INDEX(postDEL!$A$2:$P782,$O113,2)</f>
        <v>44480</v>
      </c>
      <c r="C113" s="208">
        <f t="array" ref="C113">INDEX(postDEL!$A$2:$P782,$O113,3)</f>
        <v>0.2846180556</v>
      </c>
      <c r="D113" s="67" t="str">
        <f t="array" ref="D113">INDEX(postDEL!$A$2:$AN782,$O113,39)</f>
        <v>SpROSA573919</v>
      </c>
      <c r="E113" s="67" t="str">
        <f t="array" ref="E113">INDEX(postDEL!$A$2:$P782,$O113,4)</f>
        <v/>
      </c>
      <c r="F113" s="67" t="str">
        <f t="array" ref="F113">INDEX(postDEL!$A$2:$P782,$O113,5)</f>
        <v/>
      </c>
      <c r="G113" s="67" t="str">
        <f t="array" ref="G113">INDEX(postDEL!$A$2:$P782,$O113,11)</f>
        <v>Null</v>
      </c>
      <c r="H113" s="67" t="str">
        <f t="array" ref="H113">INDEX(postDEL!$A$2:$AL782,$O113,37)</f>
        <v>Negative</v>
      </c>
      <c r="I113" s="65" t="str">
        <f t="array" ref="I113">INDEX(postDEL!$A$2:$AL782,$O113,12)</f>
        <v/>
      </c>
      <c r="J113" s="208" t="str">
        <f t="array" ref="J113">INDEX(postDEL!$A$2:$AL782,$O113,13)</f>
        <v/>
      </c>
      <c r="K113" s="67">
        <f t="array" ref="K113">INDEX(postDEL!$A$2:$AL782,$O113,36)</f>
        <v>2.2</v>
      </c>
      <c r="L113" s="67" t="str">
        <f t="array" ref="L113">INDEX(postDEL!$A$2:$AL782,$O113,38)</f>
        <v/>
      </c>
      <c r="M113" s="67" t="str">
        <f t="array" ref="M113">INDEX(postDEL!$A$2:$AL782,$O113,15)</f>
        <v/>
      </c>
      <c r="N113" s="8">
        <f>COUNTIF(postDEL!$A$2:$A782,A113)</f>
        <v>1</v>
      </c>
      <c r="O113" s="13">
        <f>MATCH(A113,postDEL!A$2:A782,0)</f>
        <v>112</v>
      </c>
      <c r="P113" s="8" t="str">
        <f t="shared" si="1"/>
        <v/>
      </c>
      <c r="Q113" s="8">
        <f t="shared" si="2"/>
        <v>-1</v>
      </c>
      <c r="R113" s="4"/>
    </row>
    <row r="114">
      <c r="A114" s="209" t="s">
        <v>584</v>
      </c>
      <c r="B114" s="65">
        <f t="array" ref="B114">INDEX(postDEL!$A$2:$P782,$O114,2)</f>
        <v>44480</v>
      </c>
      <c r="C114" s="208">
        <f t="array" ref="C114">INDEX(postDEL!$A$2:$P782,$O114,3)</f>
        <v>0.3093981481</v>
      </c>
      <c r="D114" s="67" t="str">
        <f t="array" ref="D114">INDEX(postDEL!$A$2:$AN782,$O114,39)</f>
        <v>SpROSA573919</v>
      </c>
      <c r="E114" s="67" t="str">
        <f t="array" ref="E114">INDEX(postDEL!$A$2:$P782,$O114,4)</f>
        <v/>
      </c>
      <c r="F114" s="67" t="str">
        <f t="array" ref="F114">INDEX(postDEL!$A$2:$P782,$O114,5)</f>
        <v/>
      </c>
      <c r="G114" s="67" t="str">
        <f t="array" ref="G114">INDEX(postDEL!$A$2:$P782,$O114,11)</f>
        <v>Null</v>
      </c>
      <c r="H114" s="67" t="str">
        <f t="array" ref="H114">INDEX(postDEL!$A$2:$AL782,$O114,37)</f>
        <v>Negative</v>
      </c>
      <c r="I114" s="65">
        <f t="array" ref="I114">INDEX(postDEL!$A$2:$AL782,$O114,12)</f>
        <v>44868</v>
      </c>
      <c r="J114" s="208">
        <f t="array" ref="J114">INDEX(postDEL!$A$2:$AL782,$O114,13)</f>
        <v>0.5355208333</v>
      </c>
      <c r="K114" s="67">
        <f t="array" ref="K114">INDEX(postDEL!$A$2:$AL782,$O114,36)</f>
        <v>2.2</v>
      </c>
      <c r="L114" s="67" t="str">
        <f t="array" ref="L114">INDEX(postDEL!$A$2:$AL782,$O114,38)</f>
        <v/>
      </c>
      <c r="M114" s="67" t="str">
        <f t="array" ref="M114">INDEX(postDEL!$A$2:$AL782,$O114,15)</f>
        <v/>
      </c>
      <c r="N114" s="8">
        <f>COUNTIF(postDEL!$A$2:$A782,A114)</f>
        <v>1</v>
      </c>
      <c r="O114" s="13">
        <f>MATCH(A114,postDEL!A$2:A782,0)</f>
        <v>113</v>
      </c>
      <c r="P114" s="8" t="str">
        <f t="shared" si="1"/>
        <v/>
      </c>
      <c r="Q114" s="8">
        <f t="shared" si="2"/>
        <v>388</v>
      </c>
      <c r="R114" s="4"/>
    </row>
    <row r="115">
      <c r="A115" s="209" t="s">
        <v>587</v>
      </c>
      <c r="B115" s="65">
        <f t="array" ref="B115">INDEX(postDEL!$A$2:$P782,$O115,2)</f>
        <v>44480</v>
      </c>
      <c r="C115" s="208">
        <f t="array" ref="C115">INDEX(postDEL!$A$2:$P782,$O115,3)</f>
        <v>0.3099189815</v>
      </c>
      <c r="D115" s="67" t="str">
        <f t="array" ref="D115">INDEX(postDEL!$A$2:$AN782,$O115,39)</f>
        <v>SpROSA573919</v>
      </c>
      <c r="E115" s="67" t="str">
        <f t="array" ref="E115">INDEX(postDEL!$A$2:$P782,$O115,4)</f>
        <v/>
      </c>
      <c r="F115" s="67" t="str">
        <f t="array" ref="F115">INDEX(postDEL!$A$2:$P782,$O115,5)</f>
        <v/>
      </c>
      <c r="G115" s="67" t="str">
        <f t="array" ref="G115">INDEX(postDEL!$A$2:$P782,$O115,11)</f>
        <v>Null</v>
      </c>
      <c r="H115" s="67" t="str">
        <f t="array" ref="H115">INDEX(postDEL!$A$2:$AL782,$O115,37)</f>
        <v>Negative</v>
      </c>
      <c r="I115" s="65">
        <f t="array" ref="I115">INDEX(postDEL!$A$2:$AL782,$O115,12)</f>
        <v>44868</v>
      </c>
      <c r="J115" s="208">
        <f t="array" ref="J115">INDEX(postDEL!$A$2:$AL782,$O115,13)</f>
        <v>0.5355208333</v>
      </c>
      <c r="K115" s="67">
        <f t="array" ref="K115">INDEX(postDEL!$A$2:$AL782,$O115,36)</f>
        <v>2.2</v>
      </c>
      <c r="L115" s="67" t="str">
        <f t="array" ref="L115">INDEX(postDEL!$A$2:$AL782,$O115,38)</f>
        <v/>
      </c>
      <c r="M115" s="67" t="str">
        <f t="array" ref="M115">INDEX(postDEL!$A$2:$AL782,$O115,15)</f>
        <v/>
      </c>
      <c r="N115" s="8">
        <f>COUNTIF(postDEL!$A$2:$A782,A115)</f>
        <v>1</v>
      </c>
      <c r="O115" s="13">
        <f>MATCH(A115,postDEL!A$2:A782,0)</f>
        <v>114</v>
      </c>
      <c r="P115" s="8" t="str">
        <f t="shared" si="1"/>
        <v/>
      </c>
      <c r="Q115" s="8">
        <f t="shared" si="2"/>
        <v>388</v>
      </c>
      <c r="R115" s="4"/>
    </row>
    <row r="116">
      <c r="A116" s="209" t="s">
        <v>589</v>
      </c>
      <c r="B116" s="65">
        <f t="array" ref="B116">INDEX(postDEL!$A$2:$P782,$O116,2)</f>
        <v>44480</v>
      </c>
      <c r="C116" s="208">
        <f t="array" ref="C116">INDEX(postDEL!$A$2:$P782,$O116,3)</f>
        <v>0.310462963</v>
      </c>
      <c r="D116" s="67" t="str">
        <f t="array" ref="D116">INDEX(postDEL!$A$2:$AN782,$O116,39)</f>
        <v>SpROSA573919</v>
      </c>
      <c r="E116" s="67" t="str">
        <f t="array" ref="E116">INDEX(postDEL!$A$2:$P782,$O116,4)</f>
        <v/>
      </c>
      <c r="F116" s="67" t="str">
        <f t="array" ref="F116">INDEX(postDEL!$A$2:$P782,$O116,5)</f>
        <v/>
      </c>
      <c r="G116" s="67" t="str">
        <f t="array" ref="G116">INDEX(postDEL!$A$2:$P782,$O116,11)</f>
        <v>Null</v>
      </c>
      <c r="H116" s="67" t="str">
        <f t="array" ref="H116">INDEX(postDEL!$A$2:$AL782,$O116,37)</f>
        <v>Negative</v>
      </c>
      <c r="I116" s="65" t="str">
        <f t="array" ref="I116">INDEX(postDEL!$A$2:$AL782,$O116,12)</f>
        <v/>
      </c>
      <c r="J116" s="208" t="str">
        <f t="array" ref="J116">INDEX(postDEL!$A$2:$AL782,$O116,13)</f>
        <v/>
      </c>
      <c r="K116" s="67">
        <f t="array" ref="K116">INDEX(postDEL!$A$2:$AL782,$O116,36)</f>
        <v>2.2</v>
      </c>
      <c r="L116" s="67" t="str">
        <f t="array" ref="L116">INDEX(postDEL!$A$2:$AL782,$O116,38)</f>
        <v/>
      </c>
      <c r="M116" s="67" t="str">
        <f t="array" ref="M116">INDEX(postDEL!$A$2:$AL782,$O116,15)</f>
        <v/>
      </c>
      <c r="N116" s="8">
        <f>COUNTIF(postDEL!$A$2:$A782,A116)</f>
        <v>1</v>
      </c>
      <c r="O116" s="13">
        <f>MATCH(A116,postDEL!A$2:A782,0)</f>
        <v>115</v>
      </c>
      <c r="P116" s="8" t="str">
        <f t="shared" si="1"/>
        <v/>
      </c>
      <c r="Q116" s="8">
        <f t="shared" si="2"/>
        <v>-1</v>
      </c>
      <c r="R116" s="4"/>
    </row>
    <row r="117">
      <c r="A117" s="209" t="s">
        <v>591</v>
      </c>
      <c r="B117" s="65">
        <f t="array" ref="B117">INDEX(postDEL!$A$2:$P782,$O117,2)</f>
        <v>44480</v>
      </c>
      <c r="C117" s="208">
        <f t="array" ref="C117">INDEX(postDEL!$A$2:$P782,$O117,3)</f>
        <v>0.3147800926</v>
      </c>
      <c r="D117" s="67" t="str">
        <f t="array" ref="D117">INDEX(postDEL!$A$2:$AN782,$O117,39)</f>
        <v>SpROSA573919</v>
      </c>
      <c r="E117" s="67" t="str">
        <f t="array" ref="E117">INDEX(postDEL!$A$2:$P782,$O117,4)</f>
        <v/>
      </c>
      <c r="F117" s="67" t="str">
        <f t="array" ref="F117">INDEX(postDEL!$A$2:$P782,$O117,5)</f>
        <v/>
      </c>
      <c r="G117" s="67" t="str">
        <f t="array" ref="G117">INDEX(postDEL!$A$2:$P782,$O117,11)</f>
        <v>Null</v>
      </c>
      <c r="H117" s="67" t="str">
        <f t="array" ref="H117">INDEX(postDEL!$A$2:$AL782,$O117,37)</f>
        <v>Negative</v>
      </c>
      <c r="I117" s="65">
        <f t="array" ref="I117">INDEX(postDEL!$A$2:$AL782,$O117,12)</f>
        <v>44868</v>
      </c>
      <c r="J117" s="208">
        <f t="array" ref="J117">INDEX(postDEL!$A$2:$AL782,$O117,13)</f>
        <v>0.5355208333</v>
      </c>
      <c r="K117" s="67">
        <f t="array" ref="K117">INDEX(postDEL!$A$2:$AL782,$O117,36)</f>
        <v>2.2</v>
      </c>
      <c r="L117" s="67" t="str">
        <f t="array" ref="L117">INDEX(postDEL!$A$2:$AL782,$O117,38)</f>
        <v/>
      </c>
      <c r="M117" s="67" t="str">
        <f t="array" ref="M117">INDEX(postDEL!$A$2:$AL782,$O117,15)</f>
        <v/>
      </c>
      <c r="N117" s="8">
        <f>COUNTIF(postDEL!$A$2:$A782,A117)</f>
        <v>1</v>
      </c>
      <c r="O117" s="13">
        <f>MATCH(A117,postDEL!A$2:A782,0)</f>
        <v>116</v>
      </c>
      <c r="P117" s="8" t="str">
        <f t="shared" si="1"/>
        <v/>
      </c>
      <c r="Q117" s="8">
        <f t="shared" si="2"/>
        <v>388</v>
      </c>
      <c r="R117" s="4"/>
    </row>
    <row r="118">
      <c r="A118" s="209" t="s">
        <v>594</v>
      </c>
      <c r="B118" s="65">
        <f t="array" ref="B118">INDEX(postDEL!$A$2:$P782,$O118,2)</f>
        <v>44480</v>
      </c>
      <c r="C118" s="208">
        <f t="array" ref="C118">INDEX(postDEL!$A$2:$P782,$O118,3)</f>
        <v>0.3161226852</v>
      </c>
      <c r="D118" s="67" t="str">
        <f t="array" ref="D118">INDEX(postDEL!$A$2:$AN782,$O118,39)</f>
        <v>SpROSA573919</v>
      </c>
      <c r="E118" s="67" t="str">
        <f t="array" ref="E118">INDEX(postDEL!$A$2:$P782,$O118,4)</f>
        <v/>
      </c>
      <c r="F118" s="67" t="str">
        <f t="array" ref="F118">INDEX(postDEL!$A$2:$P782,$O118,5)</f>
        <v/>
      </c>
      <c r="G118" s="67" t="str">
        <f t="array" ref="G118">INDEX(postDEL!$A$2:$P782,$O118,11)</f>
        <v>Null</v>
      </c>
      <c r="H118" s="67" t="str">
        <f t="array" ref="H118">INDEX(postDEL!$A$2:$AL782,$O118,37)</f>
        <v>Negative</v>
      </c>
      <c r="I118" s="65">
        <f t="array" ref="I118">INDEX(postDEL!$A$2:$AL782,$O118,12)</f>
        <v>44868</v>
      </c>
      <c r="J118" s="208">
        <f t="array" ref="J118">INDEX(postDEL!$A$2:$AL782,$O118,13)</f>
        <v>0.5355208333</v>
      </c>
      <c r="K118" s="67">
        <f t="array" ref="K118">INDEX(postDEL!$A$2:$AL782,$O118,36)</f>
        <v>2.2</v>
      </c>
      <c r="L118" s="67" t="str">
        <f t="array" ref="L118">INDEX(postDEL!$A$2:$AL782,$O118,38)</f>
        <v/>
      </c>
      <c r="M118" s="67" t="str">
        <f t="array" ref="M118">INDEX(postDEL!$A$2:$AL782,$O118,15)</f>
        <v/>
      </c>
      <c r="N118" s="8">
        <f>COUNTIF(postDEL!$A$2:$A782,A118)</f>
        <v>1</v>
      </c>
      <c r="O118" s="13">
        <f>MATCH(A118,postDEL!A$2:A782,0)</f>
        <v>117</v>
      </c>
      <c r="P118" s="8" t="str">
        <f t="shared" si="1"/>
        <v/>
      </c>
      <c r="Q118" s="8">
        <f t="shared" si="2"/>
        <v>388</v>
      </c>
      <c r="R118" s="4"/>
    </row>
    <row r="119">
      <c r="A119" s="209" t="s">
        <v>597</v>
      </c>
      <c r="B119" s="65">
        <f t="array" ref="B119">INDEX(postDEL!$A$2:$P782,$O119,2)</f>
        <v>44480</v>
      </c>
      <c r="C119" s="208">
        <f t="array" ref="C119">INDEX(postDEL!$A$2:$P782,$O119,3)</f>
        <v>0.3168171296</v>
      </c>
      <c r="D119" s="67" t="str">
        <f t="array" ref="D119">INDEX(postDEL!$A$2:$AN782,$O119,39)</f>
        <v>SpROSA573919</v>
      </c>
      <c r="E119" s="67" t="str">
        <f t="array" ref="E119">INDEX(postDEL!$A$2:$P782,$O119,4)</f>
        <v/>
      </c>
      <c r="F119" s="67" t="str">
        <f t="array" ref="F119">INDEX(postDEL!$A$2:$P782,$O119,5)</f>
        <v/>
      </c>
      <c r="G119" s="67" t="str">
        <f t="array" ref="G119">INDEX(postDEL!$A$2:$P782,$O119,11)</f>
        <v>Null</v>
      </c>
      <c r="H119" s="67" t="str">
        <f t="array" ref="H119">INDEX(postDEL!$A$2:$AL782,$O119,37)</f>
        <v>Negative</v>
      </c>
      <c r="I119" s="65">
        <f t="array" ref="I119">INDEX(postDEL!$A$2:$AL782,$O119,12)</f>
        <v>44868</v>
      </c>
      <c r="J119" s="208">
        <f t="array" ref="J119">INDEX(postDEL!$A$2:$AL782,$O119,13)</f>
        <v>0.5355208333</v>
      </c>
      <c r="K119" s="67">
        <f t="array" ref="K119">INDEX(postDEL!$A$2:$AL782,$O119,36)</f>
        <v>2.2</v>
      </c>
      <c r="L119" s="67" t="str">
        <f t="array" ref="L119">INDEX(postDEL!$A$2:$AL782,$O119,38)</f>
        <v/>
      </c>
      <c r="M119" s="67" t="str">
        <f t="array" ref="M119">INDEX(postDEL!$A$2:$AL782,$O119,15)</f>
        <v/>
      </c>
      <c r="N119" s="8">
        <f>COUNTIF(postDEL!$A$2:$A782,A119)</f>
        <v>1</v>
      </c>
      <c r="O119" s="13">
        <f>MATCH(A119,postDEL!A$2:A782,0)</f>
        <v>118</v>
      </c>
      <c r="P119" s="8" t="str">
        <f t="shared" si="1"/>
        <v/>
      </c>
      <c r="Q119" s="8">
        <f t="shared" si="2"/>
        <v>388</v>
      </c>
      <c r="R119" s="4"/>
    </row>
    <row r="120">
      <c r="A120" s="209" t="s">
        <v>599</v>
      </c>
      <c r="B120" s="65">
        <f t="array" ref="B120">INDEX(postDEL!$A$2:$P782,$O120,2)</f>
        <v>44480</v>
      </c>
      <c r="C120" s="208">
        <f t="array" ref="C120">INDEX(postDEL!$A$2:$P782,$O120,3)</f>
        <v>0.3282638889</v>
      </c>
      <c r="D120" s="67" t="str">
        <f t="array" ref="D120">INDEX(postDEL!$A$2:$AN782,$O120,39)</f>
        <v>SpROSA573919</v>
      </c>
      <c r="E120" s="67" t="str">
        <f t="array" ref="E120">INDEX(postDEL!$A$2:$P782,$O120,4)</f>
        <v/>
      </c>
      <c r="F120" s="67" t="str">
        <f t="array" ref="F120">INDEX(postDEL!$A$2:$P782,$O120,5)</f>
        <v/>
      </c>
      <c r="G120" s="67" t="str">
        <f t="array" ref="G120">INDEX(postDEL!$A$2:$P782,$O120,11)</f>
        <v>Null</v>
      </c>
      <c r="H120" s="67" t="str">
        <f t="array" ref="H120">INDEX(postDEL!$A$2:$AL782,$O120,37)</f>
        <v>Negative</v>
      </c>
      <c r="I120" s="65" t="str">
        <f t="array" ref="I120">INDEX(postDEL!$A$2:$AL782,$O120,12)</f>
        <v/>
      </c>
      <c r="J120" s="208" t="str">
        <f t="array" ref="J120">INDEX(postDEL!$A$2:$AL782,$O120,13)</f>
        <v/>
      </c>
      <c r="K120" s="67">
        <f t="array" ref="K120">INDEX(postDEL!$A$2:$AL782,$O120,36)</f>
        <v>2.2</v>
      </c>
      <c r="L120" s="67" t="str">
        <f t="array" ref="L120">INDEX(postDEL!$A$2:$AL782,$O120,38)</f>
        <v/>
      </c>
      <c r="M120" s="67" t="str">
        <f t="array" ref="M120">INDEX(postDEL!$A$2:$AL782,$O120,15)</f>
        <v/>
      </c>
      <c r="N120" s="8">
        <f>COUNTIF(postDEL!$A$2:$A782,A120)</f>
        <v>1</v>
      </c>
      <c r="O120" s="13">
        <f>MATCH(A120,postDEL!A$2:A782,0)</f>
        <v>119</v>
      </c>
      <c r="P120" s="8" t="str">
        <f t="shared" si="1"/>
        <v/>
      </c>
      <c r="Q120" s="8">
        <f t="shared" si="2"/>
        <v>-1</v>
      </c>
      <c r="R120" s="4"/>
    </row>
    <row r="121">
      <c r="A121" s="209" t="s">
        <v>601</v>
      </c>
      <c r="B121" s="65">
        <f t="array" ref="B121">INDEX(postDEL!$A$2:$P782,$O121,2)</f>
        <v>44480</v>
      </c>
      <c r="C121" s="208">
        <f t="array" ref="C121">INDEX(postDEL!$A$2:$P782,$O121,3)</f>
        <v>0.3313773148</v>
      </c>
      <c r="D121" s="67" t="str">
        <f t="array" ref="D121">INDEX(postDEL!$A$2:$AN782,$O121,39)</f>
        <v>SpROSA573919</v>
      </c>
      <c r="E121" s="67" t="str">
        <f t="array" ref="E121">INDEX(postDEL!$A$2:$P782,$O121,4)</f>
        <v/>
      </c>
      <c r="F121" s="67" t="str">
        <f t="array" ref="F121">INDEX(postDEL!$A$2:$P782,$O121,5)</f>
        <v/>
      </c>
      <c r="G121" s="67" t="str">
        <f t="array" ref="G121">INDEX(postDEL!$A$2:$P782,$O121,11)</f>
        <v>Null</v>
      </c>
      <c r="H121" s="67" t="str">
        <f t="array" ref="H121">INDEX(postDEL!$A$2:$AL782,$O121,37)</f>
        <v>Negative</v>
      </c>
      <c r="I121" s="65">
        <f t="array" ref="I121">INDEX(postDEL!$A$2:$AL782,$O121,12)</f>
        <v>44868</v>
      </c>
      <c r="J121" s="208">
        <f t="array" ref="J121">INDEX(postDEL!$A$2:$AL782,$O121,13)</f>
        <v>0.5355208333</v>
      </c>
      <c r="K121" s="67">
        <f t="array" ref="K121">INDEX(postDEL!$A$2:$AL782,$O121,36)</f>
        <v>2.2</v>
      </c>
      <c r="L121" s="67" t="str">
        <f t="array" ref="L121">INDEX(postDEL!$A$2:$AL782,$O121,38)</f>
        <v/>
      </c>
      <c r="M121" s="67" t="str">
        <f t="array" ref="M121">INDEX(postDEL!$A$2:$AL782,$O121,15)</f>
        <v/>
      </c>
      <c r="N121" s="8">
        <f>COUNTIF(postDEL!$A$2:$A782,A121)</f>
        <v>1</v>
      </c>
      <c r="O121" s="13">
        <f>MATCH(A121,postDEL!A$2:A782,0)</f>
        <v>120</v>
      </c>
      <c r="P121" s="8" t="str">
        <f t="shared" si="1"/>
        <v/>
      </c>
      <c r="Q121" s="8">
        <f t="shared" si="2"/>
        <v>388</v>
      </c>
      <c r="R121" s="4"/>
    </row>
    <row r="122">
      <c r="A122" s="209" t="s">
        <v>603</v>
      </c>
      <c r="B122" s="65">
        <f t="array" ref="B122">INDEX(postDEL!$A$2:$P782,$O122,2)</f>
        <v>44480</v>
      </c>
      <c r="C122" s="208">
        <f t="array" ref="C122">INDEX(postDEL!$A$2:$P782,$O122,3)</f>
        <v>0.3401851852</v>
      </c>
      <c r="D122" s="67" t="str">
        <f t="array" ref="D122">INDEX(postDEL!$A$2:$AN782,$O122,39)</f>
        <v>SpROSA573919</v>
      </c>
      <c r="E122" s="67" t="str">
        <f t="array" ref="E122">INDEX(postDEL!$A$2:$P782,$O122,4)</f>
        <v/>
      </c>
      <c r="F122" s="67" t="str">
        <f t="array" ref="F122">INDEX(postDEL!$A$2:$P782,$O122,5)</f>
        <v/>
      </c>
      <c r="G122" s="67" t="str">
        <f t="array" ref="G122">INDEX(postDEL!$A$2:$P782,$O122,11)</f>
        <v>Null</v>
      </c>
      <c r="H122" s="67" t="str">
        <f t="array" ref="H122">INDEX(postDEL!$A$2:$AL782,$O122,37)</f>
        <v>Negative</v>
      </c>
      <c r="I122" s="65">
        <f t="array" ref="I122">INDEX(postDEL!$A$2:$AL782,$O122,12)</f>
        <v>44868</v>
      </c>
      <c r="J122" s="208">
        <f t="array" ref="J122">INDEX(postDEL!$A$2:$AL782,$O122,13)</f>
        <v>0.5355208333</v>
      </c>
      <c r="K122" s="67">
        <f t="array" ref="K122">INDEX(postDEL!$A$2:$AL782,$O122,36)</f>
        <v>2.2</v>
      </c>
      <c r="L122" s="67" t="str">
        <f t="array" ref="L122">INDEX(postDEL!$A$2:$AL782,$O122,38)</f>
        <v/>
      </c>
      <c r="M122" s="67" t="str">
        <f t="array" ref="M122">INDEX(postDEL!$A$2:$AL782,$O122,15)</f>
        <v/>
      </c>
      <c r="N122" s="8">
        <f>COUNTIF(postDEL!$A$2:$A782,A122)</f>
        <v>1</v>
      </c>
      <c r="O122" s="13">
        <f>MATCH(A122,postDEL!A$2:A782,0)</f>
        <v>121</v>
      </c>
      <c r="P122" s="8" t="str">
        <f t="shared" si="1"/>
        <v/>
      </c>
      <c r="Q122" s="8">
        <f t="shared" si="2"/>
        <v>388</v>
      </c>
      <c r="R122" s="4"/>
    </row>
    <row r="123">
      <c r="A123" s="209" t="s">
        <v>605</v>
      </c>
      <c r="B123" s="65">
        <f t="array" ref="B123">INDEX(postDEL!$A$2:$P782,$O123,2)</f>
        <v>44480</v>
      </c>
      <c r="C123" s="208">
        <f t="array" ref="C123">INDEX(postDEL!$A$2:$P782,$O123,3)</f>
        <v>0.3405324074</v>
      </c>
      <c r="D123" s="67" t="str">
        <f t="array" ref="D123">INDEX(postDEL!$A$2:$AN782,$O123,39)</f>
        <v>SpROSA573919</v>
      </c>
      <c r="E123" s="67" t="str">
        <f t="array" ref="E123">INDEX(postDEL!$A$2:$P782,$O123,4)</f>
        <v/>
      </c>
      <c r="F123" s="67" t="str">
        <f t="array" ref="F123">INDEX(postDEL!$A$2:$P782,$O123,5)</f>
        <v/>
      </c>
      <c r="G123" s="67" t="str">
        <f t="array" ref="G123">INDEX(postDEL!$A$2:$P782,$O123,11)</f>
        <v>Null</v>
      </c>
      <c r="H123" s="67" t="str">
        <f t="array" ref="H123">INDEX(postDEL!$A$2:$AL782,$O123,37)</f>
        <v>Negative</v>
      </c>
      <c r="I123" s="65">
        <f t="array" ref="I123">INDEX(postDEL!$A$2:$AL782,$O123,12)</f>
        <v>44868</v>
      </c>
      <c r="J123" s="208">
        <f t="array" ref="J123">INDEX(postDEL!$A$2:$AL782,$O123,13)</f>
        <v>0.5355208333</v>
      </c>
      <c r="K123" s="67">
        <f t="array" ref="K123">INDEX(postDEL!$A$2:$AL782,$O123,36)</f>
        <v>2.2</v>
      </c>
      <c r="L123" s="67" t="str">
        <f t="array" ref="L123">INDEX(postDEL!$A$2:$AL782,$O123,38)</f>
        <v/>
      </c>
      <c r="M123" s="67" t="str">
        <f t="array" ref="M123">INDEX(postDEL!$A$2:$AL782,$O123,15)</f>
        <v/>
      </c>
      <c r="N123" s="8">
        <f>COUNTIF(postDEL!$A$2:$A782,A123)</f>
        <v>1</v>
      </c>
      <c r="O123" s="13">
        <f>MATCH(A123,postDEL!A$2:A782,0)</f>
        <v>122</v>
      </c>
      <c r="P123" s="8" t="str">
        <f t="shared" si="1"/>
        <v/>
      </c>
      <c r="Q123" s="8">
        <f t="shared" si="2"/>
        <v>388</v>
      </c>
      <c r="R123" s="4"/>
    </row>
    <row r="124">
      <c r="A124" s="209" t="s">
        <v>607</v>
      </c>
      <c r="B124" s="65">
        <f t="array" ref="B124">INDEX(postDEL!$A$2:$P782,$O124,2)</f>
        <v>44480</v>
      </c>
      <c r="C124" s="208">
        <f t="array" ref="C124">INDEX(postDEL!$A$2:$P782,$O124,3)</f>
        <v>0.3407986111</v>
      </c>
      <c r="D124" s="67" t="str">
        <f t="array" ref="D124">INDEX(postDEL!$A$2:$AN782,$O124,39)</f>
        <v>SpROSA573919</v>
      </c>
      <c r="E124" s="67" t="str">
        <f t="array" ref="E124">INDEX(postDEL!$A$2:$P782,$O124,4)</f>
        <v/>
      </c>
      <c r="F124" s="67" t="str">
        <f t="array" ref="F124">INDEX(postDEL!$A$2:$P782,$O124,5)</f>
        <v/>
      </c>
      <c r="G124" s="67" t="str">
        <f t="array" ref="G124">INDEX(postDEL!$A$2:$P782,$O124,11)</f>
        <v>Null</v>
      </c>
      <c r="H124" s="67" t="str">
        <f t="array" ref="H124">INDEX(postDEL!$A$2:$AL782,$O124,37)</f>
        <v>Negative</v>
      </c>
      <c r="I124" s="65">
        <f t="array" ref="I124">INDEX(postDEL!$A$2:$AL782,$O124,12)</f>
        <v>44868</v>
      </c>
      <c r="J124" s="208">
        <f t="array" ref="J124">INDEX(postDEL!$A$2:$AL782,$O124,13)</f>
        <v>0.5355208333</v>
      </c>
      <c r="K124" s="67">
        <f t="array" ref="K124">INDEX(postDEL!$A$2:$AL782,$O124,36)</f>
        <v>2.2</v>
      </c>
      <c r="L124" s="67" t="str">
        <f t="array" ref="L124">INDEX(postDEL!$A$2:$AL782,$O124,38)</f>
        <v/>
      </c>
      <c r="M124" s="67" t="str">
        <f t="array" ref="M124">INDEX(postDEL!$A$2:$AL782,$O124,15)</f>
        <v/>
      </c>
      <c r="N124" s="8">
        <f>COUNTIF(postDEL!$A$2:$A782,A124)</f>
        <v>1</v>
      </c>
      <c r="O124" s="13">
        <f>MATCH(A124,postDEL!A$2:A782,0)</f>
        <v>123</v>
      </c>
      <c r="P124" s="8" t="str">
        <f t="shared" si="1"/>
        <v/>
      </c>
      <c r="Q124" s="8">
        <f t="shared" si="2"/>
        <v>388</v>
      </c>
      <c r="R124" s="4"/>
    </row>
    <row r="125">
      <c r="A125" s="209" t="s">
        <v>609</v>
      </c>
      <c r="B125" s="65">
        <f t="array" ref="B125">INDEX(postDEL!$A$2:$P782,$O125,2)</f>
        <v>44480</v>
      </c>
      <c r="C125" s="208">
        <f t="array" ref="C125">INDEX(postDEL!$A$2:$P782,$O125,3)</f>
        <v>0.3410648148</v>
      </c>
      <c r="D125" s="67" t="str">
        <f t="array" ref="D125">INDEX(postDEL!$A$2:$AN782,$O125,39)</f>
        <v>SpROSA573919</v>
      </c>
      <c r="E125" s="67" t="str">
        <f t="array" ref="E125">INDEX(postDEL!$A$2:$P782,$O125,4)</f>
        <v/>
      </c>
      <c r="F125" s="67" t="str">
        <f t="array" ref="F125">INDEX(postDEL!$A$2:$P782,$O125,5)</f>
        <v/>
      </c>
      <c r="G125" s="67" t="str">
        <f t="array" ref="G125">INDEX(postDEL!$A$2:$P782,$O125,11)</f>
        <v>Null</v>
      </c>
      <c r="H125" s="67" t="str">
        <f t="array" ref="H125">INDEX(postDEL!$A$2:$AL782,$O125,37)</f>
        <v>Negative</v>
      </c>
      <c r="I125" s="65">
        <f t="array" ref="I125">INDEX(postDEL!$A$2:$AL782,$O125,12)</f>
        <v>44868</v>
      </c>
      <c r="J125" s="208">
        <f t="array" ref="J125">INDEX(postDEL!$A$2:$AL782,$O125,13)</f>
        <v>0.5355208333</v>
      </c>
      <c r="K125" s="67">
        <f t="array" ref="K125">INDEX(postDEL!$A$2:$AL782,$O125,36)</f>
        <v>2.2</v>
      </c>
      <c r="L125" s="67" t="str">
        <f t="array" ref="L125">INDEX(postDEL!$A$2:$AL782,$O125,38)</f>
        <v/>
      </c>
      <c r="M125" s="67" t="str">
        <f t="array" ref="M125">INDEX(postDEL!$A$2:$AL782,$O125,15)</f>
        <v/>
      </c>
      <c r="N125" s="8">
        <f>COUNTIF(postDEL!$A$2:$A782,A125)</f>
        <v>1</v>
      </c>
      <c r="O125" s="13">
        <f>MATCH(A125,postDEL!A$2:A782,0)</f>
        <v>124</v>
      </c>
      <c r="P125" s="8" t="str">
        <f t="shared" si="1"/>
        <v/>
      </c>
      <c r="Q125" s="8">
        <f t="shared" si="2"/>
        <v>388</v>
      </c>
      <c r="R125" s="4"/>
    </row>
    <row r="126">
      <c r="A126" s="209" t="s">
        <v>612</v>
      </c>
      <c r="B126" s="65">
        <f t="array" ref="B126">INDEX(postDEL!$A$2:$P782,$O126,2)</f>
        <v>44480</v>
      </c>
      <c r="C126" s="208">
        <f t="array" ref="C126">INDEX(postDEL!$A$2:$P782,$O126,3)</f>
        <v>0.3413888889</v>
      </c>
      <c r="D126" s="67" t="str">
        <f t="array" ref="D126">INDEX(postDEL!$A$2:$AN782,$O126,39)</f>
        <v>SpROSA573919</v>
      </c>
      <c r="E126" s="67" t="str">
        <f t="array" ref="E126">INDEX(postDEL!$A$2:$P782,$O126,4)</f>
        <v/>
      </c>
      <c r="F126" s="67" t="str">
        <f t="array" ref="F126">INDEX(postDEL!$A$2:$P782,$O126,5)</f>
        <v/>
      </c>
      <c r="G126" s="67" t="str">
        <f t="array" ref="G126">INDEX(postDEL!$A$2:$P782,$O126,11)</f>
        <v>Null</v>
      </c>
      <c r="H126" s="67" t="str">
        <f t="array" ref="H126">INDEX(postDEL!$A$2:$AL782,$O126,37)</f>
        <v>Negative</v>
      </c>
      <c r="I126" s="65">
        <f t="array" ref="I126">INDEX(postDEL!$A$2:$AL782,$O126,12)</f>
        <v>44868</v>
      </c>
      <c r="J126" s="208">
        <f t="array" ref="J126">INDEX(postDEL!$A$2:$AL782,$O126,13)</f>
        <v>0.5355208333</v>
      </c>
      <c r="K126" s="67">
        <f t="array" ref="K126">INDEX(postDEL!$A$2:$AL782,$O126,36)</f>
        <v>2.2</v>
      </c>
      <c r="L126" s="67" t="str">
        <f t="array" ref="L126">INDEX(postDEL!$A$2:$AL782,$O126,38)</f>
        <v/>
      </c>
      <c r="M126" s="67" t="str">
        <f t="array" ref="M126">INDEX(postDEL!$A$2:$AL782,$O126,15)</f>
        <v/>
      </c>
      <c r="N126" s="8">
        <f>COUNTIF(postDEL!$A$2:$A782,A126)</f>
        <v>1</v>
      </c>
      <c r="O126" s="13">
        <f>MATCH(A126,postDEL!A$2:A782,0)</f>
        <v>125</v>
      </c>
      <c r="P126" s="8" t="str">
        <f t="shared" si="1"/>
        <v/>
      </c>
      <c r="Q126" s="8">
        <f t="shared" si="2"/>
        <v>388</v>
      </c>
      <c r="R126" s="4"/>
    </row>
    <row r="127">
      <c r="A127" s="209" t="s">
        <v>614</v>
      </c>
      <c r="B127" s="65">
        <f t="array" ref="B127">INDEX(postDEL!$A$2:$P782,$O127,2)</f>
        <v>44480</v>
      </c>
      <c r="C127" s="208">
        <f t="array" ref="C127">INDEX(postDEL!$A$2:$P782,$O127,3)</f>
        <v>0.3416319444</v>
      </c>
      <c r="D127" s="67" t="str">
        <f t="array" ref="D127">INDEX(postDEL!$A$2:$AN782,$O127,39)</f>
        <v>SpROSA573919</v>
      </c>
      <c r="E127" s="67" t="str">
        <f t="array" ref="E127">INDEX(postDEL!$A$2:$P782,$O127,4)</f>
        <v/>
      </c>
      <c r="F127" s="67" t="str">
        <f t="array" ref="F127">INDEX(postDEL!$A$2:$P782,$O127,5)</f>
        <v/>
      </c>
      <c r="G127" s="67" t="str">
        <f t="array" ref="G127">INDEX(postDEL!$A$2:$P782,$O127,11)</f>
        <v>Null</v>
      </c>
      <c r="H127" s="67" t="str">
        <f t="array" ref="H127">INDEX(postDEL!$A$2:$AL782,$O127,37)</f>
        <v>Negative</v>
      </c>
      <c r="I127" s="65">
        <f t="array" ref="I127">INDEX(postDEL!$A$2:$AL782,$O127,12)</f>
        <v>44868</v>
      </c>
      <c r="J127" s="208">
        <f t="array" ref="J127">INDEX(postDEL!$A$2:$AL782,$O127,13)</f>
        <v>0.5355208333</v>
      </c>
      <c r="K127" s="67">
        <f t="array" ref="K127">INDEX(postDEL!$A$2:$AL782,$O127,36)</f>
        <v>2.2</v>
      </c>
      <c r="L127" s="67" t="str">
        <f t="array" ref="L127">INDEX(postDEL!$A$2:$AL782,$O127,38)</f>
        <v/>
      </c>
      <c r="M127" s="67" t="str">
        <f t="array" ref="M127">INDEX(postDEL!$A$2:$AL782,$O127,15)</f>
        <v/>
      </c>
      <c r="N127" s="8">
        <f>COUNTIF(postDEL!$A$2:$A782,A127)</f>
        <v>1</v>
      </c>
      <c r="O127" s="13">
        <f>MATCH(A127,postDEL!A$2:A782,0)</f>
        <v>126</v>
      </c>
      <c r="P127" s="8" t="str">
        <f t="shared" si="1"/>
        <v/>
      </c>
      <c r="Q127" s="8">
        <f t="shared" si="2"/>
        <v>388</v>
      </c>
      <c r="R127" s="4"/>
    </row>
    <row r="128">
      <c r="A128" s="209" t="s">
        <v>617</v>
      </c>
      <c r="B128" s="65">
        <f t="array" ref="B128">INDEX(postDEL!$A$2:$P782,$O128,2)</f>
        <v>44480</v>
      </c>
      <c r="C128" s="208">
        <f t="array" ref="C128">INDEX(postDEL!$A$2:$P782,$O128,3)</f>
        <v>0.3419907407</v>
      </c>
      <c r="D128" s="67" t="str">
        <f t="array" ref="D128">INDEX(postDEL!$A$2:$AN782,$O128,39)</f>
        <v>SpROSA573919</v>
      </c>
      <c r="E128" s="67" t="str">
        <f t="array" ref="E128">INDEX(postDEL!$A$2:$P782,$O128,4)</f>
        <v/>
      </c>
      <c r="F128" s="67" t="str">
        <f t="array" ref="F128">INDEX(postDEL!$A$2:$P782,$O128,5)</f>
        <v/>
      </c>
      <c r="G128" s="67" t="str">
        <f t="array" ref="G128">INDEX(postDEL!$A$2:$P782,$O128,11)</f>
        <v>Null</v>
      </c>
      <c r="H128" s="67" t="str">
        <f t="array" ref="H128">INDEX(postDEL!$A$2:$AL782,$O128,37)</f>
        <v>Negative</v>
      </c>
      <c r="I128" s="65" t="str">
        <f t="array" ref="I128">INDEX(postDEL!$A$2:$AL782,$O128,12)</f>
        <v/>
      </c>
      <c r="J128" s="208" t="str">
        <f t="array" ref="J128">INDEX(postDEL!$A$2:$AL782,$O128,13)</f>
        <v/>
      </c>
      <c r="K128" s="67">
        <f t="array" ref="K128">INDEX(postDEL!$A$2:$AL782,$O128,36)</f>
        <v>2.2</v>
      </c>
      <c r="L128" s="67" t="str">
        <f t="array" ref="L128">INDEX(postDEL!$A$2:$AL782,$O128,38)</f>
        <v/>
      </c>
      <c r="M128" s="67" t="str">
        <f t="array" ref="M128">INDEX(postDEL!$A$2:$AL782,$O128,15)</f>
        <v/>
      </c>
      <c r="N128" s="8">
        <f>COUNTIF(postDEL!$A$2:$A782,A128)</f>
        <v>1</v>
      </c>
      <c r="O128" s="13">
        <f>MATCH(A128,postDEL!A$2:A782,0)</f>
        <v>127</v>
      </c>
      <c r="P128" s="8" t="str">
        <f t="shared" si="1"/>
        <v/>
      </c>
      <c r="Q128" s="8">
        <f t="shared" si="2"/>
        <v>-1</v>
      </c>
      <c r="R128" s="4"/>
    </row>
    <row r="129">
      <c r="A129" s="209" t="s">
        <v>619</v>
      </c>
      <c r="B129" s="65">
        <f t="array" ref="B129">INDEX(postDEL!$A$2:$P782,$O129,2)</f>
        <v>44480</v>
      </c>
      <c r="C129" s="208">
        <f t="array" ref="C129">INDEX(postDEL!$A$2:$P782,$O129,3)</f>
        <v>0.3537037037</v>
      </c>
      <c r="D129" s="67" t="str">
        <f t="array" ref="D129">INDEX(postDEL!$A$2:$AN782,$O129,39)</f>
        <v>SpROSA573919</v>
      </c>
      <c r="E129" s="67" t="str">
        <f t="array" ref="E129">INDEX(postDEL!$A$2:$P782,$O129,4)</f>
        <v/>
      </c>
      <c r="F129" s="67" t="str">
        <f t="array" ref="F129">INDEX(postDEL!$A$2:$P782,$O129,5)</f>
        <v/>
      </c>
      <c r="G129" s="67" t="str">
        <f t="array" ref="G129">INDEX(postDEL!$A$2:$P782,$O129,11)</f>
        <v>Null</v>
      </c>
      <c r="H129" s="67" t="str">
        <f t="array" ref="H129">INDEX(postDEL!$A$2:$AL782,$O129,37)</f>
        <v>Negative</v>
      </c>
      <c r="I129" s="65">
        <f t="array" ref="I129">INDEX(postDEL!$A$2:$AL782,$O129,12)</f>
        <v>44868</v>
      </c>
      <c r="J129" s="208">
        <f t="array" ref="J129">INDEX(postDEL!$A$2:$AL782,$O129,13)</f>
        <v>0.5355208333</v>
      </c>
      <c r="K129" s="67">
        <f t="array" ref="K129">INDEX(postDEL!$A$2:$AL782,$O129,36)</f>
        <v>2.2</v>
      </c>
      <c r="L129" s="67" t="str">
        <f t="array" ref="L129">INDEX(postDEL!$A$2:$AL782,$O129,38)</f>
        <v/>
      </c>
      <c r="M129" s="67" t="str">
        <f t="array" ref="M129">INDEX(postDEL!$A$2:$AL782,$O129,15)</f>
        <v/>
      </c>
      <c r="N129" s="8">
        <f>COUNTIF(postDEL!$A$2:$A782,A129)</f>
        <v>1</v>
      </c>
      <c r="O129" s="13">
        <f>MATCH(A129,postDEL!A$2:A782,0)</f>
        <v>128</v>
      </c>
      <c r="P129" s="8" t="str">
        <f t="shared" si="1"/>
        <v/>
      </c>
      <c r="Q129" s="8">
        <f t="shared" si="2"/>
        <v>388</v>
      </c>
      <c r="R129" s="4"/>
    </row>
    <row r="130">
      <c r="A130" s="209" t="s">
        <v>621</v>
      </c>
      <c r="B130" s="65">
        <f t="array" ref="B130">INDEX(postDEL!$A$2:$P782,$O130,2)</f>
        <v>44481</v>
      </c>
      <c r="C130" s="208">
        <f t="array" ref="C130">INDEX(postDEL!$A$2:$P782,$O130,3)</f>
        <v>0.2573842593</v>
      </c>
      <c r="D130" s="67" t="str">
        <f t="array" ref="D130">INDEX(postDEL!$A$2:$AN782,$O130,39)</f>
        <v>SpROSA573919</v>
      </c>
      <c r="E130" s="67" t="str">
        <f t="array" ref="E130">INDEX(postDEL!$A$2:$P782,$O130,4)</f>
        <v/>
      </c>
      <c r="F130" s="67" t="str">
        <f t="array" ref="F130">INDEX(postDEL!$A$2:$P782,$O130,5)</f>
        <v/>
      </c>
      <c r="G130" s="67" t="str">
        <f t="array" ref="G130">INDEX(postDEL!$A$2:$P782,$O130,11)</f>
        <v>Negative</v>
      </c>
      <c r="H130" s="67" t="str">
        <f t="array" ref="H130">INDEX(postDEL!$A$2:$AL782,$O130,37)</f>
        <v>Negative</v>
      </c>
      <c r="I130" s="65">
        <f t="array" ref="I130">INDEX(postDEL!$A$2:$AL782,$O130,12)</f>
        <v>44481</v>
      </c>
      <c r="J130" s="208">
        <f t="array" ref="J130">INDEX(postDEL!$A$2:$AL782,$O130,13)</f>
        <v>0.3866782407</v>
      </c>
      <c r="K130" s="67" t="str">
        <f t="array" ref="K130">INDEX(postDEL!$A$2:$AL782,$O130,36)</f>
        <v/>
      </c>
      <c r="L130" s="67" t="str">
        <f t="array" ref="L130">INDEX(postDEL!$A$2:$AL782,$O130,38)</f>
        <v/>
      </c>
      <c r="M130" s="67" t="str">
        <f t="array" ref="M130">INDEX(postDEL!$A$2:$AL782,$O130,15)</f>
        <v/>
      </c>
      <c r="N130" s="8">
        <f>COUNTIF(postDEL!$A$2:$A782,A130)</f>
        <v>1</v>
      </c>
      <c r="O130" s="13">
        <f>MATCH(A130,postDEL!A$2:A782,0)</f>
        <v>129</v>
      </c>
      <c r="P130" s="8" t="b">
        <f t="shared" si="1"/>
        <v>1</v>
      </c>
      <c r="Q130" s="8">
        <f t="shared" si="2"/>
        <v>0</v>
      </c>
      <c r="R130" s="4"/>
    </row>
    <row r="131">
      <c r="A131" s="209" t="s">
        <v>624</v>
      </c>
      <c r="B131" s="65">
        <f t="array" ref="B131">INDEX(postDEL!$A$2:$P782,$O131,2)</f>
        <v>44481</v>
      </c>
      <c r="C131" s="208">
        <f t="array" ref="C131">INDEX(postDEL!$A$2:$P782,$O131,3)</f>
        <v>0.2971990741</v>
      </c>
      <c r="D131" s="67" t="str">
        <f t="array" ref="D131">INDEX(postDEL!$A$2:$AN782,$O131,39)</f>
        <v>SpROSA145068</v>
      </c>
      <c r="E131" s="67" t="str">
        <f t="array" ref="E131">INDEX(postDEL!$A$2:$P782,$O131,4)</f>
        <v/>
      </c>
      <c r="F131" s="67" t="str">
        <f t="array" ref="F131">INDEX(postDEL!$A$2:$P782,$O131,5)</f>
        <v/>
      </c>
      <c r="G131" s="67" t="str">
        <f t="array" ref="G131">INDEX(postDEL!$A$2:$P782,$O131,11)</f>
        <v>Negative</v>
      </c>
      <c r="H131" s="67" t="str">
        <f t="array" ref="H131">INDEX(postDEL!$A$2:$AL782,$O131,37)</f>
        <v>Negative</v>
      </c>
      <c r="I131" s="65">
        <f t="array" ref="I131">INDEX(postDEL!$A$2:$AL782,$O131,12)</f>
        <v>44481</v>
      </c>
      <c r="J131" s="208">
        <f t="array" ref="J131">INDEX(postDEL!$A$2:$AL782,$O131,13)</f>
        <v>0.3866782407</v>
      </c>
      <c r="K131" s="67" t="str">
        <f t="array" ref="K131">INDEX(postDEL!$A$2:$AL782,$O131,36)</f>
        <v/>
      </c>
      <c r="L131" s="67" t="str">
        <f t="array" ref="L131">INDEX(postDEL!$A$2:$AL782,$O131,38)</f>
        <v/>
      </c>
      <c r="M131" s="67" t="str">
        <f t="array" ref="M131">INDEX(postDEL!$A$2:$AL782,$O131,15)</f>
        <v/>
      </c>
      <c r="N131" s="8">
        <f>COUNTIF(postDEL!$A$2:$A782,A131)</f>
        <v>1</v>
      </c>
      <c r="O131" s="13">
        <f>MATCH(A131,postDEL!A$2:A782,0)</f>
        <v>130</v>
      </c>
      <c r="P131" s="8" t="str">
        <f t="shared" si="1"/>
        <v/>
      </c>
      <c r="Q131" s="8">
        <f t="shared" si="2"/>
        <v>0</v>
      </c>
      <c r="R131" s="4"/>
    </row>
    <row r="132">
      <c r="A132" s="209" t="s">
        <v>626</v>
      </c>
      <c r="B132" s="65">
        <f t="array" ref="B132">INDEX(postDEL!$A$2:$P782,$O132,2)</f>
        <v>44481</v>
      </c>
      <c r="C132" s="208">
        <f t="array" ref="C132">INDEX(postDEL!$A$2:$P782,$O132,3)</f>
        <v>0.2976388889</v>
      </c>
      <c r="D132" s="67" t="str">
        <f t="array" ref="D132">INDEX(postDEL!$A$2:$AN782,$O132,39)</f>
        <v>SpROSA145068</v>
      </c>
      <c r="E132" s="67" t="str">
        <f t="array" ref="E132">INDEX(postDEL!$A$2:$P782,$O132,4)</f>
        <v/>
      </c>
      <c r="F132" s="67" t="str">
        <f t="array" ref="F132">INDEX(postDEL!$A$2:$P782,$O132,5)</f>
        <v/>
      </c>
      <c r="G132" s="67" t="str">
        <f t="array" ref="G132">INDEX(postDEL!$A$2:$P782,$O132,11)</f>
        <v>Negative</v>
      </c>
      <c r="H132" s="67" t="str">
        <f t="array" ref="H132">INDEX(postDEL!$A$2:$AL782,$O132,37)</f>
        <v>Negative</v>
      </c>
      <c r="I132" s="65">
        <f t="array" ref="I132">INDEX(postDEL!$A$2:$AL782,$O132,12)</f>
        <v>44481</v>
      </c>
      <c r="J132" s="208">
        <f t="array" ref="J132">INDEX(postDEL!$A$2:$AL782,$O132,13)</f>
        <v>0.3866782407</v>
      </c>
      <c r="K132" s="67" t="str">
        <f t="array" ref="K132">INDEX(postDEL!$A$2:$AL782,$O132,36)</f>
        <v/>
      </c>
      <c r="L132" s="67" t="str">
        <f t="array" ref="L132">INDEX(postDEL!$A$2:$AL782,$O132,38)</f>
        <v/>
      </c>
      <c r="M132" s="67" t="str">
        <f t="array" ref="M132">INDEX(postDEL!$A$2:$AL782,$O132,15)</f>
        <v/>
      </c>
      <c r="N132" s="8">
        <f>COUNTIF(postDEL!$A$2:$A782,A132)</f>
        <v>1</v>
      </c>
      <c r="O132" s="13">
        <f>MATCH(A132,postDEL!A$2:A782,0)</f>
        <v>131</v>
      </c>
      <c r="P132" s="8" t="str">
        <f t="shared" si="1"/>
        <v/>
      </c>
      <c r="Q132" s="8">
        <f t="shared" si="2"/>
        <v>0</v>
      </c>
      <c r="R132" s="4"/>
    </row>
    <row r="133">
      <c r="A133" s="209" t="s">
        <v>628</v>
      </c>
      <c r="B133" s="65">
        <f t="array" ref="B133">INDEX(postDEL!$A$2:$P782,$O133,2)</f>
        <v>44481</v>
      </c>
      <c r="C133" s="208">
        <f t="array" ref="C133">INDEX(postDEL!$A$2:$P782,$O133,3)</f>
        <v>0.6059259259</v>
      </c>
      <c r="D133" s="67" t="str">
        <f t="array" ref="D133">INDEX(postDEL!$A$2:$AN782,$O133,39)</f>
        <v>SpROSA145068</v>
      </c>
      <c r="E133" s="67" t="str">
        <f t="array" ref="E133">INDEX(postDEL!$A$2:$P782,$O133,4)</f>
        <v/>
      </c>
      <c r="F133" s="67" t="str">
        <f t="array" ref="F133">INDEX(postDEL!$A$2:$P782,$O133,5)</f>
        <v/>
      </c>
      <c r="G133" s="67" t="str">
        <f t="array" ref="G133">INDEX(postDEL!$A$2:$P782,$O133,11)</f>
        <v>Negative</v>
      </c>
      <c r="H133" s="67" t="str">
        <f t="array" ref="H133">INDEX(postDEL!$A$2:$AL782,$O133,37)</f>
        <v>Negative</v>
      </c>
      <c r="I133" s="65">
        <f t="array" ref="I133">INDEX(postDEL!$A$2:$AL782,$O133,12)</f>
        <v>44482</v>
      </c>
      <c r="J133" s="208">
        <f t="array" ref="J133">INDEX(postDEL!$A$2:$AL782,$O133,13)</f>
        <v>0.5174884259</v>
      </c>
      <c r="K133" s="67" t="str">
        <f t="array" ref="K133">INDEX(postDEL!$A$2:$AL782,$O133,36)</f>
        <v/>
      </c>
      <c r="L133" s="67" t="str">
        <f t="array" ref="L133">INDEX(postDEL!$A$2:$AL782,$O133,38)</f>
        <v/>
      </c>
      <c r="M133" s="67" t="str">
        <f t="array" ref="M133">INDEX(postDEL!$A$2:$AL782,$O133,15)</f>
        <v/>
      </c>
      <c r="N133" s="8">
        <f>COUNTIF(postDEL!$A$2:$A782,A133)</f>
        <v>1</v>
      </c>
      <c r="O133" s="13">
        <f>MATCH(A133,postDEL!A$2:A782,0)</f>
        <v>132</v>
      </c>
      <c r="P133" s="8" t="str">
        <f t="shared" si="1"/>
        <v/>
      </c>
      <c r="Q133" s="8">
        <f t="shared" si="2"/>
        <v>1</v>
      </c>
      <c r="R133" s="4"/>
    </row>
    <row r="134">
      <c r="A134" s="209" t="s">
        <v>630</v>
      </c>
      <c r="B134" s="65">
        <f t="array" ref="B134">INDEX(postDEL!$A$2:$P782,$O134,2)</f>
        <v>44481</v>
      </c>
      <c r="C134" s="208">
        <f t="array" ref="C134">INDEX(postDEL!$A$2:$P782,$O134,3)</f>
        <v>0.6715162037</v>
      </c>
      <c r="D134" s="67" t="str">
        <f t="array" ref="D134">INDEX(postDEL!$A$2:$AN782,$O134,39)</f>
        <v>SpROSA145068</v>
      </c>
      <c r="E134" s="67" t="str">
        <f t="array" ref="E134">INDEX(postDEL!$A$2:$P782,$O134,4)</f>
        <v/>
      </c>
      <c r="F134" s="67" t="str">
        <f t="array" ref="F134">INDEX(postDEL!$A$2:$P782,$O134,5)</f>
        <v/>
      </c>
      <c r="G134" s="67" t="str">
        <f t="array" ref="G134">INDEX(postDEL!$A$2:$P782,$O134,11)</f>
        <v>Null</v>
      </c>
      <c r="H134" s="67" t="str">
        <f t="array" ref="H134">INDEX(postDEL!$A$2:$AL782,$O134,37)</f>
        <v>Negative</v>
      </c>
      <c r="I134" s="65" t="str">
        <f t="array" ref="I134">INDEX(postDEL!$A$2:$AL782,$O134,12)</f>
        <v/>
      </c>
      <c r="J134" s="208" t="str">
        <f t="array" ref="J134">INDEX(postDEL!$A$2:$AL782,$O134,13)</f>
        <v/>
      </c>
      <c r="K134" s="67">
        <f t="array" ref="K134">INDEX(postDEL!$A$2:$AL782,$O134,36)</f>
        <v>2.2</v>
      </c>
      <c r="L134" s="67" t="str">
        <f t="array" ref="L134">INDEX(postDEL!$A$2:$AL782,$O134,38)</f>
        <v/>
      </c>
      <c r="M134" s="67" t="str">
        <f t="array" ref="M134">INDEX(postDEL!$A$2:$AL782,$O134,15)</f>
        <v/>
      </c>
      <c r="N134" s="8">
        <f>COUNTIF(postDEL!$A$2:$A782,A134)</f>
        <v>1</v>
      </c>
      <c r="O134" s="13">
        <f>MATCH(A134,postDEL!A$2:A782,0)</f>
        <v>133</v>
      </c>
      <c r="P134" s="8" t="str">
        <f t="shared" si="1"/>
        <v/>
      </c>
      <c r="Q134" s="8">
        <f t="shared" si="2"/>
        <v>-1</v>
      </c>
      <c r="R134" s="4"/>
    </row>
    <row r="135">
      <c r="A135" s="209" t="s">
        <v>632</v>
      </c>
      <c r="B135" s="65">
        <f t="array" ref="B135">INDEX(postDEL!$A$2:$P782,$O135,2)</f>
        <v>44482</v>
      </c>
      <c r="C135" s="208">
        <f t="array" ref="C135">INDEX(postDEL!$A$2:$P782,$O135,3)</f>
        <v>0.3424652778</v>
      </c>
      <c r="D135" s="67" t="str">
        <f t="array" ref="D135">INDEX(postDEL!$A$2:$AN782,$O135,39)</f>
        <v>SpROSA145068</v>
      </c>
      <c r="E135" s="67" t="str">
        <f t="array" ref="E135">INDEX(postDEL!$A$2:$P782,$O135,4)</f>
        <v/>
      </c>
      <c r="F135" s="67" t="str">
        <f t="array" ref="F135">INDEX(postDEL!$A$2:$P782,$O135,5)</f>
        <v/>
      </c>
      <c r="G135" s="67" t="str">
        <f t="array" ref="G135">INDEX(postDEL!$A$2:$P782,$O135,11)</f>
        <v>Negative</v>
      </c>
      <c r="H135" s="67" t="str">
        <f t="array" ref="H135">INDEX(postDEL!$A$2:$AL782,$O135,37)</f>
        <v>Negative</v>
      </c>
      <c r="I135" s="65">
        <f t="array" ref="I135">INDEX(postDEL!$A$2:$AL782,$O135,12)</f>
        <v>44482</v>
      </c>
      <c r="J135" s="208">
        <f t="array" ref="J135">INDEX(postDEL!$A$2:$AL782,$O135,13)</f>
        <v>0.5174884259</v>
      </c>
      <c r="K135" s="67" t="str">
        <f t="array" ref="K135">INDEX(postDEL!$A$2:$AL782,$O135,36)</f>
        <v/>
      </c>
      <c r="L135" s="67" t="str">
        <f t="array" ref="L135">INDEX(postDEL!$A$2:$AL782,$O135,38)</f>
        <v/>
      </c>
      <c r="M135" s="67" t="str">
        <f t="array" ref="M135">INDEX(postDEL!$A$2:$AL782,$O135,15)</f>
        <v/>
      </c>
      <c r="N135" s="8">
        <f>COUNTIF(postDEL!$A$2:$A782,A135)</f>
        <v>1</v>
      </c>
      <c r="O135" s="13">
        <f>MATCH(A135,postDEL!A$2:A782,0)</f>
        <v>134</v>
      </c>
      <c r="P135" s="8" t="b">
        <f t="shared" si="1"/>
        <v>1</v>
      </c>
      <c r="Q135" s="8">
        <f t="shared" si="2"/>
        <v>0</v>
      </c>
      <c r="R135" s="4"/>
    </row>
    <row r="136">
      <c r="A136" s="209" t="s">
        <v>634</v>
      </c>
      <c r="B136" s="65">
        <f t="array" ref="B136">INDEX(postDEL!$A$2:$P782,$O136,2)</f>
        <v>44482</v>
      </c>
      <c r="C136" s="208">
        <f t="array" ref="C136">INDEX(postDEL!$A$2:$P782,$O136,3)</f>
        <v>0.3432060185</v>
      </c>
      <c r="D136" s="67" t="str">
        <f t="array" ref="D136">INDEX(postDEL!$A$2:$AN782,$O136,39)</f>
        <v>SpROSA145068</v>
      </c>
      <c r="E136" s="67" t="str">
        <f t="array" ref="E136">INDEX(postDEL!$A$2:$P782,$O136,4)</f>
        <v/>
      </c>
      <c r="F136" s="67" t="str">
        <f t="array" ref="F136">INDEX(postDEL!$A$2:$P782,$O136,5)</f>
        <v/>
      </c>
      <c r="G136" s="67" t="str">
        <f t="array" ref="G136">INDEX(postDEL!$A$2:$P782,$O136,11)</f>
        <v>Negative</v>
      </c>
      <c r="H136" s="67" t="str">
        <f t="array" ref="H136">INDEX(postDEL!$A$2:$AL782,$O136,37)</f>
        <v>Negative</v>
      </c>
      <c r="I136" s="65">
        <f t="array" ref="I136">INDEX(postDEL!$A$2:$AL782,$O136,12)</f>
        <v>44482</v>
      </c>
      <c r="J136" s="208">
        <f t="array" ref="J136">INDEX(postDEL!$A$2:$AL782,$O136,13)</f>
        <v>0.5174884259</v>
      </c>
      <c r="K136" s="67" t="str">
        <f t="array" ref="K136">INDEX(postDEL!$A$2:$AL782,$O136,36)</f>
        <v/>
      </c>
      <c r="L136" s="67" t="str">
        <f t="array" ref="L136">INDEX(postDEL!$A$2:$AL782,$O136,38)</f>
        <v/>
      </c>
      <c r="M136" s="67" t="str">
        <f t="array" ref="M136">INDEX(postDEL!$A$2:$AL782,$O136,15)</f>
        <v/>
      </c>
      <c r="N136" s="8">
        <f>COUNTIF(postDEL!$A$2:$A782,A136)</f>
        <v>1</v>
      </c>
      <c r="O136" s="13">
        <f>MATCH(A136,postDEL!A$2:A782,0)</f>
        <v>135</v>
      </c>
      <c r="P136" s="8" t="str">
        <f t="shared" si="1"/>
        <v/>
      </c>
      <c r="Q136" s="8">
        <f t="shared" si="2"/>
        <v>0</v>
      </c>
      <c r="R136" s="4"/>
    </row>
    <row r="137">
      <c r="A137" s="209" t="s">
        <v>636</v>
      </c>
      <c r="B137" s="65">
        <f t="array" ref="B137">INDEX(postDEL!$A$2:$P782,$O137,2)</f>
        <v>44482</v>
      </c>
      <c r="C137" s="208">
        <f t="array" ref="C137">INDEX(postDEL!$A$2:$P782,$O137,3)</f>
        <v>0.3437615741</v>
      </c>
      <c r="D137" s="67" t="str">
        <f t="array" ref="D137">INDEX(postDEL!$A$2:$AN782,$O137,39)</f>
        <v>SpROSA145068</v>
      </c>
      <c r="E137" s="67" t="str">
        <f t="array" ref="E137">INDEX(postDEL!$A$2:$P782,$O137,4)</f>
        <v/>
      </c>
      <c r="F137" s="67" t="str">
        <f t="array" ref="F137">INDEX(postDEL!$A$2:$P782,$O137,5)</f>
        <v/>
      </c>
      <c r="G137" s="67" t="str">
        <f t="array" ref="G137">INDEX(postDEL!$A$2:$P782,$O137,11)</f>
        <v>Negative</v>
      </c>
      <c r="H137" s="67" t="str">
        <f t="array" ref="H137">INDEX(postDEL!$A$2:$AL782,$O137,37)</f>
        <v>Negative</v>
      </c>
      <c r="I137" s="65">
        <f t="array" ref="I137">INDEX(postDEL!$A$2:$AL782,$O137,12)</f>
        <v>44482</v>
      </c>
      <c r="J137" s="208">
        <f t="array" ref="J137">INDEX(postDEL!$A$2:$AL782,$O137,13)</f>
        <v>0.5174884259</v>
      </c>
      <c r="K137" s="67" t="str">
        <f t="array" ref="K137">INDEX(postDEL!$A$2:$AL782,$O137,36)</f>
        <v/>
      </c>
      <c r="L137" s="67" t="str">
        <f t="array" ref="L137">INDEX(postDEL!$A$2:$AL782,$O137,38)</f>
        <v/>
      </c>
      <c r="M137" s="67" t="str">
        <f t="array" ref="M137">INDEX(postDEL!$A$2:$AL782,$O137,15)</f>
        <v/>
      </c>
      <c r="N137" s="8">
        <f>COUNTIF(postDEL!$A$2:$A782,A137)</f>
        <v>1</v>
      </c>
      <c r="O137" s="13">
        <f>MATCH(A137,postDEL!A$2:A782,0)</f>
        <v>136</v>
      </c>
      <c r="P137" s="8" t="str">
        <f t="shared" si="1"/>
        <v/>
      </c>
      <c r="Q137" s="8">
        <f t="shared" si="2"/>
        <v>0</v>
      </c>
      <c r="R137" s="4"/>
    </row>
    <row r="138">
      <c r="A138" s="209" t="s">
        <v>638</v>
      </c>
      <c r="B138" s="65">
        <f t="array" ref="B138">INDEX(postDEL!$A$2:$P782,$O138,2)</f>
        <v>44482</v>
      </c>
      <c r="C138" s="208">
        <f t="array" ref="C138">INDEX(postDEL!$A$2:$P782,$O138,3)</f>
        <v>0.345162037</v>
      </c>
      <c r="D138" s="67" t="str">
        <f t="array" ref="D138">INDEX(postDEL!$A$2:$AN782,$O138,39)</f>
        <v>SpROSA573919</v>
      </c>
      <c r="E138" s="67" t="str">
        <f t="array" ref="E138">INDEX(postDEL!$A$2:$P782,$O138,4)</f>
        <v/>
      </c>
      <c r="F138" s="67" t="str">
        <f t="array" ref="F138">INDEX(postDEL!$A$2:$P782,$O138,5)</f>
        <v/>
      </c>
      <c r="G138" s="67" t="str">
        <f t="array" ref="G138">INDEX(postDEL!$A$2:$P782,$O138,11)</f>
        <v>Negative</v>
      </c>
      <c r="H138" s="67" t="str">
        <f t="array" ref="H138">INDEX(postDEL!$A$2:$AL782,$O138,37)</f>
        <v>Negative</v>
      </c>
      <c r="I138" s="65">
        <f t="array" ref="I138">INDEX(postDEL!$A$2:$AL782,$O138,12)</f>
        <v>44482</v>
      </c>
      <c r="J138" s="208">
        <f t="array" ref="J138">INDEX(postDEL!$A$2:$AL782,$O138,13)</f>
        <v>0.5174884259</v>
      </c>
      <c r="K138" s="67" t="str">
        <f t="array" ref="K138">INDEX(postDEL!$A$2:$AL782,$O138,36)</f>
        <v/>
      </c>
      <c r="L138" s="67" t="str">
        <f t="array" ref="L138">INDEX(postDEL!$A$2:$AL782,$O138,38)</f>
        <v/>
      </c>
      <c r="M138" s="67" t="str">
        <f t="array" ref="M138">INDEX(postDEL!$A$2:$AL782,$O138,15)</f>
        <v/>
      </c>
      <c r="N138" s="8">
        <f>COUNTIF(postDEL!$A$2:$A782,A138)</f>
        <v>1</v>
      </c>
      <c r="O138" s="13">
        <f>MATCH(A138,postDEL!A$2:A782,0)</f>
        <v>137</v>
      </c>
      <c r="P138" s="8" t="str">
        <f t="shared" si="1"/>
        <v/>
      </c>
      <c r="Q138" s="8">
        <f t="shared" si="2"/>
        <v>0</v>
      </c>
      <c r="R138" s="4"/>
    </row>
    <row r="139">
      <c r="A139" s="209" t="s">
        <v>641</v>
      </c>
      <c r="B139" s="65">
        <f t="array" ref="B139">INDEX(postDEL!$A$2:$P782,$O139,2)</f>
        <v>44482</v>
      </c>
      <c r="C139" s="208">
        <f t="array" ref="C139">INDEX(postDEL!$A$2:$P782,$O139,3)</f>
        <v>0.3498611111</v>
      </c>
      <c r="D139" s="67" t="str">
        <f t="array" ref="D139">INDEX(postDEL!$A$2:$AN782,$O139,39)</f>
        <v>SpROSA573919</v>
      </c>
      <c r="E139" s="67" t="str">
        <f t="array" ref="E139">INDEX(postDEL!$A$2:$P782,$O139,4)</f>
        <v/>
      </c>
      <c r="F139" s="67" t="str">
        <f t="array" ref="F139">INDEX(postDEL!$A$2:$P782,$O139,5)</f>
        <v/>
      </c>
      <c r="G139" s="67" t="str">
        <f t="array" ref="G139">INDEX(postDEL!$A$2:$P782,$O139,11)</f>
        <v>Negative</v>
      </c>
      <c r="H139" s="67" t="str">
        <f t="array" ref="H139">INDEX(postDEL!$A$2:$AL782,$O139,37)</f>
        <v>Negative</v>
      </c>
      <c r="I139" s="65">
        <f t="array" ref="I139">INDEX(postDEL!$A$2:$AL782,$O139,12)</f>
        <v>44482</v>
      </c>
      <c r="J139" s="208">
        <f t="array" ref="J139">INDEX(postDEL!$A$2:$AL782,$O139,13)</f>
        <v>0.5174884259</v>
      </c>
      <c r="K139" s="67" t="str">
        <f t="array" ref="K139">INDEX(postDEL!$A$2:$AL782,$O139,36)</f>
        <v/>
      </c>
      <c r="L139" s="67" t="str">
        <f t="array" ref="L139">INDEX(postDEL!$A$2:$AL782,$O139,38)</f>
        <v/>
      </c>
      <c r="M139" s="67" t="str">
        <f t="array" ref="M139">INDEX(postDEL!$A$2:$AL782,$O139,15)</f>
        <v/>
      </c>
      <c r="N139" s="8">
        <f>COUNTIF(postDEL!$A$2:$A782,A139)</f>
        <v>1</v>
      </c>
      <c r="O139" s="13">
        <f>MATCH(A139,postDEL!A$2:A782,0)</f>
        <v>138</v>
      </c>
      <c r="P139" s="8" t="str">
        <f t="shared" si="1"/>
        <v/>
      </c>
      <c r="Q139" s="8">
        <f t="shared" si="2"/>
        <v>0</v>
      </c>
      <c r="R139" s="4"/>
    </row>
    <row r="140">
      <c r="A140" s="209" t="s">
        <v>643</v>
      </c>
      <c r="B140" s="65">
        <f t="array" ref="B140">INDEX(postDEL!$A$2:$P782,$O140,2)</f>
        <v>44482</v>
      </c>
      <c r="C140" s="208">
        <f t="array" ref="C140">INDEX(postDEL!$A$2:$P782,$O140,3)</f>
        <v>0.3506597222</v>
      </c>
      <c r="D140" s="67" t="str">
        <f t="array" ref="D140">INDEX(postDEL!$A$2:$AN782,$O140,39)</f>
        <v>SpROSA573919</v>
      </c>
      <c r="E140" s="67" t="str">
        <f t="array" ref="E140">INDEX(postDEL!$A$2:$P782,$O140,4)</f>
        <v/>
      </c>
      <c r="F140" s="67" t="str">
        <f t="array" ref="F140">INDEX(postDEL!$A$2:$P782,$O140,5)</f>
        <v/>
      </c>
      <c r="G140" s="67" t="str">
        <f t="array" ref="G140">INDEX(postDEL!$A$2:$P782,$O140,11)</f>
        <v>Negative</v>
      </c>
      <c r="H140" s="67" t="str">
        <f t="array" ref="H140">INDEX(postDEL!$A$2:$AL782,$O140,37)</f>
        <v>Negative</v>
      </c>
      <c r="I140" s="65">
        <f t="array" ref="I140">INDEX(postDEL!$A$2:$AL782,$O140,12)</f>
        <v>44482</v>
      </c>
      <c r="J140" s="208">
        <f t="array" ref="J140">INDEX(postDEL!$A$2:$AL782,$O140,13)</f>
        <v>0.5174884259</v>
      </c>
      <c r="K140" s="67" t="str">
        <f t="array" ref="K140">INDEX(postDEL!$A$2:$AL782,$O140,36)</f>
        <v/>
      </c>
      <c r="L140" s="67" t="str">
        <f t="array" ref="L140">INDEX(postDEL!$A$2:$AL782,$O140,38)</f>
        <v/>
      </c>
      <c r="M140" s="67" t="str">
        <f t="array" ref="M140">INDEX(postDEL!$A$2:$AL782,$O140,15)</f>
        <v/>
      </c>
      <c r="N140" s="8">
        <f>COUNTIF(postDEL!$A$2:$A782,A140)</f>
        <v>1</v>
      </c>
      <c r="O140" s="13">
        <f>MATCH(A140,postDEL!A$2:A782,0)</f>
        <v>139</v>
      </c>
      <c r="P140" s="8" t="str">
        <f t="shared" si="1"/>
        <v/>
      </c>
      <c r="Q140" s="8">
        <f t="shared" si="2"/>
        <v>0</v>
      </c>
      <c r="R140" s="4"/>
    </row>
    <row r="141">
      <c r="A141" s="209" t="s">
        <v>645</v>
      </c>
      <c r="B141" s="65">
        <f t="array" ref="B141">INDEX(postDEL!$A$2:$P782,$O141,2)</f>
        <v>44482</v>
      </c>
      <c r="C141" s="208">
        <f t="array" ref="C141">INDEX(postDEL!$A$2:$P782,$O141,3)</f>
        <v>0.3525</v>
      </c>
      <c r="D141" s="67" t="str">
        <f t="array" ref="D141">INDEX(postDEL!$A$2:$AN782,$O141,39)</f>
        <v>SpROSA145068</v>
      </c>
      <c r="E141" s="67" t="str">
        <f t="array" ref="E141">INDEX(postDEL!$A$2:$P782,$O141,4)</f>
        <v/>
      </c>
      <c r="F141" s="67" t="str">
        <f t="array" ref="F141">INDEX(postDEL!$A$2:$P782,$O141,5)</f>
        <v/>
      </c>
      <c r="G141" s="67" t="str">
        <f t="array" ref="G141">INDEX(postDEL!$A$2:$P782,$O141,11)</f>
        <v>Negative</v>
      </c>
      <c r="H141" s="67" t="str">
        <f t="array" ref="H141">INDEX(postDEL!$A$2:$AL782,$O141,37)</f>
        <v>Negative</v>
      </c>
      <c r="I141" s="65">
        <f t="array" ref="I141">INDEX(postDEL!$A$2:$AL782,$O141,12)</f>
        <v>44482</v>
      </c>
      <c r="J141" s="208">
        <f t="array" ref="J141">INDEX(postDEL!$A$2:$AL782,$O141,13)</f>
        <v>0.5174884259</v>
      </c>
      <c r="K141" s="67" t="str">
        <f t="array" ref="K141">INDEX(postDEL!$A$2:$AL782,$O141,36)</f>
        <v/>
      </c>
      <c r="L141" s="67" t="str">
        <f t="array" ref="L141">INDEX(postDEL!$A$2:$AL782,$O141,38)</f>
        <v/>
      </c>
      <c r="M141" s="67" t="str">
        <f t="array" ref="M141">INDEX(postDEL!$A$2:$AL782,$O141,15)</f>
        <v/>
      </c>
      <c r="N141" s="8">
        <f>COUNTIF(postDEL!$A$2:$A782,A141)</f>
        <v>1</v>
      </c>
      <c r="O141" s="13">
        <f>MATCH(A141,postDEL!A$2:A782,0)</f>
        <v>140</v>
      </c>
      <c r="P141" s="8" t="str">
        <f t="shared" si="1"/>
        <v/>
      </c>
      <c r="Q141" s="8">
        <f t="shared" si="2"/>
        <v>0</v>
      </c>
      <c r="R141" s="4"/>
    </row>
    <row r="142">
      <c r="A142" s="209" t="s">
        <v>647</v>
      </c>
      <c r="B142" s="65">
        <f t="array" ref="B142">INDEX(postDEL!$A$2:$P782,$O142,2)</f>
        <v>44482</v>
      </c>
      <c r="C142" s="208">
        <f t="array" ref="C142">INDEX(postDEL!$A$2:$P782,$O142,3)</f>
        <v>0.3527777778</v>
      </c>
      <c r="D142" s="67" t="str">
        <f t="array" ref="D142">INDEX(postDEL!$A$2:$AN782,$O142,39)</f>
        <v>SpROSA573919</v>
      </c>
      <c r="E142" s="67" t="str">
        <f t="array" ref="E142">INDEX(postDEL!$A$2:$P782,$O142,4)</f>
        <v/>
      </c>
      <c r="F142" s="67" t="str">
        <f t="array" ref="F142">INDEX(postDEL!$A$2:$P782,$O142,5)</f>
        <v/>
      </c>
      <c r="G142" s="67" t="str">
        <f t="array" ref="G142">INDEX(postDEL!$A$2:$P782,$O142,11)</f>
        <v>Negative</v>
      </c>
      <c r="H142" s="67" t="str">
        <f t="array" ref="H142">INDEX(postDEL!$A$2:$AL782,$O142,37)</f>
        <v>Negative</v>
      </c>
      <c r="I142" s="65">
        <f t="array" ref="I142">INDEX(postDEL!$A$2:$AL782,$O142,12)</f>
        <v>44482</v>
      </c>
      <c r="J142" s="208">
        <f t="array" ref="J142">INDEX(postDEL!$A$2:$AL782,$O142,13)</f>
        <v>0.5174884259</v>
      </c>
      <c r="K142" s="67" t="str">
        <f t="array" ref="K142">INDEX(postDEL!$A$2:$AL782,$O142,36)</f>
        <v/>
      </c>
      <c r="L142" s="67" t="str">
        <f t="array" ref="L142">INDEX(postDEL!$A$2:$AL782,$O142,38)</f>
        <v/>
      </c>
      <c r="M142" s="67" t="str">
        <f t="array" ref="M142">INDEX(postDEL!$A$2:$AL782,$O142,15)</f>
        <v/>
      </c>
      <c r="N142" s="8">
        <f>COUNTIF(postDEL!$A$2:$A782,A142)</f>
        <v>1</v>
      </c>
      <c r="O142" s="13">
        <f>MATCH(A142,postDEL!A$2:A782,0)</f>
        <v>141</v>
      </c>
      <c r="P142" s="8" t="str">
        <f t="shared" si="1"/>
        <v/>
      </c>
      <c r="Q142" s="8">
        <f t="shared" si="2"/>
        <v>0</v>
      </c>
      <c r="R142" s="4"/>
    </row>
    <row r="143">
      <c r="A143" s="209" t="s">
        <v>649</v>
      </c>
      <c r="B143" s="65">
        <f t="array" ref="B143">INDEX(postDEL!$A$2:$P782,$O143,2)</f>
        <v>44482</v>
      </c>
      <c r="C143" s="208">
        <f t="array" ref="C143">INDEX(postDEL!$A$2:$P782,$O143,3)</f>
        <v>0.353125</v>
      </c>
      <c r="D143" s="67" t="str">
        <f t="array" ref="D143">INDEX(postDEL!$A$2:$AN782,$O143,39)</f>
        <v>SpROSA573919</v>
      </c>
      <c r="E143" s="67" t="str">
        <f t="array" ref="E143">INDEX(postDEL!$A$2:$P782,$O143,4)</f>
        <v/>
      </c>
      <c r="F143" s="67" t="str">
        <f t="array" ref="F143">INDEX(postDEL!$A$2:$P782,$O143,5)</f>
        <v/>
      </c>
      <c r="G143" s="67" t="str">
        <f t="array" ref="G143">INDEX(postDEL!$A$2:$P782,$O143,11)</f>
        <v>Negative</v>
      </c>
      <c r="H143" s="67" t="str">
        <f t="array" ref="H143">INDEX(postDEL!$A$2:$AL782,$O143,37)</f>
        <v>Negative</v>
      </c>
      <c r="I143" s="65">
        <f t="array" ref="I143">INDEX(postDEL!$A$2:$AL782,$O143,12)</f>
        <v>44482</v>
      </c>
      <c r="J143" s="208">
        <f t="array" ref="J143">INDEX(postDEL!$A$2:$AL782,$O143,13)</f>
        <v>0.5174884259</v>
      </c>
      <c r="K143" s="67" t="str">
        <f t="array" ref="K143">INDEX(postDEL!$A$2:$AL782,$O143,36)</f>
        <v/>
      </c>
      <c r="L143" s="67" t="str">
        <f t="array" ref="L143">INDEX(postDEL!$A$2:$AL782,$O143,38)</f>
        <v/>
      </c>
      <c r="M143" s="67" t="str">
        <f t="array" ref="M143">INDEX(postDEL!$A$2:$AL782,$O143,15)</f>
        <v/>
      </c>
      <c r="N143" s="8">
        <f>COUNTIF(postDEL!$A$2:$A782,A143)</f>
        <v>1</v>
      </c>
      <c r="O143" s="13">
        <f>MATCH(A143,postDEL!A$2:A782,0)</f>
        <v>142</v>
      </c>
      <c r="P143" s="8" t="str">
        <f t="shared" si="1"/>
        <v/>
      </c>
      <c r="Q143" s="8">
        <f t="shared" si="2"/>
        <v>0</v>
      </c>
      <c r="R143" s="4"/>
    </row>
    <row r="144">
      <c r="A144" s="209" t="s">
        <v>651</v>
      </c>
      <c r="B144" s="65">
        <f t="array" ref="B144">INDEX(postDEL!$A$2:$P782,$O144,2)</f>
        <v>44482</v>
      </c>
      <c r="C144" s="208">
        <f t="array" ref="C144">INDEX(postDEL!$A$2:$P782,$O144,3)</f>
        <v>0.3541666667</v>
      </c>
      <c r="D144" s="67" t="str">
        <f t="array" ref="D144">INDEX(postDEL!$A$2:$AN782,$O144,39)</f>
        <v>SpROSA145068</v>
      </c>
      <c r="E144" s="67" t="str">
        <f t="array" ref="E144">INDEX(postDEL!$A$2:$P782,$O144,4)</f>
        <v/>
      </c>
      <c r="F144" s="67" t="str">
        <f t="array" ref="F144">INDEX(postDEL!$A$2:$P782,$O144,5)</f>
        <v/>
      </c>
      <c r="G144" s="67" t="str">
        <f t="array" ref="G144">INDEX(postDEL!$A$2:$P782,$O144,11)</f>
        <v>Negative</v>
      </c>
      <c r="H144" s="67" t="str">
        <f t="array" ref="H144">INDEX(postDEL!$A$2:$AL782,$O144,37)</f>
        <v>Negative</v>
      </c>
      <c r="I144" s="65">
        <f t="array" ref="I144">INDEX(postDEL!$A$2:$AL782,$O144,12)</f>
        <v>44482</v>
      </c>
      <c r="J144" s="208">
        <f t="array" ref="J144">INDEX(postDEL!$A$2:$AL782,$O144,13)</f>
        <v>0.5174884259</v>
      </c>
      <c r="K144" s="67" t="str">
        <f t="array" ref="K144">INDEX(postDEL!$A$2:$AL782,$O144,36)</f>
        <v/>
      </c>
      <c r="L144" s="67" t="str">
        <f t="array" ref="L144">INDEX(postDEL!$A$2:$AL782,$O144,38)</f>
        <v/>
      </c>
      <c r="M144" s="67" t="str">
        <f t="array" ref="M144">INDEX(postDEL!$A$2:$AL782,$O144,15)</f>
        <v/>
      </c>
      <c r="N144" s="8">
        <f>COUNTIF(postDEL!$A$2:$A782,A144)</f>
        <v>1</v>
      </c>
      <c r="O144" s="13">
        <f>MATCH(A144,postDEL!A$2:A782,0)</f>
        <v>143</v>
      </c>
      <c r="P144" s="8" t="str">
        <f t="shared" si="1"/>
        <v/>
      </c>
      <c r="Q144" s="8">
        <f t="shared" si="2"/>
        <v>0</v>
      </c>
      <c r="R144" s="4"/>
    </row>
    <row r="145">
      <c r="A145" s="209" t="s">
        <v>653</v>
      </c>
      <c r="B145" s="65">
        <f t="array" ref="B145">INDEX(postDEL!$A$2:$P782,$O145,2)</f>
        <v>44482</v>
      </c>
      <c r="C145" s="208">
        <f t="array" ref="C145">INDEX(postDEL!$A$2:$P782,$O145,3)</f>
        <v>0.3544097222</v>
      </c>
      <c r="D145" s="67" t="str">
        <f t="array" ref="D145">INDEX(postDEL!$A$2:$AN782,$O145,39)</f>
        <v>SpROSA145068</v>
      </c>
      <c r="E145" s="67" t="str">
        <f t="array" ref="E145">INDEX(postDEL!$A$2:$P782,$O145,4)</f>
        <v/>
      </c>
      <c r="F145" s="67" t="str">
        <f t="array" ref="F145">INDEX(postDEL!$A$2:$P782,$O145,5)</f>
        <v/>
      </c>
      <c r="G145" s="67" t="str">
        <f t="array" ref="G145">INDEX(postDEL!$A$2:$P782,$O145,11)</f>
        <v>Negative</v>
      </c>
      <c r="H145" s="67" t="str">
        <f t="array" ref="H145">INDEX(postDEL!$A$2:$AL782,$O145,37)</f>
        <v>Negative</v>
      </c>
      <c r="I145" s="65">
        <f t="array" ref="I145">INDEX(postDEL!$A$2:$AL782,$O145,12)</f>
        <v>44482</v>
      </c>
      <c r="J145" s="208">
        <f t="array" ref="J145">INDEX(postDEL!$A$2:$AL782,$O145,13)</f>
        <v>0.5174884259</v>
      </c>
      <c r="K145" s="67" t="str">
        <f t="array" ref="K145">INDEX(postDEL!$A$2:$AL782,$O145,36)</f>
        <v/>
      </c>
      <c r="L145" s="67" t="str">
        <f t="array" ref="L145">INDEX(postDEL!$A$2:$AL782,$O145,38)</f>
        <v/>
      </c>
      <c r="M145" s="67" t="str">
        <f t="array" ref="M145">INDEX(postDEL!$A$2:$AL782,$O145,15)</f>
        <v/>
      </c>
      <c r="N145" s="8">
        <f>COUNTIF(postDEL!$A$2:$A782,A145)</f>
        <v>1</v>
      </c>
      <c r="O145" s="13">
        <f>MATCH(A145,postDEL!A$2:A782,0)</f>
        <v>144</v>
      </c>
      <c r="P145" s="8" t="str">
        <f t="shared" si="1"/>
        <v/>
      </c>
      <c r="Q145" s="8">
        <f t="shared" si="2"/>
        <v>0</v>
      </c>
      <c r="R145" s="4"/>
    </row>
    <row r="146">
      <c r="A146" s="209" t="s">
        <v>655</v>
      </c>
      <c r="B146" s="65">
        <f t="array" ref="B146">INDEX(postDEL!$A$2:$P782,$O146,2)</f>
        <v>44482</v>
      </c>
      <c r="C146" s="208">
        <f t="array" ref="C146">INDEX(postDEL!$A$2:$P782,$O146,3)</f>
        <v>0.3546643519</v>
      </c>
      <c r="D146" s="67" t="str">
        <f t="array" ref="D146">INDEX(postDEL!$A$2:$AN782,$O146,39)</f>
        <v>SpROSA145068</v>
      </c>
      <c r="E146" s="67" t="str">
        <f t="array" ref="E146">INDEX(postDEL!$A$2:$P782,$O146,4)</f>
        <v/>
      </c>
      <c r="F146" s="67" t="str">
        <f t="array" ref="F146">INDEX(postDEL!$A$2:$P782,$O146,5)</f>
        <v/>
      </c>
      <c r="G146" s="67" t="str">
        <f t="array" ref="G146">INDEX(postDEL!$A$2:$P782,$O146,11)</f>
        <v>Negative</v>
      </c>
      <c r="H146" s="67" t="str">
        <f t="array" ref="H146">INDEX(postDEL!$A$2:$AL782,$O146,37)</f>
        <v>Negative</v>
      </c>
      <c r="I146" s="65">
        <f t="array" ref="I146">INDEX(postDEL!$A$2:$AL782,$O146,12)</f>
        <v>44482</v>
      </c>
      <c r="J146" s="208">
        <f t="array" ref="J146">INDEX(postDEL!$A$2:$AL782,$O146,13)</f>
        <v>0.5174884259</v>
      </c>
      <c r="K146" s="67" t="str">
        <f t="array" ref="K146">INDEX(postDEL!$A$2:$AL782,$O146,36)</f>
        <v/>
      </c>
      <c r="L146" s="67" t="str">
        <f t="array" ref="L146">INDEX(postDEL!$A$2:$AL782,$O146,38)</f>
        <v/>
      </c>
      <c r="M146" s="67" t="str">
        <f t="array" ref="M146">INDEX(postDEL!$A$2:$AL782,$O146,15)</f>
        <v/>
      </c>
      <c r="N146" s="8">
        <f>COUNTIF(postDEL!$A$2:$A782,A146)</f>
        <v>1</v>
      </c>
      <c r="O146" s="13">
        <f>MATCH(A146,postDEL!A$2:A782,0)</f>
        <v>145</v>
      </c>
      <c r="P146" s="8" t="str">
        <f t="shared" si="1"/>
        <v/>
      </c>
      <c r="Q146" s="8">
        <f t="shared" si="2"/>
        <v>0</v>
      </c>
      <c r="R146" s="4"/>
    </row>
    <row r="147">
      <c r="A147" s="209" t="s">
        <v>657</v>
      </c>
      <c r="B147" s="65">
        <f t="array" ref="B147">INDEX(postDEL!$A$2:$P782,$O147,2)</f>
        <v>44482</v>
      </c>
      <c r="C147" s="208">
        <f t="array" ref="C147">INDEX(postDEL!$A$2:$P782,$O147,3)</f>
        <v>0.3546990741</v>
      </c>
      <c r="D147" s="67" t="str">
        <f t="array" ref="D147">INDEX(postDEL!$A$2:$AN782,$O147,39)</f>
        <v>SpROSA573919</v>
      </c>
      <c r="E147" s="67" t="str">
        <f t="array" ref="E147">INDEX(postDEL!$A$2:$P782,$O147,4)</f>
        <v/>
      </c>
      <c r="F147" s="67" t="str">
        <f t="array" ref="F147">INDEX(postDEL!$A$2:$P782,$O147,5)</f>
        <v/>
      </c>
      <c r="G147" s="67" t="str">
        <f t="array" ref="G147">INDEX(postDEL!$A$2:$P782,$O147,11)</f>
        <v>Negative</v>
      </c>
      <c r="H147" s="67" t="str">
        <f t="array" ref="H147">INDEX(postDEL!$A$2:$AL782,$O147,37)</f>
        <v>Negative</v>
      </c>
      <c r="I147" s="65">
        <f t="array" ref="I147">INDEX(postDEL!$A$2:$AL782,$O147,12)</f>
        <v>44482</v>
      </c>
      <c r="J147" s="208">
        <f t="array" ref="J147">INDEX(postDEL!$A$2:$AL782,$O147,13)</f>
        <v>0.5174884259</v>
      </c>
      <c r="K147" s="67" t="str">
        <f t="array" ref="K147">INDEX(postDEL!$A$2:$AL782,$O147,36)</f>
        <v/>
      </c>
      <c r="L147" s="67" t="str">
        <f t="array" ref="L147">INDEX(postDEL!$A$2:$AL782,$O147,38)</f>
        <v/>
      </c>
      <c r="M147" s="67" t="str">
        <f t="array" ref="M147">INDEX(postDEL!$A$2:$AL782,$O147,15)</f>
        <v/>
      </c>
      <c r="N147" s="8">
        <f>COUNTIF(postDEL!$A$2:$A782,A147)</f>
        <v>1</v>
      </c>
      <c r="O147" s="13">
        <f>MATCH(A147,postDEL!A$2:A782,0)</f>
        <v>146</v>
      </c>
      <c r="P147" s="8" t="str">
        <f t="shared" si="1"/>
        <v/>
      </c>
      <c r="Q147" s="8">
        <f t="shared" si="2"/>
        <v>0</v>
      </c>
      <c r="R147" s="4"/>
    </row>
    <row r="148">
      <c r="A148" s="209" t="s">
        <v>659</v>
      </c>
      <c r="B148" s="65">
        <f t="array" ref="B148">INDEX(postDEL!$A$2:$P782,$O148,2)</f>
        <v>44482</v>
      </c>
      <c r="C148" s="208">
        <f t="array" ref="C148">INDEX(postDEL!$A$2:$P782,$O148,3)</f>
        <v>0.3575115741</v>
      </c>
      <c r="D148" s="67" t="str">
        <f t="array" ref="D148">INDEX(postDEL!$A$2:$AN782,$O148,39)</f>
        <v>SpROSA145068</v>
      </c>
      <c r="E148" s="67" t="str">
        <f t="array" ref="E148">INDEX(postDEL!$A$2:$P782,$O148,4)</f>
        <v/>
      </c>
      <c r="F148" s="67" t="str">
        <f t="array" ref="F148">INDEX(postDEL!$A$2:$P782,$O148,5)</f>
        <v/>
      </c>
      <c r="G148" s="67" t="str">
        <f t="array" ref="G148">INDEX(postDEL!$A$2:$P782,$O148,11)</f>
        <v>Negative</v>
      </c>
      <c r="H148" s="67" t="str">
        <f t="array" ref="H148">INDEX(postDEL!$A$2:$AL782,$O148,37)</f>
        <v>Negative</v>
      </c>
      <c r="I148" s="65">
        <f t="array" ref="I148">INDEX(postDEL!$A$2:$AL782,$O148,12)</f>
        <v>44482</v>
      </c>
      <c r="J148" s="208">
        <f t="array" ref="J148">INDEX(postDEL!$A$2:$AL782,$O148,13)</f>
        <v>0.5174884259</v>
      </c>
      <c r="K148" s="67" t="str">
        <f t="array" ref="K148">INDEX(postDEL!$A$2:$AL782,$O148,36)</f>
        <v/>
      </c>
      <c r="L148" s="67" t="str">
        <f t="array" ref="L148">INDEX(postDEL!$A$2:$AL782,$O148,38)</f>
        <v/>
      </c>
      <c r="M148" s="67" t="str">
        <f t="array" ref="M148">INDEX(postDEL!$A$2:$AL782,$O148,15)</f>
        <v/>
      </c>
      <c r="N148" s="8">
        <f>COUNTIF(postDEL!$A$2:$A782,A148)</f>
        <v>1</v>
      </c>
      <c r="O148" s="13">
        <f>MATCH(A148,postDEL!A$2:A782,0)</f>
        <v>147</v>
      </c>
      <c r="P148" s="8" t="str">
        <f t="shared" si="1"/>
        <v/>
      </c>
      <c r="Q148" s="8">
        <f t="shared" si="2"/>
        <v>0</v>
      </c>
      <c r="R148" s="4"/>
    </row>
    <row r="149">
      <c r="A149" s="209" t="s">
        <v>661</v>
      </c>
      <c r="B149" s="65">
        <f t="array" ref="B149">INDEX(postDEL!$A$2:$P782,$O149,2)</f>
        <v>44482</v>
      </c>
      <c r="C149" s="208">
        <f t="array" ref="C149">INDEX(postDEL!$A$2:$P782,$O149,3)</f>
        <v>0.3578356481</v>
      </c>
      <c r="D149" s="67" t="str">
        <f t="array" ref="D149">INDEX(postDEL!$A$2:$AN782,$O149,39)</f>
        <v>SpROSA145068</v>
      </c>
      <c r="E149" s="67" t="str">
        <f t="array" ref="E149">INDEX(postDEL!$A$2:$P782,$O149,4)</f>
        <v/>
      </c>
      <c r="F149" s="67" t="str">
        <f t="array" ref="F149">INDEX(postDEL!$A$2:$P782,$O149,5)</f>
        <v/>
      </c>
      <c r="G149" s="67" t="str">
        <f t="array" ref="G149">INDEX(postDEL!$A$2:$P782,$O149,11)</f>
        <v>Negative</v>
      </c>
      <c r="H149" s="67" t="str">
        <f t="array" ref="H149">INDEX(postDEL!$A$2:$AL782,$O149,37)</f>
        <v>Negative</v>
      </c>
      <c r="I149" s="65">
        <f t="array" ref="I149">INDEX(postDEL!$A$2:$AL782,$O149,12)</f>
        <v>44482</v>
      </c>
      <c r="J149" s="208">
        <f t="array" ref="J149">INDEX(postDEL!$A$2:$AL782,$O149,13)</f>
        <v>0.5174884259</v>
      </c>
      <c r="K149" s="67" t="str">
        <f t="array" ref="K149">INDEX(postDEL!$A$2:$AL782,$O149,36)</f>
        <v/>
      </c>
      <c r="L149" s="67" t="str">
        <f t="array" ref="L149">INDEX(postDEL!$A$2:$AL782,$O149,38)</f>
        <v/>
      </c>
      <c r="M149" s="67" t="str">
        <f t="array" ref="M149">INDEX(postDEL!$A$2:$AL782,$O149,15)</f>
        <v/>
      </c>
      <c r="N149" s="8">
        <f>COUNTIF(postDEL!$A$2:$A782,A149)</f>
        <v>1</v>
      </c>
      <c r="O149" s="13">
        <f>MATCH(A149,postDEL!A$2:A782,0)</f>
        <v>148</v>
      </c>
      <c r="P149" s="8" t="str">
        <f t="shared" si="1"/>
        <v/>
      </c>
      <c r="Q149" s="8">
        <f t="shared" si="2"/>
        <v>0</v>
      </c>
      <c r="R149" s="4"/>
    </row>
    <row r="150">
      <c r="A150" s="209" t="s">
        <v>663</v>
      </c>
      <c r="B150" s="65">
        <f t="array" ref="B150">INDEX(postDEL!$A$2:$P782,$O150,2)</f>
        <v>44482</v>
      </c>
      <c r="C150" s="208">
        <f t="array" ref="C150">INDEX(postDEL!$A$2:$P782,$O150,3)</f>
        <v>0.3596296296</v>
      </c>
      <c r="D150" s="67" t="str">
        <f t="array" ref="D150">INDEX(postDEL!$A$2:$AN782,$O150,39)</f>
        <v>SpROSA145068</v>
      </c>
      <c r="E150" s="67" t="str">
        <f t="array" ref="E150">INDEX(postDEL!$A$2:$P782,$O150,4)</f>
        <v/>
      </c>
      <c r="F150" s="67" t="str">
        <f t="array" ref="F150">INDEX(postDEL!$A$2:$P782,$O150,5)</f>
        <v/>
      </c>
      <c r="G150" s="67" t="str">
        <f t="array" ref="G150">INDEX(postDEL!$A$2:$P782,$O150,11)</f>
        <v>Negative</v>
      </c>
      <c r="H150" s="67" t="str">
        <f t="array" ref="H150">INDEX(postDEL!$A$2:$AL782,$O150,37)</f>
        <v>Negative</v>
      </c>
      <c r="I150" s="65">
        <f t="array" ref="I150">INDEX(postDEL!$A$2:$AL782,$O150,12)</f>
        <v>44482</v>
      </c>
      <c r="J150" s="208">
        <f t="array" ref="J150">INDEX(postDEL!$A$2:$AL782,$O150,13)</f>
        <v>0.5174884259</v>
      </c>
      <c r="K150" s="67" t="str">
        <f t="array" ref="K150">INDEX(postDEL!$A$2:$AL782,$O150,36)</f>
        <v/>
      </c>
      <c r="L150" s="67" t="str">
        <f t="array" ref="L150">INDEX(postDEL!$A$2:$AL782,$O150,38)</f>
        <v/>
      </c>
      <c r="M150" s="67" t="str">
        <f t="array" ref="M150">INDEX(postDEL!$A$2:$AL782,$O150,15)</f>
        <v/>
      </c>
      <c r="N150" s="8">
        <f>COUNTIF(postDEL!$A$2:$A782,A150)</f>
        <v>1</v>
      </c>
      <c r="O150" s="13">
        <f>MATCH(A150,postDEL!A$2:A782,0)</f>
        <v>149</v>
      </c>
      <c r="P150" s="8" t="str">
        <f t="shared" si="1"/>
        <v/>
      </c>
      <c r="Q150" s="8">
        <f t="shared" si="2"/>
        <v>0</v>
      </c>
      <c r="R150" s="4"/>
    </row>
    <row r="151">
      <c r="A151" s="209" t="s">
        <v>665</v>
      </c>
      <c r="B151" s="65">
        <f t="array" ref="B151">INDEX(postDEL!$A$2:$P782,$O151,2)</f>
        <v>44482</v>
      </c>
      <c r="C151" s="208">
        <f t="array" ref="C151">INDEX(postDEL!$A$2:$P782,$O151,3)</f>
        <v>0.3662037037</v>
      </c>
      <c r="D151" s="67" t="str">
        <f t="array" ref="D151">INDEX(postDEL!$A$2:$AN782,$O151,39)</f>
        <v>SpROSA145068</v>
      </c>
      <c r="E151" s="67" t="str">
        <f t="array" ref="E151">INDEX(postDEL!$A$2:$P782,$O151,4)</f>
        <v/>
      </c>
      <c r="F151" s="67" t="str">
        <f t="array" ref="F151">INDEX(postDEL!$A$2:$P782,$O151,5)</f>
        <v/>
      </c>
      <c r="G151" s="67" t="str">
        <f t="array" ref="G151">INDEX(postDEL!$A$2:$P782,$O151,11)</f>
        <v>Negative</v>
      </c>
      <c r="H151" s="67" t="str">
        <f t="array" ref="H151">INDEX(postDEL!$A$2:$AL782,$O151,37)</f>
        <v>Negative</v>
      </c>
      <c r="I151" s="65">
        <f t="array" ref="I151">INDEX(postDEL!$A$2:$AL782,$O151,12)</f>
        <v>44482</v>
      </c>
      <c r="J151" s="208">
        <f t="array" ref="J151">INDEX(postDEL!$A$2:$AL782,$O151,13)</f>
        <v>0.5174884259</v>
      </c>
      <c r="K151" s="67" t="str">
        <f t="array" ref="K151">INDEX(postDEL!$A$2:$AL782,$O151,36)</f>
        <v/>
      </c>
      <c r="L151" s="67" t="str">
        <f t="array" ref="L151">INDEX(postDEL!$A$2:$AL782,$O151,38)</f>
        <v/>
      </c>
      <c r="M151" s="67" t="str">
        <f t="array" ref="M151">INDEX(postDEL!$A$2:$AL782,$O151,15)</f>
        <v/>
      </c>
      <c r="N151" s="8">
        <f>COUNTIF(postDEL!$A$2:$A782,A151)</f>
        <v>1</v>
      </c>
      <c r="O151" s="13">
        <f>MATCH(A151,postDEL!A$2:A782,0)</f>
        <v>150</v>
      </c>
      <c r="P151" s="8" t="str">
        <f t="shared" si="1"/>
        <v/>
      </c>
      <c r="Q151" s="8">
        <f t="shared" si="2"/>
        <v>0</v>
      </c>
      <c r="R151" s="4"/>
    </row>
    <row r="152">
      <c r="A152" s="209" t="s">
        <v>667</v>
      </c>
      <c r="B152" s="65">
        <f t="array" ref="B152">INDEX(postDEL!$A$2:$P782,$O152,2)</f>
        <v>44482</v>
      </c>
      <c r="C152" s="208">
        <f t="array" ref="C152">INDEX(postDEL!$A$2:$P782,$O152,3)</f>
        <v>0.4019328704</v>
      </c>
      <c r="D152" s="67" t="str">
        <f t="array" ref="D152">INDEX(postDEL!$A$2:$AN782,$O152,39)</f>
        <v>SpROSA145068</v>
      </c>
      <c r="E152" s="67" t="str">
        <f t="array" ref="E152">INDEX(postDEL!$A$2:$P782,$O152,4)</f>
        <v/>
      </c>
      <c r="F152" s="67" t="str">
        <f t="array" ref="F152">INDEX(postDEL!$A$2:$P782,$O152,5)</f>
        <v/>
      </c>
      <c r="G152" s="67" t="str">
        <f t="array" ref="G152">INDEX(postDEL!$A$2:$P782,$O152,11)</f>
        <v>Negative</v>
      </c>
      <c r="H152" s="67" t="str">
        <f t="array" ref="H152">INDEX(postDEL!$A$2:$AL782,$O152,37)</f>
        <v>Negative</v>
      </c>
      <c r="I152" s="65">
        <f t="array" ref="I152">INDEX(postDEL!$A$2:$AL782,$O152,12)</f>
        <v>44482</v>
      </c>
      <c r="J152" s="208">
        <f t="array" ref="J152">INDEX(postDEL!$A$2:$AL782,$O152,13)</f>
        <v>0.5174884259</v>
      </c>
      <c r="K152" s="67" t="str">
        <f t="array" ref="K152">INDEX(postDEL!$A$2:$AL782,$O152,36)</f>
        <v/>
      </c>
      <c r="L152" s="67" t="str">
        <f t="array" ref="L152">INDEX(postDEL!$A$2:$AL782,$O152,38)</f>
        <v/>
      </c>
      <c r="M152" s="67" t="str">
        <f t="array" ref="M152">INDEX(postDEL!$A$2:$AL782,$O152,15)</f>
        <v/>
      </c>
      <c r="N152" s="8">
        <f>COUNTIF(postDEL!$A$2:$A782,A152)</f>
        <v>1</v>
      </c>
      <c r="O152" s="13">
        <f>MATCH(A152,postDEL!A$2:A782,0)</f>
        <v>151</v>
      </c>
      <c r="P152" s="8" t="str">
        <f t="shared" si="1"/>
        <v/>
      </c>
      <c r="Q152" s="8">
        <f t="shared" si="2"/>
        <v>0</v>
      </c>
      <c r="R152" s="4"/>
    </row>
    <row r="153">
      <c r="A153" s="209" t="s">
        <v>670</v>
      </c>
      <c r="B153" s="65">
        <f t="array" ref="B153">INDEX(postDEL!$A$2:$P782,$O153,2)</f>
        <v>44482</v>
      </c>
      <c r="C153" s="208">
        <f t="array" ref="C153">INDEX(postDEL!$A$2:$P782,$O153,3)</f>
        <v>0.4310648148</v>
      </c>
      <c r="D153" s="67" t="str">
        <f t="array" ref="D153">INDEX(postDEL!$A$2:$AN782,$O153,39)</f>
        <v>SpROSA573919</v>
      </c>
      <c r="E153" s="67" t="str">
        <f t="array" ref="E153">INDEX(postDEL!$A$2:$P782,$O153,4)</f>
        <v/>
      </c>
      <c r="F153" s="67" t="str">
        <f t="array" ref="F153">INDEX(postDEL!$A$2:$P782,$O153,5)</f>
        <v/>
      </c>
      <c r="G153" s="67" t="str">
        <f t="array" ref="G153">INDEX(postDEL!$A$2:$P782,$O153,11)</f>
        <v>Negative</v>
      </c>
      <c r="H153" s="67" t="str">
        <f t="array" ref="H153">INDEX(postDEL!$A$2:$AL782,$O153,37)</f>
        <v>Negative</v>
      </c>
      <c r="I153" s="65">
        <f t="array" ref="I153">INDEX(postDEL!$A$2:$AL782,$O153,12)</f>
        <v>44482</v>
      </c>
      <c r="J153" s="208">
        <f t="array" ref="J153">INDEX(postDEL!$A$2:$AL782,$O153,13)</f>
        <v>0.5174884259</v>
      </c>
      <c r="K153" s="67" t="str">
        <f t="array" ref="K153">INDEX(postDEL!$A$2:$AL782,$O153,36)</f>
        <v/>
      </c>
      <c r="L153" s="67" t="str">
        <f t="array" ref="L153">INDEX(postDEL!$A$2:$AL782,$O153,38)</f>
        <v/>
      </c>
      <c r="M153" s="67" t="str">
        <f t="array" ref="M153">INDEX(postDEL!$A$2:$AL782,$O153,15)</f>
        <v/>
      </c>
      <c r="N153" s="8">
        <f>COUNTIF(postDEL!$A$2:$A782,A153)</f>
        <v>1</v>
      </c>
      <c r="O153" s="13">
        <f>MATCH(A153,postDEL!A$2:A782,0)</f>
        <v>152</v>
      </c>
      <c r="P153" s="8" t="str">
        <f t="shared" si="1"/>
        <v/>
      </c>
      <c r="Q153" s="8">
        <f t="shared" si="2"/>
        <v>0</v>
      </c>
      <c r="R153" s="4"/>
    </row>
    <row r="154">
      <c r="A154" s="209" t="s">
        <v>673</v>
      </c>
      <c r="B154" s="65">
        <f t="array" ref="B154">INDEX(postDEL!$A$2:$P782,$O154,2)</f>
        <v>44482</v>
      </c>
      <c r="C154" s="208">
        <f t="array" ref="C154">INDEX(postDEL!$A$2:$P782,$O154,3)</f>
        <v>0.4311574074</v>
      </c>
      <c r="D154" s="67" t="str">
        <f t="array" ref="D154">INDEX(postDEL!$A$2:$AN782,$O154,39)</f>
        <v>SpROSA145068</v>
      </c>
      <c r="E154" s="67" t="str">
        <f t="array" ref="E154">INDEX(postDEL!$A$2:$P782,$O154,4)</f>
        <v/>
      </c>
      <c r="F154" s="67" t="str">
        <f t="array" ref="F154">INDEX(postDEL!$A$2:$P782,$O154,5)</f>
        <v/>
      </c>
      <c r="G154" s="67" t="str">
        <f t="array" ref="G154">INDEX(postDEL!$A$2:$P782,$O154,11)</f>
        <v>Negative</v>
      </c>
      <c r="H154" s="67" t="str">
        <f t="array" ref="H154">INDEX(postDEL!$A$2:$AL782,$O154,37)</f>
        <v>Negative</v>
      </c>
      <c r="I154" s="65">
        <f t="array" ref="I154">INDEX(postDEL!$A$2:$AL782,$O154,12)</f>
        <v>44482</v>
      </c>
      <c r="J154" s="208">
        <f t="array" ref="J154">INDEX(postDEL!$A$2:$AL782,$O154,13)</f>
        <v>0.5174884259</v>
      </c>
      <c r="K154" s="67" t="str">
        <f t="array" ref="K154">INDEX(postDEL!$A$2:$AL782,$O154,36)</f>
        <v/>
      </c>
      <c r="L154" s="67" t="str">
        <f t="array" ref="L154">INDEX(postDEL!$A$2:$AL782,$O154,38)</f>
        <v/>
      </c>
      <c r="M154" s="67" t="str">
        <f t="array" ref="M154">INDEX(postDEL!$A$2:$AL782,$O154,15)</f>
        <v/>
      </c>
      <c r="N154" s="8">
        <f>COUNTIF(postDEL!$A$2:$A782,A154)</f>
        <v>1</v>
      </c>
      <c r="O154" s="13">
        <f>MATCH(A154,postDEL!A$2:A782,0)</f>
        <v>153</v>
      </c>
      <c r="P154" s="8" t="str">
        <f t="shared" si="1"/>
        <v/>
      </c>
      <c r="Q154" s="8">
        <f t="shared" si="2"/>
        <v>0</v>
      </c>
      <c r="R154" s="4"/>
    </row>
    <row r="155">
      <c r="A155" s="209" t="s">
        <v>675</v>
      </c>
      <c r="B155" s="65">
        <f t="array" ref="B155">INDEX(postDEL!$A$2:$P782,$O155,2)</f>
        <v>44482</v>
      </c>
      <c r="C155" s="208">
        <f t="array" ref="C155">INDEX(postDEL!$A$2:$P782,$O155,3)</f>
        <v>0.4315046296</v>
      </c>
      <c r="D155" s="67" t="str">
        <f t="array" ref="D155">INDEX(postDEL!$A$2:$AN782,$O155,39)</f>
        <v>SpROSA573919</v>
      </c>
      <c r="E155" s="67" t="str">
        <f t="array" ref="E155">INDEX(postDEL!$A$2:$P782,$O155,4)</f>
        <v/>
      </c>
      <c r="F155" s="67" t="str">
        <f t="array" ref="F155">INDEX(postDEL!$A$2:$P782,$O155,5)</f>
        <v/>
      </c>
      <c r="G155" s="67" t="str">
        <f t="array" ref="G155">INDEX(postDEL!$A$2:$P782,$O155,11)</f>
        <v>Negative</v>
      </c>
      <c r="H155" s="67" t="str">
        <f t="array" ref="H155">INDEX(postDEL!$A$2:$AL782,$O155,37)</f>
        <v>Negative</v>
      </c>
      <c r="I155" s="65">
        <f t="array" ref="I155">INDEX(postDEL!$A$2:$AL782,$O155,12)</f>
        <v>44482</v>
      </c>
      <c r="J155" s="208">
        <f t="array" ref="J155">INDEX(postDEL!$A$2:$AL782,$O155,13)</f>
        <v>0.5174884259</v>
      </c>
      <c r="K155" s="67" t="str">
        <f t="array" ref="K155">INDEX(postDEL!$A$2:$AL782,$O155,36)</f>
        <v/>
      </c>
      <c r="L155" s="67" t="str">
        <f t="array" ref="L155">INDEX(postDEL!$A$2:$AL782,$O155,38)</f>
        <v/>
      </c>
      <c r="M155" s="67" t="str">
        <f t="array" ref="M155">INDEX(postDEL!$A$2:$AL782,$O155,15)</f>
        <v/>
      </c>
      <c r="N155" s="8">
        <f>COUNTIF(postDEL!$A$2:$A782,A155)</f>
        <v>1</v>
      </c>
      <c r="O155" s="13">
        <f>MATCH(A155,postDEL!A$2:A782,0)</f>
        <v>154</v>
      </c>
      <c r="P155" s="8" t="str">
        <f t="shared" si="1"/>
        <v/>
      </c>
      <c r="Q155" s="8">
        <f t="shared" si="2"/>
        <v>0</v>
      </c>
      <c r="R155" s="4"/>
    </row>
    <row r="156">
      <c r="A156" s="209" t="s">
        <v>677</v>
      </c>
      <c r="B156" s="65">
        <f t="array" ref="B156">INDEX(postDEL!$A$2:$P782,$O156,2)</f>
        <v>44482</v>
      </c>
      <c r="C156" s="208">
        <f t="array" ref="C156">INDEX(postDEL!$A$2:$P782,$O156,3)</f>
        <v>0.4322453704</v>
      </c>
      <c r="D156" s="67" t="str">
        <f t="array" ref="D156">INDEX(postDEL!$A$2:$AN782,$O156,39)</f>
        <v>SpROSA573919</v>
      </c>
      <c r="E156" s="67" t="str">
        <f t="array" ref="E156">INDEX(postDEL!$A$2:$P782,$O156,4)</f>
        <v/>
      </c>
      <c r="F156" s="67" t="str">
        <f t="array" ref="F156">INDEX(postDEL!$A$2:$P782,$O156,5)</f>
        <v/>
      </c>
      <c r="G156" s="67" t="str">
        <f t="array" ref="G156">INDEX(postDEL!$A$2:$P782,$O156,11)</f>
        <v>Negative</v>
      </c>
      <c r="H156" s="67" t="str">
        <f t="array" ref="H156">INDEX(postDEL!$A$2:$AL782,$O156,37)</f>
        <v>Negative</v>
      </c>
      <c r="I156" s="65">
        <f t="array" ref="I156">INDEX(postDEL!$A$2:$AL782,$O156,12)</f>
        <v>44482</v>
      </c>
      <c r="J156" s="208">
        <f t="array" ref="J156">INDEX(postDEL!$A$2:$AL782,$O156,13)</f>
        <v>0.5174884259</v>
      </c>
      <c r="K156" s="67" t="str">
        <f t="array" ref="K156">INDEX(postDEL!$A$2:$AL782,$O156,36)</f>
        <v/>
      </c>
      <c r="L156" s="67" t="str">
        <f t="array" ref="L156">INDEX(postDEL!$A$2:$AL782,$O156,38)</f>
        <v/>
      </c>
      <c r="M156" s="67" t="str">
        <f t="array" ref="M156">INDEX(postDEL!$A$2:$AL782,$O156,15)</f>
        <v/>
      </c>
      <c r="N156" s="8">
        <f>COUNTIF(postDEL!$A$2:$A782,A156)</f>
        <v>1</v>
      </c>
      <c r="O156" s="13">
        <f>MATCH(A156,postDEL!A$2:A782,0)</f>
        <v>155</v>
      </c>
      <c r="P156" s="8" t="str">
        <f t="shared" si="1"/>
        <v/>
      </c>
      <c r="Q156" s="8">
        <f t="shared" si="2"/>
        <v>0</v>
      </c>
      <c r="R156" s="4"/>
    </row>
    <row r="157">
      <c r="A157" s="209" t="s">
        <v>680</v>
      </c>
      <c r="B157" s="65">
        <f t="array" ref="B157">INDEX(postDEL!$A$2:$P782,$O157,2)</f>
        <v>44482</v>
      </c>
      <c r="C157" s="208">
        <f t="array" ref="C157">INDEX(postDEL!$A$2:$P782,$O157,3)</f>
        <v>0.4325694444</v>
      </c>
      <c r="D157" s="67" t="str">
        <f t="array" ref="D157">INDEX(postDEL!$A$2:$AN782,$O157,39)</f>
        <v>SpROSA573919</v>
      </c>
      <c r="E157" s="67" t="str">
        <f t="array" ref="E157">INDEX(postDEL!$A$2:$P782,$O157,4)</f>
        <v/>
      </c>
      <c r="F157" s="67" t="str">
        <f t="array" ref="F157">INDEX(postDEL!$A$2:$P782,$O157,5)</f>
        <v/>
      </c>
      <c r="G157" s="67" t="str">
        <f t="array" ref="G157">INDEX(postDEL!$A$2:$P782,$O157,11)</f>
        <v>Negative</v>
      </c>
      <c r="H157" s="67" t="str">
        <f t="array" ref="H157">INDEX(postDEL!$A$2:$AL782,$O157,37)</f>
        <v>Negative</v>
      </c>
      <c r="I157" s="65">
        <f t="array" ref="I157">INDEX(postDEL!$A$2:$AL782,$O157,12)</f>
        <v>44482</v>
      </c>
      <c r="J157" s="208">
        <f t="array" ref="J157">INDEX(postDEL!$A$2:$AL782,$O157,13)</f>
        <v>0.5174884259</v>
      </c>
      <c r="K157" s="67" t="str">
        <f t="array" ref="K157">INDEX(postDEL!$A$2:$AL782,$O157,36)</f>
        <v/>
      </c>
      <c r="L157" s="67" t="str">
        <f t="array" ref="L157">INDEX(postDEL!$A$2:$AL782,$O157,38)</f>
        <v/>
      </c>
      <c r="M157" s="67" t="str">
        <f t="array" ref="M157">INDEX(postDEL!$A$2:$AL782,$O157,15)</f>
        <v/>
      </c>
      <c r="N157" s="8">
        <f>COUNTIF(postDEL!$A$2:$A782,A157)</f>
        <v>1</v>
      </c>
      <c r="O157" s="13">
        <f>MATCH(A157,postDEL!A$2:A782,0)</f>
        <v>156</v>
      </c>
      <c r="P157" s="8" t="str">
        <f t="shared" si="1"/>
        <v/>
      </c>
      <c r="Q157" s="8">
        <f t="shared" si="2"/>
        <v>0</v>
      </c>
      <c r="R157" s="4"/>
    </row>
    <row r="158">
      <c r="A158" s="209" t="s">
        <v>683</v>
      </c>
      <c r="B158" s="65">
        <f t="array" ref="B158">INDEX(postDEL!$A$2:$P782,$O158,2)</f>
        <v>44482</v>
      </c>
      <c r="C158" s="208">
        <f t="array" ref="C158">INDEX(postDEL!$A$2:$P782,$O158,3)</f>
        <v>0.4329513889</v>
      </c>
      <c r="D158" s="67" t="str">
        <f t="array" ref="D158">INDEX(postDEL!$A$2:$AN782,$O158,39)</f>
        <v>SpROSA573919</v>
      </c>
      <c r="E158" s="67" t="str">
        <f t="array" ref="E158">INDEX(postDEL!$A$2:$P782,$O158,4)</f>
        <v/>
      </c>
      <c r="F158" s="67" t="str">
        <f t="array" ref="F158">INDEX(postDEL!$A$2:$P782,$O158,5)</f>
        <v/>
      </c>
      <c r="G158" s="67" t="str">
        <f t="array" ref="G158">INDEX(postDEL!$A$2:$P782,$O158,11)</f>
        <v>Negative</v>
      </c>
      <c r="H158" s="67" t="str">
        <f t="array" ref="H158">INDEX(postDEL!$A$2:$AL782,$O158,37)</f>
        <v>Negative</v>
      </c>
      <c r="I158" s="65">
        <f t="array" ref="I158">INDEX(postDEL!$A$2:$AL782,$O158,12)</f>
        <v>44482</v>
      </c>
      <c r="J158" s="208">
        <f t="array" ref="J158">INDEX(postDEL!$A$2:$AL782,$O158,13)</f>
        <v>0.5174884259</v>
      </c>
      <c r="K158" s="67" t="str">
        <f t="array" ref="K158">INDEX(postDEL!$A$2:$AL782,$O158,36)</f>
        <v/>
      </c>
      <c r="L158" s="67" t="str">
        <f t="array" ref="L158">INDEX(postDEL!$A$2:$AL782,$O158,38)</f>
        <v/>
      </c>
      <c r="M158" s="67" t="str">
        <f t="array" ref="M158">INDEX(postDEL!$A$2:$AL782,$O158,15)</f>
        <v/>
      </c>
      <c r="N158" s="8">
        <f>COUNTIF(postDEL!$A$2:$A782,A158)</f>
        <v>1</v>
      </c>
      <c r="O158" s="13">
        <f>MATCH(A158,postDEL!A$2:A782,0)</f>
        <v>157</v>
      </c>
      <c r="P158" s="8" t="str">
        <f t="shared" si="1"/>
        <v/>
      </c>
      <c r="Q158" s="8">
        <f t="shared" si="2"/>
        <v>0</v>
      </c>
      <c r="R158" s="4"/>
    </row>
    <row r="159">
      <c r="A159" s="209" t="s">
        <v>685</v>
      </c>
      <c r="B159" s="65">
        <f t="array" ref="B159">INDEX(postDEL!$A$2:$P782,$O159,2)</f>
        <v>44482</v>
      </c>
      <c r="C159" s="208">
        <f t="array" ref="C159">INDEX(postDEL!$A$2:$P782,$O159,3)</f>
        <v>0.4331365741</v>
      </c>
      <c r="D159" s="67" t="str">
        <f t="array" ref="D159">INDEX(postDEL!$A$2:$AN782,$O159,39)</f>
        <v>SpROSA145068</v>
      </c>
      <c r="E159" s="67" t="str">
        <f t="array" ref="E159">INDEX(postDEL!$A$2:$P782,$O159,4)</f>
        <v/>
      </c>
      <c r="F159" s="67" t="str">
        <f t="array" ref="F159">INDEX(postDEL!$A$2:$P782,$O159,5)</f>
        <v/>
      </c>
      <c r="G159" s="67" t="str">
        <f t="array" ref="G159">INDEX(postDEL!$A$2:$P782,$O159,11)</f>
        <v>Negative</v>
      </c>
      <c r="H159" s="67" t="str">
        <f t="array" ref="H159">INDEX(postDEL!$A$2:$AL782,$O159,37)</f>
        <v>Negative</v>
      </c>
      <c r="I159" s="65">
        <f t="array" ref="I159">INDEX(postDEL!$A$2:$AL782,$O159,12)</f>
        <v>44482</v>
      </c>
      <c r="J159" s="208">
        <f t="array" ref="J159">INDEX(postDEL!$A$2:$AL782,$O159,13)</f>
        <v>0.5174884259</v>
      </c>
      <c r="K159" s="67" t="str">
        <f t="array" ref="K159">INDEX(postDEL!$A$2:$AL782,$O159,36)</f>
        <v/>
      </c>
      <c r="L159" s="67" t="str">
        <f t="array" ref="L159">INDEX(postDEL!$A$2:$AL782,$O159,38)</f>
        <v/>
      </c>
      <c r="M159" s="67" t="str">
        <f t="array" ref="M159">INDEX(postDEL!$A$2:$AL782,$O159,15)</f>
        <v/>
      </c>
      <c r="N159" s="8">
        <f>COUNTIF(postDEL!$A$2:$A782,A159)</f>
        <v>1</v>
      </c>
      <c r="O159" s="13">
        <f>MATCH(A159,postDEL!A$2:A782,0)</f>
        <v>158</v>
      </c>
      <c r="P159" s="8" t="str">
        <f t="shared" si="1"/>
        <v/>
      </c>
      <c r="Q159" s="8">
        <f t="shared" si="2"/>
        <v>0</v>
      </c>
      <c r="R159" s="4"/>
    </row>
    <row r="160">
      <c r="A160" s="209" t="s">
        <v>687</v>
      </c>
      <c r="B160" s="65">
        <f t="array" ref="B160">INDEX(postDEL!$A$2:$P782,$O160,2)</f>
        <v>44482</v>
      </c>
      <c r="C160" s="208">
        <f t="array" ref="C160">INDEX(postDEL!$A$2:$P782,$O160,3)</f>
        <v>0.4333680556</v>
      </c>
      <c r="D160" s="67" t="str">
        <f t="array" ref="D160">INDEX(postDEL!$A$2:$AN782,$O160,39)</f>
        <v>SpROSA573919</v>
      </c>
      <c r="E160" s="67" t="str">
        <f t="array" ref="E160">INDEX(postDEL!$A$2:$P782,$O160,4)</f>
        <v/>
      </c>
      <c r="F160" s="67" t="str">
        <f t="array" ref="F160">INDEX(postDEL!$A$2:$P782,$O160,5)</f>
        <v/>
      </c>
      <c r="G160" s="67" t="str">
        <f t="array" ref="G160">INDEX(postDEL!$A$2:$P782,$O160,11)</f>
        <v>Negative</v>
      </c>
      <c r="H160" s="67" t="str">
        <f t="array" ref="H160">INDEX(postDEL!$A$2:$AL782,$O160,37)</f>
        <v>Negative</v>
      </c>
      <c r="I160" s="65">
        <f t="array" ref="I160">INDEX(postDEL!$A$2:$AL782,$O160,12)</f>
        <v>44482</v>
      </c>
      <c r="J160" s="208">
        <f t="array" ref="J160">INDEX(postDEL!$A$2:$AL782,$O160,13)</f>
        <v>0.5174884259</v>
      </c>
      <c r="K160" s="67" t="str">
        <f t="array" ref="K160">INDEX(postDEL!$A$2:$AL782,$O160,36)</f>
        <v/>
      </c>
      <c r="L160" s="67" t="str">
        <f t="array" ref="L160">INDEX(postDEL!$A$2:$AL782,$O160,38)</f>
        <v/>
      </c>
      <c r="M160" s="67" t="str">
        <f t="array" ref="M160">INDEX(postDEL!$A$2:$AL782,$O160,15)</f>
        <v/>
      </c>
      <c r="N160" s="8">
        <f>COUNTIF(postDEL!$A$2:$A782,A160)</f>
        <v>1</v>
      </c>
      <c r="O160" s="13">
        <f>MATCH(A160,postDEL!A$2:A782,0)</f>
        <v>159</v>
      </c>
      <c r="P160" s="8" t="str">
        <f t="shared" si="1"/>
        <v/>
      </c>
      <c r="Q160" s="8">
        <f t="shared" si="2"/>
        <v>0</v>
      </c>
      <c r="R160" s="4"/>
    </row>
    <row r="161">
      <c r="A161" s="209" t="s">
        <v>689</v>
      </c>
      <c r="B161" s="65">
        <f t="array" ref="B161">INDEX(postDEL!$A$2:$P782,$O161,2)</f>
        <v>44482</v>
      </c>
      <c r="C161" s="208">
        <f t="array" ref="C161">INDEX(postDEL!$A$2:$P782,$O161,3)</f>
        <v>0.4342592593</v>
      </c>
      <c r="D161" s="67" t="str">
        <f t="array" ref="D161">INDEX(postDEL!$A$2:$AN782,$O161,39)</f>
        <v>SpROSA573919</v>
      </c>
      <c r="E161" s="67" t="str">
        <f t="array" ref="E161">INDEX(postDEL!$A$2:$P782,$O161,4)</f>
        <v/>
      </c>
      <c r="F161" s="67" t="str">
        <f t="array" ref="F161">INDEX(postDEL!$A$2:$P782,$O161,5)</f>
        <v/>
      </c>
      <c r="G161" s="67" t="str">
        <f t="array" ref="G161">INDEX(postDEL!$A$2:$P782,$O161,11)</f>
        <v>Negative</v>
      </c>
      <c r="H161" s="67" t="str">
        <f t="array" ref="H161">INDEX(postDEL!$A$2:$AL782,$O161,37)</f>
        <v>Negative</v>
      </c>
      <c r="I161" s="65">
        <f t="array" ref="I161">INDEX(postDEL!$A$2:$AL782,$O161,12)</f>
        <v>44482</v>
      </c>
      <c r="J161" s="208">
        <f t="array" ref="J161">INDEX(postDEL!$A$2:$AL782,$O161,13)</f>
        <v>0.5174884259</v>
      </c>
      <c r="K161" s="67" t="str">
        <f t="array" ref="K161">INDEX(postDEL!$A$2:$AL782,$O161,36)</f>
        <v/>
      </c>
      <c r="L161" s="67" t="str">
        <f t="array" ref="L161">INDEX(postDEL!$A$2:$AL782,$O161,38)</f>
        <v/>
      </c>
      <c r="M161" s="67" t="str">
        <f t="array" ref="M161">INDEX(postDEL!$A$2:$AL782,$O161,15)</f>
        <v/>
      </c>
      <c r="N161" s="8">
        <f>COUNTIF(postDEL!$A$2:$A782,A161)</f>
        <v>1</v>
      </c>
      <c r="O161" s="13">
        <f>MATCH(A161,postDEL!A$2:A782,0)</f>
        <v>160</v>
      </c>
      <c r="P161" s="8" t="str">
        <f t="shared" si="1"/>
        <v/>
      </c>
      <c r="Q161" s="8">
        <f t="shared" si="2"/>
        <v>0</v>
      </c>
      <c r="R161" s="4"/>
    </row>
    <row r="162">
      <c r="A162" s="209" t="s">
        <v>692</v>
      </c>
      <c r="B162" s="65">
        <f t="array" ref="B162">INDEX(postDEL!$A$2:$P782,$O162,2)</f>
        <v>44482</v>
      </c>
      <c r="C162" s="208">
        <f t="array" ref="C162">INDEX(postDEL!$A$2:$P782,$O162,3)</f>
        <v>0.4346064815</v>
      </c>
      <c r="D162" s="67" t="str">
        <f t="array" ref="D162">INDEX(postDEL!$A$2:$AN782,$O162,39)</f>
        <v>SpROSA573919</v>
      </c>
      <c r="E162" s="67" t="str">
        <f t="array" ref="E162">INDEX(postDEL!$A$2:$P782,$O162,4)</f>
        <v/>
      </c>
      <c r="F162" s="67" t="str">
        <f t="array" ref="F162">INDEX(postDEL!$A$2:$P782,$O162,5)</f>
        <v/>
      </c>
      <c r="G162" s="67" t="str">
        <f t="array" ref="G162">INDEX(postDEL!$A$2:$P782,$O162,11)</f>
        <v>Negative</v>
      </c>
      <c r="H162" s="67" t="str">
        <f t="array" ref="H162">INDEX(postDEL!$A$2:$AL782,$O162,37)</f>
        <v>Negative</v>
      </c>
      <c r="I162" s="65">
        <f t="array" ref="I162">INDEX(postDEL!$A$2:$AL782,$O162,12)</f>
        <v>44482</v>
      </c>
      <c r="J162" s="208">
        <f t="array" ref="J162">INDEX(postDEL!$A$2:$AL782,$O162,13)</f>
        <v>0.5174884259</v>
      </c>
      <c r="K162" s="67" t="str">
        <f t="array" ref="K162">INDEX(postDEL!$A$2:$AL782,$O162,36)</f>
        <v/>
      </c>
      <c r="L162" s="67" t="str">
        <f t="array" ref="L162">INDEX(postDEL!$A$2:$AL782,$O162,38)</f>
        <v/>
      </c>
      <c r="M162" s="67" t="str">
        <f t="array" ref="M162">INDEX(postDEL!$A$2:$AL782,$O162,15)</f>
        <v/>
      </c>
      <c r="N162" s="8">
        <f>COUNTIF(postDEL!$A$2:$A782,A162)</f>
        <v>1</v>
      </c>
      <c r="O162" s="13">
        <f>MATCH(A162,postDEL!A$2:A782,0)</f>
        <v>161</v>
      </c>
      <c r="P162" s="8" t="str">
        <f t="shared" si="1"/>
        <v/>
      </c>
      <c r="Q162" s="8">
        <f t="shared" si="2"/>
        <v>0</v>
      </c>
      <c r="R162" s="4"/>
    </row>
    <row r="163">
      <c r="A163" s="209" t="s">
        <v>694</v>
      </c>
      <c r="B163" s="65">
        <f t="array" ref="B163">INDEX(postDEL!$A$2:$P782,$O163,2)</f>
        <v>44482</v>
      </c>
      <c r="C163" s="208">
        <f t="array" ref="C163">INDEX(postDEL!$A$2:$P782,$O163,3)</f>
        <v>0.4350115741</v>
      </c>
      <c r="D163" s="67" t="str">
        <f t="array" ref="D163">INDEX(postDEL!$A$2:$AN782,$O163,39)</f>
        <v>SpROSA145068</v>
      </c>
      <c r="E163" s="67" t="str">
        <f t="array" ref="E163">INDEX(postDEL!$A$2:$P782,$O163,4)</f>
        <v/>
      </c>
      <c r="F163" s="67" t="str">
        <f t="array" ref="F163">INDEX(postDEL!$A$2:$P782,$O163,5)</f>
        <v/>
      </c>
      <c r="G163" s="67" t="str">
        <f t="array" ref="G163">INDEX(postDEL!$A$2:$P782,$O163,11)</f>
        <v>Negative</v>
      </c>
      <c r="H163" s="67" t="str">
        <f t="array" ref="H163">INDEX(postDEL!$A$2:$AL782,$O163,37)</f>
        <v>Negative</v>
      </c>
      <c r="I163" s="65">
        <f t="array" ref="I163">INDEX(postDEL!$A$2:$AL782,$O163,12)</f>
        <v>44482</v>
      </c>
      <c r="J163" s="208">
        <f t="array" ref="J163">INDEX(postDEL!$A$2:$AL782,$O163,13)</f>
        <v>0.5174884259</v>
      </c>
      <c r="K163" s="67" t="str">
        <f t="array" ref="K163">INDEX(postDEL!$A$2:$AL782,$O163,36)</f>
        <v/>
      </c>
      <c r="L163" s="67" t="str">
        <f t="array" ref="L163">INDEX(postDEL!$A$2:$AL782,$O163,38)</f>
        <v/>
      </c>
      <c r="M163" s="67" t="str">
        <f t="array" ref="M163">INDEX(postDEL!$A$2:$AL782,$O163,15)</f>
        <v/>
      </c>
      <c r="N163" s="8">
        <f>COUNTIF(postDEL!$A$2:$A782,A163)</f>
        <v>1</v>
      </c>
      <c r="O163" s="13">
        <f>MATCH(A163,postDEL!A$2:A782,0)</f>
        <v>162</v>
      </c>
      <c r="P163" s="8" t="str">
        <f t="shared" si="1"/>
        <v/>
      </c>
      <c r="Q163" s="8">
        <f t="shared" si="2"/>
        <v>0</v>
      </c>
      <c r="R163" s="4"/>
    </row>
    <row r="164">
      <c r="A164" s="209" t="s">
        <v>697</v>
      </c>
      <c r="B164" s="65">
        <f t="array" ref="B164">INDEX(postDEL!$A$2:$P782,$O164,2)</f>
        <v>44482</v>
      </c>
      <c r="C164" s="208">
        <f t="array" ref="C164">INDEX(postDEL!$A$2:$P782,$O164,3)</f>
        <v>0.4357523148</v>
      </c>
      <c r="D164" s="67" t="str">
        <f t="array" ref="D164">INDEX(postDEL!$A$2:$AN782,$O164,39)</f>
        <v>SpROSA145068</v>
      </c>
      <c r="E164" s="67" t="str">
        <f t="array" ref="E164">INDEX(postDEL!$A$2:$P782,$O164,4)</f>
        <v/>
      </c>
      <c r="F164" s="67" t="str">
        <f t="array" ref="F164">INDEX(postDEL!$A$2:$P782,$O164,5)</f>
        <v/>
      </c>
      <c r="G164" s="67" t="str">
        <f t="array" ref="G164">INDEX(postDEL!$A$2:$P782,$O164,11)</f>
        <v>Negative</v>
      </c>
      <c r="H164" s="67" t="str">
        <f t="array" ref="H164">INDEX(postDEL!$A$2:$AL782,$O164,37)</f>
        <v>Negative</v>
      </c>
      <c r="I164" s="65">
        <f t="array" ref="I164">INDEX(postDEL!$A$2:$AL782,$O164,12)</f>
        <v>44482</v>
      </c>
      <c r="J164" s="208">
        <f t="array" ref="J164">INDEX(postDEL!$A$2:$AL782,$O164,13)</f>
        <v>0.5174884259</v>
      </c>
      <c r="K164" s="67" t="str">
        <f t="array" ref="K164">INDEX(postDEL!$A$2:$AL782,$O164,36)</f>
        <v/>
      </c>
      <c r="L164" s="67" t="str">
        <f t="array" ref="L164">INDEX(postDEL!$A$2:$AL782,$O164,38)</f>
        <v/>
      </c>
      <c r="M164" s="67" t="str">
        <f t="array" ref="M164">INDEX(postDEL!$A$2:$AL782,$O164,15)</f>
        <v/>
      </c>
      <c r="N164" s="8">
        <f>COUNTIF(postDEL!$A$2:$A782,A164)</f>
        <v>1</v>
      </c>
      <c r="O164" s="13">
        <f>MATCH(A164,postDEL!A$2:A782,0)</f>
        <v>163</v>
      </c>
      <c r="P164" s="8" t="str">
        <f t="shared" si="1"/>
        <v/>
      </c>
      <c r="Q164" s="8">
        <f t="shared" si="2"/>
        <v>0</v>
      </c>
      <c r="R164" s="4"/>
    </row>
    <row r="165">
      <c r="A165" s="209" t="s">
        <v>699</v>
      </c>
      <c r="B165" s="65">
        <f t="array" ref="B165">INDEX(postDEL!$A$2:$P782,$O165,2)</f>
        <v>44482</v>
      </c>
      <c r="C165" s="208">
        <f t="array" ref="C165">INDEX(postDEL!$A$2:$P782,$O165,3)</f>
        <v>0.4364699074</v>
      </c>
      <c r="D165" s="67" t="str">
        <f t="array" ref="D165">INDEX(postDEL!$A$2:$AN782,$O165,39)</f>
        <v>SpROSA145068</v>
      </c>
      <c r="E165" s="67" t="str">
        <f t="array" ref="E165">INDEX(postDEL!$A$2:$P782,$O165,4)</f>
        <v/>
      </c>
      <c r="F165" s="67" t="str">
        <f t="array" ref="F165">INDEX(postDEL!$A$2:$P782,$O165,5)</f>
        <v/>
      </c>
      <c r="G165" s="67" t="str">
        <f t="array" ref="G165">INDEX(postDEL!$A$2:$P782,$O165,11)</f>
        <v>Negative</v>
      </c>
      <c r="H165" s="67" t="str">
        <f t="array" ref="H165">INDEX(postDEL!$A$2:$AL782,$O165,37)</f>
        <v>Negative</v>
      </c>
      <c r="I165" s="65">
        <f t="array" ref="I165">INDEX(postDEL!$A$2:$AL782,$O165,12)</f>
        <v>44482</v>
      </c>
      <c r="J165" s="208">
        <f t="array" ref="J165">INDEX(postDEL!$A$2:$AL782,$O165,13)</f>
        <v>0.5174884259</v>
      </c>
      <c r="K165" s="67" t="str">
        <f t="array" ref="K165">INDEX(postDEL!$A$2:$AL782,$O165,36)</f>
        <v/>
      </c>
      <c r="L165" s="67" t="str">
        <f t="array" ref="L165">INDEX(postDEL!$A$2:$AL782,$O165,38)</f>
        <v/>
      </c>
      <c r="M165" s="67" t="str">
        <f t="array" ref="M165">INDEX(postDEL!$A$2:$AL782,$O165,15)</f>
        <v/>
      </c>
      <c r="N165" s="8">
        <f>COUNTIF(postDEL!$A$2:$A782,A165)</f>
        <v>1</v>
      </c>
      <c r="O165" s="13">
        <f>MATCH(A165,postDEL!A$2:A782,0)</f>
        <v>164</v>
      </c>
      <c r="P165" s="8" t="str">
        <f t="shared" si="1"/>
        <v/>
      </c>
      <c r="Q165" s="8">
        <f t="shared" si="2"/>
        <v>0</v>
      </c>
      <c r="R165" s="4"/>
    </row>
    <row r="166">
      <c r="A166" s="209" t="s">
        <v>702</v>
      </c>
      <c r="B166" s="65">
        <f t="array" ref="B166">INDEX(postDEL!$A$2:$P782,$O166,2)</f>
        <v>44482</v>
      </c>
      <c r="C166" s="208">
        <f t="array" ref="C166">INDEX(postDEL!$A$2:$P782,$O166,3)</f>
        <v>0.4382523148</v>
      </c>
      <c r="D166" s="67" t="str">
        <f t="array" ref="D166">INDEX(postDEL!$A$2:$AN782,$O166,39)</f>
        <v>SpROSA145068</v>
      </c>
      <c r="E166" s="67" t="str">
        <f t="array" ref="E166">INDEX(postDEL!$A$2:$P782,$O166,4)</f>
        <v/>
      </c>
      <c r="F166" s="67" t="str">
        <f t="array" ref="F166">INDEX(postDEL!$A$2:$P782,$O166,5)</f>
        <v/>
      </c>
      <c r="G166" s="67" t="str">
        <f t="array" ref="G166">INDEX(postDEL!$A$2:$P782,$O166,11)</f>
        <v>Negative</v>
      </c>
      <c r="H166" s="67" t="str">
        <f t="array" ref="H166">INDEX(postDEL!$A$2:$AL782,$O166,37)</f>
        <v>Negative</v>
      </c>
      <c r="I166" s="65">
        <f t="array" ref="I166">INDEX(postDEL!$A$2:$AL782,$O166,12)</f>
        <v>44482</v>
      </c>
      <c r="J166" s="208">
        <f t="array" ref="J166">INDEX(postDEL!$A$2:$AL782,$O166,13)</f>
        <v>0.5174884259</v>
      </c>
      <c r="K166" s="67" t="str">
        <f t="array" ref="K166">INDEX(postDEL!$A$2:$AL782,$O166,36)</f>
        <v/>
      </c>
      <c r="L166" s="67" t="str">
        <f t="array" ref="L166">INDEX(postDEL!$A$2:$AL782,$O166,38)</f>
        <v/>
      </c>
      <c r="M166" s="67" t="str">
        <f t="array" ref="M166">INDEX(postDEL!$A$2:$AL782,$O166,15)</f>
        <v/>
      </c>
      <c r="N166" s="8">
        <f>COUNTIF(postDEL!$A$2:$A782,A166)</f>
        <v>1</v>
      </c>
      <c r="O166" s="13">
        <f>MATCH(A166,postDEL!A$2:A782,0)</f>
        <v>165</v>
      </c>
      <c r="P166" s="8" t="str">
        <f t="shared" si="1"/>
        <v/>
      </c>
      <c r="Q166" s="8">
        <f t="shared" si="2"/>
        <v>0</v>
      </c>
      <c r="R166" s="4"/>
    </row>
    <row r="167">
      <c r="A167" s="209" t="s">
        <v>704</v>
      </c>
      <c r="B167" s="65">
        <f t="array" ref="B167">INDEX(postDEL!$A$2:$P782,$O167,2)</f>
        <v>44482</v>
      </c>
      <c r="C167" s="208">
        <f t="array" ref="C167">INDEX(postDEL!$A$2:$P782,$O167,3)</f>
        <v>0.4386689815</v>
      </c>
      <c r="D167" s="67" t="str">
        <f t="array" ref="D167">INDEX(postDEL!$A$2:$AN782,$O167,39)</f>
        <v>SpROSA573919</v>
      </c>
      <c r="E167" s="67" t="str">
        <f t="array" ref="E167">INDEX(postDEL!$A$2:$P782,$O167,4)</f>
        <v/>
      </c>
      <c r="F167" s="67" t="str">
        <f t="array" ref="F167">INDEX(postDEL!$A$2:$P782,$O167,5)</f>
        <v/>
      </c>
      <c r="G167" s="67" t="str">
        <f t="array" ref="G167">INDEX(postDEL!$A$2:$P782,$O167,11)</f>
        <v>Negative</v>
      </c>
      <c r="H167" s="67" t="str">
        <f t="array" ref="H167">INDEX(postDEL!$A$2:$AL782,$O167,37)</f>
        <v>Negative</v>
      </c>
      <c r="I167" s="65">
        <f t="array" ref="I167">INDEX(postDEL!$A$2:$AL782,$O167,12)</f>
        <v>44482</v>
      </c>
      <c r="J167" s="208">
        <f t="array" ref="J167">INDEX(postDEL!$A$2:$AL782,$O167,13)</f>
        <v>0.5174884259</v>
      </c>
      <c r="K167" s="67" t="str">
        <f t="array" ref="K167">INDEX(postDEL!$A$2:$AL782,$O167,36)</f>
        <v/>
      </c>
      <c r="L167" s="67" t="str">
        <f t="array" ref="L167">INDEX(postDEL!$A$2:$AL782,$O167,38)</f>
        <v/>
      </c>
      <c r="M167" s="67" t="str">
        <f t="array" ref="M167">INDEX(postDEL!$A$2:$AL782,$O167,15)</f>
        <v/>
      </c>
      <c r="N167" s="8">
        <f>COUNTIF(postDEL!$A$2:$A782,A167)</f>
        <v>1</v>
      </c>
      <c r="O167" s="13">
        <f>MATCH(A167,postDEL!A$2:A782,0)</f>
        <v>166</v>
      </c>
      <c r="P167" s="8" t="str">
        <f t="shared" si="1"/>
        <v/>
      </c>
      <c r="Q167" s="8">
        <f t="shared" si="2"/>
        <v>0</v>
      </c>
      <c r="R167" s="4"/>
    </row>
    <row r="168">
      <c r="A168" s="209" t="s">
        <v>706</v>
      </c>
      <c r="B168" s="65">
        <f t="array" ref="B168">INDEX(postDEL!$A$2:$P782,$O168,2)</f>
        <v>44482</v>
      </c>
      <c r="C168" s="208">
        <f t="array" ref="C168">INDEX(postDEL!$A$2:$P782,$O168,3)</f>
        <v>0.7903935185</v>
      </c>
      <c r="D168" s="67" t="str">
        <f t="array" ref="D168">INDEX(postDEL!$A$2:$AN782,$O168,39)</f>
        <v>SpROSA145068</v>
      </c>
      <c r="E168" s="67" t="str">
        <f t="array" ref="E168">INDEX(postDEL!$A$2:$P782,$O168,4)</f>
        <v/>
      </c>
      <c r="F168" s="67" t="str">
        <f t="array" ref="F168">INDEX(postDEL!$A$2:$P782,$O168,5)</f>
        <v/>
      </c>
      <c r="G168" s="67" t="str">
        <f t="array" ref="G168">INDEX(postDEL!$A$2:$P782,$O168,11)</f>
        <v>Null</v>
      </c>
      <c r="H168" s="67" t="str">
        <f t="array" ref="H168">INDEX(postDEL!$A$2:$AL782,$O168,37)</f>
        <v>Negative</v>
      </c>
      <c r="I168" s="65">
        <f t="array" ref="I168">INDEX(postDEL!$A$2:$AL782,$O168,12)</f>
        <v>44868</v>
      </c>
      <c r="J168" s="208">
        <f t="array" ref="J168">INDEX(postDEL!$A$2:$AL782,$O168,13)</f>
        <v>0.5355208333</v>
      </c>
      <c r="K168" s="67">
        <f t="array" ref="K168">INDEX(postDEL!$A$2:$AL782,$O168,36)</f>
        <v>2.2</v>
      </c>
      <c r="L168" s="67" t="str">
        <f t="array" ref="L168">INDEX(postDEL!$A$2:$AL782,$O168,38)</f>
        <v/>
      </c>
      <c r="M168" s="67" t="str">
        <f t="array" ref="M168">INDEX(postDEL!$A$2:$AL782,$O168,15)</f>
        <v/>
      </c>
      <c r="N168" s="8">
        <f>COUNTIF(postDEL!$A$2:$A782,A168)</f>
        <v>1</v>
      </c>
      <c r="O168" s="13">
        <f>MATCH(A168,postDEL!A$2:A782,0)</f>
        <v>167</v>
      </c>
      <c r="P168" s="8" t="str">
        <f t="shared" si="1"/>
        <v/>
      </c>
      <c r="Q168" s="8">
        <f t="shared" si="2"/>
        <v>386</v>
      </c>
      <c r="R168" s="4"/>
    </row>
    <row r="169">
      <c r="A169" s="209" t="s">
        <v>709</v>
      </c>
      <c r="B169" s="65">
        <f t="array" ref="B169">INDEX(postDEL!$A$2:$P782,$O169,2)</f>
        <v>44483</v>
      </c>
      <c r="C169" s="208">
        <f t="array" ref="C169">INDEX(postDEL!$A$2:$P782,$O169,3)</f>
        <v>0.3107986111</v>
      </c>
      <c r="D169" s="67" t="str">
        <f t="array" ref="D169">INDEX(postDEL!$A$2:$AN782,$O169,39)</f>
        <v>SpROSA145068</v>
      </c>
      <c r="E169" s="67" t="str">
        <f t="array" ref="E169">INDEX(postDEL!$A$2:$P782,$O169,4)</f>
        <v/>
      </c>
      <c r="F169" s="67" t="str">
        <f t="array" ref="F169">INDEX(postDEL!$A$2:$P782,$O169,5)</f>
        <v/>
      </c>
      <c r="G169" s="67" t="str">
        <f t="array" ref="G169">INDEX(postDEL!$A$2:$P782,$O169,11)</f>
        <v>Null</v>
      </c>
      <c r="H169" s="67" t="str">
        <f t="array" ref="H169">INDEX(postDEL!$A$2:$AL782,$O169,37)</f>
        <v>Negative</v>
      </c>
      <c r="I169" s="65">
        <f t="array" ref="I169">INDEX(postDEL!$A$2:$AL782,$O169,12)</f>
        <v>44868</v>
      </c>
      <c r="J169" s="208">
        <f t="array" ref="J169">INDEX(postDEL!$A$2:$AL782,$O169,13)</f>
        <v>0.5355208333</v>
      </c>
      <c r="K169" s="67">
        <f t="array" ref="K169">INDEX(postDEL!$A$2:$AL782,$O169,36)</f>
        <v>2.2</v>
      </c>
      <c r="L169" s="67" t="str">
        <f t="array" ref="L169">INDEX(postDEL!$A$2:$AL782,$O169,38)</f>
        <v/>
      </c>
      <c r="M169" s="67" t="str">
        <f t="array" ref="M169">INDEX(postDEL!$A$2:$AL782,$O169,15)</f>
        <v/>
      </c>
      <c r="N169" s="8">
        <f>COUNTIF(postDEL!$A$2:$A782,A169)</f>
        <v>1</v>
      </c>
      <c r="O169" s="13">
        <f>MATCH(A169,postDEL!A$2:A782,0)</f>
        <v>168</v>
      </c>
      <c r="P169" s="8" t="b">
        <f t="shared" si="1"/>
        <v>1</v>
      </c>
      <c r="Q169" s="8">
        <f t="shared" si="2"/>
        <v>385</v>
      </c>
      <c r="R169" s="4"/>
    </row>
    <row r="170">
      <c r="A170" s="209" t="s">
        <v>712</v>
      </c>
      <c r="B170" s="65">
        <f t="array" ref="B170">INDEX(postDEL!$A$2:$P782,$O170,2)</f>
        <v>44483</v>
      </c>
      <c r="C170" s="208">
        <f t="array" ref="C170">INDEX(postDEL!$A$2:$P782,$O170,3)</f>
        <v>0.4429861111</v>
      </c>
      <c r="D170" s="67" t="str">
        <f t="array" ref="D170">INDEX(postDEL!$A$2:$AN782,$O170,39)</f>
        <v>SpROSA145068</v>
      </c>
      <c r="E170" s="67" t="str">
        <f t="array" ref="E170">INDEX(postDEL!$A$2:$P782,$O170,4)</f>
        <v/>
      </c>
      <c r="F170" s="67" t="str">
        <f t="array" ref="F170">INDEX(postDEL!$A$2:$P782,$O170,5)</f>
        <v/>
      </c>
      <c r="G170" s="67" t="str">
        <f t="array" ref="G170">INDEX(postDEL!$A$2:$P782,$O170,11)</f>
        <v>Negative</v>
      </c>
      <c r="H170" s="67" t="str">
        <f t="array" ref="H170">INDEX(postDEL!$A$2:$AL782,$O170,37)</f>
        <v>Negative</v>
      </c>
      <c r="I170" s="65">
        <f t="array" ref="I170">INDEX(postDEL!$A$2:$AL782,$O170,12)</f>
        <v>44484</v>
      </c>
      <c r="J170" s="208">
        <f t="array" ref="J170">INDEX(postDEL!$A$2:$AL782,$O170,13)</f>
        <v>0.3476041667</v>
      </c>
      <c r="K170" s="67" t="str">
        <f t="array" ref="K170">INDEX(postDEL!$A$2:$AL782,$O170,36)</f>
        <v/>
      </c>
      <c r="L170" s="67" t="str">
        <f t="array" ref="L170">INDEX(postDEL!$A$2:$AL782,$O170,38)</f>
        <v/>
      </c>
      <c r="M170" s="67" t="str">
        <f t="array" ref="M170">INDEX(postDEL!$A$2:$AL782,$O170,15)</f>
        <v/>
      </c>
      <c r="N170" s="8">
        <f>COUNTIF(postDEL!$A$2:$A782,A170)</f>
        <v>1</v>
      </c>
      <c r="O170" s="13">
        <f>MATCH(A170,postDEL!A$2:A782,0)</f>
        <v>169</v>
      </c>
      <c r="P170" s="8" t="str">
        <f t="shared" si="1"/>
        <v/>
      </c>
      <c r="Q170" s="8">
        <f t="shared" si="2"/>
        <v>1</v>
      </c>
      <c r="R170" s="4"/>
    </row>
    <row r="171">
      <c r="A171" s="209" t="s">
        <v>714</v>
      </c>
      <c r="B171" s="65">
        <f t="array" ref="B171">INDEX(postDEL!$A$2:$P782,$O171,2)</f>
        <v>44483</v>
      </c>
      <c r="C171" s="208">
        <f t="array" ref="C171">INDEX(postDEL!$A$2:$P782,$O171,3)</f>
        <v>0.452962963</v>
      </c>
      <c r="D171" s="67" t="str">
        <f t="array" ref="D171">INDEX(postDEL!$A$2:$AN782,$O171,39)</f>
        <v>SpROSA145068</v>
      </c>
      <c r="E171" s="67" t="str">
        <f t="array" ref="E171">INDEX(postDEL!$A$2:$P782,$O171,4)</f>
        <v/>
      </c>
      <c r="F171" s="67" t="str">
        <f t="array" ref="F171">INDEX(postDEL!$A$2:$P782,$O171,5)</f>
        <v/>
      </c>
      <c r="G171" s="67" t="str">
        <f t="array" ref="G171">INDEX(postDEL!$A$2:$P782,$O171,11)</f>
        <v>Negative</v>
      </c>
      <c r="H171" s="67" t="str">
        <f t="array" ref="H171">INDEX(postDEL!$A$2:$AL782,$O171,37)</f>
        <v>Negative</v>
      </c>
      <c r="I171" s="65">
        <f t="array" ref="I171">INDEX(postDEL!$A$2:$AL782,$O171,12)</f>
        <v>44484</v>
      </c>
      <c r="J171" s="208">
        <f t="array" ref="J171">INDEX(postDEL!$A$2:$AL782,$O171,13)</f>
        <v>0.3476041667</v>
      </c>
      <c r="K171" s="67" t="str">
        <f t="array" ref="K171">INDEX(postDEL!$A$2:$AL782,$O171,36)</f>
        <v/>
      </c>
      <c r="L171" s="67" t="str">
        <f t="array" ref="L171">INDEX(postDEL!$A$2:$AL782,$O171,38)</f>
        <v/>
      </c>
      <c r="M171" s="67" t="str">
        <f t="array" ref="M171">INDEX(postDEL!$A$2:$AL782,$O171,15)</f>
        <v/>
      </c>
      <c r="N171" s="8">
        <f>COUNTIF(postDEL!$A$2:$A782,A171)</f>
        <v>1</v>
      </c>
      <c r="O171" s="13">
        <f>MATCH(A171,postDEL!A$2:A782,0)</f>
        <v>170</v>
      </c>
      <c r="P171" s="8" t="str">
        <f t="shared" si="1"/>
        <v/>
      </c>
      <c r="Q171" s="8">
        <f t="shared" si="2"/>
        <v>1</v>
      </c>
      <c r="R171" s="4"/>
    </row>
    <row r="172">
      <c r="A172" s="209" t="s">
        <v>716</v>
      </c>
      <c r="B172" s="65">
        <f t="array" ref="B172">INDEX(postDEL!$A$2:$P782,$O172,2)</f>
        <v>44483</v>
      </c>
      <c r="C172" s="208">
        <f t="array" ref="C172">INDEX(postDEL!$A$2:$P782,$O172,3)</f>
        <v>0.4620601852</v>
      </c>
      <c r="D172" s="67" t="str">
        <f t="array" ref="D172">INDEX(postDEL!$A$2:$AN782,$O172,39)</f>
        <v>SpROSA145068</v>
      </c>
      <c r="E172" s="67" t="str">
        <f t="array" ref="E172">INDEX(postDEL!$A$2:$P782,$O172,4)</f>
        <v/>
      </c>
      <c r="F172" s="67" t="str">
        <f t="array" ref="F172">INDEX(postDEL!$A$2:$P782,$O172,5)</f>
        <v/>
      </c>
      <c r="G172" s="67" t="str">
        <f t="array" ref="G172">INDEX(postDEL!$A$2:$P782,$O172,11)</f>
        <v>Negative</v>
      </c>
      <c r="H172" s="67" t="str">
        <f t="array" ref="H172">INDEX(postDEL!$A$2:$AL782,$O172,37)</f>
        <v>Negative</v>
      </c>
      <c r="I172" s="65">
        <f t="array" ref="I172">INDEX(postDEL!$A$2:$AL782,$O172,12)</f>
        <v>44484</v>
      </c>
      <c r="J172" s="208">
        <f t="array" ref="J172">INDEX(postDEL!$A$2:$AL782,$O172,13)</f>
        <v>0.3476041667</v>
      </c>
      <c r="K172" s="67" t="str">
        <f t="array" ref="K172">INDEX(postDEL!$A$2:$AL782,$O172,36)</f>
        <v/>
      </c>
      <c r="L172" s="67" t="str">
        <f t="array" ref="L172">INDEX(postDEL!$A$2:$AL782,$O172,38)</f>
        <v/>
      </c>
      <c r="M172" s="67" t="str">
        <f t="array" ref="M172">INDEX(postDEL!$A$2:$AL782,$O172,15)</f>
        <v/>
      </c>
      <c r="N172" s="8">
        <f>COUNTIF(postDEL!$A$2:$A782,A172)</f>
        <v>1</v>
      </c>
      <c r="O172" s="13">
        <f>MATCH(A172,postDEL!A$2:A782,0)</f>
        <v>171</v>
      </c>
      <c r="P172" s="8" t="str">
        <f t="shared" si="1"/>
        <v/>
      </c>
      <c r="Q172" s="8">
        <f t="shared" si="2"/>
        <v>1</v>
      </c>
      <c r="R172" s="4"/>
    </row>
    <row r="173">
      <c r="A173" s="209" t="s">
        <v>718</v>
      </c>
      <c r="B173" s="65">
        <f t="array" ref="B173">INDEX(postDEL!$A$2:$P782,$O173,2)</f>
        <v>44483</v>
      </c>
      <c r="C173" s="208">
        <f t="array" ref="C173">INDEX(postDEL!$A$2:$P782,$O173,3)</f>
        <v>0.462337963</v>
      </c>
      <c r="D173" s="67" t="str">
        <f t="array" ref="D173">INDEX(postDEL!$A$2:$AN782,$O173,39)</f>
        <v>SpROSA145068</v>
      </c>
      <c r="E173" s="67" t="str">
        <f t="array" ref="E173">INDEX(postDEL!$A$2:$P782,$O173,4)</f>
        <v/>
      </c>
      <c r="F173" s="67" t="str">
        <f t="array" ref="F173">INDEX(postDEL!$A$2:$P782,$O173,5)</f>
        <v/>
      </c>
      <c r="G173" s="67" t="str">
        <f t="array" ref="G173">INDEX(postDEL!$A$2:$P782,$O173,11)</f>
        <v>Negative</v>
      </c>
      <c r="H173" s="67" t="str">
        <f t="array" ref="H173">INDEX(postDEL!$A$2:$AL782,$O173,37)</f>
        <v>Negative</v>
      </c>
      <c r="I173" s="65">
        <f t="array" ref="I173">INDEX(postDEL!$A$2:$AL782,$O173,12)</f>
        <v>44484</v>
      </c>
      <c r="J173" s="208">
        <f t="array" ref="J173">INDEX(postDEL!$A$2:$AL782,$O173,13)</f>
        <v>0.3476041667</v>
      </c>
      <c r="K173" s="67" t="str">
        <f t="array" ref="K173">INDEX(postDEL!$A$2:$AL782,$O173,36)</f>
        <v/>
      </c>
      <c r="L173" s="67" t="str">
        <f t="array" ref="L173">INDEX(postDEL!$A$2:$AL782,$O173,38)</f>
        <v/>
      </c>
      <c r="M173" s="67" t="str">
        <f t="array" ref="M173">INDEX(postDEL!$A$2:$AL782,$O173,15)</f>
        <v/>
      </c>
      <c r="N173" s="8">
        <f>COUNTIF(postDEL!$A$2:$A782,A173)</f>
        <v>1</v>
      </c>
      <c r="O173" s="13">
        <f>MATCH(A173,postDEL!A$2:A782,0)</f>
        <v>172</v>
      </c>
      <c r="P173" s="8" t="str">
        <f t="shared" si="1"/>
        <v/>
      </c>
      <c r="Q173" s="8">
        <f t="shared" si="2"/>
        <v>1</v>
      </c>
      <c r="R173" s="4"/>
    </row>
    <row r="174">
      <c r="A174" s="209" t="s">
        <v>720</v>
      </c>
      <c r="B174" s="65">
        <f t="array" ref="B174">INDEX(postDEL!$A$2:$P782,$O174,2)</f>
        <v>44483</v>
      </c>
      <c r="C174" s="208">
        <f t="array" ref="C174">INDEX(postDEL!$A$2:$P782,$O174,3)</f>
        <v>0.4932523148</v>
      </c>
      <c r="D174" s="67" t="str">
        <f t="array" ref="D174">INDEX(postDEL!$A$2:$AN782,$O174,39)</f>
        <v>SpROSA145068</v>
      </c>
      <c r="E174" s="67" t="str">
        <f t="array" ref="E174">INDEX(postDEL!$A$2:$P782,$O174,4)</f>
        <v/>
      </c>
      <c r="F174" s="67" t="str">
        <f t="array" ref="F174">INDEX(postDEL!$A$2:$P782,$O174,5)</f>
        <v/>
      </c>
      <c r="G174" s="67" t="str">
        <f t="array" ref="G174">INDEX(postDEL!$A$2:$P782,$O174,11)</f>
        <v>Negative</v>
      </c>
      <c r="H174" s="67" t="str">
        <f t="array" ref="H174">INDEX(postDEL!$A$2:$AL782,$O174,37)</f>
        <v>Negative</v>
      </c>
      <c r="I174" s="65">
        <f t="array" ref="I174">INDEX(postDEL!$A$2:$AL782,$O174,12)</f>
        <v>44484</v>
      </c>
      <c r="J174" s="208">
        <f t="array" ref="J174">INDEX(postDEL!$A$2:$AL782,$O174,13)</f>
        <v>0.3476041667</v>
      </c>
      <c r="K174" s="67" t="str">
        <f t="array" ref="K174">INDEX(postDEL!$A$2:$AL782,$O174,36)</f>
        <v/>
      </c>
      <c r="L174" s="67" t="str">
        <f t="array" ref="L174">INDEX(postDEL!$A$2:$AL782,$O174,38)</f>
        <v/>
      </c>
      <c r="M174" s="67" t="str">
        <f t="array" ref="M174">INDEX(postDEL!$A$2:$AL782,$O174,15)</f>
        <v/>
      </c>
      <c r="N174" s="8">
        <f>COUNTIF(postDEL!$A$2:$A782,A174)</f>
        <v>1</v>
      </c>
      <c r="O174" s="13">
        <f>MATCH(A174,postDEL!A$2:A782,0)</f>
        <v>173</v>
      </c>
      <c r="P174" s="8" t="str">
        <f t="shared" si="1"/>
        <v/>
      </c>
      <c r="Q174" s="8">
        <f t="shared" si="2"/>
        <v>1</v>
      </c>
      <c r="R174" s="4"/>
    </row>
    <row r="175">
      <c r="A175" s="209" t="s">
        <v>722</v>
      </c>
      <c r="B175" s="65">
        <f t="array" ref="B175">INDEX(postDEL!$A$2:$P782,$O175,2)</f>
        <v>44483</v>
      </c>
      <c r="C175" s="208">
        <f t="array" ref="C175">INDEX(postDEL!$A$2:$P782,$O175,3)</f>
        <v>0.4936458333</v>
      </c>
      <c r="D175" s="67" t="str">
        <f t="array" ref="D175">INDEX(postDEL!$A$2:$AN782,$O175,39)</f>
        <v>SpROSA145068</v>
      </c>
      <c r="E175" s="67" t="str">
        <f t="array" ref="E175">INDEX(postDEL!$A$2:$P782,$O175,4)</f>
        <v/>
      </c>
      <c r="F175" s="67" t="str">
        <f t="array" ref="F175">INDEX(postDEL!$A$2:$P782,$O175,5)</f>
        <v/>
      </c>
      <c r="G175" s="67" t="str">
        <f t="array" ref="G175">INDEX(postDEL!$A$2:$P782,$O175,11)</f>
        <v>Negative</v>
      </c>
      <c r="H175" s="67" t="str">
        <f t="array" ref="H175">INDEX(postDEL!$A$2:$AL782,$O175,37)</f>
        <v>Negative</v>
      </c>
      <c r="I175" s="65">
        <f t="array" ref="I175">INDEX(postDEL!$A$2:$AL782,$O175,12)</f>
        <v>44484</v>
      </c>
      <c r="J175" s="208">
        <f t="array" ref="J175">INDEX(postDEL!$A$2:$AL782,$O175,13)</f>
        <v>0.3476041667</v>
      </c>
      <c r="K175" s="67" t="str">
        <f t="array" ref="K175">INDEX(postDEL!$A$2:$AL782,$O175,36)</f>
        <v/>
      </c>
      <c r="L175" s="67" t="str">
        <f t="array" ref="L175">INDEX(postDEL!$A$2:$AL782,$O175,38)</f>
        <v/>
      </c>
      <c r="M175" s="67" t="str">
        <f t="array" ref="M175">INDEX(postDEL!$A$2:$AL782,$O175,15)</f>
        <v/>
      </c>
      <c r="N175" s="8">
        <f>COUNTIF(postDEL!$A$2:$A782,A175)</f>
        <v>1</v>
      </c>
      <c r="O175" s="13">
        <f>MATCH(A175,postDEL!A$2:A782,0)</f>
        <v>174</v>
      </c>
      <c r="P175" s="8" t="str">
        <f t="shared" si="1"/>
        <v/>
      </c>
      <c r="Q175" s="8">
        <f t="shared" si="2"/>
        <v>1</v>
      </c>
      <c r="R175" s="4"/>
    </row>
    <row r="176">
      <c r="A176" s="209" t="s">
        <v>724</v>
      </c>
      <c r="B176" s="65">
        <f t="array" ref="B176">INDEX(postDEL!$A$2:$P782,$O176,2)</f>
        <v>44484</v>
      </c>
      <c r="C176" s="208">
        <f t="array" ref="C176">INDEX(postDEL!$A$2:$P782,$O176,3)</f>
        <v>0.2601388889</v>
      </c>
      <c r="D176" s="67" t="str">
        <f t="array" ref="D176">INDEX(postDEL!$A$2:$AN782,$O176,39)</f>
        <v>SpROSA145068</v>
      </c>
      <c r="E176" s="67" t="str">
        <f t="array" ref="E176">INDEX(postDEL!$A$2:$P782,$O176,4)</f>
        <v/>
      </c>
      <c r="F176" s="67" t="str">
        <f t="array" ref="F176">INDEX(postDEL!$A$2:$P782,$O176,5)</f>
        <v/>
      </c>
      <c r="G176" s="67" t="str">
        <f t="array" ref="G176">INDEX(postDEL!$A$2:$P782,$O176,11)</f>
        <v>Negative</v>
      </c>
      <c r="H176" s="67" t="str">
        <f t="array" ref="H176">INDEX(postDEL!$A$2:$AL782,$O176,37)</f>
        <v>Negative</v>
      </c>
      <c r="I176" s="65">
        <f t="array" ref="I176">INDEX(postDEL!$A$2:$AL782,$O176,12)</f>
        <v>44484</v>
      </c>
      <c r="J176" s="208">
        <f t="array" ref="J176">INDEX(postDEL!$A$2:$AL782,$O176,13)</f>
        <v>0.3476041667</v>
      </c>
      <c r="K176" s="67" t="str">
        <f t="array" ref="K176">INDEX(postDEL!$A$2:$AL782,$O176,36)</f>
        <v/>
      </c>
      <c r="L176" s="67" t="str">
        <f t="array" ref="L176">INDEX(postDEL!$A$2:$AL782,$O176,38)</f>
        <v/>
      </c>
      <c r="M176" s="67" t="str">
        <f t="array" ref="M176">INDEX(postDEL!$A$2:$AL782,$O176,15)</f>
        <v/>
      </c>
      <c r="N176" s="8">
        <f>COUNTIF(postDEL!$A$2:$A782,A176)</f>
        <v>1</v>
      </c>
      <c r="O176" s="13">
        <f>MATCH(A176,postDEL!A$2:A782,0)</f>
        <v>175</v>
      </c>
      <c r="P176" s="8" t="b">
        <f t="shared" si="1"/>
        <v>1</v>
      </c>
      <c r="Q176" s="8">
        <f t="shared" si="2"/>
        <v>0</v>
      </c>
      <c r="R176" s="4"/>
    </row>
    <row r="177">
      <c r="A177" s="209" t="s">
        <v>726</v>
      </c>
      <c r="B177" s="65">
        <f t="array" ref="B177">INDEX(postDEL!$A$2:$P782,$O177,2)</f>
        <v>44484</v>
      </c>
      <c r="C177" s="208">
        <f t="array" ref="C177">INDEX(postDEL!$A$2:$P782,$O177,3)</f>
        <v>0.261099537</v>
      </c>
      <c r="D177" s="67" t="str">
        <f t="array" ref="D177">INDEX(postDEL!$A$2:$AN782,$O177,39)</f>
        <v>SpROSA145068</v>
      </c>
      <c r="E177" s="67" t="str">
        <f t="array" ref="E177">INDEX(postDEL!$A$2:$P782,$O177,4)</f>
        <v/>
      </c>
      <c r="F177" s="67" t="str">
        <f t="array" ref="F177">INDEX(postDEL!$A$2:$P782,$O177,5)</f>
        <v/>
      </c>
      <c r="G177" s="67" t="str">
        <f t="array" ref="G177">INDEX(postDEL!$A$2:$P782,$O177,11)</f>
        <v>Negative</v>
      </c>
      <c r="H177" s="67" t="str">
        <f t="array" ref="H177">INDEX(postDEL!$A$2:$AL782,$O177,37)</f>
        <v>Negative</v>
      </c>
      <c r="I177" s="65">
        <f t="array" ref="I177">INDEX(postDEL!$A$2:$AL782,$O177,12)</f>
        <v>44484</v>
      </c>
      <c r="J177" s="208">
        <f t="array" ref="J177">INDEX(postDEL!$A$2:$AL782,$O177,13)</f>
        <v>0.3476041667</v>
      </c>
      <c r="K177" s="67" t="str">
        <f t="array" ref="K177">INDEX(postDEL!$A$2:$AL782,$O177,36)</f>
        <v/>
      </c>
      <c r="L177" s="67" t="str">
        <f t="array" ref="L177">INDEX(postDEL!$A$2:$AL782,$O177,38)</f>
        <v/>
      </c>
      <c r="M177" s="67" t="str">
        <f t="array" ref="M177">INDEX(postDEL!$A$2:$AL782,$O177,15)</f>
        <v/>
      </c>
      <c r="N177" s="8">
        <f>COUNTIF(postDEL!$A$2:$A782,A177)</f>
        <v>1</v>
      </c>
      <c r="O177" s="13">
        <f>MATCH(A177,postDEL!A$2:A782,0)</f>
        <v>176</v>
      </c>
      <c r="P177" s="8" t="str">
        <f t="shared" si="1"/>
        <v/>
      </c>
      <c r="Q177" s="8">
        <f t="shared" si="2"/>
        <v>0</v>
      </c>
      <c r="R177" s="4"/>
    </row>
    <row r="178">
      <c r="A178" s="209" t="s">
        <v>728</v>
      </c>
      <c r="B178" s="65">
        <f t="array" ref="B178">INDEX(postDEL!$A$2:$P782,$O178,2)</f>
        <v>44484</v>
      </c>
      <c r="C178" s="208">
        <f t="array" ref="C178">INDEX(postDEL!$A$2:$P782,$O178,3)</f>
        <v>0.2613078704</v>
      </c>
      <c r="D178" s="67" t="str">
        <f t="array" ref="D178">INDEX(postDEL!$A$2:$AN782,$O178,39)</f>
        <v>SpROSA145068</v>
      </c>
      <c r="E178" s="67" t="str">
        <f t="array" ref="E178">INDEX(postDEL!$A$2:$P782,$O178,4)</f>
        <v/>
      </c>
      <c r="F178" s="67" t="str">
        <f t="array" ref="F178">INDEX(postDEL!$A$2:$P782,$O178,5)</f>
        <v/>
      </c>
      <c r="G178" s="67" t="str">
        <f t="array" ref="G178">INDEX(postDEL!$A$2:$P782,$O178,11)</f>
        <v>Negative</v>
      </c>
      <c r="H178" s="67" t="str">
        <f t="array" ref="H178">INDEX(postDEL!$A$2:$AL782,$O178,37)</f>
        <v>Negative</v>
      </c>
      <c r="I178" s="65">
        <f t="array" ref="I178">INDEX(postDEL!$A$2:$AL782,$O178,12)</f>
        <v>44484</v>
      </c>
      <c r="J178" s="208">
        <f t="array" ref="J178">INDEX(postDEL!$A$2:$AL782,$O178,13)</f>
        <v>0.3476041667</v>
      </c>
      <c r="K178" s="67" t="str">
        <f t="array" ref="K178">INDEX(postDEL!$A$2:$AL782,$O178,36)</f>
        <v/>
      </c>
      <c r="L178" s="67" t="str">
        <f t="array" ref="L178">INDEX(postDEL!$A$2:$AL782,$O178,38)</f>
        <v/>
      </c>
      <c r="M178" s="67" t="str">
        <f t="array" ref="M178">INDEX(postDEL!$A$2:$AL782,$O178,15)</f>
        <v/>
      </c>
      <c r="N178" s="8">
        <f>COUNTIF(postDEL!$A$2:$A782,A178)</f>
        <v>1</v>
      </c>
      <c r="O178" s="13">
        <f>MATCH(A178,postDEL!A$2:A782,0)</f>
        <v>177</v>
      </c>
      <c r="P178" s="8" t="str">
        <f t="shared" si="1"/>
        <v/>
      </c>
      <c r="Q178" s="8">
        <f t="shared" si="2"/>
        <v>0</v>
      </c>
      <c r="R178" s="4"/>
    </row>
    <row r="179">
      <c r="A179" s="209" t="s">
        <v>730</v>
      </c>
      <c r="B179" s="65">
        <f t="array" ref="B179">INDEX(postDEL!$A$2:$P782,$O179,2)</f>
        <v>44484</v>
      </c>
      <c r="C179" s="208">
        <f t="array" ref="C179">INDEX(postDEL!$A$2:$P782,$O179,3)</f>
        <v>0.2613194444</v>
      </c>
      <c r="D179" s="67" t="str">
        <f t="array" ref="D179">INDEX(postDEL!$A$2:$AN782,$O179,39)</f>
        <v>SpROSA573919</v>
      </c>
      <c r="E179" s="67" t="str">
        <f t="array" ref="E179">INDEX(postDEL!$A$2:$P782,$O179,4)</f>
        <v/>
      </c>
      <c r="F179" s="67" t="str">
        <f t="array" ref="F179">INDEX(postDEL!$A$2:$P782,$O179,5)</f>
        <v/>
      </c>
      <c r="G179" s="67" t="str">
        <f t="array" ref="G179">INDEX(postDEL!$A$2:$P782,$O179,11)</f>
        <v>Negative</v>
      </c>
      <c r="H179" s="67" t="str">
        <f t="array" ref="H179">INDEX(postDEL!$A$2:$AL782,$O179,37)</f>
        <v>Negative</v>
      </c>
      <c r="I179" s="65">
        <f t="array" ref="I179">INDEX(postDEL!$A$2:$AL782,$O179,12)</f>
        <v>44484</v>
      </c>
      <c r="J179" s="208">
        <f t="array" ref="J179">INDEX(postDEL!$A$2:$AL782,$O179,13)</f>
        <v>0.3476041667</v>
      </c>
      <c r="K179" s="67" t="str">
        <f t="array" ref="K179">INDEX(postDEL!$A$2:$AL782,$O179,36)</f>
        <v/>
      </c>
      <c r="L179" s="67" t="str">
        <f t="array" ref="L179">INDEX(postDEL!$A$2:$AL782,$O179,38)</f>
        <v/>
      </c>
      <c r="M179" s="67" t="str">
        <f t="array" ref="M179">INDEX(postDEL!$A$2:$AL782,$O179,15)</f>
        <v/>
      </c>
      <c r="N179" s="8">
        <f>COUNTIF(postDEL!$A$2:$A782,A179)</f>
        <v>1</v>
      </c>
      <c r="O179" s="13">
        <f>MATCH(A179,postDEL!A$2:A782,0)</f>
        <v>178</v>
      </c>
      <c r="P179" s="8" t="str">
        <f t="shared" si="1"/>
        <v/>
      </c>
      <c r="Q179" s="8">
        <f t="shared" si="2"/>
        <v>0</v>
      </c>
      <c r="R179" s="4"/>
    </row>
    <row r="180">
      <c r="A180" s="209" t="s">
        <v>732</v>
      </c>
      <c r="B180" s="65">
        <f t="array" ref="B180">INDEX(postDEL!$A$2:$P782,$O180,2)</f>
        <v>44484</v>
      </c>
      <c r="C180" s="208">
        <f t="array" ref="C180">INDEX(postDEL!$A$2:$P782,$O180,3)</f>
        <v>0.2616435185</v>
      </c>
      <c r="D180" s="67" t="str">
        <f t="array" ref="D180">INDEX(postDEL!$A$2:$AN782,$O180,39)</f>
        <v>SpROSA145068</v>
      </c>
      <c r="E180" s="67" t="str">
        <f t="array" ref="E180">INDEX(postDEL!$A$2:$P782,$O180,4)</f>
        <v/>
      </c>
      <c r="F180" s="67" t="str">
        <f t="array" ref="F180">INDEX(postDEL!$A$2:$P782,$O180,5)</f>
        <v/>
      </c>
      <c r="G180" s="67" t="str">
        <f t="array" ref="G180">INDEX(postDEL!$A$2:$P782,$O180,11)</f>
        <v>Null</v>
      </c>
      <c r="H180" s="67" t="str">
        <f t="array" ref="H180">INDEX(postDEL!$A$2:$AL782,$O180,37)</f>
        <v>Negative</v>
      </c>
      <c r="I180" s="65">
        <f t="array" ref="I180">INDEX(postDEL!$A$2:$AL782,$O180,12)</f>
        <v>44868</v>
      </c>
      <c r="J180" s="208">
        <f t="array" ref="J180">INDEX(postDEL!$A$2:$AL782,$O180,13)</f>
        <v>0.5355208333</v>
      </c>
      <c r="K180" s="67">
        <f t="array" ref="K180">INDEX(postDEL!$A$2:$AL782,$O180,36)</f>
        <v>2.2</v>
      </c>
      <c r="L180" s="67" t="str">
        <f t="array" ref="L180">INDEX(postDEL!$A$2:$AL782,$O180,38)</f>
        <v/>
      </c>
      <c r="M180" s="67" t="str">
        <f t="array" ref="M180">INDEX(postDEL!$A$2:$AL782,$O180,15)</f>
        <v/>
      </c>
      <c r="N180" s="8">
        <f>COUNTIF(postDEL!$A$2:$A782,A180)</f>
        <v>1</v>
      </c>
      <c r="O180" s="13">
        <f>MATCH(A180,postDEL!A$2:A782,0)</f>
        <v>179</v>
      </c>
      <c r="P180" s="8" t="str">
        <f t="shared" si="1"/>
        <v/>
      </c>
      <c r="Q180" s="8">
        <f t="shared" si="2"/>
        <v>384</v>
      </c>
      <c r="R180" s="4"/>
    </row>
    <row r="181">
      <c r="A181" s="209" t="s">
        <v>734</v>
      </c>
      <c r="B181" s="65">
        <f t="array" ref="B181">INDEX(postDEL!$A$2:$P782,$O181,2)</f>
        <v>44484</v>
      </c>
      <c r="C181" s="208">
        <f t="array" ref="C181">INDEX(postDEL!$A$2:$P782,$O181,3)</f>
        <v>0.2619328704</v>
      </c>
      <c r="D181" s="67" t="str">
        <f t="array" ref="D181">INDEX(postDEL!$A$2:$AN782,$O181,39)</f>
        <v>SpROSA145068</v>
      </c>
      <c r="E181" s="67" t="str">
        <f t="array" ref="E181">INDEX(postDEL!$A$2:$P782,$O181,4)</f>
        <v/>
      </c>
      <c r="F181" s="67" t="str">
        <f t="array" ref="F181">INDEX(postDEL!$A$2:$P782,$O181,5)</f>
        <v/>
      </c>
      <c r="G181" s="67" t="str">
        <f t="array" ref="G181">INDEX(postDEL!$A$2:$P782,$O181,11)</f>
        <v>Null</v>
      </c>
      <c r="H181" s="67" t="str">
        <f t="array" ref="H181">INDEX(postDEL!$A$2:$AL782,$O181,37)</f>
        <v>Negative</v>
      </c>
      <c r="I181" s="65" t="str">
        <f t="array" ref="I181">INDEX(postDEL!$A$2:$AL782,$O181,12)</f>
        <v/>
      </c>
      <c r="J181" s="208" t="str">
        <f t="array" ref="J181">INDEX(postDEL!$A$2:$AL782,$O181,13)</f>
        <v/>
      </c>
      <c r="K181" s="67">
        <f t="array" ref="K181">INDEX(postDEL!$A$2:$AL782,$O181,36)</f>
        <v>2.2</v>
      </c>
      <c r="L181" s="67" t="str">
        <f t="array" ref="L181">INDEX(postDEL!$A$2:$AL782,$O181,38)</f>
        <v/>
      </c>
      <c r="M181" s="67" t="str">
        <f t="array" ref="M181">INDEX(postDEL!$A$2:$AL782,$O181,15)</f>
        <v/>
      </c>
      <c r="N181" s="8">
        <f>COUNTIF(postDEL!$A$2:$A782,A181)</f>
        <v>1</v>
      </c>
      <c r="O181" s="13">
        <f>MATCH(A181,postDEL!A$2:A782,0)</f>
        <v>180</v>
      </c>
      <c r="P181" s="8" t="str">
        <f t="shared" si="1"/>
        <v/>
      </c>
      <c r="Q181" s="8">
        <f t="shared" si="2"/>
        <v>-1</v>
      </c>
      <c r="R181" s="4"/>
    </row>
    <row r="182">
      <c r="A182" s="209" t="s">
        <v>740</v>
      </c>
      <c r="B182" s="65">
        <f t="array" ref="B182">INDEX(postDEL!$A$2:$P782,$O182,2)</f>
        <v>44488</v>
      </c>
      <c r="C182" s="208">
        <f t="array" ref="C182">INDEX(postDEL!$A$2:$P782,$O182,3)</f>
        <v>0.2938888889</v>
      </c>
      <c r="D182" s="67" t="str">
        <f t="array" ref="D182">INDEX(postDEL!$A$2:$AN782,$O182,39)</f>
        <v>SpROSA145068</v>
      </c>
      <c r="E182" s="67" t="str">
        <f t="array" ref="E182">INDEX(postDEL!$A$2:$P782,$O182,4)</f>
        <v/>
      </c>
      <c r="F182" s="67" t="str">
        <f t="array" ref="F182">INDEX(postDEL!$A$2:$P782,$O182,5)</f>
        <v/>
      </c>
      <c r="G182" s="67" t="str">
        <f t="array" ref="G182">INDEX(postDEL!$A$2:$P782,$O182,11)</f>
        <v>Negative</v>
      </c>
      <c r="H182" s="67" t="str">
        <f t="array" ref="H182">INDEX(postDEL!$A$2:$AL782,$O182,37)</f>
        <v>Negative</v>
      </c>
      <c r="I182" s="65">
        <f t="array" ref="I182">INDEX(postDEL!$A$2:$AL782,$O182,12)</f>
        <v>44489</v>
      </c>
      <c r="J182" s="208">
        <f t="array" ref="J182">INDEX(postDEL!$A$2:$AL782,$O182,13)</f>
        <v>0.4132175926</v>
      </c>
      <c r="K182" s="67" t="str">
        <f t="array" ref="K182">INDEX(postDEL!$A$2:$AL782,$O182,36)</f>
        <v/>
      </c>
      <c r="L182" s="67" t="str">
        <f t="array" ref="L182">INDEX(postDEL!$A$2:$AL782,$O182,38)</f>
        <v/>
      </c>
      <c r="M182" s="67" t="str">
        <f t="array" ref="M182">INDEX(postDEL!$A$2:$AL782,$O182,15)</f>
        <v/>
      </c>
      <c r="N182" s="8">
        <f>COUNTIF(postDEL!$A$2:$A782,A182)</f>
        <v>1</v>
      </c>
      <c r="O182" s="13">
        <f>MATCH(A182,postDEL!A$2:A782,0)</f>
        <v>181</v>
      </c>
      <c r="P182" s="8" t="b">
        <f t="shared" si="1"/>
        <v>1</v>
      </c>
      <c r="Q182" s="8">
        <f t="shared" si="2"/>
        <v>1</v>
      </c>
      <c r="R182" s="4"/>
    </row>
    <row r="183">
      <c r="A183" s="209" t="s">
        <v>742</v>
      </c>
      <c r="B183" s="65">
        <f t="array" ref="B183">INDEX(postDEL!$A$2:$P782,$O183,2)</f>
        <v>44488</v>
      </c>
      <c r="C183" s="208">
        <f t="array" ref="C183">INDEX(postDEL!$A$2:$P782,$O183,3)</f>
        <v>0.2944328704</v>
      </c>
      <c r="D183" s="67" t="str">
        <f t="array" ref="D183">INDEX(postDEL!$A$2:$AN782,$O183,39)</f>
        <v>SpROSA145068</v>
      </c>
      <c r="E183" s="67" t="str">
        <f t="array" ref="E183">INDEX(postDEL!$A$2:$P782,$O183,4)</f>
        <v/>
      </c>
      <c r="F183" s="67" t="str">
        <f t="array" ref="F183">INDEX(postDEL!$A$2:$P782,$O183,5)</f>
        <v/>
      </c>
      <c r="G183" s="67" t="str">
        <f t="array" ref="G183">INDEX(postDEL!$A$2:$P782,$O183,11)</f>
        <v>Negative</v>
      </c>
      <c r="H183" s="67" t="str">
        <f t="array" ref="H183">INDEX(postDEL!$A$2:$AL782,$O183,37)</f>
        <v>Negative</v>
      </c>
      <c r="I183" s="65">
        <f t="array" ref="I183">INDEX(postDEL!$A$2:$AL782,$O183,12)</f>
        <v>44489</v>
      </c>
      <c r="J183" s="208">
        <f t="array" ref="J183">INDEX(postDEL!$A$2:$AL782,$O183,13)</f>
        <v>0.4132175926</v>
      </c>
      <c r="K183" s="67" t="str">
        <f t="array" ref="K183">INDEX(postDEL!$A$2:$AL782,$O183,36)</f>
        <v/>
      </c>
      <c r="L183" s="67" t="str">
        <f t="array" ref="L183">INDEX(postDEL!$A$2:$AL782,$O183,38)</f>
        <v/>
      </c>
      <c r="M183" s="67" t="str">
        <f t="array" ref="M183">INDEX(postDEL!$A$2:$AL782,$O183,15)</f>
        <v/>
      </c>
      <c r="N183" s="8">
        <f>COUNTIF(postDEL!$A$2:$A782,A183)</f>
        <v>1</v>
      </c>
      <c r="O183" s="13">
        <f>MATCH(A183,postDEL!A$2:A782,0)</f>
        <v>182</v>
      </c>
      <c r="P183" s="8" t="str">
        <f t="shared" si="1"/>
        <v/>
      </c>
      <c r="Q183" s="8">
        <f t="shared" si="2"/>
        <v>1</v>
      </c>
      <c r="R183" s="4"/>
    </row>
    <row r="184">
      <c r="A184" s="209" t="s">
        <v>744</v>
      </c>
      <c r="B184" s="65">
        <f t="array" ref="B184">INDEX(postDEL!$A$2:$P782,$O184,2)</f>
        <v>44488</v>
      </c>
      <c r="C184" s="208">
        <f t="array" ref="C184">INDEX(postDEL!$A$2:$P782,$O184,3)</f>
        <v>0.2946990741</v>
      </c>
      <c r="D184" s="67" t="str">
        <f t="array" ref="D184">INDEX(postDEL!$A$2:$AN782,$O184,39)</f>
        <v>SpROSA573919</v>
      </c>
      <c r="E184" s="67" t="str">
        <f t="array" ref="E184">INDEX(postDEL!$A$2:$P782,$O184,4)</f>
        <v/>
      </c>
      <c r="F184" s="67" t="str">
        <f t="array" ref="F184">INDEX(postDEL!$A$2:$P782,$O184,5)</f>
        <v/>
      </c>
      <c r="G184" s="67" t="str">
        <f t="array" ref="G184">INDEX(postDEL!$A$2:$P782,$O184,11)</f>
        <v>Negative</v>
      </c>
      <c r="H184" s="67" t="str">
        <f t="array" ref="H184">INDEX(postDEL!$A$2:$AL782,$O184,37)</f>
        <v>Negative</v>
      </c>
      <c r="I184" s="65">
        <f t="array" ref="I184">INDEX(postDEL!$A$2:$AL782,$O184,12)</f>
        <v>44489</v>
      </c>
      <c r="J184" s="208">
        <f t="array" ref="J184">INDEX(postDEL!$A$2:$AL782,$O184,13)</f>
        <v>0.4132175926</v>
      </c>
      <c r="K184" s="67" t="str">
        <f t="array" ref="K184">INDEX(postDEL!$A$2:$AL782,$O184,36)</f>
        <v/>
      </c>
      <c r="L184" s="67" t="str">
        <f t="array" ref="L184">INDEX(postDEL!$A$2:$AL782,$O184,38)</f>
        <v/>
      </c>
      <c r="M184" s="67" t="str">
        <f t="array" ref="M184">INDEX(postDEL!$A$2:$AL782,$O184,15)</f>
        <v/>
      </c>
      <c r="N184" s="8">
        <f>COUNTIF(postDEL!$A$2:$A782,A184)</f>
        <v>1</v>
      </c>
      <c r="O184" s="13">
        <f>MATCH(A184,postDEL!A$2:A782,0)</f>
        <v>183</v>
      </c>
      <c r="P184" s="8" t="str">
        <f t="shared" si="1"/>
        <v/>
      </c>
      <c r="Q184" s="8">
        <f t="shared" si="2"/>
        <v>1</v>
      </c>
      <c r="R184" s="4"/>
    </row>
    <row r="185">
      <c r="A185" s="209" t="s">
        <v>746</v>
      </c>
      <c r="B185" s="65">
        <f t="array" ref="B185">INDEX(postDEL!$A$2:$P782,$O185,2)</f>
        <v>44488</v>
      </c>
      <c r="C185" s="208">
        <f t="array" ref="C185">INDEX(postDEL!$A$2:$P782,$O185,3)</f>
        <v>0.2950231481</v>
      </c>
      <c r="D185" s="67" t="str">
        <f t="array" ref="D185">INDEX(postDEL!$A$2:$AN782,$O185,39)</f>
        <v>SpROSA145068</v>
      </c>
      <c r="E185" s="67" t="str">
        <f t="array" ref="E185">INDEX(postDEL!$A$2:$P782,$O185,4)</f>
        <v/>
      </c>
      <c r="F185" s="67" t="str">
        <f t="array" ref="F185">INDEX(postDEL!$A$2:$P782,$O185,5)</f>
        <v/>
      </c>
      <c r="G185" s="67" t="str">
        <f t="array" ref="G185">INDEX(postDEL!$A$2:$P782,$O185,11)</f>
        <v>Negative</v>
      </c>
      <c r="H185" s="67" t="str">
        <f t="array" ref="H185">INDEX(postDEL!$A$2:$AL782,$O185,37)</f>
        <v>Negative</v>
      </c>
      <c r="I185" s="65">
        <f t="array" ref="I185">INDEX(postDEL!$A$2:$AL782,$O185,12)</f>
        <v>44489</v>
      </c>
      <c r="J185" s="208">
        <f t="array" ref="J185">INDEX(postDEL!$A$2:$AL782,$O185,13)</f>
        <v>0.4132175926</v>
      </c>
      <c r="K185" s="67" t="str">
        <f t="array" ref="K185">INDEX(postDEL!$A$2:$AL782,$O185,36)</f>
        <v/>
      </c>
      <c r="L185" s="67" t="str">
        <f t="array" ref="L185">INDEX(postDEL!$A$2:$AL782,$O185,38)</f>
        <v/>
      </c>
      <c r="M185" s="67" t="str">
        <f t="array" ref="M185">INDEX(postDEL!$A$2:$AL782,$O185,15)</f>
        <v/>
      </c>
      <c r="N185" s="8">
        <f>COUNTIF(postDEL!$A$2:$A782,A185)</f>
        <v>1</v>
      </c>
      <c r="O185" s="13">
        <f>MATCH(A185,postDEL!A$2:A782,0)</f>
        <v>184</v>
      </c>
      <c r="P185" s="8" t="str">
        <f t="shared" si="1"/>
        <v/>
      </c>
      <c r="Q185" s="8">
        <f t="shared" si="2"/>
        <v>1</v>
      </c>
      <c r="R185" s="4"/>
    </row>
    <row r="186">
      <c r="A186" s="209" t="s">
        <v>748</v>
      </c>
      <c r="B186" s="65">
        <f t="array" ref="B186">INDEX(postDEL!$A$2:$P782,$O186,2)</f>
        <v>44488</v>
      </c>
      <c r="C186" s="208">
        <f t="array" ref="C186">INDEX(postDEL!$A$2:$P782,$O186,3)</f>
        <v>0.2958912037</v>
      </c>
      <c r="D186" s="67" t="str">
        <f t="array" ref="D186">INDEX(postDEL!$A$2:$AN782,$O186,39)</f>
        <v>SpROSA573919</v>
      </c>
      <c r="E186" s="67" t="str">
        <f t="array" ref="E186">INDEX(postDEL!$A$2:$P782,$O186,4)</f>
        <v/>
      </c>
      <c r="F186" s="67" t="str">
        <f t="array" ref="F186">INDEX(postDEL!$A$2:$P782,$O186,5)</f>
        <v/>
      </c>
      <c r="G186" s="67" t="str">
        <f t="array" ref="G186">INDEX(postDEL!$A$2:$P782,$O186,11)</f>
        <v>Negative</v>
      </c>
      <c r="H186" s="67" t="str">
        <f t="array" ref="H186">INDEX(postDEL!$A$2:$AL782,$O186,37)</f>
        <v>Negative</v>
      </c>
      <c r="I186" s="65">
        <f t="array" ref="I186">INDEX(postDEL!$A$2:$AL782,$O186,12)</f>
        <v>44489</v>
      </c>
      <c r="J186" s="208">
        <f t="array" ref="J186">INDEX(postDEL!$A$2:$AL782,$O186,13)</f>
        <v>0.4132175926</v>
      </c>
      <c r="K186" s="67" t="str">
        <f t="array" ref="K186">INDEX(postDEL!$A$2:$AL782,$O186,36)</f>
        <v/>
      </c>
      <c r="L186" s="67" t="str">
        <f t="array" ref="L186">INDEX(postDEL!$A$2:$AL782,$O186,38)</f>
        <v/>
      </c>
      <c r="M186" s="67" t="str">
        <f t="array" ref="M186">INDEX(postDEL!$A$2:$AL782,$O186,15)</f>
        <v/>
      </c>
      <c r="N186" s="8">
        <f>COUNTIF(postDEL!$A$2:$A782,A186)</f>
        <v>1</v>
      </c>
      <c r="O186" s="13">
        <f>MATCH(A186,postDEL!A$2:A782,0)</f>
        <v>185</v>
      </c>
      <c r="P186" s="8" t="str">
        <f t="shared" si="1"/>
        <v/>
      </c>
      <c r="Q186" s="8">
        <f t="shared" si="2"/>
        <v>1</v>
      </c>
      <c r="R186" s="4"/>
    </row>
    <row r="187">
      <c r="A187" s="209" t="s">
        <v>750</v>
      </c>
      <c r="B187" s="65">
        <f t="array" ref="B187">INDEX(postDEL!$A$2:$P782,$O187,2)</f>
        <v>44488</v>
      </c>
      <c r="C187" s="208">
        <f t="array" ref="C187">INDEX(postDEL!$A$2:$P782,$O187,3)</f>
        <v>0.2964930556</v>
      </c>
      <c r="D187" s="67" t="str">
        <f t="array" ref="D187">INDEX(postDEL!$A$2:$AN782,$O187,39)</f>
        <v>SpROSA145068</v>
      </c>
      <c r="E187" s="67" t="str">
        <f t="array" ref="E187">INDEX(postDEL!$A$2:$P782,$O187,4)</f>
        <v/>
      </c>
      <c r="F187" s="67" t="str">
        <f t="array" ref="F187">INDEX(postDEL!$A$2:$P782,$O187,5)</f>
        <v/>
      </c>
      <c r="G187" s="67" t="str">
        <f t="array" ref="G187">INDEX(postDEL!$A$2:$P782,$O187,11)</f>
        <v>Negative</v>
      </c>
      <c r="H187" s="67" t="str">
        <f t="array" ref="H187">INDEX(postDEL!$A$2:$AL782,$O187,37)</f>
        <v>Negative</v>
      </c>
      <c r="I187" s="65">
        <f t="array" ref="I187">INDEX(postDEL!$A$2:$AL782,$O187,12)</f>
        <v>44489</v>
      </c>
      <c r="J187" s="208">
        <f t="array" ref="J187">INDEX(postDEL!$A$2:$AL782,$O187,13)</f>
        <v>0.4132175926</v>
      </c>
      <c r="K187" s="67" t="str">
        <f t="array" ref="K187">INDEX(postDEL!$A$2:$AL782,$O187,36)</f>
        <v/>
      </c>
      <c r="L187" s="67" t="str">
        <f t="array" ref="L187">INDEX(postDEL!$A$2:$AL782,$O187,38)</f>
        <v/>
      </c>
      <c r="M187" s="67" t="str">
        <f t="array" ref="M187">INDEX(postDEL!$A$2:$AL782,$O187,15)</f>
        <v/>
      </c>
      <c r="N187" s="8">
        <f>COUNTIF(postDEL!$A$2:$A782,A187)</f>
        <v>1</v>
      </c>
      <c r="O187" s="13">
        <f>MATCH(A187,postDEL!A$2:A782,0)</f>
        <v>186</v>
      </c>
      <c r="P187" s="8" t="str">
        <f t="shared" si="1"/>
        <v/>
      </c>
      <c r="Q187" s="8">
        <f t="shared" si="2"/>
        <v>1</v>
      </c>
      <c r="R187" s="4"/>
    </row>
    <row r="188">
      <c r="A188" s="209" t="s">
        <v>752</v>
      </c>
      <c r="B188" s="65">
        <f t="array" ref="B188">INDEX(postDEL!$A$2:$P782,$O188,2)</f>
        <v>44488</v>
      </c>
      <c r="C188" s="208">
        <f t="array" ref="C188">INDEX(postDEL!$A$2:$P782,$O188,3)</f>
        <v>0.2986342593</v>
      </c>
      <c r="D188" s="67" t="str">
        <f t="array" ref="D188">INDEX(postDEL!$A$2:$AN782,$O188,39)</f>
        <v>SpROSA145068</v>
      </c>
      <c r="E188" s="67" t="str">
        <f t="array" ref="E188">INDEX(postDEL!$A$2:$P782,$O188,4)</f>
        <v/>
      </c>
      <c r="F188" s="67" t="str">
        <f t="array" ref="F188">INDEX(postDEL!$A$2:$P782,$O188,5)</f>
        <v/>
      </c>
      <c r="G188" s="67" t="str">
        <f t="array" ref="G188">INDEX(postDEL!$A$2:$P782,$O188,11)</f>
        <v>Negative</v>
      </c>
      <c r="H188" s="67" t="str">
        <f t="array" ref="H188">INDEX(postDEL!$A$2:$AL782,$O188,37)</f>
        <v>Negative</v>
      </c>
      <c r="I188" s="65">
        <f t="array" ref="I188">INDEX(postDEL!$A$2:$AL782,$O188,12)</f>
        <v>44489</v>
      </c>
      <c r="J188" s="208">
        <f t="array" ref="J188">INDEX(postDEL!$A$2:$AL782,$O188,13)</f>
        <v>0.4132175926</v>
      </c>
      <c r="K188" s="67" t="str">
        <f t="array" ref="K188">INDEX(postDEL!$A$2:$AL782,$O188,36)</f>
        <v/>
      </c>
      <c r="L188" s="67" t="str">
        <f t="array" ref="L188">INDEX(postDEL!$A$2:$AL782,$O188,38)</f>
        <v/>
      </c>
      <c r="M188" s="67" t="str">
        <f t="array" ref="M188">INDEX(postDEL!$A$2:$AL782,$O188,15)</f>
        <v/>
      </c>
      <c r="N188" s="8">
        <f>COUNTIF(postDEL!$A$2:$A782,A188)</f>
        <v>1</v>
      </c>
      <c r="O188" s="13">
        <f>MATCH(A188,postDEL!A$2:A782,0)</f>
        <v>187</v>
      </c>
      <c r="P188" s="8" t="str">
        <f t="shared" si="1"/>
        <v/>
      </c>
      <c r="Q188" s="8">
        <f t="shared" si="2"/>
        <v>1</v>
      </c>
      <c r="R188" s="4"/>
    </row>
    <row r="189">
      <c r="A189" s="209" t="s">
        <v>754</v>
      </c>
      <c r="B189" s="65">
        <f t="array" ref="B189">INDEX(postDEL!$A$2:$P782,$O189,2)</f>
        <v>44488</v>
      </c>
      <c r="C189" s="208">
        <f t="array" ref="C189">INDEX(postDEL!$A$2:$P782,$O189,3)</f>
        <v>0.327962963</v>
      </c>
      <c r="D189" s="67" t="str">
        <f t="array" ref="D189">INDEX(postDEL!$A$2:$AN782,$O189,39)</f>
        <v>SpROSA145068</v>
      </c>
      <c r="E189" s="67" t="str">
        <f t="array" ref="E189">INDEX(postDEL!$A$2:$P782,$O189,4)</f>
        <v/>
      </c>
      <c r="F189" s="67" t="str">
        <f t="array" ref="F189">INDEX(postDEL!$A$2:$P782,$O189,5)</f>
        <v/>
      </c>
      <c r="G189" s="67" t="str">
        <f t="array" ref="G189">INDEX(postDEL!$A$2:$P782,$O189,11)</f>
        <v>Negative</v>
      </c>
      <c r="H189" s="67" t="str">
        <f t="array" ref="H189">INDEX(postDEL!$A$2:$AL782,$O189,37)</f>
        <v>Negative</v>
      </c>
      <c r="I189" s="65">
        <f t="array" ref="I189">INDEX(postDEL!$A$2:$AL782,$O189,12)</f>
        <v>44489</v>
      </c>
      <c r="J189" s="208">
        <f t="array" ref="J189">INDEX(postDEL!$A$2:$AL782,$O189,13)</f>
        <v>0.4132175926</v>
      </c>
      <c r="K189" s="67" t="str">
        <f t="array" ref="K189">INDEX(postDEL!$A$2:$AL782,$O189,36)</f>
        <v/>
      </c>
      <c r="L189" s="67" t="str">
        <f t="array" ref="L189">INDEX(postDEL!$A$2:$AL782,$O189,38)</f>
        <v/>
      </c>
      <c r="M189" s="67" t="str">
        <f t="array" ref="M189">INDEX(postDEL!$A$2:$AL782,$O189,15)</f>
        <v/>
      </c>
      <c r="N189" s="8">
        <f>COUNTIF(postDEL!$A$2:$A782,A189)</f>
        <v>1</v>
      </c>
      <c r="O189" s="13">
        <f>MATCH(A189,postDEL!A$2:A782,0)</f>
        <v>188</v>
      </c>
      <c r="P189" s="8" t="str">
        <f t="shared" si="1"/>
        <v/>
      </c>
      <c r="Q189" s="8">
        <f t="shared" si="2"/>
        <v>1</v>
      </c>
      <c r="R189" s="4"/>
    </row>
    <row r="190">
      <c r="A190" s="209" t="s">
        <v>756</v>
      </c>
      <c r="B190" s="65">
        <f t="array" ref="B190">INDEX(postDEL!$A$2:$P782,$O190,2)</f>
        <v>44488</v>
      </c>
      <c r="C190" s="208">
        <f t="array" ref="C190">INDEX(postDEL!$A$2:$P782,$O190,3)</f>
        <v>0.3280555556</v>
      </c>
      <c r="D190" s="67" t="str">
        <f t="array" ref="D190">INDEX(postDEL!$A$2:$AN782,$O190,39)</f>
        <v>SpROSA573919</v>
      </c>
      <c r="E190" s="67" t="str">
        <f t="array" ref="E190">INDEX(postDEL!$A$2:$P782,$O190,4)</f>
        <v/>
      </c>
      <c r="F190" s="67" t="str">
        <f t="array" ref="F190">INDEX(postDEL!$A$2:$P782,$O190,5)</f>
        <v/>
      </c>
      <c r="G190" s="67" t="str">
        <f t="array" ref="G190">INDEX(postDEL!$A$2:$P782,$O190,11)</f>
        <v>Negative</v>
      </c>
      <c r="H190" s="67" t="str">
        <f t="array" ref="H190">INDEX(postDEL!$A$2:$AL782,$O190,37)</f>
        <v>Negative</v>
      </c>
      <c r="I190" s="65">
        <f t="array" ref="I190">INDEX(postDEL!$A$2:$AL782,$O190,12)</f>
        <v>44489</v>
      </c>
      <c r="J190" s="208">
        <f t="array" ref="J190">INDEX(postDEL!$A$2:$AL782,$O190,13)</f>
        <v>0.4132175926</v>
      </c>
      <c r="K190" s="67" t="str">
        <f t="array" ref="K190">INDEX(postDEL!$A$2:$AL782,$O190,36)</f>
        <v/>
      </c>
      <c r="L190" s="67" t="str">
        <f t="array" ref="L190">INDEX(postDEL!$A$2:$AL782,$O190,38)</f>
        <v/>
      </c>
      <c r="M190" s="67" t="str">
        <f t="array" ref="M190">INDEX(postDEL!$A$2:$AL782,$O190,15)</f>
        <v/>
      </c>
      <c r="N190" s="8">
        <f>COUNTIF(postDEL!$A$2:$A782,A190)</f>
        <v>1</v>
      </c>
      <c r="O190" s="13">
        <f>MATCH(A190,postDEL!A$2:A782,0)</f>
        <v>189</v>
      </c>
      <c r="P190" s="8" t="str">
        <f t="shared" si="1"/>
        <v/>
      </c>
      <c r="Q190" s="8">
        <f t="shared" si="2"/>
        <v>1</v>
      </c>
      <c r="R190" s="4"/>
    </row>
    <row r="191">
      <c r="A191" s="209" t="s">
        <v>759</v>
      </c>
      <c r="B191" s="65">
        <f t="array" ref="B191">INDEX(postDEL!$A$2:$P782,$O191,2)</f>
        <v>44488</v>
      </c>
      <c r="C191" s="208">
        <f t="array" ref="C191">INDEX(postDEL!$A$2:$P782,$O191,3)</f>
        <v>0.3283449074</v>
      </c>
      <c r="D191" s="67" t="str">
        <f t="array" ref="D191">INDEX(postDEL!$A$2:$AN782,$O191,39)</f>
        <v>SpROSA573919</v>
      </c>
      <c r="E191" s="67" t="str">
        <f t="array" ref="E191">INDEX(postDEL!$A$2:$P782,$O191,4)</f>
        <v/>
      </c>
      <c r="F191" s="67" t="str">
        <f t="array" ref="F191">INDEX(postDEL!$A$2:$P782,$O191,5)</f>
        <v/>
      </c>
      <c r="G191" s="67" t="str">
        <f t="array" ref="G191">INDEX(postDEL!$A$2:$P782,$O191,11)</f>
        <v>Negative</v>
      </c>
      <c r="H191" s="67" t="str">
        <f t="array" ref="H191">INDEX(postDEL!$A$2:$AL782,$O191,37)</f>
        <v>Negative</v>
      </c>
      <c r="I191" s="65">
        <f t="array" ref="I191">INDEX(postDEL!$A$2:$AL782,$O191,12)</f>
        <v>44489</v>
      </c>
      <c r="J191" s="208">
        <f t="array" ref="J191">INDEX(postDEL!$A$2:$AL782,$O191,13)</f>
        <v>0.4132175926</v>
      </c>
      <c r="K191" s="67" t="str">
        <f t="array" ref="K191">INDEX(postDEL!$A$2:$AL782,$O191,36)</f>
        <v/>
      </c>
      <c r="L191" s="67" t="str">
        <f t="array" ref="L191">INDEX(postDEL!$A$2:$AL782,$O191,38)</f>
        <v/>
      </c>
      <c r="M191" s="67" t="str">
        <f t="array" ref="M191">INDEX(postDEL!$A$2:$AL782,$O191,15)</f>
        <v/>
      </c>
      <c r="N191" s="8">
        <f>COUNTIF(postDEL!$A$2:$A782,A191)</f>
        <v>1</v>
      </c>
      <c r="O191" s="13">
        <f>MATCH(A191,postDEL!A$2:A782,0)</f>
        <v>190</v>
      </c>
      <c r="P191" s="8" t="str">
        <f t="shared" si="1"/>
        <v/>
      </c>
      <c r="Q191" s="8">
        <f t="shared" si="2"/>
        <v>1</v>
      </c>
      <c r="R191" s="4"/>
    </row>
    <row r="192">
      <c r="A192" s="209" t="s">
        <v>762</v>
      </c>
      <c r="B192" s="65">
        <f t="array" ref="B192">INDEX(postDEL!$A$2:$P782,$O192,2)</f>
        <v>44488</v>
      </c>
      <c r="C192" s="208">
        <f t="array" ref="C192">INDEX(postDEL!$A$2:$P782,$O192,3)</f>
        <v>0.3290393519</v>
      </c>
      <c r="D192" s="67" t="str">
        <f t="array" ref="D192">INDEX(postDEL!$A$2:$AN782,$O192,39)</f>
        <v>SpROSA145068</v>
      </c>
      <c r="E192" s="67" t="str">
        <f t="array" ref="E192">INDEX(postDEL!$A$2:$P782,$O192,4)</f>
        <v/>
      </c>
      <c r="F192" s="67" t="str">
        <f t="array" ref="F192">INDEX(postDEL!$A$2:$P782,$O192,5)</f>
        <v/>
      </c>
      <c r="G192" s="67" t="str">
        <f t="array" ref="G192">INDEX(postDEL!$A$2:$P782,$O192,11)</f>
        <v>Negative</v>
      </c>
      <c r="H192" s="67" t="str">
        <f t="array" ref="H192">INDEX(postDEL!$A$2:$AL782,$O192,37)</f>
        <v>Negative</v>
      </c>
      <c r="I192" s="65">
        <f t="array" ref="I192">INDEX(postDEL!$A$2:$AL782,$O192,12)</f>
        <v>44489</v>
      </c>
      <c r="J192" s="208">
        <f t="array" ref="J192">INDEX(postDEL!$A$2:$AL782,$O192,13)</f>
        <v>0.4132175926</v>
      </c>
      <c r="K192" s="67" t="str">
        <f t="array" ref="K192">INDEX(postDEL!$A$2:$AL782,$O192,36)</f>
        <v/>
      </c>
      <c r="L192" s="67" t="str">
        <f t="array" ref="L192">INDEX(postDEL!$A$2:$AL782,$O192,38)</f>
        <v/>
      </c>
      <c r="M192" s="67" t="str">
        <f t="array" ref="M192">INDEX(postDEL!$A$2:$AL782,$O192,15)</f>
        <v/>
      </c>
      <c r="N192" s="8">
        <f>COUNTIF(postDEL!$A$2:$A782,A192)</f>
        <v>1</v>
      </c>
      <c r="O192" s="13">
        <f>MATCH(A192,postDEL!A$2:A782,0)</f>
        <v>191</v>
      </c>
      <c r="P192" s="8" t="str">
        <f t="shared" si="1"/>
        <v/>
      </c>
      <c r="Q192" s="8">
        <f t="shared" si="2"/>
        <v>1</v>
      </c>
      <c r="R192" s="4"/>
    </row>
    <row r="193">
      <c r="A193" s="209" t="s">
        <v>764</v>
      </c>
      <c r="B193" s="65">
        <f t="array" ref="B193">INDEX(postDEL!$A$2:$P782,$O193,2)</f>
        <v>44488</v>
      </c>
      <c r="C193" s="208">
        <f t="array" ref="C193">INDEX(postDEL!$A$2:$P782,$O193,3)</f>
        <v>0.329537037</v>
      </c>
      <c r="D193" s="67" t="str">
        <f t="array" ref="D193">INDEX(postDEL!$A$2:$AN782,$O193,39)</f>
        <v>SpROSA145068</v>
      </c>
      <c r="E193" s="67" t="str">
        <f t="array" ref="E193">INDEX(postDEL!$A$2:$P782,$O193,4)</f>
        <v/>
      </c>
      <c r="F193" s="67" t="str">
        <f t="array" ref="F193">INDEX(postDEL!$A$2:$P782,$O193,5)</f>
        <v/>
      </c>
      <c r="G193" s="67" t="str">
        <f t="array" ref="G193">INDEX(postDEL!$A$2:$P782,$O193,11)</f>
        <v>Negative</v>
      </c>
      <c r="H193" s="67" t="str">
        <f t="array" ref="H193">INDEX(postDEL!$A$2:$AL782,$O193,37)</f>
        <v>Negative</v>
      </c>
      <c r="I193" s="65">
        <f t="array" ref="I193">INDEX(postDEL!$A$2:$AL782,$O193,12)</f>
        <v>44489</v>
      </c>
      <c r="J193" s="208">
        <f t="array" ref="J193">INDEX(postDEL!$A$2:$AL782,$O193,13)</f>
        <v>0.4132175926</v>
      </c>
      <c r="K193" s="67" t="str">
        <f t="array" ref="K193">INDEX(postDEL!$A$2:$AL782,$O193,36)</f>
        <v/>
      </c>
      <c r="L193" s="67" t="str">
        <f t="array" ref="L193">INDEX(postDEL!$A$2:$AL782,$O193,38)</f>
        <v/>
      </c>
      <c r="M193" s="67" t="str">
        <f t="array" ref="M193">INDEX(postDEL!$A$2:$AL782,$O193,15)</f>
        <v/>
      </c>
      <c r="N193" s="8">
        <f>COUNTIF(postDEL!$A$2:$A782,A193)</f>
        <v>1</v>
      </c>
      <c r="O193" s="13">
        <f>MATCH(A193,postDEL!A$2:A782,0)</f>
        <v>192</v>
      </c>
      <c r="P193" s="8" t="str">
        <f t="shared" si="1"/>
        <v/>
      </c>
      <c r="Q193" s="8">
        <f t="shared" si="2"/>
        <v>1</v>
      </c>
      <c r="R193" s="4"/>
    </row>
    <row r="194">
      <c r="A194" s="209" t="s">
        <v>766</v>
      </c>
      <c r="B194" s="65">
        <f t="array" ref="B194">INDEX(postDEL!$A$2:$P782,$O194,2)</f>
        <v>44488</v>
      </c>
      <c r="C194" s="208">
        <f t="array" ref="C194">INDEX(postDEL!$A$2:$P782,$O194,3)</f>
        <v>0.3440625</v>
      </c>
      <c r="D194" s="67" t="str">
        <f t="array" ref="D194">INDEX(postDEL!$A$2:$AN782,$O194,39)</f>
        <v>SpROSA145068</v>
      </c>
      <c r="E194" s="67" t="str">
        <f t="array" ref="E194">INDEX(postDEL!$A$2:$P782,$O194,4)</f>
        <v/>
      </c>
      <c r="F194" s="67" t="str">
        <f t="array" ref="F194">INDEX(postDEL!$A$2:$P782,$O194,5)</f>
        <v/>
      </c>
      <c r="G194" s="67" t="str">
        <f t="array" ref="G194">INDEX(postDEL!$A$2:$P782,$O194,11)</f>
        <v>Negative</v>
      </c>
      <c r="H194" s="67" t="str">
        <f t="array" ref="H194">INDEX(postDEL!$A$2:$AL782,$O194,37)</f>
        <v>Negative</v>
      </c>
      <c r="I194" s="65">
        <f t="array" ref="I194">INDEX(postDEL!$A$2:$AL782,$O194,12)</f>
        <v>44489</v>
      </c>
      <c r="J194" s="208">
        <f t="array" ref="J194">INDEX(postDEL!$A$2:$AL782,$O194,13)</f>
        <v>0.4132175926</v>
      </c>
      <c r="K194" s="67" t="str">
        <f t="array" ref="K194">INDEX(postDEL!$A$2:$AL782,$O194,36)</f>
        <v/>
      </c>
      <c r="L194" s="67" t="str">
        <f t="array" ref="L194">INDEX(postDEL!$A$2:$AL782,$O194,38)</f>
        <v/>
      </c>
      <c r="M194" s="67" t="str">
        <f t="array" ref="M194">INDEX(postDEL!$A$2:$AL782,$O194,15)</f>
        <v/>
      </c>
      <c r="N194" s="8">
        <f>COUNTIF(postDEL!$A$2:$A782,A194)</f>
        <v>1</v>
      </c>
      <c r="O194" s="13">
        <f>MATCH(A194,postDEL!A$2:A782,0)</f>
        <v>193</v>
      </c>
      <c r="P194" s="8" t="str">
        <f t="shared" si="1"/>
        <v/>
      </c>
      <c r="Q194" s="8">
        <f t="shared" si="2"/>
        <v>1</v>
      </c>
      <c r="R194" s="4"/>
    </row>
    <row r="195">
      <c r="A195" s="209" t="s">
        <v>768</v>
      </c>
      <c r="B195" s="65">
        <f t="array" ref="B195">INDEX(postDEL!$A$2:$P782,$O195,2)</f>
        <v>44488</v>
      </c>
      <c r="C195" s="208">
        <f t="array" ref="C195">INDEX(postDEL!$A$2:$P782,$O195,3)</f>
        <v>0.344537037</v>
      </c>
      <c r="D195" s="67" t="str">
        <f t="array" ref="D195">INDEX(postDEL!$A$2:$AN782,$O195,39)</f>
        <v>SpROSA145068</v>
      </c>
      <c r="E195" s="67" t="str">
        <f t="array" ref="E195">INDEX(postDEL!$A$2:$P782,$O195,4)</f>
        <v/>
      </c>
      <c r="F195" s="67" t="str">
        <f t="array" ref="F195">INDEX(postDEL!$A$2:$P782,$O195,5)</f>
        <v/>
      </c>
      <c r="G195" s="67" t="str">
        <f t="array" ref="G195">INDEX(postDEL!$A$2:$P782,$O195,11)</f>
        <v>Negative</v>
      </c>
      <c r="H195" s="67" t="str">
        <f t="array" ref="H195">INDEX(postDEL!$A$2:$AL782,$O195,37)</f>
        <v>Negative</v>
      </c>
      <c r="I195" s="65">
        <f t="array" ref="I195">INDEX(postDEL!$A$2:$AL782,$O195,12)</f>
        <v>44489</v>
      </c>
      <c r="J195" s="208">
        <f t="array" ref="J195">INDEX(postDEL!$A$2:$AL782,$O195,13)</f>
        <v>0.4132175926</v>
      </c>
      <c r="K195" s="67" t="str">
        <f t="array" ref="K195">INDEX(postDEL!$A$2:$AL782,$O195,36)</f>
        <v/>
      </c>
      <c r="L195" s="67" t="str">
        <f t="array" ref="L195">INDEX(postDEL!$A$2:$AL782,$O195,38)</f>
        <v/>
      </c>
      <c r="M195" s="67" t="str">
        <f t="array" ref="M195">INDEX(postDEL!$A$2:$AL782,$O195,15)</f>
        <v/>
      </c>
      <c r="N195" s="8">
        <f>COUNTIF(postDEL!$A$2:$A782,A195)</f>
        <v>1</v>
      </c>
      <c r="O195" s="13">
        <f>MATCH(A195,postDEL!A$2:A782,0)</f>
        <v>194</v>
      </c>
      <c r="P195" s="8" t="str">
        <f t="shared" si="1"/>
        <v/>
      </c>
      <c r="Q195" s="8">
        <f t="shared" si="2"/>
        <v>1</v>
      </c>
      <c r="R195" s="4"/>
    </row>
    <row r="196">
      <c r="A196" s="209" t="s">
        <v>770</v>
      </c>
      <c r="B196" s="65">
        <f t="array" ref="B196">INDEX(postDEL!$A$2:$P782,$O196,2)</f>
        <v>44488</v>
      </c>
      <c r="C196" s="208">
        <f t="array" ref="C196">INDEX(postDEL!$A$2:$P782,$O196,3)</f>
        <v>0.3451041667</v>
      </c>
      <c r="D196" s="67" t="str">
        <f t="array" ref="D196">INDEX(postDEL!$A$2:$AN782,$O196,39)</f>
        <v>SpROSA145068</v>
      </c>
      <c r="E196" s="67" t="str">
        <f t="array" ref="E196">INDEX(postDEL!$A$2:$P782,$O196,4)</f>
        <v/>
      </c>
      <c r="F196" s="67" t="str">
        <f t="array" ref="F196">INDEX(postDEL!$A$2:$P782,$O196,5)</f>
        <v/>
      </c>
      <c r="G196" s="67" t="str">
        <f t="array" ref="G196">INDEX(postDEL!$A$2:$P782,$O196,11)</f>
        <v>Negative</v>
      </c>
      <c r="H196" s="67" t="str">
        <f t="array" ref="H196">INDEX(postDEL!$A$2:$AL782,$O196,37)</f>
        <v>Negative</v>
      </c>
      <c r="I196" s="65">
        <f t="array" ref="I196">INDEX(postDEL!$A$2:$AL782,$O196,12)</f>
        <v>44489</v>
      </c>
      <c r="J196" s="208">
        <f t="array" ref="J196">INDEX(postDEL!$A$2:$AL782,$O196,13)</f>
        <v>0.4132175926</v>
      </c>
      <c r="K196" s="67" t="str">
        <f t="array" ref="K196">INDEX(postDEL!$A$2:$AL782,$O196,36)</f>
        <v/>
      </c>
      <c r="L196" s="67" t="str">
        <f t="array" ref="L196">INDEX(postDEL!$A$2:$AL782,$O196,38)</f>
        <v/>
      </c>
      <c r="M196" s="67" t="str">
        <f t="array" ref="M196">INDEX(postDEL!$A$2:$AL782,$O196,15)</f>
        <v/>
      </c>
      <c r="N196" s="8">
        <f>COUNTIF(postDEL!$A$2:$A782,A196)</f>
        <v>1</v>
      </c>
      <c r="O196" s="13">
        <f>MATCH(A196,postDEL!A$2:A782,0)</f>
        <v>195</v>
      </c>
      <c r="P196" s="8" t="str">
        <f t="shared" si="1"/>
        <v/>
      </c>
      <c r="Q196" s="8">
        <f t="shared" si="2"/>
        <v>1</v>
      </c>
      <c r="R196" s="4"/>
    </row>
    <row r="197">
      <c r="A197" s="209" t="s">
        <v>773</v>
      </c>
      <c r="B197" s="65">
        <f t="array" ref="B197">INDEX(postDEL!$A$2:$P782,$O197,2)</f>
        <v>44488</v>
      </c>
      <c r="C197" s="208">
        <f t="array" ref="C197">INDEX(postDEL!$A$2:$P782,$O197,3)</f>
        <v>0.3461111111</v>
      </c>
      <c r="D197" s="67" t="str">
        <f t="array" ref="D197">INDEX(postDEL!$A$2:$AN782,$O197,39)</f>
        <v>SpROSA145068</v>
      </c>
      <c r="E197" s="67" t="str">
        <f t="array" ref="E197">INDEX(postDEL!$A$2:$P782,$O197,4)</f>
        <v/>
      </c>
      <c r="F197" s="67" t="str">
        <f t="array" ref="F197">INDEX(postDEL!$A$2:$P782,$O197,5)</f>
        <v/>
      </c>
      <c r="G197" s="67" t="str">
        <f t="array" ref="G197">INDEX(postDEL!$A$2:$P782,$O197,11)</f>
        <v>Negative</v>
      </c>
      <c r="H197" s="67" t="str">
        <f t="array" ref="H197">INDEX(postDEL!$A$2:$AL782,$O197,37)</f>
        <v>Negative</v>
      </c>
      <c r="I197" s="65">
        <f t="array" ref="I197">INDEX(postDEL!$A$2:$AL782,$O197,12)</f>
        <v>44489</v>
      </c>
      <c r="J197" s="208">
        <f t="array" ref="J197">INDEX(postDEL!$A$2:$AL782,$O197,13)</f>
        <v>0.4132175926</v>
      </c>
      <c r="K197" s="67" t="str">
        <f t="array" ref="K197">INDEX(postDEL!$A$2:$AL782,$O197,36)</f>
        <v/>
      </c>
      <c r="L197" s="67" t="str">
        <f t="array" ref="L197">INDEX(postDEL!$A$2:$AL782,$O197,38)</f>
        <v/>
      </c>
      <c r="M197" s="67" t="str">
        <f t="array" ref="M197">INDEX(postDEL!$A$2:$AL782,$O197,15)</f>
        <v/>
      </c>
      <c r="N197" s="8">
        <f>COUNTIF(postDEL!$A$2:$A782,A197)</f>
        <v>1</v>
      </c>
      <c r="O197" s="13">
        <f>MATCH(A197,postDEL!A$2:A782,0)</f>
        <v>196</v>
      </c>
      <c r="P197" s="8" t="str">
        <f t="shared" si="1"/>
        <v/>
      </c>
      <c r="Q197" s="8">
        <f t="shared" si="2"/>
        <v>1</v>
      </c>
      <c r="R197" s="4"/>
    </row>
    <row r="198">
      <c r="A198" s="209" t="s">
        <v>775</v>
      </c>
      <c r="B198" s="65">
        <f t="array" ref="B198">INDEX(postDEL!$A$2:$P782,$O198,2)</f>
        <v>44488</v>
      </c>
      <c r="C198" s="208">
        <f t="array" ref="C198">INDEX(postDEL!$A$2:$P782,$O198,3)</f>
        <v>0.3474189815</v>
      </c>
      <c r="D198" s="67" t="str">
        <f t="array" ref="D198">INDEX(postDEL!$A$2:$AN782,$O198,39)</f>
        <v>SpROSA145068</v>
      </c>
      <c r="E198" s="67" t="str">
        <f t="array" ref="E198">INDEX(postDEL!$A$2:$P782,$O198,4)</f>
        <v/>
      </c>
      <c r="F198" s="67" t="str">
        <f t="array" ref="F198">INDEX(postDEL!$A$2:$P782,$O198,5)</f>
        <v/>
      </c>
      <c r="G198" s="67" t="str">
        <f t="array" ref="G198">INDEX(postDEL!$A$2:$P782,$O198,11)</f>
        <v>Negative</v>
      </c>
      <c r="H198" s="67" t="str">
        <f t="array" ref="H198">INDEX(postDEL!$A$2:$AL782,$O198,37)</f>
        <v>Negative</v>
      </c>
      <c r="I198" s="65">
        <f t="array" ref="I198">INDEX(postDEL!$A$2:$AL782,$O198,12)</f>
        <v>44489</v>
      </c>
      <c r="J198" s="208">
        <f t="array" ref="J198">INDEX(postDEL!$A$2:$AL782,$O198,13)</f>
        <v>0.4132175926</v>
      </c>
      <c r="K198" s="67" t="str">
        <f t="array" ref="K198">INDEX(postDEL!$A$2:$AL782,$O198,36)</f>
        <v/>
      </c>
      <c r="L198" s="67" t="str">
        <f t="array" ref="L198">INDEX(postDEL!$A$2:$AL782,$O198,38)</f>
        <v/>
      </c>
      <c r="M198" s="67" t="str">
        <f t="array" ref="M198">INDEX(postDEL!$A$2:$AL782,$O198,15)</f>
        <v/>
      </c>
      <c r="N198" s="8">
        <f>COUNTIF(postDEL!$A$2:$A782,A198)</f>
        <v>1</v>
      </c>
      <c r="O198" s="13">
        <f>MATCH(A198,postDEL!A$2:A782,0)</f>
        <v>197</v>
      </c>
      <c r="P198" s="8" t="str">
        <f t="shared" si="1"/>
        <v/>
      </c>
      <c r="Q198" s="8">
        <f t="shared" si="2"/>
        <v>1</v>
      </c>
      <c r="R198" s="4"/>
    </row>
    <row r="199">
      <c r="A199" s="209" t="s">
        <v>777</v>
      </c>
      <c r="B199" s="65">
        <f t="array" ref="B199">INDEX(postDEL!$A$2:$P782,$O199,2)</f>
        <v>44488</v>
      </c>
      <c r="C199" s="208">
        <f t="array" ref="C199">INDEX(postDEL!$A$2:$P782,$O199,3)</f>
        <v>0.3809027778</v>
      </c>
      <c r="D199" s="67" t="str">
        <f t="array" ref="D199">INDEX(postDEL!$A$2:$AN782,$O199,39)</f>
        <v>SpROSA145068</v>
      </c>
      <c r="E199" s="67" t="str">
        <f t="array" ref="E199">INDEX(postDEL!$A$2:$P782,$O199,4)</f>
        <v/>
      </c>
      <c r="F199" s="67" t="str">
        <f t="array" ref="F199">INDEX(postDEL!$A$2:$P782,$O199,5)</f>
        <v/>
      </c>
      <c r="G199" s="67" t="str">
        <f t="array" ref="G199">INDEX(postDEL!$A$2:$P782,$O199,11)</f>
        <v>Negative</v>
      </c>
      <c r="H199" s="67" t="str">
        <f t="array" ref="H199">INDEX(postDEL!$A$2:$AL782,$O199,37)</f>
        <v>Negative</v>
      </c>
      <c r="I199" s="65">
        <f t="array" ref="I199">INDEX(postDEL!$A$2:$AL782,$O199,12)</f>
        <v>44489</v>
      </c>
      <c r="J199" s="208">
        <f t="array" ref="J199">INDEX(postDEL!$A$2:$AL782,$O199,13)</f>
        <v>0.4132175926</v>
      </c>
      <c r="K199" s="67" t="str">
        <f t="array" ref="K199">INDEX(postDEL!$A$2:$AL782,$O199,36)</f>
        <v/>
      </c>
      <c r="L199" s="67" t="str">
        <f t="array" ref="L199">INDEX(postDEL!$A$2:$AL782,$O199,38)</f>
        <v/>
      </c>
      <c r="M199" s="67" t="str">
        <f t="array" ref="M199">INDEX(postDEL!$A$2:$AL782,$O199,15)</f>
        <v/>
      </c>
      <c r="N199" s="8">
        <f>COUNTIF(postDEL!$A$2:$A782,A199)</f>
        <v>1</v>
      </c>
      <c r="O199" s="13">
        <f>MATCH(A199,postDEL!A$2:A782,0)</f>
        <v>198</v>
      </c>
      <c r="P199" s="8" t="str">
        <f t="shared" si="1"/>
        <v/>
      </c>
      <c r="Q199" s="8">
        <f t="shared" si="2"/>
        <v>1</v>
      </c>
      <c r="R199" s="4"/>
    </row>
    <row r="200">
      <c r="A200" s="209" t="s">
        <v>779</v>
      </c>
      <c r="B200" s="65">
        <f t="array" ref="B200">INDEX(postDEL!$A$2:$P782,$O200,2)</f>
        <v>44488</v>
      </c>
      <c r="C200" s="208">
        <f t="array" ref="C200">INDEX(postDEL!$A$2:$P782,$O200,3)</f>
        <v>0.4038773148</v>
      </c>
      <c r="D200" s="67" t="str">
        <f t="array" ref="D200">INDEX(postDEL!$A$2:$AN782,$O200,39)</f>
        <v>SpROSA145068</v>
      </c>
      <c r="E200" s="67" t="str">
        <f t="array" ref="E200">INDEX(postDEL!$A$2:$P782,$O200,4)</f>
        <v/>
      </c>
      <c r="F200" s="67" t="str">
        <f t="array" ref="F200">INDEX(postDEL!$A$2:$P782,$O200,5)</f>
        <v/>
      </c>
      <c r="G200" s="67" t="str">
        <f t="array" ref="G200">INDEX(postDEL!$A$2:$P782,$O200,11)</f>
        <v>Negative</v>
      </c>
      <c r="H200" s="67" t="str">
        <f t="array" ref="H200">INDEX(postDEL!$A$2:$AL782,$O200,37)</f>
        <v>Negative</v>
      </c>
      <c r="I200" s="65">
        <f t="array" ref="I200">INDEX(postDEL!$A$2:$AL782,$O200,12)</f>
        <v>44489</v>
      </c>
      <c r="J200" s="208">
        <f t="array" ref="J200">INDEX(postDEL!$A$2:$AL782,$O200,13)</f>
        <v>0.4132175926</v>
      </c>
      <c r="K200" s="67" t="str">
        <f t="array" ref="K200">INDEX(postDEL!$A$2:$AL782,$O200,36)</f>
        <v/>
      </c>
      <c r="L200" s="67" t="str">
        <f t="array" ref="L200">INDEX(postDEL!$A$2:$AL782,$O200,38)</f>
        <v/>
      </c>
      <c r="M200" s="67" t="str">
        <f t="array" ref="M200">INDEX(postDEL!$A$2:$AL782,$O200,15)</f>
        <v/>
      </c>
      <c r="N200" s="8">
        <f>COUNTIF(postDEL!$A$2:$A782,A200)</f>
        <v>1</v>
      </c>
      <c r="O200" s="13">
        <f>MATCH(A200,postDEL!A$2:A782,0)</f>
        <v>199</v>
      </c>
      <c r="P200" s="8" t="str">
        <f t="shared" si="1"/>
        <v/>
      </c>
      <c r="Q200" s="8">
        <f t="shared" si="2"/>
        <v>1</v>
      </c>
      <c r="R200" s="4"/>
    </row>
    <row r="201">
      <c r="A201" s="209" t="s">
        <v>781</v>
      </c>
      <c r="B201" s="65">
        <f t="array" ref="B201">INDEX(postDEL!$A$2:$P782,$O201,2)</f>
        <v>44488</v>
      </c>
      <c r="C201" s="208">
        <f t="array" ref="C201">INDEX(postDEL!$A$2:$P782,$O201,3)</f>
        <v>0.4462962963</v>
      </c>
      <c r="D201" s="67" t="str">
        <f t="array" ref="D201">INDEX(postDEL!$A$2:$AN782,$O201,39)</f>
        <v>SpROSA145068</v>
      </c>
      <c r="E201" s="67" t="str">
        <f t="array" ref="E201">INDEX(postDEL!$A$2:$P782,$O201,4)</f>
        <v/>
      </c>
      <c r="F201" s="67" t="str">
        <f t="array" ref="F201">INDEX(postDEL!$A$2:$P782,$O201,5)</f>
        <v/>
      </c>
      <c r="G201" s="67" t="str">
        <f t="array" ref="G201">INDEX(postDEL!$A$2:$P782,$O201,11)</f>
        <v>Negative</v>
      </c>
      <c r="H201" s="67" t="str">
        <f t="array" ref="H201">INDEX(postDEL!$A$2:$AL782,$O201,37)</f>
        <v>Negative</v>
      </c>
      <c r="I201" s="65">
        <f t="array" ref="I201">INDEX(postDEL!$A$2:$AL782,$O201,12)</f>
        <v>44490</v>
      </c>
      <c r="J201" s="208">
        <f t="array" ref="J201">INDEX(postDEL!$A$2:$AL782,$O201,13)</f>
        <v>0.3804513889</v>
      </c>
      <c r="K201" s="67" t="str">
        <f t="array" ref="K201">INDEX(postDEL!$A$2:$AL782,$O201,36)</f>
        <v/>
      </c>
      <c r="L201" s="67" t="str">
        <f t="array" ref="L201">INDEX(postDEL!$A$2:$AL782,$O201,38)</f>
        <v/>
      </c>
      <c r="M201" s="67" t="str">
        <f t="array" ref="M201">INDEX(postDEL!$A$2:$AL782,$O201,15)</f>
        <v/>
      </c>
      <c r="N201" s="8">
        <f>COUNTIF(postDEL!$A$2:$A782,A201)</f>
        <v>1</v>
      </c>
      <c r="O201" s="13">
        <f>MATCH(A201,postDEL!A$2:A782,0)</f>
        <v>200</v>
      </c>
      <c r="P201" s="8" t="str">
        <f t="shared" si="1"/>
        <v/>
      </c>
      <c r="Q201" s="8">
        <f t="shared" si="2"/>
        <v>2</v>
      </c>
      <c r="R201" s="4"/>
    </row>
    <row r="202">
      <c r="A202" s="209" t="s">
        <v>783</v>
      </c>
      <c r="B202" s="65">
        <f t="array" ref="B202">INDEX(postDEL!$A$2:$P782,$O202,2)</f>
        <v>44488</v>
      </c>
      <c r="C202" s="208">
        <f t="array" ref="C202">INDEX(postDEL!$A$2:$P782,$O202,3)</f>
        <v>0.4484953704</v>
      </c>
      <c r="D202" s="67" t="str">
        <f t="array" ref="D202">INDEX(postDEL!$A$2:$AN782,$O202,39)</f>
        <v>SpROSA145068</v>
      </c>
      <c r="E202" s="67" t="str">
        <f t="array" ref="E202">INDEX(postDEL!$A$2:$P782,$O202,4)</f>
        <v/>
      </c>
      <c r="F202" s="67" t="str">
        <f t="array" ref="F202">INDEX(postDEL!$A$2:$P782,$O202,5)</f>
        <v/>
      </c>
      <c r="G202" s="67" t="str">
        <f t="array" ref="G202">INDEX(postDEL!$A$2:$P782,$O202,11)</f>
        <v>Negative</v>
      </c>
      <c r="H202" s="67" t="str">
        <f t="array" ref="H202">INDEX(postDEL!$A$2:$AL782,$O202,37)</f>
        <v>Negative</v>
      </c>
      <c r="I202" s="65">
        <f t="array" ref="I202">INDEX(postDEL!$A$2:$AL782,$O202,12)</f>
        <v>44490</v>
      </c>
      <c r="J202" s="208">
        <f t="array" ref="J202">INDEX(postDEL!$A$2:$AL782,$O202,13)</f>
        <v>0.3804513889</v>
      </c>
      <c r="K202" s="67" t="str">
        <f t="array" ref="K202">INDEX(postDEL!$A$2:$AL782,$O202,36)</f>
        <v/>
      </c>
      <c r="L202" s="67" t="str">
        <f t="array" ref="L202">INDEX(postDEL!$A$2:$AL782,$O202,38)</f>
        <v/>
      </c>
      <c r="M202" s="67" t="str">
        <f t="array" ref="M202">INDEX(postDEL!$A$2:$AL782,$O202,15)</f>
        <v/>
      </c>
      <c r="N202" s="8">
        <f>COUNTIF(postDEL!$A$2:$A782,A202)</f>
        <v>1</v>
      </c>
      <c r="O202" s="13">
        <f>MATCH(A202,postDEL!A$2:A782,0)</f>
        <v>201</v>
      </c>
      <c r="P202" s="8" t="str">
        <f t="shared" si="1"/>
        <v/>
      </c>
      <c r="Q202" s="8">
        <f t="shared" si="2"/>
        <v>2</v>
      </c>
      <c r="R202" s="4"/>
    </row>
    <row r="203">
      <c r="A203" s="209" t="s">
        <v>786</v>
      </c>
      <c r="B203" s="65">
        <f t="array" ref="B203">INDEX(postDEL!$A$2:$P782,$O203,2)</f>
        <v>44488</v>
      </c>
      <c r="C203" s="208">
        <f t="array" ref="C203">INDEX(postDEL!$A$2:$P782,$O203,3)</f>
        <v>0.4487384259</v>
      </c>
      <c r="D203" s="67" t="str">
        <f t="array" ref="D203">INDEX(postDEL!$A$2:$AN782,$O203,39)</f>
        <v>SpROSA145068</v>
      </c>
      <c r="E203" s="67" t="str">
        <f t="array" ref="E203">INDEX(postDEL!$A$2:$P782,$O203,4)</f>
        <v/>
      </c>
      <c r="F203" s="67" t="str">
        <f t="array" ref="F203">INDEX(postDEL!$A$2:$P782,$O203,5)</f>
        <v/>
      </c>
      <c r="G203" s="67" t="str">
        <f t="array" ref="G203">INDEX(postDEL!$A$2:$P782,$O203,11)</f>
        <v>Negative</v>
      </c>
      <c r="H203" s="67" t="str">
        <f t="array" ref="H203">INDEX(postDEL!$A$2:$AL782,$O203,37)</f>
        <v>Negative</v>
      </c>
      <c r="I203" s="65">
        <f t="array" ref="I203">INDEX(postDEL!$A$2:$AL782,$O203,12)</f>
        <v>44490</v>
      </c>
      <c r="J203" s="208">
        <f t="array" ref="J203">INDEX(postDEL!$A$2:$AL782,$O203,13)</f>
        <v>0.3804513889</v>
      </c>
      <c r="K203" s="67" t="str">
        <f t="array" ref="K203">INDEX(postDEL!$A$2:$AL782,$O203,36)</f>
        <v/>
      </c>
      <c r="L203" s="67" t="str">
        <f t="array" ref="L203">INDEX(postDEL!$A$2:$AL782,$O203,38)</f>
        <v/>
      </c>
      <c r="M203" s="67" t="str">
        <f t="array" ref="M203">INDEX(postDEL!$A$2:$AL782,$O203,15)</f>
        <v/>
      </c>
      <c r="N203" s="8">
        <f>COUNTIF(postDEL!$A$2:$A782,A203)</f>
        <v>1</v>
      </c>
      <c r="O203" s="13">
        <f>MATCH(A203,postDEL!A$2:A782,0)</f>
        <v>202</v>
      </c>
      <c r="P203" s="8" t="str">
        <f t="shared" si="1"/>
        <v/>
      </c>
      <c r="Q203" s="8">
        <f t="shared" si="2"/>
        <v>2</v>
      </c>
      <c r="R203" s="4"/>
    </row>
    <row r="204">
      <c r="A204" s="209" t="s">
        <v>789</v>
      </c>
      <c r="B204" s="65">
        <f t="array" ref="B204">INDEX(postDEL!$A$2:$P782,$O204,2)</f>
        <v>44488</v>
      </c>
      <c r="C204" s="208">
        <f t="array" ref="C204">INDEX(postDEL!$A$2:$P782,$O204,3)</f>
        <v>0.4501273148</v>
      </c>
      <c r="D204" s="67" t="str">
        <f t="array" ref="D204">INDEX(postDEL!$A$2:$AN782,$O204,39)</f>
        <v>SpROSA145068</v>
      </c>
      <c r="E204" s="67" t="str">
        <f t="array" ref="E204">INDEX(postDEL!$A$2:$P782,$O204,4)</f>
        <v/>
      </c>
      <c r="F204" s="67" t="str">
        <f t="array" ref="F204">INDEX(postDEL!$A$2:$P782,$O204,5)</f>
        <v/>
      </c>
      <c r="G204" s="67" t="str">
        <f t="array" ref="G204">INDEX(postDEL!$A$2:$P782,$O204,11)</f>
        <v>Negative</v>
      </c>
      <c r="H204" s="67" t="str">
        <f t="array" ref="H204">INDEX(postDEL!$A$2:$AL782,$O204,37)</f>
        <v>Negative</v>
      </c>
      <c r="I204" s="65">
        <f t="array" ref="I204">INDEX(postDEL!$A$2:$AL782,$O204,12)</f>
        <v>44490</v>
      </c>
      <c r="J204" s="208">
        <f t="array" ref="J204">INDEX(postDEL!$A$2:$AL782,$O204,13)</f>
        <v>0.3804513889</v>
      </c>
      <c r="K204" s="67" t="str">
        <f t="array" ref="K204">INDEX(postDEL!$A$2:$AL782,$O204,36)</f>
        <v/>
      </c>
      <c r="L204" s="67" t="str">
        <f t="array" ref="L204">INDEX(postDEL!$A$2:$AL782,$O204,38)</f>
        <v/>
      </c>
      <c r="M204" s="67" t="str">
        <f t="array" ref="M204">INDEX(postDEL!$A$2:$AL782,$O204,15)</f>
        <v/>
      </c>
      <c r="N204" s="8">
        <f>COUNTIF(postDEL!$A$2:$A782,A204)</f>
        <v>1</v>
      </c>
      <c r="O204" s="13">
        <f>MATCH(A204,postDEL!A$2:A782,0)</f>
        <v>203</v>
      </c>
      <c r="P204" s="8" t="str">
        <f t="shared" si="1"/>
        <v/>
      </c>
      <c r="Q204" s="8">
        <f t="shared" si="2"/>
        <v>2</v>
      </c>
      <c r="R204" s="4"/>
    </row>
    <row r="205">
      <c r="A205" s="209" t="s">
        <v>791</v>
      </c>
      <c r="B205" s="65">
        <f t="array" ref="B205">INDEX(postDEL!$A$2:$P782,$O205,2)</f>
        <v>44488</v>
      </c>
      <c r="C205" s="208">
        <f t="array" ref="C205">INDEX(postDEL!$A$2:$P782,$O205,3)</f>
        <v>0.5078587963</v>
      </c>
      <c r="D205" s="67" t="str">
        <f t="array" ref="D205">INDEX(postDEL!$A$2:$AN782,$O205,39)</f>
        <v>SpROSA145068</v>
      </c>
      <c r="E205" s="67" t="str">
        <f t="array" ref="E205">INDEX(postDEL!$A$2:$P782,$O205,4)</f>
        <v/>
      </c>
      <c r="F205" s="67" t="str">
        <f t="array" ref="F205">INDEX(postDEL!$A$2:$P782,$O205,5)</f>
        <v/>
      </c>
      <c r="G205" s="67" t="str">
        <f t="array" ref="G205">INDEX(postDEL!$A$2:$P782,$O205,11)</f>
        <v>Negative</v>
      </c>
      <c r="H205" s="67" t="str">
        <f t="array" ref="H205">INDEX(postDEL!$A$2:$AL782,$O205,37)</f>
        <v>Negative</v>
      </c>
      <c r="I205" s="65">
        <f t="array" ref="I205">INDEX(postDEL!$A$2:$AL782,$O205,12)</f>
        <v>44490</v>
      </c>
      <c r="J205" s="208">
        <f t="array" ref="J205">INDEX(postDEL!$A$2:$AL782,$O205,13)</f>
        <v>0.3804513889</v>
      </c>
      <c r="K205" s="67" t="str">
        <f t="array" ref="K205">INDEX(postDEL!$A$2:$AL782,$O205,36)</f>
        <v/>
      </c>
      <c r="L205" s="67" t="str">
        <f t="array" ref="L205">INDEX(postDEL!$A$2:$AL782,$O205,38)</f>
        <v/>
      </c>
      <c r="M205" s="67" t="str">
        <f t="array" ref="M205">INDEX(postDEL!$A$2:$AL782,$O205,15)</f>
        <v/>
      </c>
      <c r="N205" s="8">
        <f>COUNTIF(postDEL!$A$2:$A782,A205)</f>
        <v>1</v>
      </c>
      <c r="O205" s="13">
        <f>MATCH(A205,postDEL!A$2:A782,0)</f>
        <v>204</v>
      </c>
      <c r="P205" s="8" t="str">
        <f t="shared" si="1"/>
        <v/>
      </c>
      <c r="Q205" s="8">
        <f t="shared" si="2"/>
        <v>2</v>
      </c>
      <c r="R205" s="4"/>
    </row>
    <row r="206">
      <c r="A206" s="209" t="s">
        <v>793</v>
      </c>
      <c r="B206" s="65">
        <f t="array" ref="B206">INDEX(postDEL!$A$2:$P782,$O206,2)</f>
        <v>44488</v>
      </c>
      <c r="C206" s="208">
        <f t="array" ref="C206">INDEX(postDEL!$A$2:$P782,$O206,3)</f>
        <v>0.5106712963</v>
      </c>
      <c r="D206" s="67" t="str">
        <f t="array" ref="D206">INDEX(postDEL!$A$2:$AN782,$O206,39)</f>
        <v>SpROSA145068</v>
      </c>
      <c r="E206" s="67" t="str">
        <f t="array" ref="E206">INDEX(postDEL!$A$2:$P782,$O206,4)</f>
        <v/>
      </c>
      <c r="F206" s="67" t="str">
        <f t="array" ref="F206">INDEX(postDEL!$A$2:$P782,$O206,5)</f>
        <v/>
      </c>
      <c r="G206" s="67" t="str">
        <f t="array" ref="G206">INDEX(postDEL!$A$2:$P782,$O206,11)</f>
        <v>Negative</v>
      </c>
      <c r="H206" s="67" t="str">
        <f t="array" ref="H206">INDEX(postDEL!$A$2:$AL782,$O206,37)</f>
        <v>Negative</v>
      </c>
      <c r="I206" s="65">
        <f t="array" ref="I206">INDEX(postDEL!$A$2:$AL782,$O206,12)</f>
        <v>44490</v>
      </c>
      <c r="J206" s="208">
        <f t="array" ref="J206">INDEX(postDEL!$A$2:$AL782,$O206,13)</f>
        <v>0.3804513889</v>
      </c>
      <c r="K206" s="67" t="str">
        <f t="array" ref="K206">INDEX(postDEL!$A$2:$AL782,$O206,36)</f>
        <v/>
      </c>
      <c r="L206" s="67" t="str">
        <f t="array" ref="L206">INDEX(postDEL!$A$2:$AL782,$O206,38)</f>
        <v/>
      </c>
      <c r="M206" s="67" t="str">
        <f t="array" ref="M206">INDEX(postDEL!$A$2:$AL782,$O206,15)</f>
        <v/>
      </c>
      <c r="N206" s="8">
        <f>COUNTIF(postDEL!$A$2:$A782,A206)</f>
        <v>1</v>
      </c>
      <c r="O206" s="13">
        <f>MATCH(A206,postDEL!A$2:A782,0)</f>
        <v>205</v>
      </c>
      <c r="P206" s="8" t="str">
        <f t="shared" si="1"/>
        <v/>
      </c>
      <c r="Q206" s="8">
        <f t="shared" si="2"/>
        <v>2</v>
      </c>
      <c r="R206" s="4"/>
    </row>
    <row r="207">
      <c r="A207" s="209" t="s">
        <v>795</v>
      </c>
      <c r="B207" s="65">
        <f t="array" ref="B207">INDEX(postDEL!$A$2:$P782,$O207,2)</f>
        <v>44489</v>
      </c>
      <c r="C207" s="208">
        <f t="array" ref="C207">INDEX(postDEL!$A$2:$P782,$O207,3)</f>
        <v>0.1696527778</v>
      </c>
      <c r="D207" s="67" t="str">
        <f t="array" ref="D207">INDEX(postDEL!$A$2:$AN782,$O207,39)</f>
        <v>SpROSA145068</v>
      </c>
      <c r="E207" s="67" t="str">
        <f t="array" ref="E207">INDEX(postDEL!$A$2:$P782,$O207,4)</f>
        <v/>
      </c>
      <c r="F207" s="67" t="str">
        <f t="array" ref="F207">INDEX(postDEL!$A$2:$P782,$O207,5)</f>
        <v/>
      </c>
      <c r="G207" s="67" t="str">
        <f t="array" ref="G207">INDEX(postDEL!$A$2:$P782,$O207,11)</f>
        <v>Negative</v>
      </c>
      <c r="H207" s="67" t="str">
        <f t="array" ref="H207">INDEX(postDEL!$A$2:$AL782,$O207,37)</f>
        <v>Negative</v>
      </c>
      <c r="I207" s="65">
        <f t="array" ref="I207">INDEX(postDEL!$A$2:$AL782,$O207,12)</f>
        <v>44489</v>
      </c>
      <c r="J207" s="208">
        <f t="array" ref="J207">INDEX(postDEL!$A$2:$AL782,$O207,13)</f>
        <v>0.4132175926</v>
      </c>
      <c r="K207" s="67" t="str">
        <f t="array" ref="K207">INDEX(postDEL!$A$2:$AL782,$O207,36)</f>
        <v/>
      </c>
      <c r="L207" s="67" t="str">
        <f t="array" ref="L207">INDEX(postDEL!$A$2:$AL782,$O207,38)</f>
        <v/>
      </c>
      <c r="M207" s="67" t="str">
        <f t="array" ref="M207">INDEX(postDEL!$A$2:$AL782,$O207,15)</f>
        <v/>
      </c>
      <c r="N207" s="8">
        <f>COUNTIF(postDEL!$A$2:$A782,A207)</f>
        <v>1</v>
      </c>
      <c r="O207" s="13">
        <f>MATCH(A207,postDEL!A$2:A782,0)</f>
        <v>206</v>
      </c>
      <c r="P207" s="8" t="b">
        <f t="shared" si="1"/>
        <v>1</v>
      </c>
      <c r="Q207" s="8">
        <f t="shared" si="2"/>
        <v>0</v>
      </c>
      <c r="R207" s="4"/>
    </row>
    <row r="208">
      <c r="A208" s="209" t="s">
        <v>798</v>
      </c>
      <c r="B208" s="65">
        <f t="array" ref="B208">INDEX(postDEL!$A$2:$P782,$O208,2)</f>
        <v>44489</v>
      </c>
      <c r="C208" s="208">
        <f t="array" ref="C208">INDEX(postDEL!$A$2:$P782,$O208,3)</f>
        <v>0.1699074074</v>
      </c>
      <c r="D208" s="67" t="str">
        <f t="array" ref="D208">INDEX(postDEL!$A$2:$AN782,$O208,39)</f>
        <v>SpROSA145068</v>
      </c>
      <c r="E208" s="67" t="str">
        <f t="array" ref="E208">INDEX(postDEL!$A$2:$P782,$O208,4)</f>
        <v/>
      </c>
      <c r="F208" s="67" t="str">
        <f t="array" ref="F208">INDEX(postDEL!$A$2:$P782,$O208,5)</f>
        <v/>
      </c>
      <c r="G208" s="67" t="str">
        <f t="array" ref="G208">INDEX(postDEL!$A$2:$P782,$O208,11)</f>
        <v>Negative</v>
      </c>
      <c r="H208" s="67" t="str">
        <f t="array" ref="H208">INDEX(postDEL!$A$2:$AL782,$O208,37)</f>
        <v>Negative</v>
      </c>
      <c r="I208" s="65">
        <f t="array" ref="I208">INDEX(postDEL!$A$2:$AL782,$O208,12)</f>
        <v>44489</v>
      </c>
      <c r="J208" s="208">
        <f t="array" ref="J208">INDEX(postDEL!$A$2:$AL782,$O208,13)</f>
        <v>0.4132175926</v>
      </c>
      <c r="K208" s="67" t="str">
        <f t="array" ref="K208">INDEX(postDEL!$A$2:$AL782,$O208,36)</f>
        <v/>
      </c>
      <c r="L208" s="67" t="str">
        <f t="array" ref="L208">INDEX(postDEL!$A$2:$AL782,$O208,38)</f>
        <v/>
      </c>
      <c r="M208" s="67" t="str">
        <f t="array" ref="M208">INDEX(postDEL!$A$2:$AL782,$O208,15)</f>
        <v/>
      </c>
      <c r="N208" s="8">
        <f>COUNTIF(postDEL!$A$2:$A782,A208)</f>
        <v>1</v>
      </c>
      <c r="O208" s="13">
        <f>MATCH(A208,postDEL!A$2:A782,0)</f>
        <v>207</v>
      </c>
      <c r="P208" s="8" t="str">
        <f t="shared" si="1"/>
        <v/>
      </c>
      <c r="Q208" s="8">
        <f t="shared" si="2"/>
        <v>0</v>
      </c>
      <c r="R208" s="4"/>
    </row>
    <row r="209">
      <c r="A209" s="209" t="s">
        <v>800</v>
      </c>
      <c r="B209" s="65">
        <f t="array" ref="B209">INDEX(postDEL!$A$2:$P782,$O209,2)</f>
        <v>44489</v>
      </c>
      <c r="C209" s="208">
        <f t="array" ref="C209">INDEX(postDEL!$A$2:$P782,$O209,3)</f>
        <v>0.1722453704</v>
      </c>
      <c r="D209" s="67" t="str">
        <f t="array" ref="D209">INDEX(postDEL!$A$2:$AN782,$O209,39)</f>
        <v>SpROSA573919</v>
      </c>
      <c r="E209" s="67" t="str">
        <f t="array" ref="E209">INDEX(postDEL!$A$2:$P782,$O209,4)</f>
        <v/>
      </c>
      <c r="F209" s="67" t="str">
        <f t="array" ref="F209">INDEX(postDEL!$A$2:$P782,$O209,5)</f>
        <v/>
      </c>
      <c r="G209" s="67" t="str">
        <f t="array" ref="G209">INDEX(postDEL!$A$2:$P782,$O209,11)</f>
        <v>Negative</v>
      </c>
      <c r="H209" s="67" t="str">
        <f t="array" ref="H209">INDEX(postDEL!$A$2:$AL782,$O209,37)</f>
        <v>Negative</v>
      </c>
      <c r="I209" s="65">
        <f t="array" ref="I209">INDEX(postDEL!$A$2:$AL782,$O209,12)</f>
        <v>44489</v>
      </c>
      <c r="J209" s="208">
        <f t="array" ref="J209">INDEX(postDEL!$A$2:$AL782,$O209,13)</f>
        <v>0.4132175926</v>
      </c>
      <c r="K209" s="67" t="str">
        <f t="array" ref="K209">INDEX(postDEL!$A$2:$AL782,$O209,36)</f>
        <v/>
      </c>
      <c r="L209" s="67" t="str">
        <f t="array" ref="L209">INDEX(postDEL!$A$2:$AL782,$O209,38)</f>
        <v/>
      </c>
      <c r="M209" s="67" t="str">
        <f t="array" ref="M209">INDEX(postDEL!$A$2:$AL782,$O209,15)</f>
        <v/>
      </c>
      <c r="N209" s="8">
        <f>COUNTIF(postDEL!$A$2:$A782,A209)</f>
        <v>1</v>
      </c>
      <c r="O209" s="13">
        <f>MATCH(A209,postDEL!A$2:A782,0)</f>
        <v>208</v>
      </c>
      <c r="P209" s="8" t="str">
        <f t="shared" si="1"/>
        <v/>
      </c>
      <c r="Q209" s="8">
        <f t="shared" si="2"/>
        <v>0</v>
      </c>
      <c r="R209" s="4"/>
    </row>
    <row r="210">
      <c r="A210" s="209" t="s">
        <v>802</v>
      </c>
      <c r="B210" s="65">
        <f t="array" ref="B210">INDEX(postDEL!$A$2:$P782,$O210,2)</f>
        <v>44489</v>
      </c>
      <c r="C210" s="208">
        <f t="array" ref="C210">INDEX(postDEL!$A$2:$P782,$O210,3)</f>
        <v>0.1726273148</v>
      </c>
      <c r="D210" s="67" t="str">
        <f t="array" ref="D210">INDEX(postDEL!$A$2:$AN782,$O210,39)</f>
        <v>SpROSA573919</v>
      </c>
      <c r="E210" s="67" t="str">
        <f t="array" ref="E210">INDEX(postDEL!$A$2:$P782,$O210,4)</f>
        <v/>
      </c>
      <c r="F210" s="67" t="str">
        <f t="array" ref="F210">INDEX(postDEL!$A$2:$P782,$O210,5)</f>
        <v/>
      </c>
      <c r="G210" s="67" t="str">
        <f t="array" ref="G210">INDEX(postDEL!$A$2:$P782,$O210,11)</f>
        <v>Negative</v>
      </c>
      <c r="H210" s="67" t="str">
        <f t="array" ref="H210">INDEX(postDEL!$A$2:$AL782,$O210,37)</f>
        <v>Negative</v>
      </c>
      <c r="I210" s="65">
        <f t="array" ref="I210">INDEX(postDEL!$A$2:$AL782,$O210,12)</f>
        <v>44489</v>
      </c>
      <c r="J210" s="208">
        <f t="array" ref="J210">INDEX(postDEL!$A$2:$AL782,$O210,13)</f>
        <v>0.4132175926</v>
      </c>
      <c r="K210" s="67" t="str">
        <f t="array" ref="K210">INDEX(postDEL!$A$2:$AL782,$O210,36)</f>
        <v/>
      </c>
      <c r="L210" s="67" t="str">
        <f t="array" ref="L210">INDEX(postDEL!$A$2:$AL782,$O210,38)</f>
        <v/>
      </c>
      <c r="M210" s="67" t="str">
        <f t="array" ref="M210">INDEX(postDEL!$A$2:$AL782,$O210,15)</f>
        <v/>
      </c>
      <c r="N210" s="8">
        <f>COUNTIF(postDEL!$A$2:$A782,A210)</f>
        <v>1</v>
      </c>
      <c r="O210" s="13">
        <f>MATCH(A210,postDEL!A$2:A782,0)</f>
        <v>209</v>
      </c>
      <c r="P210" s="8" t="str">
        <f t="shared" si="1"/>
        <v/>
      </c>
      <c r="Q210" s="8">
        <f t="shared" si="2"/>
        <v>0</v>
      </c>
      <c r="R210" s="4"/>
    </row>
    <row r="211">
      <c r="A211" s="209" t="s">
        <v>804</v>
      </c>
      <c r="B211" s="65">
        <f t="array" ref="B211">INDEX(postDEL!$A$2:$P782,$O211,2)</f>
        <v>44489</v>
      </c>
      <c r="C211" s="208">
        <f t="array" ref="C211">INDEX(postDEL!$A$2:$P782,$O211,3)</f>
        <v>0.1739930556</v>
      </c>
      <c r="D211" s="67" t="str">
        <f t="array" ref="D211">INDEX(postDEL!$A$2:$AN782,$O211,39)</f>
        <v>SpROSA145068</v>
      </c>
      <c r="E211" s="67" t="str">
        <f t="array" ref="E211">INDEX(postDEL!$A$2:$P782,$O211,4)</f>
        <v/>
      </c>
      <c r="F211" s="67" t="str">
        <f t="array" ref="F211">INDEX(postDEL!$A$2:$P782,$O211,5)</f>
        <v/>
      </c>
      <c r="G211" s="67" t="str">
        <f t="array" ref="G211">INDEX(postDEL!$A$2:$P782,$O211,11)</f>
        <v>Negative</v>
      </c>
      <c r="H211" s="67" t="str">
        <f t="array" ref="H211">INDEX(postDEL!$A$2:$AL782,$O211,37)</f>
        <v>Negative</v>
      </c>
      <c r="I211" s="65">
        <f t="array" ref="I211">INDEX(postDEL!$A$2:$AL782,$O211,12)</f>
        <v>44489</v>
      </c>
      <c r="J211" s="208">
        <f t="array" ref="J211">INDEX(postDEL!$A$2:$AL782,$O211,13)</f>
        <v>0.4132175926</v>
      </c>
      <c r="K211" s="67" t="str">
        <f t="array" ref="K211">INDEX(postDEL!$A$2:$AL782,$O211,36)</f>
        <v/>
      </c>
      <c r="L211" s="67" t="str">
        <f t="array" ref="L211">INDEX(postDEL!$A$2:$AL782,$O211,38)</f>
        <v/>
      </c>
      <c r="M211" s="67" t="str">
        <f t="array" ref="M211">INDEX(postDEL!$A$2:$AL782,$O211,15)</f>
        <v/>
      </c>
      <c r="N211" s="8">
        <f>COUNTIF(postDEL!$A$2:$A782,A211)</f>
        <v>1</v>
      </c>
      <c r="O211" s="13">
        <f>MATCH(A211,postDEL!A$2:A782,0)</f>
        <v>210</v>
      </c>
      <c r="P211" s="8" t="str">
        <f t="shared" si="1"/>
        <v/>
      </c>
      <c r="Q211" s="8">
        <f t="shared" si="2"/>
        <v>0</v>
      </c>
      <c r="R211" s="4"/>
    </row>
    <row r="212">
      <c r="A212" s="209" t="s">
        <v>806</v>
      </c>
      <c r="B212" s="65">
        <f t="array" ref="B212">INDEX(postDEL!$A$2:$P782,$O212,2)</f>
        <v>44489</v>
      </c>
      <c r="C212" s="208">
        <f t="array" ref="C212">INDEX(postDEL!$A$2:$P782,$O212,3)</f>
        <v>0.177337963</v>
      </c>
      <c r="D212" s="67" t="str">
        <f t="array" ref="D212">INDEX(postDEL!$A$2:$AN782,$O212,39)</f>
        <v>SpROSA145068</v>
      </c>
      <c r="E212" s="67" t="str">
        <f t="array" ref="E212">INDEX(postDEL!$A$2:$P782,$O212,4)</f>
        <v/>
      </c>
      <c r="F212" s="67" t="str">
        <f t="array" ref="F212">INDEX(postDEL!$A$2:$P782,$O212,5)</f>
        <v/>
      </c>
      <c r="G212" s="67" t="str">
        <f t="array" ref="G212">INDEX(postDEL!$A$2:$P782,$O212,11)</f>
        <v>Negative</v>
      </c>
      <c r="H212" s="67" t="str">
        <f t="array" ref="H212">INDEX(postDEL!$A$2:$AL782,$O212,37)</f>
        <v>Negative</v>
      </c>
      <c r="I212" s="65">
        <f t="array" ref="I212">INDEX(postDEL!$A$2:$AL782,$O212,12)</f>
        <v>44489</v>
      </c>
      <c r="J212" s="208">
        <f t="array" ref="J212">INDEX(postDEL!$A$2:$AL782,$O212,13)</f>
        <v>0.4132175926</v>
      </c>
      <c r="K212" s="67" t="str">
        <f t="array" ref="K212">INDEX(postDEL!$A$2:$AL782,$O212,36)</f>
        <v/>
      </c>
      <c r="L212" s="67" t="str">
        <f t="array" ref="L212">INDEX(postDEL!$A$2:$AL782,$O212,38)</f>
        <v/>
      </c>
      <c r="M212" s="67" t="str">
        <f t="array" ref="M212">INDEX(postDEL!$A$2:$AL782,$O212,15)</f>
        <v/>
      </c>
      <c r="N212" s="8">
        <f>COUNTIF(postDEL!$A$2:$A782,A212)</f>
        <v>1</v>
      </c>
      <c r="O212" s="13">
        <f>MATCH(A212,postDEL!A$2:A782,0)</f>
        <v>211</v>
      </c>
      <c r="P212" s="8" t="str">
        <f t="shared" si="1"/>
        <v/>
      </c>
      <c r="Q212" s="8">
        <f t="shared" si="2"/>
        <v>0</v>
      </c>
      <c r="R212" s="4"/>
    </row>
    <row r="213">
      <c r="A213" s="209" t="s">
        <v>808</v>
      </c>
      <c r="B213" s="65">
        <f t="array" ref="B213">INDEX(postDEL!$A$2:$P782,$O213,2)</f>
        <v>44489</v>
      </c>
      <c r="C213" s="208">
        <f t="array" ref="C213">INDEX(postDEL!$A$2:$P782,$O213,3)</f>
        <v>0.1784837963</v>
      </c>
      <c r="D213" s="67" t="str">
        <f t="array" ref="D213">INDEX(postDEL!$A$2:$AN782,$O213,39)</f>
        <v>SpROSA573919</v>
      </c>
      <c r="E213" s="67" t="str">
        <f t="array" ref="E213">INDEX(postDEL!$A$2:$P782,$O213,4)</f>
        <v/>
      </c>
      <c r="F213" s="67" t="str">
        <f t="array" ref="F213">INDEX(postDEL!$A$2:$P782,$O213,5)</f>
        <v/>
      </c>
      <c r="G213" s="67" t="str">
        <f t="array" ref="G213">INDEX(postDEL!$A$2:$P782,$O213,11)</f>
        <v>Negative</v>
      </c>
      <c r="H213" s="67" t="str">
        <f t="array" ref="H213">INDEX(postDEL!$A$2:$AL782,$O213,37)</f>
        <v>Negative</v>
      </c>
      <c r="I213" s="65">
        <f t="array" ref="I213">INDEX(postDEL!$A$2:$AL782,$O213,12)</f>
        <v>44489</v>
      </c>
      <c r="J213" s="208">
        <f t="array" ref="J213">INDEX(postDEL!$A$2:$AL782,$O213,13)</f>
        <v>0.4132175926</v>
      </c>
      <c r="K213" s="67" t="str">
        <f t="array" ref="K213">INDEX(postDEL!$A$2:$AL782,$O213,36)</f>
        <v/>
      </c>
      <c r="L213" s="67" t="str">
        <f t="array" ref="L213">INDEX(postDEL!$A$2:$AL782,$O213,38)</f>
        <v/>
      </c>
      <c r="M213" s="67" t="str">
        <f t="array" ref="M213">INDEX(postDEL!$A$2:$AL782,$O213,15)</f>
        <v/>
      </c>
      <c r="N213" s="8">
        <f>COUNTIF(postDEL!$A$2:$A782,A213)</f>
        <v>1</v>
      </c>
      <c r="O213" s="13">
        <f>MATCH(A213,postDEL!A$2:A782,0)</f>
        <v>212</v>
      </c>
      <c r="P213" s="8" t="str">
        <f t="shared" si="1"/>
        <v/>
      </c>
      <c r="Q213" s="8">
        <f t="shared" si="2"/>
        <v>0</v>
      </c>
      <c r="R213" s="4"/>
    </row>
    <row r="214">
      <c r="A214" s="209" t="s">
        <v>810</v>
      </c>
      <c r="B214" s="65">
        <f t="array" ref="B214">INDEX(postDEL!$A$2:$P782,$O214,2)</f>
        <v>44489</v>
      </c>
      <c r="C214" s="208">
        <f t="array" ref="C214">INDEX(postDEL!$A$2:$P782,$O214,3)</f>
        <v>0.2202662037</v>
      </c>
      <c r="D214" s="67" t="str">
        <f t="array" ref="D214">INDEX(postDEL!$A$2:$AN782,$O214,39)</f>
        <v>SpROSA145068</v>
      </c>
      <c r="E214" s="67" t="str">
        <f t="array" ref="E214">INDEX(postDEL!$A$2:$P782,$O214,4)</f>
        <v/>
      </c>
      <c r="F214" s="67" t="str">
        <f t="array" ref="F214">INDEX(postDEL!$A$2:$P782,$O214,5)</f>
        <v/>
      </c>
      <c r="G214" s="67" t="str">
        <f t="array" ref="G214">INDEX(postDEL!$A$2:$P782,$O214,11)</f>
        <v>Negative</v>
      </c>
      <c r="H214" s="67" t="str">
        <f t="array" ref="H214">INDEX(postDEL!$A$2:$AL782,$O214,37)</f>
        <v>Negative</v>
      </c>
      <c r="I214" s="65">
        <f t="array" ref="I214">INDEX(postDEL!$A$2:$AL782,$O214,12)</f>
        <v>44489</v>
      </c>
      <c r="J214" s="208">
        <f t="array" ref="J214">INDEX(postDEL!$A$2:$AL782,$O214,13)</f>
        <v>0.4132175926</v>
      </c>
      <c r="K214" s="67" t="str">
        <f t="array" ref="K214">INDEX(postDEL!$A$2:$AL782,$O214,36)</f>
        <v/>
      </c>
      <c r="L214" s="67" t="str">
        <f t="array" ref="L214">INDEX(postDEL!$A$2:$AL782,$O214,38)</f>
        <v/>
      </c>
      <c r="M214" s="67" t="str">
        <f t="array" ref="M214">INDEX(postDEL!$A$2:$AL782,$O214,15)</f>
        <v/>
      </c>
      <c r="N214" s="8">
        <f>COUNTIF(postDEL!$A$2:$A782,A214)</f>
        <v>1</v>
      </c>
      <c r="O214" s="13">
        <f>MATCH(A214,postDEL!A$2:A782,0)</f>
        <v>213</v>
      </c>
      <c r="P214" s="8" t="str">
        <f t="shared" si="1"/>
        <v/>
      </c>
      <c r="Q214" s="8">
        <f t="shared" si="2"/>
        <v>0</v>
      </c>
      <c r="R214" s="4"/>
    </row>
    <row r="215">
      <c r="A215" s="209" t="s">
        <v>812</v>
      </c>
      <c r="B215" s="65">
        <f t="array" ref="B215">INDEX(postDEL!$A$2:$P782,$O215,2)</f>
        <v>44489</v>
      </c>
      <c r="C215" s="208">
        <f t="array" ref="C215">INDEX(postDEL!$A$2:$P782,$O215,3)</f>
        <v>0.2208101852</v>
      </c>
      <c r="D215" s="67" t="str">
        <f t="array" ref="D215">INDEX(postDEL!$A$2:$AN782,$O215,39)</f>
        <v>SpROSA145068</v>
      </c>
      <c r="E215" s="67" t="str">
        <f t="array" ref="E215">INDEX(postDEL!$A$2:$P782,$O215,4)</f>
        <v/>
      </c>
      <c r="F215" s="67" t="str">
        <f t="array" ref="F215">INDEX(postDEL!$A$2:$P782,$O215,5)</f>
        <v/>
      </c>
      <c r="G215" s="67" t="str">
        <f t="array" ref="G215">INDEX(postDEL!$A$2:$P782,$O215,11)</f>
        <v>Negative</v>
      </c>
      <c r="H215" s="67" t="str">
        <f t="array" ref="H215">INDEX(postDEL!$A$2:$AL782,$O215,37)</f>
        <v>Negative</v>
      </c>
      <c r="I215" s="65">
        <f t="array" ref="I215">INDEX(postDEL!$A$2:$AL782,$O215,12)</f>
        <v>44489</v>
      </c>
      <c r="J215" s="208">
        <f t="array" ref="J215">INDEX(postDEL!$A$2:$AL782,$O215,13)</f>
        <v>0.4132175926</v>
      </c>
      <c r="K215" s="67" t="str">
        <f t="array" ref="K215">INDEX(postDEL!$A$2:$AL782,$O215,36)</f>
        <v/>
      </c>
      <c r="L215" s="67" t="str">
        <f t="array" ref="L215">INDEX(postDEL!$A$2:$AL782,$O215,38)</f>
        <v/>
      </c>
      <c r="M215" s="67" t="str">
        <f t="array" ref="M215">INDEX(postDEL!$A$2:$AL782,$O215,15)</f>
        <v/>
      </c>
      <c r="N215" s="8">
        <f>COUNTIF(postDEL!$A$2:$A782,A215)</f>
        <v>1</v>
      </c>
      <c r="O215" s="13">
        <f>MATCH(A215,postDEL!A$2:A782,0)</f>
        <v>214</v>
      </c>
      <c r="P215" s="8" t="str">
        <f t="shared" si="1"/>
        <v/>
      </c>
      <c r="Q215" s="8">
        <f t="shared" si="2"/>
        <v>0</v>
      </c>
      <c r="R215" s="4"/>
    </row>
    <row r="216">
      <c r="A216" s="209" t="s">
        <v>814</v>
      </c>
      <c r="B216" s="65">
        <f t="array" ref="B216">INDEX(postDEL!$A$2:$P782,$O216,2)</f>
        <v>44489</v>
      </c>
      <c r="C216" s="208">
        <f t="array" ref="C216">INDEX(postDEL!$A$2:$P782,$O216,3)</f>
        <v>0.2211458333</v>
      </c>
      <c r="D216" s="67" t="str">
        <f t="array" ref="D216">INDEX(postDEL!$A$2:$AN782,$O216,39)</f>
        <v>SpROSA145068</v>
      </c>
      <c r="E216" s="67" t="str">
        <f t="array" ref="E216">INDEX(postDEL!$A$2:$P782,$O216,4)</f>
        <v/>
      </c>
      <c r="F216" s="67" t="str">
        <f t="array" ref="F216">INDEX(postDEL!$A$2:$P782,$O216,5)</f>
        <v/>
      </c>
      <c r="G216" s="67" t="str">
        <f t="array" ref="G216">INDEX(postDEL!$A$2:$P782,$O216,11)</f>
        <v>Null</v>
      </c>
      <c r="H216" s="67" t="str">
        <f t="array" ref="H216">INDEX(postDEL!$A$2:$AL782,$O216,37)</f>
        <v>Negative</v>
      </c>
      <c r="I216" s="65" t="str">
        <f t="array" ref="I216">INDEX(postDEL!$A$2:$AL782,$O216,12)</f>
        <v/>
      </c>
      <c r="J216" s="208" t="str">
        <f t="array" ref="J216">INDEX(postDEL!$A$2:$AL782,$O216,13)</f>
        <v/>
      </c>
      <c r="K216" s="67">
        <f t="array" ref="K216">INDEX(postDEL!$A$2:$AL782,$O216,36)</f>
        <v>2.2</v>
      </c>
      <c r="L216" s="67" t="str">
        <f t="array" ref="L216">INDEX(postDEL!$A$2:$AL782,$O216,38)</f>
        <v>Original Participant was XXX - assume that note overrides (orig partic. elsewhere in same run)</v>
      </c>
      <c r="M216" s="67" t="str">
        <f t="array" ref="M216">INDEX(postDEL!$A$2:$AL782,$O216,15)</f>
        <v/>
      </c>
      <c r="N216" s="8">
        <f>COUNTIF(postDEL!$A$2:$A782,A216)</f>
        <v>1</v>
      </c>
      <c r="O216" s="13">
        <f>MATCH(A216,postDEL!A$2:A782,0)</f>
        <v>215</v>
      </c>
      <c r="P216" s="8" t="str">
        <f t="shared" si="1"/>
        <v/>
      </c>
      <c r="Q216" s="8">
        <f t="shared" si="2"/>
        <v>-1</v>
      </c>
      <c r="R216" s="4"/>
    </row>
    <row r="217">
      <c r="A217" s="209" t="s">
        <v>817</v>
      </c>
      <c r="B217" s="65">
        <f t="array" ref="B217">INDEX(postDEL!$A$2:$P782,$O217,2)</f>
        <v>44489</v>
      </c>
      <c r="C217" s="208">
        <f t="array" ref="C217">INDEX(postDEL!$A$2:$P782,$O217,3)</f>
        <v>0.2288541667</v>
      </c>
      <c r="D217" s="67" t="str">
        <f t="array" ref="D217">INDEX(postDEL!$A$2:$AN782,$O217,39)</f>
        <v>SpROSA145068</v>
      </c>
      <c r="E217" s="67" t="str">
        <f t="array" ref="E217">INDEX(postDEL!$A$2:$P782,$O217,4)</f>
        <v/>
      </c>
      <c r="F217" s="67" t="str">
        <f t="array" ref="F217">INDEX(postDEL!$A$2:$P782,$O217,5)</f>
        <v/>
      </c>
      <c r="G217" s="67" t="str">
        <f t="array" ref="G217">INDEX(postDEL!$A$2:$P782,$O217,11)</f>
        <v>Negative</v>
      </c>
      <c r="H217" s="67" t="str">
        <f t="array" ref="H217">INDEX(postDEL!$A$2:$AL782,$O217,37)</f>
        <v>Negative</v>
      </c>
      <c r="I217" s="65">
        <f t="array" ref="I217">INDEX(postDEL!$A$2:$AL782,$O217,12)</f>
        <v>44489</v>
      </c>
      <c r="J217" s="208">
        <f t="array" ref="J217">INDEX(postDEL!$A$2:$AL782,$O217,13)</f>
        <v>0.4132175926</v>
      </c>
      <c r="K217" s="67" t="str">
        <f t="array" ref="K217">INDEX(postDEL!$A$2:$AL782,$O217,36)</f>
        <v/>
      </c>
      <c r="L217" s="67" t="str">
        <f t="array" ref="L217">INDEX(postDEL!$A$2:$AL782,$O217,38)</f>
        <v/>
      </c>
      <c r="M217" s="67" t="str">
        <f t="array" ref="M217">INDEX(postDEL!$A$2:$AL782,$O217,15)</f>
        <v/>
      </c>
      <c r="N217" s="8">
        <f>COUNTIF(postDEL!$A$2:$A782,A217)</f>
        <v>1</v>
      </c>
      <c r="O217" s="13">
        <f>MATCH(A217,postDEL!A$2:A782,0)</f>
        <v>216</v>
      </c>
      <c r="P217" s="8" t="str">
        <f t="shared" si="1"/>
        <v/>
      </c>
      <c r="Q217" s="8">
        <f t="shared" si="2"/>
        <v>0</v>
      </c>
      <c r="R217" s="4"/>
    </row>
    <row r="218">
      <c r="A218" s="209" t="s">
        <v>819</v>
      </c>
      <c r="B218" s="65">
        <f t="array" ref="B218">INDEX(postDEL!$A$2:$P782,$O218,2)</f>
        <v>44489</v>
      </c>
      <c r="C218" s="208">
        <f t="array" ref="C218">INDEX(postDEL!$A$2:$P782,$O218,3)</f>
        <v>0.2300347222</v>
      </c>
      <c r="D218" s="67" t="str">
        <f t="array" ref="D218">INDEX(postDEL!$A$2:$AN782,$O218,39)</f>
        <v>SpROSA145068</v>
      </c>
      <c r="E218" s="67" t="str">
        <f t="array" ref="E218">INDEX(postDEL!$A$2:$P782,$O218,4)</f>
        <v/>
      </c>
      <c r="F218" s="67" t="str">
        <f t="array" ref="F218">INDEX(postDEL!$A$2:$P782,$O218,5)</f>
        <v/>
      </c>
      <c r="G218" s="67" t="str">
        <f t="array" ref="G218">INDEX(postDEL!$A$2:$P782,$O218,11)</f>
        <v>Negative</v>
      </c>
      <c r="H218" s="67" t="str">
        <f t="array" ref="H218">INDEX(postDEL!$A$2:$AL782,$O218,37)</f>
        <v>Negative</v>
      </c>
      <c r="I218" s="65">
        <f t="array" ref="I218">INDEX(postDEL!$A$2:$AL782,$O218,12)</f>
        <v>44489</v>
      </c>
      <c r="J218" s="208">
        <f t="array" ref="J218">INDEX(postDEL!$A$2:$AL782,$O218,13)</f>
        <v>0.4132175926</v>
      </c>
      <c r="K218" s="67" t="str">
        <f t="array" ref="K218">INDEX(postDEL!$A$2:$AL782,$O218,36)</f>
        <v/>
      </c>
      <c r="L218" s="67" t="str">
        <f t="array" ref="L218">INDEX(postDEL!$A$2:$AL782,$O218,38)</f>
        <v/>
      </c>
      <c r="M218" s="67" t="str">
        <f t="array" ref="M218">INDEX(postDEL!$A$2:$AL782,$O218,15)</f>
        <v/>
      </c>
      <c r="N218" s="8">
        <f>COUNTIF(postDEL!$A$2:$A782,A218)</f>
        <v>1</v>
      </c>
      <c r="O218" s="13">
        <f>MATCH(A218,postDEL!A$2:A782,0)</f>
        <v>217</v>
      </c>
      <c r="P218" s="8" t="str">
        <f t="shared" si="1"/>
        <v/>
      </c>
      <c r="Q218" s="8">
        <f t="shared" si="2"/>
        <v>0</v>
      </c>
      <c r="R218" s="4"/>
    </row>
    <row r="219">
      <c r="A219" s="209" t="s">
        <v>821</v>
      </c>
      <c r="B219" s="65">
        <f t="array" ref="B219">INDEX(postDEL!$A$2:$P782,$O219,2)</f>
        <v>44489</v>
      </c>
      <c r="C219" s="208">
        <f t="array" ref="C219">INDEX(postDEL!$A$2:$P782,$O219,3)</f>
        <v>0.236412037</v>
      </c>
      <c r="D219" s="67" t="str">
        <f t="array" ref="D219">INDEX(postDEL!$A$2:$AN782,$O219,39)</f>
        <v>SpROSA145068</v>
      </c>
      <c r="E219" s="67" t="str">
        <f t="array" ref="E219">INDEX(postDEL!$A$2:$P782,$O219,4)</f>
        <v/>
      </c>
      <c r="F219" s="67" t="str">
        <f t="array" ref="F219">INDEX(postDEL!$A$2:$P782,$O219,5)</f>
        <v/>
      </c>
      <c r="G219" s="67" t="str">
        <f t="array" ref="G219">INDEX(postDEL!$A$2:$P782,$O219,11)</f>
        <v>Negative</v>
      </c>
      <c r="H219" s="67" t="str">
        <f t="array" ref="H219">INDEX(postDEL!$A$2:$AL782,$O219,37)</f>
        <v>Negative</v>
      </c>
      <c r="I219" s="65">
        <f t="array" ref="I219">INDEX(postDEL!$A$2:$AL782,$O219,12)</f>
        <v>44489</v>
      </c>
      <c r="J219" s="208">
        <f t="array" ref="J219">INDEX(postDEL!$A$2:$AL782,$O219,13)</f>
        <v>0.4132175926</v>
      </c>
      <c r="K219" s="67" t="str">
        <f t="array" ref="K219">INDEX(postDEL!$A$2:$AL782,$O219,36)</f>
        <v/>
      </c>
      <c r="L219" s="67" t="str">
        <f t="array" ref="L219">INDEX(postDEL!$A$2:$AL782,$O219,38)</f>
        <v/>
      </c>
      <c r="M219" s="67" t="str">
        <f t="array" ref="M219">INDEX(postDEL!$A$2:$AL782,$O219,15)</f>
        <v/>
      </c>
      <c r="N219" s="8">
        <f>COUNTIF(postDEL!$A$2:$A782,A219)</f>
        <v>1</v>
      </c>
      <c r="O219" s="13">
        <f>MATCH(A219,postDEL!A$2:A782,0)</f>
        <v>218</v>
      </c>
      <c r="P219" s="8" t="str">
        <f t="shared" si="1"/>
        <v/>
      </c>
      <c r="Q219" s="8">
        <f t="shared" si="2"/>
        <v>0</v>
      </c>
      <c r="R219" s="4"/>
    </row>
    <row r="220">
      <c r="A220" s="209" t="s">
        <v>824</v>
      </c>
      <c r="B220" s="65">
        <f t="array" ref="B220">INDEX(postDEL!$A$2:$P782,$O220,2)</f>
        <v>44489</v>
      </c>
      <c r="C220" s="208">
        <f t="array" ref="C220">INDEX(postDEL!$A$2:$P782,$O220,3)</f>
        <v>0.2387037037</v>
      </c>
      <c r="D220" s="67" t="str">
        <f t="array" ref="D220">INDEX(postDEL!$A$2:$AN782,$O220,39)</f>
        <v>SpROSA145068</v>
      </c>
      <c r="E220" s="67" t="str">
        <f t="array" ref="E220">INDEX(postDEL!$A$2:$P782,$O220,4)</f>
        <v/>
      </c>
      <c r="F220" s="67" t="str">
        <f t="array" ref="F220">INDEX(postDEL!$A$2:$P782,$O220,5)</f>
        <v/>
      </c>
      <c r="G220" s="67" t="str">
        <f t="array" ref="G220">INDEX(postDEL!$A$2:$P782,$O220,11)</f>
        <v>Negative</v>
      </c>
      <c r="H220" s="67" t="str">
        <f t="array" ref="H220">INDEX(postDEL!$A$2:$AL782,$O220,37)</f>
        <v>Negative</v>
      </c>
      <c r="I220" s="65">
        <f t="array" ref="I220">INDEX(postDEL!$A$2:$AL782,$O220,12)</f>
        <v>44489</v>
      </c>
      <c r="J220" s="208">
        <f t="array" ref="J220">INDEX(postDEL!$A$2:$AL782,$O220,13)</f>
        <v>0.4132175926</v>
      </c>
      <c r="K220" s="67" t="str">
        <f t="array" ref="K220">INDEX(postDEL!$A$2:$AL782,$O220,36)</f>
        <v/>
      </c>
      <c r="L220" s="67" t="str">
        <f t="array" ref="L220">INDEX(postDEL!$A$2:$AL782,$O220,38)</f>
        <v/>
      </c>
      <c r="M220" s="67" t="str">
        <f t="array" ref="M220">INDEX(postDEL!$A$2:$AL782,$O220,15)</f>
        <v/>
      </c>
      <c r="N220" s="8">
        <f>COUNTIF(postDEL!$A$2:$A782,A220)</f>
        <v>1</v>
      </c>
      <c r="O220" s="13">
        <f>MATCH(A220,postDEL!A$2:A782,0)</f>
        <v>219</v>
      </c>
      <c r="P220" s="8" t="str">
        <f t="shared" si="1"/>
        <v/>
      </c>
      <c r="Q220" s="8">
        <f t="shared" si="2"/>
        <v>0</v>
      </c>
      <c r="R220" s="4"/>
    </row>
    <row r="221">
      <c r="A221" s="209" t="s">
        <v>826</v>
      </c>
      <c r="B221" s="65">
        <f t="array" ref="B221">INDEX(postDEL!$A$2:$P782,$O221,2)</f>
        <v>44489</v>
      </c>
      <c r="C221" s="208">
        <f t="array" ref="C221">INDEX(postDEL!$A$2:$P782,$O221,3)</f>
        <v>0.2393865741</v>
      </c>
      <c r="D221" s="67" t="str">
        <f t="array" ref="D221">INDEX(postDEL!$A$2:$AN782,$O221,39)</f>
        <v>SpROSA573919</v>
      </c>
      <c r="E221" s="67" t="str">
        <f t="array" ref="E221">INDEX(postDEL!$A$2:$P782,$O221,4)</f>
        <v/>
      </c>
      <c r="F221" s="67" t="str">
        <f t="array" ref="F221">INDEX(postDEL!$A$2:$P782,$O221,5)</f>
        <v/>
      </c>
      <c r="G221" s="67" t="str">
        <f t="array" ref="G221">INDEX(postDEL!$A$2:$P782,$O221,11)</f>
        <v>Negative</v>
      </c>
      <c r="H221" s="67" t="str">
        <f t="array" ref="H221">INDEX(postDEL!$A$2:$AL782,$O221,37)</f>
        <v>Negative</v>
      </c>
      <c r="I221" s="65">
        <f t="array" ref="I221">INDEX(postDEL!$A$2:$AL782,$O221,12)</f>
        <v>44489</v>
      </c>
      <c r="J221" s="208">
        <f t="array" ref="J221">INDEX(postDEL!$A$2:$AL782,$O221,13)</f>
        <v>0.4132175926</v>
      </c>
      <c r="K221" s="67" t="str">
        <f t="array" ref="K221">INDEX(postDEL!$A$2:$AL782,$O221,36)</f>
        <v/>
      </c>
      <c r="L221" s="67" t="str">
        <f t="array" ref="L221">INDEX(postDEL!$A$2:$AL782,$O221,38)</f>
        <v/>
      </c>
      <c r="M221" s="67" t="str">
        <f t="array" ref="M221">INDEX(postDEL!$A$2:$AL782,$O221,15)</f>
        <v/>
      </c>
      <c r="N221" s="8">
        <f>COUNTIF(postDEL!$A$2:$A782,A221)</f>
        <v>1</v>
      </c>
      <c r="O221" s="13">
        <f>MATCH(A221,postDEL!A$2:A782,0)</f>
        <v>220</v>
      </c>
      <c r="P221" s="8" t="str">
        <f t="shared" si="1"/>
        <v/>
      </c>
      <c r="Q221" s="8">
        <f t="shared" si="2"/>
        <v>0</v>
      </c>
      <c r="R221" s="4"/>
    </row>
    <row r="222">
      <c r="A222" s="209" t="s">
        <v>828</v>
      </c>
      <c r="B222" s="65">
        <f t="array" ref="B222">INDEX(postDEL!$A$2:$P782,$O222,2)</f>
        <v>44489</v>
      </c>
      <c r="C222" s="208">
        <f t="array" ref="C222">INDEX(postDEL!$A$2:$P782,$O222,3)</f>
        <v>0.2444328704</v>
      </c>
      <c r="D222" s="67" t="str">
        <f t="array" ref="D222">INDEX(postDEL!$A$2:$AN782,$O222,39)</f>
        <v>SpROSA573919</v>
      </c>
      <c r="E222" s="67" t="str">
        <f t="array" ref="E222">INDEX(postDEL!$A$2:$P782,$O222,4)</f>
        <v/>
      </c>
      <c r="F222" s="67" t="str">
        <f t="array" ref="F222">INDEX(postDEL!$A$2:$P782,$O222,5)</f>
        <v/>
      </c>
      <c r="G222" s="67" t="str">
        <f t="array" ref="G222">INDEX(postDEL!$A$2:$P782,$O222,11)</f>
        <v>Negative</v>
      </c>
      <c r="H222" s="67" t="str">
        <f t="array" ref="H222">INDEX(postDEL!$A$2:$AL782,$O222,37)</f>
        <v>Negative</v>
      </c>
      <c r="I222" s="65">
        <f t="array" ref="I222">INDEX(postDEL!$A$2:$AL782,$O222,12)</f>
        <v>44489</v>
      </c>
      <c r="J222" s="208">
        <f t="array" ref="J222">INDEX(postDEL!$A$2:$AL782,$O222,13)</f>
        <v>0.4132175926</v>
      </c>
      <c r="K222" s="67" t="str">
        <f t="array" ref="K222">INDEX(postDEL!$A$2:$AL782,$O222,36)</f>
        <v/>
      </c>
      <c r="L222" s="67" t="str">
        <f t="array" ref="L222">INDEX(postDEL!$A$2:$AL782,$O222,38)</f>
        <v/>
      </c>
      <c r="M222" s="67" t="str">
        <f t="array" ref="M222">INDEX(postDEL!$A$2:$AL782,$O222,15)</f>
        <v/>
      </c>
      <c r="N222" s="8">
        <f>COUNTIF(postDEL!$A$2:$A782,A222)</f>
        <v>1</v>
      </c>
      <c r="O222" s="13">
        <f>MATCH(A222,postDEL!A$2:A782,0)</f>
        <v>221</v>
      </c>
      <c r="P222" s="8" t="str">
        <f t="shared" si="1"/>
        <v/>
      </c>
      <c r="Q222" s="8">
        <f t="shared" si="2"/>
        <v>0</v>
      </c>
      <c r="R222" s="4"/>
    </row>
    <row r="223">
      <c r="A223" s="209" t="s">
        <v>830</v>
      </c>
      <c r="B223" s="65">
        <f t="array" ref="B223">INDEX(postDEL!$A$2:$P782,$O223,2)</f>
        <v>44489</v>
      </c>
      <c r="C223" s="208">
        <f t="array" ref="C223">INDEX(postDEL!$A$2:$P782,$O223,3)</f>
        <v>0.2492013889</v>
      </c>
      <c r="D223" s="67" t="str">
        <f t="array" ref="D223">INDEX(postDEL!$A$2:$AN782,$O223,39)</f>
        <v>SpROSA145068</v>
      </c>
      <c r="E223" s="67" t="str">
        <f t="array" ref="E223">INDEX(postDEL!$A$2:$P782,$O223,4)</f>
        <v/>
      </c>
      <c r="F223" s="67" t="str">
        <f t="array" ref="F223">INDEX(postDEL!$A$2:$P782,$O223,5)</f>
        <v/>
      </c>
      <c r="G223" s="67" t="str">
        <f t="array" ref="G223">INDEX(postDEL!$A$2:$P782,$O223,11)</f>
        <v>Negative</v>
      </c>
      <c r="H223" s="67" t="str">
        <f t="array" ref="H223">INDEX(postDEL!$A$2:$AL782,$O223,37)</f>
        <v>Negative</v>
      </c>
      <c r="I223" s="65">
        <f t="array" ref="I223">INDEX(postDEL!$A$2:$AL782,$O223,12)</f>
        <v>44489</v>
      </c>
      <c r="J223" s="208">
        <f t="array" ref="J223">INDEX(postDEL!$A$2:$AL782,$O223,13)</f>
        <v>0.4132175926</v>
      </c>
      <c r="K223" s="67" t="str">
        <f t="array" ref="K223">INDEX(postDEL!$A$2:$AL782,$O223,36)</f>
        <v/>
      </c>
      <c r="L223" s="67" t="str">
        <f t="array" ref="L223">INDEX(postDEL!$A$2:$AL782,$O223,38)</f>
        <v/>
      </c>
      <c r="M223" s="67" t="str">
        <f t="array" ref="M223">INDEX(postDEL!$A$2:$AL782,$O223,15)</f>
        <v/>
      </c>
      <c r="N223" s="8">
        <f>COUNTIF(postDEL!$A$2:$A782,A223)</f>
        <v>1</v>
      </c>
      <c r="O223" s="13">
        <f>MATCH(A223,postDEL!A$2:A782,0)</f>
        <v>222</v>
      </c>
      <c r="P223" s="8" t="str">
        <f t="shared" si="1"/>
        <v/>
      </c>
      <c r="Q223" s="8">
        <f t="shared" si="2"/>
        <v>0</v>
      </c>
      <c r="R223" s="4"/>
    </row>
    <row r="224">
      <c r="A224" s="209" t="s">
        <v>832</v>
      </c>
      <c r="B224" s="65">
        <f t="array" ref="B224">INDEX(postDEL!$A$2:$P782,$O224,2)</f>
        <v>44489</v>
      </c>
      <c r="C224" s="208">
        <f t="array" ref="C224">INDEX(postDEL!$A$2:$P782,$O224,3)</f>
        <v>0.2517013889</v>
      </c>
      <c r="D224" s="67" t="str">
        <f t="array" ref="D224">INDEX(postDEL!$A$2:$AN782,$O224,39)</f>
        <v>SpROSA573919</v>
      </c>
      <c r="E224" s="67" t="str">
        <f t="array" ref="E224">INDEX(postDEL!$A$2:$P782,$O224,4)</f>
        <v/>
      </c>
      <c r="F224" s="67" t="str">
        <f t="array" ref="F224">INDEX(postDEL!$A$2:$P782,$O224,5)</f>
        <v/>
      </c>
      <c r="G224" s="67" t="str">
        <f t="array" ref="G224">INDEX(postDEL!$A$2:$P782,$O224,11)</f>
        <v>Negative</v>
      </c>
      <c r="H224" s="67" t="str">
        <f t="array" ref="H224">INDEX(postDEL!$A$2:$AL782,$O224,37)</f>
        <v>Negative</v>
      </c>
      <c r="I224" s="65">
        <f t="array" ref="I224">INDEX(postDEL!$A$2:$AL782,$O224,12)</f>
        <v>44489</v>
      </c>
      <c r="J224" s="208">
        <f t="array" ref="J224">INDEX(postDEL!$A$2:$AL782,$O224,13)</f>
        <v>0.4132175926</v>
      </c>
      <c r="K224" s="67" t="str">
        <f t="array" ref="K224">INDEX(postDEL!$A$2:$AL782,$O224,36)</f>
        <v/>
      </c>
      <c r="L224" s="67" t="str">
        <f t="array" ref="L224">INDEX(postDEL!$A$2:$AL782,$O224,38)</f>
        <v/>
      </c>
      <c r="M224" s="67" t="str">
        <f t="array" ref="M224">INDEX(postDEL!$A$2:$AL782,$O224,15)</f>
        <v/>
      </c>
      <c r="N224" s="8">
        <f>COUNTIF(postDEL!$A$2:$A782,A224)</f>
        <v>1</v>
      </c>
      <c r="O224" s="13">
        <f>MATCH(A224,postDEL!A$2:A782,0)</f>
        <v>223</v>
      </c>
      <c r="P224" s="8" t="str">
        <f t="shared" si="1"/>
        <v/>
      </c>
      <c r="Q224" s="8">
        <f t="shared" si="2"/>
        <v>0</v>
      </c>
      <c r="R224" s="4"/>
    </row>
    <row r="225">
      <c r="A225" s="209" t="s">
        <v>834</v>
      </c>
      <c r="B225" s="65">
        <f t="array" ref="B225">INDEX(postDEL!$A$2:$P782,$O225,2)</f>
        <v>44490</v>
      </c>
      <c r="C225" s="208">
        <f t="array" ref="C225">INDEX(postDEL!$A$2:$P782,$O225,3)</f>
        <v>0.2106365741</v>
      </c>
      <c r="D225" s="67" t="str">
        <f t="array" ref="D225">INDEX(postDEL!$A$2:$AN782,$O225,39)</f>
        <v>SpROSA145068</v>
      </c>
      <c r="E225" s="67" t="str">
        <f t="array" ref="E225">INDEX(postDEL!$A$2:$P782,$O225,4)</f>
        <v/>
      </c>
      <c r="F225" s="67" t="str">
        <f t="array" ref="F225">INDEX(postDEL!$A$2:$P782,$O225,5)</f>
        <v/>
      </c>
      <c r="G225" s="67" t="str">
        <f t="array" ref="G225">INDEX(postDEL!$A$2:$P782,$O225,11)</f>
        <v>Null</v>
      </c>
      <c r="H225" s="67" t="str">
        <f t="array" ref="H225">INDEX(postDEL!$A$2:$AL782,$O225,37)</f>
        <v>Negative</v>
      </c>
      <c r="I225" s="65">
        <f t="array" ref="I225">INDEX(postDEL!$A$2:$AL782,$O225,12)</f>
        <v>44868</v>
      </c>
      <c r="J225" s="208">
        <f t="array" ref="J225">INDEX(postDEL!$A$2:$AL782,$O225,13)</f>
        <v>0.5355208333</v>
      </c>
      <c r="K225" s="67">
        <f t="array" ref="K225">INDEX(postDEL!$A$2:$AL782,$O225,36)</f>
        <v>2.2</v>
      </c>
      <c r="L225" s="67" t="str">
        <f t="array" ref="L225">INDEX(postDEL!$A$2:$AL782,$O225,38)</f>
        <v/>
      </c>
      <c r="M225" s="67" t="str">
        <f t="array" ref="M225">INDEX(postDEL!$A$2:$AL782,$O225,15)</f>
        <v/>
      </c>
      <c r="N225" s="8">
        <f>COUNTIF(postDEL!$A$2:$A782,A225)</f>
        <v>1</v>
      </c>
      <c r="O225" s="13">
        <f>MATCH(A225,postDEL!A$2:A782,0)</f>
        <v>224</v>
      </c>
      <c r="P225" s="8" t="b">
        <f t="shared" si="1"/>
        <v>1</v>
      </c>
      <c r="Q225" s="8">
        <f t="shared" si="2"/>
        <v>378</v>
      </c>
      <c r="R225" s="4"/>
    </row>
    <row r="226">
      <c r="A226" s="209" t="s">
        <v>837</v>
      </c>
      <c r="B226" s="65">
        <f t="array" ref="B226">INDEX(postDEL!$A$2:$P782,$O226,2)</f>
        <v>44490</v>
      </c>
      <c r="C226" s="208">
        <f t="array" ref="C226">INDEX(postDEL!$A$2:$P782,$O226,3)</f>
        <v>0.2108564815</v>
      </c>
      <c r="D226" s="67" t="str">
        <f t="array" ref="D226">INDEX(postDEL!$A$2:$AN782,$O226,39)</f>
        <v>SpROSA145068</v>
      </c>
      <c r="E226" s="67" t="str">
        <f t="array" ref="E226">INDEX(postDEL!$A$2:$P782,$O226,4)</f>
        <v/>
      </c>
      <c r="F226" s="67" t="str">
        <f t="array" ref="F226">INDEX(postDEL!$A$2:$P782,$O226,5)</f>
        <v/>
      </c>
      <c r="G226" s="67" t="str">
        <f t="array" ref="G226">INDEX(postDEL!$A$2:$P782,$O226,11)</f>
        <v>Null</v>
      </c>
      <c r="H226" s="67" t="str">
        <f t="array" ref="H226">INDEX(postDEL!$A$2:$AL782,$O226,37)</f>
        <v>Negative</v>
      </c>
      <c r="I226" s="65" t="str">
        <f t="array" ref="I226">INDEX(postDEL!$A$2:$AL782,$O226,12)</f>
        <v/>
      </c>
      <c r="J226" s="208" t="str">
        <f t="array" ref="J226">INDEX(postDEL!$A$2:$AL782,$O226,13)</f>
        <v/>
      </c>
      <c r="K226" s="67">
        <f t="array" ref="K226">INDEX(postDEL!$A$2:$AL782,$O226,36)</f>
        <v>2.2</v>
      </c>
      <c r="L226" s="67" t="str">
        <f t="array" ref="L226">INDEX(postDEL!$A$2:$AL782,$O226,38)</f>
        <v/>
      </c>
      <c r="M226" s="67" t="str">
        <f t="array" ref="M226">INDEX(postDEL!$A$2:$AL782,$O226,15)</f>
        <v/>
      </c>
      <c r="N226" s="8">
        <f>COUNTIF(postDEL!$A$2:$A782,A226)</f>
        <v>1</v>
      </c>
      <c r="O226" s="13">
        <f>MATCH(A226,postDEL!A$2:A782,0)</f>
        <v>225</v>
      </c>
      <c r="P226" s="8" t="str">
        <f t="shared" si="1"/>
        <v/>
      </c>
      <c r="Q226" s="8">
        <f t="shared" si="2"/>
        <v>-1</v>
      </c>
      <c r="R226" s="4"/>
    </row>
    <row r="227">
      <c r="A227" s="209" t="s">
        <v>839</v>
      </c>
      <c r="B227" s="65">
        <f t="array" ref="B227">INDEX(postDEL!$A$2:$P782,$O227,2)</f>
        <v>44490</v>
      </c>
      <c r="C227" s="208">
        <f t="array" ref="C227">INDEX(postDEL!$A$2:$P782,$O227,3)</f>
        <v>0.2123842593</v>
      </c>
      <c r="D227" s="67" t="str">
        <f t="array" ref="D227">INDEX(postDEL!$A$2:$AN782,$O227,39)</f>
        <v>SpROSA573919</v>
      </c>
      <c r="E227" s="67" t="str">
        <f t="array" ref="E227">INDEX(postDEL!$A$2:$P782,$O227,4)</f>
        <v/>
      </c>
      <c r="F227" s="67" t="str">
        <f t="array" ref="F227">INDEX(postDEL!$A$2:$P782,$O227,5)</f>
        <v/>
      </c>
      <c r="G227" s="67" t="str">
        <f t="array" ref="G227">INDEX(postDEL!$A$2:$P782,$O227,11)</f>
        <v>Negative</v>
      </c>
      <c r="H227" s="67" t="str">
        <f t="array" ref="H227">INDEX(postDEL!$A$2:$AL782,$O227,37)</f>
        <v>Negative</v>
      </c>
      <c r="I227" s="65">
        <f t="array" ref="I227">INDEX(postDEL!$A$2:$AL782,$O227,12)</f>
        <v>44490</v>
      </c>
      <c r="J227" s="208">
        <f t="array" ref="J227">INDEX(postDEL!$A$2:$AL782,$O227,13)</f>
        <v>0.3804513889</v>
      </c>
      <c r="K227" s="67" t="str">
        <f t="array" ref="K227">INDEX(postDEL!$A$2:$AL782,$O227,36)</f>
        <v/>
      </c>
      <c r="L227" s="67" t="str">
        <f t="array" ref="L227">INDEX(postDEL!$A$2:$AL782,$O227,38)</f>
        <v/>
      </c>
      <c r="M227" s="67" t="str">
        <f t="array" ref="M227">INDEX(postDEL!$A$2:$AL782,$O227,15)</f>
        <v/>
      </c>
      <c r="N227" s="8">
        <f>COUNTIF(postDEL!$A$2:$A782,A227)</f>
        <v>1</v>
      </c>
      <c r="O227" s="13">
        <f>MATCH(A227,postDEL!A$2:A782,0)</f>
        <v>226</v>
      </c>
      <c r="P227" s="8" t="str">
        <f t="shared" si="1"/>
        <v/>
      </c>
      <c r="Q227" s="8">
        <f t="shared" si="2"/>
        <v>0</v>
      </c>
      <c r="R227" s="4"/>
    </row>
    <row r="228">
      <c r="A228" s="209" t="s">
        <v>841</v>
      </c>
      <c r="B228" s="65">
        <f t="array" ref="B228">INDEX(postDEL!$A$2:$P782,$O228,2)</f>
        <v>44490</v>
      </c>
      <c r="C228" s="208">
        <f t="array" ref="C228">INDEX(postDEL!$A$2:$P782,$O228,3)</f>
        <v>0.2138657407</v>
      </c>
      <c r="D228" s="67" t="str">
        <f t="array" ref="D228">INDEX(postDEL!$A$2:$AN782,$O228,39)</f>
        <v>SpROSA573919</v>
      </c>
      <c r="E228" s="67" t="str">
        <f t="array" ref="E228">INDEX(postDEL!$A$2:$P782,$O228,4)</f>
        <v/>
      </c>
      <c r="F228" s="67" t="str">
        <f t="array" ref="F228">INDEX(postDEL!$A$2:$P782,$O228,5)</f>
        <v/>
      </c>
      <c r="G228" s="67" t="str">
        <f t="array" ref="G228">INDEX(postDEL!$A$2:$P782,$O228,11)</f>
        <v>Negative</v>
      </c>
      <c r="H228" s="67" t="str">
        <f t="array" ref="H228">INDEX(postDEL!$A$2:$AL782,$O228,37)</f>
        <v>Negative</v>
      </c>
      <c r="I228" s="65">
        <f t="array" ref="I228">INDEX(postDEL!$A$2:$AL782,$O228,12)</f>
        <v>44490</v>
      </c>
      <c r="J228" s="208">
        <f t="array" ref="J228">INDEX(postDEL!$A$2:$AL782,$O228,13)</f>
        <v>0.3804513889</v>
      </c>
      <c r="K228" s="67" t="str">
        <f t="array" ref="K228">INDEX(postDEL!$A$2:$AL782,$O228,36)</f>
        <v/>
      </c>
      <c r="L228" s="67" t="str">
        <f t="array" ref="L228">INDEX(postDEL!$A$2:$AL782,$O228,38)</f>
        <v/>
      </c>
      <c r="M228" s="67" t="str">
        <f t="array" ref="M228">INDEX(postDEL!$A$2:$AL782,$O228,15)</f>
        <v/>
      </c>
      <c r="N228" s="8">
        <f>COUNTIF(postDEL!$A$2:$A782,A228)</f>
        <v>1</v>
      </c>
      <c r="O228" s="13">
        <f>MATCH(A228,postDEL!A$2:A782,0)</f>
        <v>227</v>
      </c>
      <c r="P228" s="8" t="str">
        <f t="shared" si="1"/>
        <v/>
      </c>
      <c r="Q228" s="8">
        <f t="shared" si="2"/>
        <v>0</v>
      </c>
      <c r="R228" s="4"/>
    </row>
    <row r="229">
      <c r="A229" s="209" t="s">
        <v>843</v>
      </c>
      <c r="B229" s="65">
        <f t="array" ref="B229">INDEX(postDEL!$A$2:$P782,$O229,2)</f>
        <v>44490</v>
      </c>
      <c r="C229" s="208">
        <f t="array" ref="C229">INDEX(postDEL!$A$2:$P782,$O229,3)</f>
        <v>0.2143055556</v>
      </c>
      <c r="D229" s="67" t="str">
        <f t="array" ref="D229">INDEX(postDEL!$A$2:$AN782,$O229,39)</f>
        <v>SpROSA573919</v>
      </c>
      <c r="E229" s="67" t="str">
        <f t="array" ref="E229">INDEX(postDEL!$A$2:$P782,$O229,4)</f>
        <v/>
      </c>
      <c r="F229" s="67" t="str">
        <f t="array" ref="F229">INDEX(postDEL!$A$2:$P782,$O229,5)</f>
        <v/>
      </c>
      <c r="G229" s="67" t="str">
        <f t="array" ref="G229">INDEX(postDEL!$A$2:$P782,$O229,11)</f>
        <v>Negative</v>
      </c>
      <c r="H229" s="67" t="str">
        <f t="array" ref="H229">INDEX(postDEL!$A$2:$AL782,$O229,37)</f>
        <v>Negative</v>
      </c>
      <c r="I229" s="65">
        <f t="array" ref="I229">INDEX(postDEL!$A$2:$AL782,$O229,12)</f>
        <v>44490</v>
      </c>
      <c r="J229" s="208">
        <f t="array" ref="J229">INDEX(postDEL!$A$2:$AL782,$O229,13)</f>
        <v>0.3804513889</v>
      </c>
      <c r="K229" s="67" t="str">
        <f t="array" ref="K229">INDEX(postDEL!$A$2:$AL782,$O229,36)</f>
        <v/>
      </c>
      <c r="L229" s="67" t="str">
        <f t="array" ref="L229">INDEX(postDEL!$A$2:$AL782,$O229,38)</f>
        <v/>
      </c>
      <c r="M229" s="67" t="str">
        <f t="array" ref="M229">INDEX(postDEL!$A$2:$AL782,$O229,15)</f>
        <v/>
      </c>
      <c r="N229" s="8">
        <f>COUNTIF(postDEL!$A$2:$A782,A229)</f>
        <v>1</v>
      </c>
      <c r="O229" s="13">
        <f>MATCH(A229,postDEL!A$2:A782,0)</f>
        <v>228</v>
      </c>
      <c r="P229" s="8" t="str">
        <f t="shared" si="1"/>
        <v/>
      </c>
      <c r="Q229" s="8">
        <f t="shared" si="2"/>
        <v>0</v>
      </c>
      <c r="R229" s="4"/>
    </row>
    <row r="230">
      <c r="A230" s="209" t="s">
        <v>845</v>
      </c>
      <c r="B230" s="65">
        <f t="array" ref="B230">INDEX(postDEL!$A$2:$P782,$O230,2)</f>
        <v>44490</v>
      </c>
      <c r="C230" s="208">
        <f t="array" ref="C230">INDEX(postDEL!$A$2:$P782,$O230,3)</f>
        <v>0.2165740741</v>
      </c>
      <c r="D230" s="67" t="str">
        <f t="array" ref="D230">INDEX(postDEL!$A$2:$AN782,$O230,39)</f>
        <v>SpROSA573919</v>
      </c>
      <c r="E230" s="67" t="str">
        <f t="array" ref="E230">INDEX(postDEL!$A$2:$P782,$O230,4)</f>
        <v/>
      </c>
      <c r="F230" s="67" t="str">
        <f t="array" ref="F230">INDEX(postDEL!$A$2:$P782,$O230,5)</f>
        <v/>
      </c>
      <c r="G230" s="67" t="str">
        <f t="array" ref="G230">INDEX(postDEL!$A$2:$P782,$O230,11)</f>
        <v>Negative</v>
      </c>
      <c r="H230" s="67" t="str">
        <f t="array" ref="H230">INDEX(postDEL!$A$2:$AL782,$O230,37)</f>
        <v>Negative</v>
      </c>
      <c r="I230" s="65">
        <f t="array" ref="I230">INDEX(postDEL!$A$2:$AL782,$O230,12)</f>
        <v>44490</v>
      </c>
      <c r="J230" s="208">
        <f t="array" ref="J230">INDEX(postDEL!$A$2:$AL782,$O230,13)</f>
        <v>0.3804513889</v>
      </c>
      <c r="K230" s="67" t="str">
        <f t="array" ref="K230">INDEX(postDEL!$A$2:$AL782,$O230,36)</f>
        <v/>
      </c>
      <c r="L230" s="67" t="str">
        <f t="array" ref="L230">INDEX(postDEL!$A$2:$AL782,$O230,38)</f>
        <v/>
      </c>
      <c r="M230" s="67" t="str">
        <f t="array" ref="M230">INDEX(postDEL!$A$2:$AL782,$O230,15)</f>
        <v/>
      </c>
      <c r="N230" s="8">
        <f>COUNTIF(postDEL!$A$2:$A782,A230)</f>
        <v>1</v>
      </c>
      <c r="O230" s="13">
        <f>MATCH(A230,postDEL!A$2:A782,0)</f>
        <v>229</v>
      </c>
      <c r="P230" s="8" t="str">
        <f t="shared" si="1"/>
        <v/>
      </c>
      <c r="Q230" s="8">
        <f t="shared" si="2"/>
        <v>0</v>
      </c>
      <c r="R230" s="4"/>
    </row>
    <row r="231">
      <c r="A231" s="209" t="s">
        <v>847</v>
      </c>
      <c r="B231" s="65">
        <f t="array" ref="B231">INDEX(postDEL!$A$2:$P782,$O231,2)</f>
        <v>44490</v>
      </c>
      <c r="C231" s="208">
        <f t="array" ref="C231">INDEX(postDEL!$A$2:$P782,$O231,3)</f>
        <v>0.2178472222</v>
      </c>
      <c r="D231" s="67" t="str">
        <f t="array" ref="D231">INDEX(postDEL!$A$2:$AN782,$O231,39)</f>
        <v>SpROSA573919</v>
      </c>
      <c r="E231" s="67" t="str">
        <f t="array" ref="E231">INDEX(postDEL!$A$2:$P782,$O231,4)</f>
        <v/>
      </c>
      <c r="F231" s="67" t="str">
        <f t="array" ref="F231">INDEX(postDEL!$A$2:$P782,$O231,5)</f>
        <v/>
      </c>
      <c r="G231" s="67" t="str">
        <f t="array" ref="G231">INDEX(postDEL!$A$2:$P782,$O231,11)</f>
        <v>Negative</v>
      </c>
      <c r="H231" s="67" t="str">
        <f t="array" ref="H231">INDEX(postDEL!$A$2:$AL782,$O231,37)</f>
        <v>Negative</v>
      </c>
      <c r="I231" s="65">
        <f t="array" ref="I231">INDEX(postDEL!$A$2:$AL782,$O231,12)</f>
        <v>44490</v>
      </c>
      <c r="J231" s="208">
        <f t="array" ref="J231">INDEX(postDEL!$A$2:$AL782,$O231,13)</f>
        <v>0.3804513889</v>
      </c>
      <c r="K231" s="67" t="str">
        <f t="array" ref="K231">INDEX(postDEL!$A$2:$AL782,$O231,36)</f>
        <v/>
      </c>
      <c r="L231" s="67" t="str">
        <f t="array" ref="L231">INDEX(postDEL!$A$2:$AL782,$O231,38)</f>
        <v/>
      </c>
      <c r="M231" s="67" t="str">
        <f t="array" ref="M231">INDEX(postDEL!$A$2:$AL782,$O231,15)</f>
        <v/>
      </c>
      <c r="N231" s="8">
        <f>COUNTIF(postDEL!$A$2:$A782,A231)</f>
        <v>1</v>
      </c>
      <c r="O231" s="13">
        <f>MATCH(A231,postDEL!A$2:A782,0)</f>
        <v>230</v>
      </c>
      <c r="P231" s="8" t="str">
        <f t="shared" si="1"/>
        <v/>
      </c>
      <c r="Q231" s="8">
        <f t="shared" si="2"/>
        <v>0</v>
      </c>
      <c r="R231" s="4"/>
    </row>
    <row r="232">
      <c r="A232" s="209" t="s">
        <v>849</v>
      </c>
      <c r="B232" s="65">
        <f t="array" ref="B232">INDEX(postDEL!$A$2:$P782,$O232,2)</f>
        <v>44490</v>
      </c>
      <c r="C232" s="208">
        <f t="array" ref="C232">INDEX(postDEL!$A$2:$P782,$O232,3)</f>
        <v>0.3368055556</v>
      </c>
      <c r="D232" s="67" t="str">
        <f t="array" ref="D232">INDEX(postDEL!$A$2:$AN782,$O232,39)</f>
        <v>SpROSA145068</v>
      </c>
      <c r="E232" s="67" t="str">
        <f t="array" ref="E232">INDEX(postDEL!$A$2:$P782,$O232,4)</f>
        <v/>
      </c>
      <c r="F232" s="67" t="str">
        <f t="array" ref="F232">INDEX(postDEL!$A$2:$P782,$O232,5)</f>
        <v/>
      </c>
      <c r="G232" s="67" t="str">
        <f t="array" ref="G232">INDEX(postDEL!$A$2:$P782,$O232,11)</f>
        <v>Negative</v>
      </c>
      <c r="H232" s="67" t="str">
        <f t="array" ref="H232">INDEX(postDEL!$A$2:$AL782,$O232,37)</f>
        <v>Negative</v>
      </c>
      <c r="I232" s="65">
        <f t="array" ref="I232">INDEX(postDEL!$A$2:$AL782,$O232,12)</f>
        <v>44491</v>
      </c>
      <c r="J232" s="208">
        <f t="array" ref="J232">INDEX(postDEL!$A$2:$AL782,$O232,13)</f>
        <v>0.4790856481</v>
      </c>
      <c r="K232" s="67" t="str">
        <f t="array" ref="K232">INDEX(postDEL!$A$2:$AL782,$O232,36)</f>
        <v/>
      </c>
      <c r="L232" s="67" t="str">
        <f t="array" ref="L232">INDEX(postDEL!$A$2:$AL782,$O232,38)</f>
        <v/>
      </c>
      <c r="M232" s="67" t="str">
        <f t="array" ref="M232">INDEX(postDEL!$A$2:$AL782,$O232,15)</f>
        <v/>
      </c>
      <c r="N232" s="8">
        <f>COUNTIF(postDEL!$A$2:$A782,A232)</f>
        <v>1</v>
      </c>
      <c r="O232" s="13">
        <f>MATCH(A232,postDEL!A$2:A782,0)</f>
        <v>231</v>
      </c>
      <c r="P232" s="8" t="str">
        <f t="shared" si="1"/>
        <v/>
      </c>
      <c r="Q232" s="8">
        <f t="shared" si="2"/>
        <v>1</v>
      </c>
      <c r="R232" s="4"/>
    </row>
    <row r="233">
      <c r="A233" s="209" t="s">
        <v>851</v>
      </c>
      <c r="B233" s="65">
        <f t="array" ref="B233">INDEX(postDEL!$A$2:$P782,$O233,2)</f>
        <v>44490</v>
      </c>
      <c r="C233" s="208">
        <f t="array" ref="C233">INDEX(postDEL!$A$2:$P782,$O233,3)</f>
        <v>0.492349537</v>
      </c>
      <c r="D233" s="67" t="str">
        <f t="array" ref="D233">INDEX(postDEL!$A$2:$AN782,$O233,39)</f>
        <v>SpROSA145068</v>
      </c>
      <c r="E233" s="67" t="str">
        <f t="array" ref="E233">INDEX(postDEL!$A$2:$P782,$O233,4)</f>
        <v/>
      </c>
      <c r="F233" s="67" t="str">
        <f t="array" ref="F233">INDEX(postDEL!$A$2:$P782,$O233,5)</f>
        <v/>
      </c>
      <c r="G233" s="67" t="str">
        <f t="array" ref="G233">INDEX(postDEL!$A$2:$P782,$O233,11)</f>
        <v>Negative</v>
      </c>
      <c r="H233" s="67" t="str">
        <f t="array" ref="H233">INDEX(postDEL!$A$2:$AL782,$O233,37)</f>
        <v>Negative</v>
      </c>
      <c r="I233" s="65">
        <f t="array" ref="I233">INDEX(postDEL!$A$2:$AL782,$O233,12)</f>
        <v>44491</v>
      </c>
      <c r="J233" s="208">
        <f t="array" ref="J233">INDEX(postDEL!$A$2:$AL782,$O233,13)</f>
        <v>0.4790856481</v>
      </c>
      <c r="K233" s="67" t="str">
        <f t="array" ref="K233">INDEX(postDEL!$A$2:$AL782,$O233,36)</f>
        <v/>
      </c>
      <c r="L233" s="67" t="str">
        <f t="array" ref="L233">INDEX(postDEL!$A$2:$AL782,$O233,38)</f>
        <v/>
      </c>
      <c r="M233" s="67" t="str">
        <f t="array" ref="M233">INDEX(postDEL!$A$2:$AL782,$O233,15)</f>
        <v/>
      </c>
      <c r="N233" s="8">
        <f>COUNTIF(postDEL!$A$2:$A782,A233)</f>
        <v>1</v>
      </c>
      <c r="O233" s="13">
        <f>MATCH(A233,postDEL!A$2:A782,0)</f>
        <v>232</v>
      </c>
      <c r="P233" s="8" t="str">
        <f t="shared" si="1"/>
        <v/>
      </c>
      <c r="Q233" s="8">
        <f t="shared" si="2"/>
        <v>1</v>
      </c>
      <c r="R233" s="4"/>
    </row>
    <row r="234">
      <c r="A234" s="209" t="s">
        <v>853</v>
      </c>
      <c r="B234" s="65">
        <f t="array" ref="B234">INDEX(postDEL!$A$2:$P782,$O234,2)</f>
        <v>44490</v>
      </c>
      <c r="C234" s="208">
        <f t="array" ref="C234">INDEX(postDEL!$A$2:$P782,$O234,3)</f>
        <v>0.493287037</v>
      </c>
      <c r="D234" s="67" t="str">
        <f t="array" ref="D234">INDEX(postDEL!$A$2:$AN782,$O234,39)</f>
        <v>SpROSA145068</v>
      </c>
      <c r="E234" s="67" t="str">
        <f t="array" ref="E234">INDEX(postDEL!$A$2:$P782,$O234,4)</f>
        <v/>
      </c>
      <c r="F234" s="67" t="str">
        <f t="array" ref="F234">INDEX(postDEL!$A$2:$P782,$O234,5)</f>
        <v/>
      </c>
      <c r="G234" s="67" t="str">
        <f t="array" ref="G234">INDEX(postDEL!$A$2:$P782,$O234,11)</f>
        <v>Negative</v>
      </c>
      <c r="H234" s="67" t="str">
        <f t="array" ref="H234">INDEX(postDEL!$A$2:$AL782,$O234,37)</f>
        <v>Negative</v>
      </c>
      <c r="I234" s="65">
        <f t="array" ref="I234">INDEX(postDEL!$A$2:$AL782,$O234,12)</f>
        <v>44491</v>
      </c>
      <c r="J234" s="208">
        <f t="array" ref="J234">INDEX(postDEL!$A$2:$AL782,$O234,13)</f>
        <v>0.4790856481</v>
      </c>
      <c r="K234" s="67" t="str">
        <f t="array" ref="K234">INDEX(postDEL!$A$2:$AL782,$O234,36)</f>
        <v/>
      </c>
      <c r="L234" s="67" t="str">
        <f t="array" ref="L234">INDEX(postDEL!$A$2:$AL782,$O234,38)</f>
        <v/>
      </c>
      <c r="M234" s="67" t="str">
        <f t="array" ref="M234">INDEX(postDEL!$A$2:$AL782,$O234,15)</f>
        <v/>
      </c>
      <c r="N234" s="8">
        <f>COUNTIF(postDEL!$A$2:$A782,A234)</f>
        <v>1</v>
      </c>
      <c r="O234" s="13">
        <f>MATCH(A234,postDEL!A$2:A782,0)</f>
        <v>233</v>
      </c>
      <c r="P234" s="8" t="str">
        <f t="shared" si="1"/>
        <v/>
      </c>
      <c r="Q234" s="8">
        <f t="shared" si="2"/>
        <v>1</v>
      </c>
      <c r="R234" s="4"/>
    </row>
    <row r="235">
      <c r="A235" s="209" t="s">
        <v>856</v>
      </c>
      <c r="B235" s="65">
        <f t="array" ref="B235">INDEX(postDEL!$A$2:$P782,$O235,2)</f>
        <v>44490</v>
      </c>
      <c r="C235" s="208">
        <f t="array" ref="C235">INDEX(postDEL!$A$2:$P782,$O235,3)</f>
        <v>0.4935185185</v>
      </c>
      <c r="D235" s="67" t="str">
        <f t="array" ref="D235">INDEX(postDEL!$A$2:$AN782,$O235,39)</f>
        <v>SpROSA145068</v>
      </c>
      <c r="E235" s="67" t="str">
        <f t="array" ref="E235">INDEX(postDEL!$A$2:$P782,$O235,4)</f>
        <v/>
      </c>
      <c r="F235" s="67" t="str">
        <f t="array" ref="F235">INDEX(postDEL!$A$2:$P782,$O235,5)</f>
        <v/>
      </c>
      <c r="G235" s="67" t="str">
        <f t="array" ref="G235">INDEX(postDEL!$A$2:$P782,$O235,11)</f>
        <v>Negative</v>
      </c>
      <c r="H235" s="67" t="str">
        <f t="array" ref="H235">INDEX(postDEL!$A$2:$AL782,$O235,37)</f>
        <v>Negative</v>
      </c>
      <c r="I235" s="65">
        <f t="array" ref="I235">INDEX(postDEL!$A$2:$AL782,$O235,12)</f>
        <v>44491</v>
      </c>
      <c r="J235" s="208">
        <f t="array" ref="J235">INDEX(postDEL!$A$2:$AL782,$O235,13)</f>
        <v>0.4790856481</v>
      </c>
      <c r="K235" s="67" t="str">
        <f t="array" ref="K235">INDEX(postDEL!$A$2:$AL782,$O235,36)</f>
        <v/>
      </c>
      <c r="L235" s="67" t="str">
        <f t="array" ref="L235">INDEX(postDEL!$A$2:$AL782,$O235,38)</f>
        <v/>
      </c>
      <c r="M235" s="67" t="str">
        <f t="array" ref="M235">INDEX(postDEL!$A$2:$AL782,$O235,15)</f>
        <v/>
      </c>
      <c r="N235" s="8">
        <f>COUNTIF(postDEL!$A$2:$A782,A235)</f>
        <v>1</v>
      </c>
      <c r="O235" s="13">
        <f>MATCH(A235,postDEL!A$2:A782,0)</f>
        <v>234</v>
      </c>
      <c r="P235" s="8" t="str">
        <f t="shared" si="1"/>
        <v/>
      </c>
      <c r="Q235" s="8">
        <f t="shared" si="2"/>
        <v>1</v>
      </c>
      <c r="R235" s="4"/>
    </row>
    <row r="236">
      <c r="A236" s="209" t="s">
        <v>861</v>
      </c>
      <c r="B236" s="65">
        <f t="array" ref="B236">INDEX(postDEL!$A$2:$P782,$O236,2)</f>
        <v>44491</v>
      </c>
      <c r="C236" s="208">
        <f t="array" ref="C236">INDEX(postDEL!$A$2:$P782,$O236,3)</f>
        <v>0.2560648148</v>
      </c>
      <c r="D236" s="67" t="str">
        <f t="array" ref="D236">INDEX(postDEL!$A$2:$AN782,$O236,39)</f>
        <v>SpROSA145068</v>
      </c>
      <c r="E236" s="67" t="str">
        <f t="array" ref="E236">INDEX(postDEL!$A$2:$P782,$O236,4)</f>
        <v/>
      </c>
      <c r="F236" s="67" t="str">
        <f t="array" ref="F236">INDEX(postDEL!$A$2:$P782,$O236,5)</f>
        <v/>
      </c>
      <c r="G236" s="67" t="str">
        <f t="array" ref="G236">INDEX(postDEL!$A$2:$P782,$O236,11)</f>
        <v>Negative</v>
      </c>
      <c r="H236" s="67" t="str">
        <f t="array" ref="H236">INDEX(postDEL!$A$2:$AL782,$O236,37)</f>
        <v>Negative</v>
      </c>
      <c r="I236" s="65">
        <f t="array" ref="I236">INDEX(postDEL!$A$2:$AL782,$O236,12)</f>
        <v>44491</v>
      </c>
      <c r="J236" s="208">
        <f t="array" ref="J236">INDEX(postDEL!$A$2:$AL782,$O236,13)</f>
        <v>0.4790856481</v>
      </c>
      <c r="K236" s="67" t="str">
        <f t="array" ref="K236">INDEX(postDEL!$A$2:$AL782,$O236,36)</f>
        <v/>
      </c>
      <c r="L236" s="67" t="str">
        <f t="array" ref="L236">INDEX(postDEL!$A$2:$AL782,$O236,38)</f>
        <v/>
      </c>
      <c r="M236" s="67" t="str">
        <f t="array" ref="M236">INDEX(postDEL!$A$2:$AL782,$O236,15)</f>
        <v/>
      </c>
      <c r="N236" s="8">
        <f>COUNTIF(postDEL!$A$2:$A782,A236)</f>
        <v>1</v>
      </c>
      <c r="O236" s="13">
        <f>MATCH(A236,postDEL!A$2:A782,0)</f>
        <v>235</v>
      </c>
      <c r="P236" s="8" t="b">
        <f t="shared" si="1"/>
        <v>1</v>
      </c>
      <c r="Q236" s="8">
        <f t="shared" si="2"/>
        <v>0</v>
      </c>
      <c r="R236" s="4"/>
    </row>
    <row r="237">
      <c r="A237" s="209" t="s">
        <v>863</v>
      </c>
      <c r="B237" s="65">
        <f t="array" ref="B237">INDEX(postDEL!$A$2:$P782,$O237,2)</f>
        <v>44491</v>
      </c>
      <c r="C237" s="208">
        <f t="array" ref="C237">INDEX(postDEL!$A$2:$P782,$O237,3)</f>
        <v>0.2570601852</v>
      </c>
      <c r="D237" s="67" t="str">
        <f t="array" ref="D237">INDEX(postDEL!$A$2:$AN782,$O237,39)</f>
        <v>SpROSA145068</v>
      </c>
      <c r="E237" s="67" t="str">
        <f t="array" ref="E237">INDEX(postDEL!$A$2:$P782,$O237,4)</f>
        <v/>
      </c>
      <c r="F237" s="67" t="str">
        <f t="array" ref="F237">INDEX(postDEL!$A$2:$P782,$O237,5)</f>
        <v/>
      </c>
      <c r="G237" s="67" t="str">
        <f t="array" ref="G237">INDEX(postDEL!$A$2:$P782,$O237,11)</f>
        <v>Negative</v>
      </c>
      <c r="H237" s="67" t="str">
        <f t="array" ref="H237">INDEX(postDEL!$A$2:$AL782,$O237,37)</f>
        <v>Negative</v>
      </c>
      <c r="I237" s="65">
        <f t="array" ref="I237">INDEX(postDEL!$A$2:$AL782,$O237,12)</f>
        <v>44491</v>
      </c>
      <c r="J237" s="208">
        <f t="array" ref="J237">INDEX(postDEL!$A$2:$AL782,$O237,13)</f>
        <v>0.4790856481</v>
      </c>
      <c r="K237" s="67" t="str">
        <f t="array" ref="K237">INDEX(postDEL!$A$2:$AL782,$O237,36)</f>
        <v/>
      </c>
      <c r="L237" s="67" t="str">
        <f t="array" ref="L237">INDEX(postDEL!$A$2:$AL782,$O237,38)</f>
        <v/>
      </c>
      <c r="M237" s="67" t="str">
        <f t="array" ref="M237">INDEX(postDEL!$A$2:$AL782,$O237,15)</f>
        <v/>
      </c>
      <c r="N237" s="8">
        <f>COUNTIF(postDEL!$A$2:$A782,A237)</f>
        <v>1</v>
      </c>
      <c r="O237" s="13">
        <f>MATCH(A237,postDEL!A$2:A782,0)</f>
        <v>236</v>
      </c>
      <c r="P237" s="8" t="str">
        <f t="shared" si="1"/>
        <v/>
      </c>
      <c r="Q237" s="8">
        <f t="shared" si="2"/>
        <v>0</v>
      </c>
      <c r="R237" s="4"/>
    </row>
    <row r="238">
      <c r="A238" s="209" t="s">
        <v>865</v>
      </c>
      <c r="B238" s="65">
        <f t="array" ref="B238">INDEX(postDEL!$A$2:$P782,$O238,2)</f>
        <v>44491</v>
      </c>
      <c r="C238" s="208">
        <f t="array" ref="C238">INDEX(postDEL!$A$2:$P782,$O238,3)</f>
        <v>0.2573611111</v>
      </c>
      <c r="D238" s="67" t="str">
        <f t="array" ref="D238">INDEX(postDEL!$A$2:$AN782,$O238,39)</f>
        <v>SpROSA573919</v>
      </c>
      <c r="E238" s="67" t="str">
        <f t="array" ref="E238">INDEX(postDEL!$A$2:$P782,$O238,4)</f>
        <v/>
      </c>
      <c r="F238" s="67" t="str">
        <f t="array" ref="F238">INDEX(postDEL!$A$2:$P782,$O238,5)</f>
        <v/>
      </c>
      <c r="G238" s="67" t="str">
        <f t="array" ref="G238">INDEX(postDEL!$A$2:$P782,$O238,11)</f>
        <v>Negative</v>
      </c>
      <c r="H238" s="67" t="str">
        <f t="array" ref="H238">INDEX(postDEL!$A$2:$AL782,$O238,37)</f>
        <v>Negative</v>
      </c>
      <c r="I238" s="65">
        <f t="array" ref="I238">INDEX(postDEL!$A$2:$AL782,$O238,12)</f>
        <v>44491</v>
      </c>
      <c r="J238" s="208">
        <f t="array" ref="J238">INDEX(postDEL!$A$2:$AL782,$O238,13)</f>
        <v>0.4790856481</v>
      </c>
      <c r="K238" s="67" t="str">
        <f t="array" ref="K238">INDEX(postDEL!$A$2:$AL782,$O238,36)</f>
        <v/>
      </c>
      <c r="L238" s="67" t="str">
        <f t="array" ref="L238">INDEX(postDEL!$A$2:$AL782,$O238,38)</f>
        <v/>
      </c>
      <c r="M238" s="67" t="str">
        <f t="array" ref="M238">INDEX(postDEL!$A$2:$AL782,$O238,15)</f>
        <v/>
      </c>
      <c r="N238" s="8">
        <f>COUNTIF(postDEL!$A$2:$A782,A238)</f>
        <v>1</v>
      </c>
      <c r="O238" s="13">
        <f>MATCH(A238,postDEL!A$2:A782,0)</f>
        <v>237</v>
      </c>
      <c r="P238" s="8" t="str">
        <f t="shared" si="1"/>
        <v/>
      </c>
      <c r="Q238" s="8">
        <f t="shared" si="2"/>
        <v>0</v>
      </c>
      <c r="R238" s="4"/>
    </row>
    <row r="239">
      <c r="A239" s="209" t="s">
        <v>867</v>
      </c>
      <c r="B239" s="65">
        <f t="array" ref="B239">INDEX(postDEL!$A$2:$P782,$O239,2)</f>
        <v>44491</v>
      </c>
      <c r="C239" s="208">
        <f t="array" ref="C239">INDEX(postDEL!$A$2:$P782,$O239,3)</f>
        <v>0.2574537037</v>
      </c>
      <c r="D239" s="67" t="str">
        <f t="array" ref="D239">INDEX(postDEL!$A$2:$AN782,$O239,39)</f>
        <v>SpROSA145068</v>
      </c>
      <c r="E239" s="67" t="str">
        <f t="array" ref="E239">INDEX(postDEL!$A$2:$P782,$O239,4)</f>
        <v/>
      </c>
      <c r="F239" s="67" t="str">
        <f t="array" ref="F239">INDEX(postDEL!$A$2:$P782,$O239,5)</f>
        <v/>
      </c>
      <c r="G239" s="67" t="str">
        <f t="array" ref="G239">INDEX(postDEL!$A$2:$P782,$O239,11)</f>
        <v>Negative</v>
      </c>
      <c r="H239" s="67" t="str">
        <f t="array" ref="H239">INDEX(postDEL!$A$2:$AL782,$O239,37)</f>
        <v>Negative</v>
      </c>
      <c r="I239" s="65">
        <f t="array" ref="I239">INDEX(postDEL!$A$2:$AL782,$O239,12)</f>
        <v>44491</v>
      </c>
      <c r="J239" s="208">
        <f t="array" ref="J239">INDEX(postDEL!$A$2:$AL782,$O239,13)</f>
        <v>0.4790856481</v>
      </c>
      <c r="K239" s="67" t="str">
        <f t="array" ref="K239">INDEX(postDEL!$A$2:$AL782,$O239,36)</f>
        <v/>
      </c>
      <c r="L239" s="67" t="str">
        <f t="array" ref="L239">INDEX(postDEL!$A$2:$AL782,$O239,38)</f>
        <v/>
      </c>
      <c r="M239" s="67" t="str">
        <f t="array" ref="M239">INDEX(postDEL!$A$2:$AL782,$O239,15)</f>
        <v/>
      </c>
      <c r="N239" s="8">
        <f>COUNTIF(postDEL!$A$2:$A782,A239)</f>
        <v>1</v>
      </c>
      <c r="O239" s="13">
        <f>MATCH(A239,postDEL!A$2:A782,0)</f>
        <v>238</v>
      </c>
      <c r="P239" s="8" t="str">
        <f t="shared" si="1"/>
        <v/>
      </c>
      <c r="Q239" s="8">
        <f t="shared" si="2"/>
        <v>0</v>
      </c>
      <c r="R239" s="4"/>
    </row>
    <row r="240">
      <c r="A240" s="209" t="s">
        <v>869</v>
      </c>
      <c r="B240" s="65">
        <f t="array" ref="B240">INDEX(postDEL!$A$2:$P782,$O240,2)</f>
        <v>44491</v>
      </c>
      <c r="C240" s="208">
        <f t="array" ref="C240">INDEX(postDEL!$A$2:$P782,$O240,3)</f>
        <v>0.2583564815</v>
      </c>
      <c r="D240" s="67" t="str">
        <f t="array" ref="D240">INDEX(postDEL!$A$2:$AN782,$O240,39)</f>
        <v>SpROSA573919</v>
      </c>
      <c r="E240" s="67" t="str">
        <f t="array" ref="E240">INDEX(postDEL!$A$2:$P782,$O240,4)</f>
        <v/>
      </c>
      <c r="F240" s="67" t="str">
        <f t="array" ref="F240">INDEX(postDEL!$A$2:$P782,$O240,5)</f>
        <v/>
      </c>
      <c r="G240" s="67" t="str">
        <f t="array" ref="G240">INDEX(postDEL!$A$2:$P782,$O240,11)</f>
        <v>Negative</v>
      </c>
      <c r="H240" s="67" t="str">
        <f t="array" ref="H240">INDEX(postDEL!$A$2:$AL782,$O240,37)</f>
        <v>Negative</v>
      </c>
      <c r="I240" s="65">
        <f t="array" ref="I240">INDEX(postDEL!$A$2:$AL782,$O240,12)</f>
        <v>44491</v>
      </c>
      <c r="J240" s="208">
        <f t="array" ref="J240">INDEX(postDEL!$A$2:$AL782,$O240,13)</f>
        <v>0.4790856481</v>
      </c>
      <c r="K240" s="67" t="str">
        <f t="array" ref="K240">INDEX(postDEL!$A$2:$AL782,$O240,36)</f>
        <v/>
      </c>
      <c r="L240" s="67" t="str">
        <f t="array" ref="L240">INDEX(postDEL!$A$2:$AL782,$O240,38)</f>
        <v/>
      </c>
      <c r="M240" s="67" t="str">
        <f t="array" ref="M240">INDEX(postDEL!$A$2:$AL782,$O240,15)</f>
        <v/>
      </c>
      <c r="N240" s="8">
        <f>COUNTIF(postDEL!$A$2:$A782,A240)</f>
        <v>1</v>
      </c>
      <c r="O240" s="13">
        <f>MATCH(A240,postDEL!A$2:A782,0)</f>
        <v>239</v>
      </c>
      <c r="P240" s="8" t="str">
        <f t="shared" si="1"/>
        <v/>
      </c>
      <c r="Q240" s="8">
        <f t="shared" si="2"/>
        <v>0</v>
      </c>
      <c r="R240" s="4"/>
    </row>
    <row r="241">
      <c r="A241" s="209" t="s">
        <v>871</v>
      </c>
      <c r="B241" s="65">
        <f t="array" ref="B241">INDEX(postDEL!$A$2:$P782,$O241,2)</f>
        <v>44491</v>
      </c>
      <c r="C241" s="208">
        <f t="array" ref="C241">INDEX(postDEL!$A$2:$P782,$O241,3)</f>
        <v>0.2593865741</v>
      </c>
      <c r="D241" s="67" t="str">
        <f t="array" ref="D241">INDEX(postDEL!$A$2:$AN782,$O241,39)</f>
        <v>SpROSA145068</v>
      </c>
      <c r="E241" s="67" t="str">
        <f t="array" ref="E241">INDEX(postDEL!$A$2:$P782,$O241,4)</f>
        <v/>
      </c>
      <c r="F241" s="67" t="str">
        <f t="array" ref="F241">INDEX(postDEL!$A$2:$P782,$O241,5)</f>
        <v/>
      </c>
      <c r="G241" s="67" t="str">
        <f t="array" ref="G241">INDEX(postDEL!$A$2:$P782,$O241,11)</f>
        <v>Negative</v>
      </c>
      <c r="H241" s="67" t="str">
        <f t="array" ref="H241">INDEX(postDEL!$A$2:$AL782,$O241,37)</f>
        <v>Negative</v>
      </c>
      <c r="I241" s="65">
        <f t="array" ref="I241">INDEX(postDEL!$A$2:$AL782,$O241,12)</f>
        <v>44491</v>
      </c>
      <c r="J241" s="208">
        <f t="array" ref="J241">INDEX(postDEL!$A$2:$AL782,$O241,13)</f>
        <v>0.4790856481</v>
      </c>
      <c r="K241" s="67" t="str">
        <f t="array" ref="K241">INDEX(postDEL!$A$2:$AL782,$O241,36)</f>
        <v/>
      </c>
      <c r="L241" s="67" t="str">
        <f t="array" ref="L241">INDEX(postDEL!$A$2:$AL782,$O241,38)</f>
        <v/>
      </c>
      <c r="M241" s="67" t="str">
        <f t="array" ref="M241">INDEX(postDEL!$A$2:$AL782,$O241,15)</f>
        <v/>
      </c>
      <c r="N241" s="8">
        <f>COUNTIF(postDEL!$A$2:$A782,A241)</f>
        <v>1</v>
      </c>
      <c r="O241" s="13">
        <f>MATCH(A241,postDEL!A$2:A782,0)</f>
        <v>240</v>
      </c>
      <c r="P241" s="8" t="str">
        <f t="shared" si="1"/>
        <v/>
      </c>
      <c r="Q241" s="8">
        <f t="shared" si="2"/>
        <v>0</v>
      </c>
      <c r="R241" s="4"/>
    </row>
    <row r="242">
      <c r="A242" s="209" t="s">
        <v>873</v>
      </c>
      <c r="B242" s="65">
        <f t="array" ref="B242">INDEX(postDEL!$A$2:$P782,$O242,2)</f>
        <v>44491</v>
      </c>
      <c r="C242" s="208">
        <f t="array" ref="C242">INDEX(postDEL!$A$2:$P782,$O242,3)</f>
        <v>0.2602314815</v>
      </c>
      <c r="D242" s="67" t="str">
        <f t="array" ref="D242">INDEX(postDEL!$A$2:$AN782,$O242,39)</f>
        <v>SpROSA145068</v>
      </c>
      <c r="E242" s="67" t="str">
        <f t="array" ref="E242">INDEX(postDEL!$A$2:$P782,$O242,4)</f>
        <v/>
      </c>
      <c r="F242" s="67" t="str">
        <f t="array" ref="F242">INDEX(postDEL!$A$2:$P782,$O242,5)</f>
        <v/>
      </c>
      <c r="G242" s="67" t="str">
        <f t="array" ref="G242">INDEX(postDEL!$A$2:$P782,$O242,11)</f>
        <v>Negative</v>
      </c>
      <c r="H242" s="67" t="str">
        <f t="array" ref="H242">INDEX(postDEL!$A$2:$AL782,$O242,37)</f>
        <v>Negative</v>
      </c>
      <c r="I242" s="65">
        <f t="array" ref="I242">INDEX(postDEL!$A$2:$AL782,$O242,12)</f>
        <v>44491</v>
      </c>
      <c r="J242" s="208">
        <f t="array" ref="J242">INDEX(postDEL!$A$2:$AL782,$O242,13)</f>
        <v>0.4790856481</v>
      </c>
      <c r="K242" s="67" t="str">
        <f t="array" ref="K242">INDEX(postDEL!$A$2:$AL782,$O242,36)</f>
        <v/>
      </c>
      <c r="L242" s="67" t="str">
        <f t="array" ref="L242">INDEX(postDEL!$A$2:$AL782,$O242,38)</f>
        <v/>
      </c>
      <c r="M242" s="67" t="str">
        <f t="array" ref="M242">INDEX(postDEL!$A$2:$AL782,$O242,15)</f>
        <v/>
      </c>
      <c r="N242" s="8">
        <f>COUNTIF(postDEL!$A$2:$A782,A242)</f>
        <v>1</v>
      </c>
      <c r="O242" s="13">
        <f>MATCH(A242,postDEL!A$2:A782,0)</f>
        <v>241</v>
      </c>
      <c r="P242" s="8" t="str">
        <f t="shared" si="1"/>
        <v/>
      </c>
      <c r="Q242" s="8">
        <f t="shared" si="2"/>
        <v>0</v>
      </c>
      <c r="R242" s="4"/>
    </row>
    <row r="243">
      <c r="A243" s="209" t="s">
        <v>876</v>
      </c>
      <c r="B243" s="65">
        <f t="array" ref="B243">INDEX(postDEL!$A$2:$P782,$O243,2)</f>
        <v>44491</v>
      </c>
      <c r="C243" s="208">
        <f t="array" ref="C243">INDEX(postDEL!$A$2:$P782,$O243,3)</f>
        <v>0.2712037037</v>
      </c>
      <c r="D243" s="67" t="str">
        <f t="array" ref="D243">INDEX(postDEL!$A$2:$AN782,$O243,39)</f>
        <v>SpROSA145068</v>
      </c>
      <c r="E243" s="67" t="str">
        <f t="array" ref="E243">INDEX(postDEL!$A$2:$P782,$O243,4)</f>
        <v/>
      </c>
      <c r="F243" s="67" t="str">
        <f t="array" ref="F243">INDEX(postDEL!$A$2:$P782,$O243,5)</f>
        <v/>
      </c>
      <c r="G243" s="67" t="str">
        <f t="array" ref="G243">INDEX(postDEL!$A$2:$P782,$O243,11)</f>
        <v>Negative</v>
      </c>
      <c r="H243" s="67" t="str">
        <f t="array" ref="H243">INDEX(postDEL!$A$2:$AL782,$O243,37)</f>
        <v>Negative</v>
      </c>
      <c r="I243" s="65">
        <f t="array" ref="I243">INDEX(postDEL!$A$2:$AL782,$O243,12)</f>
        <v>44491</v>
      </c>
      <c r="J243" s="208">
        <f t="array" ref="J243">INDEX(postDEL!$A$2:$AL782,$O243,13)</f>
        <v>0.4790856481</v>
      </c>
      <c r="K243" s="67" t="str">
        <f t="array" ref="K243">INDEX(postDEL!$A$2:$AL782,$O243,36)</f>
        <v/>
      </c>
      <c r="L243" s="67" t="str">
        <f t="array" ref="L243">INDEX(postDEL!$A$2:$AL782,$O243,38)</f>
        <v/>
      </c>
      <c r="M243" s="67" t="str">
        <f t="array" ref="M243">INDEX(postDEL!$A$2:$AL782,$O243,15)</f>
        <v/>
      </c>
      <c r="N243" s="8">
        <f>COUNTIF(postDEL!$A$2:$A782,A243)</f>
        <v>1</v>
      </c>
      <c r="O243" s="13">
        <f>MATCH(A243,postDEL!A$2:A782,0)</f>
        <v>242</v>
      </c>
      <c r="P243" s="8" t="str">
        <f t="shared" si="1"/>
        <v/>
      </c>
      <c r="Q243" s="8">
        <f t="shared" si="2"/>
        <v>0</v>
      </c>
      <c r="R243" s="4"/>
    </row>
    <row r="244">
      <c r="A244" s="209" t="s">
        <v>879</v>
      </c>
      <c r="B244" s="65">
        <f t="array" ref="B244">INDEX(postDEL!$A$2:$P782,$O244,2)</f>
        <v>44491</v>
      </c>
      <c r="C244" s="208">
        <f t="array" ref="C244">INDEX(postDEL!$A$2:$P782,$O244,3)</f>
        <v>0.2816087963</v>
      </c>
      <c r="D244" s="67" t="str">
        <f t="array" ref="D244">INDEX(postDEL!$A$2:$AN782,$O244,39)</f>
        <v>SpROSA145068</v>
      </c>
      <c r="E244" s="67" t="str">
        <f t="array" ref="E244">INDEX(postDEL!$A$2:$P782,$O244,4)</f>
        <v/>
      </c>
      <c r="F244" s="67" t="str">
        <f t="array" ref="F244">INDEX(postDEL!$A$2:$P782,$O244,5)</f>
        <v/>
      </c>
      <c r="G244" s="67" t="str">
        <f t="array" ref="G244">INDEX(postDEL!$A$2:$P782,$O244,11)</f>
        <v>Negative</v>
      </c>
      <c r="H244" s="67" t="str">
        <f t="array" ref="H244">INDEX(postDEL!$A$2:$AL782,$O244,37)</f>
        <v>Negative</v>
      </c>
      <c r="I244" s="65">
        <f t="array" ref="I244">INDEX(postDEL!$A$2:$AL782,$O244,12)</f>
        <v>44491</v>
      </c>
      <c r="J244" s="208">
        <f t="array" ref="J244">INDEX(postDEL!$A$2:$AL782,$O244,13)</f>
        <v>0.4790856481</v>
      </c>
      <c r="K244" s="67" t="str">
        <f t="array" ref="K244">INDEX(postDEL!$A$2:$AL782,$O244,36)</f>
        <v/>
      </c>
      <c r="L244" s="67" t="str">
        <f t="array" ref="L244">INDEX(postDEL!$A$2:$AL782,$O244,38)</f>
        <v/>
      </c>
      <c r="M244" s="67" t="str">
        <f t="array" ref="M244">INDEX(postDEL!$A$2:$AL782,$O244,15)</f>
        <v/>
      </c>
      <c r="N244" s="8">
        <f>COUNTIF(postDEL!$A$2:$A782,A244)</f>
        <v>1</v>
      </c>
      <c r="O244" s="13">
        <f>MATCH(A244,postDEL!A$2:A782,0)</f>
        <v>243</v>
      </c>
      <c r="P244" s="8" t="str">
        <f t="shared" si="1"/>
        <v/>
      </c>
      <c r="Q244" s="8">
        <f t="shared" si="2"/>
        <v>0</v>
      </c>
      <c r="R244" s="4"/>
    </row>
    <row r="245">
      <c r="A245" s="209" t="s">
        <v>881</v>
      </c>
      <c r="B245" s="65">
        <f t="array" ref="B245">INDEX(postDEL!$A$2:$P782,$O245,2)</f>
        <v>44491</v>
      </c>
      <c r="C245" s="208">
        <f t="array" ref="C245">INDEX(postDEL!$A$2:$P782,$O245,3)</f>
        <v>0.2822569444</v>
      </c>
      <c r="D245" s="67" t="str">
        <f t="array" ref="D245">INDEX(postDEL!$A$2:$AN782,$O245,39)</f>
        <v>SpROSA145068</v>
      </c>
      <c r="E245" s="67" t="str">
        <f t="array" ref="E245">INDEX(postDEL!$A$2:$P782,$O245,4)</f>
        <v/>
      </c>
      <c r="F245" s="67" t="str">
        <f t="array" ref="F245">INDEX(postDEL!$A$2:$P782,$O245,5)</f>
        <v/>
      </c>
      <c r="G245" s="67" t="str">
        <f t="array" ref="G245">INDEX(postDEL!$A$2:$P782,$O245,11)</f>
        <v>Negative</v>
      </c>
      <c r="H245" s="67" t="str">
        <f t="array" ref="H245">INDEX(postDEL!$A$2:$AL782,$O245,37)</f>
        <v>Negative</v>
      </c>
      <c r="I245" s="65">
        <f t="array" ref="I245">INDEX(postDEL!$A$2:$AL782,$O245,12)</f>
        <v>44491</v>
      </c>
      <c r="J245" s="208">
        <f t="array" ref="J245">INDEX(postDEL!$A$2:$AL782,$O245,13)</f>
        <v>0.4790856481</v>
      </c>
      <c r="K245" s="67" t="str">
        <f t="array" ref="K245">INDEX(postDEL!$A$2:$AL782,$O245,36)</f>
        <v/>
      </c>
      <c r="L245" s="67" t="str">
        <f t="array" ref="L245">INDEX(postDEL!$A$2:$AL782,$O245,38)</f>
        <v/>
      </c>
      <c r="M245" s="67" t="str">
        <f t="array" ref="M245">INDEX(postDEL!$A$2:$AL782,$O245,15)</f>
        <v/>
      </c>
      <c r="N245" s="8">
        <f>COUNTIF(postDEL!$A$2:$A782,A245)</f>
        <v>1</v>
      </c>
      <c r="O245" s="13">
        <f>MATCH(A245,postDEL!A$2:A782,0)</f>
        <v>244</v>
      </c>
      <c r="P245" s="8" t="str">
        <f t="shared" si="1"/>
        <v/>
      </c>
      <c r="Q245" s="8">
        <f t="shared" si="2"/>
        <v>0</v>
      </c>
      <c r="R245" s="4"/>
    </row>
    <row r="246">
      <c r="A246" s="209" t="s">
        <v>883</v>
      </c>
      <c r="B246" s="65">
        <f t="array" ref="B246">INDEX(postDEL!$A$2:$P782,$O246,2)</f>
        <v>44494</v>
      </c>
      <c r="C246" s="208">
        <f t="array" ref="C246">INDEX(postDEL!$A$2:$P782,$O246,3)</f>
        <v>0.2962962963</v>
      </c>
      <c r="D246" s="67" t="str">
        <f t="array" ref="D246">INDEX(postDEL!$A$2:$AN782,$O246,39)</f>
        <v>SpROSA573919</v>
      </c>
      <c r="E246" s="67" t="str">
        <f t="array" ref="E246">INDEX(postDEL!$A$2:$P782,$O246,4)</f>
        <v/>
      </c>
      <c r="F246" s="67" t="str">
        <f t="array" ref="F246">INDEX(postDEL!$A$2:$P782,$O246,5)</f>
        <v/>
      </c>
      <c r="G246" s="67" t="str">
        <f t="array" ref="G246">INDEX(postDEL!$A$2:$P782,$O246,11)</f>
        <v>Negative</v>
      </c>
      <c r="H246" s="67" t="str">
        <f t="array" ref="H246">INDEX(postDEL!$A$2:$AL782,$O246,37)</f>
        <v>Negative</v>
      </c>
      <c r="I246" s="65">
        <f t="array" ref="I246">INDEX(postDEL!$A$2:$AL782,$O246,12)</f>
        <v>44494</v>
      </c>
      <c r="J246" s="208">
        <f t="array" ref="J246">INDEX(postDEL!$A$2:$AL782,$O246,13)</f>
        <v>0.4824074074</v>
      </c>
      <c r="K246" s="67" t="str">
        <f t="array" ref="K246">INDEX(postDEL!$A$2:$AL782,$O246,36)</f>
        <v/>
      </c>
      <c r="L246" s="67" t="str">
        <f t="array" ref="L246">INDEX(postDEL!$A$2:$AL782,$O246,38)</f>
        <v/>
      </c>
      <c r="M246" s="67" t="str">
        <f t="array" ref="M246">INDEX(postDEL!$A$2:$AL782,$O246,15)</f>
        <v/>
      </c>
      <c r="N246" s="8">
        <f>COUNTIF(postDEL!$A$2:$A782,A246)</f>
        <v>1</v>
      </c>
      <c r="O246" s="13">
        <f>MATCH(A246,postDEL!A$2:A782,0)</f>
        <v>245</v>
      </c>
      <c r="P246" s="8" t="b">
        <f t="shared" si="1"/>
        <v>1</v>
      </c>
      <c r="Q246" s="8">
        <f t="shared" si="2"/>
        <v>0</v>
      </c>
      <c r="R246" s="4"/>
    </row>
    <row r="247">
      <c r="A247" s="209" t="s">
        <v>885</v>
      </c>
      <c r="B247" s="65">
        <f t="array" ref="B247">INDEX(postDEL!$A$2:$P782,$O247,2)</f>
        <v>44494</v>
      </c>
      <c r="C247" s="208">
        <f t="array" ref="C247">INDEX(postDEL!$A$2:$P782,$O247,3)</f>
        <v>0.2966203704</v>
      </c>
      <c r="D247" s="67" t="str">
        <f t="array" ref="D247">INDEX(postDEL!$A$2:$AN782,$O247,39)</f>
        <v>SpROSA573919</v>
      </c>
      <c r="E247" s="67" t="str">
        <f t="array" ref="E247">INDEX(postDEL!$A$2:$P782,$O247,4)</f>
        <v/>
      </c>
      <c r="F247" s="67" t="str">
        <f t="array" ref="F247">INDEX(postDEL!$A$2:$P782,$O247,5)</f>
        <v/>
      </c>
      <c r="G247" s="67" t="str">
        <f t="array" ref="G247">INDEX(postDEL!$A$2:$P782,$O247,11)</f>
        <v>Negative</v>
      </c>
      <c r="H247" s="67" t="str">
        <f t="array" ref="H247">INDEX(postDEL!$A$2:$AL782,$O247,37)</f>
        <v>Negative</v>
      </c>
      <c r="I247" s="65">
        <f t="array" ref="I247">INDEX(postDEL!$A$2:$AL782,$O247,12)</f>
        <v>44494</v>
      </c>
      <c r="J247" s="208">
        <f t="array" ref="J247">INDEX(postDEL!$A$2:$AL782,$O247,13)</f>
        <v>0.4824074074</v>
      </c>
      <c r="K247" s="67" t="str">
        <f t="array" ref="K247">INDEX(postDEL!$A$2:$AL782,$O247,36)</f>
        <v/>
      </c>
      <c r="L247" s="67" t="str">
        <f t="array" ref="L247">INDEX(postDEL!$A$2:$AL782,$O247,38)</f>
        <v/>
      </c>
      <c r="M247" s="67" t="str">
        <f t="array" ref="M247">INDEX(postDEL!$A$2:$AL782,$O247,15)</f>
        <v/>
      </c>
      <c r="N247" s="8">
        <f>COUNTIF(postDEL!$A$2:$A782,A247)</f>
        <v>1</v>
      </c>
      <c r="O247" s="13">
        <f>MATCH(A247,postDEL!A$2:A782,0)</f>
        <v>246</v>
      </c>
      <c r="P247" s="8" t="str">
        <f t="shared" si="1"/>
        <v/>
      </c>
      <c r="Q247" s="8">
        <f t="shared" si="2"/>
        <v>0</v>
      </c>
      <c r="R247" s="4"/>
    </row>
    <row r="248">
      <c r="A248" s="209" t="s">
        <v>887</v>
      </c>
      <c r="B248" s="65">
        <f t="array" ref="B248">INDEX(postDEL!$A$2:$P782,$O248,2)</f>
        <v>44494</v>
      </c>
      <c r="C248" s="208">
        <f t="array" ref="C248">INDEX(postDEL!$A$2:$P782,$O248,3)</f>
        <v>0.2967592593</v>
      </c>
      <c r="D248" s="67" t="str">
        <f t="array" ref="D248">INDEX(postDEL!$A$2:$AN782,$O248,39)</f>
        <v>SpROSA145068</v>
      </c>
      <c r="E248" s="67" t="str">
        <f t="array" ref="E248">INDEX(postDEL!$A$2:$P782,$O248,4)</f>
        <v/>
      </c>
      <c r="F248" s="67" t="str">
        <f t="array" ref="F248">INDEX(postDEL!$A$2:$P782,$O248,5)</f>
        <v/>
      </c>
      <c r="G248" s="67" t="str">
        <f t="array" ref="G248">INDEX(postDEL!$A$2:$P782,$O248,11)</f>
        <v>Negative</v>
      </c>
      <c r="H248" s="67" t="str">
        <f t="array" ref="H248">INDEX(postDEL!$A$2:$AL782,$O248,37)</f>
        <v>Negative</v>
      </c>
      <c r="I248" s="65">
        <f t="array" ref="I248">INDEX(postDEL!$A$2:$AL782,$O248,12)</f>
        <v>44494</v>
      </c>
      <c r="J248" s="208">
        <f t="array" ref="J248">INDEX(postDEL!$A$2:$AL782,$O248,13)</f>
        <v>0.4824074074</v>
      </c>
      <c r="K248" s="67" t="str">
        <f t="array" ref="K248">INDEX(postDEL!$A$2:$AL782,$O248,36)</f>
        <v/>
      </c>
      <c r="L248" s="67" t="str">
        <f t="array" ref="L248">INDEX(postDEL!$A$2:$AL782,$O248,38)</f>
        <v/>
      </c>
      <c r="M248" s="67" t="str">
        <f t="array" ref="M248">INDEX(postDEL!$A$2:$AL782,$O248,15)</f>
        <v/>
      </c>
      <c r="N248" s="8">
        <f>COUNTIF(postDEL!$A$2:$A782,A248)</f>
        <v>1</v>
      </c>
      <c r="O248" s="13">
        <f>MATCH(A248,postDEL!A$2:A782,0)</f>
        <v>247</v>
      </c>
      <c r="P248" s="8" t="str">
        <f t="shared" si="1"/>
        <v/>
      </c>
      <c r="Q248" s="8">
        <f t="shared" si="2"/>
        <v>0</v>
      </c>
      <c r="R248" s="4"/>
    </row>
    <row r="249">
      <c r="A249" s="209" t="s">
        <v>889</v>
      </c>
      <c r="B249" s="65">
        <f t="array" ref="B249">INDEX(postDEL!$A$2:$P782,$O249,2)</f>
        <v>44494</v>
      </c>
      <c r="C249" s="208">
        <f t="array" ref="C249">INDEX(postDEL!$A$2:$P782,$O249,3)</f>
        <v>0.2972453704</v>
      </c>
      <c r="D249" s="67" t="str">
        <f t="array" ref="D249">INDEX(postDEL!$A$2:$AN782,$O249,39)</f>
        <v>SpROSA573919</v>
      </c>
      <c r="E249" s="67" t="str">
        <f t="array" ref="E249">INDEX(postDEL!$A$2:$P782,$O249,4)</f>
        <v/>
      </c>
      <c r="F249" s="67" t="str">
        <f t="array" ref="F249">INDEX(postDEL!$A$2:$P782,$O249,5)</f>
        <v/>
      </c>
      <c r="G249" s="67" t="str">
        <f t="array" ref="G249">INDEX(postDEL!$A$2:$P782,$O249,11)</f>
        <v>Negative</v>
      </c>
      <c r="H249" s="67" t="str">
        <f t="array" ref="H249">INDEX(postDEL!$A$2:$AL782,$O249,37)</f>
        <v>Negative</v>
      </c>
      <c r="I249" s="65">
        <f t="array" ref="I249">INDEX(postDEL!$A$2:$AL782,$O249,12)</f>
        <v>44494</v>
      </c>
      <c r="J249" s="208">
        <f t="array" ref="J249">INDEX(postDEL!$A$2:$AL782,$O249,13)</f>
        <v>0.4824074074</v>
      </c>
      <c r="K249" s="67" t="str">
        <f t="array" ref="K249">INDEX(postDEL!$A$2:$AL782,$O249,36)</f>
        <v/>
      </c>
      <c r="L249" s="67" t="str">
        <f t="array" ref="L249">INDEX(postDEL!$A$2:$AL782,$O249,38)</f>
        <v/>
      </c>
      <c r="M249" s="67" t="str">
        <f t="array" ref="M249">INDEX(postDEL!$A$2:$AL782,$O249,15)</f>
        <v/>
      </c>
      <c r="N249" s="8">
        <f>COUNTIF(postDEL!$A$2:$A782,A249)</f>
        <v>1</v>
      </c>
      <c r="O249" s="13">
        <f>MATCH(A249,postDEL!A$2:A782,0)</f>
        <v>248</v>
      </c>
      <c r="P249" s="8" t="str">
        <f t="shared" si="1"/>
        <v/>
      </c>
      <c r="Q249" s="8">
        <f t="shared" si="2"/>
        <v>0</v>
      </c>
      <c r="R249" s="4"/>
    </row>
    <row r="250">
      <c r="A250" s="209" t="s">
        <v>891</v>
      </c>
      <c r="B250" s="65">
        <f t="array" ref="B250">INDEX(postDEL!$A$2:$P782,$O250,2)</f>
        <v>44494</v>
      </c>
      <c r="C250" s="208">
        <f t="array" ref="C250">INDEX(postDEL!$A$2:$P782,$O250,3)</f>
        <v>0.2982523148</v>
      </c>
      <c r="D250" s="67" t="str">
        <f t="array" ref="D250">INDEX(postDEL!$A$2:$AN782,$O250,39)</f>
        <v>SpROSA573919</v>
      </c>
      <c r="E250" s="67" t="str">
        <f t="array" ref="E250">INDEX(postDEL!$A$2:$P782,$O250,4)</f>
        <v/>
      </c>
      <c r="F250" s="67" t="str">
        <f t="array" ref="F250">INDEX(postDEL!$A$2:$P782,$O250,5)</f>
        <v/>
      </c>
      <c r="G250" s="67" t="str">
        <f t="array" ref="G250">INDEX(postDEL!$A$2:$P782,$O250,11)</f>
        <v>Negative</v>
      </c>
      <c r="H250" s="67" t="str">
        <f t="array" ref="H250">INDEX(postDEL!$A$2:$AL782,$O250,37)</f>
        <v>Negative</v>
      </c>
      <c r="I250" s="65">
        <f t="array" ref="I250">INDEX(postDEL!$A$2:$AL782,$O250,12)</f>
        <v>44494</v>
      </c>
      <c r="J250" s="208">
        <f t="array" ref="J250">INDEX(postDEL!$A$2:$AL782,$O250,13)</f>
        <v>0.4824074074</v>
      </c>
      <c r="K250" s="67" t="str">
        <f t="array" ref="K250">INDEX(postDEL!$A$2:$AL782,$O250,36)</f>
        <v/>
      </c>
      <c r="L250" s="67" t="str">
        <f t="array" ref="L250">INDEX(postDEL!$A$2:$AL782,$O250,38)</f>
        <v/>
      </c>
      <c r="M250" s="67" t="str">
        <f t="array" ref="M250">INDEX(postDEL!$A$2:$AL782,$O250,15)</f>
        <v/>
      </c>
      <c r="N250" s="8">
        <f>COUNTIF(postDEL!$A$2:$A782,A250)</f>
        <v>1</v>
      </c>
      <c r="O250" s="13">
        <f>MATCH(A250,postDEL!A$2:A782,0)</f>
        <v>249</v>
      </c>
      <c r="P250" s="8" t="str">
        <f t="shared" si="1"/>
        <v/>
      </c>
      <c r="Q250" s="8">
        <f t="shared" si="2"/>
        <v>0</v>
      </c>
      <c r="R250" s="4"/>
    </row>
    <row r="251">
      <c r="A251" s="209" t="s">
        <v>893</v>
      </c>
      <c r="B251" s="65">
        <f t="array" ref="B251">INDEX(postDEL!$A$2:$P782,$O251,2)</f>
        <v>44494</v>
      </c>
      <c r="C251" s="208">
        <f t="array" ref="C251">INDEX(postDEL!$A$2:$P782,$O251,3)</f>
        <v>0.2983564815</v>
      </c>
      <c r="D251" s="67" t="str">
        <f t="array" ref="D251">INDEX(postDEL!$A$2:$AN782,$O251,39)</f>
        <v>SpROSA145068</v>
      </c>
      <c r="E251" s="67" t="str">
        <f t="array" ref="E251">INDEX(postDEL!$A$2:$P782,$O251,4)</f>
        <v/>
      </c>
      <c r="F251" s="67" t="str">
        <f t="array" ref="F251">INDEX(postDEL!$A$2:$P782,$O251,5)</f>
        <v/>
      </c>
      <c r="G251" s="67" t="str">
        <f t="array" ref="G251">INDEX(postDEL!$A$2:$P782,$O251,11)</f>
        <v>Negative</v>
      </c>
      <c r="H251" s="67" t="str">
        <f t="array" ref="H251">INDEX(postDEL!$A$2:$AL782,$O251,37)</f>
        <v>Negative</v>
      </c>
      <c r="I251" s="65">
        <f t="array" ref="I251">INDEX(postDEL!$A$2:$AL782,$O251,12)</f>
        <v>44494</v>
      </c>
      <c r="J251" s="208">
        <f t="array" ref="J251">INDEX(postDEL!$A$2:$AL782,$O251,13)</f>
        <v>0.4824074074</v>
      </c>
      <c r="K251" s="67" t="str">
        <f t="array" ref="K251">INDEX(postDEL!$A$2:$AL782,$O251,36)</f>
        <v/>
      </c>
      <c r="L251" s="67" t="str">
        <f t="array" ref="L251">INDEX(postDEL!$A$2:$AL782,$O251,38)</f>
        <v/>
      </c>
      <c r="M251" s="67" t="str">
        <f t="array" ref="M251">INDEX(postDEL!$A$2:$AL782,$O251,15)</f>
        <v/>
      </c>
      <c r="N251" s="8">
        <f>COUNTIF(postDEL!$A$2:$A782,A251)</f>
        <v>1</v>
      </c>
      <c r="O251" s="13">
        <f>MATCH(A251,postDEL!A$2:A782,0)</f>
        <v>250</v>
      </c>
      <c r="P251" s="8" t="str">
        <f t="shared" si="1"/>
        <v/>
      </c>
      <c r="Q251" s="8">
        <f t="shared" si="2"/>
        <v>0</v>
      </c>
      <c r="R251" s="4"/>
    </row>
    <row r="252">
      <c r="A252" s="209" t="s">
        <v>895</v>
      </c>
      <c r="B252" s="65">
        <f t="array" ref="B252">INDEX(postDEL!$A$2:$P782,$O252,2)</f>
        <v>44494</v>
      </c>
      <c r="C252" s="208">
        <f t="array" ref="C252">INDEX(postDEL!$A$2:$P782,$O252,3)</f>
        <v>0.2990625</v>
      </c>
      <c r="D252" s="67" t="str">
        <f t="array" ref="D252">INDEX(postDEL!$A$2:$AN782,$O252,39)</f>
        <v>SpROSA573919</v>
      </c>
      <c r="E252" s="67" t="str">
        <f t="array" ref="E252">INDEX(postDEL!$A$2:$P782,$O252,4)</f>
        <v/>
      </c>
      <c r="F252" s="67" t="str">
        <f t="array" ref="F252">INDEX(postDEL!$A$2:$P782,$O252,5)</f>
        <v/>
      </c>
      <c r="G252" s="67" t="str">
        <f t="array" ref="G252">INDEX(postDEL!$A$2:$P782,$O252,11)</f>
        <v>Negative</v>
      </c>
      <c r="H252" s="67" t="str">
        <f t="array" ref="H252">INDEX(postDEL!$A$2:$AL782,$O252,37)</f>
        <v>Negative</v>
      </c>
      <c r="I252" s="65">
        <f t="array" ref="I252">INDEX(postDEL!$A$2:$AL782,$O252,12)</f>
        <v>44494</v>
      </c>
      <c r="J252" s="208">
        <f t="array" ref="J252">INDEX(postDEL!$A$2:$AL782,$O252,13)</f>
        <v>0.4824074074</v>
      </c>
      <c r="K252" s="67" t="str">
        <f t="array" ref="K252">INDEX(postDEL!$A$2:$AL782,$O252,36)</f>
        <v/>
      </c>
      <c r="L252" s="67" t="str">
        <f t="array" ref="L252">INDEX(postDEL!$A$2:$AL782,$O252,38)</f>
        <v/>
      </c>
      <c r="M252" s="67" t="str">
        <f t="array" ref="M252">INDEX(postDEL!$A$2:$AL782,$O252,15)</f>
        <v/>
      </c>
      <c r="N252" s="8">
        <f>COUNTIF(postDEL!$A$2:$A782,A252)</f>
        <v>1</v>
      </c>
      <c r="O252" s="13">
        <f>MATCH(A252,postDEL!A$2:A782,0)</f>
        <v>251</v>
      </c>
      <c r="P252" s="8" t="str">
        <f t="shared" si="1"/>
        <v/>
      </c>
      <c r="Q252" s="8">
        <f t="shared" si="2"/>
        <v>0</v>
      </c>
      <c r="R252" s="4"/>
    </row>
    <row r="253">
      <c r="A253" s="209" t="s">
        <v>897</v>
      </c>
      <c r="B253" s="65">
        <f t="array" ref="B253">INDEX(postDEL!$A$2:$P782,$O253,2)</f>
        <v>44494</v>
      </c>
      <c r="C253" s="208">
        <f t="array" ref="C253">INDEX(postDEL!$A$2:$P782,$O253,3)</f>
        <v>0.2996527778</v>
      </c>
      <c r="D253" s="67" t="str">
        <f t="array" ref="D253">INDEX(postDEL!$A$2:$AN782,$O253,39)</f>
        <v>SpROSA573919</v>
      </c>
      <c r="E253" s="67" t="str">
        <f t="array" ref="E253">INDEX(postDEL!$A$2:$P782,$O253,4)</f>
        <v/>
      </c>
      <c r="F253" s="67" t="str">
        <f t="array" ref="F253">INDEX(postDEL!$A$2:$P782,$O253,5)</f>
        <v/>
      </c>
      <c r="G253" s="67" t="str">
        <f t="array" ref="G253">INDEX(postDEL!$A$2:$P782,$O253,11)</f>
        <v>Negative</v>
      </c>
      <c r="H253" s="67" t="str">
        <f t="array" ref="H253">INDEX(postDEL!$A$2:$AL782,$O253,37)</f>
        <v>Negative</v>
      </c>
      <c r="I253" s="65">
        <f t="array" ref="I253">INDEX(postDEL!$A$2:$AL782,$O253,12)</f>
        <v>44494</v>
      </c>
      <c r="J253" s="208">
        <f t="array" ref="J253">INDEX(postDEL!$A$2:$AL782,$O253,13)</f>
        <v>0.4824074074</v>
      </c>
      <c r="K253" s="67" t="str">
        <f t="array" ref="K253">INDEX(postDEL!$A$2:$AL782,$O253,36)</f>
        <v/>
      </c>
      <c r="L253" s="67" t="str">
        <f t="array" ref="L253">INDEX(postDEL!$A$2:$AL782,$O253,38)</f>
        <v/>
      </c>
      <c r="M253" s="67" t="str">
        <f t="array" ref="M253">INDEX(postDEL!$A$2:$AL782,$O253,15)</f>
        <v/>
      </c>
      <c r="N253" s="8">
        <f>COUNTIF(postDEL!$A$2:$A782,A253)</f>
        <v>1</v>
      </c>
      <c r="O253" s="13">
        <f>MATCH(A253,postDEL!A$2:A782,0)</f>
        <v>252</v>
      </c>
      <c r="P253" s="8" t="str">
        <f t="shared" si="1"/>
        <v/>
      </c>
      <c r="Q253" s="8">
        <f t="shared" si="2"/>
        <v>0</v>
      </c>
      <c r="R253" s="4"/>
    </row>
    <row r="254">
      <c r="A254" s="209" t="s">
        <v>899</v>
      </c>
      <c r="B254" s="65">
        <f t="array" ref="B254">INDEX(postDEL!$A$2:$P782,$O254,2)</f>
        <v>44494</v>
      </c>
      <c r="C254" s="208">
        <f t="array" ref="C254">INDEX(postDEL!$A$2:$P782,$O254,3)</f>
        <v>0.3000462963</v>
      </c>
      <c r="D254" s="67" t="str">
        <f t="array" ref="D254">INDEX(postDEL!$A$2:$AN782,$O254,39)</f>
        <v>SpROSA573919</v>
      </c>
      <c r="E254" s="67" t="str">
        <f t="array" ref="E254">INDEX(postDEL!$A$2:$P782,$O254,4)</f>
        <v/>
      </c>
      <c r="F254" s="67" t="str">
        <f t="array" ref="F254">INDEX(postDEL!$A$2:$P782,$O254,5)</f>
        <v/>
      </c>
      <c r="G254" s="67" t="str">
        <f t="array" ref="G254">INDEX(postDEL!$A$2:$P782,$O254,11)</f>
        <v>Negative</v>
      </c>
      <c r="H254" s="67" t="str">
        <f t="array" ref="H254">INDEX(postDEL!$A$2:$AL782,$O254,37)</f>
        <v>Negative</v>
      </c>
      <c r="I254" s="65">
        <f t="array" ref="I254">INDEX(postDEL!$A$2:$AL782,$O254,12)</f>
        <v>44494</v>
      </c>
      <c r="J254" s="208">
        <f t="array" ref="J254">INDEX(postDEL!$A$2:$AL782,$O254,13)</f>
        <v>0.4824074074</v>
      </c>
      <c r="K254" s="67" t="str">
        <f t="array" ref="K254">INDEX(postDEL!$A$2:$AL782,$O254,36)</f>
        <v/>
      </c>
      <c r="L254" s="67" t="str">
        <f t="array" ref="L254">INDEX(postDEL!$A$2:$AL782,$O254,38)</f>
        <v/>
      </c>
      <c r="M254" s="67" t="str">
        <f t="array" ref="M254">INDEX(postDEL!$A$2:$AL782,$O254,15)</f>
        <v/>
      </c>
      <c r="N254" s="8">
        <f>COUNTIF(postDEL!$A$2:$A782,A254)</f>
        <v>1</v>
      </c>
      <c r="O254" s="13">
        <f>MATCH(A254,postDEL!A$2:A782,0)</f>
        <v>253</v>
      </c>
      <c r="P254" s="8" t="str">
        <f t="shared" si="1"/>
        <v/>
      </c>
      <c r="Q254" s="8">
        <f t="shared" si="2"/>
        <v>0</v>
      </c>
      <c r="R254" s="4"/>
    </row>
    <row r="255">
      <c r="A255" s="209" t="s">
        <v>901</v>
      </c>
      <c r="B255" s="65">
        <f t="array" ref="B255">INDEX(postDEL!$A$2:$P782,$O255,2)</f>
        <v>44494</v>
      </c>
      <c r="C255" s="208">
        <f t="array" ref="C255">INDEX(postDEL!$A$2:$P782,$O255,3)</f>
        <v>0.3013657407</v>
      </c>
      <c r="D255" s="67" t="str">
        <f t="array" ref="D255">INDEX(postDEL!$A$2:$AN782,$O255,39)</f>
        <v>SpROSA573919</v>
      </c>
      <c r="E255" s="67" t="str">
        <f t="array" ref="E255">INDEX(postDEL!$A$2:$P782,$O255,4)</f>
        <v/>
      </c>
      <c r="F255" s="67" t="str">
        <f t="array" ref="F255">INDEX(postDEL!$A$2:$P782,$O255,5)</f>
        <v/>
      </c>
      <c r="G255" s="67" t="str">
        <f t="array" ref="G255">INDEX(postDEL!$A$2:$P782,$O255,11)</f>
        <v>Negative</v>
      </c>
      <c r="H255" s="67" t="str">
        <f t="array" ref="H255">INDEX(postDEL!$A$2:$AL782,$O255,37)</f>
        <v>Negative</v>
      </c>
      <c r="I255" s="65">
        <f t="array" ref="I255">INDEX(postDEL!$A$2:$AL782,$O255,12)</f>
        <v>44494</v>
      </c>
      <c r="J255" s="208">
        <f t="array" ref="J255">INDEX(postDEL!$A$2:$AL782,$O255,13)</f>
        <v>0.4824074074</v>
      </c>
      <c r="K255" s="67" t="str">
        <f t="array" ref="K255">INDEX(postDEL!$A$2:$AL782,$O255,36)</f>
        <v/>
      </c>
      <c r="L255" s="67" t="str">
        <f t="array" ref="L255">INDEX(postDEL!$A$2:$AL782,$O255,38)</f>
        <v/>
      </c>
      <c r="M255" s="67" t="str">
        <f t="array" ref="M255">INDEX(postDEL!$A$2:$AL782,$O255,15)</f>
        <v/>
      </c>
      <c r="N255" s="8">
        <f>COUNTIF(postDEL!$A$2:$A782,A255)</f>
        <v>1</v>
      </c>
      <c r="O255" s="13">
        <f>MATCH(A255,postDEL!A$2:A782,0)</f>
        <v>254</v>
      </c>
      <c r="P255" s="8" t="str">
        <f t="shared" si="1"/>
        <v/>
      </c>
      <c r="Q255" s="8">
        <f t="shared" si="2"/>
        <v>0</v>
      </c>
      <c r="R255" s="4"/>
    </row>
    <row r="256">
      <c r="A256" s="209" t="s">
        <v>903</v>
      </c>
      <c r="B256" s="65">
        <f t="array" ref="B256">INDEX(postDEL!$A$2:$P782,$O256,2)</f>
        <v>44494</v>
      </c>
      <c r="C256" s="208">
        <f t="array" ref="C256">INDEX(postDEL!$A$2:$P782,$O256,3)</f>
        <v>0.3022916667</v>
      </c>
      <c r="D256" s="67" t="str">
        <f t="array" ref="D256">INDEX(postDEL!$A$2:$AN782,$O256,39)</f>
        <v>SpROSA145068</v>
      </c>
      <c r="E256" s="67" t="str">
        <f t="array" ref="E256">INDEX(postDEL!$A$2:$P782,$O256,4)</f>
        <v/>
      </c>
      <c r="F256" s="67" t="str">
        <f t="array" ref="F256">INDEX(postDEL!$A$2:$P782,$O256,5)</f>
        <v/>
      </c>
      <c r="G256" s="67" t="str">
        <f t="array" ref="G256">INDEX(postDEL!$A$2:$P782,$O256,11)</f>
        <v>Negative</v>
      </c>
      <c r="H256" s="67" t="str">
        <f t="array" ref="H256">INDEX(postDEL!$A$2:$AL782,$O256,37)</f>
        <v>Negative</v>
      </c>
      <c r="I256" s="65">
        <f t="array" ref="I256">INDEX(postDEL!$A$2:$AL782,$O256,12)</f>
        <v>44494</v>
      </c>
      <c r="J256" s="208">
        <f t="array" ref="J256">INDEX(postDEL!$A$2:$AL782,$O256,13)</f>
        <v>0.4824074074</v>
      </c>
      <c r="K256" s="67" t="str">
        <f t="array" ref="K256">INDEX(postDEL!$A$2:$AL782,$O256,36)</f>
        <v/>
      </c>
      <c r="L256" s="67" t="str">
        <f t="array" ref="L256">INDEX(postDEL!$A$2:$AL782,$O256,38)</f>
        <v/>
      </c>
      <c r="M256" s="67" t="str">
        <f t="array" ref="M256">INDEX(postDEL!$A$2:$AL782,$O256,15)</f>
        <v/>
      </c>
      <c r="N256" s="8">
        <f>COUNTIF(postDEL!$A$2:$A782,A256)</f>
        <v>1</v>
      </c>
      <c r="O256" s="13">
        <f>MATCH(A256,postDEL!A$2:A782,0)</f>
        <v>255</v>
      </c>
      <c r="P256" s="8" t="str">
        <f t="shared" si="1"/>
        <v/>
      </c>
      <c r="Q256" s="8">
        <f t="shared" si="2"/>
        <v>0</v>
      </c>
      <c r="R256" s="4"/>
    </row>
    <row r="257">
      <c r="A257" s="209" t="s">
        <v>905</v>
      </c>
      <c r="B257" s="65">
        <f t="array" ref="B257">INDEX(postDEL!$A$2:$P782,$O257,2)</f>
        <v>44494</v>
      </c>
      <c r="C257" s="208">
        <f t="array" ref="C257">INDEX(postDEL!$A$2:$P782,$O257,3)</f>
        <v>0.302962963</v>
      </c>
      <c r="D257" s="67" t="str">
        <f t="array" ref="D257">INDEX(postDEL!$A$2:$AN782,$O257,39)</f>
        <v>SpROSA145068</v>
      </c>
      <c r="E257" s="67" t="str">
        <f t="array" ref="E257">INDEX(postDEL!$A$2:$P782,$O257,4)</f>
        <v/>
      </c>
      <c r="F257" s="67" t="str">
        <f t="array" ref="F257">INDEX(postDEL!$A$2:$P782,$O257,5)</f>
        <v/>
      </c>
      <c r="G257" s="67" t="str">
        <f t="array" ref="G257">INDEX(postDEL!$A$2:$P782,$O257,11)</f>
        <v>Negative</v>
      </c>
      <c r="H257" s="67" t="str">
        <f t="array" ref="H257">INDEX(postDEL!$A$2:$AL782,$O257,37)</f>
        <v>Negative</v>
      </c>
      <c r="I257" s="65">
        <f t="array" ref="I257">INDEX(postDEL!$A$2:$AL782,$O257,12)</f>
        <v>44494</v>
      </c>
      <c r="J257" s="208">
        <f t="array" ref="J257">INDEX(postDEL!$A$2:$AL782,$O257,13)</f>
        <v>0.4824074074</v>
      </c>
      <c r="K257" s="67" t="str">
        <f t="array" ref="K257">INDEX(postDEL!$A$2:$AL782,$O257,36)</f>
        <v/>
      </c>
      <c r="L257" s="67" t="str">
        <f t="array" ref="L257">INDEX(postDEL!$A$2:$AL782,$O257,38)</f>
        <v/>
      </c>
      <c r="M257" s="67" t="str">
        <f t="array" ref="M257">INDEX(postDEL!$A$2:$AL782,$O257,15)</f>
        <v/>
      </c>
      <c r="N257" s="8">
        <f>COUNTIF(postDEL!$A$2:$A782,A257)</f>
        <v>1</v>
      </c>
      <c r="O257" s="13">
        <f>MATCH(A257,postDEL!A$2:A782,0)</f>
        <v>256</v>
      </c>
      <c r="P257" s="8" t="str">
        <f t="shared" si="1"/>
        <v/>
      </c>
      <c r="Q257" s="8">
        <f t="shared" si="2"/>
        <v>0</v>
      </c>
      <c r="R257" s="4"/>
    </row>
    <row r="258">
      <c r="A258" s="209" t="s">
        <v>907</v>
      </c>
      <c r="B258" s="65">
        <f t="array" ref="B258">INDEX(postDEL!$A$2:$P782,$O258,2)</f>
        <v>44494</v>
      </c>
      <c r="C258" s="208">
        <f t="array" ref="C258">INDEX(postDEL!$A$2:$P782,$O258,3)</f>
        <v>0.3032407407</v>
      </c>
      <c r="D258" s="67" t="str">
        <f t="array" ref="D258">INDEX(postDEL!$A$2:$AN782,$O258,39)</f>
        <v>SpROSA145068</v>
      </c>
      <c r="E258" s="67" t="str">
        <f t="array" ref="E258">INDEX(postDEL!$A$2:$P782,$O258,4)</f>
        <v/>
      </c>
      <c r="F258" s="67" t="str">
        <f t="array" ref="F258">INDEX(postDEL!$A$2:$P782,$O258,5)</f>
        <v/>
      </c>
      <c r="G258" s="67" t="str">
        <f t="array" ref="G258">INDEX(postDEL!$A$2:$P782,$O258,11)</f>
        <v>Negative</v>
      </c>
      <c r="H258" s="67" t="str">
        <f t="array" ref="H258">INDEX(postDEL!$A$2:$AL782,$O258,37)</f>
        <v>Negative</v>
      </c>
      <c r="I258" s="65">
        <f t="array" ref="I258">INDEX(postDEL!$A$2:$AL782,$O258,12)</f>
        <v>44494</v>
      </c>
      <c r="J258" s="208">
        <f t="array" ref="J258">INDEX(postDEL!$A$2:$AL782,$O258,13)</f>
        <v>0.4824189815</v>
      </c>
      <c r="K258" s="67" t="str">
        <f t="array" ref="K258">INDEX(postDEL!$A$2:$AL782,$O258,36)</f>
        <v/>
      </c>
      <c r="L258" s="67" t="str">
        <f t="array" ref="L258">INDEX(postDEL!$A$2:$AL782,$O258,38)</f>
        <v/>
      </c>
      <c r="M258" s="67" t="str">
        <f t="array" ref="M258">INDEX(postDEL!$A$2:$AL782,$O258,15)</f>
        <v/>
      </c>
      <c r="N258" s="8">
        <f>COUNTIF(postDEL!$A$2:$A782,A258)</f>
        <v>1</v>
      </c>
      <c r="O258" s="13">
        <f>MATCH(A258,postDEL!A$2:A782,0)</f>
        <v>257</v>
      </c>
      <c r="P258" s="8" t="str">
        <f t="shared" si="1"/>
        <v/>
      </c>
      <c r="Q258" s="8">
        <f t="shared" si="2"/>
        <v>0</v>
      </c>
      <c r="R258" s="4"/>
    </row>
    <row r="259">
      <c r="A259" s="209" t="s">
        <v>909</v>
      </c>
      <c r="B259" s="65">
        <f t="array" ref="B259">INDEX(postDEL!$A$2:$P782,$O259,2)</f>
        <v>44494</v>
      </c>
      <c r="C259" s="208">
        <f t="array" ref="C259">INDEX(postDEL!$A$2:$P782,$O259,3)</f>
        <v>0.3120717593</v>
      </c>
      <c r="D259" s="67" t="str">
        <f t="array" ref="D259">INDEX(postDEL!$A$2:$AN782,$O259,39)</f>
        <v>SpROSA145068</v>
      </c>
      <c r="E259" s="67" t="str">
        <f t="array" ref="E259">INDEX(postDEL!$A$2:$P782,$O259,4)</f>
        <v/>
      </c>
      <c r="F259" s="67" t="str">
        <f t="array" ref="F259">INDEX(postDEL!$A$2:$P782,$O259,5)</f>
        <v/>
      </c>
      <c r="G259" s="67" t="str">
        <f t="array" ref="G259">INDEX(postDEL!$A$2:$P782,$O259,11)</f>
        <v>Negative</v>
      </c>
      <c r="H259" s="67" t="str">
        <f t="array" ref="H259">INDEX(postDEL!$A$2:$AL782,$O259,37)</f>
        <v>Negative</v>
      </c>
      <c r="I259" s="65">
        <f t="array" ref="I259">INDEX(postDEL!$A$2:$AL782,$O259,12)</f>
        <v>44494</v>
      </c>
      <c r="J259" s="208">
        <f t="array" ref="J259">INDEX(postDEL!$A$2:$AL782,$O259,13)</f>
        <v>0.4824189815</v>
      </c>
      <c r="K259" s="67" t="str">
        <f t="array" ref="K259">INDEX(postDEL!$A$2:$AL782,$O259,36)</f>
        <v/>
      </c>
      <c r="L259" s="67" t="str">
        <f t="array" ref="L259">INDEX(postDEL!$A$2:$AL782,$O259,38)</f>
        <v/>
      </c>
      <c r="M259" s="67" t="str">
        <f t="array" ref="M259">INDEX(postDEL!$A$2:$AL782,$O259,15)</f>
        <v/>
      </c>
      <c r="N259" s="8">
        <f>COUNTIF(postDEL!$A$2:$A782,A259)</f>
        <v>1</v>
      </c>
      <c r="O259" s="13">
        <f>MATCH(A259,postDEL!A$2:A782,0)</f>
        <v>258</v>
      </c>
      <c r="P259" s="8" t="str">
        <f t="shared" si="1"/>
        <v/>
      </c>
      <c r="Q259" s="8">
        <f t="shared" si="2"/>
        <v>0</v>
      </c>
      <c r="R259" s="4"/>
    </row>
    <row r="260">
      <c r="A260" s="209" t="s">
        <v>912</v>
      </c>
      <c r="B260" s="65">
        <f t="array" ref="B260">INDEX(postDEL!$A$2:$P782,$O260,2)</f>
        <v>44494</v>
      </c>
      <c r="C260" s="208">
        <f t="array" ref="C260">INDEX(postDEL!$A$2:$P782,$O260,3)</f>
        <v>0.3123726852</v>
      </c>
      <c r="D260" s="67" t="str">
        <f t="array" ref="D260">INDEX(postDEL!$A$2:$AN782,$O260,39)</f>
        <v>SpROSA145068</v>
      </c>
      <c r="E260" s="67" t="str">
        <f t="array" ref="E260">INDEX(postDEL!$A$2:$P782,$O260,4)</f>
        <v/>
      </c>
      <c r="F260" s="67" t="str">
        <f t="array" ref="F260">INDEX(postDEL!$A$2:$P782,$O260,5)</f>
        <v/>
      </c>
      <c r="G260" s="67" t="str">
        <f t="array" ref="G260">INDEX(postDEL!$A$2:$P782,$O260,11)</f>
        <v>Negative</v>
      </c>
      <c r="H260" s="67" t="str">
        <f t="array" ref="H260">INDEX(postDEL!$A$2:$AL782,$O260,37)</f>
        <v>Negative</v>
      </c>
      <c r="I260" s="65">
        <f t="array" ref="I260">INDEX(postDEL!$A$2:$AL782,$O260,12)</f>
        <v>44494</v>
      </c>
      <c r="J260" s="208">
        <f t="array" ref="J260">INDEX(postDEL!$A$2:$AL782,$O260,13)</f>
        <v>0.4824189815</v>
      </c>
      <c r="K260" s="67" t="str">
        <f t="array" ref="K260">INDEX(postDEL!$A$2:$AL782,$O260,36)</f>
        <v/>
      </c>
      <c r="L260" s="67" t="str">
        <f t="array" ref="L260">INDEX(postDEL!$A$2:$AL782,$O260,38)</f>
        <v/>
      </c>
      <c r="M260" s="67" t="str">
        <f t="array" ref="M260">INDEX(postDEL!$A$2:$AL782,$O260,15)</f>
        <v/>
      </c>
      <c r="N260" s="8">
        <f>COUNTIF(postDEL!$A$2:$A782,A260)</f>
        <v>1</v>
      </c>
      <c r="O260" s="13">
        <f>MATCH(A260,postDEL!A$2:A782,0)</f>
        <v>259</v>
      </c>
      <c r="P260" s="8" t="str">
        <f t="shared" si="1"/>
        <v/>
      </c>
      <c r="Q260" s="8">
        <f t="shared" si="2"/>
        <v>0</v>
      </c>
      <c r="R260" s="4"/>
    </row>
    <row r="261">
      <c r="A261" s="209" t="s">
        <v>915</v>
      </c>
      <c r="B261" s="65">
        <f t="array" ref="B261">INDEX(postDEL!$A$2:$P782,$O261,2)</f>
        <v>44494</v>
      </c>
      <c r="C261" s="208">
        <f t="array" ref="C261">INDEX(postDEL!$A$2:$P782,$O261,3)</f>
        <v>0.3128819444</v>
      </c>
      <c r="D261" s="67" t="str">
        <f t="array" ref="D261">INDEX(postDEL!$A$2:$AN782,$O261,39)</f>
        <v>SpROSA145068</v>
      </c>
      <c r="E261" s="67" t="str">
        <f t="array" ref="E261">INDEX(postDEL!$A$2:$P782,$O261,4)</f>
        <v/>
      </c>
      <c r="F261" s="67" t="str">
        <f t="array" ref="F261">INDEX(postDEL!$A$2:$P782,$O261,5)</f>
        <v/>
      </c>
      <c r="G261" s="67" t="str">
        <f t="array" ref="G261">INDEX(postDEL!$A$2:$P782,$O261,11)</f>
        <v>Negative</v>
      </c>
      <c r="H261" s="67" t="str">
        <f t="array" ref="H261">INDEX(postDEL!$A$2:$AL782,$O261,37)</f>
        <v>Negative</v>
      </c>
      <c r="I261" s="65">
        <f t="array" ref="I261">INDEX(postDEL!$A$2:$AL782,$O261,12)</f>
        <v>44494</v>
      </c>
      <c r="J261" s="208">
        <f t="array" ref="J261">INDEX(postDEL!$A$2:$AL782,$O261,13)</f>
        <v>0.4824189815</v>
      </c>
      <c r="K261" s="67" t="str">
        <f t="array" ref="K261">INDEX(postDEL!$A$2:$AL782,$O261,36)</f>
        <v/>
      </c>
      <c r="L261" s="67" t="str">
        <f t="array" ref="L261">INDEX(postDEL!$A$2:$AL782,$O261,38)</f>
        <v/>
      </c>
      <c r="M261" s="67" t="str">
        <f t="array" ref="M261">INDEX(postDEL!$A$2:$AL782,$O261,15)</f>
        <v/>
      </c>
      <c r="N261" s="8">
        <f>COUNTIF(postDEL!$A$2:$A782,A261)</f>
        <v>1</v>
      </c>
      <c r="O261" s="13">
        <f>MATCH(A261,postDEL!A$2:A782,0)</f>
        <v>260</v>
      </c>
      <c r="P261" s="8" t="str">
        <f t="shared" si="1"/>
        <v/>
      </c>
      <c r="Q261" s="8">
        <f t="shared" si="2"/>
        <v>0</v>
      </c>
      <c r="R261" s="4"/>
    </row>
    <row r="262">
      <c r="A262" s="209" t="s">
        <v>917</v>
      </c>
      <c r="B262" s="65">
        <f t="array" ref="B262">INDEX(postDEL!$A$2:$P782,$O262,2)</f>
        <v>44494</v>
      </c>
      <c r="C262" s="208">
        <f t="array" ref="C262">INDEX(postDEL!$A$2:$P782,$O262,3)</f>
        <v>0.3815393519</v>
      </c>
      <c r="D262" s="67" t="str">
        <f t="array" ref="D262">INDEX(postDEL!$A$2:$AN782,$O262,39)</f>
        <v>SpROSA145068</v>
      </c>
      <c r="E262" s="67" t="str">
        <f t="array" ref="E262">INDEX(postDEL!$A$2:$P782,$O262,4)</f>
        <v/>
      </c>
      <c r="F262" s="67" t="str">
        <f t="array" ref="F262">INDEX(postDEL!$A$2:$P782,$O262,5)</f>
        <v/>
      </c>
      <c r="G262" s="67" t="str">
        <f t="array" ref="G262">INDEX(postDEL!$A$2:$P782,$O262,11)</f>
        <v>Negative</v>
      </c>
      <c r="H262" s="67" t="str">
        <f t="array" ref="H262">INDEX(postDEL!$A$2:$AL782,$O262,37)</f>
        <v>Negative</v>
      </c>
      <c r="I262" s="65">
        <f t="array" ref="I262">INDEX(postDEL!$A$2:$AL782,$O262,12)</f>
        <v>44494</v>
      </c>
      <c r="J262" s="208">
        <f t="array" ref="J262">INDEX(postDEL!$A$2:$AL782,$O262,13)</f>
        <v>0.4824189815</v>
      </c>
      <c r="K262" s="67" t="str">
        <f t="array" ref="K262">INDEX(postDEL!$A$2:$AL782,$O262,36)</f>
        <v/>
      </c>
      <c r="L262" s="67" t="str">
        <f t="array" ref="L262">INDEX(postDEL!$A$2:$AL782,$O262,38)</f>
        <v/>
      </c>
      <c r="M262" s="67" t="str">
        <f t="array" ref="M262">INDEX(postDEL!$A$2:$AL782,$O262,15)</f>
        <v/>
      </c>
      <c r="N262" s="8">
        <f>COUNTIF(postDEL!$A$2:$A782,A262)</f>
        <v>1</v>
      </c>
      <c r="O262" s="13">
        <f>MATCH(A262,postDEL!A$2:A782,0)</f>
        <v>261</v>
      </c>
      <c r="P262" s="8" t="str">
        <f t="shared" si="1"/>
        <v/>
      </c>
      <c r="Q262" s="8">
        <f t="shared" si="2"/>
        <v>0</v>
      </c>
      <c r="R262" s="4"/>
    </row>
    <row r="263">
      <c r="A263" s="209" t="s">
        <v>919</v>
      </c>
      <c r="B263" s="65">
        <f t="array" ref="B263">INDEX(postDEL!$A$2:$P782,$O263,2)</f>
        <v>44494</v>
      </c>
      <c r="C263" s="208">
        <f t="array" ref="C263">INDEX(postDEL!$A$2:$P782,$O263,3)</f>
        <v>0.38375</v>
      </c>
      <c r="D263" s="67" t="str">
        <f t="array" ref="D263">INDEX(postDEL!$A$2:$AN782,$O263,39)</f>
        <v>SpROSA145068</v>
      </c>
      <c r="E263" s="67" t="str">
        <f t="array" ref="E263">INDEX(postDEL!$A$2:$P782,$O263,4)</f>
        <v/>
      </c>
      <c r="F263" s="67" t="str">
        <f t="array" ref="F263">INDEX(postDEL!$A$2:$P782,$O263,5)</f>
        <v/>
      </c>
      <c r="G263" s="67" t="str">
        <f t="array" ref="G263">INDEX(postDEL!$A$2:$P782,$O263,11)</f>
        <v>Negative</v>
      </c>
      <c r="H263" s="67" t="str">
        <f t="array" ref="H263">INDEX(postDEL!$A$2:$AL782,$O263,37)</f>
        <v>Negative</v>
      </c>
      <c r="I263" s="65">
        <f t="array" ref="I263">INDEX(postDEL!$A$2:$AL782,$O263,12)</f>
        <v>44494</v>
      </c>
      <c r="J263" s="208">
        <f t="array" ref="J263">INDEX(postDEL!$A$2:$AL782,$O263,13)</f>
        <v>0.4824189815</v>
      </c>
      <c r="K263" s="67" t="str">
        <f t="array" ref="K263">INDEX(postDEL!$A$2:$AL782,$O263,36)</f>
        <v/>
      </c>
      <c r="L263" s="67" t="str">
        <f t="array" ref="L263">INDEX(postDEL!$A$2:$AL782,$O263,38)</f>
        <v/>
      </c>
      <c r="M263" s="67" t="str">
        <f t="array" ref="M263">INDEX(postDEL!$A$2:$AL782,$O263,15)</f>
        <v/>
      </c>
      <c r="N263" s="8">
        <f>COUNTIF(postDEL!$A$2:$A782,A263)</f>
        <v>1</v>
      </c>
      <c r="O263" s="13">
        <f>MATCH(A263,postDEL!A$2:A782,0)</f>
        <v>262</v>
      </c>
      <c r="P263" s="8" t="str">
        <f t="shared" si="1"/>
        <v/>
      </c>
      <c r="Q263" s="8">
        <f t="shared" si="2"/>
        <v>0</v>
      </c>
      <c r="R263" s="4"/>
    </row>
    <row r="264">
      <c r="A264" s="209" t="s">
        <v>921</v>
      </c>
      <c r="B264" s="65">
        <f t="array" ref="B264">INDEX(postDEL!$A$2:$P782,$O264,2)</f>
        <v>44494</v>
      </c>
      <c r="C264" s="208">
        <f t="array" ref="C264">INDEX(postDEL!$A$2:$P782,$O264,3)</f>
        <v>0.3859722222</v>
      </c>
      <c r="D264" s="67" t="str">
        <f t="array" ref="D264">INDEX(postDEL!$A$2:$AN782,$O264,39)</f>
        <v>SpROSA145068</v>
      </c>
      <c r="E264" s="67" t="str">
        <f t="array" ref="E264">INDEX(postDEL!$A$2:$P782,$O264,4)</f>
        <v/>
      </c>
      <c r="F264" s="67" t="str">
        <f t="array" ref="F264">INDEX(postDEL!$A$2:$P782,$O264,5)</f>
        <v/>
      </c>
      <c r="G264" s="67" t="str">
        <f t="array" ref="G264">INDEX(postDEL!$A$2:$P782,$O264,11)</f>
        <v>Negative</v>
      </c>
      <c r="H264" s="67" t="str">
        <f t="array" ref="H264">INDEX(postDEL!$A$2:$AL782,$O264,37)</f>
        <v>Negative</v>
      </c>
      <c r="I264" s="65">
        <f t="array" ref="I264">INDEX(postDEL!$A$2:$AL782,$O264,12)</f>
        <v>44494</v>
      </c>
      <c r="J264" s="208">
        <f t="array" ref="J264">INDEX(postDEL!$A$2:$AL782,$O264,13)</f>
        <v>0.4824189815</v>
      </c>
      <c r="K264" s="67" t="str">
        <f t="array" ref="K264">INDEX(postDEL!$A$2:$AL782,$O264,36)</f>
        <v/>
      </c>
      <c r="L264" s="67" t="str">
        <f t="array" ref="L264">INDEX(postDEL!$A$2:$AL782,$O264,38)</f>
        <v/>
      </c>
      <c r="M264" s="67" t="str">
        <f t="array" ref="M264">INDEX(postDEL!$A$2:$AL782,$O264,15)</f>
        <v/>
      </c>
      <c r="N264" s="8">
        <f>COUNTIF(postDEL!$A$2:$A782,A264)</f>
        <v>1</v>
      </c>
      <c r="O264" s="13">
        <f>MATCH(A264,postDEL!A$2:A782,0)</f>
        <v>263</v>
      </c>
      <c r="P264" s="8" t="str">
        <f t="shared" si="1"/>
        <v/>
      </c>
      <c r="Q264" s="8">
        <f t="shared" si="2"/>
        <v>0</v>
      </c>
      <c r="R264" s="4"/>
    </row>
    <row r="265">
      <c r="A265" s="209" t="s">
        <v>923</v>
      </c>
      <c r="B265" s="65">
        <f t="array" ref="B265">INDEX(postDEL!$A$2:$P782,$O265,2)</f>
        <v>44494</v>
      </c>
      <c r="C265" s="208">
        <f t="array" ref="C265">INDEX(postDEL!$A$2:$P782,$O265,3)</f>
        <v>0.3939583333</v>
      </c>
      <c r="D265" s="67" t="str">
        <f t="array" ref="D265">INDEX(postDEL!$A$2:$AN782,$O265,39)</f>
        <v>SpROSA573919</v>
      </c>
      <c r="E265" s="67" t="str">
        <f t="array" ref="E265">INDEX(postDEL!$A$2:$P782,$O265,4)</f>
        <v/>
      </c>
      <c r="F265" s="67" t="str">
        <f t="array" ref="F265">INDEX(postDEL!$A$2:$P782,$O265,5)</f>
        <v/>
      </c>
      <c r="G265" s="67" t="str">
        <f t="array" ref="G265">INDEX(postDEL!$A$2:$P782,$O265,11)</f>
        <v>Negative</v>
      </c>
      <c r="H265" s="67" t="str">
        <f t="array" ref="H265">INDEX(postDEL!$A$2:$AL782,$O265,37)</f>
        <v>Negative</v>
      </c>
      <c r="I265" s="65">
        <f t="array" ref="I265">INDEX(postDEL!$A$2:$AL782,$O265,12)</f>
        <v>44494</v>
      </c>
      <c r="J265" s="208">
        <f t="array" ref="J265">INDEX(postDEL!$A$2:$AL782,$O265,13)</f>
        <v>0.4824189815</v>
      </c>
      <c r="K265" s="67" t="str">
        <f t="array" ref="K265">INDEX(postDEL!$A$2:$AL782,$O265,36)</f>
        <v/>
      </c>
      <c r="L265" s="67" t="str">
        <f t="array" ref="L265">INDEX(postDEL!$A$2:$AL782,$O265,38)</f>
        <v/>
      </c>
      <c r="M265" s="67" t="str">
        <f t="array" ref="M265">INDEX(postDEL!$A$2:$AL782,$O265,15)</f>
        <v/>
      </c>
      <c r="N265" s="8">
        <f>COUNTIF(postDEL!$A$2:$A782,A265)</f>
        <v>1</v>
      </c>
      <c r="O265" s="13">
        <f>MATCH(A265,postDEL!A$2:A782,0)</f>
        <v>264</v>
      </c>
      <c r="P265" s="8" t="str">
        <f t="shared" si="1"/>
        <v/>
      </c>
      <c r="Q265" s="8">
        <f t="shared" si="2"/>
        <v>0</v>
      </c>
      <c r="R265" s="4"/>
    </row>
    <row r="266">
      <c r="A266" s="209" t="s">
        <v>925</v>
      </c>
      <c r="B266" s="65">
        <f t="array" ref="B266">INDEX(postDEL!$A$2:$P782,$O266,2)</f>
        <v>44494</v>
      </c>
      <c r="C266" s="208">
        <f t="array" ref="C266">INDEX(postDEL!$A$2:$P782,$O266,3)</f>
        <v>0.3950347222</v>
      </c>
      <c r="D266" s="67" t="str">
        <f t="array" ref="D266">INDEX(postDEL!$A$2:$AN782,$O266,39)</f>
        <v>SpROSA145068</v>
      </c>
      <c r="E266" s="67" t="str">
        <f t="array" ref="E266">INDEX(postDEL!$A$2:$P782,$O266,4)</f>
        <v/>
      </c>
      <c r="F266" s="67" t="str">
        <f t="array" ref="F266">INDEX(postDEL!$A$2:$P782,$O266,5)</f>
        <v/>
      </c>
      <c r="G266" s="67" t="str">
        <f t="array" ref="G266">INDEX(postDEL!$A$2:$P782,$O266,11)</f>
        <v>Negative</v>
      </c>
      <c r="H266" s="67" t="str">
        <f t="array" ref="H266">INDEX(postDEL!$A$2:$AL782,$O266,37)</f>
        <v>Negative</v>
      </c>
      <c r="I266" s="65">
        <f t="array" ref="I266">INDEX(postDEL!$A$2:$AL782,$O266,12)</f>
        <v>44494</v>
      </c>
      <c r="J266" s="208">
        <f t="array" ref="J266">INDEX(postDEL!$A$2:$AL782,$O266,13)</f>
        <v>0.4824189815</v>
      </c>
      <c r="K266" s="67" t="str">
        <f t="array" ref="K266">INDEX(postDEL!$A$2:$AL782,$O266,36)</f>
        <v/>
      </c>
      <c r="L266" s="67" t="str">
        <f t="array" ref="L266">INDEX(postDEL!$A$2:$AL782,$O266,38)</f>
        <v/>
      </c>
      <c r="M266" s="67" t="str">
        <f t="array" ref="M266">INDEX(postDEL!$A$2:$AL782,$O266,15)</f>
        <v/>
      </c>
      <c r="N266" s="8">
        <f>COUNTIF(postDEL!$A$2:$A782,A266)</f>
        <v>1</v>
      </c>
      <c r="O266" s="13">
        <f>MATCH(A266,postDEL!A$2:A782,0)</f>
        <v>265</v>
      </c>
      <c r="P266" s="8" t="str">
        <f t="shared" si="1"/>
        <v/>
      </c>
      <c r="Q266" s="8">
        <f t="shared" si="2"/>
        <v>0</v>
      </c>
      <c r="R266" s="4"/>
    </row>
    <row r="267">
      <c r="A267" s="209" t="s">
        <v>927</v>
      </c>
      <c r="B267" s="65">
        <f t="array" ref="B267">INDEX(postDEL!$A$2:$P782,$O267,2)</f>
        <v>44494</v>
      </c>
      <c r="C267" s="208">
        <f t="array" ref="C267">INDEX(postDEL!$A$2:$P782,$O267,3)</f>
        <v>0.3956018519</v>
      </c>
      <c r="D267" s="67" t="str">
        <f t="array" ref="D267">INDEX(postDEL!$A$2:$AN782,$O267,39)</f>
        <v>SpROSA145068</v>
      </c>
      <c r="E267" s="67" t="str">
        <f t="array" ref="E267">INDEX(postDEL!$A$2:$P782,$O267,4)</f>
        <v/>
      </c>
      <c r="F267" s="67" t="str">
        <f t="array" ref="F267">INDEX(postDEL!$A$2:$P782,$O267,5)</f>
        <v/>
      </c>
      <c r="G267" s="67" t="str">
        <f t="array" ref="G267">INDEX(postDEL!$A$2:$P782,$O267,11)</f>
        <v>Negative</v>
      </c>
      <c r="H267" s="67" t="str">
        <f t="array" ref="H267">INDEX(postDEL!$A$2:$AL782,$O267,37)</f>
        <v>Negative</v>
      </c>
      <c r="I267" s="65">
        <f t="array" ref="I267">INDEX(postDEL!$A$2:$AL782,$O267,12)</f>
        <v>44494</v>
      </c>
      <c r="J267" s="208">
        <f t="array" ref="J267">INDEX(postDEL!$A$2:$AL782,$O267,13)</f>
        <v>0.4824189815</v>
      </c>
      <c r="K267" s="67" t="str">
        <f t="array" ref="K267">INDEX(postDEL!$A$2:$AL782,$O267,36)</f>
        <v/>
      </c>
      <c r="L267" s="67" t="str">
        <f t="array" ref="L267">INDEX(postDEL!$A$2:$AL782,$O267,38)</f>
        <v/>
      </c>
      <c r="M267" s="67" t="str">
        <f t="array" ref="M267">INDEX(postDEL!$A$2:$AL782,$O267,15)</f>
        <v/>
      </c>
      <c r="N267" s="8">
        <f>COUNTIF(postDEL!$A$2:$A782,A267)</f>
        <v>1</v>
      </c>
      <c r="O267" s="13">
        <f>MATCH(A267,postDEL!A$2:A782,0)</f>
        <v>266</v>
      </c>
      <c r="P267" s="8" t="str">
        <f t="shared" si="1"/>
        <v/>
      </c>
      <c r="Q267" s="8">
        <f t="shared" si="2"/>
        <v>0</v>
      </c>
      <c r="R267" s="4"/>
    </row>
    <row r="268">
      <c r="A268" s="209" t="s">
        <v>930</v>
      </c>
      <c r="B268" s="65">
        <f t="array" ref="B268">INDEX(postDEL!$A$2:$P782,$O268,2)</f>
        <v>44494</v>
      </c>
      <c r="C268" s="208">
        <f t="array" ref="C268">INDEX(postDEL!$A$2:$P782,$O268,3)</f>
        <v>0.3956134259</v>
      </c>
      <c r="D268" s="67" t="str">
        <f t="array" ref="D268">INDEX(postDEL!$A$2:$AN782,$O268,39)</f>
        <v>SpROSA573919</v>
      </c>
      <c r="E268" s="67" t="str">
        <f t="array" ref="E268">INDEX(postDEL!$A$2:$P782,$O268,4)</f>
        <v/>
      </c>
      <c r="F268" s="67" t="str">
        <f t="array" ref="F268">INDEX(postDEL!$A$2:$P782,$O268,5)</f>
        <v/>
      </c>
      <c r="G268" s="67" t="str">
        <f t="array" ref="G268">INDEX(postDEL!$A$2:$P782,$O268,11)</f>
        <v>Negative</v>
      </c>
      <c r="H268" s="67" t="str">
        <f t="array" ref="H268">INDEX(postDEL!$A$2:$AL782,$O268,37)</f>
        <v>Negative</v>
      </c>
      <c r="I268" s="65">
        <f t="array" ref="I268">INDEX(postDEL!$A$2:$AL782,$O268,12)</f>
        <v>44494</v>
      </c>
      <c r="J268" s="208">
        <f t="array" ref="J268">INDEX(postDEL!$A$2:$AL782,$O268,13)</f>
        <v>0.4824189815</v>
      </c>
      <c r="K268" s="67" t="str">
        <f t="array" ref="K268">INDEX(postDEL!$A$2:$AL782,$O268,36)</f>
        <v/>
      </c>
      <c r="L268" s="67" t="str">
        <f t="array" ref="L268">INDEX(postDEL!$A$2:$AL782,$O268,38)</f>
        <v/>
      </c>
      <c r="M268" s="67" t="str">
        <f t="array" ref="M268">INDEX(postDEL!$A$2:$AL782,$O268,15)</f>
        <v/>
      </c>
      <c r="N268" s="8">
        <f>COUNTIF(postDEL!$A$2:$A782,A268)</f>
        <v>1</v>
      </c>
      <c r="O268" s="13">
        <f>MATCH(A268,postDEL!A$2:A782,0)</f>
        <v>267</v>
      </c>
      <c r="P268" s="8" t="str">
        <f t="shared" si="1"/>
        <v/>
      </c>
      <c r="Q268" s="8">
        <f t="shared" si="2"/>
        <v>0</v>
      </c>
      <c r="R268" s="4"/>
    </row>
    <row r="269">
      <c r="A269" s="209" t="s">
        <v>932</v>
      </c>
      <c r="B269" s="65">
        <f t="array" ref="B269">INDEX(postDEL!$A$2:$P782,$O269,2)</f>
        <v>44494</v>
      </c>
      <c r="C269" s="208">
        <f t="array" ref="C269">INDEX(postDEL!$A$2:$P782,$O269,3)</f>
        <v>0.3967361111</v>
      </c>
      <c r="D269" s="67" t="str">
        <f t="array" ref="D269">INDEX(postDEL!$A$2:$AN782,$O269,39)</f>
        <v>SpROSA573919</v>
      </c>
      <c r="E269" s="67" t="str">
        <f t="array" ref="E269">INDEX(postDEL!$A$2:$P782,$O269,4)</f>
        <v/>
      </c>
      <c r="F269" s="67" t="str">
        <f t="array" ref="F269">INDEX(postDEL!$A$2:$P782,$O269,5)</f>
        <v/>
      </c>
      <c r="G269" s="67" t="str">
        <f t="array" ref="G269">INDEX(postDEL!$A$2:$P782,$O269,11)</f>
        <v>Negative</v>
      </c>
      <c r="H269" s="67" t="str">
        <f t="array" ref="H269">INDEX(postDEL!$A$2:$AL782,$O269,37)</f>
        <v>Negative</v>
      </c>
      <c r="I269" s="65">
        <f t="array" ref="I269">INDEX(postDEL!$A$2:$AL782,$O269,12)</f>
        <v>44494</v>
      </c>
      <c r="J269" s="208">
        <f t="array" ref="J269">INDEX(postDEL!$A$2:$AL782,$O269,13)</f>
        <v>0.4824189815</v>
      </c>
      <c r="K269" s="67" t="str">
        <f t="array" ref="K269">INDEX(postDEL!$A$2:$AL782,$O269,36)</f>
        <v/>
      </c>
      <c r="L269" s="67" t="str">
        <f t="array" ref="L269">INDEX(postDEL!$A$2:$AL782,$O269,38)</f>
        <v/>
      </c>
      <c r="M269" s="67" t="str">
        <f t="array" ref="M269">INDEX(postDEL!$A$2:$AL782,$O269,15)</f>
        <v/>
      </c>
      <c r="N269" s="8">
        <f>COUNTIF(postDEL!$A$2:$A782,A269)</f>
        <v>1</v>
      </c>
      <c r="O269" s="13">
        <f>MATCH(A269,postDEL!A$2:A782,0)</f>
        <v>268</v>
      </c>
      <c r="P269" s="8" t="str">
        <f t="shared" si="1"/>
        <v/>
      </c>
      <c r="Q269" s="8">
        <f t="shared" si="2"/>
        <v>0</v>
      </c>
      <c r="R269" s="4"/>
    </row>
    <row r="270">
      <c r="A270" s="209" t="s">
        <v>934</v>
      </c>
      <c r="B270" s="65">
        <f t="array" ref="B270">INDEX(postDEL!$A$2:$P782,$O270,2)</f>
        <v>44495</v>
      </c>
      <c r="C270" s="208">
        <f t="array" ref="C270">INDEX(postDEL!$A$2:$P782,$O270,3)</f>
        <v>0.2402777778</v>
      </c>
      <c r="D270" s="67" t="str">
        <f t="array" ref="D270">INDEX(postDEL!$A$2:$AN782,$O270,39)</f>
        <v>SpROSA145068</v>
      </c>
      <c r="E270" s="67" t="str">
        <f t="array" ref="E270">INDEX(postDEL!$A$2:$P782,$O270,4)</f>
        <v/>
      </c>
      <c r="F270" s="67" t="str">
        <f t="array" ref="F270">INDEX(postDEL!$A$2:$P782,$O270,5)</f>
        <v/>
      </c>
      <c r="G270" s="67" t="str">
        <f t="array" ref="G270">INDEX(postDEL!$A$2:$P782,$O270,11)</f>
        <v>Null</v>
      </c>
      <c r="H270" s="67" t="str">
        <f t="array" ref="H270">INDEX(postDEL!$A$2:$AL782,$O270,37)</f>
        <v>Negative</v>
      </c>
      <c r="I270" s="65">
        <f t="array" ref="I270">INDEX(postDEL!$A$2:$AL782,$O270,12)</f>
        <v>44868</v>
      </c>
      <c r="J270" s="208">
        <f t="array" ref="J270">INDEX(postDEL!$A$2:$AL782,$O270,13)</f>
        <v>0.5355208333</v>
      </c>
      <c r="K270" s="67">
        <f t="array" ref="K270">INDEX(postDEL!$A$2:$AL782,$O270,36)</f>
        <v>2.2</v>
      </c>
      <c r="L270" s="67" t="str">
        <f t="array" ref="L270">INDEX(postDEL!$A$2:$AL782,$O270,38)</f>
        <v/>
      </c>
      <c r="M270" s="67" t="str">
        <f t="array" ref="M270">INDEX(postDEL!$A$2:$AL782,$O270,15)</f>
        <v/>
      </c>
      <c r="N270" s="8">
        <f>COUNTIF(postDEL!$A$2:$A782,A270)</f>
        <v>1</v>
      </c>
      <c r="O270" s="13">
        <f>MATCH(A270,postDEL!A$2:A782,0)</f>
        <v>269</v>
      </c>
      <c r="P270" s="8" t="b">
        <f t="shared" si="1"/>
        <v>1</v>
      </c>
      <c r="Q270" s="8">
        <f t="shared" si="2"/>
        <v>373</v>
      </c>
      <c r="R270" s="4"/>
    </row>
    <row r="271">
      <c r="A271" s="209" t="s">
        <v>936</v>
      </c>
      <c r="B271" s="65">
        <f t="array" ref="B271">INDEX(postDEL!$A$2:$P782,$O271,2)</f>
        <v>44495</v>
      </c>
      <c r="C271" s="208">
        <f t="array" ref="C271">INDEX(postDEL!$A$2:$P782,$O271,3)</f>
        <v>0.263287037</v>
      </c>
      <c r="D271" s="67" t="str">
        <f t="array" ref="D271">INDEX(postDEL!$A$2:$AN782,$O271,39)</f>
        <v>SpROSA145068</v>
      </c>
      <c r="E271" s="67" t="str">
        <f t="array" ref="E271">INDEX(postDEL!$A$2:$P782,$O271,4)</f>
        <v/>
      </c>
      <c r="F271" s="67" t="str">
        <f t="array" ref="F271">INDEX(postDEL!$A$2:$P782,$O271,5)</f>
        <v/>
      </c>
      <c r="G271" s="67" t="str">
        <f t="array" ref="G271">INDEX(postDEL!$A$2:$P782,$O271,11)</f>
        <v>Negative</v>
      </c>
      <c r="H271" s="67" t="str">
        <f t="array" ref="H271">INDEX(postDEL!$A$2:$AL782,$O271,37)</f>
        <v>Negative</v>
      </c>
      <c r="I271" s="65">
        <f t="array" ref="I271">INDEX(postDEL!$A$2:$AL782,$O271,12)</f>
        <v>44495</v>
      </c>
      <c r="J271" s="208">
        <f t="array" ref="J271">INDEX(postDEL!$A$2:$AL782,$O271,13)</f>
        <v>0.4459953704</v>
      </c>
      <c r="K271" s="67" t="str">
        <f t="array" ref="K271">INDEX(postDEL!$A$2:$AL782,$O271,36)</f>
        <v/>
      </c>
      <c r="L271" s="67" t="str">
        <f t="array" ref="L271">INDEX(postDEL!$A$2:$AL782,$O271,38)</f>
        <v/>
      </c>
      <c r="M271" s="67" t="str">
        <f t="array" ref="M271">INDEX(postDEL!$A$2:$AL782,$O271,15)</f>
        <v/>
      </c>
      <c r="N271" s="8">
        <f>COUNTIF(postDEL!$A$2:$A782,A271)</f>
        <v>1</v>
      </c>
      <c r="O271" s="13">
        <f>MATCH(A271,postDEL!A$2:A782,0)</f>
        <v>270</v>
      </c>
      <c r="P271" s="8" t="str">
        <f t="shared" si="1"/>
        <v/>
      </c>
      <c r="Q271" s="8">
        <f t="shared" si="2"/>
        <v>0</v>
      </c>
      <c r="R271" s="4"/>
    </row>
    <row r="272">
      <c r="A272" s="209" t="s">
        <v>938</v>
      </c>
      <c r="B272" s="65">
        <f t="array" ref="B272">INDEX(postDEL!$A$2:$P782,$O272,2)</f>
        <v>44495</v>
      </c>
      <c r="C272" s="208">
        <f t="array" ref="C272">INDEX(postDEL!$A$2:$P782,$O272,3)</f>
        <v>0.263599537</v>
      </c>
      <c r="D272" s="67" t="str">
        <f t="array" ref="D272">INDEX(postDEL!$A$2:$AN782,$O272,39)</f>
        <v>SpROSA145068</v>
      </c>
      <c r="E272" s="67" t="str">
        <f t="array" ref="E272">INDEX(postDEL!$A$2:$P782,$O272,4)</f>
        <v/>
      </c>
      <c r="F272" s="67" t="str">
        <f t="array" ref="F272">INDEX(postDEL!$A$2:$P782,$O272,5)</f>
        <v/>
      </c>
      <c r="G272" s="67" t="str">
        <f t="array" ref="G272">INDEX(postDEL!$A$2:$P782,$O272,11)</f>
        <v>Negative</v>
      </c>
      <c r="H272" s="67" t="str">
        <f t="array" ref="H272">INDEX(postDEL!$A$2:$AL782,$O272,37)</f>
        <v>Negative</v>
      </c>
      <c r="I272" s="65">
        <f t="array" ref="I272">INDEX(postDEL!$A$2:$AL782,$O272,12)</f>
        <v>44495</v>
      </c>
      <c r="J272" s="208">
        <f t="array" ref="J272">INDEX(postDEL!$A$2:$AL782,$O272,13)</f>
        <v>0.4459953704</v>
      </c>
      <c r="K272" s="67" t="str">
        <f t="array" ref="K272">INDEX(postDEL!$A$2:$AL782,$O272,36)</f>
        <v/>
      </c>
      <c r="L272" s="67" t="str">
        <f t="array" ref="L272">INDEX(postDEL!$A$2:$AL782,$O272,38)</f>
        <v/>
      </c>
      <c r="M272" s="67" t="str">
        <f t="array" ref="M272">INDEX(postDEL!$A$2:$AL782,$O272,15)</f>
        <v/>
      </c>
      <c r="N272" s="8">
        <f>COUNTIF(postDEL!$A$2:$A782,A272)</f>
        <v>1</v>
      </c>
      <c r="O272" s="13">
        <f>MATCH(A272,postDEL!A$2:A782,0)</f>
        <v>271</v>
      </c>
      <c r="P272" s="8" t="str">
        <f t="shared" si="1"/>
        <v/>
      </c>
      <c r="Q272" s="8">
        <f t="shared" si="2"/>
        <v>0</v>
      </c>
      <c r="R272" s="4"/>
    </row>
    <row r="273">
      <c r="A273" s="209" t="s">
        <v>940</v>
      </c>
      <c r="B273" s="65">
        <f t="array" ref="B273">INDEX(postDEL!$A$2:$P782,$O273,2)</f>
        <v>44495</v>
      </c>
      <c r="C273" s="208">
        <f t="array" ref="C273">INDEX(postDEL!$A$2:$P782,$O273,3)</f>
        <v>0.2807060185</v>
      </c>
      <c r="D273" s="67" t="str">
        <f t="array" ref="D273">INDEX(postDEL!$A$2:$AN782,$O273,39)</f>
        <v>SpROSA145068</v>
      </c>
      <c r="E273" s="67" t="str">
        <f t="array" ref="E273">INDEX(postDEL!$A$2:$P782,$O273,4)</f>
        <v/>
      </c>
      <c r="F273" s="67" t="str">
        <f t="array" ref="F273">INDEX(postDEL!$A$2:$P782,$O273,5)</f>
        <v/>
      </c>
      <c r="G273" s="67" t="str">
        <f t="array" ref="G273">INDEX(postDEL!$A$2:$P782,$O273,11)</f>
        <v>Negative</v>
      </c>
      <c r="H273" s="67" t="str">
        <f t="array" ref="H273">INDEX(postDEL!$A$2:$AL782,$O273,37)</f>
        <v>Negative</v>
      </c>
      <c r="I273" s="65">
        <f t="array" ref="I273">INDEX(postDEL!$A$2:$AL782,$O273,12)</f>
        <v>44495</v>
      </c>
      <c r="J273" s="208">
        <f t="array" ref="J273">INDEX(postDEL!$A$2:$AL782,$O273,13)</f>
        <v>0.4459953704</v>
      </c>
      <c r="K273" s="67" t="str">
        <f t="array" ref="K273">INDEX(postDEL!$A$2:$AL782,$O273,36)</f>
        <v/>
      </c>
      <c r="L273" s="67" t="str">
        <f t="array" ref="L273">INDEX(postDEL!$A$2:$AL782,$O273,38)</f>
        <v/>
      </c>
      <c r="M273" s="67" t="str">
        <f t="array" ref="M273">INDEX(postDEL!$A$2:$AL782,$O273,15)</f>
        <v/>
      </c>
      <c r="N273" s="8">
        <f>COUNTIF(postDEL!$A$2:$A782,A273)</f>
        <v>1</v>
      </c>
      <c r="O273" s="13">
        <f>MATCH(A273,postDEL!A$2:A782,0)</f>
        <v>272</v>
      </c>
      <c r="P273" s="8" t="str">
        <f t="shared" si="1"/>
        <v/>
      </c>
      <c r="Q273" s="8">
        <f t="shared" si="2"/>
        <v>0</v>
      </c>
      <c r="R273" s="4"/>
    </row>
    <row r="274">
      <c r="A274" s="209" t="s">
        <v>942</v>
      </c>
      <c r="B274" s="65">
        <f t="array" ref="B274">INDEX(postDEL!$A$2:$P782,$O274,2)</f>
        <v>44495</v>
      </c>
      <c r="C274" s="208">
        <f t="array" ref="C274">INDEX(postDEL!$A$2:$P782,$O274,3)</f>
        <v>0.2898726852</v>
      </c>
      <c r="D274" s="67" t="str">
        <f t="array" ref="D274">INDEX(postDEL!$A$2:$AN782,$O274,39)</f>
        <v>SpROSA145068</v>
      </c>
      <c r="E274" s="67" t="str">
        <f t="array" ref="E274">INDEX(postDEL!$A$2:$P782,$O274,4)</f>
        <v/>
      </c>
      <c r="F274" s="67" t="str">
        <f t="array" ref="F274">INDEX(postDEL!$A$2:$P782,$O274,5)</f>
        <v/>
      </c>
      <c r="G274" s="67" t="str">
        <f t="array" ref="G274">INDEX(postDEL!$A$2:$P782,$O274,11)</f>
        <v>Negative</v>
      </c>
      <c r="H274" s="67" t="str">
        <f t="array" ref="H274">INDEX(postDEL!$A$2:$AL782,$O274,37)</f>
        <v>Negative</v>
      </c>
      <c r="I274" s="65">
        <f t="array" ref="I274">INDEX(postDEL!$A$2:$AL782,$O274,12)</f>
        <v>44495</v>
      </c>
      <c r="J274" s="208">
        <f t="array" ref="J274">INDEX(postDEL!$A$2:$AL782,$O274,13)</f>
        <v>0.4459953704</v>
      </c>
      <c r="K274" s="67" t="str">
        <f t="array" ref="K274">INDEX(postDEL!$A$2:$AL782,$O274,36)</f>
        <v/>
      </c>
      <c r="L274" s="67" t="str">
        <f t="array" ref="L274">INDEX(postDEL!$A$2:$AL782,$O274,38)</f>
        <v/>
      </c>
      <c r="M274" s="67" t="str">
        <f t="array" ref="M274">INDEX(postDEL!$A$2:$AL782,$O274,15)</f>
        <v/>
      </c>
      <c r="N274" s="8">
        <f>COUNTIF(postDEL!$A$2:$A782,A274)</f>
        <v>1</v>
      </c>
      <c r="O274" s="13">
        <f>MATCH(A274,postDEL!A$2:A782,0)</f>
        <v>273</v>
      </c>
      <c r="P274" s="8" t="str">
        <f t="shared" si="1"/>
        <v/>
      </c>
      <c r="Q274" s="8">
        <f t="shared" si="2"/>
        <v>0</v>
      </c>
      <c r="R274" s="4"/>
    </row>
    <row r="275">
      <c r="A275" s="209" t="s">
        <v>944</v>
      </c>
      <c r="B275" s="65">
        <f t="array" ref="B275">INDEX(postDEL!$A$2:$P782,$O275,2)</f>
        <v>44495</v>
      </c>
      <c r="C275" s="208">
        <f t="array" ref="C275">INDEX(postDEL!$A$2:$P782,$O275,3)</f>
        <v>0.3683912037</v>
      </c>
      <c r="D275" s="67" t="str">
        <f t="array" ref="D275">INDEX(postDEL!$A$2:$AN782,$O275,39)</f>
        <v>SpROSA145068</v>
      </c>
      <c r="E275" s="67" t="str">
        <f t="array" ref="E275">INDEX(postDEL!$A$2:$P782,$O275,4)</f>
        <v/>
      </c>
      <c r="F275" s="67" t="str">
        <f t="array" ref="F275">INDEX(postDEL!$A$2:$P782,$O275,5)</f>
        <v/>
      </c>
      <c r="G275" s="67" t="str">
        <f t="array" ref="G275">INDEX(postDEL!$A$2:$P782,$O275,11)</f>
        <v>Negative</v>
      </c>
      <c r="H275" s="67" t="str">
        <f t="array" ref="H275">INDEX(postDEL!$A$2:$AL782,$O275,37)</f>
        <v>Negative</v>
      </c>
      <c r="I275" s="65">
        <f t="array" ref="I275">INDEX(postDEL!$A$2:$AL782,$O275,12)</f>
        <v>44495</v>
      </c>
      <c r="J275" s="208">
        <f t="array" ref="J275">INDEX(postDEL!$A$2:$AL782,$O275,13)</f>
        <v>0.4459953704</v>
      </c>
      <c r="K275" s="67" t="str">
        <f t="array" ref="K275">INDEX(postDEL!$A$2:$AL782,$O275,36)</f>
        <v/>
      </c>
      <c r="L275" s="67" t="str">
        <f t="array" ref="L275">INDEX(postDEL!$A$2:$AL782,$O275,38)</f>
        <v/>
      </c>
      <c r="M275" s="67" t="str">
        <f t="array" ref="M275">INDEX(postDEL!$A$2:$AL782,$O275,15)</f>
        <v/>
      </c>
      <c r="N275" s="8">
        <f>COUNTIF(postDEL!$A$2:$A782,A275)</f>
        <v>1</v>
      </c>
      <c r="O275" s="13">
        <f>MATCH(A275,postDEL!A$2:A782,0)</f>
        <v>274</v>
      </c>
      <c r="P275" s="8" t="str">
        <f t="shared" si="1"/>
        <v/>
      </c>
      <c r="Q275" s="8">
        <f t="shared" si="2"/>
        <v>0</v>
      </c>
      <c r="R275" s="4"/>
    </row>
    <row r="276">
      <c r="A276" s="209" t="s">
        <v>946</v>
      </c>
      <c r="B276" s="65">
        <f t="array" ref="B276">INDEX(postDEL!$A$2:$P782,$O276,2)</f>
        <v>44496</v>
      </c>
      <c r="C276" s="208">
        <f t="array" ref="C276">INDEX(postDEL!$A$2:$P782,$O276,3)</f>
        <v>0.1255439815</v>
      </c>
      <c r="D276" s="67" t="str">
        <f t="array" ref="D276">INDEX(postDEL!$A$2:$AN782,$O276,39)</f>
        <v>SpROSA145068</v>
      </c>
      <c r="E276" s="67" t="str">
        <f t="array" ref="E276">INDEX(postDEL!$A$2:$P782,$O276,4)</f>
        <v/>
      </c>
      <c r="F276" s="67" t="str">
        <f t="array" ref="F276">INDEX(postDEL!$A$2:$P782,$O276,5)</f>
        <v/>
      </c>
      <c r="G276" s="67" t="str">
        <f t="array" ref="G276">INDEX(postDEL!$A$2:$P782,$O276,11)</f>
        <v>Null</v>
      </c>
      <c r="H276" s="67" t="str">
        <f t="array" ref="H276">INDEX(postDEL!$A$2:$AL782,$O276,37)</f>
        <v>Negative</v>
      </c>
      <c r="I276" s="65" t="str">
        <f t="array" ref="I276">INDEX(postDEL!$A$2:$AL782,$O276,12)</f>
        <v/>
      </c>
      <c r="J276" s="208" t="str">
        <f t="array" ref="J276">INDEX(postDEL!$A$2:$AL782,$O276,13)</f>
        <v/>
      </c>
      <c r="K276" s="67">
        <f t="array" ref="K276">INDEX(postDEL!$A$2:$AL782,$O276,36)</f>
        <v>2.2</v>
      </c>
      <c r="L276" s="67" t="str">
        <f t="array" ref="L276">INDEX(postDEL!$A$2:$AL782,$O276,38)</f>
        <v/>
      </c>
      <c r="M276" s="67" t="str">
        <f t="array" ref="M276">INDEX(postDEL!$A$2:$AL782,$O276,15)</f>
        <v/>
      </c>
      <c r="N276" s="8">
        <f>COUNTIF(postDEL!$A$2:$A782,A276)</f>
        <v>1</v>
      </c>
      <c r="O276" s="13">
        <f>MATCH(A276,postDEL!A$2:A782,0)</f>
        <v>275</v>
      </c>
      <c r="P276" s="8" t="b">
        <f t="shared" si="1"/>
        <v>1</v>
      </c>
      <c r="Q276" s="8">
        <f t="shared" si="2"/>
        <v>-1</v>
      </c>
      <c r="R276" s="4"/>
    </row>
    <row r="277">
      <c r="A277" s="209" t="s">
        <v>948</v>
      </c>
      <c r="B277" s="65">
        <f t="array" ref="B277">INDEX(postDEL!$A$2:$P782,$O277,2)</f>
        <v>44496</v>
      </c>
      <c r="C277" s="208">
        <f t="array" ref="C277">INDEX(postDEL!$A$2:$P782,$O277,3)</f>
        <v>0.1259375</v>
      </c>
      <c r="D277" s="67" t="str">
        <f t="array" ref="D277">INDEX(postDEL!$A$2:$AN782,$O277,39)</f>
        <v>SpROSA145068</v>
      </c>
      <c r="E277" s="67" t="str">
        <f t="array" ref="E277">INDEX(postDEL!$A$2:$P782,$O277,4)</f>
        <v/>
      </c>
      <c r="F277" s="67" t="str">
        <f t="array" ref="F277">INDEX(postDEL!$A$2:$P782,$O277,5)</f>
        <v/>
      </c>
      <c r="G277" s="67" t="str">
        <f t="array" ref="G277">INDEX(postDEL!$A$2:$P782,$O277,11)</f>
        <v>Null</v>
      </c>
      <c r="H277" s="67" t="str">
        <f t="array" ref="H277">INDEX(postDEL!$A$2:$AL782,$O277,37)</f>
        <v>Negative</v>
      </c>
      <c r="I277" s="65" t="str">
        <f t="array" ref="I277">INDEX(postDEL!$A$2:$AL782,$O277,12)</f>
        <v/>
      </c>
      <c r="J277" s="208" t="str">
        <f t="array" ref="J277">INDEX(postDEL!$A$2:$AL782,$O277,13)</f>
        <v/>
      </c>
      <c r="K277" s="67">
        <f t="array" ref="K277">INDEX(postDEL!$A$2:$AL782,$O277,36)</f>
        <v>2.2</v>
      </c>
      <c r="L277" s="67" t="str">
        <f t="array" ref="L277">INDEX(postDEL!$A$2:$AL782,$O277,38)</f>
        <v/>
      </c>
      <c r="M277" s="67" t="str">
        <f t="array" ref="M277">INDEX(postDEL!$A$2:$AL782,$O277,15)</f>
        <v/>
      </c>
      <c r="N277" s="8">
        <f>COUNTIF(postDEL!$A$2:$A782,A277)</f>
        <v>1</v>
      </c>
      <c r="O277" s="13">
        <f>MATCH(A277,postDEL!A$2:A782,0)</f>
        <v>276</v>
      </c>
      <c r="P277" s="8" t="str">
        <f t="shared" si="1"/>
        <v/>
      </c>
      <c r="Q277" s="8">
        <f t="shared" si="2"/>
        <v>-1</v>
      </c>
      <c r="R277" s="4"/>
    </row>
    <row r="278">
      <c r="A278" s="209" t="s">
        <v>950</v>
      </c>
      <c r="B278" s="65">
        <f t="array" ref="B278">INDEX(postDEL!$A$2:$P782,$O278,2)</f>
        <v>44496</v>
      </c>
      <c r="C278" s="208">
        <f t="array" ref="C278">INDEX(postDEL!$A$2:$P782,$O278,3)</f>
        <v>0.1289351852</v>
      </c>
      <c r="D278" s="67" t="str">
        <f t="array" ref="D278">INDEX(postDEL!$A$2:$AN782,$O278,39)</f>
        <v>SpROSA145068</v>
      </c>
      <c r="E278" s="67" t="str">
        <f t="array" ref="E278">INDEX(postDEL!$A$2:$P782,$O278,4)</f>
        <v/>
      </c>
      <c r="F278" s="67" t="str">
        <f t="array" ref="F278">INDEX(postDEL!$A$2:$P782,$O278,5)</f>
        <v/>
      </c>
      <c r="G278" s="67" t="str">
        <f t="array" ref="G278">INDEX(postDEL!$A$2:$P782,$O278,11)</f>
        <v>Null</v>
      </c>
      <c r="H278" s="67" t="str">
        <f t="array" ref="H278">INDEX(postDEL!$A$2:$AL782,$O278,37)</f>
        <v>Negative</v>
      </c>
      <c r="I278" s="65" t="str">
        <f t="array" ref="I278">INDEX(postDEL!$A$2:$AL782,$O278,12)</f>
        <v/>
      </c>
      <c r="J278" s="208" t="str">
        <f t="array" ref="J278">INDEX(postDEL!$A$2:$AL782,$O278,13)</f>
        <v/>
      </c>
      <c r="K278" s="67">
        <f t="array" ref="K278">INDEX(postDEL!$A$2:$AL782,$O278,36)</f>
        <v>2.2</v>
      </c>
      <c r="L278" s="67" t="str">
        <f t="array" ref="L278">INDEX(postDEL!$A$2:$AL782,$O278,38)</f>
        <v/>
      </c>
      <c r="M278" s="67" t="str">
        <f t="array" ref="M278">INDEX(postDEL!$A$2:$AL782,$O278,15)</f>
        <v/>
      </c>
      <c r="N278" s="8">
        <f>COUNTIF(postDEL!$A$2:$A782,A278)</f>
        <v>1</v>
      </c>
      <c r="O278" s="13">
        <f>MATCH(A278,postDEL!A$2:A782,0)</f>
        <v>277</v>
      </c>
      <c r="P278" s="8" t="str">
        <f t="shared" si="1"/>
        <v/>
      </c>
      <c r="Q278" s="8">
        <f t="shared" si="2"/>
        <v>-1</v>
      </c>
      <c r="R278" s="4"/>
    </row>
    <row r="279">
      <c r="A279" s="209" t="s">
        <v>952</v>
      </c>
      <c r="B279" s="65">
        <f t="array" ref="B279">INDEX(postDEL!$A$2:$P782,$O279,2)</f>
        <v>44496</v>
      </c>
      <c r="C279" s="208">
        <f t="array" ref="C279">INDEX(postDEL!$A$2:$P782,$O279,3)</f>
        <v>0.1295138889</v>
      </c>
      <c r="D279" s="67" t="str">
        <f t="array" ref="D279">INDEX(postDEL!$A$2:$AN782,$O279,39)</f>
        <v>SpROSA145068</v>
      </c>
      <c r="E279" s="67" t="str">
        <f t="array" ref="E279">INDEX(postDEL!$A$2:$P782,$O279,4)</f>
        <v/>
      </c>
      <c r="F279" s="67" t="str">
        <f t="array" ref="F279">INDEX(postDEL!$A$2:$P782,$O279,5)</f>
        <v/>
      </c>
      <c r="G279" s="67" t="str">
        <f t="array" ref="G279">INDEX(postDEL!$A$2:$P782,$O279,11)</f>
        <v>Null</v>
      </c>
      <c r="H279" s="67" t="str">
        <f t="array" ref="H279">INDEX(postDEL!$A$2:$AL782,$O279,37)</f>
        <v>Negative</v>
      </c>
      <c r="I279" s="65" t="str">
        <f t="array" ref="I279">INDEX(postDEL!$A$2:$AL782,$O279,12)</f>
        <v/>
      </c>
      <c r="J279" s="208" t="str">
        <f t="array" ref="J279">INDEX(postDEL!$A$2:$AL782,$O279,13)</f>
        <v/>
      </c>
      <c r="K279" s="67">
        <f t="array" ref="K279">INDEX(postDEL!$A$2:$AL782,$O279,36)</f>
        <v>2.2</v>
      </c>
      <c r="L279" s="67" t="str">
        <f t="array" ref="L279">INDEX(postDEL!$A$2:$AL782,$O279,38)</f>
        <v/>
      </c>
      <c r="M279" s="67" t="str">
        <f t="array" ref="M279">INDEX(postDEL!$A$2:$AL782,$O279,15)</f>
        <v/>
      </c>
      <c r="N279" s="8">
        <f>COUNTIF(postDEL!$A$2:$A782,A279)</f>
        <v>1</v>
      </c>
      <c r="O279" s="13">
        <f>MATCH(A279,postDEL!A$2:A782,0)</f>
        <v>278</v>
      </c>
      <c r="P279" s="8" t="str">
        <f t="shared" si="1"/>
        <v/>
      </c>
      <c r="Q279" s="8">
        <f t="shared" si="2"/>
        <v>-1</v>
      </c>
      <c r="R279" s="4"/>
    </row>
    <row r="280">
      <c r="A280" s="209" t="s">
        <v>954</v>
      </c>
      <c r="B280" s="65">
        <f t="array" ref="B280">INDEX(postDEL!$A$2:$P782,$O280,2)</f>
        <v>44496</v>
      </c>
      <c r="C280" s="208">
        <f t="array" ref="C280">INDEX(postDEL!$A$2:$P782,$O280,3)</f>
        <v>0.1320717593</v>
      </c>
      <c r="D280" s="67" t="str">
        <f t="array" ref="D280">INDEX(postDEL!$A$2:$AN782,$O280,39)</f>
        <v>SpROSA145068</v>
      </c>
      <c r="E280" s="67" t="str">
        <f t="array" ref="E280">INDEX(postDEL!$A$2:$P782,$O280,4)</f>
        <v/>
      </c>
      <c r="F280" s="67" t="str">
        <f t="array" ref="F280">INDEX(postDEL!$A$2:$P782,$O280,5)</f>
        <v/>
      </c>
      <c r="G280" s="67" t="str">
        <f t="array" ref="G280">INDEX(postDEL!$A$2:$P782,$O280,11)</f>
        <v>Null</v>
      </c>
      <c r="H280" s="67" t="str">
        <f t="array" ref="H280">INDEX(postDEL!$A$2:$AL782,$O280,37)</f>
        <v>Negative</v>
      </c>
      <c r="I280" s="65" t="str">
        <f t="array" ref="I280">INDEX(postDEL!$A$2:$AL782,$O280,12)</f>
        <v/>
      </c>
      <c r="J280" s="208" t="str">
        <f t="array" ref="J280">INDEX(postDEL!$A$2:$AL782,$O280,13)</f>
        <v/>
      </c>
      <c r="K280" s="67">
        <f t="array" ref="K280">INDEX(postDEL!$A$2:$AL782,$O280,36)</f>
        <v>2.2</v>
      </c>
      <c r="L280" s="67" t="str">
        <f t="array" ref="L280">INDEX(postDEL!$A$2:$AL782,$O280,38)</f>
        <v/>
      </c>
      <c r="M280" s="67" t="str">
        <f t="array" ref="M280">INDEX(postDEL!$A$2:$AL782,$O280,15)</f>
        <v/>
      </c>
      <c r="N280" s="8">
        <f>COUNTIF(postDEL!$A$2:$A782,A280)</f>
        <v>1</v>
      </c>
      <c r="O280" s="13">
        <f>MATCH(A280,postDEL!A$2:A782,0)</f>
        <v>279</v>
      </c>
      <c r="P280" s="8" t="str">
        <f t="shared" si="1"/>
        <v/>
      </c>
      <c r="Q280" s="8">
        <f t="shared" si="2"/>
        <v>-1</v>
      </c>
      <c r="R280" s="4"/>
    </row>
    <row r="281">
      <c r="A281" s="209" t="s">
        <v>956</v>
      </c>
      <c r="B281" s="65">
        <f t="array" ref="B281">INDEX(postDEL!$A$2:$P782,$O281,2)</f>
        <v>44496</v>
      </c>
      <c r="C281" s="208">
        <f t="array" ref="C281">INDEX(postDEL!$A$2:$P782,$O281,3)</f>
        <v>0.1389236111</v>
      </c>
      <c r="D281" s="67" t="str">
        <f t="array" ref="D281">INDEX(postDEL!$A$2:$AN782,$O281,39)</f>
        <v>SpROSA145068</v>
      </c>
      <c r="E281" s="67" t="str">
        <f t="array" ref="E281">INDEX(postDEL!$A$2:$P782,$O281,4)</f>
        <v/>
      </c>
      <c r="F281" s="67" t="str">
        <f t="array" ref="F281">INDEX(postDEL!$A$2:$P782,$O281,5)</f>
        <v/>
      </c>
      <c r="G281" s="67" t="str">
        <f t="array" ref="G281">INDEX(postDEL!$A$2:$P782,$O281,11)</f>
        <v>Null</v>
      </c>
      <c r="H281" s="67" t="str">
        <f t="array" ref="H281">INDEX(postDEL!$A$2:$AL782,$O281,37)</f>
        <v>Negative</v>
      </c>
      <c r="I281" s="65" t="str">
        <f t="array" ref="I281">INDEX(postDEL!$A$2:$AL782,$O281,12)</f>
        <v/>
      </c>
      <c r="J281" s="208" t="str">
        <f t="array" ref="J281">INDEX(postDEL!$A$2:$AL782,$O281,13)</f>
        <v/>
      </c>
      <c r="K281" s="67">
        <f t="array" ref="K281">INDEX(postDEL!$A$2:$AL782,$O281,36)</f>
        <v>2.2</v>
      </c>
      <c r="L281" s="67" t="str">
        <f t="array" ref="L281">INDEX(postDEL!$A$2:$AL782,$O281,38)</f>
        <v/>
      </c>
      <c r="M281" s="67" t="str">
        <f t="array" ref="M281">INDEX(postDEL!$A$2:$AL782,$O281,15)</f>
        <v/>
      </c>
      <c r="N281" s="8">
        <f>COUNTIF(postDEL!$A$2:$A782,A281)</f>
        <v>1</v>
      </c>
      <c r="O281" s="13">
        <f>MATCH(A281,postDEL!A$2:A782,0)</f>
        <v>280</v>
      </c>
      <c r="P281" s="8" t="str">
        <f t="shared" si="1"/>
        <v/>
      </c>
      <c r="Q281" s="8">
        <f t="shared" si="2"/>
        <v>-1</v>
      </c>
      <c r="R281" s="4"/>
    </row>
    <row r="282">
      <c r="A282" s="209" t="s">
        <v>958</v>
      </c>
      <c r="B282" s="65">
        <f t="array" ref="B282">INDEX(postDEL!$A$2:$P782,$O282,2)</f>
        <v>44496</v>
      </c>
      <c r="C282" s="208">
        <f t="array" ref="C282">INDEX(postDEL!$A$2:$P782,$O282,3)</f>
        <v>0.1400694444</v>
      </c>
      <c r="D282" s="67" t="str">
        <f t="array" ref="D282">INDEX(postDEL!$A$2:$AN782,$O282,39)</f>
        <v>SpROSA145068</v>
      </c>
      <c r="E282" s="67" t="str">
        <f t="array" ref="E282">INDEX(postDEL!$A$2:$P782,$O282,4)</f>
        <v/>
      </c>
      <c r="F282" s="67" t="str">
        <f t="array" ref="F282">INDEX(postDEL!$A$2:$P782,$O282,5)</f>
        <v/>
      </c>
      <c r="G282" s="67" t="str">
        <f t="array" ref="G282">INDEX(postDEL!$A$2:$P782,$O282,11)</f>
        <v>Null</v>
      </c>
      <c r="H282" s="67" t="str">
        <f t="array" ref="H282">INDEX(postDEL!$A$2:$AL782,$O282,37)</f>
        <v>Negative</v>
      </c>
      <c r="I282" s="65" t="str">
        <f t="array" ref="I282">INDEX(postDEL!$A$2:$AL782,$O282,12)</f>
        <v/>
      </c>
      <c r="J282" s="208" t="str">
        <f t="array" ref="J282">INDEX(postDEL!$A$2:$AL782,$O282,13)</f>
        <v/>
      </c>
      <c r="K282" s="67">
        <f t="array" ref="K282">INDEX(postDEL!$A$2:$AL782,$O282,36)</f>
        <v>2.2</v>
      </c>
      <c r="L282" s="67" t="str">
        <f t="array" ref="L282">INDEX(postDEL!$A$2:$AL782,$O282,38)</f>
        <v/>
      </c>
      <c r="M282" s="67" t="str">
        <f t="array" ref="M282">INDEX(postDEL!$A$2:$AL782,$O282,15)</f>
        <v/>
      </c>
      <c r="N282" s="8">
        <f>COUNTIF(postDEL!$A$2:$A782,A282)</f>
        <v>1</v>
      </c>
      <c r="O282" s="13">
        <f>MATCH(A282,postDEL!A$2:A782,0)</f>
        <v>281</v>
      </c>
      <c r="P282" s="8" t="str">
        <f t="shared" si="1"/>
        <v/>
      </c>
      <c r="Q282" s="8">
        <f t="shared" si="2"/>
        <v>-1</v>
      </c>
      <c r="R282" s="4"/>
    </row>
    <row r="283">
      <c r="A283" s="209" t="s">
        <v>960</v>
      </c>
      <c r="B283" s="65">
        <f t="array" ref="B283">INDEX(postDEL!$A$2:$P782,$O283,2)</f>
        <v>44496</v>
      </c>
      <c r="C283" s="208">
        <f t="array" ref="C283">INDEX(postDEL!$A$2:$P782,$O283,3)</f>
        <v>0.1405902778</v>
      </c>
      <c r="D283" s="67" t="str">
        <f t="array" ref="D283">INDEX(postDEL!$A$2:$AN782,$O283,39)</f>
        <v>SpROSA145068</v>
      </c>
      <c r="E283" s="67" t="str">
        <f t="array" ref="E283">INDEX(postDEL!$A$2:$P782,$O283,4)</f>
        <v/>
      </c>
      <c r="F283" s="67" t="str">
        <f t="array" ref="F283">INDEX(postDEL!$A$2:$P782,$O283,5)</f>
        <v/>
      </c>
      <c r="G283" s="67" t="str">
        <f t="array" ref="G283">INDEX(postDEL!$A$2:$P782,$O283,11)</f>
        <v>Null</v>
      </c>
      <c r="H283" s="67" t="str">
        <f t="array" ref="H283">INDEX(postDEL!$A$2:$AL782,$O283,37)</f>
        <v>Negative</v>
      </c>
      <c r="I283" s="65" t="str">
        <f t="array" ref="I283">INDEX(postDEL!$A$2:$AL782,$O283,12)</f>
        <v/>
      </c>
      <c r="J283" s="208" t="str">
        <f t="array" ref="J283">INDEX(postDEL!$A$2:$AL782,$O283,13)</f>
        <v/>
      </c>
      <c r="K283" s="67">
        <f t="array" ref="K283">INDEX(postDEL!$A$2:$AL782,$O283,36)</f>
        <v>2.2</v>
      </c>
      <c r="L283" s="67" t="str">
        <f t="array" ref="L283">INDEX(postDEL!$A$2:$AL782,$O283,38)</f>
        <v/>
      </c>
      <c r="M283" s="67" t="str">
        <f t="array" ref="M283">INDEX(postDEL!$A$2:$AL782,$O283,15)</f>
        <v/>
      </c>
      <c r="N283" s="8">
        <f>COUNTIF(postDEL!$A$2:$A782,A283)</f>
        <v>1</v>
      </c>
      <c r="O283" s="13">
        <f>MATCH(A283,postDEL!A$2:A782,0)</f>
        <v>282</v>
      </c>
      <c r="P283" s="8" t="str">
        <f t="shared" si="1"/>
        <v/>
      </c>
      <c r="Q283" s="8">
        <f t="shared" si="2"/>
        <v>-1</v>
      </c>
      <c r="R283" s="4"/>
    </row>
    <row r="284">
      <c r="A284" s="209" t="s">
        <v>962</v>
      </c>
      <c r="B284" s="65">
        <f t="array" ref="B284">INDEX(postDEL!$A$2:$P782,$O284,2)</f>
        <v>44496</v>
      </c>
      <c r="C284" s="208">
        <f t="array" ref="C284">INDEX(postDEL!$A$2:$P782,$O284,3)</f>
        <v>0.1424884259</v>
      </c>
      <c r="D284" s="67" t="str">
        <f t="array" ref="D284">INDEX(postDEL!$A$2:$AN782,$O284,39)</f>
        <v>SpROSA145068</v>
      </c>
      <c r="E284" s="67" t="str">
        <f t="array" ref="E284">INDEX(postDEL!$A$2:$P782,$O284,4)</f>
        <v/>
      </c>
      <c r="F284" s="67" t="str">
        <f t="array" ref="F284">INDEX(postDEL!$A$2:$P782,$O284,5)</f>
        <v/>
      </c>
      <c r="G284" s="67" t="str">
        <f t="array" ref="G284">INDEX(postDEL!$A$2:$P782,$O284,11)</f>
        <v>Null</v>
      </c>
      <c r="H284" s="67" t="str">
        <f t="array" ref="H284">INDEX(postDEL!$A$2:$AL782,$O284,37)</f>
        <v>Negative</v>
      </c>
      <c r="I284" s="65" t="str">
        <f t="array" ref="I284">INDEX(postDEL!$A$2:$AL782,$O284,12)</f>
        <v/>
      </c>
      <c r="J284" s="208" t="str">
        <f t="array" ref="J284">INDEX(postDEL!$A$2:$AL782,$O284,13)</f>
        <v/>
      </c>
      <c r="K284" s="67">
        <f t="array" ref="K284">INDEX(postDEL!$A$2:$AL782,$O284,36)</f>
        <v>2.2</v>
      </c>
      <c r="L284" s="67" t="str">
        <f t="array" ref="L284">INDEX(postDEL!$A$2:$AL782,$O284,38)</f>
        <v/>
      </c>
      <c r="M284" s="67" t="str">
        <f t="array" ref="M284">INDEX(postDEL!$A$2:$AL782,$O284,15)</f>
        <v/>
      </c>
      <c r="N284" s="8">
        <f>COUNTIF(postDEL!$A$2:$A782,A284)</f>
        <v>1</v>
      </c>
      <c r="O284" s="13">
        <f>MATCH(A284,postDEL!A$2:A782,0)</f>
        <v>283</v>
      </c>
      <c r="P284" s="8" t="str">
        <f t="shared" si="1"/>
        <v/>
      </c>
      <c r="Q284" s="8">
        <f t="shared" si="2"/>
        <v>-1</v>
      </c>
      <c r="R284" s="4"/>
    </row>
    <row r="285">
      <c r="A285" s="209" t="s">
        <v>964</v>
      </c>
      <c r="B285" s="65">
        <f t="array" ref="B285">INDEX(postDEL!$A$2:$P782,$O285,2)</f>
        <v>44496</v>
      </c>
      <c r="C285" s="208">
        <f t="array" ref="C285">INDEX(postDEL!$A$2:$P782,$O285,3)</f>
        <v>0.1439467593</v>
      </c>
      <c r="D285" s="67" t="str">
        <f t="array" ref="D285">INDEX(postDEL!$A$2:$AN782,$O285,39)</f>
        <v>SpROSA145068</v>
      </c>
      <c r="E285" s="67" t="str">
        <f t="array" ref="E285">INDEX(postDEL!$A$2:$P782,$O285,4)</f>
        <v/>
      </c>
      <c r="F285" s="67" t="str">
        <f t="array" ref="F285">INDEX(postDEL!$A$2:$P782,$O285,5)</f>
        <v/>
      </c>
      <c r="G285" s="67" t="str">
        <f t="array" ref="G285">INDEX(postDEL!$A$2:$P782,$O285,11)</f>
        <v>Null</v>
      </c>
      <c r="H285" s="67" t="str">
        <f t="array" ref="H285">INDEX(postDEL!$A$2:$AL782,$O285,37)</f>
        <v>Negative</v>
      </c>
      <c r="I285" s="65" t="str">
        <f t="array" ref="I285">INDEX(postDEL!$A$2:$AL782,$O285,12)</f>
        <v/>
      </c>
      <c r="J285" s="208" t="str">
        <f t="array" ref="J285">INDEX(postDEL!$A$2:$AL782,$O285,13)</f>
        <v/>
      </c>
      <c r="K285" s="67">
        <f t="array" ref="K285">INDEX(postDEL!$A$2:$AL782,$O285,36)</f>
        <v>2.2</v>
      </c>
      <c r="L285" s="67" t="str">
        <f t="array" ref="L285">INDEX(postDEL!$A$2:$AL782,$O285,38)</f>
        <v/>
      </c>
      <c r="M285" s="67" t="str">
        <f t="array" ref="M285">INDEX(postDEL!$A$2:$AL782,$O285,15)</f>
        <v/>
      </c>
      <c r="N285" s="8">
        <f>COUNTIF(postDEL!$A$2:$A782,A285)</f>
        <v>1</v>
      </c>
      <c r="O285" s="13">
        <f>MATCH(A285,postDEL!A$2:A782,0)</f>
        <v>284</v>
      </c>
      <c r="P285" s="8" t="str">
        <f t="shared" si="1"/>
        <v/>
      </c>
      <c r="Q285" s="8">
        <f t="shared" si="2"/>
        <v>-1</v>
      </c>
      <c r="R285" s="4"/>
    </row>
    <row r="286">
      <c r="A286" s="209" t="s">
        <v>966</v>
      </c>
      <c r="B286" s="65">
        <f t="array" ref="B286">INDEX(postDEL!$A$2:$P782,$O286,2)</f>
        <v>44496</v>
      </c>
      <c r="C286" s="208">
        <f t="array" ref="C286">INDEX(postDEL!$A$2:$P782,$O286,3)</f>
        <v>0.3169907407</v>
      </c>
      <c r="D286" s="67" t="str">
        <f t="array" ref="D286">INDEX(postDEL!$A$2:$AN782,$O286,39)</f>
        <v>SpROSA145068</v>
      </c>
      <c r="E286" s="67" t="str">
        <f t="array" ref="E286">INDEX(postDEL!$A$2:$P782,$O286,4)</f>
        <v/>
      </c>
      <c r="F286" s="67" t="str">
        <f t="array" ref="F286">INDEX(postDEL!$A$2:$P782,$O286,5)</f>
        <v/>
      </c>
      <c r="G286" s="67" t="str">
        <f t="array" ref="G286">INDEX(postDEL!$A$2:$P782,$O286,11)</f>
        <v>Null</v>
      </c>
      <c r="H286" s="67" t="str">
        <f t="array" ref="H286">INDEX(postDEL!$A$2:$AL782,$O286,37)</f>
        <v>Negative</v>
      </c>
      <c r="I286" s="65" t="str">
        <f t="array" ref="I286">INDEX(postDEL!$A$2:$AL782,$O286,12)</f>
        <v/>
      </c>
      <c r="J286" s="208" t="str">
        <f t="array" ref="J286">INDEX(postDEL!$A$2:$AL782,$O286,13)</f>
        <v/>
      </c>
      <c r="K286" s="67">
        <f t="array" ref="K286">INDEX(postDEL!$A$2:$AL782,$O286,36)</f>
        <v>2.2</v>
      </c>
      <c r="L286" s="67" t="str">
        <f t="array" ref="L286">INDEX(postDEL!$A$2:$AL782,$O286,38)</f>
        <v/>
      </c>
      <c r="M286" s="67" t="str">
        <f t="array" ref="M286">INDEX(postDEL!$A$2:$AL782,$O286,15)</f>
        <v/>
      </c>
      <c r="N286" s="8">
        <f>COUNTIF(postDEL!$A$2:$A782,A286)</f>
        <v>1</v>
      </c>
      <c r="O286" s="13">
        <f>MATCH(A286,postDEL!A$2:A782,0)</f>
        <v>285</v>
      </c>
      <c r="P286" s="8" t="str">
        <f t="shared" si="1"/>
        <v/>
      </c>
      <c r="Q286" s="8">
        <f t="shared" si="2"/>
        <v>-1</v>
      </c>
      <c r="R286" s="4"/>
    </row>
    <row r="287">
      <c r="A287" s="209" t="s">
        <v>968</v>
      </c>
      <c r="B287" s="65">
        <f t="array" ref="B287">INDEX(postDEL!$A$2:$P782,$O287,2)</f>
        <v>44497</v>
      </c>
      <c r="C287" s="208">
        <f t="array" ref="C287">INDEX(postDEL!$A$2:$P782,$O287,3)</f>
        <v>0.2966782407</v>
      </c>
      <c r="D287" s="67" t="str">
        <f t="array" ref="D287">INDEX(postDEL!$A$2:$AN782,$O287,39)</f>
        <v>SpROSA145068</v>
      </c>
      <c r="E287" s="67" t="str">
        <f t="array" ref="E287">INDEX(postDEL!$A$2:$P782,$O287,4)</f>
        <v/>
      </c>
      <c r="F287" s="67" t="str">
        <f t="array" ref="F287">INDEX(postDEL!$A$2:$P782,$O287,5)</f>
        <v/>
      </c>
      <c r="G287" s="67" t="str">
        <f t="array" ref="G287">INDEX(postDEL!$A$2:$P782,$O287,11)</f>
        <v>Negative</v>
      </c>
      <c r="H287" s="67" t="str">
        <f t="array" ref="H287">INDEX(postDEL!$A$2:$AL782,$O287,37)</f>
        <v>Negative</v>
      </c>
      <c r="I287" s="65">
        <f t="array" ref="I287">INDEX(postDEL!$A$2:$AL782,$O287,12)</f>
        <v>44497</v>
      </c>
      <c r="J287" s="208">
        <f t="array" ref="J287">INDEX(postDEL!$A$2:$AL782,$O287,13)</f>
        <v>0.4262152778</v>
      </c>
      <c r="K287" s="67" t="str">
        <f t="array" ref="K287">INDEX(postDEL!$A$2:$AL782,$O287,36)</f>
        <v/>
      </c>
      <c r="L287" s="67" t="str">
        <f t="array" ref="L287">INDEX(postDEL!$A$2:$AL782,$O287,38)</f>
        <v/>
      </c>
      <c r="M287" s="67" t="str">
        <f t="array" ref="M287">INDEX(postDEL!$A$2:$AL782,$O287,15)</f>
        <v/>
      </c>
      <c r="N287" s="8">
        <f>COUNTIF(postDEL!$A$2:$A782,A287)</f>
        <v>1</v>
      </c>
      <c r="O287" s="13">
        <f>MATCH(A287,postDEL!A$2:A782,0)</f>
        <v>286</v>
      </c>
      <c r="P287" s="8" t="b">
        <f t="shared" si="1"/>
        <v>1</v>
      </c>
      <c r="Q287" s="8">
        <f t="shared" si="2"/>
        <v>0</v>
      </c>
      <c r="R287" s="4"/>
    </row>
    <row r="288">
      <c r="A288" s="209" t="s">
        <v>970</v>
      </c>
      <c r="B288" s="65">
        <f t="array" ref="B288">INDEX(postDEL!$A$2:$P782,$O288,2)</f>
        <v>44497</v>
      </c>
      <c r="C288" s="208">
        <f t="array" ref="C288">INDEX(postDEL!$A$2:$P782,$O288,3)</f>
        <v>0.2969212963</v>
      </c>
      <c r="D288" s="67" t="str">
        <f t="array" ref="D288">INDEX(postDEL!$A$2:$AN782,$O288,39)</f>
        <v>SpROSA145068</v>
      </c>
      <c r="E288" s="67" t="str">
        <f t="array" ref="E288">INDEX(postDEL!$A$2:$P782,$O288,4)</f>
        <v/>
      </c>
      <c r="F288" s="67" t="str">
        <f t="array" ref="F288">INDEX(postDEL!$A$2:$P782,$O288,5)</f>
        <v/>
      </c>
      <c r="G288" s="67" t="str">
        <f t="array" ref="G288">INDEX(postDEL!$A$2:$P782,$O288,11)</f>
        <v>Negative</v>
      </c>
      <c r="H288" s="67" t="str">
        <f t="array" ref="H288">INDEX(postDEL!$A$2:$AL782,$O288,37)</f>
        <v>Negative</v>
      </c>
      <c r="I288" s="65">
        <f t="array" ref="I288">INDEX(postDEL!$A$2:$AL782,$O288,12)</f>
        <v>44497</v>
      </c>
      <c r="J288" s="208">
        <f t="array" ref="J288">INDEX(postDEL!$A$2:$AL782,$O288,13)</f>
        <v>0.4262152778</v>
      </c>
      <c r="K288" s="67" t="str">
        <f t="array" ref="K288">INDEX(postDEL!$A$2:$AL782,$O288,36)</f>
        <v/>
      </c>
      <c r="L288" s="67" t="str">
        <f t="array" ref="L288">INDEX(postDEL!$A$2:$AL782,$O288,38)</f>
        <v/>
      </c>
      <c r="M288" s="67" t="str">
        <f t="array" ref="M288">INDEX(postDEL!$A$2:$AL782,$O288,15)</f>
        <v/>
      </c>
      <c r="N288" s="8">
        <f>COUNTIF(postDEL!$A$2:$A782,A288)</f>
        <v>1</v>
      </c>
      <c r="O288" s="13">
        <f>MATCH(A288,postDEL!A$2:A782,0)</f>
        <v>287</v>
      </c>
      <c r="P288" s="8" t="str">
        <f t="shared" si="1"/>
        <v/>
      </c>
      <c r="Q288" s="8">
        <f t="shared" si="2"/>
        <v>0</v>
      </c>
      <c r="R288" s="4"/>
    </row>
    <row r="289">
      <c r="A289" s="209" t="s">
        <v>973</v>
      </c>
      <c r="B289" s="65">
        <f t="array" ref="B289">INDEX(postDEL!$A$2:$P782,$O289,2)</f>
        <v>44497</v>
      </c>
      <c r="C289" s="208">
        <f t="array" ref="C289">INDEX(postDEL!$A$2:$P782,$O289,3)</f>
        <v>0.3031712963</v>
      </c>
      <c r="D289" s="67" t="str">
        <f t="array" ref="D289">INDEX(postDEL!$A$2:$AN782,$O289,39)</f>
        <v>SpROSA145068</v>
      </c>
      <c r="E289" s="67" t="str">
        <f t="array" ref="E289">INDEX(postDEL!$A$2:$P782,$O289,4)</f>
        <v/>
      </c>
      <c r="F289" s="67" t="str">
        <f t="array" ref="F289">INDEX(postDEL!$A$2:$P782,$O289,5)</f>
        <v/>
      </c>
      <c r="G289" s="67" t="str">
        <f t="array" ref="G289">INDEX(postDEL!$A$2:$P782,$O289,11)</f>
        <v>Negative</v>
      </c>
      <c r="H289" s="67" t="str">
        <f t="array" ref="H289">INDEX(postDEL!$A$2:$AL782,$O289,37)</f>
        <v>Negative</v>
      </c>
      <c r="I289" s="65">
        <f t="array" ref="I289">INDEX(postDEL!$A$2:$AL782,$O289,12)</f>
        <v>44497</v>
      </c>
      <c r="J289" s="208">
        <f t="array" ref="J289">INDEX(postDEL!$A$2:$AL782,$O289,13)</f>
        <v>0.4262152778</v>
      </c>
      <c r="K289" s="67" t="str">
        <f t="array" ref="K289">INDEX(postDEL!$A$2:$AL782,$O289,36)</f>
        <v/>
      </c>
      <c r="L289" s="67" t="str">
        <f t="array" ref="L289">INDEX(postDEL!$A$2:$AL782,$O289,38)</f>
        <v/>
      </c>
      <c r="M289" s="67" t="str">
        <f t="array" ref="M289">INDEX(postDEL!$A$2:$AL782,$O289,15)</f>
        <v/>
      </c>
      <c r="N289" s="8">
        <f>COUNTIF(postDEL!$A$2:$A782,A289)</f>
        <v>1</v>
      </c>
      <c r="O289" s="13">
        <f>MATCH(A289,postDEL!A$2:A782,0)</f>
        <v>288</v>
      </c>
      <c r="P289" s="8" t="str">
        <f t="shared" si="1"/>
        <v/>
      </c>
      <c r="Q289" s="8">
        <f t="shared" si="2"/>
        <v>0</v>
      </c>
      <c r="R289" s="4"/>
    </row>
    <row r="290">
      <c r="A290" s="209" t="s">
        <v>975</v>
      </c>
      <c r="B290" s="65">
        <f t="array" ref="B290">INDEX(postDEL!$A$2:$P782,$O290,2)</f>
        <v>44498</v>
      </c>
      <c r="C290" s="208">
        <f t="array" ref="C290">INDEX(postDEL!$A$2:$P782,$O290,3)</f>
        <v>0.2869097222</v>
      </c>
      <c r="D290" s="67" t="str">
        <f t="array" ref="D290">INDEX(postDEL!$A$2:$AN782,$O290,39)</f>
        <v>SpROSA145068</v>
      </c>
      <c r="E290" s="67" t="str">
        <f t="array" ref="E290">INDEX(postDEL!$A$2:$P782,$O290,4)</f>
        <v/>
      </c>
      <c r="F290" s="67" t="str">
        <f t="array" ref="F290">INDEX(postDEL!$A$2:$P782,$O290,5)</f>
        <v/>
      </c>
      <c r="G290" s="67" t="str">
        <f t="array" ref="G290">INDEX(postDEL!$A$2:$P782,$O290,11)</f>
        <v>Negative</v>
      </c>
      <c r="H290" s="67" t="str">
        <f t="array" ref="H290">INDEX(postDEL!$A$2:$AL782,$O290,37)</f>
        <v>Negative</v>
      </c>
      <c r="I290" s="65">
        <f t="array" ref="I290">INDEX(postDEL!$A$2:$AL782,$O290,12)</f>
        <v>44498</v>
      </c>
      <c r="J290" s="208">
        <f t="array" ref="J290">INDEX(postDEL!$A$2:$AL782,$O290,13)</f>
        <v>0.4052777778</v>
      </c>
      <c r="K290" s="67" t="str">
        <f t="array" ref="K290">INDEX(postDEL!$A$2:$AL782,$O290,36)</f>
        <v/>
      </c>
      <c r="L290" s="67" t="str">
        <f t="array" ref="L290">INDEX(postDEL!$A$2:$AL782,$O290,38)</f>
        <v/>
      </c>
      <c r="M290" s="67" t="str">
        <f t="array" ref="M290">INDEX(postDEL!$A$2:$AL782,$O290,15)</f>
        <v/>
      </c>
      <c r="N290" s="8">
        <f>COUNTIF(postDEL!$A$2:$A782,A290)</f>
        <v>1</v>
      </c>
      <c r="O290" s="13">
        <f>MATCH(A290,postDEL!A$2:A782,0)</f>
        <v>289</v>
      </c>
      <c r="P290" s="8" t="b">
        <f t="shared" si="1"/>
        <v>1</v>
      </c>
      <c r="Q290" s="8">
        <f t="shared" si="2"/>
        <v>0</v>
      </c>
      <c r="R290" s="4"/>
    </row>
    <row r="291">
      <c r="A291" s="209" t="s">
        <v>977</v>
      </c>
      <c r="B291" s="65">
        <f t="array" ref="B291">INDEX(postDEL!$A$2:$P782,$O291,2)</f>
        <v>44498</v>
      </c>
      <c r="C291" s="208">
        <f t="array" ref="C291">INDEX(postDEL!$A$2:$P782,$O291,3)</f>
        <v>0.2871180556</v>
      </c>
      <c r="D291" s="67" t="str">
        <f t="array" ref="D291">INDEX(postDEL!$A$2:$AN782,$O291,39)</f>
        <v>SpROSA145068</v>
      </c>
      <c r="E291" s="67" t="str">
        <f t="array" ref="E291">INDEX(postDEL!$A$2:$P782,$O291,4)</f>
        <v/>
      </c>
      <c r="F291" s="67" t="str">
        <f t="array" ref="F291">INDEX(postDEL!$A$2:$P782,$O291,5)</f>
        <v/>
      </c>
      <c r="G291" s="67" t="str">
        <f t="array" ref="G291">INDEX(postDEL!$A$2:$P782,$O291,11)</f>
        <v>Negative</v>
      </c>
      <c r="H291" s="67" t="str">
        <f t="array" ref="H291">INDEX(postDEL!$A$2:$AL782,$O291,37)</f>
        <v>Negative</v>
      </c>
      <c r="I291" s="65">
        <f t="array" ref="I291">INDEX(postDEL!$A$2:$AL782,$O291,12)</f>
        <v>44498</v>
      </c>
      <c r="J291" s="208">
        <f t="array" ref="J291">INDEX(postDEL!$A$2:$AL782,$O291,13)</f>
        <v>0.4052777778</v>
      </c>
      <c r="K291" s="67" t="str">
        <f t="array" ref="K291">INDEX(postDEL!$A$2:$AL782,$O291,36)</f>
        <v/>
      </c>
      <c r="L291" s="67" t="str">
        <f t="array" ref="L291">INDEX(postDEL!$A$2:$AL782,$O291,38)</f>
        <v/>
      </c>
      <c r="M291" s="67" t="str">
        <f t="array" ref="M291">INDEX(postDEL!$A$2:$AL782,$O291,15)</f>
        <v/>
      </c>
      <c r="N291" s="8">
        <f>COUNTIF(postDEL!$A$2:$A782,A291)</f>
        <v>1</v>
      </c>
      <c r="O291" s="13">
        <f>MATCH(A291,postDEL!A$2:A782,0)</f>
        <v>290</v>
      </c>
      <c r="P291" s="8" t="str">
        <f t="shared" si="1"/>
        <v/>
      </c>
      <c r="Q291" s="8">
        <f t="shared" si="2"/>
        <v>0</v>
      </c>
      <c r="R291" s="4"/>
    </row>
    <row r="292">
      <c r="A292" s="209" t="s">
        <v>980</v>
      </c>
      <c r="B292" s="65">
        <f t="array" ref="B292">INDEX(postDEL!$A$2:$P782,$O292,2)</f>
        <v>44498</v>
      </c>
      <c r="C292" s="208">
        <f t="array" ref="C292">INDEX(postDEL!$A$2:$P782,$O292,3)</f>
        <v>0.2892476852</v>
      </c>
      <c r="D292" s="67" t="str">
        <f t="array" ref="D292">INDEX(postDEL!$A$2:$AN782,$O292,39)</f>
        <v>SpROSA145068</v>
      </c>
      <c r="E292" s="67" t="str">
        <f t="array" ref="E292">INDEX(postDEL!$A$2:$P782,$O292,4)</f>
        <v/>
      </c>
      <c r="F292" s="67" t="str">
        <f t="array" ref="F292">INDEX(postDEL!$A$2:$P782,$O292,5)</f>
        <v/>
      </c>
      <c r="G292" s="67" t="str">
        <f t="array" ref="G292">INDEX(postDEL!$A$2:$P782,$O292,11)</f>
        <v>Negative</v>
      </c>
      <c r="H292" s="67" t="str">
        <f t="array" ref="H292">INDEX(postDEL!$A$2:$AL782,$O292,37)</f>
        <v>Negative</v>
      </c>
      <c r="I292" s="65">
        <f t="array" ref="I292">INDEX(postDEL!$A$2:$AL782,$O292,12)</f>
        <v>44498</v>
      </c>
      <c r="J292" s="208">
        <f t="array" ref="J292">INDEX(postDEL!$A$2:$AL782,$O292,13)</f>
        <v>0.4052777778</v>
      </c>
      <c r="K292" s="67" t="str">
        <f t="array" ref="K292">INDEX(postDEL!$A$2:$AL782,$O292,36)</f>
        <v/>
      </c>
      <c r="L292" s="67" t="str">
        <f t="array" ref="L292">INDEX(postDEL!$A$2:$AL782,$O292,38)</f>
        <v/>
      </c>
      <c r="M292" s="67" t="str">
        <f t="array" ref="M292">INDEX(postDEL!$A$2:$AL782,$O292,15)</f>
        <v/>
      </c>
      <c r="N292" s="8">
        <f>COUNTIF(postDEL!$A$2:$A782,A292)</f>
        <v>1</v>
      </c>
      <c r="O292" s="13">
        <f>MATCH(A292,postDEL!A$2:A782,0)</f>
        <v>291</v>
      </c>
      <c r="P292" s="8" t="str">
        <f t="shared" si="1"/>
        <v/>
      </c>
      <c r="Q292" s="8">
        <f t="shared" si="2"/>
        <v>0</v>
      </c>
      <c r="R292" s="4"/>
    </row>
    <row r="293">
      <c r="A293" s="209" t="s">
        <v>983</v>
      </c>
      <c r="B293" s="65">
        <f t="array" ref="B293">INDEX(postDEL!$A$2:$P782,$O293,2)</f>
        <v>44498</v>
      </c>
      <c r="C293" s="208">
        <f t="array" ref="C293">INDEX(postDEL!$A$2:$P782,$O293,3)</f>
        <v>0.2920717593</v>
      </c>
      <c r="D293" s="67" t="str">
        <f t="array" ref="D293">INDEX(postDEL!$A$2:$AN782,$O293,39)</f>
        <v>SpROSA145068</v>
      </c>
      <c r="E293" s="67" t="str">
        <f t="array" ref="E293">INDEX(postDEL!$A$2:$P782,$O293,4)</f>
        <v/>
      </c>
      <c r="F293" s="67" t="str">
        <f t="array" ref="F293">INDEX(postDEL!$A$2:$P782,$O293,5)</f>
        <v/>
      </c>
      <c r="G293" s="67" t="str">
        <f t="array" ref="G293">INDEX(postDEL!$A$2:$P782,$O293,11)</f>
        <v>Negative</v>
      </c>
      <c r="H293" s="67" t="str">
        <f t="array" ref="H293">INDEX(postDEL!$A$2:$AL782,$O293,37)</f>
        <v>Negative</v>
      </c>
      <c r="I293" s="65">
        <f t="array" ref="I293">INDEX(postDEL!$A$2:$AL782,$O293,12)</f>
        <v>44498</v>
      </c>
      <c r="J293" s="208">
        <f t="array" ref="J293">INDEX(postDEL!$A$2:$AL782,$O293,13)</f>
        <v>0.4052777778</v>
      </c>
      <c r="K293" s="67" t="str">
        <f t="array" ref="K293">INDEX(postDEL!$A$2:$AL782,$O293,36)</f>
        <v/>
      </c>
      <c r="L293" s="67" t="str">
        <f t="array" ref="L293">INDEX(postDEL!$A$2:$AL782,$O293,38)</f>
        <v/>
      </c>
      <c r="M293" s="67" t="str">
        <f t="array" ref="M293">INDEX(postDEL!$A$2:$AL782,$O293,15)</f>
        <v/>
      </c>
      <c r="N293" s="8">
        <f>COUNTIF(postDEL!$A$2:$A782,A293)</f>
        <v>1</v>
      </c>
      <c r="O293" s="13">
        <f>MATCH(A293,postDEL!A$2:A782,0)</f>
        <v>292</v>
      </c>
      <c r="P293" s="8" t="str">
        <f t="shared" si="1"/>
        <v/>
      </c>
      <c r="Q293" s="8">
        <f t="shared" si="2"/>
        <v>0</v>
      </c>
      <c r="R293" s="4"/>
    </row>
    <row r="294">
      <c r="A294" s="209" t="s">
        <v>985</v>
      </c>
      <c r="B294" s="65">
        <f t="array" ref="B294">INDEX(postDEL!$A$2:$P782,$O294,2)</f>
        <v>44498</v>
      </c>
      <c r="C294" s="208">
        <f t="array" ref="C294">INDEX(postDEL!$A$2:$P782,$O294,3)</f>
        <v>0.2934490741</v>
      </c>
      <c r="D294" s="67" t="str">
        <f t="array" ref="D294">INDEX(postDEL!$A$2:$AN782,$O294,39)</f>
        <v>SpROSA145068</v>
      </c>
      <c r="E294" s="67" t="str">
        <f t="array" ref="E294">INDEX(postDEL!$A$2:$P782,$O294,4)</f>
        <v/>
      </c>
      <c r="F294" s="67" t="str">
        <f t="array" ref="F294">INDEX(postDEL!$A$2:$P782,$O294,5)</f>
        <v/>
      </c>
      <c r="G294" s="67" t="str">
        <f t="array" ref="G294">INDEX(postDEL!$A$2:$P782,$O294,11)</f>
        <v>Negative</v>
      </c>
      <c r="H294" s="67" t="str">
        <f t="array" ref="H294">INDEX(postDEL!$A$2:$AL782,$O294,37)</f>
        <v>Negative</v>
      </c>
      <c r="I294" s="65">
        <f t="array" ref="I294">INDEX(postDEL!$A$2:$AL782,$O294,12)</f>
        <v>44498</v>
      </c>
      <c r="J294" s="208">
        <f t="array" ref="J294">INDEX(postDEL!$A$2:$AL782,$O294,13)</f>
        <v>0.4052777778</v>
      </c>
      <c r="K294" s="67" t="str">
        <f t="array" ref="K294">INDEX(postDEL!$A$2:$AL782,$O294,36)</f>
        <v/>
      </c>
      <c r="L294" s="67" t="str">
        <f t="array" ref="L294">INDEX(postDEL!$A$2:$AL782,$O294,38)</f>
        <v/>
      </c>
      <c r="M294" s="67" t="str">
        <f t="array" ref="M294">INDEX(postDEL!$A$2:$AL782,$O294,15)</f>
        <v/>
      </c>
      <c r="N294" s="8">
        <f>COUNTIF(postDEL!$A$2:$A782,A294)</f>
        <v>1</v>
      </c>
      <c r="O294" s="13">
        <f>MATCH(A294,postDEL!A$2:A782,0)</f>
        <v>293</v>
      </c>
      <c r="P294" s="8" t="str">
        <f t="shared" si="1"/>
        <v/>
      </c>
      <c r="Q294" s="8">
        <f t="shared" si="2"/>
        <v>0</v>
      </c>
      <c r="R294" s="4"/>
    </row>
    <row r="295">
      <c r="A295" s="209" t="s">
        <v>987</v>
      </c>
      <c r="B295" s="65">
        <f t="array" ref="B295">INDEX(postDEL!$A$2:$P782,$O295,2)</f>
        <v>44498</v>
      </c>
      <c r="C295" s="208">
        <f t="array" ref="C295">INDEX(postDEL!$A$2:$P782,$O295,3)</f>
        <v>0.2958912037</v>
      </c>
      <c r="D295" s="67" t="str">
        <f t="array" ref="D295">INDEX(postDEL!$A$2:$AN782,$O295,39)</f>
        <v>SpROSA145068</v>
      </c>
      <c r="E295" s="67" t="str">
        <f t="array" ref="E295">INDEX(postDEL!$A$2:$P782,$O295,4)</f>
        <v/>
      </c>
      <c r="F295" s="67" t="str">
        <f t="array" ref="F295">INDEX(postDEL!$A$2:$P782,$O295,5)</f>
        <v/>
      </c>
      <c r="G295" s="67" t="str">
        <f t="array" ref="G295">INDEX(postDEL!$A$2:$P782,$O295,11)</f>
        <v>Negative</v>
      </c>
      <c r="H295" s="67" t="str">
        <f t="array" ref="H295">INDEX(postDEL!$A$2:$AL782,$O295,37)</f>
        <v>Negative</v>
      </c>
      <c r="I295" s="65">
        <f t="array" ref="I295">INDEX(postDEL!$A$2:$AL782,$O295,12)</f>
        <v>44498</v>
      </c>
      <c r="J295" s="208">
        <f t="array" ref="J295">INDEX(postDEL!$A$2:$AL782,$O295,13)</f>
        <v>0.4052777778</v>
      </c>
      <c r="K295" s="67" t="str">
        <f t="array" ref="K295">INDEX(postDEL!$A$2:$AL782,$O295,36)</f>
        <v/>
      </c>
      <c r="L295" s="67" t="str">
        <f t="array" ref="L295">INDEX(postDEL!$A$2:$AL782,$O295,38)</f>
        <v/>
      </c>
      <c r="M295" s="67" t="str">
        <f t="array" ref="M295">INDEX(postDEL!$A$2:$AL782,$O295,15)</f>
        <v/>
      </c>
      <c r="N295" s="8">
        <f>COUNTIF(postDEL!$A$2:$A782,A295)</f>
        <v>1</v>
      </c>
      <c r="O295" s="13">
        <f>MATCH(A295,postDEL!A$2:A782,0)</f>
        <v>294</v>
      </c>
      <c r="P295" s="8" t="str">
        <f t="shared" si="1"/>
        <v/>
      </c>
      <c r="Q295" s="8">
        <f t="shared" si="2"/>
        <v>0</v>
      </c>
      <c r="R295" s="4"/>
    </row>
    <row r="296">
      <c r="A296" s="209" t="s">
        <v>989</v>
      </c>
      <c r="B296" s="65">
        <f t="array" ref="B296">INDEX(postDEL!$A$2:$P782,$O296,2)</f>
        <v>44498</v>
      </c>
      <c r="C296" s="208">
        <f t="array" ref="C296">INDEX(postDEL!$A$2:$P782,$O296,3)</f>
        <v>0.2981134259</v>
      </c>
      <c r="D296" s="67" t="str">
        <f t="array" ref="D296">INDEX(postDEL!$A$2:$AN782,$O296,39)</f>
        <v>SpROSA145068</v>
      </c>
      <c r="E296" s="67" t="str">
        <f t="array" ref="E296">INDEX(postDEL!$A$2:$P782,$O296,4)</f>
        <v/>
      </c>
      <c r="F296" s="67" t="str">
        <f t="array" ref="F296">INDEX(postDEL!$A$2:$P782,$O296,5)</f>
        <v/>
      </c>
      <c r="G296" s="67" t="str">
        <f t="array" ref="G296">INDEX(postDEL!$A$2:$P782,$O296,11)</f>
        <v>Negative</v>
      </c>
      <c r="H296" s="67" t="str">
        <f t="array" ref="H296">INDEX(postDEL!$A$2:$AL782,$O296,37)</f>
        <v>Negative</v>
      </c>
      <c r="I296" s="65">
        <f t="array" ref="I296">INDEX(postDEL!$A$2:$AL782,$O296,12)</f>
        <v>44498</v>
      </c>
      <c r="J296" s="208">
        <f t="array" ref="J296">INDEX(postDEL!$A$2:$AL782,$O296,13)</f>
        <v>0.4052777778</v>
      </c>
      <c r="K296" s="67" t="str">
        <f t="array" ref="K296">INDEX(postDEL!$A$2:$AL782,$O296,36)</f>
        <v/>
      </c>
      <c r="L296" s="67" t="str">
        <f t="array" ref="L296">INDEX(postDEL!$A$2:$AL782,$O296,38)</f>
        <v/>
      </c>
      <c r="M296" s="67" t="str">
        <f t="array" ref="M296">INDEX(postDEL!$A$2:$AL782,$O296,15)</f>
        <v/>
      </c>
      <c r="N296" s="8">
        <f>COUNTIF(postDEL!$A$2:$A782,A296)</f>
        <v>1</v>
      </c>
      <c r="O296" s="13">
        <f>MATCH(A296,postDEL!A$2:A782,0)</f>
        <v>295</v>
      </c>
      <c r="P296" s="8" t="str">
        <f t="shared" si="1"/>
        <v/>
      </c>
      <c r="Q296" s="8">
        <f t="shared" si="2"/>
        <v>0</v>
      </c>
      <c r="R296" s="4"/>
    </row>
    <row r="297">
      <c r="A297" s="209" t="s">
        <v>992</v>
      </c>
      <c r="B297" s="65">
        <f t="array" ref="B297">INDEX(postDEL!$A$2:$P782,$O297,2)</f>
        <v>44498</v>
      </c>
      <c r="C297" s="208">
        <f t="array" ref="C297">INDEX(postDEL!$A$2:$P782,$O297,3)</f>
        <v>0.3145601852</v>
      </c>
      <c r="D297" s="67" t="str">
        <f t="array" ref="D297">INDEX(postDEL!$A$2:$AN782,$O297,39)</f>
        <v>SpROSA573919</v>
      </c>
      <c r="E297" s="67" t="str">
        <f t="array" ref="E297">INDEX(postDEL!$A$2:$P782,$O297,4)</f>
        <v/>
      </c>
      <c r="F297" s="67" t="str">
        <f t="array" ref="F297">INDEX(postDEL!$A$2:$P782,$O297,5)</f>
        <v/>
      </c>
      <c r="G297" s="67" t="str">
        <f t="array" ref="G297">INDEX(postDEL!$A$2:$P782,$O297,11)</f>
        <v>Negative</v>
      </c>
      <c r="H297" s="67" t="str">
        <f t="array" ref="H297">INDEX(postDEL!$A$2:$AL782,$O297,37)</f>
        <v>Negative</v>
      </c>
      <c r="I297" s="65">
        <f t="array" ref="I297">INDEX(postDEL!$A$2:$AL782,$O297,12)</f>
        <v>44498</v>
      </c>
      <c r="J297" s="208">
        <f t="array" ref="J297">INDEX(postDEL!$A$2:$AL782,$O297,13)</f>
        <v>0.4052777778</v>
      </c>
      <c r="K297" s="67" t="str">
        <f t="array" ref="K297">INDEX(postDEL!$A$2:$AL782,$O297,36)</f>
        <v/>
      </c>
      <c r="L297" s="67" t="str">
        <f t="array" ref="L297">INDEX(postDEL!$A$2:$AL782,$O297,38)</f>
        <v/>
      </c>
      <c r="M297" s="67" t="str">
        <f t="array" ref="M297">INDEX(postDEL!$A$2:$AL782,$O297,15)</f>
        <v/>
      </c>
      <c r="N297" s="8">
        <f>COUNTIF(postDEL!$A$2:$A782,A297)</f>
        <v>1</v>
      </c>
      <c r="O297" s="13">
        <f>MATCH(A297,postDEL!A$2:A782,0)</f>
        <v>296</v>
      </c>
      <c r="P297" s="8" t="str">
        <f t="shared" si="1"/>
        <v/>
      </c>
      <c r="Q297" s="8">
        <f t="shared" si="2"/>
        <v>0</v>
      </c>
      <c r="R297" s="4"/>
    </row>
    <row r="298">
      <c r="A298" s="209" t="s">
        <v>994</v>
      </c>
      <c r="B298" s="65">
        <f t="array" ref="B298">INDEX(postDEL!$A$2:$P782,$O298,2)</f>
        <v>44498</v>
      </c>
      <c r="C298" s="208">
        <f t="array" ref="C298">INDEX(postDEL!$A$2:$P782,$O298,3)</f>
        <v>0.3157407407</v>
      </c>
      <c r="D298" s="67" t="str">
        <f t="array" ref="D298">INDEX(postDEL!$A$2:$AN782,$O298,39)</f>
        <v>SpROSA145068</v>
      </c>
      <c r="E298" s="67" t="str">
        <f t="array" ref="E298">INDEX(postDEL!$A$2:$P782,$O298,4)</f>
        <v/>
      </c>
      <c r="F298" s="67" t="str">
        <f t="array" ref="F298">INDEX(postDEL!$A$2:$P782,$O298,5)</f>
        <v/>
      </c>
      <c r="G298" s="67" t="str">
        <f t="array" ref="G298">INDEX(postDEL!$A$2:$P782,$O298,11)</f>
        <v>Null</v>
      </c>
      <c r="H298" s="67" t="str">
        <f t="array" ref="H298">INDEX(postDEL!$A$2:$AL782,$O298,37)</f>
        <v>Negative</v>
      </c>
      <c r="I298" s="65" t="str">
        <f t="array" ref="I298">INDEX(postDEL!$A$2:$AL782,$O298,12)</f>
        <v/>
      </c>
      <c r="J298" s="208" t="str">
        <f t="array" ref="J298">INDEX(postDEL!$A$2:$AL782,$O298,13)</f>
        <v/>
      </c>
      <c r="K298" s="67">
        <f t="array" ref="K298">INDEX(postDEL!$A$2:$AL782,$O298,36)</f>
        <v>2.2</v>
      </c>
      <c r="L298" s="67" t="str">
        <f t="array" ref="L298">INDEX(postDEL!$A$2:$AL782,$O298,38)</f>
        <v/>
      </c>
      <c r="M298" s="67" t="str">
        <f t="array" ref="M298">INDEX(postDEL!$A$2:$AL782,$O298,15)</f>
        <v/>
      </c>
      <c r="N298" s="8">
        <f>COUNTIF(postDEL!$A$2:$A782,A298)</f>
        <v>1</v>
      </c>
      <c r="O298" s="13">
        <f>MATCH(A298,postDEL!A$2:A782,0)</f>
        <v>297</v>
      </c>
      <c r="P298" s="8" t="str">
        <f t="shared" si="1"/>
        <v/>
      </c>
      <c r="Q298" s="8">
        <f t="shared" si="2"/>
        <v>-1</v>
      </c>
      <c r="R298" s="4"/>
    </row>
    <row r="299">
      <c r="A299" s="209" t="s">
        <v>996</v>
      </c>
      <c r="B299" s="65">
        <f t="array" ref="B299">INDEX(postDEL!$A$2:$P782,$O299,2)</f>
        <v>44501</v>
      </c>
      <c r="C299" s="208">
        <f t="array" ref="C299">INDEX(postDEL!$A$2:$P782,$O299,3)</f>
        <v>0.3419675926</v>
      </c>
      <c r="D299" s="67" t="str">
        <f t="array" ref="D299">INDEX(postDEL!$A$2:$AN782,$O299,39)</f>
        <v>SpROSA145068</v>
      </c>
      <c r="E299" s="67" t="str">
        <f t="array" ref="E299">INDEX(postDEL!$A$2:$P782,$O299,4)</f>
        <v/>
      </c>
      <c r="F299" s="67" t="str">
        <f t="array" ref="F299">INDEX(postDEL!$A$2:$P782,$O299,5)</f>
        <v/>
      </c>
      <c r="G299" s="67" t="str">
        <f t="array" ref="G299">INDEX(postDEL!$A$2:$P782,$O299,11)</f>
        <v>Null</v>
      </c>
      <c r="H299" s="67" t="str">
        <f t="array" ref="H299">INDEX(postDEL!$A$2:$AL782,$O299,37)</f>
        <v>Negative</v>
      </c>
      <c r="I299" s="65" t="str">
        <f t="array" ref="I299">INDEX(postDEL!$A$2:$AL782,$O299,12)</f>
        <v/>
      </c>
      <c r="J299" s="208" t="str">
        <f t="array" ref="J299">INDEX(postDEL!$A$2:$AL782,$O299,13)</f>
        <v/>
      </c>
      <c r="K299" s="67">
        <f t="array" ref="K299">INDEX(postDEL!$A$2:$AL782,$O299,36)</f>
        <v>2.2</v>
      </c>
      <c r="L299" s="67" t="str">
        <f t="array" ref="L299">INDEX(postDEL!$A$2:$AL782,$O299,38)</f>
        <v/>
      </c>
      <c r="M299" s="67" t="str">
        <f t="array" ref="M299">INDEX(postDEL!$A$2:$AL782,$O299,15)</f>
        <v/>
      </c>
      <c r="N299" s="8">
        <f>COUNTIF(postDEL!$A$2:$A782,A299)</f>
        <v>1</v>
      </c>
      <c r="O299" s="13">
        <f>MATCH(A299,postDEL!A$2:A782,0)</f>
        <v>298</v>
      </c>
      <c r="P299" s="8" t="b">
        <f t="shared" si="1"/>
        <v>1</v>
      </c>
      <c r="Q299" s="8">
        <f t="shared" si="2"/>
        <v>-1</v>
      </c>
      <c r="R299" s="4"/>
    </row>
    <row r="300">
      <c r="A300" s="209" t="s">
        <v>998</v>
      </c>
      <c r="B300" s="65">
        <f t="array" ref="B300">INDEX(postDEL!$A$2:$P782,$O300,2)</f>
        <v>44501</v>
      </c>
      <c r="C300" s="208">
        <f t="array" ref="C300">INDEX(postDEL!$A$2:$P782,$O300,3)</f>
        <v>0.3426736111</v>
      </c>
      <c r="D300" s="67" t="str">
        <f t="array" ref="D300">INDEX(postDEL!$A$2:$AN782,$O300,39)</f>
        <v>SpROSA145068</v>
      </c>
      <c r="E300" s="67" t="str">
        <f t="array" ref="E300">INDEX(postDEL!$A$2:$P782,$O300,4)</f>
        <v/>
      </c>
      <c r="F300" s="67" t="str">
        <f t="array" ref="F300">INDEX(postDEL!$A$2:$P782,$O300,5)</f>
        <v/>
      </c>
      <c r="G300" s="67" t="str">
        <f t="array" ref="G300">INDEX(postDEL!$A$2:$P782,$O300,11)</f>
        <v>Null</v>
      </c>
      <c r="H300" s="67" t="str">
        <f t="array" ref="H300">INDEX(postDEL!$A$2:$AL782,$O300,37)</f>
        <v>Negative</v>
      </c>
      <c r="I300" s="65" t="str">
        <f t="array" ref="I300">INDEX(postDEL!$A$2:$AL782,$O300,12)</f>
        <v/>
      </c>
      <c r="J300" s="208" t="str">
        <f t="array" ref="J300">INDEX(postDEL!$A$2:$AL782,$O300,13)</f>
        <v/>
      </c>
      <c r="K300" s="67">
        <f t="array" ref="K300">INDEX(postDEL!$A$2:$AL782,$O300,36)</f>
        <v>2.2</v>
      </c>
      <c r="L300" s="67" t="str">
        <f t="array" ref="L300">INDEX(postDEL!$A$2:$AL782,$O300,38)</f>
        <v/>
      </c>
      <c r="M300" s="67" t="str">
        <f t="array" ref="M300">INDEX(postDEL!$A$2:$AL782,$O300,15)</f>
        <v/>
      </c>
      <c r="N300" s="8">
        <f>COUNTIF(postDEL!$A$2:$A782,A300)</f>
        <v>1</v>
      </c>
      <c r="O300" s="13">
        <f>MATCH(A300,postDEL!A$2:A782,0)</f>
        <v>299</v>
      </c>
      <c r="P300" s="8" t="str">
        <f t="shared" si="1"/>
        <v/>
      </c>
      <c r="Q300" s="8">
        <f t="shared" si="2"/>
        <v>-1</v>
      </c>
      <c r="R300" s="4"/>
    </row>
    <row r="301">
      <c r="A301" s="209" t="s">
        <v>1000</v>
      </c>
      <c r="B301" s="65">
        <f t="array" ref="B301">INDEX(postDEL!$A$2:$P782,$O301,2)</f>
        <v>44501</v>
      </c>
      <c r="C301" s="208">
        <f t="array" ref="C301">INDEX(postDEL!$A$2:$P782,$O301,3)</f>
        <v>0.3434722222</v>
      </c>
      <c r="D301" s="67" t="str">
        <f t="array" ref="D301">INDEX(postDEL!$A$2:$AN782,$O301,39)</f>
        <v>SpROSA573919</v>
      </c>
      <c r="E301" s="67" t="str">
        <f t="array" ref="E301">INDEX(postDEL!$A$2:$P782,$O301,4)</f>
        <v/>
      </c>
      <c r="F301" s="67" t="str">
        <f t="array" ref="F301">INDEX(postDEL!$A$2:$P782,$O301,5)</f>
        <v/>
      </c>
      <c r="G301" s="67" t="str">
        <f t="array" ref="G301">INDEX(postDEL!$A$2:$P782,$O301,11)</f>
        <v>Negative</v>
      </c>
      <c r="H301" s="67" t="str">
        <f t="array" ref="H301">INDEX(postDEL!$A$2:$AL782,$O301,37)</f>
        <v>Negative</v>
      </c>
      <c r="I301" s="65">
        <f t="array" ref="I301">INDEX(postDEL!$A$2:$AL782,$O301,12)</f>
        <v>44501</v>
      </c>
      <c r="J301" s="208">
        <f t="array" ref="J301">INDEX(postDEL!$A$2:$AL782,$O301,13)</f>
        <v>0.5211574074</v>
      </c>
      <c r="K301" s="67" t="str">
        <f t="array" ref="K301">INDEX(postDEL!$A$2:$AL782,$O301,36)</f>
        <v/>
      </c>
      <c r="L301" s="67" t="str">
        <f t="array" ref="L301">INDEX(postDEL!$A$2:$AL782,$O301,38)</f>
        <v/>
      </c>
      <c r="M301" s="67" t="str">
        <f t="array" ref="M301">INDEX(postDEL!$A$2:$AL782,$O301,15)</f>
        <v/>
      </c>
      <c r="N301" s="8">
        <f>COUNTIF(postDEL!$A$2:$A782,A301)</f>
        <v>1</v>
      </c>
      <c r="O301" s="13">
        <f>MATCH(A301,postDEL!A$2:A782,0)</f>
        <v>300</v>
      </c>
      <c r="P301" s="8" t="str">
        <f t="shared" si="1"/>
        <v/>
      </c>
      <c r="Q301" s="8">
        <f t="shared" si="2"/>
        <v>0</v>
      </c>
      <c r="R301" s="4"/>
    </row>
    <row r="302">
      <c r="A302" s="209" t="s">
        <v>1003</v>
      </c>
      <c r="B302" s="65">
        <f t="array" ref="B302">INDEX(postDEL!$A$2:$P782,$O302,2)</f>
        <v>44501</v>
      </c>
      <c r="C302" s="208">
        <f t="array" ref="C302">INDEX(postDEL!$A$2:$P782,$O302,3)</f>
        <v>0.3442824074</v>
      </c>
      <c r="D302" s="67" t="str">
        <f t="array" ref="D302">INDEX(postDEL!$A$2:$AN782,$O302,39)</f>
        <v>SpROSA145068</v>
      </c>
      <c r="E302" s="67" t="str">
        <f t="array" ref="E302">INDEX(postDEL!$A$2:$P782,$O302,4)</f>
        <v/>
      </c>
      <c r="F302" s="67" t="str">
        <f t="array" ref="F302">INDEX(postDEL!$A$2:$P782,$O302,5)</f>
        <v/>
      </c>
      <c r="G302" s="67" t="str">
        <f t="array" ref="G302">INDEX(postDEL!$A$2:$P782,$O302,11)</f>
        <v>Negative</v>
      </c>
      <c r="H302" s="67" t="str">
        <f t="array" ref="H302">INDEX(postDEL!$A$2:$AL782,$O302,37)</f>
        <v>Negative</v>
      </c>
      <c r="I302" s="65">
        <f t="array" ref="I302">INDEX(postDEL!$A$2:$AL782,$O302,12)</f>
        <v>44501</v>
      </c>
      <c r="J302" s="208">
        <f t="array" ref="J302">INDEX(postDEL!$A$2:$AL782,$O302,13)</f>
        <v>0.5211574074</v>
      </c>
      <c r="K302" s="67" t="str">
        <f t="array" ref="K302">INDEX(postDEL!$A$2:$AL782,$O302,36)</f>
        <v/>
      </c>
      <c r="L302" s="67" t="str">
        <f t="array" ref="L302">INDEX(postDEL!$A$2:$AL782,$O302,38)</f>
        <v/>
      </c>
      <c r="M302" s="67" t="str">
        <f t="array" ref="M302">INDEX(postDEL!$A$2:$AL782,$O302,15)</f>
        <v/>
      </c>
      <c r="N302" s="8">
        <f>COUNTIF(postDEL!$A$2:$A782,A302)</f>
        <v>1</v>
      </c>
      <c r="O302" s="13">
        <f>MATCH(A302,postDEL!A$2:A782,0)</f>
        <v>301</v>
      </c>
      <c r="P302" s="8" t="str">
        <f t="shared" si="1"/>
        <v/>
      </c>
      <c r="Q302" s="8">
        <f t="shared" si="2"/>
        <v>0</v>
      </c>
      <c r="R302" s="4"/>
    </row>
    <row r="303">
      <c r="A303" s="209" t="s">
        <v>1005</v>
      </c>
      <c r="B303" s="65">
        <f t="array" ref="B303">INDEX(postDEL!$A$2:$P782,$O303,2)</f>
        <v>44501</v>
      </c>
      <c r="C303" s="208">
        <f t="array" ref="C303">INDEX(postDEL!$A$2:$P782,$O303,3)</f>
        <v>0.3446064815</v>
      </c>
      <c r="D303" s="67" t="str">
        <f t="array" ref="D303">INDEX(postDEL!$A$2:$AN782,$O303,39)</f>
        <v>SpROSA145068</v>
      </c>
      <c r="E303" s="67" t="str">
        <f t="array" ref="E303">INDEX(postDEL!$A$2:$P782,$O303,4)</f>
        <v/>
      </c>
      <c r="F303" s="67" t="str">
        <f t="array" ref="F303">INDEX(postDEL!$A$2:$P782,$O303,5)</f>
        <v/>
      </c>
      <c r="G303" s="67" t="str">
        <f t="array" ref="G303">INDEX(postDEL!$A$2:$P782,$O303,11)</f>
        <v>Negative</v>
      </c>
      <c r="H303" s="67" t="str">
        <f t="array" ref="H303">INDEX(postDEL!$A$2:$AL782,$O303,37)</f>
        <v>Negative</v>
      </c>
      <c r="I303" s="65">
        <f t="array" ref="I303">INDEX(postDEL!$A$2:$AL782,$O303,12)</f>
        <v>44501</v>
      </c>
      <c r="J303" s="208">
        <f t="array" ref="J303">INDEX(postDEL!$A$2:$AL782,$O303,13)</f>
        <v>0.5211574074</v>
      </c>
      <c r="K303" s="67" t="str">
        <f t="array" ref="K303">INDEX(postDEL!$A$2:$AL782,$O303,36)</f>
        <v/>
      </c>
      <c r="L303" s="67" t="str">
        <f t="array" ref="L303">INDEX(postDEL!$A$2:$AL782,$O303,38)</f>
        <v/>
      </c>
      <c r="M303" s="67" t="str">
        <f t="array" ref="M303">INDEX(postDEL!$A$2:$AL782,$O303,15)</f>
        <v/>
      </c>
      <c r="N303" s="8">
        <f>COUNTIF(postDEL!$A$2:$A782,A303)</f>
        <v>1</v>
      </c>
      <c r="O303" s="13">
        <f>MATCH(A303,postDEL!A$2:A782,0)</f>
        <v>302</v>
      </c>
      <c r="P303" s="8" t="str">
        <f t="shared" si="1"/>
        <v/>
      </c>
      <c r="Q303" s="8">
        <f t="shared" si="2"/>
        <v>0</v>
      </c>
      <c r="R303" s="4"/>
    </row>
    <row r="304">
      <c r="A304" s="209" t="s">
        <v>1007</v>
      </c>
      <c r="B304" s="65">
        <f t="array" ref="B304">INDEX(postDEL!$A$2:$P782,$O304,2)</f>
        <v>44501</v>
      </c>
      <c r="C304" s="208">
        <f t="array" ref="C304">INDEX(postDEL!$A$2:$P782,$O304,3)</f>
        <v>0.3539930556</v>
      </c>
      <c r="D304" s="67" t="str">
        <f t="array" ref="D304">INDEX(postDEL!$A$2:$AN782,$O304,39)</f>
        <v>SpROSA145068</v>
      </c>
      <c r="E304" s="67" t="str">
        <f t="array" ref="E304">INDEX(postDEL!$A$2:$P782,$O304,4)</f>
        <v/>
      </c>
      <c r="F304" s="67" t="str">
        <f t="array" ref="F304">INDEX(postDEL!$A$2:$P782,$O304,5)</f>
        <v/>
      </c>
      <c r="G304" s="67" t="str">
        <f t="array" ref="G304">INDEX(postDEL!$A$2:$P782,$O304,11)</f>
        <v>Negative</v>
      </c>
      <c r="H304" s="67" t="str">
        <f t="array" ref="H304">INDEX(postDEL!$A$2:$AL782,$O304,37)</f>
        <v>Negative</v>
      </c>
      <c r="I304" s="65">
        <f t="array" ref="I304">INDEX(postDEL!$A$2:$AL782,$O304,12)</f>
        <v>44501</v>
      </c>
      <c r="J304" s="208">
        <f t="array" ref="J304">INDEX(postDEL!$A$2:$AL782,$O304,13)</f>
        <v>0.5211574074</v>
      </c>
      <c r="K304" s="67" t="str">
        <f t="array" ref="K304">INDEX(postDEL!$A$2:$AL782,$O304,36)</f>
        <v/>
      </c>
      <c r="L304" s="67" t="str">
        <f t="array" ref="L304">INDEX(postDEL!$A$2:$AL782,$O304,38)</f>
        <v/>
      </c>
      <c r="M304" s="67" t="str">
        <f t="array" ref="M304">INDEX(postDEL!$A$2:$AL782,$O304,15)</f>
        <v/>
      </c>
      <c r="N304" s="8">
        <f>COUNTIF(postDEL!$A$2:$A782,A304)</f>
        <v>1</v>
      </c>
      <c r="O304" s="13">
        <f>MATCH(A304,postDEL!A$2:A782,0)</f>
        <v>303</v>
      </c>
      <c r="P304" s="8" t="str">
        <f t="shared" si="1"/>
        <v/>
      </c>
      <c r="Q304" s="8">
        <f t="shared" si="2"/>
        <v>0</v>
      </c>
      <c r="R304" s="4"/>
    </row>
    <row r="305">
      <c r="A305" s="209" t="s">
        <v>1009</v>
      </c>
      <c r="B305" s="65">
        <f t="array" ref="B305">INDEX(postDEL!$A$2:$P782,$O305,2)</f>
        <v>44501</v>
      </c>
      <c r="C305" s="208">
        <f t="array" ref="C305">INDEX(postDEL!$A$2:$P782,$O305,3)</f>
        <v>0.3549074074</v>
      </c>
      <c r="D305" s="67" t="str">
        <f t="array" ref="D305">INDEX(postDEL!$A$2:$AN782,$O305,39)</f>
        <v>SpROSA145068</v>
      </c>
      <c r="E305" s="67" t="str">
        <f t="array" ref="E305">INDEX(postDEL!$A$2:$P782,$O305,4)</f>
        <v/>
      </c>
      <c r="F305" s="67" t="str">
        <f t="array" ref="F305">INDEX(postDEL!$A$2:$P782,$O305,5)</f>
        <v/>
      </c>
      <c r="G305" s="67" t="str">
        <f t="array" ref="G305">INDEX(postDEL!$A$2:$P782,$O305,11)</f>
        <v>Negative</v>
      </c>
      <c r="H305" s="67" t="str">
        <f t="array" ref="H305">INDEX(postDEL!$A$2:$AL782,$O305,37)</f>
        <v>Negative</v>
      </c>
      <c r="I305" s="65">
        <f t="array" ref="I305">INDEX(postDEL!$A$2:$AL782,$O305,12)</f>
        <v>44501</v>
      </c>
      <c r="J305" s="208">
        <f t="array" ref="J305">INDEX(postDEL!$A$2:$AL782,$O305,13)</f>
        <v>0.5211574074</v>
      </c>
      <c r="K305" s="67" t="str">
        <f t="array" ref="K305">INDEX(postDEL!$A$2:$AL782,$O305,36)</f>
        <v/>
      </c>
      <c r="L305" s="67" t="str">
        <f t="array" ref="L305">INDEX(postDEL!$A$2:$AL782,$O305,38)</f>
        <v/>
      </c>
      <c r="M305" s="67" t="str">
        <f t="array" ref="M305">INDEX(postDEL!$A$2:$AL782,$O305,15)</f>
        <v/>
      </c>
      <c r="N305" s="8">
        <f>COUNTIF(postDEL!$A$2:$A782,A305)</f>
        <v>1</v>
      </c>
      <c r="O305" s="13">
        <f>MATCH(A305,postDEL!A$2:A782,0)</f>
        <v>304</v>
      </c>
      <c r="P305" s="8" t="str">
        <f t="shared" si="1"/>
        <v/>
      </c>
      <c r="Q305" s="8">
        <f t="shared" si="2"/>
        <v>0</v>
      </c>
      <c r="R305" s="4"/>
    </row>
    <row r="306">
      <c r="A306" s="209" t="s">
        <v>1011</v>
      </c>
      <c r="B306" s="65">
        <f t="array" ref="B306">INDEX(postDEL!$A$2:$P782,$O306,2)</f>
        <v>44501</v>
      </c>
      <c r="C306" s="208">
        <f t="array" ref="C306">INDEX(postDEL!$A$2:$P782,$O306,3)</f>
        <v>0.3574189815</v>
      </c>
      <c r="D306" s="67" t="str">
        <f t="array" ref="D306">INDEX(postDEL!$A$2:$AN782,$O306,39)</f>
        <v>SpROSA145068</v>
      </c>
      <c r="E306" s="67" t="str">
        <f t="array" ref="E306">INDEX(postDEL!$A$2:$P782,$O306,4)</f>
        <v/>
      </c>
      <c r="F306" s="67" t="str">
        <f t="array" ref="F306">INDEX(postDEL!$A$2:$P782,$O306,5)</f>
        <v/>
      </c>
      <c r="G306" s="67" t="str">
        <f t="array" ref="G306">INDEX(postDEL!$A$2:$P782,$O306,11)</f>
        <v>Negative</v>
      </c>
      <c r="H306" s="67" t="str">
        <f t="array" ref="H306">INDEX(postDEL!$A$2:$AL782,$O306,37)</f>
        <v>Negative</v>
      </c>
      <c r="I306" s="65">
        <f t="array" ref="I306">INDEX(postDEL!$A$2:$AL782,$O306,12)</f>
        <v>44501</v>
      </c>
      <c r="J306" s="208">
        <f t="array" ref="J306">INDEX(postDEL!$A$2:$AL782,$O306,13)</f>
        <v>0.5211574074</v>
      </c>
      <c r="K306" s="67" t="str">
        <f t="array" ref="K306">INDEX(postDEL!$A$2:$AL782,$O306,36)</f>
        <v/>
      </c>
      <c r="L306" s="67" t="str">
        <f t="array" ref="L306">INDEX(postDEL!$A$2:$AL782,$O306,38)</f>
        <v/>
      </c>
      <c r="M306" s="67" t="str">
        <f t="array" ref="M306">INDEX(postDEL!$A$2:$AL782,$O306,15)</f>
        <v/>
      </c>
      <c r="N306" s="8">
        <f>COUNTIF(postDEL!$A$2:$A782,A306)</f>
        <v>1</v>
      </c>
      <c r="O306" s="13">
        <f>MATCH(A306,postDEL!A$2:A782,0)</f>
        <v>305</v>
      </c>
      <c r="P306" s="8" t="str">
        <f t="shared" si="1"/>
        <v/>
      </c>
      <c r="Q306" s="8">
        <f t="shared" si="2"/>
        <v>0</v>
      </c>
      <c r="R306" s="4"/>
    </row>
    <row r="307">
      <c r="A307" s="209" t="s">
        <v>1013</v>
      </c>
      <c r="B307" s="65">
        <f t="array" ref="B307">INDEX(postDEL!$A$2:$P782,$O307,2)</f>
        <v>44501</v>
      </c>
      <c r="C307" s="208">
        <f t="array" ref="C307">INDEX(postDEL!$A$2:$P782,$O307,3)</f>
        <v>0.361875</v>
      </c>
      <c r="D307" s="67" t="str">
        <f t="array" ref="D307">INDEX(postDEL!$A$2:$AN782,$O307,39)</f>
        <v>SpROSA145068</v>
      </c>
      <c r="E307" s="67" t="str">
        <f t="array" ref="E307">INDEX(postDEL!$A$2:$P782,$O307,4)</f>
        <v/>
      </c>
      <c r="F307" s="67" t="str">
        <f t="array" ref="F307">INDEX(postDEL!$A$2:$P782,$O307,5)</f>
        <v/>
      </c>
      <c r="G307" s="67" t="str">
        <f t="array" ref="G307">INDEX(postDEL!$A$2:$P782,$O307,11)</f>
        <v>Negative</v>
      </c>
      <c r="H307" s="67" t="str">
        <f t="array" ref="H307">INDEX(postDEL!$A$2:$AL782,$O307,37)</f>
        <v>Negative</v>
      </c>
      <c r="I307" s="65">
        <f t="array" ref="I307">INDEX(postDEL!$A$2:$AL782,$O307,12)</f>
        <v>44501</v>
      </c>
      <c r="J307" s="208">
        <f t="array" ref="J307">INDEX(postDEL!$A$2:$AL782,$O307,13)</f>
        <v>0.5211574074</v>
      </c>
      <c r="K307" s="67" t="str">
        <f t="array" ref="K307">INDEX(postDEL!$A$2:$AL782,$O307,36)</f>
        <v/>
      </c>
      <c r="L307" s="67" t="str">
        <f t="array" ref="L307">INDEX(postDEL!$A$2:$AL782,$O307,38)</f>
        <v/>
      </c>
      <c r="M307" s="67" t="str">
        <f t="array" ref="M307">INDEX(postDEL!$A$2:$AL782,$O307,15)</f>
        <v/>
      </c>
      <c r="N307" s="8">
        <f>COUNTIF(postDEL!$A$2:$A782,A307)</f>
        <v>1</v>
      </c>
      <c r="O307" s="13">
        <f>MATCH(A307,postDEL!A$2:A782,0)</f>
        <v>306</v>
      </c>
      <c r="P307" s="8" t="str">
        <f t="shared" si="1"/>
        <v/>
      </c>
      <c r="Q307" s="8">
        <f t="shared" si="2"/>
        <v>0</v>
      </c>
      <c r="R307" s="4"/>
    </row>
    <row r="308">
      <c r="A308" s="209" t="s">
        <v>1015</v>
      </c>
      <c r="B308" s="65">
        <f t="array" ref="B308">INDEX(postDEL!$A$2:$P782,$O308,2)</f>
        <v>44501</v>
      </c>
      <c r="C308" s="208">
        <f t="array" ref="C308">INDEX(postDEL!$A$2:$P782,$O308,3)</f>
        <v>0.3650347222</v>
      </c>
      <c r="D308" s="67" t="str">
        <f t="array" ref="D308">INDEX(postDEL!$A$2:$AN782,$O308,39)</f>
        <v>SpROSA145068</v>
      </c>
      <c r="E308" s="67" t="str">
        <f t="array" ref="E308">INDEX(postDEL!$A$2:$P782,$O308,4)</f>
        <v/>
      </c>
      <c r="F308" s="67" t="str">
        <f t="array" ref="F308">INDEX(postDEL!$A$2:$P782,$O308,5)</f>
        <v/>
      </c>
      <c r="G308" s="67" t="str">
        <f t="array" ref="G308">INDEX(postDEL!$A$2:$P782,$O308,11)</f>
        <v>Negative</v>
      </c>
      <c r="H308" s="67" t="str">
        <f t="array" ref="H308">INDEX(postDEL!$A$2:$AL782,$O308,37)</f>
        <v>Negative</v>
      </c>
      <c r="I308" s="65">
        <f t="array" ref="I308">INDEX(postDEL!$A$2:$AL782,$O308,12)</f>
        <v>44501</v>
      </c>
      <c r="J308" s="208">
        <f t="array" ref="J308">INDEX(postDEL!$A$2:$AL782,$O308,13)</f>
        <v>0.5211574074</v>
      </c>
      <c r="K308" s="67" t="str">
        <f t="array" ref="K308">INDEX(postDEL!$A$2:$AL782,$O308,36)</f>
        <v/>
      </c>
      <c r="L308" s="67" t="str">
        <f t="array" ref="L308">INDEX(postDEL!$A$2:$AL782,$O308,38)</f>
        <v/>
      </c>
      <c r="M308" s="67" t="str">
        <f t="array" ref="M308">INDEX(postDEL!$A$2:$AL782,$O308,15)</f>
        <v/>
      </c>
      <c r="N308" s="8">
        <f>COUNTIF(postDEL!$A$2:$A782,A308)</f>
        <v>1</v>
      </c>
      <c r="O308" s="13">
        <f>MATCH(A308,postDEL!A$2:A782,0)</f>
        <v>307</v>
      </c>
      <c r="P308" s="8" t="str">
        <f t="shared" si="1"/>
        <v/>
      </c>
      <c r="Q308" s="8">
        <f t="shared" si="2"/>
        <v>0</v>
      </c>
      <c r="R308" s="4"/>
    </row>
    <row r="309">
      <c r="A309" s="209" t="s">
        <v>1017</v>
      </c>
      <c r="B309" s="65">
        <f t="array" ref="B309">INDEX(postDEL!$A$2:$P782,$O309,2)</f>
        <v>44501</v>
      </c>
      <c r="C309" s="208">
        <f t="array" ref="C309">INDEX(postDEL!$A$2:$P782,$O309,3)</f>
        <v>0.4173148148</v>
      </c>
      <c r="D309" s="67" t="str">
        <f t="array" ref="D309">INDEX(postDEL!$A$2:$AN782,$O309,39)</f>
        <v>SpROSA573919</v>
      </c>
      <c r="E309" s="67" t="str">
        <f t="array" ref="E309">INDEX(postDEL!$A$2:$P782,$O309,4)</f>
        <v/>
      </c>
      <c r="F309" s="67" t="str">
        <f t="array" ref="F309">INDEX(postDEL!$A$2:$P782,$O309,5)</f>
        <v/>
      </c>
      <c r="G309" s="67" t="str">
        <f t="array" ref="G309">INDEX(postDEL!$A$2:$P782,$O309,11)</f>
        <v>Negative</v>
      </c>
      <c r="H309" s="67" t="str">
        <f t="array" ref="H309">INDEX(postDEL!$A$2:$AL782,$O309,37)</f>
        <v>Negative</v>
      </c>
      <c r="I309" s="65">
        <f t="array" ref="I309">INDEX(postDEL!$A$2:$AL782,$O309,12)</f>
        <v>44501</v>
      </c>
      <c r="J309" s="208">
        <f t="array" ref="J309">INDEX(postDEL!$A$2:$AL782,$O309,13)</f>
        <v>0.5211574074</v>
      </c>
      <c r="K309" s="67" t="str">
        <f t="array" ref="K309">INDEX(postDEL!$A$2:$AL782,$O309,36)</f>
        <v/>
      </c>
      <c r="L309" s="67" t="str">
        <f t="array" ref="L309">INDEX(postDEL!$A$2:$AL782,$O309,38)</f>
        <v/>
      </c>
      <c r="M309" s="67" t="str">
        <f t="array" ref="M309">INDEX(postDEL!$A$2:$AL782,$O309,15)</f>
        <v/>
      </c>
      <c r="N309" s="8">
        <f>COUNTIF(postDEL!$A$2:$A782,A309)</f>
        <v>1</v>
      </c>
      <c r="O309" s="13">
        <f>MATCH(A309,postDEL!A$2:A782,0)</f>
        <v>308</v>
      </c>
      <c r="P309" s="8" t="str">
        <f t="shared" si="1"/>
        <v/>
      </c>
      <c r="Q309" s="8">
        <f t="shared" si="2"/>
        <v>0</v>
      </c>
      <c r="R309" s="4"/>
    </row>
    <row r="310">
      <c r="A310" s="209" t="s">
        <v>1020</v>
      </c>
      <c r="B310" s="65">
        <f t="array" ref="B310">INDEX(postDEL!$A$2:$P782,$O310,2)</f>
        <v>44501</v>
      </c>
      <c r="C310" s="208">
        <f t="array" ref="C310">INDEX(postDEL!$A$2:$P782,$O310,3)</f>
        <v>0.4185069444</v>
      </c>
      <c r="D310" s="67" t="str">
        <f t="array" ref="D310">INDEX(postDEL!$A$2:$AN782,$O310,39)</f>
        <v>SpROSA573919</v>
      </c>
      <c r="E310" s="67" t="str">
        <f t="array" ref="E310">INDEX(postDEL!$A$2:$P782,$O310,4)</f>
        <v/>
      </c>
      <c r="F310" s="67" t="str">
        <f t="array" ref="F310">INDEX(postDEL!$A$2:$P782,$O310,5)</f>
        <v/>
      </c>
      <c r="G310" s="67" t="str">
        <f t="array" ref="G310">INDEX(postDEL!$A$2:$P782,$O310,11)</f>
        <v>Negative</v>
      </c>
      <c r="H310" s="67" t="str">
        <f t="array" ref="H310">INDEX(postDEL!$A$2:$AL782,$O310,37)</f>
        <v>Negative</v>
      </c>
      <c r="I310" s="65">
        <f t="array" ref="I310">INDEX(postDEL!$A$2:$AL782,$O310,12)</f>
        <v>44501</v>
      </c>
      <c r="J310" s="208">
        <f t="array" ref="J310">INDEX(postDEL!$A$2:$AL782,$O310,13)</f>
        <v>0.5211574074</v>
      </c>
      <c r="K310" s="67" t="str">
        <f t="array" ref="K310">INDEX(postDEL!$A$2:$AL782,$O310,36)</f>
        <v/>
      </c>
      <c r="L310" s="67" t="str">
        <f t="array" ref="L310">INDEX(postDEL!$A$2:$AL782,$O310,38)</f>
        <v/>
      </c>
      <c r="M310" s="67" t="str">
        <f t="array" ref="M310">INDEX(postDEL!$A$2:$AL782,$O310,15)</f>
        <v/>
      </c>
      <c r="N310" s="8">
        <f>COUNTIF(postDEL!$A$2:$A782,A310)</f>
        <v>1</v>
      </c>
      <c r="O310" s="13">
        <f>MATCH(A310,postDEL!A$2:A782,0)</f>
        <v>309</v>
      </c>
      <c r="P310" s="8" t="str">
        <f t="shared" si="1"/>
        <v/>
      </c>
      <c r="Q310" s="8">
        <f t="shared" si="2"/>
        <v>0</v>
      </c>
      <c r="R310" s="4"/>
    </row>
    <row r="311">
      <c r="A311" s="209" t="s">
        <v>1022</v>
      </c>
      <c r="B311" s="65">
        <f t="array" ref="B311">INDEX(postDEL!$A$2:$P782,$O311,2)</f>
        <v>44501</v>
      </c>
      <c r="C311" s="208">
        <f t="array" ref="C311">INDEX(postDEL!$A$2:$P782,$O311,3)</f>
        <v>0.4189236111</v>
      </c>
      <c r="D311" s="67" t="str">
        <f t="array" ref="D311">INDEX(postDEL!$A$2:$AN782,$O311,39)</f>
        <v>SpROSA573919</v>
      </c>
      <c r="E311" s="67" t="str">
        <f t="array" ref="E311">INDEX(postDEL!$A$2:$P782,$O311,4)</f>
        <v/>
      </c>
      <c r="F311" s="67" t="str">
        <f t="array" ref="F311">INDEX(postDEL!$A$2:$P782,$O311,5)</f>
        <v/>
      </c>
      <c r="G311" s="67" t="str">
        <f t="array" ref="G311">INDEX(postDEL!$A$2:$P782,$O311,11)</f>
        <v>Negative</v>
      </c>
      <c r="H311" s="67" t="str">
        <f t="array" ref="H311">INDEX(postDEL!$A$2:$AL782,$O311,37)</f>
        <v>Negative</v>
      </c>
      <c r="I311" s="65">
        <f t="array" ref="I311">INDEX(postDEL!$A$2:$AL782,$O311,12)</f>
        <v>44501</v>
      </c>
      <c r="J311" s="208">
        <f t="array" ref="J311">INDEX(postDEL!$A$2:$AL782,$O311,13)</f>
        <v>0.5211574074</v>
      </c>
      <c r="K311" s="67" t="str">
        <f t="array" ref="K311">INDEX(postDEL!$A$2:$AL782,$O311,36)</f>
        <v/>
      </c>
      <c r="L311" s="67" t="str">
        <f t="array" ref="L311">INDEX(postDEL!$A$2:$AL782,$O311,38)</f>
        <v/>
      </c>
      <c r="M311" s="67" t="str">
        <f t="array" ref="M311">INDEX(postDEL!$A$2:$AL782,$O311,15)</f>
        <v/>
      </c>
      <c r="N311" s="8">
        <f>COUNTIF(postDEL!$A$2:$A782,A311)</f>
        <v>1</v>
      </c>
      <c r="O311" s="13">
        <f>MATCH(A311,postDEL!A$2:A782,0)</f>
        <v>310</v>
      </c>
      <c r="P311" s="8" t="str">
        <f t="shared" si="1"/>
        <v/>
      </c>
      <c r="Q311" s="8">
        <f t="shared" si="2"/>
        <v>0</v>
      </c>
      <c r="R311" s="4"/>
    </row>
    <row r="312">
      <c r="A312" s="209" t="s">
        <v>1024</v>
      </c>
      <c r="B312" s="65">
        <f t="array" ref="B312">INDEX(postDEL!$A$2:$P782,$O312,2)</f>
        <v>44501</v>
      </c>
      <c r="C312" s="208">
        <f t="array" ref="C312">INDEX(postDEL!$A$2:$P782,$O312,3)</f>
        <v>0.4218981481</v>
      </c>
      <c r="D312" s="67" t="str">
        <f t="array" ref="D312">INDEX(postDEL!$A$2:$AN782,$O312,39)</f>
        <v>SpROSA573919</v>
      </c>
      <c r="E312" s="67" t="str">
        <f t="array" ref="E312">INDEX(postDEL!$A$2:$P782,$O312,4)</f>
        <v/>
      </c>
      <c r="F312" s="67" t="str">
        <f t="array" ref="F312">INDEX(postDEL!$A$2:$P782,$O312,5)</f>
        <v/>
      </c>
      <c r="G312" s="67" t="str">
        <f t="array" ref="G312">INDEX(postDEL!$A$2:$P782,$O312,11)</f>
        <v>Negative</v>
      </c>
      <c r="H312" s="67" t="str">
        <f t="array" ref="H312">INDEX(postDEL!$A$2:$AL782,$O312,37)</f>
        <v>Negative</v>
      </c>
      <c r="I312" s="65">
        <f t="array" ref="I312">INDEX(postDEL!$A$2:$AL782,$O312,12)</f>
        <v>44501</v>
      </c>
      <c r="J312" s="208">
        <f t="array" ref="J312">INDEX(postDEL!$A$2:$AL782,$O312,13)</f>
        <v>0.5211574074</v>
      </c>
      <c r="K312" s="67" t="str">
        <f t="array" ref="K312">INDEX(postDEL!$A$2:$AL782,$O312,36)</f>
        <v/>
      </c>
      <c r="L312" s="67" t="str">
        <f t="array" ref="L312">INDEX(postDEL!$A$2:$AL782,$O312,38)</f>
        <v/>
      </c>
      <c r="M312" s="67" t="str">
        <f t="array" ref="M312">INDEX(postDEL!$A$2:$AL782,$O312,15)</f>
        <v/>
      </c>
      <c r="N312" s="8">
        <f>COUNTIF(postDEL!$A$2:$A782,A312)</f>
        <v>1</v>
      </c>
      <c r="O312" s="13">
        <f>MATCH(A312,postDEL!A$2:A782,0)</f>
        <v>311</v>
      </c>
      <c r="P312" s="8" t="str">
        <f t="shared" si="1"/>
        <v/>
      </c>
      <c r="Q312" s="8">
        <f t="shared" si="2"/>
        <v>0</v>
      </c>
      <c r="R312" s="4"/>
    </row>
    <row r="313">
      <c r="A313" s="209" t="s">
        <v>1027</v>
      </c>
      <c r="B313" s="65">
        <f t="array" ref="B313">INDEX(postDEL!$A$2:$P782,$O313,2)</f>
        <v>44501</v>
      </c>
      <c r="C313" s="208">
        <f t="array" ref="C313">INDEX(postDEL!$A$2:$P782,$O313,3)</f>
        <v>0.4241087963</v>
      </c>
      <c r="D313" s="67" t="str">
        <f t="array" ref="D313">INDEX(postDEL!$A$2:$AN782,$O313,39)</f>
        <v>SpROSA145068</v>
      </c>
      <c r="E313" s="67" t="str">
        <f t="array" ref="E313">INDEX(postDEL!$A$2:$P782,$O313,4)</f>
        <v/>
      </c>
      <c r="F313" s="67" t="str">
        <f t="array" ref="F313">INDEX(postDEL!$A$2:$P782,$O313,5)</f>
        <v/>
      </c>
      <c r="G313" s="67" t="str">
        <f t="array" ref="G313">INDEX(postDEL!$A$2:$P782,$O313,11)</f>
        <v>Negative</v>
      </c>
      <c r="H313" s="67" t="str">
        <f t="array" ref="H313">INDEX(postDEL!$A$2:$AL782,$O313,37)</f>
        <v>Negative</v>
      </c>
      <c r="I313" s="65">
        <f t="array" ref="I313">INDEX(postDEL!$A$2:$AL782,$O313,12)</f>
        <v>44501</v>
      </c>
      <c r="J313" s="208">
        <f t="array" ref="J313">INDEX(postDEL!$A$2:$AL782,$O313,13)</f>
        <v>0.5211574074</v>
      </c>
      <c r="K313" s="67" t="str">
        <f t="array" ref="K313">INDEX(postDEL!$A$2:$AL782,$O313,36)</f>
        <v/>
      </c>
      <c r="L313" s="67" t="str">
        <f t="array" ref="L313">INDEX(postDEL!$A$2:$AL782,$O313,38)</f>
        <v/>
      </c>
      <c r="M313" s="67" t="str">
        <f t="array" ref="M313">INDEX(postDEL!$A$2:$AL782,$O313,15)</f>
        <v/>
      </c>
      <c r="N313" s="8">
        <f>COUNTIF(postDEL!$A$2:$A782,A313)</f>
        <v>1</v>
      </c>
      <c r="O313" s="13">
        <f>MATCH(A313,postDEL!A$2:A782,0)</f>
        <v>312</v>
      </c>
      <c r="P313" s="8" t="str">
        <f t="shared" si="1"/>
        <v/>
      </c>
      <c r="Q313" s="8">
        <f t="shared" si="2"/>
        <v>0</v>
      </c>
      <c r="R313" s="4"/>
    </row>
    <row r="314">
      <c r="A314" s="209" t="s">
        <v>1029</v>
      </c>
      <c r="B314" s="65">
        <f t="array" ref="B314">INDEX(postDEL!$A$2:$P782,$O314,2)</f>
        <v>44501</v>
      </c>
      <c r="C314" s="208">
        <f t="array" ref="C314">INDEX(postDEL!$A$2:$P782,$O314,3)</f>
        <v>0.4257986111</v>
      </c>
      <c r="D314" s="67" t="str">
        <f t="array" ref="D314">INDEX(postDEL!$A$2:$AN782,$O314,39)</f>
        <v>SpROSA145068</v>
      </c>
      <c r="E314" s="67" t="str">
        <f t="array" ref="E314">INDEX(postDEL!$A$2:$P782,$O314,4)</f>
        <v/>
      </c>
      <c r="F314" s="67" t="str">
        <f t="array" ref="F314">INDEX(postDEL!$A$2:$P782,$O314,5)</f>
        <v/>
      </c>
      <c r="G314" s="67" t="str">
        <f t="array" ref="G314">INDEX(postDEL!$A$2:$P782,$O314,11)</f>
        <v>Negative</v>
      </c>
      <c r="H314" s="67" t="str">
        <f t="array" ref="H314">INDEX(postDEL!$A$2:$AL782,$O314,37)</f>
        <v>Negative</v>
      </c>
      <c r="I314" s="65">
        <f t="array" ref="I314">INDEX(postDEL!$A$2:$AL782,$O314,12)</f>
        <v>44501</v>
      </c>
      <c r="J314" s="208">
        <f t="array" ref="J314">INDEX(postDEL!$A$2:$AL782,$O314,13)</f>
        <v>0.5211574074</v>
      </c>
      <c r="K314" s="67" t="str">
        <f t="array" ref="K314">INDEX(postDEL!$A$2:$AL782,$O314,36)</f>
        <v/>
      </c>
      <c r="L314" s="67" t="str">
        <f t="array" ref="L314">INDEX(postDEL!$A$2:$AL782,$O314,38)</f>
        <v/>
      </c>
      <c r="M314" s="67" t="str">
        <f t="array" ref="M314">INDEX(postDEL!$A$2:$AL782,$O314,15)</f>
        <v/>
      </c>
      <c r="N314" s="8">
        <f>COUNTIF(postDEL!$A$2:$A782,A314)</f>
        <v>1</v>
      </c>
      <c r="O314" s="13">
        <f>MATCH(A314,postDEL!A$2:A782,0)</f>
        <v>313</v>
      </c>
      <c r="P314" s="8" t="str">
        <f t="shared" si="1"/>
        <v/>
      </c>
      <c r="Q314" s="8">
        <f t="shared" si="2"/>
        <v>0</v>
      </c>
      <c r="R314" s="4"/>
    </row>
    <row r="315">
      <c r="A315" s="209" t="s">
        <v>1032</v>
      </c>
      <c r="B315" s="65">
        <f t="array" ref="B315">INDEX(postDEL!$A$2:$P782,$O315,2)</f>
        <v>44501</v>
      </c>
      <c r="C315" s="208">
        <f t="array" ref="C315">INDEX(postDEL!$A$2:$P782,$O315,3)</f>
        <v>0.4263425926</v>
      </c>
      <c r="D315" s="67" t="str">
        <f t="array" ref="D315">INDEX(postDEL!$A$2:$AN782,$O315,39)</f>
        <v>SpROSA145068</v>
      </c>
      <c r="E315" s="67" t="str">
        <f t="array" ref="E315">INDEX(postDEL!$A$2:$P782,$O315,4)</f>
        <v/>
      </c>
      <c r="F315" s="67" t="str">
        <f t="array" ref="F315">INDEX(postDEL!$A$2:$P782,$O315,5)</f>
        <v/>
      </c>
      <c r="G315" s="67" t="str">
        <f t="array" ref="G315">INDEX(postDEL!$A$2:$P782,$O315,11)</f>
        <v>Negative</v>
      </c>
      <c r="H315" s="67" t="str">
        <f t="array" ref="H315">INDEX(postDEL!$A$2:$AL782,$O315,37)</f>
        <v>Negative</v>
      </c>
      <c r="I315" s="65">
        <f t="array" ref="I315">INDEX(postDEL!$A$2:$AL782,$O315,12)</f>
        <v>44501</v>
      </c>
      <c r="J315" s="208">
        <f t="array" ref="J315">INDEX(postDEL!$A$2:$AL782,$O315,13)</f>
        <v>0.5211574074</v>
      </c>
      <c r="K315" s="67" t="str">
        <f t="array" ref="K315">INDEX(postDEL!$A$2:$AL782,$O315,36)</f>
        <v/>
      </c>
      <c r="L315" s="67" t="str">
        <f t="array" ref="L315">INDEX(postDEL!$A$2:$AL782,$O315,38)</f>
        <v/>
      </c>
      <c r="M315" s="67" t="str">
        <f t="array" ref="M315">INDEX(postDEL!$A$2:$AL782,$O315,15)</f>
        <v/>
      </c>
      <c r="N315" s="8">
        <f>COUNTIF(postDEL!$A$2:$A782,A315)</f>
        <v>1</v>
      </c>
      <c r="O315" s="13">
        <f>MATCH(A315,postDEL!A$2:A782,0)</f>
        <v>314</v>
      </c>
      <c r="P315" s="8" t="str">
        <f t="shared" si="1"/>
        <v/>
      </c>
      <c r="Q315" s="8">
        <f t="shared" si="2"/>
        <v>0</v>
      </c>
      <c r="R315" s="4"/>
    </row>
    <row r="316">
      <c r="A316" s="209" t="s">
        <v>1034</v>
      </c>
      <c r="B316" s="65">
        <f t="array" ref="B316">INDEX(postDEL!$A$2:$P782,$O316,2)</f>
        <v>44501</v>
      </c>
      <c r="C316" s="208">
        <f t="array" ref="C316">INDEX(postDEL!$A$2:$P782,$O316,3)</f>
        <v>0.6401736111</v>
      </c>
      <c r="D316" s="67" t="str">
        <f t="array" ref="D316">INDEX(postDEL!$A$2:$AN782,$O316,39)</f>
        <v>SpROSA145068</v>
      </c>
      <c r="E316" s="67" t="str">
        <f t="array" ref="E316">INDEX(postDEL!$A$2:$P782,$O316,4)</f>
        <v/>
      </c>
      <c r="F316" s="67" t="str">
        <f t="array" ref="F316">INDEX(postDEL!$A$2:$P782,$O316,5)</f>
        <v/>
      </c>
      <c r="G316" s="67" t="str">
        <f t="array" ref="G316">INDEX(postDEL!$A$2:$P782,$O316,11)</f>
        <v>Negative</v>
      </c>
      <c r="H316" s="67" t="str">
        <f t="array" ref="H316">INDEX(postDEL!$A$2:$AL782,$O316,37)</f>
        <v>Negative</v>
      </c>
      <c r="I316" s="65">
        <f t="array" ref="I316">INDEX(postDEL!$A$2:$AL782,$O316,12)</f>
        <v>44503</v>
      </c>
      <c r="J316" s="208">
        <f t="array" ref="J316">INDEX(postDEL!$A$2:$AL782,$O316,13)</f>
        <v>0.5576041667</v>
      </c>
      <c r="K316" s="67" t="str">
        <f t="array" ref="K316">INDEX(postDEL!$A$2:$AL782,$O316,36)</f>
        <v/>
      </c>
      <c r="L316" s="67" t="str">
        <f t="array" ref="L316">INDEX(postDEL!$A$2:$AL782,$O316,38)</f>
        <v/>
      </c>
      <c r="M316" s="67" t="str">
        <f t="array" ref="M316">INDEX(postDEL!$A$2:$AL782,$O316,15)</f>
        <v/>
      </c>
      <c r="N316" s="8">
        <f>COUNTIF(postDEL!$A$2:$A782,A316)</f>
        <v>1</v>
      </c>
      <c r="O316" s="13">
        <f>MATCH(A316,postDEL!A$2:A782,0)</f>
        <v>315</v>
      </c>
      <c r="P316" s="8" t="str">
        <f t="shared" si="1"/>
        <v/>
      </c>
      <c r="Q316" s="8">
        <f t="shared" si="2"/>
        <v>2</v>
      </c>
      <c r="R316" s="4"/>
    </row>
    <row r="317">
      <c r="A317" s="209" t="s">
        <v>1036</v>
      </c>
      <c r="B317" s="65">
        <f t="array" ref="B317">INDEX(postDEL!$A$2:$P782,$O317,2)</f>
        <v>44501</v>
      </c>
      <c r="C317" s="208">
        <f t="array" ref="C317">INDEX(postDEL!$A$2:$P782,$O317,3)</f>
        <v>0.6403587963</v>
      </c>
      <c r="D317" s="67" t="str">
        <f t="array" ref="D317">INDEX(postDEL!$A$2:$AN782,$O317,39)</f>
        <v>SpROSA145068</v>
      </c>
      <c r="E317" s="67" t="str">
        <f t="array" ref="E317">INDEX(postDEL!$A$2:$P782,$O317,4)</f>
        <v/>
      </c>
      <c r="F317" s="67" t="str">
        <f t="array" ref="F317">INDEX(postDEL!$A$2:$P782,$O317,5)</f>
        <v/>
      </c>
      <c r="G317" s="67" t="str">
        <f t="array" ref="G317">INDEX(postDEL!$A$2:$P782,$O317,11)</f>
        <v>Negative</v>
      </c>
      <c r="H317" s="67" t="str">
        <f t="array" ref="H317">INDEX(postDEL!$A$2:$AL782,$O317,37)</f>
        <v>Negative</v>
      </c>
      <c r="I317" s="65">
        <f t="array" ref="I317">INDEX(postDEL!$A$2:$AL782,$O317,12)</f>
        <v>44503</v>
      </c>
      <c r="J317" s="208">
        <f t="array" ref="J317">INDEX(postDEL!$A$2:$AL782,$O317,13)</f>
        <v>0.5576157407</v>
      </c>
      <c r="K317" s="67" t="str">
        <f t="array" ref="K317">INDEX(postDEL!$A$2:$AL782,$O317,36)</f>
        <v/>
      </c>
      <c r="L317" s="67" t="str">
        <f t="array" ref="L317">INDEX(postDEL!$A$2:$AL782,$O317,38)</f>
        <v/>
      </c>
      <c r="M317" s="67" t="str">
        <f t="array" ref="M317">INDEX(postDEL!$A$2:$AL782,$O317,15)</f>
        <v/>
      </c>
      <c r="N317" s="8">
        <f>COUNTIF(postDEL!$A$2:$A782,A317)</f>
        <v>1</v>
      </c>
      <c r="O317" s="13">
        <f>MATCH(A317,postDEL!A$2:A782,0)</f>
        <v>316</v>
      </c>
      <c r="P317" s="8" t="str">
        <f t="shared" si="1"/>
        <v/>
      </c>
      <c r="Q317" s="8">
        <f t="shared" si="2"/>
        <v>2</v>
      </c>
      <c r="R317" s="4"/>
    </row>
    <row r="318">
      <c r="A318" s="209" t="s">
        <v>1038</v>
      </c>
      <c r="B318" s="65">
        <f t="array" ref="B318">INDEX(postDEL!$A$2:$P782,$O318,2)</f>
        <v>44501</v>
      </c>
      <c r="C318" s="208">
        <f t="array" ref="C318">INDEX(postDEL!$A$2:$P782,$O318,3)</f>
        <v>0.6405902778</v>
      </c>
      <c r="D318" s="67" t="str">
        <f t="array" ref="D318">INDEX(postDEL!$A$2:$AN782,$O318,39)</f>
        <v>SpROSA145068</v>
      </c>
      <c r="E318" s="67" t="str">
        <f t="array" ref="E318">INDEX(postDEL!$A$2:$P782,$O318,4)</f>
        <v/>
      </c>
      <c r="F318" s="67" t="str">
        <f t="array" ref="F318">INDEX(postDEL!$A$2:$P782,$O318,5)</f>
        <v/>
      </c>
      <c r="G318" s="67" t="str">
        <f t="array" ref="G318">INDEX(postDEL!$A$2:$P782,$O318,11)</f>
        <v>Negative</v>
      </c>
      <c r="H318" s="67" t="str">
        <f t="array" ref="H318">INDEX(postDEL!$A$2:$AL782,$O318,37)</f>
        <v>Negative</v>
      </c>
      <c r="I318" s="65">
        <f t="array" ref="I318">INDEX(postDEL!$A$2:$AL782,$O318,12)</f>
        <v>44503</v>
      </c>
      <c r="J318" s="208">
        <f t="array" ref="J318">INDEX(postDEL!$A$2:$AL782,$O318,13)</f>
        <v>0.5576157407</v>
      </c>
      <c r="K318" s="67" t="str">
        <f t="array" ref="K318">INDEX(postDEL!$A$2:$AL782,$O318,36)</f>
        <v/>
      </c>
      <c r="L318" s="67" t="str">
        <f t="array" ref="L318">INDEX(postDEL!$A$2:$AL782,$O318,38)</f>
        <v/>
      </c>
      <c r="M318" s="67" t="str">
        <f t="array" ref="M318">INDEX(postDEL!$A$2:$AL782,$O318,15)</f>
        <v/>
      </c>
      <c r="N318" s="8">
        <f>COUNTIF(postDEL!$A$2:$A782,A318)</f>
        <v>1</v>
      </c>
      <c r="O318" s="13">
        <f>MATCH(A318,postDEL!A$2:A782,0)</f>
        <v>317</v>
      </c>
      <c r="P318" s="8" t="str">
        <f t="shared" si="1"/>
        <v/>
      </c>
      <c r="Q318" s="8">
        <f t="shared" si="2"/>
        <v>2</v>
      </c>
      <c r="R318" s="4"/>
    </row>
    <row r="319">
      <c r="A319" s="209" t="s">
        <v>1040</v>
      </c>
      <c r="B319" s="65">
        <f t="array" ref="B319">INDEX(postDEL!$A$2:$P782,$O319,2)</f>
        <v>44502</v>
      </c>
      <c r="C319" s="208">
        <f t="array" ref="C319">INDEX(postDEL!$A$2:$P782,$O319,3)</f>
        <v>0.268125</v>
      </c>
      <c r="D319" s="67" t="str">
        <f t="array" ref="D319">INDEX(postDEL!$A$2:$AN782,$O319,39)</f>
        <v>SpROSA145068</v>
      </c>
      <c r="E319" s="67" t="str">
        <f t="array" ref="E319">INDEX(postDEL!$A$2:$P782,$O319,4)</f>
        <v/>
      </c>
      <c r="F319" s="67" t="str">
        <f t="array" ref="F319">INDEX(postDEL!$A$2:$P782,$O319,5)</f>
        <v/>
      </c>
      <c r="G319" s="67" t="str">
        <f t="array" ref="G319">INDEX(postDEL!$A$2:$P782,$O319,11)</f>
        <v>Negative</v>
      </c>
      <c r="H319" s="67" t="str">
        <f t="array" ref="H319">INDEX(postDEL!$A$2:$AL782,$O319,37)</f>
        <v>Negative</v>
      </c>
      <c r="I319" s="65">
        <f t="array" ref="I319">INDEX(postDEL!$A$2:$AL782,$O319,12)</f>
        <v>44503</v>
      </c>
      <c r="J319" s="208">
        <f t="array" ref="J319">INDEX(postDEL!$A$2:$AL782,$O319,13)</f>
        <v>0.5576157407</v>
      </c>
      <c r="K319" s="67" t="str">
        <f t="array" ref="K319">INDEX(postDEL!$A$2:$AL782,$O319,36)</f>
        <v/>
      </c>
      <c r="L319" s="67" t="str">
        <f t="array" ref="L319">INDEX(postDEL!$A$2:$AL782,$O319,38)</f>
        <v/>
      </c>
      <c r="M319" s="67" t="str">
        <f t="array" ref="M319">INDEX(postDEL!$A$2:$AL782,$O319,15)</f>
        <v/>
      </c>
      <c r="N319" s="8">
        <f>COUNTIF(postDEL!$A$2:$A782,A319)</f>
        <v>1</v>
      </c>
      <c r="O319" s="13">
        <f>MATCH(A319,postDEL!A$2:A782,0)</f>
        <v>318</v>
      </c>
      <c r="P319" s="8" t="b">
        <f t="shared" si="1"/>
        <v>1</v>
      </c>
      <c r="Q319" s="8">
        <f t="shared" si="2"/>
        <v>1</v>
      </c>
      <c r="R319" s="4"/>
    </row>
    <row r="320">
      <c r="A320" s="209" t="s">
        <v>1042</v>
      </c>
      <c r="B320" s="65">
        <f t="array" ref="B320">INDEX(postDEL!$A$2:$P782,$O320,2)</f>
        <v>44502</v>
      </c>
      <c r="C320" s="208">
        <f t="array" ref="C320">INDEX(postDEL!$A$2:$P782,$O320,3)</f>
        <v>0.5234259259</v>
      </c>
      <c r="D320" s="67" t="str">
        <f t="array" ref="D320">INDEX(postDEL!$A$2:$AN782,$O320,39)</f>
        <v>SpROSA145068</v>
      </c>
      <c r="E320" s="67" t="str">
        <f t="array" ref="E320">INDEX(postDEL!$A$2:$P782,$O320,4)</f>
        <v/>
      </c>
      <c r="F320" s="67" t="str">
        <f t="array" ref="F320">INDEX(postDEL!$A$2:$P782,$O320,5)</f>
        <v/>
      </c>
      <c r="G320" s="67" t="str">
        <f t="array" ref="G320">INDEX(postDEL!$A$2:$P782,$O320,11)</f>
        <v>Negative</v>
      </c>
      <c r="H320" s="67" t="str">
        <f t="array" ref="H320">INDEX(postDEL!$A$2:$AL782,$O320,37)</f>
        <v>Negative</v>
      </c>
      <c r="I320" s="65">
        <f t="array" ref="I320">INDEX(postDEL!$A$2:$AL782,$O320,12)</f>
        <v>44503</v>
      </c>
      <c r="J320" s="208">
        <f t="array" ref="J320">INDEX(postDEL!$A$2:$AL782,$O320,13)</f>
        <v>0.5576157407</v>
      </c>
      <c r="K320" s="67" t="str">
        <f t="array" ref="K320">INDEX(postDEL!$A$2:$AL782,$O320,36)</f>
        <v/>
      </c>
      <c r="L320" s="67" t="str">
        <f t="array" ref="L320">INDEX(postDEL!$A$2:$AL782,$O320,38)</f>
        <v/>
      </c>
      <c r="M320" s="67" t="str">
        <f t="array" ref="M320">INDEX(postDEL!$A$2:$AL782,$O320,15)</f>
        <v/>
      </c>
      <c r="N320" s="8">
        <f>COUNTIF(postDEL!$A$2:$A782,A320)</f>
        <v>1</v>
      </c>
      <c r="O320" s="13">
        <f>MATCH(A320,postDEL!A$2:A782,0)</f>
        <v>319</v>
      </c>
      <c r="P320" s="8" t="str">
        <f t="shared" si="1"/>
        <v/>
      </c>
      <c r="Q320" s="8">
        <f t="shared" si="2"/>
        <v>1</v>
      </c>
      <c r="R320" s="4"/>
    </row>
    <row r="321">
      <c r="A321" s="209" t="s">
        <v>1045</v>
      </c>
      <c r="B321" s="65">
        <f t="array" ref="B321">INDEX(postDEL!$A$2:$P782,$O321,2)</f>
        <v>44502</v>
      </c>
      <c r="C321" s="208">
        <f t="array" ref="C321">INDEX(postDEL!$A$2:$P782,$O321,3)</f>
        <v>0.5234490741</v>
      </c>
      <c r="D321" s="67" t="str">
        <f t="array" ref="D321">INDEX(postDEL!$A$2:$AN782,$O321,39)</f>
        <v>SpROSA573919</v>
      </c>
      <c r="E321" s="67" t="str">
        <f t="array" ref="E321">INDEX(postDEL!$A$2:$P782,$O321,4)</f>
        <v/>
      </c>
      <c r="F321" s="67" t="str">
        <f t="array" ref="F321">INDEX(postDEL!$A$2:$P782,$O321,5)</f>
        <v/>
      </c>
      <c r="G321" s="67" t="str">
        <f t="array" ref="G321">INDEX(postDEL!$A$2:$P782,$O321,11)</f>
        <v>Negative</v>
      </c>
      <c r="H321" s="67" t="str">
        <f t="array" ref="H321">INDEX(postDEL!$A$2:$AL782,$O321,37)</f>
        <v>Negative</v>
      </c>
      <c r="I321" s="65">
        <f t="array" ref="I321">INDEX(postDEL!$A$2:$AL782,$O321,12)</f>
        <v>44503</v>
      </c>
      <c r="J321" s="208">
        <f t="array" ref="J321">INDEX(postDEL!$A$2:$AL782,$O321,13)</f>
        <v>0.5576157407</v>
      </c>
      <c r="K321" s="67" t="str">
        <f t="array" ref="K321">INDEX(postDEL!$A$2:$AL782,$O321,36)</f>
        <v/>
      </c>
      <c r="L321" s="67" t="str">
        <f t="array" ref="L321">INDEX(postDEL!$A$2:$AL782,$O321,38)</f>
        <v/>
      </c>
      <c r="M321" s="67" t="str">
        <f t="array" ref="M321">INDEX(postDEL!$A$2:$AL782,$O321,15)</f>
        <v/>
      </c>
      <c r="N321" s="8">
        <f>COUNTIF(postDEL!$A$2:$A782,A321)</f>
        <v>1</v>
      </c>
      <c r="O321" s="13">
        <f>MATCH(A321,postDEL!A$2:A782,0)</f>
        <v>320</v>
      </c>
      <c r="P321" s="8" t="str">
        <f t="shared" si="1"/>
        <v/>
      </c>
      <c r="Q321" s="8">
        <f t="shared" si="2"/>
        <v>1</v>
      </c>
      <c r="R321" s="4"/>
    </row>
    <row r="322">
      <c r="A322" s="209" t="s">
        <v>1048</v>
      </c>
      <c r="B322" s="65">
        <f t="array" ref="B322">INDEX(postDEL!$A$2:$P782,$O322,2)</f>
        <v>44502</v>
      </c>
      <c r="C322" s="208">
        <f t="array" ref="C322">INDEX(postDEL!$A$2:$P782,$O322,3)</f>
        <v>0.5240393519</v>
      </c>
      <c r="D322" s="67" t="str">
        <f t="array" ref="D322">INDEX(postDEL!$A$2:$AN782,$O322,39)</f>
        <v>SpROSA573919</v>
      </c>
      <c r="E322" s="67" t="str">
        <f t="array" ref="E322">INDEX(postDEL!$A$2:$P782,$O322,4)</f>
        <v/>
      </c>
      <c r="F322" s="67" t="str">
        <f t="array" ref="F322">INDEX(postDEL!$A$2:$P782,$O322,5)</f>
        <v/>
      </c>
      <c r="G322" s="67" t="str">
        <f t="array" ref="G322">INDEX(postDEL!$A$2:$P782,$O322,11)</f>
        <v>Negative</v>
      </c>
      <c r="H322" s="67" t="str">
        <f t="array" ref="H322">INDEX(postDEL!$A$2:$AL782,$O322,37)</f>
        <v>Negative</v>
      </c>
      <c r="I322" s="65">
        <f t="array" ref="I322">INDEX(postDEL!$A$2:$AL782,$O322,12)</f>
        <v>44503</v>
      </c>
      <c r="J322" s="208">
        <f t="array" ref="J322">INDEX(postDEL!$A$2:$AL782,$O322,13)</f>
        <v>0.5576157407</v>
      </c>
      <c r="K322" s="67" t="str">
        <f t="array" ref="K322">INDEX(postDEL!$A$2:$AL782,$O322,36)</f>
        <v/>
      </c>
      <c r="L322" s="67" t="str">
        <f t="array" ref="L322">INDEX(postDEL!$A$2:$AL782,$O322,38)</f>
        <v/>
      </c>
      <c r="M322" s="67" t="str">
        <f t="array" ref="M322">INDEX(postDEL!$A$2:$AL782,$O322,15)</f>
        <v/>
      </c>
      <c r="N322" s="8">
        <f>COUNTIF(postDEL!$A$2:$A782,A322)</f>
        <v>1</v>
      </c>
      <c r="O322" s="13">
        <f>MATCH(A322,postDEL!A$2:A782,0)</f>
        <v>321</v>
      </c>
      <c r="P322" s="8" t="str">
        <f t="shared" si="1"/>
        <v/>
      </c>
      <c r="Q322" s="8">
        <f t="shared" si="2"/>
        <v>1</v>
      </c>
      <c r="R322" s="4"/>
    </row>
    <row r="323">
      <c r="A323" s="209" t="s">
        <v>1051</v>
      </c>
      <c r="B323" s="65">
        <f t="array" ref="B323">INDEX(postDEL!$A$2:$P782,$O323,2)</f>
        <v>44502</v>
      </c>
      <c r="C323" s="208">
        <f t="array" ref="C323">INDEX(postDEL!$A$2:$P782,$O323,3)</f>
        <v>0.5248148148</v>
      </c>
      <c r="D323" s="67" t="str">
        <f t="array" ref="D323">INDEX(postDEL!$A$2:$AN782,$O323,39)</f>
        <v>SpROSA145068</v>
      </c>
      <c r="E323" s="67" t="str">
        <f t="array" ref="E323">INDEX(postDEL!$A$2:$P782,$O323,4)</f>
        <v/>
      </c>
      <c r="F323" s="67" t="str">
        <f t="array" ref="F323">INDEX(postDEL!$A$2:$P782,$O323,5)</f>
        <v/>
      </c>
      <c r="G323" s="67" t="str">
        <f t="array" ref="G323">INDEX(postDEL!$A$2:$P782,$O323,11)</f>
        <v>Negative</v>
      </c>
      <c r="H323" s="67" t="str">
        <f t="array" ref="H323">INDEX(postDEL!$A$2:$AL782,$O323,37)</f>
        <v>Negative</v>
      </c>
      <c r="I323" s="65">
        <f t="array" ref="I323">INDEX(postDEL!$A$2:$AL782,$O323,12)</f>
        <v>44503</v>
      </c>
      <c r="J323" s="208">
        <f t="array" ref="J323">INDEX(postDEL!$A$2:$AL782,$O323,13)</f>
        <v>0.5576157407</v>
      </c>
      <c r="K323" s="67" t="str">
        <f t="array" ref="K323">INDEX(postDEL!$A$2:$AL782,$O323,36)</f>
        <v/>
      </c>
      <c r="L323" s="67" t="str">
        <f t="array" ref="L323">INDEX(postDEL!$A$2:$AL782,$O323,38)</f>
        <v/>
      </c>
      <c r="M323" s="67" t="str">
        <f t="array" ref="M323">INDEX(postDEL!$A$2:$AL782,$O323,15)</f>
        <v/>
      </c>
      <c r="N323" s="8">
        <f>COUNTIF(postDEL!$A$2:$A782,A323)</f>
        <v>1</v>
      </c>
      <c r="O323" s="13">
        <f>MATCH(A323,postDEL!A$2:A782,0)</f>
        <v>322</v>
      </c>
      <c r="P323" s="8" t="str">
        <f t="shared" si="1"/>
        <v/>
      </c>
      <c r="Q323" s="8">
        <f t="shared" si="2"/>
        <v>1</v>
      </c>
      <c r="R323" s="4"/>
    </row>
    <row r="324">
      <c r="A324" s="209" t="s">
        <v>1054</v>
      </c>
      <c r="B324" s="65">
        <f t="array" ref="B324">INDEX(postDEL!$A$2:$P782,$O324,2)</f>
        <v>44502</v>
      </c>
      <c r="C324" s="208">
        <f t="array" ref="C324">INDEX(postDEL!$A$2:$P782,$O324,3)</f>
        <v>0.5675810185</v>
      </c>
      <c r="D324" s="67" t="str">
        <f t="array" ref="D324">INDEX(postDEL!$A$2:$AN782,$O324,39)</f>
        <v>SpROSA145068</v>
      </c>
      <c r="E324" s="67" t="str">
        <f t="array" ref="E324">INDEX(postDEL!$A$2:$P782,$O324,4)</f>
        <v/>
      </c>
      <c r="F324" s="67" t="str">
        <f t="array" ref="F324">INDEX(postDEL!$A$2:$P782,$O324,5)</f>
        <v/>
      </c>
      <c r="G324" s="67" t="str">
        <f t="array" ref="G324">INDEX(postDEL!$A$2:$P782,$O324,11)</f>
        <v>Negative</v>
      </c>
      <c r="H324" s="67" t="str">
        <f t="array" ref="H324">INDEX(postDEL!$A$2:$AL782,$O324,37)</f>
        <v>Negative</v>
      </c>
      <c r="I324" s="65">
        <f t="array" ref="I324">INDEX(postDEL!$A$2:$AL782,$O324,12)</f>
        <v>44503</v>
      </c>
      <c r="J324" s="208">
        <f t="array" ref="J324">INDEX(postDEL!$A$2:$AL782,$O324,13)</f>
        <v>0.5576157407</v>
      </c>
      <c r="K324" s="67" t="str">
        <f t="array" ref="K324">INDEX(postDEL!$A$2:$AL782,$O324,36)</f>
        <v/>
      </c>
      <c r="L324" s="67" t="str">
        <f t="array" ref="L324">INDEX(postDEL!$A$2:$AL782,$O324,38)</f>
        <v/>
      </c>
      <c r="M324" s="67" t="str">
        <f t="array" ref="M324">INDEX(postDEL!$A$2:$AL782,$O324,15)</f>
        <v/>
      </c>
      <c r="N324" s="8">
        <f>COUNTIF(postDEL!$A$2:$A782,A324)</f>
        <v>1</v>
      </c>
      <c r="O324" s="13">
        <f>MATCH(A324,postDEL!A$2:A782,0)</f>
        <v>323</v>
      </c>
      <c r="P324" s="8" t="str">
        <f t="shared" si="1"/>
        <v/>
      </c>
      <c r="Q324" s="8">
        <f t="shared" si="2"/>
        <v>1</v>
      </c>
      <c r="R324" s="4"/>
    </row>
    <row r="325">
      <c r="A325" s="209" t="s">
        <v>1056</v>
      </c>
      <c r="B325" s="65">
        <f t="array" ref="B325">INDEX(postDEL!$A$2:$P782,$O325,2)</f>
        <v>44503</v>
      </c>
      <c r="C325" s="208">
        <f t="array" ref="C325">INDEX(postDEL!$A$2:$P782,$O325,3)</f>
        <v>0.1646759259</v>
      </c>
      <c r="D325" s="67" t="str">
        <f t="array" ref="D325">INDEX(postDEL!$A$2:$AN782,$O325,39)</f>
        <v>SpROSA145068</v>
      </c>
      <c r="E325" s="67" t="str">
        <f t="array" ref="E325">INDEX(postDEL!$A$2:$P782,$O325,4)</f>
        <v/>
      </c>
      <c r="F325" s="67" t="str">
        <f t="array" ref="F325">INDEX(postDEL!$A$2:$P782,$O325,5)</f>
        <v/>
      </c>
      <c r="G325" s="67" t="str">
        <f t="array" ref="G325">INDEX(postDEL!$A$2:$P782,$O325,11)</f>
        <v>Negative</v>
      </c>
      <c r="H325" s="67" t="str">
        <f t="array" ref="H325">INDEX(postDEL!$A$2:$AL782,$O325,37)</f>
        <v>Negative</v>
      </c>
      <c r="I325" s="65">
        <f t="array" ref="I325">INDEX(postDEL!$A$2:$AL782,$O325,12)</f>
        <v>44503</v>
      </c>
      <c r="J325" s="208">
        <f t="array" ref="J325">INDEX(postDEL!$A$2:$AL782,$O325,13)</f>
        <v>0.5576157407</v>
      </c>
      <c r="K325" s="67" t="str">
        <f t="array" ref="K325">INDEX(postDEL!$A$2:$AL782,$O325,36)</f>
        <v/>
      </c>
      <c r="L325" s="67" t="str">
        <f t="array" ref="L325">INDEX(postDEL!$A$2:$AL782,$O325,38)</f>
        <v/>
      </c>
      <c r="M325" s="67" t="str">
        <f t="array" ref="M325">INDEX(postDEL!$A$2:$AL782,$O325,15)</f>
        <v/>
      </c>
      <c r="N325" s="8">
        <f>COUNTIF(postDEL!$A$2:$A782,A325)</f>
        <v>1</v>
      </c>
      <c r="O325" s="13">
        <f>MATCH(A325,postDEL!A$2:A782,0)</f>
        <v>324</v>
      </c>
      <c r="P325" s="8" t="b">
        <f t="shared" si="1"/>
        <v>1</v>
      </c>
      <c r="Q325" s="8">
        <f t="shared" si="2"/>
        <v>0</v>
      </c>
      <c r="R325" s="4"/>
    </row>
    <row r="326">
      <c r="A326" s="209" t="s">
        <v>1058</v>
      </c>
      <c r="B326" s="65">
        <f t="array" ref="B326">INDEX(postDEL!$A$2:$P782,$O326,2)</f>
        <v>44503</v>
      </c>
      <c r="C326" s="208">
        <f t="array" ref="C326">INDEX(postDEL!$A$2:$P782,$O326,3)</f>
        <v>0.1649652778</v>
      </c>
      <c r="D326" s="67" t="str">
        <f t="array" ref="D326">INDEX(postDEL!$A$2:$AN782,$O326,39)</f>
        <v>SpROSA145068</v>
      </c>
      <c r="E326" s="67" t="str">
        <f t="array" ref="E326">INDEX(postDEL!$A$2:$P782,$O326,4)</f>
        <v/>
      </c>
      <c r="F326" s="67" t="str">
        <f t="array" ref="F326">INDEX(postDEL!$A$2:$P782,$O326,5)</f>
        <v/>
      </c>
      <c r="G326" s="67" t="str">
        <f t="array" ref="G326">INDEX(postDEL!$A$2:$P782,$O326,11)</f>
        <v>Negative</v>
      </c>
      <c r="H326" s="67" t="str">
        <f t="array" ref="H326">INDEX(postDEL!$A$2:$AL782,$O326,37)</f>
        <v>Negative</v>
      </c>
      <c r="I326" s="65">
        <f t="array" ref="I326">INDEX(postDEL!$A$2:$AL782,$O326,12)</f>
        <v>44503</v>
      </c>
      <c r="J326" s="208">
        <f t="array" ref="J326">INDEX(postDEL!$A$2:$AL782,$O326,13)</f>
        <v>0.5576157407</v>
      </c>
      <c r="K326" s="67" t="str">
        <f t="array" ref="K326">INDEX(postDEL!$A$2:$AL782,$O326,36)</f>
        <v/>
      </c>
      <c r="L326" s="67" t="str">
        <f t="array" ref="L326">INDEX(postDEL!$A$2:$AL782,$O326,38)</f>
        <v/>
      </c>
      <c r="M326" s="67" t="str">
        <f t="array" ref="M326">INDEX(postDEL!$A$2:$AL782,$O326,15)</f>
        <v/>
      </c>
      <c r="N326" s="8">
        <f>COUNTIF(postDEL!$A$2:$A782,A326)</f>
        <v>1</v>
      </c>
      <c r="O326" s="13">
        <f>MATCH(A326,postDEL!A$2:A782,0)</f>
        <v>325</v>
      </c>
      <c r="P326" s="8" t="str">
        <f t="shared" si="1"/>
        <v/>
      </c>
      <c r="Q326" s="8">
        <f t="shared" si="2"/>
        <v>0</v>
      </c>
      <c r="R326" s="4"/>
    </row>
    <row r="327">
      <c r="A327" s="209" t="s">
        <v>1060</v>
      </c>
      <c r="B327" s="65">
        <f t="array" ref="B327">INDEX(postDEL!$A$2:$P782,$O327,2)</f>
        <v>44503</v>
      </c>
      <c r="C327" s="208">
        <f t="array" ref="C327">INDEX(postDEL!$A$2:$P782,$O327,3)</f>
        <v>0.1653472222</v>
      </c>
      <c r="D327" s="67" t="str">
        <f t="array" ref="D327">INDEX(postDEL!$A$2:$AN782,$O327,39)</f>
        <v>SpROSA145068</v>
      </c>
      <c r="E327" s="67" t="str">
        <f t="array" ref="E327">INDEX(postDEL!$A$2:$P782,$O327,4)</f>
        <v/>
      </c>
      <c r="F327" s="67" t="str">
        <f t="array" ref="F327">INDEX(postDEL!$A$2:$P782,$O327,5)</f>
        <v/>
      </c>
      <c r="G327" s="67" t="str">
        <f t="array" ref="G327">INDEX(postDEL!$A$2:$P782,$O327,11)</f>
        <v>Negative</v>
      </c>
      <c r="H327" s="67" t="str">
        <f t="array" ref="H327">INDEX(postDEL!$A$2:$AL782,$O327,37)</f>
        <v>Negative</v>
      </c>
      <c r="I327" s="65">
        <f t="array" ref="I327">INDEX(postDEL!$A$2:$AL782,$O327,12)</f>
        <v>44503</v>
      </c>
      <c r="J327" s="208">
        <f t="array" ref="J327">INDEX(postDEL!$A$2:$AL782,$O327,13)</f>
        <v>0.5576157407</v>
      </c>
      <c r="K327" s="67" t="str">
        <f t="array" ref="K327">INDEX(postDEL!$A$2:$AL782,$O327,36)</f>
        <v/>
      </c>
      <c r="L327" s="67" t="str">
        <f t="array" ref="L327">INDEX(postDEL!$A$2:$AL782,$O327,38)</f>
        <v/>
      </c>
      <c r="M327" s="67" t="str">
        <f t="array" ref="M327">INDEX(postDEL!$A$2:$AL782,$O327,15)</f>
        <v/>
      </c>
      <c r="N327" s="8">
        <f>COUNTIF(postDEL!$A$2:$A782,A327)</f>
        <v>1</v>
      </c>
      <c r="O327" s="13">
        <f>MATCH(A327,postDEL!A$2:A782,0)</f>
        <v>326</v>
      </c>
      <c r="P327" s="8" t="str">
        <f t="shared" si="1"/>
        <v/>
      </c>
      <c r="Q327" s="8">
        <f t="shared" si="2"/>
        <v>0</v>
      </c>
      <c r="R327" s="4"/>
    </row>
    <row r="328">
      <c r="A328" s="209" t="s">
        <v>1062</v>
      </c>
      <c r="B328" s="65">
        <f t="array" ref="B328">INDEX(postDEL!$A$2:$P782,$O328,2)</f>
        <v>44503</v>
      </c>
      <c r="C328" s="208">
        <f t="array" ref="C328">INDEX(postDEL!$A$2:$P782,$O328,3)</f>
        <v>0.1666435185</v>
      </c>
      <c r="D328" s="67" t="str">
        <f t="array" ref="D328">INDEX(postDEL!$A$2:$AN782,$O328,39)</f>
        <v>SpROSA145068</v>
      </c>
      <c r="E328" s="67" t="str">
        <f t="array" ref="E328">INDEX(postDEL!$A$2:$P782,$O328,4)</f>
        <v/>
      </c>
      <c r="F328" s="67" t="str">
        <f t="array" ref="F328">INDEX(postDEL!$A$2:$P782,$O328,5)</f>
        <v/>
      </c>
      <c r="G328" s="67" t="str">
        <f t="array" ref="G328">INDEX(postDEL!$A$2:$P782,$O328,11)</f>
        <v>Negative</v>
      </c>
      <c r="H328" s="67" t="str">
        <f t="array" ref="H328">INDEX(postDEL!$A$2:$AL782,$O328,37)</f>
        <v>Negative</v>
      </c>
      <c r="I328" s="65">
        <f t="array" ref="I328">INDEX(postDEL!$A$2:$AL782,$O328,12)</f>
        <v>44503</v>
      </c>
      <c r="J328" s="208">
        <f t="array" ref="J328">INDEX(postDEL!$A$2:$AL782,$O328,13)</f>
        <v>0.5576157407</v>
      </c>
      <c r="K328" s="67" t="str">
        <f t="array" ref="K328">INDEX(postDEL!$A$2:$AL782,$O328,36)</f>
        <v/>
      </c>
      <c r="L328" s="67" t="str">
        <f t="array" ref="L328">INDEX(postDEL!$A$2:$AL782,$O328,38)</f>
        <v/>
      </c>
      <c r="M328" s="67" t="str">
        <f t="array" ref="M328">INDEX(postDEL!$A$2:$AL782,$O328,15)</f>
        <v/>
      </c>
      <c r="N328" s="8">
        <f>COUNTIF(postDEL!$A$2:$A782,A328)</f>
        <v>1</v>
      </c>
      <c r="O328" s="13">
        <f>MATCH(A328,postDEL!A$2:A782,0)</f>
        <v>327</v>
      </c>
      <c r="P328" s="8" t="str">
        <f t="shared" si="1"/>
        <v/>
      </c>
      <c r="Q328" s="8">
        <f t="shared" si="2"/>
        <v>0</v>
      </c>
      <c r="R328" s="4"/>
    </row>
    <row r="329">
      <c r="A329" s="209" t="s">
        <v>1064</v>
      </c>
      <c r="B329" s="65">
        <f t="array" ref="B329">INDEX(postDEL!$A$2:$P782,$O329,2)</f>
        <v>44503</v>
      </c>
      <c r="C329" s="208">
        <f t="array" ref="C329">INDEX(postDEL!$A$2:$P782,$O329,3)</f>
        <v>0.1684722222</v>
      </c>
      <c r="D329" s="67" t="str">
        <f t="array" ref="D329">INDEX(postDEL!$A$2:$AN782,$O329,39)</f>
        <v>SpROSA145068</v>
      </c>
      <c r="E329" s="67" t="str">
        <f t="array" ref="E329">INDEX(postDEL!$A$2:$P782,$O329,4)</f>
        <v/>
      </c>
      <c r="F329" s="67" t="str">
        <f t="array" ref="F329">INDEX(postDEL!$A$2:$P782,$O329,5)</f>
        <v/>
      </c>
      <c r="G329" s="67" t="str">
        <f t="array" ref="G329">INDEX(postDEL!$A$2:$P782,$O329,11)</f>
        <v>Negative</v>
      </c>
      <c r="H329" s="67" t="str">
        <f t="array" ref="H329">INDEX(postDEL!$A$2:$AL782,$O329,37)</f>
        <v>Negative</v>
      </c>
      <c r="I329" s="65">
        <f t="array" ref="I329">INDEX(postDEL!$A$2:$AL782,$O329,12)</f>
        <v>44503</v>
      </c>
      <c r="J329" s="208">
        <f t="array" ref="J329">INDEX(postDEL!$A$2:$AL782,$O329,13)</f>
        <v>0.5576157407</v>
      </c>
      <c r="K329" s="67" t="str">
        <f t="array" ref="K329">INDEX(postDEL!$A$2:$AL782,$O329,36)</f>
        <v/>
      </c>
      <c r="L329" s="67" t="str">
        <f t="array" ref="L329">INDEX(postDEL!$A$2:$AL782,$O329,38)</f>
        <v/>
      </c>
      <c r="M329" s="67" t="str">
        <f t="array" ref="M329">INDEX(postDEL!$A$2:$AL782,$O329,15)</f>
        <v/>
      </c>
      <c r="N329" s="8">
        <f>COUNTIF(postDEL!$A$2:$A782,A329)</f>
        <v>1</v>
      </c>
      <c r="O329" s="13">
        <f>MATCH(A329,postDEL!A$2:A782,0)</f>
        <v>328</v>
      </c>
      <c r="P329" s="8" t="str">
        <f t="shared" si="1"/>
        <v/>
      </c>
      <c r="Q329" s="8">
        <f t="shared" si="2"/>
        <v>0</v>
      </c>
      <c r="R329" s="4"/>
    </row>
    <row r="330">
      <c r="A330" s="209" t="s">
        <v>1066</v>
      </c>
      <c r="B330" s="65">
        <f t="array" ref="B330">INDEX(postDEL!$A$2:$P782,$O330,2)</f>
        <v>44503</v>
      </c>
      <c r="C330" s="208">
        <f t="array" ref="C330">INDEX(postDEL!$A$2:$P782,$O330,3)</f>
        <v>0.1694560185</v>
      </c>
      <c r="D330" s="67" t="str">
        <f t="array" ref="D330">INDEX(postDEL!$A$2:$AN782,$O330,39)</f>
        <v>SpROSA145068</v>
      </c>
      <c r="E330" s="67" t="str">
        <f t="array" ref="E330">INDEX(postDEL!$A$2:$P782,$O330,4)</f>
        <v/>
      </c>
      <c r="F330" s="67" t="str">
        <f t="array" ref="F330">INDEX(postDEL!$A$2:$P782,$O330,5)</f>
        <v/>
      </c>
      <c r="G330" s="67" t="str">
        <f t="array" ref="G330">INDEX(postDEL!$A$2:$P782,$O330,11)</f>
        <v>Negative</v>
      </c>
      <c r="H330" s="67" t="str">
        <f t="array" ref="H330">INDEX(postDEL!$A$2:$AL782,$O330,37)</f>
        <v>Negative</v>
      </c>
      <c r="I330" s="65">
        <f t="array" ref="I330">INDEX(postDEL!$A$2:$AL782,$O330,12)</f>
        <v>44503</v>
      </c>
      <c r="J330" s="208">
        <f t="array" ref="J330">INDEX(postDEL!$A$2:$AL782,$O330,13)</f>
        <v>0.5576157407</v>
      </c>
      <c r="K330" s="67" t="str">
        <f t="array" ref="K330">INDEX(postDEL!$A$2:$AL782,$O330,36)</f>
        <v/>
      </c>
      <c r="L330" s="67" t="str">
        <f t="array" ref="L330">INDEX(postDEL!$A$2:$AL782,$O330,38)</f>
        <v/>
      </c>
      <c r="M330" s="67" t="str">
        <f t="array" ref="M330">INDEX(postDEL!$A$2:$AL782,$O330,15)</f>
        <v/>
      </c>
      <c r="N330" s="8">
        <f>COUNTIF(postDEL!$A$2:$A782,A330)</f>
        <v>1</v>
      </c>
      <c r="O330" s="13">
        <f>MATCH(A330,postDEL!A$2:A782,0)</f>
        <v>329</v>
      </c>
      <c r="P330" s="8" t="str">
        <f t="shared" si="1"/>
        <v/>
      </c>
      <c r="Q330" s="8">
        <f t="shared" si="2"/>
        <v>0</v>
      </c>
      <c r="R330" s="4"/>
    </row>
    <row r="331">
      <c r="A331" s="209" t="s">
        <v>1068</v>
      </c>
      <c r="B331" s="65">
        <f t="array" ref="B331">INDEX(postDEL!$A$2:$P782,$O331,2)</f>
        <v>44503</v>
      </c>
      <c r="C331" s="208">
        <f t="array" ref="C331">INDEX(postDEL!$A$2:$P782,$O331,3)</f>
        <v>0.1701157407</v>
      </c>
      <c r="D331" s="67" t="str">
        <f t="array" ref="D331">INDEX(postDEL!$A$2:$AN782,$O331,39)</f>
        <v>SpROSA573919</v>
      </c>
      <c r="E331" s="67" t="str">
        <f t="array" ref="E331">INDEX(postDEL!$A$2:$P782,$O331,4)</f>
        <v/>
      </c>
      <c r="F331" s="67" t="str">
        <f t="array" ref="F331">INDEX(postDEL!$A$2:$P782,$O331,5)</f>
        <v/>
      </c>
      <c r="G331" s="67" t="str">
        <f t="array" ref="G331">INDEX(postDEL!$A$2:$P782,$O331,11)</f>
        <v>Negative</v>
      </c>
      <c r="H331" s="67" t="str">
        <f t="array" ref="H331">INDEX(postDEL!$A$2:$AL782,$O331,37)</f>
        <v>Negative</v>
      </c>
      <c r="I331" s="65">
        <f t="array" ref="I331">INDEX(postDEL!$A$2:$AL782,$O331,12)</f>
        <v>44503</v>
      </c>
      <c r="J331" s="208">
        <f t="array" ref="J331">INDEX(postDEL!$A$2:$AL782,$O331,13)</f>
        <v>0.5576157407</v>
      </c>
      <c r="K331" s="67" t="str">
        <f t="array" ref="K331">INDEX(postDEL!$A$2:$AL782,$O331,36)</f>
        <v/>
      </c>
      <c r="L331" s="67" t="str">
        <f t="array" ref="L331">INDEX(postDEL!$A$2:$AL782,$O331,38)</f>
        <v/>
      </c>
      <c r="M331" s="67" t="str">
        <f t="array" ref="M331">INDEX(postDEL!$A$2:$AL782,$O331,15)</f>
        <v/>
      </c>
      <c r="N331" s="8">
        <f>COUNTIF(postDEL!$A$2:$A782,A331)</f>
        <v>1</v>
      </c>
      <c r="O331" s="13">
        <f>MATCH(A331,postDEL!A$2:A782,0)</f>
        <v>330</v>
      </c>
      <c r="P331" s="8" t="str">
        <f t="shared" si="1"/>
        <v/>
      </c>
      <c r="Q331" s="8">
        <f t="shared" si="2"/>
        <v>0</v>
      </c>
      <c r="R331" s="4"/>
    </row>
    <row r="332">
      <c r="A332" s="209" t="s">
        <v>1070</v>
      </c>
      <c r="B332" s="65">
        <f t="array" ref="B332">INDEX(postDEL!$A$2:$P782,$O332,2)</f>
        <v>44503</v>
      </c>
      <c r="C332" s="208">
        <f t="array" ref="C332">INDEX(postDEL!$A$2:$P782,$O332,3)</f>
        <v>0.1703472222</v>
      </c>
      <c r="D332" s="67" t="str">
        <f t="array" ref="D332">INDEX(postDEL!$A$2:$AN782,$O332,39)</f>
        <v>SpROSA145068</v>
      </c>
      <c r="E332" s="67" t="str">
        <f t="array" ref="E332">INDEX(postDEL!$A$2:$P782,$O332,4)</f>
        <v/>
      </c>
      <c r="F332" s="67" t="str">
        <f t="array" ref="F332">INDEX(postDEL!$A$2:$P782,$O332,5)</f>
        <v/>
      </c>
      <c r="G332" s="67" t="str">
        <f t="array" ref="G332">INDEX(postDEL!$A$2:$P782,$O332,11)</f>
        <v>Negative</v>
      </c>
      <c r="H332" s="67" t="str">
        <f t="array" ref="H332">INDEX(postDEL!$A$2:$AL782,$O332,37)</f>
        <v>Negative</v>
      </c>
      <c r="I332" s="65">
        <f t="array" ref="I332">INDEX(postDEL!$A$2:$AL782,$O332,12)</f>
        <v>44503</v>
      </c>
      <c r="J332" s="208">
        <f t="array" ref="J332">INDEX(postDEL!$A$2:$AL782,$O332,13)</f>
        <v>0.5576157407</v>
      </c>
      <c r="K332" s="67" t="str">
        <f t="array" ref="K332">INDEX(postDEL!$A$2:$AL782,$O332,36)</f>
        <v/>
      </c>
      <c r="L332" s="67" t="str">
        <f t="array" ref="L332">INDEX(postDEL!$A$2:$AL782,$O332,38)</f>
        <v/>
      </c>
      <c r="M332" s="67" t="str">
        <f t="array" ref="M332">INDEX(postDEL!$A$2:$AL782,$O332,15)</f>
        <v/>
      </c>
      <c r="N332" s="8">
        <f>COUNTIF(postDEL!$A$2:$A782,A332)</f>
        <v>1</v>
      </c>
      <c r="O332" s="13">
        <f>MATCH(A332,postDEL!A$2:A782,0)</f>
        <v>331</v>
      </c>
      <c r="P332" s="8" t="str">
        <f t="shared" si="1"/>
        <v/>
      </c>
      <c r="Q332" s="8">
        <f t="shared" si="2"/>
        <v>0</v>
      </c>
      <c r="R332" s="4"/>
    </row>
    <row r="333">
      <c r="A333" s="209" t="s">
        <v>1072</v>
      </c>
      <c r="B333" s="65">
        <f t="array" ref="B333">INDEX(postDEL!$A$2:$P782,$O333,2)</f>
        <v>44503</v>
      </c>
      <c r="C333" s="208">
        <f t="array" ref="C333">INDEX(postDEL!$A$2:$P782,$O333,3)</f>
        <v>0.1727777778</v>
      </c>
      <c r="D333" s="67" t="str">
        <f t="array" ref="D333">INDEX(postDEL!$A$2:$AN782,$O333,39)</f>
        <v>SpROSA145068</v>
      </c>
      <c r="E333" s="67" t="str">
        <f t="array" ref="E333">INDEX(postDEL!$A$2:$P782,$O333,4)</f>
        <v/>
      </c>
      <c r="F333" s="67" t="str">
        <f t="array" ref="F333">INDEX(postDEL!$A$2:$P782,$O333,5)</f>
        <v/>
      </c>
      <c r="G333" s="67" t="str">
        <f t="array" ref="G333">INDEX(postDEL!$A$2:$P782,$O333,11)</f>
        <v>Null</v>
      </c>
      <c r="H333" s="67" t="str">
        <f t="array" ref="H333">INDEX(postDEL!$A$2:$AL782,$O333,37)</f>
        <v>Negative</v>
      </c>
      <c r="I333" s="65" t="str">
        <f t="array" ref="I333">INDEX(postDEL!$A$2:$AL782,$O333,12)</f>
        <v/>
      </c>
      <c r="J333" s="208" t="str">
        <f t="array" ref="J333">INDEX(postDEL!$A$2:$AL782,$O333,13)</f>
        <v/>
      </c>
      <c r="K333" s="67">
        <f t="array" ref="K333">INDEX(postDEL!$A$2:$AL782,$O333,36)</f>
        <v>2.2</v>
      </c>
      <c r="L333" s="67" t="str">
        <f t="array" ref="L333">INDEX(postDEL!$A$2:$AL782,$O333,38)</f>
        <v/>
      </c>
      <c r="M333" s="67" t="str">
        <f t="array" ref="M333">INDEX(postDEL!$A$2:$AL782,$O333,15)</f>
        <v/>
      </c>
      <c r="N333" s="8">
        <f>COUNTIF(postDEL!$A$2:$A782,A333)</f>
        <v>1</v>
      </c>
      <c r="O333" s="13">
        <f>MATCH(A333,postDEL!A$2:A782,0)</f>
        <v>332</v>
      </c>
      <c r="P333" s="8" t="str">
        <f t="shared" si="1"/>
        <v/>
      </c>
      <c r="Q333" s="8">
        <f t="shared" si="2"/>
        <v>-1</v>
      </c>
      <c r="R333" s="4"/>
    </row>
    <row r="334">
      <c r="A334" s="209" t="s">
        <v>1074</v>
      </c>
      <c r="B334" s="65">
        <f t="array" ref="B334">INDEX(postDEL!$A$2:$P782,$O334,2)</f>
        <v>44503</v>
      </c>
      <c r="C334" s="208">
        <f t="array" ref="C334">INDEX(postDEL!$A$2:$P782,$O334,3)</f>
        <v>0.1738657407</v>
      </c>
      <c r="D334" s="67" t="str">
        <f t="array" ref="D334">INDEX(postDEL!$A$2:$AN782,$O334,39)</f>
        <v>SpROSA145068</v>
      </c>
      <c r="E334" s="67" t="str">
        <f t="array" ref="E334">INDEX(postDEL!$A$2:$P782,$O334,4)</f>
        <v/>
      </c>
      <c r="F334" s="67" t="str">
        <f t="array" ref="F334">INDEX(postDEL!$A$2:$P782,$O334,5)</f>
        <v/>
      </c>
      <c r="G334" s="67" t="str">
        <f t="array" ref="G334">INDEX(postDEL!$A$2:$P782,$O334,11)</f>
        <v>Null</v>
      </c>
      <c r="H334" s="67" t="str">
        <f t="array" ref="H334">INDEX(postDEL!$A$2:$AL782,$O334,37)</f>
        <v>Negative</v>
      </c>
      <c r="I334" s="65">
        <f t="array" ref="I334">INDEX(postDEL!$A$2:$AL782,$O334,12)</f>
        <v>44868</v>
      </c>
      <c r="J334" s="208">
        <f t="array" ref="J334">INDEX(postDEL!$A$2:$AL782,$O334,13)</f>
        <v>0.5355208333</v>
      </c>
      <c r="K334" s="67">
        <f t="array" ref="K334">INDEX(postDEL!$A$2:$AL782,$O334,36)</f>
        <v>2.2</v>
      </c>
      <c r="L334" s="67" t="str">
        <f t="array" ref="L334">INDEX(postDEL!$A$2:$AL782,$O334,38)</f>
        <v/>
      </c>
      <c r="M334" s="67" t="str">
        <f t="array" ref="M334">INDEX(postDEL!$A$2:$AL782,$O334,15)</f>
        <v/>
      </c>
      <c r="N334" s="8">
        <f>COUNTIF(postDEL!$A$2:$A782,A334)</f>
        <v>1</v>
      </c>
      <c r="O334" s="13">
        <f>MATCH(A334,postDEL!A$2:A782,0)</f>
        <v>333</v>
      </c>
      <c r="P334" s="8" t="str">
        <f t="shared" si="1"/>
        <v/>
      </c>
      <c r="Q334" s="8">
        <f t="shared" si="2"/>
        <v>365</v>
      </c>
      <c r="R334" s="4"/>
    </row>
    <row r="335">
      <c r="A335" s="209" t="s">
        <v>1076</v>
      </c>
      <c r="B335" s="65">
        <f t="array" ref="B335">INDEX(postDEL!$A$2:$P782,$O335,2)</f>
        <v>44503</v>
      </c>
      <c r="C335" s="208">
        <f t="array" ref="C335">INDEX(postDEL!$A$2:$P782,$O335,3)</f>
        <v>0.1747453704</v>
      </c>
      <c r="D335" s="67" t="str">
        <f t="array" ref="D335">INDEX(postDEL!$A$2:$AN782,$O335,39)</f>
        <v>SpROSA145068</v>
      </c>
      <c r="E335" s="67" t="str">
        <f t="array" ref="E335">INDEX(postDEL!$A$2:$P782,$O335,4)</f>
        <v/>
      </c>
      <c r="F335" s="67" t="str">
        <f t="array" ref="F335">INDEX(postDEL!$A$2:$P782,$O335,5)</f>
        <v/>
      </c>
      <c r="G335" s="67" t="str">
        <f t="array" ref="G335">INDEX(postDEL!$A$2:$P782,$O335,11)</f>
        <v>Null</v>
      </c>
      <c r="H335" s="67" t="str">
        <f t="array" ref="H335">INDEX(postDEL!$A$2:$AL782,$O335,37)</f>
        <v>Negative</v>
      </c>
      <c r="I335" s="65" t="str">
        <f t="array" ref="I335">INDEX(postDEL!$A$2:$AL782,$O335,12)</f>
        <v/>
      </c>
      <c r="J335" s="208" t="str">
        <f t="array" ref="J335">INDEX(postDEL!$A$2:$AL782,$O335,13)</f>
        <v/>
      </c>
      <c r="K335" s="67">
        <f t="array" ref="K335">INDEX(postDEL!$A$2:$AL782,$O335,36)</f>
        <v>2.2</v>
      </c>
      <c r="L335" s="67" t="str">
        <f t="array" ref="L335">INDEX(postDEL!$A$2:$AL782,$O335,38)</f>
        <v/>
      </c>
      <c r="M335" s="67" t="str">
        <f t="array" ref="M335">INDEX(postDEL!$A$2:$AL782,$O335,15)</f>
        <v/>
      </c>
      <c r="N335" s="8">
        <f>COUNTIF(postDEL!$A$2:$A782,A335)</f>
        <v>1</v>
      </c>
      <c r="O335" s="13">
        <f>MATCH(A335,postDEL!A$2:A782,0)</f>
        <v>334</v>
      </c>
      <c r="P335" s="8" t="str">
        <f t="shared" si="1"/>
        <v/>
      </c>
      <c r="Q335" s="8">
        <f t="shared" si="2"/>
        <v>-1</v>
      </c>
      <c r="R335" s="4"/>
    </row>
    <row r="336">
      <c r="A336" s="209" t="s">
        <v>1078</v>
      </c>
      <c r="B336" s="65">
        <f t="array" ref="B336">INDEX(postDEL!$A$2:$P782,$O336,2)</f>
        <v>44503</v>
      </c>
      <c r="C336" s="208">
        <f t="array" ref="C336">INDEX(postDEL!$A$2:$P782,$O336,3)</f>
        <v>0.1768171296</v>
      </c>
      <c r="D336" s="67" t="str">
        <f t="array" ref="D336">INDEX(postDEL!$A$2:$AN782,$O336,39)</f>
        <v>SpROSA573919</v>
      </c>
      <c r="E336" s="67" t="str">
        <f t="array" ref="E336">INDEX(postDEL!$A$2:$P782,$O336,4)</f>
        <v/>
      </c>
      <c r="F336" s="67" t="str">
        <f t="array" ref="F336">INDEX(postDEL!$A$2:$P782,$O336,5)</f>
        <v/>
      </c>
      <c r="G336" s="67" t="str">
        <f t="array" ref="G336">INDEX(postDEL!$A$2:$P782,$O336,11)</f>
        <v>Negative</v>
      </c>
      <c r="H336" s="67" t="str">
        <f t="array" ref="H336">INDEX(postDEL!$A$2:$AL782,$O336,37)</f>
        <v>Negative</v>
      </c>
      <c r="I336" s="65">
        <f t="array" ref="I336">INDEX(postDEL!$A$2:$AL782,$O336,12)</f>
        <v>44503</v>
      </c>
      <c r="J336" s="208">
        <f t="array" ref="J336">INDEX(postDEL!$A$2:$AL782,$O336,13)</f>
        <v>0.5576157407</v>
      </c>
      <c r="K336" s="67" t="str">
        <f t="array" ref="K336">INDEX(postDEL!$A$2:$AL782,$O336,36)</f>
        <v/>
      </c>
      <c r="L336" s="67" t="str">
        <f t="array" ref="L336">INDEX(postDEL!$A$2:$AL782,$O336,38)</f>
        <v/>
      </c>
      <c r="M336" s="67" t="str">
        <f t="array" ref="M336">INDEX(postDEL!$A$2:$AL782,$O336,15)</f>
        <v/>
      </c>
      <c r="N336" s="8">
        <f>COUNTIF(postDEL!$A$2:$A782,A336)</f>
        <v>1</v>
      </c>
      <c r="O336" s="13">
        <f>MATCH(A336,postDEL!A$2:A782,0)</f>
        <v>335</v>
      </c>
      <c r="P336" s="8" t="str">
        <f t="shared" si="1"/>
        <v/>
      </c>
      <c r="Q336" s="8">
        <f t="shared" si="2"/>
        <v>0</v>
      </c>
      <c r="R336" s="4"/>
    </row>
    <row r="337">
      <c r="A337" s="209" t="s">
        <v>1080</v>
      </c>
      <c r="B337" s="65">
        <f t="array" ref="B337">INDEX(postDEL!$A$2:$P782,$O337,2)</f>
        <v>44503</v>
      </c>
      <c r="C337" s="208">
        <f t="array" ref="C337">INDEX(postDEL!$A$2:$P782,$O337,3)</f>
        <v>0.1775231481</v>
      </c>
      <c r="D337" s="67" t="str">
        <f t="array" ref="D337">INDEX(postDEL!$A$2:$AN782,$O337,39)</f>
        <v>SpROSA573919</v>
      </c>
      <c r="E337" s="67" t="str">
        <f t="array" ref="E337">INDEX(postDEL!$A$2:$P782,$O337,4)</f>
        <v/>
      </c>
      <c r="F337" s="67" t="str">
        <f t="array" ref="F337">INDEX(postDEL!$A$2:$P782,$O337,5)</f>
        <v/>
      </c>
      <c r="G337" s="67" t="str">
        <f t="array" ref="G337">INDEX(postDEL!$A$2:$P782,$O337,11)</f>
        <v>Negative</v>
      </c>
      <c r="H337" s="67" t="str">
        <f t="array" ref="H337">INDEX(postDEL!$A$2:$AL782,$O337,37)</f>
        <v>Negative</v>
      </c>
      <c r="I337" s="65">
        <f t="array" ref="I337">INDEX(postDEL!$A$2:$AL782,$O337,12)</f>
        <v>44503</v>
      </c>
      <c r="J337" s="208">
        <f t="array" ref="J337">INDEX(postDEL!$A$2:$AL782,$O337,13)</f>
        <v>0.5576157407</v>
      </c>
      <c r="K337" s="67" t="str">
        <f t="array" ref="K337">INDEX(postDEL!$A$2:$AL782,$O337,36)</f>
        <v/>
      </c>
      <c r="L337" s="67" t="str">
        <f t="array" ref="L337">INDEX(postDEL!$A$2:$AL782,$O337,38)</f>
        <v/>
      </c>
      <c r="M337" s="67" t="str">
        <f t="array" ref="M337">INDEX(postDEL!$A$2:$AL782,$O337,15)</f>
        <v/>
      </c>
      <c r="N337" s="8">
        <f>COUNTIF(postDEL!$A$2:$A782,A337)</f>
        <v>1</v>
      </c>
      <c r="O337" s="13">
        <f>MATCH(A337,postDEL!A$2:A782,0)</f>
        <v>336</v>
      </c>
      <c r="P337" s="8" t="str">
        <f t="shared" si="1"/>
        <v/>
      </c>
      <c r="Q337" s="8">
        <f t="shared" si="2"/>
        <v>0</v>
      </c>
      <c r="R337" s="4"/>
    </row>
    <row r="338">
      <c r="A338" s="209" t="s">
        <v>1083</v>
      </c>
      <c r="B338" s="65">
        <f t="array" ref="B338">INDEX(postDEL!$A$2:$P782,$O338,2)</f>
        <v>44503</v>
      </c>
      <c r="C338" s="208">
        <f t="array" ref="C338">INDEX(postDEL!$A$2:$P782,$O338,3)</f>
        <v>0.1799537037</v>
      </c>
      <c r="D338" s="67" t="str">
        <f t="array" ref="D338">INDEX(postDEL!$A$2:$AN782,$O338,39)</f>
        <v>SpROSA145068</v>
      </c>
      <c r="E338" s="67" t="str">
        <f t="array" ref="E338">INDEX(postDEL!$A$2:$P782,$O338,4)</f>
        <v/>
      </c>
      <c r="F338" s="67" t="str">
        <f t="array" ref="F338">INDEX(postDEL!$A$2:$P782,$O338,5)</f>
        <v/>
      </c>
      <c r="G338" s="67" t="str">
        <f t="array" ref="G338">INDEX(postDEL!$A$2:$P782,$O338,11)</f>
        <v>Negative</v>
      </c>
      <c r="H338" s="67" t="str">
        <f t="array" ref="H338">INDEX(postDEL!$A$2:$AL782,$O338,37)</f>
        <v>Negative</v>
      </c>
      <c r="I338" s="65">
        <f t="array" ref="I338">INDEX(postDEL!$A$2:$AL782,$O338,12)</f>
        <v>44503</v>
      </c>
      <c r="J338" s="208">
        <f t="array" ref="J338">INDEX(postDEL!$A$2:$AL782,$O338,13)</f>
        <v>0.5576157407</v>
      </c>
      <c r="K338" s="67" t="str">
        <f t="array" ref="K338">INDEX(postDEL!$A$2:$AL782,$O338,36)</f>
        <v/>
      </c>
      <c r="L338" s="67" t="str">
        <f t="array" ref="L338">INDEX(postDEL!$A$2:$AL782,$O338,38)</f>
        <v/>
      </c>
      <c r="M338" s="67" t="str">
        <f t="array" ref="M338">INDEX(postDEL!$A$2:$AL782,$O338,15)</f>
        <v/>
      </c>
      <c r="N338" s="8">
        <f>COUNTIF(postDEL!$A$2:$A782,A338)</f>
        <v>1</v>
      </c>
      <c r="O338" s="13">
        <f>MATCH(A338,postDEL!A$2:A782,0)</f>
        <v>337</v>
      </c>
      <c r="P338" s="8" t="str">
        <f t="shared" si="1"/>
        <v/>
      </c>
      <c r="Q338" s="8">
        <f t="shared" si="2"/>
        <v>0</v>
      </c>
      <c r="R338" s="4"/>
    </row>
    <row r="339">
      <c r="A339" s="209" t="s">
        <v>1085</v>
      </c>
      <c r="B339" s="65">
        <f t="array" ref="B339">INDEX(postDEL!$A$2:$P782,$O339,2)</f>
        <v>44503</v>
      </c>
      <c r="C339" s="208">
        <f t="array" ref="C339">INDEX(postDEL!$A$2:$P782,$O339,3)</f>
        <v>0.182037037</v>
      </c>
      <c r="D339" s="67" t="str">
        <f t="array" ref="D339">INDEX(postDEL!$A$2:$AN782,$O339,39)</f>
        <v>SpROSA573919</v>
      </c>
      <c r="E339" s="67" t="str">
        <f t="array" ref="E339">INDEX(postDEL!$A$2:$P782,$O339,4)</f>
        <v/>
      </c>
      <c r="F339" s="67" t="str">
        <f t="array" ref="F339">INDEX(postDEL!$A$2:$P782,$O339,5)</f>
        <v/>
      </c>
      <c r="G339" s="67" t="str">
        <f t="array" ref="G339">INDEX(postDEL!$A$2:$P782,$O339,11)</f>
        <v>Negative</v>
      </c>
      <c r="H339" s="67" t="str">
        <f t="array" ref="H339">INDEX(postDEL!$A$2:$AL782,$O339,37)</f>
        <v>Negative</v>
      </c>
      <c r="I339" s="65">
        <f t="array" ref="I339">INDEX(postDEL!$A$2:$AL782,$O339,12)</f>
        <v>44503</v>
      </c>
      <c r="J339" s="208">
        <f t="array" ref="J339">INDEX(postDEL!$A$2:$AL782,$O339,13)</f>
        <v>0.5576157407</v>
      </c>
      <c r="K339" s="67" t="str">
        <f t="array" ref="K339">INDEX(postDEL!$A$2:$AL782,$O339,36)</f>
        <v/>
      </c>
      <c r="L339" s="67" t="str">
        <f t="array" ref="L339">INDEX(postDEL!$A$2:$AL782,$O339,38)</f>
        <v/>
      </c>
      <c r="M339" s="67" t="str">
        <f t="array" ref="M339">INDEX(postDEL!$A$2:$AL782,$O339,15)</f>
        <v/>
      </c>
      <c r="N339" s="8">
        <f>COUNTIF(postDEL!$A$2:$A782,A339)</f>
        <v>1</v>
      </c>
      <c r="O339" s="13">
        <f>MATCH(A339,postDEL!A$2:A782,0)</f>
        <v>338</v>
      </c>
      <c r="P339" s="8" t="str">
        <f t="shared" si="1"/>
        <v/>
      </c>
      <c r="Q339" s="8">
        <f t="shared" si="2"/>
        <v>0</v>
      </c>
      <c r="R339" s="4"/>
    </row>
    <row r="340">
      <c r="A340" s="209" t="s">
        <v>1087</v>
      </c>
      <c r="B340" s="65">
        <f t="array" ref="B340">INDEX(postDEL!$A$2:$P782,$O340,2)</f>
        <v>44503</v>
      </c>
      <c r="C340" s="208">
        <f t="array" ref="C340">INDEX(postDEL!$A$2:$P782,$O340,3)</f>
        <v>0.2479050926</v>
      </c>
      <c r="D340" s="67" t="str">
        <f t="array" ref="D340">INDEX(postDEL!$A$2:$AN782,$O340,39)</f>
        <v>SpROSA145068</v>
      </c>
      <c r="E340" s="67" t="str">
        <f t="array" ref="E340">INDEX(postDEL!$A$2:$P782,$O340,4)</f>
        <v/>
      </c>
      <c r="F340" s="67" t="str">
        <f t="array" ref="F340">INDEX(postDEL!$A$2:$P782,$O340,5)</f>
        <v/>
      </c>
      <c r="G340" s="67" t="str">
        <f t="array" ref="G340">INDEX(postDEL!$A$2:$P782,$O340,11)</f>
        <v>Negative</v>
      </c>
      <c r="H340" s="67" t="str">
        <f t="array" ref="H340">INDEX(postDEL!$A$2:$AL782,$O340,37)</f>
        <v>Negative</v>
      </c>
      <c r="I340" s="65">
        <f t="array" ref="I340">INDEX(postDEL!$A$2:$AL782,$O340,12)</f>
        <v>44503</v>
      </c>
      <c r="J340" s="208">
        <f t="array" ref="J340">INDEX(postDEL!$A$2:$AL782,$O340,13)</f>
        <v>0.5576157407</v>
      </c>
      <c r="K340" s="67" t="str">
        <f t="array" ref="K340">INDEX(postDEL!$A$2:$AL782,$O340,36)</f>
        <v/>
      </c>
      <c r="L340" s="67" t="str">
        <f t="array" ref="L340">INDEX(postDEL!$A$2:$AL782,$O340,38)</f>
        <v/>
      </c>
      <c r="M340" s="67" t="str">
        <f t="array" ref="M340">INDEX(postDEL!$A$2:$AL782,$O340,15)</f>
        <v/>
      </c>
      <c r="N340" s="8">
        <f>COUNTIF(postDEL!$A$2:$A782,A340)</f>
        <v>1</v>
      </c>
      <c r="O340" s="13">
        <f>MATCH(A340,postDEL!A$2:A782,0)</f>
        <v>339</v>
      </c>
      <c r="P340" s="8" t="str">
        <f t="shared" si="1"/>
        <v/>
      </c>
      <c r="Q340" s="8">
        <f t="shared" si="2"/>
        <v>0</v>
      </c>
      <c r="R340" s="4"/>
    </row>
    <row r="341">
      <c r="A341" s="209" t="s">
        <v>1089</v>
      </c>
      <c r="B341" s="65">
        <f t="array" ref="B341">INDEX(postDEL!$A$2:$P782,$O341,2)</f>
        <v>44503</v>
      </c>
      <c r="C341" s="208">
        <f t="array" ref="C341">INDEX(postDEL!$A$2:$P782,$O341,3)</f>
        <v>0.2639583333</v>
      </c>
      <c r="D341" s="67" t="str">
        <f t="array" ref="D341">INDEX(postDEL!$A$2:$AN782,$O341,39)</f>
        <v>SpROSA145068</v>
      </c>
      <c r="E341" s="67" t="str">
        <f t="array" ref="E341">INDEX(postDEL!$A$2:$P782,$O341,4)</f>
        <v/>
      </c>
      <c r="F341" s="67" t="str">
        <f t="array" ref="F341">INDEX(postDEL!$A$2:$P782,$O341,5)</f>
        <v/>
      </c>
      <c r="G341" s="67" t="str">
        <f t="array" ref="G341">INDEX(postDEL!$A$2:$P782,$O341,11)</f>
        <v>Negative</v>
      </c>
      <c r="H341" s="67" t="str">
        <f t="array" ref="H341">INDEX(postDEL!$A$2:$AL782,$O341,37)</f>
        <v>Negative</v>
      </c>
      <c r="I341" s="65">
        <f t="array" ref="I341">INDEX(postDEL!$A$2:$AL782,$O341,12)</f>
        <v>44503</v>
      </c>
      <c r="J341" s="208">
        <f t="array" ref="J341">INDEX(postDEL!$A$2:$AL782,$O341,13)</f>
        <v>0.5576157407</v>
      </c>
      <c r="K341" s="67" t="str">
        <f t="array" ref="K341">INDEX(postDEL!$A$2:$AL782,$O341,36)</f>
        <v/>
      </c>
      <c r="L341" s="67" t="str">
        <f t="array" ref="L341">INDEX(postDEL!$A$2:$AL782,$O341,38)</f>
        <v/>
      </c>
      <c r="M341" s="67" t="str">
        <f t="array" ref="M341">INDEX(postDEL!$A$2:$AL782,$O341,15)</f>
        <v/>
      </c>
      <c r="N341" s="8">
        <f>COUNTIF(postDEL!$A$2:$A782,A341)</f>
        <v>1</v>
      </c>
      <c r="O341" s="13">
        <f>MATCH(A341,postDEL!A$2:A782,0)</f>
        <v>340</v>
      </c>
      <c r="P341" s="8" t="str">
        <f t="shared" si="1"/>
        <v/>
      </c>
      <c r="Q341" s="8">
        <f t="shared" si="2"/>
        <v>0</v>
      </c>
      <c r="R341" s="4"/>
    </row>
    <row r="342">
      <c r="A342" s="209" t="s">
        <v>1091</v>
      </c>
      <c r="B342" s="65">
        <f t="array" ref="B342">INDEX(postDEL!$A$2:$P782,$O342,2)</f>
        <v>44503</v>
      </c>
      <c r="C342" s="208">
        <f t="array" ref="C342">INDEX(postDEL!$A$2:$P782,$O342,3)</f>
        <v>0.2657060185</v>
      </c>
      <c r="D342" s="67" t="str">
        <f t="array" ref="D342">INDEX(postDEL!$A$2:$AN782,$O342,39)</f>
        <v>SpROSA145068</v>
      </c>
      <c r="E342" s="67" t="str">
        <f t="array" ref="E342">INDEX(postDEL!$A$2:$P782,$O342,4)</f>
        <v/>
      </c>
      <c r="F342" s="67" t="str">
        <f t="array" ref="F342">INDEX(postDEL!$A$2:$P782,$O342,5)</f>
        <v/>
      </c>
      <c r="G342" s="67" t="str">
        <f t="array" ref="G342">INDEX(postDEL!$A$2:$P782,$O342,11)</f>
        <v>Negative</v>
      </c>
      <c r="H342" s="67" t="str">
        <f t="array" ref="H342">INDEX(postDEL!$A$2:$AL782,$O342,37)</f>
        <v>Negative</v>
      </c>
      <c r="I342" s="65">
        <f t="array" ref="I342">INDEX(postDEL!$A$2:$AL782,$O342,12)</f>
        <v>44503</v>
      </c>
      <c r="J342" s="208">
        <f t="array" ref="J342">INDEX(postDEL!$A$2:$AL782,$O342,13)</f>
        <v>0.5576157407</v>
      </c>
      <c r="K342" s="67" t="str">
        <f t="array" ref="K342">INDEX(postDEL!$A$2:$AL782,$O342,36)</f>
        <v/>
      </c>
      <c r="L342" s="67" t="str">
        <f t="array" ref="L342">INDEX(postDEL!$A$2:$AL782,$O342,38)</f>
        <v/>
      </c>
      <c r="M342" s="67" t="str">
        <f t="array" ref="M342">INDEX(postDEL!$A$2:$AL782,$O342,15)</f>
        <v/>
      </c>
      <c r="N342" s="8">
        <f>COUNTIF(postDEL!$A$2:$A782,A342)</f>
        <v>1</v>
      </c>
      <c r="O342" s="13">
        <f>MATCH(A342,postDEL!A$2:A782,0)</f>
        <v>341</v>
      </c>
      <c r="P342" s="8" t="str">
        <f t="shared" si="1"/>
        <v/>
      </c>
      <c r="Q342" s="8">
        <f t="shared" si="2"/>
        <v>0</v>
      </c>
      <c r="R342" s="4"/>
    </row>
    <row r="343">
      <c r="A343" s="209" t="s">
        <v>1094</v>
      </c>
      <c r="B343" s="65">
        <f t="array" ref="B343">INDEX(postDEL!$A$2:$P782,$O343,2)</f>
        <v>44503</v>
      </c>
      <c r="C343" s="208">
        <f t="array" ref="C343">INDEX(postDEL!$A$2:$P782,$O343,3)</f>
        <v>0.2666898148</v>
      </c>
      <c r="D343" s="67" t="str">
        <f t="array" ref="D343">INDEX(postDEL!$A$2:$AN782,$O343,39)</f>
        <v>SpROSA145068</v>
      </c>
      <c r="E343" s="67" t="str">
        <f t="array" ref="E343">INDEX(postDEL!$A$2:$P782,$O343,4)</f>
        <v/>
      </c>
      <c r="F343" s="67" t="str">
        <f t="array" ref="F343">INDEX(postDEL!$A$2:$P782,$O343,5)</f>
        <v/>
      </c>
      <c r="G343" s="67" t="str">
        <f t="array" ref="G343">INDEX(postDEL!$A$2:$P782,$O343,11)</f>
        <v>Negative</v>
      </c>
      <c r="H343" s="67" t="str">
        <f t="array" ref="H343">INDEX(postDEL!$A$2:$AL782,$O343,37)</f>
        <v>Negative</v>
      </c>
      <c r="I343" s="65">
        <f t="array" ref="I343">INDEX(postDEL!$A$2:$AL782,$O343,12)</f>
        <v>44503</v>
      </c>
      <c r="J343" s="208">
        <f t="array" ref="J343">INDEX(postDEL!$A$2:$AL782,$O343,13)</f>
        <v>0.5576388889</v>
      </c>
      <c r="K343" s="67" t="str">
        <f t="array" ref="K343">INDEX(postDEL!$A$2:$AL782,$O343,36)</f>
        <v/>
      </c>
      <c r="L343" s="67" t="str">
        <f t="array" ref="L343">INDEX(postDEL!$A$2:$AL782,$O343,38)</f>
        <v/>
      </c>
      <c r="M343" s="67" t="str">
        <f t="array" ref="M343">INDEX(postDEL!$A$2:$AL782,$O343,15)</f>
        <v/>
      </c>
      <c r="N343" s="8">
        <f>COUNTIF(postDEL!$A$2:$A782,A343)</f>
        <v>1</v>
      </c>
      <c r="O343" s="13">
        <f>MATCH(A343,postDEL!A$2:A782,0)</f>
        <v>342</v>
      </c>
      <c r="P343" s="8" t="str">
        <f t="shared" si="1"/>
        <v/>
      </c>
      <c r="Q343" s="8">
        <f t="shared" si="2"/>
        <v>0</v>
      </c>
      <c r="R343" s="4"/>
    </row>
    <row r="344">
      <c r="A344" s="209" t="s">
        <v>1096</v>
      </c>
      <c r="B344" s="65">
        <f t="array" ref="B344">INDEX(postDEL!$A$2:$P782,$O344,2)</f>
        <v>44503</v>
      </c>
      <c r="C344" s="208">
        <f t="array" ref="C344">INDEX(postDEL!$A$2:$P782,$O344,3)</f>
        <v>0.2690277778</v>
      </c>
      <c r="D344" s="67" t="str">
        <f t="array" ref="D344">INDEX(postDEL!$A$2:$AN782,$O344,39)</f>
        <v>SpROSA145068</v>
      </c>
      <c r="E344" s="67" t="str">
        <f t="array" ref="E344">INDEX(postDEL!$A$2:$P782,$O344,4)</f>
        <v/>
      </c>
      <c r="F344" s="67" t="str">
        <f t="array" ref="F344">INDEX(postDEL!$A$2:$P782,$O344,5)</f>
        <v/>
      </c>
      <c r="G344" s="67" t="str">
        <f t="array" ref="G344">INDEX(postDEL!$A$2:$P782,$O344,11)</f>
        <v>Negative</v>
      </c>
      <c r="H344" s="67" t="str">
        <f t="array" ref="H344">INDEX(postDEL!$A$2:$AL782,$O344,37)</f>
        <v>Negative</v>
      </c>
      <c r="I344" s="65">
        <f t="array" ref="I344">INDEX(postDEL!$A$2:$AL782,$O344,12)</f>
        <v>44503</v>
      </c>
      <c r="J344" s="208">
        <f t="array" ref="J344">INDEX(postDEL!$A$2:$AL782,$O344,13)</f>
        <v>0.5576388889</v>
      </c>
      <c r="K344" s="67" t="str">
        <f t="array" ref="K344">INDEX(postDEL!$A$2:$AL782,$O344,36)</f>
        <v/>
      </c>
      <c r="L344" s="67" t="str">
        <f t="array" ref="L344">INDEX(postDEL!$A$2:$AL782,$O344,38)</f>
        <v/>
      </c>
      <c r="M344" s="67" t="str">
        <f t="array" ref="M344">INDEX(postDEL!$A$2:$AL782,$O344,15)</f>
        <v/>
      </c>
      <c r="N344" s="8">
        <f>COUNTIF(postDEL!$A$2:$A782,A344)</f>
        <v>1</v>
      </c>
      <c r="O344" s="13">
        <f>MATCH(A344,postDEL!A$2:A782,0)</f>
        <v>343</v>
      </c>
      <c r="P344" s="8" t="str">
        <f t="shared" si="1"/>
        <v/>
      </c>
      <c r="Q344" s="8">
        <f t="shared" si="2"/>
        <v>0</v>
      </c>
      <c r="R344" s="4"/>
    </row>
    <row r="345">
      <c r="A345" s="209" t="s">
        <v>1098</v>
      </c>
      <c r="B345" s="65">
        <f t="array" ref="B345">INDEX(postDEL!$A$2:$P782,$O345,2)</f>
        <v>44505</v>
      </c>
      <c r="C345" s="208">
        <f t="array" ref="C345">INDEX(postDEL!$A$2:$P782,$O345,3)</f>
        <v>0.2002199074</v>
      </c>
      <c r="D345" s="67" t="str">
        <f t="array" ref="D345">INDEX(postDEL!$A$2:$AN782,$O345,39)</f>
        <v>SpROSA145068</v>
      </c>
      <c r="E345" s="67" t="str">
        <f t="array" ref="E345">INDEX(postDEL!$A$2:$P782,$O345,4)</f>
        <v/>
      </c>
      <c r="F345" s="67" t="str">
        <f t="array" ref="F345">INDEX(postDEL!$A$2:$P782,$O345,5)</f>
        <v/>
      </c>
      <c r="G345" s="67" t="str">
        <f t="array" ref="G345">INDEX(postDEL!$A$2:$P782,$O345,11)</f>
        <v>Negative</v>
      </c>
      <c r="H345" s="67" t="str">
        <f t="array" ref="H345">INDEX(postDEL!$A$2:$AL782,$O345,37)</f>
        <v>Negative</v>
      </c>
      <c r="I345" s="65">
        <f t="array" ref="I345">INDEX(postDEL!$A$2:$AL782,$O345,12)</f>
        <v>44505</v>
      </c>
      <c r="J345" s="208">
        <f t="array" ref="J345">INDEX(postDEL!$A$2:$AL782,$O345,13)</f>
        <v>0.50375</v>
      </c>
      <c r="K345" s="67" t="str">
        <f t="array" ref="K345">INDEX(postDEL!$A$2:$AL782,$O345,36)</f>
        <v/>
      </c>
      <c r="L345" s="67" t="str">
        <f t="array" ref="L345">INDEX(postDEL!$A$2:$AL782,$O345,38)</f>
        <v/>
      </c>
      <c r="M345" s="67" t="str">
        <f t="array" ref="M345">INDEX(postDEL!$A$2:$AL782,$O345,15)</f>
        <v/>
      </c>
      <c r="N345" s="8">
        <f>COUNTIF(postDEL!$A$2:$A782,A345)</f>
        <v>1</v>
      </c>
      <c r="O345" s="13">
        <f>MATCH(A345,postDEL!A$2:A782,0)</f>
        <v>344</v>
      </c>
      <c r="P345" s="8" t="b">
        <f t="shared" si="1"/>
        <v>1</v>
      </c>
      <c r="Q345" s="8">
        <f t="shared" si="2"/>
        <v>0</v>
      </c>
      <c r="R345" s="4"/>
    </row>
    <row r="346">
      <c r="A346" s="209" t="s">
        <v>1100</v>
      </c>
      <c r="B346" s="65">
        <f t="array" ref="B346">INDEX(postDEL!$A$2:$P782,$O346,2)</f>
        <v>44505</v>
      </c>
      <c r="C346" s="208">
        <f t="array" ref="C346">INDEX(postDEL!$A$2:$P782,$O346,3)</f>
        <v>0.2004398148</v>
      </c>
      <c r="D346" s="67" t="str">
        <f t="array" ref="D346">INDEX(postDEL!$A$2:$AN782,$O346,39)</f>
        <v>SpROSA145068</v>
      </c>
      <c r="E346" s="67" t="str">
        <f t="array" ref="E346">INDEX(postDEL!$A$2:$P782,$O346,4)</f>
        <v/>
      </c>
      <c r="F346" s="67" t="str">
        <f t="array" ref="F346">INDEX(postDEL!$A$2:$P782,$O346,5)</f>
        <v/>
      </c>
      <c r="G346" s="67" t="str">
        <f t="array" ref="G346">INDEX(postDEL!$A$2:$P782,$O346,11)</f>
        <v>Negative</v>
      </c>
      <c r="H346" s="67" t="str">
        <f t="array" ref="H346">INDEX(postDEL!$A$2:$AL782,$O346,37)</f>
        <v>Negative</v>
      </c>
      <c r="I346" s="65">
        <f t="array" ref="I346">INDEX(postDEL!$A$2:$AL782,$O346,12)</f>
        <v>44505</v>
      </c>
      <c r="J346" s="208">
        <f t="array" ref="J346">INDEX(postDEL!$A$2:$AL782,$O346,13)</f>
        <v>0.50375</v>
      </c>
      <c r="K346" s="67" t="str">
        <f t="array" ref="K346">INDEX(postDEL!$A$2:$AL782,$O346,36)</f>
        <v/>
      </c>
      <c r="L346" s="67" t="str">
        <f t="array" ref="L346">INDEX(postDEL!$A$2:$AL782,$O346,38)</f>
        <v/>
      </c>
      <c r="M346" s="67" t="str">
        <f t="array" ref="M346">INDEX(postDEL!$A$2:$AL782,$O346,15)</f>
        <v/>
      </c>
      <c r="N346" s="8">
        <f>COUNTIF(postDEL!$A$2:$A782,A346)</f>
        <v>1</v>
      </c>
      <c r="O346" s="13">
        <f>MATCH(A346,postDEL!A$2:A782,0)</f>
        <v>345</v>
      </c>
      <c r="P346" s="8" t="str">
        <f t="shared" si="1"/>
        <v/>
      </c>
      <c r="Q346" s="8">
        <f t="shared" si="2"/>
        <v>0</v>
      </c>
      <c r="R346" s="4"/>
    </row>
    <row r="347">
      <c r="A347" s="209" t="s">
        <v>1102</v>
      </c>
      <c r="B347" s="65">
        <f t="array" ref="B347">INDEX(postDEL!$A$2:$P782,$O347,2)</f>
        <v>44505</v>
      </c>
      <c r="C347" s="208">
        <f t="array" ref="C347">INDEX(postDEL!$A$2:$P782,$O347,3)</f>
        <v>0.2015277778</v>
      </c>
      <c r="D347" s="67" t="str">
        <f t="array" ref="D347">INDEX(postDEL!$A$2:$AN782,$O347,39)</f>
        <v>SpROSA145068</v>
      </c>
      <c r="E347" s="67" t="str">
        <f t="array" ref="E347">INDEX(postDEL!$A$2:$P782,$O347,4)</f>
        <v/>
      </c>
      <c r="F347" s="67" t="str">
        <f t="array" ref="F347">INDEX(postDEL!$A$2:$P782,$O347,5)</f>
        <v/>
      </c>
      <c r="G347" s="67" t="str">
        <f t="array" ref="G347">INDEX(postDEL!$A$2:$P782,$O347,11)</f>
        <v>Negative</v>
      </c>
      <c r="H347" s="67" t="str">
        <f t="array" ref="H347">INDEX(postDEL!$A$2:$AL782,$O347,37)</f>
        <v>Negative</v>
      </c>
      <c r="I347" s="65">
        <f t="array" ref="I347">INDEX(postDEL!$A$2:$AL782,$O347,12)</f>
        <v>44505</v>
      </c>
      <c r="J347" s="208">
        <f t="array" ref="J347">INDEX(postDEL!$A$2:$AL782,$O347,13)</f>
        <v>0.50375</v>
      </c>
      <c r="K347" s="67" t="str">
        <f t="array" ref="K347">INDEX(postDEL!$A$2:$AL782,$O347,36)</f>
        <v/>
      </c>
      <c r="L347" s="67" t="str">
        <f t="array" ref="L347">INDEX(postDEL!$A$2:$AL782,$O347,38)</f>
        <v/>
      </c>
      <c r="M347" s="67" t="str">
        <f t="array" ref="M347">INDEX(postDEL!$A$2:$AL782,$O347,15)</f>
        <v/>
      </c>
      <c r="N347" s="8">
        <f>COUNTIF(postDEL!$A$2:$A782,A347)</f>
        <v>1</v>
      </c>
      <c r="O347" s="13">
        <f>MATCH(A347,postDEL!A$2:A782,0)</f>
        <v>346</v>
      </c>
      <c r="P347" s="8" t="str">
        <f t="shared" si="1"/>
        <v/>
      </c>
      <c r="Q347" s="8">
        <f t="shared" si="2"/>
        <v>0</v>
      </c>
      <c r="R347" s="4"/>
    </row>
    <row r="348">
      <c r="A348" s="209" t="s">
        <v>1104</v>
      </c>
      <c r="B348" s="65">
        <f t="array" ref="B348">INDEX(postDEL!$A$2:$P782,$O348,2)</f>
        <v>44505</v>
      </c>
      <c r="C348" s="208">
        <f t="array" ref="C348">INDEX(postDEL!$A$2:$P782,$O348,3)</f>
        <v>0.2057060185</v>
      </c>
      <c r="D348" s="67" t="str">
        <f t="array" ref="D348">INDEX(postDEL!$A$2:$AN782,$O348,39)</f>
        <v>SpROSA145068</v>
      </c>
      <c r="E348" s="67" t="str">
        <f t="array" ref="E348">INDEX(postDEL!$A$2:$P782,$O348,4)</f>
        <v/>
      </c>
      <c r="F348" s="67" t="str">
        <f t="array" ref="F348">INDEX(postDEL!$A$2:$P782,$O348,5)</f>
        <v/>
      </c>
      <c r="G348" s="67" t="str">
        <f t="array" ref="G348">INDEX(postDEL!$A$2:$P782,$O348,11)</f>
        <v>Negative</v>
      </c>
      <c r="H348" s="67" t="str">
        <f t="array" ref="H348">INDEX(postDEL!$A$2:$AL782,$O348,37)</f>
        <v>Negative</v>
      </c>
      <c r="I348" s="65">
        <f t="array" ref="I348">INDEX(postDEL!$A$2:$AL782,$O348,12)</f>
        <v>44505</v>
      </c>
      <c r="J348" s="208">
        <f t="array" ref="J348">INDEX(postDEL!$A$2:$AL782,$O348,13)</f>
        <v>0.50375</v>
      </c>
      <c r="K348" s="67" t="str">
        <f t="array" ref="K348">INDEX(postDEL!$A$2:$AL782,$O348,36)</f>
        <v/>
      </c>
      <c r="L348" s="67" t="str">
        <f t="array" ref="L348">INDEX(postDEL!$A$2:$AL782,$O348,38)</f>
        <v/>
      </c>
      <c r="M348" s="67" t="str">
        <f t="array" ref="M348">INDEX(postDEL!$A$2:$AL782,$O348,15)</f>
        <v/>
      </c>
      <c r="N348" s="8">
        <f>COUNTIF(postDEL!$A$2:$A782,A348)</f>
        <v>1</v>
      </c>
      <c r="O348" s="13">
        <f>MATCH(A348,postDEL!A$2:A782,0)</f>
        <v>347</v>
      </c>
      <c r="P348" s="8" t="str">
        <f t="shared" si="1"/>
        <v/>
      </c>
      <c r="Q348" s="8">
        <f t="shared" si="2"/>
        <v>0</v>
      </c>
      <c r="R348" s="4"/>
    </row>
    <row r="349">
      <c r="A349" s="209" t="s">
        <v>1106</v>
      </c>
      <c r="B349" s="65">
        <f t="array" ref="B349">INDEX(postDEL!$A$2:$P782,$O349,2)</f>
        <v>44505</v>
      </c>
      <c r="C349" s="208">
        <f t="array" ref="C349">INDEX(postDEL!$A$2:$P782,$O349,3)</f>
        <v>0.2060300926</v>
      </c>
      <c r="D349" s="67" t="str">
        <f t="array" ref="D349">INDEX(postDEL!$A$2:$AN782,$O349,39)</f>
        <v>SpROSA145068</v>
      </c>
      <c r="E349" s="67" t="str">
        <f t="array" ref="E349">INDEX(postDEL!$A$2:$P782,$O349,4)</f>
        <v/>
      </c>
      <c r="F349" s="67" t="str">
        <f t="array" ref="F349">INDEX(postDEL!$A$2:$P782,$O349,5)</f>
        <v/>
      </c>
      <c r="G349" s="67" t="str">
        <f t="array" ref="G349">INDEX(postDEL!$A$2:$P782,$O349,11)</f>
        <v>Negative</v>
      </c>
      <c r="H349" s="67" t="str">
        <f t="array" ref="H349">INDEX(postDEL!$A$2:$AL782,$O349,37)</f>
        <v>Negative</v>
      </c>
      <c r="I349" s="65">
        <f t="array" ref="I349">INDEX(postDEL!$A$2:$AL782,$O349,12)</f>
        <v>44505</v>
      </c>
      <c r="J349" s="208">
        <f t="array" ref="J349">INDEX(postDEL!$A$2:$AL782,$O349,13)</f>
        <v>0.50375</v>
      </c>
      <c r="K349" s="67" t="str">
        <f t="array" ref="K349">INDEX(postDEL!$A$2:$AL782,$O349,36)</f>
        <v/>
      </c>
      <c r="L349" s="67" t="str">
        <f t="array" ref="L349">INDEX(postDEL!$A$2:$AL782,$O349,38)</f>
        <v/>
      </c>
      <c r="M349" s="67" t="str">
        <f t="array" ref="M349">INDEX(postDEL!$A$2:$AL782,$O349,15)</f>
        <v/>
      </c>
      <c r="N349" s="8">
        <f>COUNTIF(postDEL!$A$2:$A782,A349)</f>
        <v>1</v>
      </c>
      <c r="O349" s="13">
        <f>MATCH(A349,postDEL!A$2:A782,0)</f>
        <v>348</v>
      </c>
      <c r="P349" s="8" t="str">
        <f t="shared" si="1"/>
        <v/>
      </c>
      <c r="Q349" s="8">
        <f t="shared" si="2"/>
        <v>0</v>
      </c>
      <c r="R349" s="4"/>
    </row>
    <row r="350">
      <c r="A350" s="209" t="s">
        <v>1108</v>
      </c>
      <c r="B350" s="65">
        <f t="array" ref="B350">INDEX(postDEL!$A$2:$P782,$O350,2)</f>
        <v>44505</v>
      </c>
      <c r="C350" s="208">
        <f t="array" ref="C350">INDEX(postDEL!$A$2:$P782,$O350,3)</f>
        <v>0.2062152778</v>
      </c>
      <c r="D350" s="67" t="str">
        <f t="array" ref="D350">INDEX(postDEL!$A$2:$AN782,$O350,39)</f>
        <v>SpROSA145068</v>
      </c>
      <c r="E350" s="67" t="str">
        <f t="array" ref="E350">INDEX(postDEL!$A$2:$P782,$O350,4)</f>
        <v/>
      </c>
      <c r="F350" s="67" t="str">
        <f t="array" ref="F350">INDEX(postDEL!$A$2:$P782,$O350,5)</f>
        <v/>
      </c>
      <c r="G350" s="67" t="str">
        <f t="array" ref="G350">INDEX(postDEL!$A$2:$P782,$O350,11)</f>
        <v>Negative</v>
      </c>
      <c r="H350" s="67" t="str">
        <f t="array" ref="H350">INDEX(postDEL!$A$2:$AL782,$O350,37)</f>
        <v>Negative</v>
      </c>
      <c r="I350" s="65">
        <f t="array" ref="I350">INDEX(postDEL!$A$2:$AL782,$O350,12)</f>
        <v>44505</v>
      </c>
      <c r="J350" s="208">
        <f t="array" ref="J350">INDEX(postDEL!$A$2:$AL782,$O350,13)</f>
        <v>0.50375</v>
      </c>
      <c r="K350" s="67" t="str">
        <f t="array" ref="K350">INDEX(postDEL!$A$2:$AL782,$O350,36)</f>
        <v/>
      </c>
      <c r="L350" s="67" t="str">
        <f t="array" ref="L350">INDEX(postDEL!$A$2:$AL782,$O350,38)</f>
        <v/>
      </c>
      <c r="M350" s="67" t="str">
        <f t="array" ref="M350">INDEX(postDEL!$A$2:$AL782,$O350,15)</f>
        <v/>
      </c>
      <c r="N350" s="8">
        <f>COUNTIF(postDEL!$A$2:$A782,A350)</f>
        <v>1</v>
      </c>
      <c r="O350" s="13">
        <f>MATCH(A350,postDEL!A$2:A782,0)</f>
        <v>349</v>
      </c>
      <c r="P350" s="8" t="str">
        <f t="shared" si="1"/>
        <v/>
      </c>
      <c r="Q350" s="8">
        <f t="shared" si="2"/>
        <v>0</v>
      </c>
      <c r="R350" s="4"/>
    </row>
    <row r="351">
      <c r="A351" s="209" t="s">
        <v>1110</v>
      </c>
      <c r="B351" s="65">
        <f t="array" ref="B351">INDEX(postDEL!$A$2:$P782,$O351,2)</f>
        <v>44505</v>
      </c>
      <c r="C351" s="208">
        <f t="array" ref="C351">INDEX(postDEL!$A$2:$P782,$O351,3)</f>
        <v>0.2080092593</v>
      </c>
      <c r="D351" s="67" t="str">
        <f t="array" ref="D351">INDEX(postDEL!$A$2:$AN782,$O351,39)</f>
        <v>SpROSA145068</v>
      </c>
      <c r="E351" s="67" t="str">
        <f t="array" ref="E351">INDEX(postDEL!$A$2:$P782,$O351,4)</f>
        <v/>
      </c>
      <c r="F351" s="67" t="str">
        <f t="array" ref="F351">INDEX(postDEL!$A$2:$P782,$O351,5)</f>
        <v/>
      </c>
      <c r="G351" s="67" t="str">
        <f t="array" ref="G351">INDEX(postDEL!$A$2:$P782,$O351,11)</f>
        <v>Negative</v>
      </c>
      <c r="H351" s="67" t="str">
        <f t="array" ref="H351">INDEX(postDEL!$A$2:$AL782,$O351,37)</f>
        <v>Negative</v>
      </c>
      <c r="I351" s="65">
        <f t="array" ref="I351">INDEX(postDEL!$A$2:$AL782,$O351,12)</f>
        <v>44505</v>
      </c>
      <c r="J351" s="208">
        <f t="array" ref="J351">INDEX(postDEL!$A$2:$AL782,$O351,13)</f>
        <v>0.50375</v>
      </c>
      <c r="K351" s="67" t="str">
        <f t="array" ref="K351">INDEX(postDEL!$A$2:$AL782,$O351,36)</f>
        <v/>
      </c>
      <c r="L351" s="67" t="str">
        <f t="array" ref="L351">INDEX(postDEL!$A$2:$AL782,$O351,38)</f>
        <v/>
      </c>
      <c r="M351" s="67" t="str">
        <f t="array" ref="M351">INDEX(postDEL!$A$2:$AL782,$O351,15)</f>
        <v/>
      </c>
      <c r="N351" s="8">
        <f>COUNTIF(postDEL!$A$2:$A782,A351)</f>
        <v>1</v>
      </c>
      <c r="O351" s="13">
        <f>MATCH(A351,postDEL!A$2:A782,0)</f>
        <v>350</v>
      </c>
      <c r="P351" s="8" t="str">
        <f t="shared" si="1"/>
        <v/>
      </c>
      <c r="Q351" s="8">
        <f t="shared" si="2"/>
        <v>0</v>
      </c>
      <c r="R351" s="4"/>
    </row>
    <row r="352">
      <c r="A352" s="209" t="s">
        <v>1112</v>
      </c>
      <c r="B352" s="65">
        <f t="array" ref="B352">INDEX(postDEL!$A$2:$P782,$O352,2)</f>
        <v>44505</v>
      </c>
      <c r="C352" s="208">
        <f t="array" ref="C352">INDEX(postDEL!$A$2:$P782,$O352,3)</f>
        <v>0.2700578704</v>
      </c>
      <c r="D352" s="67" t="str">
        <f t="array" ref="D352">INDEX(postDEL!$A$2:$AN782,$O352,39)</f>
        <v>SpROSA145068</v>
      </c>
      <c r="E352" s="67" t="str">
        <f t="array" ref="E352">INDEX(postDEL!$A$2:$P782,$O352,4)</f>
        <v/>
      </c>
      <c r="F352" s="67" t="str">
        <f t="array" ref="F352">INDEX(postDEL!$A$2:$P782,$O352,5)</f>
        <v/>
      </c>
      <c r="G352" s="67" t="str">
        <f t="array" ref="G352">INDEX(postDEL!$A$2:$P782,$O352,11)</f>
        <v>Negative</v>
      </c>
      <c r="H352" s="67" t="str">
        <f t="array" ref="H352">INDEX(postDEL!$A$2:$AL782,$O352,37)</f>
        <v>Negative</v>
      </c>
      <c r="I352" s="65">
        <f t="array" ref="I352">INDEX(postDEL!$A$2:$AL782,$O352,12)</f>
        <v>44505</v>
      </c>
      <c r="J352" s="208">
        <f t="array" ref="J352">INDEX(postDEL!$A$2:$AL782,$O352,13)</f>
        <v>0.50375</v>
      </c>
      <c r="K352" s="67" t="str">
        <f t="array" ref="K352">INDEX(postDEL!$A$2:$AL782,$O352,36)</f>
        <v/>
      </c>
      <c r="L352" s="67" t="str">
        <f t="array" ref="L352">INDEX(postDEL!$A$2:$AL782,$O352,38)</f>
        <v/>
      </c>
      <c r="M352" s="67" t="str">
        <f t="array" ref="M352">INDEX(postDEL!$A$2:$AL782,$O352,15)</f>
        <v/>
      </c>
      <c r="N352" s="8">
        <f>COUNTIF(postDEL!$A$2:$A782,A352)</f>
        <v>1</v>
      </c>
      <c r="O352" s="13">
        <f>MATCH(A352,postDEL!A$2:A782,0)</f>
        <v>351</v>
      </c>
      <c r="P352" s="8" t="str">
        <f t="shared" si="1"/>
        <v/>
      </c>
      <c r="Q352" s="8">
        <f t="shared" si="2"/>
        <v>0</v>
      </c>
      <c r="R352" s="4"/>
    </row>
    <row r="353">
      <c r="A353" s="209" t="s">
        <v>1114</v>
      </c>
      <c r="B353" s="65">
        <f t="array" ref="B353">INDEX(postDEL!$A$2:$P782,$O353,2)</f>
        <v>44505</v>
      </c>
      <c r="C353" s="208">
        <f t="array" ref="C353">INDEX(postDEL!$A$2:$P782,$O353,3)</f>
        <v>0.2704398148</v>
      </c>
      <c r="D353" s="67" t="str">
        <f t="array" ref="D353">INDEX(postDEL!$A$2:$AN782,$O353,39)</f>
        <v>SpROSA145068</v>
      </c>
      <c r="E353" s="67" t="str">
        <f t="array" ref="E353">INDEX(postDEL!$A$2:$P782,$O353,4)</f>
        <v/>
      </c>
      <c r="F353" s="67" t="str">
        <f t="array" ref="F353">INDEX(postDEL!$A$2:$P782,$O353,5)</f>
        <v/>
      </c>
      <c r="G353" s="67" t="str">
        <f t="array" ref="G353">INDEX(postDEL!$A$2:$P782,$O353,11)</f>
        <v>Negative</v>
      </c>
      <c r="H353" s="67" t="str">
        <f t="array" ref="H353">INDEX(postDEL!$A$2:$AL782,$O353,37)</f>
        <v>Negative</v>
      </c>
      <c r="I353" s="65">
        <f t="array" ref="I353">INDEX(postDEL!$A$2:$AL782,$O353,12)</f>
        <v>44505</v>
      </c>
      <c r="J353" s="208">
        <f t="array" ref="J353">INDEX(postDEL!$A$2:$AL782,$O353,13)</f>
        <v>0.50375</v>
      </c>
      <c r="K353" s="67" t="str">
        <f t="array" ref="K353">INDEX(postDEL!$A$2:$AL782,$O353,36)</f>
        <v/>
      </c>
      <c r="L353" s="67" t="str">
        <f t="array" ref="L353">INDEX(postDEL!$A$2:$AL782,$O353,38)</f>
        <v/>
      </c>
      <c r="M353" s="67" t="str">
        <f t="array" ref="M353">INDEX(postDEL!$A$2:$AL782,$O353,15)</f>
        <v/>
      </c>
      <c r="N353" s="8">
        <f>COUNTIF(postDEL!$A$2:$A782,A353)</f>
        <v>1</v>
      </c>
      <c r="O353" s="13">
        <f>MATCH(A353,postDEL!A$2:A782,0)</f>
        <v>352</v>
      </c>
      <c r="P353" s="8" t="str">
        <f t="shared" si="1"/>
        <v/>
      </c>
      <c r="Q353" s="8">
        <f t="shared" si="2"/>
        <v>0</v>
      </c>
      <c r="R353" s="4"/>
    </row>
    <row r="354">
      <c r="A354" s="209" t="s">
        <v>1116</v>
      </c>
      <c r="B354" s="65">
        <f t="array" ref="B354">INDEX(postDEL!$A$2:$P782,$O354,2)</f>
        <v>44505</v>
      </c>
      <c r="C354" s="208">
        <f t="array" ref="C354">INDEX(postDEL!$A$2:$P782,$O354,3)</f>
        <v>0.2712847222</v>
      </c>
      <c r="D354" s="67" t="str">
        <f t="array" ref="D354">INDEX(postDEL!$A$2:$AN782,$O354,39)</f>
        <v>SpROSA573919</v>
      </c>
      <c r="E354" s="67" t="str">
        <f t="array" ref="E354">INDEX(postDEL!$A$2:$P782,$O354,4)</f>
        <v/>
      </c>
      <c r="F354" s="67" t="str">
        <f t="array" ref="F354">INDEX(postDEL!$A$2:$P782,$O354,5)</f>
        <v/>
      </c>
      <c r="G354" s="67" t="str">
        <f t="array" ref="G354">INDEX(postDEL!$A$2:$P782,$O354,11)</f>
        <v>Negative</v>
      </c>
      <c r="H354" s="67" t="str">
        <f t="array" ref="H354">INDEX(postDEL!$A$2:$AL782,$O354,37)</f>
        <v>Negative</v>
      </c>
      <c r="I354" s="65">
        <f t="array" ref="I354">INDEX(postDEL!$A$2:$AL782,$O354,12)</f>
        <v>44505</v>
      </c>
      <c r="J354" s="208">
        <f t="array" ref="J354">INDEX(postDEL!$A$2:$AL782,$O354,13)</f>
        <v>0.50375</v>
      </c>
      <c r="K354" s="67" t="str">
        <f t="array" ref="K354">INDEX(postDEL!$A$2:$AL782,$O354,36)</f>
        <v/>
      </c>
      <c r="L354" s="67" t="str">
        <f t="array" ref="L354">INDEX(postDEL!$A$2:$AL782,$O354,38)</f>
        <v/>
      </c>
      <c r="M354" s="67" t="str">
        <f t="array" ref="M354">INDEX(postDEL!$A$2:$AL782,$O354,15)</f>
        <v/>
      </c>
      <c r="N354" s="8">
        <f>COUNTIF(postDEL!$A$2:$A782,A354)</f>
        <v>1</v>
      </c>
      <c r="O354" s="13">
        <f>MATCH(A354,postDEL!A$2:A782,0)</f>
        <v>353</v>
      </c>
      <c r="P354" s="8" t="str">
        <f t="shared" si="1"/>
        <v/>
      </c>
      <c r="Q354" s="8">
        <f t="shared" si="2"/>
        <v>0</v>
      </c>
      <c r="R354" s="4"/>
    </row>
    <row r="355">
      <c r="A355" s="209" t="s">
        <v>1118</v>
      </c>
      <c r="B355" s="65">
        <f t="array" ref="B355">INDEX(postDEL!$A$2:$P782,$O355,2)</f>
        <v>44505</v>
      </c>
      <c r="C355" s="208">
        <f t="array" ref="C355">INDEX(postDEL!$A$2:$P782,$O355,3)</f>
        <v>0.2714351852</v>
      </c>
      <c r="D355" s="67" t="str">
        <f t="array" ref="D355">INDEX(postDEL!$A$2:$AN782,$O355,39)</f>
        <v>SpROSA145068</v>
      </c>
      <c r="E355" s="67" t="str">
        <f t="array" ref="E355">INDEX(postDEL!$A$2:$P782,$O355,4)</f>
        <v/>
      </c>
      <c r="F355" s="67" t="str">
        <f t="array" ref="F355">INDEX(postDEL!$A$2:$P782,$O355,5)</f>
        <v/>
      </c>
      <c r="G355" s="67" t="str">
        <f t="array" ref="G355">INDEX(postDEL!$A$2:$P782,$O355,11)</f>
        <v>Negative</v>
      </c>
      <c r="H355" s="67" t="str">
        <f t="array" ref="H355">INDEX(postDEL!$A$2:$AL782,$O355,37)</f>
        <v>Negative</v>
      </c>
      <c r="I355" s="65">
        <f t="array" ref="I355">INDEX(postDEL!$A$2:$AL782,$O355,12)</f>
        <v>44505</v>
      </c>
      <c r="J355" s="208">
        <f t="array" ref="J355">INDEX(postDEL!$A$2:$AL782,$O355,13)</f>
        <v>0.50375</v>
      </c>
      <c r="K355" s="67" t="str">
        <f t="array" ref="K355">INDEX(postDEL!$A$2:$AL782,$O355,36)</f>
        <v/>
      </c>
      <c r="L355" s="67" t="str">
        <f t="array" ref="L355">INDEX(postDEL!$A$2:$AL782,$O355,38)</f>
        <v/>
      </c>
      <c r="M355" s="67" t="str">
        <f t="array" ref="M355">INDEX(postDEL!$A$2:$AL782,$O355,15)</f>
        <v/>
      </c>
      <c r="N355" s="8">
        <f>COUNTIF(postDEL!$A$2:$A782,A355)</f>
        <v>1</v>
      </c>
      <c r="O355" s="13">
        <f>MATCH(A355,postDEL!A$2:A782,0)</f>
        <v>354</v>
      </c>
      <c r="P355" s="8" t="str">
        <f t="shared" si="1"/>
        <v/>
      </c>
      <c r="Q355" s="8">
        <f t="shared" si="2"/>
        <v>0</v>
      </c>
      <c r="R355" s="4"/>
    </row>
    <row r="356">
      <c r="A356" s="209" t="s">
        <v>1120</v>
      </c>
      <c r="B356" s="65">
        <f t="array" ref="B356">INDEX(postDEL!$A$2:$P782,$O356,2)</f>
        <v>44505</v>
      </c>
      <c r="C356" s="208">
        <f t="array" ref="C356">INDEX(postDEL!$A$2:$P782,$O356,3)</f>
        <v>0.2716782407</v>
      </c>
      <c r="D356" s="67" t="str">
        <f t="array" ref="D356">INDEX(postDEL!$A$2:$AN782,$O356,39)</f>
        <v>SpROSA145068</v>
      </c>
      <c r="E356" s="67" t="str">
        <f t="array" ref="E356">INDEX(postDEL!$A$2:$P782,$O356,4)</f>
        <v/>
      </c>
      <c r="F356" s="67" t="str">
        <f t="array" ref="F356">INDEX(postDEL!$A$2:$P782,$O356,5)</f>
        <v/>
      </c>
      <c r="G356" s="67" t="str">
        <f t="array" ref="G356">INDEX(postDEL!$A$2:$P782,$O356,11)</f>
        <v>Negative</v>
      </c>
      <c r="H356" s="67" t="str">
        <f t="array" ref="H356">INDEX(postDEL!$A$2:$AL782,$O356,37)</f>
        <v>Negative</v>
      </c>
      <c r="I356" s="65">
        <f t="array" ref="I356">INDEX(postDEL!$A$2:$AL782,$O356,12)</f>
        <v>44505</v>
      </c>
      <c r="J356" s="208">
        <f t="array" ref="J356">INDEX(postDEL!$A$2:$AL782,$O356,13)</f>
        <v>0.50375</v>
      </c>
      <c r="K356" s="67" t="str">
        <f t="array" ref="K356">INDEX(postDEL!$A$2:$AL782,$O356,36)</f>
        <v/>
      </c>
      <c r="L356" s="67" t="str">
        <f t="array" ref="L356">INDEX(postDEL!$A$2:$AL782,$O356,38)</f>
        <v/>
      </c>
      <c r="M356" s="67" t="str">
        <f t="array" ref="M356">INDEX(postDEL!$A$2:$AL782,$O356,15)</f>
        <v/>
      </c>
      <c r="N356" s="8">
        <f>COUNTIF(postDEL!$A$2:$A782,A356)</f>
        <v>1</v>
      </c>
      <c r="O356" s="13">
        <f>MATCH(A356,postDEL!A$2:A782,0)</f>
        <v>355</v>
      </c>
      <c r="P356" s="8" t="str">
        <f t="shared" si="1"/>
        <v/>
      </c>
      <c r="Q356" s="8">
        <f t="shared" si="2"/>
        <v>0</v>
      </c>
      <c r="R356" s="4"/>
    </row>
    <row r="357">
      <c r="A357" s="209" t="s">
        <v>1122</v>
      </c>
      <c r="B357" s="65">
        <f t="array" ref="B357">INDEX(postDEL!$A$2:$P782,$O357,2)</f>
        <v>44505</v>
      </c>
      <c r="C357" s="208">
        <f t="array" ref="C357">INDEX(postDEL!$A$2:$P782,$O357,3)</f>
        <v>0.2720601852</v>
      </c>
      <c r="D357" s="67" t="str">
        <f t="array" ref="D357">INDEX(postDEL!$A$2:$AN782,$O357,39)</f>
        <v>SpROSA145068</v>
      </c>
      <c r="E357" s="67" t="str">
        <f t="array" ref="E357">INDEX(postDEL!$A$2:$P782,$O357,4)</f>
        <v/>
      </c>
      <c r="F357" s="67" t="str">
        <f t="array" ref="F357">INDEX(postDEL!$A$2:$P782,$O357,5)</f>
        <v/>
      </c>
      <c r="G357" s="67" t="str">
        <f t="array" ref="G357">INDEX(postDEL!$A$2:$P782,$O357,11)</f>
        <v>Negative</v>
      </c>
      <c r="H357" s="67" t="str">
        <f t="array" ref="H357">INDEX(postDEL!$A$2:$AL782,$O357,37)</f>
        <v>Negative</v>
      </c>
      <c r="I357" s="65">
        <f t="array" ref="I357">INDEX(postDEL!$A$2:$AL782,$O357,12)</f>
        <v>44505</v>
      </c>
      <c r="J357" s="208">
        <f t="array" ref="J357">INDEX(postDEL!$A$2:$AL782,$O357,13)</f>
        <v>0.50375</v>
      </c>
      <c r="K357" s="67" t="str">
        <f t="array" ref="K357">INDEX(postDEL!$A$2:$AL782,$O357,36)</f>
        <v/>
      </c>
      <c r="L357" s="67" t="str">
        <f t="array" ref="L357">INDEX(postDEL!$A$2:$AL782,$O357,38)</f>
        <v/>
      </c>
      <c r="M357" s="67" t="str">
        <f t="array" ref="M357">INDEX(postDEL!$A$2:$AL782,$O357,15)</f>
        <v/>
      </c>
      <c r="N357" s="8">
        <f>COUNTIF(postDEL!$A$2:$A782,A357)</f>
        <v>1</v>
      </c>
      <c r="O357" s="13">
        <f>MATCH(A357,postDEL!A$2:A782,0)</f>
        <v>356</v>
      </c>
      <c r="P357" s="8" t="str">
        <f t="shared" si="1"/>
        <v/>
      </c>
      <c r="Q357" s="8">
        <f t="shared" si="2"/>
        <v>0</v>
      </c>
      <c r="R357" s="4"/>
    </row>
    <row r="358">
      <c r="A358" s="209" t="s">
        <v>1124</v>
      </c>
      <c r="B358" s="65">
        <f t="array" ref="B358">INDEX(postDEL!$A$2:$P782,$O358,2)</f>
        <v>44505</v>
      </c>
      <c r="C358" s="208">
        <f t="array" ref="C358">INDEX(postDEL!$A$2:$P782,$O358,3)</f>
        <v>0.2728703704</v>
      </c>
      <c r="D358" s="67" t="str">
        <f t="array" ref="D358">INDEX(postDEL!$A$2:$AN782,$O358,39)</f>
        <v>SpROSA145068</v>
      </c>
      <c r="E358" s="67" t="str">
        <f t="array" ref="E358">INDEX(postDEL!$A$2:$P782,$O358,4)</f>
        <v/>
      </c>
      <c r="F358" s="67" t="str">
        <f t="array" ref="F358">INDEX(postDEL!$A$2:$P782,$O358,5)</f>
        <v/>
      </c>
      <c r="G358" s="67" t="str">
        <f t="array" ref="G358">INDEX(postDEL!$A$2:$P782,$O358,11)</f>
        <v>Negative</v>
      </c>
      <c r="H358" s="67" t="str">
        <f t="array" ref="H358">INDEX(postDEL!$A$2:$AL782,$O358,37)</f>
        <v>Negative</v>
      </c>
      <c r="I358" s="65">
        <f t="array" ref="I358">INDEX(postDEL!$A$2:$AL782,$O358,12)</f>
        <v>44505</v>
      </c>
      <c r="J358" s="208">
        <f t="array" ref="J358">INDEX(postDEL!$A$2:$AL782,$O358,13)</f>
        <v>0.50375</v>
      </c>
      <c r="K358" s="67" t="str">
        <f t="array" ref="K358">INDEX(postDEL!$A$2:$AL782,$O358,36)</f>
        <v/>
      </c>
      <c r="L358" s="67" t="str">
        <f t="array" ref="L358">INDEX(postDEL!$A$2:$AL782,$O358,38)</f>
        <v/>
      </c>
      <c r="M358" s="67" t="str">
        <f t="array" ref="M358">INDEX(postDEL!$A$2:$AL782,$O358,15)</f>
        <v/>
      </c>
      <c r="N358" s="8">
        <f>COUNTIF(postDEL!$A$2:$A782,A358)</f>
        <v>1</v>
      </c>
      <c r="O358" s="13">
        <f>MATCH(A358,postDEL!A$2:A782,0)</f>
        <v>357</v>
      </c>
      <c r="P358" s="8" t="str">
        <f t="shared" si="1"/>
        <v/>
      </c>
      <c r="Q358" s="8">
        <f t="shared" si="2"/>
        <v>0</v>
      </c>
      <c r="R358" s="4"/>
    </row>
    <row r="359">
      <c r="A359" s="209" t="s">
        <v>1126</v>
      </c>
      <c r="B359" s="65">
        <f t="array" ref="B359">INDEX(postDEL!$A$2:$P782,$O359,2)</f>
        <v>44505</v>
      </c>
      <c r="C359" s="208">
        <f t="array" ref="C359">INDEX(postDEL!$A$2:$P782,$O359,3)</f>
        <v>0.2733796296</v>
      </c>
      <c r="D359" s="67" t="str">
        <f t="array" ref="D359">INDEX(postDEL!$A$2:$AN782,$O359,39)</f>
        <v>SpROSA573919</v>
      </c>
      <c r="E359" s="67" t="str">
        <f t="array" ref="E359">INDEX(postDEL!$A$2:$P782,$O359,4)</f>
        <v/>
      </c>
      <c r="F359" s="67" t="str">
        <f t="array" ref="F359">INDEX(postDEL!$A$2:$P782,$O359,5)</f>
        <v/>
      </c>
      <c r="G359" s="67" t="str">
        <f t="array" ref="G359">INDEX(postDEL!$A$2:$P782,$O359,11)</f>
        <v>Negative</v>
      </c>
      <c r="H359" s="67" t="str">
        <f t="array" ref="H359">INDEX(postDEL!$A$2:$AL782,$O359,37)</f>
        <v>Negative</v>
      </c>
      <c r="I359" s="65">
        <f t="array" ref="I359">INDEX(postDEL!$A$2:$AL782,$O359,12)</f>
        <v>44505</v>
      </c>
      <c r="J359" s="208">
        <f t="array" ref="J359">INDEX(postDEL!$A$2:$AL782,$O359,13)</f>
        <v>0.50375</v>
      </c>
      <c r="K359" s="67" t="str">
        <f t="array" ref="K359">INDEX(postDEL!$A$2:$AL782,$O359,36)</f>
        <v/>
      </c>
      <c r="L359" s="67" t="str">
        <f t="array" ref="L359">INDEX(postDEL!$A$2:$AL782,$O359,38)</f>
        <v/>
      </c>
      <c r="M359" s="67" t="str">
        <f t="array" ref="M359">INDEX(postDEL!$A$2:$AL782,$O359,15)</f>
        <v/>
      </c>
      <c r="N359" s="8">
        <f>COUNTIF(postDEL!$A$2:$A782,A359)</f>
        <v>1</v>
      </c>
      <c r="O359" s="13">
        <f>MATCH(A359,postDEL!A$2:A782,0)</f>
        <v>358</v>
      </c>
      <c r="P359" s="8" t="str">
        <f t="shared" si="1"/>
        <v/>
      </c>
      <c r="Q359" s="8">
        <f t="shared" si="2"/>
        <v>0</v>
      </c>
      <c r="R359" s="4"/>
    </row>
    <row r="360">
      <c r="A360" s="209" t="s">
        <v>1128</v>
      </c>
      <c r="B360" s="65">
        <f t="array" ref="B360">INDEX(postDEL!$A$2:$P782,$O360,2)</f>
        <v>44505</v>
      </c>
      <c r="C360" s="208">
        <f t="array" ref="C360">INDEX(postDEL!$A$2:$P782,$O360,3)</f>
        <v>0.2736458333</v>
      </c>
      <c r="D360" s="67" t="str">
        <f t="array" ref="D360">INDEX(postDEL!$A$2:$AN782,$O360,39)</f>
        <v>SpROSA145068</v>
      </c>
      <c r="E360" s="67" t="str">
        <f t="array" ref="E360">INDEX(postDEL!$A$2:$P782,$O360,4)</f>
        <v/>
      </c>
      <c r="F360" s="67" t="str">
        <f t="array" ref="F360">INDEX(postDEL!$A$2:$P782,$O360,5)</f>
        <v/>
      </c>
      <c r="G360" s="67" t="str">
        <f t="array" ref="G360">INDEX(postDEL!$A$2:$P782,$O360,11)</f>
        <v>Negative</v>
      </c>
      <c r="H360" s="67" t="str">
        <f t="array" ref="H360">INDEX(postDEL!$A$2:$AL782,$O360,37)</f>
        <v>Negative</v>
      </c>
      <c r="I360" s="65">
        <f t="array" ref="I360">INDEX(postDEL!$A$2:$AL782,$O360,12)</f>
        <v>44505</v>
      </c>
      <c r="J360" s="208">
        <f t="array" ref="J360">INDEX(postDEL!$A$2:$AL782,$O360,13)</f>
        <v>0.50375</v>
      </c>
      <c r="K360" s="67" t="str">
        <f t="array" ref="K360">INDEX(postDEL!$A$2:$AL782,$O360,36)</f>
        <v/>
      </c>
      <c r="L360" s="67" t="str">
        <f t="array" ref="L360">INDEX(postDEL!$A$2:$AL782,$O360,38)</f>
        <v/>
      </c>
      <c r="M360" s="67" t="str">
        <f t="array" ref="M360">INDEX(postDEL!$A$2:$AL782,$O360,15)</f>
        <v/>
      </c>
      <c r="N360" s="8">
        <f>COUNTIF(postDEL!$A$2:$A782,A360)</f>
        <v>1</v>
      </c>
      <c r="O360" s="13">
        <f>MATCH(A360,postDEL!A$2:A782,0)</f>
        <v>359</v>
      </c>
      <c r="P360" s="8" t="str">
        <f t="shared" si="1"/>
        <v/>
      </c>
      <c r="Q360" s="8">
        <f t="shared" si="2"/>
        <v>0</v>
      </c>
      <c r="R360" s="4"/>
    </row>
    <row r="361">
      <c r="A361" s="209" t="s">
        <v>1131</v>
      </c>
      <c r="B361" s="65">
        <f t="array" ref="B361">INDEX(postDEL!$A$2:$P782,$O361,2)</f>
        <v>44505</v>
      </c>
      <c r="C361" s="208">
        <f t="array" ref="C361">INDEX(postDEL!$A$2:$P782,$O361,3)</f>
        <v>0.2848726852</v>
      </c>
      <c r="D361" s="67" t="str">
        <f t="array" ref="D361">INDEX(postDEL!$A$2:$AN782,$O361,39)</f>
        <v>SpROSA145068</v>
      </c>
      <c r="E361" s="67" t="str">
        <f t="array" ref="E361">INDEX(postDEL!$A$2:$P782,$O361,4)</f>
        <v/>
      </c>
      <c r="F361" s="67" t="str">
        <f t="array" ref="F361">INDEX(postDEL!$A$2:$P782,$O361,5)</f>
        <v/>
      </c>
      <c r="G361" s="67" t="str">
        <f t="array" ref="G361">INDEX(postDEL!$A$2:$P782,$O361,11)</f>
        <v>Negative</v>
      </c>
      <c r="H361" s="67" t="str">
        <f t="array" ref="H361">INDEX(postDEL!$A$2:$AL782,$O361,37)</f>
        <v>Negative</v>
      </c>
      <c r="I361" s="65">
        <f t="array" ref="I361">INDEX(postDEL!$A$2:$AL782,$O361,12)</f>
        <v>44505</v>
      </c>
      <c r="J361" s="208">
        <f t="array" ref="J361">INDEX(postDEL!$A$2:$AL782,$O361,13)</f>
        <v>0.50375</v>
      </c>
      <c r="K361" s="67" t="str">
        <f t="array" ref="K361">INDEX(postDEL!$A$2:$AL782,$O361,36)</f>
        <v/>
      </c>
      <c r="L361" s="67" t="str">
        <f t="array" ref="L361">INDEX(postDEL!$A$2:$AL782,$O361,38)</f>
        <v/>
      </c>
      <c r="M361" s="67" t="str">
        <f t="array" ref="M361">INDEX(postDEL!$A$2:$AL782,$O361,15)</f>
        <v/>
      </c>
      <c r="N361" s="8">
        <f>COUNTIF(postDEL!$A$2:$A782,A361)</f>
        <v>1</v>
      </c>
      <c r="O361" s="13">
        <f>MATCH(A361,postDEL!A$2:A782,0)</f>
        <v>360</v>
      </c>
      <c r="P361" s="8" t="str">
        <f t="shared" si="1"/>
        <v/>
      </c>
      <c r="Q361" s="8">
        <f t="shared" si="2"/>
        <v>0</v>
      </c>
      <c r="R361" s="4"/>
    </row>
    <row r="362">
      <c r="A362" s="209" t="s">
        <v>1134</v>
      </c>
      <c r="B362" s="65">
        <f t="array" ref="B362">INDEX(postDEL!$A$2:$P782,$O362,2)</f>
        <v>44505</v>
      </c>
      <c r="C362" s="208">
        <f t="array" ref="C362">INDEX(postDEL!$A$2:$P782,$O362,3)</f>
        <v>0.2984027778</v>
      </c>
      <c r="D362" s="67" t="str">
        <f t="array" ref="D362">INDEX(postDEL!$A$2:$AN782,$O362,39)</f>
        <v>SpROSA145068</v>
      </c>
      <c r="E362" s="67" t="str">
        <f t="array" ref="E362">INDEX(postDEL!$A$2:$P782,$O362,4)</f>
        <v/>
      </c>
      <c r="F362" s="67" t="str">
        <f t="array" ref="F362">INDEX(postDEL!$A$2:$P782,$O362,5)</f>
        <v/>
      </c>
      <c r="G362" s="67" t="str">
        <f t="array" ref="G362">INDEX(postDEL!$A$2:$P782,$O362,11)</f>
        <v>Negative</v>
      </c>
      <c r="H362" s="67" t="str">
        <f t="array" ref="H362">INDEX(postDEL!$A$2:$AL782,$O362,37)</f>
        <v>Negative</v>
      </c>
      <c r="I362" s="65">
        <f t="array" ref="I362">INDEX(postDEL!$A$2:$AL782,$O362,12)</f>
        <v>44505</v>
      </c>
      <c r="J362" s="208">
        <f t="array" ref="J362">INDEX(postDEL!$A$2:$AL782,$O362,13)</f>
        <v>0.50375</v>
      </c>
      <c r="K362" s="67" t="str">
        <f t="array" ref="K362">INDEX(postDEL!$A$2:$AL782,$O362,36)</f>
        <v/>
      </c>
      <c r="L362" s="67" t="str">
        <f t="array" ref="L362">INDEX(postDEL!$A$2:$AL782,$O362,38)</f>
        <v/>
      </c>
      <c r="M362" s="67" t="str">
        <f t="array" ref="M362">INDEX(postDEL!$A$2:$AL782,$O362,15)</f>
        <v/>
      </c>
      <c r="N362" s="8">
        <f>COUNTIF(postDEL!$A$2:$A782,A362)</f>
        <v>1</v>
      </c>
      <c r="O362" s="13">
        <f>MATCH(A362,postDEL!A$2:A782,0)</f>
        <v>361</v>
      </c>
      <c r="P362" s="8" t="str">
        <f t="shared" si="1"/>
        <v/>
      </c>
      <c r="Q362" s="8">
        <f t="shared" si="2"/>
        <v>0</v>
      </c>
      <c r="R362" s="4"/>
    </row>
    <row r="363">
      <c r="A363" s="209" t="s">
        <v>1136</v>
      </c>
      <c r="B363" s="65">
        <f t="array" ref="B363">INDEX(postDEL!$A$2:$P782,$O363,2)</f>
        <v>44505</v>
      </c>
      <c r="C363" s="208">
        <f t="array" ref="C363">INDEX(postDEL!$A$2:$P782,$O363,3)</f>
        <v>0.3008101852</v>
      </c>
      <c r="D363" s="67" t="str">
        <f t="array" ref="D363">INDEX(postDEL!$A$2:$AN782,$O363,39)</f>
        <v>SpROSA145068</v>
      </c>
      <c r="E363" s="67" t="str">
        <f t="array" ref="E363">INDEX(postDEL!$A$2:$P782,$O363,4)</f>
        <v/>
      </c>
      <c r="F363" s="67" t="str">
        <f t="array" ref="F363">INDEX(postDEL!$A$2:$P782,$O363,5)</f>
        <v/>
      </c>
      <c r="G363" s="67" t="str">
        <f t="array" ref="G363">INDEX(postDEL!$A$2:$P782,$O363,11)</f>
        <v>Negative</v>
      </c>
      <c r="H363" s="67" t="str">
        <f t="array" ref="H363">INDEX(postDEL!$A$2:$AL782,$O363,37)</f>
        <v>Negative</v>
      </c>
      <c r="I363" s="65">
        <f t="array" ref="I363">INDEX(postDEL!$A$2:$AL782,$O363,12)</f>
        <v>44505</v>
      </c>
      <c r="J363" s="208">
        <f t="array" ref="J363">INDEX(postDEL!$A$2:$AL782,$O363,13)</f>
        <v>0.50375</v>
      </c>
      <c r="K363" s="67" t="str">
        <f t="array" ref="K363">INDEX(postDEL!$A$2:$AL782,$O363,36)</f>
        <v/>
      </c>
      <c r="L363" s="67" t="str">
        <f t="array" ref="L363">INDEX(postDEL!$A$2:$AL782,$O363,38)</f>
        <v/>
      </c>
      <c r="M363" s="67" t="str">
        <f t="array" ref="M363">INDEX(postDEL!$A$2:$AL782,$O363,15)</f>
        <v/>
      </c>
      <c r="N363" s="8">
        <f>COUNTIF(postDEL!$A$2:$A782,A363)</f>
        <v>1</v>
      </c>
      <c r="O363" s="13">
        <f>MATCH(A363,postDEL!A$2:A782,0)</f>
        <v>362</v>
      </c>
      <c r="P363" s="8" t="str">
        <f t="shared" si="1"/>
        <v/>
      </c>
      <c r="Q363" s="8">
        <f t="shared" si="2"/>
        <v>0</v>
      </c>
      <c r="R363" s="4"/>
    </row>
    <row r="364">
      <c r="A364" s="209" t="s">
        <v>1138</v>
      </c>
      <c r="B364" s="65">
        <f t="array" ref="B364">INDEX(postDEL!$A$2:$P782,$O364,2)</f>
        <v>44505</v>
      </c>
      <c r="C364" s="208">
        <f t="array" ref="C364">INDEX(postDEL!$A$2:$P782,$O364,3)</f>
        <v>0.3025694444</v>
      </c>
      <c r="D364" s="67" t="str">
        <f t="array" ref="D364">INDEX(postDEL!$A$2:$AN782,$O364,39)</f>
        <v>SpROSA145068</v>
      </c>
      <c r="E364" s="67" t="str">
        <f t="array" ref="E364">INDEX(postDEL!$A$2:$P782,$O364,4)</f>
        <v/>
      </c>
      <c r="F364" s="67" t="str">
        <f t="array" ref="F364">INDEX(postDEL!$A$2:$P782,$O364,5)</f>
        <v/>
      </c>
      <c r="G364" s="67" t="str">
        <f t="array" ref="G364">INDEX(postDEL!$A$2:$P782,$O364,11)</f>
        <v>Negative</v>
      </c>
      <c r="H364" s="67" t="str">
        <f t="array" ref="H364">INDEX(postDEL!$A$2:$AL782,$O364,37)</f>
        <v>Negative</v>
      </c>
      <c r="I364" s="65">
        <f t="array" ref="I364">INDEX(postDEL!$A$2:$AL782,$O364,12)</f>
        <v>44505</v>
      </c>
      <c r="J364" s="208">
        <f t="array" ref="J364">INDEX(postDEL!$A$2:$AL782,$O364,13)</f>
        <v>0.50375</v>
      </c>
      <c r="K364" s="67" t="str">
        <f t="array" ref="K364">INDEX(postDEL!$A$2:$AL782,$O364,36)</f>
        <v/>
      </c>
      <c r="L364" s="67" t="str">
        <f t="array" ref="L364">INDEX(postDEL!$A$2:$AL782,$O364,38)</f>
        <v/>
      </c>
      <c r="M364" s="67" t="str">
        <f t="array" ref="M364">INDEX(postDEL!$A$2:$AL782,$O364,15)</f>
        <v/>
      </c>
      <c r="N364" s="8">
        <f>COUNTIF(postDEL!$A$2:$A782,A364)</f>
        <v>1</v>
      </c>
      <c r="O364" s="13">
        <f>MATCH(A364,postDEL!A$2:A782,0)</f>
        <v>363</v>
      </c>
      <c r="P364" s="8" t="str">
        <f t="shared" si="1"/>
        <v/>
      </c>
      <c r="Q364" s="8">
        <f t="shared" si="2"/>
        <v>0</v>
      </c>
      <c r="R364" s="4"/>
    </row>
    <row r="365">
      <c r="A365" s="209" t="s">
        <v>1140</v>
      </c>
      <c r="B365" s="65">
        <f t="array" ref="B365">INDEX(postDEL!$A$2:$P782,$O365,2)</f>
        <v>44505</v>
      </c>
      <c r="C365" s="208">
        <f t="array" ref="C365">INDEX(postDEL!$A$2:$P782,$O365,3)</f>
        <v>0.3033796296</v>
      </c>
      <c r="D365" s="67" t="str">
        <f t="array" ref="D365">INDEX(postDEL!$A$2:$AN782,$O365,39)</f>
        <v>SpROSA145068</v>
      </c>
      <c r="E365" s="67" t="str">
        <f t="array" ref="E365">INDEX(postDEL!$A$2:$P782,$O365,4)</f>
        <v/>
      </c>
      <c r="F365" s="67" t="str">
        <f t="array" ref="F365">INDEX(postDEL!$A$2:$P782,$O365,5)</f>
        <v/>
      </c>
      <c r="G365" s="67" t="str">
        <f t="array" ref="G365">INDEX(postDEL!$A$2:$P782,$O365,11)</f>
        <v>Negative</v>
      </c>
      <c r="H365" s="67" t="str">
        <f t="array" ref="H365">INDEX(postDEL!$A$2:$AL782,$O365,37)</f>
        <v>Negative</v>
      </c>
      <c r="I365" s="65">
        <f t="array" ref="I365">INDEX(postDEL!$A$2:$AL782,$O365,12)</f>
        <v>44505</v>
      </c>
      <c r="J365" s="208">
        <f t="array" ref="J365">INDEX(postDEL!$A$2:$AL782,$O365,13)</f>
        <v>0.50375</v>
      </c>
      <c r="K365" s="67" t="str">
        <f t="array" ref="K365">INDEX(postDEL!$A$2:$AL782,$O365,36)</f>
        <v/>
      </c>
      <c r="L365" s="67" t="str">
        <f t="array" ref="L365">INDEX(postDEL!$A$2:$AL782,$O365,38)</f>
        <v/>
      </c>
      <c r="M365" s="67" t="str">
        <f t="array" ref="M365">INDEX(postDEL!$A$2:$AL782,$O365,15)</f>
        <v/>
      </c>
      <c r="N365" s="8">
        <f>COUNTIF(postDEL!$A$2:$A782,A365)</f>
        <v>1</v>
      </c>
      <c r="O365" s="13">
        <f>MATCH(A365,postDEL!A$2:A782,0)</f>
        <v>364</v>
      </c>
      <c r="P365" s="8" t="str">
        <f t="shared" si="1"/>
        <v/>
      </c>
      <c r="Q365" s="8">
        <f t="shared" si="2"/>
        <v>0</v>
      </c>
      <c r="R365" s="4"/>
    </row>
    <row r="366">
      <c r="A366" s="209" t="s">
        <v>1142</v>
      </c>
      <c r="B366" s="65">
        <f t="array" ref="B366">INDEX(postDEL!$A$2:$P782,$O366,2)</f>
        <v>44505</v>
      </c>
      <c r="C366" s="208">
        <f t="array" ref="C366">INDEX(postDEL!$A$2:$P782,$O366,3)</f>
        <v>0.3038888889</v>
      </c>
      <c r="D366" s="67" t="str">
        <f t="array" ref="D366">INDEX(postDEL!$A$2:$AN782,$O366,39)</f>
        <v>SpROSA145068</v>
      </c>
      <c r="E366" s="67" t="str">
        <f t="array" ref="E366">INDEX(postDEL!$A$2:$P782,$O366,4)</f>
        <v/>
      </c>
      <c r="F366" s="67" t="str">
        <f t="array" ref="F366">INDEX(postDEL!$A$2:$P782,$O366,5)</f>
        <v/>
      </c>
      <c r="G366" s="67" t="str">
        <f t="array" ref="G366">INDEX(postDEL!$A$2:$P782,$O366,11)</f>
        <v>Negative</v>
      </c>
      <c r="H366" s="67" t="str">
        <f t="array" ref="H366">INDEX(postDEL!$A$2:$AL782,$O366,37)</f>
        <v>Negative</v>
      </c>
      <c r="I366" s="65">
        <f t="array" ref="I366">INDEX(postDEL!$A$2:$AL782,$O366,12)</f>
        <v>44505</v>
      </c>
      <c r="J366" s="208">
        <f t="array" ref="J366">INDEX(postDEL!$A$2:$AL782,$O366,13)</f>
        <v>0.50375</v>
      </c>
      <c r="K366" s="67" t="str">
        <f t="array" ref="K366">INDEX(postDEL!$A$2:$AL782,$O366,36)</f>
        <v/>
      </c>
      <c r="L366" s="67" t="str">
        <f t="array" ref="L366">INDEX(postDEL!$A$2:$AL782,$O366,38)</f>
        <v/>
      </c>
      <c r="M366" s="67" t="str">
        <f t="array" ref="M366">INDEX(postDEL!$A$2:$AL782,$O366,15)</f>
        <v/>
      </c>
      <c r="N366" s="8">
        <f>COUNTIF(postDEL!$A$2:$A782,A366)</f>
        <v>1</v>
      </c>
      <c r="O366" s="13">
        <f>MATCH(A366,postDEL!A$2:A782,0)</f>
        <v>365</v>
      </c>
      <c r="P366" s="8" t="str">
        <f t="shared" si="1"/>
        <v/>
      </c>
      <c r="Q366" s="8">
        <f t="shared" si="2"/>
        <v>0</v>
      </c>
      <c r="R366" s="4"/>
    </row>
    <row r="367">
      <c r="A367" s="209" t="s">
        <v>1144</v>
      </c>
      <c r="B367" s="65">
        <f t="array" ref="B367">INDEX(postDEL!$A$2:$P782,$O367,2)</f>
        <v>44508</v>
      </c>
      <c r="C367" s="208">
        <f t="array" ref="C367">INDEX(postDEL!$A$2:$P782,$O367,3)</f>
        <v>0.2950694444</v>
      </c>
      <c r="D367" s="67" t="str">
        <f t="array" ref="D367">INDEX(postDEL!$A$2:$AN782,$O367,39)</f>
        <v>SpROSA145068</v>
      </c>
      <c r="E367" s="67" t="str">
        <f t="array" ref="E367">INDEX(postDEL!$A$2:$P782,$O367,4)</f>
        <v/>
      </c>
      <c r="F367" s="67" t="str">
        <f t="array" ref="F367">INDEX(postDEL!$A$2:$P782,$O367,5)</f>
        <v/>
      </c>
      <c r="G367" s="67" t="str">
        <f t="array" ref="G367">INDEX(postDEL!$A$2:$P782,$O367,11)</f>
        <v>Negative</v>
      </c>
      <c r="H367" s="67" t="str">
        <f t="array" ref="H367">INDEX(postDEL!$A$2:$AL782,$O367,37)</f>
        <v>Negative</v>
      </c>
      <c r="I367" s="65">
        <f t="array" ref="I367">INDEX(postDEL!$A$2:$AL782,$O367,12)</f>
        <v>44508</v>
      </c>
      <c r="J367" s="208">
        <f t="array" ref="J367">INDEX(postDEL!$A$2:$AL782,$O367,13)</f>
        <v>0.4126736111</v>
      </c>
      <c r="K367" s="67" t="str">
        <f t="array" ref="K367">INDEX(postDEL!$A$2:$AL782,$O367,36)</f>
        <v/>
      </c>
      <c r="L367" s="67" t="str">
        <f t="array" ref="L367">INDEX(postDEL!$A$2:$AL782,$O367,38)</f>
        <v/>
      </c>
      <c r="M367" s="67" t="str">
        <f t="array" ref="M367">INDEX(postDEL!$A$2:$AL782,$O367,15)</f>
        <v/>
      </c>
      <c r="N367" s="8">
        <f>COUNTIF(postDEL!$A$2:$A782,A367)</f>
        <v>1</v>
      </c>
      <c r="O367" s="13">
        <f>MATCH(A367,postDEL!A$2:A782,0)</f>
        <v>366</v>
      </c>
      <c r="P367" s="8" t="b">
        <f t="shared" si="1"/>
        <v>1</v>
      </c>
      <c r="Q367" s="8">
        <f t="shared" si="2"/>
        <v>0</v>
      </c>
      <c r="R367" s="4"/>
    </row>
    <row r="368">
      <c r="A368" s="209" t="s">
        <v>1146</v>
      </c>
      <c r="B368" s="65">
        <f t="array" ref="B368">INDEX(postDEL!$A$2:$P782,$O368,2)</f>
        <v>44508</v>
      </c>
      <c r="C368" s="208">
        <f t="array" ref="C368">INDEX(postDEL!$A$2:$P782,$O368,3)</f>
        <v>0.2953009259</v>
      </c>
      <c r="D368" s="67" t="str">
        <f t="array" ref="D368">INDEX(postDEL!$A$2:$AN782,$O368,39)</f>
        <v>SpROSA145068</v>
      </c>
      <c r="E368" s="67" t="str">
        <f t="array" ref="E368">INDEX(postDEL!$A$2:$P782,$O368,4)</f>
        <v/>
      </c>
      <c r="F368" s="67" t="str">
        <f t="array" ref="F368">INDEX(postDEL!$A$2:$P782,$O368,5)</f>
        <v/>
      </c>
      <c r="G368" s="67" t="str">
        <f t="array" ref="G368">INDEX(postDEL!$A$2:$P782,$O368,11)</f>
        <v>Negative</v>
      </c>
      <c r="H368" s="67" t="str">
        <f t="array" ref="H368">INDEX(postDEL!$A$2:$AL782,$O368,37)</f>
        <v>Negative</v>
      </c>
      <c r="I368" s="65">
        <f t="array" ref="I368">INDEX(postDEL!$A$2:$AL782,$O368,12)</f>
        <v>44508</v>
      </c>
      <c r="J368" s="208">
        <f t="array" ref="J368">INDEX(postDEL!$A$2:$AL782,$O368,13)</f>
        <v>0.4126736111</v>
      </c>
      <c r="K368" s="67" t="str">
        <f t="array" ref="K368">INDEX(postDEL!$A$2:$AL782,$O368,36)</f>
        <v/>
      </c>
      <c r="L368" s="67" t="str">
        <f t="array" ref="L368">INDEX(postDEL!$A$2:$AL782,$O368,38)</f>
        <v/>
      </c>
      <c r="M368" s="67" t="str">
        <f t="array" ref="M368">INDEX(postDEL!$A$2:$AL782,$O368,15)</f>
        <v/>
      </c>
      <c r="N368" s="8">
        <f>COUNTIF(postDEL!$A$2:$A782,A368)</f>
        <v>1</v>
      </c>
      <c r="O368" s="13">
        <f>MATCH(A368,postDEL!A$2:A782,0)</f>
        <v>367</v>
      </c>
      <c r="P368" s="8" t="str">
        <f t="shared" si="1"/>
        <v/>
      </c>
      <c r="Q368" s="8">
        <f t="shared" si="2"/>
        <v>0</v>
      </c>
      <c r="R368" s="4"/>
    </row>
    <row r="369">
      <c r="A369" s="209" t="s">
        <v>1148</v>
      </c>
      <c r="B369" s="65">
        <f t="array" ref="B369">INDEX(postDEL!$A$2:$P782,$O369,2)</f>
        <v>44508</v>
      </c>
      <c r="C369" s="208">
        <f t="array" ref="C369">INDEX(postDEL!$A$2:$P782,$O369,3)</f>
        <v>0.2967592593</v>
      </c>
      <c r="D369" s="67" t="str">
        <f t="array" ref="D369">INDEX(postDEL!$A$2:$AN782,$O369,39)</f>
        <v>SpROSA145068</v>
      </c>
      <c r="E369" s="67" t="str">
        <f t="array" ref="E369">INDEX(postDEL!$A$2:$P782,$O369,4)</f>
        <v/>
      </c>
      <c r="F369" s="67" t="str">
        <f t="array" ref="F369">INDEX(postDEL!$A$2:$P782,$O369,5)</f>
        <v/>
      </c>
      <c r="G369" s="67" t="str">
        <f t="array" ref="G369">INDEX(postDEL!$A$2:$P782,$O369,11)</f>
        <v>Negative</v>
      </c>
      <c r="H369" s="67" t="str">
        <f t="array" ref="H369">INDEX(postDEL!$A$2:$AL782,$O369,37)</f>
        <v>Negative</v>
      </c>
      <c r="I369" s="65">
        <f t="array" ref="I369">INDEX(postDEL!$A$2:$AL782,$O369,12)</f>
        <v>44508</v>
      </c>
      <c r="J369" s="208">
        <f t="array" ref="J369">INDEX(postDEL!$A$2:$AL782,$O369,13)</f>
        <v>0.4126736111</v>
      </c>
      <c r="K369" s="67" t="str">
        <f t="array" ref="K369">INDEX(postDEL!$A$2:$AL782,$O369,36)</f>
        <v/>
      </c>
      <c r="L369" s="67" t="str">
        <f t="array" ref="L369">INDEX(postDEL!$A$2:$AL782,$O369,38)</f>
        <v/>
      </c>
      <c r="M369" s="67" t="str">
        <f t="array" ref="M369">INDEX(postDEL!$A$2:$AL782,$O369,15)</f>
        <v/>
      </c>
      <c r="N369" s="8">
        <f>COUNTIF(postDEL!$A$2:$A782,A369)</f>
        <v>1</v>
      </c>
      <c r="O369" s="13">
        <f>MATCH(A369,postDEL!A$2:A782,0)</f>
        <v>368</v>
      </c>
      <c r="P369" s="8" t="str">
        <f t="shared" si="1"/>
        <v/>
      </c>
      <c r="Q369" s="8">
        <f t="shared" si="2"/>
        <v>0</v>
      </c>
      <c r="R369" s="4"/>
    </row>
    <row r="370">
      <c r="A370" s="209" t="s">
        <v>1150</v>
      </c>
      <c r="B370" s="65">
        <f t="array" ref="B370">INDEX(postDEL!$A$2:$P782,$O370,2)</f>
        <v>44508</v>
      </c>
      <c r="C370" s="208">
        <f t="array" ref="C370">INDEX(postDEL!$A$2:$P782,$O370,3)</f>
        <v>0.297037037</v>
      </c>
      <c r="D370" s="67" t="str">
        <f t="array" ref="D370">INDEX(postDEL!$A$2:$AN782,$O370,39)</f>
        <v>SpROSA145068</v>
      </c>
      <c r="E370" s="67" t="str">
        <f t="array" ref="E370">INDEX(postDEL!$A$2:$P782,$O370,4)</f>
        <v/>
      </c>
      <c r="F370" s="67" t="str">
        <f t="array" ref="F370">INDEX(postDEL!$A$2:$P782,$O370,5)</f>
        <v/>
      </c>
      <c r="G370" s="67" t="str">
        <f t="array" ref="G370">INDEX(postDEL!$A$2:$P782,$O370,11)</f>
        <v>Negative</v>
      </c>
      <c r="H370" s="67" t="str">
        <f t="array" ref="H370">INDEX(postDEL!$A$2:$AL782,$O370,37)</f>
        <v>Negative</v>
      </c>
      <c r="I370" s="65">
        <f t="array" ref="I370">INDEX(postDEL!$A$2:$AL782,$O370,12)</f>
        <v>44508</v>
      </c>
      <c r="J370" s="208">
        <f t="array" ref="J370">INDEX(postDEL!$A$2:$AL782,$O370,13)</f>
        <v>0.4126736111</v>
      </c>
      <c r="K370" s="67" t="str">
        <f t="array" ref="K370">INDEX(postDEL!$A$2:$AL782,$O370,36)</f>
        <v/>
      </c>
      <c r="L370" s="67" t="str">
        <f t="array" ref="L370">INDEX(postDEL!$A$2:$AL782,$O370,38)</f>
        <v/>
      </c>
      <c r="M370" s="67" t="str">
        <f t="array" ref="M370">INDEX(postDEL!$A$2:$AL782,$O370,15)</f>
        <v/>
      </c>
      <c r="N370" s="8">
        <f>COUNTIF(postDEL!$A$2:$A782,A370)</f>
        <v>1</v>
      </c>
      <c r="O370" s="13">
        <f>MATCH(A370,postDEL!A$2:A782,0)</f>
        <v>369</v>
      </c>
      <c r="P370" s="8" t="str">
        <f t="shared" si="1"/>
        <v/>
      </c>
      <c r="Q370" s="8">
        <f t="shared" si="2"/>
        <v>0</v>
      </c>
      <c r="R370" s="4"/>
    </row>
    <row r="371">
      <c r="A371" s="209" t="s">
        <v>1152</v>
      </c>
      <c r="B371" s="65">
        <f t="array" ref="B371">INDEX(postDEL!$A$2:$P782,$O371,2)</f>
        <v>44508</v>
      </c>
      <c r="C371" s="208">
        <f t="array" ref="C371">INDEX(postDEL!$A$2:$P782,$O371,3)</f>
        <v>0.3162731481</v>
      </c>
      <c r="D371" s="67" t="str">
        <f t="array" ref="D371">INDEX(postDEL!$A$2:$AN782,$O371,39)</f>
        <v>SpROSA145068</v>
      </c>
      <c r="E371" s="67" t="str">
        <f t="array" ref="E371">INDEX(postDEL!$A$2:$P782,$O371,4)</f>
        <v/>
      </c>
      <c r="F371" s="67" t="str">
        <f t="array" ref="F371">INDEX(postDEL!$A$2:$P782,$O371,5)</f>
        <v/>
      </c>
      <c r="G371" s="67" t="str">
        <f t="array" ref="G371">INDEX(postDEL!$A$2:$P782,$O371,11)</f>
        <v>Negative</v>
      </c>
      <c r="H371" s="67" t="str">
        <f t="array" ref="H371">INDEX(postDEL!$A$2:$AL782,$O371,37)</f>
        <v>Negative</v>
      </c>
      <c r="I371" s="65">
        <f t="array" ref="I371">INDEX(postDEL!$A$2:$AL782,$O371,12)</f>
        <v>44508</v>
      </c>
      <c r="J371" s="208">
        <f t="array" ref="J371">INDEX(postDEL!$A$2:$AL782,$O371,13)</f>
        <v>0.4126736111</v>
      </c>
      <c r="K371" s="67" t="str">
        <f t="array" ref="K371">INDEX(postDEL!$A$2:$AL782,$O371,36)</f>
        <v/>
      </c>
      <c r="L371" s="67" t="str">
        <f t="array" ref="L371">INDEX(postDEL!$A$2:$AL782,$O371,38)</f>
        <v/>
      </c>
      <c r="M371" s="67" t="str">
        <f t="array" ref="M371">INDEX(postDEL!$A$2:$AL782,$O371,15)</f>
        <v/>
      </c>
      <c r="N371" s="8">
        <f>COUNTIF(postDEL!$A$2:$A782,A371)</f>
        <v>1</v>
      </c>
      <c r="O371" s="13">
        <f>MATCH(A371,postDEL!A$2:A782,0)</f>
        <v>370</v>
      </c>
      <c r="P371" s="8" t="str">
        <f t="shared" si="1"/>
        <v/>
      </c>
      <c r="Q371" s="8">
        <f t="shared" si="2"/>
        <v>0</v>
      </c>
      <c r="R371" s="4"/>
    </row>
    <row r="372">
      <c r="A372" s="209" t="s">
        <v>1155</v>
      </c>
      <c r="B372" s="65">
        <f t="array" ref="B372">INDEX(postDEL!$A$2:$P782,$O372,2)</f>
        <v>44508</v>
      </c>
      <c r="C372" s="208">
        <f t="array" ref="C372">INDEX(postDEL!$A$2:$P782,$O372,3)</f>
        <v>0.3169328704</v>
      </c>
      <c r="D372" s="67" t="str">
        <f t="array" ref="D372">INDEX(postDEL!$A$2:$AN782,$O372,39)</f>
        <v>SpROSA145068</v>
      </c>
      <c r="E372" s="67" t="str">
        <f t="array" ref="E372">INDEX(postDEL!$A$2:$P782,$O372,4)</f>
        <v/>
      </c>
      <c r="F372" s="67" t="str">
        <f t="array" ref="F372">INDEX(postDEL!$A$2:$P782,$O372,5)</f>
        <v/>
      </c>
      <c r="G372" s="67" t="str">
        <f t="array" ref="G372">INDEX(postDEL!$A$2:$P782,$O372,11)</f>
        <v>Negative</v>
      </c>
      <c r="H372" s="67" t="str">
        <f t="array" ref="H372">INDEX(postDEL!$A$2:$AL782,$O372,37)</f>
        <v>Negative</v>
      </c>
      <c r="I372" s="65">
        <f t="array" ref="I372">INDEX(postDEL!$A$2:$AL782,$O372,12)</f>
        <v>44508</v>
      </c>
      <c r="J372" s="208">
        <f t="array" ref="J372">INDEX(postDEL!$A$2:$AL782,$O372,13)</f>
        <v>0.4126736111</v>
      </c>
      <c r="K372" s="67" t="str">
        <f t="array" ref="K372">INDEX(postDEL!$A$2:$AL782,$O372,36)</f>
        <v/>
      </c>
      <c r="L372" s="67" t="str">
        <f t="array" ref="L372">INDEX(postDEL!$A$2:$AL782,$O372,38)</f>
        <v/>
      </c>
      <c r="M372" s="67" t="str">
        <f t="array" ref="M372">INDEX(postDEL!$A$2:$AL782,$O372,15)</f>
        <v/>
      </c>
      <c r="N372" s="8">
        <f>COUNTIF(postDEL!$A$2:$A782,A372)</f>
        <v>1</v>
      </c>
      <c r="O372" s="13">
        <f>MATCH(A372,postDEL!A$2:A782,0)</f>
        <v>371</v>
      </c>
      <c r="P372" s="8" t="str">
        <f t="shared" si="1"/>
        <v/>
      </c>
      <c r="Q372" s="8">
        <f t="shared" si="2"/>
        <v>0</v>
      </c>
      <c r="R372" s="4"/>
    </row>
    <row r="373">
      <c r="A373" s="209" t="s">
        <v>1157</v>
      </c>
      <c r="B373" s="65">
        <f t="array" ref="B373">INDEX(postDEL!$A$2:$P782,$O373,2)</f>
        <v>44508</v>
      </c>
      <c r="C373" s="208">
        <f t="array" ref="C373">INDEX(postDEL!$A$2:$P782,$O373,3)</f>
        <v>0.3172222222</v>
      </c>
      <c r="D373" s="67" t="str">
        <f t="array" ref="D373">INDEX(postDEL!$A$2:$AN782,$O373,39)</f>
        <v>SpROSA145068</v>
      </c>
      <c r="E373" s="67" t="str">
        <f t="array" ref="E373">INDEX(postDEL!$A$2:$P782,$O373,4)</f>
        <v/>
      </c>
      <c r="F373" s="67" t="str">
        <f t="array" ref="F373">INDEX(postDEL!$A$2:$P782,$O373,5)</f>
        <v/>
      </c>
      <c r="G373" s="67" t="str">
        <f t="array" ref="G373">INDEX(postDEL!$A$2:$P782,$O373,11)</f>
        <v>Negative</v>
      </c>
      <c r="H373" s="67" t="str">
        <f t="array" ref="H373">INDEX(postDEL!$A$2:$AL782,$O373,37)</f>
        <v>Negative</v>
      </c>
      <c r="I373" s="65">
        <f t="array" ref="I373">INDEX(postDEL!$A$2:$AL782,$O373,12)</f>
        <v>44508</v>
      </c>
      <c r="J373" s="208">
        <f t="array" ref="J373">INDEX(postDEL!$A$2:$AL782,$O373,13)</f>
        <v>0.4126736111</v>
      </c>
      <c r="K373" s="67" t="str">
        <f t="array" ref="K373">INDEX(postDEL!$A$2:$AL782,$O373,36)</f>
        <v/>
      </c>
      <c r="L373" s="67" t="str">
        <f t="array" ref="L373">INDEX(postDEL!$A$2:$AL782,$O373,38)</f>
        <v/>
      </c>
      <c r="M373" s="67" t="str">
        <f t="array" ref="M373">INDEX(postDEL!$A$2:$AL782,$O373,15)</f>
        <v/>
      </c>
      <c r="N373" s="8">
        <f>COUNTIF(postDEL!$A$2:$A782,A373)</f>
        <v>1</v>
      </c>
      <c r="O373" s="13">
        <f>MATCH(A373,postDEL!A$2:A782,0)</f>
        <v>372</v>
      </c>
      <c r="P373" s="8" t="str">
        <f t="shared" si="1"/>
        <v/>
      </c>
      <c r="Q373" s="8">
        <f t="shared" si="2"/>
        <v>0</v>
      </c>
      <c r="R373" s="4"/>
    </row>
    <row r="374">
      <c r="A374" s="209" t="s">
        <v>1160</v>
      </c>
      <c r="B374" s="65">
        <f t="array" ref="B374">INDEX(postDEL!$A$2:$P782,$O374,2)</f>
        <v>44508</v>
      </c>
      <c r="C374" s="208">
        <f t="array" ref="C374">INDEX(postDEL!$A$2:$P782,$O374,3)</f>
        <v>0.3182175926</v>
      </c>
      <c r="D374" s="67" t="str">
        <f t="array" ref="D374">INDEX(postDEL!$A$2:$AN782,$O374,39)</f>
        <v>SpROSA145068</v>
      </c>
      <c r="E374" s="67" t="str">
        <f t="array" ref="E374">INDEX(postDEL!$A$2:$P782,$O374,4)</f>
        <v/>
      </c>
      <c r="F374" s="67" t="str">
        <f t="array" ref="F374">INDEX(postDEL!$A$2:$P782,$O374,5)</f>
        <v/>
      </c>
      <c r="G374" s="67" t="str">
        <f t="array" ref="G374">INDEX(postDEL!$A$2:$P782,$O374,11)</f>
        <v>Negative</v>
      </c>
      <c r="H374" s="67" t="str">
        <f t="array" ref="H374">INDEX(postDEL!$A$2:$AL782,$O374,37)</f>
        <v>Negative</v>
      </c>
      <c r="I374" s="65">
        <f t="array" ref="I374">INDEX(postDEL!$A$2:$AL782,$O374,12)</f>
        <v>44508</v>
      </c>
      <c r="J374" s="208">
        <f t="array" ref="J374">INDEX(postDEL!$A$2:$AL782,$O374,13)</f>
        <v>0.4126736111</v>
      </c>
      <c r="K374" s="67" t="str">
        <f t="array" ref="K374">INDEX(postDEL!$A$2:$AL782,$O374,36)</f>
        <v/>
      </c>
      <c r="L374" s="67" t="str">
        <f t="array" ref="L374">INDEX(postDEL!$A$2:$AL782,$O374,38)</f>
        <v/>
      </c>
      <c r="M374" s="67" t="str">
        <f t="array" ref="M374">INDEX(postDEL!$A$2:$AL782,$O374,15)</f>
        <v/>
      </c>
      <c r="N374" s="8">
        <f>COUNTIF(postDEL!$A$2:$A782,A374)</f>
        <v>1</v>
      </c>
      <c r="O374" s="13">
        <f>MATCH(A374,postDEL!A$2:A782,0)</f>
        <v>373</v>
      </c>
      <c r="P374" s="8" t="str">
        <f t="shared" si="1"/>
        <v/>
      </c>
      <c r="Q374" s="8">
        <f t="shared" si="2"/>
        <v>0</v>
      </c>
      <c r="R374" s="4"/>
    </row>
    <row r="375">
      <c r="A375" s="209" t="s">
        <v>1162</v>
      </c>
      <c r="B375" s="65">
        <f t="array" ref="B375">INDEX(postDEL!$A$2:$P782,$O375,2)</f>
        <v>44508</v>
      </c>
      <c r="C375" s="208">
        <f t="array" ref="C375">INDEX(postDEL!$A$2:$P782,$O375,3)</f>
        <v>0.318599537</v>
      </c>
      <c r="D375" s="67" t="str">
        <f t="array" ref="D375">INDEX(postDEL!$A$2:$AN782,$O375,39)</f>
        <v>SpROSA145068</v>
      </c>
      <c r="E375" s="67" t="str">
        <f t="array" ref="E375">INDEX(postDEL!$A$2:$P782,$O375,4)</f>
        <v/>
      </c>
      <c r="F375" s="67" t="str">
        <f t="array" ref="F375">INDEX(postDEL!$A$2:$P782,$O375,5)</f>
        <v/>
      </c>
      <c r="G375" s="67" t="str">
        <f t="array" ref="G375">INDEX(postDEL!$A$2:$P782,$O375,11)</f>
        <v>Negative</v>
      </c>
      <c r="H375" s="67" t="str">
        <f t="array" ref="H375">INDEX(postDEL!$A$2:$AL782,$O375,37)</f>
        <v>Negative</v>
      </c>
      <c r="I375" s="65">
        <f t="array" ref="I375">INDEX(postDEL!$A$2:$AL782,$O375,12)</f>
        <v>44508</v>
      </c>
      <c r="J375" s="208">
        <f t="array" ref="J375">INDEX(postDEL!$A$2:$AL782,$O375,13)</f>
        <v>0.4126736111</v>
      </c>
      <c r="K375" s="67" t="str">
        <f t="array" ref="K375">INDEX(postDEL!$A$2:$AL782,$O375,36)</f>
        <v/>
      </c>
      <c r="L375" s="67" t="str">
        <f t="array" ref="L375">INDEX(postDEL!$A$2:$AL782,$O375,38)</f>
        <v/>
      </c>
      <c r="M375" s="67" t="str">
        <f t="array" ref="M375">INDEX(postDEL!$A$2:$AL782,$O375,15)</f>
        <v/>
      </c>
      <c r="N375" s="8">
        <f>COUNTIF(postDEL!$A$2:$A782,A375)</f>
        <v>1</v>
      </c>
      <c r="O375" s="13">
        <f>MATCH(A375,postDEL!A$2:A782,0)</f>
        <v>374</v>
      </c>
      <c r="P375" s="8" t="str">
        <f t="shared" si="1"/>
        <v/>
      </c>
      <c r="Q375" s="8">
        <f t="shared" si="2"/>
        <v>0</v>
      </c>
      <c r="R375" s="4"/>
    </row>
    <row r="376">
      <c r="A376" s="209" t="s">
        <v>1165</v>
      </c>
      <c r="B376" s="65">
        <f t="array" ref="B376">INDEX(postDEL!$A$2:$P782,$O376,2)</f>
        <v>44508</v>
      </c>
      <c r="C376" s="208">
        <f t="array" ref="C376">INDEX(postDEL!$A$2:$P782,$O376,3)</f>
        <v>0.3267824074</v>
      </c>
      <c r="D376" s="67" t="str">
        <f t="array" ref="D376">INDEX(postDEL!$A$2:$AN782,$O376,39)</f>
        <v>SpROSA145068</v>
      </c>
      <c r="E376" s="67" t="str">
        <f t="array" ref="E376">INDEX(postDEL!$A$2:$P782,$O376,4)</f>
        <v/>
      </c>
      <c r="F376" s="67" t="str">
        <f t="array" ref="F376">INDEX(postDEL!$A$2:$P782,$O376,5)</f>
        <v/>
      </c>
      <c r="G376" s="67" t="str">
        <f t="array" ref="G376">INDEX(postDEL!$A$2:$P782,$O376,11)</f>
        <v>Negative</v>
      </c>
      <c r="H376" s="67" t="str">
        <f t="array" ref="H376">INDEX(postDEL!$A$2:$AL782,$O376,37)</f>
        <v>Negative</v>
      </c>
      <c r="I376" s="65">
        <f t="array" ref="I376">INDEX(postDEL!$A$2:$AL782,$O376,12)</f>
        <v>44508</v>
      </c>
      <c r="J376" s="208">
        <f t="array" ref="J376">INDEX(postDEL!$A$2:$AL782,$O376,13)</f>
        <v>0.4126736111</v>
      </c>
      <c r="K376" s="67" t="str">
        <f t="array" ref="K376">INDEX(postDEL!$A$2:$AL782,$O376,36)</f>
        <v/>
      </c>
      <c r="L376" s="67" t="str">
        <f t="array" ref="L376">INDEX(postDEL!$A$2:$AL782,$O376,38)</f>
        <v/>
      </c>
      <c r="M376" s="67" t="str">
        <f t="array" ref="M376">INDEX(postDEL!$A$2:$AL782,$O376,15)</f>
        <v/>
      </c>
      <c r="N376" s="8">
        <f>COUNTIF(postDEL!$A$2:$A782,A376)</f>
        <v>1</v>
      </c>
      <c r="O376" s="13">
        <f>MATCH(A376,postDEL!A$2:A782,0)</f>
        <v>375</v>
      </c>
      <c r="P376" s="8" t="str">
        <f t="shared" si="1"/>
        <v/>
      </c>
      <c r="Q376" s="8">
        <f t="shared" si="2"/>
        <v>0</v>
      </c>
      <c r="R376" s="4"/>
    </row>
    <row r="377">
      <c r="A377" s="209" t="s">
        <v>1167</v>
      </c>
      <c r="B377" s="65">
        <f t="array" ref="B377">INDEX(postDEL!$A$2:$P782,$O377,2)</f>
        <v>44509</v>
      </c>
      <c r="C377" s="208">
        <f t="array" ref="C377">INDEX(postDEL!$A$2:$P782,$O377,3)</f>
        <v>0.1902893519</v>
      </c>
      <c r="D377" s="67" t="str">
        <f t="array" ref="D377">INDEX(postDEL!$A$2:$AN782,$O377,39)</f>
        <v>SpROSA145068</v>
      </c>
      <c r="E377" s="67" t="str">
        <f t="array" ref="E377">INDEX(postDEL!$A$2:$P782,$O377,4)</f>
        <v/>
      </c>
      <c r="F377" s="67" t="str">
        <f t="array" ref="F377">INDEX(postDEL!$A$2:$P782,$O377,5)</f>
        <v/>
      </c>
      <c r="G377" s="67" t="str">
        <f t="array" ref="G377">INDEX(postDEL!$A$2:$P782,$O377,11)</f>
        <v>Null</v>
      </c>
      <c r="H377" s="67" t="str">
        <f t="array" ref="H377">INDEX(postDEL!$A$2:$AL782,$O377,37)</f>
        <v>Negative</v>
      </c>
      <c r="I377" s="65" t="str">
        <f t="array" ref="I377">INDEX(postDEL!$A$2:$AL782,$O377,12)</f>
        <v/>
      </c>
      <c r="J377" s="208" t="str">
        <f t="array" ref="J377">INDEX(postDEL!$A$2:$AL782,$O377,13)</f>
        <v/>
      </c>
      <c r="K377" s="67">
        <f t="array" ref="K377">INDEX(postDEL!$A$2:$AL782,$O377,36)</f>
        <v>2.2</v>
      </c>
      <c r="L377" s="67" t="str">
        <f t="array" ref="L377">INDEX(postDEL!$A$2:$AL782,$O377,38)</f>
        <v/>
      </c>
      <c r="M377" s="67" t="str">
        <f t="array" ref="M377">INDEX(postDEL!$A$2:$AL782,$O377,15)</f>
        <v/>
      </c>
      <c r="N377" s="8">
        <f>COUNTIF(postDEL!$A$2:$A782,A377)</f>
        <v>1</v>
      </c>
      <c r="O377" s="13">
        <f>MATCH(A377,postDEL!A$2:A782,0)</f>
        <v>376</v>
      </c>
      <c r="P377" s="8" t="b">
        <f t="shared" si="1"/>
        <v>1</v>
      </c>
      <c r="Q377" s="8">
        <f t="shared" si="2"/>
        <v>-1</v>
      </c>
      <c r="R377" s="4"/>
    </row>
    <row r="378">
      <c r="A378" s="209" t="s">
        <v>1169</v>
      </c>
      <c r="B378" s="65">
        <f t="array" ref="B378">INDEX(postDEL!$A$2:$P782,$O378,2)</f>
        <v>44509</v>
      </c>
      <c r="C378" s="208">
        <f t="array" ref="C378">INDEX(postDEL!$A$2:$P782,$O378,3)</f>
        <v>0.190462963</v>
      </c>
      <c r="D378" s="67" t="str">
        <f t="array" ref="D378">INDEX(postDEL!$A$2:$AN782,$O378,39)</f>
        <v>SpROSA573919</v>
      </c>
      <c r="E378" s="67" t="str">
        <f t="array" ref="E378">INDEX(postDEL!$A$2:$P782,$O378,4)</f>
        <v/>
      </c>
      <c r="F378" s="67" t="str">
        <f t="array" ref="F378">INDEX(postDEL!$A$2:$P782,$O378,5)</f>
        <v/>
      </c>
      <c r="G378" s="67" t="str">
        <f t="array" ref="G378">INDEX(postDEL!$A$2:$P782,$O378,11)</f>
        <v>Negative</v>
      </c>
      <c r="H378" s="67" t="str">
        <f t="array" ref="H378">INDEX(postDEL!$A$2:$AL782,$O378,37)</f>
        <v>Negative</v>
      </c>
      <c r="I378" s="65">
        <f t="array" ref="I378">INDEX(postDEL!$A$2:$AL782,$O378,12)</f>
        <v>44509</v>
      </c>
      <c r="J378" s="208">
        <f t="array" ref="J378">INDEX(postDEL!$A$2:$AL782,$O378,13)</f>
        <v>0.4559375</v>
      </c>
      <c r="K378" s="67" t="str">
        <f t="array" ref="K378">INDEX(postDEL!$A$2:$AL782,$O378,36)</f>
        <v/>
      </c>
      <c r="L378" s="67" t="str">
        <f t="array" ref="L378">INDEX(postDEL!$A$2:$AL782,$O378,38)</f>
        <v/>
      </c>
      <c r="M378" s="67" t="str">
        <f t="array" ref="M378">INDEX(postDEL!$A$2:$AL782,$O378,15)</f>
        <v/>
      </c>
      <c r="N378" s="8">
        <f>COUNTIF(postDEL!$A$2:$A782,A378)</f>
        <v>1</v>
      </c>
      <c r="O378" s="13">
        <f>MATCH(A378,postDEL!A$2:A782,0)</f>
        <v>377</v>
      </c>
      <c r="P378" s="8" t="str">
        <f t="shared" si="1"/>
        <v/>
      </c>
      <c r="Q378" s="8">
        <f t="shared" si="2"/>
        <v>0</v>
      </c>
      <c r="R378" s="4"/>
    </row>
    <row r="379">
      <c r="A379" s="209" t="s">
        <v>1171</v>
      </c>
      <c r="B379" s="65">
        <f t="array" ref="B379">INDEX(postDEL!$A$2:$P782,$O379,2)</f>
        <v>44509</v>
      </c>
      <c r="C379" s="208">
        <f t="array" ref="C379">INDEX(postDEL!$A$2:$P782,$O379,3)</f>
        <v>0.192025463</v>
      </c>
      <c r="D379" s="67" t="str">
        <f t="array" ref="D379">INDEX(postDEL!$A$2:$AN782,$O379,39)</f>
        <v>SpROSA573919</v>
      </c>
      <c r="E379" s="67" t="str">
        <f t="array" ref="E379">INDEX(postDEL!$A$2:$P782,$O379,4)</f>
        <v/>
      </c>
      <c r="F379" s="67" t="str">
        <f t="array" ref="F379">INDEX(postDEL!$A$2:$P782,$O379,5)</f>
        <v/>
      </c>
      <c r="G379" s="67" t="str">
        <f t="array" ref="G379">INDEX(postDEL!$A$2:$P782,$O379,11)</f>
        <v>Negative</v>
      </c>
      <c r="H379" s="67" t="str">
        <f t="array" ref="H379">INDEX(postDEL!$A$2:$AL782,$O379,37)</f>
        <v>Negative</v>
      </c>
      <c r="I379" s="65">
        <f t="array" ref="I379">INDEX(postDEL!$A$2:$AL782,$O379,12)</f>
        <v>44509</v>
      </c>
      <c r="J379" s="208">
        <f t="array" ref="J379">INDEX(postDEL!$A$2:$AL782,$O379,13)</f>
        <v>0.4559375</v>
      </c>
      <c r="K379" s="67" t="str">
        <f t="array" ref="K379">INDEX(postDEL!$A$2:$AL782,$O379,36)</f>
        <v/>
      </c>
      <c r="L379" s="67" t="str">
        <f t="array" ref="L379">INDEX(postDEL!$A$2:$AL782,$O379,38)</f>
        <v/>
      </c>
      <c r="M379" s="67" t="str">
        <f t="array" ref="M379">INDEX(postDEL!$A$2:$AL782,$O379,15)</f>
        <v/>
      </c>
      <c r="N379" s="8">
        <f>COUNTIF(postDEL!$A$2:$A782,A379)</f>
        <v>1</v>
      </c>
      <c r="O379" s="13">
        <f>MATCH(A379,postDEL!A$2:A782,0)</f>
        <v>378</v>
      </c>
      <c r="P379" s="8" t="str">
        <f t="shared" si="1"/>
        <v/>
      </c>
      <c r="Q379" s="8">
        <f t="shared" si="2"/>
        <v>0</v>
      </c>
      <c r="R379" s="4"/>
    </row>
    <row r="380">
      <c r="A380" s="209" t="s">
        <v>1173</v>
      </c>
      <c r="B380" s="65">
        <f t="array" ref="B380">INDEX(postDEL!$A$2:$P782,$O380,2)</f>
        <v>44509</v>
      </c>
      <c r="C380" s="208">
        <f t="array" ref="C380">INDEX(postDEL!$A$2:$P782,$O380,3)</f>
        <v>0.2202430556</v>
      </c>
      <c r="D380" s="67" t="str">
        <f t="array" ref="D380">INDEX(postDEL!$A$2:$AN782,$O380,39)</f>
        <v>SpROSA573919</v>
      </c>
      <c r="E380" s="67" t="str">
        <f t="array" ref="E380">INDEX(postDEL!$A$2:$P782,$O380,4)</f>
        <v/>
      </c>
      <c r="F380" s="67" t="str">
        <f t="array" ref="F380">INDEX(postDEL!$A$2:$P782,$O380,5)</f>
        <v/>
      </c>
      <c r="G380" s="67" t="str">
        <f t="array" ref="G380">INDEX(postDEL!$A$2:$P782,$O380,11)</f>
        <v>Negative</v>
      </c>
      <c r="H380" s="67" t="str">
        <f t="array" ref="H380">INDEX(postDEL!$A$2:$AL782,$O380,37)</f>
        <v>Negative</v>
      </c>
      <c r="I380" s="65">
        <f t="array" ref="I380">INDEX(postDEL!$A$2:$AL782,$O380,12)</f>
        <v>44509</v>
      </c>
      <c r="J380" s="208">
        <f t="array" ref="J380">INDEX(postDEL!$A$2:$AL782,$O380,13)</f>
        <v>0.4559375</v>
      </c>
      <c r="K380" s="67" t="str">
        <f t="array" ref="K380">INDEX(postDEL!$A$2:$AL782,$O380,36)</f>
        <v/>
      </c>
      <c r="L380" s="67" t="str">
        <f t="array" ref="L380">INDEX(postDEL!$A$2:$AL782,$O380,38)</f>
        <v/>
      </c>
      <c r="M380" s="67" t="str">
        <f t="array" ref="M380">INDEX(postDEL!$A$2:$AL782,$O380,15)</f>
        <v/>
      </c>
      <c r="N380" s="8">
        <f>COUNTIF(postDEL!$A$2:$A782,A380)</f>
        <v>1</v>
      </c>
      <c r="O380" s="13">
        <f>MATCH(A380,postDEL!A$2:A782,0)</f>
        <v>379</v>
      </c>
      <c r="P380" s="8" t="str">
        <f t="shared" si="1"/>
        <v/>
      </c>
      <c r="Q380" s="8">
        <f t="shared" si="2"/>
        <v>0</v>
      </c>
      <c r="R380" s="4"/>
    </row>
    <row r="381">
      <c r="A381" s="209" t="s">
        <v>1175</v>
      </c>
      <c r="B381" s="65">
        <f t="array" ref="B381">INDEX(postDEL!$A$2:$P782,$O381,2)</f>
        <v>44509</v>
      </c>
      <c r="C381" s="208">
        <f t="array" ref="C381">INDEX(postDEL!$A$2:$P782,$O381,3)</f>
        <v>0.2222569444</v>
      </c>
      <c r="D381" s="67" t="str">
        <f t="array" ref="D381">INDEX(postDEL!$A$2:$AN782,$O381,39)</f>
        <v>SpROSA573919</v>
      </c>
      <c r="E381" s="67" t="str">
        <f t="array" ref="E381">INDEX(postDEL!$A$2:$P782,$O381,4)</f>
        <v/>
      </c>
      <c r="F381" s="67" t="str">
        <f t="array" ref="F381">INDEX(postDEL!$A$2:$P782,$O381,5)</f>
        <v/>
      </c>
      <c r="G381" s="67" t="str">
        <f t="array" ref="G381">INDEX(postDEL!$A$2:$P782,$O381,11)</f>
        <v>Negative</v>
      </c>
      <c r="H381" s="67" t="str">
        <f t="array" ref="H381">INDEX(postDEL!$A$2:$AL782,$O381,37)</f>
        <v>Negative</v>
      </c>
      <c r="I381" s="65">
        <f t="array" ref="I381">INDEX(postDEL!$A$2:$AL782,$O381,12)</f>
        <v>44509</v>
      </c>
      <c r="J381" s="208">
        <f t="array" ref="J381">INDEX(postDEL!$A$2:$AL782,$O381,13)</f>
        <v>0.4559375</v>
      </c>
      <c r="K381" s="67" t="str">
        <f t="array" ref="K381">INDEX(postDEL!$A$2:$AL782,$O381,36)</f>
        <v/>
      </c>
      <c r="L381" s="67" t="str">
        <f t="array" ref="L381">INDEX(postDEL!$A$2:$AL782,$O381,38)</f>
        <v/>
      </c>
      <c r="M381" s="67" t="str">
        <f t="array" ref="M381">INDEX(postDEL!$A$2:$AL782,$O381,15)</f>
        <v/>
      </c>
      <c r="N381" s="8">
        <f>COUNTIF(postDEL!$A$2:$A782,A381)</f>
        <v>1</v>
      </c>
      <c r="O381" s="13">
        <f>MATCH(A381,postDEL!A$2:A782,0)</f>
        <v>380</v>
      </c>
      <c r="P381" s="8" t="str">
        <f t="shared" si="1"/>
        <v/>
      </c>
      <c r="Q381" s="8">
        <f t="shared" si="2"/>
        <v>0</v>
      </c>
      <c r="R381" s="4"/>
    </row>
    <row r="382">
      <c r="A382" s="209" t="s">
        <v>1178</v>
      </c>
      <c r="B382" s="65">
        <f t="array" ref="B382">INDEX(postDEL!$A$2:$P782,$O382,2)</f>
        <v>44509</v>
      </c>
      <c r="C382" s="208">
        <f t="array" ref="C382">INDEX(postDEL!$A$2:$P782,$O382,3)</f>
        <v>0.2257523148</v>
      </c>
      <c r="D382" s="67" t="str">
        <f t="array" ref="D382">INDEX(postDEL!$A$2:$AN782,$O382,39)</f>
        <v>SpROSA573919</v>
      </c>
      <c r="E382" s="67" t="str">
        <f t="array" ref="E382">INDEX(postDEL!$A$2:$P782,$O382,4)</f>
        <v/>
      </c>
      <c r="F382" s="67" t="str">
        <f t="array" ref="F382">INDEX(postDEL!$A$2:$P782,$O382,5)</f>
        <v/>
      </c>
      <c r="G382" s="67" t="str">
        <f t="array" ref="G382">INDEX(postDEL!$A$2:$P782,$O382,11)</f>
        <v>Negative</v>
      </c>
      <c r="H382" s="67" t="str">
        <f t="array" ref="H382">INDEX(postDEL!$A$2:$AL782,$O382,37)</f>
        <v>Negative</v>
      </c>
      <c r="I382" s="65">
        <f t="array" ref="I382">INDEX(postDEL!$A$2:$AL782,$O382,12)</f>
        <v>44509</v>
      </c>
      <c r="J382" s="208">
        <f t="array" ref="J382">INDEX(postDEL!$A$2:$AL782,$O382,13)</f>
        <v>0.4559375</v>
      </c>
      <c r="K382" s="67" t="str">
        <f t="array" ref="K382">INDEX(postDEL!$A$2:$AL782,$O382,36)</f>
        <v/>
      </c>
      <c r="L382" s="67" t="str">
        <f t="array" ref="L382">INDEX(postDEL!$A$2:$AL782,$O382,38)</f>
        <v/>
      </c>
      <c r="M382" s="67" t="str">
        <f t="array" ref="M382">INDEX(postDEL!$A$2:$AL782,$O382,15)</f>
        <v/>
      </c>
      <c r="N382" s="8">
        <f>COUNTIF(postDEL!$A$2:$A782,A382)</f>
        <v>1</v>
      </c>
      <c r="O382" s="13">
        <f>MATCH(A382,postDEL!A$2:A782,0)</f>
        <v>381</v>
      </c>
      <c r="P382" s="8" t="str">
        <f t="shared" si="1"/>
        <v/>
      </c>
      <c r="Q382" s="8">
        <f t="shared" si="2"/>
        <v>0</v>
      </c>
      <c r="R382" s="4"/>
    </row>
    <row r="383">
      <c r="A383" s="209" t="s">
        <v>1180</v>
      </c>
      <c r="B383" s="65">
        <f t="array" ref="B383">INDEX(postDEL!$A$2:$P782,$O383,2)</f>
        <v>44509</v>
      </c>
      <c r="C383" s="208">
        <f t="array" ref="C383">INDEX(postDEL!$A$2:$P782,$O383,3)</f>
        <v>0.2262615741</v>
      </c>
      <c r="D383" s="67" t="str">
        <f t="array" ref="D383">INDEX(postDEL!$A$2:$AN782,$O383,39)</f>
        <v>SpROSA573919</v>
      </c>
      <c r="E383" s="67" t="str">
        <f t="array" ref="E383">INDEX(postDEL!$A$2:$P782,$O383,4)</f>
        <v/>
      </c>
      <c r="F383" s="67" t="str">
        <f t="array" ref="F383">INDEX(postDEL!$A$2:$P782,$O383,5)</f>
        <v/>
      </c>
      <c r="G383" s="67" t="str">
        <f t="array" ref="G383">INDEX(postDEL!$A$2:$P782,$O383,11)</f>
        <v>Negative</v>
      </c>
      <c r="H383" s="67" t="str">
        <f t="array" ref="H383">INDEX(postDEL!$A$2:$AL782,$O383,37)</f>
        <v>Negative</v>
      </c>
      <c r="I383" s="65">
        <f t="array" ref="I383">INDEX(postDEL!$A$2:$AL782,$O383,12)</f>
        <v>44509</v>
      </c>
      <c r="J383" s="208">
        <f t="array" ref="J383">INDEX(postDEL!$A$2:$AL782,$O383,13)</f>
        <v>0.4559375</v>
      </c>
      <c r="K383" s="67" t="str">
        <f t="array" ref="K383">INDEX(postDEL!$A$2:$AL782,$O383,36)</f>
        <v/>
      </c>
      <c r="L383" s="67" t="str">
        <f t="array" ref="L383">INDEX(postDEL!$A$2:$AL782,$O383,38)</f>
        <v/>
      </c>
      <c r="M383" s="67" t="str">
        <f t="array" ref="M383">INDEX(postDEL!$A$2:$AL782,$O383,15)</f>
        <v/>
      </c>
      <c r="N383" s="8">
        <f>COUNTIF(postDEL!$A$2:$A782,A383)</f>
        <v>1</v>
      </c>
      <c r="O383" s="13">
        <f>MATCH(A383,postDEL!A$2:A782,0)</f>
        <v>382</v>
      </c>
      <c r="P383" s="8" t="str">
        <f t="shared" si="1"/>
        <v/>
      </c>
      <c r="Q383" s="8">
        <f t="shared" si="2"/>
        <v>0</v>
      </c>
      <c r="R383" s="4"/>
    </row>
    <row r="384">
      <c r="A384" s="209" t="s">
        <v>1182</v>
      </c>
      <c r="B384" s="65">
        <f t="array" ref="B384">INDEX(postDEL!$A$2:$P782,$O384,2)</f>
        <v>44509</v>
      </c>
      <c r="C384" s="208">
        <f t="array" ref="C384">INDEX(postDEL!$A$2:$P782,$O384,3)</f>
        <v>0.2404050926</v>
      </c>
      <c r="D384" s="67" t="str">
        <f t="array" ref="D384">INDEX(postDEL!$A$2:$AN782,$O384,39)</f>
        <v>SpROSA145068</v>
      </c>
      <c r="E384" s="67" t="str">
        <f t="array" ref="E384">INDEX(postDEL!$A$2:$P782,$O384,4)</f>
        <v/>
      </c>
      <c r="F384" s="67" t="str">
        <f t="array" ref="F384">INDEX(postDEL!$A$2:$P782,$O384,5)</f>
        <v/>
      </c>
      <c r="G384" s="67" t="str">
        <f t="array" ref="G384">INDEX(postDEL!$A$2:$P782,$O384,11)</f>
        <v>Negative</v>
      </c>
      <c r="H384" s="67" t="str">
        <f t="array" ref="H384">INDEX(postDEL!$A$2:$AL782,$O384,37)</f>
        <v>Negative</v>
      </c>
      <c r="I384" s="65">
        <f t="array" ref="I384">INDEX(postDEL!$A$2:$AL782,$O384,12)</f>
        <v>44509</v>
      </c>
      <c r="J384" s="208">
        <f t="array" ref="J384">INDEX(postDEL!$A$2:$AL782,$O384,13)</f>
        <v>0.4559375</v>
      </c>
      <c r="K384" s="67" t="str">
        <f t="array" ref="K384">INDEX(postDEL!$A$2:$AL782,$O384,36)</f>
        <v/>
      </c>
      <c r="L384" s="67" t="str">
        <f t="array" ref="L384">INDEX(postDEL!$A$2:$AL782,$O384,38)</f>
        <v/>
      </c>
      <c r="M384" s="67" t="str">
        <f t="array" ref="M384">INDEX(postDEL!$A$2:$AL782,$O384,15)</f>
        <v/>
      </c>
      <c r="N384" s="8">
        <f>COUNTIF(postDEL!$A$2:$A782,A384)</f>
        <v>1</v>
      </c>
      <c r="O384" s="13">
        <f>MATCH(A384,postDEL!A$2:A782,0)</f>
        <v>383</v>
      </c>
      <c r="P384" s="8" t="str">
        <f t="shared" si="1"/>
        <v/>
      </c>
      <c r="Q384" s="8">
        <f t="shared" si="2"/>
        <v>0</v>
      </c>
      <c r="R384" s="4"/>
    </row>
    <row r="385">
      <c r="A385" s="209" t="s">
        <v>1184</v>
      </c>
      <c r="B385" s="65">
        <f t="array" ref="B385">INDEX(postDEL!$A$2:$P782,$O385,2)</f>
        <v>44509</v>
      </c>
      <c r="C385" s="208">
        <f t="array" ref="C385">INDEX(postDEL!$A$2:$P782,$O385,3)</f>
        <v>0.2410416667</v>
      </c>
      <c r="D385" s="67" t="str">
        <f t="array" ref="D385">INDEX(postDEL!$A$2:$AN782,$O385,39)</f>
        <v>SpROSA145068</v>
      </c>
      <c r="E385" s="67" t="str">
        <f t="array" ref="E385">INDEX(postDEL!$A$2:$P782,$O385,4)</f>
        <v/>
      </c>
      <c r="F385" s="67" t="str">
        <f t="array" ref="F385">INDEX(postDEL!$A$2:$P782,$O385,5)</f>
        <v/>
      </c>
      <c r="G385" s="67" t="str">
        <f t="array" ref="G385">INDEX(postDEL!$A$2:$P782,$O385,11)</f>
        <v>Negative</v>
      </c>
      <c r="H385" s="67" t="str">
        <f t="array" ref="H385">INDEX(postDEL!$A$2:$AL782,$O385,37)</f>
        <v>Negative</v>
      </c>
      <c r="I385" s="65">
        <f t="array" ref="I385">INDEX(postDEL!$A$2:$AL782,$O385,12)</f>
        <v>44509</v>
      </c>
      <c r="J385" s="208">
        <f t="array" ref="J385">INDEX(postDEL!$A$2:$AL782,$O385,13)</f>
        <v>0.4559375</v>
      </c>
      <c r="K385" s="67" t="str">
        <f t="array" ref="K385">INDEX(postDEL!$A$2:$AL782,$O385,36)</f>
        <v/>
      </c>
      <c r="L385" s="67" t="str">
        <f t="array" ref="L385">INDEX(postDEL!$A$2:$AL782,$O385,38)</f>
        <v/>
      </c>
      <c r="M385" s="67" t="str">
        <f t="array" ref="M385">INDEX(postDEL!$A$2:$AL782,$O385,15)</f>
        <v/>
      </c>
      <c r="N385" s="8">
        <f>COUNTIF(postDEL!$A$2:$A782,A385)</f>
        <v>1</v>
      </c>
      <c r="O385" s="13">
        <f>MATCH(A385,postDEL!A$2:A782,0)</f>
        <v>384</v>
      </c>
      <c r="P385" s="8" t="str">
        <f t="shared" si="1"/>
        <v/>
      </c>
      <c r="Q385" s="8">
        <f t="shared" si="2"/>
        <v>0</v>
      </c>
      <c r="R385" s="4"/>
    </row>
    <row r="386">
      <c r="A386" s="209" t="s">
        <v>1186</v>
      </c>
      <c r="B386" s="65">
        <f t="array" ref="B386">INDEX(postDEL!$A$2:$P782,$O386,2)</f>
        <v>44509</v>
      </c>
      <c r="C386" s="208">
        <f t="array" ref="C386">INDEX(postDEL!$A$2:$P782,$O386,3)</f>
        <v>0.2413310185</v>
      </c>
      <c r="D386" s="67" t="str">
        <f t="array" ref="D386">INDEX(postDEL!$A$2:$AN782,$O386,39)</f>
        <v>SpROSA145068</v>
      </c>
      <c r="E386" s="67" t="str">
        <f t="array" ref="E386">INDEX(postDEL!$A$2:$P782,$O386,4)</f>
        <v/>
      </c>
      <c r="F386" s="67" t="str">
        <f t="array" ref="F386">INDEX(postDEL!$A$2:$P782,$O386,5)</f>
        <v/>
      </c>
      <c r="G386" s="67" t="str">
        <f t="array" ref="G386">INDEX(postDEL!$A$2:$P782,$O386,11)</f>
        <v>Negative</v>
      </c>
      <c r="H386" s="67" t="str">
        <f t="array" ref="H386">INDEX(postDEL!$A$2:$AL782,$O386,37)</f>
        <v>Negative</v>
      </c>
      <c r="I386" s="65">
        <f t="array" ref="I386">INDEX(postDEL!$A$2:$AL782,$O386,12)</f>
        <v>44509</v>
      </c>
      <c r="J386" s="208">
        <f t="array" ref="J386">INDEX(postDEL!$A$2:$AL782,$O386,13)</f>
        <v>0.4559375</v>
      </c>
      <c r="K386" s="67" t="str">
        <f t="array" ref="K386">INDEX(postDEL!$A$2:$AL782,$O386,36)</f>
        <v/>
      </c>
      <c r="L386" s="67" t="str">
        <f t="array" ref="L386">INDEX(postDEL!$A$2:$AL782,$O386,38)</f>
        <v/>
      </c>
      <c r="M386" s="67" t="str">
        <f t="array" ref="M386">INDEX(postDEL!$A$2:$AL782,$O386,15)</f>
        <v/>
      </c>
      <c r="N386" s="8">
        <f>COUNTIF(postDEL!$A$2:$A782,A386)</f>
        <v>1</v>
      </c>
      <c r="O386" s="13">
        <f>MATCH(A386,postDEL!A$2:A782,0)</f>
        <v>385</v>
      </c>
      <c r="P386" s="8" t="str">
        <f t="shared" si="1"/>
        <v/>
      </c>
      <c r="Q386" s="8">
        <f t="shared" si="2"/>
        <v>0</v>
      </c>
      <c r="R386" s="4"/>
    </row>
    <row r="387">
      <c r="A387" s="209" t="s">
        <v>1188</v>
      </c>
      <c r="B387" s="65">
        <f t="array" ref="B387">INDEX(postDEL!$A$2:$P782,$O387,2)</f>
        <v>44509</v>
      </c>
      <c r="C387" s="208">
        <f t="array" ref="C387">INDEX(postDEL!$A$2:$P782,$O387,3)</f>
        <v>0.242974537</v>
      </c>
      <c r="D387" s="67" t="str">
        <f t="array" ref="D387">INDEX(postDEL!$A$2:$AN782,$O387,39)</f>
        <v>SpROSA145068</v>
      </c>
      <c r="E387" s="67" t="str">
        <f t="array" ref="E387">INDEX(postDEL!$A$2:$P782,$O387,4)</f>
        <v/>
      </c>
      <c r="F387" s="67" t="str">
        <f t="array" ref="F387">INDEX(postDEL!$A$2:$P782,$O387,5)</f>
        <v/>
      </c>
      <c r="G387" s="67" t="str">
        <f t="array" ref="G387">INDEX(postDEL!$A$2:$P782,$O387,11)</f>
        <v>Negative</v>
      </c>
      <c r="H387" s="67" t="str">
        <f t="array" ref="H387">INDEX(postDEL!$A$2:$AL782,$O387,37)</f>
        <v>Negative</v>
      </c>
      <c r="I387" s="65">
        <f t="array" ref="I387">INDEX(postDEL!$A$2:$AL782,$O387,12)</f>
        <v>44509</v>
      </c>
      <c r="J387" s="208">
        <f t="array" ref="J387">INDEX(postDEL!$A$2:$AL782,$O387,13)</f>
        <v>0.4559375</v>
      </c>
      <c r="K387" s="67" t="str">
        <f t="array" ref="K387">INDEX(postDEL!$A$2:$AL782,$O387,36)</f>
        <v/>
      </c>
      <c r="L387" s="67" t="str">
        <f t="array" ref="L387">INDEX(postDEL!$A$2:$AL782,$O387,38)</f>
        <v/>
      </c>
      <c r="M387" s="67" t="str">
        <f t="array" ref="M387">INDEX(postDEL!$A$2:$AL782,$O387,15)</f>
        <v/>
      </c>
      <c r="N387" s="8">
        <f>COUNTIF(postDEL!$A$2:$A782,A387)</f>
        <v>1</v>
      </c>
      <c r="O387" s="13">
        <f>MATCH(A387,postDEL!A$2:A782,0)</f>
        <v>386</v>
      </c>
      <c r="P387" s="8" t="str">
        <f t="shared" si="1"/>
        <v/>
      </c>
      <c r="Q387" s="8">
        <f t="shared" si="2"/>
        <v>0</v>
      </c>
      <c r="R387" s="4"/>
    </row>
    <row r="388">
      <c r="A388" s="209" t="s">
        <v>1190</v>
      </c>
      <c r="B388" s="65">
        <f t="array" ref="B388">INDEX(postDEL!$A$2:$P782,$O388,2)</f>
        <v>44509</v>
      </c>
      <c r="C388" s="208">
        <f t="array" ref="C388">INDEX(postDEL!$A$2:$P782,$O388,3)</f>
        <v>0.2492824074</v>
      </c>
      <c r="D388" s="67" t="str">
        <f t="array" ref="D388">INDEX(postDEL!$A$2:$AN782,$O388,39)</f>
        <v>SpROSA145068</v>
      </c>
      <c r="E388" s="67" t="str">
        <f t="array" ref="E388">INDEX(postDEL!$A$2:$P782,$O388,4)</f>
        <v/>
      </c>
      <c r="F388" s="67" t="str">
        <f t="array" ref="F388">INDEX(postDEL!$A$2:$P782,$O388,5)</f>
        <v/>
      </c>
      <c r="G388" s="67" t="str">
        <f t="array" ref="G388">INDEX(postDEL!$A$2:$P782,$O388,11)</f>
        <v>Negative</v>
      </c>
      <c r="H388" s="67" t="str">
        <f t="array" ref="H388">INDEX(postDEL!$A$2:$AL782,$O388,37)</f>
        <v>Negative</v>
      </c>
      <c r="I388" s="65">
        <f t="array" ref="I388">INDEX(postDEL!$A$2:$AL782,$O388,12)</f>
        <v>44509</v>
      </c>
      <c r="J388" s="208">
        <f t="array" ref="J388">INDEX(postDEL!$A$2:$AL782,$O388,13)</f>
        <v>0.4559375</v>
      </c>
      <c r="K388" s="67" t="str">
        <f t="array" ref="K388">INDEX(postDEL!$A$2:$AL782,$O388,36)</f>
        <v/>
      </c>
      <c r="L388" s="67" t="str">
        <f t="array" ref="L388">INDEX(postDEL!$A$2:$AL782,$O388,38)</f>
        <v/>
      </c>
      <c r="M388" s="67" t="str">
        <f t="array" ref="M388">INDEX(postDEL!$A$2:$AL782,$O388,15)</f>
        <v/>
      </c>
      <c r="N388" s="8">
        <f>COUNTIF(postDEL!$A$2:$A782,A388)</f>
        <v>1</v>
      </c>
      <c r="O388" s="13">
        <f>MATCH(A388,postDEL!A$2:A782,0)</f>
        <v>387</v>
      </c>
      <c r="P388" s="8" t="str">
        <f t="shared" si="1"/>
        <v/>
      </c>
      <c r="Q388" s="8">
        <f t="shared" si="2"/>
        <v>0</v>
      </c>
      <c r="R388" s="4"/>
    </row>
    <row r="389">
      <c r="A389" s="209" t="s">
        <v>1192</v>
      </c>
      <c r="B389" s="65">
        <f t="array" ref="B389">INDEX(postDEL!$A$2:$P782,$O389,2)</f>
        <v>44509</v>
      </c>
      <c r="C389" s="208">
        <f t="array" ref="C389">INDEX(postDEL!$A$2:$P782,$O389,3)</f>
        <v>0.2495138889</v>
      </c>
      <c r="D389" s="67" t="str">
        <f t="array" ref="D389">INDEX(postDEL!$A$2:$AN782,$O389,39)</f>
        <v>SpROSA145068</v>
      </c>
      <c r="E389" s="67" t="str">
        <f t="array" ref="E389">INDEX(postDEL!$A$2:$P782,$O389,4)</f>
        <v/>
      </c>
      <c r="F389" s="67" t="str">
        <f t="array" ref="F389">INDEX(postDEL!$A$2:$P782,$O389,5)</f>
        <v/>
      </c>
      <c r="G389" s="67" t="str">
        <f t="array" ref="G389">INDEX(postDEL!$A$2:$P782,$O389,11)</f>
        <v>Negative</v>
      </c>
      <c r="H389" s="67" t="str">
        <f t="array" ref="H389">INDEX(postDEL!$A$2:$AL782,$O389,37)</f>
        <v>Negative</v>
      </c>
      <c r="I389" s="65">
        <f t="array" ref="I389">INDEX(postDEL!$A$2:$AL782,$O389,12)</f>
        <v>44509</v>
      </c>
      <c r="J389" s="208">
        <f t="array" ref="J389">INDEX(postDEL!$A$2:$AL782,$O389,13)</f>
        <v>0.4559375</v>
      </c>
      <c r="K389" s="67" t="str">
        <f t="array" ref="K389">INDEX(postDEL!$A$2:$AL782,$O389,36)</f>
        <v/>
      </c>
      <c r="L389" s="67" t="str">
        <f t="array" ref="L389">INDEX(postDEL!$A$2:$AL782,$O389,38)</f>
        <v/>
      </c>
      <c r="M389" s="67" t="str">
        <f t="array" ref="M389">INDEX(postDEL!$A$2:$AL782,$O389,15)</f>
        <v/>
      </c>
      <c r="N389" s="8">
        <f>COUNTIF(postDEL!$A$2:$A782,A389)</f>
        <v>1</v>
      </c>
      <c r="O389" s="13">
        <f>MATCH(A389,postDEL!A$2:A782,0)</f>
        <v>388</v>
      </c>
      <c r="P389" s="8" t="str">
        <f t="shared" si="1"/>
        <v/>
      </c>
      <c r="Q389" s="8">
        <f t="shared" si="2"/>
        <v>0</v>
      </c>
      <c r="R389" s="4"/>
    </row>
    <row r="390">
      <c r="A390" s="209" t="s">
        <v>1194</v>
      </c>
      <c r="B390" s="65">
        <f t="array" ref="B390">INDEX(postDEL!$A$2:$P782,$O390,2)</f>
        <v>44509</v>
      </c>
      <c r="C390" s="208">
        <f t="array" ref="C390">INDEX(postDEL!$A$2:$P782,$O390,3)</f>
        <v>0.2514351852</v>
      </c>
      <c r="D390" s="67" t="str">
        <f t="array" ref="D390">INDEX(postDEL!$A$2:$AN782,$O390,39)</f>
        <v>SpROSA145068</v>
      </c>
      <c r="E390" s="67" t="str">
        <f t="array" ref="E390">INDEX(postDEL!$A$2:$P782,$O390,4)</f>
        <v/>
      </c>
      <c r="F390" s="67" t="str">
        <f t="array" ref="F390">INDEX(postDEL!$A$2:$P782,$O390,5)</f>
        <v/>
      </c>
      <c r="G390" s="67" t="str">
        <f t="array" ref="G390">INDEX(postDEL!$A$2:$P782,$O390,11)</f>
        <v>Negative</v>
      </c>
      <c r="H390" s="67" t="str">
        <f t="array" ref="H390">INDEX(postDEL!$A$2:$AL782,$O390,37)</f>
        <v>Negative</v>
      </c>
      <c r="I390" s="65">
        <f t="array" ref="I390">INDEX(postDEL!$A$2:$AL782,$O390,12)</f>
        <v>44509</v>
      </c>
      <c r="J390" s="208">
        <f t="array" ref="J390">INDEX(postDEL!$A$2:$AL782,$O390,13)</f>
        <v>0.4559375</v>
      </c>
      <c r="K390" s="67" t="str">
        <f t="array" ref="K390">INDEX(postDEL!$A$2:$AL782,$O390,36)</f>
        <v/>
      </c>
      <c r="L390" s="67" t="str">
        <f t="array" ref="L390">INDEX(postDEL!$A$2:$AL782,$O390,38)</f>
        <v/>
      </c>
      <c r="M390" s="67" t="str">
        <f t="array" ref="M390">INDEX(postDEL!$A$2:$AL782,$O390,15)</f>
        <v/>
      </c>
      <c r="N390" s="8">
        <f>COUNTIF(postDEL!$A$2:$A782,A390)</f>
        <v>1</v>
      </c>
      <c r="O390" s="13">
        <f>MATCH(A390,postDEL!A$2:A782,0)</f>
        <v>389</v>
      </c>
      <c r="P390" s="8" t="str">
        <f t="shared" si="1"/>
        <v/>
      </c>
      <c r="Q390" s="8">
        <f t="shared" si="2"/>
        <v>0</v>
      </c>
      <c r="R390" s="4"/>
    </row>
    <row r="391">
      <c r="A391" s="209" t="s">
        <v>1196</v>
      </c>
      <c r="B391" s="65">
        <f t="array" ref="B391">INDEX(postDEL!$A$2:$P782,$O391,2)</f>
        <v>44509</v>
      </c>
      <c r="C391" s="208">
        <f t="array" ref="C391">INDEX(postDEL!$A$2:$P782,$O391,3)</f>
        <v>0.2542592593</v>
      </c>
      <c r="D391" s="67" t="str">
        <f t="array" ref="D391">INDEX(postDEL!$A$2:$AN782,$O391,39)</f>
        <v>SpROSA573919</v>
      </c>
      <c r="E391" s="67" t="str">
        <f t="array" ref="E391">INDEX(postDEL!$A$2:$P782,$O391,4)</f>
        <v/>
      </c>
      <c r="F391" s="67" t="str">
        <f t="array" ref="F391">INDEX(postDEL!$A$2:$P782,$O391,5)</f>
        <v/>
      </c>
      <c r="G391" s="67" t="str">
        <f t="array" ref="G391">INDEX(postDEL!$A$2:$P782,$O391,11)</f>
        <v>Negative</v>
      </c>
      <c r="H391" s="67" t="str">
        <f t="array" ref="H391">INDEX(postDEL!$A$2:$AL782,$O391,37)</f>
        <v>Negative</v>
      </c>
      <c r="I391" s="65">
        <f t="array" ref="I391">INDEX(postDEL!$A$2:$AL782,$O391,12)</f>
        <v>44509</v>
      </c>
      <c r="J391" s="208">
        <f t="array" ref="J391">INDEX(postDEL!$A$2:$AL782,$O391,13)</f>
        <v>0.4559375</v>
      </c>
      <c r="K391" s="67" t="str">
        <f t="array" ref="K391">INDEX(postDEL!$A$2:$AL782,$O391,36)</f>
        <v/>
      </c>
      <c r="L391" s="67" t="str">
        <f t="array" ref="L391">INDEX(postDEL!$A$2:$AL782,$O391,38)</f>
        <v/>
      </c>
      <c r="M391" s="67" t="str">
        <f t="array" ref="M391">INDEX(postDEL!$A$2:$AL782,$O391,15)</f>
        <v/>
      </c>
      <c r="N391" s="8">
        <f>COUNTIF(postDEL!$A$2:$A782,A391)</f>
        <v>1</v>
      </c>
      <c r="O391" s="13">
        <f>MATCH(A391,postDEL!A$2:A782,0)</f>
        <v>390</v>
      </c>
      <c r="P391" s="8" t="str">
        <f t="shared" si="1"/>
        <v/>
      </c>
      <c r="Q391" s="8">
        <f t="shared" si="2"/>
        <v>0</v>
      </c>
      <c r="R391" s="4"/>
    </row>
    <row r="392">
      <c r="A392" s="209" t="s">
        <v>1198</v>
      </c>
      <c r="B392" s="65">
        <f t="array" ref="B392">INDEX(postDEL!$A$2:$P782,$O392,2)</f>
        <v>44509</v>
      </c>
      <c r="C392" s="208">
        <f t="array" ref="C392">INDEX(postDEL!$A$2:$P782,$O392,3)</f>
        <v>0.2546643519</v>
      </c>
      <c r="D392" s="67" t="str">
        <f t="array" ref="D392">INDEX(postDEL!$A$2:$AN782,$O392,39)</f>
        <v>SpROSA573919</v>
      </c>
      <c r="E392" s="67" t="str">
        <f t="array" ref="E392">INDEX(postDEL!$A$2:$P782,$O392,4)</f>
        <v/>
      </c>
      <c r="F392" s="67" t="str">
        <f t="array" ref="F392">INDEX(postDEL!$A$2:$P782,$O392,5)</f>
        <v/>
      </c>
      <c r="G392" s="67" t="str">
        <f t="array" ref="G392">INDEX(postDEL!$A$2:$P782,$O392,11)</f>
        <v>Negative</v>
      </c>
      <c r="H392" s="67" t="str">
        <f t="array" ref="H392">INDEX(postDEL!$A$2:$AL782,$O392,37)</f>
        <v>Negative</v>
      </c>
      <c r="I392" s="65">
        <f t="array" ref="I392">INDEX(postDEL!$A$2:$AL782,$O392,12)</f>
        <v>44509</v>
      </c>
      <c r="J392" s="208">
        <f t="array" ref="J392">INDEX(postDEL!$A$2:$AL782,$O392,13)</f>
        <v>0.4559375</v>
      </c>
      <c r="K392" s="67" t="str">
        <f t="array" ref="K392">INDEX(postDEL!$A$2:$AL782,$O392,36)</f>
        <v/>
      </c>
      <c r="L392" s="67" t="str">
        <f t="array" ref="L392">INDEX(postDEL!$A$2:$AL782,$O392,38)</f>
        <v/>
      </c>
      <c r="M392" s="67" t="str">
        <f t="array" ref="M392">INDEX(postDEL!$A$2:$AL782,$O392,15)</f>
        <v/>
      </c>
      <c r="N392" s="8">
        <f>COUNTIF(postDEL!$A$2:$A782,A392)</f>
        <v>1</v>
      </c>
      <c r="O392" s="13">
        <f>MATCH(A392,postDEL!A$2:A782,0)</f>
        <v>391</v>
      </c>
      <c r="P392" s="8" t="str">
        <f t="shared" si="1"/>
        <v/>
      </c>
      <c r="Q392" s="8">
        <f t="shared" si="2"/>
        <v>0</v>
      </c>
      <c r="R392" s="4"/>
    </row>
    <row r="393">
      <c r="A393" s="209" t="s">
        <v>1201</v>
      </c>
      <c r="B393" s="65">
        <f t="array" ref="B393">INDEX(postDEL!$A$2:$P782,$O393,2)</f>
        <v>44509</v>
      </c>
      <c r="C393" s="208">
        <f t="array" ref="C393">INDEX(postDEL!$A$2:$P782,$O393,3)</f>
        <v>0.2557407407</v>
      </c>
      <c r="D393" s="67" t="str">
        <f t="array" ref="D393">INDEX(postDEL!$A$2:$AN782,$O393,39)</f>
        <v>SpROSA573919</v>
      </c>
      <c r="E393" s="67" t="str">
        <f t="array" ref="E393">INDEX(postDEL!$A$2:$P782,$O393,4)</f>
        <v/>
      </c>
      <c r="F393" s="67" t="str">
        <f t="array" ref="F393">INDEX(postDEL!$A$2:$P782,$O393,5)</f>
        <v/>
      </c>
      <c r="G393" s="67" t="str">
        <f t="array" ref="G393">INDEX(postDEL!$A$2:$P782,$O393,11)</f>
        <v>Negative</v>
      </c>
      <c r="H393" s="67" t="str">
        <f t="array" ref="H393">INDEX(postDEL!$A$2:$AL782,$O393,37)</f>
        <v>Negative</v>
      </c>
      <c r="I393" s="65">
        <f t="array" ref="I393">INDEX(postDEL!$A$2:$AL782,$O393,12)</f>
        <v>44509</v>
      </c>
      <c r="J393" s="208">
        <f t="array" ref="J393">INDEX(postDEL!$A$2:$AL782,$O393,13)</f>
        <v>0.4559375</v>
      </c>
      <c r="K393" s="67" t="str">
        <f t="array" ref="K393">INDEX(postDEL!$A$2:$AL782,$O393,36)</f>
        <v/>
      </c>
      <c r="L393" s="67" t="str">
        <f t="array" ref="L393">INDEX(postDEL!$A$2:$AL782,$O393,38)</f>
        <v/>
      </c>
      <c r="M393" s="67" t="str">
        <f t="array" ref="M393">INDEX(postDEL!$A$2:$AL782,$O393,15)</f>
        <v/>
      </c>
      <c r="N393" s="8">
        <f>COUNTIF(postDEL!$A$2:$A782,A393)</f>
        <v>1</v>
      </c>
      <c r="O393" s="13">
        <f>MATCH(A393,postDEL!A$2:A782,0)</f>
        <v>392</v>
      </c>
      <c r="P393" s="8" t="str">
        <f t="shared" si="1"/>
        <v/>
      </c>
      <c r="Q393" s="8">
        <f t="shared" si="2"/>
        <v>0</v>
      </c>
      <c r="R393" s="4"/>
    </row>
    <row r="394">
      <c r="A394" s="209" t="s">
        <v>1203</v>
      </c>
      <c r="B394" s="65">
        <f t="array" ref="B394">INDEX(postDEL!$A$2:$P782,$O394,2)</f>
        <v>44509</v>
      </c>
      <c r="C394" s="208">
        <f t="array" ref="C394">INDEX(postDEL!$A$2:$P782,$O394,3)</f>
        <v>0.2577430556</v>
      </c>
      <c r="D394" s="67" t="str">
        <f t="array" ref="D394">INDEX(postDEL!$A$2:$AN782,$O394,39)</f>
        <v>SpROSA145068</v>
      </c>
      <c r="E394" s="67" t="str">
        <f t="array" ref="E394">INDEX(postDEL!$A$2:$P782,$O394,4)</f>
        <v/>
      </c>
      <c r="F394" s="67" t="str">
        <f t="array" ref="F394">INDEX(postDEL!$A$2:$P782,$O394,5)</f>
        <v/>
      </c>
      <c r="G394" s="67" t="str">
        <f t="array" ref="G394">INDEX(postDEL!$A$2:$P782,$O394,11)</f>
        <v>Negative</v>
      </c>
      <c r="H394" s="67" t="str">
        <f t="array" ref="H394">INDEX(postDEL!$A$2:$AL782,$O394,37)</f>
        <v>Negative</v>
      </c>
      <c r="I394" s="65">
        <f t="array" ref="I394">INDEX(postDEL!$A$2:$AL782,$O394,12)</f>
        <v>44509</v>
      </c>
      <c r="J394" s="208">
        <f t="array" ref="J394">INDEX(postDEL!$A$2:$AL782,$O394,13)</f>
        <v>0.4559375</v>
      </c>
      <c r="K394" s="67" t="str">
        <f t="array" ref="K394">INDEX(postDEL!$A$2:$AL782,$O394,36)</f>
        <v/>
      </c>
      <c r="L394" s="67" t="str">
        <f t="array" ref="L394">INDEX(postDEL!$A$2:$AL782,$O394,38)</f>
        <v/>
      </c>
      <c r="M394" s="67" t="str">
        <f t="array" ref="M394">INDEX(postDEL!$A$2:$AL782,$O394,15)</f>
        <v/>
      </c>
      <c r="N394" s="8">
        <f>COUNTIF(postDEL!$A$2:$A782,A394)</f>
        <v>1</v>
      </c>
      <c r="O394" s="13">
        <f>MATCH(A394,postDEL!A$2:A782,0)</f>
        <v>393</v>
      </c>
      <c r="P394" s="8" t="str">
        <f t="shared" si="1"/>
        <v/>
      </c>
      <c r="Q394" s="8">
        <f t="shared" si="2"/>
        <v>0</v>
      </c>
      <c r="R394" s="4"/>
    </row>
    <row r="395">
      <c r="A395" s="209" t="s">
        <v>1205</v>
      </c>
      <c r="B395" s="65">
        <f t="array" ref="B395">INDEX(postDEL!$A$2:$P782,$O395,2)</f>
        <v>44509</v>
      </c>
      <c r="C395" s="208">
        <f t="array" ref="C395">INDEX(postDEL!$A$2:$P782,$O395,3)</f>
        <v>0.2591319444</v>
      </c>
      <c r="D395" s="67" t="str">
        <f t="array" ref="D395">INDEX(postDEL!$A$2:$AN782,$O395,39)</f>
        <v>SpROSA145068</v>
      </c>
      <c r="E395" s="67" t="str">
        <f t="array" ref="E395">INDEX(postDEL!$A$2:$P782,$O395,4)</f>
        <v/>
      </c>
      <c r="F395" s="67" t="str">
        <f t="array" ref="F395">INDEX(postDEL!$A$2:$P782,$O395,5)</f>
        <v/>
      </c>
      <c r="G395" s="67" t="str">
        <f t="array" ref="G395">INDEX(postDEL!$A$2:$P782,$O395,11)</f>
        <v>Negative</v>
      </c>
      <c r="H395" s="67" t="str">
        <f t="array" ref="H395">INDEX(postDEL!$A$2:$AL782,$O395,37)</f>
        <v>Negative</v>
      </c>
      <c r="I395" s="65">
        <f t="array" ref="I395">INDEX(postDEL!$A$2:$AL782,$O395,12)</f>
        <v>44509</v>
      </c>
      <c r="J395" s="208">
        <f t="array" ref="J395">INDEX(postDEL!$A$2:$AL782,$O395,13)</f>
        <v>0.4559375</v>
      </c>
      <c r="K395" s="67" t="str">
        <f t="array" ref="K395">INDEX(postDEL!$A$2:$AL782,$O395,36)</f>
        <v/>
      </c>
      <c r="L395" s="67" t="str">
        <f t="array" ref="L395">INDEX(postDEL!$A$2:$AL782,$O395,38)</f>
        <v/>
      </c>
      <c r="M395" s="67" t="str">
        <f t="array" ref="M395">INDEX(postDEL!$A$2:$AL782,$O395,15)</f>
        <v/>
      </c>
      <c r="N395" s="8">
        <f>COUNTIF(postDEL!$A$2:$A782,A395)</f>
        <v>1</v>
      </c>
      <c r="O395" s="13">
        <f>MATCH(A395,postDEL!A$2:A782,0)</f>
        <v>394</v>
      </c>
      <c r="P395" s="8" t="str">
        <f t="shared" si="1"/>
        <v/>
      </c>
      <c r="Q395" s="8">
        <f t="shared" si="2"/>
        <v>0</v>
      </c>
      <c r="R395" s="4"/>
    </row>
    <row r="396">
      <c r="A396" s="209" t="s">
        <v>1207</v>
      </c>
      <c r="B396" s="65">
        <f t="array" ref="B396">INDEX(postDEL!$A$2:$P782,$O396,2)</f>
        <v>44509</v>
      </c>
      <c r="C396" s="208">
        <f t="array" ref="C396">INDEX(postDEL!$A$2:$P782,$O396,3)</f>
        <v>0.264212963</v>
      </c>
      <c r="D396" s="67" t="str">
        <f t="array" ref="D396">INDEX(postDEL!$A$2:$AN782,$O396,39)</f>
        <v>SpROSA573919</v>
      </c>
      <c r="E396" s="67" t="str">
        <f t="array" ref="E396">INDEX(postDEL!$A$2:$P782,$O396,4)</f>
        <v/>
      </c>
      <c r="F396" s="67" t="str">
        <f t="array" ref="F396">INDEX(postDEL!$A$2:$P782,$O396,5)</f>
        <v/>
      </c>
      <c r="G396" s="67" t="str">
        <f t="array" ref="G396">INDEX(postDEL!$A$2:$P782,$O396,11)</f>
        <v>Negative</v>
      </c>
      <c r="H396" s="67" t="str">
        <f t="array" ref="H396">INDEX(postDEL!$A$2:$AL782,$O396,37)</f>
        <v>Negative</v>
      </c>
      <c r="I396" s="65">
        <f t="array" ref="I396">INDEX(postDEL!$A$2:$AL782,$O396,12)</f>
        <v>44509</v>
      </c>
      <c r="J396" s="208">
        <f t="array" ref="J396">INDEX(postDEL!$A$2:$AL782,$O396,13)</f>
        <v>0.4559375</v>
      </c>
      <c r="K396" s="67" t="str">
        <f t="array" ref="K396">INDEX(postDEL!$A$2:$AL782,$O396,36)</f>
        <v/>
      </c>
      <c r="L396" s="67" t="str">
        <f t="array" ref="L396">INDEX(postDEL!$A$2:$AL782,$O396,38)</f>
        <v/>
      </c>
      <c r="M396" s="67" t="str">
        <f t="array" ref="M396">INDEX(postDEL!$A$2:$AL782,$O396,15)</f>
        <v/>
      </c>
      <c r="N396" s="8">
        <f>COUNTIF(postDEL!$A$2:$A782,A396)</f>
        <v>1</v>
      </c>
      <c r="O396" s="13">
        <f>MATCH(A396,postDEL!A$2:A782,0)</f>
        <v>395</v>
      </c>
      <c r="P396" s="8" t="str">
        <f t="shared" si="1"/>
        <v/>
      </c>
      <c r="Q396" s="8">
        <f t="shared" si="2"/>
        <v>0</v>
      </c>
      <c r="R396" s="4"/>
    </row>
    <row r="397">
      <c r="A397" s="209" t="s">
        <v>1209</v>
      </c>
      <c r="B397" s="65">
        <f t="array" ref="B397">INDEX(postDEL!$A$2:$P782,$O397,2)</f>
        <v>44509</v>
      </c>
      <c r="C397" s="208">
        <f t="array" ref="C397">INDEX(postDEL!$A$2:$P782,$O397,3)</f>
        <v>0.2719791667</v>
      </c>
      <c r="D397" s="67" t="str">
        <f t="array" ref="D397">INDEX(postDEL!$A$2:$AN782,$O397,39)</f>
        <v>SpROSA573919</v>
      </c>
      <c r="E397" s="67" t="str">
        <f t="array" ref="E397">INDEX(postDEL!$A$2:$P782,$O397,4)</f>
        <v/>
      </c>
      <c r="F397" s="67" t="str">
        <f t="array" ref="F397">INDEX(postDEL!$A$2:$P782,$O397,5)</f>
        <v/>
      </c>
      <c r="G397" s="67" t="str">
        <f t="array" ref="G397">INDEX(postDEL!$A$2:$P782,$O397,11)</f>
        <v>Negative</v>
      </c>
      <c r="H397" s="67" t="str">
        <f t="array" ref="H397">INDEX(postDEL!$A$2:$AL782,$O397,37)</f>
        <v>Negative</v>
      </c>
      <c r="I397" s="65">
        <f t="array" ref="I397">INDEX(postDEL!$A$2:$AL782,$O397,12)</f>
        <v>44509</v>
      </c>
      <c r="J397" s="208">
        <f t="array" ref="J397">INDEX(postDEL!$A$2:$AL782,$O397,13)</f>
        <v>0.4559375</v>
      </c>
      <c r="K397" s="67" t="str">
        <f t="array" ref="K397">INDEX(postDEL!$A$2:$AL782,$O397,36)</f>
        <v/>
      </c>
      <c r="L397" s="67" t="str">
        <f t="array" ref="L397">INDEX(postDEL!$A$2:$AL782,$O397,38)</f>
        <v/>
      </c>
      <c r="M397" s="67" t="str">
        <f t="array" ref="M397">INDEX(postDEL!$A$2:$AL782,$O397,15)</f>
        <v/>
      </c>
      <c r="N397" s="8">
        <f>COUNTIF(postDEL!$A$2:$A782,A397)</f>
        <v>1</v>
      </c>
      <c r="O397" s="13">
        <f>MATCH(A397,postDEL!A$2:A782,0)</f>
        <v>396</v>
      </c>
      <c r="P397" s="8" t="str">
        <f t="shared" si="1"/>
        <v/>
      </c>
      <c r="Q397" s="8">
        <f t="shared" si="2"/>
        <v>0</v>
      </c>
      <c r="R397" s="4"/>
    </row>
    <row r="398">
      <c r="A398" s="209" t="s">
        <v>1211</v>
      </c>
      <c r="B398" s="65">
        <f t="array" ref="B398">INDEX(postDEL!$A$2:$P782,$O398,2)</f>
        <v>44509</v>
      </c>
      <c r="C398" s="208">
        <f t="array" ref="C398">INDEX(postDEL!$A$2:$P782,$O398,3)</f>
        <v>0.303587963</v>
      </c>
      <c r="D398" s="67" t="str">
        <f t="array" ref="D398">INDEX(postDEL!$A$2:$AN782,$O398,39)</f>
        <v>SpROSA145068</v>
      </c>
      <c r="E398" s="67" t="str">
        <f t="array" ref="E398">INDEX(postDEL!$A$2:$P782,$O398,4)</f>
        <v/>
      </c>
      <c r="F398" s="67" t="str">
        <f t="array" ref="F398">INDEX(postDEL!$A$2:$P782,$O398,5)</f>
        <v/>
      </c>
      <c r="G398" s="67" t="str">
        <f t="array" ref="G398">INDEX(postDEL!$A$2:$P782,$O398,11)</f>
        <v>Negative</v>
      </c>
      <c r="H398" s="67" t="str">
        <f t="array" ref="H398">INDEX(postDEL!$A$2:$AL782,$O398,37)</f>
        <v>Negative</v>
      </c>
      <c r="I398" s="65">
        <f t="array" ref="I398">INDEX(postDEL!$A$2:$AL782,$O398,12)</f>
        <v>44509</v>
      </c>
      <c r="J398" s="208">
        <f t="array" ref="J398">INDEX(postDEL!$A$2:$AL782,$O398,13)</f>
        <v>0.4559375</v>
      </c>
      <c r="K398" s="67" t="str">
        <f t="array" ref="K398">INDEX(postDEL!$A$2:$AL782,$O398,36)</f>
        <v/>
      </c>
      <c r="L398" s="67" t="str">
        <f t="array" ref="L398">INDEX(postDEL!$A$2:$AL782,$O398,38)</f>
        <v/>
      </c>
      <c r="M398" s="67" t="str">
        <f t="array" ref="M398">INDEX(postDEL!$A$2:$AL782,$O398,15)</f>
        <v/>
      </c>
      <c r="N398" s="8">
        <f>COUNTIF(postDEL!$A$2:$A782,A398)</f>
        <v>1</v>
      </c>
      <c r="O398" s="13">
        <f>MATCH(A398,postDEL!A$2:A782,0)</f>
        <v>397</v>
      </c>
      <c r="P398" s="8" t="str">
        <f t="shared" si="1"/>
        <v/>
      </c>
      <c r="Q398" s="8">
        <f t="shared" si="2"/>
        <v>0</v>
      </c>
      <c r="R398" s="4"/>
    </row>
    <row r="399">
      <c r="A399" s="209" t="s">
        <v>1213</v>
      </c>
      <c r="B399" s="65">
        <f t="array" ref="B399">INDEX(postDEL!$A$2:$P782,$O399,2)</f>
        <v>44509</v>
      </c>
      <c r="C399" s="208">
        <f t="array" ref="C399">INDEX(postDEL!$A$2:$P782,$O399,3)</f>
        <v>0.3045833333</v>
      </c>
      <c r="D399" s="67" t="str">
        <f t="array" ref="D399">INDEX(postDEL!$A$2:$AN782,$O399,39)</f>
        <v>SpROSA145068</v>
      </c>
      <c r="E399" s="67" t="str">
        <f t="array" ref="E399">INDEX(postDEL!$A$2:$P782,$O399,4)</f>
        <v/>
      </c>
      <c r="F399" s="67" t="str">
        <f t="array" ref="F399">INDEX(postDEL!$A$2:$P782,$O399,5)</f>
        <v/>
      </c>
      <c r="G399" s="67" t="str">
        <f t="array" ref="G399">INDEX(postDEL!$A$2:$P782,$O399,11)</f>
        <v>Negative</v>
      </c>
      <c r="H399" s="67" t="str">
        <f t="array" ref="H399">INDEX(postDEL!$A$2:$AL782,$O399,37)</f>
        <v>Negative</v>
      </c>
      <c r="I399" s="65">
        <f t="array" ref="I399">INDEX(postDEL!$A$2:$AL782,$O399,12)</f>
        <v>44509</v>
      </c>
      <c r="J399" s="208">
        <f t="array" ref="J399">INDEX(postDEL!$A$2:$AL782,$O399,13)</f>
        <v>0.4559490741</v>
      </c>
      <c r="K399" s="67" t="str">
        <f t="array" ref="K399">INDEX(postDEL!$A$2:$AL782,$O399,36)</f>
        <v/>
      </c>
      <c r="L399" s="67" t="str">
        <f t="array" ref="L399">INDEX(postDEL!$A$2:$AL782,$O399,38)</f>
        <v/>
      </c>
      <c r="M399" s="67" t="str">
        <f t="array" ref="M399">INDEX(postDEL!$A$2:$AL782,$O399,15)</f>
        <v/>
      </c>
      <c r="N399" s="8">
        <f>COUNTIF(postDEL!$A$2:$A782,A399)</f>
        <v>1</v>
      </c>
      <c r="O399" s="13">
        <f>MATCH(A399,postDEL!A$2:A782,0)</f>
        <v>398</v>
      </c>
      <c r="P399" s="8" t="str">
        <f t="shared" si="1"/>
        <v/>
      </c>
      <c r="Q399" s="8">
        <f t="shared" si="2"/>
        <v>0</v>
      </c>
      <c r="R399" s="4"/>
    </row>
    <row r="400">
      <c r="A400" s="209" t="s">
        <v>1216</v>
      </c>
      <c r="B400" s="65">
        <f t="array" ref="B400">INDEX(postDEL!$A$2:$P782,$O400,2)</f>
        <v>44509</v>
      </c>
      <c r="C400" s="208">
        <f t="array" ref="C400">INDEX(postDEL!$A$2:$P782,$O400,3)</f>
        <v>0.3136111111</v>
      </c>
      <c r="D400" s="67" t="str">
        <f t="array" ref="D400">INDEX(postDEL!$A$2:$AN782,$O400,39)</f>
        <v>SpROSA145068</v>
      </c>
      <c r="E400" s="67" t="str">
        <f t="array" ref="E400">INDEX(postDEL!$A$2:$P782,$O400,4)</f>
        <v/>
      </c>
      <c r="F400" s="67" t="str">
        <f t="array" ref="F400">INDEX(postDEL!$A$2:$P782,$O400,5)</f>
        <v/>
      </c>
      <c r="G400" s="67" t="str">
        <f t="array" ref="G400">INDEX(postDEL!$A$2:$P782,$O400,11)</f>
        <v>Negative</v>
      </c>
      <c r="H400" s="67" t="str">
        <f t="array" ref="H400">INDEX(postDEL!$A$2:$AL782,$O400,37)</f>
        <v>Negative</v>
      </c>
      <c r="I400" s="65">
        <f t="array" ref="I400">INDEX(postDEL!$A$2:$AL782,$O400,12)</f>
        <v>44509</v>
      </c>
      <c r="J400" s="208">
        <f t="array" ref="J400">INDEX(postDEL!$A$2:$AL782,$O400,13)</f>
        <v>0.4559490741</v>
      </c>
      <c r="K400" s="67" t="str">
        <f t="array" ref="K400">INDEX(postDEL!$A$2:$AL782,$O400,36)</f>
        <v/>
      </c>
      <c r="L400" s="67" t="str">
        <f t="array" ref="L400">INDEX(postDEL!$A$2:$AL782,$O400,38)</f>
        <v/>
      </c>
      <c r="M400" s="67" t="str">
        <f t="array" ref="M400">INDEX(postDEL!$A$2:$AL782,$O400,15)</f>
        <v/>
      </c>
      <c r="N400" s="8">
        <f>COUNTIF(postDEL!$A$2:$A782,A400)</f>
        <v>1</v>
      </c>
      <c r="O400" s="13">
        <f>MATCH(A400,postDEL!A$2:A782,0)</f>
        <v>399</v>
      </c>
      <c r="P400" s="8" t="str">
        <f t="shared" si="1"/>
        <v/>
      </c>
      <c r="Q400" s="8">
        <f t="shared" si="2"/>
        <v>0</v>
      </c>
      <c r="R400" s="4"/>
    </row>
    <row r="401">
      <c r="A401" s="209" t="s">
        <v>1218</v>
      </c>
      <c r="B401" s="65">
        <f t="array" ref="B401">INDEX(postDEL!$A$2:$P782,$O401,2)</f>
        <v>44510</v>
      </c>
      <c r="C401" s="208">
        <f t="array" ref="C401">INDEX(postDEL!$A$2:$P782,$O401,3)</f>
        <v>0.2745833333</v>
      </c>
      <c r="D401" s="67" t="str">
        <f t="array" ref="D401">INDEX(postDEL!$A$2:$AN782,$O401,39)</f>
        <v>SpROSA145068</v>
      </c>
      <c r="E401" s="67" t="str">
        <f t="array" ref="E401">INDEX(postDEL!$A$2:$P782,$O401,4)</f>
        <v/>
      </c>
      <c r="F401" s="67" t="str">
        <f t="array" ref="F401">INDEX(postDEL!$A$2:$P782,$O401,5)</f>
        <v/>
      </c>
      <c r="G401" s="67" t="str">
        <f t="array" ref="G401">INDEX(postDEL!$A$2:$P782,$O401,11)</f>
        <v>Negative</v>
      </c>
      <c r="H401" s="67" t="str">
        <f t="array" ref="H401">INDEX(postDEL!$A$2:$AL782,$O401,37)</f>
        <v>Negative</v>
      </c>
      <c r="I401" s="65">
        <f t="array" ref="I401">INDEX(postDEL!$A$2:$AL782,$O401,12)</f>
        <v>44512</v>
      </c>
      <c r="J401" s="208">
        <f t="array" ref="J401">INDEX(postDEL!$A$2:$AL782,$O401,13)</f>
        <v>0.5153819444</v>
      </c>
      <c r="K401" s="67" t="str">
        <f t="array" ref="K401">INDEX(postDEL!$A$2:$AL782,$O401,36)</f>
        <v/>
      </c>
      <c r="L401" s="67" t="str">
        <f t="array" ref="L401">INDEX(postDEL!$A$2:$AL782,$O401,38)</f>
        <v/>
      </c>
      <c r="M401" s="67" t="str">
        <f t="array" ref="M401">INDEX(postDEL!$A$2:$AL782,$O401,15)</f>
        <v/>
      </c>
      <c r="N401" s="8">
        <f>COUNTIF(postDEL!$A$2:$A782,A401)</f>
        <v>1</v>
      </c>
      <c r="O401" s="13">
        <f>MATCH(A401,postDEL!A$2:A782,0)</f>
        <v>400</v>
      </c>
      <c r="P401" s="8" t="b">
        <f t="shared" si="1"/>
        <v>1</v>
      </c>
      <c r="Q401" s="8">
        <f t="shared" si="2"/>
        <v>2</v>
      </c>
      <c r="R401" s="4"/>
    </row>
    <row r="402">
      <c r="A402" s="209" t="s">
        <v>1220</v>
      </c>
      <c r="B402" s="65">
        <f t="array" ref="B402">INDEX(postDEL!$A$2:$P782,$O402,2)</f>
        <v>44510</v>
      </c>
      <c r="C402" s="208">
        <f t="array" ref="C402">INDEX(postDEL!$A$2:$P782,$O402,3)</f>
        <v>0.2747685185</v>
      </c>
      <c r="D402" s="67" t="str">
        <f t="array" ref="D402">INDEX(postDEL!$A$2:$AN782,$O402,39)</f>
        <v>SpROSA145068</v>
      </c>
      <c r="E402" s="67" t="str">
        <f t="array" ref="E402">INDEX(postDEL!$A$2:$P782,$O402,4)</f>
        <v/>
      </c>
      <c r="F402" s="67" t="str">
        <f t="array" ref="F402">INDEX(postDEL!$A$2:$P782,$O402,5)</f>
        <v/>
      </c>
      <c r="G402" s="67" t="str">
        <f t="array" ref="G402">INDEX(postDEL!$A$2:$P782,$O402,11)</f>
        <v>Negative</v>
      </c>
      <c r="H402" s="67" t="str">
        <f t="array" ref="H402">INDEX(postDEL!$A$2:$AL782,$O402,37)</f>
        <v>Negative</v>
      </c>
      <c r="I402" s="65">
        <f t="array" ref="I402">INDEX(postDEL!$A$2:$AL782,$O402,12)</f>
        <v>44512</v>
      </c>
      <c r="J402" s="208">
        <f t="array" ref="J402">INDEX(postDEL!$A$2:$AL782,$O402,13)</f>
        <v>0.5153819444</v>
      </c>
      <c r="K402" s="67" t="str">
        <f t="array" ref="K402">INDEX(postDEL!$A$2:$AL782,$O402,36)</f>
        <v/>
      </c>
      <c r="L402" s="67" t="str">
        <f t="array" ref="L402">INDEX(postDEL!$A$2:$AL782,$O402,38)</f>
        <v/>
      </c>
      <c r="M402" s="67" t="str">
        <f t="array" ref="M402">INDEX(postDEL!$A$2:$AL782,$O402,15)</f>
        <v/>
      </c>
      <c r="N402" s="8">
        <f>COUNTIF(postDEL!$A$2:$A782,A402)</f>
        <v>1</v>
      </c>
      <c r="O402" s="13">
        <f>MATCH(A402,postDEL!A$2:A782,0)</f>
        <v>401</v>
      </c>
      <c r="P402" s="8" t="str">
        <f t="shared" si="1"/>
        <v/>
      </c>
      <c r="Q402" s="8">
        <f t="shared" si="2"/>
        <v>2</v>
      </c>
      <c r="R402" s="4"/>
    </row>
    <row r="403">
      <c r="A403" s="209" t="s">
        <v>1222</v>
      </c>
      <c r="B403" s="65">
        <f t="array" ref="B403">INDEX(postDEL!$A$2:$P782,$O403,2)</f>
        <v>44510</v>
      </c>
      <c r="C403" s="208">
        <f t="array" ref="C403">INDEX(postDEL!$A$2:$P782,$O403,3)</f>
        <v>0.285150463</v>
      </c>
      <c r="D403" s="67" t="str">
        <f t="array" ref="D403">INDEX(postDEL!$A$2:$AN782,$O403,39)</f>
        <v>SpROSA573919</v>
      </c>
      <c r="E403" s="67" t="str">
        <f t="array" ref="E403">INDEX(postDEL!$A$2:$P782,$O403,4)</f>
        <v/>
      </c>
      <c r="F403" s="67" t="str">
        <f t="array" ref="F403">INDEX(postDEL!$A$2:$P782,$O403,5)</f>
        <v/>
      </c>
      <c r="G403" s="67" t="str">
        <f t="array" ref="G403">INDEX(postDEL!$A$2:$P782,$O403,11)</f>
        <v>Negative</v>
      </c>
      <c r="H403" s="67" t="str">
        <f t="array" ref="H403">INDEX(postDEL!$A$2:$AL782,$O403,37)</f>
        <v>Negative</v>
      </c>
      <c r="I403" s="65">
        <f t="array" ref="I403">INDEX(postDEL!$A$2:$AL782,$O403,12)</f>
        <v>44512</v>
      </c>
      <c r="J403" s="208">
        <f t="array" ref="J403">INDEX(postDEL!$A$2:$AL782,$O403,13)</f>
        <v>0.5153819444</v>
      </c>
      <c r="K403" s="67" t="str">
        <f t="array" ref="K403">INDEX(postDEL!$A$2:$AL782,$O403,36)</f>
        <v/>
      </c>
      <c r="L403" s="67" t="str">
        <f t="array" ref="L403">INDEX(postDEL!$A$2:$AL782,$O403,38)</f>
        <v/>
      </c>
      <c r="M403" s="67" t="str">
        <f t="array" ref="M403">INDEX(postDEL!$A$2:$AL782,$O403,15)</f>
        <v/>
      </c>
      <c r="N403" s="8">
        <f>COUNTIF(postDEL!$A$2:$A782,A403)</f>
        <v>1</v>
      </c>
      <c r="O403" s="13">
        <f>MATCH(A403,postDEL!A$2:A782,0)</f>
        <v>402</v>
      </c>
      <c r="P403" s="8" t="str">
        <f t="shared" si="1"/>
        <v/>
      </c>
      <c r="Q403" s="8">
        <f t="shared" si="2"/>
        <v>2</v>
      </c>
      <c r="R403" s="4"/>
    </row>
    <row r="404">
      <c r="A404" s="209" t="s">
        <v>1224</v>
      </c>
      <c r="B404" s="65">
        <f t="array" ref="B404">INDEX(postDEL!$A$2:$P782,$O404,2)</f>
        <v>44510</v>
      </c>
      <c r="C404" s="208">
        <f t="array" ref="C404">INDEX(postDEL!$A$2:$P782,$O404,3)</f>
        <v>0.3118171296</v>
      </c>
      <c r="D404" s="67" t="str">
        <f t="array" ref="D404">INDEX(postDEL!$A$2:$AN782,$O404,39)</f>
        <v>SpROSA573919</v>
      </c>
      <c r="E404" s="67" t="str">
        <f t="array" ref="E404">INDEX(postDEL!$A$2:$P782,$O404,4)</f>
        <v/>
      </c>
      <c r="F404" s="67" t="str">
        <f t="array" ref="F404">INDEX(postDEL!$A$2:$P782,$O404,5)</f>
        <v/>
      </c>
      <c r="G404" s="67" t="str">
        <f t="array" ref="G404">INDEX(postDEL!$A$2:$P782,$O404,11)</f>
        <v>Negative</v>
      </c>
      <c r="H404" s="67" t="str">
        <f t="array" ref="H404">INDEX(postDEL!$A$2:$AL782,$O404,37)</f>
        <v>Negative</v>
      </c>
      <c r="I404" s="65">
        <f t="array" ref="I404">INDEX(postDEL!$A$2:$AL782,$O404,12)</f>
        <v>44512</v>
      </c>
      <c r="J404" s="208">
        <f t="array" ref="J404">INDEX(postDEL!$A$2:$AL782,$O404,13)</f>
        <v>0.5153819444</v>
      </c>
      <c r="K404" s="67" t="str">
        <f t="array" ref="K404">INDEX(postDEL!$A$2:$AL782,$O404,36)</f>
        <v/>
      </c>
      <c r="L404" s="67" t="str">
        <f t="array" ref="L404">INDEX(postDEL!$A$2:$AL782,$O404,38)</f>
        <v/>
      </c>
      <c r="M404" s="67" t="str">
        <f t="array" ref="M404">INDEX(postDEL!$A$2:$AL782,$O404,15)</f>
        <v/>
      </c>
      <c r="N404" s="8">
        <f>COUNTIF(postDEL!$A$2:$A782,A404)</f>
        <v>1</v>
      </c>
      <c r="O404" s="13">
        <f>MATCH(A404,postDEL!A$2:A782,0)</f>
        <v>403</v>
      </c>
      <c r="P404" s="8" t="str">
        <f t="shared" si="1"/>
        <v/>
      </c>
      <c r="Q404" s="8">
        <f t="shared" si="2"/>
        <v>2</v>
      </c>
      <c r="R404" s="4"/>
    </row>
    <row r="405">
      <c r="A405" s="209" t="s">
        <v>1226</v>
      </c>
      <c r="B405" s="65">
        <f t="array" ref="B405">INDEX(postDEL!$A$2:$P782,$O405,2)</f>
        <v>44511</v>
      </c>
      <c r="C405" s="208">
        <f t="array" ref="C405">INDEX(postDEL!$A$2:$P782,$O405,3)</f>
        <v>0.2952083333</v>
      </c>
      <c r="D405" s="67" t="str">
        <f t="array" ref="D405">INDEX(postDEL!$A$2:$AN782,$O405,39)</f>
        <v>SpROSA145068</v>
      </c>
      <c r="E405" s="67" t="str">
        <f t="array" ref="E405">INDEX(postDEL!$A$2:$P782,$O405,4)</f>
        <v/>
      </c>
      <c r="F405" s="67" t="str">
        <f t="array" ref="F405">INDEX(postDEL!$A$2:$P782,$O405,5)</f>
        <v/>
      </c>
      <c r="G405" s="67" t="str">
        <f t="array" ref="G405">INDEX(postDEL!$A$2:$P782,$O405,11)</f>
        <v>Negative</v>
      </c>
      <c r="H405" s="67" t="str">
        <f t="array" ref="H405">INDEX(postDEL!$A$2:$AL782,$O405,37)</f>
        <v>Negative</v>
      </c>
      <c r="I405" s="65">
        <f t="array" ref="I405">INDEX(postDEL!$A$2:$AL782,$O405,12)</f>
        <v>44512</v>
      </c>
      <c r="J405" s="208">
        <f t="array" ref="J405">INDEX(postDEL!$A$2:$AL782,$O405,13)</f>
        <v>0.5153819444</v>
      </c>
      <c r="K405" s="67" t="str">
        <f t="array" ref="K405">INDEX(postDEL!$A$2:$AL782,$O405,36)</f>
        <v/>
      </c>
      <c r="L405" s="67" t="str">
        <f t="array" ref="L405">INDEX(postDEL!$A$2:$AL782,$O405,38)</f>
        <v/>
      </c>
      <c r="M405" s="67" t="str">
        <f t="array" ref="M405">INDEX(postDEL!$A$2:$AL782,$O405,15)</f>
        <v/>
      </c>
      <c r="N405" s="8">
        <f>COUNTIF(postDEL!$A$2:$A782,A405)</f>
        <v>1</v>
      </c>
      <c r="O405" s="13">
        <f>MATCH(A405,postDEL!A$2:A782,0)</f>
        <v>404</v>
      </c>
      <c r="P405" s="8" t="b">
        <f t="shared" si="1"/>
        <v>1</v>
      </c>
      <c r="Q405" s="8">
        <f t="shared" si="2"/>
        <v>1</v>
      </c>
      <c r="R405" s="4"/>
    </row>
    <row r="406">
      <c r="A406" s="209" t="s">
        <v>1228</v>
      </c>
      <c r="B406" s="65">
        <f t="array" ref="B406">INDEX(postDEL!$A$2:$P782,$O406,2)</f>
        <v>44511</v>
      </c>
      <c r="C406" s="208">
        <f t="array" ref="C406">INDEX(postDEL!$A$2:$P782,$O406,3)</f>
        <v>0.3061805556</v>
      </c>
      <c r="D406" s="67" t="str">
        <f t="array" ref="D406">INDEX(postDEL!$A$2:$AN782,$O406,39)</f>
        <v>SpROSA145068</v>
      </c>
      <c r="E406" s="67" t="str">
        <f t="array" ref="E406">INDEX(postDEL!$A$2:$P782,$O406,4)</f>
        <v/>
      </c>
      <c r="F406" s="67" t="str">
        <f t="array" ref="F406">INDEX(postDEL!$A$2:$P782,$O406,5)</f>
        <v/>
      </c>
      <c r="G406" s="67" t="str">
        <f t="array" ref="G406">INDEX(postDEL!$A$2:$P782,$O406,11)</f>
        <v>Negative</v>
      </c>
      <c r="H406" s="67" t="str">
        <f t="array" ref="H406">INDEX(postDEL!$A$2:$AL782,$O406,37)</f>
        <v>Negative</v>
      </c>
      <c r="I406" s="65">
        <f t="array" ref="I406">INDEX(postDEL!$A$2:$AL782,$O406,12)</f>
        <v>44512</v>
      </c>
      <c r="J406" s="208">
        <f t="array" ref="J406">INDEX(postDEL!$A$2:$AL782,$O406,13)</f>
        <v>0.5153819444</v>
      </c>
      <c r="K406" s="67" t="str">
        <f t="array" ref="K406">INDEX(postDEL!$A$2:$AL782,$O406,36)</f>
        <v/>
      </c>
      <c r="L406" s="67" t="str">
        <f t="array" ref="L406">INDEX(postDEL!$A$2:$AL782,$O406,38)</f>
        <v/>
      </c>
      <c r="M406" s="67" t="str">
        <f t="array" ref="M406">INDEX(postDEL!$A$2:$AL782,$O406,15)</f>
        <v/>
      </c>
      <c r="N406" s="8">
        <f>COUNTIF(postDEL!$A$2:$A782,A406)</f>
        <v>1</v>
      </c>
      <c r="O406" s="13">
        <f>MATCH(A406,postDEL!A$2:A782,0)</f>
        <v>405</v>
      </c>
      <c r="P406" s="8" t="str">
        <f t="shared" si="1"/>
        <v/>
      </c>
      <c r="Q406" s="8">
        <f t="shared" si="2"/>
        <v>1</v>
      </c>
      <c r="R406" s="4"/>
    </row>
    <row r="407">
      <c r="A407" s="209" t="s">
        <v>1230</v>
      </c>
      <c r="B407" s="65">
        <f t="array" ref="B407">INDEX(postDEL!$A$2:$P782,$O407,2)</f>
        <v>44511</v>
      </c>
      <c r="C407" s="208">
        <f t="array" ref="C407">INDEX(postDEL!$A$2:$P782,$O407,3)</f>
        <v>0.3063541667</v>
      </c>
      <c r="D407" s="67" t="str">
        <f t="array" ref="D407">INDEX(postDEL!$A$2:$AN782,$O407,39)</f>
        <v>SpROSA145068</v>
      </c>
      <c r="E407" s="67" t="str">
        <f t="array" ref="E407">INDEX(postDEL!$A$2:$P782,$O407,4)</f>
        <v/>
      </c>
      <c r="F407" s="67" t="str">
        <f t="array" ref="F407">INDEX(postDEL!$A$2:$P782,$O407,5)</f>
        <v/>
      </c>
      <c r="G407" s="67" t="str">
        <f t="array" ref="G407">INDEX(postDEL!$A$2:$P782,$O407,11)</f>
        <v>Negative</v>
      </c>
      <c r="H407" s="67" t="str">
        <f t="array" ref="H407">INDEX(postDEL!$A$2:$AL782,$O407,37)</f>
        <v>Negative</v>
      </c>
      <c r="I407" s="65">
        <f t="array" ref="I407">INDEX(postDEL!$A$2:$AL782,$O407,12)</f>
        <v>44512</v>
      </c>
      <c r="J407" s="208">
        <f t="array" ref="J407">INDEX(postDEL!$A$2:$AL782,$O407,13)</f>
        <v>0.5153819444</v>
      </c>
      <c r="K407" s="67" t="str">
        <f t="array" ref="K407">INDEX(postDEL!$A$2:$AL782,$O407,36)</f>
        <v/>
      </c>
      <c r="L407" s="67" t="str">
        <f t="array" ref="L407">INDEX(postDEL!$A$2:$AL782,$O407,38)</f>
        <v/>
      </c>
      <c r="M407" s="67" t="str">
        <f t="array" ref="M407">INDEX(postDEL!$A$2:$AL782,$O407,15)</f>
        <v/>
      </c>
      <c r="N407" s="8">
        <f>COUNTIF(postDEL!$A$2:$A782,A407)</f>
        <v>1</v>
      </c>
      <c r="O407" s="13">
        <f>MATCH(A407,postDEL!A$2:A782,0)</f>
        <v>406</v>
      </c>
      <c r="P407" s="8" t="str">
        <f t="shared" si="1"/>
        <v/>
      </c>
      <c r="Q407" s="8">
        <f t="shared" si="2"/>
        <v>1</v>
      </c>
      <c r="R407" s="4"/>
    </row>
    <row r="408">
      <c r="A408" s="209" t="s">
        <v>1232</v>
      </c>
      <c r="B408" s="65">
        <f t="array" ref="B408">INDEX(postDEL!$A$2:$P782,$O408,2)</f>
        <v>44511</v>
      </c>
      <c r="C408" s="208">
        <f t="array" ref="C408">INDEX(postDEL!$A$2:$P782,$O408,3)</f>
        <v>0.3134490741</v>
      </c>
      <c r="D408" s="67" t="str">
        <f t="array" ref="D408">INDEX(postDEL!$A$2:$AN782,$O408,39)</f>
        <v>SpROSA145068</v>
      </c>
      <c r="E408" s="67" t="str">
        <f t="array" ref="E408">INDEX(postDEL!$A$2:$P782,$O408,4)</f>
        <v/>
      </c>
      <c r="F408" s="67" t="str">
        <f t="array" ref="F408">INDEX(postDEL!$A$2:$P782,$O408,5)</f>
        <v/>
      </c>
      <c r="G408" s="67" t="str">
        <f t="array" ref="G408">INDEX(postDEL!$A$2:$P782,$O408,11)</f>
        <v>Negative</v>
      </c>
      <c r="H408" s="67" t="str">
        <f t="array" ref="H408">INDEX(postDEL!$A$2:$AL782,$O408,37)</f>
        <v>Negative</v>
      </c>
      <c r="I408" s="65">
        <f t="array" ref="I408">INDEX(postDEL!$A$2:$AL782,$O408,12)</f>
        <v>44512</v>
      </c>
      <c r="J408" s="208">
        <f t="array" ref="J408">INDEX(postDEL!$A$2:$AL782,$O408,13)</f>
        <v>0.5153819444</v>
      </c>
      <c r="K408" s="67" t="str">
        <f t="array" ref="K408">INDEX(postDEL!$A$2:$AL782,$O408,36)</f>
        <v/>
      </c>
      <c r="L408" s="67" t="str">
        <f t="array" ref="L408">INDEX(postDEL!$A$2:$AL782,$O408,38)</f>
        <v/>
      </c>
      <c r="M408" s="67" t="str">
        <f t="array" ref="M408">INDEX(postDEL!$A$2:$AL782,$O408,15)</f>
        <v/>
      </c>
      <c r="N408" s="8">
        <f>COUNTIF(postDEL!$A$2:$A782,A408)</f>
        <v>1</v>
      </c>
      <c r="O408" s="13">
        <f>MATCH(A408,postDEL!A$2:A782,0)</f>
        <v>407</v>
      </c>
      <c r="P408" s="8" t="str">
        <f t="shared" si="1"/>
        <v/>
      </c>
      <c r="Q408" s="8">
        <f t="shared" si="2"/>
        <v>1</v>
      </c>
      <c r="R408" s="4"/>
    </row>
    <row r="409">
      <c r="A409" s="209" t="s">
        <v>1234</v>
      </c>
      <c r="B409" s="65">
        <f t="array" ref="B409">INDEX(postDEL!$A$2:$P782,$O409,2)</f>
        <v>44511</v>
      </c>
      <c r="C409" s="208">
        <f t="array" ref="C409">INDEX(postDEL!$A$2:$P782,$O409,3)</f>
        <v>0.3840509259</v>
      </c>
      <c r="D409" s="67" t="str">
        <f t="array" ref="D409">INDEX(postDEL!$A$2:$AN782,$O409,39)</f>
        <v>SpROSA145068</v>
      </c>
      <c r="E409" s="67" t="str">
        <f t="array" ref="E409">INDEX(postDEL!$A$2:$P782,$O409,4)</f>
        <v/>
      </c>
      <c r="F409" s="67" t="str">
        <f t="array" ref="F409">INDEX(postDEL!$A$2:$P782,$O409,5)</f>
        <v/>
      </c>
      <c r="G409" s="67" t="str">
        <f t="array" ref="G409">INDEX(postDEL!$A$2:$P782,$O409,11)</f>
        <v>Negative</v>
      </c>
      <c r="H409" s="67" t="str">
        <f t="array" ref="H409">INDEX(postDEL!$A$2:$AL782,$O409,37)</f>
        <v>Negative</v>
      </c>
      <c r="I409" s="65">
        <f t="array" ref="I409">INDEX(postDEL!$A$2:$AL782,$O409,12)</f>
        <v>44512</v>
      </c>
      <c r="J409" s="208">
        <f t="array" ref="J409">INDEX(postDEL!$A$2:$AL782,$O409,13)</f>
        <v>0.5153819444</v>
      </c>
      <c r="K409" s="67" t="str">
        <f t="array" ref="K409">INDEX(postDEL!$A$2:$AL782,$O409,36)</f>
        <v/>
      </c>
      <c r="L409" s="67" t="str">
        <f t="array" ref="L409">INDEX(postDEL!$A$2:$AL782,$O409,38)</f>
        <v/>
      </c>
      <c r="M409" s="67" t="str">
        <f t="array" ref="M409">INDEX(postDEL!$A$2:$AL782,$O409,15)</f>
        <v/>
      </c>
      <c r="N409" s="8">
        <f>COUNTIF(postDEL!$A$2:$A782,A409)</f>
        <v>1</v>
      </c>
      <c r="O409" s="13">
        <f>MATCH(A409,postDEL!A$2:A782,0)</f>
        <v>408</v>
      </c>
      <c r="P409" s="8" t="str">
        <f t="shared" si="1"/>
        <v/>
      </c>
      <c r="Q409" s="8">
        <f t="shared" si="2"/>
        <v>1</v>
      </c>
      <c r="R409" s="4"/>
    </row>
    <row r="410">
      <c r="A410" s="209" t="s">
        <v>1236</v>
      </c>
      <c r="B410" s="65">
        <f t="array" ref="B410">INDEX(postDEL!$A$2:$P782,$O410,2)</f>
        <v>44511</v>
      </c>
      <c r="C410" s="208">
        <f t="array" ref="C410">INDEX(postDEL!$A$2:$P782,$O410,3)</f>
        <v>0.4273611111</v>
      </c>
      <c r="D410" s="67" t="str">
        <f t="array" ref="D410">INDEX(postDEL!$A$2:$AN782,$O410,39)</f>
        <v>SpROSA573919</v>
      </c>
      <c r="E410" s="67" t="str">
        <f t="array" ref="E410">INDEX(postDEL!$A$2:$P782,$O410,4)</f>
        <v/>
      </c>
      <c r="F410" s="67" t="str">
        <f t="array" ref="F410">INDEX(postDEL!$A$2:$P782,$O410,5)</f>
        <v/>
      </c>
      <c r="G410" s="67" t="str">
        <f t="array" ref="G410">INDEX(postDEL!$A$2:$P782,$O410,11)</f>
        <v>Negative</v>
      </c>
      <c r="H410" s="67" t="str">
        <f t="array" ref="H410">INDEX(postDEL!$A$2:$AL782,$O410,37)</f>
        <v>Negative</v>
      </c>
      <c r="I410" s="65">
        <f t="array" ref="I410">INDEX(postDEL!$A$2:$AL782,$O410,12)</f>
        <v>44512</v>
      </c>
      <c r="J410" s="208">
        <f t="array" ref="J410">INDEX(postDEL!$A$2:$AL782,$O410,13)</f>
        <v>0.5153819444</v>
      </c>
      <c r="K410" s="67" t="str">
        <f t="array" ref="K410">INDEX(postDEL!$A$2:$AL782,$O410,36)</f>
        <v/>
      </c>
      <c r="L410" s="67" t="str">
        <f t="array" ref="L410">INDEX(postDEL!$A$2:$AL782,$O410,38)</f>
        <v/>
      </c>
      <c r="M410" s="67" t="str">
        <f t="array" ref="M410">INDEX(postDEL!$A$2:$AL782,$O410,15)</f>
        <v/>
      </c>
      <c r="N410" s="8">
        <f>COUNTIF(postDEL!$A$2:$A782,A410)</f>
        <v>1</v>
      </c>
      <c r="O410" s="13">
        <f>MATCH(A410,postDEL!A$2:A782,0)</f>
        <v>409</v>
      </c>
      <c r="P410" s="8" t="str">
        <f t="shared" si="1"/>
        <v/>
      </c>
      <c r="Q410" s="8">
        <f t="shared" si="2"/>
        <v>1</v>
      </c>
      <c r="R410" s="4"/>
    </row>
    <row r="411">
      <c r="A411" s="209" t="s">
        <v>1239</v>
      </c>
      <c r="B411" s="65">
        <f t="array" ref="B411">INDEX(postDEL!$A$2:$P782,$O411,2)</f>
        <v>44511</v>
      </c>
      <c r="C411" s="208">
        <f t="array" ref="C411">INDEX(postDEL!$A$2:$P782,$O411,3)</f>
        <v>0.4278240741</v>
      </c>
      <c r="D411" s="67" t="str">
        <f t="array" ref="D411">INDEX(postDEL!$A$2:$AN782,$O411,39)</f>
        <v>SpROSA573919</v>
      </c>
      <c r="E411" s="67" t="str">
        <f t="array" ref="E411">INDEX(postDEL!$A$2:$P782,$O411,4)</f>
        <v/>
      </c>
      <c r="F411" s="67" t="str">
        <f t="array" ref="F411">INDEX(postDEL!$A$2:$P782,$O411,5)</f>
        <v/>
      </c>
      <c r="G411" s="67" t="str">
        <f t="array" ref="G411">INDEX(postDEL!$A$2:$P782,$O411,11)</f>
        <v>Negative</v>
      </c>
      <c r="H411" s="67" t="str">
        <f t="array" ref="H411">INDEX(postDEL!$A$2:$AL782,$O411,37)</f>
        <v>Negative</v>
      </c>
      <c r="I411" s="65">
        <f t="array" ref="I411">INDEX(postDEL!$A$2:$AL782,$O411,12)</f>
        <v>44512</v>
      </c>
      <c r="J411" s="208">
        <f t="array" ref="J411">INDEX(postDEL!$A$2:$AL782,$O411,13)</f>
        <v>0.5153819444</v>
      </c>
      <c r="K411" s="67" t="str">
        <f t="array" ref="K411">INDEX(postDEL!$A$2:$AL782,$O411,36)</f>
        <v/>
      </c>
      <c r="L411" s="67" t="str">
        <f t="array" ref="L411">INDEX(postDEL!$A$2:$AL782,$O411,38)</f>
        <v/>
      </c>
      <c r="M411" s="67" t="str">
        <f t="array" ref="M411">INDEX(postDEL!$A$2:$AL782,$O411,15)</f>
        <v/>
      </c>
      <c r="N411" s="8">
        <f>COUNTIF(postDEL!$A$2:$A782,A411)</f>
        <v>1</v>
      </c>
      <c r="O411" s="13">
        <f>MATCH(A411,postDEL!A$2:A782,0)</f>
        <v>410</v>
      </c>
      <c r="P411" s="8" t="str">
        <f t="shared" si="1"/>
        <v/>
      </c>
      <c r="Q411" s="8">
        <f t="shared" si="2"/>
        <v>1</v>
      </c>
      <c r="R411" s="4"/>
    </row>
    <row r="412">
      <c r="A412" s="209" t="s">
        <v>1241</v>
      </c>
      <c r="B412" s="65">
        <f t="array" ref="B412">INDEX(postDEL!$A$2:$P782,$O412,2)</f>
        <v>44511</v>
      </c>
      <c r="C412" s="208">
        <f t="array" ref="C412">INDEX(postDEL!$A$2:$P782,$O412,3)</f>
        <v>0.4283680556</v>
      </c>
      <c r="D412" s="67" t="str">
        <f t="array" ref="D412">INDEX(postDEL!$A$2:$AN782,$O412,39)</f>
        <v>SpROSA573919</v>
      </c>
      <c r="E412" s="67" t="str">
        <f t="array" ref="E412">INDEX(postDEL!$A$2:$P782,$O412,4)</f>
        <v/>
      </c>
      <c r="F412" s="67" t="str">
        <f t="array" ref="F412">INDEX(postDEL!$A$2:$P782,$O412,5)</f>
        <v/>
      </c>
      <c r="G412" s="67" t="str">
        <f t="array" ref="G412">INDEX(postDEL!$A$2:$P782,$O412,11)</f>
        <v>Null</v>
      </c>
      <c r="H412" s="67" t="str">
        <f t="array" ref="H412">INDEX(postDEL!$A$2:$AL782,$O412,37)</f>
        <v>Negative</v>
      </c>
      <c r="I412" s="65" t="str">
        <f t="array" ref="I412">INDEX(postDEL!$A$2:$AL782,$O412,12)</f>
        <v/>
      </c>
      <c r="J412" s="208" t="str">
        <f t="array" ref="J412">INDEX(postDEL!$A$2:$AL782,$O412,13)</f>
        <v/>
      </c>
      <c r="K412" s="67">
        <f t="array" ref="K412">INDEX(postDEL!$A$2:$AL782,$O412,36)</f>
        <v>2.2</v>
      </c>
      <c r="L412" s="67" t="str">
        <f t="array" ref="L412">INDEX(postDEL!$A$2:$AL782,$O412,38)</f>
        <v/>
      </c>
      <c r="M412" s="67" t="str">
        <f t="array" ref="M412">INDEX(postDEL!$A$2:$AL782,$O412,15)</f>
        <v/>
      </c>
      <c r="N412" s="8">
        <f>COUNTIF(postDEL!$A$2:$A782,A412)</f>
        <v>1</v>
      </c>
      <c r="O412" s="13">
        <f>MATCH(A412,postDEL!A$2:A782,0)</f>
        <v>411</v>
      </c>
      <c r="P412" s="8" t="str">
        <f t="shared" si="1"/>
        <v/>
      </c>
      <c r="Q412" s="8">
        <f t="shared" si="2"/>
        <v>-1</v>
      </c>
      <c r="R412" s="4"/>
    </row>
    <row r="413">
      <c r="A413" s="209" t="s">
        <v>1243</v>
      </c>
      <c r="B413" s="65">
        <f t="array" ref="B413">INDEX(postDEL!$A$2:$P782,$O413,2)</f>
        <v>44511</v>
      </c>
      <c r="C413" s="208">
        <f t="array" ref="C413">INDEX(postDEL!$A$2:$P782,$O413,3)</f>
        <v>0.4291666667</v>
      </c>
      <c r="D413" s="67" t="str">
        <f t="array" ref="D413">INDEX(postDEL!$A$2:$AN782,$O413,39)</f>
        <v>SpROSA573919</v>
      </c>
      <c r="E413" s="67" t="str">
        <f t="array" ref="E413">INDEX(postDEL!$A$2:$P782,$O413,4)</f>
        <v/>
      </c>
      <c r="F413" s="67" t="str">
        <f t="array" ref="F413">INDEX(postDEL!$A$2:$P782,$O413,5)</f>
        <v/>
      </c>
      <c r="G413" s="67" t="str">
        <f t="array" ref="G413">INDEX(postDEL!$A$2:$P782,$O413,11)</f>
        <v>Negative</v>
      </c>
      <c r="H413" s="67" t="str">
        <f t="array" ref="H413">INDEX(postDEL!$A$2:$AL782,$O413,37)</f>
        <v>Negative</v>
      </c>
      <c r="I413" s="65">
        <f t="array" ref="I413">INDEX(postDEL!$A$2:$AL782,$O413,12)</f>
        <v>44512</v>
      </c>
      <c r="J413" s="208">
        <f t="array" ref="J413">INDEX(postDEL!$A$2:$AL782,$O413,13)</f>
        <v>0.5153935185</v>
      </c>
      <c r="K413" s="67" t="str">
        <f t="array" ref="K413">INDEX(postDEL!$A$2:$AL782,$O413,36)</f>
        <v/>
      </c>
      <c r="L413" s="67" t="str">
        <f t="array" ref="L413">INDEX(postDEL!$A$2:$AL782,$O413,38)</f>
        <v/>
      </c>
      <c r="M413" s="67" t="str">
        <f t="array" ref="M413">INDEX(postDEL!$A$2:$AL782,$O413,15)</f>
        <v/>
      </c>
      <c r="N413" s="8">
        <f>COUNTIF(postDEL!$A$2:$A782,A413)</f>
        <v>1</v>
      </c>
      <c r="O413" s="13">
        <f>MATCH(A413,postDEL!A$2:A782,0)</f>
        <v>412</v>
      </c>
      <c r="P413" s="8" t="str">
        <f t="shared" si="1"/>
        <v/>
      </c>
      <c r="Q413" s="8">
        <f t="shared" si="2"/>
        <v>1</v>
      </c>
      <c r="R413" s="4"/>
    </row>
    <row r="414">
      <c r="A414" s="209" t="s">
        <v>1245</v>
      </c>
      <c r="B414" s="65">
        <f t="array" ref="B414">INDEX(postDEL!$A$2:$P782,$O414,2)</f>
        <v>44511</v>
      </c>
      <c r="C414" s="208">
        <f t="array" ref="C414">INDEX(postDEL!$A$2:$P782,$O414,3)</f>
        <v>0.4296643519</v>
      </c>
      <c r="D414" s="67" t="str">
        <f t="array" ref="D414">INDEX(postDEL!$A$2:$AN782,$O414,39)</f>
        <v>SpROSA573919</v>
      </c>
      <c r="E414" s="67" t="str">
        <f t="array" ref="E414">INDEX(postDEL!$A$2:$P782,$O414,4)</f>
        <v/>
      </c>
      <c r="F414" s="67" t="str">
        <f t="array" ref="F414">INDEX(postDEL!$A$2:$P782,$O414,5)</f>
        <v/>
      </c>
      <c r="G414" s="67" t="str">
        <f t="array" ref="G414">INDEX(postDEL!$A$2:$P782,$O414,11)</f>
        <v>Negative</v>
      </c>
      <c r="H414" s="67" t="str">
        <f t="array" ref="H414">INDEX(postDEL!$A$2:$AL782,$O414,37)</f>
        <v>Negative</v>
      </c>
      <c r="I414" s="65">
        <f t="array" ref="I414">INDEX(postDEL!$A$2:$AL782,$O414,12)</f>
        <v>44512</v>
      </c>
      <c r="J414" s="208">
        <f t="array" ref="J414">INDEX(postDEL!$A$2:$AL782,$O414,13)</f>
        <v>0.5153935185</v>
      </c>
      <c r="K414" s="67" t="str">
        <f t="array" ref="K414">INDEX(postDEL!$A$2:$AL782,$O414,36)</f>
        <v/>
      </c>
      <c r="L414" s="67" t="str">
        <f t="array" ref="L414">INDEX(postDEL!$A$2:$AL782,$O414,38)</f>
        <v/>
      </c>
      <c r="M414" s="67" t="str">
        <f t="array" ref="M414">INDEX(postDEL!$A$2:$AL782,$O414,15)</f>
        <v/>
      </c>
      <c r="N414" s="8">
        <f>COUNTIF(postDEL!$A$2:$A782,A414)</f>
        <v>1</v>
      </c>
      <c r="O414" s="13">
        <f>MATCH(A414,postDEL!A$2:A782,0)</f>
        <v>413</v>
      </c>
      <c r="P414" s="8" t="str">
        <f t="shared" si="1"/>
        <v/>
      </c>
      <c r="Q414" s="8">
        <f t="shared" si="2"/>
        <v>1</v>
      </c>
      <c r="R414" s="4"/>
    </row>
    <row r="415">
      <c r="A415" s="209" t="s">
        <v>1247</v>
      </c>
      <c r="B415" s="65">
        <f t="array" ref="B415">INDEX(postDEL!$A$2:$P782,$O415,2)</f>
        <v>44511</v>
      </c>
      <c r="C415" s="208">
        <f t="array" ref="C415">INDEX(postDEL!$A$2:$P782,$O415,3)</f>
        <v>0.4302430556</v>
      </c>
      <c r="D415" s="67" t="str">
        <f t="array" ref="D415">INDEX(postDEL!$A$2:$AN782,$O415,39)</f>
        <v>SpROSA573919</v>
      </c>
      <c r="E415" s="67" t="str">
        <f t="array" ref="E415">INDEX(postDEL!$A$2:$P782,$O415,4)</f>
        <v/>
      </c>
      <c r="F415" s="67" t="str">
        <f t="array" ref="F415">INDEX(postDEL!$A$2:$P782,$O415,5)</f>
        <v/>
      </c>
      <c r="G415" s="67" t="str">
        <f t="array" ref="G415">INDEX(postDEL!$A$2:$P782,$O415,11)</f>
        <v>Negative</v>
      </c>
      <c r="H415" s="67" t="str">
        <f t="array" ref="H415">INDEX(postDEL!$A$2:$AL782,$O415,37)</f>
        <v>Negative</v>
      </c>
      <c r="I415" s="65">
        <f t="array" ref="I415">INDEX(postDEL!$A$2:$AL782,$O415,12)</f>
        <v>44512</v>
      </c>
      <c r="J415" s="208">
        <f t="array" ref="J415">INDEX(postDEL!$A$2:$AL782,$O415,13)</f>
        <v>0.5153935185</v>
      </c>
      <c r="K415" s="67" t="str">
        <f t="array" ref="K415">INDEX(postDEL!$A$2:$AL782,$O415,36)</f>
        <v/>
      </c>
      <c r="L415" s="67" t="str">
        <f t="array" ref="L415">INDEX(postDEL!$A$2:$AL782,$O415,38)</f>
        <v/>
      </c>
      <c r="M415" s="67" t="str">
        <f t="array" ref="M415">INDEX(postDEL!$A$2:$AL782,$O415,15)</f>
        <v/>
      </c>
      <c r="N415" s="8">
        <f>COUNTIF(postDEL!$A$2:$A782,A415)</f>
        <v>1</v>
      </c>
      <c r="O415" s="13">
        <f>MATCH(A415,postDEL!A$2:A782,0)</f>
        <v>414</v>
      </c>
      <c r="P415" s="8" t="str">
        <f t="shared" si="1"/>
        <v/>
      </c>
      <c r="Q415" s="8">
        <f t="shared" si="2"/>
        <v>1</v>
      </c>
      <c r="R415" s="4"/>
    </row>
    <row r="416">
      <c r="A416" s="209" t="s">
        <v>1249</v>
      </c>
      <c r="B416" s="65">
        <f t="array" ref="B416">INDEX(postDEL!$A$2:$P782,$O416,2)</f>
        <v>44511</v>
      </c>
      <c r="C416" s="208">
        <f t="array" ref="C416">INDEX(postDEL!$A$2:$P782,$O416,3)</f>
        <v>0.4334490741</v>
      </c>
      <c r="D416" s="67" t="str">
        <f t="array" ref="D416">INDEX(postDEL!$A$2:$AN782,$O416,39)</f>
        <v>SpROSA573919</v>
      </c>
      <c r="E416" s="67" t="str">
        <f t="array" ref="E416">INDEX(postDEL!$A$2:$P782,$O416,4)</f>
        <v/>
      </c>
      <c r="F416" s="67" t="str">
        <f t="array" ref="F416">INDEX(postDEL!$A$2:$P782,$O416,5)</f>
        <v/>
      </c>
      <c r="G416" s="67" t="str">
        <f t="array" ref="G416">INDEX(postDEL!$A$2:$P782,$O416,11)</f>
        <v>Negative</v>
      </c>
      <c r="H416" s="67" t="str">
        <f t="array" ref="H416">INDEX(postDEL!$A$2:$AL782,$O416,37)</f>
        <v>Negative</v>
      </c>
      <c r="I416" s="65">
        <f t="array" ref="I416">INDEX(postDEL!$A$2:$AL782,$O416,12)</f>
        <v>44512</v>
      </c>
      <c r="J416" s="208">
        <f t="array" ref="J416">INDEX(postDEL!$A$2:$AL782,$O416,13)</f>
        <v>0.5153935185</v>
      </c>
      <c r="K416" s="67" t="str">
        <f t="array" ref="K416">INDEX(postDEL!$A$2:$AL782,$O416,36)</f>
        <v/>
      </c>
      <c r="L416" s="67" t="str">
        <f t="array" ref="L416">INDEX(postDEL!$A$2:$AL782,$O416,38)</f>
        <v/>
      </c>
      <c r="M416" s="67" t="str">
        <f t="array" ref="M416">INDEX(postDEL!$A$2:$AL782,$O416,15)</f>
        <v/>
      </c>
      <c r="N416" s="8">
        <f>COUNTIF(postDEL!$A$2:$A782,A416)</f>
        <v>1</v>
      </c>
      <c r="O416" s="13">
        <f>MATCH(A416,postDEL!A$2:A782,0)</f>
        <v>415</v>
      </c>
      <c r="P416" s="8" t="str">
        <f t="shared" si="1"/>
        <v/>
      </c>
      <c r="Q416" s="8">
        <f t="shared" si="2"/>
        <v>1</v>
      </c>
      <c r="R416" s="4"/>
    </row>
    <row r="417">
      <c r="A417" s="209" t="s">
        <v>1252</v>
      </c>
      <c r="B417" s="65">
        <f t="array" ref="B417">INDEX(postDEL!$A$2:$P782,$O417,2)</f>
        <v>44511</v>
      </c>
      <c r="C417" s="208">
        <f t="array" ref="C417">INDEX(postDEL!$A$2:$P782,$O417,3)</f>
        <v>0.4336574074</v>
      </c>
      <c r="D417" s="67" t="str">
        <f t="array" ref="D417">INDEX(postDEL!$A$2:$AN782,$O417,39)</f>
        <v>SpROSA145068</v>
      </c>
      <c r="E417" s="67" t="str">
        <f t="array" ref="E417">INDEX(postDEL!$A$2:$P782,$O417,4)</f>
        <v/>
      </c>
      <c r="F417" s="67" t="str">
        <f t="array" ref="F417">INDEX(postDEL!$A$2:$P782,$O417,5)</f>
        <v/>
      </c>
      <c r="G417" s="67" t="str">
        <f t="array" ref="G417">INDEX(postDEL!$A$2:$P782,$O417,11)</f>
        <v>Negative</v>
      </c>
      <c r="H417" s="67" t="str">
        <f t="array" ref="H417">INDEX(postDEL!$A$2:$AL782,$O417,37)</f>
        <v>Negative</v>
      </c>
      <c r="I417" s="65">
        <f t="array" ref="I417">INDEX(postDEL!$A$2:$AL782,$O417,12)</f>
        <v>44512</v>
      </c>
      <c r="J417" s="208">
        <f t="array" ref="J417">INDEX(postDEL!$A$2:$AL782,$O417,13)</f>
        <v>0.5153935185</v>
      </c>
      <c r="K417" s="67" t="str">
        <f t="array" ref="K417">INDEX(postDEL!$A$2:$AL782,$O417,36)</f>
        <v/>
      </c>
      <c r="L417" s="67" t="str">
        <f t="array" ref="L417">INDEX(postDEL!$A$2:$AL782,$O417,38)</f>
        <v/>
      </c>
      <c r="M417" s="67" t="str">
        <f t="array" ref="M417">INDEX(postDEL!$A$2:$AL782,$O417,15)</f>
        <v/>
      </c>
      <c r="N417" s="8">
        <f>COUNTIF(postDEL!$A$2:$A782,A417)</f>
        <v>1</v>
      </c>
      <c r="O417" s="13">
        <f>MATCH(A417,postDEL!A$2:A782,0)</f>
        <v>416</v>
      </c>
      <c r="P417" s="8" t="str">
        <f t="shared" si="1"/>
        <v/>
      </c>
      <c r="Q417" s="8">
        <f t="shared" si="2"/>
        <v>1</v>
      </c>
      <c r="R417" s="4"/>
    </row>
    <row r="418">
      <c r="A418" s="209" t="s">
        <v>1254</v>
      </c>
      <c r="B418" s="65">
        <f t="array" ref="B418">INDEX(postDEL!$A$2:$P782,$O418,2)</f>
        <v>44511</v>
      </c>
      <c r="C418" s="208">
        <f t="array" ref="C418">INDEX(postDEL!$A$2:$P782,$O418,3)</f>
        <v>0.4345486111</v>
      </c>
      <c r="D418" s="67" t="str">
        <f t="array" ref="D418">INDEX(postDEL!$A$2:$AN782,$O418,39)</f>
        <v>SpROSA573919</v>
      </c>
      <c r="E418" s="67" t="str">
        <f t="array" ref="E418">INDEX(postDEL!$A$2:$P782,$O418,4)</f>
        <v/>
      </c>
      <c r="F418" s="67" t="str">
        <f t="array" ref="F418">INDEX(postDEL!$A$2:$P782,$O418,5)</f>
        <v/>
      </c>
      <c r="G418" s="67" t="str">
        <f t="array" ref="G418">INDEX(postDEL!$A$2:$P782,$O418,11)</f>
        <v>Negative</v>
      </c>
      <c r="H418" s="67" t="str">
        <f t="array" ref="H418">INDEX(postDEL!$A$2:$AL782,$O418,37)</f>
        <v>Negative</v>
      </c>
      <c r="I418" s="65">
        <f t="array" ref="I418">INDEX(postDEL!$A$2:$AL782,$O418,12)</f>
        <v>44512</v>
      </c>
      <c r="J418" s="208">
        <f t="array" ref="J418">INDEX(postDEL!$A$2:$AL782,$O418,13)</f>
        <v>0.5153935185</v>
      </c>
      <c r="K418" s="67" t="str">
        <f t="array" ref="K418">INDEX(postDEL!$A$2:$AL782,$O418,36)</f>
        <v/>
      </c>
      <c r="L418" s="67" t="str">
        <f t="array" ref="L418">INDEX(postDEL!$A$2:$AL782,$O418,38)</f>
        <v/>
      </c>
      <c r="M418" s="67" t="str">
        <f t="array" ref="M418">INDEX(postDEL!$A$2:$AL782,$O418,15)</f>
        <v/>
      </c>
      <c r="N418" s="8">
        <f>COUNTIF(postDEL!$A$2:$A782,A418)</f>
        <v>1</v>
      </c>
      <c r="O418" s="13">
        <f>MATCH(A418,postDEL!A$2:A782,0)</f>
        <v>417</v>
      </c>
      <c r="P418" s="8" t="str">
        <f t="shared" si="1"/>
        <v/>
      </c>
      <c r="Q418" s="8">
        <f t="shared" si="2"/>
        <v>1</v>
      </c>
      <c r="R418" s="4"/>
    </row>
    <row r="419">
      <c r="A419" s="209" t="s">
        <v>1256</v>
      </c>
      <c r="B419" s="65">
        <f t="array" ref="B419">INDEX(postDEL!$A$2:$P782,$O419,2)</f>
        <v>44511</v>
      </c>
      <c r="C419" s="208">
        <f t="array" ref="C419">INDEX(postDEL!$A$2:$P782,$O419,3)</f>
        <v>0.4356134259</v>
      </c>
      <c r="D419" s="67" t="str">
        <f t="array" ref="D419">INDEX(postDEL!$A$2:$AN782,$O419,39)</f>
        <v>SpROSA145068</v>
      </c>
      <c r="E419" s="67" t="str">
        <f t="array" ref="E419">INDEX(postDEL!$A$2:$P782,$O419,4)</f>
        <v/>
      </c>
      <c r="F419" s="67" t="str">
        <f t="array" ref="F419">INDEX(postDEL!$A$2:$P782,$O419,5)</f>
        <v/>
      </c>
      <c r="G419" s="67" t="str">
        <f t="array" ref="G419">INDEX(postDEL!$A$2:$P782,$O419,11)</f>
        <v>Negative</v>
      </c>
      <c r="H419" s="67" t="str">
        <f t="array" ref="H419">INDEX(postDEL!$A$2:$AL782,$O419,37)</f>
        <v>Negative</v>
      </c>
      <c r="I419" s="65">
        <f t="array" ref="I419">INDEX(postDEL!$A$2:$AL782,$O419,12)</f>
        <v>44512</v>
      </c>
      <c r="J419" s="208">
        <f t="array" ref="J419">INDEX(postDEL!$A$2:$AL782,$O419,13)</f>
        <v>0.5153935185</v>
      </c>
      <c r="K419" s="67" t="str">
        <f t="array" ref="K419">INDEX(postDEL!$A$2:$AL782,$O419,36)</f>
        <v/>
      </c>
      <c r="L419" s="67" t="str">
        <f t="array" ref="L419">INDEX(postDEL!$A$2:$AL782,$O419,38)</f>
        <v/>
      </c>
      <c r="M419" s="67" t="str">
        <f t="array" ref="M419">INDEX(postDEL!$A$2:$AL782,$O419,15)</f>
        <v/>
      </c>
      <c r="N419" s="8">
        <f>COUNTIF(postDEL!$A$2:$A782,A419)</f>
        <v>1</v>
      </c>
      <c r="O419" s="13">
        <f>MATCH(A419,postDEL!A$2:A782,0)</f>
        <v>418</v>
      </c>
      <c r="P419" s="8" t="str">
        <f t="shared" si="1"/>
        <v/>
      </c>
      <c r="Q419" s="8">
        <f t="shared" si="2"/>
        <v>1</v>
      </c>
      <c r="R419" s="4"/>
    </row>
    <row r="420">
      <c r="A420" s="209" t="s">
        <v>1258</v>
      </c>
      <c r="B420" s="65">
        <f t="array" ref="B420">INDEX(postDEL!$A$2:$P782,$O420,2)</f>
        <v>44511</v>
      </c>
      <c r="C420" s="208">
        <f t="array" ref="C420">INDEX(postDEL!$A$2:$P782,$O420,3)</f>
        <v>0.4356712963</v>
      </c>
      <c r="D420" s="67" t="str">
        <f t="array" ref="D420">INDEX(postDEL!$A$2:$AN782,$O420,39)</f>
        <v>SpROSA573919</v>
      </c>
      <c r="E420" s="67" t="str">
        <f t="array" ref="E420">INDEX(postDEL!$A$2:$P782,$O420,4)</f>
        <v/>
      </c>
      <c r="F420" s="67" t="str">
        <f t="array" ref="F420">INDEX(postDEL!$A$2:$P782,$O420,5)</f>
        <v/>
      </c>
      <c r="G420" s="67" t="str">
        <f t="array" ref="G420">INDEX(postDEL!$A$2:$P782,$O420,11)</f>
        <v>Negative</v>
      </c>
      <c r="H420" s="67" t="str">
        <f t="array" ref="H420">INDEX(postDEL!$A$2:$AL782,$O420,37)</f>
        <v>Negative</v>
      </c>
      <c r="I420" s="65">
        <f t="array" ref="I420">INDEX(postDEL!$A$2:$AL782,$O420,12)</f>
        <v>44512</v>
      </c>
      <c r="J420" s="208">
        <f t="array" ref="J420">INDEX(postDEL!$A$2:$AL782,$O420,13)</f>
        <v>0.5153935185</v>
      </c>
      <c r="K420" s="67" t="str">
        <f t="array" ref="K420">INDEX(postDEL!$A$2:$AL782,$O420,36)</f>
        <v/>
      </c>
      <c r="L420" s="67" t="str">
        <f t="array" ref="L420">INDEX(postDEL!$A$2:$AL782,$O420,38)</f>
        <v/>
      </c>
      <c r="M420" s="67" t="str">
        <f t="array" ref="M420">INDEX(postDEL!$A$2:$AL782,$O420,15)</f>
        <v/>
      </c>
      <c r="N420" s="8">
        <f>COUNTIF(postDEL!$A$2:$A782,A420)</f>
        <v>1</v>
      </c>
      <c r="O420" s="13">
        <f>MATCH(A420,postDEL!A$2:A782,0)</f>
        <v>419</v>
      </c>
      <c r="P420" s="8" t="str">
        <f t="shared" si="1"/>
        <v/>
      </c>
      <c r="Q420" s="8">
        <f t="shared" si="2"/>
        <v>1</v>
      </c>
      <c r="R420" s="4"/>
    </row>
    <row r="421">
      <c r="A421" s="209" t="s">
        <v>1260</v>
      </c>
      <c r="B421" s="65">
        <f t="array" ref="B421">INDEX(postDEL!$A$2:$P782,$O421,2)</f>
        <v>44511</v>
      </c>
      <c r="C421" s="208">
        <f t="array" ref="C421">INDEX(postDEL!$A$2:$P782,$O421,3)</f>
        <v>0.4361805556</v>
      </c>
      <c r="D421" s="67" t="str">
        <f t="array" ref="D421">INDEX(postDEL!$A$2:$AN782,$O421,39)</f>
        <v>SpROSA573919</v>
      </c>
      <c r="E421" s="67" t="str">
        <f t="array" ref="E421">INDEX(postDEL!$A$2:$P782,$O421,4)</f>
        <v/>
      </c>
      <c r="F421" s="67" t="str">
        <f t="array" ref="F421">INDEX(postDEL!$A$2:$P782,$O421,5)</f>
        <v/>
      </c>
      <c r="G421" s="67" t="str">
        <f t="array" ref="G421">INDEX(postDEL!$A$2:$P782,$O421,11)</f>
        <v>Negative</v>
      </c>
      <c r="H421" s="67" t="str">
        <f t="array" ref="H421">INDEX(postDEL!$A$2:$AL782,$O421,37)</f>
        <v>Negative</v>
      </c>
      <c r="I421" s="65">
        <f t="array" ref="I421">INDEX(postDEL!$A$2:$AL782,$O421,12)</f>
        <v>44512</v>
      </c>
      <c r="J421" s="208">
        <f t="array" ref="J421">INDEX(postDEL!$A$2:$AL782,$O421,13)</f>
        <v>0.5153935185</v>
      </c>
      <c r="K421" s="67" t="str">
        <f t="array" ref="K421">INDEX(postDEL!$A$2:$AL782,$O421,36)</f>
        <v/>
      </c>
      <c r="L421" s="67" t="str">
        <f t="array" ref="L421">INDEX(postDEL!$A$2:$AL782,$O421,38)</f>
        <v/>
      </c>
      <c r="M421" s="67" t="str">
        <f t="array" ref="M421">INDEX(postDEL!$A$2:$AL782,$O421,15)</f>
        <v/>
      </c>
      <c r="N421" s="8">
        <f>COUNTIF(postDEL!$A$2:$A782,A421)</f>
        <v>1</v>
      </c>
      <c r="O421" s="13">
        <f>MATCH(A421,postDEL!A$2:A782,0)</f>
        <v>420</v>
      </c>
      <c r="P421" s="8" t="str">
        <f t="shared" si="1"/>
        <v/>
      </c>
      <c r="Q421" s="8">
        <f t="shared" si="2"/>
        <v>1</v>
      </c>
      <c r="R421" s="4"/>
    </row>
    <row r="422">
      <c r="A422" s="209" t="s">
        <v>1262</v>
      </c>
      <c r="B422" s="65">
        <f t="array" ref="B422">INDEX(postDEL!$A$2:$P782,$O422,2)</f>
        <v>44511</v>
      </c>
      <c r="C422" s="208">
        <f t="array" ref="C422">INDEX(postDEL!$A$2:$P782,$O422,3)</f>
        <v>0.4362847222</v>
      </c>
      <c r="D422" s="67" t="str">
        <f t="array" ref="D422">INDEX(postDEL!$A$2:$AN782,$O422,39)</f>
        <v>SpROSA145068</v>
      </c>
      <c r="E422" s="67" t="str">
        <f t="array" ref="E422">INDEX(postDEL!$A$2:$P782,$O422,4)</f>
        <v/>
      </c>
      <c r="F422" s="67" t="str">
        <f t="array" ref="F422">INDEX(postDEL!$A$2:$P782,$O422,5)</f>
        <v/>
      </c>
      <c r="G422" s="67" t="str">
        <f t="array" ref="G422">INDEX(postDEL!$A$2:$P782,$O422,11)</f>
        <v>Null</v>
      </c>
      <c r="H422" s="67" t="str">
        <f t="array" ref="H422">INDEX(postDEL!$A$2:$AL782,$O422,37)</f>
        <v>Negative</v>
      </c>
      <c r="I422" s="65" t="str">
        <f t="array" ref="I422">INDEX(postDEL!$A$2:$AL782,$O422,12)</f>
        <v/>
      </c>
      <c r="J422" s="208" t="str">
        <f t="array" ref="J422">INDEX(postDEL!$A$2:$AL782,$O422,13)</f>
        <v/>
      </c>
      <c r="K422" s="67">
        <f t="array" ref="K422">INDEX(postDEL!$A$2:$AL782,$O422,36)</f>
        <v>2.2</v>
      </c>
      <c r="L422" s="67" t="str">
        <f t="array" ref="L422">INDEX(postDEL!$A$2:$AL782,$O422,38)</f>
        <v/>
      </c>
      <c r="M422" s="67" t="str">
        <f t="array" ref="M422">INDEX(postDEL!$A$2:$AL782,$O422,15)</f>
        <v/>
      </c>
      <c r="N422" s="8">
        <f>COUNTIF(postDEL!$A$2:$A782,A422)</f>
        <v>1</v>
      </c>
      <c r="O422" s="13">
        <f>MATCH(A422,postDEL!A$2:A782,0)</f>
        <v>421</v>
      </c>
      <c r="P422" s="8" t="str">
        <f t="shared" si="1"/>
        <v/>
      </c>
      <c r="Q422" s="8">
        <f t="shared" si="2"/>
        <v>-1</v>
      </c>
      <c r="R422" s="4"/>
    </row>
    <row r="423">
      <c r="A423" s="209" t="s">
        <v>1264</v>
      </c>
      <c r="B423" s="65">
        <f t="array" ref="B423">INDEX(postDEL!$A$2:$P782,$O423,2)</f>
        <v>44511</v>
      </c>
      <c r="C423" s="208">
        <f t="array" ref="C423">INDEX(postDEL!$A$2:$P782,$O423,3)</f>
        <v>0.4392708333</v>
      </c>
      <c r="D423" s="67" t="str">
        <f t="array" ref="D423">INDEX(postDEL!$A$2:$AN782,$O423,39)</f>
        <v>SpROSA573919</v>
      </c>
      <c r="E423" s="67" t="str">
        <f t="array" ref="E423">INDEX(postDEL!$A$2:$P782,$O423,4)</f>
        <v/>
      </c>
      <c r="F423" s="67" t="str">
        <f t="array" ref="F423">INDEX(postDEL!$A$2:$P782,$O423,5)</f>
        <v/>
      </c>
      <c r="G423" s="67" t="str">
        <f t="array" ref="G423">INDEX(postDEL!$A$2:$P782,$O423,11)</f>
        <v>Negative</v>
      </c>
      <c r="H423" s="67" t="str">
        <f t="array" ref="H423">INDEX(postDEL!$A$2:$AL782,$O423,37)</f>
        <v>Negative</v>
      </c>
      <c r="I423" s="65">
        <f t="array" ref="I423">INDEX(postDEL!$A$2:$AL782,$O423,12)</f>
        <v>44512</v>
      </c>
      <c r="J423" s="208">
        <f t="array" ref="J423">INDEX(postDEL!$A$2:$AL782,$O423,13)</f>
        <v>0.5153935185</v>
      </c>
      <c r="K423" s="67" t="str">
        <f t="array" ref="K423">INDEX(postDEL!$A$2:$AL782,$O423,36)</f>
        <v/>
      </c>
      <c r="L423" s="67" t="str">
        <f t="array" ref="L423">INDEX(postDEL!$A$2:$AL782,$O423,38)</f>
        <v/>
      </c>
      <c r="M423" s="67" t="str">
        <f t="array" ref="M423">INDEX(postDEL!$A$2:$AL782,$O423,15)</f>
        <v/>
      </c>
      <c r="N423" s="8">
        <f>COUNTIF(postDEL!$A$2:$A782,A423)</f>
        <v>1</v>
      </c>
      <c r="O423" s="13">
        <f>MATCH(A423,postDEL!A$2:A782,0)</f>
        <v>422</v>
      </c>
      <c r="P423" s="8" t="str">
        <f t="shared" si="1"/>
        <v/>
      </c>
      <c r="Q423" s="8">
        <f t="shared" si="2"/>
        <v>1</v>
      </c>
      <c r="R423" s="4"/>
    </row>
    <row r="424">
      <c r="A424" s="209" t="s">
        <v>1267</v>
      </c>
      <c r="B424" s="65">
        <f t="array" ref="B424">INDEX(postDEL!$A$2:$P782,$O424,2)</f>
        <v>44511</v>
      </c>
      <c r="C424" s="208">
        <f t="array" ref="C424">INDEX(postDEL!$A$2:$P782,$O424,3)</f>
        <v>0.4394097222</v>
      </c>
      <c r="D424" s="67" t="str">
        <f t="array" ref="D424">INDEX(postDEL!$A$2:$AN782,$O424,39)</f>
        <v>SpROSA145068</v>
      </c>
      <c r="E424" s="67" t="str">
        <f t="array" ref="E424">INDEX(postDEL!$A$2:$P782,$O424,4)</f>
        <v/>
      </c>
      <c r="F424" s="67" t="str">
        <f t="array" ref="F424">INDEX(postDEL!$A$2:$P782,$O424,5)</f>
        <v/>
      </c>
      <c r="G424" s="67" t="str">
        <f t="array" ref="G424">INDEX(postDEL!$A$2:$P782,$O424,11)</f>
        <v>Null</v>
      </c>
      <c r="H424" s="67" t="str">
        <f t="array" ref="H424">INDEX(postDEL!$A$2:$AL782,$O424,37)</f>
        <v>Negative</v>
      </c>
      <c r="I424" s="65">
        <f t="array" ref="I424">INDEX(postDEL!$A$2:$AL782,$O424,12)</f>
        <v>44868</v>
      </c>
      <c r="J424" s="208">
        <f t="array" ref="J424">INDEX(postDEL!$A$2:$AL782,$O424,13)</f>
        <v>0.5355208333</v>
      </c>
      <c r="K424" s="67">
        <f t="array" ref="K424">INDEX(postDEL!$A$2:$AL782,$O424,36)</f>
        <v>2.2</v>
      </c>
      <c r="L424" s="67" t="str">
        <f t="array" ref="L424">INDEX(postDEL!$A$2:$AL782,$O424,38)</f>
        <v/>
      </c>
      <c r="M424" s="67" t="str">
        <f t="array" ref="M424">INDEX(postDEL!$A$2:$AL782,$O424,15)</f>
        <v/>
      </c>
      <c r="N424" s="8">
        <f>COUNTIF(postDEL!$A$2:$A782,A424)</f>
        <v>1</v>
      </c>
      <c r="O424" s="13">
        <f>MATCH(A424,postDEL!A$2:A782,0)</f>
        <v>423</v>
      </c>
      <c r="P424" s="8" t="str">
        <f t="shared" si="1"/>
        <v/>
      </c>
      <c r="Q424" s="8">
        <f t="shared" si="2"/>
        <v>357</v>
      </c>
      <c r="R424" s="4"/>
    </row>
    <row r="425">
      <c r="A425" s="209" t="s">
        <v>1269</v>
      </c>
      <c r="B425" s="65">
        <f t="array" ref="B425">INDEX(postDEL!$A$2:$P782,$O425,2)</f>
        <v>44511</v>
      </c>
      <c r="C425" s="208">
        <f t="array" ref="C425">INDEX(postDEL!$A$2:$P782,$O425,3)</f>
        <v>0.4497685185</v>
      </c>
      <c r="D425" s="67" t="str">
        <f t="array" ref="D425">INDEX(postDEL!$A$2:$AN782,$O425,39)</f>
        <v>SpROSA573919</v>
      </c>
      <c r="E425" s="67" t="str">
        <f t="array" ref="E425">INDEX(postDEL!$A$2:$P782,$O425,4)</f>
        <v/>
      </c>
      <c r="F425" s="67" t="str">
        <f t="array" ref="F425">INDEX(postDEL!$A$2:$P782,$O425,5)</f>
        <v/>
      </c>
      <c r="G425" s="67" t="str">
        <f t="array" ref="G425">INDEX(postDEL!$A$2:$P782,$O425,11)</f>
        <v>Negative</v>
      </c>
      <c r="H425" s="67" t="str">
        <f t="array" ref="H425">INDEX(postDEL!$A$2:$AL782,$O425,37)</f>
        <v>Negative</v>
      </c>
      <c r="I425" s="65">
        <f t="array" ref="I425">INDEX(postDEL!$A$2:$AL782,$O425,12)</f>
        <v>44512</v>
      </c>
      <c r="J425" s="208">
        <f t="array" ref="J425">INDEX(postDEL!$A$2:$AL782,$O425,13)</f>
        <v>0.5153935185</v>
      </c>
      <c r="K425" s="67" t="str">
        <f t="array" ref="K425">INDEX(postDEL!$A$2:$AL782,$O425,36)</f>
        <v/>
      </c>
      <c r="L425" s="67" t="str">
        <f t="array" ref="L425">INDEX(postDEL!$A$2:$AL782,$O425,38)</f>
        <v/>
      </c>
      <c r="M425" s="67" t="str">
        <f t="array" ref="M425">INDEX(postDEL!$A$2:$AL782,$O425,15)</f>
        <v/>
      </c>
      <c r="N425" s="8">
        <f>COUNTIF(postDEL!$A$2:$A782,A425)</f>
        <v>1</v>
      </c>
      <c r="O425" s="13">
        <f>MATCH(A425,postDEL!A$2:A782,0)</f>
        <v>424</v>
      </c>
      <c r="P425" s="8" t="str">
        <f t="shared" si="1"/>
        <v/>
      </c>
      <c r="Q425" s="8">
        <f t="shared" si="2"/>
        <v>1</v>
      </c>
      <c r="R425" s="4"/>
    </row>
    <row r="426">
      <c r="A426" s="209" t="s">
        <v>1271</v>
      </c>
      <c r="B426" s="65">
        <f t="array" ref="B426">INDEX(postDEL!$A$2:$P782,$O426,2)</f>
        <v>44511</v>
      </c>
      <c r="C426" s="208">
        <f t="array" ref="C426">INDEX(postDEL!$A$2:$P782,$O426,3)</f>
        <v>0.4508564815</v>
      </c>
      <c r="D426" s="67" t="str">
        <f t="array" ref="D426">INDEX(postDEL!$A$2:$AN782,$O426,39)</f>
        <v>SpROSA145068</v>
      </c>
      <c r="E426" s="67" t="str">
        <f t="array" ref="E426">INDEX(postDEL!$A$2:$P782,$O426,4)</f>
        <v/>
      </c>
      <c r="F426" s="67" t="str">
        <f t="array" ref="F426">INDEX(postDEL!$A$2:$P782,$O426,5)</f>
        <v/>
      </c>
      <c r="G426" s="67" t="str">
        <f t="array" ref="G426">INDEX(postDEL!$A$2:$P782,$O426,11)</f>
        <v>Negative</v>
      </c>
      <c r="H426" s="67" t="str">
        <f t="array" ref="H426">INDEX(postDEL!$A$2:$AL782,$O426,37)</f>
        <v>Negative</v>
      </c>
      <c r="I426" s="65">
        <f t="array" ref="I426">INDEX(postDEL!$A$2:$AL782,$O426,12)</f>
        <v>44512</v>
      </c>
      <c r="J426" s="208">
        <f t="array" ref="J426">INDEX(postDEL!$A$2:$AL782,$O426,13)</f>
        <v>0.5153935185</v>
      </c>
      <c r="K426" s="67" t="str">
        <f t="array" ref="K426">INDEX(postDEL!$A$2:$AL782,$O426,36)</f>
        <v/>
      </c>
      <c r="L426" s="67" t="str">
        <f t="array" ref="L426">INDEX(postDEL!$A$2:$AL782,$O426,38)</f>
        <v/>
      </c>
      <c r="M426" s="67" t="str">
        <f t="array" ref="M426">INDEX(postDEL!$A$2:$AL782,$O426,15)</f>
        <v/>
      </c>
      <c r="N426" s="8">
        <f>COUNTIF(postDEL!$A$2:$A782,A426)</f>
        <v>1</v>
      </c>
      <c r="O426" s="13">
        <f>MATCH(A426,postDEL!A$2:A782,0)</f>
        <v>425</v>
      </c>
      <c r="P426" s="8" t="str">
        <f t="shared" si="1"/>
        <v/>
      </c>
      <c r="Q426" s="8">
        <f t="shared" si="2"/>
        <v>1</v>
      </c>
      <c r="R426" s="4"/>
    </row>
    <row r="427">
      <c r="A427" s="209" t="s">
        <v>1273</v>
      </c>
      <c r="B427" s="65">
        <f t="array" ref="B427">INDEX(postDEL!$A$2:$P782,$O427,2)</f>
        <v>44511</v>
      </c>
      <c r="C427" s="208">
        <f t="array" ref="C427">INDEX(postDEL!$A$2:$P782,$O427,3)</f>
        <v>0.4653587963</v>
      </c>
      <c r="D427" s="67" t="str">
        <f t="array" ref="D427">INDEX(postDEL!$A$2:$AN782,$O427,39)</f>
        <v>SpROSA145068</v>
      </c>
      <c r="E427" s="67" t="str">
        <f t="array" ref="E427">INDEX(postDEL!$A$2:$P782,$O427,4)</f>
        <v/>
      </c>
      <c r="F427" s="67" t="str">
        <f t="array" ref="F427">INDEX(postDEL!$A$2:$P782,$O427,5)</f>
        <v/>
      </c>
      <c r="G427" s="67" t="str">
        <f t="array" ref="G427">INDEX(postDEL!$A$2:$P782,$O427,11)</f>
        <v>Negative</v>
      </c>
      <c r="H427" s="67" t="str">
        <f t="array" ref="H427">INDEX(postDEL!$A$2:$AL782,$O427,37)</f>
        <v>Negative</v>
      </c>
      <c r="I427" s="65">
        <f t="array" ref="I427">INDEX(postDEL!$A$2:$AL782,$O427,12)</f>
        <v>44512</v>
      </c>
      <c r="J427" s="208">
        <f t="array" ref="J427">INDEX(postDEL!$A$2:$AL782,$O427,13)</f>
        <v>0.5153935185</v>
      </c>
      <c r="K427" s="67" t="str">
        <f t="array" ref="K427">INDEX(postDEL!$A$2:$AL782,$O427,36)</f>
        <v/>
      </c>
      <c r="L427" s="67" t="str">
        <f t="array" ref="L427">INDEX(postDEL!$A$2:$AL782,$O427,38)</f>
        <v/>
      </c>
      <c r="M427" s="67" t="str">
        <f t="array" ref="M427">INDEX(postDEL!$A$2:$AL782,$O427,15)</f>
        <v/>
      </c>
      <c r="N427" s="8">
        <f>COUNTIF(postDEL!$A$2:$A782,A427)</f>
        <v>1</v>
      </c>
      <c r="O427" s="13">
        <f>MATCH(A427,postDEL!A$2:A782,0)</f>
        <v>426</v>
      </c>
      <c r="P427" s="8" t="str">
        <f t="shared" si="1"/>
        <v/>
      </c>
      <c r="Q427" s="8">
        <f t="shared" si="2"/>
        <v>1</v>
      </c>
      <c r="R427" s="4"/>
    </row>
    <row r="428">
      <c r="A428" s="209" t="s">
        <v>1275</v>
      </c>
      <c r="B428" s="65">
        <f t="array" ref="B428">INDEX(postDEL!$A$2:$P782,$O428,2)</f>
        <v>44511</v>
      </c>
      <c r="C428" s="208">
        <f t="array" ref="C428">INDEX(postDEL!$A$2:$P782,$O428,3)</f>
        <v>0.4656597222</v>
      </c>
      <c r="D428" s="67" t="str">
        <f t="array" ref="D428">INDEX(postDEL!$A$2:$AN782,$O428,39)</f>
        <v>SpROSA145068</v>
      </c>
      <c r="E428" s="67" t="str">
        <f t="array" ref="E428">INDEX(postDEL!$A$2:$P782,$O428,4)</f>
        <v/>
      </c>
      <c r="F428" s="67" t="str">
        <f t="array" ref="F428">INDEX(postDEL!$A$2:$P782,$O428,5)</f>
        <v/>
      </c>
      <c r="G428" s="67" t="str">
        <f t="array" ref="G428">INDEX(postDEL!$A$2:$P782,$O428,11)</f>
        <v>Negative</v>
      </c>
      <c r="H428" s="67" t="str">
        <f t="array" ref="H428">INDEX(postDEL!$A$2:$AL782,$O428,37)</f>
        <v>Negative</v>
      </c>
      <c r="I428" s="65">
        <f t="array" ref="I428">INDEX(postDEL!$A$2:$AL782,$O428,12)</f>
        <v>44512</v>
      </c>
      <c r="J428" s="208">
        <f t="array" ref="J428">INDEX(postDEL!$A$2:$AL782,$O428,13)</f>
        <v>0.5153935185</v>
      </c>
      <c r="K428" s="67" t="str">
        <f t="array" ref="K428">INDEX(postDEL!$A$2:$AL782,$O428,36)</f>
        <v/>
      </c>
      <c r="L428" s="67" t="str">
        <f t="array" ref="L428">INDEX(postDEL!$A$2:$AL782,$O428,38)</f>
        <v>Original Participant was XXX - assume that note overrides (orig partic. elsewhere in same run)</v>
      </c>
      <c r="M428" s="67" t="str">
        <f t="array" ref="M428">INDEX(postDEL!$A$2:$AL782,$O428,15)</f>
        <v/>
      </c>
      <c r="N428" s="8">
        <f>COUNTIF(postDEL!$A$2:$A782,A428)</f>
        <v>1</v>
      </c>
      <c r="O428" s="13">
        <f>MATCH(A428,postDEL!A$2:A782,0)</f>
        <v>427</v>
      </c>
      <c r="P428" s="8" t="str">
        <f t="shared" si="1"/>
        <v/>
      </c>
      <c r="Q428" s="8">
        <f t="shared" si="2"/>
        <v>1</v>
      </c>
      <c r="R428" s="4"/>
    </row>
    <row r="429">
      <c r="A429" s="209" t="s">
        <v>1278</v>
      </c>
      <c r="B429" s="65">
        <f t="array" ref="B429">INDEX(postDEL!$A$2:$P782,$O429,2)</f>
        <v>44511</v>
      </c>
      <c r="C429" s="208">
        <f t="array" ref="C429">INDEX(postDEL!$A$2:$P782,$O429,3)</f>
        <v>0.4675578704</v>
      </c>
      <c r="D429" s="67" t="str">
        <f t="array" ref="D429">INDEX(postDEL!$A$2:$AN782,$O429,39)</f>
        <v>SpROSA145068</v>
      </c>
      <c r="E429" s="67" t="str">
        <f t="array" ref="E429">INDEX(postDEL!$A$2:$P782,$O429,4)</f>
        <v/>
      </c>
      <c r="F429" s="67" t="str">
        <f t="array" ref="F429">INDEX(postDEL!$A$2:$P782,$O429,5)</f>
        <v/>
      </c>
      <c r="G429" s="67" t="str">
        <f t="array" ref="G429">INDEX(postDEL!$A$2:$P782,$O429,11)</f>
        <v>Negative</v>
      </c>
      <c r="H429" s="67" t="str">
        <f t="array" ref="H429">INDEX(postDEL!$A$2:$AL782,$O429,37)</f>
        <v>Negative</v>
      </c>
      <c r="I429" s="65">
        <f t="array" ref="I429">INDEX(postDEL!$A$2:$AL782,$O429,12)</f>
        <v>44512</v>
      </c>
      <c r="J429" s="208">
        <f t="array" ref="J429">INDEX(postDEL!$A$2:$AL782,$O429,13)</f>
        <v>0.5153935185</v>
      </c>
      <c r="K429" s="67" t="str">
        <f t="array" ref="K429">INDEX(postDEL!$A$2:$AL782,$O429,36)</f>
        <v/>
      </c>
      <c r="L429" s="67" t="str">
        <f t="array" ref="L429">INDEX(postDEL!$A$2:$AL782,$O429,38)</f>
        <v/>
      </c>
      <c r="M429" s="67" t="str">
        <f t="array" ref="M429">INDEX(postDEL!$A$2:$AL782,$O429,15)</f>
        <v/>
      </c>
      <c r="N429" s="8">
        <f>COUNTIF(postDEL!$A$2:$A782,A429)</f>
        <v>1</v>
      </c>
      <c r="O429" s="13">
        <f>MATCH(A429,postDEL!A$2:A782,0)</f>
        <v>428</v>
      </c>
      <c r="P429" s="8" t="str">
        <f t="shared" si="1"/>
        <v/>
      </c>
      <c r="Q429" s="8">
        <f t="shared" si="2"/>
        <v>1</v>
      </c>
      <c r="R429" s="4"/>
    </row>
    <row r="430">
      <c r="A430" s="209" t="s">
        <v>1281</v>
      </c>
      <c r="B430" s="65">
        <f t="array" ref="B430">INDEX(postDEL!$A$2:$P782,$O430,2)</f>
        <v>44512</v>
      </c>
      <c r="C430" s="208">
        <f t="array" ref="C430">INDEX(postDEL!$A$2:$P782,$O430,3)</f>
        <v>0.3003356481</v>
      </c>
      <c r="D430" s="67" t="str">
        <f t="array" ref="D430">INDEX(postDEL!$A$2:$AN782,$O430,39)</f>
        <v>SpROSA145068</v>
      </c>
      <c r="E430" s="67" t="str">
        <f t="array" ref="E430">INDEX(postDEL!$A$2:$P782,$O430,4)</f>
        <v/>
      </c>
      <c r="F430" s="67" t="str">
        <f t="array" ref="F430">INDEX(postDEL!$A$2:$P782,$O430,5)</f>
        <v/>
      </c>
      <c r="G430" s="67" t="str">
        <f t="array" ref="G430">INDEX(postDEL!$A$2:$P782,$O430,11)</f>
        <v>Negative</v>
      </c>
      <c r="H430" s="67" t="str">
        <f t="array" ref="H430">INDEX(postDEL!$A$2:$AL782,$O430,37)</f>
        <v>Negative</v>
      </c>
      <c r="I430" s="65">
        <f t="array" ref="I430">INDEX(postDEL!$A$2:$AL782,$O430,12)</f>
        <v>44512</v>
      </c>
      <c r="J430" s="208">
        <f t="array" ref="J430">INDEX(postDEL!$A$2:$AL782,$O430,13)</f>
        <v>0.5153935185</v>
      </c>
      <c r="K430" s="67" t="str">
        <f t="array" ref="K430">INDEX(postDEL!$A$2:$AL782,$O430,36)</f>
        <v/>
      </c>
      <c r="L430" s="67" t="str">
        <f t="array" ref="L430">INDEX(postDEL!$A$2:$AL782,$O430,38)</f>
        <v/>
      </c>
      <c r="M430" s="67" t="str">
        <f t="array" ref="M430">INDEX(postDEL!$A$2:$AL782,$O430,15)</f>
        <v/>
      </c>
      <c r="N430" s="8">
        <f>COUNTIF(postDEL!$A$2:$A782,A430)</f>
        <v>1</v>
      </c>
      <c r="O430" s="13">
        <f>MATCH(A430,postDEL!A$2:A782,0)</f>
        <v>429</v>
      </c>
      <c r="P430" s="8" t="b">
        <f t="shared" si="1"/>
        <v>1</v>
      </c>
      <c r="Q430" s="8">
        <f t="shared" si="2"/>
        <v>0</v>
      </c>
      <c r="R430" s="4"/>
    </row>
    <row r="431">
      <c r="A431" s="209" t="s">
        <v>1284</v>
      </c>
      <c r="B431" s="65">
        <f t="array" ref="B431">INDEX(postDEL!$A$2:$P782,$O431,2)</f>
        <v>44515</v>
      </c>
      <c r="C431" s="208">
        <f t="array" ref="C431">INDEX(postDEL!$A$2:$P782,$O431,3)</f>
        <v>0.1225578704</v>
      </c>
      <c r="D431" s="67" t="str">
        <f t="array" ref="D431">INDEX(postDEL!$A$2:$AN782,$O431,39)</f>
        <v>SpROSA573919</v>
      </c>
      <c r="E431" s="67" t="str">
        <f t="array" ref="E431">INDEX(postDEL!$A$2:$P782,$O431,4)</f>
        <v/>
      </c>
      <c r="F431" s="67" t="str">
        <f t="array" ref="F431">INDEX(postDEL!$A$2:$P782,$O431,5)</f>
        <v/>
      </c>
      <c r="G431" s="67" t="str">
        <f t="array" ref="G431">INDEX(postDEL!$A$2:$P782,$O431,11)</f>
        <v>Negative</v>
      </c>
      <c r="H431" s="67" t="str">
        <f t="array" ref="H431">INDEX(postDEL!$A$2:$AL782,$O431,37)</f>
        <v>Negative</v>
      </c>
      <c r="I431" s="65">
        <f t="array" ref="I431">INDEX(postDEL!$A$2:$AL782,$O431,12)</f>
        <v>44515</v>
      </c>
      <c r="J431" s="208">
        <f t="array" ref="J431">INDEX(postDEL!$A$2:$AL782,$O431,13)</f>
        <v>0.3946643519</v>
      </c>
      <c r="K431" s="67" t="str">
        <f t="array" ref="K431">INDEX(postDEL!$A$2:$AL782,$O431,36)</f>
        <v/>
      </c>
      <c r="L431" s="67" t="str">
        <f t="array" ref="L431">INDEX(postDEL!$A$2:$AL782,$O431,38)</f>
        <v/>
      </c>
      <c r="M431" s="67" t="str">
        <f t="array" ref="M431">INDEX(postDEL!$A$2:$AL782,$O431,15)</f>
        <v/>
      </c>
      <c r="N431" s="8">
        <f>COUNTIF(postDEL!$A$2:$A782,A431)</f>
        <v>1</v>
      </c>
      <c r="O431" s="13">
        <f>MATCH(A431,postDEL!A$2:A782,0)</f>
        <v>430</v>
      </c>
      <c r="P431" s="8" t="b">
        <f t="shared" si="1"/>
        <v>1</v>
      </c>
      <c r="Q431" s="8">
        <f t="shared" si="2"/>
        <v>0</v>
      </c>
      <c r="R431" s="4"/>
    </row>
    <row r="432">
      <c r="A432" s="209" t="s">
        <v>1286</v>
      </c>
      <c r="B432" s="65">
        <f t="array" ref="B432">INDEX(postDEL!$A$2:$P782,$O432,2)</f>
        <v>44515</v>
      </c>
      <c r="C432" s="208">
        <f t="array" ref="C432">INDEX(postDEL!$A$2:$P782,$O432,3)</f>
        <v>0.1230439815</v>
      </c>
      <c r="D432" s="67" t="str">
        <f t="array" ref="D432">INDEX(postDEL!$A$2:$AN782,$O432,39)</f>
        <v>SpROSA573919</v>
      </c>
      <c r="E432" s="67" t="str">
        <f t="array" ref="E432">INDEX(postDEL!$A$2:$P782,$O432,4)</f>
        <v/>
      </c>
      <c r="F432" s="67" t="str">
        <f t="array" ref="F432">INDEX(postDEL!$A$2:$P782,$O432,5)</f>
        <v/>
      </c>
      <c r="G432" s="67" t="str">
        <f t="array" ref="G432">INDEX(postDEL!$A$2:$P782,$O432,11)</f>
        <v>Negative</v>
      </c>
      <c r="H432" s="67" t="str">
        <f t="array" ref="H432">INDEX(postDEL!$A$2:$AL782,$O432,37)</f>
        <v>Negative</v>
      </c>
      <c r="I432" s="65">
        <f t="array" ref="I432">INDEX(postDEL!$A$2:$AL782,$O432,12)</f>
        <v>44515</v>
      </c>
      <c r="J432" s="208">
        <f t="array" ref="J432">INDEX(postDEL!$A$2:$AL782,$O432,13)</f>
        <v>0.3946643519</v>
      </c>
      <c r="K432" s="67" t="str">
        <f t="array" ref="K432">INDEX(postDEL!$A$2:$AL782,$O432,36)</f>
        <v/>
      </c>
      <c r="L432" s="67" t="str">
        <f t="array" ref="L432">INDEX(postDEL!$A$2:$AL782,$O432,38)</f>
        <v/>
      </c>
      <c r="M432" s="67" t="str">
        <f t="array" ref="M432">INDEX(postDEL!$A$2:$AL782,$O432,15)</f>
        <v/>
      </c>
      <c r="N432" s="8">
        <f>COUNTIF(postDEL!$A$2:$A782,A432)</f>
        <v>1</v>
      </c>
      <c r="O432" s="13">
        <f>MATCH(A432,postDEL!A$2:A782,0)</f>
        <v>431</v>
      </c>
      <c r="P432" s="8" t="str">
        <f t="shared" si="1"/>
        <v/>
      </c>
      <c r="Q432" s="8">
        <f t="shared" si="2"/>
        <v>0</v>
      </c>
      <c r="R432" s="4"/>
    </row>
    <row r="433">
      <c r="A433" s="209" t="s">
        <v>1288</v>
      </c>
      <c r="B433" s="65">
        <f t="array" ref="B433">INDEX(postDEL!$A$2:$P782,$O433,2)</f>
        <v>44515</v>
      </c>
      <c r="C433" s="208">
        <f t="array" ref="C433">INDEX(postDEL!$A$2:$P782,$O433,3)</f>
        <v>0.1234143519</v>
      </c>
      <c r="D433" s="67" t="str">
        <f t="array" ref="D433">INDEX(postDEL!$A$2:$AN782,$O433,39)</f>
        <v>SpROSA145068</v>
      </c>
      <c r="E433" s="67" t="str">
        <f t="array" ref="E433">INDEX(postDEL!$A$2:$P782,$O433,4)</f>
        <v/>
      </c>
      <c r="F433" s="67" t="str">
        <f t="array" ref="F433">INDEX(postDEL!$A$2:$P782,$O433,5)</f>
        <v/>
      </c>
      <c r="G433" s="67" t="str">
        <f t="array" ref="G433">INDEX(postDEL!$A$2:$P782,$O433,11)</f>
        <v>Negative</v>
      </c>
      <c r="H433" s="67" t="str">
        <f t="array" ref="H433">INDEX(postDEL!$A$2:$AL782,$O433,37)</f>
        <v>Negative</v>
      </c>
      <c r="I433" s="65">
        <f t="array" ref="I433">INDEX(postDEL!$A$2:$AL782,$O433,12)</f>
        <v>44515</v>
      </c>
      <c r="J433" s="208">
        <f t="array" ref="J433">INDEX(postDEL!$A$2:$AL782,$O433,13)</f>
        <v>0.3946643519</v>
      </c>
      <c r="K433" s="67" t="str">
        <f t="array" ref="K433">INDEX(postDEL!$A$2:$AL782,$O433,36)</f>
        <v/>
      </c>
      <c r="L433" s="67" t="str">
        <f t="array" ref="L433">INDEX(postDEL!$A$2:$AL782,$O433,38)</f>
        <v/>
      </c>
      <c r="M433" s="67" t="str">
        <f t="array" ref="M433">INDEX(postDEL!$A$2:$AL782,$O433,15)</f>
        <v/>
      </c>
      <c r="N433" s="8">
        <f>COUNTIF(postDEL!$A$2:$A782,A433)</f>
        <v>1</v>
      </c>
      <c r="O433" s="13">
        <f>MATCH(A433,postDEL!A$2:A782,0)</f>
        <v>432</v>
      </c>
      <c r="P433" s="8" t="str">
        <f t="shared" si="1"/>
        <v/>
      </c>
      <c r="Q433" s="8">
        <f t="shared" si="2"/>
        <v>0</v>
      </c>
      <c r="R433" s="4"/>
    </row>
    <row r="434">
      <c r="A434" s="209" t="s">
        <v>1290</v>
      </c>
      <c r="B434" s="65">
        <f t="array" ref="B434">INDEX(postDEL!$A$2:$P782,$O434,2)</f>
        <v>44515</v>
      </c>
      <c r="C434" s="208">
        <f t="array" ref="C434">INDEX(postDEL!$A$2:$P782,$O434,3)</f>
        <v>0.1236921296</v>
      </c>
      <c r="D434" s="67" t="str">
        <f t="array" ref="D434">INDEX(postDEL!$A$2:$AN782,$O434,39)</f>
        <v>SpROSA145068</v>
      </c>
      <c r="E434" s="67" t="str">
        <f t="array" ref="E434">INDEX(postDEL!$A$2:$P782,$O434,4)</f>
        <v/>
      </c>
      <c r="F434" s="67" t="str">
        <f t="array" ref="F434">INDEX(postDEL!$A$2:$P782,$O434,5)</f>
        <v/>
      </c>
      <c r="G434" s="67" t="str">
        <f t="array" ref="G434">INDEX(postDEL!$A$2:$P782,$O434,11)</f>
        <v>Negative</v>
      </c>
      <c r="H434" s="67" t="str">
        <f t="array" ref="H434">INDEX(postDEL!$A$2:$AL782,$O434,37)</f>
        <v>Negative</v>
      </c>
      <c r="I434" s="65">
        <f t="array" ref="I434">INDEX(postDEL!$A$2:$AL782,$O434,12)</f>
        <v>44515</v>
      </c>
      <c r="J434" s="208">
        <f t="array" ref="J434">INDEX(postDEL!$A$2:$AL782,$O434,13)</f>
        <v>0.3946643519</v>
      </c>
      <c r="K434" s="67" t="str">
        <f t="array" ref="K434">INDEX(postDEL!$A$2:$AL782,$O434,36)</f>
        <v/>
      </c>
      <c r="L434" s="67" t="str">
        <f t="array" ref="L434">INDEX(postDEL!$A$2:$AL782,$O434,38)</f>
        <v/>
      </c>
      <c r="M434" s="67" t="str">
        <f t="array" ref="M434">INDEX(postDEL!$A$2:$AL782,$O434,15)</f>
        <v/>
      </c>
      <c r="N434" s="8">
        <f>COUNTIF(postDEL!$A$2:$A782,A434)</f>
        <v>1</v>
      </c>
      <c r="O434" s="13">
        <f>MATCH(A434,postDEL!A$2:A782,0)</f>
        <v>433</v>
      </c>
      <c r="P434" s="8" t="str">
        <f t="shared" si="1"/>
        <v/>
      </c>
      <c r="Q434" s="8">
        <f t="shared" si="2"/>
        <v>0</v>
      </c>
      <c r="R434" s="4"/>
    </row>
    <row r="435">
      <c r="A435" s="209" t="s">
        <v>1292</v>
      </c>
      <c r="B435" s="65">
        <f t="array" ref="B435">INDEX(postDEL!$A$2:$P782,$O435,2)</f>
        <v>44515</v>
      </c>
      <c r="C435" s="208">
        <f t="array" ref="C435">INDEX(postDEL!$A$2:$P782,$O435,3)</f>
        <v>0.1238773148</v>
      </c>
      <c r="D435" s="67" t="str">
        <f t="array" ref="D435">INDEX(postDEL!$A$2:$AN782,$O435,39)</f>
        <v>SpROSA573919</v>
      </c>
      <c r="E435" s="67" t="str">
        <f t="array" ref="E435">INDEX(postDEL!$A$2:$P782,$O435,4)</f>
        <v/>
      </c>
      <c r="F435" s="67" t="str">
        <f t="array" ref="F435">INDEX(postDEL!$A$2:$P782,$O435,5)</f>
        <v/>
      </c>
      <c r="G435" s="67" t="str">
        <f t="array" ref="G435">INDEX(postDEL!$A$2:$P782,$O435,11)</f>
        <v>Negative</v>
      </c>
      <c r="H435" s="67" t="str">
        <f t="array" ref="H435">INDEX(postDEL!$A$2:$AL782,$O435,37)</f>
        <v>Negative</v>
      </c>
      <c r="I435" s="65">
        <f t="array" ref="I435">INDEX(postDEL!$A$2:$AL782,$O435,12)</f>
        <v>44515</v>
      </c>
      <c r="J435" s="208">
        <f t="array" ref="J435">INDEX(postDEL!$A$2:$AL782,$O435,13)</f>
        <v>0.3946643519</v>
      </c>
      <c r="K435" s="67" t="str">
        <f t="array" ref="K435">INDEX(postDEL!$A$2:$AL782,$O435,36)</f>
        <v/>
      </c>
      <c r="L435" s="67" t="str">
        <f t="array" ref="L435">INDEX(postDEL!$A$2:$AL782,$O435,38)</f>
        <v/>
      </c>
      <c r="M435" s="67" t="str">
        <f t="array" ref="M435">INDEX(postDEL!$A$2:$AL782,$O435,15)</f>
        <v/>
      </c>
      <c r="N435" s="8">
        <f>COUNTIF(postDEL!$A$2:$A782,A435)</f>
        <v>1</v>
      </c>
      <c r="O435" s="13">
        <f>MATCH(A435,postDEL!A$2:A782,0)</f>
        <v>434</v>
      </c>
      <c r="P435" s="8" t="str">
        <f t="shared" si="1"/>
        <v/>
      </c>
      <c r="Q435" s="8">
        <f t="shared" si="2"/>
        <v>0</v>
      </c>
      <c r="R435" s="4"/>
    </row>
    <row r="436">
      <c r="A436" s="209" t="s">
        <v>1294</v>
      </c>
      <c r="B436" s="65">
        <f t="array" ref="B436">INDEX(postDEL!$A$2:$P782,$O436,2)</f>
        <v>44515</v>
      </c>
      <c r="C436" s="208">
        <f t="array" ref="C436">INDEX(postDEL!$A$2:$P782,$O436,3)</f>
        <v>0.1242939815</v>
      </c>
      <c r="D436" s="67" t="str">
        <f t="array" ref="D436">INDEX(postDEL!$A$2:$AN782,$O436,39)</f>
        <v>SpROSA573919</v>
      </c>
      <c r="E436" s="67" t="str">
        <f t="array" ref="E436">INDEX(postDEL!$A$2:$P782,$O436,4)</f>
        <v/>
      </c>
      <c r="F436" s="67" t="str">
        <f t="array" ref="F436">INDEX(postDEL!$A$2:$P782,$O436,5)</f>
        <v/>
      </c>
      <c r="G436" s="67" t="str">
        <f t="array" ref="G436">INDEX(postDEL!$A$2:$P782,$O436,11)</f>
        <v>Null</v>
      </c>
      <c r="H436" s="67" t="str">
        <f t="array" ref="H436">INDEX(postDEL!$A$2:$AL782,$O436,37)</f>
        <v>Negative</v>
      </c>
      <c r="I436" s="65">
        <f t="array" ref="I436">INDEX(postDEL!$A$2:$AL782,$O436,12)</f>
        <v>44868</v>
      </c>
      <c r="J436" s="208">
        <f t="array" ref="J436">INDEX(postDEL!$A$2:$AL782,$O436,13)</f>
        <v>0.5355208333</v>
      </c>
      <c r="K436" s="67">
        <f t="array" ref="K436">INDEX(postDEL!$A$2:$AL782,$O436,36)</f>
        <v>2.2</v>
      </c>
      <c r="L436" s="67" t="str">
        <f t="array" ref="L436">INDEX(postDEL!$A$2:$AL782,$O436,38)</f>
        <v/>
      </c>
      <c r="M436" s="67" t="str">
        <f t="array" ref="M436">INDEX(postDEL!$A$2:$AL782,$O436,15)</f>
        <v/>
      </c>
      <c r="N436" s="8">
        <f>COUNTIF(postDEL!$A$2:$A782,A436)</f>
        <v>1</v>
      </c>
      <c r="O436" s="13">
        <f>MATCH(A436,postDEL!A$2:A782,0)</f>
        <v>435</v>
      </c>
      <c r="P436" s="8" t="str">
        <f t="shared" si="1"/>
        <v/>
      </c>
      <c r="Q436" s="8">
        <f t="shared" si="2"/>
        <v>353</v>
      </c>
      <c r="R436" s="4"/>
    </row>
    <row r="437">
      <c r="A437" s="209" t="s">
        <v>1296</v>
      </c>
      <c r="B437" s="65">
        <f t="array" ref="B437">INDEX(postDEL!$A$2:$P782,$O437,2)</f>
        <v>44515</v>
      </c>
      <c r="C437" s="208">
        <f t="array" ref="C437">INDEX(postDEL!$A$2:$P782,$O437,3)</f>
        <v>0.1272916667</v>
      </c>
      <c r="D437" s="67" t="str">
        <f t="array" ref="D437">INDEX(postDEL!$A$2:$AN782,$O437,39)</f>
        <v>SpROSA573919</v>
      </c>
      <c r="E437" s="67" t="str">
        <f t="array" ref="E437">INDEX(postDEL!$A$2:$P782,$O437,4)</f>
        <v/>
      </c>
      <c r="F437" s="67" t="str">
        <f t="array" ref="F437">INDEX(postDEL!$A$2:$P782,$O437,5)</f>
        <v/>
      </c>
      <c r="G437" s="67" t="str">
        <f t="array" ref="G437">INDEX(postDEL!$A$2:$P782,$O437,11)</f>
        <v>Negative</v>
      </c>
      <c r="H437" s="67" t="str">
        <f t="array" ref="H437">INDEX(postDEL!$A$2:$AL782,$O437,37)</f>
        <v>Negative</v>
      </c>
      <c r="I437" s="65">
        <f t="array" ref="I437">INDEX(postDEL!$A$2:$AL782,$O437,12)</f>
        <v>44515</v>
      </c>
      <c r="J437" s="208">
        <f t="array" ref="J437">INDEX(postDEL!$A$2:$AL782,$O437,13)</f>
        <v>0.3946643519</v>
      </c>
      <c r="K437" s="67" t="str">
        <f t="array" ref="K437">INDEX(postDEL!$A$2:$AL782,$O437,36)</f>
        <v/>
      </c>
      <c r="L437" s="67" t="str">
        <f t="array" ref="L437">INDEX(postDEL!$A$2:$AL782,$O437,38)</f>
        <v/>
      </c>
      <c r="M437" s="67" t="str">
        <f t="array" ref="M437">INDEX(postDEL!$A$2:$AL782,$O437,15)</f>
        <v/>
      </c>
      <c r="N437" s="8">
        <f>COUNTIF(postDEL!$A$2:$A782,A437)</f>
        <v>1</v>
      </c>
      <c r="O437" s="13">
        <f>MATCH(A437,postDEL!A$2:A782,0)</f>
        <v>436</v>
      </c>
      <c r="P437" s="8" t="str">
        <f t="shared" si="1"/>
        <v/>
      </c>
      <c r="Q437" s="8">
        <f t="shared" si="2"/>
        <v>0</v>
      </c>
      <c r="R437" s="4"/>
    </row>
    <row r="438">
      <c r="A438" s="209" t="s">
        <v>1298</v>
      </c>
      <c r="B438" s="65">
        <f t="array" ref="B438">INDEX(postDEL!$A$2:$P782,$O438,2)</f>
        <v>44515</v>
      </c>
      <c r="C438" s="208">
        <f t="array" ref="C438">INDEX(postDEL!$A$2:$P782,$O438,3)</f>
        <v>0.1290972222</v>
      </c>
      <c r="D438" s="67" t="str">
        <f t="array" ref="D438">INDEX(postDEL!$A$2:$AN782,$O438,39)</f>
        <v>SpROSA145068</v>
      </c>
      <c r="E438" s="67" t="str">
        <f t="array" ref="E438">INDEX(postDEL!$A$2:$P782,$O438,4)</f>
        <v/>
      </c>
      <c r="F438" s="67" t="str">
        <f t="array" ref="F438">INDEX(postDEL!$A$2:$P782,$O438,5)</f>
        <v/>
      </c>
      <c r="G438" s="67" t="str">
        <f t="array" ref="G438">INDEX(postDEL!$A$2:$P782,$O438,11)</f>
        <v>Negative</v>
      </c>
      <c r="H438" s="67" t="str">
        <f t="array" ref="H438">INDEX(postDEL!$A$2:$AL782,$O438,37)</f>
        <v>Negative</v>
      </c>
      <c r="I438" s="65">
        <f t="array" ref="I438">INDEX(postDEL!$A$2:$AL782,$O438,12)</f>
        <v>44515</v>
      </c>
      <c r="J438" s="208">
        <f t="array" ref="J438">INDEX(postDEL!$A$2:$AL782,$O438,13)</f>
        <v>0.3946643519</v>
      </c>
      <c r="K438" s="67" t="str">
        <f t="array" ref="K438">INDEX(postDEL!$A$2:$AL782,$O438,36)</f>
        <v/>
      </c>
      <c r="L438" s="67" t="str">
        <f t="array" ref="L438">INDEX(postDEL!$A$2:$AL782,$O438,38)</f>
        <v/>
      </c>
      <c r="M438" s="67" t="str">
        <f t="array" ref="M438">INDEX(postDEL!$A$2:$AL782,$O438,15)</f>
        <v/>
      </c>
      <c r="N438" s="8">
        <f>COUNTIF(postDEL!$A$2:$A782,A438)</f>
        <v>1</v>
      </c>
      <c r="O438" s="13">
        <f>MATCH(A438,postDEL!A$2:A782,0)</f>
        <v>437</v>
      </c>
      <c r="P438" s="8" t="str">
        <f t="shared" si="1"/>
        <v/>
      </c>
      <c r="Q438" s="8">
        <f t="shared" si="2"/>
        <v>0</v>
      </c>
      <c r="R438" s="4"/>
    </row>
    <row r="439">
      <c r="A439" s="209" t="s">
        <v>1300</v>
      </c>
      <c r="B439" s="65">
        <f t="array" ref="B439">INDEX(postDEL!$A$2:$P782,$O439,2)</f>
        <v>44515</v>
      </c>
      <c r="C439" s="208">
        <f t="array" ref="C439">INDEX(postDEL!$A$2:$P782,$O439,3)</f>
        <v>0.1297453704</v>
      </c>
      <c r="D439" s="67" t="str">
        <f t="array" ref="D439">INDEX(postDEL!$A$2:$AN782,$O439,39)</f>
        <v>SpROSA573919</v>
      </c>
      <c r="E439" s="67" t="str">
        <f t="array" ref="E439">INDEX(postDEL!$A$2:$P782,$O439,4)</f>
        <v/>
      </c>
      <c r="F439" s="67" t="str">
        <f t="array" ref="F439">INDEX(postDEL!$A$2:$P782,$O439,5)</f>
        <v/>
      </c>
      <c r="G439" s="67" t="str">
        <f t="array" ref="G439">INDEX(postDEL!$A$2:$P782,$O439,11)</f>
        <v>Negative</v>
      </c>
      <c r="H439" s="67" t="str">
        <f t="array" ref="H439">INDEX(postDEL!$A$2:$AL782,$O439,37)</f>
        <v>Negative</v>
      </c>
      <c r="I439" s="65">
        <f t="array" ref="I439">INDEX(postDEL!$A$2:$AL782,$O439,12)</f>
        <v>44515</v>
      </c>
      <c r="J439" s="208">
        <f t="array" ref="J439">INDEX(postDEL!$A$2:$AL782,$O439,13)</f>
        <v>0.3946643519</v>
      </c>
      <c r="K439" s="67" t="str">
        <f t="array" ref="K439">INDEX(postDEL!$A$2:$AL782,$O439,36)</f>
        <v/>
      </c>
      <c r="L439" s="67" t="str">
        <f t="array" ref="L439">INDEX(postDEL!$A$2:$AL782,$O439,38)</f>
        <v/>
      </c>
      <c r="M439" s="67" t="str">
        <f t="array" ref="M439">INDEX(postDEL!$A$2:$AL782,$O439,15)</f>
        <v/>
      </c>
      <c r="N439" s="8">
        <f>COUNTIF(postDEL!$A$2:$A782,A439)</f>
        <v>1</v>
      </c>
      <c r="O439" s="13">
        <f>MATCH(A439,postDEL!A$2:A782,0)</f>
        <v>438</v>
      </c>
      <c r="P439" s="8" t="str">
        <f t="shared" si="1"/>
        <v/>
      </c>
      <c r="Q439" s="8">
        <f t="shared" si="2"/>
        <v>0</v>
      </c>
      <c r="R439" s="4"/>
    </row>
    <row r="440">
      <c r="A440" s="209" t="s">
        <v>1302</v>
      </c>
      <c r="B440" s="65">
        <f t="array" ref="B440">INDEX(postDEL!$A$2:$P782,$O440,2)</f>
        <v>44515</v>
      </c>
      <c r="C440" s="208">
        <f t="array" ref="C440">INDEX(postDEL!$A$2:$P782,$O440,3)</f>
        <v>0.1305324074</v>
      </c>
      <c r="D440" s="67" t="str">
        <f t="array" ref="D440">INDEX(postDEL!$A$2:$AN782,$O440,39)</f>
        <v>SpROSA573919</v>
      </c>
      <c r="E440" s="67" t="str">
        <f t="array" ref="E440">INDEX(postDEL!$A$2:$P782,$O440,4)</f>
        <v/>
      </c>
      <c r="F440" s="67" t="str">
        <f t="array" ref="F440">INDEX(postDEL!$A$2:$P782,$O440,5)</f>
        <v/>
      </c>
      <c r="G440" s="67" t="str">
        <f t="array" ref="G440">INDEX(postDEL!$A$2:$P782,$O440,11)</f>
        <v>Negative</v>
      </c>
      <c r="H440" s="67" t="str">
        <f t="array" ref="H440">INDEX(postDEL!$A$2:$AL782,$O440,37)</f>
        <v>Negative</v>
      </c>
      <c r="I440" s="65">
        <f t="array" ref="I440">INDEX(postDEL!$A$2:$AL782,$O440,12)</f>
        <v>44515</v>
      </c>
      <c r="J440" s="208">
        <f t="array" ref="J440">INDEX(postDEL!$A$2:$AL782,$O440,13)</f>
        <v>0.3946643519</v>
      </c>
      <c r="K440" s="67" t="str">
        <f t="array" ref="K440">INDEX(postDEL!$A$2:$AL782,$O440,36)</f>
        <v/>
      </c>
      <c r="L440" s="67" t="str">
        <f t="array" ref="L440">INDEX(postDEL!$A$2:$AL782,$O440,38)</f>
        <v/>
      </c>
      <c r="M440" s="67" t="str">
        <f t="array" ref="M440">INDEX(postDEL!$A$2:$AL782,$O440,15)</f>
        <v/>
      </c>
      <c r="N440" s="8">
        <f>COUNTIF(postDEL!$A$2:$A782,A440)</f>
        <v>1</v>
      </c>
      <c r="O440" s="13">
        <f>MATCH(A440,postDEL!A$2:A782,0)</f>
        <v>439</v>
      </c>
      <c r="P440" s="8" t="str">
        <f t="shared" si="1"/>
        <v/>
      </c>
      <c r="Q440" s="8">
        <f t="shared" si="2"/>
        <v>0</v>
      </c>
      <c r="R440" s="4"/>
    </row>
    <row r="441">
      <c r="A441" s="209" t="s">
        <v>1304</v>
      </c>
      <c r="B441" s="65">
        <f t="array" ref="B441">INDEX(postDEL!$A$2:$P782,$O441,2)</f>
        <v>44515</v>
      </c>
      <c r="C441" s="208">
        <f t="array" ref="C441">INDEX(postDEL!$A$2:$P782,$O441,3)</f>
        <v>0.1334953704</v>
      </c>
      <c r="D441" s="67" t="str">
        <f t="array" ref="D441">INDEX(postDEL!$A$2:$AN782,$O441,39)</f>
        <v>SpROSA573919</v>
      </c>
      <c r="E441" s="67" t="str">
        <f t="array" ref="E441">INDEX(postDEL!$A$2:$P782,$O441,4)</f>
        <v/>
      </c>
      <c r="F441" s="67" t="str">
        <f t="array" ref="F441">INDEX(postDEL!$A$2:$P782,$O441,5)</f>
        <v/>
      </c>
      <c r="G441" s="67" t="str">
        <f t="array" ref="G441">INDEX(postDEL!$A$2:$P782,$O441,11)</f>
        <v>Negative</v>
      </c>
      <c r="H441" s="67" t="str">
        <f t="array" ref="H441">INDEX(postDEL!$A$2:$AL782,$O441,37)</f>
        <v>Negative</v>
      </c>
      <c r="I441" s="65">
        <f t="array" ref="I441">INDEX(postDEL!$A$2:$AL782,$O441,12)</f>
        <v>44515</v>
      </c>
      <c r="J441" s="208">
        <f t="array" ref="J441">INDEX(postDEL!$A$2:$AL782,$O441,13)</f>
        <v>0.3946643519</v>
      </c>
      <c r="K441" s="67" t="str">
        <f t="array" ref="K441">INDEX(postDEL!$A$2:$AL782,$O441,36)</f>
        <v/>
      </c>
      <c r="L441" s="67" t="str">
        <f t="array" ref="L441">INDEX(postDEL!$A$2:$AL782,$O441,38)</f>
        <v/>
      </c>
      <c r="M441" s="67" t="str">
        <f t="array" ref="M441">INDEX(postDEL!$A$2:$AL782,$O441,15)</f>
        <v/>
      </c>
      <c r="N441" s="8">
        <f>COUNTIF(postDEL!$A$2:$A782,A441)</f>
        <v>1</v>
      </c>
      <c r="O441" s="13">
        <f>MATCH(A441,postDEL!A$2:A782,0)</f>
        <v>440</v>
      </c>
      <c r="P441" s="8" t="str">
        <f t="shared" si="1"/>
        <v/>
      </c>
      <c r="Q441" s="8">
        <f t="shared" si="2"/>
        <v>0</v>
      </c>
      <c r="R441" s="4"/>
    </row>
    <row r="442">
      <c r="A442" s="209" t="s">
        <v>1306</v>
      </c>
      <c r="B442" s="65">
        <f t="array" ref="B442">INDEX(postDEL!$A$2:$P782,$O442,2)</f>
        <v>44515</v>
      </c>
      <c r="C442" s="208">
        <f t="array" ref="C442">INDEX(postDEL!$A$2:$P782,$O442,3)</f>
        <v>0.1805092593</v>
      </c>
      <c r="D442" s="67" t="str">
        <f t="array" ref="D442">INDEX(postDEL!$A$2:$AN782,$O442,39)</f>
        <v>SpROSA145068</v>
      </c>
      <c r="E442" s="67" t="str">
        <f t="array" ref="E442">INDEX(postDEL!$A$2:$P782,$O442,4)</f>
        <v/>
      </c>
      <c r="F442" s="67" t="str">
        <f t="array" ref="F442">INDEX(postDEL!$A$2:$P782,$O442,5)</f>
        <v/>
      </c>
      <c r="G442" s="67" t="str">
        <f t="array" ref="G442">INDEX(postDEL!$A$2:$P782,$O442,11)</f>
        <v>Negative</v>
      </c>
      <c r="H442" s="67" t="str">
        <f t="array" ref="H442">INDEX(postDEL!$A$2:$AL782,$O442,37)</f>
        <v>Negative</v>
      </c>
      <c r="I442" s="65">
        <f t="array" ref="I442">INDEX(postDEL!$A$2:$AL782,$O442,12)</f>
        <v>44515</v>
      </c>
      <c r="J442" s="208">
        <f t="array" ref="J442">INDEX(postDEL!$A$2:$AL782,$O442,13)</f>
        <v>0.3946643519</v>
      </c>
      <c r="K442" s="67" t="str">
        <f t="array" ref="K442">INDEX(postDEL!$A$2:$AL782,$O442,36)</f>
        <v/>
      </c>
      <c r="L442" s="67" t="str">
        <f t="array" ref="L442">INDEX(postDEL!$A$2:$AL782,$O442,38)</f>
        <v/>
      </c>
      <c r="M442" s="67" t="str">
        <f t="array" ref="M442">INDEX(postDEL!$A$2:$AL782,$O442,15)</f>
        <v/>
      </c>
      <c r="N442" s="8">
        <f>COUNTIF(postDEL!$A$2:$A782,A442)</f>
        <v>1</v>
      </c>
      <c r="O442" s="13">
        <f>MATCH(A442,postDEL!A$2:A782,0)</f>
        <v>441</v>
      </c>
      <c r="P442" s="8" t="str">
        <f t="shared" si="1"/>
        <v/>
      </c>
      <c r="Q442" s="8">
        <f t="shared" si="2"/>
        <v>0</v>
      </c>
      <c r="R442" s="4"/>
    </row>
    <row r="443">
      <c r="A443" s="209" t="s">
        <v>1308</v>
      </c>
      <c r="B443" s="65">
        <f t="array" ref="B443">INDEX(postDEL!$A$2:$P782,$O443,2)</f>
        <v>44515</v>
      </c>
      <c r="C443" s="208">
        <f t="array" ref="C443">INDEX(postDEL!$A$2:$P782,$O443,3)</f>
        <v>0.1807523148</v>
      </c>
      <c r="D443" s="67" t="str">
        <f t="array" ref="D443">INDEX(postDEL!$A$2:$AN782,$O443,39)</f>
        <v>SpROSA145068</v>
      </c>
      <c r="E443" s="67" t="str">
        <f t="array" ref="E443">INDEX(postDEL!$A$2:$P782,$O443,4)</f>
        <v/>
      </c>
      <c r="F443" s="67" t="str">
        <f t="array" ref="F443">INDEX(postDEL!$A$2:$P782,$O443,5)</f>
        <v/>
      </c>
      <c r="G443" s="67" t="str">
        <f t="array" ref="G443">INDEX(postDEL!$A$2:$P782,$O443,11)</f>
        <v>Negative</v>
      </c>
      <c r="H443" s="67" t="str">
        <f t="array" ref="H443">INDEX(postDEL!$A$2:$AL782,$O443,37)</f>
        <v>Negative</v>
      </c>
      <c r="I443" s="65">
        <f t="array" ref="I443">INDEX(postDEL!$A$2:$AL782,$O443,12)</f>
        <v>44515</v>
      </c>
      <c r="J443" s="208">
        <f t="array" ref="J443">INDEX(postDEL!$A$2:$AL782,$O443,13)</f>
        <v>0.3946643519</v>
      </c>
      <c r="K443" s="67" t="str">
        <f t="array" ref="K443">INDEX(postDEL!$A$2:$AL782,$O443,36)</f>
        <v/>
      </c>
      <c r="L443" s="67" t="str">
        <f t="array" ref="L443">INDEX(postDEL!$A$2:$AL782,$O443,38)</f>
        <v/>
      </c>
      <c r="M443" s="67" t="str">
        <f t="array" ref="M443">INDEX(postDEL!$A$2:$AL782,$O443,15)</f>
        <v/>
      </c>
      <c r="N443" s="8">
        <f>COUNTIF(postDEL!$A$2:$A782,A443)</f>
        <v>1</v>
      </c>
      <c r="O443" s="13">
        <f>MATCH(A443,postDEL!A$2:A782,0)</f>
        <v>442</v>
      </c>
      <c r="P443" s="8" t="str">
        <f t="shared" si="1"/>
        <v/>
      </c>
      <c r="Q443" s="8">
        <f t="shared" si="2"/>
        <v>0</v>
      </c>
      <c r="R443" s="4"/>
    </row>
    <row r="444">
      <c r="A444" s="209" t="s">
        <v>1310</v>
      </c>
      <c r="B444" s="65">
        <f t="array" ref="B444">INDEX(postDEL!$A$2:$P782,$O444,2)</f>
        <v>44515</v>
      </c>
      <c r="C444" s="208">
        <f t="array" ref="C444">INDEX(postDEL!$A$2:$P782,$O444,3)</f>
        <v>0.1809953704</v>
      </c>
      <c r="D444" s="67" t="str">
        <f t="array" ref="D444">INDEX(postDEL!$A$2:$AN782,$O444,39)</f>
        <v>SpROSA145068</v>
      </c>
      <c r="E444" s="67" t="str">
        <f t="array" ref="E444">INDEX(postDEL!$A$2:$P782,$O444,4)</f>
        <v/>
      </c>
      <c r="F444" s="67" t="str">
        <f t="array" ref="F444">INDEX(postDEL!$A$2:$P782,$O444,5)</f>
        <v/>
      </c>
      <c r="G444" s="67" t="str">
        <f t="array" ref="G444">INDEX(postDEL!$A$2:$P782,$O444,11)</f>
        <v>Negative</v>
      </c>
      <c r="H444" s="67" t="str">
        <f t="array" ref="H444">INDEX(postDEL!$A$2:$AL782,$O444,37)</f>
        <v>Negative</v>
      </c>
      <c r="I444" s="65">
        <f t="array" ref="I444">INDEX(postDEL!$A$2:$AL782,$O444,12)</f>
        <v>44515</v>
      </c>
      <c r="J444" s="208">
        <f t="array" ref="J444">INDEX(postDEL!$A$2:$AL782,$O444,13)</f>
        <v>0.3946643519</v>
      </c>
      <c r="K444" s="67" t="str">
        <f t="array" ref="K444">INDEX(postDEL!$A$2:$AL782,$O444,36)</f>
        <v/>
      </c>
      <c r="L444" s="67" t="str">
        <f t="array" ref="L444">INDEX(postDEL!$A$2:$AL782,$O444,38)</f>
        <v/>
      </c>
      <c r="M444" s="67" t="str">
        <f t="array" ref="M444">INDEX(postDEL!$A$2:$AL782,$O444,15)</f>
        <v/>
      </c>
      <c r="N444" s="8">
        <f>COUNTIF(postDEL!$A$2:$A782,A444)</f>
        <v>1</v>
      </c>
      <c r="O444" s="13">
        <f>MATCH(A444,postDEL!A$2:A782,0)</f>
        <v>443</v>
      </c>
      <c r="P444" s="8" t="str">
        <f t="shared" si="1"/>
        <v/>
      </c>
      <c r="Q444" s="8">
        <f t="shared" si="2"/>
        <v>0</v>
      </c>
      <c r="R444" s="4"/>
    </row>
    <row r="445">
      <c r="A445" s="209" t="s">
        <v>1312</v>
      </c>
      <c r="B445" s="65">
        <f t="array" ref="B445">INDEX(postDEL!$A$2:$P782,$O445,2)</f>
        <v>44515</v>
      </c>
      <c r="C445" s="208">
        <f t="array" ref="C445">INDEX(postDEL!$A$2:$P782,$O445,3)</f>
        <v>0.1831134259</v>
      </c>
      <c r="D445" s="67" t="str">
        <f t="array" ref="D445">INDEX(postDEL!$A$2:$AN782,$O445,39)</f>
        <v>SpROSA145068</v>
      </c>
      <c r="E445" s="67" t="str">
        <f t="array" ref="E445">INDEX(postDEL!$A$2:$P782,$O445,4)</f>
        <v/>
      </c>
      <c r="F445" s="67" t="str">
        <f t="array" ref="F445">INDEX(postDEL!$A$2:$P782,$O445,5)</f>
        <v/>
      </c>
      <c r="G445" s="67" t="str">
        <f t="array" ref="G445">INDEX(postDEL!$A$2:$P782,$O445,11)</f>
        <v>Negative</v>
      </c>
      <c r="H445" s="67" t="str">
        <f t="array" ref="H445">INDEX(postDEL!$A$2:$AL782,$O445,37)</f>
        <v>Negative</v>
      </c>
      <c r="I445" s="65">
        <f t="array" ref="I445">INDEX(postDEL!$A$2:$AL782,$O445,12)</f>
        <v>44515</v>
      </c>
      <c r="J445" s="208">
        <f t="array" ref="J445">INDEX(postDEL!$A$2:$AL782,$O445,13)</f>
        <v>0.3946643519</v>
      </c>
      <c r="K445" s="67" t="str">
        <f t="array" ref="K445">INDEX(postDEL!$A$2:$AL782,$O445,36)</f>
        <v/>
      </c>
      <c r="L445" s="67" t="str">
        <f t="array" ref="L445">INDEX(postDEL!$A$2:$AL782,$O445,38)</f>
        <v/>
      </c>
      <c r="M445" s="67" t="str">
        <f t="array" ref="M445">INDEX(postDEL!$A$2:$AL782,$O445,15)</f>
        <v/>
      </c>
      <c r="N445" s="8">
        <f>COUNTIF(postDEL!$A$2:$A782,A445)</f>
        <v>1</v>
      </c>
      <c r="O445" s="13">
        <f>MATCH(A445,postDEL!A$2:A782,0)</f>
        <v>444</v>
      </c>
      <c r="P445" s="8" t="str">
        <f t="shared" si="1"/>
        <v/>
      </c>
      <c r="Q445" s="8">
        <f t="shared" si="2"/>
        <v>0</v>
      </c>
      <c r="R445" s="4"/>
    </row>
    <row r="446">
      <c r="A446" s="209" t="s">
        <v>1314</v>
      </c>
      <c r="B446" s="65">
        <f t="array" ref="B446">INDEX(postDEL!$A$2:$P782,$O446,2)</f>
        <v>44515</v>
      </c>
      <c r="C446" s="208">
        <f t="array" ref="C446">INDEX(postDEL!$A$2:$P782,$O446,3)</f>
        <v>0.1833680556</v>
      </c>
      <c r="D446" s="67" t="str">
        <f t="array" ref="D446">INDEX(postDEL!$A$2:$AN782,$O446,39)</f>
        <v>SpROSA145068</v>
      </c>
      <c r="E446" s="67" t="str">
        <f t="array" ref="E446">INDEX(postDEL!$A$2:$P782,$O446,4)</f>
        <v/>
      </c>
      <c r="F446" s="67" t="str">
        <f t="array" ref="F446">INDEX(postDEL!$A$2:$P782,$O446,5)</f>
        <v/>
      </c>
      <c r="G446" s="67" t="str">
        <f t="array" ref="G446">INDEX(postDEL!$A$2:$P782,$O446,11)</f>
        <v>Negative</v>
      </c>
      <c r="H446" s="67" t="str">
        <f t="array" ref="H446">INDEX(postDEL!$A$2:$AL782,$O446,37)</f>
        <v>Negative</v>
      </c>
      <c r="I446" s="65">
        <f t="array" ref="I446">INDEX(postDEL!$A$2:$AL782,$O446,12)</f>
        <v>44515</v>
      </c>
      <c r="J446" s="208">
        <f t="array" ref="J446">INDEX(postDEL!$A$2:$AL782,$O446,13)</f>
        <v>0.3946643519</v>
      </c>
      <c r="K446" s="67" t="str">
        <f t="array" ref="K446">INDEX(postDEL!$A$2:$AL782,$O446,36)</f>
        <v/>
      </c>
      <c r="L446" s="67" t="str">
        <f t="array" ref="L446">INDEX(postDEL!$A$2:$AL782,$O446,38)</f>
        <v/>
      </c>
      <c r="M446" s="67" t="str">
        <f t="array" ref="M446">INDEX(postDEL!$A$2:$AL782,$O446,15)</f>
        <v/>
      </c>
      <c r="N446" s="8">
        <f>COUNTIF(postDEL!$A$2:$A782,A446)</f>
        <v>1</v>
      </c>
      <c r="O446" s="13">
        <f>MATCH(A446,postDEL!A$2:A782,0)</f>
        <v>445</v>
      </c>
      <c r="P446" s="8" t="str">
        <f t="shared" si="1"/>
        <v/>
      </c>
      <c r="Q446" s="8">
        <f t="shared" si="2"/>
        <v>0</v>
      </c>
      <c r="R446" s="4"/>
    </row>
    <row r="447">
      <c r="A447" s="209" t="s">
        <v>1317</v>
      </c>
      <c r="B447" s="65">
        <f t="array" ref="B447">INDEX(postDEL!$A$2:$P782,$O447,2)</f>
        <v>44515</v>
      </c>
      <c r="C447" s="208">
        <f t="array" ref="C447">INDEX(postDEL!$A$2:$P782,$O447,3)</f>
        <v>0.1836111111</v>
      </c>
      <c r="D447" s="67" t="str">
        <f t="array" ref="D447">INDEX(postDEL!$A$2:$AN782,$O447,39)</f>
        <v>SpROSA145068</v>
      </c>
      <c r="E447" s="67" t="str">
        <f t="array" ref="E447">INDEX(postDEL!$A$2:$P782,$O447,4)</f>
        <v/>
      </c>
      <c r="F447" s="67" t="str">
        <f t="array" ref="F447">INDEX(postDEL!$A$2:$P782,$O447,5)</f>
        <v/>
      </c>
      <c r="G447" s="67" t="str">
        <f t="array" ref="G447">INDEX(postDEL!$A$2:$P782,$O447,11)</f>
        <v>Negative</v>
      </c>
      <c r="H447" s="67" t="str">
        <f t="array" ref="H447">INDEX(postDEL!$A$2:$AL782,$O447,37)</f>
        <v>Negative</v>
      </c>
      <c r="I447" s="65">
        <f t="array" ref="I447">INDEX(postDEL!$A$2:$AL782,$O447,12)</f>
        <v>44515</v>
      </c>
      <c r="J447" s="208">
        <f t="array" ref="J447">INDEX(postDEL!$A$2:$AL782,$O447,13)</f>
        <v>0.3946643519</v>
      </c>
      <c r="K447" s="67" t="str">
        <f t="array" ref="K447">INDEX(postDEL!$A$2:$AL782,$O447,36)</f>
        <v/>
      </c>
      <c r="L447" s="67" t="str">
        <f t="array" ref="L447">INDEX(postDEL!$A$2:$AL782,$O447,38)</f>
        <v/>
      </c>
      <c r="M447" s="67" t="str">
        <f t="array" ref="M447">INDEX(postDEL!$A$2:$AL782,$O447,15)</f>
        <v/>
      </c>
      <c r="N447" s="8">
        <f>COUNTIF(postDEL!$A$2:$A782,A447)</f>
        <v>1</v>
      </c>
      <c r="O447" s="13">
        <f>MATCH(A447,postDEL!A$2:A782,0)</f>
        <v>446</v>
      </c>
      <c r="P447" s="8" t="str">
        <f t="shared" si="1"/>
        <v/>
      </c>
      <c r="Q447" s="8">
        <f t="shared" si="2"/>
        <v>0</v>
      </c>
      <c r="R447" s="4"/>
    </row>
    <row r="448">
      <c r="A448" s="209" t="s">
        <v>1320</v>
      </c>
      <c r="B448" s="65">
        <f t="array" ref="B448">INDEX(postDEL!$A$2:$P782,$O448,2)</f>
        <v>44515</v>
      </c>
      <c r="C448" s="208">
        <f t="array" ref="C448">INDEX(postDEL!$A$2:$P782,$O448,3)</f>
        <v>0.1850694444</v>
      </c>
      <c r="D448" s="67" t="str">
        <f t="array" ref="D448">INDEX(postDEL!$A$2:$AN782,$O448,39)</f>
        <v>SpROSA145068</v>
      </c>
      <c r="E448" s="67" t="str">
        <f t="array" ref="E448">INDEX(postDEL!$A$2:$P782,$O448,4)</f>
        <v/>
      </c>
      <c r="F448" s="67" t="str">
        <f t="array" ref="F448">INDEX(postDEL!$A$2:$P782,$O448,5)</f>
        <v/>
      </c>
      <c r="G448" s="67" t="str">
        <f t="array" ref="G448">INDEX(postDEL!$A$2:$P782,$O448,11)</f>
        <v>Negative</v>
      </c>
      <c r="H448" s="67" t="str">
        <f t="array" ref="H448">INDEX(postDEL!$A$2:$AL782,$O448,37)</f>
        <v>Negative</v>
      </c>
      <c r="I448" s="65">
        <f t="array" ref="I448">INDEX(postDEL!$A$2:$AL782,$O448,12)</f>
        <v>44515</v>
      </c>
      <c r="J448" s="208">
        <f t="array" ref="J448">INDEX(postDEL!$A$2:$AL782,$O448,13)</f>
        <v>0.3946643519</v>
      </c>
      <c r="K448" s="67" t="str">
        <f t="array" ref="K448">INDEX(postDEL!$A$2:$AL782,$O448,36)</f>
        <v/>
      </c>
      <c r="L448" s="67" t="str">
        <f t="array" ref="L448">INDEX(postDEL!$A$2:$AL782,$O448,38)</f>
        <v/>
      </c>
      <c r="M448" s="67" t="str">
        <f t="array" ref="M448">INDEX(postDEL!$A$2:$AL782,$O448,15)</f>
        <v/>
      </c>
      <c r="N448" s="8">
        <f>COUNTIF(postDEL!$A$2:$A782,A448)</f>
        <v>1</v>
      </c>
      <c r="O448" s="13">
        <f>MATCH(A448,postDEL!A$2:A782,0)</f>
        <v>447</v>
      </c>
      <c r="P448" s="8" t="str">
        <f t="shared" si="1"/>
        <v/>
      </c>
      <c r="Q448" s="8">
        <f t="shared" si="2"/>
        <v>0</v>
      </c>
      <c r="R448" s="4"/>
    </row>
    <row r="449">
      <c r="A449" s="209" t="s">
        <v>1322</v>
      </c>
      <c r="B449" s="65">
        <f t="array" ref="B449">INDEX(postDEL!$A$2:$P782,$O449,2)</f>
        <v>44515</v>
      </c>
      <c r="C449" s="208">
        <f t="array" ref="C449">INDEX(postDEL!$A$2:$P782,$O449,3)</f>
        <v>0.1854398148</v>
      </c>
      <c r="D449" s="67" t="str">
        <f t="array" ref="D449">INDEX(postDEL!$A$2:$AN782,$O449,39)</f>
        <v>SpROSA145068</v>
      </c>
      <c r="E449" s="67" t="str">
        <f t="array" ref="E449">INDEX(postDEL!$A$2:$P782,$O449,4)</f>
        <v/>
      </c>
      <c r="F449" s="67" t="str">
        <f t="array" ref="F449">INDEX(postDEL!$A$2:$P782,$O449,5)</f>
        <v/>
      </c>
      <c r="G449" s="67" t="str">
        <f t="array" ref="G449">INDEX(postDEL!$A$2:$P782,$O449,11)</f>
        <v>Negative</v>
      </c>
      <c r="H449" s="67" t="str">
        <f t="array" ref="H449">INDEX(postDEL!$A$2:$AL782,$O449,37)</f>
        <v>Negative</v>
      </c>
      <c r="I449" s="65">
        <f t="array" ref="I449">INDEX(postDEL!$A$2:$AL782,$O449,12)</f>
        <v>44515</v>
      </c>
      <c r="J449" s="208">
        <f t="array" ref="J449">INDEX(postDEL!$A$2:$AL782,$O449,13)</f>
        <v>0.3946643519</v>
      </c>
      <c r="K449" s="67" t="str">
        <f t="array" ref="K449">INDEX(postDEL!$A$2:$AL782,$O449,36)</f>
        <v/>
      </c>
      <c r="L449" s="67" t="str">
        <f t="array" ref="L449">INDEX(postDEL!$A$2:$AL782,$O449,38)</f>
        <v/>
      </c>
      <c r="M449" s="67" t="str">
        <f t="array" ref="M449">INDEX(postDEL!$A$2:$AL782,$O449,15)</f>
        <v/>
      </c>
      <c r="N449" s="8">
        <f>COUNTIF(postDEL!$A$2:$A782,A449)</f>
        <v>1</v>
      </c>
      <c r="O449" s="13">
        <f>MATCH(A449,postDEL!A$2:A782,0)</f>
        <v>448</v>
      </c>
      <c r="P449" s="8" t="str">
        <f t="shared" si="1"/>
        <v/>
      </c>
      <c r="Q449" s="8">
        <f t="shared" si="2"/>
        <v>0</v>
      </c>
      <c r="R449" s="4"/>
    </row>
    <row r="450">
      <c r="A450" s="209" t="s">
        <v>1324</v>
      </c>
      <c r="B450" s="65">
        <f t="array" ref="B450">INDEX(postDEL!$A$2:$P782,$O450,2)</f>
        <v>44515</v>
      </c>
      <c r="C450" s="208">
        <f t="array" ref="C450">INDEX(postDEL!$A$2:$P782,$O450,3)</f>
        <v>0.1865277778</v>
      </c>
      <c r="D450" s="67" t="str">
        <f t="array" ref="D450">INDEX(postDEL!$A$2:$AN782,$O450,39)</f>
        <v>SpROSA145068</v>
      </c>
      <c r="E450" s="67" t="str">
        <f t="array" ref="E450">INDEX(postDEL!$A$2:$P782,$O450,4)</f>
        <v/>
      </c>
      <c r="F450" s="67" t="str">
        <f t="array" ref="F450">INDEX(postDEL!$A$2:$P782,$O450,5)</f>
        <v/>
      </c>
      <c r="G450" s="67" t="str">
        <f t="array" ref="G450">INDEX(postDEL!$A$2:$P782,$O450,11)</f>
        <v>Negative</v>
      </c>
      <c r="H450" s="67" t="str">
        <f t="array" ref="H450">INDEX(postDEL!$A$2:$AL782,$O450,37)</f>
        <v>Negative</v>
      </c>
      <c r="I450" s="65">
        <f t="array" ref="I450">INDEX(postDEL!$A$2:$AL782,$O450,12)</f>
        <v>44515</v>
      </c>
      <c r="J450" s="208">
        <f t="array" ref="J450">INDEX(postDEL!$A$2:$AL782,$O450,13)</f>
        <v>0.3946643519</v>
      </c>
      <c r="K450" s="67" t="str">
        <f t="array" ref="K450">INDEX(postDEL!$A$2:$AL782,$O450,36)</f>
        <v/>
      </c>
      <c r="L450" s="67" t="str">
        <f t="array" ref="L450">INDEX(postDEL!$A$2:$AL782,$O450,38)</f>
        <v/>
      </c>
      <c r="M450" s="67" t="str">
        <f t="array" ref="M450">INDEX(postDEL!$A$2:$AL782,$O450,15)</f>
        <v/>
      </c>
      <c r="N450" s="8">
        <f>COUNTIF(postDEL!$A$2:$A782,A450)</f>
        <v>1</v>
      </c>
      <c r="O450" s="13">
        <f>MATCH(A450,postDEL!A$2:A782,0)</f>
        <v>449</v>
      </c>
      <c r="P450" s="8" t="str">
        <f t="shared" si="1"/>
        <v/>
      </c>
      <c r="Q450" s="8">
        <f t="shared" si="2"/>
        <v>0</v>
      </c>
      <c r="R450" s="4"/>
    </row>
    <row r="451">
      <c r="A451" s="209" t="s">
        <v>1326</v>
      </c>
      <c r="B451" s="65">
        <f t="array" ref="B451">INDEX(postDEL!$A$2:$P782,$O451,2)</f>
        <v>44515</v>
      </c>
      <c r="C451" s="208">
        <f t="array" ref="C451">INDEX(postDEL!$A$2:$P782,$O451,3)</f>
        <v>0.1912847222</v>
      </c>
      <c r="D451" s="67" t="str">
        <f t="array" ref="D451">INDEX(postDEL!$A$2:$AN782,$O451,39)</f>
        <v>SpROSA145068</v>
      </c>
      <c r="E451" s="67" t="str">
        <f t="array" ref="E451">INDEX(postDEL!$A$2:$P782,$O451,4)</f>
        <v/>
      </c>
      <c r="F451" s="67" t="str">
        <f t="array" ref="F451">INDEX(postDEL!$A$2:$P782,$O451,5)</f>
        <v/>
      </c>
      <c r="G451" s="67" t="str">
        <f t="array" ref="G451">INDEX(postDEL!$A$2:$P782,$O451,11)</f>
        <v>Negative</v>
      </c>
      <c r="H451" s="67" t="str">
        <f t="array" ref="H451">INDEX(postDEL!$A$2:$AL782,$O451,37)</f>
        <v>Negative</v>
      </c>
      <c r="I451" s="65">
        <f t="array" ref="I451">INDEX(postDEL!$A$2:$AL782,$O451,12)</f>
        <v>44515</v>
      </c>
      <c r="J451" s="208">
        <f t="array" ref="J451">INDEX(postDEL!$A$2:$AL782,$O451,13)</f>
        <v>0.3946759259</v>
      </c>
      <c r="K451" s="67" t="str">
        <f t="array" ref="K451">INDEX(postDEL!$A$2:$AL782,$O451,36)</f>
        <v/>
      </c>
      <c r="L451" s="67" t="str">
        <f t="array" ref="L451">INDEX(postDEL!$A$2:$AL782,$O451,38)</f>
        <v/>
      </c>
      <c r="M451" s="67" t="str">
        <f t="array" ref="M451">INDEX(postDEL!$A$2:$AL782,$O451,15)</f>
        <v/>
      </c>
      <c r="N451" s="8">
        <f>COUNTIF(postDEL!$A$2:$A782,A451)</f>
        <v>1</v>
      </c>
      <c r="O451" s="13">
        <f>MATCH(A451,postDEL!A$2:A782,0)</f>
        <v>450</v>
      </c>
      <c r="P451" s="8" t="str">
        <f t="shared" si="1"/>
        <v/>
      </c>
      <c r="Q451" s="8">
        <f t="shared" si="2"/>
        <v>0</v>
      </c>
      <c r="R451" s="4"/>
    </row>
    <row r="452">
      <c r="A452" s="209" t="s">
        <v>1328</v>
      </c>
      <c r="B452" s="65">
        <f t="array" ref="B452">INDEX(postDEL!$A$2:$P782,$O452,2)</f>
        <v>44515</v>
      </c>
      <c r="C452" s="208">
        <f t="array" ref="C452">INDEX(postDEL!$A$2:$P782,$O452,3)</f>
        <v>0.1916898148</v>
      </c>
      <c r="D452" s="67" t="str">
        <f t="array" ref="D452">INDEX(postDEL!$A$2:$AN782,$O452,39)</f>
        <v>SpROSA145068</v>
      </c>
      <c r="E452" s="67" t="str">
        <f t="array" ref="E452">INDEX(postDEL!$A$2:$P782,$O452,4)</f>
        <v/>
      </c>
      <c r="F452" s="67" t="str">
        <f t="array" ref="F452">INDEX(postDEL!$A$2:$P782,$O452,5)</f>
        <v/>
      </c>
      <c r="G452" s="67" t="str">
        <f t="array" ref="G452">INDEX(postDEL!$A$2:$P782,$O452,11)</f>
        <v>Negative</v>
      </c>
      <c r="H452" s="67" t="str">
        <f t="array" ref="H452">INDEX(postDEL!$A$2:$AL782,$O452,37)</f>
        <v>Negative</v>
      </c>
      <c r="I452" s="65">
        <f t="array" ref="I452">INDEX(postDEL!$A$2:$AL782,$O452,12)</f>
        <v>44515</v>
      </c>
      <c r="J452" s="208">
        <f t="array" ref="J452">INDEX(postDEL!$A$2:$AL782,$O452,13)</f>
        <v>0.3946759259</v>
      </c>
      <c r="K452" s="67" t="str">
        <f t="array" ref="K452">INDEX(postDEL!$A$2:$AL782,$O452,36)</f>
        <v/>
      </c>
      <c r="L452" s="67" t="str">
        <f t="array" ref="L452">INDEX(postDEL!$A$2:$AL782,$O452,38)</f>
        <v/>
      </c>
      <c r="M452" s="67" t="str">
        <f t="array" ref="M452">INDEX(postDEL!$A$2:$AL782,$O452,15)</f>
        <v/>
      </c>
      <c r="N452" s="8">
        <f>COUNTIF(postDEL!$A$2:$A782,A452)</f>
        <v>1</v>
      </c>
      <c r="O452" s="13">
        <f>MATCH(A452,postDEL!A$2:A782,0)</f>
        <v>451</v>
      </c>
      <c r="P452" s="8" t="str">
        <f t="shared" si="1"/>
        <v/>
      </c>
      <c r="Q452" s="8">
        <f t="shared" si="2"/>
        <v>0</v>
      </c>
      <c r="R452" s="4"/>
    </row>
    <row r="453">
      <c r="A453" s="209" t="s">
        <v>1331</v>
      </c>
      <c r="B453" s="65">
        <f t="array" ref="B453">INDEX(postDEL!$A$2:$P782,$O453,2)</f>
        <v>44515</v>
      </c>
      <c r="C453" s="208">
        <f t="array" ref="C453">INDEX(postDEL!$A$2:$P782,$O453,3)</f>
        <v>0.3573263889</v>
      </c>
      <c r="D453" s="67" t="str">
        <f t="array" ref="D453">INDEX(postDEL!$A$2:$AN782,$O453,39)</f>
        <v>SpROSA145068</v>
      </c>
      <c r="E453" s="67" t="str">
        <f t="array" ref="E453">INDEX(postDEL!$A$2:$P782,$O453,4)</f>
        <v/>
      </c>
      <c r="F453" s="67" t="str">
        <f t="array" ref="F453">INDEX(postDEL!$A$2:$P782,$O453,5)</f>
        <v/>
      </c>
      <c r="G453" s="67" t="str">
        <f t="array" ref="G453">INDEX(postDEL!$A$2:$P782,$O453,11)</f>
        <v>Negative</v>
      </c>
      <c r="H453" s="67" t="str">
        <f t="array" ref="H453">INDEX(postDEL!$A$2:$AL782,$O453,37)</f>
        <v>Negative</v>
      </c>
      <c r="I453" s="65">
        <f t="array" ref="I453">INDEX(postDEL!$A$2:$AL782,$O453,12)</f>
        <v>44517</v>
      </c>
      <c r="J453" s="208">
        <f t="array" ref="J453">INDEX(postDEL!$A$2:$AL782,$O453,13)</f>
        <v>0.4712152778</v>
      </c>
      <c r="K453" s="67" t="str">
        <f t="array" ref="K453">INDEX(postDEL!$A$2:$AL782,$O453,36)</f>
        <v/>
      </c>
      <c r="L453" s="67" t="str">
        <f t="array" ref="L453">INDEX(postDEL!$A$2:$AL782,$O453,38)</f>
        <v/>
      </c>
      <c r="M453" s="67" t="str">
        <f t="array" ref="M453">INDEX(postDEL!$A$2:$AL782,$O453,15)</f>
        <v/>
      </c>
      <c r="N453" s="8">
        <f>COUNTIF(postDEL!$A$2:$A782,A453)</f>
        <v>1</v>
      </c>
      <c r="O453" s="13">
        <f>MATCH(A453,postDEL!A$2:A782,0)</f>
        <v>452</v>
      </c>
      <c r="P453" s="8" t="str">
        <f t="shared" si="1"/>
        <v/>
      </c>
      <c r="Q453" s="8">
        <f t="shared" si="2"/>
        <v>2</v>
      </c>
      <c r="R453" s="4"/>
    </row>
    <row r="454">
      <c r="A454" s="209" t="s">
        <v>1333</v>
      </c>
      <c r="B454" s="65">
        <f t="array" ref="B454">INDEX(postDEL!$A$2:$P782,$O454,2)</f>
        <v>44515</v>
      </c>
      <c r="C454" s="208">
        <f t="array" ref="C454">INDEX(postDEL!$A$2:$P782,$O454,3)</f>
        <v>0.3575347222</v>
      </c>
      <c r="D454" s="67" t="str">
        <f t="array" ref="D454">INDEX(postDEL!$A$2:$AN782,$O454,39)</f>
        <v>SpROSA145068</v>
      </c>
      <c r="E454" s="67" t="str">
        <f t="array" ref="E454">INDEX(postDEL!$A$2:$P782,$O454,4)</f>
        <v/>
      </c>
      <c r="F454" s="67" t="str">
        <f t="array" ref="F454">INDEX(postDEL!$A$2:$P782,$O454,5)</f>
        <v/>
      </c>
      <c r="G454" s="67" t="str">
        <f t="array" ref="G454">INDEX(postDEL!$A$2:$P782,$O454,11)</f>
        <v>Negative</v>
      </c>
      <c r="H454" s="67" t="str">
        <f t="array" ref="H454">INDEX(postDEL!$A$2:$AL782,$O454,37)</f>
        <v>Negative</v>
      </c>
      <c r="I454" s="65">
        <f t="array" ref="I454">INDEX(postDEL!$A$2:$AL782,$O454,12)</f>
        <v>44517</v>
      </c>
      <c r="J454" s="208">
        <f t="array" ref="J454">INDEX(postDEL!$A$2:$AL782,$O454,13)</f>
        <v>0.4712152778</v>
      </c>
      <c r="K454" s="67" t="str">
        <f t="array" ref="K454">INDEX(postDEL!$A$2:$AL782,$O454,36)</f>
        <v/>
      </c>
      <c r="L454" s="67" t="str">
        <f t="array" ref="L454">INDEX(postDEL!$A$2:$AL782,$O454,38)</f>
        <v/>
      </c>
      <c r="M454" s="67" t="str">
        <f t="array" ref="M454">INDEX(postDEL!$A$2:$AL782,$O454,15)</f>
        <v/>
      </c>
      <c r="N454" s="8">
        <f>COUNTIF(postDEL!$A$2:$A782,A454)</f>
        <v>1</v>
      </c>
      <c r="O454" s="13">
        <f>MATCH(A454,postDEL!A$2:A782,0)</f>
        <v>453</v>
      </c>
      <c r="P454" s="8" t="str">
        <f t="shared" si="1"/>
        <v/>
      </c>
      <c r="Q454" s="8">
        <f t="shared" si="2"/>
        <v>2</v>
      </c>
      <c r="R454" s="4"/>
    </row>
    <row r="455">
      <c r="A455" s="209" t="s">
        <v>1335</v>
      </c>
      <c r="B455" s="65">
        <f t="array" ref="B455">INDEX(postDEL!$A$2:$P782,$O455,2)</f>
        <v>44516</v>
      </c>
      <c r="C455" s="208">
        <f t="array" ref="C455">INDEX(postDEL!$A$2:$P782,$O455,3)</f>
        <v>0.2707291667</v>
      </c>
      <c r="D455" s="67" t="str">
        <f t="array" ref="D455">INDEX(postDEL!$A$2:$AN782,$O455,39)</f>
        <v>SpROSA145068</v>
      </c>
      <c r="E455" s="67" t="str">
        <f t="array" ref="E455">INDEX(postDEL!$A$2:$P782,$O455,4)</f>
        <v/>
      </c>
      <c r="F455" s="67" t="str">
        <f t="array" ref="F455">INDEX(postDEL!$A$2:$P782,$O455,5)</f>
        <v/>
      </c>
      <c r="G455" s="67" t="str">
        <f t="array" ref="G455">INDEX(postDEL!$A$2:$P782,$O455,11)</f>
        <v>Negative</v>
      </c>
      <c r="H455" s="67" t="str">
        <f t="array" ref="H455">INDEX(postDEL!$A$2:$AL782,$O455,37)</f>
        <v>Negative</v>
      </c>
      <c r="I455" s="65">
        <f t="array" ref="I455">INDEX(postDEL!$A$2:$AL782,$O455,12)</f>
        <v>44517</v>
      </c>
      <c r="J455" s="208">
        <f t="array" ref="J455">INDEX(postDEL!$A$2:$AL782,$O455,13)</f>
        <v>0.4712152778</v>
      </c>
      <c r="K455" s="67" t="str">
        <f t="array" ref="K455">INDEX(postDEL!$A$2:$AL782,$O455,36)</f>
        <v/>
      </c>
      <c r="L455" s="67" t="str">
        <f t="array" ref="L455">INDEX(postDEL!$A$2:$AL782,$O455,38)</f>
        <v/>
      </c>
      <c r="M455" s="67" t="str">
        <f t="array" ref="M455">INDEX(postDEL!$A$2:$AL782,$O455,15)</f>
        <v/>
      </c>
      <c r="N455" s="8">
        <f>COUNTIF(postDEL!$A$2:$A782,A455)</f>
        <v>1</v>
      </c>
      <c r="O455" s="13">
        <f>MATCH(A455,postDEL!A$2:A782,0)</f>
        <v>454</v>
      </c>
      <c r="P455" s="8" t="b">
        <f t="shared" si="1"/>
        <v>1</v>
      </c>
      <c r="Q455" s="8">
        <f t="shared" si="2"/>
        <v>1</v>
      </c>
      <c r="R455" s="4"/>
    </row>
    <row r="456">
      <c r="A456" s="209" t="s">
        <v>1337</v>
      </c>
      <c r="B456" s="65">
        <f t="array" ref="B456">INDEX(postDEL!$A$2:$P782,$O456,2)</f>
        <v>44516</v>
      </c>
      <c r="C456" s="208">
        <f t="array" ref="C456">INDEX(postDEL!$A$2:$P782,$O456,3)</f>
        <v>0.3332986111</v>
      </c>
      <c r="D456" s="67" t="str">
        <f t="array" ref="D456">INDEX(postDEL!$A$2:$AN782,$O456,39)</f>
        <v>SpROSA145068</v>
      </c>
      <c r="E456" s="67" t="str">
        <f t="array" ref="E456">INDEX(postDEL!$A$2:$P782,$O456,4)</f>
        <v/>
      </c>
      <c r="F456" s="67" t="str">
        <f t="array" ref="F456">INDEX(postDEL!$A$2:$P782,$O456,5)</f>
        <v/>
      </c>
      <c r="G456" s="67" t="str">
        <f t="array" ref="G456">INDEX(postDEL!$A$2:$P782,$O456,11)</f>
        <v>Negative</v>
      </c>
      <c r="H456" s="67" t="str">
        <f t="array" ref="H456">INDEX(postDEL!$A$2:$AL782,$O456,37)</f>
        <v>Negative</v>
      </c>
      <c r="I456" s="65">
        <f t="array" ref="I456">INDEX(postDEL!$A$2:$AL782,$O456,12)</f>
        <v>44517</v>
      </c>
      <c r="J456" s="208">
        <f t="array" ref="J456">INDEX(postDEL!$A$2:$AL782,$O456,13)</f>
        <v>0.4712152778</v>
      </c>
      <c r="K456" s="67" t="str">
        <f t="array" ref="K456">INDEX(postDEL!$A$2:$AL782,$O456,36)</f>
        <v/>
      </c>
      <c r="L456" s="67" t="str">
        <f t="array" ref="L456">INDEX(postDEL!$A$2:$AL782,$O456,38)</f>
        <v/>
      </c>
      <c r="M456" s="67" t="str">
        <f t="array" ref="M456">INDEX(postDEL!$A$2:$AL782,$O456,15)</f>
        <v/>
      </c>
      <c r="N456" s="8">
        <f>COUNTIF(postDEL!$A$2:$A782,A456)</f>
        <v>1</v>
      </c>
      <c r="O456" s="13">
        <f>MATCH(A456,postDEL!A$2:A782,0)</f>
        <v>455</v>
      </c>
      <c r="P456" s="8" t="str">
        <f t="shared" si="1"/>
        <v/>
      </c>
      <c r="Q456" s="8">
        <f t="shared" si="2"/>
        <v>1</v>
      </c>
      <c r="R456" s="4"/>
    </row>
    <row r="457">
      <c r="A457" s="209" t="s">
        <v>1339</v>
      </c>
      <c r="B457" s="65">
        <f t="array" ref="B457">INDEX(postDEL!$A$2:$P782,$O457,2)</f>
        <v>44516</v>
      </c>
      <c r="C457" s="208">
        <f t="array" ref="C457">INDEX(postDEL!$A$2:$P782,$O457,3)</f>
        <v>0.3339699074</v>
      </c>
      <c r="D457" s="67" t="str">
        <f t="array" ref="D457">INDEX(postDEL!$A$2:$AN782,$O457,39)</f>
        <v>SpROSA145068</v>
      </c>
      <c r="E457" s="67" t="str">
        <f t="array" ref="E457">INDEX(postDEL!$A$2:$P782,$O457,4)</f>
        <v/>
      </c>
      <c r="F457" s="67" t="str">
        <f t="array" ref="F457">INDEX(postDEL!$A$2:$P782,$O457,5)</f>
        <v/>
      </c>
      <c r="G457" s="67" t="str">
        <f t="array" ref="G457">INDEX(postDEL!$A$2:$P782,$O457,11)</f>
        <v>Negative</v>
      </c>
      <c r="H457" s="67" t="str">
        <f t="array" ref="H457">INDEX(postDEL!$A$2:$AL782,$O457,37)</f>
        <v>Negative</v>
      </c>
      <c r="I457" s="65">
        <f t="array" ref="I457">INDEX(postDEL!$A$2:$AL782,$O457,12)</f>
        <v>44517</v>
      </c>
      <c r="J457" s="208">
        <f t="array" ref="J457">INDEX(postDEL!$A$2:$AL782,$O457,13)</f>
        <v>0.4712152778</v>
      </c>
      <c r="K457" s="67" t="str">
        <f t="array" ref="K457">INDEX(postDEL!$A$2:$AL782,$O457,36)</f>
        <v/>
      </c>
      <c r="L457" s="67" t="str">
        <f t="array" ref="L457">INDEX(postDEL!$A$2:$AL782,$O457,38)</f>
        <v/>
      </c>
      <c r="M457" s="67" t="str">
        <f t="array" ref="M457">INDEX(postDEL!$A$2:$AL782,$O457,15)</f>
        <v/>
      </c>
      <c r="N457" s="8">
        <f>COUNTIF(postDEL!$A$2:$A782,A457)</f>
        <v>1</v>
      </c>
      <c r="O457" s="13">
        <f>MATCH(A457,postDEL!A$2:A782,0)</f>
        <v>456</v>
      </c>
      <c r="P457" s="8" t="str">
        <f t="shared" si="1"/>
        <v/>
      </c>
      <c r="Q457" s="8">
        <f t="shared" si="2"/>
        <v>1</v>
      </c>
      <c r="R457" s="4"/>
    </row>
    <row r="458">
      <c r="A458" s="209" t="s">
        <v>1341</v>
      </c>
      <c r="B458" s="65">
        <f t="array" ref="B458">INDEX(postDEL!$A$2:$P782,$O458,2)</f>
        <v>44516</v>
      </c>
      <c r="C458" s="208">
        <f t="array" ref="C458">INDEX(postDEL!$A$2:$P782,$O458,3)</f>
        <v>0.3357638889</v>
      </c>
      <c r="D458" s="67" t="str">
        <f t="array" ref="D458">INDEX(postDEL!$A$2:$AN782,$O458,39)</f>
        <v>SpROSA145068</v>
      </c>
      <c r="E458" s="67" t="str">
        <f t="array" ref="E458">INDEX(postDEL!$A$2:$P782,$O458,4)</f>
        <v/>
      </c>
      <c r="F458" s="67" t="str">
        <f t="array" ref="F458">INDEX(postDEL!$A$2:$P782,$O458,5)</f>
        <v/>
      </c>
      <c r="G458" s="67" t="str">
        <f t="array" ref="G458">INDEX(postDEL!$A$2:$P782,$O458,11)</f>
        <v>Negative</v>
      </c>
      <c r="H458" s="67" t="str">
        <f t="array" ref="H458">INDEX(postDEL!$A$2:$AL782,$O458,37)</f>
        <v>Negative</v>
      </c>
      <c r="I458" s="65">
        <f t="array" ref="I458">INDEX(postDEL!$A$2:$AL782,$O458,12)</f>
        <v>44517</v>
      </c>
      <c r="J458" s="208">
        <f t="array" ref="J458">INDEX(postDEL!$A$2:$AL782,$O458,13)</f>
        <v>0.4712152778</v>
      </c>
      <c r="K458" s="67" t="str">
        <f t="array" ref="K458">INDEX(postDEL!$A$2:$AL782,$O458,36)</f>
        <v/>
      </c>
      <c r="L458" s="67" t="str">
        <f t="array" ref="L458">INDEX(postDEL!$A$2:$AL782,$O458,38)</f>
        <v/>
      </c>
      <c r="M458" s="67" t="str">
        <f t="array" ref="M458">INDEX(postDEL!$A$2:$AL782,$O458,15)</f>
        <v/>
      </c>
      <c r="N458" s="8">
        <f>COUNTIF(postDEL!$A$2:$A782,A458)</f>
        <v>1</v>
      </c>
      <c r="O458" s="13">
        <f>MATCH(A458,postDEL!A$2:A782,0)</f>
        <v>457</v>
      </c>
      <c r="P458" s="8" t="str">
        <f t="shared" si="1"/>
        <v/>
      </c>
      <c r="Q458" s="8">
        <f t="shared" si="2"/>
        <v>1</v>
      </c>
      <c r="R458" s="4"/>
    </row>
    <row r="459">
      <c r="A459" s="209" t="s">
        <v>1343</v>
      </c>
      <c r="B459" s="65">
        <f t="array" ref="B459">INDEX(postDEL!$A$2:$P782,$O459,2)</f>
        <v>44516</v>
      </c>
      <c r="C459" s="208">
        <f t="array" ref="C459">INDEX(postDEL!$A$2:$P782,$O459,3)</f>
        <v>0.4139583333</v>
      </c>
      <c r="D459" s="67" t="str">
        <f t="array" ref="D459">INDEX(postDEL!$A$2:$AN782,$O459,39)</f>
        <v>SpROSA573919</v>
      </c>
      <c r="E459" s="67" t="str">
        <f t="array" ref="E459">INDEX(postDEL!$A$2:$P782,$O459,4)</f>
        <v/>
      </c>
      <c r="F459" s="67" t="str">
        <f t="array" ref="F459">INDEX(postDEL!$A$2:$P782,$O459,5)</f>
        <v/>
      </c>
      <c r="G459" s="67" t="str">
        <f t="array" ref="G459">INDEX(postDEL!$A$2:$P782,$O459,11)</f>
        <v>Null</v>
      </c>
      <c r="H459" s="67" t="str">
        <f t="array" ref="H459">INDEX(postDEL!$A$2:$AL782,$O459,37)</f>
        <v>Negative</v>
      </c>
      <c r="I459" s="65" t="str">
        <f t="array" ref="I459">INDEX(postDEL!$A$2:$AL782,$O459,12)</f>
        <v/>
      </c>
      <c r="J459" s="208" t="str">
        <f t="array" ref="J459">INDEX(postDEL!$A$2:$AL782,$O459,13)</f>
        <v/>
      </c>
      <c r="K459" s="67">
        <f t="array" ref="K459">INDEX(postDEL!$A$2:$AL782,$O459,36)</f>
        <v>2.2</v>
      </c>
      <c r="L459" s="67" t="str">
        <f t="array" ref="L459">INDEX(postDEL!$A$2:$AL782,$O459,38)</f>
        <v/>
      </c>
      <c r="M459" s="67" t="str">
        <f t="array" ref="M459">INDEX(postDEL!$A$2:$AL782,$O459,15)</f>
        <v/>
      </c>
      <c r="N459" s="8">
        <f>COUNTIF(postDEL!$A$2:$A782,A459)</f>
        <v>1</v>
      </c>
      <c r="O459" s="13">
        <f>MATCH(A459,postDEL!A$2:A782,0)</f>
        <v>458</v>
      </c>
      <c r="P459" s="8" t="str">
        <f t="shared" si="1"/>
        <v/>
      </c>
      <c r="Q459" s="8">
        <f t="shared" si="2"/>
        <v>-1</v>
      </c>
      <c r="R459" s="4"/>
    </row>
    <row r="460">
      <c r="A460" s="209" t="s">
        <v>1345</v>
      </c>
      <c r="B460" s="65">
        <f t="array" ref="B460">INDEX(postDEL!$A$2:$P782,$O460,2)</f>
        <v>44516</v>
      </c>
      <c r="C460" s="208">
        <f t="array" ref="C460">INDEX(postDEL!$A$2:$P782,$O460,3)</f>
        <v>0.416712963</v>
      </c>
      <c r="D460" s="67" t="str">
        <f t="array" ref="D460">INDEX(postDEL!$A$2:$AN782,$O460,39)</f>
        <v>SpROSA573919</v>
      </c>
      <c r="E460" s="67" t="str">
        <f t="array" ref="E460">INDEX(postDEL!$A$2:$P782,$O460,4)</f>
        <v/>
      </c>
      <c r="F460" s="67" t="str">
        <f t="array" ref="F460">INDEX(postDEL!$A$2:$P782,$O460,5)</f>
        <v/>
      </c>
      <c r="G460" s="67" t="str">
        <f t="array" ref="G460">INDEX(postDEL!$A$2:$P782,$O460,11)</f>
        <v>Negative</v>
      </c>
      <c r="H460" s="67" t="str">
        <f t="array" ref="H460">INDEX(postDEL!$A$2:$AL782,$O460,37)</f>
        <v>Negative</v>
      </c>
      <c r="I460" s="65">
        <f t="array" ref="I460">INDEX(postDEL!$A$2:$AL782,$O460,12)</f>
        <v>44517</v>
      </c>
      <c r="J460" s="208">
        <f t="array" ref="J460">INDEX(postDEL!$A$2:$AL782,$O460,13)</f>
        <v>0.4712152778</v>
      </c>
      <c r="K460" s="67" t="str">
        <f t="array" ref="K460">INDEX(postDEL!$A$2:$AL782,$O460,36)</f>
        <v/>
      </c>
      <c r="L460" s="67" t="str">
        <f t="array" ref="L460">INDEX(postDEL!$A$2:$AL782,$O460,38)</f>
        <v/>
      </c>
      <c r="M460" s="67" t="str">
        <f t="array" ref="M460">INDEX(postDEL!$A$2:$AL782,$O460,15)</f>
        <v/>
      </c>
      <c r="N460" s="8">
        <f>COUNTIF(postDEL!$A$2:$A782,A460)</f>
        <v>1</v>
      </c>
      <c r="O460" s="13">
        <f>MATCH(A460,postDEL!A$2:A782,0)</f>
        <v>459</v>
      </c>
      <c r="P460" s="8" t="str">
        <f t="shared" si="1"/>
        <v/>
      </c>
      <c r="Q460" s="8">
        <f t="shared" si="2"/>
        <v>1</v>
      </c>
      <c r="R460" s="4"/>
    </row>
    <row r="461">
      <c r="A461" s="209" t="s">
        <v>1347</v>
      </c>
      <c r="B461" s="65">
        <f t="array" ref="B461">INDEX(postDEL!$A$2:$P782,$O461,2)</f>
        <v>44516</v>
      </c>
      <c r="C461" s="208">
        <f t="array" ref="C461">INDEX(postDEL!$A$2:$P782,$O461,3)</f>
        <v>0.428275463</v>
      </c>
      <c r="D461" s="67" t="str">
        <f t="array" ref="D461">INDEX(postDEL!$A$2:$AN782,$O461,39)</f>
        <v>SpROSA573919</v>
      </c>
      <c r="E461" s="67" t="str">
        <f t="array" ref="E461">INDEX(postDEL!$A$2:$P782,$O461,4)</f>
        <v/>
      </c>
      <c r="F461" s="67" t="str">
        <f t="array" ref="F461">INDEX(postDEL!$A$2:$P782,$O461,5)</f>
        <v/>
      </c>
      <c r="G461" s="67" t="str">
        <f t="array" ref="G461">INDEX(postDEL!$A$2:$P782,$O461,11)</f>
        <v>Negative</v>
      </c>
      <c r="H461" s="67" t="str">
        <f t="array" ref="H461">INDEX(postDEL!$A$2:$AL782,$O461,37)</f>
        <v>Negative</v>
      </c>
      <c r="I461" s="65">
        <f t="array" ref="I461">INDEX(postDEL!$A$2:$AL782,$O461,12)</f>
        <v>44517</v>
      </c>
      <c r="J461" s="208">
        <f t="array" ref="J461">INDEX(postDEL!$A$2:$AL782,$O461,13)</f>
        <v>0.4712152778</v>
      </c>
      <c r="K461" s="67" t="str">
        <f t="array" ref="K461">INDEX(postDEL!$A$2:$AL782,$O461,36)</f>
        <v/>
      </c>
      <c r="L461" s="67" t="str">
        <f t="array" ref="L461">INDEX(postDEL!$A$2:$AL782,$O461,38)</f>
        <v/>
      </c>
      <c r="M461" s="67" t="str">
        <f t="array" ref="M461">INDEX(postDEL!$A$2:$AL782,$O461,15)</f>
        <v/>
      </c>
      <c r="N461" s="8">
        <f>COUNTIF(postDEL!$A$2:$A782,A461)</f>
        <v>1</v>
      </c>
      <c r="O461" s="13">
        <f>MATCH(A461,postDEL!A$2:A782,0)</f>
        <v>460</v>
      </c>
      <c r="P461" s="8" t="str">
        <f t="shared" si="1"/>
        <v/>
      </c>
      <c r="Q461" s="8">
        <f t="shared" si="2"/>
        <v>1</v>
      </c>
      <c r="R461" s="4"/>
    </row>
    <row r="462">
      <c r="A462" s="209" t="s">
        <v>1349</v>
      </c>
      <c r="B462" s="65">
        <f t="array" ref="B462">INDEX(postDEL!$A$2:$P782,$O462,2)</f>
        <v>44516</v>
      </c>
      <c r="C462" s="208">
        <f t="array" ref="C462">INDEX(postDEL!$A$2:$P782,$O462,3)</f>
        <v>0.4403125</v>
      </c>
      <c r="D462" s="67" t="str">
        <f t="array" ref="D462">INDEX(postDEL!$A$2:$AN782,$O462,39)</f>
        <v>SpROSA145068</v>
      </c>
      <c r="E462" s="67" t="str">
        <f t="array" ref="E462">INDEX(postDEL!$A$2:$P782,$O462,4)</f>
        <v/>
      </c>
      <c r="F462" s="67" t="str">
        <f t="array" ref="F462">INDEX(postDEL!$A$2:$P782,$O462,5)</f>
        <v/>
      </c>
      <c r="G462" s="67" t="str">
        <f t="array" ref="G462">INDEX(postDEL!$A$2:$P782,$O462,11)</f>
        <v>Negative</v>
      </c>
      <c r="H462" s="67" t="str">
        <f t="array" ref="H462">INDEX(postDEL!$A$2:$AL782,$O462,37)</f>
        <v>Negative</v>
      </c>
      <c r="I462" s="65">
        <f t="array" ref="I462">INDEX(postDEL!$A$2:$AL782,$O462,12)</f>
        <v>44517</v>
      </c>
      <c r="J462" s="208">
        <f t="array" ref="J462">INDEX(postDEL!$A$2:$AL782,$O462,13)</f>
        <v>0.4712152778</v>
      </c>
      <c r="K462" s="67" t="str">
        <f t="array" ref="K462">INDEX(postDEL!$A$2:$AL782,$O462,36)</f>
        <v/>
      </c>
      <c r="L462" s="67" t="str">
        <f t="array" ref="L462">INDEX(postDEL!$A$2:$AL782,$O462,38)</f>
        <v/>
      </c>
      <c r="M462" s="67" t="str">
        <f t="array" ref="M462">INDEX(postDEL!$A$2:$AL782,$O462,15)</f>
        <v/>
      </c>
      <c r="N462" s="8">
        <f>COUNTIF(postDEL!$A$2:$A782,A462)</f>
        <v>1</v>
      </c>
      <c r="O462" s="13">
        <f>MATCH(A462,postDEL!A$2:A782,0)</f>
        <v>461</v>
      </c>
      <c r="P462" s="8" t="str">
        <f t="shared" si="1"/>
        <v/>
      </c>
      <c r="Q462" s="8">
        <f t="shared" si="2"/>
        <v>1</v>
      </c>
      <c r="R462" s="4"/>
    </row>
    <row r="463">
      <c r="A463" s="209" t="s">
        <v>1351</v>
      </c>
      <c r="B463" s="65">
        <f t="array" ref="B463">INDEX(postDEL!$A$2:$P782,$O463,2)</f>
        <v>44516</v>
      </c>
      <c r="C463" s="208">
        <f t="array" ref="C463">INDEX(postDEL!$A$2:$P782,$O463,3)</f>
        <v>0.440625</v>
      </c>
      <c r="D463" s="67" t="str">
        <f t="array" ref="D463">INDEX(postDEL!$A$2:$AN782,$O463,39)</f>
        <v>SpROSA145068</v>
      </c>
      <c r="E463" s="67" t="str">
        <f t="array" ref="E463">INDEX(postDEL!$A$2:$P782,$O463,4)</f>
        <v/>
      </c>
      <c r="F463" s="67" t="str">
        <f t="array" ref="F463">INDEX(postDEL!$A$2:$P782,$O463,5)</f>
        <v/>
      </c>
      <c r="G463" s="67" t="str">
        <f t="array" ref="G463">INDEX(postDEL!$A$2:$P782,$O463,11)</f>
        <v>Negative</v>
      </c>
      <c r="H463" s="67" t="str">
        <f t="array" ref="H463">INDEX(postDEL!$A$2:$AL782,$O463,37)</f>
        <v>Negative</v>
      </c>
      <c r="I463" s="65">
        <f t="array" ref="I463">INDEX(postDEL!$A$2:$AL782,$O463,12)</f>
        <v>44517</v>
      </c>
      <c r="J463" s="208">
        <f t="array" ref="J463">INDEX(postDEL!$A$2:$AL782,$O463,13)</f>
        <v>0.4712152778</v>
      </c>
      <c r="K463" s="67" t="str">
        <f t="array" ref="K463">INDEX(postDEL!$A$2:$AL782,$O463,36)</f>
        <v/>
      </c>
      <c r="L463" s="67" t="str">
        <f t="array" ref="L463">INDEX(postDEL!$A$2:$AL782,$O463,38)</f>
        <v/>
      </c>
      <c r="M463" s="67" t="str">
        <f t="array" ref="M463">INDEX(postDEL!$A$2:$AL782,$O463,15)</f>
        <v/>
      </c>
      <c r="N463" s="8">
        <f>COUNTIF(postDEL!$A$2:$A782,A463)</f>
        <v>1</v>
      </c>
      <c r="O463" s="13">
        <f>MATCH(A463,postDEL!A$2:A782,0)</f>
        <v>462</v>
      </c>
      <c r="P463" s="8" t="str">
        <f t="shared" si="1"/>
        <v/>
      </c>
      <c r="Q463" s="8">
        <f t="shared" si="2"/>
        <v>1</v>
      </c>
      <c r="R463" s="4"/>
    </row>
    <row r="464">
      <c r="A464" s="209" t="s">
        <v>1353</v>
      </c>
      <c r="B464" s="65">
        <f t="array" ref="B464">INDEX(postDEL!$A$2:$P782,$O464,2)</f>
        <v>44516</v>
      </c>
      <c r="C464" s="208">
        <f t="array" ref="C464">INDEX(postDEL!$A$2:$P782,$O464,3)</f>
        <v>0.4583796296</v>
      </c>
      <c r="D464" s="67" t="str">
        <f t="array" ref="D464">INDEX(postDEL!$A$2:$AN782,$O464,39)</f>
        <v>SpROSA573919</v>
      </c>
      <c r="E464" s="67" t="str">
        <f t="array" ref="E464">INDEX(postDEL!$A$2:$P782,$O464,4)</f>
        <v/>
      </c>
      <c r="F464" s="67" t="str">
        <f t="array" ref="F464">INDEX(postDEL!$A$2:$P782,$O464,5)</f>
        <v/>
      </c>
      <c r="G464" s="67" t="str">
        <f t="array" ref="G464">INDEX(postDEL!$A$2:$P782,$O464,11)</f>
        <v>Negative</v>
      </c>
      <c r="H464" s="67" t="str">
        <f t="array" ref="H464">INDEX(postDEL!$A$2:$AL782,$O464,37)</f>
        <v>Negative</v>
      </c>
      <c r="I464" s="65">
        <f t="array" ref="I464">INDEX(postDEL!$A$2:$AL782,$O464,12)</f>
        <v>44517</v>
      </c>
      <c r="J464" s="208">
        <f t="array" ref="J464">INDEX(postDEL!$A$2:$AL782,$O464,13)</f>
        <v>0.4712152778</v>
      </c>
      <c r="K464" s="67" t="str">
        <f t="array" ref="K464">INDEX(postDEL!$A$2:$AL782,$O464,36)</f>
        <v/>
      </c>
      <c r="L464" s="67" t="str">
        <f t="array" ref="L464">INDEX(postDEL!$A$2:$AL782,$O464,38)</f>
        <v/>
      </c>
      <c r="M464" s="67" t="str">
        <f t="array" ref="M464">INDEX(postDEL!$A$2:$AL782,$O464,15)</f>
        <v/>
      </c>
      <c r="N464" s="8">
        <f>COUNTIF(postDEL!$A$2:$A782,A464)</f>
        <v>1</v>
      </c>
      <c r="O464" s="13">
        <f>MATCH(A464,postDEL!A$2:A782,0)</f>
        <v>463</v>
      </c>
      <c r="P464" s="8" t="str">
        <f t="shared" si="1"/>
        <v/>
      </c>
      <c r="Q464" s="8">
        <f t="shared" si="2"/>
        <v>1</v>
      </c>
      <c r="R464" s="4"/>
    </row>
    <row r="465">
      <c r="A465" s="209" t="s">
        <v>1355</v>
      </c>
      <c r="B465" s="65">
        <f t="array" ref="B465">INDEX(postDEL!$A$2:$P782,$O465,2)</f>
        <v>44516</v>
      </c>
      <c r="C465" s="208">
        <f t="array" ref="C465">INDEX(postDEL!$A$2:$P782,$O465,3)</f>
        <v>0.5013310185</v>
      </c>
      <c r="D465" s="67" t="str">
        <f t="array" ref="D465">INDEX(postDEL!$A$2:$AN782,$O465,39)</f>
        <v>SpROSA573919</v>
      </c>
      <c r="E465" s="67" t="str">
        <f t="array" ref="E465">INDEX(postDEL!$A$2:$P782,$O465,4)</f>
        <v/>
      </c>
      <c r="F465" s="67" t="str">
        <f t="array" ref="F465">INDEX(postDEL!$A$2:$P782,$O465,5)</f>
        <v/>
      </c>
      <c r="G465" s="67" t="str">
        <f t="array" ref="G465">INDEX(postDEL!$A$2:$P782,$O465,11)</f>
        <v>Negative</v>
      </c>
      <c r="H465" s="67" t="str">
        <f t="array" ref="H465">INDEX(postDEL!$A$2:$AL782,$O465,37)</f>
        <v>Negative</v>
      </c>
      <c r="I465" s="65">
        <f t="array" ref="I465">INDEX(postDEL!$A$2:$AL782,$O465,12)</f>
        <v>44517</v>
      </c>
      <c r="J465" s="208">
        <f t="array" ref="J465">INDEX(postDEL!$A$2:$AL782,$O465,13)</f>
        <v>0.4712152778</v>
      </c>
      <c r="K465" s="67" t="str">
        <f t="array" ref="K465">INDEX(postDEL!$A$2:$AL782,$O465,36)</f>
        <v/>
      </c>
      <c r="L465" s="67" t="str">
        <f t="array" ref="L465">INDEX(postDEL!$A$2:$AL782,$O465,38)</f>
        <v/>
      </c>
      <c r="M465" s="67" t="str">
        <f t="array" ref="M465">INDEX(postDEL!$A$2:$AL782,$O465,15)</f>
        <v/>
      </c>
      <c r="N465" s="8">
        <f>COUNTIF(postDEL!$A$2:$A782,A465)</f>
        <v>1</v>
      </c>
      <c r="O465" s="13">
        <f>MATCH(A465,postDEL!A$2:A782,0)</f>
        <v>464</v>
      </c>
      <c r="P465" s="8" t="str">
        <f t="shared" si="1"/>
        <v/>
      </c>
      <c r="Q465" s="8">
        <f t="shared" si="2"/>
        <v>1</v>
      </c>
      <c r="R465" s="4"/>
    </row>
    <row r="466">
      <c r="A466" s="209" t="s">
        <v>1357</v>
      </c>
      <c r="B466" s="65">
        <f t="array" ref="B466">INDEX(postDEL!$A$2:$P782,$O466,2)</f>
        <v>44517</v>
      </c>
      <c r="C466" s="208">
        <f t="array" ref="C466">INDEX(postDEL!$A$2:$P782,$O466,3)</f>
        <v>0.3188194444</v>
      </c>
      <c r="D466" s="67" t="str">
        <f t="array" ref="D466">INDEX(postDEL!$A$2:$AN782,$O466,39)</f>
        <v>SpROSA145068</v>
      </c>
      <c r="E466" s="67" t="str">
        <f t="array" ref="E466">INDEX(postDEL!$A$2:$P782,$O466,4)</f>
        <v/>
      </c>
      <c r="F466" s="67" t="str">
        <f t="array" ref="F466">INDEX(postDEL!$A$2:$P782,$O466,5)</f>
        <v/>
      </c>
      <c r="G466" s="67" t="str">
        <f t="array" ref="G466">INDEX(postDEL!$A$2:$P782,$O466,11)</f>
        <v>Negative</v>
      </c>
      <c r="H466" s="67" t="str">
        <f t="array" ref="H466">INDEX(postDEL!$A$2:$AL782,$O466,37)</f>
        <v>Negative</v>
      </c>
      <c r="I466" s="65">
        <f t="array" ref="I466">INDEX(postDEL!$A$2:$AL782,$O466,12)</f>
        <v>44517</v>
      </c>
      <c r="J466" s="208">
        <f t="array" ref="J466">INDEX(postDEL!$A$2:$AL782,$O466,13)</f>
        <v>0.4712152778</v>
      </c>
      <c r="K466" s="67" t="str">
        <f t="array" ref="K466">INDEX(postDEL!$A$2:$AL782,$O466,36)</f>
        <v/>
      </c>
      <c r="L466" s="67" t="str">
        <f t="array" ref="L466">INDEX(postDEL!$A$2:$AL782,$O466,38)</f>
        <v/>
      </c>
      <c r="M466" s="67" t="str">
        <f t="array" ref="M466">INDEX(postDEL!$A$2:$AL782,$O466,15)</f>
        <v/>
      </c>
      <c r="N466" s="8">
        <f>COUNTIF(postDEL!$A$2:$A782,A466)</f>
        <v>1</v>
      </c>
      <c r="O466" s="13">
        <f>MATCH(A466,postDEL!A$2:A782,0)</f>
        <v>465</v>
      </c>
      <c r="P466" s="8" t="b">
        <f t="shared" si="1"/>
        <v>1</v>
      </c>
      <c r="Q466" s="8">
        <f t="shared" si="2"/>
        <v>0</v>
      </c>
      <c r="R466" s="4"/>
    </row>
    <row r="467">
      <c r="A467" s="209" t="s">
        <v>1359</v>
      </c>
      <c r="B467" s="65">
        <f t="array" ref="B467">INDEX(postDEL!$A$2:$P782,$O467,2)</f>
        <v>44517</v>
      </c>
      <c r="C467" s="208">
        <f t="array" ref="C467">INDEX(postDEL!$A$2:$P782,$O467,3)</f>
        <v>0.3192592593</v>
      </c>
      <c r="D467" s="67" t="str">
        <f t="array" ref="D467">INDEX(postDEL!$A$2:$AN782,$O467,39)</f>
        <v>SpROSA573919</v>
      </c>
      <c r="E467" s="67" t="str">
        <f t="array" ref="E467">INDEX(postDEL!$A$2:$P782,$O467,4)</f>
        <v/>
      </c>
      <c r="F467" s="67" t="str">
        <f t="array" ref="F467">INDEX(postDEL!$A$2:$P782,$O467,5)</f>
        <v/>
      </c>
      <c r="G467" s="67" t="str">
        <f t="array" ref="G467">INDEX(postDEL!$A$2:$P782,$O467,11)</f>
        <v>Negative</v>
      </c>
      <c r="H467" s="67" t="str">
        <f t="array" ref="H467">INDEX(postDEL!$A$2:$AL782,$O467,37)</f>
        <v>Negative</v>
      </c>
      <c r="I467" s="65">
        <f t="array" ref="I467">INDEX(postDEL!$A$2:$AL782,$O467,12)</f>
        <v>44517</v>
      </c>
      <c r="J467" s="208">
        <f t="array" ref="J467">INDEX(postDEL!$A$2:$AL782,$O467,13)</f>
        <v>0.4712152778</v>
      </c>
      <c r="K467" s="67" t="str">
        <f t="array" ref="K467">INDEX(postDEL!$A$2:$AL782,$O467,36)</f>
        <v/>
      </c>
      <c r="L467" s="67" t="str">
        <f t="array" ref="L467">INDEX(postDEL!$A$2:$AL782,$O467,38)</f>
        <v/>
      </c>
      <c r="M467" s="67" t="str">
        <f t="array" ref="M467">INDEX(postDEL!$A$2:$AL782,$O467,15)</f>
        <v/>
      </c>
      <c r="N467" s="8">
        <f>COUNTIF(postDEL!$A$2:$A782,A467)</f>
        <v>1</v>
      </c>
      <c r="O467" s="13">
        <f>MATCH(A467,postDEL!A$2:A782,0)</f>
        <v>466</v>
      </c>
      <c r="P467" s="8" t="str">
        <f t="shared" si="1"/>
        <v/>
      </c>
      <c r="Q467" s="8">
        <f t="shared" si="2"/>
        <v>0</v>
      </c>
      <c r="R467" s="4"/>
    </row>
    <row r="468">
      <c r="A468" s="209" t="s">
        <v>1361</v>
      </c>
      <c r="B468" s="65">
        <f t="array" ref="B468">INDEX(postDEL!$A$2:$P782,$O468,2)</f>
        <v>44517</v>
      </c>
      <c r="C468" s="208">
        <f t="array" ref="C468">INDEX(postDEL!$A$2:$P782,$O468,3)</f>
        <v>0.32625</v>
      </c>
      <c r="D468" s="67" t="str">
        <f t="array" ref="D468">INDEX(postDEL!$A$2:$AN782,$O468,39)</f>
        <v>SpROSA573919</v>
      </c>
      <c r="E468" s="67" t="str">
        <f t="array" ref="E468">INDEX(postDEL!$A$2:$P782,$O468,4)</f>
        <v/>
      </c>
      <c r="F468" s="67" t="str">
        <f t="array" ref="F468">INDEX(postDEL!$A$2:$P782,$O468,5)</f>
        <v/>
      </c>
      <c r="G468" s="67" t="str">
        <f t="array" ref="G468">INDEX(postDEL!$A$2:$P782,$O468,11)</f>
        <v>Negative</v>
      </c>
      <c r="H468" s="67" t="str">
        <f t="array" ref="H468">INDEX(postDEL!$A$2:$AL782,$O468,37)</f>
        <v>Negative</v>
      </c>
      <c r="I468" s="65">
        <f t="array" ref="I468">INDEX(postDEL!$A$2:$AL782,$O468,12)</f>
        <v>44517</v>
      </c>
      <c r="J468" s="208">
        <f t="array" ref="J468">INDEX(postDEL!$A$2:$AL782,$O468,13)</f>
        <v>0.4712152778</v>
      </c>
      <c r="K468" s="67" t="str">
        <f t="array" ref="K468">INDEX(postDEL!$A$2:$AL782,$O468,36)</f>
        <v/>
      </c>
      <c r="L468" s="67" t="str">
        <f t="array" ref="L468">INDEX(postDEL!$A$2:$AL782,$O468,38)</f>
        <v/>
      </c>
      <c r="M468" s="67" t="str">
        <f t="array" ref="M468">INDEX(postDEL!$A$2:$AL782,$O468,15)</f>
        <v/>
      </c>
      <c r="N468" s="8">
        <f>COUNTIF(postDEL!$A$2:$A782,A468)</f>
        <v>1</v>
      </c>
      <c r="O468" s="13">
        <f>MATCH(A468,postDEL!A$2:A782,0)</f>
        <v>467</v>
      </c>
      <c r="P468" s="8" t="str">
        <f t="shared" si="1"/>
        <v/>
      </c>
      <c r="Q468" s="8">
        <f t="shared" si="2"/>
        <v>0</v>
      </c>
      <c r="R468" s="4"/>
    </row>
    <row r="469">
      <c r="A469" s="209" t="s">
        <v>1363</v>
      </c>
      <c r="B469" s="65">
        <f t="array" ref="B469">INDEX(postDEL!$A$2:$P782,$O469,2)</f>
        <v>44517</v>
      </c>
      <c r="C469" s="208">
        <f t="array" ref="C469">INDEX(postDEL!$A$2:$P782,$O469,3)</f>
        <v>0.3266666667</v>
      </c>
      <c r="D469" s="67" t="str">
        <f t="array" ref="D469">INDEX(postDEL!$A$2:$AN782,$O469,39)</f>
        <v>SpROSA573919</v>
      </c>
      <c r="E469" s="67" t="str">
        <f t="array" ref="E469">INDEX(postDEL!$A$2:$P782,$O469,4)</f>
        <v/>
      </c>
      <c r="F469" s="67" t="str">
        <f t="array" ref="F469">INDEX(postDEL!$A$2:$P782,$O469,5)</f>
        <v/>
      </c>
      <c r="G469" s="67" t="str">
        <f t="array" ref="G469">INDEX(postDEL!$A$2:$P782,$O469,11)</f>
        <v>Negative</v>
      </c>
      <c r="H469" s="67" t="str">
        <f t="array" ref="H469">INDEX(postDEL!$A$2:$AL782,$O469,37)</f>
        <v>Negative</v>
      </c>
      <c r="I469" s="65">
        <f t="array" ref="I469">INDEX(postDEL!$A$2:$AL782,$O469,12)</f>
        <v>44517</v>
      </c>
      <c r="J469" s="208">
        <f t="array" ref="J469">INDEX(postDEL!$A$2:$AL782,$O469,13)</f>
        <v>0.4712152778</v>
      </c>
      <c r="K469" s="67" t="str">
        <f t="array" ref="K469">INDEX(postDEL!$A$2:$AL782,$O469,36)</f>
        <v/>
      </c>
      <c r="L469" s="67" t="str">
        <f t="array" ref="L469">INDEX(postDEL!$A$2:$AL782,$O469,38)</f>
        <v/>
      </c>
      <c r="M469" s="67" t="str">
        <f t="array" ref="M469">INDEX(postDEL!$A$2:$AL782,$O469,15)</f>
        <v/>
      </c>
      <c r="N469" s="8">
        <f>COUNTIF(postDEL!$A$2:$A782,A469)</f>
        <v>1</v>
      </c>
      <c r="O469" s="13">
        <f>MATCH(A469,postDEL!A$2:A782,0)</f>
        <v>468</v>
      </c>
      <c r="P469" s="8" t="str">
        <f t="shared" si="1"/>
        <v/>
      </c>
      <c r="Q469" s="8">
        <f t="shared" si="2"/>
        <v>0</v>
      </c>
      <c r="R469" s="4"/>
    </row>
    <row r="470">
      <c r="A470" s="209" t="s">
        <v>1365</v>
      </c>
      <c r="B470" s="65">
        <f t="array" ref="B470">INDEX(postDEL!$A$2:$P782,$O470,2)</f>
        <v>44517</v>
      </c>
      <c r="C470" s="208">
        <f t="array" ref="C470">INDEX(postDEL!$A$2:$P782,$O470,3)</f>
        <v>0.3270138889</v>
      </c>
      <c r="D470" s="67" t="str">
        <f t="array" ref="D470">INDEX(postDEL!$A$2:$AN782,$O470,39)</f>
        <v>SpROSA573919</v>
      </c>
      <c r="E470" s="67" t="str">
        <f t="array" ref="E470">INDEX(postDEL!$A$2:$P782,$O470,4)</f>
        <v/>
      </c>
      <c r="F470" s="67" t="str">
        <f t="array" ref="F470">INDEX(postDEL!$A$2:$P782,$O470,5)</f>
        <v/>
      </c>
      <c r="G470" s="67" t="str">
        <f t="array" ref="G470">INDEX(postDEL!$A$2:$P782,$O470,11)</f>
        <v>Negative</v>
      </c>
      <c r="H470" s="67" t="str">
        <f t="array" ref="H470">INDEX(postDEL!$A$2:$AL782,$O470,37)</f>
        <v>Negative</v>
      </c>
      <c r="I470" s="65">
        <f t="array" ref="I470">INDEX(postDEL!$A$2:$AL782,$O470,12)</f>
        <v>44517</v>
      </c>
      <c r="J470" s="208">
        <f t="array" ref="J470">INDEX(postDEL!$A$2:$AL782,$O470,13)</f>
        <v>0.4712152778</v>
      </c>
      <c r="K470" s="67" t="str">
        <f t="array" ref="K470">INDEX(postDEL!$A$2:$AL782,$O470,36)</f>
        <v/>
      </c>
      <c r="L470" s="67" t="str">
        <f t="array" ref="L470">INDEX(postDEL!$A$2:$AL782,$O470,38)</f>
        <v/>
      </c>
      <c r="M470" s="67" t="str">
        <f t="array" ref="M470">INDEX(postDEL!$A$2:$AL782,$O470,15)</f>
        <v/>
      </c>
      <c r="N470" s="8">
        <f>COUNTIF(postDEL!$A$2:$A782,A470)</f>
        <v>1</v>
      </c>
      <c r="O470" s="13">
        <f>MATCH(A470,postDEL!A$2:A782,0)</f>
        <v>469</v>
      </c>
      <c r="P470" s="8" t="str">
        <f t="shared" si="1"/>
        <v/>
      </c>
      <c r="Q470" s="8">
        <f t="shared" si="2"/>
        <v>0</v>
      </c>
      <c r="R470" s="4"/>
    </row>
    <row r="471">
      <c r="A471" s="209" t="s">
        <v>1367</v>
      </c>
      <c r="B471" s="65">
        <f t="array" ref="B471">INDEX(postDEL!$A$2:$P782,$O471,2)</f>
        <v>44517</v>
      </c>
      <c r="C471" s="208">
        <f t="array" ref="C471">INDEX(postDEL!$A$2:$P782,$O471,3)</f>
        <v>0.334537037</v>
      </c>
      <c r="D471" s="67" t="str">
        <f t="array" ref="D471">INDEX(postDEL!$A$2:$AN782,$O471,39)</f>
        <v>SpROSA573919</v>
      </c>
      <c r="E471" s="67" t="str">
        <f t="array" ref="E471">INDEX(postDEL!$A$2:$P782,$O471,4)</f>
        <v/>
      </c>
      <c r="F471" s="67" t="str">
        <f t="array" ref="F471">INDEX(postDEL!$A$2:$P782,$O471,5)</f>
        <v/>
      </c>
      <c r="G471" s="67" t="str">
        <f t="array" ref="G471">INDEX(postDEL!$A$2:$P782,$O471,11)</f>
        <v>Negative</v>
      </c>
      <c r="H471" s="67" t="str">
        <f t="array" ref="H471">INDEX(postDEL!$A$2:$AL782,$O471,37)</f>
        <v>Negative</v>
      </c>
      <c r="I471" s="65">
        <f t="array" ref="I471">INDEX(postDEL!$A$2:$AL782,$O471,12)</f>
        <v>44517</v>
      </c>
      <c r="J471" s="208">
        <f t="array" ref="J471">INDEX(postDEL!$A$2:$AL782,$O471,13)</f>
        <v>0.4712152778</v>
      </c>
      <c r="K471" s="67" t="str">
        <f t="array" ref="K471">INDEX(postDEL!$A$2:$AL782,$O471,36)</f>
        <v/>
      </c>
      <c r="L471" s="67" t="str">
        <f t="array" ref="L471">INDEX(postDEL!$A$2:$AL782,$O471,38)</f>
        <v/>
      </c>
      <c r="M471" s="67" t="str">
        <f t="array" ref="M471">INDEX(postDEL!$A$2:$AL782,$O471,15)</f>
        <v/>
      </c>
      <c r="N471" s="8">
        <f>COUNTIF(postDEL!$A$2:$A782,A471)</f>
        <v>1</v>
      </c>
      <c r="O471" s="13">
        <f>MATCH(A471,postDEL!A$2:A782,0)</f>
        <v>470</v>
      </c>
      <c r="P471" s="8" t="str">
        <f t="shared" si="1"/>
        <v/>
      </c>
      <c r="Q471" s="8">
        <f t="shared" si="2"/>
        <v>0</v>
      </c>
      <c r="R471" s="4"/>
    </row>
    <row r="472">
      <c r="A472" s="209" t="s">
        <v>1369</v>
      </c>
      <c r="B472" s="65">
        <f t="array" ref="B472">INDEX(postDEL!$A$2:$P782,$O472,2)</f>
        <v>44517</v>
      </c>
      <c r="C472" s="208">
        <f t="array" ref="C472">INDEX(postDEL!$A$2:$P782,$O472,3)</f>
        <v>0.3360069444</v>
      </c>
      <c r="D472" s="67" t="str">
        <f t="array" ref="D472">INDEX(postDEL!$A$2:$AN782,$O472,39)</f>
        <v>SpROSA573919</v>
      </c>
      <c r="E472" s="67" t="str">
        <f t="array" ref="E472">INDEX(postDEL!$A$2:$P782,$O472,4)</f>
        <v/>
      </c>
      <c r="F472" s="67" t="str">
        <f t="array" ref="F472">INDEX(postDEL!$A$2:$P782,$O472,5)</f>
        <v/>
      </c>
      <c r="G472" s="67" t="str">
        <f t="array" ref="G472">INDEX(postDEL!$A$2:$P782,$O472,11)</f>
        <v>Negative</v>
      </c>
      <c r="H472" s="67" t="str">
        <f t="array" ref="H472">INDEX(postDEL!$A$2:$AL782,$O472,37)</f>
        <v>Negative</v>
      </c>
      <c r="I472" s="65">
        <f t="array" ref="I472">INDEX(postDEL!$A$2:$AL782,$O472,12)</f>
        <v>44517</v>
      </c>
      <c r="J472" s="208">
        <f t="array" ref="J472">INDEX(postDEL!$A$2:$AL782,$O472,13)</f>
        <v>0.4712152778</v>
      </c>
      <c r="K472" s="67" t="str">
        <f t="array" ref="K472">INDEX(postDEL!$A$2:$AL782,$O472,36)</f>
        <v/>
      </c>
      <c r="L472" s="67" t="str">
        <f t="array" ref="L472">INDEX(postDEL!$A$2:$AL782,$O472,38)</f>
        <v/>
      </c>
      <c r="M472" s="67" t="str">
        <f t="array" ref="M472">INDEX(postDEL!$A$2:$AL782,$O472,15)</f>
        <v/>
      </c>
      <c r="N472" s="8">
        <f>COUNTIF(postDEL!$A$2:$A782,A472)</f>
        <v>1</v>
      </c>
      <c r="O472" s="13">
        <f>MATCH(A472,postDEL!A$2:A782,0)</f>
        <v>471</v>
      </c>
      <c r="P472" s="8" t="str">
        <f t="shared" si="1"/>
        <v/>
      </c>
      <c r="Q472" s="8">
        <f t="shared" si="2"/>
        <v>0</v>
      </c>
      <c r="R472" s="4"/>
    </row>
    <row r="473">
      <c r="A473" s="209" t="s">
        <v>1371</v>
      </c>
      <c r="B473" s="65">
        <f t="array" ref="B473">INDEX(postDEL!$A$2:$P782,$O473,2)</f>
        <v>44517</v>
      </c>
      <c r="C473" s="208">
        <f t="array" ref="C473">INDEX(postDEL!$A$2:$P782,$O473,3)</f>
        <v>0.3389351852</v>
      </c>
      <c r="D473" s="67" t="str">
        <f t="array" ref="D473">INDEX(postDEL!$A$2:$AN782,$O473,39)</f>
        <v>SpROSA573919</v>
      </c>
      <c r="E473" s="67" t="str">
        <f t="array" ref="E473">INDEX(postDEL!$A$2:$P782,$O473,4)</f>
        <v/>
      </c>
      <c r="F473" s="67" t="str">
        <f t="array" ref="F473">INDEX(postDEL!$A$2:$P782,$O473,5)</f>
        <v/>
      </c>
      <c r="G473" s="67" t="str">
        <f t="array" ref="G473">INDEX(postDEL!$A$2:$P782,$O473,11)</f>
        <v>Negative</v>
      </c>
      <c r="H473" s="67" t="str">
        <f t="array" ref="H473">INDEX(postDEL!$A$2:$AL782,$O473,37)</f>
        <v>Negative</v>
      </c>
      <c r="I473" s="65">
        <f t="array" ref="I473">INDEX(postDEL!$A$2:$AL782,$O473,12)</f>
        <v>44517</v>
      </c>
      <c r="J473" s="208">
        <f t="array" ref="J473">INDEX(postDEL!$A$2:$AL782,$O473,13)</f>
        <v>0.4712152778</v>
      </c>
      <c r="K473" s="67" t="str">
        <f t="array" ref="K473">INDEX(postDEL!$A$2:$AL782,$O473,36)</f>
        <v/>
      </c>
      <c r="L473" s="67" t="str">
        <f t="array" ref="L473">INDEX(postDEL!$A$2:$AL782,$O473,38)</f>
        <v/>
      </c>
      <c r="M473" s="67" t="str">
        <f t="array" ref="M473">INDEX(postDEL!$A$2:$AL782,$O473,15)</f>
        <v/>
      </c>
      <c r="N473" s="8">
        <f>COUNTIF(postDEL!$A$2:$A782,A473)</f>
        <v>1</v>
      </c>
      <c r="O473" s="13">
        <f>MATCH(A473,postDEL!A$2:A782,0)</f>
        <v>472</v>
      </c>
      <c r="P473" s="8" t="str">
        <f t="shared" si="1"/>
        <v/>
      </c>
      <c r="Q473" s="8">
        <f t="shared" si="2"/>
        <v>0</v>
      </c>
      <c r="R473" s="4"/>
    </row>
    <row r="474">
      <c r="A474" s="209" t="s">
        <v>1373</v>
      </c>
      <c r="B474" s="65">
        <f t="array" ref="B474">INDEX(postDEL!$A$2:$P782,$O474,2)</f>
        <v>44517</v>
      </c>
      <c r="C474" s="208">
        <f t="array" ref="C474">INDEX(postDEL!$A$2:$P782,$O474,3)</f>
        <v>0.3393171296</v>
      </c>
      <c r="D474" s="67" t="str">
        <f t="array" ref="D474">INDEX(postDEL!$A$2:$AN782,$O474,39)</f>
        <v>SpROSA573919</v>
      </c>
      <c r="E474" s="67" t="str">
        <f t="array" ref="E474">INDEX(postDEL!$A$2:$P782,$O474,4)</f>
        <v/>
      </c>
      <c r="F474" s="67" t="str">
        <f t="array" ref="F474">INDEX(postDEL!$A$2:$P782,$O474,5)</f>
        <v/>
      </c>
      <c r="G474" s="67" t="str">
        <f t="array" ref="G474">INDEX(postDEL!$A$2:$P782,$O474,11)</f>
        <v>Negative</v>
      </c>
      <c r="H474" s="67" t="str">
        <f t="array" ref="H474">INDEX(postDEL!$A$2:$AL782,$O474,37)</f>
        <v>Negative</v>
      </c>
      <c r="I474" s="65">
        <f t="array" ref="I474">INDEX(postDEL!$A$2:$AL782,$O474,12)</f>
        <v>44517</v>
      </c>
      <c r="J474" s="208">
        <f t="array" ref="J474">INDEX(postDEL!$A$2:$AL782,$O474,13)</f>
        <v>0.4712152778</v>
      </c>
      <c r="K474" s="67" t="str">
        <f t="array" ref="K474">INDEX(postDEL!$A$2:$AL782,$O474,36)</f>
        <v/>
      </c>
      <c r="L474" s="67" t="str">
        <f t="array" ref="L474">INDEX(postDEL!$A$2:$AL782,$O474,38)</f>
        <v/>
      </c>
      <c r="M474" s="67" t="str">
        <f t="array" ref="M474">INDEX(postDEL!$A$2:$AL782,$O474,15)</f>
        <v/>
      </c>
      <c r="N474" s="8">
        <f>COUNTIF(postDEL!$A$2:$A782,A474)</f>
        <v>1</v>
      </c>
      <c r="O474" s="13">
        <f>MATCH(A474,postDEL!A$2:A782,0)</f>
        <v>473</v>
      </c>
      <c r="P474" s="8" t="str">
        <f t="shared" si="1"/>
        <v/>
      </c>
      <c r="Q474" s="8">
        <f t="shared" si="2"/>
        <v>0</v>
      </c>
      <c r="R474" s="4"/>
    </row>
    <row r="475">
      <c r="A475" s="209" t="s">
        <v>1375</v>
      </c>
      <c r="B475" s="65">
        <f t="array" ref="B475">INDEX(postDEL!$A$2:$P782,$O475,2)</f>
        <v>44517</v>
      </c>
      <c r="C475" s="208">
        <f t="array" ref="C475">INDEX(postDEL!$A$2:$P782,$O475,3)</f>
        <v>0.4020717593</v>
      </c>
      <c r="D475" s="67" t="str">
        <f t="array" ref="D475">INDEX(postDEL!$A$2:$AN782,$O475,39)</f>
        <v>SpROSA145068</v>
      </c>
      <c r="E475" s="67" t="str">
        <f t="array" ref="E475">INDEX(postDEL!$A$2:$P782,$O475,4)</f>
        <v/>
      </c>
      <c r="F475" s="67" t="str">
        <f t="array" ref="F475">INDEX(postDEL!$A$2:$P782,$O475,5)</f>
        <v/>
      </c>
      <c r="G475" s="67" t="str">
        <f t="array" ref="G475">INDEX(postDEL!$A$2:$P782,$O475,11)</f>
        <v>Negative</v>
      </c>
      <c r="H475" s="67" t="str">
        <f t="array" ref="H475">INDEX(postDEL!$A$2:$AL782,$O475,37)</f>
        <v>Negative</v>
      </c>
      <c r="I475" s="65">
        <f t="array" ref="I475">INDEX(postDEL!$A$2:$AL782,$O475,12)</f>
        <v>44519</v>
      </c>
      <c r="J475" s="208">
        <f t="array" ref="J475">INDEX(postDEL!$A$2:$AL782,$O475,13)</f>
        <v>0.4053703704</v>
      </c>
      <c r="K475" s="67" t="str">
        <f t="array" ref="K475">INDEX(postDEL!$A$2:$AL782,$O475,36)</f>
        <v/>
      </c>
      <c r="L475" s="67" t="str">
        <f t="array" ref="L475">INDEX(postDEL!$A$2:$AL782,$O475,38)</f>
        <v/>
      </c>
      <c r="M475" s="67" t="str">
        <f t="array" ref="M475">INDEX(postDEL!$A$2:$AL782,$O475,15)</f>
        <v/>
      </c>
      <c r="N475" s="8">
        <f>COUNTIF(postDEL!$A$2:$A782,A475)</f>
        <v>1</v>
      </c>
      <c r="O475" s="13">
        <f>MATCH(A475,postDEL!A$2:A782,0)</f>
        <v>474</v>
      </c>
      <c r="P475" s="8" t="str">
        <f t="shared" si="1"/>
        <v/>
      </c>
      <c r="Q475" s="8">
        <f t="shared" si="2"/>
        <v>2</v>
      </c>
      <c r="R475" s="4"/>
    </row>
    <row r="476">
      <c r="A476" s="209" t="s">
        <v>1377</v>
      </c>
      <c r="B476" s="65">
        <f t="array" ref="B476">INDEX(postDEL!$A$2:$P782,$O476,2)</f>
        <v>44517</v>
      </c>
      <c r="C476" s="208">
        <f t="array" ref="C476">INDEX(postDEL!$A$2:$P782,$O476,3)</f>
        <v>0.403599537</v>
      </c>
      <c r="D476" s="67" t="str">
        <f t="array" ref="D476">INDEX(postDEL!$A$2:$AN782,$O476,39)</f>
        <v>SpROSA573919</v>
      </c>
      <c r="E476" s="67" t="str">
        <f t="array" ref="E476">INDEX(postDEL!$A$2:$P782,$O476,4)</f>
        <v/>
      </c>
      <c r="F476" s="67" t="str">
        <f t="array" ref="F476">INDEX(postDEL!$A$2:$P782,$O476,5)</f>
        <v/>
      </c>
      <c r="G476" s="67" t="str">
        <f t="array" ref="G476">INDEX(postDEL!$A$2:$P782,$O476,11)</f>
        <v>Negative</v>
      </c>
      <c r="H476" s="67" t="str">
        <f t="array" ref="H476">INDEX(postDEL!$A$2:$AL782,$O476,37)</f>
        <v>Negative</v>
      </c>
      <c r="I476" s="65">
        <f t="array" ref="I476">INDEX(postDEL!$A$2:$AL782,$O476,12)</f>
        <v>44519</v>
      </c>
      <c r="J476" s="208">
        <f t="array" ref="J476">INDEX(postDEL!$A$2:$AL782,$O476,13)</f>
        <v>0.4053703704</v>
      </c>
      <c r="K476" s="67" t="str">
        <f t="array" ref="K476">INDEX(postDEL!$A$2:$AL782,$O476,36)</f>
        <v/>
      </c>
      <c r="L476" s="67" t="str">
        <f t="array" ref="L476">INDEX(postDEL!$A$2:$AL782,$O476,38)</f>
        <v/>
      </c>
      <c r="M476" s="67" t="str">
        <f t="array" ref="M476">INDEX(postDEL!$A$2:$AL782,$O476,15)</f>
        <v/>
      </c>
      <c r="N476" s="8">
        <f>COUNTIF(postDEL!$A$2:$A782,A476)</f>
        <v>1</v>
      </c>
      <c r="O476" s="13">
        <f>MATCH(A476,postDEL!A$2:A782,0)</f>
        <v>475</v>
      </c>
      <c r="P476" s="8" t="str">
        <f t="shared" si="1"/>
        <v/>
      </c>
      <c r="Q476" s="8">
        <f t="shared" si="2"/>
        <v>2</v>
      </c>
      <c r="R476" s="4"/>
    </row>
    <row r="477">
      <c r="A477" s="209" t="s">
        <v>1379</v>
      </c>
      <c r="B477" s="65">
        <f t="array" ref="B477">INDEX(postDEL!$A$2:$P782,$O477,2)</f>
        <v>44517</v>
      </c>
      <c r="C477" s="208">
        <f t="array" ref="C477">INDEX(postDEL!$A$2:$P782,$O477,3)</f>
        <v>0.4041550926</v>
      </c>
      <c r="D477" s="67" t="str">
        <f t="array" ref="D477">INDEX(postDEL!$A$2:$AN782,$O477,39)</f>
        <v>SpROSA573919</v>
      </c>
      <c r="E477" s="67" t="str">
        <f t="array" ref="E477">INDEX(postDEL!$A$2:$P782,$O477,4)</f>
        <v/>
      </c>
      <c r="F477" s="67" t="str">
        <f t="array" ref="F477">INDEX(postDEL!$A$2:$P782,$O477,5)</f>
        <v/>
      </c>
      <c r="G477" s="67" t="str">
        <f t="array" ref="G477">INDEX(postDEL!$A$2:$P782,$O477,11)</f>
        <v>Negative</v>
      </c>
      <c r="H477" s="67" t="str">
        <f t="array" ref="H477">INDEX(postDEL!$A$2:$AL782,$O477,37)</f>
        <v>Negative</v>
      </c>
      <c r="I477" s="65">
        <f t="array" ref="I477">INDEX(postDEL!$A$2:$AL782,$O477,12)</f>
        <v>44519</v>
      </c>
      <c r="J477" s="208">
        <f t="array" ref="J477">INDEX(postDEL!$A$2:$AL782,$O477,13)</f>
        <v>0.4053703704</v>
      </c>
      <c r="K477" s="67" t="str">
        <f t="array" ref="K477">INDEX(postDEL!$A$2:$AL782,$O477,36)</f>
        <v/>
      </c>
      <c r="L477" s="67" t="str">
        <f t="array" ref="L477">INDEX(postDEL!$A$2:$AL782,$O477,38)</f>
        <v/>
      </c>
      <c r="M477" s="67" t="str">
        <f t="array" ref="M477">INDEX(postDEL!$A$2:$AL782,$O477,15)</f>
        <v/>
      </c>
      <c r="N477" s="8">
        <f>COUNTIF(postDEL!$A$2:$A782,A477)</f>
        <v>1</v>
      </c>
      <c r="O477" s="13">
        <f>MATCH(A477,postDEL!A$2:A782,0)</f>
        <v>476</v>
      </c>
      <c r="P477" s="8" t="str">
        <f t="shared" si="1"/>
        <v/>
      </c>
      <c r="Q477" s="8">
        <f t="shared" si="2"/>
        <v>2</v>
      </c>
      <c r="R477" s="4"/>
    </row>
    <row r="478">
      <c r="A478" s="209" t="s">
        <v>1381</v>
      </c>
      <c r="B478" s="65">
        <f t="array" ref="B478">INDEX(postDEL!$A$2:$P782,$O478,2)</f>
        <v>44517</v>
      </c>
      <c r="C478" s="208">
        <f t="array" ref="C478">INDEX(postDEL!$A$2:$P782,$O478,3)</f>
        <v>0.4091666667</v>
      </c>
      <c r="D478" s="67" t="str">
        <f t="array" ref="D478">INDEX(postDEL!$A$2:$AN782,$O478,39)</f>
        <v>SpROSA145068</v>
      </c>
      <c r="E478" s="67" t="str">
        <f t="array" ref="E478">INDEX(postDEL!$A$2:$P782,$O478,4)</f>
        <v/>
      </c>
      <c r="F478" s="67" t="str">
        <f t="array" ref="F478">INDEX(postDEL!$A$2:$P782,$O478,5)</f>
        <v/>
      </c>
      <c r="G478" s="67" t="str">
        <f t="array" ref="G478">INDEX(postDEL!$A$2:$P782,$O478,11)</f>
        <v>Negative</v>
      </c>
      <c r="H478" s="67" t="str">
        <f t="array" ref="H478">INDEX(postDEL!$A$2:$AL782,$O478,37)</f>
        <v>Negative</v>
      </c>
      <c r="I478" s="65">
        <f t="array" ref="I478">INDEX(postDEL!$A$2:$AL782,$O478,12)</f>
        <v>44519</v>
      </c>
      <c r="J478" s="208">
        <f t="array" ref="J478">INDEX(postDEL!$A$2:$AL782,$O478,13)</f>
        <v>0.4053703704</v>
      </c>
      <c r="K478" s="67" t="str">
        <f t="array" ref="K478">INDEX(postDEL!$A$2:$AL782,$O478,36)</f>
        <v/>
      </c>
      <c r="L478" s="67" t="str">
        <f t="array" ref="L478">INDEX(postDEL!$A$2:$AL782,$O478,38)</f>
        <v/>
      </c>
      <c r="M478" s="67" t="str">
        <f t="array" ref="M478">INDEX(postDEL!$A$2:$AL782,$O478,15)</f>
        <v/>
      </c>
      <c r="N478" s="8">
        <f>COUNTIF(postDEL!$A$2:$A782,A478)</f>
        <v>1</v>
      </c>
      <c r="O478" s="13">
        <f>MATCH(A478,postDEL!A$2:A782,0)</f>
        <v>477</v>
      </c>
      <c r="P478" s="8" t="str">
        <f t="shared" si="1"/>
        <v/>
      </c>
      <c r="Q478" s="8">
        <f t="shared" si="2"/>
        <v>2</v>
      </c>
      <c r="R478" s="4"/>
    </row>
    <row r="479">
      <c r="A479" s="209" t="s">
        <v>1383</v>
      </c>
      <c r="B479" s="65">
        <f t="array" ref="B479">INDEX(postDEL!$A$2:$P782,$O479,2)</f>
        <v>44518</v>
      </c>
      <c r="C479" s="208">
        <f t="array" ref="C479">INDEX(postDEL!$A$2:$P782,$O479,3)</f>
        <v>0.2216898148</v>
      </c>
      <c r="D479" s="67" t="str">
        <f t="array" ref="D479">INDEX(postDEL!$A$2:$AN782,$O479,39)</f>
        <v>SpROSA145068</v>
      </c>
      <c r="E479" s="67" t="str">
        <f t="array" ref="E479">INDEX(postDEL!$A$2:$P782,$O479,4)</f>
        <v/>
      </c>
      <c r="F479" s="67" t="str">
        <f t="array" ref="F479">INDEX(postDEL!$A$2:$P782,$O479,5)</f>
        <v/>
      </c>
      <c r="G479" s="67" t="str">
        <f t="array" ref="G479">INDEX(postDEL!$A$2:$P782,$O479,11)</f>
        <v>Negative</v>
      </c>
      <c r="H479" s="67" t="str">
        <f t="array" ref="H479">INDEX(postDEL!$A$2:$AL782,$O479,37)</f>
        <v>Negative</v>
      </c>
      <c r="I479" s="65">
        <f t="array" ref="I479">INDEX(postDEL!$A$2:$AL782,$O479,12)</f>
        <v>44518</v>
      </c>
      <c r="J479" s="208">
        <f t="array" ref="J479">INDEX(postDEL!$A$2:$AL782,$O479,13)</f>
        <v>0.3912037037</v>
      </c>
      <c r="K479" s="67" t="str">
        <f t="array" ref="K479">INDEX(postDEL!$A$2:$AL782,$O479,36)</f>
        <v/>
      </c>
      <c r="L479" s="67" t="str">
        <f t="array" ref="L479">INDEX(postDEL!$A$2:$AL782,$O479,38)</f>
        <v/>
      </c>
      <c r="M479" s="67" t="str">
        <f t="array" ref="M479">INDEX(postDEL!$A$2:$AL782,$O479,15)</f>
        <v/>
      </c>
      <c r="N479" s="8">
        <f>COUNTIF(postDEL!$A$2:$A782,A479)</f>
        <v>1</v>
      </c>
      <c r="O479" s="13">
        <f>MATCH(A479,postDEL!A$2:A782,0)</f>
        <v>478</v>
      </c>
      <c r="P479" s="8" t="b">
        <f t="shared" si="1"/>
        <v>1</v>
      </c>
      <c r="Q479" s="8">
        <f t="shared" si="2"/>
        <v>0</v>
      </c>
      <c r="R479" s="4"/>
    </row>
    <row r="480">
      <c r="A480" s="209" t="s">
        <v>1385</v>
      </c>
      <c r="B480" s="65">
        <f t="array" ref="B480">INDEX(postDEL!$A$2:$P782,$O480,2)</f>
        <v>44518</v>
      </c>
      <c r="C480" s="208">
        <f t="array" ref="C480">INDEX(postDEL!$A$2:$P782,$O480,3)</f>
        <v>0.2266550926</v>
      </c>
      <c r="D480" s="67" t="str">
        <f t="array" ref="D480">INDEX(postDEL!$A$2:$AN782,$O480,39)</f>
        <v>SpROSA145068</v>
      </c>
      <c r="E480" s="67" t="str">
        <f t="array" ref="E480">INDEX(postDEL!$A$2:$P782,$O480,4)</f>
        <v/>
      </c>
      <c r="F480" s="67" t="str">
        <f t="array" ref="F480">INDEX(postDEL!$A$2:$P782,$O480,5)</f>
        <v/>
      </c>
      <c r="G480" s="67" t="str">
        <f t="array" ref="G480">INDEX(postDEL!$A$2:$P782,$O480,11)</f>
        <v>Negative</v>
      </c>
      <c r="H480" s="67" t="str">
        <f t="array" ref="H480">INDEX(postDEL!$A$2:$AL782,$O480,37)</f>
        <v>Negative</v>
      </c>
      <c r="I480" s="65">
        <f t="array" ref="I480">INDEX(postDEL!$A$2:$AL782,$O480,12)</f>
        <v>44518</v>
      </c>
      <c r="J480" s="208">
        <f t="array" ref="J480">INDEX(postDEL!$A$2:$AL782,$O480,13)</f>
        <v>0.3912037037</v>
      </c>
      <c r="K480" s="67" t="str">
        <f t="array" ref="K480">INDEX(postDEL!$A$2:$AL782,$O480,36)</f>
        <v/>
      </c>
      <c r="L480" s="67" t="str">
        <f t="array" ref="L480">INDEX(postDEL!$A$2:$AL782,$O480,38)</f>
        <v>Original Participant was XXXX- assume that note overrides (orig partic. elsewhere in same run)</v>
      </c>
      <c r="M480" s="67" t="str">
        <f t="array" ref="M480">INDEX(postDEL!$A$2:$AL782,$O480,15)</f>
        <v/>
      </c>
      <c r="N480" s="8">
        <f>COUNTIF(postDEL!$A$2:$A782,A480)</f>
        <v>1</v>
      </c>
      <c r="O480" s="13">
        <f>MATCH(A480,postDEL!A$2:A782,0)</f>
        <v>479</v>
      </c>
      <c r="P480" s="8" t="str">
        <f t="shared" si="1"/>
        <v/>
      </c>
      <c r="Q480" s="8">
        <f t="shared" si="2"/>
        <v>0</v>
      </c>
      <c r="R480" s="4"/>
    </row>
    <row r="481">
      <c r="A481" s="209" t="s">
        <v>1389</v>
      </c>
      <c r="B481" s="65">
        <f t="array" ref="B481">INDEX(postDEL!$A$2:$P782,$O481,2)</f>
        <v>44518</v>
      </c>
      <c r="C481" s="208">
        <f t="array" ref="C481">INDEX(postDEL!$A$2:$P782,$O481,3)</f>
        <v>0.2348611111</v>
      </c>
      <c r="D481" s="67" t="str">
        <f t="array" ref="D481">INDEX(postDEL!$A$2:$AN782,$O481,39)</f>
        <v>SpROSA145068</v>
      </c>
      <c r="E481" s="67" t="str">
        <f t="array" ref="E481">INDEX(postDEL!$A$2:$P782,$O481,4)</f>
        <v/>
      </c>
      <c r="F481" s="67" t="str">
        <f t="array" ref="F481">INDEX(postDEL!$A$2:$P782,$O481,5)</f>
        <v/>
      </c>
      <c r="G481" s="67" t="str">
        <f t="array" ref="G481">INDEX(postDEL!$A$2:$P782,$O481,11)</f>
        <v>Negative</v>
      </c>
      <c r="H481" s="67" t="str">
        <f t="array" ref="H481">INDEX(postDEL!$A$2:$AL782,$O481,37)</f>
        <v>Negative</v>
      </c>
      <c r="I481" s="65">
        <f t="array" ref="I481">INDEX(postDEL!$A$2:$AL782,$O481,12)</f>
        <v>44518</v>
      </c>
      <c r="J481" s="208">
        <f t="array" ref="J481">INDEX(postDEL!$A$2:$AL782,$O481,13)</f>
        <v>0.3912037037</v>
      </c>
      <c r="K481" s="67" t="str">
        <f t="array" ref="K481">INDEX(postDEL!$A$2:$AL782,$O481,36)</f>
        <v/>
      </c>
      <c r="L481" s="67" t="str">
        <f t="array" ref="L481">INDEX(postDEL!$A$2:$AL782,$O481,38)</f>
        <v/>
      </c>
      <c r="M481" s="67" t="str">
        <f t="array" ref="M481">INDEX(postDEL!$A$2:$AL782,$O481,15)</f>
        <v/>
      </c>
      <c r="N481" s="8">
        <f>COUNTIF(postDEL!$A$2:$A782,A481)</f>
        <v>1</v>
      </c>
      <c r="O481" s="13">
        <f>MATCH(A481,postDEL!A$2:A782,0)</f>
        <v>480</v>
      </c>
      <c r="P481" s="8" t="str">
        <f t="shared" si="1"/>
        <v/>
      </c>
      <c r="Q481" s="8">
        <f t="shared" si="2"/>
        <v>0</v>
      </c>
      <c r="R481" s="4"/>
    </row>
    <row r="482">
      <c r="A482" s="209" t="s">
        <v>1392</v>
      </c>
      <c r="B482" s="65">
        <f t="array" ref="B482">INDEX(postDEL!$A$2:$P782,$O482,2)</f>
        <v>44518</v>
      </c>
      <c r="C482" s="208">
        <f t="array" ref="C482">INDEX(postDEL!$A$2:$P782,$O482,3)</f>
        <v>0.2411574074</v>
      </c>
      <c r="D482" s="67" t="str">
        <f t="array" ref="D482">INDEX(postDEL!$A$2:$AN782,$O482,39)</f>
        <v>SpROSA145068</v>
      </c>
      <c r="E482" s="67" t="str">
        <f t="array" ref="E482">INDEX(postDEL!$A$2:$P782,$O482,4)</f>
        <v/>
      </c>
      <c r="F482" s="67" t="str">
        <f t="array" ref="F482">INDEX(postDEL!$A$2:$P782,$O482,5)</f>
        <v/>
      </c>
      <c r="G482" s="67" t="str">
        <f t="array" ref="G482">INDEX(postDEL!$A$2:$P782,$O482,11)</f>
        <v>Negative</v>
      </c>
      <c r="H482" s="67" t="str">
        <f t="array" ref="H482">INDEX(postDEL!$A$2:$AL782,$O482,37)</f>
        <v>Negative</v>
      </c>
      <c r="I482" s="65">
        <f t="array" ref="I482">INDEX(postDEL!$A$2:$AL782,$O482,12)</f>
        <v>44518</v>
      </c>
      <c r="J482" s="208">
        <f t="array" ref="J482">INDEX(postDEL!$A$2:$AL782,$O482,13)</f>
        <v>0.3912037037</v>
      </c>
      <c r="K482" s="67" t="str">
        <f t="array" ref="K482">INDEX(postDEL!$A$2:$AL782,$O482,36)</f>
        <v/>
      </c>
      <c r="L482" s="67" t="str">
        <f t="array" ref="L482">INDEX(postDEL!$A$2:$AL782,$O482,38)</f>
        <v/>
      </c>
      <c r="M482" s="67" t="str">
        <f t="array" ref="M482">INDEX(postDEL!$A$2:$AL782,$O482,15)</f>
        <v/>
      </c>
      <c r="N482" s="8">
        <f>COUNTIF(postDEL!$A$2:$A782,A482)</f>
        <v>1</v>
      </c>
      <c r="O482" s="13">
        <f>MATCH(A482,postDEL!A$2:A782,0)</f>
        <v>481</v>
      </c>
      <c r="P482" s="8" t="str">
        <f t="shared" si="1"/>
        <v/>
      </c>
      <c r="Q482" s="8">
        <f t="shared" si="2"/>
        <v>0</v>
      </c>
      <c r="R482" s="4"/>
    </row>
    <row r="483">
      <c r="A483" s="209" t="s">
        <v>1395</v>
      </c>
      <c r="B483" s="65">
        <f t="array" ref="B483">INDEX(postDEL!$A$2:$P782,$O483,2)</f>
        <v>44518</v>
      </c>
      <c r="C483" s="208">
        <f t="array" ref="C483">INDEX(postDEL!$A$2:$P782,$O483,3)</f>
        <v>0.2417939815</v>
      </c>
      <c r="D483" s="67" t="str">
        <f t="array" ref="D483">INDEX(postDEL!$A$2:$AN782,$O483,39)</f>
        <v>SpROSA145068</v>
      </c>
      <c r="E483" s="67" t="str">
        <f t="array" ref="E483">INDEX(postDEL!$A$2:$P782,$O483,4)</f>
        <v/>
      </c>
      <c r="F483" s="67" t="str">
        <f t="array" ref="F483">INDEX(postDEL!$A$2:$P782,$O483,5)</f>
        <v/>
      </c>
      <c r="G483" s="67" t="str">
        <f t="array" ref="G483">INDEX(postDEL!$A$2:$P782,$O483,11)</f>
        <v>Negative</v>
      </c>
      <c r="H483" s="67" t="str">
        <f t="array" ref="H483">INDEX(postDEL!$A$2:$AL782,$O483,37)</f>
        <v>Negative</v>
      </c>
      <c r="I483" s="65">
        <f t="array" ref="I483">INDEX(postDEL!$A$2:$AL782,$O483,12)</f>
        <v>44518</v>
      </c>
      <c r="J483" s="208">
        <f t="array" ref="J483">INDEX(postDEL!$A$2:$AL782,$O483,13)</f>
        <v>0.3912037037</v>
      </c>
      <c r="K483" s="67" t="str">
        <f t="array" ref="K483">INDEX(postDEL!$A$2:$AL782,$O483,36)</f>
        <v/>
      </c>
      <c r="L483" s="67" t="str">
        <f t="array" ref="L483">INDEX(postDEL!$A$2:$AL782,$O483,38)</f>
        <v/>
      </c>
      <c r="M483" s="67" t="str">
        <f t="array" ref="M483">INDEX(postDEL!$A$2:$AL782,$O483,15)</f>
        <v/>
      </c>
      <c r="N483" s="8">
        <f>COUNTIF(postDEL!$A$2:$A782,A483)</f>
        <v>1</v>
      </c>
      <c r="O483" s="13">
        <f>MATCH(A483,postDEL!A$2:A782,0)</f>
        <v>482</v>
      </c>
      <c r="P483" s="8" t="str">
        <f t="shared" si="1"/>
        <v/>
      </c>
      <c r="Q483" s="8">
        <f t="shared" si="2"/>
        <v>0</v>
      </c>
      <c r="R483" s="4"/>
    </row>
    <row r="484">
      <c r="A484" s="209" t="s">
        <v>1398</v>
      </c>
      <c r="B484" s="65">
        <f t="array" ref="B484">INDEX(postDEL!$A$2:$P782,$O484,2)</f>
        <v>44518</v>
      </c>
      <c r="C484" s="208">
        <f t="array" ref="C484">INDEX(postDEL!$A$2:$P782,$O484,3)</f>
        <v>0.2481018519</v>
      </c>
      <c r="D484" s="67" t="str">
        <f t="array" ref="D484">INDEX(postDEL!$A$2:$AN782,$O484,39)</f>
        <v>SpROSA145068</v>
      </c>
      <c r="E484" s="67" t="str">
        <f t="array" ref="E484">INDEX(postDEL!$A$2:$P782,$O484,4)</f>
        <v/>
      </c>
      <c r="F484" s="67" t="str">
        <f t="array" ref="F484">INDEX(postDEL!$A$2:$P782,$O484,5)</f>
        <v/>
      </c>
      <c r="G484" s="67" t="str">
        <f t="array" ref="G484">INDEX(postDEL!$A$2:$P782,$O484,11)</f>
        <v>Negative</v>
      </c>
      <c r="H484" s="67" t="str">
        <f t="array" ref="H484">INDEX(postDEL!$A$2:$AL782,$O484,37)</f>
        <v>Negative</v>
      </c>
      <c r="I484" s="65">
        <f t="array" ref="I484">INDEX(postDEL!$A$2:$AL782,$O484,12)</f>
        <v>44518</v>
      </c>
      <c r="J484" s="208">
        <f t="array" ref="J484">INDEX(postDEL!$A$2:$AL782,$O484,13)</f>
        <v>0.3912037037</v>
      </c>
      <c r="K484" s="67" t="str">
        <f t="array" ref="K484">INDEX(postDEL!$A$2:$AL782,$O484,36)</f>
        <v/>
      </c>
      <c r="L484" s="67" t="str">
        <f t="array" ref="L484">INDEX(postDEL!$A$2:$AL782,$O484,38)</f>
        <v/>
      </c>
      <c r="M484" s="67" t="str">
        <f t="array" ref="M484">INDEX(postDEL!$A$2:$AL782,$O484,15)</f>
        <v/>
      </c>
      <c r="N484" s="8">
        <f>COUNTIF(postDEL!$A$2:$A782,A484)</f>
        <v>1</v>
      </c>
      <c r="O484" s="13">
        <f>MATCH(A484,postDEL!A$2:A782,0)</f>
        <v>483</v>
      </c>
      <c r="P484" s="8" t="str">
        <f t="shared" si="1"/>
        <v/>
      </c>
      <c r="Q484" s="8">
        <f t="shared" si="2"/>
        <v>0</v>
      </c>
      <c r="R484" s="4"/>
    </row>
    <row r="485">
      <c r="A485" s="209" t="s">
        <v>1401</v>
      </c>
      <c r="B485" s="65">
        <f t="array" ref="B485">INDEX(postDEL!$A$2:$P782,$O485,2)</f>
        <v>44518</v>
      </c>
      <c r="C485" s="208">
        <f t="array" ref="C485">INDEX(postDEL!$A$2:$P782,$O485,3)</f>
        <v>0.2530787037</v>
      </c>
      <c r="D485" s="67" t="str">
        <f t="array" ref="D485">INDEX(postDEL!$A$2:$AN782,$O485,39)</f>
        <v>SpROSA145068</v>
      </c>
      <c r="E485" s="67" t="str">
        <f t="array" ref="E485">INDEX(postDEL!$A$2:$P782,$O485,4)</f>
        <v/>
      </c>
      <c r="F485" s="67" t="str">
        <f t="array" ref="F485">INDEX(postDEL!$A$2:$P782,$O485,5)</f>
        <v/>
      </c>
      <c r="G485" s="67" t="str">
        <f t="array" ref="G485">INDEX(postDEL!$A$2:$P782,$O485,11)</f>
        <v>Negative</v>
      </c>
      <c r="H485" s="67" t="str">
        <f t="array" ref="H485">INDEX(postDEL!$A$2:$AL782,$O485,37)</f>
        <v>Negative</v>
      </c>
      <c r="I485" s="65">
        <f t="array" ref="I485">INDEX(postDEL!$A$2:$AL782,$O485,12)</f>
        <v>44518</v>
      </c>
      <c r="J485" s="208">
        <f t="array" ref="J485">INDEX(postDEL!$A$2:$AL782,$O485,13)</f>
        <v>0.3912037037</v>
      </c>
      <c r="K485" s="67" t="str">
        <f t="array" ref="K485">INDEX(postDEL!$A$2:$AL782,$O485,36)</f>
        <v/>
      </c>
      <c r="L485" s="67" t="str">
        <f t="array" ref="L485">INDEX(postDEL!$A$2:$AL782,$O485,38)</f>
        <v/>
      </c>
      <c r="M485" s="67" t="str">
        <f t="array" ref="M485">INDEX(postDEL!$A$2:$AL782,$O485,15)</f>
        <v/>
      </c>
      <c r="N485" s="8">
        <f>COUNTIF(postDEL!$A$2:$A782,A485)</f>
        <v>1</v>
      </c>
      <c r="O485" s="13">
        <f>MATCH(A485,postDEL!A$2:A782,0)</f>
        <v>484</v>
      </c>
      <c r="P485" s="8" t="str">
        <f t="shared" si="1"/>
        <v/>
      </c>
      <c r="Q485" s="8">
        <f t="shared" si="2"/>
        <v>0</v>
      </c>
      <c r="R485" s="4"/>
    </row>
    <row r="486">
      <c r="A486" s="209" t="s">
        <v>1403</v>
      </c>
      <c r="B486" s="65">
        <f t="array" ref="B486">INDEX(postDEL!$A$2:$P782,$O486,2)</f>
        <v>44518</v>
      </c>
      <c r="C486" s="208">
        <f t="array" ref="C486">INDEX(postDEL!$A$2:$P782,$O486,3)</f>
        <v>0.255625</v>
      </c>
      <c r="D486" s="67" t="str">
        <f t="array" ref="D486">INDEX(postDEL!$A$2:$AN782,$O486,39)</f>
        <v>SpROSA145068</v>
      </c>
      <c r="E486" s="67" t="str">
        <f t="array" ref="E486">INDEX(postDEL!$A$2:$P782,$O486,4)</f>
        <v/>
      </c>
      <c r="F486" s="67" t="str">
        <f t="array" ref="F486">INDEX(postDEL!$A$2:$P782,$O486,5)</f>
        <v/>
      </c>
      <c r="G486" s="67" t="str">
        <f t="array" ref="G486">INDEX(postDEL!$A$2:$P782,$O486,11)</f>
        <v>Negative</v>
      </c>
      <c r="H486" s="67" t="str">
        <f t="array" ref="H486">INDEX(postDEL!$A$2:$AL782,$O486,37)</f>
        <v>Negative</v>
      </c>
      <c r="I486" s="65">
        <f t="array" ref="I486">INDEX(postDEL!$A$2:$AL782,$O486,12)</f>
        <v>44518</v>
      </c>
      <c r="J486" s="208">
        <f t="array" ref="J486">INDEX(postDEL!$A$2:$AL782,$O486,13)</f>
        <v>0.3912037037</v>
      </c>
      <c r="K486" s="67" t="str">
        <f t="array" ref="K486">INDEX(postDEL!$A$2:$AL782,$O486,36)</f>
        <v/>
      </c>
      <c r="L486" s="67" t="str">
        <f t="array" ref="L486">INDEX(postDEL!$A$2:$AL782,$O486,38)</f>
        <v/>
      </c>
      <c r="M486" s="67" t="str">
        <f t="array" ref="M486">INDEX(postDEL!$A$2:$AL782,$O486,15)</f>
        <v/>
      </c>
      <c r="N486" s="8">
        <f>COUNTIF(postDEL!$A$2:$A782,A486)</f>
        <v>1</v>
      </c>
      <c r="O486" s="13">
        <f>MATCH(A486,postDEL!A$2:A782,0)</f>
        <v>485</v>
      </c>
      <c r="P486" s="8" t="str">
        <f t="shared" si="1"/>
        <v/>
      </c>
      <c r="Q486" s="8">
        <f t="shared" si="2"/>
        <v>0</v>
      </c>
      <c r="R486" s="4"/>
    </row>
    <row r="487">
      <c r="A487" s="209" t="s">
        <v>1405</v>
      </c>
      <c r="B487" s="65">
        <f t="array" ref="B487">INDEX(postDEL!$A$2:$P782,$O487,2)</f>
        <v>44519</v>
      </c>
      <c r="C487" s="208">
        <f t="array" ref="C487">INDEX(postDEL!$A$2:$P782,$O487,3)</f>
        <v>0.2049189815</v>
      </c>
      <c r="D487" s="67" t="str">
        <f t="array" ref="D487">INDEX(postDEL!$A$2:$AN782,$O487,39)</f>
        <v>SpROSA573919</v>
      </c>
      <c r="E487" s="67" t="str">
        <f t="array" ref="E487">INDEX(postDEL!$A$2:$P782,$O487,4)</f>
        <v/>
      </c>
      <c r="F487" s="67" t="str">
        <f t="array" ref="F487">INDEX(postDEL!$A$2:$P782,$O487,5)</f>
        <v/>
      </c>
      <c r="G487" s="67" t="str">
        <f t="array" ref="G487">INDEX(postDEL!$A$2:$P782,$O487,11)</f>
        <v>Negative</v>
      </c>
      <c r="H487" s="67" t="str">
        <f t="array" ref="H487">INDEX(postDEL!$A$2:$AL782,$O487,37)</f>
        <v>Negative</v>
      </c>
      <c r="I487" s="65">
        <f t="array" ref="I487">INDEX(postDEL!$A$2:$AL782,$O487,12)</f>
        <v>44519</v>
      </c>
      <c r="J487" s="208">
        <f t="array" ref="J487">INDEX(postDEL!$A$2:$AL782,$O487,13)</f>
        <v>0.4053703704</v>
      </c>
      <c r="K487" s="67" t="str">
        <f t="array" ref="K487">INDEX(postDEL!$A$2:$AL782,$O487,36)</f>
        <v/>
      </c>
      <c r="L487" s="67" t="str">
        <f t="array" ref="L487">INDEX(postDEL!$A$2:$AL782,$O487,38)</f>
        <v/>
      </c>
      <c r="M487" s="67" t="str">
        <f t="array" ref="M487">INDEX(postDEL!$A$2:$AL782,$O487,15)</f>
        <v/>
      </c>
      <c r="N487" s="8">
        <f>COUNTIF(postDEL!$A$2:$A782,A487)</f>
        <v>1</v>
      </c>
      <c r="O487" s="13">
        <f>MATCH(A487,postDEL!A$2:A782,0)</f>
        <v>486</v>
      </c>
      <c r="P487" s="8" t="b">
        <f t="shared" si="1"/>
        <v>1</v>
      </c>
      <c r="Q487" s="8">
        <f t="shared" si="2"/>
        <v>0</v>
      </c>
      <c r="R487" s="4"/>
    </row>
    <row r="488">
      <c r="A488" s="209" t="s">
        <v>1407</v>
      </c>
      <c r="B488" s="65">
        <f t="array" ref="B488">INDEX(postDEL!$A$2:$P782,$O488,2)</f>
        <v>44519</v>
      </c>
      <c r="C488" s="208">
        <f t="array" ref="C488">INDEX(postDEL!$A$2:$P782,$O488,3)</f>
        <v>0.2049421296</v>
      </c>
      <c r="D488" s="67" t="str">
        <f t="array" ref="D488">INDEX(postDEL!$A$2:$AN782,$O488,39)</f>
        <v>SpROSA145068</v>
      </c>
      <c r="E488" s="67" t="str">
        <f t="array" ref="E488">INDEX(postDEL!$A$2:$P782,$O488,4)</f>
        <v/>
      </c>
      <c r="F488" s="67" t="str">
        <f t="array" ref="F488">INDEX(postDEL!$A$2:$P782,$O488,5)</f>
        <v/>
      </c>
      <c r="G488" s="67" t="str">
        <f t="array" ref="G488">INDEX(postDEL!$A$2:$P782,$O488,11)</f>
        <v>Negative</v>
      </c>
      <c r="H488" s="67" t="str">
        <f t="array" ref="H488">INDEX(postDEL!$A$2:$AL782,$O488,37)</f>
        <v>Negative</v>
      </c>
      <c r="I488" s="65">
        <f t="array" ref="I488">INDEX(postDEL!$A$2:$AL782,$O488,12)</f>
        <v>44519</v>
      </c>
      <c r="J488" s="208">
        <f t="array" ref="J488">INDEX(postDEL!$A$2:$AL782,$O488,13)</f>
        <v>0.4053703704</v>
      </c>
      <c r="K488" s="67" t="str">
        <f t="array" ref="K488">INDEX(postDEL!$A$2:$AL782,$O488,36)</f>
        <v/>
      </c>
      <c r="L488" s="67" t="str">
        <f t="array" ref="L488">INDEX(postDEL!$A$2:$AL782,$O488,38)</f>
        <v/>
      </c>
      <c r="M488" s="67" t="str">
        <f t="array" ref="M488">INDEX(postDEL!$A$2:$AL782,$O488,15)</f>
        <v/>
      </c>
      <c r="N488" s="8">
        <f>COUNTIF(postDEL!$A$2:$A782,A488)</f>
        <v>1</v>
      </c>
      <c r="O488" s="13">
        <f>MATCH(A488,postDEL!A$2:A782,0)</f>
        <v>487</v>
      </c>
      <c r="P488" s="8" t="str">
        <f t="shared" si="1"/>
        <v/>
      </c>
      <c r="Q488" s="8">
        <f t="shared" si="2"/>
        <v>0</v>
      </c>
      <c r="R488" s="4"/>
    </row>
    <row r="489">
      <c r="A489" s="209" t="s">
        <v>1410</v>
      </c>
      <c r="B489" s="65">
        <f t="array" ref="B489">INDEX(postDEL!$A$2:$P782,$O489,2)</f>
        <v>44519</v>
      </c>
      <c r="C489" s="208">
        <f t="array" ref="C489">INDEX(postDEL!$A$2:$P782,$O489,3)</f>
        <v>0.2061342593</v>
      </c>
      <c r="D489" s="67" t="str">
        <f t="array" ref="D489">INDEX(postDEL!$A$2:$AN782,$O489,39)</f>
        <v>SpROSA573919</v>
      </c>
      <c r="E489" s="67" t="str">
        <f t="array" ref="E489">INDEX(postDEL!$A$2:$P782,$O489,4)</f>
        <v/>
      </c>
      <c r="F489" s="67" t="str">
        <f t="array" ref="F489">INDEX(postDEL!$A$2:$P782,$O489,5)</f>
        <v/>
      </c>
      <c r="G489" s="67" t="str">
        <f t="array" ref="G489">INDEX(postDEL!$A$2:$P782,$O489,11)</f>
        <v>Negative</v>
      </c>
      <c r="H489" s="67" t="str">
        <f t="array" ref="H489">INDEX(postDEL!$A$2:$AL782,$O489,37)</f>
        <v>Negative</v>
      </c>
      <c r="I489" s="65">
        <f t="array" ref="I489">INDEX(postDEL!$A$2:$AL782,$O489,12)</f>
        <v>44519</v>
      </c>
      <c r="J489" s="208">
        <f t="array" ref="J489">INDEX(postDEL!$A$2:$AL782,$O489,13)</f>
        <v>0.4053703704</v>
      </c>
      <c r="K489" s="67" t="str">
        <f t="array" ref="K489">INDEX(postDEL!$A$2:$AL782,$O489,36)</f>
        <v/>
      </c>
      <c r="L489" s="67" t="str">
        <f t="array" ref="L489">INDEX(postDEL!$A$2:$AL782,$O489,38)</f>
        <v/>
      </c>
      <c r="M489" s="67" t="str">
        <f t="array" ref="M489">INDEX(postDEL!$A$2:$AL782,$O489,15)</f>
        <v/>
      </c>
      <c r="N489" s="8">
        <f>COUNTIF(postDEL!$A$2:$A782,A489)</f>
        <v>1</v>
      </c>
      <c r="O489" s="13">
        <f>MATCH(A489,postDEL!A$2:A782,0)</f>
        <v>488</v>
      </c>
      <c r="P489" s="8" t="str">
        <f t="shared" si="1"/>
        <v/>
      </c>
      <c r="Q489" s="8">
        <f t="shared" si="2"/>
        <v>0</v>
      </c>
      <c r="R489" s="4"/>
    </row>
    <row r="490">
      <c r="A490" s="209" t="s">
        <v>1412</v>
      </c>
      <c r="B490" s="65">
        <f t="array" ref="B490">INDEX(postDEL!$A$2:$P782,$O490,2)</f>
        <v>44519</v>
      </c>
      <c r="C490" s="208">
        <f t="array" ref="C490">INDEX(postDEL!$A$2:$P782,$O490,3)</f>
        <v>0.2112962963</v>
      </c>
      <c r="D490" s="67" t="str">
        <f t="array" ref="D490">INDEX(postDEL!$A$2:$AN782,$O490,39)</f>
        <v>SpROSA573919</v>
      </c>
      <c r="E490" s="67" t="str">
        <f t="array" ref="E490">INDEX(postDEL!$A$2:$P782,$O490,4)</f>
        <v/>
      </c>
      <c r="F490" s="67" t="str">
        <f t="array" ref="F490">INDEX(postDEL!$A$2:$P782,$O490,5)</f>
        <v/>
      </c>
      <c r="G490" s="67" t="str">
        <f t="array" ref="G490">INDEX(postDEL!$A$2:$P782,$O490,11)</f>
        <v>Negative</v>
      </c>
      <c r="H490" s="67" t="str">
        <f t="array" ref="H490">INDEX(postDEL!$A$2:$AL782,$O490,37)</f>
        <v>Negative</v>
      </c>
      <c r="I490" s="65">
        <f t="array" ref="I490">INDEX(postDEL!$A$2:$AL782,$O490,12)</f>
        <v>44519</v>
      </c>
      <c r="J490" s="208">
        <f t="array" ref="J490">INDEX(postDEL!$A$2:$AL782,$O490,13)</f>
        <v>0.4053703704</v>
      </c>
      <c r="K490" s="67" t="str">
        <f t="array" ref="K490">INDEX(postDEL!$A$2:$AL782,$O490,36)</f>
        <v/>
      </c>
      <c r="L490" s="67" t="str">
        <f t="array" ref="L490">INDEX(postDEL!$A$2:$AL782,$O490,38)</f>
        <v/>
      </c>
      <c r="M490" s="67" t="str">
        <f t="array" ref="M490">INDEX(postDEL!$A$2:$AL782,$O490,15)</f>
        <v/>
      </c>
      <c r="N490" s="8">
        <f>COUNTIF(postDEL!$A$2:$A782,A490)</f>
        <v>1</v>
      </c>
      <c r="O490" s="13">
        <f>MATCH(A490,postDEL!A$2:A782,0)</f>
        <v>489</v>
      </c>
      <c r="P490" s="8" t="str">
        <f t="shared" si="1"/>
        <v/>
      </c>
      <c r="Q490" s="8">
        <f t="shared" si="2"/>
        <v>0</v>
      </c>
      <c r="R490" s="4"/>
    </row>
    <row r="491">
      <c r="A491" s="209" t="s">
        <v>1414</v>
      </c>
      <c r="B491" s="65">
        <f t="array" ref="B491">INDEX(postDEL!$A$2:$P782,$O491,2)</f>
        <v>44519</v>
      </c>
      <c r="C491" s="208">
        <f t="array" ref="C491">INDEX(postDEL!$A$2:$P782,$O491,3)</f>
        <v>0.2125578704</v>
      </c>
      <c r="D491" s="67" t="str">
        <f t="array" ref="D491">INDEX(postDEL!$A$2:$AN782,$O491,39)</f>
        <v>SpROSA145068</v>
      </c>
      <c r="E491" s="67" t="str">
        <f t="array" ref="E491">INDEX(postDEL!$A$2:$P782,$O491,4)</f>
        <v/>
      </c>
      <c r="F491" s="67" t="str">
        <f t="array" ref="F491">INDEX(postDEL!$A$2:$P782,$O491,5)</f>
        <v/>
      </c>
      <c r="G491" s="67" t="str">
        <f t="array" ref="G491">INDEX(postDEL!$A$2:$P782,$O491,11)</f>
        <v>Negative</v>
      </c>
      <c r="H491" s="67" t="str">
        <f t="array" ref="H491">INDEX(postDEL!$A$2:$AL782,$O491,37)</f>
        <v>Negative</v>
      </c>
      <c r="I491" s="65">
        <f t="array" ref="I491">INDEX(postDEL!$A$2:$AL782,$O491,12)</f>
        <v>44519</v>
      </c>
      <c r="J491" s="208">
        <f t="array" ref="J491">INDEX(postDEL!$A$2:$AL782,$O491,13)</f>
        <v>0.4053703704</v>
      </c>
      <c r="K491" s="67" t="str">
        <f t="array" ref="K491">INDEX(postDEL!$A$2:$AL782,$O491,36)</f>
        <v/>
      </c>
      <c r="L491" s="67" t="str">
        <f t="array" ref="L491">INDEX(postDEL!$A$2:$AL782,$O491,38)</f>
        <v/>
      </c>
      <c r="M491" s="67" t="str">
        <f t="array" ref="M491">INDEX(postDEL!$A$2:$AL782,$O491,15)</f>
        <v/>
      </c>
      <c r="N491" s="8">
        <f>COUNTIF(postDEL!$A$2:$A782,A491)</f>
        <v>1</v>
      </c>
      <c r="O491" s="13">
        <f>MATCH(A491,postDEL!A$2:A782,0)</f>
        <v>490</v>
      </c>
      <c r="P491" s="8" t="str">
        <f t="shared" si="1"/>
        <v/>
      </c>
      <c r="Q491" s="8">
        <f t="shared" si="2"/>
        <v>0</v>
      </c>
      <c r="R491" s="4"/>
    </row>
    <row r="492">
      <c r="A492" s="209" t="s">
        <v>1417</v>
      </c>
      <c r="B492" s="65">
        <f t="array" ref="B492">INDEX(postDEL!$A$2:$P782,$O492,2)</f>
        <v>44519</v>
      </c>
      <c r="C492" s="208">
        <f t="array" ref="C492">INDEX(postDEL!$A$2:$P782,$O492,3)</f>
        <v>0.2128356481</v>
      </c>
      <c r="D492" s="67" t="str">
        <f t="array" ref="D492">INDEX(postDEL!$A$2:$AN782,$O492,39)</f>
        <v>SpROSA145068</v>
      </c>
      <c r="E492" s="67" t="str">
        <f t="array" ref="E492">INDEX(postDEL!$A$2:$P782,$O492,4)</f>
        <v/>
      </c>
      <c r="F492" s="67" t="str">
        <f t="array" ref="F492">INDEX(postDEL!$A$2:$P782,$O492,5)</f>
        <v/>
      </c>
      <c r="G492" s="67" t="str">
        <f t="array" ref="G492">INDEX(postDEL!$A$2:$P782,$O492,11)</f>
        <v>Negative</v>
      </c>
      <c r="H492" s="67" t="str">
        <f t="array" ref="H492">INDEX(postDEL!$A$2:$AL782,$O492,37)</f>
        <v>Negative</v>
      </c>
      <c r="I492" s="65">
        <f t="array" ref="I492">INDEX(postDEL!$A$2:$AL782,$O492,12)</f>
        <v>44519</v>
      </c>
      <c r="J492" s="208">
        <f t="array" ref="J492">INDEX(postDEL!$A$2:$AL782,$O492,13)</f>
        <v>0.4053703704</v>
      </c>
      <c r="K492" s="67" t="str">
        <f t="array" ref="K492">INDEX(postDEL!$A$2:$AL782,$O492,36)</f>
        <v/>
      </c>
      <c r="L492" s="67" t="str">
        <f t="array" ref="L492">INDEX(postDEL!$A$2:$AL782,$O492,38)</f>
        <v/>
      </c>
      <c r="M492" s="67" t="str">
        <f t="array" ref="M492">INDEX(postDEL!$A$2:$AL782,$O492,15)</f>
        <v/>
      </c>
      <c r="N492" s="8">
        <f>COUNTIF(postDEL!$A$2:$A782,A492)</f>
        <v>1</v>
      </c>
      <c r="O492" s="13">
        <f>MATCH(A492,postDEL!A$2:A782,0)</f>
        <v>491</v>
      </c>
      <c r="P492" s="8" t="str">
        <f t="shared" si="1"/>
        <v/>
      </c>
      <c r="Q492" s="8">
        <f t="shared" si="2"/>
        <v>0</v>
      </c>
      <c r="R492" s="4"/>
    </row>
    <row r="493">
      <c r="A493" s="209" t="s">
        <v>1419</v>
      </c>
      <c r="B493" s="65">
        <f t="array" ref="B493">INDEX(postDEL!$A$2:$P782,$O493,2)</f>
        <v>44519</v>
      </c>
      <c r="C493" s="208">
        <f t="array" ref="C493">INDEX(postDEL!$A$2:$P782,$O493,3)</f>
        <v>0.2139236111</v>
      </c>
      <c r="D493" s="67" t="str">
        <f t="array" ref="D493">INDEX(postDEL!$A$2:$AN782,$O493,39)</f>
        <v>SpROSA573919</v>
      </c>
      <c r="E493" s="67" t="str">
        <f t="array" ref="E493">INDEX(postDEL!$A$2:$P782,$O493,4)</f>
        <v/>
      </c>
      <c r="F493" s="67" t="str">
        <f t="array" ref="F493">INDEX(postDEL!$A$2:$P782,$O493,5)</f>
        <v/>
      </c>
      <c r="G493" s="67" t="str">
        <f t="array" ref="G493">INDEX(postDEL!$A$2:$P782,$O493,11)</f>
        <v>Negative</v>
      </c>
      <c r="H493" s="67" t="str">
        <f t="array" ref="H493">INDEX(postDEL!$A$2:$AL782,$O493,37)</f>
        <v>Negative</v>
      </c>
      <c r="I493" s="65">
        <f t="array" ref="I493">INDEX(postDEL!$A$2:$AL782,$O493,12)</f>
        <v>44519</v>
      </c>
      <c r="J493" s="208">
        <f t="array" ref="J493">INDEX(postDEL!$A$2:$AL782,$O493,13)</f>
        <v>0.4053703704</v>
      </c>
      <c r="K493" s="67" t="str">
        <f t="array" ref="K493">INDEX(postDEL!$A$2:$AL782,$O493,36)</f>
        <v/>
      </c>
      <c r="L493" s="67" t="str">
        <f t="array" ref="L493">INDEX(postDEL!$A$2:$AL782,$O493,38)</f>
        <v/>
      </c>
      <c r="M493" s="67" t="str">
        <f t="array" ref="M493">INDEX(postDEL!$A$2:$AL782,$O493,15)</f>
        <v/>
      </c>
      <c r="N493" s="8">
        <f>COUNTIF(postDEL!$A$2:$A782,A493)</f>
        <v>1</v>
      </c>
      <c r="O493" s="13">
        <f>MATCH(A493,postDEL!A$2:A782,0)</f>
        <v>492</v>
      </c>
      <c r="P493" s="8" t="str">
        <f t="shared" si="1"/>
        <v/>
      </c>
      <c r="Q493" s="8">
        <f t="shared" si="2"/>
        <v>0</v>
      </c>
      <c r="R493" s="4"/>
    </row>
    <row r="494">
      <c r="A494" s="209" t="s">
        <v>1421</v>
      </c>
      <c r="B494" s="65">
        <f t="array" ref="B494">INDEX(postDEL!$A$2:$P782,$O494,2)</f>
        <v>44519</v>
      </c>
      <c r="C494" s="208">
        <f t="array" ref="C494">INDEX(postDEL!$A$2:$P782,$O494,3)</f>
        <v>0.216724537</v>
      </c>
      <c r="D494" s="67" t="str">
        <f t="array" ref="D494">INDEX(postDEL!$A$2:$AN782,$O494,39)</f>
        <v>SpROSA573919</v>
      </c>
      <c r="E494" s="67" t="str">
        <f t="array" ref="E494">INDEX(postDEL!$A$2:$P782,$O494,4)</f>
        <v/>
      </c>
      <c r="F494" s="67" t="str">
        <f t="array" ref="F494">INDEX(postDEL!$A$2:$P782,$O494,5)</f>
        <v/>
      </c>
      <c r="G494" s="67" t="str">
        <f t="array" ref="G494">INDEX(postDEL!$A$2:$P782,$O494,11)</f>
        <v>Negative</v>
      </c>
      <c r="H494" s="67" t="str">
        <f t="array" ref="H494">INDEX(postDEL!$A$2:$AL782,$O494,37)</f>
        <v>Negative</v>
      </c>
      <c r="I494" s="65">
        <f t="array" ref="I494">INDEX(postDEL!$A$2:$AL782,$O494,12)</f>
        <v>44519</v>
      </c>
      <c r="J494" s="208">
        <f t="array" ref="J494">INDEX(postDEL!$A$2:$AL782,$O494,13)</f>
        <v>0.4053703704</v>
      </c>
      <c r="K494" s="67" t="str">
        <f t="array" ref="K494">INDEX(postDEL!$A$2:$AL782,$O494,36)</f>
        <v/>
      </c>
      <c r="L494" s="67" t="str">
        <f t="array" ref="L494">INDEX(postDEL!$A$2:$AL782,$O494,38)</f>
        <v/>
      </c>
      <c r="M494" s="67" t="str">
        <f t="array" ref="M494">INDEX(postDEL!$A$2:$AL782,$O494,15)</f>
        <v/>
      </c>
      <c r="N494" s="8">
        <f>COUNTIF(postDEL!$A$2:$A782,A494)</f>
        <v>1</v>
      </c>
      <c r="O494" s="13">
        <f>MATCH(A494,postDEL!A$2:A782,0)</f>
        <v>493</v>
      </c>
      <c r="P494" s="8" t="str">
        <f t="shared" si="1"/>
        <v/>
      </c>
      <c r="Q494" s="8">
        <f t="shared" si="2"/>
        <v>0</v>
      </c>
      <c r="R494" s="4"/>
    </row>
    <row r="495">
      <c r="A495" s="209" t="s">
        <v>1423</v>
      </c>
      <c r="B495" s="65">
        <f t="array" ref="B495">INDEX(postDEL!$A$2:$P782,$O495,2)</f>
        <v>44519</v>
      </c>
      <c r="C495" s="208">
        <f t="array" ref="C495">INDEX(postDEL!$A$2:$P782,$O495,3)</f>
        <v>0.2171180556</v>
      </c>
      <c r="D495" s="67" t="str">
        <f t="array" ref="D495">INDEX(postDEL!$A$2:$AN782,$O495,39)</f>
        <v>SpROSA573919</v>
      </c>
      <c r="E495" s="67" t="str">
        <f t="array" ref="E495">INDEX(postDEL!$A$2:$P782,$O495,4)</f>
        <v/>
      </c>
      <c r="F495" s="67" t="str">
        <f t="array" ref="F495">INDEX(postDEL!$A$2:$P782,$O495,5)</f>
        <v/>
      </c>
      <c r="G495" s="67" t="str">
        <f t="array" ref="G495">INDEX(postDEL!$A$2:$P782,$O495,11)</f>
        <v>Negative</v>
      </c>
      <c r="H495" s="67" t="str">
        <f t="array" ref="H495">INDEX(postDEL!$A$2:$AL782,$O495,37)</f>
        <v>Negative</v>
      </c>
      <c r="I495" s="65">
        <f t="array" ref="I495">INDEX(postDEL!$A$2:$AL782,$O495,12)</f>
        <v>44519</v>
      </c>
      <c r="J495" s="208">
        <f t="array" ref="J495">INDEX(postDEL!$A$2:$AL782,$O495,13)</f>
        <v>0.4053703704</v>
      </c>
      <c r="K495" s="67" t="str">
        <f t="array" ref="K495">INDEX(postDEL!$A$2:$AL782,$O495,36)</f>
        <v/>
      </c>
      <c r="L495" s="67" t="str">
        <f t="array" ref="L495">INDEX(postDEL!$A$2:$AL782,$O495,38)</f>
        <v/>
      </c>
      <c r="M495" s="67" t="str">
        <f t="array" ref="M495">INDEX(postDEL!$A$2:$AL782,$O495,15)</f>
        <v/>
      </c>
      <c r="N495" s="8">
        <f>COUNTIF(postDEL!$A$2:$A782,A495)</f>
        <v>1</v>
      </c>
      <c r="O495" s="13">
        <f>MATCH(A495,postDEL!A$2:A782,0)</f>
        <v>494</v>
      </c>
      <c r="P495" s="8" t="str">
        <f t="shared" si="1"/>
        <v/>
      </c>
      <c r="Q495" s="8">
        <f t="shared" si="2"/>
        <v>0</v>
      </c>
      <c r="R495" s="4"/>
    </row>
    <row r="496">
      <c r="A496" s="209" t="s">
        <v>1425</v>
      </c>
      <c r="B496" s="65">
        <f t="array" ref="B496">INDEX(postDEL!$A$2:$P782,$O496,2)</f>
        <v>44519</v>
      </c>
      <c r="C496" s="208">
        <f t="array" ref="C496">INDEX(postDEL!$A$2:$P782,$O496,3)</f>
        <v>0.2175115741</v>
      </c>
      <c r="D496" s="67" t="str">
        <f t="array" ref="D496">INDEX(postDEL!$A$2:$AN782,$O496,39)</f>
        <v>SpROSA573919</v>
      </c>
      <c r="E496" s="67" t="str">
        <f t="array" ref="E496">INDEX(postDEL!$A$2:$P782,$O496,4)</f>
        <v/>
      </c>
      <c r="F496" s="67" t="str">
        <f t="array" ref="F496">INDEX(postDEL!$A$2:$P782,$O496,5)</f>
        <v/>
      </c>
      <c r="G496" s="67" t="str">
        <f t="array" ref="G496">INDEX(postDEL!$A$2:$P782,$O496,11)</f>
        <v>Negative</v>
      </c>
      <c r="H496" s="67" t="str">
        <f t="array" ref="H496">INDEX(postDEL!$A$2:$AL782,$O496,37)</f>
        <v>Negative</v>
      </c>
      <c r="I496" s="65">
        <f t="array" ref="I496">INDEX(postDEL!$A$2:$AL782,$O496,12)</f>
        <v>44519</v>
      </c>
      <c r="J496" s="208">
        <f t="array" ref="J496">INDEX(postDEL!$A$2:$AL782,$O496,13)</f>
        <v>0.4053703704</v>
      </c>
      <c r="K496" s="67" t="str">
        <f t="array" ref="K496">INDEX(postDEL!$A$2:$AL782,$O496,36)</f>
        <v/>
      </c>
      <c r="L496" s="67" t="str">
        <f t="array" ref="L496">INDEX(postDEL!$A$2:$AL782,$O496,38)</f>
        <v/>
      </c>
      <c r="M496" s="67" t="str">
        <f t="array" ref="M496">INDEX(postDEL!$A$2:$AL782,$O496,15)</f>
        <v/>
      </c>
      <c r="N496" s="8">
        <f>COUNTIF(postDEL!$A$2:$A782,A496)</f>
        <v>1</v>
      </c>
      <c r="O496" s="13">
        <f>MATCH(A496,postDEL!A$2:A782,0)</f>
        <v>495</v>
      </c>
      <c r="P496" s="8" t="str">
        <f t="shared" si="1"/>
        <v/>
      </c>
      <c r="Q496" s="8">
        <f t="shared" si="2"/>
        <v>0</v>
      </c>
      <c r="R496" s="4"/>
    </row>
    <row r="497">
      <c r="A497" s="209" t="s">
        <v>1428</v>
      </c>
      <c r="B497" s="65">
        <f t="array" ref="B497">INDEX(postDEL!$A$2:$P782,$O497,2)</f>
        <v>44519</v>
      </c>
      <c r="C497" s="208">
        <f t="array" ref="C497">INDEX(postDEL!$A$2:$P782,$O497,3)</f>
        <v>0.2185648148</v>
      </c>
      <c r="D497" s="67" t="str">
        <f t="array" ref="D497">INDEX(postDEL!$A$2:$AN782,$O497,39)</f>
        <v>SpROSA573919</v>
      </c>
      <c r="E497" s="67" t="str">
        <f t="array" ref="E497">INDEX(postDEL!$A$2:$P782,$O497,4)</f>
        <v/>
      </c>
      <c r="F497" s="67" t="str">
        <f t="array" ref="F497">INDEX(postDEL!$A$2:$P782,$O497,5)</f>
        <v/>
      </c>
      <c r="G497" s="67" t="str">
        <f t="array" ref="G497">INDEX(postDEL!$A$2:$P782,$O497,11)</f>
        <v>Negative</v>
      </c>
      <c r="H497" s="67" t="str">
        <f t="array" ref="H497">INDEX(postDEL!$A$2:$AL782,$O497,37)</f>
        <v>Negative</v>
      </c>
      <c r="I497" s="65">
        <f t="array" ref="I497">INDEX(postDEL!$A$2:$AL782,$O497,12)</f>
        <v>44519</v>
      </c>
      <c r="J497" s="208">
        <f t="array" ref="J497">INDEX(postDEL!$A$2:$AL782,$O497,13)</f>
        <v>0.4053703704</v>
      </c>
      <c r="K497" s="67" t="str">
        <f t="array" ref="K497">INDEX(postDEL!$A$2:$AL782,$O497,36)</f>
        <v/>
      </c>
      <c r="L497" s="67" t="str">
        <f t="array" ref="L497">INDEX(postDEL!$A$2:$AL782,$O497,38)</f>
        <v/>
      </c>
      <c r="M497" s="67" t="str">
        <f t="array" ref="M497">INDEX(postDEL!$A$2:$AL782,$O497,15)</f>
        <v/>
      </c>
      <c r="N497" s="8">
        <f>COUNTIF(postDEL!$A$2:$A782,A497)</f>
        <v>1</v>
      </c>
      <c r="O497" s="13">
        <f>MATCH(A497,postDEL!A$2:A782,0)</f>
        <v>496</v>
      </c>
      <c r="P497" s="8" t="str">
        <f t="shared" si="1"/>
        <v/>
      </c>
      <c r="Q497" s="8">
        <f t="shared" si="2"/>
        <v>0</v>
      </c>
      <c r="R497" s="4"/>
    </row>
    <row r="498">
      <c r="A498" s="209" t="s">
        <v>1430</v>
      </c>
      <c r="B498" s="65">
        <f t="array" ref="B498">INDEX(postDEL!$A$2:$P782,$O498,2)</f>
        <v>44519</v>
      </c>
      <c r="C498" s="208">
        <f t="array" ref="C498">INDEX(postDEL!$A$2:$P782,$O498,3)</f>
        <v>0.2228703704</v>
      </c>
      <c r="D498" s="67" t="str">
        <f t="array" ref="D498">INDEX(postDEL!$A$2:$AN782,$O498,39)</f>
        <v>SpROSA573919</v>
      </c>
      <c r="E498" s="67" t="str">
        <f t="array" ref="E498">INDEX(postDEL!$A$2:$P782,$O498,4)</f>
        <v/>
      </c>
      <c r="F498" s="67" t="str">
        <f t="array" ref="F498">INDEX(postDEL!$A$2:$P782,$O498,5)</f>
        <v/>
      </c>
      <c r="G498" s="67" t="str">
        <f t="array" ref="G498">INDEX(postDEL!$A$2:$P782,$O498,11)</f>
        <v>Negative</v>
      </c>
      <c r="H498" s="67" t="str">
        <f t="array" ref="H498">INDEX(postDEL!$A$2:$AL782,$O498,37)</f>
        <v>Negative</v>
      </c>
      <c r="I498" s="65">
        <f t="array" ref="I498">INDEX(postDEL!$A$2:$AL782,$O498,12)</f>
        <v>44519</v>
      </c>
      <c r="J498" s="208">
        <f t="array" ref="J498">INDEX(postDEL!$A$2:$AL782,$O498,13)</f>
        <v>0.4053703704</v>
      </c>
      <c r="K498" s="67" t="str">
        <f t="array" ref="K498">INDEX(postDEL!$A$2:$AL782,$O498,36)</f>
        <v/>
      </c>
      <c r="L498" s="67" t="str">
        <f t="array" ref="L498">INDEX(postDEL!$A$2:$AL782,$O498,38)</f>
        <v/>
      </c>
      <c r="M498" s="67" t="str">
        <f t="array" ref="M498">INDEX(postDEL!$A$2:$AL782,$O498,15)</f>
        <v/>
      </c>
      <c r="N498" s="8">
        <f>COUNTIF(postDEL!$A$2:$A782,A498)</f>
        <v>1</v>
      </c>
      <c r="O498" s="13">
        <f>MATCH(A498,postDEL!A$2:A782,0)</f>
        <v>497</v>
      </c>
      <c r="P498" s="8" t="str">
        <f t="shared" si="1"/>
        <v/>
      </c>
      <c r="Q498" s="8">
        <f t="shared" si="2"/>
        <v>0</v>
      </c>
      <c r="R498" s="4"/>
    </row>
    <row r="499">
      <c r="A499" s="209" t="s">
        <v>1432</v>
      </c>
      <c r="B499" s="65">
        <f t="array" ref="B499">INDEX(postDEL!$A$2:$P782,$O499,2)</f>
        <v>44519</v>
      </c>
      <c r="C499" s="208">
        <f t="array" ref="C499">INDEX(postDEL!$A$2:$P782,$O499,3)</f>
        <v>0.27625</v>
      </c>
      <c r="D499" s="67" t="str">
        <f t="array" ref="D499">INDEX(postDEL!$A$2:$AN782,$O499,39)</f>
        <v>SpROSA573919</v>
      </c>
      <c r="E499" s="67" t="str">
        <f t="array" ref="E499">INDEX(postDEL!$A$2:$P782,$O499,4)</f>
        <v/>
      </c>
      <c r="F499" s="67" t="str">
        <f t="array" ref="F499">INDEX(postDEL!$A$2:$P782,$O499,5)</f>
        <v/>
      </c>
      <c r="G499" s="67" t="str">
        <f t="array" ref="G499">INDEX(postDEL!$A$2:$P782,$O499,11)</f>
        <v>Negative</v>
      </c>
      <c r="H499" s="67" t="str">
        <f t="array" ref="H499">INDEX(postDEL!$A$2:$AL782,$O499,37)</f>
        <v>Negative</v>
      </c>
      <c r="I499" s="65">
        <f t="array" ref="I499">INDEX(postDEL!$A$2:$AL782,$O499,12)</f>
        <v>44519</v>
      </c>
      <c r="J499" s="208">
        <f t="array" ref="J499">INDEX(postDEL!$A$2:$AL782,$O499,13)</f>
        <v>0.4053703704</v>
      </c>
      <c r="K499" s="67" t="str">
        <f t="array" ref="K499">INDEX(postDEL!$A$2:$AL782,$O499,36)</f>
        <v/>
      </c>
      <c r="L499" s="67" t="str">
        <f t="array" ref="L499">INDEX(postDEL!$A$2:$AL782,$O499,38)</f>
        <v/>
      </c>
      <c r="M499" s="67" t="str">
        <f t="array" ref="M499">INDEX(postDEL!$A$2:$AL782,$O499,15)</f>
        <v/>
      </c>
      <c r="N499" s="8">
        <f>COUNTIF(postDEL!$A$2:$A782,A499)</f>
        <v>1</v>
      </c>
      <c r="O499" s="13">
        <f>MATCH(A499,postDEL!A$2:A782,0)</f>
        <v>498</v>
      </c>
      <c r="P499" s="8" t="str">
        <f t="shared" si="1"/>
        <v/>
      </c>
      <c r="Q499" s="8">
        <f t="shared" si="2"/>
        <v>0</v>
      </c>
      <c r="R499" s="4"/>
    </row>
    <row r="500">
      <c r="A500" s="209" t="s">
        <v>1434</v>
      </c>
      <c r="B500" s="65">
        <f t="array" ref="B500">INDEX(postDEL!$A$2:$P782,$O500,2)</f>
        <v>44519</v>
      </c>
      <c r="C500" s="208">
        <f t="array" ref="C500">INDEX(postDEL!$A$2:$P782,$O500,3)</f>
        <v>0.2866087963</v>
      </c>
      <c r="D500" s="67" t="str">
        <f t="array" ref="D500">INDEX(postDEL!$A$2:$AN782,$O500,39)</f>
        <v>SpROSA145068</v>
      </c>
      <c r="E500" s="67" t="str">
        <f t="array" ref="E500">INDEX(postDEL!$A$2:$P782,$O500,4)</f>
        <v/>
      </c>
      <c r="F500" s="67" t="str">
        <f t="array" ref="F500">INDEX(postDEL!$A$2:$P782,$O500,5)</f>
        <v/>
      </c>
      <c r="G500" s="67" t="str">
        <f t="array" ref="G500">INDEX(postDEL!$A$2:$P782,$O500,11)</f>
        <v>Null</v>
      </c>
      <c r="H500" s="67" t="str">
        <f t="array" ref="H500">INDEX(postDEL!$A$2:$AL782,$O500,37)</f>
        <v>Negative</v>
      </c>
      <c r="I500" s="65">
        <f t="array" ref="I500">INDEX(postDEL!$A$2:$AL782,$O500,12)</f>
        <v>44868</v>
      </c>
      <c r="J500" s="208">
        <f t="array" ref="J500">INDEX(postDEL!$A$2:$AL782,$O500,13)</f>
        <v>0.5355208333</v>
      </c>
      <c r="K500" s="67">
        <f t="array" ref="K500">INDEX(postDEL!$A$2:$AL782,$O500,36)</f>
        <v>2.2</v>
      </c>
      <c r="L500" s="67" t="str">
        <f t="array" ref="L500">INDEX(postDEL!$A$2:$AL782,$O500,38)</f>
        <v/>
      </c>
      <c r="M500" s="67" t="str">
        <f t="array" ref="M500">INDEX(postDEL!$A$2:$AL782,$O500,15)</f>
        <v/>
      </c>
      <c r="N500" s="8">
        <f>COUNTIF(postDEL!$A$2:$A782,A500)</f>
        <v>1</v>
      </c>
      <c r="O500" s="13">
        <f>MATCH(A500,postDEL!A$2:A782,0)</f>
        <v>499</v>
      </c>
      <c r="P500" s="8" t="str">
        <f t="shared" si="1"/>
        <v/>
      </c>
      <c r="Q500" s="8">
        <f t="shared" si="2"/>
        <v>349</v>
      </c>
      <c r="R500" s="4"/>
    </row>
    <row r="501">
      <c r="A501" s="209" t="s">
        <v>1436</v>
      </c>
      <c r="B501" s="65">
        <f t="array" ref="B501">INDEX(postDEL!$A$2:$P782,$O501,2)</f>
        <v>44519</v>
      </c>
      <c r="C501" s="208">
        <f t="array" ref="C501">INDEX(postDEL!$A$2:$P782,$O501,3)</f>
        <v>0.2883564815</v>
      </c>
      <c r="D501" s="67" t="str">
        <f t="array" ref="D501">INDEX(postDEL!$A$2:$AN782,$O501,39)</f>
        <v>SpROSA145068</v>
      </c>
      <c r="E501" s="67" t="str">
        <f t="array" ref="E501">INDEX(postDEL!$A$2:$P782,$O501,4)</f>
        <v/>
      </c>
      <c r="F501" s="67" t="str">
        <f t="array" ref="F501">INDEX(postDEL!$A$2:$P782,$O501,5)</f>
        <v/>
      </c>
      <c r="G501" s="67" t="str">
        <f t="array" ref="G501">INDEX(postDEL!$A$2:$P782,$O501,11)</f>
        <v>Negative</v>
      </c>
      <c r="H501" s="67" t="str">
        <f t="array" ref="H501">INDEX(postDEL!$A$2:$AL782,$O501,37)</f>
        <v>Negative</v>
      </c>
      <c r="I501" s="65">
        <f t="array" ref="I501">INDEX(postDEL!$A$2:$AL782,$O501,12)</f>
        <v>44519</v>
      </c>
      <c r="J501" s="208">
        <f t="array" ref="J501">INDEX(postDEL!$A$2:$AL782,$O501,13)</f>
        <v>0.4053703704</v>
      </c>
      <c r="K501" s="67" t="str">
        <f t="array" ref="K501">INDEX(postDEL!$A$2:$AL782,$O501,36)</f>
        <v/>
      </c>
      <c r="L501" s="67" t="str">
        <f t="array" ref="L501">INDEX(postDEL!$A$2:$AL782,$O501,38)</f>
        <v/>
      </c>
      <c r="M501" s="67" t="str">
        <f t="array" ref="M501">INDEX(postDEL!$A$2:$AL782,$O501,15)</f>
        <v/>
      </c>
      <c r="N501" s="8">
        <f>COUNTIF(postDEL!$A$2:$A782,A501)</f>
        <v>1</v>
      </c>
      <c r="O501" s="13">
        <f>MATCH(A501,postDEL!A$2:A782,0)</f>
        <v>500</v>
      </c>
      <c r="P501" s="8" t="str">
        <f t="shared" si="1"/>
        <v/>
      </c>
      <c r="Q501" s="8">
        <f t="shared" si="2"/>
        <v>0</v>
      </c>
      <c r="R501" s="4"/>
    </row>
    <row r="502">
      <c r="A502" s="209" t="s">
        <v>1438</v>
      </c>
      <c r="B502" s="65">
        <f t="array" ref="B502">INDEX(postDEL!$A$2:$P782,$O502,2)</f>
        <v>44519</v>
      </c>
      <c r="C502" s="208">
        <f t="array" ref="C502">INDEX(postDEL!$A$2:$P782,$O502,3)</f>
        <v>0.2912268519</v>
      </c>
      <c r="D502" s="67" t="str">
        <f t="array" ref="D502">INDEX(postDEL!$A$2:$AN782,$O502,39)</f>
        <v>SpROSA145068</v>
      </c>
      <c r="E502" s="67" t="str">
        <f t="array" ref="E502">INDEX(postDEL!$A$2:$P782,$O502,4)</f>
        <v/>
      </c>
      <c r="F502" s="67" t="str">
        <f t="array" ref="F502">INDEX(postDEL!$A$2:$P782,$O502,5)</f>
        <v/>
      </c>
      <c r="G502" s="67" t="str">
        <f t="array" ref="G502">INDEX(postDEL!$A$2:$P782,$O502,11)</f>
        <v>Negative</v>
      </c>
      <c r="H502" s="67" t="str">
        <f t="array" ref="H502">INDEX(postDEL!$A$2:$AL782,$O502,37)</f>
        <v>Negative</v>
      </c>
      <c r="I502" s="65">
        <f t="array" ref="I502">INDEX(postDEL!$A$2:$AL782,$O502,12)</f>
        <v>44519</v>
      </c>
      <c r="J502" s="208">
        <f t="array" ref="J502">INDEX(postDEL!$A$2:$AL782,$O502,13)</f>
        <v>0.4053703704</v>
      </c>
      <c r="K502" s="67" t="str">
        <f t="array" ref="K502">INDEX(postDEL!$A$2:$AL782,$O502,36)</f>
        <v/>
      </c>
      <c r="L502" s="67" t="str">
        <f t="array" ref="L502">INDEX(postDEL!$A$2:$AL782,$O502,38)</f>
        <v/>
      </c>
      <c r="M502" s="67" t="str">
        <f t="array" ref="M502">INDEX(postDEL!$A$2:$AL782,$O502,15)</f>
        <v/>
      </c>
      <c r="N502" s="8">
        <f>COUNTIF(postDEL!$A$2:$A782,A502)</f>
        <v>1</v>
      </c>
      <c r="O502" s="13">
        <f>MATCH(A502,postDEL!A$2:A782,0)</f>
        <v>501</v>
      </c>
      <c r="P502" s="8" t="str">
        <f t="shared" si="1"/>
        <v/>
      </c>
      <c r="Q502" s="8">
        <f t="shared" si="2"/>
        <v>0</v>
      </c>
      <c r="R502" s="4"/>
    </row>
    <row r="503">
      <c r="A503" s="209" t="s">
        <v>1440</v>
      </c>
      <c r="B503" s="65">
        <f t="array" ref="B503">INDEX(postDEL!$A$2:$P782,$O503,2)</f>
        <v>44519</v>
      </c>
      <c r="C503" s="208">
        <f t="array" ref="C503">INDEX(postDEL!$A$2:$P782,$O503,3)</f>
        <v>0.2921527778</v>
      </c>
      <c r="D503" s="67" t="str">
        <f t="array" ref="D503">INDEX(postDEL!$A$2:$AN782,$O503,39)</f>
        <v>SpROSA145068</v>
      </c>
      <c r="E503" s="67" t="str">
        <f t="array" ref="E503">INDEX(postDEL!$A$2:$P782,$O503,4)</f>
        <v/>
      </c>
      <c r="F503" s="67" t="str">
        <f t="array" ref="F503">INDEX(postDEL!$A$2:$P782,$O503,5)</f>
        <v/>
      </c>
      <c r="G503" s="67" t="str">
        <f t="array" ref="G503">INDEX(postDEL!$A$2:$P782,$O503,11)</f>
        <v>Negative</v>
      </c>
      <c r="H503" s="67" t="str">
        <f t="array" ref="H503">INDEX(postDEL!$A$2:$AL782,$O503,37)</f>
        <v>Negative</v>
      </c>
      <c r="I503" s="65">
        <f t="array" ref="I503">INDEX(postDEL!$A$2:$AL782,$O503,12)</f>
        <v>44519</v>
      </c>
      <c r="J503" s="208">
        <f t="array" ref="J503">INDEX(postDEL!$A$2:$AL782,$O503,13)</f>
        <v>0.4053703704</v>
      </c>
      <c r="K503" s="67" t="str">
        <f t="array" ref="K503">INDEX(postDEL!$A$2:$AL782,$O503,36)</f>
        <v/>
      </c>
      <c r="L503" s="67" t="str">
        <f t="array" ref="L503">INDEX(postDEL!$A$2:$AL782,$O503,38)</f>
        <v/>
      </c>
      <c r="M503" s="67" t="str">
        <f t="array" ref="M503">INDEX(postDEL!$A$2:$AL782,$O503,15)</f>
        <v/>
      </c>
      <c r="N503" s="8">
        <f>COUNTIF(postDEL!$A$2:$A782,A503)</f>
        <v>1</v>
      </c>
      <c r="O503" s="13">
        <f>MATCH(A503,postDEL!A$2:A782,0)</f>
        <v>502</v>
      </c>
      <c r="P503" s="8" t="str">
        <f t="shared" si="1"/>
        <v/>
      </c>
      <c r="Q503" s="8">
        <f t="shared" si="2"/>
        <v>0</v>
      </c>
      <c r="R503" s="4"/>
    </row>
    <row r="504">
      <c r="A504" s="209" t="s">
        <v>1442</v>
      </c>
      <c r="B504" s="65">
        <f t="array" ref="B504">INDEX(postDEL!$A$2:$P782,$O504,2)</f>
        <v>44519</v>
      </c>
      <c r="C504" s="208">
        <f t="array" ref="C504">INDEX(postDEL!$A$2:$P782,$O504,3)</f>
        <v>0.2924421296</v>
      </c>
      <c r="D504" s="67" t="str">
        <f t="array" ref="D504">INDEX(postDEL!$A$2:$AN782,$O504,39)</f>
        <v>SpROSA145068</v>
      </c>
      <c r="E504" s="67" t="str">
        <f t="array" ref="E504">INDEX(postDEL!$A$2:$P782,$O504,4)</f>
        <v/>
      </c>
      <c r="F504" s="67" t="str">
        <f t="array" ref="F504">INDEX(postDEL!$A$2:$P782,$O504,5)</f>
        <v/>
      </c>
      <c r="G504" s="67" t="str">
        <f t="array" ref="G504">INDEX(postDEL!$A$2:$P782,$O504,11)</f>
        <v>Negative</v>
      </c>
      <c r="H504" s="67" t="str">
        <f t="array" ref="H504">INDEX(postDEL!$A$2:$AL782,$O504,37)</f>
        <v>Negative</v>
      </c>
      <c r="I504" s="65">
        <f t="array" ref="I504">INDEX(postDEL!$A$2:$AL782,$O504,12)</f>
        <v>44522</v>
      </c>
      <c r="J504" s="208">
        <f t="array" ref="J504">INDEX(postDEL!$A$2:$AL782,$O504,13)</f>
        <v>0.5365625</v>
      </c>
      <c r="K504" s="67" t="str">
        <f t="array" ref="K504">INDEX(postDEL!$A$2:$AL782,$O504,36)</f>
        <v/>
      </c>
      <c r="L504" s="67" t="str">
        <f t="array" ref="L504">INDEX(postDEL!$A$2:$AL782,$O504,38)</f>
        <v/>
      </c>
      <c r="M504" s="67" t="str">
        <f t="array" ref="M504">INDEX(postDEL!$A$2:$AL782,$O504,15)</f>
        <v/>
      </c>
      <c r="N504" s="8">
        <f>COUNTIF(postDEL!$A$2:$A782,A504)</f>
        <v>1</v>
      </c>
      <c r="O504" s="13">
        <f>MATCH(A504,postDEL!A$2:A782,0)</f>
        <v>503</v>
      </c>
      <c r="P504" s="8" t="str">
        <f t="shared" si="1"/>
        <v/>
      </c>
      <c r="Q504" s="8">
        <f t="shared" si="2"/>
        <v>3</v>
      </c>
      <c r="R504" s="4"/>
    </row>
    <row r="505">
      <c r="A505" s="209" t="s">
        <v>1444</v>
      </c>
      <c r="B505" s="65">
        <f t="array" ref="B505">INDEX(postDEL!$A$2:$P782,$O505,2)</f>
        <v>44519</v>
      </c>
      <c r="C505" s="208">
        <f t="array" ref="C505">INDEX(postDEL!$A$2:$P782,$O505,3)</f>
        <v>0.2942939815</v>
      </c>
      <c r="D505" s="67" t="str">
        <f t="array" ref="D505">INDEX(postDEL!$A$2:$AN782,$O505,39)</f>
        <v>SpROSA145068</v>
      </c>
      <c r="E505" s="67" t="str">
        <f t="array" ref="E505">INDEX(postDEL!$A$2:$P782,$O505,4)</f>
        <v/>
      </c>
      <c r="F505" s="67" t="str">
        <f t="array" ref="F505">INDEX(postDEL!$A$2:$P782,$O505,5)</f>
        <v/>
      </c>
      <c r="G505" s="67" t="str">
        <f t="array" ref="G505">INDEX(postDEL!$A$2:$P782,$O505,11)</f>
        <v>Negative</v>
      </c>
      <c r="H505" s="67" t="str">
        <f t="array" ref="H505">INDEX(postDEL!$A$2:$AL782,$O505,37)</f>
        <v>Negative</v>
      </c>
      <c r="I505" s="65">
        <f t="array" ref="I505">INDEX(postDEL!$A$2:$AL782,$O505,12)</f>
        <v>44519</v>
      </c>
      <c r="J505" s="208">
        <f t="array" ref="J505">INDEX(postDEL!$A$2:$AL782,$O505,13)</f>
        <v>0.4053703704</v>
      </c>
      <c r="K505" s="67" t="str">
        <f t="array" ref="K505">INDEX(postDEL!$A$2:$AL782,$O505,36)</f>
        <v/>
      </c>
      <c r="L505" s="67" t="str">
        <f t="array" ref="L505">INDEX(postDEL!$A$2:$AL782,$O505,38)</f>
        <v/>
      </c>
      <c r="M505" s="67" t="str">
        <f t="array" ref="M505">INDEX(postDEL!$A$2:$AL782,$O505,15)</f>
        <v/>
      </c>
      <c r="N505" s="8">
        <f>COUNTIF(postDEL!$A$2:$A782,A505)</f>
        <v>1</v>
      </c>
      <c r="O505" s="13">
        <f>MATCH(A505,postDEL!A$2:A782,0)</f>
        <v>504</v>
      </c>
      <c r="P505" s="8" t="str">
        <f t="shared" si="1"/>
        <v/>
      </c>
      <c r="Q505" s="8">
        <f t="shared" si="2"/>
        <v>0</v>
      </c>
      <c r="R505" s="4"/>
    </row>
    <row r="506">
      <c r="A506" s="209" t="s">
        <v>1446</v>
      </c>
      <c r="B506" s="65">
        <f t="array" ref="B506">INDEX(postDEL!$A$2:$P782,$O506,2)</f>
        <v>44519</v>
      </c>
      <c r="C506" s="208">
        <f t="array" ref="C506">INDEX(postDEL!$A$2:$P782,$O506,3)</f>
        <v>0.294537037</v>
      </c>
      <c r="D506" s="67" t="str">
        <f t="array" ref="D506">INDEX(postDEL!$A$2:$AN782,$O506,39)</f>
        <v>SpROSA145068</v>
      </c>
      <c r="E506" s="67" t="str">
        <f t="array" ref="E506">INDEX(postDEL!$A$2:$P782,$O506,4)</f>
        <v/>
      </c>
      <c r="F506" s="67" t="str">
        <f t="array" ref="F506">INDEX(postDEL!$A$2:$P782,$O506,5)</f>
        <v/>
      </c>
      <c r="G506" s="67" t="str">
        <f t="array" ref="G506">INDEX(postDEL!$A$2:$P782,$O506,11)</f>
        <v>Negative</v>
      </c>
      <c r="H506" s="67" t="str">
        <f t="array" ref="H506">INDEX(postDEL!$A$2:$AL782,$O506,37)</f>
        <v>Negative</v>
      </c>
      <c r="I506" s="65">
        <f t="array" ref="I506">INDEX(postDEL!$A$2:$AL782,$O506,12)</f>
        <v>44519</v>
      </c>
      <c r="J506" s="208">
        <f t="array" ref="J506">INDEX(postDEL!$A$2:$AL782,$O506,13)</f>
        <v>0.4053703704</v>
      </c>
      <c r="K506" s="67" t="str">
        <f t="array" ref="K506">INDEX(postDEL!$A$2:$AL782,$O506,36)</f>
        <v/>
      </c>
      <c r="L506" s="67" t="str">
        <f t="array" ref="L506">INDEX(postDEL!$A$2:$AL782,$O506,38)</f>
        <v/>
      </c>
      <c r="M506" s="67" t="str">
        <f t="array" ref="M506">INDEX(postDEL!$A$2:$AL782,$O506,15)</f>
        <v/>
      </c>
      <c r="N506" s="8">
        <f>COUNTIF(postDEL!$A$2:$A782,A506)</f>
        <v>1</v>
      </c>
      <c r="O506" s="13">
        <f>MATCH(A506,postDEL!A$2:A782,0)</f>
        <v>505</v>
      </c>
      <c r="P506" s="8" t="str">
        <f t="shared" si="1"/>
        <v/>
      </c>
      <c r="Q506" s="8">
        <f t="shared" si="2"/>
        <v>0</v>
      </c>
      <c r="R506" s="4"/>
    </row>
    <row r="507">
      <c r="A507" s="209" t="s">
        <v>1448</v>
      </c>
      <c r="B507" s="65">
        <f t="array" ref="B507">INDEX(postDEL!$A$2:$P782,$O507,2)</f>
        <v>44522</v>
      </c>
      <c r="C507" s="208">
        <f t="array" ref="C507">INDEX(postDEL!$A$2:$P782,$O507,3)</f>
        <v>0.1443981481</v>
      </c>
      <c r="D507" s="67" t="str">
        <f t="array" ref="D507">INDEX(postDEL!$A$2:$AN782,$O507,39)</f>
        <v>SpROSA145068</v>
      </c>
      <c r="E507" s="67" t="str">
        <f t="array" ref="E507">INDEX(postDEL!$A$2:$P782,$O507,4)</f>
        <v/>
      </c>
      <c r="F507" s="67" t="str">
        <f t="array" ref="F507">INDEX(postDEL!$A$2:$P782,$O507,5)</f>
        <v/>
      </c>
      <c r="G507" s="67" t="str">
        <f t="array" ref="G507">INDEX(postDEL!$A$2:$P782,$O507,11)</f>
        <v>Negative</v>
      </c>
      <c r="H507" s="67" t="str">
        <f t="array" ref="H507">INDEX(postDEL!$A$2:$AL782,$O507,37)</f>
        <v>Negative</v>
      </c>
      <c r="I507" s="65">
        <f t="array" ref="I507">INDEX(postDEL!$A$2:$AL782,$O507,12)</f>
        <v>44522</v>
      </c>
      <c r="J507" s="208">
        <f t="array" ref="J507">INDEX(postDEL!$A$2:$AL782,$O507,13)</f>
        <v>0.5365625</v>
      </c>
      <c r="K507" s="67" t="str">
        <f t="array" ref="K507">INDEX(postDEL!$A$2:$AL782,$O507,36)</f>
        <v/>
      </c>
      <c r="L507" s="67" t="str">
        <f t="array" ref="L507">INDEX(postDEL!$A$2:$AL782,$O507,38)</f>
        <v/>
      </c>
      <c r="M507" s="67" t="str">
        <f t="array" ref="M507">INDEX(postDEL!$A$2:$AL782,$O507,15)</f>
        <v/>
      </c>
      <c r="N507" s="8">
        <f>COUNTIF(postDEL!$A$2:$A782,A507)</f>
        <v>1</v>
      </c>
      <c r="O507" s="13">
        <f>MATCH(A507,postDEL!A$2:A782,0)</f>
        <v>506</v>
      </c>
      <c r="P507" s="8" t="b">
        <f t="shared" si="1"/>
        <v>1</v>
      </c>
      <c r="Q507" s="8">
        <f t="shared" si="2"/>
        <v>0</v>
      </c>
      <c r="R507" s="4"/>
    </row>
    <row r="508">
      <c r="A508" s="209" t="s">
        <v>1450</v>
      </c>
      <c r="B508" s="65">
        <f t="array" ref="B508">INDEX(postDEL!$A$2:$P782,$O508,2)</f>
        <v>44522</v>
      </c>
      <c r="C508" s="208">
        <f t="array" ref="C508">INDEX(postDEL!$A$2:$P782,$O508,3)</f>
        <v>0.1448726852</v>
      </c>
      <c r="D508" s="67" t="str">
        <f t="array" ref="D508">INDEX(postDEL!$A$2:$AN782,$O508,39)</f>
        <v>SpROSA145068</v>
      </c>
      <c r="E508" s="67" t="str">
        <f t="array" ref="E508">INDEX(postDEL!$A$2:$P782,$O508,4)</f>
        <v/>
      </c>
      <c r="F508" s="67" t="str">
        <f t="array" ref="F508">INDEX(postDEL!$A$2:$P782,$O508,5)</f>
        <v/>
      </c>
      <c r="G508" s="67" t="str">
        <f t="array" ref="G508">INDEX(postDEL!$A$2:$P782,$O508,11)</f>
        <v>Negative</v>
      </c>
      <c r="H508" s="67" t="str">
        <f t="array" ref="H508">INDEX(postDEL!$A$2:$AL782,$O508,37)</f>
        <v>Negative</v>
      </c>
      <c r="I508" s="65">
        <f t="array" ref="I508">INDEX(postDEL!$A$2:$AL782,$O508,12)</f>
        <v>44522</v>
      </c>
      <c r="J508" s="208">
        <f t="array" ref="J508">INDEX(postDEL!$A$2:$AL782,$O508,13)</f>
        <v>0.5365625</v>
      </c>
      <c r="K508" s="67" t="str">
        <f t="array" ref="K508">INDEX(postDEL!$A$2:$AL782,$O508,36)</f>
        <v/>
      </c>
      <c r="L508" s="67" t="str">
        <f t="array" ref="L508">INDEX(postDEL!$A$2:$AL782,$O508,38)</f>
        <v/>
      </c>
      <c r="M508" s="67" t="str">
        <f t="array" ref="M508">INDEX(postDEL!$A$2:$AL782,$O508,15)</f>
        <v/>
      </c>
      <c r="N508" s="8">
        <f>COUNTIF(postDEL!$A$2:$A782,A508)</f>
        <v>1</v>
      </c>
      <c r="O508" s="13">
        <f>MATCH(A508,postDEL!A$2:A782,0)</f>
        <v>507</v>
      </c>
      <c r="P508" s="8" t="str">
        <f t="shared" si="1"/>
        <v/>
      </c>
      <c r="Q508" s="8">
        <f t="shared" si="2"/>
        <v>0</v>
      </c>
      <c r="R508" s="4"/>
    </row>
    <row r="509">
      <c r="A509" s="209" t="s">
        <v>1452</v>
      </c>
      <c r="B509" s="65">
        <f t="array" ref="B509">INDEX(postDEL!$A$2:$P782,$O509,2)</f>
        <v>44522</v>
      </c>
      <c r="C509" s="208">
        <f t="array" ref="C509">INDEX(postDEL!$A$2:$P782,$O509,3)</f>
        <v>0.1451967593</v>
      </c>
      <c r="D509" s="67" t="str">
        <f t="array" ref="D509">INDEX(postDEL!$A$2:$AN782,$O509,39)</f>
        <v>SpROSA145068</v>
      </c>
      <c r="E509" s="67" t="str">
        <f t="array" ref="E509">INDEX(postDEL!$A$2:$P782,$O509,4)</f>
        <v/>
      </c>
      <c r="F509" s="67" t="str">
        <f t="array" ref="F509">INDEX(postDEL!$A$2:$P782,$O509,5)</f>
        <v/>
      </c>
      <c r="G509" s="67" t="str">
        <f t="array" ref="G509">INDEX(postDEL!$A$2:$P782,$O509,11)</f>
        <v>Negative</v>
      </c>
      <c r="H509" s="67" t="str">
        <f t="array" ref="H509">INDEX(postDEL!$A$2:$AL782,$O509,37)</f>
        <v>Negative</v>
      </c>
      <c r="I509" s="65">
        <f t="array" ref="I509">INDEX(postDEL!$A$2:$AL782,$O509,12)</f>
        <v>44522</v>
      </c>
      <c r="J509" s="208">
        <f t="array" ref="J509">INDEX(postDEL!$A$2:$AL782,$O509,13)</f>
        <v>0.5365625</v>
      </c>
      <c r="K509" s="67" t="str">
        <f t="array" ref="K509">INDEX(postDEL!$A$2:$AL782,$O509,36)</f>
        <v/>
      </c>
      <c r="L509" s="67" t="str">
        <f t="array" ref="L509">INDEX(postDEL!$A$2:$AL782,$O509,38)</f>
        <v/>
      </c>
      <c r="M509" s="67" t="str">
        <f t="array" ref="M509">INDEX(postDEL!$A$2:$AL782,$O509,15)</f>
        <v/>
      </c>
      <c r="N509" s="8">
        <f>COUNTIF(postDEL!$A$2:$A782,A509)</f>
        <v>1</v>
      </c>
      <c r="O509" s="13">
        <f>MATCH(A509,postDEL!A$2:A782,0)</f>
        <v>508</v>
      </c>
      <c r="P509" s="8" t="str">
        <f t="shared" si="1"/>
        <v/>
      </c>
      <c r="Q509" s="8">
        <f t="shared" si="2"/>
        <v>0</v>
      </c>
      <c r="R509" s="4"/>
    </row>
    <row r="510">
      <c r="A510" s="209" t="s">
        <v>1454</v>
      </c>
      <c r="B510" s="65">
        <f t="array" ref="B510">INDEX(postDEL!$A$2:$P782,$O510,2)</f>
        <v>44522</v>
      </c>
      <c r="C510" s="208">
        <f t="array" ref="C510">INDEX(postDEL!$A$2:$P782,$O510,3)</f>
        <v>0.1454976852</v>
      </c>
      <c r="D510" s="67" t="str">
        <f t="array" ref="D510">INDEX(postDEL!$A$2:$AN782,$O510,39)</f>
        <v>SpROSA145068</v>
      </c>
      <c r="E510" s="67" t="str">
        <f t="array" ref="E510">INDEX(postDEL!$A$2:$P782,$O510,4)</f>
        <v/>
      </c>
      <c r="F510" s="67" t="str">
        <f t="array" ref="F510">INDEX(postDEL!$A$2:$P782,$O510,5)</f>
        <v/>
      </c>
      <c r="G510" s="67" t="str">
        <f t="array" ref="G510">INDEX(postDEL!$A$2:$P782,$O510,11)</f>
        <v>Negative</v>
      </c>
      <c r="H510" s="67" t="str">
        <f t="array" ref="H510">INDEX(postDEL!$A$2:$AL782,$O510,37)</f>
        <v>Negative</v>
      </c>
      <c r="I510" s="65">
        <f t="array" ref="I510">INDEX(postDEL!$A$2:$AL782,$O510,12)</f>
        <v>44522</v>
      </c>
      <c r="J510" s="208">
        <f t="array" ref="J510">INDEX(postDEL!$A$2:$AL782,$O510,13)</f>
        <v>0.5365625</v>
      </c>
      <c r="K510" s="67" t="str">
        <f t="array" ref="K510">INDEX(postDEL!$A$2:$AL782,$O510,36)</f>
        <v/>
      </c>
      <c r="L510" s="67" t="str">
        <f t="array" ref="L510">INDEX(postDEL!$A$2:$AL782,$O510,38)</f>
        <v/>
      </c>
      <c r="M510" s="67" t="str">
        <f t="array" ref="M510">INDEX(postDEL!$A$2:$AL782,$O510,15)</f>
        <v/>
      </c>
      <c r="N510" s="8">
        <f>COUNTIF(postDEL!$A$2:$A782,A510)</f>
        <v>1</v>
      </c>
      <c r="O510" s="13">
        <f>MATCH(A510,postDEL!A$2:A782,0)</f>
        <v>509</v>
      </c>
      <c r="P510" s="8" t="str">
        <f t="shared" si="1"/>
        <v/>
      </c>
      <c r="Q510" s="8">
        <f t="shared" si="2"/>
        <v>0</v>
      </c>
      <c r="R510" s="4"/>
    </row>
    <row r="511">
      <c r="A511" s="209" t="s">
        <v>1456</v>
      </c>
      <c r="B511" s="65">
        <f t="array" ref="B511">INDEX(postDEL!$A$2:$P782,$O511,2)</f>
        <v>44522</v>
      </c>
      <c r="C511" s="208">
        <f t="array" ref="C511">INDEX(postDEL!$A$2:$P782,$O511,3)</f>
        <v>0.1458101852</v>
      </c>
      <c r="D511" s="67" t="str">
        <f t="array" ref="D511">INDEX(postDEL!$A$2:$AN782,$O511,39)</f>
        <v>SpROSA145068</v>
      </c>
      <c r="E511" s="67" t="str">
        <f t="array" ref="E511">INDEX(postDEL!$A$2:$P782,$O511,4)</f>
        <v/>
      </c>
      <c r="F511" s="67" t="str">
        <f t="array" ref="F511">INDEX(postDEL!$A$2:$P782,$O511,5)</f>
        <v/>
      </c>
      <c r="G511" s="67" t="str">
        <f t="array" ref="G511">INDEX(postDEL!$A$2:$P782,$O511,11)</f>
        <v>Negative</v>
      </c>
      <c r="H511" s="67" t="str">
        <f t="array" ref="H511">INDEX(postDEL!$A$2:$AL782,$O511,37)</f>
        <v>Negative</v>
      </c>
      <c r="I511" s="65">
        <f t="array" ref="I511">INDEX(postDEL!$A$2:$AL782,$O511,12)</f>
        <v>44522</v>
      </c>
      <c r="J511" s="208">
        <f t="array" ref="J511">INDEX(postDEL!$A$2:$AL782,$O511,13)</f>
        <v>0.5365625</v>
      </c>
      <c r="K511" s="67" t="str">
        <f t="array" ref="K511">INDEX(postDEL!$A$2:$AL782,$O511,36)</f>
        <v/>
      </c>
      <c r="L511" s="67" t="str">
        <f t="array" ref="L511">INDEX(postDEL!$A$2:$AL782,$O511,38)</f>
        <v/>
      </c>
      <c r="M511" s="67" t="str">
        <f t="array" ref="M511">INDEX(postDEL!$A$2:$AL782,$O511,15)</f>
        <v/>
      </c>
      <c r="N511" s="8">
        <f>COUNTIF(postDEL!$A$2:$A782,A511)</f>
        <v>1</v>
      </c>
      <c r="O511" s="13">
        <f>MATCH(A511,postDEL!A$2:A782,0)</f>
        <v>510</v>
      </c>
      <c r="P511" s="8" t="str">
        <f t="shared" si="1"/>
        <v/>
      </c>
      <c r="Q511" s="8">
        <f t="shared" si="2"/>
        <v>0</v>
      </c>
      <c r="R511" s="4"/>
    </row>
    <row r="512">
      <c r="A512" s="209" t="s">
        <v>1458</v>
      </c>
      <c r="B512" s="65">
        <f t="array" ref="B512">INDEX(postDEL!$A$2:$P782,$O512,2)</f>
        <v>44522</v>
      </c>
      <c r="C512" s="208">
        <f t="array" ref="C512">INDEX(postDEL!$A$2:$P782,$O512,3)</f>
        <v>0.2123726852</v>
      </c>
      <c r="D512" s="67" t="str">
        <f t="array" ref="D512">INDEX(postDEL!$A$2:$AN782,$O512,39)</f>
        <v>SpROSA145068</v>
      </c>
      <c r="E512" s="67" t="str">
        <f t="array" ref="E512">INDEX(postDEL!$A$2:$P782,$O512,4)</f>
        <v/>
      </c>
      <c r="F512" s="67" t="str">
        <f t="array" ref="F512">INDEX(postDEL!$A$2:$P782,$O512,5)</f>
        <v/>
      </c>
      <c r="G512" s="67" t="str">
        <f t="array" ref="G512">INDEX(postDEL!$A$2:$P782,$O512,11)</f>
        <v>Negative</v>
      </c>
      <c r="H512" s="67" t="str">
        <f t="array" ref="H512">INDEX(postDEL!$A$2:$AL782,$O512,37)</f>
        <v>Negative</v>
      </c>
      <c r="I512" s="65">
        <f t="array" ref="I512">INDEX(postDEL!$A$2:$AL782,$O512,12)</f>
        <v>44522</v>
      </c>
      <c r="J512" s="208">
        <f t="array" ref="J512">INDEX(postDEL!$A$2:$AL782,$O512,13)</f>
        <v>0.5365625</v>
      </c>
      <c r="K512" s="67" t="str">
        <f t="array" ref="K512">INDEX(postDEL!$A$2:$AL782,$O512,36)</f>
        <v/>
      </c>
      <c r="L512" s="67" t="str">
        <f t="array" ref="L512">INDEX(postDEL!$A$2:$AL782,$O512,38)</f>
        <v/>
      </c>
      <c r="M512" s="67" t="str">
        <f t="array" ref="M512">INDEX(postDEL!$A$2:$AL782,$O512,15)</f>
        <v/>
      </c>
      <c r="N512" s="8">
        <f>COUNTIF(postDEL!$A$2:$A782,A512)</f>
        <v>1</v>
      </c>
      <c r="O512" s="13">
        <f>MATCH(A512,postDEL!A$2:A782,0)</f>
        <v>511</v>
      </c>
      <c r="P512" s="8" t="str">
        <f t="shared" si="1"/>
        <v/>
      </c>
      <c r="Q512" s="8">
        <f t="shared" si="2"/>
        <v>0</v>
      </c>
      <c r="R512" s="4"/>
    </row>
    <row r="513">
      <c r="A513" s="209" t="s">
        <v>1460</v>
      </c>
      <c r="B513" s="65">
        <f t="array" ref="B513">INDEX(postDEL!$A$2:$P782,$O513,2)</f>
        <v>44522</v>
      </c>
      <c r="C513" s="208">
        <f t="array" ref="C513">INDEX(postDEL!$A$2:$P782,$O513,3)</f>
        <v>0.2140856481</v>
      </c>
      <c r="D513" s="67" t="str">
        <f t="array" ref="D513">INDEX(postDEL!$A$2:$AN782,$O513,39)</f>
        <v>SpROSA145068</v>
      </c>
      <c r="E513" s="67" t="str">
        <f t="array" ref="E513">INDEX(postDEL!$A$2:$P782,$O513,4)</f>
        <v/>
      </c>
      <c r="F513" s="67" t="str">
        <f t="array" ref="F513">INDEX(postDEL!$A$2:$P782,$O513,5)</f>
        <v/>
      </c>
      <c r="G513" s="67" t="str">
        <f t="array" ref="G513">INDEX(postDEL!$A$2:$P782,$O513,11)</f>
        <v>Negative</v>
      </c>
      <c r="H513" s="67" t="str">
        <f t="array" ref="H513">INDEX(postDEL!$A$2:$AL782,$O513,37)</f>
        <v>Negative</v>
      </c>
      <c r="I513" s="65">
        <f t="array" ref="I513">INDEX(postDEL!$A$2:$AL782,$O513,12)</f>
        <v>44522</v>
      </c>
      <c r="J513" s="208">
        <f t="array" ref="J513">INDEX(postDEL!$A$2:$AL782,$O513,13)</f>
        <v>0.5365625</v>
      </c>
      <c r="K513" s="67" t="str">
        <f t="array" ref="K513">INDEX(postDEL!$A$2:$AL782,$O513,36)</f>
        <v/>
      </c>
      <c r="L513" s="67" t="str">
        <f t="array" ref="L513">INDEX(postDEL!$A$2:$AL782,$O513,38)</f>
        <v/>
      </c>
      <c r="M513" s="67" t="str">
        <f t="array" ref="M513">INDEX(postDEL!$A$2:$AL782,$O513,15)</f>
        <v/>
      </c>
      <c r="N513" s="8">
        <f>COUNTIF(postDEL!$A$2:$A782,A513)</f>
        <v>1</v>
      </c>
      <c r="O513" s="13">
        <f>MATCH(A513,postDEL!A$2:A782,0)</f>
        <v>512</v>
      </c>
      <c r="P513" s="8" t="str">
        <f t="shared" si="1"/>
        <v/>
      </c>
      <c r="Q513" s="8">
        <f t="shared" si="2"/>
        <v>0</v>
      </c>
      <c r="R513" s="4"/>
    </row>
    <row r="514">
      <c r="A514" s="209" t="s">
        <v>1462</v>
      </c>
      <c r="B514" s="65">
        <f t="array" ref="B514">INDEX(postDEL!$A$2:$P782,$O514,2)</f>
        <v>44522</v>
      </c>
      <c r="C514" s="208">
        <f t="array" ref="C514">INDEX(postDEL!$A$2:$P782,$O514,3)</f>
        <v>0.2149305556</v>
      </c>
      <c r="D514" s="67" t="str">
        <f t="array" ref="D514">INDEX(postDEL!$A$2:$AN782,$O514,39)</f>
        <v>SpROSA145068</v>
      </c>
      <c r="E514" s="67" t="str">
        <f t="array" ref="E514">INDEX(postDEL!$A$2:$P782,$O514,4)</f>
        <v/>
      </c>
      <c r="F514" s="67" t="str">
        <f t="array" ref="F514">INDEX(postDEL!$A$2:$P782,$O514,5)</f>
        <v/>
      </c>
      <c r="G514" s="67" t="str">
        <f t="array" ref="G514">INDEX(postDEL!$A$2:$P782,$O514,11)</f>
        <v>Negative</v>
      </c>
      <c r="H514" s="67" t="str">
        <f t="array" ref="H514">INDEX(postDEL!$A$2:$AL782,$O514,37)</f>
        <v>Negative</v>
      </c>
      <c r="I514" s="65">
        <f t="array" ref="I514">INDEX(postDEL!$A$2:$AL782,$O514,12)</f>
        <v>44522</v>
      </c>
      <c r="J514" s="208">
        <f t="array" ref="J514">INDEX(postDEL!$A$2:$AL782,$O514,13)</f>
        <v>0.5365625</v>
      </c>
      <c r="K514" s="67" t="str">
        <f t="array" ref="K514">INDEX(postDEL!$A$2:$AL782,$O514,36)</f>
        <v/>
      </c>
      <c r="L514" s="67" t="str">
        <f t="array" ref="L514">INDEX(postDEL!$A$2:$AL782,$O514,38)</f>
        <v/>
      </c>
      <c r="M514" s="67" t="str">
        <f t="array" ref="M514">INDEX(postDEL!$A$2:$AL782,$O514,15)</f>
        <v/>
      </c>
      <c r="N514" s="8">
        <f>COUNTIF(postDEL!$A$2:$A782,A514)</f>
        <v>1</v>
      </c>
      <c r="O514" s="13">
        <f>MATCH(A514,postDEL!A$2:A782,0)</f>
        <v>513</v>
      </c>
      <c r="P514" s="8" t="str">
        <f t="shared" si="1"/>
        <v/>
      </c>
      <c r="Q514" s="8">
        <f t="shared" si="2"/>
        <v>0</v>
      </c>
      <c r="R514" s="4"/>
    </row>
    <row r="515">
      <c r="A515" s="209" t="s">
        <v>1464</v>
      </c>
      <c r="B515" s="65">
        <f t="array" ref="B515">INDEX(postDEL!$A$2:$P782,$O515,2)</f>
        <v>44522</v>
      </c>
      <c r="C515" s="208">
        <f t="array" ref="C515">INDEX(postDEL!$A$2:$P782,$O515,3)</f>
        <v>0.2165856481</v>
      </c>
      <c r="D515" s="67" t="str">
        <f t="array" ref="D515">INDEX(postDEL!$A$2:$AN782,$O515,39)</f>
        <v>SpROSA145068</v>
      </c>
      <c r="E515" s="67" t="str">
        <f t="array" ref="E515">INDEX(postDEL!$A$2:$P782,$O515,4)</f>
        <v/>
      </c>
      <c r="F515" s="67" t="str">
        <f t="array" ref="F515">INDEX(postDEL!$A$2:$P782,$O515,5)</f>
        <v/>
      </c>
      <c r="G515" s="67" t="str">
        <f t="array" ref="G515">INDEX(postDEL!$A$2:$P782,$O515,11)</f>
        <v>Negative</v>
      </c>
      <c r="H515" s="67" t="str">
        <f t="array" ref="H515">INDEX(postDEL!$A$2:$AL782,$O515,37)</f>
        <v>Negative</v>
      </c>
      <c r="I515" s="65">
        <f t="array" ref="I515">INDEX(postDEL!$A$2:$AL782,$O515,12)</f>
        <v>44522</v>
      </c>
      <c r="J515" s="208">
        <f t="array" ref="J515">INDEX(postDEL!$A$2:$AL782,$O515,13)</f>
        <v>0.5365625</v>
      </c>
      <c r="K515" s="67" t="str">
        <f t="array" ref="K515">INDEX(postDEL!$A$2:$AL782,$O515,36)</f>
        <v/>
      </c>
      <c r="L515" s="67" t="str">
        <f t="array" ref="L515">INDEX(postDEL!$A$2:$AL782,$O515,38)</f>
        <v/>
      </c>
      <c r="M515" s="67" t="str">
        <f t="array" ref="M515">INDEX(postDEL!$A$2:$AL782,$O515,15)</f>
        <v/>
      </c>
      <c r="N515" s="8">
        <f>COUNTIF(postDEL!$A$2:$A782,A515)</f>
        <v>1</v>
      </c>
      <c r="O515" s="13">
        <f>MATCH(A515,postDEL!A$2:A782,0)</f>
        <v>514</v>
      </c>
      <c r="P515" s="8" t="str">
        <f t="shared" si="1"/>
        <v/>
      </c>
      <c r="Q515" s="8">
        <f t="shared" si="2"/>
        <v>0</v>
      </c>
      <c r="R515" s="4"/>
    </row>
    <row r="516">
      <c r="A516" s="209" t="s">
        <v>1466</v>
      </c>
      <c r="B516" s="65">
        <f t="array" ref="B516">INDEX(postDEL!$A$2:$P782,$O516,2)</f>
        <v>44522</v>
      </c>
      <c r="C516" s="208">
        <f t="array" ref="C516">INDEX(postDEL!$A$2:$P782,$O516,3)</f>
        <v>0.2205787037</v>
      </c>
      <c r="D516" s="67" t="str">
        <f t="array" ref="D516">INDEX(postDEL!$A$2:$AN782,$O516,39)</f>
        <v>SpROSA145068</v>
      </c>
      <c r="E516" s="67" t="str">
        <f t="array" ref="E516">INDEX(postDEL!$A$2:$P782,$O516,4)</f>
        <v/>
      </c>
      <c r="F516" s="67" t="str">
        <f t="array" ref="F516">INDEX(postDEL!$A$2:$P782,$O516,5)</f>
        <v/>
      </c>
      <c r="G516" s="67" t="str">
        <f t="array" ref="G516">INDEX(postDEL!$A$2:$P782,$O516,11)</f>
        <v>Negative</v>
      </c>
      <c r="H516" s="67" t="str">
        <f t="array" ref="H516">INDEX(postDEL!$A$2:$AL782,$O516,37)</f>
        <v>Negative</v>
      </c>
      <c r="I516" s="65">
        <f t="array" ref="I516">INDEX(postDEL!$A$2:$AL782,$O516,12)</f>
        <v>44522</v>
      </c>
      <c r="J516" s="208">
        <f t="array" ref="J516">INDEX(postDEL!$A$2:$AL782,$O516,13)</f>
        <v>0.5365625</v>
      </c>
      <c r="K516" s="67" t="str">
        <f t="array" ref="K516">INDEX(postDEL!$A$2:$AL782,$O516,36)</f>
        <v/>
      </c>
      <c r="L516" s="67" t="str">
        <f t="array" ref="L516">INDEX(postDEL!$A$2:$AL782,$O516,38)</f>
        <v/>
      </c>
      <c r="M516" s="67" t="str">
        <f t="array" ref="M516">INDEX(postDEL!$A$2:$AL782,$O516,15)</f>
        <v/>
      </c>
      <c r="N516" s="8">
        <f>COUNTIF(postDEL!$A$2:$A782,A516)</f>
        <v>1</v>
      </c>
      <c r="O516" s="13">
        <f>MATCH(A516,postDEL!A$2:A782,0)</f>
        <v>515</v>
      </c>
      <c r="P516" s="8" t="str">
        <f t="shared" si="1"/>
        <v/>
      </c>
      <c r="Q516" s="8">
        <f t="shared" si="2"/>
        <v>0</v>
      </c>
      <c r="R516" s="4"/>
    </row>
    <row r="517">
      <c r="A517" s="209" t="s">
        <v>1468</v>
      </c>
      <c r="B517" s="65">
        <f t="array" ref="B517">INDEX(postDEL!$A$2:$P782,$O517,2)</f>
        <v>44522</v>
      </c>
      <c r="C517" s="208">
        <f t="array" ref="C517">INDEX(postDEL!$A$2:$P782,$O517,3)</f>
        <v>0.2221643519</v>
      </c>
      <c r="D517" s="67" t="str">
        <f t="array" ref="D517">INDEX(postDEL!$A$2:$AN782,$O517,39)</f>
        <v>SpROSA145068</v>
      </c>
      <c r="E517" s="67" t="str">
        <f t="array" ref="E517">INDEX(postDEL!$A$2:$P782,$O517,4)</f>
        <v/>
      </c>
      <c r="F517" s="67" t="str">
        <f t="array" ref="F517">INDEX(postDEL!$A$2:$P782,$O517,5)</f>
        <v/>
      </c>
      <c r="G517" s="67" t="str">
        <f t="array" ref="G517">INDEX(postDEL!$A$2:$P782,$O517,11)</f>
        <v>Negative</v>
      </c>
      <c r="H517" s="67" t="str">
        <f t="array" ref="H517">INDEX(postDEL!$A$2:$AL782,$O517,37)</f>
        <v>Negative</v>
      </c>
      <c r="I517" s="65">
        <f t="array" ref="I517">INDEX(postDEL!$A$2:$AL782,$O517,12)</f>
        <v>44522</v>
      </c>
      <c r="J517" s="208">
        <f t="array" ref="J517">INDEX(postDEL!$A$2:$AL782,$O517,13)</f>
        <v>0.5365625</v>
      </c>
      <c r="K517" s="67" t="str">
        <f t="array" ref="K517">INDEX(postDEL!$A$2:$AL782,$O517,36)</f>
        <v/>
      </c>
      <c r="L517" s="67" t="str">
        <f t="array" ref="L517">INDEX(postDEL!$A$2:$AL782,$O517,38)</f>
        <v/>
      </c>
      <c r="M517" s="67" t="str">
        <f t="array" ref="M517">INDEX(postDEL!$A$2:$AL782,$O517,15)</f>
        <v/>
      </c>
      <c r="N517" s="8">
        <f>COUNTIF(postDEL!$A$2:$A782,A517)</f>
        <v>1</v>
      </c>
      <c r="O517" s="13">
        <f>MATCH(A517,postDEL!A$2:A782,0)</f>
        <v>516</v>
      </c>
      <c r="P517" s="8" t="str">
        <f t="shared" si="1"/>
        <v/>
      </c>
      <c r="Q517" s="8">
        <f t="shared" si="2"/>
        <v>0</v>
      </c>
      <c r="R517" s="4"/>
    </row>
    <row r="518">
      <c r="A518" s="209" t="s">
        <v>1471</v>
      </c>
      <c r="B518" s="65">
        <f t="array" ref="B518">INDEX(postDEL!$A$2:$P782,$O518,2)</f>
        <v>44522</v>
      </c>
      <c r="C518" s="208">
        <f t="array" ref="C518">INDEX(postDEL!$A$2:$P782,$O518,3)</f>
        <v>0.2224421296</v>
      </c>
      <c r="D518" s="67" t="str">
        <f t="array" ref="D518">INDEX(postDEL!$A$2:$AN782,$O518,39)</f>
        <v>SpROSA145068</v>
      </c>
      <c r="E518" s="67" t="str">
        <f t="array" ref="E518">INDEX(postDEL!$A$2:$P782,$O518,4)</f>
        <v/>
      </c>
      <c r="F518" s="67" t="str">
        <f t="array" ref="F518">INDEX(postDEL!$A$2:$P782,$O518,5)</f>
        <v/>
      </c>
      <c r="G518" s="67" t="str">
        <f t="array" ref="G518">INDEX(postDEL!$A$2:$P782,$O518,11)</f>
        <v>Negative</v>
      </c>
      <c r="H518" s="67" t="str">
        <f t="array" ref="H518">INDEX(postDEL!$A$2:$AL782,$O518,37)</f>
        <v>Negative</v>
      </c>
      <c r="I518" s="65">
        <f t="array" ref="I518">INDEX(postDEL!$A$2:$AL782,$O518,12)</f>
        <v>44522</v>
      </c>
      <c r="J518" s="208">
        <f t="array" ref="J518">INDEX(postDEL!$A$2:$AL782,$O518,13)</f>
        <v>0.5365625</v>
      </c>
      <c r="K518" s="67" t="str">
        <f t="array" ref="K518">INDEX(postDEL!$A$2:$AL782,$O518,36)</f>
        <v/>
      </c>
      <c r="L518" s="67" t="str">
        <f t="array" ref="L518">INDEX(postDEL!$A$2:$AL782,$O518,38)</f>
        <v/>
      </c>
      <c r="M518" s="67" t="str">
        <f t="array" ref="M518">INDEX(postDEL!$A$2:$AL782,$O518,15)</f>
        <v/>
      </c>
      <c r="N518" s="8">
        <f>COUNTIF(postDEL!$A$2:$A782,A518)</f>
        <v>1</v>
      </c>
      <c r="O518" s="13">
        <f>MATCH(A518,postDEL!A$2:A782,0)</f>
        <v>517</v>
      </c>
      <c r="P518" s="8" t="str">
        <f t="shared" si="1"/>
        <v/>
      </c>
      <c r="Q518" s="8">
        <f t="shared" si="2"/>
        <v>0</v>
      </c>
      <c r="R518" s="4"/>
    </row>
    <row r="519">
      <c r="A519" s="209" t="s">
        <v>1473</v>
      </c>
      <c r="B519" s="65">
        <f t="array" ref="B519">INDEX(postDEL!$A$2:$P782,$O519,2)</f>
        <v>44522</v>
      </c>
      <c r="C519" s="208">
        <f t="array" ref="C519">INDEX(postDEL!$A$2:$P782,$O519,3)</f>
        <v>0.2326851852</v>
      </c>
      <c r="D519" s="67" t="str">
        <f t="array" ref="D519">INDEX(postDEL!$A$2:$AN782,$O519,39)</f>
        <v>SpROSA145068</v>
      </c>
      <c r="E519" s="67" t="str">
        <f t="array" ref="E519">INDEX(postDEL!$A$2:$P782,$O519,4)</f>
        <v/>
      </c>
      <c r="F519" s="67" t="str">
        <f t="array" ref="F519">INDEX(postDEL!$A$2:$P782,$O519,5)</f>
        <v/>
      </c>
      <c r="G519" s="67" t="str">
        <f t="array" ref="G519">INDEX(postDEL!$A$2:$P782,$O519,11)</f>
        <v>Negative</v>
      </c>
      <c r="H519" s="67" t="str">
        <f t="array" ref="H519">INDEX(postDEL!$A$2:$AL782,$O519,37)</f>
        <v>Negative</v>
      </c>
      <c r="I519" s="65">
        <f t="array" ref="I519">INDEX(postDEL!$A$2:$AL782,$O519,12)</f>
        <v>44522</v>
      </c>
      <c r="J519" s="208">
        <f t="array" ref="J519">INDEX(postDEL!$A$2:$AL782,$O519,13)</f>
        <v>0.5365625</v>
      </c>
      <c r="K519" s="67" t="str">
        <f t="array" ref="K519">INDEX(postDEL!$A$2:$AL782,$O519,36)</f>
        <v/>
      </c>
      <c r="L519" s="67" t="str">
        <f t="array" ref="L519">INDEX(postDEL!$A$2:$AL782,$O519,38)</f>
        <v/>
      </c>
      <c r="M519" s="67" t="str">
        <f t="array" ref="M519">INDEX(postDEL!$A$2:$AL782,$O519,15)</f>
        <v/>
      </c>
      <c r="N519" s="8">
        <f>COUNTIF(postDEL!$A$2:$A782,A519)</f>
        <v>1</v>
      </c>
      <c r="O519" s="13">
        <f>MATCH(A519,postDEL!A$2:A782,0)</f>
        <v>518</v>
      </c>
      <c r="P519" s="8" t="str">
        <f t="shared" si="1"/>
        <v/>
      </c>
      <c r="Q519" s="8">
        <f t="shared" si="2"/>
        <v>0</v>
      </c>
      <c r="R519" s="4"/>
    </row>
    <row r="520">
      <c r="A520" s="209" t="s">
        <v>1475</v>
      </c>
      <c r="B520" s="65">
        <f t="array" ref="B520">INDEX(postDEL!$A$2:$P782,$O520,2)</f>
        <v>44522</v>
      </c>
      <c r="C520" s="208">
        <f t="array" ref="C520">INDEX(postDEL!$A$2:$P782,$O520,3)</f>
        <v>0.293599537</v>
      </c>
      <c r="D520" s="67" t="str">
        <f t="array" ref="D520">INDEX(postDEL!$A$2:$AN782,$O520,39)</f>
        <v>SpROSA145068</v>
      </c>
      <c r="E520" s="67" t="str">
        <f t="array" ref="E520">INDEX(postDEL!$A$2:$P782,$O520,4)</f>
        <v/>
      </c>
      <c r="F520" s="67" t="str">
        <f t="array" ref="F520">INDEX(postDEL!$A$2:$P782,$O520,5)</f>
        <v/>
      </c>
      <c r="G520" s="67" t="str">
        <f t="array" ref="G520">INDEX(postDEL!$A$2:$P782,$O520,11)</f>
        <v>Negative</v>
      </c>
      <c r="H520" s="67" t="str">
        <f t="array" ref="H520">INDEX(postDEL!$A$2:$AL782,$O520,37)</f>
        <v>Negative</v>
      </c>
      <c r="I520" s="65">
        <f t="array" ref="I520">INDEX(postDEL!$A$2:$AL782,$O520,12)</f>
        <v>44522</v>
      </c>
      <c r="J520" s="208">
        <f t="array" ref="J520">INDEX(postDEL!$A$2:$AL782,$O520,13)</f>
        <v>0.5365625</v>
      </c>
      <c r="K520" s="67" t="str">
        <f t="array" ref="K520">INDEX(postDEL!$A$2:$AL782,$O520,36)</f>
        <v/>
      </c>
      <c r="L520" s="67" t="str">
        <f t="array" ref="L520">INDEX(postDEL!$A$2:$AL782,$O520,38)</f>
        <v/>
      </c>
      <c r="M520" s="67" t="str">
        <f t="array" ref="M520">INDEX(postDEL!$A$2:$AL782,$O520,15)</f>
        <v/>
      </c>
      <c r="N520" s="8">
        <f>COUNTIF(postDEL!$A$2:$A782,A520)</f>
        <v>1</v>
      </c>
      <c r="O520" s="13">
        <f>MATCH(A520,postDEL!A$2:A782,0)</f>
        <v>519</v>
      </c>
      <c r="P520" s="8" t="str">
        <f t="shared" si="1"/>
        <v/>
      </c>
      <c r="Q520" s="8">
        <f t="shared" si="2"/>
        <v>0</v>
      </c>
      <c r="R520" s="4"/>
    </row>
    <row r="521">
      <c r="A521" s="209" t="s">
        <v>1477</v>
      </c>
      <c r="B521" s="65">
        <f t="array" ref="B521">INDEX(postDEL!$A$2:$P782,$O521,2)</f>
        <v>44522</v>
      </c>
      <c r="C521" s="208">
        <f t="array" ref="C521">INDEX(postDEL!$A$2:$P782,$O521,3)</f>
        <v>0.2938310185</v>
      </c>
      <c r="D521" s="67" t="str">
        <f t="array" ref="D521">INDEX(postDEL!$A$2:$AN782,$O521,39)</f>
        <v>SpROSA145068</v>
      </c>
      <c r="E521" s="67" t="str">
        <f t="array" ref="E521">INDEX(postDEL!$A$2:$P782,$O521,4)</f>
        <v/>
      </c>
      <c r="F521" s="67" t="str">
        <f t="array" ref="F521">INDEX(postDEL!$A$2:$P782,$O521,5)</f>
        <v/>
      </c>
      <c r="G521" s="67" t="str">
        <f t="array" ref="G521">INDEX(postDEL!$A$2:$P782,$O521,11)</f>
        <v>Negative</v>
      </c>
      <c r="H521" s="67" t="str">
        <f t="array" ref="H521">INDEX(postDEL!$A$2:$AL782,$O521,37)</f>
        <v>Negative</v>
      </c>
      <c r="I521" s="65">
        <f t="array" ref="I521">INDEX(postDEL!$A$2:$AL782,$O521,12)</f>
        <v>44522</v>
      </c>
      <c r="J521" s="208">
        <f t="array" ref="J521">INDEX(postDEL!$A$2:$AL782,$O521,13)</f>
        <v>0.5365625</v>
      </c>
      <c r="K521" s="67" t="str">
        <f t="array" ref="K521">INDEX(postDEL!$A$2:$AL782,$O521,36)</f>
        <v/>
      </c>
      <c r="L521" s="67" t="str">
        <f t="array" ref="L521">INDEX(postDEL!$A$2:$AL782,$O521,38)</f>
        <v/>
      </c>
      <c r="M521" s="67" t="str">
        <f t="array" ref="M521">INDEX(postDEL!$A$2:$AL782,$O521,15)</f>
        <v/>
      </c>
      <c r="N521" s="8">
        <f>COUNTIF(postDEL!$A$2:$A782,A521)</f>
        <v>1</v>
      </c>
      <c r="O521" s="13">
        <f>MATCH(A521,postDEL!A$2:A782,0)</f>
        <v>520</v>
      </c>
      <c r="P521" s="8" t="str">
        <f t="shared" si="1"/>
        <v/>
      </c>
      <c r="Q521" s="8">
        <f t="shared" si="2"/>
        <v>0</v>
      </c>
      <c r="R521" s="4"/>
    </row>
    <row r="522">
      <c r="A522" s="209" t="s">
        <v>1479</v>
      </c>
      <c r="B522" s="65">
        <f t="array" ref="B522">INDEX(postDEL!$A$2:$P782,$O522,2)</f>
        <v>44522</v>
      </c>
      <c r="C522" s="208">
        <f t="array" ref="C522">INDEX(postDEL!$A$2:$P782,$O522,3)</f>
        <v>0.2941782407</v>
      </c>
      <c r="D522" s="67" t="str">
        <f t="array" ref="D522">INDEX(postDEL!$A$2:$AN782,$O522,39)</f>
        <v>SpROSA145068</v>
      </c>
      <c r="E522" s="67" t="str">
        <f t="array" ref="E522">INDEX(postDEL!$A$2:$P782,$O522,4)</f>
        <v/>
      </c>
      <c r="F522" s="67" t="str">
        <f t="array" ref="F522">INDEX(postDEL!$A$2:$P782,$O522,5)</f>
        <v/>
      </c>
      <c r="G522" s="67" t="str">
        <f t="array" ref="G522">INDEX(postDEL!$A$2:$P782,$O522,11)</f>
        <v>Negative</v>
      </c>
      <c r="H522" s="67" t="str">
        <f t="array" ref="H522">INDEX(postDEL!$A$2:$AL782,$O522,37)</f>
        <v>Negative</v>
      </c>
      <c r="I522" s="65">
        <f t="array" ref="I522">INDEX(postDEL!$A$2:$AL782,$O522,12)</f>
        <v>44522</v>
      </c>
      <c r="J522" s="208">
        <f t="array" ref="J522">INDEX(postDEL!$A$2:$AL782,$O522,13)</f>
        <v>0.5365625</v>
      </c>
      <c r="K522" s="67" t="str">
        <f t="array" ref="K522">INDEX(postDEL!$A$2:$AL782,$O522,36)</f>
        <v/>
      </c>
      <c r="L522" s="67" t="str">
        <f t="array" ref="L522">INDEX(postDEL!$A$2:$AL782,$O522,38)</f>
        <v/>
      </c>
      <c r="M522" s="67" t="str">
        <f t="array" ref="M522">INDEX(postDEL!$A$2:$AL782,$O522,15)</f>
        <v/>
      </c>
      <c r="N522" s="8">
        <f>COUNTIF(postDEL!$A$2:$A782,A522)</f>
        <v>1</v>
      </c>
      <c r="O522" s="13">
        <f>MATCH(A522,postDEL!A$2:A782,0)</f>
        <v>521</v>
      </c>
      <c r="P522" s="8" t="str">
        <f t="shared" si="1"/>
        <v/>
      </c>
      <c r="Q522" s="8">
        <f t="shared" si="2"/>
        <v>0</v>
      </c>
      <c r="R522" s="4"/>
    </row>
    <row r="523">
      <c r="A523" s="209" t="s">
        <v>1481</v>
      </c>
      <c r="B523" s="65">
        <f t="array" ref="B523">INDEX(postDEL!$A$2:$P782,$O523,2)</f>
        <v>44522</v>
      </c>
      <c r="C523" s="208">
        <f t="array" ref="C523">INDEX(postDEL!$A$2:$P782,$O523,3)</f>
        <v>0.2947569444</v>
      </c>
      <c r="D523" s="67" t="str">
        <f t="array" ref="D523">INDEX(postDEL!$A$2:$AN782,$O523,39)</f>
        <v>SpROSA573919</v>
      </c>
      <c r="E523" s="67" t="str">
        <f t="array" ref="E523">INDEX(postDEL!$A$2:$P782,$O523,4)</f>
        <v/>
      </c>
      <c r="F523" s="67" t="str">
        <f t="array" ref="F523">INDEX(postDEL!$A$2:$P782,$O523,5)</f>
        <v/>
      </c>
      <c r="G523" s="67" t="str">
        <f t="array" ref="G523">INDEX(postDEL!$A$2:$P782,$O523,11)</f>
        <v>Negative</v>
      </c>
      <c r="H523" s="67" t="str">
        <f t="array" ref="H523">INDEX(postDEL!$A$2:$AL782,$O523,37)</f>
        <v>Negative</v>
      </c>
      <c r="I523" s="65">
        <f t="array" ref="I523">INDEX(postDEL!$A$2:$AL782,$O523,12)</f>
        <v>44522</v>
      </c>
      <c r="J523" s="208">
        <f t="array" ref="J523">INDEX(postDEL!$A$2:$AL782,$O523,13)</f>
        <v>0.5365625</v>
      </c>
      <c r="K523" s="67" t="str">
        <f t="array" ref="K523">INDEX(postDEL!$A$2:$AL782,$O523,36)</f>
        <v/>
      </c>
      <c r="L523" s="67" t="str">
        <f t="array" ref="L523">INDEX(postDEL!$A$2:$AL782,$O523,38)</f>
        <v/>
      </c>
      <c r="M523" s="67" t="str">
        <f t="array" ref="M523">INDEX(postDEL!$A$2:$AL782,$O523,15)</f>
        <v/>
      </c>
      <c r="N523" s="8">
        <f>COUNTIF(postDEL!$A$2:$A782,A523)</f>
        <v>1</v>
      </c>
      <c r="O523" s="13">
        <f>MATCH(A523,postDEL!A$2:A782,0)</f>
        <v>522</v>
      </c>
      <c r="P523" s="8" t="str">
        <f t="shared" si="1"/>
        <v/>
      </c>
      <c r="Q523" s="8">
        <f t="shared" si="2"/>
        <v>0</v>
      </c>
      <c r="R523" s="4"/>
    </row>
    <row r="524">
      <c r="A524" s="209" t="s">
        <v>1483</v>
      </c>
      <c r="B524" s="65">
        <f t="array" ref="B524">INDEX(postDEL!$A$2:$P782,$O524,2)</f>
        <v>44522</v>
      </c>
      <c r="C524" s="208">
        <f t="array" ref="C524">INDEX(postDEL!$A$2:$P782,$O524,3)</f>
        <v>0.2959837963</v>
      </c>
      <c r="D524" s="67" t="str">
        <f t="array" ref="D524">INDEX(postDEL!$A$2:$AN782,$O524,39)</f>
        <v>SpROSA145068</v>
      </c>
      <c r="E524" s="67" t="str">
        <f t="array" ref="E524">INDEX(postDEL!$A$2:$P782,$O524,4)</f>
        <v/>
      </c>
      <c r="F524" s="67" t="str">
        <f t="array" ref="F524">INDEX(postDEL!$A$2:$P782,$O524,5)</f>
        <v/>
      </c>
      <c r="G524" s="67" t="str">
        <f t="array" ref="G524">INDEX(postDEL!$A$2:$P782,$O524,11)</f>
        <v>Negative</v>
      </c>
      <c r="H524" s="67" t="str">
        <f t="array" ref="H524">INDEX(postDEL!$A$2:$AL782,$O524,37)</f>
        <v>Negative</v>
      </c>
      <c r="I524" s="65">
        <f t="array" ref="I524">INDEX(postDEL!$A$2:$AL782,$O524,12)</f>
        <v>44522</v>
      </c>
      <c r="J524" s="208">
        <f t="array" ref="J524">INDEX(postDEL!$A$2:$AL782,$O524,13)</f>
        <v>0.5365625</v>
      </c>
      <c r="K524" s="67" t="str">
        <f t="array" ref="K524">INDEX(postDEL!$A$2:$AL782,$O524,36)</f>
        <v/>
      </c>
      <c r="L524" s="67" t="str">
        <f t="array" ref="L524">INDEX(postDEL!$A$2:$AL782,$O524,38)</f>
        <v/>
      </c>
      <c r="M524" s="67" t="str">
        <f t="array" ref="M524">INDEX(postDEL!$A$2:$AL782,$O524,15)</f>
        <v/>
      </c>
      <c r="N524" s="8">
        <f>COUNTIF(postDEL!$A$2:$A782,A524)</f>
        <v>1</v>
      </c>
      <c r="O524" s="13">
        <f>MATCH(A524,postDEL!A$2:A782,0)</f>
        <v>523</v>
      </c>
      <c r="P524" s="8" t="str">
        <f t="shared" si="1"/>
        <v/>
      </c>
      <c r="Q524" s="8">
        <f t="shared" si="2"/>
        <v>0</v>
      </c>
      <c r="R524" s="4"/>
    </row>
    <row r="525">
      <c r="A525" s="209" t="s">
        <v>1486</v>
      </c>
      <c r="B525" s="65">
        <f t="array" ref="B525">INDEX(postDEL!$A$2:$P782,$O525,2)</f>
        <v>44522</v>
      </c>
      <c r="C525" s="208">
        <f t="array" ref="C525">INDEX(postDEL!$A$2:$P782,$O525,3)</f>
        <v>0.2977546296</v>
      </c>
      <c r="D525" s="67" t="str">
        <f t="array" ref="D525">INDEX(postDEL!$A$2:$AN782,$O525,39)</f>
        <v>SpROSA573919</v>
      </c>
      <c r="E525" s="67" t="str">
        <f t="array" ref="E525">INDEX(postDEL!$A$2:$P782,$O525,4)</f>
        <v/>
      </c>
      <c r="F525" s="67" t="str">
        <f t="array" ref="F525">INDEX(postDEL!$A$2:$P782,$O525,5)</f>
        <v/>
      </c>
      <c r="G525" s="67" t="str">
        <f t="array" ref="G525">INDEX(postDEL!$A$2:$P782,$O525,11)</f>
        <v>Negative</v>
      </c>
      <c r="H525" s="67" t="str">
        <f t="array" ref="H525">INDEX(postDEL!$A$2:$AL782,$O525,37)</f>
        <v>Negative</v>
      </c>
      <c r="I525" s="65">
        <f t="array" ref="I525">INDEX(postDEL!$A$2:$AL782,$O525,12)</f>
        <v>44522</v>
      </c>
      <c r="J525" s="208">
        <f t="array" ref="J525">INDEX(postDEL!$A$2:$AL782,$O525,13)</f>
        <v>0.5365740741</v>
      </c>
      <c r="K525" s="67" t="str">
        <f t="array" ref="K525">INDEX(postDEL!$A$2:$AL782,$O525,36)</f>
        <v/>
      </c>
      <c r="L525" s="67" t="str">
        <f t="array" ref="L525">INDEX(postDEL!$A$2:$AL782,$O525,38)</f>
        <v>Original Participant was XXX - assume that note overrides (orig partic. elsewhere in same run)</v>
      </c>
      <c r="M525" s="67" t="str">
        <f t="array" ref="M525">INDEX(postDEL!$A$2:$AL782,$O525,15)</f>
        <v/>
      </c>
      <c r="N525" s="8">
        <f>COUNTIF(postDEL!$A$2:$A782,A525)</f>
        <v>1</v>
      </c>
      <c r="O525" s="13">
        <f>MATCH(A525,postDEL!A$2:A782,0)</f>
        <v>524</v>
      </c>
      <c r="P525" s="8" t="str">
        <f t="shared" si="1"/>
        <v/>
      </c>
      <c r="Q525" s="8">
        <f t="shared" si="2"/>
        <v>0</v>
      </c>
      <c r="R525" s="4"/>
    </row>
    <row r="526">
      <c r="A526" s="209" t="s">
        <v>1489</v>
      </c>
      <c r="B526" s="65">
        <f t="array" ref="B526">INDEX(postDEL!$A$2:$P782,$O526,2)</f>
        <v>44522</v>
      </c>
      <c r="C526" s="208">
        <f t="array" ref="C526">INDEX(postDEL!$A$2:$P782,$O526,3)</f>
        <v>0.2983449074</v>
      </c>
      <c r="D526" s="67" t="str">
        <f t="array" ref="D526">INDEX(postDEL!$A$2:$AN782,$O526,39)</f>
        <v>SpROSA145068</v>
      </c>
      <c r="E526" s="67" t="str">
        <f t="array" ref="E526">INDEX(postDEL!$A$2:$P782,$O526,4)</f>
        <v/>
      </c>
      <c r="F526" s="67" t="str">
        <f t="array" ref="F526">INDEX(postDEL!$A$2:$P782,$O526,5)</f>
        <v/>
      </c>
      <c r="G526" s="67" t="str">
        <f t="array" ref="G526">INDEX(postDEL!$A$2:$P782,$O526,11)</f>
        <v>Negative</v>
      </c>
      <c r="H526" s="67" t="str">
        <f t="array" ref="H526">INDEX(postDEL!$A$2:$AL782,$O526,37)</f>
        <v>Negative</v>
      </c>
      <c r="I526" s="65">
        <f t="array" ref="I526">INDEX(postDEL!$A$2:$AL782,$O526,12)</f>
        <v>44522</v>
      </c>
      <c r="J526" s="208">
        <f t="array" ref="J526">INDEX(postDEL!$A$2:$AL782,$O526,13)</f>
        <v>0.5365740741</v>
      </c>
      <c r="K526" s="67" t="str">
        <f t="array" ref="K526">INDEX(postDEL!$A$2:$AL782,$O526,36)</f>
        <v/>
      </c>
      <c r="L526" s="67" t="str">
        <f t="array" ref="L526">INDEX(postDEL!$A$2:$AL782,$O526,38)</f>
        <v/>
      </c>
      <c r="M526" s="67" t="str">
        <f t="array" ref="M526">INDEX(postDEL!$A$2:$AL782,$O526,15)</f>
        <v/>
      </c>
      <c r="N526" s="8">
        <f>COUNTIF(postDEL!$A$2:$A782,A526)</f>
        <v>1</v>
      </c>
      <c r="O526" s="13">
        <f>MATCH(A526,postDEL!A$2:A782,0)</f>
        <v>525</v>
      </c>
      <c r="P526" s="8" t="str">
        <f t="shared" si="1"/>
        <v/>
      </c>
      <c r="Q526" s="8">
        <f t="shared" si="2"/>
        <v>0</v>
      </c>
      <c r="R526" s="4"/>
    </row>
    <row r="527">
      <c r="A527" s="209" t="s">
        <v>1491</v>
      </c>
      <c r="B527" s="65">
        <f t="array" ref="B527">INDEX(postDEL!$A$2:$P782,$O527,2)</f>
        <v>44522</v>
      </c>
      <c r="C527" s="208">
        <f t="array" ref="C527">INDEX(postDEL!$A$2:$P782,$O527,3)</f>
        <v>0.3025</v>
      </c>
      <c r="D527" s="67" t="str">
        <f t="array" ref="D527">INDEX(postDEL!$A$2:$AN782,$O527,39)</f>
        <v>SpROSA145068</v>
      </c>
      <c r="E527" s="67" t="str">
        <f t="array" ref="E527">INDEX(postDEL!$A$2:$P782,$O527,4)</f>
        <v/>
      </c>
      <c r="F527" s="67" t="str">
        <f t="array" ref="F527">INDEX(postDEL!$A$2:$P782,$O527,5)</f>
        <v/>
      </c>
      <c r="G527" s="67" t="str">
        <f t="array" ref="G527">INDEX(postDEL!$A$2:$P782,$O527,11)</f>
        <v>Negative</v>
      </c>
      <c r="H527" s="67" t="str">
        <f t="array" ref="H527">INDEX(postDEL!$A$2:$AL782,$O527,37)</f>
        <v>Negative</v>
      </c>
      <c r="I527" s="65">
        <f t="array" ref="I527">INDEX(postDEL!$A$2:$AL782,$O527,12)</f>
        <v>44522</v>
      </c>
      <c r="J527" s="208">
        <f t="array" ref="J527">INDEX(postDEL!$A$2:$AL782,$O527,13)</f>
        <v>0.5365740741</v>
      </c>
      <c r="K527" s="67" t="str">
        <f t="array" ref="K527">INDEX(postDEL!$A$2:$AL782,$O527,36)</f>
        <v/>
      </c>
      <c r="L527" s="67" t="str">
        <f t="array" ref="L527">INDEX(postDEL!$A$2:$AL782,$O527,38)</f>
        <v/>
      </c>
      <c r="M527" s="67" t="str">
        <f t="array" ref="M527">INDEX(postDEL!$A$2:$AL782,$O527,15)</f>
        <v/>
      </c>
      <c r="N527" s="8">
        <f>COUNTIF(postDEL!$A$2:$A782,A527)</f>
        <v>1</v>
      </c>
      <c r="O527" s="13">
        <f>MATCH(A527,postDEL!A$2:A782,0)</f>
        <v>526</v>
      </c>
      <c r="P527" s="8" t="str">
        <f t="shared" si="1"/>
        <v/>
      </c>
      <c r="Q527" s="8">
        <f t="shared" si="2"/>
        <v>0</v>
      </c>
      <c r="R527" s="4"/>
    </row>
    <row r="528">
      <c r="A528" s="209" t="s">
        <v>1493</v>
      </c>
      <c r="B528" s="65">
        <f t="array" ref="B528">INDEX(postDEL!$A$2:$P782,$O528,2)</f>
        <v>44522</v>
      </c>
      <c r="C528" s="208">
        <f t="array" ref="C528">INDEX(postDEL!$A$2:$P782,$O528,3)</f>
        <v>0.3042476852</v>
      </c>
      <c r="D528" s="67" t="str">
        <f t="array" ref="D528">INDEX(postDEL!$A$2:$AN782,$O528,39)</f>
        <v>SpROSA573919</v>
      </c>
      <c r="E528" s="67" t="str">
        <f t="array" ref="E528">INDEX(postDEL!$A$2:$P782,$O528,4)</f>
        <v/>
      </c>
      <c r="F528" s="67" t="str">
        <f t="array" ref="F528">INDEX(postDEL!$A$2:$P782,$O528,5)</f>
        <v/>
      </c>
      <c r="G528" s="67" t="str">
        <f t="array" ref="G528">INDEX(postDEL!$A$2:$P782,$O528,11)</f>
        <v>Negative</v>
      </c>
      <c r="H528" s="67" t="str">
        <f t="array" ref="H528">INDEX(postDEL!$A$2:$AL782,$O528,37)</f>
        <v>Negative</v>
      </c>
      <c r="I528" s="65">
        <f t="array" ref="I528">INDEX(postDEL!$A$2:$AL782,$O528,12)</f>
        <v>44522</v>
      </c>
      <c r="J528" s="208">
        <f t="array" ref="J528">INDEX(postDEL!$A$2:$AL782,$O528,13)</f>
        <v>0.5365740741</v>
      </c>
      <c r="K528" s="67" t="str">
        <f t="array" ref="K528">INDEX(postDEL!$A$2:$AL782,$O528,36)</f>
        <v/>
      </c>
      <c r="L528" s="67" t="str">
        <f t="array" ref="L528">INDEX(postDEL!$A$2:$AL782,$O528,38)</f>
        <v/>
      </c>
      <c r="M528" s="67" t="str">
        <f t="array" ref="M528">INDEX(postDEL!$A$2:$AL782,$O528,15)</f>
        <v/>
      </c>
      <c r="N528" s="8">
        <f>COUNTIF(postDEL!$A$2:$A782,A528)</f>
        <v>1</v>
      </c>
      <c r="O528" s="13">
        <f>MATCH(A528,postDEL!A$2:A782,0)</f>
        <v>527</v>
      </c>
      <c r="P528" s="8" t="str">
        <f t="shared" si="1"/>
        <v/>
      </c>
      <c r="Q528" s="8">
        <f t="shared" si="2"/>
        <v>0</v>
      </c>
      <c r="R528" s="4"/>
    </row>
    <row r="529">
      <c r="A529" s="209" t="s">
        <v>1495</v>
      </c>
      <c r="B529" s="65">
        <f t="array" ref="B529">INDEX(postDEL!$A$2:$P782,$O529,2)</f>
        <v>44522</v>
      </c>
      <c r="C529" s="208">
        <f t="array" ref="C529">INDEX(postDEL!$A$2:$P782,$O529,3)</f>
        <v>0.3057291667</v>
      </c>
      <c r="D529" s="67" t="str">
        <f t="array" ref="D529">INDEX(postDEL!$A$2:$AN782,$O529,39)</f>
        <v>SpROSA573919</v>
      </c>
      <c r="E529" s="67" t="str">
        <f t="array" ref="E529">INDEX(postDEL!$A$2:$P782,$O529,4)</f>
        <v/>
      </c>
      <c r="F529" s="67" t="str">
        <f t="array" ref="F529">INDEX(postDEL!$A$2:$P782,$O529,5)</f>
        <v/>
      </c>
      <c r="G529" s="67" t="str">
        <f t="array" ref="G529">INDEX(postDEL!$A$2:$P782,$O529,11)</f>
        <v>Negative</v>
      </c>
      <c r="H529" s="67" t="str">
        <f t="array" ref="H529">INDEX(postDEL!$A$2:$AL782,$O529,37)</f>
        <v>Negative</v>
      </c>
      <c r="I529" s="65">
        <f t="array" ref="I529">INDEX(postDEL!$A$2:$AL782,$O529,12)</f>
        <v>44522</v>
      </c>
      <c r="J529" s="208">
        <f t="array" ref="J529">INDEX(postDEL!$A$2:$AL782,$O529,13)</f>
        <v>0.5365740741</v>
      </c>
      <c r="K529" s="67" t="str">
        <f t="array" ref="K529">INDEX(postDEL!$A$2:$AL782,$O529,36)</f>
        <v/>
      </c>
      <c r="L529" s="67" t="str">
        <f t="array" ref="L529">INDEX(postDEL!$A$2:$AL782,$O529,38)</f>
        <v/>
      </c>
      <c r="M529" s="67" t="str">
        <f t="array" ref="M529">INDEX(postDEL!$A$2:$AL782,$O529,15)</f>
        <v/>
      </c>
      <c r="N529" s="8">
        <f>COUNTIF(postDEL!$A$2:$A782,A529)</f>
        <v>1</v>
      </c>
      <c r="O529" s="13">
        <f>MATCH(A529,postDEL!A$2:A782,0)</f>
        <v>528</v>
      </c>
      <c r="P529" s="8" t="str">
        <f t="shared" si="1"/>
        <v/>
      </c>
      <c r="Q529" s="8">
        <f t="shared" si="2"/>
        <v>0</v>
      </c>
      <c r="R529" s="4"/>
    </row>
    <row r="530">
      <c r="A530" s="209" t="s">
        <v>1497</v>
      </c>
      <c r="B530" s="65">
        <f t="array" ref="B530">INDEX(postDEL!$A$2:$P782,$O530,2)</f>
        <v>44522</v>
      </c>
      <c r="C530" s="208">
        <f t="array" ref="C530">INDEX(postDEL!$A$2:$P782,$O530,3)</f>
        <v>0.3269675926</v>
      </c>
      <c r="D530" s="67" t="str">
        <f t="array" ref="D530">INDEX(postDEL!$A$2:$AN782,$O530,39)</f>
        <v>SpROSA145068</v>
      </c>
      <c r="E530" s="67" t="str">
        <f t="array" ref="E530">INDEX(postDEL!$A$2:$P782,$O530,4)</f>
        <v/>
      </c>
      <c r="F530" s="67" t="str">
        <f t="array" ref="F530">INDEX(postDEL!$A$2:$P782,$O530,5)</f>
        <v/>
      </c>
      <c r="G530" s="67" t="str">
        <f t="array" ref="G530">INDEX(postDEL!$A$2:$P782,$O530,11)</f>
        <v>Negative</v>
      </c>
      <c r="H530" s="67" t="str">
        <f t="array" ref="H530">INDEX(postDEL!$A$2:$AL782,$O530,37)</f>
        <v>Negative</v>
      </c>
      <c r="I530" s="65">
        <f t="array" ref="I530">INDEX(postDEL!$A$2:$AL782,$O530,12)</f>
        <v>44522</v>
      </c>
      <c r="J530" s="208">
        <f t="array" ref="J530">INDEX(postDEL!$A$2:$AL782,$O530,13)</f>
        <v>0.5365740741</v>
      </c>
      <c r="K530" s="67" t="str">
        <f t="array" ref="K530">INDEX(postDEL!$A$2:$AL782,$O530,36)</f>
        <v/>
      </c>
      <c r="L530" s="67" t="str">
        <f t="array" ref="L530">INDEX(postDEL!$A$2:$AL782,$O530,38)</f>
        <v/>
      </c>
      <c r="M530" s="67" t="str">
        <f t="array" ref="M530">INDEX(postDEL!$A$2:$AL782,$O530,15)</f>
        <v/>
      </c>
      <c r="N530" s="8">
        <f>COUNTIF(postDEL!$A$2:$A782,A530)</f>
        <v>1</v>
      </c>
      <c r="O530" s="13">
        <f>MATCH(A530,postDEL!A$2:A782,0)</f>
        <v>529</v>
      </c>
      <c r="P530" s="8" t="str">
        <f t="shared" si="1"/>
        <v/>
      </c>
      <c r="Q530" s="8">
        <f t="shared" si="2"/>
        <v>0</v>
      </c>
      <c r="R530" s="4"/>
    </row>
    <row r="531">
      <c r="A531" s="209" t="s">
        <v>1499</v>
      </c>
      <c r="B531" s="65">
        <f t="array" ref="B531">INDEX(postDEL!$A$2:$P782,$O531,2)</f>
        <v>44522</v>
      </c>
      <c r="C531" s="208">
        <f t="array" ref="C531">INDEX(postDEL!$A$2:$P782,$O531,3)</f>
        <v>0.3353703704</v>
      </c>
      <c r="D531" s="67" t="str">
        <f t="array" ref="D531">INDEX(postDEL!$A$2:$AN782,$O531,39)</f>
        <v>SpROSA145068</v>
      </c>
      <c r="E531" s="67" t="str">
        <f t="array" ref="E531">INDEX(postDEL!$A$2:$P782,$O531,4)</f>
        <v/>
      </c>
      <c r="F531" s="67" t="str">
        <f t="array" ref="F531">INDEX(postDEL!$A$2:$P782,$O531,5)</f>
        <v/>
      </c>
      <c r="G531" s="67" t="str">
        <f t="array" ref="G531">INDEX(postDEL!$A$2:$P782,$O531,11)</f>
        <v>Negative</v>
      </c>
      <c r="H531" s="67" t="str">
        <f t="array" ref="H531">INDEX(postDEL!$A$2:$AL782,$O531,37)</f>
        <v>Negative</v>
      </c>
      <c r="I531" s="65">
        <f t="array" ref="I531">INDEX(postDEL!$A$2:$AL782,$O531,12)</f>
        <v>44522</v>
      </c>
      <c r="J531" s="208">
        <f t="array" ref="J531">INDEX(postDEL!$A$2:$AL782,$O531,13)</f>
        <v>0.5365740741</v>
      </c>
      <c r="K531" s="67" t="str">
        <f t="array" ref="K531">INDEX(postDEL!$A$2:$AL782,$O531,36)</f>
        <v/>
      </c>
      <c r="L531" s="67" t="str">
        <f t="array" ref="L531">INDEX(postDEL!$A$2:$AL782,$O531,38)</f>
        <v/>
      </c>
      <c r="M531" s="67" t="str">
        <f t="array" ref="M531">INDEX(postDEL!$A$2:$AL782,$O531,15)</f>
        <v/>
      </c>
      <c r="N531" s="8">
        <f>COUNTIF(postDEL!$A$2:$A782,A531)</f>
        <v>1</v>
      </c>
      <c r="O531" s="13">
        <f>MATCH(A531,postDEL!A$2:A782,0)</f>
        <v>530</v>
      </c>
      <c r="P531" s="8" t="str">
        <f t="shared" si="1"/>
        <v/>
      </c>
      <c r="Q531" s="8">
        <f t="shared" si="2"/>
        <v>0</v>
      </c>
      <c r="R531" s="4"/>
    </row>
    <row r="532">
      <c r="A532" s="209" t="s">
        <v>1501</v>
      </c>
      <c r="B532" s="65">
        <f t="array" ref="B532">INDEX(postDEL!$A$2:$P782,$O532,2)</f>
        <v>44522</v>
      </c>
      <c r="C532" s="208">
        <f t="array" ref="C532">INDEX(postDEL!$A$2:$P782,$O532,3)</f>
        <v>0.3552199074</v>
      </c>
      <c r="D532" s="67" t="str">
        <f t="array" ref="D532">INDEX(postDEL!$A$2:$AN782,$O532,39)</f>
        <v>SpROSA145068</v>
      </c>
      <c r="E532" s="67" t="str">
        <f t="array" ref="E532">INDEX(postDEL!$A$2:$P782,$O532,4)</f>
        <v/>
      </c>
      <c r="F532" s="67" t="str">
        <f t="array" ref="F532">INDEX(postDEL!$A$2:$P782,$O532,5)</f>
        <v/>
      </c>
      <c r="G532" s="67" t="str">
        <f t="array" ref="G532">INDEX(postDEL!$A$2:$P782,$O532,11)</f>
        <v>Negative</v>
      </c>
      <c r="H532" s="67" t="str">
        <f t="array" ref="H532">INDEX(postDEL!$A$2:$AL782,$O532,37)</f>
        <v>Negative</v>
      </c>
      <c r="I532" s="65">
        <f t="array" ref="I532">INDEX(postDEL!$A$2:$AL782,$O532,12)</f>
        <v>44522</v>
      </c>
      <c r="J532" s="208">
        <f t="array" ref="J532">INDEX(postDEL!$A$2:$AL782,$O532,13)</f>
        <v>0.5365740741</v>
      </c>
      <c r="K532" s="67" t="str">
        <f t="array" ref="K532">INDEX(postDEL!$A$2:$AL782,$O532,36)</f>
        <v/>
      </c>
      <c r="L532" s="67" t="str">
        <f t="array" ref="L532">INDEX(postDEL!$A$2:$AL782,$O532,38)</f>
        <v/>
      </c>
      <c r="M532" s="67" t="str">
        <f t="array" ref="M532">INDEX(postDEL!$A$2:$AL782,$O532,15)</f>
        <v/>
      </c>
      <c r="N532" s="8">
        <f>COUNTIF(postDEL!$A$2:$A782,A532)</f>
        <v>1</v>
      </c>
      <c r="O532" s="13">
        <f>MATCH(A532,postDEL!A$2:A782,0)</f>
        <v>531</v>
      </c>
      <c r="P532" s="8" t="str">
        <f t="shared" si="1"/>
        <v/>
      </c>
      <c r="Q532" s="8">
        <f t="shared" si="2"/>
        <v>0</v>
      </c>
      <c r="R532" s="4"/>
    </row>
    <row r="533">
      <c r="A533" s="209" t="s">
        <v>1504</v>
      </c>
      <c r="B533" s="65">
        <f t="array" ref="B533">INDEX(postDEL!$A$2:$P782,$O533,2)</f>
        <v>44522</v>
      </c>
      <c r="C533" s="208">
        <f t="array" ref="C533">INDEX(postDEL!$A$2:$P782,$O533,3)</f>
        <v>0.355625</v>
      </c>
      <c r="D533" s="67" t="str">
        <f t="array" ref="D533">INDEX(postDEL!$A$2:$AN782,$O533,39)</f>
        <v>SpROSA145068</v>
      </c>
      <c r="E533" s="67" t="str">
        <f t="array" ref="E533">INDEX(postDEL!$A$2:$P782,$O533,4)</f>
        <v/>
      </c>
      <c r="F533" s="67" t="str">
        <f t="array" ref="F533">INDEX(postDEL!$A$2:$P782,$O533,5)</f>
        <v/>
      </c>
      <c r="G533" s="67" t="str">
        <f t="array" ref="G533">INDEX(postDEL!$A$2:$P782,$O533,11)</f>
        <v>Negative</v>
      </c>
      <c r="H533" s="67" t="str">
        <f t="array" ref="H533">INDEX(postDEL!$A$2:$AL782,$O533,37)</f>
        <v>Negative</v>
      </c>
      <c r="I533" s="65">
        <f t="array" ref="I533">INDEX(postDEL!$A$2:$AL782,$O533,12)</f>
        <v>44522</v>
      </c>
      <c r="J533" s="208">
        <f t="array" ref="J533">INDEX(postDEL!$A$2:$AL782,$O533,13)</f>
        <v>0.5365740741</v>
      </c>
      <c r="K533" s="67" t="str">
        <f t="array" ref="K533">INDEX(postDEL!$A$2:$AL782,$O533,36)</f>
        <v/>
      </c>
      <c r="L533" s="67" t="str">
        <f t="array" ref="L533">INDEX(postDEL!$A$2:$AL782,$O533,38)</f>
        <v/>
      </c>
      <c r="M533" s="67" t="str">
        <f t="array" ref="M533">INDEX(postDEL!$A$2:$AL782,$O533,15)</f>
        <v/>
      </c>
      <c r="N533" s="8">
        <f>COUNTIF(postDEL!$A$2:$A782,A533)</f>
        <v>1</v>
      </c>
      <c r="O533" s="13">
        <f>MATCH(A533,postDEL!A$2:A782,0)</f>
        <v>532</v>
      </c>
      <c r="P533" s="8" t="str">
        <f t="shared" si="1"/>
        <v/>
      </c>
      <c r="Q533" s="8">
        <f t="shared" si="2"/>
        <v>0</v>
      </c>
      <c r="R533" s="4"/>
    </row>
    <row r="534">
      <c r="A534" s="209" t="s">
        <v>1507</v>
      </c>
      <c r="B534" s="65">
        <f t="array" ref="B534">INDEX(postDEL!$A$2:$P782,$O534,2)</f>
        <v>44522</v>
      </c>
      <c r="C534" s="208">
        <f t="array" ref="C534">INDEX(postDEL!$A$2:$P782,$O534,3)</f>
        <v>0.355787037</v>
      </c>
      <c r="D534" s="67" t="str">
        <f t="array" ref="D534">INDEX(postDEL!$A$2:$AN782,$O534,39)</f>
        <v>SpROSA145068</v>
      </c>
      <c r="E534" s="67" t="str">
        <f t="array" ref="E534">INDEX(postDEL!$A$2:$P782,$O534,4)</f>
        <v/>
      </c>
      <c r="F534" s="67" t="str">
        <f t="array" ref="F534">INDEX(postDEL!$A$2:$P782,$O534,5)</f>
        <v/>
      </c>
      <c r="G534" s="67" t="str">
        <f t="array" ref="G534">INDEX(postDEL!$A$2:$P782,$O534,11)</f>
        <v>Null</v>
      </c>
      <c r="H534" s="67" t="str">
        <f t="array" ref="H534">INDEX(postDEL!$A$2:$AL782,$O534,37)</f>
        <v>Negative</v>
      </c>
      <c r="I534" s="65">
        <f t="array" ref="I534">INDEX(postDEL!$A$2:$AL782,$O534,12)</f>
        <v>44868</v>
      </c>
      <c r="J534" s="208">
        <f t="array" ref="J534">INDEX(postDEL!$A$2:$AL782,$O534,13)</f>
        <v>0.5355208333</v>
      </c>
      <c r="K534" s="67">
        <f t="array" ref="K534">INDEX(postDEL!$A$2:$AL782,$O534,36)</f>
        <v>2.2</v>
      </c>
      <c r="L534" s="67" t="str">
        <f t="array" ref="L534">INDEX(postDEL!$A$2:$AL782,$O534,38)</f>
        <v/>
      </c>
      <c r="M534" s="67" t="str">
        <f t="array" ref="M534">INDEX(postDEL!$A$2:$AL782,$O534,15)</f>
        <v/>
      </c>
      <c r="N534" s="8">
        <f>COUNTIF(postDEL!$A$2:$A782,A534)</f>
        <v>1</v>
      </c>
      <c r="O534" s="13">
        <f>MATCH(A534,postDEL!A$2:A782,0)</f>
        <v>533</v>
      </c>
      <c r="P534" s="8" t="str">
        <f t="shared" si="1"/>
        <v/>
      </c>
      <c r="Q534" s="8">
        <f t="shared" si="2"/>
        <v>346</v>
      </c>
      <c r="R534" s="4"/>
    </row>
    <row r="535">
      <c r="A535" s="209" t="s">
        <v>1510</v>
      </c>
      <c r="B535" s="65">
        <f t="array" ref="B535">INDEX(postDEL!$A$2:$P782,$O535,2)</f>
        <v>44522</v>
      </c>
      <c r="C535" s="208">
        <f t="array" ref="C535">INDEX(postDEL!$A$2:$P782,$O535,3)</f>
        <v>0.3578009259</v>
      </c>
      <c r="D535" s="67" t="str">
        <f t="array" ref="D535">INDEX(postDEL!$A$2:$AN782,$O535,39)</f>
        <v>SpROSA145068</v>
      </c>
      <c r="E535" s="67" t="str">
        <f t="array" ref="E535">INDEX(postDEL!$A$2:$P782,$O535,4)</f>
        <v/>
      </c>
      <c r="F535" s="67" t="str">
        <f t="array" ref="F535">INDEX(postDEL!$A$2:$P782,$O535,5)</f>
        <v/>
      </c>
      <c r="G535" s="67" t="str">
        <f t="array" ref="G535">INDEX(postDEL!$A$2:$P782,$O535,11)</f>
        <v>Negative</v>
      </c>
      <c r="H535" s="67" t="str">
        <f t="array" ref="H535">INDEX(postDEL!$A$2:$AL782,$O535,37)</f>
        <v>Negative</v>
      </c>
      <c r="I535" s="65">
        <f t="array" ref="I535">INDEX(postDEL!$A$2:$AL782,$O535,12)</f>
        <v>44522</v>
      </c>
      <c r="J535" s="208">
        <f t="array" ref="J535">INDEX(postDEL!$A$2:$AL782,$O535,13)</f>
        <v>0.5365740741</v>
      </c>
      <c r="K535" s="67" t="str">
        <f t="array" ref="K535">INDEX(postDEL!$A$2:$AL782,$O535,36)</f>
        <v/>
      </c>
      <c r="L535" s="67" t="str">
        <f t="array" ref="L535">INDEX(postDEL!$A$2:$AL782,$O535,38)</f>
        <v/>
      </c>
      <c r="M535" s="67" t="str">
        <f t="array" ref="M535">INDEX(postDEL!$A$2:$AL782,$O535,15)</f>
        <v/>
      </c>
      <c r="N535" s="8">
        <f>COUNTIF(postDEL!$A$2:$A782,A535)</f>
        <v>1</v>
      </c>
      <c r="O535" s="13">
        <f>MATCH(A535,postDEL!A$2:A782,0)</f>
        <v>534</v>
      </c>
      <c r="P535" s="8" t="str">
        <f t="shared" si="1"/>
        <v/>
      </c>
      <c r="Q535" s="8">
        <f t="shared" si="2"/>
        <v>0</v>
      </c>
      <c r="R535" s="4"/>
    </row>
    <row r="536">
      <c r="A536" s="209" t="s">
        <v>1512</v>
      </c>
      <c r="B536" s="65">
        <f t="array" ref="B536">INDEX(postDEL!$A$2:$P782,$O536,2)</f>
        <v>44522</v>
      </c>
      <c r="C536" s="208">
        <f t="array" ref="C536">INDEX(postDEL!$A$2:$P782,$O536,3)</f>
        <v>0.3599768519</v>
      </c>
      <c r="D536" s="67" t="str">
        <f t="array" ref="D536">INDEX(postDEL!$A$2:$AN782,$O536,39)</f>
        <v>SpROSA573919</v>
      </c>
      <c r="E536" s="67" t="str">
        <f t="array" ref="E536">INDEX(postDEL!$A$2:$P782,$O536,4)</f>
        <v/>
      </c>
      <c r="F536" s="67" t="str">
        <f t="array" ref="F536">INDEX(postDEL!$A$2:$P782,$O536,5)</f>
        <v/>
      </c>
      <c r="G536" s="67" t="str">
        <f t="array" ref="G536">INDEX(postDEL!$A$2:$P782,$O536,11)</f>
        <v>Negative</v>
      </c>
      <c r="H536" s="67" t="str">
        <f t="array" ref="H536">INDEX(postDEL!$A$2:$AL782,$O536,37)</f>
        <v>Negative</v>
      </c>
      <c r="I536" s="65">
        <f t="array" ref="I536">INDEX(postDEL!$A$2:$AL782,$O536,12)</f>
        <v>44522</v>
      </c>
      <c r="J536" s="208">
        <f t="array" ref="J536">INDEX(postDEL!$A$2:$AL782,$O536,13)</f>
        <v>0.5365740741</v>
      </c>
      <c r="K536" s="67" t="str">
        <f t="array" ref="K536">INDEX(postDEL!$A$2:$AL782,$O536,36)</f>
        <v/>
      </c>
      <c r="L536" s="67" t="str">
        <f t="array" ref="L536">INDEX(postDEL!$A$2:$AL782,$O536,38)</f>
        <v/>
      </c>
      <c r="M536" s="67" t="str">
        <f t="array" ref="M536">INDEX(postDEL!$A$2:$AL782,$O536,15)</f>
        <v/>
      </c>
      <c r="N536" s="8">
        <f>COUNTIF(postDEL!$A$2:$A782,A536)</f>
        <v>1</v>
      </c>
      <c r="O536" s="13">
        <f>MATCH(A536,postDEL!A$2:A782,0)</f>
        <v>535</v>
      </c>
      <c r="P536" s="8" t="str">
        <f t="shared" si="1"/>
        <v/>
      </c>
      <c r="Q536" s="8">
        <f t="shared" si="2"/>
        <v>0</v>
      </c>
      <c r="R536" s="4"/>
    </row>
    <row r="537">
      <c r="A537" s="209" t="s">
        <v>1514</v>
      </c>
      <c r="B537" s="65">
        <f t="array" ref="B537">INDEX(postDEL!$A$2:$P782,$O537,2)</f>
        <v>44522</v>
      </c>
      <c r="C537" s="208">
        <f t="array" ref="C537">INDEX(postDEL!$A$2:$P782,$O537,3)</f>
        <v>0.367662037</v>
      </c>
      <c r="D537" s="67" t="str">
        <f t="array" ref="D537">INDEX(postDEL!$A$2:$AN782,$O537,39)</f>
        <v>SpROSA145068</v>
      </c>
      <c r="E537" s="67" t="str">
        <f t="array" ref="E537">INDEX(postDEL!$A$2:$P782,$O537,4)</f>
        <v/>
      </c>
      <c r="F537" s="67" t="str">
        <f t="array" ref="F537">INDEX(postDEL!$A$2:$P782,$O537,5)</f>
        <v/>
      </c>
      <c r="G537" s="67" t="str">
        <f t="array" ref="G537">INDEX(postDEL!$A$2:$P782,$O537,11)</f>
        <v>Negative</v>
      </c>
      <c r="H537" s="67" t="str">
        <f t="array" ref="H537">INDEX(postDEL!$A$2:$AL782,$O537,37)</f>
        <v>Negative</v>
      </c>
      <c r="I537" s="65">
        <f t="array" ref="I537">INDEX(postDEL!$A$2:$AL782,$O537,12)</f>
        <v>44522</v>
      </c>
      <c r="J537" s="208">
        <f t="array" ref="J537">INDEX(postDEL!$A$2:$AL782,$O537,13)</f>
        <v>0.5365740741</v>
      </c>
      <c r="K537" s="67" t="str">
        <f t="array" ref="K537">INDEX(postDEL!$A$2:$AL782,$O537,36)</f>
        <v/>
      </c>
      <c r="L537" s="67" t="str">
        <f t="array" ref="L537">INDEX(postDEL!$A$2:$AL782,$O537,38)</f>
        <v/>
      </c>
      <c r="M537" s="67" t="str">
        <f t="array" ref="M537">INDEX(postDEL!$A$2:$AL782,$O537,15)</f>
        <v/>
      </c>
      <c r="N537" s="8">
        <f>COUNTIF(postDEL!$A$2:$A782,A537)</f>
        <v>1</v>
      </c>
      <c r="O537" s="13">
        <f>MATCH(A537,postDEL!A$2:A782,0)</f>
        <v>536</v>
      </c>
      <c r="P537" s="8" t="str">
        <f t="shared" si="1"/>
        <v/>
      </c>
      <c r="Q537" s="8">
        <f t="shared" si="2"/>
        <v>0</v>
      </c>
      <c r="R537" s="4"/>
    </row>
    <row r="538">
      <c r="A538" s="209" t="s">
        <v>1516</v>
      </c>
      <c r="B538" s="65">
        <f t="array" ref="B538">INDEX(postDEL!$A$2:$P782,$O538,2)</f>
        <v>44522</v>
      </c>
      <c r="C538" s="208">
        <f t="array" ref="C538">INDEX(postDEL!$A$2:$P782,$O538,3)</f>
        <v>0.3958101852</v>
      </c>
      <c r="D538" s="67" t="str">
        <f t="array" ref="D538">INDEX(postDEL!$A$2:$AN782,$O538,39)</f>
        <v>SpROSA573919</v>
      </c>
      <c r="E538" s="67" t="str">
        <f t="array" ref="E538">INDEX(postDEL!$A$2:$P782,$O538,4)</f>
        <v/>
      </c>
      <c r="F538" s="67" t="str">
        <f t="array" ref="F538">INDEX(postDEL!$A$2:$P782,$O538,5)</f>
        <v/>
      </c>
      <c r="G538" s="67" t="str">
        <f t="array" ref="G538">INDEX(postDEL!$A$2:$P782,$O538,11)</f>
        <v>Negative</v>
      </c>
      <c r="H538" s="67" t="str">
        <f t="array" ref="H538">INDEX(postDEL!$A$2:$AL782,$O538,37)</f>
        <v>Negative</v>
      </c>
      <c r="I538" s="65">
        <f t="array" ref="I538">INDEX(postDEL!$A$2:$AL782,$O538,12)</f>
        <v>44522</v>
      </c>
      <c r="J538" s="208">
        <f t="array" ref="J538">INDEX(postDEL!$A$2:$AL782,$O538,13)</f>
        <v>0.5365740741</v>
      </c>
      <c r="K538" s="67" t="str">
        <f t="array" ref="K538">INDEX(postDEL!$A$2:$AL782,$O538,36)</f>
        <v/>
      </c>
      <c r="L538" s="67" t="str">
        <f t="array" ref="L538">INDEX(postDEL!$A$2:$AL782,$O538,38)</f>
        <v/>
      </c>
      <c r="M538" s="67" t="str">
        <f t="array" ref="M538">INDEX(postDEL!$A$2:$AL782,$O538,15)</f>
        <v/>
      </c>
      <c r="N538" s="8">
        <f>COUNTIF(postDEL!$A$2:$A782,A538)</f>
        <v>1</v>
      </c>
      <c r="O538" s="13">
        <f>MATCH(A538,postDEL!A$2:A782,0)</f>
        <v>537</v>
      </c>
      <c r="P538" s="8" t="str">
        <f t="shared" si="1"/>
        <v/>
      </c>
      <c r="Q538" s="8">
        <f t="shared" si="2"/>
        <v>0</v>
      </c>
      <c r="R538" s="4"/>
    </row>
    <row r="539">
      <c r="A539" s="209" t="s">
        <v>1518</v>
      </c>
      <c r="B539" s="65">
        <f t="array" ref="B539">INDEX(postDEL!$A$2:$P782,$O539,2)</f>
        <v>44522</v>
      </c>
      <c r="C539" s="208">
        <f t="array" ref="C539">INDEX(postDEL!$A$2:$P782,$O539,3)</f>
        <v>0.3961226852</v>
      </c>
      <c r="D539" s="67" t="str">
        <f t="array" ref="D539">INDEX(postDEL!$A$2:$AN782,$O539,39)</f>
        <v>SpROSA573919</v>
      </c>
      <c r="E539" s="67" t="str">
        <f t="array" ref="E539">INDEX(postDEL!$A$2:$P782,$O539,4)</f>
        <v/>
      </c>
      <c r="F539" s="67" t="str">
        <f t="array" ref="F539">INDEX(postDEL!$A$2:$P782,$O539,5)</f>
        <v/>
      </c>
      <c r="G539" s="67" t="str">
        <f t="array" ref="G539">INDEX(postDEL!$A$2:$P782,$O539,11)</f>
        <v>Negative</v>
      </c>
      <c r="H539" s="67" t="str">
        <f t="array" ref="H539">INDEX(postDEL!$A$2:$AL782,$O539,37)</f>
        <v>Negative</v>
      </c>
      <c r="I539" s="65">
        <f t="array" ref="I539">INDEX(postDEL!$A$2:$AL782,$O539,12)</f>
        <v>44522</v>
      </c>
      <c r="J539" s="208">
        <f t="array" ref="J539">INDEX(postDEL!$A$2:$AL782,$O539,13)</f>
        <v>0.5365740741</v>
      </c>
      <c r="K539" s="67" t="str">
        <f t="array" ref="K539">INDEX(postDEL!$A$2:$AL782,$O539,36)</f>
        <v/>
      </c>
      <c r="L539" s="67" t="str">
        <f t="array" ref="L539">INDEX(postDEL!$A$2:$AL782,$O539,38)</f>
        <v/>
      </c>
      <c r="M539" s="67" t="str">
        <f t="array" ref="M539">INDEX(postDEL!$A$2:$AL782,$O539,15)</f>
        <v/>
      </c>
      <c r="N539" s="8">
        <f>COUNTIF(postDEL!$A$2:$A782,A539)</f>
        <v>1</v>
      </c>
      <c r="O539" s="13">
        <f>MATCH(A539,postDEL!A$2:A782,0)</f>
        <v>538</v>
      </c>
      <c r="P539" s="8" t="str">
        <f t="shared" si="1"/>
        <v/>
      </c>
      <c r="Q539" s="8">
        <f t="shared" si="2"/>
        <v>0</v>
      </c>
      <c r="R539" s="4"/>
    </row>
    <row r="540">
      <c r="A540" s="209" t="s">
        <v>1521</v>
      </c>
      <c r="B540" s="65">
        <f t="array" ref="B540">INDEX(postDEL!$A$2:$P782,$O540,2)</f>
        <v>44522</v>
      </c>
      <c r="C540" s="208">
        <f t="array" ref="C540">INDEX(postDEL!$A$2:$P782,$O540,3)</f>
        <v>0.4256712963</v>
      </c>
      <c r="D540" s="67" t="str">
        <f t="array" ref="D540">INDEX(postDEL!$A$2:$AN782,$O540,39)</f>
        <v>SpROSA145068</v>
      </c>
      <c r="E540" s="67" t="str">
        <f t="array" ref="E540">INDEX(postDEL!$A$2:$P782,$O540,4)</f>
        <v/>
      </c>
      <c r="F540" s="67" t="str">
        <f t="array" ref="F540">INDEX(postDEL!$A$2:$P782,$O540,5)</f>
        <v/>
      </c>
      <c r="G540" s="67" t="str">
        <f t="array" ref="G540">INDEX(postDEL!$A$2:$P782,$O540,11)</f>
        <v>Negative</v>
      </c>
      <c r="H540" s="67" t="str">
        <f t="array" ref="H540">INDEX(postDEL!$A$2:$AL782,$O540,37)</f>
        <v>Negative</v>
      </c>
      <c r="I540" s="65">
        <f t="array" ref="I540">INDEX(postDEL!$A$2:$AL782,$O540,12)</f>
        <v>44522</v>
      </c>
      <c r="J540" s="208">
        <f t="array" ref="J540">INDEX(postDEL!$A$2:$AL782,$O540,13)</f>
        <v>0.5365740741</v>
      </c>
      <c r="K540" s="67" t="str">
        <f t="array" ref="K540">INDEX(postDEL!$A$2:$AL782,$O540,36)</f>
        <v/>
      </c>
      <c r="L540" s="67" t="str">
        <f t="array" ref="L540">INDEX(postDEL!$A$2:$AL782,$O540,38)</f>
        <v/>
      </c>
      <c r="M540" s="67" t="str">
        <f t="array" ref="M540">INDEX(postDEL!$A$2:$AL782,$O540,15)</f>
        <v/>
      </c>
      <c r="N540" s="8">
        <f>COUNTIF(postDEL!$A$2:$A782,A540)</f>
        <v>1</v>
      </c>
      <c r="O540" s="13">
        <f>MATCH(A540,postDEL!A$2:A782,0)</f>
        <v>539</v>
      </c>
      <c r="P540" s="8" t="str">
        <f t="shared" si="1"/>
        <v/>
      </c>
      <c r="Q540" s="8">
        <f t="shared" si="2"/>
        <v>0</v>
      </c>
      <c r="R540" s="4"/>
    </row>
    <row r="541">
      <c r="A541" s="209" t="s">
        <v>1524</v>
      </c>
      <c r="B541" s="65">
        <f t="array" ref="B541">INDEX(postDEL!$A$2:$P782,$O541,2)</f>
        <v>44528</v>
      </c>
      <c r="C541" s="208">
        <f t="array" ref="C541">INDEX(postDEL!$A$2:$P782,$O541,3)</f>
        <v>0.8441087963</v>
      </c>
      <c r="D541" s="67" t="str">
        <f t="array" ref="D541">INDEX(postDEL!$A$2:$AN782,$O541,39)</f>
        <v>SpROSA145068</v>
      </c>
      <c r="E541" s="67" t="str">
        <f t="array" ref="E541">INDEX(postDEL!$A$2:$P782,$O541,4)</f>
        <v/>
      </c>
      <c r="F541" s="67" t="str">
        <f t="array" ref="F541">INDEX(postDEL!$A$2:$P782,$O541,5)</f>
        <v/>
      </c>
      <c r="G541" s="67" t="str">
        <f t="array" ref="G541">INDEX(postDEL!$A$2:$P782,$O541,11)</f>
        <v>Negative</v>
      </c>
      <c r="H541" s="67" t="str">
        <f t="array" ref="H541">INDEX(postDEL!$A$2:$AL782,$O541,37)</f>
        <v>Negative</v>
      </c>
      <c r="I541" s="65">
        <f t="array" ref="I541">INDEX(postDEL!$A$2:$AL782,$O541,12)</f>
        <v>44529</v>
      </c>
      <c r="J541" s="208">
        <f t="array" ref="J541">INDEX(postDEL!$A$2:$AL782,$O541,13)</f>
        <v>0.5002662037</v>
      </c>
      <c r="K541" s="67" t="str">
        <f t="array" ref="K541">INDEX(postDEL!$A$2:$AL782,$O541,36)</f>
        <v/>
      </c>
      <c r="L541" s="67" t="str">
        <f t="array" ref="L541">INDEX(postDEL!$A$2:$AL782,$O541,38)</f>
        <v/>
      </c>
      <c r="M541" s="67" t="str">
        <f t="array" ref="M541">INDEX(postDEL!$A$2:$AL782,$O541,15)</f>
        <v/>
      </c>
      <c r="N541" s="8">
        <f>COUNTIF(postDEL!$A$2:$A782,A541)</f>
        <v>1</v>
      </c>
      <c r="O541" s="13">
        <f>MATCH(A541,postDEL!A$2:A782,0)</f>
        <v>540</v>
      </c>
      <c r="P541" s="8" t="b">
        <f t="shared" si="1"/>
        <v>1</v>
      </c>
      <c r="Q541" s="8">
        <f t="shared" si="2"/>
        <v>1</v>
      </c>
      <c r="R541" s="4"/>
    </row>
    <row r="542">
      <c r="A542" s="209" t="s">
        <v>1527</v>
      </c>
      <c r="B542" s="65">
        <f t="array" ref="B542">INDEX(postDEL!$A$2:$P782,$O542,2)</f>
        <v>44528</v>
      </c>
      <c r="C542" s="208">
        <f t="array" ref="C542">INDEX(postDEL!$A$2:$P782,$O542,3)</f>
        <v>0.8442939815</v>
      </c>
      <c r="D542" s="67" t="str">
        <f t="array" ref="D542">INDEX(postDEL!$A$2:$AN782,$O542,39)</f>
        <v>SpROSA145068</v>
      </c>
      <c r="E542" s="67" t="str">
        <f t="array" ref="E542">INDEX(postDEL!$A$2:$P782,$O542,4)</f>
        <v/>
      </c>
      <c r="F542" s="67" t="str">
        <f t="array" ref="F542">INDEX(postDEL!$A$2:$P782,$O542,5)</f>
        <v/>
      </c>
      <c r="G542" s="67" t="str">
        <f t="array" ref="G542">INDEX(postDEL!$A$2:$P782,$O542,11)</f>
        <v>Negative</v>
      </c>
      <c r="H542" s="67" t="str">
        <f t="array" ref="H542">INDEX(postDEL!$A$2:$AL782,$O542,37)</f>
        <v>Negative</v>
      </c>
      <c r="I542" s="65">
        <f t="array" ref="I542">INDEX(postDEL!$A$2:$AL782,$O542,12)</f>
        <v>44529</v>
      </c>
      <c r="J542" s="208">
        <f t="array" ref="J542">INDEX(postDEL!$A$2:$AL782,$O542,13)</f>
        <v>0.5002662037</v>
      </c>
      <c r="K542" s="67" t="str">
        <f t="array" ref="K542">INDEX(postDEL!$A$2:$AL782,$O542,36)</f>
        <v/>
      </c>
      <c r="L542" s="67" t="str">
        <f t="array" ref="L542">INDEX(postDEL!$A$2:$AL782,$O542,38)</f>
        <v/>
      </c>
      <c r="M542" s="67" t="str">
        <f t="array" ref="M542">INDEX(postDEL!$A$2:$AL782,$O542,15)</f>
        <v/>
      </c>
      <c r="N542" s="8">
        <f>COUNTIF(postDEL!$A$2:$A782,A542)</f>
        <v>1</v>
      </c>
      <c r="O542" s="13">
        <f>MATCH(A542,postDEL!A$2:A782,0)</f>
        <v>541</v>
      </c>
      <c r="P542" s="8" t="str">
        <f t="shared" si="1"/>
        <v/>
      </c>
      <c r="Q542" s="8">
        <f t="shared" si="2"/>
        <v>1</v>
      </c>
      <c r="R542" s="4"/>
    </row>
    <row r="543">
      <c r="A543" s="209" t="s">
        <v>1530</v>
      </c>
      <c r="B543" s="65">
        <f t="array" ref="B543">INDEX(postDEL!$A$2:$P782,$O543,2)</f>
        <v>44529</v>
      </c>
      <c r="C543" s="208">
        <f t="array" ref="C543">INDEX(postDEL!$A$2:$P782,$O543,3)</f>
        <v>0.2204282407</v>
      </c>
      <c r="D543" s="67" t="str">
        <f t="array" ref="D543">INDEX(postDEL!$A$2:$AN782,$O543,39)</f>
        <v>SpROSA145068</v>
      </c>
      <c r="E543" s="67" t="str">
        <f t="array" ref="E543">INDEX(postDEL!$A$2:$P782,$O543,4)</f>
        <v/>
      </c>
      <c r="F543" s="67" t="str">
        <f t="array" ref="F543">INDEX(postDEL!$A$2:$P782,$O543,5)</f>
        <v/>
      </c>
      <c r="G543" s="67" t="str">
        <f t="array" ref="G543">INDEX(postDEL!$A$2:$P782,$O543,11)</f>
        <v>Negative</v>
      </c>
      <c r="H543" s="67" t="str">
        <f t="array" ref="H543">INDEX(postDEL!$A$2:$AL782,$O543,37)</f>
        <v>Negative</v>
      </c>
      <c r="I543" s="65">
        <f t="array" ref="I543">INDEX(postDEL!$A$2:$AL782,$O543,12)</f>
        <v>44529</v>
      </c>
      <c r="J543" s="208">
        <f t="array" ref="J543">INDEX(postDEL!$A$2:$AL782,$O543,13)</f>
        <v>0.5002662037</v>
      </c>
      <c r="K543" s="67" t="str">
        <f t="array" ref="K543">INDEX(postDEL!$A$2:$AL782,$O543,36)</f>
        <v/>
      </c>
      <c r="L543" s="67" t="str">
        <f t="array" ref="L543">INDEX(postDEL!$A$2:$AL782,$O543,38)</f>
        <v/>
      </c>
      <c r="M543" s="67" t="str">
        <f t="array" ref="M543">INDEX(postDEL!$A$2:$AL782,$O543,15)</f>
        <v/>
      </c>
      <c r="N543" s="8">
        <f>COUNTIF(postDEL!$A$2:$A782,A543)</f>
        <v>1</v>
      </c>
      <c r="O543" s="13">
        <f>MATCH(A543,postDEL!A$2:A782,0)</f>
        <v>542</v>
      </c>
      <c r="P543" s="8" t="b">
        <f t="shared" si="1"/>
        <v>1</v>
      </c>
      <c r="Q543" s="8">
        <f t="shared" si="2"/>
        <v>0</v>
      </c>
      <c r="R543" s="4"/>
    </row>
    <row r="544">
      <c r="A544" s="209" t="s">
        <v>1532</v>
      </c>
      <c r="B544" s="65">
        <f t="array" ref="B544">INDEX(postDEL!$A$2:$P782,$O544,2)</f>
        <v>44529</v>
      </c>
      <c r="C544" s="208">
        <f t="array" ref="C544">INDEX(postDEL!$A$2:$P782,$O544,3)</f>
        <v>0.2286458333</v>
      </c>
      <c r="D544" s="67" t="str">
        <f t="array" ref="D544">INDEX(postDEL!$A$2:$AN782,$O544,39)</f>
        <v>SpROSA145068</v>
      </c>
      <c r="E544" s="67" t="str">
        <f t="array" ref="E544">INDEX(postDEL!$A$2:$P782,$O544,4)</f>
        <v/>
      </c>
      <c r="F544" s="67" t="str">
        <f t="array" ref="F544">INDEX(postDEL!$A$2:$P782,$O544,5)</f>
        <v/>
      </c>
      <c r="G544" s="67" t="str">
        <f t="array" ref="G544">INDEX(postDEL!$A$2:$P782,$O544,11)</f>
        <v>Negative</v>
      </c>
      <c r="H544" s="67" t="str">
        <f t="array" ref="H544">INDEX(postDEL!$A$2:$AL782,$O544,37)</f>
        <v>Negative</v>
      </c>
      <c r="I544" s="65">
        <f t="array" ref="I544">INDEX(postDEL!$A$2:$AL782,$O544,12)</f>
        <v>44529</v>
      </c>
      <c r="J544" s="208">
        <f t="array" ref="J544">INDEX(postDEL!$A$2:$AL782,$O544,13)</f>
        <v>0.5002777778</v>
      </c>
      <c r="K544" s="67" t="str">
        <f t="array" ref="K544">INDEX(postDEL!$A$2:$AL782,$O544,36)</f>
        <v/>
      </c>
      <c r="L544" s="67" t="str">
        <f t="array" ref="L544">INDEX(postDEL!$A$2:$AL782,$O544,38)</f>
        <v/>
      </c>
      <c r="M544" s="67" t="str">
        <f t="array" ref="M544">INDEX(postDEL!$A$2:$AL782,$O544,15)</f>
        <v/>
      </c>
      <c r="N544" s="8">
        <f>COUNTIF(postDEL!$A$2:$A782,A544)</f>
        <v>1</v>
      </c>
      <c r="O544" s="13">
        <f>MATCH(A544,postDEL!A$2:A782,0)</f>
        <v>543</v>
      </c>
      <c r="P544" s="8" t="str">
        <f t="shared" si="1"/>
        <v/>
      </c>
      <c r="Q544" s="8">
        <f t="shared" si="2"/>
        <v>0</v>
      </c>
      <c r="R544" s="4"/>
    </row>
    <row r="545">
      <c r="A545" s="209" t="s">
        <v>1534</v>
      </c>
      <c r="B545" s="65">
        <f t="array" ref="B545">INDEX(postDEL!$A$2:$P782,$O545,2)</f>
        <v>44529</v>
      </c>
      <c r="C545" s="208">
        <f t="array" ref="C545">INDEX(postDEL!$A$2:$P782,$O545,3)</f>
        <v>0.2304398148</v>
      </c>
      <c r="D545" s="67" t="str">
        <f t="array" ref="D545">INDEX(postDEL!$A$2:$AN782,$O545,39)</f>
        <v>SpROSA145068</v>
      </c>
      <c r="E545" s="67" t="str">
        <f t="array" ref="E545">INDEX(postDEL!$A$2:$P782,$O545,4)</f>
        <v/>
      </c>
      <c r="F545" s="67" t="str">
        <f t="array" ref="F545">INDEX(postDEL!$A$2:$P782,$O545,5)</f>
        <v/>
      </c>
      <c r="G545" s="67" t="str">
        <f t="array" ref="G545">INDEX(postDEL!$A$2:$P782,$O545,11)</f>
        <v>Negative</v>
      </c>
      <c r="H545" s="67" t="str">
        <f t="array" ref="H545">INDEX(postDEL!$A$2:$AL782,$O545,37)</f>
        <v>Negative</v>
      </c>
      <c r="I545" s="65">
        <f t="array" ref="I545">INDEX(postDEL!$A$2:$AL782,$O545,12)</f>
        <v>44529</v>
      </c>
      <c r="J545" s="208">
        <f t="array" ref="J545">INDEX(postDEL!$A$2:$AL782,$O545,13)</f>
        <v>0.5002777778</v>
      </c>
      <c r="K545" s="67" t="str">
        <f t="array" ref="K545">INDEX(postDEL!$A$2:$AL782,$O545,36)</f>
        <v/>
      </c>
      <c r="L545" s="67" t="str">
        <f t="array" ref="L545">INDEX(postDEL!$A$2:$AL782,$O545,38)</f>
        <v/>
      </c>
      <c r="M545" s="67" t="str">
        <f t="array" ref="M545">INDEX(postDEL!$A$2:$AL782,$O545,15)</f>
        <v/>
      </c>
      <c r="N545" s="8">
        <f>COUNTIF(postDEL!$A$2:$A782,A545)</f>
        <v>1</v>
      </c>
      <c r="O545" s="13">
        <f>MATCH(A545,postDEL!A$2:A782,0)</f>
        <v>544</v>
      </c>
      <c r="P545" s="8" t="str">
        <f t="shared" si="1"/>
        <v/>
      </c>
      <c r="Q545" s="8">
        <f t="shared" si="2"/>
        <v>0</v>
      </c>
      <c r="R545" s="4"/>
    </row>
    <row r="546">
      <c r="A546" s="209" t="s">
        <v>1536</v>
      </c>
      <c r="B546" s="65">
        <f t="array" ref="B546">INDEX(postDEL!$A$2:$P782,$O546,2)</f>
        <v>44529</v>
      </c>
      <c r="C546" s="208">
        <f t="array" ref="C546">INDEX(postDEL!$A$2:$P782,$O546,3)</f>
        <v>0.230625</v>
      </c>
      <c r="D546" s="67" t="str">
        <f t="array" ref="D546">INDEX(postDEL!$A$2:$AN782,$O546,39)</f>
        <v>SpROSA145068</v>
      </c>
      <c r="E546" s="67" t="str">
        <f t="array" ref="E546">INDEX(postDEL!$A$2:$P782,$O546,4)</f>
        <v/>
      </c>
      <c r="F546" s="67" t="str">
        <f t="array" ref="F546">INDEX(postDEL!$A$2:$P782,$O546,5)</f>
        <v/>
      </c>
      <c r="G546" s="67" t="str">
        <f t="array" ref="G546">INDEX(postDEL!$A$2:$P782,$O546,11)</f>
        <v>Negative</v>
      </c>
      <c r="H546" s="67" t="str">
        <f t="array" ref="H546">INDEX(postDEL!$A$2:$AL782,$O546,37)</f>
        <v>Negative</v>
      </c>
      <c r="I546" s="65">
        <f t="array" ref="I546">INDEX(postDEL!$A$2:$AL782,$O546,12)</f>
        <v>44529</v>
      </c>
      <c r="J546" s="208">
        <f t="array" ref="J546">INDEX(postDEL!$A$2:$AL782,$O546,13)</f>
        <v>0.5002777778</v>
      </c>
      <c r="K546" s="67" t="str">
        <f t="array" ref="K546">INDEX(postDEL!$A$2:$AL782,$O546,36)</f>
        <v/>
      </c>
      <c r="L546" s="67" t="str">
        <f t="array" ref="L546">INDEX(postDEL!$A$2:$AL782,$O546,38)</f>
        <v/>
      </c>
      <c r="M546" s="67" t="str">
        <f t="array" ref="M546">INDEX(postDEL!$A$2:$AL782,$O546,15)</f>
        <v/>
      </c>
      <c r="N546" s="8">
        <f>COUNTIF(postDEL!$A$2:$A782,A546)</f>
        <v>1</v>
      </c>
      <c r="O546" s="13">
        <f>MATCH(A546,postDEL!A$2:A782,0)</f>
        <v>545</v>
      </c>
      <c r="P546" s="8" t="str">
        <f t="shared" si="1"/>
        <v/>
      </c>
      <c r="Q546" s="8">
        <f t="shared" si="2"/>
        <v>0</v>
      </c>
      <c r="R546" s="4"/>
    </row>
    <row r="547">
      <c r="A547" s="209" t="s">
        <v>1539</v>
      </c>
      <c r="B547" s="65">
        <f t="array" ref="B547">INDEX(postDEL!$A$2:$P782,$O547,2)</f>
        <v>44529</v>
      </c>
      <c r="C547" s="208">
        <f t="array" ref="C547">INDEX(postDEL!$A$2:$P782,$O547,3)</f>
        <v>0.2343171296</v>
      </c>
      <c r="D547" s="67" t="str">
        <f t="array" ref="D547">INDEX(postDEL!$A$2:$AN782,$O547,39)</f>
        <v>SpROSA145068</v>
      </c>
      <c r="E547" s="67" t="str">
        <f t="array" ref="E547">INDEX(postDEL!$A$2:$P782,$O547,4)</f>
        <v/>
      </c>
      <c r="F547" s="67" t="str">
        <f t="array" ref="F547">INDEX(postDEL!$A$2:$P782,$O547,5)</f>
        <v/>
      </c>
      <c r="G547" s="67" t="str">
        <f t="array" ref="G547">INDEX(postDEL!$A$2:$P782,$O547,11)</f>
        <v>Negative</v>
      </c>
      <c r="H547" s="67" t="str">
        <f t="array" ref="H547">INDEX(postDEL!$A$2:$AL782,$O547,37)</f>
        <v>Negative</v>
      </c>
      <c r="I547" s="65">
        <f t="array" ref="I547">INDEX(postDEL!$A$2:$AL782,$O547,12)</f>
        <v>44529</v>
      </c>
      <c r="J547" s="208">
        <f t="array" ref="J547">INDEX(postDEL!$A$2:$AL782,$O547,13)</f>
        <v>0.5002777778</v>
      </c>
      <c r="K547" s="67" t="str">
        <f t="array" ref="K547">INDEX(postDEL!$A$2:$AL782,$O547,36)</f>
        <v/>
      </c>
      <c r="L547" s="67" t="str">
        <f t="array" ref="L547">INDEX(postDEL!$A$2:$AL782,$O547,38)</f>
        <v/>
      </c>
      <c r="M547" s="67" t="str">
        <f t="array" ref="M547">INDEX(postDEL!$A$2:$AL782,$O547,15)</f>
        <v/>
      </c>
      <c r="N547" s="8">
        <f>COUNTIF(postDEL!$A$2:$A782,A547)</f>
        <v>1</v>
      </c>
      <c r="O547" s="13">
        <f>MATCH(A547,postDEL!A$2:A782,0)</f>
        <v>546</v>
      </c>
      <c r="P547" s="8" t="str">
        <f t="shared" si="1"/>
        <v/>
      </c>
      <c r="Q547" s="8">
        <f t="shared" si="2"/>
        <v>0</v>
      </c>
      <c r="R547" s="4"/>
    </row>
    <row r="548">
      <c r="A548" s="209" t="s">
        <v>1541</v>
      </c>
      <c r="B548" s="65">
        <f t="array" ref="B548">INDEX(postDEL!$A$2:$P782,$O548,2)</f>
        <v>44529</v>
      </c>
      <c r="C548" s="208">
        <f t="array" ref="C548">INDEX(postDEL!$A$2:$P782,$O548,3)</f>
        <v>0.2352314815</v>
      </c>
      <c r="D548" s="67" t="str">
        <f t="array" ref="D548">INDEX(postDEL!$A$2:$AN782,$O548,39)</f>
        <v>SpROSA145068</v>
      </c>
      <c r="E548" s="67" t="str">
        <f t="array" ref="E548">INDEX(postDEL!$A$2:$P782,$O548,4)</f>
        <v/>
      </c>
      <c r="F548" s="67" t="str">
        <f t="array" ref="F548">INDEX(postDEL!$A$2:$P782,$O548,5)</f>
        <v/>
      </c>
      <c r="G548" s="67" t="str">
        <f t="array" ref="G548">INDEX(postDEL!$A$2:$P782,$O548,11)</f>
        <v>Negative</v>
      </c>
      <c r="H548" s="67" t="str">
        <f t="array" ref="H548">INDEX(postDEL!$A$2:$AL782,$O548,37)</f>
        <v>Negative</v>
      </c>
      <c r="I548" s="65">
        <f t="array" ref="I548">INDEX(postDEL!$A$2:$AL782,$O548,12)</f>
        <v>44529</v>
      </c>
      <c r="J548" s="208">
        <f t="array" ref="J548">INDEX(postDEL!$A$2:$AL782,$O548,13)</f>
        <v>0.5002777778</v>
      </c>
      <c r="K548" s="67" t="str">
        <f t="array" ref="K548">INDEX(postDEL!$A$2:$AL782,$O548,36)</f>
        <v/>
      </c>
      <c r="L548" s="67" t="str">
        <f t="array" ref="L548">INDEX(postDEL!$A$2:$AL782,$O548,38)</f>
        <v/>
      </c>
      <c r="M548" s="67" t="str">
        <f t="array" ref="M548">INDEX(postDEL!$A$2:$AL782,$O548,15)</f>
        <v/>
      </c>
      <c r="N548" s="8">
        <f>COUNTIF(postDEL!$A$2:$A782,A548)</f>
        <v>1</v>
      </c>
      <c r="O548" s="13">
        <f>MATCH(A548,postDEL!A$2:A782,0)</f>
        <v>547</v>
      </c>
      <c r="P548" s="8" t="str">
        <f t="shared" si="1"/>
        <v/>
      </c>
      <c r="Q548" s="8">
        <f t="shared" si="2"/>
        <v>0</v>
      </c>
      <c r="R548" s="4"/>
    </row>
    <row r="549">
      <c r="A549" s="209" t="s">
        <v>1543</v>
      </c>
      <c r="B549" s="65">
        <f t="array" ref="B549">INDEX(postDEL!$A$2:$P782,$O549,2)</f>
        <v>44529</v>
      </c>
      <c r="C549" s="208">
        <f t="array" ref="C549">INDEX(postDEL!$A$2:$P782,$O549,3)</f>
        <v>0.245474537</v>
      </c>
      <c r="D549" s="67" t="str">
        <f t="array" ref="D549">INDEX(postDEL!$A$2:$AN782,$O549,39)</f>
        <v>SpROSA145068</v>
      </c>
      <c r="E549" s="67" t="str">
        <f t="array" ref="E549">INDEX(postDEL!$A$2:$P782,$O549,4)</f>
        <v/>
      </c>
      <c r="F549" s="67" t="str">
        <f t="array" ref="F549">INDEX(postDEL!$A$2:$P782,$O549,5)</f>
        <v/>
      </c>
      <c r="G549" s="67" t="str">
        <f t="array" ref="G549">INDEX(postDEL!$A$2:$P782,$O549,11)</f>
        <v>Negative</v>
      </c>
      <c r="H549" s="67" t="str">
        <f t="array" ref="H549">INDEX(postDEL!$A$2:$AL782,$O549,37)</f>
        <v>Negative</v>
      </c>
      <c r="I549" s="65">
        <f t="array" ref="I549">INDEX(postDEL!$A$2:$AL782,$O549,12)</f>
        <v>44529</v>
      </c>
      <c r="J549" s="208">
        <f t="array" ref="J549">INDEX(postDEL!$A$2:$AL782,$O549,13)</f>
        <v>0.5002777778</v>
      </c>
      <c r="K549" s="67" t="str">
        <f t="array" ref="K549">INDEX(postDEL!$A$2:$AL782,$O549,36)</f>
        <v/>
      </c>
      <c r="L549" s="67" t="str">
        <f t="array" ref="L549">INDEX(postDEL!$A$2:$AL782,$O549,38)</f>
        <v/>
      </c>
      <c r="M549" s="67" t="str">
        <f t="array" ref="M549">INDEX(postDEL!$A$2:$AL782,$O549,15)</f>
        <v/>
      </c>
      <c r="N549" s="8">
        <f>COUNTIF(postDEL!$A$2:$A782,A549)</f>
        <v>1</v>
      </c>
      <c r="O549" s="13">
        <f>MATCH(A549,postDEL!A$2:A782,0)</f>
        <v>548</v>
      </c>
      <c r="P549" s="8" t="str">
        <f t="shared" si="1"/>
        <v/>
      </c>
      <c r="Q549" s="8">
        <f t="shared" si="2"/>
        <v>0</v>
      </c>
      <c r="R549" s="4"/>
    </row>
    <row r="550">
      <c r="A550" s="209" t="s">
        <v>1545</v>
      </c>
      <c r="B550" s="65">
        <f t="array" ref="B550">INDEX(postDEL!$A$2:$P782,$O550,2)</f>
        <v>44529</v>
      </c>
      <c r="C550" s="208">
        <f t="array" ref="C550">INDEX(postDEL!$A$2:$P782,$O550,3)</f>
        <v>0.2457523148</v>
      </c>
      <c r="D550" s="67" t="str">
        <f t="array" ref="D550">INDEX(postDEL!$A$2:$AN782,$O550,39)</f>
        <v>SpROSA145068</v>
      </c>
      <c r="E550" s="67" t="str">
        <f t="array" ref="E550">INDEX(postDEL!$A$2:$P782,$O550,4)</f>
        <v/>
      </c>
      <c r="F550" s="67" t="str">
        <f t="array" ref="F550">INDEX(postDEL!$A$2:$P782,$O550,5)</f>
        <v/>
      </c>
      <c r="G550" s="67" t="str">
        <f t="array" ref="G550">INDEX(postDEL!$A$2:$P782,$O550,11)</f>
        <v>Negative</v>
      </c>
      <c r="H550" s="67" t="str">
        <f t="array" ref="H550">INDEX(postDEL!$A$2:$AL782,$O550,37)</f>
        <v>Negative</v>
      </c>
      <c r="I550" s="65">
        <f t="array" ref="I550">INDEX(postDEL!$A$2:$AL782,$O550,12)</f>
        <v>44529</v>
      </c>
      <c r="J550" s="208">
        <f t="array" ref="J550">INDEX(postDEL!$A$2:$AL782,$O550,13)</f>
        <v>0.5002777778</v>
      </c>
      <c r="K550" s="67" t="str">
        <f t="array" ref="K550">INDEX(postDEL!$A$2:$AL782,$O550,36)</f>
        <v/>
      </c>
      <c r="L550" s="67" t="str">
        <f t="array" ref="L550">INDEX(postDEL!$A$2:$AL782,$O550,38)</f>
        <v/>
      </c>
      <c r="M550" s="67" t="str">
        <f t="array" ref="M550">INDEX(postDEL!$A$2:$AL782,$O550,15)</f>
        <v/>
      </c>
      <c r="N550" s="8">
        <f>COUNTIF(postDEL!$A$2:$A782,A550)</f>
        <v>1</v>
      </c>
      <c r="O550" s="13">
        <f>MATCH(A550,postDEL!A$2:A782,0)</f>
        <v>549</v>
      </c>
      <c r="P550" s="8" t="str">
        <f t="shared" si="1"/>
        <v/>
      </c>
      <c r="Q550" s="8">
        <f t="shared" si="2"/>
        <v>0</v>
      </c>
      <c r="R550" s="4"/>
    </row>
    <row r="551">
      <c r="A551" s="209" t="s">
        <v>1547</v>
      </c>
      <c r="B551" s="65">
        <f t="array" ref="B551">INDEX(postDEL!$A$2:$P782,$O551,2)</f>
        <v>44529</v>
      </c>
      <c r="C551" s="208">
        <f t="array" ref="C551">INDEX(postDEL!$A$2:$P782,$O551,3)</f>
        <v>0.2522337963</v>
      </c>
      <c r="D551" s="67" t="str">
        <f t="array" ref="D551">INDEX(postDEL!$A$2:$AN782,$O551,39)</f>
        <v>SpROSA145068</v>
      </c>
      <c r="E551" s="67" t="str">
        <f t="array" ref="E551">INDEX(postDEL!$A$2:$P782,$O551,4)</f>
        <v/>
      </c>
      <c r="F551" s="67" t="str">
        <f t="array" ref="F551">INDEX(postDEL!$A$2:$P782,$O551,5)</f>
        <v/>
      </c>
      <c r="G551" s="67" t="str">
        <f t="array" ref="G551">INDEX(postDEL!$A$2:$P782,$O551,11)</f>
        <v>Negative</v>
      </c>
      <c r="H551" s="67" t="str">
        <f t="array" ref="H551">INDEX(postDEL!$A$2:$AL782,$O551,37)</f>
        <v>Negative</v>
      </c>
      <c r="I551" s="65">
        <f t="array" ref="I551">INDEX(postDEL!$A$2:$AL782,$O551,12)</f>
        <v>44529</v>
      </c>
      <c r="J551" s="208">
        <f t="array" ref="J551">INDEX(postDEL!$A$2:$AL782,$O551,13)</f>
        <v>0.5002777778</v>
      </c>
      <c r="K551" s="67" t="str">
        <f t="array" ref="K551">INDEX(postDEL!$A$2:$AL782,$O551,36)</f>
        <v/>
      </c>
      <c r="L551" s="67" t="str">
        <f t="array" ref="L551">INDEX(postDEL!$A$2:$AL782,$O551,38)</f>
        <v/>
      </c>
      <c r="M551" s="67" t="str">
        <f t="array" ref="M551">INDEX(postDEL!$A$2:$AL782,$O551,15)</f>
        <v/>
      </c>
      <c r="N551" s="8">
        <f>COUNTIF(postDEL!$A$2:$A782,A551)</f>
        <v>1</v>
      </c>
      <c r="O551" s="13">
        <f>MATCH(A551,postDEL!A$2:A782,0)</f>
        <v>550</v>
      </c>
      <c r="P551" s="8" t="str">
        <f t="shared" si="1"/>
        <v/>
      </c>
      <c r="Q551" s="8">
        <f t="shared" si="2"/>
        <v>0</v>
      </c>
      <c r="R551" s="4"/>
    </row>
    <row r="552">
      <c r="A552" s="209" t="s">
        <v>1549</v>
      </c>
      <c r="B552" s="65">
        <f t="array" ref="B552">INDEX(postDEL!$A$2:$P782,$O552,2)</f>
        <v>44529</v>
      </c>
      <c r="C552" s="208">
        <f t="array" ref="C552">INDEX(postDEL!$A$2:$P782,$O552,3)</f>
        <v>0.2972916667</v>
      </c>
      <c r="D552" s="67" t="str">
        <f t="array" ref="D552">INDEX(postDEL!$A$2:$AN782,$O552,39)</f>
        <v>SpROSA573919</v>
      </c>
      <c r="E552" s="67" t="str">
        <f t="array" ref="E552">INDEX(postDEL!$A$2:$P782,$O552,4)</f>
        <v/>
      </c>
      <c r="F552" s="67" t="str">
        <f t="array" ref="F552">INDEX(postDEL!$A$2:$P782,$O552,5)</f>
        <v/>
      </c>
      <c r="G552" s="67" t="str">
        <f t="array" ref="G552">INDEX(postDEL!$A$2:$P782,$O552,11)</f>
        <v>Negative</v>
      </c>
      <c r="H552" s="67" t="str">
        <f t="array" ref="H552">INDEX(postDEL!$A$2:$AL782,$O552,37)</f>
        <v>Negative</v>
      </c>
      <c r="I552" s="65">
        <f t="array" ref="I552">INDEX(postDEL!$A$2:$AL782,$O552,12)</f>
        <v>44529</v>
      </c>
      <c r="J552" s="208">
        <f t="array" ref="J552">INDEX(postDEL!$A$2:$AL782,$O552,13)</f>
        <v>0.5002777778</v>
      </c>
      <c r="K552" s="67" t="str">
        <f t="array" ref="K552">INDEX(postDEL!$A$2:$AL782,$O552,36)</f>
        <v/>
      </c>
      <c r="L552" s="67" t="str">
        <f t="array" ref="L552">INDEX(postDEL!$A$2:$AL782,$O552,38)</f>
        <v/>
      </c>
      <c r="M552" s="67" t="str">
        <f t="array" ref="M552">INDEX(postDEL!$A$2:$AL782,$O552,15)</f>
        <v/>
      </c>
      <c r="N552" s="8">
        <f>COUNTIF(postDEL!$A$2:$A782,A552)</f>
        <v>1</v>
      </c>
      <c r="O552" s="13">
        <f>MATCH(A552,postDEL!A$2:A782,0)</f>
        <v>551</v>
      </c>
      <c r="P552" s="8" t="str">
        <f t="shared" si="1"/>
        <v/>
      </c>
      <c r="Q552" s="8">
        <f t="shared" si="2"/>
        <v>0</v>
      </c>
      <c r="R552" s="4"/>
    </row>
    <row r="553">
      <c r="A553" s="209" t="s">
        <v>1551</v>
      </c>
      <c r="B553" s="65">
        <f t="array" ref="B553">INDEX(postDEL!$A$2:$P782,$O553,2)</f>
        <v>44529</v>
      </c>
      <c r="C553" s="208">
        <f t="array" ref="C553">INDEX(postDEL!$A$2:$P782,$O553,3)</f>
        <v>0.2977546296</v>
      </c>
      <c r="D553" s="67" t="str">
        <f t="array" ref="D553">INDEX(postDEL!$A$2:$AN782,$O553,39)</f>
        <v>SpROSA573919</v>
      </c>
      <c r="E553" s="67" t="str">
        <f t="array" ref="E553">INDEX(postDEL!$A$2:$P782,$O553,4)</f>
        <v/>
      </c>
      <c r="F553" s="67" t="str">
        <f t="array" ref="F553">INDEX(postDEL!$A$2:$P782,$O553,5)</f>
        <v/>
      </c>
      <c r="G553" s="67" t="str">
        <f t="array" ref="G553">INDEX(postDEL!$A$2:$P782,$O553,11)</f>
        <v>Negative</v>
      </c>
      <c r="H553" s="67" t="str">
        <f t="array" ref="H553">INDEX(postDEL!$A$2:$AL782,$O553,37)</f>
        <v>Negative</v>
      </c>
      <c r="I553" s="65">
        <f t="array" ref="I553">INDEX(postDEL!$A$2:$AL782,$O553,12)</f>
        <v>44529</v>
      </c>
      <c r="J553" s="208">
        <f t="array" ref="J553">INDEX(postDEL!$A$2:$AL782,$O553,13)</f>
        <v>0.5002777778</v>
      </c>
      <c r="K553" s="67" t="str">
        <f t="array" ref="K553">INDEX(postDEL!$A$2:$AL782,$O553,36)</f>
        <v/>
      </c>
      <c r="L553" s="67" t="str">
        <f t="array" ref="L553">INDEX(postDEL!$A$2:$AL782,$O553,38)</f>
        <v/>
      </c>
      <c r="M553" s="67" t="str">
        <f t="array" ref="M553">INDEX(postDEL!$A$2:$AL782,$O553,15)</f>
        <v/>
      </c>
      <c r="N553" s="8">
        <f>COUNTIF(postDEL!$A$2:$A782,A553)</f>
        <v>1</v>
      </c>
      <c r="O553" s="13">
        <f>MATCH(A553,postDEL!A$2:A782,0)</f>
        <v>552</v>
      </c>
      <c r="P553" s="8" t="str">
        <f t="shared" si="1"/>
        <v/>
      </c>
      <c r="Q553" s="8">
        <f t="shared" si="2"/>
        <v>0</v>
      </c>
      <c r="R553" s="4"/>
    </row>
    <row r="554">
      <c r="A554" s="209" t="s">
        <v>1553</v>
      </c>
      <c r="B554" s="65">
        <f t="array" ref="B554">INDEX(postDEL!$A$2:$P782,$O554,2)</f>
        <v>44529</v>
      </c>
      <c r="C554" s="208">
        <f t="array" ref="C554">INDEX(postDEL!$A$2:$P782,$O554,3)</f>
        <v>0.2985416667</v>
      </c>
      <c r="D554" s="67" t="str">
        <f t="array" ref="D554">INDEX(postDEL!$A$2:$AN782,$O554,39)</f>
        <v>SpROSA573919</v>
      </c>
      <c r="E554" s="67" t="str">
        <f t="array" ref="E554">INDEX(postDEL!$A$2:$P782,$O554,4)</f>
        <v/>
      </c>
      <c r="F554" s="67" t="str">
        <f t="array" ref="F554">INDEX(postDEL!$A$2:$P782,$O554,5)</f>
        <v/>
      </c>
      <c r="G554" s="67" t="str">
        <f t="array" ref="G554">INDEX(postDEL!$A$2:$P782,$O554,11)</f>
        <v>Negative</v>
      </c>
      <c r="H554" s="67" t="str">
        <f t="array" ref="H554">INDEX(postDEL!$A$2:$AL782,$O554,37)</f>
        <v>Negative</v>
      </c>
      <c r="I554" s="65">
        <f t="array" ref="I554">INDEX(postDEL!$A$2:$AL782,$O554,12)</f>
        <v>44529</v>
      </c>
      <c r="J554" s="208">
        <f t="array" ref="J554">INDEX(postDEL!$A$2:$AL782,$O554,13)</f>
        <v>0.5002777778</v>
      </c>
      <c r="K554" s="67" t="str">
        <f t="array" ref="K554">INDEX(postDEL!$A$2:$AL782,$O554,36)</f>
        <v/>
      </c>
      <c r="L554" s="67" t="str">
        <f t="array" ref="L554">INDEX(postDEL!$A$2:$AL782,$O554,38)</f>
        <v/>
      </c>
      <c r="M554" s="67" t="str">
        <f t="array" ref="M554">INDEX(postDEL!$A$2:$AL782,$O554,15)</f>
        <v/>
      </c>
      <c r="N554" s="8">
        <f>COUNTIF(postDEL!$A$2:$A782,A554)</f>
        <v>1</v>
      </c>
      <c r="O554" s="13">
        <f>MATCH(A554,postDEL!A$2:A782,0)</f>
        <v>553</v>
      </c>
      <c r="P554" s="8" t="str">
        <f t="shared" si="1"/>
        <v/>
      </c>
      <c r="Q554" s="8">
        <f t="shared" si="2"/>
        <v>0</v>
      </c>
      <c r="R554" s="4"/>
    </row>
    <row r="555">
      <c r="A555" s="209" t="s">
        <v>1555</v>
      </c>
      <c r="B555" s="65">
        <f t="array" ref="B555">INDEX(postDEL!$A$2:$P782,$O555,2)</f>
        <v>44529</v>
      </c>
      <c r="C555" s="208">
        <f t="array" ref="C555">INDEX(postDEL!$A$2:$P782,$O555,3)</f>
        <v>0.2992592593</v>
      </c>
      <c r="D555" s="67" t="str">
        <f t="array" ref="D555">INDEX(postDEL!$A$2:$AN782,$O555,39)</f>
        <v>SpROSA573919</v>
      </c>
      <c r="E555" s="67" t="str">
        <f t="array" ref="E555">INDEX(postDEL!$A$2:$P782,$O555,4)</f>
        <v/>
      </c>
      <c r="F555" s="67" t="str">
        <f t="array" ref="F555">INDEX(postDEL!$A$2:$P782,$O555,5)</f>
        <v/>
      </c>
      <c r="G555" s="67" t="str">
        <f t="array" ref="G555">INDEX(postDEL!$A$2:$P782,$O555,11)</f>
        <v>Negative</v>
      </c>
      <c r="H555" s="67" t="str">
        <f t="array" ref="H555">INDEX(postDEL!$A$2:$AL782,$O555,37)</f>
        <v>Negative</v>
      </c>
      <c r="I555" s="65">
        <f t="array" ref="I555">INDEX(postDEL!$A$2:$AL782,$O555,12)</f>
        <v>44529</v>
      </c>
      <c r="J555" s="208">
        <f t="array" ref="J555">INDEX(postDEL!$A$2:$AL782,$O555,13)</f>
        <v>0.5002777778</v>
      </c>
      <c r="K555" s="67" t="str">
        <f t="array" ref="K555">INDEX(postDEL!$A$2:$AL782,$O555,36)</f>
        <v/>
      </c>
      <c r="L555" s="67" t="str">
        <f t="array" ref="L555">INDEX(postDEL!$A$2:$AL782,$O555,38)</f>
        <v/>
      </c>
      <c r="M555" s="67" t="str">
        <f t="array" ref="M555">INDEX(postDEL!$A$2:$AL782,$O555,15)</f>
        <v/>
      </c>
      <c r="N555" s="8">
        <f>COUNTIF(postDEL!$A$2:$A782,A555)</f>
        <v>1</v>
      </c>
      <c r="O555" s="13">
        <f>MATCH(A555,postDEL!A$2:A782,0)</f>
        <v>554</v>
      </c>
      <c r="P555" s="8" t="str">
        <f t="shared" si="1"/>
        <v/>
      </c>
      <c r="Q555" s="8">
        <f t="shared" si="2"/>
        <v>0</v>
      </c>
      <c r="R555" s="4"/>
    </row>
    <row r="556">
      <c r="A556" s="209" t="s">
        <v>1557</v>
      </c>
      <c r="B556" s="65">
        <f t="array" ref="B556">INDEX(postDEL!$A$2:$P782,$O556,2)</f>
        <v>44529</v>
      </c>
      <c r="C556" s="208">
        <f t="array" ref="C556">INDEX(postDEL!$A$2:$P782,$O556,3)</f>
        <v>0.2998726852</v>
      </c>
      <c r="D556" s="67" t="str">
        <f t="array" ref="D556">INDEX(postDEL!$A$2:$AN782,$O556,39)</f>
        <v>SpROSA573919</v>
      </c>
      <c r="E556" s="67" t="str">
        <f t="array" ref="E556">INDEX(postDEL!$A$2:$P782,$O556,4)</f>
        <v/>
      </c>
      <c r="F556" s="67" t="str">
        <f t="array" ref="F556">INDEX(postDEL!$A$2:$P782,$O556,5)</f>
        <v/>
      </c>
      <c r="G556" s="67" t="str">
        <f t="array" ref="G556">INDEX(postDEL!$A$2:$P782,$O556,11)</f>
        <v>Negative</v>
      </c>
      <c r="H556" s="67" t="str">
        <f t="array" ref="H556">INDEX(postDEL!$A$2:$AL782,$O556,37)</f>
        <v>Negative</v>
      </c>
      <c r="I556" s="65">
        <f t="array" ref="I556">INDEX(postDEL!$A$2:$AL782,$O556,12)</f>
        <v>44529</v>
      </c>
      <c r="J556" s="208">
        <f t="array" ref="J556">INDEX(postDEL!$A$2:$AL782,$O556,13)</f>
        <v>0.5002777778</v>
      </c>
      <c r="K556" s="67" t="str">
        <f t="array" ref="K556">INDEX(postDEL!$A$2:$AL782,$O556,36)</f>
        <v/>
      </c>
      <c r="L556" s="67" t="str">
        <f t="array" ref="L556">INDEX(postDEL!$A$2:$AL782,$O556,38)</f>
        <v/>
      </c>
      <c r="M556" s="67" t="str">
        <f t="array" ref="M556">INDEX(postDEL!$A$2:$AL782,$O556,15)</f>
        <v/>
      </c>
      <c r="N556" s="8">
        <f>COUNTIF(postDEL!$A$2:$A782,A556)</f>
        <v>1</v>
      </c>
      <c r="O556" s="13">
        <f>MATCH(A556,postDEL!A$2:A782,0)</f>
        <v>555</v>
      </c>
      <c r="P556" s="8" t="str">
        <f t="shared" si="1"/>
        <v/>
      </c>
      <c r="Q556" s="8">
        <f t="shared" si="2"/>
        <v>0</v>
      </c>
      <c r="R556" s="4"/>
    </row>
    <row r="557">
      <c r="A557" s="209" t="s">
        <v>1559</v>
      </c>
      <c r="B557" s="65">
        <f t="array" ref="B557">INDEX(postDEL!$A$2:$P782,$O557,2)</f>
        <v>44529</v>
      </c>
      <c r="C557" s="208">
        <f t="array" ref="C557">INDEX(postDEL!$A$2:$P782,$O557,3)</f>
        <v>0.3004050926</v>
      </c>
      <c r="D557" s="67" t="str">
        <f t="array" ref="D557">INDEX(postDEL!$A$2:$AN782,$O557,39)</f>
        <v>SpROSA573919</v>
      </c>
      <c r="E557" s="67" t="str">
        <f t="array" ref="E557">INDEX(postDEL!$A$2:$P782,$O557,4)</f>
        <v/>
      </c>
      <c r="F557" s="67" t="str">
        <f t="array" ref="F557">INDEX(postDEL!$A$2:$P782,$O557,5)</f>
        <v/>
      </c>
      <c r="G557" s="67" t="str">
        <f t="array" ref="G557">INDEX(postDEL!$A$2:$P782,$O557,11)</f>
        <v>Negative</v>
      </c>
      <c r="H557" s="67" t="str">
        <f t="array" ref="H557">INDEX(postDEL!$A$2:$AL782,$O557,37)</f>
        <v>Negative</v>
      </c>
      <c r="I557" s="65">
        <f t="array" ref="I557">INDEX(postDEL!$A$2:$AL782,$O557,12)</f>
        <v>44529</v>
      </c>
      <c r="J557" s="208">
        <f t="array" ref="J557">INDEX(postDEL!$A$2:$AL782,$O557,13)</f>
        <v>0.5002777778</v>
      </c>
      <c r="K557" s="67" t="str">
        <f t="array" ref="K557">INDEX(postDEL!$A$2:$AL782,$O557,36)</f>
        <v/>
      </c>
      <c r="L557" s="67" t="str">
        <f t="array" ref="L557">INDEX(postDEL!$A$2:$AL782,$O557,38)</f>
        <v/>
      </c>
      <c r="M557" s="67" t="str">
        <f t="array" ref="M557">INDEX(postDEL!$A$2:$AL782,$O557,15)</f>
        <v/>
      </c>
      <c r="N557" s="8">
        <f>COUNTIF(postDEL!$A$2:$A782,A557)</f>
        <v>1</v>
      </c>
      <c r="O557" s="13">
        <f>MATCH(A557,postDEL!A$2:A782,0)</f>
        <v>556</v>
      </c>
      <c r="P557" s="8" t="str">
        <f t="shared" si="1"/>
        <v/>
      </c>
      <c r="Q557" s="8">
        <f t="shared" si="2"/>
        <v>0</v>
      </c>
      <c r="R557" s="4"/>
    </row>
    <row r="558">
      <c r="A558" s="209" t="s">
        <v>1561</v>
      </c>
      <c r="B558" s="65">
        <f t="array" ref="B558">INDEX(postDEL!$A$2:$P782,$O558,2)</f>
        <v>44529</v>
      </c>
      <c r="C558" s="208">
        <f t="array" ref="C558">INDEX(postDEL!$A$2:$P782,$O558,3)</f>
        <v>0.3012384259</v>
      </c>
      <c r="D558" s="67" t="str">
        <f t="array" ref="D558">INDEX(postDEL!$A$2:$AN782,$O558,39)</f>
        <v>SpROSA573919</v>
      </c>
      <c r="E558" s="67" t="str">
        <f t="array" ref="E558">INDEX(postDEL!$A$2:$P782,$O558,4)</f>
        <v/>
      </c>
      <c r="F558" s="67" t="str">
        <f t="array" ref="F558">INDEX(postDEL!$A$2:$P782,$O558,5)</f>
        <v/>
      </c>
      <c r="G558" s="67" t="str">
        <f t="array" ref="G558">INDEX(postDEL!$A$2:$P782,$O558,11)</f>
        <v>Null</v>
      </c>
      <c r="H558" s="67" t="str">
        <f t="array" ref="H558">INDEX(postDEL!$A$2:$AL782,$O558,37)</f>
        <v>Negative</v>
      </c>
      <c r="I558" s="65" t="str">
        <f t="array" ref="I558">INDEX(postDEL!$A$2:$AL782,$O558,12)</f>
        <v/>
      </c>
      <c r="J558" s="208" t="str">
        <f t="array" ref="J558">INDEX(postDEL!$A$2:$AL782,$O558,13)</f>
        <v/>
      </c>
      <c r="K558" s="67">
        <f t="array" ref="K558">INDEX(postDEL!$A$2:$AL782,$O558,36)</f>
        <v>2.2</v>
      </c>
      <c r="L558" s="67" t="str">
        <f t="array" ref="L558">INDEX(postDEL!$A$2:$AL782,$O558,38)</f>
        <v/>
      </c>
      <c r="M558" s="67" t="str">
        <f t="array" ref="M558">INDEX(postDEL!$A$2:$AL782,$O558,15)</f>
        <v/>
      </c>
      <c r="N558" s="8">
        <f>COUNTIF(postDEL!$A$2:$A782,A558)</f>
        <v>1</v>
      </c>
      <c r="O558" s="13">
        <f>MATCH(A558,postDEL!A$2:A782,0)</f>
        <v>557</v>
      </c>
      <c r="P558" s="8" t="str">
        <f t="shared" si="1"/>
        <v/>
      </c>
      <c r="Q558" s="8">
        <f t="shared" si="2"/>
        <v>-1</v>
      </c>
      <c r="R558" s="4"/>
    </row>
    <row r="559">
      <c r="A559" s="209" t="s">
        <v>1563</v>
      </c>
      <c r="B559" s="65">
        <f t="array" ref="B559">INDEX(postDEL!$A$2:$P782,$O559,2)</f>
        <v>44529</v>
      </c>
      <c r="C559" s="208">
        <f t="array" ref="C559">INDEX(postDEL!$A$2:$P782,$O559,3)</f>
        <v>0.3012384259</v>
      </c>
      <c r="D559" s="67" t="str">
        <f t="array" ref="D559">INDEX(postDEL!$A$2:$AN782,$O559,39)</f>
        <v>SpROSA145068</v>
      </c>
      <c r="E559" s="67" t="str">
        <f t="array" ref="E559">INDEX(postDEL!$A$2:$P782,$O559,4)</f>
        <v/>
      </c>
      <c r="F559" s="67" t="str">
        <f t="array" ref="F559">INDEX(postDEL!$A$2:$P782,$O559,5)</f>
        <v/>
      </c>
      <c r="G559" s="67" t="str">
        <f t="array" ref="G559">INDEX(postDEL!$A$2:$P782,$O559,11)</f>
        <v>Negative</v>
      </c>
      <c r="H559" s="67" t="str">
        <f t="array" ref="H559">INDEX(postDEL!$A$2:$AL782,$O559,37)</f>
        <v>Negative</v>
      </c>
      <c r="I559" s="65">
        <f t="array" ref="I559">INDEX(postDEL!$A$2:$AL782,$O559,12)</f>
        <v>44529</v>
      </c>
      <c r="J559" s="208">
        <f t="array" ref="J559">INDEX(postDEL!$A$2:$AL782,$O559,13)</f>
        <v>0.5002777778</v>
      </c>
      <c r="K559" s="67" t="str">
        <f t="array" ref="K559">INDEX(postDEL!$A$2:$AL782,$O559,36)</f>
        <v/>
      </c>
      <c r="L559" s="67" t="str">
        <f t="array" ref="L559">INDEX(postDEL!$A$2:$AL782,$O559,38)</f>
        <v/>
      </c>
      <c r="M559" s="67" t="str">
        <f t="array" ref="M559">INDEX(postDEL!$A$2:$AL782,$O559,15)</f>
        <v/>
      </c>
      <c r="N559" s="8">
        <f>COUNTIF(postDEL!$A$2:$A782,A559)</f>
        <v>1</v>
      </c>
      <c r="O559" s="13">
        <f>MATCH(A559,postDEL!A$2:A782,0)</f>
        <v>558</v>
      </c>
      <c r="P559" s="8" t="str">
        <f t="shared" si="1"/>
        <v/>
      </c>
      <c r="Q559" s="8">
        <f t="shared" si="2"/>
        <v>0</v>
      </c>
      <c r="R559" s="4"/>
    </row>
    <row r="560">
      <c r="A560" s="209" t="s">
        <v>1565</v>
      </c>
      <c r="B560" s="65">
        <f t="array" ref="B560">INDEX(postDEL!$A$2:$P782,$O560,2)</f>
        <v>44529</v>
      </c>
      <c r="C560" s="208">
        <f t="array" ref="C560">INDEX(postDEL!$A$2:$P782,$O560,3)</f>
        <v>0.3020486111</v>
      </c>
      <c r="D560" s="67" t="str">
        <f t="array" ref="D560">INDEX(postDEL!$A$2:$AN782,$O560,39)</f>
        <v>SpROSA573919</v>
      </c>
      <c r="E560" s="67" t="str">
        <f t="array" ref="E560">INDEX(postDEL!$A$2:$P782,$O560,4)</f>
        <v/>
      </c>
      <c r="F560" s="67" t="str">
        <f t="array" ref="F560">INDEX(postDEL!$A$2:$P782,$O560,5)</f>
        <v/>
      </c>
      <c r="G560" s="67" t="str">
        <f t="array" ref="G560">INDEX(postDEL!$A$2:$P782,$O560,11)</f>
        <v>Negative</v>
      </c>
      <c r="H560" s="67" t="str">
        <f t="array" ref="H560">INDEX(postDEL!$A$2:$AL782,$O560,37)</f>
        <v>Negative</v>
      </c>
      <c r="I560" s="65">
        <f t="array" ref="I560">INDEX(postDEL!$A$2:$AL782,$O560,12)</f>
        <v>44529</v>
      </c>
      <c r="J560" s="208">
        <f t="array" ref="J560">INDEX(postDEL!$A$2:$AL782,$O560,13)</f>
        <v>0.5002777778</v>
      </c>
      <c r="K560" s="67" t="str">
        <f t="array" ref="K560">INDEX(postDEL!$A$2:$AL782,$O560,36)</f>
        <v/>
      </c>
      <c r="L560" s="67" t="str">
        <f t="array" ref="L560">INDEX(postDEL!$A$2:$AL782,$O560,38)</f>
        <v/>
      </c>
      <c r="M560" s="67" t="str">
        <f t="array" ref="M560">INDEX(postDEL!$A$2:$AL782,$O560,15)</f>
        <v/>
      </c>
      <c r="N560" s="8">
        <f>COUNTIF(postDEL!$A$2:$A782,A560)</f>
        <v>1</v>
      </c>
      <c r="O560" s="13">
        <f>MATCH(A560,postDEL!A$2:A782,0)</f>
        <v>559</v>
      </c>
      <c r="P560" s="8" t="str">
        <f t="shared" si="1"/>
        <v/>
      </c>
      <c r="Q560" s="8">
        <f t="shared" si="2"/>
        <v>0</v>
      </c>
      <c r="R560" s="4"/>
    </row>
    <row r="561">
      <c r="A561" s="209" t="s">
        <v>1567</v>
      </c>
      <c r="B561" s="65">
        <f t="array" ref="B561">INDEX(postDEL!$A$2:$P782,$O561,2)</f>
        <v>44529</v>
      </c>
      <c r="C561" s="208">
        <f t="array" ref="C561">INDEX(postDEL!$A$2:$P782,$O561,3)</f>
        <v>0.3058449074</v>
      </c>
      <c r="D561" s="67" t="str">
        <f t="array" ref="D561">INDEX(postDEL!$A$2:$AN782,$O561,39)</f>
        <v>SpROSA573919</v>
      </c>
      <c r="E561" s="67" t="str">
        <f t="array" ref="E561">INDEX(postDEL!$A$2:$P782,$O561,4)</f>
        <v/>
      </c>
      <c r="F561" s="67" t="str">
        <f t="array" ref="F561">INDEX(postDEL!$A$2:$P782,$O561,5)</f>
        <v/>
      </c>
      <c r="G561" s="67" t="str">
        <f t="array" ref="G561">INDEX(postDEL!$A$2:$P782,$O561,11)</f>
        <v>Negative</v>
      </c>
      <c r="H561" s="67" t="str">
        <f t="array" ref="H561">INDEX(postDEL!$A$2:$AL782,$O561,37)</f>
        <v>Negative</v>
      </c>
      <c r="I561" s="65">
        <f t="array" ref="I561">INDEX(postDEL!$A$2:$AL782,$O561,12)</f>
        <v>44529</v>
      </c>
      <c r="J561" s="208">
        <f t="array" ref="J561">INDEX(postDEL!$A$2:$AL782,$O561,13)</f>
        <v>0.5002777778</v>
      </c>
      <c r="K561" s="67" t="str">
        <f t="array" ref="K561">INDEX(postDEL!$A$2:$AL782,$O561,36)</f>
        <v/>
      </c>
      <c r="L561" s="67" t="str">
        <f t="array" ref="L561">INDEX(postDEL!$A$2:$AL782,$O561,38)</f>
        <v/>
      </c>
      <c r="M561" s="67" t="str">
        <f t="array" ref="M561">INDEX(postDEL!$A$2:$AL782,$O561,15)</f>
        <v/>
      </c>
      <c r="N561" s="8">
        <f>COUNTIF(postDEL!$A$2:$A782,A561)</f>
        <v>1</v>
      </c>
      <c r="O561" s="13">
        <f>MATCH(A561,postDEL!A$2:A782,0)</f>
        <v>560</v>
      </c>
      <c r="P561" s="8" t="str">
        <f t="shared" si="1"/>
        <v/>
      </c>
      <c r="Q561" s="8">
        <f t="shared" si="2"/>
        <v>0</v>
      </c>
      <c r="R561" s="4"/>
    </row>
    <row r="562">
      <c r="A562" s="209" t="s">
        <v>1569</v>
      </c>
      <c r="B562" s="65">
        <f t="array" ref="B562">INDEX(postDEL!$A$2:$P782,$O562,2)</f>
        <v>44529</v>
      </c>
      <c r="C562" s="208">
        <f t="array" ref="C562">INDEX(postDEL!$A$2:$P782,$O562,3)</f>
        <v>0.3066898148</v>
      </c>
      <c r="D562" s="67" t="str">
        <f t="array" ref="D562">INDEX(postDEL!$A$2:$AN782,$O562,39)</f>
        <v>SpROSA573919</v>
      </c>
      <c r="E562" s="67" t="str">
        <f t="array" ref="E562">INDEX(postDEL!$A$2:$P782,$O562,4)</f>
        <v/>
      </c>
      <c r="F562" s="67" t="str">
        <f t="array" ref="F562">INDEX(postDEL!$A$2:$P782,$O562,5)</f>
        <v/>
      </c>
      <c r="G562" s="67" t="str">
        <f t="array" ref="G562">INDEX(postDEL!$A$2:$P782,$O562,11)</f>
        <v>Negative</v>
      </c>
      <c r="H562" s="67" t="str">
        <f t="array" ref="H562">INDEX(postDEL!$A$2:$AL782,$O562,37)</f>
        <v>Negative</v>
      </c>
      <c r="I562" s="65">
        <f t="array" ref="I562">INDEX(postDEL!$A$2:$AL782,$O562,12)</f>
        <v>44529</v>
      </c>
      <c r="J562" s="208">
        <f t="array" ref="J562">INDEX(postDEL!$A$2:$AL782,$O562,13)</f>
        <v>0.5002777778</v>
      </c>
      <c r="K562" s="67" t="str">
        <f t="array" ref="K562">INDEX(postDEL!$A$2:$AL782,$O562,36)</f>
        <v/>
      </c>
      <c r="L562" s="67" t="str">
        <f t="array" ref="L562">INDEX(postDEL!$A$2:$AL782,$O562,38)</f>
        <v/>
      </c>
      <c r="M562" s="67" t="str">
        <f t="array" ref="M562">INDEX(postDEL!$A$2:$AL782,$O562,15)</f>
        <v/>
      </c>
      <c r="N562" s="8">
        <f>COUNTIF(postDEL!$A$2:$A782,A562)</f>
        <v>1</v>
      </c>
      <c r="O562" s="13">
        <f>MATCH(A562,postDEL!A$2:A782,0)</f>
        <v>561</v>
      </c>
      <c r="P562" s="8" t="str">
        <f t="shared" si="1"/>
        <v/>
      </c>
      <c r="Q562" s="8">
        <f t="shared" si="2"/>
        <v>0</v>
      </c>
      <c r="R562" s="4"/>
    </row>
    <row r="563">
      <c r="A563" s="209" t="s">
        <v>1571</v>
      </c>
      <c r="B563" s="65">
        <f t="array" ref="B563">INDEX(postDEL!$A$2:$P782,$O563,2)</f>
        <v>44529</v>
      </c>
      <c r="C563" s="208">
        <f t="array" ref="C563">INDEX(postDEL!$A$2:$P782,$O563,3)</f>
        <v>0.3071180556</v>
      </c>
      <c r="D563" s="67" t="str">
        <f t="array" ref="D563">INDEX(postDEL!$A$2:$AN782,$O563,39)</f>
        <v>SpROSA145068</v>
      </c>
      <c r="E563" s="67" t="str">
        <f t="array" ref="E563">INDEX(postDEL!$A$2:$P782,$O563,4)</f>
        <v/>
      </c>
      <c r="F563" s="67" t="str">
        <f t="array" ref="F563">INDEX(postDEL!$A$2:$P782,$O563,5)</f>
        <v/>
      </c>
      <c r="G563" s="67" t="str">
        <f t="array" ref="G563">INDEX(postDEL!$A$2:$P782,$O563,11)</f>
        <v>Null</v>
      </c>
      <c r="H563" s="67" t="str">
        <f t="array" ref="H563">INDEX(postDEL!$A$2:$AL782,$O563,37)</f>
        <v>Negative</v>
      </c>
      <c r="I563" s="65">
        <f t="array" ref="I563">INDEX(postDEL!$A$2:$AL782,$O563,12)</f>
        <v>44868</v>
      </c>
      <c r="J563" s="208">
        <f t="array" ref="J563">INDEX(postDEL!$A$2:$AL782,$O563,13)</f>
        <v>0.5355208333</v>
      </c>
      <c r="K563" s="67">
        <f t="array" ref="K563">INDEX(postDEL!$A$2:$AL782,$O563,36)</f>
        <v>2.2</v>
      </c>
      <c r="L563" s="67" t="str">
        <f t="array" ref="L563">INDEX(postDEL!$A$2:$AL782,$O563,38)</f>
        <v/>
      </c>
      <c r="M563" s="67" t="str">
        <f t="array" ref="M563">INDEX(postDEL!$A$2:$AL782,$O563,15)</f>
        <v/>
      </c>
      <c r="N563" s="8">
        <f>COUNTIF(postDEL!$A$2:$A782,A563)</f>
        <v>1</v>
      </c>
      <c r="O563" s="13">
        <f>MATCH(A563,postDEL!A$2:A782,0)</f>
        <v>562</v>
      </c>
      <c r="P563" s="8" t="str">
        <f t="shared" si="1"/>
        <v/>
      </c>
      <c r="Q563" s="8">
        <f t="shared" si="2"/>
        <v>339</v>
      </c>
      <c r="R563" s="4"/>
    </row>
    <row r="564">
      <c r="A564" s="209" t="s">
        <v>1573</v>
      </c>
      <c r="B564" s="65">
        <f t="array" ref="B564">INDEX(postDEL!$A$2:$P782,$O564,2)</f>
        <v>44529</v>
      </c>
      <c r="C564" s="208">
        <f t="array" ref="C564">INDEX(postDEL!$A$2:$P782,$O564,3)</f>
        <v>0.3077662037</v>
      </c>
      <c r="D564" s="67" t="str">
        <f t="array" ref="D564">INDEX(postDEL!$A$2:$AN782,$O564,39)</f>
        <v>SpROSA145068</v>
      </c>
      <c r="E564" s="67" t="str">
        <f t="array" ref="E564">INDEX(postDEL!$A$2:$P782,$O564,4)</f>
        <v/>
      </c>
      <c r="F564" s="67" t="str">
        <f t="array" ref="F564">INDEX(postDEL!$A$2:$P782,$O564,5)</f>
        <v/>
      </c>
      <c r="G564" s="67" t="str">
        <f t="array" ref="G564">INDEX(postDEL!$A$2:$P782,$O564,11)</f>
        <v>Negative</v>
      </c>
      <c r="H564" s="67" t="str">
        <f t="array" ref="H564">INDEX(postDEL!$A$2:$AL782,$O564,37)</f>
        <v>Negative</v>
      </c>
      <c r="I564" s="65">
        <f t="array" ref="I564">INDEX(postDEL!$A$2:$AL782,$O564,12)</f>
        <v>44529</v>
      </c>
      <c r="J564" s="208">
        <f t="array" ref="J564">INDEX(postDEL!$A$2:$AL782,$O564,13)</f>
        <v>0.5002777778</v>
      </c>
      <c r="K564" s="67" t="str">
        <f t="array" ref="K564">INDEX(postDEL!$A$2:$AL782,$O564,36)</f>
        <v/>
      </c>
      <c r="L564" s="67" t="str">
        <f t="array" ref="L564">INDEX(postDEL!$A$2:$AL782,$O564,38)</f>
        <v/>
      </c>
      <c r="M564" s="67" t="str">
        <f t="array" ref="M564">INDEX(postDEL!$A$2:$AL782,$O564,15)</f>
        <v/>
      </c>
      <c r="N564" s="8">
        <f>COUNTIF(postDEL!$A$2:$A782,A564)</f>
        <v>1</v>
      </c>
      <c r="O564" s="13">
        <f>MATCH(A564,postDEL!A$2:A782,0)</f>
        <v>563</v>
      </c>
      <c r="P564" s="8" t="str">
        <f t="shared" si="1"/>
        <v/>
      </c>
      <c r="Q564" s="8">
        <f t="shared" si="2"/>
        <v>0</v>
      </c>
      <c r="R564" s="4"/>
    </row>
    <row r="565">
      <c r="A565" s="209" t="s">
        <v>1575</v>
      </c>
      <c r="B565" s="65">
        <f t="array" ref="B565">INDEX(postDEL!$A$2:$P782,$O565,2)</f>
        <v>44529</v>
      </c>
      <c r="C565" s="208">
        <f t="array" ref="C565">INDEX(postDEL!$A$2:$P782,$O565,3)</f>
        <v>0.3080208333</v>
      </c>
      <c r="D565" s="67" t="str">
        <f t="array" ref="D565">INDEX(postDEL!$A$2:$AN782,$O565,39)</f>
        <v>SpROSA145068</v>
      </c>
      <c r="E565" s="67" t="str">
        <f t="array" ref="E565">INDEX(postDEL!$A$2:$P782,$O565,4)</f>
        <v/>
      </c>
      <c r="F565" s="67" t="str">
        <f t="array" ref="F565">INDEX(postDEL!$A$2:$P782,$O565,5)</f>
        <v/>
      </c>
      <c r="G565" s="67" t="str">
        <f t="array" ref="G565">INDEX(postDEL!$A$2:$P782,$O565,11)</f>
        <v>Negative</v>
      </c>
      <c r="H565" s="67" t="str">
        <f t="array" ref="H565">INDEX(postDEL!$A$2:$AL782,$O565,37)</f>
        <v>Negative</v>
      </c>
      <c r="I565" s="65">
        <f t="array" ref="I565">INDEX(postDEL!$A$2:$AL782,$O565,12)</f>
        <v>44529</v>
      </c>
      <c r="J565" s="208">
        <f t="array" ref="J565">INDEX(postDEL!$A$2:$AL782,$O565,13)</f>
        <v>0.5002777778</v>
      </c>
      <c r="K565" s="67" t="str">
        <f t="array" ref="K565">INDEX(postDEL!$A$2:$AL782,$O565,36)</f>
        <v/>
      </c>
      <c r="L565" s="67" t="str">
        <f t="array" ref="L565">INDEX(postDEL!$A$2:$AL782,$O565,38)</f>
        <v/>
      </c>
      <c r="M565" s="67" t="str">
        <f t="array" ref="M565">INDEX(postDEL!$A$2:$AL782,$O565,15)</f>
        <v/>
      </c>
      <c r="N565" s="8">
        <f>COUNTIF(postDEL!$A$2:$A782,A565)</f>
        <v>1</v>
      </c>
      <c r="O565" s="13">
        <f>MATCH(A565,postDEL!A$2:A782,0)</f>
        <v>564</v>
      </c>
      <c r="P565" s="8" t="str">
        <f t="shared" si="1"/>
        <v/>
      </c>
      <c r="Q565" s="8">
        <f t="shared" si="2"/>
        <v>0</v>
      </c>
      <c r="R565" s="4"/>
    </row>
    <row r="566">
      <c r="A566" s="209" t="s">
        <v>1578</v>
      </c>
      <c r="B566" s="65">
        <f t="array" ref="B566">INDEX(postDEL!$A$2:$P782,$O566,2)</f>
        <v>44529</v>
      </c>
      <c r="C566" s="208">
        <f t="array" ref="C566">INDEX(postDEL!$A$2:$P782,$O566,3)</f>
        <v>0.3113888889</v>
      </c>
      <c r="D566" s="67" t="str">
        <f t="array" ref="D566">INDEX(postDEL!$A$2:$AN782,$O566,39)</f>
        <v>SpROSA145068</v>
      </c>
      <c r="E566" s="67" t="str">
        <f t="array" ref="E566">INDEX(postDEL!$A$2:$P782,$O566,4)</f>
        <v/>
      </c>
      <c r="F566" s="67" t="str">
        <f t="array" ref="F566">INDEX(postDEL!$A$2:$P782,$O566,5)</f>
        <v/>
      </c>
      <c r="G566" s="67" t="str">
        <f t="array" ref="G566">INDEX(postDEL!$A$2:$P782,$O566,11)</f>
        <v>Negative</v>
      </c>
      <c r="H566" s="67" t="str">
        <f t="array" ref="H566">INDEX(postDEL!$A$2:$AL782,$O566,37)</f>
        <v>Negative</v>
      </c>
      <c r="I566" s="65">
        <f t="array" ref="I566">INDEX(postDEL!$A$2:$AL782,$O566,12)</f>
        <v>44529</v>
      </c>
      <c r="J566" s="208">
        <f t="array" ref="J566">INDEX(postDEL!$A$2:$AL782,$O566,13)</f>
        <v>0.5002777778</v>
      </c>
      <c r="K566" s="67" t="str">
        <f t="array" ref="K566">INDEX(postDEL!$A$2:$AL782,$O566,36)</f>
        <v/>
      </c>
      <c r="L566" s="67" t="str">
        <f t="array" ref="L566">INDEX(postDEL!$A$2:$AL782,$O566,38)</f>
        <v/>
      </c>
      <c r="M566" s="67" t="str">
        <f t="array" ref="M566">INDEX(postDEL!$A$2:$AL782,$O566,15)</f>
        <v/>
      </c>
      <c r="N566" s="8">
        <f>COUNTIF(postDEL!$A$2:$A782,A566)</f>
        <v>1</v>
      </c>
      <c r="O566" s="13">
        <f>MATCH(A566,postDEL!A$2:A782,0)</f>
        <v>565</v>
      </c>
      <c r="P566" s="8" t="str">
        <f t="shared" si="1"/>
        <v/>
      </c>
      <c r="Q566" s="8">
        <f t="shared" si="2"/>
        <v>0</v>
      </c>
      <c r="R566" s="4"/>
    </row>
    <row r="567">
      <c r="A567" s="209" t="s">
        <v>1581</v>
      </c>
      <c r="B567" s="65">
        <f t="array" ref="B567">INDEX(postDEL!$A$2:$P782,$O567,2)</f>
        <v>44529</v>
      </c>
      <c r="C567" s="208">
        <f t="array" ref="C567">INDEX(postDEL!$A$2:$P782,$O567,3)</f>
        <v>0.312662037</v>
      </c>
      <c r="D567" s="67" t="str">
        <f t="array" ref="D567">INDEX(postDEL!$A$2:$AN782,$O567,39)</f>
        <v>SpROSA145068</v>
      </c>
      <c r="E567" s="67" t="str">
        <f t="array" ref="E567">INDEX(postDEL!$A$2:$P782,$O567,4)</f>
        <v/>
      </c>
      <c r="F567" s="67" t="str">
        <f t="array" ref="F567">INDEX(postDEL!$A$2:$P782,$O567,5)</f>
        <v/>
      </c>
      <c r="G567" s="67" t="str">
        <f t="array" ref="G567">INDEX(postDEL!$A$2:$P782,$O567,11)</f>
        <v>Negative</v>
      </c>
      <c r="H567" s="67" t="str">
        <f t="array" ref="H567">INDEX(postDEL!$A$2:$AL782,$O567,37)</f>
        <v>Negative</v>
      </c>
      <c r="I567" s="65">
        <f t="array" ref="I567">INDEX(postDEL!$A$2:$AL782,$O567,12)</f>
        <v>44529</v>
      </c>
      <c r="J567" s="208">
        <f t="array" ref="J567">INDEX(postDEL!$A$2:$AL782,$O567,13)</f>
        <v>0.5002777778</v>
      </c>
      <c r="K567" s="67" t="str">
        <f t="array" ref="K567">INDEX(postDEL!$A$2:$AL782,$O567,36)</f>
        <v/>
      </c>
      <c r="L567" s="67" t="str">
        <f t="array" ref="L567">INDEX(postDEL!$A$2:$AL782,$O567,38)</f>
        <v/>
      </c>
      <c r="M567" s="67" t="str">
        <f t="array" ref="M567">INDEX(postDEL!$A$2:$AL782,$O567,15)</f>
        <v/>
      </c>
      <c r="N567" s="8">
        <f>COUNTIF(postDEL!$A$2:$A782,A567)</f>
        <v>1</v>
      </c>
      <c r="O567" s="13">
        <f>MATCH(A567,postDEL!A$2:A782,0)</f>
        <v>566</v>
      </c>
      <c r="P567" s="8" t="str">
        <f t="shared" si="1"/>
        <v/>
      </c>
      <c r="Q567" s="8">
        <f t="shared" si="2"/>
        <v>0</v>
      </c>
      <c r="R567" s="4"/>
    </row>
    <row r="568">
      <c r="A568" s="209" t="s">
        <v>1583</v>
      </c>
      <c r="B568" s="65">
        <f t="array" ref="B568">INDEX(postDEL!$A$2:$P782,$O568,2)</f>
        <v>44529</v>
      </c>
      <c r="C568" s="208">
        <f t="array" ref="C568">INDEX(postDEL!$A$2:$P782,$O568,3)</f>
        <v>0.3268634259</v>
      </c>
      <c r="D568" s="67" t="str">
        <f t="array" ref="D568">INDEX(postDEL!$A$2:$AN782,$O568,39)</f>
        <v>SpROSA573919</v>
      </c>
      <c r="E568" s="67" t="str">
        <f t="array" ref="E568">INDEX(postDEL!$A$2:$P782,$O568,4)</f>
        <v/>
      </c>
      <c r="F568" s="67" t="str">
        <f t="array" ref="F568">INDEX(postDEL!$A$2:$P782,$O568,5)</f>
        <v/>
      </c>
      <c r="G568" s="67" t="str">
        <f t="array" ref="G568">INDEX(postDEL!$A$2:$P782,$O568,11)</f>
        <v>Negative</v>
      </c>
      <c r="H568" s="67" t="str">
        <f t="array" ref="H568">INDEX(postDEL!$A$2:$AL782,$O568,37)</f>
        <v>Negative</v>
      </c>
      <c r="I568" s="65">
        <f t="array" ref="I568">INDEX(postDEL!$A$2:$AL782,$O568,12)</f>
        <v>44529</v>
      </c>
      <c r="J568" s="208">
        <f t="array" ref="J568">INDEX(postDEL!$A$2:$AL782,$O568,13)</f>
        <v>0.5002777778</v>
      </c>
      <c r="K568" s="67" t="str">
        <f t="array" ref="K568">INDEX(postDEL!$A$2:$AL782,$O568,36)</f>
        <v/>
      </c>
      <c r="L568" s="67" t="str">
        <f t="array" ref="L568">INDEX(postDEL!$A$2:$AL782,$O568,38)</f>
        <v/>
      </c>
      <c r="M568" s="67" t="str">
        <f t="array" ref="M568">INDEX(postDEL!$A$2:$AL782,$O568,15)</f>
        <v/>
      </c>
      <c r="N568" s="8">
        <f>COUNTIF(postDEL!$A$2:$A782,A568)</f>
        <v>1</v>
      </c>
      <c r="O568" s="13">
        <f>MATCH(A568,postDEL!A$2:A782,0)</f>
        <v>567</v>
      </c>
      <c r="P568" s="8" t="str">
        <f t="shared" si="1"/>
        <v/>
      </c>
      <c r="Q568" s="8">
        <f t="shared" si="2"/>
        <v>0</v>
      </c>
      <c r="R568" s="4"/>
    </row>
    <row r="569">
      <c r="A569" s="209" t="s">
        <v>1585</v>
      </c>
      <c r="B569" s="65">
        <f t="array" ref="B569">INDEX(postDEL!$A$2:$P782,$O569,2)</f>
        <v>44529</v>
      </c>
      <c r="C569" s="208">
        <f t="array" ref="C569">INDEX(postDEL!$A$2:$P782,$O569,3)</f>
        <v>0.3273148148</v>
      </c>
      <c r="D569" s="67" t="str">
        <f t="array" ref="D569">INDEX(postDEL!$A$2:$AN782,$O569,39)</f>
        <v>SpROSA145068</v>
      </c>
      <c r="E569" s="67" t="str">
        <f t="array" ref="E569">INDEX(postDEL!$A$2:$P782,$O569,4)</f>
        <v/>
      </c>
      <c r="F569" s="67" t="str">
        <f t="array" ref="F569">INDEX(postDEL!$A$2:$P782,$O569,5)</f>
        <v/>
      </c>
      <c r="G569" s="67" t="str">
        <f t="array" ref="G569">INDEX(postDEL!$A$2:$P782,$O569,11)</f>
        <v>Negative</v>
      </c>
      <c r="H569" s="67" t="str">
        <f t="array" ref="H569">INDEX(postDEL!$A$2:$AL782,$O569,37)</f>
        <v>Negative</v>
      </c>
      <c r="I569" s="65">
        <f t="array" ref="I569">INDEX(postDEL!$A$2:$AL782,$O569,12)</f>
        <v>44529</v>
      </c>
      <c r="J569" s="208">
        <f t="array" ref="J569">INDEX(postDEL!$A$2:$AL782,$O569,13)</f>
        <v>0.5002777778</v>
      </c>
      <c r="K569" s="67" t="str">
        <f t="array" ref="K569">INDEX(postDEL!$A$2:$AL782,$O569,36)</f>
        <v/>
      </c>
      <c r="L569" s="67" t="str">
        <f t="array" ref="L569">INDEX(postDEL!$A$2:$AL782,$O569,38)</f>
        <v/>
      </c>
      <c r="M569" s="67" t="str">
        <f t="array" ref="M569">INDEX(postDEL!$A$2:$AL782,$O569,15)</f>
        <v/>
      </c>
      <c r="N569" s="8">
        <f>COUNTIF(postDEL!$A$2:$A782,A569)</f>
        <v>1</v>
      </c>
      <c r="O569" s="13">
        <f>MATCH(A569,postDEL!A$2:A782,0)</f>
        <v>568</v>
      </c>
      <c r="P569" s="8" t="str">
        <f t="shared" si="1"/>
        <v/>
      </c>
      <c r="Q569" s="8">
        <f t="shared" si="2"/>
        <v>0</v>
      </c>
      <c r="R569" s="4"/>
    </row>
    <row r="570">
      <c r="A570" s="209" t="s">
        <v>1587</v>
      </c>
      <c r="B570" s="65">
        <f t="array" ref="B570">INDEX(postDEL!$A$2:$P782,$O570,2)</f>
        <v>44529</v>
      </c>
      <c r="C570" s="208">
        <f t="array" ref="C570">INDEX(postDEL!$A$2:$P782,$O570,3)</f>
        <v>0.3302893519</v>
      </c>
      <c r="D570" s="67" t="str">
        <f t="array" ref="D570">INDEX(postDEL!$A$2:$AN782,$O570,39)</f>
        <v>SpROSA145068</v>
      </c>
      <c r="E570" s="67" t="str">
        <f t="array" ref="E570">INDEX(postDEL!$A$2:$P782,$O570,4)</f>
        <v/>
      </c>
      <c r="F570" s="67" t="str">
        <f t="array" ref="F570">INDEX(postDEL!$A$2:$P782,$O570,5)</f>
        <v/>
      </c>
      <c r="G570" s="67" t="str">
        <f t="array" ref="G570">INDEX(postDEL!$A$2:$P782,$O570,11)</f>
        <v>Negative</v>
      </c>
      <c r="H570" s="67" t="str">
        <f t="array" ref="H570">INDEX(postDEL!$A$2:$AL782,$O570,37)</f>
        <v>Negative</v>
      </c>
      <c r="I570" s="65">
        <f t="array" ref="I570">INDEX(postDEL!$A$2:$AL782,$O570,12)</f>
        <v>44529</v>
      </c>
      <c r="J570" s="208">
        <f t="array" ref="J570">INDEX(postDEL!$A$2:$AL782,$O570,13)</f>
        <v>0.5002777778</v>
      </c>
      <c r="K570" s="67" t="str">
        <f t="array" ref="K570">INDEX(postDEL!$A$2:$AL782,$O570,36)</f>
        <v/>
      </c>
      <c r="L570" s="67" t="str">
        <f t="array" ref="L570">INDEX(postDEL!$A$2:$AL782,$O570,38)</f>
        <v/>
      </c>
      <c r="M570" s="67" t="str">
        <f t="array" ref="M570">INDEX(postDEL!$A$2:$AL782,$O570,15)</f>
        <v/>
      </c>
      <c r="N570" s="8">
        <f>COUNTIF(postDEL!$A$2:$A782,A570)</f>
        <v>1</v>
      </c>
      <c r="O570" s="13">
        <f>MATCH(A570,postDEL!A$2:A782,0)</f>
        <v>569</v>
      </c>
      <c r="P570" s="8" t="str">
        <f t="shared" si="1"/>
        <v/>
      </c>
      <c r="Q570" s="8">
        <f t="shared" si="2"/>
        <v>0</v>
      </c>
      <c r="R570" s="4"/>
    </row>
    <row r="571">
      <c r="A571" s="209" t="s">
        <v>1589</v>
      </c>
      <c r="B571" s="65">
        <f t="array" ref="B571">INDEX(postDEL!$A$2:$P782,$O571,2)</f>
        <v>44529</v>
      </c>
      <c r="C571" s="208">
        <f t="array" ref="C571">INDEX(postDEL!$A$2:$P782,$O571,3)</f>
        <v>0.3342708333</v>
      </c>
      <c r="D571" s="67" t="str">
        <f t="array" ref="D571">INDEX(postDEL!$A$2:$AN782,$O571,39)</f>
        <v>SpROSA145068</v>
      </c>
      <c r="E571" s="67" t="str">
        <f t="array" ref="E571">INDEX(postDEL!$A$2:$P782,$O571,4)</f>
        <v/>
      </c>
      <c r="F571" s="67" t="str">
        <f t="array" ref="F571">INDEX(postDEL!$A$2:$P782,$O571,5)</f>
        <v/>
      </c>
      <c r="G571" s="67" t="str">
        <f t="array" ref="G571">INDEX(postDEL!$A$2:$P782,$O571,11)</f>
        <v>Negative</v>
      </c>
      <c r="H571" s="67" t="str">
        <f t="array" ref="H571">INDEX(postDEL!$A$2:$AL782,$O571,37)</f>
        <v>Negative</v>
      </c>
      <c r="I571" s="65">
        <f t="array" ref="I571">INDEX(postDEL!$A$2:$AL782,$O571,12)</f>
        <v>44529</v>
      </c>
      <c r="J571" s="208">
        <f t="array" ref="J571">INDEX(postDEL!$A$2:$AL782,$O571,13)</f>
        <v>0.5002777778</v>
      </c>
      <c r="K571" s="67" t="str">
        <f t="array" ref="K571">INDEX(postDEL!$A$2:$AL782,$O571,36)</f>
        <v/>
      </c>
      <c r="L571" s="67" t="str">
        <f t="array" ref="L571">INDEX(postDEL!$A$2:$AL782,$O571,38)</f>
        <v/>
      </c>
      <c r="M571" s="67" t="str">
        <f t="array" ref="M571">INDEX(postDEL!$A$2:$AL782,$O571,15)</f>
        <v/>
      </c>
      <c r="N571" s="8">
        <f>COUNTIF(postDEL!$A$2:$A782,A571)</f>
        <v>1</v>
      </c>
      <c r="O571" s="13">
        <f>MATCH(A571,postDEL!A$2:A782,0)</f>
        <v>570</v>
      </c>
      <c r="P571" s="8" t="str">
        <f t="shared" si="1"/>
        <v/>
      </c>
      <c r="Q571" s="8">
        <f t="shared" si="2"/>
        <v>0</v>
      </c>
      <c r="R571" s="4"/>
    </row>
    <row r="572">
      <c r="A572" s="209" t="s">
        <v>1591</v>
      </c>
      <c r="B572" s="65">
        <f t="array" ref="B572">INDEX(postDEL!$A$2:$P782,$O572,2)</f>
        <v>44529</v>
      </c>
      <c r="C572" s="208">
        <f t="array" ref="C572">INDEX(postDEL!$A$2:$P782,$O572,3)</f>
        <v>0.3345023148</v>
      </c>
      <c r="D572" s="67" t="str">
        <f t="array" ref="D572">INDEX(postDEL!$A$2:$AN782,$O572,39)</f>
        <v>SpROSA573919</v>
      </c>
      <c r="E572" s="67" t="str">
        <f t="array" ref="E572">INDEX(postDEL!$A$2:$P782,$O572,4)</f>
        <v/>
      </c>
      <c r="F572" s="67" t="str">
        <f t="array" ref="F572">INDEX(postDEL!$A$2:$P782,$O572,5)</f>
        <v/>
      </c>
      <c r="G572" s="67" t="str">
        <f t="array" ref="G572">INDEX(postDEL!$A$2:$P782,$O572,11)</f>
        <v>Negative</v>
      </c>
      <c r="H572" s="67" t="str">
        <f t="array" ref="H572">INDEX(postDEL!$A$2:$AL782,$O572,37)</f>
        <v>Negative</v>
      </c>
      <c r="I572" s="65">
        <f t="array" ref="I572">INDEX(postDEL!$A$2:$AL782,$O572,12)</f>
        <v>44529</v>
      </c>
      <c r="J572" s="208">
        <f t="array" ref="J572">INDEX(postDEL!$A$2:$AL782,$O572,13)</f>
        <v>0.5002777778</v>
      </c>
      <c r="K572" s="67" t="str">
        <f t="array" ref="K572">INDEX(postDEL!$A$2:$AL782,$O572,36)</f>
        <v/>
      </c>
      <c r="L572" s="67" t="str">
        <f t="array" ref="L572">INDEX(postDEL!$A$2:$AL782,$O572,38)</f>
        <v/>
      </c>
      <c r="M572" s="67" t="str">
        <f t="array" ref="M572">INDEX(postDEL!$A$2:$AL782,$O572,15)</f>
        <v/>
      </c>
      <c r="N572" s="8">
        <f>COUNTIF(postDEL!$A$2:$A782,A572)</f>
        <v>1</v>
      </c>
      <c r="O572" s="13">
        <f>MATCH(A572,postDEL!A$2:A782,0)</f>
        <v>571</v>
      </c>
      <c r="P572" s="8" t="str">
        <f t="shared" si="1"/>
        <v/>
      </c>
      <c r="Q572" s="8">
        <f t="shared" si="2"/>
        <v>0</v>
      </c>
      <c r="R572" s="4"/>
    </row>
    <row r="573">
      <c r="A573" s="209" t="s">
        <v>1593</v>
      </c>
      <c r="B573" s="65">
        <f t="array" ref="B573">INDEX(postDEL!$A$2:$P782,$O573,2)</f>
        <v>44529</v>
      </c>
      <c r="C573" s="208">
        <f t="array" ref="C573">INDEX(postDEL!$A$2:$P782,$O573,3)</f>
        <v>0.3348958333</v>
      </c>
      <c r="D573" s="67" t="str">
        <f t="array" ref="D573">INDEX(postDEL!$A$2:$AN782,$O573,39)</f>
        <v>SpROSA145068</v>
      </c>
      <c r="E573" s="67" t="str">
        <f t="array" ref="E573">INDEX(postDEL!$A$2:$P782,$O573,4)</f>
        <v/>
      </c>
      <c r="F573" s="67" t="str">
        <f t="array" ref="F573">INDEX(postDEL!$A$2:$P782,$O573,5)</f>
        <v/>
      </c>
      <c r="G573" s="67" t="str">
        <f t="array" ref="G573">INDEX(postDEL!$A$2:$P782,$O573,11)</f>
        <v>Negative</v>
      </c>
      <c r="H573" s="67" t="str">
        <f t="array" ref="H573">INDEX(postDEL!$A$2:$AL782,$O573,37)</f>
        <v>Negative</v>
      </c>
      <c r="I573" s="65">
        <f t="array" ref="I573">INDEX(postDEL!$A$2:$AL782,$O573,12)</f>
        <v>44529</v>
      </c>
      <c r="J573" s="208">
        <f t="array" ref="J573">INDEX(postDEL!$A$2:$AL782,$O573,13)</f>
        <v>0.5002893519</v>
      </c>
      <c r="K573" s="67" t="str">
        <f t="array" ref="K573">INDEX(postDEL!$A$2:$AL782,$O573,36)</f>
        <v/>
      </c>
      <c r="L573" s="67" t="str">
        <f t="array" ref="L573">INDEX(postDEL!$A$2:$AL782,$O573,38)</f>
        <v/>
      </c>
      <c r="M573" s="67" t="str">
        <f t="array" ref="M573">INDEX(postDEL!$A$2:$AL782,$O573,15)</f>
        <v/>
      </c>
      <c r="N573" s="8">
        <f>COUNTIF(postDEL!$A$2:$A782,A573)</f>
        <v>1</v>
      </c>
      <c r="O573" s="13">
        <f>MATCH(A573,postDEL!A$2:A782,0)</f>
        <v>572</v>
      </c>
      <c r="P573" s="8" t="str">
        <f t="shared" si="1"/>
        <v/>
      </c>
      <c r="Q573" s="8">
        <f t="shared" si="2"/>
        <v>0</v>
      </c>
      <c r="R573" s="4"/>
    </row>
    <row r="574">
      <c r="A574" s="209" t="s">
        <v>1595</v>
      </c>
      <c r="B574" s="65">
        <f t="array" ref="B574">INDEX(postDEL!$A$2:$P782,$O574,2)</f>
        <v>44529</v>
      </c>
      <c r="C574" s="208">
        <f t="array" ref="C574">INDEX(postDEL!$A$2:$P782,$O574,3)</f>
        <v>0.3372685185</v>
      </c>
      <c r="D574" s="67" t="str">
        <f t="array" ref="D574">INDEX(postDEL!$A$2:$AN782,$O574,39)</f>
        <v>SpROSA573919</v>
      </c>
      <c r="E574" s="67" t="str">
        <f t="array" ref="E574">INDEX(postDEL!$A$2:$P782,$O574,4)</f>
        <v/>
      </c>
      <c r="F574" s="67" t="str">
        <f t="array" ref="F574">INDEX(postDEL!$A$2:$P782,$O574,5)</f>
        <v/>
      </c>
      <c r="G574" s="67" t="str">
        <f t="array" ref="G574">INDEX(postDEL!$A$2:$P782,$O574,11)</f>
        <v>Negative</v>
      </c>
      <c r="H574" s="67" t="str">
        <f t="array" ref="H574">INDEX(postDEL!$A$2:$AL782,$O574,37)</f>
        <v>Negative</v>
      </c>
      <c r="I574" s="65">
        <f t="array" ref="I574">INDEX(postDEL!$A$2:$AL782,$O574,12)</f>
        <v>44529</v>
      </c>
      <c r="J574" s="208">
        <f t="array" ref="J574">INDEX(postDEL!$A$2:$AL782,$O574,13)</f>
        <v>0.5002893519</v>
      </c>
      <c r="K574" s="67" t="str">
        <f t="array" ref="K574">INDEX(postDEL!$A$2:$AL782,$O574,36)</f>
        <v/>
      </c>
      <c r="L574" s="67" t="str">
        <f t="array" ref="L574">INDEX(postDEL!$A$2:$AL782,$O574,38)</f>
        <v/>
      </c>
      <c r="M574" s="67" t="str">
        <f t="array" ref="M574">INDEX(postDEL!$A$2:$AL782,$O574,15)</f>
        <v/>
      </c>
      <c r="N574" s="8">
        <f>COUNTIF(postDEL!$A$2:$A782,A574)</f>
        <v>1</v>
      </c>
      <c r="O574" s="13">
        <f>MATCH(A574,postDEL!A$2:A782,0)</f>
        <v>573</v>
      </c>
      <c r="P574" s="8" t="str">
        <f t="shared" si="1"/>
        <v/>
      </c>
      <c r="Q574" s="8">
        <f t="shared" si="2"/>
        <v>0</v>
      </c>
      <c r="R574" s="4"/>
    </row>
    <row r="575">
      <c r="A575" s="209" t="s">
        <v>1598</v>
      </c>
      <c r="B575" s="65">
        <f t="array" ref="B575">INDEX(postDEL!$A$2:$P782,$O575,2)</f>
        <v>44529</v>
      </c>
      <c r="C575" s="208">
        <f t="array" ref="C575">INDEX(postDEL!$A$2:$P782,$O575,3)</f>
        <v>0.3731018519</v>
      </c>
      <c r="D575" s="67" t="str">
        <f t="array" ref="D575">INDEX(postDEL!$A$2:$AN782,$O575,39)</f>
        <v>SpROSA145068</v>
      </c>
      <c r="E575" s="67" t="str">
        <f t="array" ref="E575">INDEX(postDEL!$A$2:$P782,$O575,4)</f>
        <v/>
      </c>
      <c r="F575" s="67" t="str">
        <f t="array" ref="F575">INDEX(postDEL!$A$2:$P782,$O575,5)</f>
        <v/>
      </c>
      <c r="G575" s="67" t="str">
        <f t="array" ref="G575">INDEX(postDEL!$A$2:$P782,$O575,11)</f>
        <v>Negative</v>
      </c>
      <c r="H575" s="67" t="str">
        <f t="array" ref="H575">INDEX(postDEL!$A$2:$AL782,$O575,37)</f>
        <v>Negative</v>
      </c>
      <c r="I575" s="65">
        <f t="array" ref="I575">INDEX(postDEL!$A$2:$AL782,$O575,12)</f>
        <v>44529</v>
      </c>
      <c r="J575" s="208">
        <f t="array" ref="J575">INDEX(postDEL!$A$2:$AL782,$O575,13)</f>
        <v>0.5002893519</v>
      </c>
      <c r="K575" s="67" t="str">
        <f t="array" ref="K575">INDEX(postDEL!$A$2:$AL782,$O575,36)</f>
        <v/>
      </c>
      <c r="L575" s="67" t="str">
        <f t="array" ref="L575">INDEX(postDEL!$A$2:$AL782,$O575,38)</f>
        <v/>
      </c>
      <c r="M575" s="67" t="str">
        <f t="array" ref="M575">INDEX(postDEL!$A$2:$AL782,$O575,15)</f>
        <v/>
      </c>
      <c r="N575" s="8">
        <f>COUNTIF(postDEL!$A$2:$A782,A575)</f>
        <v>1</v>
      </c>
      <c r="O575" s="13">
        <f>MATCH(A575,postDEL!A$2:A782,0)</f>
        <v>574</v>
      </c>
      <c r="P575" s="8" t="str">
        <f t="shared" si="1"/>
        <v/>
      </c>
      <c r="Q575" s="8">
        <f t="shared" si="2"/>
        <v>0</v>
      </c>
      <c r="R575" s="4"/>
    </row>
    <row r="576">
      <c r="A576" s="209" t="s">
        <v>1601</v>
      </c>
      <c r="B576" s="65">
        <f t="array" ref="B576">INDEX(postDEL!$A$2:$P782,$O576,2)</f>
        <v>44529</v>
      </c>
      <c r="C576" s="208">
        <f t="array" ref="C576">INDEX(postDEL!$A$2:$P782,$O576,3)</f>
        <v>0.3732986111</v>
      </c>
      <c r="D576" s="67" t="str">
        <f t="array" ref="D576">INDEX(postDEL!$A$2:$AN782,$O576,39)</f>
        <v>SpROSA145068</v>
      </c>
      <c r="E576" s="67" t="str">
        <f t="array" ref="E576">INDEX(postDEL!$A$2:$P782,$O576,4)</f>
        <v/>
      </c>
      <c r="F576" s="67" t="str">
        <f t="array" ref="F576">INDEX(postDEL!$A$2:$P782,$O576,5)</f>
        <v/>
      </c>
      <c r="G576" s="67" t="str">
        <f t="array" ref="G576">INDEX(postDEL!$A$2:$P782,$O576,11)</f>
        <v>Negative</v>
      </c>
      <c r="H576" s="67" t="str">
        <f t="array" ref="H576">INDEX(postDEL!$A$2:$AL782,$O576,37)</f>
        <v>Negative</v>
      </c>
      <c r="I576" s="65">
        <f t="array" ref="I576">INDEX(postDEL!$A$2:$AL782,$O576,12)</f>
        <v>44529</v>
      </c>
      <c r="J576" s="208">
        <f t="array" ref="J576">INDEX(postDEL!$A$2:$AL782,$O576,13)</f>
        <v>0.5002893519</v>
      </c>
      <c r="K576" s="67" t="str">
        <f t="array" ref="K576">INDEX(postDEL!$A$2:$AL782,$O576,36)</f>
        <v/>
      </c>
      <c r="L576" s="67" t="str">
        <f t="array" ref="L576">INDEX(postDEL!$A$2:$AL782,$O576,38)</f>
        <v/>
      </c>
      <c r="M576" s="67" t="str">
        <f t="array" ref="M576">INDEX(postDEL!$A$2:$AL782,$O576,15)</f>
        <v/>
      </c>
      <c r="N576" s="8">
        <f>COUNTIF(postDEL!$A$2:$A782,A576)</f>
        <v>1</v>
      </c>
      <c r="O576" s="13">
        <f>MATCH(A576,postDEL!A$2:A782,0)</f>
        <v>575</v>
      </c>
      <c r="P576" s="8" t="str">
        <f t="shared" si="1"/>
        <v/>
      </c>
      <c r="Q576" s="8">
        <f t="shared" si="2"/>
        <v>0</v>
      </c>
      <c r="R576" s="4"/>
    </row>
    <row r="577">
      <c r="A577" s="209" t="s">
        <v>1604</v>
      </c>
      <c r="B577" s="65">
        <f t="array" ref="B577">INDEX(postDEL!$A$2:$P782,$O577,2)</f>
        <v>44529</v>
      </c>
      <c r="C577" s="208">
        <f t="array" ref="C577">INDEX(postDEL!$A$2:$P782,$O577,3)</f>
        <v>0.3805555556</v>
      </c>
      <c r="D577" s="67" t="str">
        <f t="array" ref="D577">INDEX(postDEL!$A$2:$AN782,$O577,39)</f>
        <v>SpROSA145068</v>
      </c>
      <c r="E577" s="67" t="str">
        <f t="array" ref="E577">INDEX(postDEL!$A$2:$P782,$O577,4)</f>
        <v/>
      </c>
      <c r="F577" s="67" t="str">
        <f t="array" ref="F577">INDEX(postDEL!$A$2:$P782,$O577,5)</f>
        <v/>
      </c>
      <c r="G577" s="67" t="str">
        <f t="array" ref="G577">INDEX(postDEL!$A$2:$P782,$O577,11)</f>
        <v>Negative</v>
      </c>
      <c r="H577" s="67" t="str">
        <f t="array" ref="H577">INDEX(postDEL!$A$2:$AL782,$O577,37)</f>
        <v>Negative</v>
      </c>
      <c r="I577" s="65">
        <f t="array" ref="I577">INDEX(postDEL!$A$2:$AL782,$O577,12)</f>
        <v>44529</v>
      </c>
      <c r="J577" s="208">
        <f t="array" ref="J577">INDEX(postDEL!$A$2:$AL782,$O577,13)</f>
        <v>0.5002893519</v>
      </c>
      <c r="K577" s="67" t="str">
        <f t="array" ref="K577">INDEX(postDEL!$A$2:$AL782,$O577,36)</f>
        <v/>
      </c>
      <c r="L577" s="67" t="str">
        <f t="array" ref="L577">INDEX(postDEL!$A$2:$AL782,$O577,38)</f>
        <v/>
      </c>
      <c r="M577" s="67" t="str">
        <f t="array" ref="M577">INDEX(postDEL!$A$2:$AL782,$O577,15)</f>
        <v/>
      </c>
      <c r="N577" s="8">
        <f>COUNTIF(postDEL!$A$2:$A782,A577)</f>
        <v>1</v>
      </c>
      <c r="O577" s="13">
        <f>MATCH(A577,postDEL!A$2:A782,0)</f>
        <v>576</v>
      </c>
      <c r="P577" s="8" t="str">
        <f t="shared" si="1"/>
        <v/>
      </c>
      <c r="Q577" s="8">
        <f t="shared" si="2"/>
        <v>0</v>
      </c>
      <c r="R577" s="4"/>
    </row>
    <row r="578">
      <c r="A578" s="209" t="s">
        <v>1606</v>
      </c>
      <c r="B578" s="65">
        <f t="array" ref="B578">INDEX(postDEL!$A$2:$P782,$O578,2)</f>
        <v>44529</v>
      </c>
      <c r="C578" s="208">
        <f t="array" ref="C578">INDEX(postDEL!$A$2:$P782,$O578,3)</f>
        <v>0.3816319444</v>
      </c>
      <c r="D578" s="67" t="str">
        <f t="array" ref="D578">INDEX(postDEL!$A$2:$AN782,$O578,39)</f>
        <v>SpROSA145068</v>
      </c>
      <c r="E578" s="67" t="str">
        <f t="array" ref="E578">INDEX(postDEL!$A$2:$P782,$O578,4)</f>
        <v/>
      </c>
      <c r="F578" s="67" t="str">
        <f t="array" ref="F578">INDEX(postDEL!$A$2:$P782,$O578,5)</f>
        <v/>
      </c>
      <c r="G578" s="67" t="str">
        <f t="array" ref="G578">INDEX(postDEL!$A$2:$P782,$O578,11)</f>
        <v>Negative</v>
      </c>
      <c r="H578" s="67" t="str">
        <f t="array" ref="H578">INDEX(postDEL!$A$2:$AL782,$O578,37)</f>
        <v>Negative</v>
      </c>
      <c r="I578" s="65">
        <f t="array" ref="I578">INDEX(postDEL!$A$2:$AL782,$O578,12)</f>
        <v>44529</v>
      </c>
      <c r="J578" s="208">
        <f t="array" ref="J578">INDEX(postDEL!$A$2:$AL782,$O578,13)</f>
        <v>0.5002893519</v>
      </c>
      <c r="K578" s="67" t="str">
        <f t="array" ref="K578">INDEX(postDEL!$A$2:$AL782,$O578,36)</f>
        <v/>
      </c>
      <c r="L578" s="67" t="str">
        <f t="array" ref="L578">INDEX(postDEL!$A$2:$AL782,$O578,38)</f>
        <v/>
      </c>
      <c r="M578" s="67" t="str">
        <f t="array" ref="M578">INDEX(postDEL!$A$2:$AL782,$O578,15)</f>
        <v/>
      </c>
      <c r="N578" s="8">
        <f>COUNTIF(postDEL!$A$2:$A782,A578)</f>
        <v>1</v>
      </c>
      <c r="O578" s="13">
        <f>MATCH(A578,postDEL!A$2:A782,0)</f>
        <v>577</v>
      </c>
      <c r="P578" s="8" t="str">
        <f t="shared" si="1"/>
        <v/>
      </c>
      <c r="Q578" s="8">
        <f t="shared" si="2"/>
        <v>0</v>
      </c>
      <c r="R578" s="4"/>
    </row>
    <row r="579">
      <c r="A579" s="209" t="s">
        <v>1608</v>
      </c>
      <c r="B579" s="65">
        <f t="array" ref="B579">INDEX(postDEL!$A$2:$P782,$O579,2)</f>
        <v>44529</v>
      </c>
      <c r="C579" s="208">
        <f t="array" ref="C579">INDEX(postDEL!$A$2:$P782,$O579,3)</f>
        <v>0.3941319444</v>
      </c>
      <c r="D579" s="67" t="str">
        <f t="array" ref="D579">INDEX(postDEL!$A$2:$AN782,$O579,39)</f>
        <v>SpROSA145068</v>
      </c>
      <c r="E579" s="67" t="str">
        <f t="array" ref="E579">INDEX(postDEL!$A$2:$P782,$O579,4)</f>
        <v/>
      </c>
      <c r="F579" s="67" t="str">
        <f t="array" ref="F579">INDEX(postDEL!$A$2:$P782,$O579,5)</f>
        <v/>
      </c>
      <c r="G579" s="67" t="str">
        <f t="array" ref="G579">INDEX(postDEL!$A$2:$P782,$O579,11)</f>
        <v>Negative</v>
      </c>
      <c r="H579" s="67" t="str">
        <f t="array" ref="H579">INDEX(postDEL!$A$2:$AL782,$O579,37)</f>
        <v>Negative</v>
      </c>
      <c r="I579" s="65">
        <f t="array" ref="I579">INDEX(postDEL!$A$2:$AL782,$O579,12)</f>
        <v>44529</v>
      </c>
      <c r="J579" s="208">
        <f t="array" ref="J579">INDEX(postDEL!$A$2:$AL782,$O579,13)</f>
        <v>0.5002893519</v>
      </c>
      <c r="K579" s="67" t="str">
        <f t="array" ref="K579">INDEX(postDEL!$A$2:$AL782,$O579,36)</f>
        <v/>
      </c>
      <c r="L579" s="67" t="str">
        <f t="array" ref="L579">INDEX(postDEL!$A$2:$AL782,$O579,38)</f>
        <v/>
      </c>
      <c r="M579" s="67" t="str">
        <f t="array" ref="M579">INDEX(postDEL!$A$2:$AL782,$O579,15)</f>
        <v/>
      </c>
      <c r="N579" s="8">
        <f>COUNTIF(postDEL!$A$2:$A782,A579)</f>
        <v>1</v>
      </c>
      <c r="O579" s="13">
        <f>MATCH(A579,postDEL!A$2:A782,0)</f>
        <v>578</v>
      </c>
      <c r="P579" s="8" t="str">
        <f t="shared" si="1"/>
        <v/>
      </c>
      <c r="Q579" s="8">
        <f t="shared" si="2"/>
        <v>0</v>
      </c>
      <c r="R579" s="4"/>
    </row>
    <row r="580">
      <c r="A580" s="209" t="s">
        <v>1610</v>
      </c>
      <c r="B580" s="65">
        <f t="array" ref="B580">INDEX(postDEL!$A$2:$P782,$O580,2)</f>
        <v>44530</v>
      </c>
      <c r="C580" s="208">
        <f t="array" ref="C580">INDEX(postDEL!$A$2:$P782,$O580,3)</f>
        <v>0.2452430556</v>
      </c>
      <c r="D580" s="67" t="str">
        <f t="array" ref="D580">INDEX(postDEL!$A$2:$AN782,$O580,39)</f>
        <v>SpROSA145068</v>
      </c>
      <c r="E580" s="67" t="str">
        <f t="array" ref="E580">INDEX(postDEL!$A$2:$P782,$O580,4)</f>
        <v/>
      </c>
      <c r="F580" s="67" t="str">
        <f t="array" ref="F580">INDEX(postDEL!$A$2:$P782,$O580,5)</f>
        <v/>
      </c>
      <c r="G580" s="67" t="str">
        <f t="array" ref="G580">INDEX(postDEL!$A$2:$P782,$O580,11)</f>
        <v>Negative</v>
      </c>
      <c r="H580" s="67" t="str">
        <f t="array" ref="H580">INDEX(postDEL!$A$2:$AL782,$O580,37)</f>
        <v>Negative</v>
      </c>
      <c r="I580" s="65">
        <f t="array" ref="I580">INDEX(postDEL!$A$2:$AL782,$O580,12)</f>
        <v>44531</v>
      </c>
      <c r="J580" s="208">
        <f t="array" ref="J580">INDEX(postDEL!$A$2:$AL782,$O580,13)</f>
        <v>0.4507407407</v>
      </c>
      <c r="K580" s="67" t="str">
        <f t="array" ref="K580">INDEX(postDEL!$A$2:$AL782,$O580,36)</f>
        <v/>
      </c>
      <c r="L580" s="67" t="str">
        <f t="array" ref="L580">INDEX(postDEL!$A$2:$AL782,$O580,38)</f>
        <v/>
      </c>
      <c r="M580" s="67" t="str">
        <f t="array" ref="M580">INDEX(postDEL!$A$2:$AL782,$O580,15)</f>
        <v/>
      </c>
      <c r="N580" s="8">
        <f>COUNTIF(postDEL!$A$2:$A782,A580)</f>
        <v>1</v>
      </c>
      <c r="O580" s="13">
        <f>MATCH(A580,postDEL!A$2:A782,0)</f>
        <v>579</v>
      </c>
      <c r="P580" s="8" t="b">
        <f t="shared" si="1"/>
        <v>1</v>
      </c>
      <c r="Q580" s="8">
        <f t="shared" si="2"/>
        <v>1</v>
      </c>
      <c r="R580" s="4"/>
    </row>
    <row r="581">
      <c r="A581" s="209" t="s">
        <v>1612</v>
      </c>
      <c r="B581" s="65">
        <f t="array" ref="B581">INDEX(postDEL!$A$2:$P782,$O581,2)</f>
        <v>44530</v>
      </c>
      <c r="C581" s="208">
        <f t="array" ref="C581">INDEX(postDEL!$A$2:$P782,$O581,3)</f>
        <v>0.2988194444</v>
      </c>
      <c r="D581" s="67" t="str">
        <f t="array" ref="D581">INDEX(postDEL!$A$2:$AN782,$O581,39)</f>
        <v>SpROSA145068</v>
      </c>
      <c r="E581" s="67" t="str">
        <f t="array" ref="E581">INDEX(postDEL!$A$2:$P782,$O581,4)</f>
        <v/>
      </c>
      <c r="F581" s="67" t="str">
        <f t="array" ref="F581">INDEX(postDEL!$A$2:$P782,$O581,5)</f>
        <v/>
      </c>
      <c r="G581" s="67" t="str">
        <f t="array" ref="G581">INDEX(postDEL!$A$2:$P782,$O581,11)</f>
        <v>Negative</v>
      </c>
      <c r="H581" s="67" t="str">
        <f t="array" ref="H581">INDEX(postDEL!$A$2:$AL782,$O581,37)</f>
        <v>Negative</v>
      </c>
      <c r="I581" s="65">
        <f t="array" ref="I581">INDEX(postDEL!$A$2:$AL782,$O581,12)</f>
        <v>44532</v>
      </c>
      <c r="J581" s="208">
        <f t="array" ref="J581">INDEX(postDEL!$A$2:$AL782,$O581,13)</f>
        <v>0.4542708333</v>
      </c>
      <c r="K581" s="67" t="str">
        <f t="array" ref="K581">INDEX(postDEL!$A$2:$AL782,$O581,36)</f>
        <v/>
      </c>
      <c r="L581" s="67" t="str">
        <f t="array" ref="L581">INDEX(postDEL!$A$2:$AL782,$O581,38)</f>
        <v/>
      </c>
      <c r="M581" s="67" t="str">
        <f t="array" ref="M581">INDEX(postDEL!$A$2:$AL782,$O581,15)</f>
        <v/>
      </c>
      <c r="N581" s="8">
        <f>COUNTIF(postDEL!$A$2:$A782,A581)</f>
        <v>1</v>
      </c>
      <c r="O581" s="13">
        <f>MATCH(A581,postDEL!A$2:A782,0)</f>
        <v>580</v>
      </c>
      <c r="P581" s="8" t="str">
        <f t="shared" si="1"/>
        <v/>
      </c>
      <c r="Q581" s="8">
        <f t="shared" si="2"/>
        <v>2</v>
      </c>
      <c r="R581" s="4"/>
    </row>
    <row r="582">
      <c r="A582" s="209" t="s">
        <v>1614</v>
      </c>
      <c r="B582" s="65">
        <f t="array" ref="B582">INDEX(postDEL!$A$2:$P782,$O582,2)</f>
        <v>44530</v>
      </c>
      <c r="C582" s="208">
        <f t="array" ref="C582">INDEX(postDEL!$A$2:$P782,$O582,3)</f>
        <v>0.3190046296</v>
      </c>
      <c r="D582" s="67" t="str">
        <f t="array" ref="D582">INDEX(postDEL!$A$2:$AN782,$O582,39)</f>
        <v>SpROSA145068</v>
      </c>
      <c r="E582" s="67" t="str">
        <f t="array" ref="E582">INDEX(postDEL!$A$2:$P782,$O582,4)</f>
        <v/>
      </c>
      <c r="F582" s="67" t="str">
        <f t="array" ref="F582">INDEX(postDEL!$A$2:$P782,$O582,5)</f>
        <v/>
      </c>
      <c r="G582" s="67" t="str">
        <f t="array" ref="G582">INDEX(postDEL!$A$2:$P782,$O582,11)</f>
        <v>Negative</v>
      </c>
      <c r="H582" s="67" t="str">
        <f t="array" ref="H582">INDEX(postDEL!$A$2:$AL782,$O582,37)</f>
        <v>Negative</v>
      </c>
      <c r="I582" s="65">
        <f t="array" ref="I582">INDEX(postDEL!$A$2:$AL782,$O582,12)</f>
        <v>44532</v>
      </c>
      <c r="J582" s="208">
        <f t="array" ref="J582">INDEX(postDEL!$A$2:$AL782,$O582,13)</f>
        <v>0.4542708333</v>
      </c>
      <c r="K582" s="67" t="str">
        <f t="array" ref="K582">INDEX(postDEL!$A$2:$AL782,$O582,36)</f>
        <v/>
      </c>
      <c r="L582" s="67" t="str">
        <f t="array" ref="L582">INDEX(postDEL!$A$2:$AL782,$O582,38)</f>
        <v/>
      </c>
      <c r="M582" s="67" t="str">
        <f t="array" ref="M582">INDEX(postDEL!$A$2:$AL782,$O582,15)</f>
        <v/>
      </c>
      <c r="N582" s="8">
        <f>COUNTIF(postDEL!$A$2:$A782,A582)</f>
        <v>1</v>
      </c>
      <c r="O582" s="13">
        <f>MATCH(A582,postDEL!A$2:A782,0)</f>
        <v>581</v>
      </c>
      <c r="P582" s="8" t="str">
        <f t="shared" si="1"/>
        <v/>
      </c>
      <c r="Q582" s="8">
        <f t="shared" si="2"/>
        <v>2</v>
      </c>
      <c r="R582" s="4"/>
    </row>
    <row r="583">
      <c r="A583" s="209" t="s">
        <v>1617</v>
      </c>
      <c r="B583" s="65">
        <f t="array" ref="B583">INDEX(postDEL!$A$2:$P782,$O583,2)</f>
        <v>44531</v>
      </c>
      <c r="C583" s="208">
        <f t="array" ref="C583">INDEX(postDEL!$A$2:$P782,$O583,3)</f>
        <v>0.2828819444</v>
      </c>
      <c r="D583" s="67" t="str">
        <f t="array" ref="D583">INDEX(postDEL!$A$2:$AN782,$O583,39)</f>
        <v>SpROSA573919</v>
      </c>
      <c r="E583" s="67" t="str">
        <f t="array" ref="E583">INDEX(postDEL!$A$2:$P782,$O583,4)</f>
        <v/>
      </c>
      <c r="F583" s="67" t="str">
        <f t="array" ref="F583">INDEX(postDEL!$A$2:$P782,$O583,5)</f>
        <v/>
      </c>
      <c r="G583" s="67" t="str">
        <f t="array" ref="G583">INDEX(postDEL!$A$2:$P782,$O583,11)</f>
        <v>Negative</v>
      </c>
      <c r="H583" s="67" t="str">
        <f t="array" ref="H583">INDEX(postDEL!$A$2:$AL782,$O583,37)</f>
        <v>Negative</v>
      </c>
      <c r="I583" s="65">
        <f t="array" ref="I583">INDEX(postDEL!$A$2:$AL782,$O583,12)</f>
        <v>44531</v>
      </c>
      <c r="J583" s="208">
        <f t="array" ref="J583">INDEX(postDEL!$A$2:$AL782,$O583,13)</f>
        <v>0.4507407407</v>
      </c>
      <c r="K583" s="67" t="str">
        <f t="array" ref="K583">INDEX(postDEL!$A$2:$AL782,$O583,36)</f>
        <v/>
      </c>
      <c r="L583" s="67" t="str">
        <f t="array" ref="L583">INDEX(postDEL!$A$2:$AL782,$O583,38)</f>
        <v/>
      </c>
      <c r="M583" s="67" t="str">
        <f t="array" ref="M583">INDEX(postDEL!$A$2:$AL782,$O583,15)</f>
        <v/>
      </c>
      <c r="N583" s="8">
        <f>COUNTIF(postDEL!$A$2:$A782,A583)</f>
        <v>1</v>
      </c>
      <c r="O583" s="13">
        <f>MATCH(A583,postDEL!A$2:A782,0)</f>
        <v>582</v>
      </c>
      <c r="P583" s="8" t="b">
        <f t="shared" si="1"/>
        <v>1</v>
      </c>
      <c r="Q583" s="8">
        <f t="shared" si="2"/>
        <v>0</v>
      </c>
      <c r="R583" s="4"/>
    </row>
    <row r="584">
      <c r="A584" s="209" t="s">
        <v>1619</v>
      </c>
      <c r="B584" s="65">
        <f t="array" ref="B584">INDEX(postDEL!$A$2:$P782,$O584,2)</f>
        <v>44531</v>
      </c>
      <c r="C584" s="208">
        <f t="array" ref="C584">INDEX(postDEL!$A$2:$P782,$O584,3)</f>
        <v>0.2831944444</v>
      </c>
      <c r="D584" s="67" t="str">
        <f t="array" ref="D584">INDEX(postDEL!$A$2:$AN782,$O584,39)</f>
        <v>SpROSA145068</v>
      </c>
      <c r="E584" s="67" t="str">
        <f t="array" ref="E584">INDEX(postDEL!$A$2:$P782,$O584,4)</f>
        <v/>
      </c>
      <c r="F584" s="67" t="str">
        <f t="array" ref="F584">INDEX(postDEL!$A$2:$P782,$O584,5)</f>
        <v/>
      </c>
      <c r="G584" s="67" t="str">
        <f t="array" ref="G584">INDEX(postDEL!$A$2:$P782,$O584,11)</f>
        <v>Negative</v>
      </c>
      <c r="H584" s="67" t="str">
        <f t="array" ref="H584">INDEX(postDEL!$A$2:$AL782,$O584,37)</f>
        <v>Negative</v>
      </c>
      <c r="I584" s="65">
        <f t="array" ref="I584">INDEX(postDEL!$A$2:$AL782,$O584,12)</f>
        <v>44531</v>
      </c>
      <c r="J584" s="208">
        <f t="array" ref="J584">INDEX(postDEL!$A$2:$AL782,$O584,13)</f>
        <v>0.4507407407</v>
      </c>
      <c r="K584" s="67" t="str">
        <f t="array" ref="K584">INDEX(postDEL!$A$2:$AL782,$O584,36)</f>
        <v/>
      </c>
      <c r="L584" s="67" t="str">
        <f t="array" ref="L584">INDEX(postDEL!$A$2:$AL782,$O584,38)</f>
        <v/>
      </c>
      <c r="M584" s="67" t="str">
        <f t="array" ref="M584">INDEX(postDEL!$A$2:$AL782,$O584,15)</f>
        <v/>
      </c>
      <c r="N584" s="8">
        <f>COUNTIF(postDEL!$A$2:$A782,A584)</f>
        <v>1</v>
      </c>
      <c r="O584" s="13">
        <f>MATCH(A584,postDEL!A$2:A782,0)</f>
        <v>583</v>
      </c>
      <c r="P584" s="8" t="str">
        <f t="shared" si="1"/>
        <v/>
      </c>
      <c r="Q584" s="8">
        <f t="shared" si="2"/>
        <v>0</v>
      </c>
      <c r="R584" s="4"/>
    </row>
    <row r="585">
      <c r="A585" s="209" t="s">
        <v>1621</v>
      </c>
      <c r="B585" s="65">
        <f t="array" ref="B585">INDEX(postDEL!$A$2:$P782,$O585,2)</f>
        <v>44531</v>
      </c>
      <c r="C585" s="208">
        <f t="array" ref="C585">INDEX(postDEL!$A$2:$P782,$O585,3)</f>
        <v>0.2835416667</v>
      </c>
      <c r="D585" s="67" t="str">
        <f t="array" ref="D585">INDEX(postDEL!$A$2:$AN782,$O585,39)</f>
        <v>SpROSA145068</v>
      </c>
      <c r="E585" s="67" t="str">
        <f t="array" ref="E585">INDEX(postDEL!$A$2:$P782,$O585,4)</f>
        <v/>
      </c>
      <c r="F585" s="67" t="str">
        <f t="array" ref="F585">INDEX(postDEL!$A$2:$P782,$O585,5)</f>
        <v/>
      </c>
      <c r="G585" s="67" t="str">
        <f t="array" ref="G585">INDEX(postDEL!$A$2:$P782,$O585,11)</f>
        <v>Negative</v>
      </c>
      <c r="H585" s="67" t="str">
        <f t="array" ref="H585">INDEX(postDEL!$A$2:$AL782,$O585,37)</f>
        <v>Negative</v>
      </c>
      <c r="I585" s="65">
        <f t="array" ref="I585">INDEX(postDEL!$A$2:$AL782,$O585,12)</f>
        <v>44531</v>
      </c>
      <c r="J585" s="208">
        <f t="array" ref="J585">INDEX(postDEL!$A$2:$AL782,$O585,13)</f>
        <v>0.4507407407</v>
      </c>
      <c r="K585" s="67" t="str">
        <f t="array" ref="K585">INDEX(postDEL!$A$2:$AL782,$O585,36)</f>
        <v/>
      </c>
      <c r="L585" s="67" t="str">
        <f t="array" ref="L585">INDEX(postDEL!$A$2:$AL782,$O585,38)</f>
        <v/>
      </c>
      <c r="M585" s="67" t="str">
        <f t="array" ref="M585">INDEX(postDEL!$A$2:$AL782,$O585,15)</f>
        <v/>
      </c>
      <c r="N585" s="8">
        <f>COUNTIF(postDEL!$A$2:$A782,A585)</f>
        <v>1</v>
      </c>
      <c r="O585" s="13">
        <f>MATCH(A585,postDEL!A$2:A782,0)</f>
        <v>584</v>
      </c>
      <c r="P585" s="8" t="str">
        <f t="shared" si="1"/>
        <v/>
      </c>
      <c r="Q585" s="8">
        <f t="shared" si="2"/>
        <v>0</v>
      </c>
      <c r="R585" s="4"/>
    </row>
    <row r="586">
      <c r="A586" s="209" t="s">
        <v>1623</v>
      </c>
      <c r="B586" s="65">
        <f t="array" ref="B586">INDEX(postDEL!$A$2:$P782,$O586,2)</f>
        <v>44531</v>
      </c>
      <c r="C586" s="208">
        <f t="array" ref="C586">INDEX(postDEL!$A$2:$P782,$O586,3)</f>
        <v>0.2837847222</v>
      </c>
      <c r="D586" s="67" t="str">
        <f t="array" ref="D586">INDEX(postDEL!$A$2:$AN782,$O586,39)</f>
        <v>SpROSA145068</v>
      </c>
      <c r="E586" s="67" t="str">
        <f t="array" ref="E586">INDEX(postDEL!$A$2:$P782,$O586,4)</f>
        <v/>
      </c>
      <c r="F586" s="67" t="str">
        <f t="array" ref="F586">INDEX(postDEL!$A$2:$P782,$O586,5)</f>
        <v/>
      </c>
      <c r="G586" s="67" t="str">
        <f t="array" ref="G586">INDEX(postDEL!$A$2:$P782,$O586,11)</f>
        <v>Negative</v>
      </c>
      <c r="H586" s="67" t="str">
        <f t="array" ref="H586">INDEX(postDEL!$A$2:$AL782,$O586,37)</f>
        <v>Negative</v>
      </c>
      <c r="I586" s="65">
        <f t="array" ref="I586">INDEX(postDEL!$A$2:$AL782,$O586,12)</f>
        <v>44531</v>
      </c>
      <c r="J586" s="208">
        <f t="array" ref="J586">INDEX(postDEL!$A$2:$AL782,$O586,13)</f>
        <v>0.4507407407</v>
      </c>
      <c r="K586" s="67" t="str">
        <f t="array" ref="K586">INDEX(postDEL!$A$2:$AL782,$O586,36)</f>
        <v/>
      </c>
      <c r="L586" s="67" t="str">
        <f t="array" ref="L586">INDEX(postDEL!$A$2:$AL782,$O586,38)</f>
        <v/>
      </c>
      <c r="M586" s="67" t="str">
        <f t="array" ref="M586">INDEX(postDEL!$A$2:$AL782,$O586,15)</f>
        <v/>
      </c>
      <c r="N586" s="8">
        <f>COUNTIF(postDEL!$A$2:$A782,A586)</f>
        <v>1</v>
      </c>
      <c r="O586" s="13">
        <f>MATCH(A586,postDEL!A$2:A782,0)</f>
        <v>585</v>
      </c>
      <c r="P586" s="8" t="str">
        <f t="shared" si="1"/>
        <v/>
      </c>
      <c r="Q586" s="8">
        <f t="shared" si="2"/>
        <v>0</v>
      </c>
      <c r="R586" s="4"/>
    </row>
    <row r="587">
      <c r="A587" s="209" t="s">
        <v>1625</v>
      </c>
      <c r="B587" s="65">
        <f t="array" ref="B587">INDEX(postDEL!$A$2:$P782,$O587,2)</f>
        <v>44531</v>
      </c>
      <c r="C587" s="208">
        <f t="array" ref="C587">INDEX(postDEL!$A$2:$P782,$O587,3)</f>
        <v>0.2839467593</v>
      </c>
      <c r="D587" s="67" t="str">
        <f t="array" ref="D587">INDEX(postDEL!$A$2:$AN782,$O587,39)</f>
        <v>SpROSA573919</v>
      </c>
      <c r="E587" s="67" t="str">
        <f t="array" ref="E587">INDEX(postDEL!$A$2:$P782,$O587,4)</f>
        <v/>
      </c>
      <c r="F587" s="67" t="str">
        <f t="array" ref="F587">INDEX(postDEL!$A$2:$P782,$O587,5)</f>
        <v/>
      </c>
      <c r="G587" s="67" t="str">
        <f t="array" ref="G587">INDEX(postDEL!$A$2:$P782,$O587,11)</f>
        <v>Negative</v>
      </c>
      <c r="H587" s="67" t="str">
        <f t="array" ref="H587">INDEX(postDEL!$A$2:$AL782,$O587,37)</f>
        <v>Negative</v>
      </c>
      <c r="I587" s="65">
        <f t="array" ref="I587">INDEX(postDEL!$A$2:$AL782,$O587,12)</f>
        <v>44531</v>
      </c>
      <c r="J587" s="208">
        <f t="array" ref="J587">INDEX(postDEL!$A$2:$AL782,$O587,13)</f>
        <v>0.4507523148</v>
      </c>
      <c r="K587" s="67" t="str">
        <f t="array" ref="K587">INDEX(postDEL!$A$2:$AL782,$O587,36)</f>
        <v/>
      </c>
      <c r="L587" s="67" t="str">
        <f t="array" ref="L587">INDEX(postDEL!$A$2:$AL782,$O587,38)</f>
        <v/>
      </c>
      <c r="M587" s="67" t="str">
        <f t="array" ref="M587">INDEX(postDEL!$A$2:$AL782,$O587,15)</f>
        <v/>
      </c>
      <c r="N587" s="8">
        <f>COUNTIF(postDEL!$A$2:$A782,A587)</f>
        <v>1</v>
      </c>
      <c r="O587" s="13">
        <f>MATCH(A587,postDEL!A$2:A782,0)</f>
        <v>586</v>
      </c>
      <c r="P587" s="8" t="str">
        <f t="shared" si="1"/>
        <v/>
      </c>
      <c r="Q587" s="8">
        <f t="shared" si="2"/>
        <v>0</v>
      </c>
      <c r="R587" s="4"/>
    </row>
    <row r="588">
      <c r="A588" s="209" t="s">
        <v>1627</v>
      </c>
      <c r="B588" s="65">
        <f t="array" ref="B588">INDEX(postDEL!$A$2:$P782,$O588,2)</f>
        <v>44531</v>
      </c>
      <c r="C588" s="208">
        <f t="array" ref="C588">INDEX(postDEL!$A$2:$P782,$O588,3)</f>
        <v>0.2840162037</v>
      </c>
      <c r="D588" s="67" t="str">
        <f t="array" ref="D588">INDEX(postDEL!$A$2:$AN782,$O588,39)</f>
        <v>SpROSA145068</v>
      </c>
      <c r="E588" s="67" t="str">
        <f t="array" ref="E588">INDEX(postDEL!$A$2:$P782,$O588,4)</f>
        <v/>
      </c>
      <c r="F588" s="67" t="str">
        <f t="array" ref="F588">INDEX(postDEL!$A$2:$P782,$O588,5)</f>
        <v/>
      </c>
      <c r="G588" s="67" t="str">
        <f t="array" ref="G588">INDEX(postDEL!$A$2:$P782,$O588,11)</f>
        <v>Negative</v>
      </c>
      <c r="H588" s="67" t="str">
        <f t="array" ref="H588">INDEX(postDEL!$A$2:$AL782,$O588,37)</f>
        <v>Negative</v>
      </c>
      <c r="I588" s="65">
        <f t="array" ref="I588">INDEX(postDEL!$A$2:$AL782,$O588,12)</f>
        <v>44531</v>
      </c>
      <c r="J588" s="208">
        <f t="array" ref="J588">INDEX(postDEL!$A$2:$AL782,$O588,13)</f>
        <v>0.4507523148</v>
      </c>
      <c r="K588" s="67" t="str">
        <f t="array" ref="K588">INDEX(postDEL!$A$2:$AL782,$O588,36)</f>
        <v/>
      </c>
      <c r="L588" s="67" t="str">
        <f t="array" ref="L588">INDEX(postDEL!$A$2:$AL782,$O588,38)</f>
        <v/>
      </c>
      <c r="M588" s="67" t="str">
        <f t="array" ref="M588">INDEX(postDEL!$A$2:$AL782,$O588,15)</f>
        <v/>
      </c>
      <c r="N588" s="8">
        <f>COUNTIF(postDEL!$A$2:$A782,A588)</f>
        <v>1</v>
      </c>
      <c r="O588" s="13">
        <f>MATCH(A588,postDEL!A$2:A782,0)</f>
        <v>587</v>
      </c>
      <c r="P588" s="8" t="str">
        <f t="shared" si="1"/>
        <v/>
      </c>
      <c r="Q588" s="8">
        <f t="shared" si="2"/>
        <v>0</v>
      </c>
      <c r="R588" s="4"/>
    </row>
    <row r="589">
      <c r="A589" s="209" t="s">
        <v>1629</v>
      </c>
      <c r="B589" s="65">
        <f t="array" ref="B589">INDEX(postDEL!$A$2:$P782,$O589,2)</f>
        <v>44531</v>
      </c>
      <c r="C589" s="208">
        <f t="array" ref="C589">INDEX(postDEL!$A$2:$P782,$O589,3)</f>
        <v>0.3235416667</v>
      </c>
      <c r="D589" s="67" t="str">
        <f t="array" ref="D589">INDEX(postDEL!$A$2:$AN782,$O589,39)</f>
        <v>SpROSA145068</v>
      </c>
      <c r="E589" s="67" t="str">
        <f t="array" ref="E589">INDEX(postDEL!$A$2:$P782,$O589,4)</f>
        <v/>
      </c>
      <c r="F589" s="67" t="str">
        <f t="array" ref="F589">INDEX(postDEL!$A$2:$P782,$O589,5)</f>
        <v/>
      </c>
      <c r="G589" s="67" t="str">
        <f t="array" ref="G589">INDEX(postDEL!$A$2:$P782,$O589,11)</f>
        <v>Negative</v>
      </c>
      <c r="H589" s="67" t="str">
        <f t="array" ref="H589">INDEX(postDEL!$A$2:$AL782,$O589,37)</f>
        <v>Negative</v>
      </c>
      <c r="I589" s="65">
        <f t="array" ref="I589">INDEX(postDEL!$A$2:$AL782,$O589,12)</f>
        <v>44531</v>
      </c>
      <c r="J589" s="208">
        <f t="array" ref="J589">INDEX(postDEL!$A$2:$AL782,$O589,13)</f>
        <v>0.4507523148</v>
      </c>
      <c r="K589" s="67" t="str">
        <f t="array" ref="K589">INDEX(postDEL!$A$2:$AL782,$O589,36)</f>
        <v/>
      </c>
      <c r="L589" s="67" t="str">
        <f t="array" ref="L589">INDEX(postDEL!$A$2:$AL782,$O589,38)</f>
        <v/>
      </c>
      <c r="M589" s="67" t="str">
        <f t="array" ref="M589">INDEX(postDEL!$A$2:$AL782,$O589,15)</f>
        <v/>
      </c>
      <c r="N589" s="8">
        <f>COUNTIF(postDEL!$A$2:$A782,A589)</f>
        <v>1</v>
      </c>
      <c r="O589" s="13">
        <f>MATCH(A589,postDEL!A$2:A782,0)</f>
        <v>588</v>
      </c>
      <c r="P589" s="8" t="str">
        <f t="shared" si="1"/>
        <v/>
      </c>
      <c r="Q589" s="8">
        <f t="shared" si="2"/>
        <v>0</v>
      </c>
      <c r="R589" s="4"/>
    </row>
    <row r="590">
      <c r="A590" s="209" t="s">
        <v>1631</v>
      </c>
      <c r="B590" s="65">
        <f t="array" ref="B590">INDEX(postDEL!$A$2:$P782,$O590,2)</f>
        <v>44531</v>
      </c>
      <c r="C590" s="208">
        <f t="array" ref="C590">INDEX(postDEL!$A$2:$P782,$O590,3)</f>
        <v>0.3237152778</v>
      </c>
      <c r="D590" s="67" t="str">
        <f t="array" ref="D590">INDEX(postDEL!$A$2:$AN782,$O590,39)</f>
        <v>SpROSA145068</v>
      </c>
      <c r="E590" s="67" t="str">
        <f t="array" ref="E590">INDEX(postDEL!$A$2:$P782,$O590,4)</f>
        <v/>
      </c>
      <c r="F590" s="67" t="str">
        <f t="array" ref="F590">INDEX(postDEL!$A$2:$P782,$O590,5)</f>
        <v/>
      </c>
      <c r="G590" s="67" t="str">
        <f t="array" ref="G590">INDEX(postDEL!$A$2:$P782,$O590,11)</f>
        <v>Negative</v>
      </c>
      <c r="H590" s="67" t="str">
        <f t="array" ref="H590">INDEX(postDEL!$A$2:$AL782,$O590,37)</f>
        <v>Negative</v>
      </c>
      <c r="I590" s="65">
        <f t="array" ref="I590">INDEX(postDEL!$A$2:$AL782,$O590,12)</f>
        <v>44531</v>
      </c>
      <c r="J590" s="208">
        <f t="array" ref="J590">INDEX(postDEL!$A$2:$AL782,$O590,13)</f>
        <v>0.4507523148</v>
      </c>
      <c r="K590" s="67" t="str">
        <f t="array" ref="K590">INDEX(postDEL!$A$2:$AL782,$O590,36)</f>
        <v/>
      </c>
      <c r="L590" s="67" t="str">
        <f t="array" ref="L590">INDEX(postDEL!$A$2:$AL782,$O590,38)</f>
        <v/>
      </c>
      <c r="M590" s="67" t="str">
        <f t="array" ref="M590">INDEX(postDEL!$A$2:$AL782,$O590,15)</f>
        <v/>
      </c>
      <c r="N590" s="8">
        <f>COUNTIF(postDEL!$A$2:$A782,A590)</f>
        <v>1</v>
      </c>
      <c r="O590" s="13">
        <f>MATCH(A590,postDEL!A$2:A782,0)</f>
        <v>589</v>
      </c>
      <c r="P590" s="8" t="str">
        <f t="shared" si="1"/>
        <v/>
      </c>
      <c r="Q590" s="8">
        <f t="shared" si="2"/>
        <v>0</v>
      </c>
      <c r="R590" s="4"/>
    </row>
    <row r="591">
      <c r="A591" s="209" t="s">
        <v>1633</v>
      </c>
      <c r="B591" s="65">
        <f t="array" ref="B591">INDEX(postDEL!$A$2:$P782,$O591,2)</f>
        <v>44531</v>
      </c>
      <c r="C591" s="208">
        <f t="array" ref="C591">INDEX(postDEL!$A$2:$P782,$O591,3)</f>
        <v>0.3258680556</v>
      </c>
      <c r="D591" s="67" t="str">
        <f t="array" ref="D591">INDEX(postDEL!$A$2:$AN782,$O591,39)</f>
        <v>SpROSA145068</v>
      </c>
      <c r="E591" s="67" t="str">
        <f t="array" ref="E591">INDEX(postDEL!$A$2:$P782,$O591,4)</f>
        <v/>
      </c>
      <c r="F591" s="67" t="str">
        <f t="array" ref="F591">INDEX(postDEL!$A$2:$P782,$O591,5)</f>
        <v/>
      </c>
      <c r="G591" s="67" t="str">
        <f t="array" ref="G591">INDEX(postDEL!$A$2:$P782,$O591,11)</f>
        <v>Negative</v>
      </c>
      <c r="H591" s="67" t="str">
        <f t="array" ref="H591">INDEX(postDEL!$A$2:$AL782,$O591,37)</f>
        <v>Negative</v>
      </c>
      <c r="I591" s="65">
        <f t="array" ref="I591">INDEX(postDEL!$A$2:$AL782,$O591,12)</f>
        <v>44531</v>
      </c>
      <c r="J591" s="208">
        <f t="array" ref="J591">INDEX(postDEL!$A$2:$AL782,$O591,13)</f>
        <v>0.4507523148</v>
      </c>
      <c r="K591" s="67" t="str">
        <f t="array" ref="K591">INDEX(postDEL!$A$2:$AL782,$O591,36)</f>
        <v/>
      </c>
      <c r="L591" s="67" t="str">
        <f t="array" ref="L591">INDEX(postDEL!$A$2:$AL782,$O591,38)</f>
        <v/>
      </c>
      <c r="M591" s="67" t="str">
        <f t="array" ref="M591">INDEX(postDEL!$A$2:$AL782,$O591,15)</f>
        <v/>
      </c>
      <c r="N591" s="8">
        <f>COUNTIF(postDEL!$A$2:$A782,A591)</f>
        <v>1</v>
      </c>
      <c r="O591" s="13">
        <f>MATCH(A591,postDEL!A$2:A782,0)</f>
        <v>590</v>
      </c>
      <c r="P591" s="8" t="str">
        <f t="shared" si="1"/>
        <v/>
      </c>
      <c r="Q591" s="8">
        <f t="shared" si="2"/>
        <v>0</v>
      </c>
      <c r="R591" s="4"/>
    </row>
    <row r="592">
      <c r="A592" s="209" t="s">
        <v>1635</v>
      </c>
      <c r="B592" s="65">
        <f t="array" ref="B592">INDEX(postDEL!$A$2:$P782,$O592,2)</f>
        <v>44531</v>
      </c>
      <c r="C592" s="208">
        <f t="array" ref="C592">INDEX(postDEL!$A$2:$P782,$O592,3)</f>
        <v>0.33</v>
      </c>
      <c r="D592" s="67" t="str">
        <f t="array" ref="D592">INDEX(postDEL!$A$2:$AN782,$O592,39)</f>
        <v>SpROSA145068</v>
      </c>
      <c r="E592" s="67" t="str">
        <f t="array" ref="E592">INDEX(postDEL!$A$2:$P782,$O592,4)</f>
        <v/>
      </c>
      <c r="F592" s="67" t="str">
        <f t="array" ref="F592">INDEX(postDEL!$A$2:$P782,$O592,5)</f>
        <v/>
      </c>
      <c r="G592" s="67" t="str">
        <f t="array" ref="G592">INDEX(postDEL!$A$2:$P782,$O592,11)</f>
        <v>Negative</v>
      </c>
      <c r="H592" s="67" t="str">
        <f t="array" ref="H592">INDEX(postDEL!$A$2:$AL782,$O592,37)</f>
        <v>Negative</v>
      </c>
      <c r="I592" s="65">
        <f t="array" ref="I592">INDEX(postDEL!$A$2:$AL782,$O592,12)</f>
        <v>44531</v>
      </c>
      <c r="J592" s="208">
        <f t="array" ref="J592">INDEX(postDEL!$A$2:$AL782,$O592,13)</f>
        <v>0.4507523148</v>
      </c>
      <c r="K592" s="67" t="str">
        <f t="array" ref="K592">INDEX(postDEL!$A$2:$AL782,$O592,36)</f>
        <v/>
      </c>
      <c r="L592" s="67" t="str">
        <f t="array" ref="L592">INDEX(postDEL!$A$2:$AL782,$O592,38)</f>
        <v/>
      </c>
      <c r="M592" s="67" t="str">
        <f t="array" ref="M592">INDEX(postDEL!$A$2:$AL782,$O592,15)</f>
        <v/>
      </c>
      <c r="N592" s="8">
        <f>COUNTIF(postDEL!$A$2:$A782,A592)</f>
        <v>1</v>
      </c>
      <c r="O592" s="13">
        <f>MATCH(A592,postDEL!A$2:A782,0)</f>
        <v>591</v>
      </c>
      <c r="P592" s="8" t="str">
        <f t="shared" si="1"/>
        <v/>
      </c>
      <c r="Q592" s="8">
        <f t="shared" si="2"/>
        <v>0</v>
      </c>
      <c r="R592" s="4"/>
    </row>
    <row r="593">
      <c r="A593" s="209" t="s">
        <v>1637</v>
      </c>
      <c r="B593" s="65">
        <f t="array" ref="B593">INDEX(postDEL!$A$2:$P782,$O593,2)</f>
        <v>44531</v>
      </c>
      <c r="C593" s="208">
        <f t="array" ref="C593">INDEX(postDEL!$A$2:$P782,$O593,3)</f>
        <v>0.3341666667</v>
      </c>
      <c r="D593" s="67" t="str">
        <f t="array" ref="D593">INDEX(postDEL!$A$2:$AN782,$O593,39)</f>
        <v>SpROSA145068</v>
      </c>
      <c r="E593" s="67" t="str">
        <f t="array" ref="E593">INDEX(postDEL!$A$2:$P782,$O593,4)</f>
        <v/>
      </c>
      <c r="F593" s="67" t="str">
        <f t="array" ref="F593">INDEX(postDEL!$A$2:$P782,$O593,5)</f>
        <v/>
      </c>
      <c r="G593" s="67" t="str">
        <f t="array" ref="G593">INDEX(postDEL!$A$2:$P782,$O593,11)</f>
        <v>Negative</v>
      </c>
      <c r="H593" s="67" t="str">
        <f t="array" ref="H593">INDEX(postDEL!$A$2:$AL782,$O593,37)</f>
        <v>Negative</v>
      </c>
      <c r="I593" s="65">
        <f t="array" ref="I593">INDEX(postDEL!$A$2:$AL782,$O593,12)</f>
        <v>44531</v>
      </c>
      <c r="J593" s="208">
        <f t="array" ref="J593">INDEX(postDEL!$A$2:$AL782,$O593,13)</f>
        <v>0.4507523148</v>
      </c>
      <c r="K593" s="67" t="str">
        <f t="array" ref="K593">INDEX(postDEL!$A$2:$AL782,$O593,36)</f>
        <v/>
      </c>
      <c r="L593" s="67" t="str">
        <f t="array" ref="L593">INDEX(postDEL!$A$2:$AL782,$O593,38)</f>
        <v/>
      </c>
      <c r="M593" s="67" t="str">
        <f t="array" ref="M593">INDEX(postDEL!$A$2:$AL782,$O593,15)</f>
        <v/>
      </c>
      <c r="N593" s="8">
        <f>COUNTIF(postDEL!$A$2:$A782,A593)</f>
        <v>1</v>
      </c>
      <c r="O593" s="13">
        <f>MATCH(A593,postDEL!A$2:A782,0)</f>
        <v>592</v>
      </c>
      <c r="P593" s="8" t="str">
        <f t="shared" si="1"/>
        <v/>
      </c>
      <c r="Q593" s="8">
        <f t="shared" si="2"/>
        <v>0</v>
      </c>
      <c r="R593" s="4"/>
    </row>
    <row r="594">
      <c r="A594" s="209" t="s">
        <v>1639</v>
      </c>
      <c r="B594" s="65">
        <f t="array" ref="B594">INDEX(postDEL!$A$2:$P782,$O594,2)</f>
        <v>44531</v>
      </c>
      <c r="C594" s="208">
        <f t="array" ref="C594">INDEX(postDEL!$A$2:$P782,$O594,3)</f>
        <v>0.3410763889</v>
      </c>
      <c r="D594" s="67" t="str">
        <f t="array" ref="D594">INDEX(postDEL!$A$2:$AN782,$O594,39)</f>
        <v>SpROSA145068</v>
      </c>
      <c r="E594" s="67" t="str">
        <f t="array" ref="E594">INDEX(postDEL!$A$2:$P782,$O594,4)</f>
        <v/>
      </c>
      <c r="F594" s="67" t="str">
        <f t="array" ref="F594">INDEX(postDEL!$A$2:$P782,$O594,5)</f>
        <v/>
      </c>
      <c r="G594" s="67" t="str">
        <f t="array" ref="G594">INDEX(postDEL!$A$2:$P782,$O594,11)</f>
        <v>Negative</v>
      </c>
      <c r="H594" s="67" t="str">
        <f t="array" ref="H594">INDEX(postDEL!$A$2:$AL782,$O594,37)</f>
        <v>Negative</v>
      </c>
      <c r="I594" s="65">
        <f t="array" ref="I594">INDEX(postDEL!$A$2:$AL782,$O594,12)</f>
        <v>44531</v>
      </c>
      <c r="J594" s="208">
        <f t="array" ref="J594">INDEX(postDEL!$A$2:$AL782,$O594,13)</f>
        <v>0.4507523148</v>
      </c>
      <c r="K594" s="67" t="str">
        <f t="array" ref="K594">INDEX(postDEL!$A$2:$AL782,$O594,36)</f>
        <v/>
      </c>
      <c r="L594" s="67" t="str">
        <f t="array" ref="L594">INDEX(postDEL!$A$2:$AL782,$O594,38)</f>
        <v/>
      </c>
      <c r="M594" s="67" t="str">
        <f t="array" ref="M594">INDEX(postDEL!$A$2:$AL782,$O594,15)</f>
        <v/>
      </c>
      <c r="N594" s="8">
        <f>COUNTIF(postDEL!$A$2:$A782,A594)</f>
        <v>1</v>
      </c>
      <c r="O594" s="13">
        <f>MATCH(A594,postDEL!A$2:A782,0)</f>
        <v>593</v>
      </c>
      <c r="P594" s="8" t="str">
        <f t="shared" si="1"/>
        <v/>
      </c>
      <c r="Q594" s="8">
        <f t="shared" si="2"/>
        <v>0</v>
      </c>
      <c r="R594" s="4"/>
    </row>
    <row r="595">
      <c r="A595" s="209" t="s">
        <v>1641</v>
      </c>
      <c r="B595" s="65">
        <f t="array" ref="B595">INDEX(postDEL!$A$2:$P782,$O595,2)</f>
        <v>44532</v>
      </c>
      <c r="C595" s="208">
        <f t="array" ref="C595">INDEX(postDEL!$A$2:$P782,$O595,3)</f>
        <v>0.2281944444</v>
      </c>
      <c r="D595" s="67" t="str">
        <f t="array" ref="D595">INDEX(postDEL!$A$2:$AN782,$O595,39)</f>
        <v>SpROSA145068</v>
      </c>
      <c r="E595" s="67" t="str">
        <f t="array" ref="E595">INDEX(postDEL!$A$2:$P782,$O595,4)</f>
        <v/>
      </c>
      <c r="F595" s="67" t="str">
        <f t="array" ref="F595">INDEX(postDEL!$A$2:$P782,$O595,5)</f>
        <v/>
      </c>
      <c r="G595" s="67" t="str">
        <f t="array" ref="G595">INDEX(postDEL!$A$2:$P782,$O595,11)</f>
        <v>Negative</v>
      </c>
      <c r="H595" s="67" t="str">
        <f t="array" ref="H595">INDEX(postDEL!$A$2:$AL782,$O595,37)</f>
        <v>Negative</v>
      </c>
      <c r="I595" s="65">
        <f t="array" ref="I595">INDEX(postDEL!$A$2:$AL782,$O595,12)</f>
        <v>44532</v>
      </c>
      <c r="J595" s="208">
        <f t="array" ref="J595">INDEX(postDEL!$A$2:$AL782,$O595,13)</f>
        <v>0.4542708333</v>
      </c>
      <c r="K595" s="67" t="str">
        <f t="array" ref="K595">INDEX(postDEL!$A$2:$AL782,$O595,36)</f>
        <v/>
      </c>
      <c r="L595" s="67" t="str">
        <f t="array" ref="L595">INDEX(postDEL!$A$2:$AL782,$O595,38)</f>
        <v/>
      </c>
      <c r="M595" s="67" t="str">
        <f t="array" ref="M595">INDEX(postDEL!$A$2:$AL782,$O595,15)</f>
        <v/>
      </c>
      <c r="N595" s="8">
        <f>COUNTIF(postDEL!$A$2:$A782,A595)</f>
        <v>1</v>
      </c>
      <c r="O595" s="13">
        <f>MATCH(A595,postDEL!A$2:A782,0)</f>
        <v>594</v>
      </c>
      <c r="P595" s="8" t="b">
        <f t="shared" si="1"/>
        <v>1</v>
      </c>
      <c r="Q595" s="8">
        <f t="shared" si="2"/>
        <v>0</v>
      </c>
      <c r="R595" s="4"/>
    </row>
    <row r="596">
      <c r="A596" s="209" t="s">
        <v>1643</v>
      </c>
      <c r="B596" s="65">
        <f t="array" ref="B596">INDEX(postDEL!$A$2:$P782,$O596,2)</f>
        <v>44532</v>
      </c>
      <c r="C596" s="208">
        <f t="array" ref="C596">INDEX(postDEL!$A$2:$P782,$O596,3)</f>
        <v>0.2319444444</v>
      </c>
      <c r="D596" s="67" t="str">
        <f t="array" ref="D596">INDEX(postDEL!$A$2:$AN782,$O596,39)</f>
        <v>SpROSA145068</v>
      </c>
      <c r="E596" s="67" t="str">
        <f t="array" ref="E596">INDEX(postDEL!$A$2:$P782,$O596,4)</f>
        <v/>
      </c>
      <c r="F596" s="67" t="str">
        <f t="array" ref="F596">INDEX(postDEL!$A$2:$P782,$O596,5)</f>
        <v/>
      </c>
      <c r="G596" s="67" t="str">
        <f t="array" ref="G596">INDEX(postDEL!$A$2:$P782,$O596,11)</f>
        <v>Negative</v>
      </c>
      <c r="H596" s="67" t="str">
        <f t="array" ref="H596">INDEX(postDEL!$A$2:$AL782,$O596,37)</f>
        <v>Negative</v>
      </c>
      <c r="I596" s="65">
        <f t="array" ref="I596">INDEX(postDEL!$A$2:$AL782,$O596,12)</f>
        <v>44532</v>
      </c>
      <c r="J596" s="208">
        <f t="array" ref="J596">INDEX(postDEL!$A$2:$AL782,$O596,13)</f>
        <v>0.4542708333</v>
      </c>
      <c r="K596" s="67" t="str">
        <f t="array" ref="K596">INDEX(postDEL!$A$2:$AL782,$O596,36)</f>
        <v/>
      </c>
      <c r="L596" s="67" t="str">
        <f t="array" ref="L596">INDEX(postDEL!$A$2:$AL782,$O596,38)</f>
        <v/>
      </c>
      <c r="M596" s="67" t="str">
        <f t="array" ref="M596">INDEX(postDEL!$A$2:$AL782,$O596,15)</f>
        <v/>
      </c>
      <c r="N596" s="8">
        <f>COUNTIF(postDEL!$A$2:$A782,A596)</f>
        <v>1</v>
      </c>
      <c r="O596" s="13">
        <f>MATCH(A596,postDEL!A$2:A782,0)</f>
        <v>595</v>
      </c>
      <c r="P596" s="8" t="str">
        <f t="shared" si="1"/>
        <v/>
      </c>
      <c r="Q596" s="8">
        <f t="shared" si="2"/>
        <v>0</v>
      </c>
      <c r="R596" s="4"/>
    </row>
    <row r="597">
      <c r="A597" s="209" t="s">
        <v>1645</v>
      </c>
      <c r="B597" s="65">
        <f t="array" ref="B597">INDEX(postDEL!$A$2:$P782,$O597,2)</f>
        <v>44532</v>
      </c>
      <c r="C597" s="208">
        <f t="array" ref="C597">INDEX(postDEL!$A$2:$P782,$O597,3)</f>
        <v>0.2742824074</v>
      </c>
      <c r="D597" s="67" t="str">
        <f t="array" ref="D597">INDEX(postDEL!$A$2:$AN782,$O597,39)</f>
        <v>SpROSA145068</v>
      </c>
      <c r="E597" s="67" t="str">
        <f t="array" ref="E597">INDEX(postDEL!$A$2:$P782,$O597,4)</f>
        <v/>
      </c>
      <c r="F597" s="67" t="str">
        <f t="array" ref="F597">INDEX(postDEL!$A$2:$P782,$O597,5)</f>
        <v/>
      </c>
      <c r="G597" s="67" t="str">
        <f t="array" ref="G597">INDEX(postDEL!$A$2:$P782,$O597,11)</f>
        <v>Negative</v>
      </c>
      <c r="H597" s="67" t="str">
        <f t="array" ref="H597">INDEX(postDEL!$A$2:$AL782,$O597,37)</f>
        <v>Negative</v>
      </c>
      <c r="I597" s="65">
        <f t="array" ref="I597">INDEX(postDEL!$A$2:$AL782,$O597,12)</f>
        <v>44532</v>
      </c>
      <c r="J597" s="208">
        <f t="array" ref="J597">INDEX(postDEL!$A$2:$AL782,$O597,13)</f>
        <v>0.4542708333</v>
      </c>
      <c r="K597" s="67" t="str">
        <f t="array" ref="K597">INDEX(postDEL!$A$2:$AL782,$O597,36)</f>
        <v/>
      </c>
      <c r="L597" s="67" t="str">
        <f t="array" ref="L597">INDEX(postDEL!$A$2:$AL782,$O597,38)</f>
        <v/>
      </c>
      <c r="M597" s="67" t="str">
        <f t="array" ref="M597">INDEX(postDEL!$A$2:$AL782,$O597,15)</f>
        <v/>
      </c>
      <c r="N597" s="8">
        <f>COUNTIF(postDEL!$A$2:$A782,A597)</f>
        <v>1</v>
      </c>
      <c r="O597" s="13">
        <f>MATCH(A597,postDEL!A$2:A782,0)</f>
        <v>596</v>
      </c>
      <c r="P597" s="8" t="str">
        <f t="shared" si="1"/>
        <v/>
      </c>
      <c r="Q597" s="8">
        <f t="shared" si="2"/>
        <v>0</v>
      </c>
      <c r="R597" s="4"/>
    </row>
    <row r="598">
      <c r="A598" s="209" t="s">
        <v>1647</v>
      </c>
      <c r="B598" s="65">
        <f t="array" ref="B598">INDEX(postDEL!$A$2:$P782,$O598,2)</f>
        <v>44532</v>
      </c>
      <c r="C598" s="208">
        <f t="array" ref="C598">INDEX(postDEL!$A$2:$P782,$O598,3)</f>
        <v>0.2777083333</v>
      </c>
      <c r="D598" s="67" t="str">
        <f t="array" ref="D598">INDEX(postDEL!$A$2:$AN782,$O598,39)</f>
        <v>SpROSA145068</v>
      </c>
      <c r="E598" s="67" t="str">
        <f t="array" ref="E598">INDEX(postDEL!$A$2:$P782,$O598,4)</f>
        <v/>
      </c>
      <c r="F598" s="67" t="str">
        <f t="array" ref="F598">INDEX(postDEL!$A$2:$P782,$O598,5)</f>
        <v/>
      </c>
      <c r="G598" s="67" t="str">
        <f t="array" ref="G598">INDEX(postDEL!$A$2:$P782,$O598,11)</f>
        <v>Negative</v>
      </c>
      <c r="H598" s="67" t="str">
        <f t="array" ref="H598">INDEX(postDEL!$A$2:$AL782,$O598,37)</f>
        <v>Negative</v>
      </c>
      <c r="I598" s="65">
        <f t="array" ref="I598">INDEX(postDEL!$A$2:$AL782,$O598,12)</f>
        <v>44532</v>
      </c>
      <c r="J598" s="208">
        <f t="array" ref="J598">INDEX(postDEL!$A$2:$AL782,$O598,13)</f>
        <v>0.4542708333</v>
      </c>
      <c r="K598" s="67" t="str">
        <f t="array" ref="K598">INDEX(postDEL!$A$2:$AL782,$O598,36)</f>
        <v/>
      </c>
      <c r="L598" s="67" t="str">
        <f t="array" ref="L598">INDEX(postDEL!$A$2:$AL782,$O598,38)</f>
        <v/>
      </c>
      <c r="M598" s="67" t="str">
        <f t="array" ref="M598">INDEX(postDEL!$A$2:$AL782,$O598,15)</f>
        <v/>
      </c>
      <c r="N598" s="8">
        <f>COUNTIF(postDEL!$A$2:$A782,A598)</f>
        <v>1</v>
      </c>
      <c r="O598" s="13">
        <f>MATCH(A598,postDEL!A$2:A782,0)</f>
        <v>597</v>
      </c>
      <c r="P598" s="8" t="str">
        <f t="shared" si="1"/>
        <v/>
      </c>
      <c r="Q598" s="8">
        <f t="shared" si="2"/>
        <v>0</v>
      </c>
      <c r="R598" s="4"/>
    </row>
    <row r="599">
      <c r="A599" s="209" t="s">
        <v>1649</v>
      </c>
      <c r="B599" s="65">
        <f t="array" ref="B599">INDEX(postDEL!$A$2:$P782,$O599,2)</f>
        <v>44532</v>
      </c>
      <c r="C599" s="208">
        <f t="array" ref="C599">INDEX(postDEL!$A$2:$P782,$O599,3)</f>
        <v>0.281099537</v>
      </c>
      <c r="D599" s="67" t="str">
        <f t="array" ref="D599">INDEX(postDEL!$A$2:$AN782,$O599,39)</f>
        <v>SpROSA145068</v>
      </c>
      <c r="E599" s="67" t="str">
        <f t="array" ref="E599">INDEX(postDEL!$A$2:$P782,$O599,4)</f>
        <v/>
      </c>
      <c r="F599" s="67" t="str">
        <f t="array" ref="F599">INDEX(postDEL!$A$2:$P782,$O599,5)</f>
        <v/>
      </c>
      <c r="G599" s="67" t="str">
        <f t="array" ref="G599">INDEX(postDEL!$A$2:$P782,$O599,11)</f>
        <v>Negative</v>
      </c>
      <c r="H599" s="67" t="str">
        <f t="array" ref="H599">INDEX(postDEL!$A$2:$AL782,$O599,37)</f>
        <v>Negative</v>
      </c>
      <c r="I599" s="65">
        <f t="array" ref="I599">INDEX(postDEL!$A$2:$AL782,$O599,12)</f>
        <v>44532</v>
      </c>
      <c r="J599" s="208">
        <f t="array" ref="J599">INDEX(postDEL!$A$2:$AL782,$O599,13)</f>
        <v>0.4542708333</v>
      </c>
      <c r="K599" s="67" t="str">
        <f t="array" ref="K599">INDEX(postDEL!$A$2:$AL782,$O599,36)</f>
        <v/>
      </c>
      <c r="L599" s="67" t="str">
        <f t="array" ref="L599">INDEX(postDEL!$A$2:$AL782,$O599,38)</f>
        <v/>
      </c>
      <c r="M599" s="67" t="str">
        <f t="array" ref="M599">INDEX(postDEL!$A$2:$AL782,$O599,15)</f>
        <v/>
      </c>
      <c r="N599" s="8">
        <f>COUNTIF(postDEL!$A$2:$A782,A599)</f>
        <v>1</v>
      </c>
      <c r="O599" s="13">
        <f>MATCH(A599,postDEL!A$2:A782,0)</f>
        <v>598</v>
      </c>
      <c r="P599" s="8" t="str">
        <f t="shared" si="1"/>
        <v/>
      </c>
      <c r="Q599" s="8">
        <f t="shared" si="2"/>
        <v>0</v>
      </c>
      <c r="R599" s="4"/>
    </row>
    <row r="600">
      <c r="A600" s="209" t="s">
        <v>1651</v>
      </c>
      <c r="B600" s="65">
        <f t="array" ref="B600">INDEX(postDEL!$A$2:$P782,$O600,2)</f>
        <v>44532</v>
      </c>
      <c r="C600" s="208">
        <f t="array" ref="C600">INDEX(postDEL!$A$2:$P782,$O600,3)</f>
        <v>0.2937268519</v>
      </c>
      <c r="D600" s="67" t="str">
        <f t="array" ref="D600">INDEX(postDEL!$A$2:$AN782,$O600,39)</f>
        <v>SpROSA145068</v>
      </c>
      <c r="E600" s="67" t="str">
        <f t="array" ref="E600">INDEX(postDEL!$A$2:$P782,$O600,4)</f>
        <v/>
      </c>
      <c r="F600" s="67" t="str">
        <f t="array" ref="F600">INDEX(postDEL!$A$2:$P782,$O600,5)</f>
        <v/>
      </c>
      <c r="G600" s="67" t="str">
        <f t="array" ref="G600">INDEX(postDEL!$A$2:$P782,$O600,11)</f>
        <v>Negative</v>
      </c>
      <c r="H600" s="67" t="str">
        <f t="array" ref="H600">INDEX(postDEL!$A$2:$AL782,$O600,37)</f>
        <v>Negative</v>
      </c>
      <c r="I600" s="65">
        <f t="array" ref="I600">INDEX(postDEL!$A$2:$AL782,$O600,12)</f>
        <v>44532</v>
      </c>
      <c r="J600" s="208">
        <f t="array" ref="J600">INDEX(postDEL!$A$2:$AL782,$O600,13)</f>
        <v>0.4542708333</v>
      </c>
      <c r="K600" s="67" t="str">
        <f t="array" ref="K600">INDEX(postDEL!$A$2:$AL782,$O600,36)</f>
        <v/>
      </c>
      <c r="L600" s="67" t="str">
        <f t="array" ref="L600">INDEX(postDEL!$A$2:$AL782,$O600,38)</f>
        <v/>
      </c>
      <c r="M600" s="67" t="str">
        <f t="array" ref="M600">INDEX(postDEL!$A$2:$AL782,$O600,15)</f>
        <v/>
      </c>
      <c r="N600" s="8">
        <f>COUNTIF(postDEL!$A$2:$A782,A600)</f>
        <v>1</v>
      </c>
      <c r="O600" s="13">
        <f>MATCH(A600,postDEL!A$2:A782,0)</f>
        <v>599</v>
      </c>
      <c r="P600" s="8" t="str">
        <f t="shared" si="1"/>
        <v/>
      </c>
      <c r="Q600" s="8">
        <f t="shared" si="2"/>
        <v>0</v>
      </c>
      <c r="R600" s="4"/>
    </row>
    <row r="601">
      <c r="A601" s="209" t="s">
        <v>1653</v>
      </c>
      <c r="B601" s="65">
        <f t="array" ref="B601">INDEX(postDEL!$A$2:$P782,$O601,2)</f>
        <v>44532</v>
      </c>
      <c r="C601" s="208">
        <f t="array" ref="C601">INDEX(postDEL!$A$2:$P782,$O601,3)</f>
        <v>0.2940740741</v>
      </c>
      <c r="D601" s="67" t="str">
        <f t="array" ref="D601">INDEX(postDEL!$A$2:$AN782,$O601,39)</f>
        <v>SpROSA145068</v>
      </c>
      <c r="E601" s="67" t="str">
        <f t="array" ref="E601">INDEX(postDEL!$A$2:$P782,$O601,4)</f>
        <v/>
      </c>
      <c r="F601" s="67" t="str">
        <f t="array" ref="F601">INDEX(postDEL!$A$2:$P782,$O601,5)</f>
        <v/>
      </c>
      <c r="G601" s="67" t="str">
        <f t="array" ref="G601">INDEX(postDEL!$A$2:$P782,$O601,11)</f>
        <v>Negative</v>
      </c>
      <c r="H601" s="67" t="str">
        <f t="array" ref="H601">INDEX(postDEL!$A$2:$AL782,$O601,37)</f>
        <v>Negative</v>
      </c>
      <c r="I601" s="65">
        <f t="array" ref="I601">INDEX(postDEL!$A$2:$AL782,$O601,12)</f>
        <v>44532</v>
      </c>
      <c r="J601" s="208">
        <f t="array" ref="J601">INDEX(postDEL!$A$2:$AL782,$O601,13)</f>
        <v>0.4542708333</v>
      </c>
      <c r="K601" s="67" t="str">
        <f t="array" ref="K601">INDEX(postDEL!$A$2:$AL782,$O601,36)</f>
        <v/>
      </c>
      <c r="L601" s="67" t="str">
        <f t="array" ref="L601">INDEX(postDEL!$A$2:$AL782,$O601,38)</f>
        <v/>
      </c>
      <c r="M601" s="67" t="str">
        <f t="array" ref="M601">INDEX(postDEL!$A$2:$AL782,$O601,15)</f>
        <v/>
      </c>
      <c r="N601" s="8">
        <f>COUNTIF(postDEL!$A$2:$A782,A601)</f>
        <v>1</v>
      </c>
      <c r="O601" s="13">
        <f>MATCH(A601,postDEL!A$2:A782,0)</f>
        <v>600</v>
      </c>
      <c r="P601" s="8" t="str">
        <f t="shared" si="1"/>
        <v/>
      </c>
      <c r="Q601" s="8">
        <f t="shared" si="2"/>
        <v>0</v>
      </c>
      <c r="R601" s="4"/>
    </row>
    <row r="602">
      <c r="A602" s="209" t="s">
        <v>1655</v>
      </c>
      <c r="B602" s="65">
        <f t="array" ref="B602">INDEX(postDEL!$A$2:$P782,$O602,2)</f>
        <v>44536</v>
      </c>
      <c r="C602" s="208">
        <f t="array" ref="C602">INDEX(postDEL!$A$2:$P782,$O602,3)</f>
        <v>0.2527546296</v>
      </c>
      <c r="D602" s="67" t="str">
        <f t="array" ref="D602">INDEX(postDEL!$A$2:$AN782,$O602,39)</f>
        <v>SpROSA145068</v>
      </c>
      <c r="E602" s="67" t="str">
        <f t="array" ref="E602">INDEX(postDEL!$A$2:$P782,$O602,4)</f>
        <v/>
      </c>
      <c r="F602" s="67" t="str">
        <f t="array" ref="F602">INDEX(postDEL!$A$2:$P782,$O602,5)</f>
        <v/>
      </c>
      <c r="G602" s="67" t="str">
        <f t="array" ref="G602">INDEX(postDEL!$A$2:$P782,$O602,11)</f>
        <v>Negative</v>
      </c>
      <c r="H602" s="67" t="str">
        <f t="array" ref="H602">INDEX(postDEL!$A$2:$AL782,$O602,37)</f>
        <v>Negative</v>
      </c>
      <c r="I602" s="65">
        <f t="array" ref="I602">INDEX(postDEL!$A$2:$AL782,$O602,12)</f>
        <v>44536</v>
      </c>
      <c r="J602" s="208">
        <f t="array" ref="J602">INDEX(postDEL!$A$2:$AL782,$O602,13)</f>
        <v>0.5064583333</v>
      </c>
      <c r="K602" s="67" t="str">
        <f t="array" ref="K602">INDEX(postDEL!$A$2:$AL782,$O602,36)</f>
        <v/>
      </c>
      <c r="L602" s="67" t="str">
        <f t="array" ref="L602">INDEX(postDEL!$A$2:$AL782,$O602,38)</f>
        <v/>
      </c>
      <c r="M602" s="67" t="str">
        <f t="array" ref="M602">INDEX(postDEL!$A$2:$AL782,$O602,15)</f>
        <v/>
      </c>
      <c r="N602" s="8">
        <f>COUNTIF(postDEL!$A$2:$A782,A602)</f>
        <v>1</v>
      </c>
      <c r="O602" s="13">
        <f>MATCH(A602,postDEL!A$2:A782,0)</f>
        <v>601</v>
      </c>
      <c r="P602" s="8" t="b">
        <f t="shared" si="1"/>
        <v>1</v>
      </c>
      <c r="Q602" s="8">
        <f t="shared" si="2"/>
        <v>0</v>
      </c>
      <c r="R602" s="4"/>
    </row>
    <row r="603">
      <c r="A603" s="209" t="s">
        <v>1657</v>
      </c>
      <c r="B603" s="65">
        <f t="array" ref="B603">INDEX(postDEL!$A$2:$P782,$O603,2)</f>
        <v>44536</v>
      </c>
      <c r="C603" s="208">
        <f t="array" ref="C603">INDEX(postDEL!$A$2:$P782,$O603,3)</f>
        <v>0.2537962963</v>
      </c>
      <c r="D603" s="67" t="str">
        <f t="array" ref="D603">INDEX(postDEL!$A$2:$AN782,$O603,39)</f>
        <v>SpROSA145068</v>
      </c>
      <c r="E603" s="67" t="str">
        <f t="array" ref="E603">INDEX(postDEL!$A$2:$P782,$O603,4)</f>
        <v/>
      </c>
      <c r="F603" s="67" t="str">
        <f t="array" ref="F603">INDEX(postDEL!$A$2:$P782,$O603,5)</f>
        <v/>
      </c>
      <c r="G603" s="67" t="str">
        <f t="array" ref="G603">INDEX(postDEL!$A$2:$P782,$O603,11)</f>
        <v>Negative</v>
      </c>
      <c r="H603" s="67" t="str">
        <f t="array" ref="H603">INDEX(postDEL!$A$2:$AL782,$O603,37)</f>
        <v>Negative</v>
      </c>
      <c r="I603" s="65">
        <f t="array" ref="I603">INDEX(postDEL!$A$2:$AL782,$O603,12)</f>
        <v>44536</v>
      </c>
      <c r="J603" s="208">
        <f t="array" ref="J603">INDEX(postDEL!$A$2:$AL782,$O603,13)</f>
        <v>0.5064583333</v>
      </c>
      <c r="K603" s="67" t="str">
        <f t="array" ref="K603">INDEX(postDEL!$A$2:$AL782,$O603,36)</f>
        <v/>
      </c>
      <c r="L603" s="67" t="str">
        <f t="array" ref="L603">INDEX(postDEL!$A$2:$AL782,$O603,38)</f>
        <v/>
      </c>
      <c r="M603" s="67" t="str">
        <f t="array" ref="M603">INDEX(postDEL!$A$2:$AL782,$O603,15)</f>
        <v/>
      </c>
      <c r="N603" s="8">
        <f>COUNTIF(postDEL!$A$2:$A782,A603)</f>
        <v>1</v>
      </c>
      <c r="O603" s="13">
        <f>MATCH(A603,postDEL!A$2:A782,0)</f>
        <v>602</v>
      </c>
      <c r="P603" s="8" t="str">
        <f t="shared" si="1"/>
        <v/>
      </c>
      <c r="Q603" s="8">
        <f t="shared" si="2"/>
        <v>0</v>
      </c>
      <c r="R603" s="4"/>
    </row>
    <row r="604">
      <c r="A604" s="209" t="s">
        <v>1659</v>
      </c>
      <c r="B604" s="65">
        <f t="array" ref="B604">INDEX(postDEL!$A$2:$P782,$O604,2)</f>
        <v>44536</v>
      </c>
      <c r="C604" s="208">
        <f t="array" ref="C604">INDEX(postDEL!$A$2:$P782,$O604,3)</f>
        <v>0.2541435185</v>
      </c>
      <c r="D604" s="67" t="str">
        <f t="array" ref="D604">INDEX(postDEL!$A$2:$AN782,$O604,39)</f>
        <v>SpROSA145068</v>
      </c>
      <c r="E604" s="67" t="str">
        <f t="array" ref="E604">INDEX(postDEL!$A$2:$P782,$O604,4)</f>
        <v/>
      </c>
      <c r="F604" s="67" t="str">
        <f t="array" ref="F604">INDEX(postDEL!$A$2:$P782,$O604,5)</f>
        <v/>
      </c>
      <c r="G604" s="67" t="str">
        <f t="array" ref="G604">INDEX(postDEL!$A$2:$P782,$O604,11)</f>
        <v>Negative</v>
      </c>
      <c r="H604" s="67" t="str">
        <f t="array" ref="H604">INDEX(postDEL!$A$2:$AL782,$O604,37)</f>
        <v>Negative</v>
      </c>
      <c r="I604" s="65">
        <f t="array" ref="I604">INDEX(postDEL!$A$2:$AL782,$O604,12)</f>
        <v>44536</v>
      </c>
      <c r="J604" s="208">
        <f t="array" ref="J604">INDEX(postDEL!$A$2:$AL782,$O604,13)</f>
        <v>0.5064583333</v>
      </c>
      <c r="K604" s="67" t="str">
        <f t="array" ref="K604">INDEX(postDEL!$A$2:$AL782,$O604,36)</f>
        <v/>
      </c>
      <c r="L604" s="67" t="str">
        <f t="array" ref="L604">INDEX(postDEL!$A$2:$AL782,$O604,38)</f>
        <v/>
      </c>
      <c r="M604" s="67" t="str">
        <f t="array" ref="M604">INDEX(postDEL!$A$2:$AL782,$O604,15)</f>
        <v/>
      </c>
      <c r="N604" s="8">
        <f>COUNTIF(postDEL!$A$2:$A782,A604)</f>
        <v>1</v>
      </c>
      <c r="O604" s="13">
        <f>MATCH(A604,postDEL!A$2:A782,0)</f>
        <v>603</v>
      </c>
      <c r="P604" s="8" t="str">
        <f t="shared" si="1"/>
        <v/>
      </c>
      <c r="Q604" s="8">
        <f t="shared" si="2"/>
        <v>0</v>
      </c>
      <c r="R604" s="4"/>
    </row>
    <row r="605">
      <c r="A605" s="209" t="s">
        <v>1661</v>
      </c>
      <c r="B605" s="65">
        <f t="array" ref="B605">INDEX(postDEL!$A$2:$P782,$O605,2)</f>
        <v>44536</v>
      </c>
      <c r="C605" s="208">
        <f t="array" ref="C605">INDEX(postDEL!$A$2:$P782,$O605,3)</f>
        <v>0.2544328704</v>
      </c>
      <c r="D605" s="67" t="str">
        <f t="array" ref="D605">INDEX(postDEL!$A$2:$AN782,$O605,39)</f>
        <v>SpROSA145068</v>
      </c>
      <c r="E605" s="67" t="str">
        <f t="array" ref="E605">INDEX(postDEL!$A$2:$P782,$O605,4)</f>
        <v/>
      </c>
      <c r="F605" s="67" t="str">
        <f t="array" ref="F605">INDEX(postDEL!$A$2:$P782,$O605,5)</f>
        <v/>
      </c>
      <c r="G605" s="67" t="str">
        <f t="array" ref="G605">INDEX(postDEL!$A$2:$P782,$O605,11)</f>
        <v>Negative</v>
      </c>
      <c r="H605" s="67" t="str">
        <f t="array" ref="H605">INDEX(postDEL!$A$2:$AL782,$O605,37)</f>
        <v>Negative</v>
      </c>
      <c r="I605" s="65">
        <f t="array" ref="I605">INDEX(postDEL!$A$2:$AL782,$O605,12)</f>
        <v>44536</v>
      </c>
      <c r="J605" s="208">
        <f t="array" ref="J605">INDEX(postDEL!$A$2:$AL782,$O605,13)</f>
        <v>0.5064583333</v>
      </c>
      <c r="K605" s="67" t="str">
        <f t="array" ref="K605">INDEX(postDEL!$A$2:$AL782,$O605,36)</f>
        <v/>
      </c>
      <c r="L605" s="67" t="str">
        <f t="array" ref="L605">INDEX(postDEL!$A$2:$AL782,$O605,38)</f>
        <v/>
      </c>
      <c r="M605" s="67" t="str">
        <f t="array" ref="M605">INDEX(postDEL!$A$2:$AL782,$O605,15)</f>
        <v/>
      </c>
      <c r="N605" s="8">
        <f>COUNTIF(postDEL!$A$2:$A782,A605)</f>
        <v>1</v>
      </c>
      <c r="O605" s="13">
        <f>MATCH(A605,postDEL!A$2:A782,0)</f>
        <v>604</v>
      </c>
      <c r="P605" s="8" t="str">
        <f t="shared" si="1"/>
        <v/>
      </c>
      <c r="Q605" s="8">
        <f t="shared" si="2"/>
        <v>0</v>
      </c>
      <c r="R605" s="4"/>
    </row>
    <row r="606">
      <c r="A606" s="209" t="s">
        <v>1663</v>
      </c>
      <c r="B606" s="65">
        <f t="array" ref="B606">INDEX(postDEL!$A$2:$P782,$O606,2)</f>
        <v>44536</v>
      </c>
      <c r="C606" s="208">
        <f t="array" ref="C606">INDEX(postDEL!$A$2:$P782,$O606,3)</f>
        <v>0.2560300926</v>
      </c>
      <c r="D606" s="67" t="str">
        <f t="array" ref="D606">INDEX(postDEL!$A$2:$AN782,$O606,39)</f>
        <v>SpROSA145068</v>
      </c>
      <c r="E606" s="67" t="str">
        <f t="array" ref="E606">INDEX(postDEL!$A$2:$P782,$O606,4)</f>
        <v/>
      </c>
      <c r="F606" s="67" t="str">
        <f t="array" ref="F606">INDEX(postDEL!$A$2:$P782,$O606,5)</f>
        <v/>
      </c>
      <c r="G606" s="67" t="str">
        <f t="array" ref="G606">INDEX(postDEL!$A$2:$P782,$O606,11)</f>
        <v>Negative</v>
      </c>
      <c r="H606" s="67" t="str">
        <f t="array" ref="H606">INDEX(postDEL!$A$2:$AL782,$O606,37)</f>
        <v>Negative</v>
      </c>
      <c r="I606" s="65">
        <f t="array" ref="I606">INDEX(postDEL!$A$2:$AL782,$O606,12)</f>
        <v>44536</v>
      </c>
      <c r="J606" s="208">
        <f t="array" ref="J606">INDEX(postDEL!$A$2:$AL782,$O606,13)</f>
        <v>0.5064583333</v>
      </c>
      <c r="K606" s="67" t="str">
        <f t="array" ref="K606">INDEX(postDEL!$A$2:$AL782,$O606,36)</f>
        <v/>
      </c>
      <c r="L606" s="67" t="str">
        <f t="array" ref="L606">INDEX(postDEL!$A$2:$AL782,$O606,38)</f>
        <v/>
      </c>
      <c r="M606" s="67" t="str">
        <f t="array" ref="M606">INDEX(postDEL!$A$2:$AL782,$O606,15)</f>
        <v/>
      </c>
      <c r="N606" s="8">
        <f>COUNTIF(postDEL!$A$2:$A782,A606)</f>
        <v>1</v>
      </c>
      <c r="O606" s="13">
        <f>MATCH(A606,postDEL!A$2:A782,0)</f>
        <v>605</v>
      </c>
      <c r="P606" s="8" t="str">
        <f t="shared" si="1"/>
        <v/>
      </c>
      <c r="Q606" s="8">
        <f t="shared" si="2"/>
        <v>0</v>
      </c>
      <c r="R606" s="4"/>
    </row>
    <row r="607">
      <c r="A607" s="209" t="s">
        <v>1665</v>
      </c>
      <c r="B607" s="65">
        <f t="array" ref="B607">INDEX(postDEL!$A$2:$P782,$O607,2)</f>
        <v>44536</v>
      </c>
      <c r="C607" s="208">
        <f t="array" ref="C607">INDEX(postDEL!$A$2:$P782,$O607,3)</f>
        <v>0.2591782407</v>
      </c>
      <c r="D607" s="67" t="str">
        <f t="array" ref="D607">INDEX(postDEL!$A$2:$AN782,$O607,39)</f>
        <v>SpROSA145068</v>
      </c>
      <c r="E607" s="67" t="str">
        <f t="array" ref="E607">INDEX(postDEL!$A$2:$P782,$O607,4)</f>
        <v/>
      </c>
      <c r="F607" s="67" t="str">
        <f t="array" ref="F607">INDEX(postDEL!$A$2:$P782,$O607,5)</f>
        <v/>
      </c>
      <c r="G607" s="67" t="str">
        <f t="array" ref="G607">INDEX(postDEL!$A$2:$P782,$O607,11)</f>
        <v>Negative</v>
      </c>
      <c r="H607" s="67" t="str">
        <f t="array" ref="H607">INDEX(postDEL!$A$2:$AL782,$O607,37)</f>
        <v>Negative</v>
      </c>
      <c r="I607" s="65">
        <f t="array" ref="I607">INDEX(postDEL!$A$2:$AL782,$O607,12)</f>
        <v>44536</v>
      </c>
      <c r="J607" s="208">
        <f t="array" ref="J607">INDEX(postDEL!$A$2:$AL782,$O607,13)</f>
        <v>0.5064699074</v>
      </c>
      <c r="K607" s="67" t="str">
        <f t="array" ref="K607">INDEX(postDEL!$A$2:$AL782,$O607,36)</f>
        <v/>
      </c>
      <c r="L607" s="67" t="str">
        <f t="array" ref="L607">INDEX(postDEL!$A$2:$AL782,$O607,38)</f>
        <v/>
      </c>
      <c r="M607" s="67" t="str">
        <f t="array" ref="M607">INDEX(postDEL!$A$2:$AL782,$O607,15)</f>
        <v/>
      </c>
      <c r="N607" s="8">
        <f>COUNTIF(postDEL!$A$2:$A782,A607)</f>
        <v>1</v>
      </c>
      <c r="O607" s="13">
        <f>MATCH(A607,postDEL!A$2:A782,0)</f>
        <v>606</v>
      </c>
      <c r="P607" s="8" t="str">
        <f t="shared" si="1"/>
        <v/>
      </c>
      <c r="Q607" s="8">
        <f t="shared" si="2"/>
        <v>0</v>
      </c>
      <c r="R607" s="4"/>
    </row>
    <row r="608">
      <c r="A608" s="209" t="s">
        <v>1667</v>
      </c>
      <c r="B608" s="65">
        <f t="array" ref="B608">INDEX(postDEL!$A$2:$P782,$O608,2)</f>
        <v>44536</v>
      </c>
      <c r="C608" s="208">
        <f t="array" ref="C608">INDEX(postDEL!$A$2:$P782,$O608,3)</f>
        <v>0.2656597222</v>
      </c>
      <c r="D608" s="67" t="str">
        <f t="array" ref="D608">INDEX(postDEL!$A$2:$AN782,$O608,39)</f>
        <v>SpROSA573919</v>
      </c>
      <c r="E608" s="67" t="str">
        <f t="array" ref="E608">INDEX(postDEL!$A$2:$P782,$O608,4)</f>
        <v/>
      </c>
      <c r="F608" s="67" t="str">
        <f t="array" ref="F608">INDEX(postDEL!$A$2:$P782,$O608,5)</f>
        <v/>
      </c>
      <c r="G608" s="67" t="str">
        <f t="array" ref="G608">INDEX(postDEL!$A$2:$P782,$O608,11)</f>
        <v>Negative</v>
      </c>
      <c r="H608" s="67" t="str">
        <f t="array" ref="H608">INDEX(postDEL!$A$2:$AL782,$O608,37)</f>
        <v>Negative</v>
      </c>
      <c r="I608" s="65">
        <f t="array" ref="I608">INDEX(postDEL!$A$2:$AL782,$O608,12)</f>
        <v>44536</v>
      </c>
      <c r="J608" s="208">
        <f t="array" ref="J608">INDEX(postDEL!$A$2:$AL782,$O608,13)</f>
        <v>0.5064699074</v>
      </c>
      <c r="K608" s="67" t="str">
        <f t="array" ref="K608">INDEX(postDEL!$A$2:$AL782,$O608,36)</f>
        <v/>
      </c>
      <c r="L608" s="67" t="str">
        <f t="array" ref="L608">INDEX(postDEL!$A$2:$AL782,$O608,38)</f>
        <v/>
      </c>
      <c r="M608" s="67" t="str">
        <f t="array" ref="M608">INDEX(postDEL!$A$2:$AL782,$O608,15)</f>
        <v/>
      </c>
      <c r="N608" s="8">
        <f>COUNTIF(postDEL!$A$2:$A782,A608)</f>
        <v>1</v>
      </c>
      <c r="O608" s="13">
        <f>MATCH(A608,postDEL!A$2:A782,0)</f>
        <v>607</v>
      </c>
      <c r="P608" s="8" t="str">
        <f t="shared" si="1"/>
        <v/>
      </c>
      <c r="Q608" s="8">
        <f t="shared" si="2"/>
        <v>0</v>
      </c>
      <c r="R608" s="4"/>
    </row>
    <row r="609">
      <c r="A609" s="209" t="s">
        <v>1669</v>
      </c>
      <c r="B609" s="65">
        <f t="array" ref="B609">INDEX(postDEL!$A$2:$P782,$O609,2)</f>
        <v>44536</v>
      </c>
      <c r="C609" s="208">
        <f t="array" ref="C609">INDEX(postDEL!$A$2:$P782,$O609,3)</f>
        <v>0.2659953704</v>
      </c>
      <c r="D609" s="67" t="str">
        <f t="array" ref="D609">INDEX(postDEL!$A$2:$AN782,$O609,39)</f>
        <v>SpROSA145068</v>
      </c>
      <c r="E609" s="67" t="str">
        <f t="array" ref="E609">INDEX(postDEL!$A$2:$P782,$O609,4)</f>
        <v/>
      </c>
      <c r="F609" s="67" t="str">
        <f t="array" ref="F609">INDEX(postDEL!$A$2:$P782,$O609,5)</f>
        <v/>
      </c>
      <c r="G609" s="67" t="str">
        <f t="array" ref="G609">INDEX(postDEL!$A$2:$P782,$O609,11)</f>
        <v>Negative</v>
      </c>
      <c r="H609" s="67" t="str">
        <f t="array" ref="H609">INDEX(postDEL!$A$2:$AL782,$O609,37)</f>
        <v>Negative</v>
      </c>
      <c r="I609" s="65">
        <f t="array" ref="I609">INDEX(postDEL!$A$2:$AL782,$O609,12)</f>
        <v>44536</v>
      </c>
      <c r="J609" s="208">
        <f t="array" ref="J609">INDEX(postDEL!$A$2:$AL782,$O609,13)</f>
        <v>0.5064699074</v>
      </c>
      <c r="K609" s="67" t="str">
        <f t="array" ref="K609">INDEX(postDEL!$A$2:$AL782,$O609,36)</f>
        <v/>
      </c>
      <c r="L609" s="67" t="str">
        <f t="array" ref="L609">INDEX(postDEL!$A$2:$AL782,$O609,38)</f>
        <v/>
      </c>
      <c r="M609" s="67" t="str">
        <f t="array" ref="M609">INDEX(postDEL!$A$2:$AL782,$O609,15)</f>
        <v/>
      </c>
      <c r="N609" s="8">
        <f>COUNTIF(postDEL!$A$2:$A782,A609)</f>
        <v>1</v>
      </c>
      <c r="O609" s="13">
        <f>MATCH(A609,postDEL!A$2:A782,0)</f>
        <v>608</v>
      </c>
      <c r="P609" s="8" t="str">
        <f t="shared" si="1"/>
        <v/>
      </c>
      <c r="Q609" s="8">
        <f t="shared" si="2"/>
        <v>0</v>
      </c>
      <c r="R609" s="4"/>
    </row>
    <row r="610">
      <c r="A610" s="209" t="s">
        <v>1671</v>
      </c>
      <c r="B610" s="65">
        <f t="array" ref="B610">INDEX(postDEL!$A$2:$P782,$O610,2)</f>
        <v>44536</v>
      </c>
      <c r="C610" s="208">
        <f t="array" ref="C610">INDEX(postDEL!$A$2:$P782,$O610,3)</f>
        <v>0.325625</v>
      </c>
      <c r="D610" s="67" t="str">
        <f t="array" ref="D610">INDEX(postDEL!$A$2:$AN782,$O610,39)</f>
        <v>SpROSA145068</v>
      </c>
      <c r="E610" s="67" t="str">
        <f t="array" ref="E610">INDEX(postDEL!$A$2:$P782,$O610,4)</f>
        <v/>
      </c>
      <c r="F610" s="67" t="str">
        <f t="array" ref="F610">INDEX(postDEL!$A$2:$P782,$O610,5)</f>
        <v/>
      </c>
      <c r="G610" s="67" t="str">
        <f t="array" ref="G610">INDEX(postDEL!$A$2:$P782,$O610,11)</f>
        <v>Negative</v>
      </c>
      <c r="H610" s="67" t="str">
        <f t="array" ref="H610">INDEX(postDEL!$A$2:$AL782,$O610,37)</f>
        <v>Negative</v>
      </c>
      <c r="I610" s="65">
        <f t="array" ref="I610">INDEX(postDEL!$A$2:$AL782,$O610,12)</f>
        <v>44536</v>
      </c>
      <c r="J610" s="208">
        <f t="array" ref="J610">INDEX(postDEL!$A$2:$AL782,$O610,13)</f>
        <v>0.5064699074</v>
      </c>
      <c r="K610" s="67" t="str">
        <f t="array" ref="K610">INDEX(postDEL!$A$2:$AL782,$O610,36)</f>
        <v/>
      </c>
      <c r="L610" s="67" t="str">
        <f t="array" ref="L610">INDEX(postDEL!$A$2:$AL782,$O610,38)</f>
        <v/>
      </c>
      <c r="M610" s="67" t="str">
        <f t="array" ref="M610">INDEX(postDEL!$A$2:$AL782,$O610,15)</f>
        <v/>
      </c>
      <c r="N610" s="8">
        <f>COUNTIF(postDEL!$A$2:$A782,A610)</f>
        <v>1</v>
      </c>
      <c r="O610" s="13">
        <f>MATCH(A610,postDEL!A$2:A782,0)</f>
        <v>609</v>
      </c>
      <c r="P610" s="8" t="str">
        <f t="shared" si="1"/>
        <v/>
      </c>
      <c r="Q610" s="8">
        <f t="shared" si="2"/>
        <v>0</v>
      </c>
      <c r="R610" s="4"/>
    </row>
    <row r="611">
      <c r="A611" s="209" t="s">
        <v>1673</v>
      </c>
      <c r="B611" s="65">
        <f t="array" ref="B611">INDEX(postDEL!$A$2:$P782,$O611,2)</f>
        <v>44536</v>
      </c>
      <c r="C611" s="208">
        <f t="array" ref="C611">INDEX(postDEL!$A$2:$P782,$O611,3)</f>
        <v>0.3258564815</v>
      </c>
      <c r="D611" s="67" t="str">
        <f t="array" ref="D611">INDEX(postDEL!$A$2:$AN782,$O611,39)</f>
        <v>SpROSA145068</v>
      </c>
      <c r="E611" s="67" t="str">
        <f t="array" ref="E611">INDEX(postDEL!$A$2:$P782,$O611,4)</f>
        <v/>
      </c>
      <c r="F611" s="67" t="str">
        <f t="array" ref="F611">INDEX(postDEL!$A$2:$P782,$O611,5)</f>
        <v/>
      </c>
      <c r="G611" s="67" t="str">
        <f t="array" ref="G611">INDEX(postDEL!$A$2:$P782,$O611,11)</f>
        <v>Negative</v>
      </c>
      <c r="H611" s="67" t="str">
        <f t="array" ref="H611">INDEX(postDEL!$A$2:$AL782,$O611,37)</f>
        <v>Negative</v>
      </c>
      <c r="I611" s="65">
        <f t="array" ref="I611">INDEX(postDEL!$A$2:$AL782,$O611,12)</f>
        <v>44536</v>
      </c>
      <c r="J611" s="208">
        <f t="array" ref="J611">INDEX(postDEL!$A$2:$AL782,$O611,13)</f>
        <v>0.5064699074</v>
      </c>
      <c r="K611" s="67" t="str">
        <f t="array" ref="K611">INDEX(postDEL!$A$2:$AL782,$O611,36)</f>
        <v/>
      </c>
      <c r="L611" s="67" t="str">
        <f t="array" ref="L611">INDEX(postDEL!$A$2:$AL782,$O611,38)</f>
        <v/>
      </c>
      <c r="M611" s="67" t="str">
        <f t="array" ref="M611">INDEX(postDEL!$A$2:$AL782,$O611,15)</f>
        <v/>
      </c>
      <c r="N611" s="8">
        <f>COUNTIF(postDEL!$A$2:$A782,A611)</f>
        <v>1</v>
      </c>
      <c r="O611" s="13">
        <f>MATCH(A611,postDEL!A$2:A782,0)</f>
        <v>610</v>
      </c>
      <c r="P611" s="8" t="str">
        <f t="shared" si="1"/>
        <v/>
      </c>
      <c r="Q611" s="8">
        <f t="shared" si="2"/>
        <v>0</v>
      </c>
      <c r="R611" s="4"/>
    </row>
    <row r="612">
      <c r="A612" s="209" t="s">
        <v>1675</v>
      </c>
      <c r="B612" s="65">
        <f t="array" ref="B612">INDEX(postDEL!$A$2:$P782,$O612,2)</f>
        <v>44536</v>
      </c>
      <c r="C612" s="208">
        <f t="array" ref="C612">INDEX(postDEL!$A$2:$P782,$O612,3)</f>
        <v>0.3261458333</v>
      </c>
      <c r="D612" s="67" t="str">
        <f t="array" ref="D612">INDEX(postDEL!$A$2:$AN782,$O612,39)</f>
        <v>SpROSA145068</v>
      </c>
      <c r="E612" s="67" t="str">
        <f t="array" ref="E612">INDEX(postDEL!$A$2:$P782,$O612,4)</f>
        <v/>
      </c>
      <c r="F612" s="67" t="str">
        <f t="array" ref="F612">INDEX(postDEL!$A$2:$P782,$O612,5)</f>
        <v/>
      </c>
      <c r="G612" s="67" t="str">
        <f t="array" ref="G612">INDEX(postDEL!$A$2:$P782,$O612,11)</f>
        <v>Negative</v>
      </c>
      <c r="H612" s="67" t="str">
        <f t="array" ref="H612">INDEX(postDEL!$A$2:$AL782,$O612,37)</f>
        <v>Negative</v>
      </c>
      <c r="I612" s="65">
        <f t="array" ref="I612">INDEX(postDEL!$A$2:$AL782,$O612,12)</f>
        <v>44536</v>
      </c>
      <c r="J612" s="208">
        <f t="array" ref="J612">INDEX(postDEL!$A$2:$AL782,$O612,13)</f>
        <v>0.5064699074</v>
      </c>
      <c r="K612" s="67" t="str">
        <f t="array" ref="K612">INDEX(postDEL!$A$2:$AL782,$O612,36)</f>
        <v/>
      </c>
      <c r="L612" s="67" t="str">
        <f t="array" ref="L612">INDEX(postDEL!$A$2:$AL782,$O612,38)</f>
        <v/>
      </c>
      <c r="M612" s="67" t="str">
        <f t="array" ref="M612">INDEX(postDEL!$A$2:$AL782,$O612,15)</f>
        <v/>
      </c>
      <c r="N612" s="8">
        <f>COUNTIF(postDEL!$A$2:$A782,A612)</f>
        <v>1</v>
      </c>
      <c r="O612" s="13">
        <f>MATCH(A612,postDEL!A$2:A782,0)</f>
        <v>611</v>
      </c>
      <c r="P612" s="8" t="str">
        <f t="shared" si="1"/>
        <v/>
      </c>
      <c r="Q612" s="8">
        <f t="shared" si="2"/>
        <v>0</v>
      </c>
      <c r="R612" s="4"/>
    </row>
    <row r="613">
      <c r="A613" s="209" t="s">
        <v>1677</v>
      </c>
      <c r="B613" s="65">
        <f t="array" ref="B613">INDEX(postDEL!$A$2:$P782,$O613,2)</f>
        <v>44536</v>
      </c>
      <c r="C613" s="208">
        <f t="array" ref="C613">INDEX(postDEL!$A$2:$P782,$O613,3)</f>
        <v>0.3269097222</v>
      </c>
      <c r="D613" s="67" t="str">
        <f t="array" ref="D613">INDEX(postDEL!$A$2:$AN782,$O613,39)</f>
        <v>SpROSA145068</v>
      </c>
      <c r="E613" s="67" t="str">
        <f t="array" ref="E613">INDEX(postDEL!$A$2:$P782,$O613,4)</f>
        <v/>
      </c>
      <c r="F613" s="67" t="str">
        <f t="array" ref="F613">INDEX(postDEL!$A$2:$P782,$O613,5)</f>
        <v/>
      </c>
      <c r="G613" s="67" t="str">
        <f t="array" ref="G613">INDEX(postDEL!$A$2:$P782,$O613,11)</f>
        <v>Negative</v>
      </c>
      <c r="H613" s="67" t="str">
        <f t="array" ref="H613">INDEX(postDEL!$A$2:$AL782,$O613,37)</f>
        <v>Negative</v>
      </c>
      <c r="I613" s="65">
        <f t="array" ref="I613">INDEX(postDEL!$A$2:$AL782,$O613,12)</f>
        <v>44536</v>
      </c>
      <c r="J613" s="208">
        <f t="array" ref="J613">INDEX(postDEL!$A$2:$AL782,$O613,13)</f>
        <v>0.5064699074</v>
      </c>
      <c r="K613" s="67" t="str">
        <f t="array" ref="K613">INDEX(postDEL!$A$2:$AL782,$O613,36)</f>
        <v/>
      </c>
      <c r="L613" s="67" t="str">
        <f t="array" ref="L613">INDEX(postDEL!$A$2:$AL782,$O613,38)</f>
        <v/>
      </c>
      <c r="M613" s="67" t="str">
        <f t="array" ref="M613">INDEX(postDEL!$A$2:$AL782,$O613,15)</f>
        <v/>
      </c>
      <c r="N613" s="8">
        <f>COUNTIF(postDEL!$A$2:$A782,A613)</f>
        <v>1</v>
      </c>
      <c r="O613" s="13">
        <f>MATCH(A613,postDEL!A$2:A782,0)</f>
        <v>612</v>
      </c>
      <c r="P613" s="8" t="str">
        <f t="shared" si="1"/>
        <v/>
      </c>
      <c r="Q613" s="8">
        <f t="shared" si="2"/>
        <v>0</v>
      </c>
      <c r="R613" s="4"/>
    </row>
    <row r="614">
      <c r="A614" s="209" t="s">
        <v>1679</v>
      </c>
      <c r="B614" s="65">
        <f t="array" ref="B614">INDEX(postDEL!$A$2:$P782,$O614,2)</f>
        <v>44536</v>
      </c>
      <c r="C614" s="208">
        <f t="array" ref="C614">INDEX(postDEL!$A$2:$P782,$O614,3)</f>
        <v>0.3284375</v>
      </c>
      <c r="D614" s="67" t="str">
        <f t="array" ref="D614">INDEX(postDEL!$A$2:$AN782,$O614,39)</f>
        <v>SpROSA145068</v>
      </c>
      <c r="E614" s="67" t="str">
        <f t="array" ref="E614">INDEX(postDEL!$A$2:$P782,$O614,4)</f>
        <v/>
      </c>
      <c r="F614" s="67" t="str">
        <f t="array" ref="F614">INDEX(postDEL!$A$2:$P782,$O614,5)</f>
        <v/>
      </c>
      <c r="G614" s="67" t="str">
        <f t="array" ref="G614">INDEX(postDEL!$A$2:$P782,$O614,11)</f>
        <v>Negative</v>
      </c>
      <c r="H614" s="67" t="str">
        <f t="array" ref="H614">INDEX(postDEL!$A$2:$AL782,$O614,37)</f>
        <v>Negative</v>
      </c>
      <c r="I614" s="65">
        <f t="array" ref="I614">INDEX(postDEL!$A$2:$AL782,$O614,12)</f>
        <v>44536</v>
      </c>
      <c r="J614" s="208">
        <f t="array" ref="J614">INDEX(postDEL!$A$2:$AL782,$O614,13)</f>
        <v>0.5064699074</v>
      </c>
      <c r="K614" s="67" t="str">
        <f t="array" ref="K614">INDEX(postDEL!$A$2:$AL782,$O614,36)</f>
        <v/>
      </c>
      <c r="L614" s="67" t="str">
        <f t="array" ref="L614">INDEX(postDEL!$A$2:$AL782,$O614,38)</f>
        <v/>
      </c>
      <c r="M614" s="67" t="str">
        <f t="array" ref="M614">INDEX(postDEL!$A$2:$AL782,$O614,15)</f>
        <v/>
      </c>
      <c r="N614" s="8">
        <f>COUNTIF(postDEL!$A$2:$A782,A614)</f>
        <v>1</v>
      </c>
      <c r="O614" s="13">
        <f>MATCH(A614,postDEL!A$2:A782,0)</f>
        <v>613</v>
      </c>
      <c r="P614" s="8" t="str">
        <f t="shared" si="1"/>
        <v/>
      </c>
      <c r="Q614" s="8">
        <f t="shared" si="2"/>
        <v>0</v>
      </c>
      <c r="R614" s="4"/>
    </row>
    <row r="615">
      <c r="A615" s="209" t="s">
        <v>1681</v>
      </c>
      <c r="B615" s="65">
        <f t="array" ref="B615">INDEX(postDEL!$A$2:$P782,$O615,2)</f>
        <v>44536</v>
      </c>
      <c r="C615" s="208">
        <f t="array" ref="C615">INDEX(postDEL!$A$2:$P782,$O615,3)</f>
        <v>0.3293055556</v>
      </c>
      <c r="D615" s="67" t="str">
        <f t="array" ref="D615">INDEX(postDEL!$A$2:$AN782,$O615,39)</f>
        <v>SpROSA573919</v>
      </c>
      <c r="E615" s="67" t="str">
        <f t="array" ref="E615">INDEX(postDEL!$A$2:$P782,$O615,4)</f>
        <v/>
      </c>
      <c r="F615" s="67" t="str">
        <f t="array" ref="F615">INDEX(postDEL!$A$2:$P782,$O615,5)</f>
        <v/>
      </c>
      <c r="G615" s="67" t="str">
        <f t="array" ref="G615">INDEX(postDEL!$A$2:$P782,$O615,11)</f>
        <v>Negative</v>
      </c>
      <c r="H615" s="67" t="str">
        <f t="array" ref="H615">INDEX(postDEL!$A$2:$AL782,$O615,37)</f>
        <v>Negative</v>
      </c>
      <c r="I615" s="65">
        <f t="array" ref="I615">INDEX(postDEL!$A$2:$AL782,$O615,12)</f>
        <v>44536</v>
      </c>
      <c r="J615" s="208">
        <f t="array" ref="J615">INDEX(postDEL!$A$2:$AL782,$O615,13)</f>
        <v>0.5064699074</v>
      </c>
      <c r="K615" s="67" t="str">
        <f t="array" ref="K615">INDEX(postDEL!$A$2:$AL782,$O615,36)</f>
        <v/>
      </c>
      <c r="L615" s="67" t="str">
        <f t="array" ref="L615">INDEX(postDEL!$A$2:$AL782,$O615,38)</f>
        <v/>
      </c>
      <c r="M615" s="67" t="str">
        <f t="array" ref="M615">INDEX(postDEL!$A$2:$AL782,$O615,15)</f>
        <v/>
      </c>
      <c r="N615" s="8">
        <f>COUNTIF(postDEL!$A$2:$A782,A615)</f>
        <v>1</v>
      </c>
      <c r="O615" s="13">
        <f>MATCH(A615,postDEL!A$2:A782,0)</f>
        <v>614</v>
      </c>
      <c r="P615" s="8" t="str">
        <f t="shared" si="1"/>
        <v/>
      </c>
      <c r="Q615" s="8">
        <f t="shared" si="2"/>
        <v>0</v>
      </c>
      <c r="R615" s="4"/>
    </row>
    <row r="616">
      <c r="A616" s="209" t="s">
        <v>1683</v>
      </c>
      <c r="B616" s="65">
        <f t="array" ref="B616">INDEX(postDEL!$A$2:$P782,$O616,2)</f>
        <v>44536</v>
      </c>
      <c r="C616" s="208">
        <f t="array" ref="C616">INDEX(postDEL!$A$2:$P782,$O616,3)</f>
        <v>0.3297800926</v>
      </c>
      <c r="D616" s="67" t="str">
        <f t="array" ref="D616">INDEX(postDEL!$A$2:$AN782,$O616,39)</f>
        <v>SpROSA573919</v>
      </c>
      <c r="E616" s="67" t="str">
        <f t="array" ref="E616">INDEX(postDEL!$A$2:$P782,$O616,4)</f>
        <v/>
      </c>
      <c r="F616" s="67" t="str">
        <f t="array" ref="F616">INDEX(postDEL!$A$2:$P782,$O616,5)</f>
        <v/>
      </c>
      <c r="G616" s="67" t="str">
        <f t="array" ref="G616">INDEX(postDEL!$A$2:$P782,$O616,11)</f>
        <v>Negative</v>
      </c>
      <c r="H616" s="67" t="str">
        <f t="array" ref="H616">INDEX(postDEL!$A$2:$AL782,$O616,37)</f>
        <v>Negative</v>
      </c>
      <c r="I616" s="65">
        <f t="array" ref="I616">INDEX(postDEL!$A$2:$AL782,$O616,12)</f>
        <v>44536</v>
      </c>
      <c r="J616" s="208">
        <f t="array" ref="J616">INDEX(postDEL!$A$2:$AL782,$O616,13)</f>
        <v>0.5064699074</v>
      </c>
      <c r="K616" s="67" t="str">
        <f t="array" ref="K616">INDEX(postDEL!$A$2:$AL782,$O616,36)</f>
        <v/>
      </c>
      <c r="L616" s="67" t="str">
        <f t="array" ref="L616">INDEX(postDEL!$A$2:$AL782,$O616,38)</f>
        <v/>
      </c>
      <c r="M616" s="67" t="str">
        <f t="array" ref="M616">INDEX(postDEL!$A$2:$AL782,$O616,15)</f>
        <v/>
      </c>
      <c r="N616" s="8">
        <f>COUNTIF(postDEL!$A$2:$A782,A616)</f>
        <v>1</v>
      </c>
      <c r="O616" s="13">
        <f>MATCH(A616,postDEL!A$2:A782,0)</f>
        <v>615</v>
      </c>
      <c r="P616" s="8" t="str">
        <f t="shared" si="1"/>
        <v/>
      </c>
      <c r="Q616" s="8">
        <f t="shared" si="2"/>
        <v>0</v>
      </c>
      <c r="R616" s="4"/>
    </row>
    <row r="617">
      <c r="A617" s="209" t="s">
        <v>1685</v>
      </c>
      <c r="B617" s="65">
        <f t="array" ref="B617">INDEX(postDEL!$A$2:$P782,$O617,2)</f>
        <v>44536</v>
      </c>
      <c r="C617" s="208">
        <f t="array" ref="C617">INDEX(postDEL!$A$2:$P782,$O617,3)</f>
        <v>0.3301273148</v>
      </c>
      <c r="D617" s="67" t="str">
        <f t="array" ref="D617">INDEX(postDEL!$A$2:$AN782,$O617,39)</f>
        <v>SpROSA573919</v>
      </c>
      <c r="E617" s="67" t="str">
        <f t="array" ref="E617">INDEX(postDEL!$A$2:$P782,$O617,4)</f>
        <v/>
      </c>
      <c r="F617" s="67" t="str">
        <f t="array" ref="F617">INDEX(postDEL!$A$2:$P782,$O617,5)</f>
        <v/>
      </c>
      <c r="G617" s="67" t="str">
        <f t="array" ref="G617">INDEX(postDEL!$A$2:$P782,$O617,11)</f>
        <v>Negative</v>
      </c>
      <c r="H617" s="67" t="str">
        <f t="array" ref="H617">INDEX(postDEL!$A$2:$AL782,$O617,37)</f>
        <v>Negative</v>
      </c>
      <c r="I617" s="65">
        <f t="array" ref="I617">INDEX(postDEL!$A$2:$AL782,$O617,12)</f>
        <v>44536</v>
      </c>
      <c r="J617" s="208">
        <f t="array" ref="J617">INDEX(postDEL!$A$2:$AL782,$O617,13)</f>
        <v>0.5064699074</v>
      </c>
      <c r="K617" s="67" t="str">
        <f t="array" ref="K617">INDEX(postDEL!$A$2:$AL782,$O617,36)</f>
        <v/>
      </c>
      <c r="L617" s="67" t="str">
        <f t="array" ref="L617">INDEX(postDEL!$A$2:$AL782,$O617,38)</f>
        <v/>
      </c>
      <c r="M617" s="67" t="str">
        <f t="array" ref="M617">INDEX(postDEL!$A$2:$AL782,$O617,15)</f>
        <v/>
      </c>
      <c r="N617" s="8">
        <f>COUNTIF(postDEL!$A$2:$A782,A617)</f>
        <v>1</v>
      </c>
      <c r="O617" s="13">
        <f>MATCH(A617,postDEL!A$2:A782,0)</f>
        <v>616</v>
      </c>
      <c r="P617" s="8" t="str">
        <f t="shared" si="1"/>
        <v/>
      </c>
      <c r="Q617" s="8">
        <f t="shared" si="2"/>
        <v>0</v>
      </c>
      <c r="R617" s="4"/>
    </row>
    <row r="618">
      <c r="A618" s="209" t="s">
        <v>1688</v>
      </c>
      <c r="B618" s="65">
        <f t="array" ref="B618">INDEX(postDEL!$A$2:$P782,$O618,2)</f>
        <v>44536</v>
      </c>
      <c r="C618" s="208">
        <f t="array" ref="C618">INDEX(postDEL!$A$2:$P782,$O618,3)</f>
        <v>0.3312152778</v>
      </c>
      <c r="D618" s="67" t="str">
        <f t="array" ref="D618">INDEX(postDEL!$A$2:$AN782,$O618,39)</f>
        <v>SpROSA145068</v>
      </c>
      <c r="E618" s="67" t="str">
        <f t="array" ref="E618">INDEX(postDEL!$A$2:$P782,$O618,4)</f>
        <v/>
      </c>
      <c r="F618" s="67" t="str">
        <f t="array" ref="F618">INDEX(postDEL!$A$2:$P782,$O618,5)</f>
        <v/>
      </c>
      <c r="G618" s="67" t="str">
        <f t="array" ref="G618">INDEX(postDEL!$A$2:$P782,$O618,11)</f>
        <v>Negative</v>
      </c>
      <c r="H618" s="67" t="str">
        <f t="array" ref="H618">INDEX(postDEL!$A$2:$AL782,$O618,37)</f>
        <v>Negative</v>
      </c>
      <c r="I618" s="65">
        <f t="array" ref="I618">INDEX(postDEL!$A$2:$AL782,$O618,12)</f>
        <v>44536</v>
      </c>
      <c r="J618" s="208">
        <f t="array" ref="J618">INDEX(postDEL!$A$2:$AL782,$O618,13)</f>
        <v>0.5064699074</v>
      </c>
      <c r="K618" s="67" t="str">
        <f t="array" ref="K618">INDEX(postDEL!$A$2:$AL782,$O618,36)</f>
        <v/>
      </c>
      <c r="L618" s="67" t="str">
        <f t="array" ref="L618">INDEX(postDEL!$A$2:$AL782,$O618,38)</f>
        <v/>
      </c>
      <c r="M618" s="67" t="str">
        <f t="array" ref="M618">INDEX(postDEL!$A$2:$AL782,$O618,15)</f>
        <v/>
      </c>
      <c r="N618" s="8">
        <f>COUNTIF(postDEL!$A$2:$A782,A618)</f>
        <v>1</v>
      </c>
      <c r="O618" s="13">
        <f>MATCH(A618,postDEL!A$2:A782,0)</f>
        <v>617</v>
      </c>
      <c r="P618" s="8" t="str">
        <f t="shared" si="1"/>
        <v/>
      </c>
      <c r="Q618" s="8">
        <f t="shared" si="2"/>
        <v>0</v>
      </c>
      <c r="R618" s="4"/>
    </row>
    <row r="619">
      <c r="A619" s="209" t="s">
        <v>1690</v>
      </c>
      <c r="B619" s="65">
        <f t="array" ref="B619">INDEX(postDEL!$A$2:$P782,$O619,2)</f>
        <v>44536</v>
      </c>
      <c r="C619" s="208">
        <f t="array" ref="C619">INDEX(postDEL!$A$2:$P782,$O619,3)</f>
        <v>0.3315625</v>
      </c>
      <c r="D619" s="67" t="str">
        <f t="array" ref="D619">INDEX(postDEL!$A$2:$AN782,$O619,39)</f>
        <v>SpROSA145068</v>
      </c>
      <c r="E619" s="67" t="str">
        <f t="array" ref="E619">INDEX(postDEL!$A$2:$P782,$O619,4)</f>
        <v/>
      </c>
      <c r="F619" s="67" t="str">
        <f t="array" ref="F619">INDEX(postDEL!$A$2:$P782,$O619,5)</f>
        <v/>
      </c>
      <c r="G619" s="67" t="str">
        <f t="array" ref="G619">INDEX(postDEL!$A$2:$P782,$O619,11)</f>
        <v>Negative</v>
      </c>
      <c r="H619" s="67" t="str">
        <f t="array" ref="H619">INDEX(postDEL!$A$2:$AL782,$O619,37)</f>
        <v>Negative</v>
      </c>
      <c r="I619" s="65">
        <f t="array" ref="I619">INDEX(postDEL!$A$2:$AL782,$O619,12)</f>
        <v>44536</v>
      </c>
      <c r="J619" s="208">
        <f t="array" ref="J619">INDEX(postDEL!$A$2:$AL782,$O619,13)</f>
        <v>0.5064699074</v>
      </c>
      <c r="K619" s="67" t="str">
        <f t="array" ref="K619">INDEX(postDEL!$A$2:$AL782,$O619,36)</f>
        <v/>
      </c>
      <c r="L619" s="67" t="str">
        <f t="array" ref="L619">INDEX(postDEL!$A$2:$AL782,$O619,38)</f>
        <v/>
      </c>
      <c r="M619" s="67" t="str">
        <f t="array" ref="M619">INDEX(postDEL!$A$2:$AL782,$O619,15)</f>
        <v/>
      </c>
      <c r="N619" s="8">
        <f>COUNTIF(postDEL!$A$2:$A782,A619)</f>
        <v>1</v>
      </c>
      <c r="O619" s="13">
        <f>MATCH(A619,postDEL!A$2:A782,0)</f>
        <v>618</v>
      </c>
      <c r="P619" s="8" t="str">
        <f t="shared" si="1"/>
        <v/>
      </c>
      <c r="Q619" s="8">
        <f t="shared" si="2"/>
        <v>0</v>
      </c>
      <c r="R619" s="4"/>
    </row>
    <row r="620">
      <c r="A620" s="209" t="s">
        <v>1692</v>
      </c>
      <c r="B620" s="65">
        <f t="array" ref="B620">INDEX(postDEL!$A$2:$P782,$O620,2)</f>
        <v>44536</v>
      </c>
      <c r="C620" s="208">
        <f t="array" ref="C620">INDEX(postDEL!$A$2:$P782,$O620,3)</f>
        <v>0.3317476852</v>
      </c>
      <c r="D620" s="67" t="str">
        <f t="array" ref="D620">INDEX(postDEL!$A$2:$AN782,$O620,39)</f>
        <v>SpROSA573919</v>
      </c>
      <c r="E620" s="67" t="str">
        <f t="array" ref="E620">INDEX(postDEL!$A$2:$P782,$O620,4)</f>
        <v/>
      </c>
      <c r="F620" s="67" t="str">
        <f t="array" ref="F620">INDEX(postDEL!$A$2:$P782,$O620,5)</f>
        <v/>
      </c>
      <c r="G620" s="67" t="str">
        <f t="array" ref="G620">INDEX(postDEL!$A$2:$P782,$O620,11)</f>
        <v>Negative</v>
      </c>
      <c r="H620" s="67" t="str">
        <f t="array" ref="H620">INDEX(postDEL!$A$2:$AL782,$O620,37)</f>
        <v>Negative</v>
      </c>
      <c r="I620" s="65">
        <f t="array" ref="I620">INDEX(postDEL!$A$2:$AL782,$O620,12)</f>
        <v>44536</v>
      </c>
      <c r="J620" s="208">
        <f t="array" ref="J620">INDEX(postDEL!$A$2:$AL782,$O620,13)</f>
        <v>0.5064699074</v>
      </c>
      <c r="K620" s="67" t="str">
        <f t="array" ref="K620">INDEX(postDEL!$A$2:$AL782,$O620,36)</f>
        <v/>
      </c>
      <c r="L620" s="67" t="str">
        <f t="array" ref="L620">INDEX(postDEL!$A$2:$AL782,$O620,38)</f>
        <v/>
      </c>
      <c r="M620" s="67" t="str">
        <f t="array" ref="M620">INDEX(postDEL!$A$2:$AL782,$O620,15)</f>
        <v/>
      </c>
      <c r="N620" s="8">
        <f>COUNTIF(postDEL!$A$2:$A782,A620)</f>
        <v>1</v>
      </c>
      <c r="O620" s="13">
        <f>MATCH(A620,postDEL!A$2:A782,0)</f>
        <v>619</v>
      </c>
      <c r="P620" s="8" t="str">
        <f t="shared" si="1"/>
        <v/>
      </c>
      <c r="Q620" s="8">
        <f t="shared" si="2"/>
        <v>0</v>
      </c>
      <c r="R620" s="4"/>
    </row>
    <row r="621">
      <c r="A621" s="209" t="s">
        <v>1694</v>
      </c>
      <c r="B621" s="65">
        <f t="array" ref="B621">INDEX(postDEL!$A$2:$P782,$O621,2)</f>
        <v>44536</v>
      </c>
      <c r="C621" s="208">
        <f t="array" ref="C621">INDEX(postDEL!$A$2:$P782,$O621,3)</f>
        <v>0.3331134259</v>
      </c>
      <c r="D621" s="67" t="str">
        <f t="array" ref="D621">INDEX(postDEL!$A$2:$AN782,$O621,39)</f>
        <v>SpROSA573919</v>
      </c>
      <c r="E621" s="67" t="str">
        <f t="array" ref="E621">INDEX(postDEL!$A$2:$P782,$O621,4)</f>
        <v/>
      </c>
      <c r="F621" s="67" t="str">
        <f t="array" ref="F621">INDEX(postDEL!$A$2:$P782,$O621,5)</f>
        <v/>
      </c>
      <c r="G621" s="67" t="str">
        <f t="array" ref="G621">INDEX(postDEL!$A$2:$P782,$O621,11)</f>
        <v>Negative</v>
      </c>
      <c r="H621" s="67" t="str">
        <f t="array" ref="H621">INDEX(postDEL!$A$2:$AL782,$O621,37)</f>
        <v>Negative</v>
      </c>
      <c r="I621" s="65">
        <f t="array" ref="I621">INDEX(postDEL!$A$2:$AL782,$O621,12)</f>
        <v>44536</v>
      </c>
      <c r="J621" s="208">
        <f t="array" ref="J621">INDEX(postDEL!$A$2:$AL782,$O621,13)</f>
        <v>0.5064699074</v>
      </c>
      <c r="K621" s="67" t="str">
        <f t="array" ref="K621">INDEX(postDEL!$A$2:$AL782,$O621,36)</f>
        <v/>
      </c>
      <c r="L621" s="67" t="str">
        <f t="array" ref="L621">INDEX(postDEL!$A$2:$AL782,$O621,38)</f>
        <v/>
      </c>
      <c r="M621" s="67" t="str">
        <f t="array" ref="M621">INDEX(postDEL!$A$2:$AL782,$O621,15)</f>
        <v/>
      </c>
      <c r="N621" s="8">
        <f>COUNTIF(postDEL!$A$2:$A782,A621)</f>
        <v>1</v>
      </c>
      <c r="O621" s="13">
        <f>MATCH(A621,postDEL!A$2:A782,0)</f>
        <v>620</v>
      </c>
      <c r="P621" s="8" t="str">
        <f t="shared" si="1"/>
        <v/>
      </c>
      <c r="Q621" s="8">
        <f t="shared" si="2"/>
        <v>0</v>
      </c>
      <c r="R621" s="4"/>
    </row>
    <row r="622">
      <c r="A622" s="209" t="s">
        <v>1696</v>
      </c>
      <c r="B622" s="65">
        <f t="array" ref="B622">INDEX(postDEL!$A$2:$P782,$O622,2)</f>
        <v>44536</v>
      </c>
      <c r="C622" s="208">
        <f t="array" ref="C622">INDEX(postDEL!$A$2:$P782,$O622,3)</f>
        <v>0.3373726852</v>
      </c>
      <c r="D622" s="67" t="str">
        <f t="array" ref="D622">INDEX(postDEL!$A$2:$AN782,$O622,39)</f>
        <v>SpROSA573919</v>
      </c>
      <c r="E622" s="67" t="str">
        <f t="array" ref="E622">INDEX(postDEL!$A$2:$P782,$O622,4)</f>
        <v/>
      </c>
      <c r="F622" s="67" t="str">
        <f t="array" ref="F622">INDEX(postDEL!$A$2:$P782,$O622,5)</f>
        <v/>
      </c>
      <c r="G622" s="67" t="str">
        <f t="array" ref="G622">INDEX(postDEL!$A$2:$P782,$O622,11)</f>
        <v>Negative</v>
      </c>
      <c r="H622" s="67" t="str">
        <f t="array" ref="H622">INDEX(postDEL!$A$2:$AL782,$O622,37)</f>
        <v>Negative</v>
      </c>
      <c r="I622" s="65">
        <f t="array" ref="I622">INDEX(postDEL!$A$2:$AL782,$O622,12)</f>
        <v>44536</v>
      </c>
      <c r="J622" s="208">
        <f t="array" ref="J622">INDEX(postDEL!$A$2:$AL782,$O622,13)</f>
        <v>0.5064699074</v>
      </c>
      <c r="K622" s="67" t="str">
        <f t="array" ref="K622">INDEX(postDEL!$A$2:$AL782,$O622,36)</f>
        <v/>
      </c>
      <c r="L622" s="67" t="str">
        <f t="array" ref="L622">INDEX(postDEL!$A$2:$AL782,$O622,38)</f>
        <v/>
      </c>
      <c r="M622" s="67" t="str">
        <f t="array" ref="M622">INDEX(postDEL!$A$2:$AL782,$O622,15)</f>
        <v/>
      </c>
      <c r="N622" s="8">
        <f>COUNTIF(postDEL!$A$2:$A782,A622)</f>
        <v>1</v>
      </c>
      <c r="O622" s="13">
        <f>MATCH(A622,postDEL!A$2:A782,0)</f>
        <v>621</v>
      </c>
      <c r="P622" s="8" t="str">
        <f t="shared" si="1"/>
        <v/>
      </c>
      <c r="Q622" s="8">
        <f t="shared" si="2"/>
        <v>0</v>
      </c>
      <c r="R622" s="4"/>
    </row>
    <row r="623">
      <c r="A623" s="209" t="s">
        <v>1698</v>
      </c>
      <c r="B623" s="65">
        <f t="array" ref="B623">INDEX(postDEL!$A$2:$P782,$O623,2)</f>
        <v>44536</v>
      </c>
      <c r="C623" s="208">
        <f t="array" ref="C623">INDEX(postDEL!$A$2:$P782,$O623,3)</f>
        <v>0.3405555556</v>
      </c>
      <c r="D623" s="67" t="str">
        <f t="array" ref="D623">INDEX(postDEL!$A$2:$AN782,$O623,39)</f>
        <v>SpROSA145068</v>
      </c>
      <c r="E623" s="67" t="str">
        <f t="array" ref="E623">INDEX(postDEL!$A$2:$P782,$O623,4)</f>
        <v/>
      </c>
      <c r="F623" s="67" t="str">
        <f t="array" ref="F623">INDEX(postDEL!$A$2:$P782,$O623,5)</f>
        <v/>
      </c>
      <c r="G623" s="67" t="str">
        <f t="array" ref="G623">INDEX(postDEL!$A$2:$P782,$O623,11)</f>
        <v>Negative</v>
      </c>
      <c r="H623" s="67" t="str">
        <f t="array" ref="H623">INDEX(postDEL!$A$2:$AL782,$O623,37)</f>
        <v>Negative</v>
      </c>
      <c r="I623" s="65">
        <f t="array" ref="I623">INDEX(postDEL!$A$2:$AL782,$O623,12)</f>
        <v>44536</v>
      </c>
      <c r="J623" s="208">
        <f t="array" ref="J623">INDEX(postDEL!$A$2:$AL782,$O623,13)</f>
        <v>0.5064699074</v>
      </c>
      <c r="K623" s="67" t="str">
        <f t="array" ref="K623">INDEX(postDEL!$A$2:$AL782,$O623,36)</f>
        <v/>
      </c>
      <c r="L623" s="67" t="str">
        <f t="array" ref="L623">INDEX(postDEL!$A$2:$AL782,$O623,38)</f>
        <v/>
      </c>
      <c r="M623" s="67" t="str">
        <f t="array" ref="M623">INDEX(postDEL!$A$2:$AL782,$O623,15)</f>
        <v/>
      </c>
      <c r="N623" s="8">
        <f>COUNTIF(postDEL!$A$2:$A782,A623)</f>
        <v>1</v>
      </c>
      <c r="O623" s="13">
        <f>MATCH(A623,postDEL!A$2:A782,0)</f>
        <v>622</v>
      </c>
      <c r="P623" s="8" t="str">
        <f t="shared" si="1"/>
        <v/>
      </c>
      <c r="Q623" s="8">
        <f t="shared" si="2"/>
        <v>0</v>
      </c>
      <c r="R623" s="4"/>
    </row>
    <row r="624">
      <c r="A624" s="209" t="s">
        <v>1700</v>
      </c>
      <c r="B624" s="65">
        <f t="array" ref="B624">INDEX(postDEL!$A$2:$P782,$O624,2)</f>
        <v>44536</v>
      </c>
      <c r="C624" s="208">
        <f t="array" ref="C624">INDEX(postDEL!$A$2:$P782,$O624,3)</f>
        <v>0.3421064815</v>
      </c>
      <c r="D624" s="67" t="str">
        <f t="array" ref="D624">INDEX(postDEL!$A$2:$AN782,$O624,39)</f>
        <v>SpROSA145068</v>
      </c>
      <c r="E624" s="67" t="str">
        <f t="array" ref="E624">INDEX(postDEL!$A$2:$P782,$O624,4)</f>
        <v/>
      </c>
      <c r="F624" s="67" t="str">
        <f t="array" ref="F624">INDEX(postDEL!$A$2:$P782,$O624,5)</f>
        <v/>
      </c>
      <c r="G624" s="67" t="str">
        <f t="array" ref="G624">INDEX(postDEL!$A$2:$P782,$O624,11)</f>
        <v>Negative</v>
      </c>
      <c r="H624" s="67" t="str">
        <f t="array" ref="H624">INDEX(postDEL!$A$2:$AL782,$O624,37)</f>
        <v>Negative</v>
      </c>
      <c r="I624" s="65">
        <f t="array" ref="I624">INDEX(postDEL!$A$2:$AL782,$O624,12)</f>
        <v>44536</v>
      </c>
      <c r="J624" s="208">
        <f t="array" ref="J624">INDEX(postDEL!$A$2:$AL782,$O624,13)</f>
        <v>0.5064699074</v>
      </c>
      <c r="K624" s="67" t="str">
        <f t="array" ref="K624">INDEX(postDEL!$A$2:$AL782,$O624,36)</f>
        <v/>
      </c>
      <c r="L624" s="67" t="str">
        <f t="array" ref="L624">INDEX(postDEL!$A$2:$AL782,$O624,38)</f>
        <v/>
      </c>
      <c r="M624" s="67" t="str">
        <f t="array" ref="M624">INDEX(postDEL!$A$2:$AL782,$O624,15)</f>
        <v/>
      </c>
      <c r="N624" s="8">
        <f>COUNTIF(postDEL!$A$2:$A782,A624)</f>
        <v>1</v>
      </c>
      <c r="O624" s="13">
        <f>MATCH(A624,postDEL!A$2:A782,0)</f>
        <v>623</v>
      </c>
      <c r="P624" s="8" t="str">
        <f t="shared" si="1"/>
        <v/>
      </c>
      <c r="Q624" s="8">
        <f t="shared" si="2"/>
        <v>0</v>
      </c>
      <c r="R624" s="4"/>
    </row>
    <row r="625">
      <c r="A625" s="209" t="s">
        <v>1702</v>
      </c>
      <c r="B625" s="65">
        <f t="array" ref="B625">INDEX(postDEL!$A$2:$P782,$O625,2)</f>
        <v>44536</v>
      </c>
      <c r="C625" s="208">
        <f t="array" ref="C625">INDEX(postDEL!$A$2:$P782,$O625,3)</f>
        <v>0.3443981481</v>
      </c>
      <c r="D625" s="67" t="str">
        <f t="array" ref="D625">INDEX(postDEL!$A$2:$AN782,$O625,39)</f>
        <v>SpROSA145068</v>
      </c>
      <c r="E625" s="67" t="str">
        <f t="array" ref="E625">INDEX(postDEL!$A$2:$P782,$O625,4)</f>
        <v/>
      </c>
      <c r="F625" s="67" t="str">
        <f t="array" ref="F625">INDEX(postDEL!$A$2:$P782,$O625,5)</f>
        <v/>
      </c>
      <c r="G625" s="67" t="str">
        <f t="array" ref="G625">INDEX(postDEL!$A$2:$P782,$O625,11)</f>
        <v>Negative</v>
      </c>
      <c r="H625" s="67" t="str">
        <f t="array" ref="H625">INDEX(postDEL!$A$2:$AL782,$O625,37)</f>
        <v>Negative</v>
      </c>
      <c r="I625" s="65">
        <f t="array" ref="I625">INDEX(postDEL!$A$2:$AL782,$O625,12)</f>
        <v>44536</v>
      </c>
      <c r="J625" s="208">
        <f t="array" ref="J625">INDEX(postDEL!$A$2:$AL782,$O625,13)</f>
        <v>0.5064699074</v>
      </c>
      <c r="K625" s="67" t="str">
        <f t="array" ref="K625">INDEX(postDEL!$A$2:$AL782,$O625,36)</f>
        <v/>
      </c>
      <c r="L625" s="67" t="str">
        <f t="array" ref="L625">INDEX(postDEL!$A$2:$AL782,$O625,38)</f>
        <v/>
      </c>
      <c r="M625" s="67" t="str">
        <f t="array" ref="M625">INDEX(postDEL!$A$2:$AL782,$O625,15)</f>
        <v/>
      </c>
      <c r="N625" s="8">
        <f>COUNTIF(postDEL!$A$2:$A782,A625)</f>
        <v>1</v>
      </c>
      <c r="O625" s="13">
        <f>MATCH(A625,postDEL!A$2:A782,0)</f>
        <v>624</v>
      </c>
      <c r="P625" s="8" t="str">
        <f t="shared" si="1"/>
        <v/>
      </c>
      <c r="Q625" s="8">
        <f t="shared" si="2"/>
        <v>0</v>
      </c>
      <c r="R625" s="4"/>
    </row>
    <row r="626">
      <c r="A626" s="209" t="s">
        <v>1704</v>
      </c>
      <c r="B626" s="65">
        <f t="array" ref="B626">INDEX(postDEL!$A$2:$P782,$O626,2)</f>
        <v>44536</v>
      </c>
      <c r="C626" s="208">
        <f t="array" ref="C626">INDEX(postDEL!$A$2:$P782,$O626,3)</f>
        <v>0.3456712963</v>
      </c>
      <c r="D626" s="67" t="str">
        <f t="array" ref="D626">INDEX(postDEL!$A$2:$AN782,$O626,39)</f>
        <v>SpROSA145068</v>
      </c>
      <c r="E626" s="67" t="str">
        <f t="array" ref="E626">INDEX(postDEL!$A$2:$P782,$O626,4)</f>
        <v/>
      </c>
      <c r="F626" s="67" t="str">
        <f t="array" ref="F626">INDEX(postDEL!$A$2:$P782,$O626,5)</f>
        <v/>
      </c>
      <c r="G626" s="67" t="str">
        <f t="array" ref="G626">INDEX(postDEL!$A$2:$P782,$O626,11)</f>
        <v>Negative</v>
      </c>
      <c r="H626" s="67" t="str">
        <f t="array" ref="H626">INDEX(postDEL!$A$2:$AL782,$O626,37)</f>
        <v>Negative</v>
      </c>
      <c r="I626" s="65">
        <f t="array" ref="I626">INDEX(postDEL!$A$2:$AL782,$O626,12)</f>
        <v>44536</v>
      </c>
      <c r="J626" s="208">
        <f t="array" ref="J626">INDEX(postDEL!$A$2:$AL782,$O626,13)</f>
        <v>0.5064699074</v>
      </c>
      <c r="K626" s="67" t="str">
        <f t="array" ref="K626">INDEX(postDEL!$A$2:$AL782,$O626,36)</f>
        <v/>
      </c>
      <c r="L626" s="67" t="str">
        <f t="array" ref="L626">INDEX(postDEL!$A$2:$AL782,$O626,38)</f>
        <v/>
      </c>
      <c r="M626" s="67" t="str">
        <f t="array" ref="M626">INDEX(postDEL!$A$2:$AL782,$O626,15)</f>
        <v/>
      </c>
      <c r="N626" s="8">
        <f>COUNTIF(postDEL!$A$2:$A782,A626)</f>
        <v>1</v>
      </c>
      <c r="O626" s="13">
        <f>MATCH(A626,postDEL!A$2:A782,0)</f>
        <v>625</v>
      </c>
      <c r="P626" s="8" t="str">
        <f t="shared" si="1"/>
        <v/>
      </c>
      <c r="Q626" s="8">
        <f t="shared" si="2"/>
        <v>0</v>
      </c>
      <c r="R626" s="4"/>
    </row>
    <row r="627">
      <c r="A627" s="209" t="s">
        <v>1706</v>
      </c>
      <c r="B627" s="65">
        <f t="array" ref="B627">INDEX(postDEL!$A$2:$P782,$O627,2)</f>
        <v>44536</v>
      </c>
      <c r="C627" s="208">
        <f t="array" ref="C627">INDEX(postDEL!$A$2:$P782,$O627,3)</f>
        <v>0.3765972222</v>
      </c>
      <c r="D627" s="67" t="str">
        <f t="array" ref="D627">INDEX(postDEL!$A$2:$AN782,$O627,39)</f>
        <v>SpROSA145068</v>
      </c>
      <c r="E627" s="67" t="str">
        <f t="array" ref="E627">INDEX(postDEL!$A$2:$P782,$O627,4)</f>
        <v/>
      </c>
      <c r="F627" s="67" t="str">
        <f t="array" ref="F627">INDEX(postDEL!$A$2:$P782,$O627,5)</f>
        <v/>
      </c>
      <c r="G627" s="67" t="str">
        <f t="array" ref="G627">INDEX(postDEL!$A$2:$P782,$O627,11)</f>
        <v>Negative</v>
      </c>
      <c r="H627" s="67" t="str">
        <f t="array" ref="H627">INDEX(postDEL!$A$2:$AL782,$O627,37)</f>
        <v>Negative</v>
      </c>
      <c r="I627" s="65">
        <f t="array" ref="I627">INDEX(postDEL!$A$2:$AL782,$O627,12)</f>
        <v>44536</v>
      </c>
      <c r="J627" s="208">
        <f t="array" ref="J627">INDEX(postDEL!$A$2:$AL782,$O627,13)</f>
        <v>0.5064699074</v>
      </c>
      <c r="K627" s="67" t="str">
        <f t="array" ref="K627">INDEX(postDEL!$A$2:$AL782,$O627,36)</f>
        <v/>
      </c>
      <c r="L627" s="67" t="str">
        <f t="array" ref="L627">INDEX(postDEL!$A$2:$AL782,$O627,38)</f>
        <v/>
      </c>
      <c r="M627" s="67" t="str">
        <f t="array" ref="M627">INDEX(postDEL!$A$2:$AL782,$O627,15)</f>
        <v/>
      </c>
      <c r="N627" s="8">
        <f>COUNTIF(postDEL!$A$2:$A782,A627)</f>
        <v>1</v>
      </c>
      <c r="O627" s="13">
        <f>MATCH(A627,postDEL!A$2:A782,0)</f>
        <v>626</v>
      </c>
      <c r="P627" s="8" t="str">
        <f t="shared" si="1"/>
        <v/>
      </c>
      <c r="Q627" s="8">
        <f t="shared" si="2"/>
        <v>0</v>
      </c>
      <c r="R627" s="4"/>
    </row>
    <row r="628">
      <c r="A628" s="209" t="s">
        <v>1709</v>
      </c>
      <c r="B628" s="65">
        <f t="array" ref="B628">INDEX(postDEL!$A$2:$P782,$O628,2)</f>
        <v>44537</v>
      </c>
      <c r="C628" s="208">
        <f t="array" ref="C628">INDEX(postDEL!$A$2:$P782,$O628,3)</f>
        <v>0.2016898148</v>
      </c>
      <c r="D628" s="67" t="str">
        <f t="array" ref="D628">INDEX(postDEL!$A$2:$AN782,$O628,39)</f>
        <v>SpROSA145068</v>
      </c>
      <c r="E628" s="67" t="str">
        <f t="array" ref="E628">INDEX(postDEL!$A$2:$P782,$O628,4)</f>
        <v/>
      </c>
      <c r="F628" s="67" t="str">
        <f t="array" ref="F628">INDEX(postDEL!$A$2:$P782,$O628,5)</f>
        <v/>
      </c>
      <c r="G628" s="67" t="str">
        <f t="array" ref="G628">INDEX(postDEL!$A$2:$P782,$O628,11)</f>
        <v>Negative</v>
      </c>
      <c r="H628" s="67" t="str">
        <f t="array" ref="H628">INDEX(postDEL!$A$2:$AL782,$O628,37)</f>
        <v>Negative</v>
      </c>
      <c r="I628" s="65">
        <f t="array" ref="I628">INDEX(postDEL!$A$2:$AL782,$O628,12)</f>
        <v>44537</v>
      </c>
      <c r="J628" s="208">
        <f t="array" ref="J628">INDEX(postDEL!$A$2:$AL782,$O628,13)</f>
        <v>0.5118171296</v>
      </c>
      <c r="K628" s="67" t="str">
        <f t="array" ref="K628">INDEX(postDEL!$A$2:$AL782,$O628,36)</f>
        <v/>
      </c>
      <c r="L628" s="67" t="str">
        <f t="array" ref="L628">INDEX(postDEL!$A$2:$AL782,$O628,38)</f>
        <v/>
      </c>
      <c r="M628" s="67" t="str">
        <f t="array" ref="M628">INDEX(postDEL!$A$2:$AL782,$O628,15)</f>
        <v/>
      </c>
      <c r="N628" s="8">
        <f>COUNTIF(postDEL!$A$2:$A782,A628)</f>
        <v>1</v>
      </c>
      <c r="O628" s="13">
        <f>MATCH(A628,postDEL!A$2:A782,0)</f>
        <v>627</v>
      </c>
      <c r="P628" s="8" t="b">
        <f t="shared" si="1"/>
        <v>1</v>
      </c>
      <c r="Q628" s="8">
        <f t="shared" si="2"/>
        <v>0</v>
      </c>
      <c r="R628" s="4"/>
    </row>
    <row r="629">
      <c r="A629" s="209" t="s">
        <v>1711</v>
      </c>
      <c r="B629" s="65">
        <f t="array" ref="B629">INDEX(postDEL!$A$2:$P782,$O629,2)</f>
        <v>44537</v>
      </c>
      <c r="C629" s="208">
        <f t="array" ref="C629">INDEX(postDEL!$A$2:$P782,$O629,3)</f>
        <v>0.2417476852</v>
      </c>
      <c r="D629" s="67" t="str">
        <f t="array" ref="D629">INDEX(postDEL!$A$2:$AN782,$O629,39)</f>
        <v>SpROSA573919</v>
      </c>
      <c r="E629" s="67" t="str">
        <f t="array" ref="E629">INDEX(postDEL!$A$2:$P782,$O629,4)</f>
        <v/>
      </c>
      <c r="F629" s="67" t="str">
        <f t="array" ref="F629">INDEX(postDEL!$A$2:$P782,$O629,5)</f>
        <v/>
      </c>
      <c r="G629" s="67" t="str">
        <f t="array" ref="G629">INDEX(postDEL!$A$2:$P782,$O629,11)</f>
        <v>Negative</v>
      </c>
      <c r="H629" s="67" t="str">
        <f t="array" ref="H629">INDEX(postDEL!$A$2:$AL782,$O629,37)</f>
        <v>Negative</v>
      </c>
      <c r="I629" s="65">
        <f t="array" ref="I629">INDEX(postDEL!$A$2:$AL782,$O629,12)</f>
        <v>44537</v>
      </c>
      <c r="J629" s="208">
        <f t="array" ref="J629">INDEX(postDEL!$A$2:$AL782,$O629,13)</f>
        <v>0.5118287037</v>
      </c>
      <c r="K629" s="67" t="str">
        <f t="array" ref="K629">INDEX(postDEL!$A$2:$AL782,$O629,36)</f>
        <v/>
      </c>
      <c r="L629" s="67" t="str">
        <f t="array" ref="L629">INDEX(postDEL!$A$2:$AL782,$O629,38)</f>
        <v/>
      </c>
      <c r="M629" s="67" t="str">
        <f t="array" ref="M629">INDEX(postDEL!$A$2:$AL782,$O629,15)</f>
        <v/>
      </c>
      <c r="N629" s="8">
        <f>COUNTIF(postDEL!$A$2:$A782,A629)</f>
        <v>1</v>
      </c>
      <c r="O629" s="13">
        <f>MATCH(A629,postDEL!A$2:A782,0)</f>
        <v>628</v>
      </c>
      <c r="P629" s="8" t="str">
        <f t="shared" si="1"/>
        <v/>
      </c>
      <c r="Q629" s="8">
        <f t="shared" si="2"/>
        <v>0</v>
      </c>
      <c r="R629" s="4"/>
    </row>
    <row r="630">
      <c r="A630" s="209" t="s">
        <v>1713</v>
      </c>
      <c r="B630" s="65">
        <f t="array" ref="B630">INDEX(postDEL!$A$2:$P782,$O630,2)</f>
        <v>44537</v>
      </c>
      <c r="C630" s="208">
        <f t="array" ref="C630">INDEX(postDEL!$A$2:$P782,$O630,3)</f>
        <v>0.2447569444</v>
      </c>
      <c r="D630" s="67" t="str">
        <f t="array" ref="D630">INDEX(postDEL!$A$2:$AN782,$O630,39)</f>
        <v>SpROSA573919</v>
      </c>
      <c r="E630" s="67" t="str">
        <f t="array" ref="E630">INDEX(postDEL!$A$2:$P782,$O630,4)</f>
        <v/>
      </c>
      <c r="F630" s="67" t="str">
        <f t="array" ref="F630">INDEX(postDEL!$A$2:$P782,$O630,5)</f>
        <v/>
      </c>
      <c r="G630" s="67" t="str">
        <f t="array" ref="G630">INDEX(postDEL!$A$2:$P782,$O630,11)</f>
        <v>Negative</v>
      </c>
      <c r="H630" s="67" t="str">
        <f t="array" ref="H630">INDEX(postDEL!$A$2:$AL782,$O630,37)</f>
        <v>Negative</v>
      </c>
      <c r="I630" s="65">
        <f t="array" ref="I630">INDEX(postDEL!$A$2:$AL782,$O630,12)</f>
        <v>44537</v>
      </c>
      <c r="J630" s="208">
        <f t="array" ref="J630">INDEX(postDEL!$A$2:$AL782,$O630,13)</f>
        <v>0.5118287037</v>
      </c>
      <c r="K630" s="67" t="str">
        <f t="array" ref="K630">INDEX(postDEL!$A$2:$AL782,$O630,36)</f>
        <v/>
      </c>
      <c r="L630" s="67" t="str">
        <f t="array" ref="L630">INDEX(postDEL!$A$2:$AL782,$O630,38)</f>
        <v/>
      </c>
      <c r="M630" s="67" t="str">
        <f t="array" ref="M630">INDEX(postDEL!$A$2:$AL782,$O630,15)</f>
        <v/>
      </c>
      <c r="N630" s="8">
        <f>COUNTIF(postDEL!$A$2:$A782,A630)</f>
        <v>1</v>
      </c>
      <c r="O630" s="13">
        <f>MATCH(A630,postDEL!A$2:A782,0)</f>
        <v>629</v>
      </c>
      <c r="P630" s="8" t="str">
        <f t="shared" si="1"/>
        <v/>
      </c>
      <c r="Q630" s="8">
        <f t="shared" si="2"/>
        <v>0</v>
      </c>
      <c r="R630" s="4"/>
    </row>
    <row r="631">
      <c r="A631" s="209" t="s">
        <v>1715</v>
      </c>
      <c r="B631" s="65">
        <f t="array" ref="B631">INDEX(postDEL!$A$2:$P782,$O631,2)</f>
        <v>44537</v>
      </c>
      <c r="C631" s="208">
        <f t="array" ref="C631">INDEX(postDEL!$A$2:$P782,$O631,3)</f>
        <v>0.2451388889</v>
      </c>
      <c r="D631" s="67" t="str">
        <f t="array" ref="D631">INDEX(postDEL!$A$2:$AN782,$O631,39)</f>
        <v>SpROSA573919</v>
      </c>
      <c r="E631" s="67" t="str">
        <f t="array" ref="E631">INDEX(postDEL!$A$2:$P782,$O631,4)</f>
        <v/>
      </c>
      <c r="F631" s="67" t="str">
        <f t="array" ref="F631">INDEX(postDEL!$A$2:$P782,$O631,5)</f>
        <v/>
      </c>
      <c r="G631" s="67" t="str">
        <f t="array" ref="G631">INDEX(postDEL!$A$2:$P782,$O631,11)</f>
        <v>Negative</v>
      </c>
      <c r="H631" s="67" t="str">
        <f t="array" ref="H631">INDEX(postDEL!$A$2:$AL782,$O631,37)</f>
        <v>Negative</v>
      </c>
      <c r="I631" s="65">
        <f t="array" ref="I631">INDEX(postDEL!$A$2:$AL782,$O631,12)</f>
        <v>44537</v>
      </c>
      <c r="J631" s="208">
        <f t="array" ref="J631">INDEX(postDEL!$A$2:$AL782,$O631,13)</f>
        <v>0.5118287037</v>
      </c>
      <c r="K631" s="67" t="str">
        <f t="array" ref="K631">INDEX(postDEL!$A$2:$AL782,$O631,36)</f>
        <v/>
      </c>
      <c r="L631" s="67" t="str">
        <f t="array" ref="L631">INDEX(postDEL!$A$2:$AL782,$O631,38)</f>
        <v/>
      </c>
      <c r="M631" s="67" t="str">
        <f t="array" ref="M631">INDEX(postDEL!$A$2:$AL782,$O631,15)</f>
        <v/>
      </c>
      <c r="N631" s="8">
        <f>COUNTIF(postDEL!$A$2:$A782,A631)</f>
        <v>1</v>
      </c>
      <c r="O631" s="13">
        <f>MATCH(A631,postDEL!A$2:A782,0)</f>
        <v>630</v>
      </c>
      <c r="P631" s="8" t="str">
        <f t="shared" si="1"/>
        <v/>
      </c>
      <c r="Q631" s="8">
        <f t="shared" si="2"/>
        <v>0</v>
      </c>
      <c r="R631" s="4"/>
    </row>
    <row r="632">
      <c r="A632" s="209" t="s">
        <v>1717</v>
      </c>
      <c r="B632" s="65">
        <f t="array" ref="B632">INDEX(postDEL!$A$2:$P782,$O632,2)</f>
        <v>44537</v>
      </c>
      <c r="C632" s="208">
        <f t="array" ref="C632">INDEX(postDEL!$A$2:$P782,$O632,3)</f>
        <v>0.2460185185</v>
      </c>
      <c r="D632" s="67" t="str">
        <f t="array" ref="D632">INDEX(postDEL!$A$2:$AN782,$O632,39)</f>
        <v>SpROSA573919</v>
      </c>
      <c r="E632" s="67" t="str">
        <f t="array" ref="E632">INDEX(postDEL!$A$2:$P782,$O632,4)</f>
        <v/>
      </c>
      <c r="F632" s="67" t="str">
        <f t="array" ref="F632">INDEX(postDEL!$A$2:$P782,$O632,5)</f>
        <v/>
      </c>
      <c r="G632" s="67" t="str">
        <f t="array" ref="G632">INDEX(postDEL!$A$2:$P782,$O632,11)</f>
        <v>Negative</v>
      </c>
      <c r="H632" s="67" t="str">
        <f t="array" ref="H632">INDEX(postDEL!$A$2:$AL782,$O632,37)</f>
        <v>Negative</v>
      </c>
      <c r="I632" s="65">
        <f t="array" ref="I632">INDEX(postDEL!$A$2:$AL782,$O632,12)</f>
        <v>44537</v>
      </c>
      <c r="J632" s="208">
        <f t="array" ref="J632">INDEX(postDEL!$A$2:$AL782,$O632,13)</f>
        <v>0.5118287037</v>
      </c>
      <c r="K632" s="67" t="str">
        <f t="array" ref="K632">INDEX(postDEL!$A$2:$AL782,$O632,36)</f>
        <v/>
      </c>
      <c r="L632" s="67" t="str">
        <f t="array" ref="L632">INDEX(postDEL!$A$2:$AL782,$O632,38)</f>
        <v/>
      </c>
      <c r="M632" s="67" t="str">
        <f t="array" ref="M632">INDEX(postDEL!$A$2:$AL782,$O632,15)</f>
        <v/>
      </c>
      <c r="N632" s="8">
        <f>COUNTIF(postDEL!$A$2:$A782,A632)</f>
        <v>1</v>
      </c>
      <c r="O632" s="13">
        <f>MATCH(A632,postDEL!A$2:A782,0)</f>
        <v>631</v>
      </c>
      <c r="P632" s="8" t="str">
        <f t="shared" si="1"/>
        <v/>
      </c>
      <c r="Q632" s="8">
        <f t="shared" si="2"/>
        <v>0</v>
      </c>
      <c r="R632" s="4"/>
    </row>
    <row r="633">
      <c r="A633" s="209" t="s">
        <v>1719</v>
      </c>
      <c r="B633" s="65">
        <f t="array" ref="B633">INDEX(postDEL!$A$2:$P782,$O633,2)</f>
        <v>44537</v>
      </c>
      <c r="C633" s="208">
        <f t="array" ref="C633">INDEX(postDEL!$A$2:$P782,$O633,3)</f>
        <v>0.2839699074</v>
      </c>
      <c r="D633" s="67" t="str">
        <f t="array" ref="D633">INDEX(postDEL!$A$2:$AN782,$O633,39)</f>
        <v>SpROSA573919</v>
      </c>
      <c r="E633" s="67" t="str">
        <f t="array" ref="E633">INDEX(postDEL!$A$2:$P782,$O633,4)</f>
        <v/>
      </c>
      <c r="F633" s="67" t="str">
        <f t="array" ref="F633">INDEX(postDEL!$A$2:$P782,$O633,5)</f>
        <v/>
      </c>
      <c r="G633" s="67" t="str">
        <f t="array" ref="G633">INDEX(postDEL!$A$2:$P782,$O633,11)</f>
        <v>Negative</v>
      </c>
      <c r="H633" s="67" t="str">
        <f t="array" ref="H633">INDEX(postDEL!$A$2:$AL782,$O633,37)</f>
        <v>Negative</v>
      </c>
      <c r="I633" s="65">
        <f t="array" ref="I633">INDEX(postDEL!$A$2:$AL782,$O633,12)</f>
        <v>44537</v>
      </c>
      <c r="J633" s="208">
        <f t="array" ref="J633">INDEX(postDEL!$A$2:$AL782,$O633,13)</f>
        <v>0.5118287037</v>
      </c>
      <c r="K633" s="67" t="str">
        <f t="array" ref="K633">INDEX(postDEL!$A$2:$AL782,$O633,36)</f>
        <v/>
      </c>
      <c r="L633" s="67" t="str">
        <f t="array" ref="L633">INDEX(postDEL!$A$2:$AL782,$O633,38)</f>
        <v/>
      </c>
      <c r="M633" s="67" t="str">
        <f t="array" ref="M633">INDEX(postDEL!$A$2:$AL782,$O633,15)</f>
        <v/>
      </c>
      <c r="N633" s="8">
        <f>COUNTIF(postDEL!$A$2:$A782,A633)</f>
        <v>1</v>
      </c>
      <c r="O633" s="13">
        <f>MATCH(A633,postDEL!A$2:A782,0)</f>
        <v>632</v>
      </c>
      <c r="P633" s="8" t="str">
        <f t="shared" si="1"/>
        <v/>
      </c>
      <c r="Q633" s="8">
        <f t="shared" si="2"/>
        <v>0</v>
      </c>
      <c r="R633" s="4"/>
    </row>
    <row r="634">
      <c r="A634" s="209" t="s">
        <v>1721</v>
      </c>
      <c r="B634" s="65">
        <f t="array" ref="B634">INDEX(postDEL!$A$2:$P782,$O634,2)</f>
        <v>44537</v>
      </c>
      <c r="C634" s="208">
        <f t="array" ref="C634">INDEX(postDEL!$A$2:$P782,$O634,3)</f>
        <v>0.3112268519</v>
      </c>
      <c r="D634" s="67" t="str">
        <f t="array" ref="D634">INDEX(postDEL!$A$2:$AN782,$O634,39)</f>
        <v>SpROSA573919</v>
      </c>
      <c r="E634" s="67" t="str">
        <f t="array" ref="E634">INDEX(postDEL!$A$2:$P782,$O634,4)</f>
        <v/>
      </c>
      <c r="F634" s="67" t="str">
        <f t="array" ref="F634">INDEX(postDEL!$A$2:$P782,$O634,5)</f>
        <v/>
      </c>
      <c r="G634" s="67" t="str">
        <f t="array" ref="G634">INDEX(postDEL!$A$2:$P782,$O634,11)</f>
        <v>Negative</v>
      </c>
      <c r="H634" s="67" t="str">
        <f t="array" ref="H634">INDEX(postDEL!$A$2:$AL782,$O634,37)</f>
        <v>Negative</v>
      </c>
      <c r="I634" s="65">
        <f t="array" ref="I634">INDEX(postDEL!$A$2:$AL782,$O634,12)</f>
        <v>44537</v>
      </c>
      <c r="J634" s="208">
        <f t="array" ref="J634">INDEX(postDEL!$A$2:$AL782,$O634,13)</f>
        <v>0.5118287037</v>
      </c>
      <c r="K634" s="67" t="str">
        <f t="array" ref="K634">INDEX(postDEL!$A$2:$AL782,$O634,36)</f>
        <v/>
      </c>
      <c r="L634" s="67" t="str">
        <f t="array" ref="L634">INDEX(postDEL!$A$2:$AL782,$O634,38)</f>
        <v/>
      </c>
      <c r="M634" s="67" t="str">
        <f t="array" ref="M634">INDEX(postDEL!$A$2:$AL782,$O634,15)</f>
        <v/>
      </c>
      <c r="N634" s="8">
        <f>COUNTIF(postDEL!$A$2:$A782,A634)</f>
        <v>1</v>
      </c>
      <c r="O634" s="13">
        <f>MATCH(A634,postDEL!A$2:A782,0)</f>
        <v>633</v>
      </c>
      <c r="P634" s="8" t="str">
        <f t="shared" si="1"/>
        <v/>
      </c>
      <c r="Q634" s="8">
        <f t="shared" si="2"/>
        <v>0</v>
      </c>
      <c r="R634" s="4"/>
    </row>
    <row r="635">
      <c r="A635" s="209" t="s">
        <v>1723</v>
      </c>
      <c r="B635" s="65">
        <f t="array" ref="B635">INDEX(postDEL!$A$2:$P782,$O635,2)</f>
        <v>44537</v>
      </c>
      <c r="C635" s="208">
        <f t="array" ref="C635">INDEX(postDEL!$A$2:$P782,$O635,3)</f>
        <v>0.3116666667</v>
      </c>
      <c r="D635" s="67" t="str">
        <f t="array" ref="D635">INDEX(postDEL!$A$2:$AN782,$O635,39)</f>
        <v>SpROSA573919</v>
      </c>
      <c r="E635" s="67" t="str">
        <f t="array" ref="E635">INDEX(postDEL!$A$2:$P782,$O635,4)</f>
        <v/>
      </c>
      <c r="F635" s="67" t="str">
        <f t="array" ref="F635">INDEX(postDEL!$A$2:$P782,$O635,5)</f>
        <v/>
      </c>
      <c r="G635" s="67" t="str">
        <f t="array" ref="G635">INDEX(postDEL!$A$2:$P782,$O635,11)</f>
        <v>Negative</v>
      </c>
      <c r="H635" s="67" t="str">
        <f t="array" ref="H635">INDEX(postDEL!$A$2:$AL782,$O635,37)</f>
        <v>Negative</v>
      </c>
      <c r="I635" s="65">
        <f t="array" ref="I635">INDEX(postDEL!$A$2:$AL782,$O635,12)</f>
        <v>44537</v>
      </c>
      <c r="J635" s="208">
        <f t="array" ref="J635">INDEX(postDEL!$A$2:$AL782,$O635,13)</f>
        <v>0.5118287037</v>
      </c>
      <c r="K635" s="67" t="str">
        <f t="array" ref="K635">INDEX(postDEL!$A$2:$AL782,$O635,36)</f>
        <v/>
      </c>
      <c r="L635" s="67" t="str">
        <f t="array" ref="L635">INDEX(postDEL!$A$2:$AL782,$O635,38)</f>
        <v/>
      </c>
      <c r="M635" s="67" t="str">
        <f t="array" ref="M635">INDEX(postDEL!$A$2:$AL782,$O635,15)</f>
        <v/>
      </c>
      <c r="N635" s="8">
        <f>COUNTIF(postDEL!$A$2:$A782,A635)</f>
        <v>1</v>
      </c>
      <c r="O635" s="13">
        <f>MATCH(A635,postDEL!A$2:A782,0)</f>
        <v>634</v>
      </c>
      <c r="P635" s="8" t="str">
        <f t="shared" si="1"/>
        <v/>
      </c>
      <c r="Q635" s="8">
        <f t="shared" si="2"/>
        <v>0</v>
      </c>
      <c r="R635" s="4"/>
    </row>
    <row r="636">
      <c r="A636" s="209" t="s">
        <v>1725</v>
      </c>
      <c r="B636" s="65">
        <f t="array" ref="B636">INDEX(postDEL!$A$2:$P782,$O636,2)</f>
        <v>44537</v>
      </c>
      <c r="C636" s="208">
        <f t="array" ref="C636">INDEX(postDEL!$A$2:$P782,$O636,3)</f>
        <v>0.3119675926</v>
      </c>
      <c r="D636" s="67" t="str">
        <f t="array" ref="D636">INDEX(postDEL!$A$2:$AN782,$O636,39)</f>
        <v>SpROSA573919</v>
      </c>
      <c r="E636" s="67" t="str">
        <f t="array" ref="E636">INDEX(postDEL!$A$2:$P782,$O636,4)</f>
        <v/>
      </c>
      <c r="F636" s="67" t="str">
        <f t="array" ref="F636">INDEX(postDEL!$A$2:$P782,$O636,5)</f>
        <v/>
      </c>
      <c r="G636" s="67" t="str">
        <f t="array" ref="G636">INDEX(postDEL!$A$2:$P782,$O636,11)</f>
        <v>Negative</v>
      </c>
      <c r="H636" s="67" t="str">
        <f t="array" ref="H636">INDEX(postDEL!$A$2:$AL782,$O636,37)</f>
        <v>Negative</v>
      </c>
      <c r="I636" s="65">
        <f t="array" ref="I636">INDEX(postDEL!$A$2:$AL782,$O636,12)</f>
        <v>44537</v>
      </c>
      <c r="J636" s="208">
        <f t="array" ref="J636">INDEX(postDEL!$A$2:$AL782,$O636,13)</f>
        <v>0.5118287037</v>
      </c>
      <c r="K636" s="67" t="str">
        <f t="array" ref="K636">INDEX(postDEL!$A$2:$AL782,$O636,36)</f>
        <v/>
      </c>
      <c r="L636" s="67" t="str">
        <f t="array" ref="L636">INDEX(postDEL!$A$2:$AL782,$O636,38)</f>
        <v/>
      </c>
      <c r="M636" s="67" t="str">
        <f t="array" ref="M636">INDEX(postDEL!$A$2:$AL782,$O636,15)</f>
        <v/>
      </c>
      <c r="N636" s="8">
        <f>COUNTIF(postDEL!$A$2:$A782,A636)</f>
        <v>1</v>
      </c>
      <c r="O636" s="13">
        <f>MATCH(A636,postDEL!A$2:A782,0)</f>
        <v>635</v>
      </c>
      <c r="P636" s="8" t="str">
        <f t="shared" si="1"/>
        <v/>
      </c>
      <c r="Q636" s="8">
        <f t="shared" si="2"/>
        <v>0</v>
      </c>
      <c r="R636" s="4"/>
    </row>
    <row r="637">
      <c r="A637" s="209" t="s">
        <v>1727</v>
      </c>
      <c r="B637" s="65">
        <f t="array" ref="B637">INDEX(postDEL!$A$2:$P782,$O637,2)</f>
        <v>44537</v>
      </c>
      <c r="C637" s="208">
        <f t="array" ref="C637">INDEX(postDEL!$A$2:$P782,$O637,3)</f>
        <v>0.3130324074</v>
      </c>
      <c r="D637" s="67" t="str">
        <f t="array" ref="D637">INDEX(postDEL!$A$2:$AN782,$O637,39)</f>
        <v>SpROSA573919</v>
      </c>
      <c r="E637" s="67" t="str">
        <f t="array" ref="E637">INDEX(postDEL!$A$2:$P782,$O637,4)</f>
        <v/>
      </c>
      <c r="F637" s="67" t="str">
        <f t="array" ref="F637">INDEX(postDEL!$A$2:$P782,$O637,5)</f>
        <v/>
      </c>
      <c r="G637" s="67" t="str">
        <f t="array" ref="G637">INDEX(postDEL!$A$2:$P782,$O637,11)</f>
        <v>Negative</v>
      </c>
      <c r="H637" s="67" t="str">
        <f t="array" ref="H637">INDEX(postDEL!$A$2:$AL782,$O637,37)</f>
        <v>Negative</v>
      </c>
      <c r="I637" s="65">
        <f t="array" ref="I637">INDEX(postDEL!$A$2:$AL782,$O637,12)</f>
        <v>44537</v>
      </c>
      <c r="J637" s="208">
        <f t="array" ref="J637">INDEX(postDEL!$A$2:$AL782,$O637,13)</f>
        <v>0.5118287037</v>
      </c>
      <c r="K637" s="67" t="str">
        <f t="array" ref="K637">INDEX(postDEL!$A$2:$AL782,$O637,36)</f>
        <v/>
      </c>
      <c r="L637" s="67" t="str">
        <f t="array" ref="L637">INDEX(postDEL!$A$2:$AL782,$O637,38)</f>
        <v/>
      </c>
      <c r="M637" s="67" t="str">
        <f t="array" ref="M637">INDEX(postDEL!$A$2:$AL782,$O637,15)</f>
        <v/>
      </c>
      <c r="N637" s="8">
        <f>COUNTIF(postDEL!$A$2:$A782,A637)</f>
        <v>1</v>
      </c>
      <c r="O637" s="13">
        <f>MATCH(A637,postDEL!A$2:A782,0)</f>
        <v>636</v>
      </c>
      <c r="P637" s="8" t="str">
        <f t="shared" si="1"/>
        <v/>
      </c>
      <c r="Q637" s="8">
        <f t="shared" si="2"/>
        <v>0</v>
      </c>
      <c r="R637" s="4"/>
    </row>
    <row r="638">
      <c r="A638" s="209" t="s">
        <v>1729</v>
      </c>
      <c r="B638" s="65">
        <f t="array" ref="B638">INDEX(postDEL!$A$2:$P782,$O638,2)</f>
        <v>44537</v>
      </c>
      <c r="C638" s="208">
        <f t="array" ref="C638">INDEX(postDEL!$A$2:$P782,$O638,3)</f>
        <v>0.3145138889</v>
      </c>
      <c r="D638" s="67" t="str">
        <f t="array" ref="D638">INDEX(postDEL!$A$2:$AN782,$O638,39)</f>
        <v>SpROSA573919</v>
      </c>
      <c r="E638" s="67" t="str">
        <f t="array" ref="E638">INDEX(postDEL!$A$2:$P782,$O638,4)</f>
        <v/>
      </c>
      <c r="F638" s="67" t="str">
        <f t="array" ref="F638">INDEX(postDEL!$A$2:$P782,$O638,5)</f>
        <v/>
      </c>
      <c r="G638" s="67" t="str">
        <f t="array" ref="G638">INDEX(postDEL!$A$2:$P782,$O638,11)</f>
        <v>Negative</v>
      </c>
      <c r="H638" s="67" t="str">
        <f t="array" ref="H638">INDEX(postDEL!$A$2:$AL782,$O638,37)</f>
        <v>Negative</v>
      </c>
      <c r="I638" s="65">
        <f t="array" ref="I638">INDEX(postDEL!$A$2:$AL782,$O638,12)</f>
        <v>44537</v>
      </c>
      <c r="J638" s="208">
        <f t="array" ref="J638">INDEX(postDEL!$A$2:$AL782,$O638,13)</f>
        <v>0.5118287037</v>
      </c>
      <c r="K638" s="67" t="str">
        <f t="array" ref="K638">INDEX(postDEL!$A$2:$AL782,$O638,36)</f>
        <v/>
      </c>
      <c r="L638" s="67" t="str">
        <f t="array" ref="L638">INDEX(postDEL!$A$2:$AL782,$O638,38)</f>
        <v/>
      </c>
      <c r="M638" s="67" t="str">
        <f t="array" ref="M638">INDEX(postDEL!$A$2:$AL782,$O638,15)</f>
        <v/>
      </c>
      <c r="N638" s="8">
        <f>COUNTIF(postDEL!$A$2:$A782,A638)</f>
        <v>1</v>
      </c>
      <c r="O638" s="13">
        <f>MATCH(A638,postDEL!A$2:A782,0)</f>
        <v>637</v>
      </c>
      <c r="P638" s="8" t="str">
        <f t="shared" si="1"/>
        <v/>
      </c>
      <c r="Q638" s="8">
        <f t="shared" si="2"/>
        <v>0</v>
      </c>
      <c r="R638" s="4"/>
    </row>
    <row r="639">
      <c r="A639" s="209" t="s">
        <v>1731</v>
      </c>
      <c r="B639" s="65">
        <f t="array" ref="B639">INDEX(postDEL!$A$2:$P782,$O639,2)</f>
        <v>44537</v>
      </c>
      <c r="C639" s="208">
        <f t="array" ref="C639">INDEX(postDEL!$A$2:$P782,$O639,3)</f>
        <v>0.3149421296</v>
      </c>
      <c r="D639" s="67" t="str">
        <f t="array" ref="D639">INDEX(postDEL!$A$2:$AN782,$O639,39)</f>
        <v>SpROSA573919</v>
      </c>
      <c r="E639" s="67" t="str">
        <f t="array" ref="E639">INDEX(postDEL!$A$2:$P782,$O639,4)</f>
        <v/>
      </c>
      <c r="F639" s="67" t="str">
        <f t="array" ref="F639">INDEX(postDEL!$A$2:$P782,$O639,5)</f>
        <v/>
      </c>
      <c r="G639" s="67" t="str">
        <f t="array" ref="G639">INDEX(postDEL!$A$2:$P782,$O639,11)</f>
        <v>Negative</v>
      </c>
      <c r="H639" s="67" t="str">
        <f t="array" ref="H639">INDEX(postDEL!$A$2:$AL782,$O639,37)</f>
        <v>Negative</v>
      </c>
      <c r="I639" s="65">
        <f t="array" ref="I639">INDEX(postDEL!$A$2:$AL782,$O639,12)</f>
        <v>44537</v>
      </c>
      <c r="J639" s="208">
        <f t="array" ref="J639">INDEX(postDEL!$A$2:$AL782,$O639,13)</f>
        <v>0.5118287037</v>
      </c>
      <c r="K639" s="67" t="str">
        <f t="array" ref="K639">INDEX(postDEL!$A$2:$AL782,$O639,36)</f>
        <v/>
      </c>
      <c r="L639" s="67" t="str">
        <f t="array" ref="L639">INDEX(postDEL!$A$2:$AL782,$O639,38)</f>
        <v/>
      </c>
      <c r="M639" s="67" t="str">
        <f t="array" ref="M639">INDEX(postDEL!$A$2:$AL782,$O639,15)</f>
        <v/>
      </c>
      <c r="N639" s="8">
        <f>COUNTIF(postDEL!$A$2:$A782,A639)</f>
        <v>1</v>
      </c>
      <c r="O639" s="13">
        <f>MATCH(A639,postDEL!A$2:A782,0)</f>
        <v>638</v>
      </c>
      <c r="P639" s="8" t="str">
        <f t="shared" si="1"/>
        <v/>
      </c>
      <c r="Q639" s="8">
        <f t="shared" si="2"/>
        <v>0</v>
      </c>
      <c r="R639" s="4"/>
    </row>
    <row r="640">
      <c r="A640" s="209" t="s">
        <v>1733</v>
      </c>
      <c r="B640" s="65">
        <f t="array" ref="B640">INDEX(postDEL!$A$2:$P782,$O640,2)</f>
        <v>44537</v>
      </c>
      <c r="C640" s="208">
        <f t="array" ref="C640">INDEX(postDEL!$A$2:$P782,$O640,3)</f>
        <v>0.3163078704</v>
      </c>
      <c r="D640" s="67" t="str">
        <f t="array" ref="D640">INDEX(postDEL!$A$2:$AN782,$O640,39)</f>
        <v>SpROSA573919</v>
      </c>
      <c r="E640" s="67" t="str">
        <f t="array" ref="E640">INDEX(postDEL!$A$2:$P782,$O640,4)</f>
        <v/>
      </c>
      <c r="F640" s="67" t="str">
        <f t="array" ref="F640">INDEX(postDEL!$A$2:$P782,$O640,5)</f>
        <v/>
      </c>
      <c r="G640" s="67" t="str">
        <f t="array" ref="G640">INDEX(postDEL!$A$2:$P782,$O640,11)</f>
        <v>Negative</v>
      </c>
      <c r="H640" s="67" t="str">
        <f t="array" ref="H640">INDEX(postDEL!$A$2:$AL782,$O640,37)</f>
        <v>Negative</v>
      </c>
      <c r="I640" s="65">
        <f t="array" ref="I640">INDEX(postDEL!$A$2:$AL782,$O640,12)</f>
        <v>44537</v>
      </c>
      <c r="J640" s="208">
        <f t="array" ref="J640">INDEX(postDEL!$A$2:$AL782,$O640,13)</f>
        <v>0.5118287037</v>
      </c>
      <c r="K640" s="67" t="str">
        <f t="array" ref="K640">INDEX(postDEL!$A$2:$AL782,$O640,36)</f>
        <v/>
      </c>
      <c r="L640" s="67" t="str">
        <f t="array" ref="L640">INDEX(postDEL!$A$2:$AL782,$O640,38)</f>
        <v/>
      </c>
      <c r="M640" s="67" t="str">
        <f t="array" ref="M640">INDEX(postDEL!$A$2:$AL782,$O640,15)</f>
        <v/>
      </c>
      <c r="N640" s="8">
        <f>COUNTIF(postDEL!$A$2:$A782,A640)</f>
        <v>1</v>
      </c>
      <c r="O640" s="13">
        <f>MATCH(A640,postDEL!A$2:A782,0)</f>
        <v>639</v>
      </c>
      <c r="P640" s="8" t="str">
        <f t="shared" si="1"/>
        <v/>
      </c>
      <c r="Q640" s="8">
        <f t="shared" si="2"/>
        <v>0</v>
      </c>
      <c r="R640" s="4"/>
    </row>
    <row r="641">
      <c r="A641" s="209" t="s">
        <v>1735</v>
      </c>
      <c r="B641" s="65">
        <f t="array" ref="B641">INDEX(postDEL!$A$2:$P782,$O641,2)</f>
        <v>44537</v>
      </c>
      <c r="C641" s="208">
        <f t="array" ref="C641">INDEX(postDEL!$A$2:$P782,$O641,3)</f>
        <v>0.316712963</v>
      </c>
      <c r="D641" s="67" t="str">
        <f t="array" ref="D641">INDEX(postDEL!$A$2:$AN782,$O641,39)</f>
        <v>SpROSA573919</v>
      </c>
      <c r="E641" s="67" t="str">
        <f t="array" ref="E641">INDEX(postDEL!$A$2:$P782,$O641,4)</f>
        <v/>
      </c>
      <c r="F641" s="67" t="str">
        <f t="array" ref="F641">INDEX(postDEL!$A$2:$P782,$O641,5)</f>
        <v/>
      </c>
      <c r="G641" s="67" t="str">
        <f t="array" ref="G641">INDEX(postDEL!$A$2:$P782,$O641,11)</f>
        <v>Negative</v>
      </c>
      <c r="H641" s="67" t="str">
        <f t="array" ref="H641">INDEX(postDEL!$A$2:$AL782,$O641,37)</f>
        <v>Negative</v>
      </c>
      <c r="I641" s="65">
        <f t="array" ref="I641">INDEX(postDEL!$A$2:$AL782,$O641,12)</f>
        <v>44537</v>
      </c>
      <c r="J641" s="208">
        <f t="array" ref="J641">INDEX(postDEL!$A$2:$AL782,$O641,13)</f>
        <v>0.5118287037</v>
      </c>
      <c r="K641" s="67" t="str">
        <f t="array" ref="K641">INDEX(postDEL!$A$2:$AL782,$O641,36)</f>
        <v/>
      </c>
      <c r="L641" s="67" t="str">
        <f t="array" ref="L641">INDEX(postDEL!$A$2:$AL782,$O641,38)</f>
        <v/>
      </c>
      <c r="M641" s="67" t="str">
        <f t="array" ref="M641">INDEX(postDEL!$A$2:$AL782,$O641,15)</f>
        <v/>
      </c>
      <c r="N641" s="8">
        <f>COUNTIF(postDEL!$A$2:$A782,A641)</f>
        <v>1</v>
      </c>
      <c r="O641" s="13">
        <f>MATCH(A641,postDEL!A$2:A782,0)</f>
        <v>640</v>
      </c>
      <c r="P641" s="8" t="str">
        <f t="shared" si="1"/>
        <v/>
      </c>
      <c r="Q641" s="8">
        <f t="shared" si="2"/>
        <v>0</v>
      </c>
      <c r="R641" s="4"/>
    </row>
    <row r="642">
      <c r="A642" s="209" t="s">
        <v>1737</v>
      </c>
      <c r="B642" s="65">
        <f t="array" ref="B642">INDEX(postDEL!$A$2:$P782,$O642,2)</f>
        <v>44537</v>
      </c>
      <c r="C642" s="208">
        <f t="array" ref="C642">INDEX(postDEL!$A$2:$P782,$O642,3)</f>
        <v>0.318587963</v>
      </c>
      <c r="D642" s="67" t="str">
        <f t="array" ref="D642">INDEX(postDEL!$A$2:$AN782,$O642,39)</f>
        <v>SpROSA573919</v>
      </c>
      <c r="E642" s="67" t="str">
        <f t="array" ref="E642">INDEX(postDEL!$A$2:$P782,$O642,4)</f>
        <v/>
      </c>
      <c r="F642" s="67" t="str">
        <f t="array" ref="F642">INDEX(postDEL!$A$2:$P782,$O642,5)</f>
        <v/>
      </c>
      <c r="G642" s="67" t="str">
        <f t="array" ref="G642">INDEX(postDEL!$A$2:$P782,$O642,11)</f>
        <v>Negative</v>
      </c>
      <c r="H642" s="67" t="str">
        <f t="array" ref="H642">INDEX(postDEL!$A$2:$AL782,$O642,37)</f>
        <v>Negative</v>
      </c>
      <c r="I642" s="65">
        <f t="array" ref="I642">INDEX(postDEL!$A$2:$AL782,$O642,12)</f>
        <v>44537</v>
      </c>
      <c r="J642" s="208">
        <f t="array" ref="J642">INDEX(postDEL!$A$2:$AL782,$O642,13)</f>
        <v>0.5118287037</v>
      </c>
      <c r="K642" s="67" t="str">
        <f t="array" ref="K642">INDEX(postDEL!$A$2:$AL782,$O642,36)</f>
        <v/>
      </c>
      <c r="L642" s="67" t="str">
        <f t="array" ref="L642">INDEX(postDEL!$A$2:$AL782,$O642,38)</f>
        <v/>
      </c>
      <c r="M642" s="67" t="str">
        <f t="array" ref="M642">INDEX(postDEL!$A$2:$AL782,$O642,15)</f>
        <v/>
      </c>
      <c r="N642" s="8">
        <f>COUNTIF(postDEL!$A$2:$A782,A642)</f>
        <v>1</v>
      </c>
      <c r="O642" s="13">
        <f>MATCH(A642,postDEL!A$2:A782,0)</f>
        <v>641</v>
      </c>
      <c r="P642" s="8" t="str">
        <f t="shared" si="1"/>
        <v/>
      </c>
      <c r="Q642" s="8">
        <f t="shared" si="2"/>
        <v>0</v>
      </c>
      <c r="R642" s="4"/>
    </row>
    <row r="643">
      <c r="A643" s="209" t="s">
        <v>1739</v>
      </c>
      <c r="B643" s="65">
        <f t="array" ref="B643">INDEX(postDEL!$A$2:$P782,$O643,2)</f>
        <v>44537</v>
      </c>
      <c r="C643" s="208">
        <f t="array" ref="C643">INDEX(postDEL!$A$2:$P782,$O643,3)</f>
        <v>0.3719328704</v>
      </c>
      <c r="D643" s="67" t="str">
        <f t="array" ref="D643">INDEX(postDEL!$A$2:$AN782,$O643,39)</f>
        <v>SpROSA573919</v>
      </c>
      <c r="E643" s="67" t="str">
        <f t="array" ref="E643">INDEX(postDEL!$A$2:$P782,$O643,4)</f>
        <v/>
      </c>
      <c r="F643" s="67" t="str">
        <f t="array" ref="F643">INDEX(postDEL!$A$2:$P782,$O643,5)</f>
        <v/>
      </c>
      <c r="G643" s="67" t="str">
        <f t="array" ref="G643">INDEX(postDEL!$A$2:$P782,$O643,11)</f>
        <v>Negative</v>
      </c>
      <c r="H643" s="67" t="str">
        <f t="array" ref="H643">INDEX(postDEL!$A$2:$AL782,$O643,37)</f>
        <v>Negative</v>
      </c>
      <c r="I643" s="65">
        <f t="array" ref="I643">INDEX(postDEL!$A$2:$AL782,$O643,12)</f>
        <v>44537</v>
      </c>
      <c r="J643" s="208">
        <f t="array" ref="J643">INDEX(postDEL!$A$2:$AL782,$O643,13)</f>
        <v>0.5118287037</v>
      </c>
      <c r="K643" s="67" t="str">
        <f t="array" ref="K643">INDEX(postDEL!$A$2:$AL782,$O643,36)</f>
        <v/>
      </c>
      <c r="L643" s="67" t="str">
        <f t="array" ref="L643">INDEX(postDEL!$A$2:$AL782,$O643,38)</f>
        <v/>
      </c>
      <c r="M643" s="67" t="str">
        <f t="array" ref="M643">INDEX(postDEL!$A$2:$AL782,$O643,15)</f>
        <v/>
      </c>
      <c r="N643" s="8">
        <f>COUNTIF(postDEL!$A$2:$A782,A643)</f>
        <v>1</v>
      </c>
      <c r="O643" s="13">
        <f>MATCH(A643,postDEL!A$2:A782,0)</f>
        <v>642</v>
      </c>
      <c r="P643" s="8" t="str">
        <f t="shared" si="1"/>
        <v/>
      </c>
      <c r="Q643" s="8">
        <f t="shared" si="2"/>
        <v>0</v>
      </c>
      <c r="R643" s="4"/>
    </row>
    <row r="644">
      <c r="A644" s="209" t="s">
        <v>1741</v>
      </c>
      <c r="B644" s="65">
        <f t="array" ref="B644">INDEX(postDEL!$A$2:$P782,$O644,2)</f>
        <v>44537</v>
      </c>
      <c r="C644" s="208">
        <f t="array" ref="C644">INDEX(postDEL!$A$2:$P782,$O644,3)</f>
        <v>0.3943402778</v>
      </c>
      <c r="D644" s="67" t="str">
        <f t="array" ref="D644">INDEX(postDEL!$A$2:$AN782,$O644,39)</f>
        <v>SpROSA573919</v>
      </c>
      <c r="E644" s="67" t="str">
        <f t="array" ref="E644">INDEX(postDEL!$A$2:$P782,$O644,4)</f>
        <v/>
      </c>
      <c r="F644" s="67" t="str">
        <f t="array" ref="F644">INDEX(postDEL!$A$2:$P782,$O644,5)</f>
        <v/>
      </c>
      <c r="G644" s="67" t="str">
        <f t="array" ref="G644">INDEX(postDEL!$A$2:$P782,$O644,11)</f>
        <v>Negative</v>
      </c>
      <c r="H644" s="67" t="str">
        <f t="array" ref="H644">INDEX(postDEL!$A$2:$AL782,$O644,37)</f>
        <v>Negative</v>
      </c>
      <c r="I644" s="65">
        <f t="array" ref="I644">INDEX(postDEL!$A$2:$AL782,$O644,12)</f>
        <v>44537</v>
      </c>
      <c r="J644" s="208">
        <f t="array" ref="J644">INDEX(postDEL!$A$2:$AL782,$O644,13)</f>
        <v>0.5118287037</v>
      </c>
      <c r="K644" s="67" t="str">
        <f t="array" ref="K644">INDEX(postDEL!$A$2:$AL782,$O644,36)</f>
        <v/>
      </c>
      <c r="L644" s="67" t="str">
        <f t="array" ref="L644">INDEX(postDEL!$A$2:$AL782,$O644,38)</f>
        <v/>
      </c>
      <c r="M644" s="67" t="str">
        <f t="array" ref="M644">INDEX(postDEL!$A$2:$AL782,$O644,15)</f>
        <v/>
      </c>
      <c r="N644" s="8">
        <f>COUNTIF(postDEL!$A$2:$A782,A644)</f>
        <v>1</v>
      </c>
      <c r="O644" s="13">
        <f>MATCH(A644,postDEL!A$2:A782,0)</f>
        <v>643</v>
      </c>
      <c r="P644" s="8" t="str">
        <f t="shared" si="1"/>
        <v/>
      </c>
      <c r="Q644" s="8">
        <f t="shared" si="2"/>
        <v>0</v>
      </c>
      <c r="R644" s="4"/>
    </row>
    <row r="645">
      <c r="A645" s="209" t="s">
        <v>1743</v>
      </c>
      <c r="B645" s="65">
        <f t="array" ref="B645">INDEX(postDEL!$A$2:$P782,$O645,2)</f>
        <v>44537</v>
      </c>
      <c r="C645" s="208">
        <f t="array" ref="C645">INDEX(postDEL!$A$2:$P782,$O645,3)</f>
        <v>0.4013541667</v>
      </c>
      <c r="D645" s="67" t="str">
        <f t="array" ref="D645">INDEX(postDEL!$A$2:$AN782,$O645,39)</f>
        <v>SpROSA573919</v>
      </c>
      <c r="E645" s="67" t="str">
        <f t="array" ref="E645">INDEX(postDEL!$A$2:$P782,$O645,4)</f>
        <v/>
      </c>
      <c r="F645" s="67" t="str">
        <f t="array" ref="F645">INDEX(postDEL!$A$2:$P782,$O645,5)</f>
        <v/>
      </c>
      <c r="G645" s="67" t="str">
        <f t="array" ref="G645">INDEX(postDEL!$A$2:$P782,$O645,11)</f>
        <v>Negative</v>
      </c>
      <c r="H645" s="67" t="str">
        <f t="array" ref="H645">INDEX(postDEL!$A$2:$AL782,$O645,37)</f>
        <v>Negative</v>
      </c>
      <c r="I645" s="65">
        <f t="array" ref="I645">INDEX(postDEL!$A$2:$AL782,$O645,12)</f>
        <v>44537</v>
      </c>
      <c r="J645" s="208">
        <f t="array" ref="J645">INDEX(postDEL!$A$2:$AL782,$O645,13)</f>
        <v>0.5118287037</v>
      </c>
      <c r="K645" s="67" t="str">
        <f t="array" ref="K645">INDEX(postDEL!$A$2:$AL782,$O645,36)</f>
        <v/>
      </c>
      <c r="L645" s="67" t="str">
        <f t="array" ref="L645">INDEX(postDEL!$A$2:$AL782,$O645,38)</f>
        <v/>
      </c>
      <c r="M645" s="67" t="str">
        <f t="array" ref="M645">INDEX(postDEL!$A$2:$AL782,$O645,15)</f>
        <v/>
      </c>
      <c r="N645" s="8">
        <f>COUNTIF(postDEL!$A$2:$A782,A645)</f>
        <v>1</v>
      </c>
      <c r="O645" s="13">
        <f>MATCH(A645,postDEL!A$2:A782,0)</f>
        <v>644</v>
      </c>
      <c r="P645" s="8" t="str">
        <f t="shared" si="1"/>
        <v/>
      </c>
      <c r="Q645" s="8">
        <f t="shared" si="2"/>
        <v>0</v>
      </c>
      <c r="R645" s="4"/>
    </row>
    <row r="646">
      <c r="A646" s="209" t="s">
        <v>1745</v>
      </c>
      <c r="B646" s="65">
        <f t="array" ref="B646">INDEX(postDEL!$A$2:$P782,$O646,2)</f>
        <v>44538</v>
      </c>
      <c r="C646" s="208">
        <f t="array" ref="C646">INDEX(postDEL!$A$2:$P782,$O646,3)</f>
        <v>0.2147569444</v>
      </c>
      <c r="D646" s="67" t="str">
        <f t="array" ref="D646">INDEX(postDEL!$A$2:$AN782,$O646,39)</f>
        <v>SpROSA573919</v>
      </c>
      <c r="E646" s="67" t="str">
        <f t="array" ref="E646">INDEX(postDEL!$A$2:$P782,$O646,4)</f>
        <v/>
      </c>
      <c r="F646" s="67" t="str">
        <f t="array" ref="F646">INDEX(postDEL!$A$2:$P782,$O646,5)</f>
        <v/>
      </c>
      <c r="G646" s="67" t="str">
        <f t="array" ref="G646">INDEX(postDEL!$A$2:$P782,$O646,11)</f>
        <v>Negative</v>
      </c>
      <c r="H646" s="67" t="str">
        <f t="array" ref="H646">INDEX(postDEL!$A$2:$AL782,$O646,37)</f>
        <v>Negative</v>
      </c>
      <c r="I646" s="65">
        <f t="array" ref="I646">INDEX(postDEL!$A$2:$AL782,$O646,12)</f>
        <v>44538</v>
      </c>
      <c r="J646" s="208">
        <f t="array" ref="J646">INDEX(postDEL!$A$2:$AL782,$O646,13)</f>
        <v>0.4005324074</v>
      </c>
      <c r="K646" s="67" t="str">
        <f t="array" ref="K646">INDEX(postDEL!$A$2:$AL782,$O646,36)</f>
        <v/>
      </c>
      <c r="L646" s="67" t="str">
        <f t="array" ref="L646">INDEX(postDEL!$A$2:$AL782,$O646,38)</f>
        <v/>
      </c>
      <c r="M646" s="67" t="str">
        <f t="array" ref="M646">INDEX(postDEL!$A$2:$AL782,$O646,15)</f>
        <v/>
      </c>
      <c r="N646" s="8">
        <f>COUNTIF(postDEL!$A$2:$A782,A646)</f>
        <v>1</v>
      </c>
      <c r="O646" s="13">
        <f>MATCH(A646,postDEL!A$2:A782,0)</f>
        <v>645</v>
      </c>
      <c r="P646" s="8" t="b">
        <f t="shared" si="1"/>
        <v>1</v>
      </c>
      <c r="Q646" s="8">
        <f t="shared" si="2"/>
        <v>0</v>
      </c>
      <c r="R646" s="4"/>
    </row>
    <row r="647">
      <c r="A647" s="209" t="s">
        <v>1747</v>
      </c>
      <c r="B647" s="65">
        <f t="array" ref="B647">INDEX(postDEL!$A$2:$P782,$O647,2)</f>
        <v>44538</v>
      </c>
      <c r="C647" s="208">
        <f t="array" ref="C647">INDEX(postDEL!$A$2:$P782,$O647,3)</f>
        <v>0.2152430556</v>
      </c>
      <c r="D647" s="67" t="str">
        <f t="array" ref="D647">INDEX(postDEL!$A$2:$AN782,$O647,39)</f>
        <v>SpROSA573919</v>
      </c>
      <c r="E647" s="67" t="str">
        <f t="array" ref="E647">INDEX(postDEL!$A$2:$P782,$O647,4)</f>
        <v/>
      </c>
      <c r="F647" s="67" t="str">
        <f t="array" ref="F647">INDEX(postDEL!$A$2:$P782,$O647,5)</f>
        <v/>
      </c>
      <c r="G647" s="67" t="str">
        <f t="array" ref="G647">INDEX(postDEL!$A$2:$P782,$O647,11)</f>
        <v>Negative</v>
      </c>
      <c r="H647" s="67" t="str">
        <f t="array" ref="H647">INDEX(postDEL!$A$2:$AL782,$O647,37)</f>
        <v>Negative</v>
      </c>
      <c r="I647" s="65">
        <f t="array" ref="I647">INDEX(postDEL!$A$2:$AL782,$O647,12)</f>
        <v>44538</v>
      </c>
      <c r="J647" s="208">
        <f t="array" ref="J647">INDEX(postDEL!$A$2:$AL782,$O647,13)</f>
        <v>0.4005324074</v>
      </c>
      <c r="K647" s="67" t="str">
        <f t="array" ref="K647">INDEX(postDEL!$A$2:$AL782,$O647,36)</f>
        <v/>
      </c>
      <c r="L647" s="67" t="str">
        <f t="array" ref="L647">INDEX(postDEL!$A$2:$AL782,$O647,38)</f>
        <v/>
      </c>
      <c r="M647" s="67" t="str">
        <f t="array" ref="M647">INDEX(postDEL!$A$2:$AL782,$O647,15)</f>
        <v/>
      </c>
      <c r="N647" s="8">
        <f>COUNTIF(postDEL!$A$2:$A782,A647)</f>
        <v>1</v>
      </c>
      <c r="O647" s="13">
        <f>MATCH(A647,postDEL!A$2:A782,0)</f>
        <v>646</v>
      </c>
      <c r="P647" s="8" t="str">
        <f t="shared" si="1"/>
        <v/>
      </c>
      <c r="Q647" s="8">
        <f t="shared" si="2"/>
        <v>0</v>
      </c>
      <c r="R647" s="4"/>
    </row>
    <row r="648">
      <c r="A648" s="209" t="s">
        <v>1749</v>
      </c>
      <c r="B648" s="65">
        <f t="array" ref="B648">INDEX(postDEL!$A$2:$P782,$O648,2)</f>
        <v>44538</v>
      </c>
      <c r="C648" s="208">
        <f t="array" ref="C648">INDEX(postDEL!$A$2:$P782,$O648,3)</f>
        <v>0.2236921296</v>
      </c>
      <c r="D648" s="67" t="str">
        <f t="array" ref="D648">INDEX(postDEL!$A$2:$AN782,$O648,39)</f>
        <v>SpROSA573919</v>
      </c>
      <c r="E648" s="67" t="str">
        <f t="array" ref="E648">INDEX(postDEL!$A$2:$P782,$O648,4)</f>
        <v/>
      </c>
      <c r="F648" s="67" t="str">
        <f t="array" ref="F648">INDEX(postDEL!$A$2:$P782,$O648,5)</f>
        <v/>
      </c>
      <c r="G648" s="67" t="str">
        <f t="array" ref="G648">INDEX(postDEL!$A$2:$P782,$O648,11)</f>
        <v>Negative</v>
      </c>
      <c r="H648" s="67" t="str">
        <f t="array" ref="H648">INDEX(postDEL!$A$2:$AL782,$O648,37)</f>
        <v>Negative</v>
      </c>
      <c r="I648" s="65">
        <f t="array" ref="I648">INDEX(postDEL!$A$2:$AL782,$O648,12)</f>
        <v>44538</v>
      </c>
      <c r="J648" s="208">
        <f t="array" ref="J648">INDEX(postDEL!$A$2:$AL782,$O648,13)</f>
        <v>0.4005324074</v>
      </c>
      <c r="K648" s="67" t="str">
        <f t="array" ref="K648">INDEX(postDEL!$A$2:$AL782,$O648,36)</f>
        <v/>
      </c>
      <c r="L648" s="67" t="str">
        <f t="array" ref="L648">INDEX(postDEL!$A$2:$AL782,$O648,38)</f>
        <v/>
      </c>
      <c r="M648" s="67" t="str">
        <f t="array" ref="M648">INDEX(postDEL!$A$2:$AL782,$O648,15)</f>
        <v/>
      </c>
      <c r="N648" s="8">
        <f>COUNTIF(postDEL!$A$2:$A782,A648)</f>
        <v>1</v>
      </c>
      <c r="O648" s="13">
        <f>MATCH(A648,postDEL!A$2:A782,0)</f>
        <v>647</v>
      </c>
      <c r="P648" s="8" t="str">
        <f t="shared" si="1"/>
        <v/>
      </c>
      <c r="Q648" s="8">
        <f t="shared" si="2"/>
        <v>0</v>
      </c>
      <c r="R648" s="4"/>
    </row>
    <row r="649">
      <c r="A649" s="209" t="s">
        <v>1751</v>
      </c>
      <c r="B649" s="65">
        <f t="array" ref="B649">INDEX(postDEL!$A$2:$P782,$O649,2)</f>
        <v>44538</v>
      </c>
      <c r="C649" s="208">
        <f t="array" ref="C649">INDEX(postDEL!$A$2:$P782,$O649,3)</f>
        <v>0.3195717593</v>
      </c>
      <c r="D649" s="67" t="str">
        <f t="array" ref="D649">INDEX(postDEL!$A$2:$AN782,$O649,39)</f>
        <v>SpROSA573919</v>
      </c>
      <c r="E649" s="67" t="str">
        <f t="array" ref="E649">INDEX(postDEL!$A$2:$P782,$O649,4)</f>
        <v/>
      </c>
      <c r="F649" s="67" t="str">
        <f t="array" ref="F649">INDEX(postDEL!$A$2:$P782,$O649,5)</f>
        <v/>
      </c>
      <c r="G649" s="67" t="str">
        <f t="array" ref="G649">INDEX(postDEL!$A$2:$P782,$O649,11)</f>
        <v>Negative</v>
      </c>
      <c r="H649" s="67" t="str">
        <f t="array" ref="H649">INDEX(postDEL!$A$2:$AL782,$O649,37)</f>
        <v>Negative</v>
      </c>
      <c r="I649" s="65">
        <f t="array" ref="I649">INDEX(postDEL!$A$2:$AL782,$O649,12)</f>
        <v>44538</v>
      </c>
      <c r="J649" s="208">
        <f t="array" ref="J649">INDEX(postDEL!$A$2:$AL782,$O649,13)</f>
        <v>0.4005324074</v>
      </c>
      <c r="K649" s="67" t="str">
        <f t="array" ref="K649">INDEX(postDEL!$A$2:$AL782,$O649,36)</f>
        <v/>
      </c>
      <c r="L649" s="67" t="str">
        <f t="array" ref="L649">INDEX(postDEL!$A$2:$AL782,$O649,38)</f>
        <v/>
      </c>
      <c r="M649" s="67" t="str">
        <f t="array" ref="M649">INDEX(postDEL!$A$2:$AL782,$O649,15)</f>
        <v/>
      </c>
      <c r="N649" s="8">
        <f>COUNTIF(postDEL!$A$2:$A782,A649)</f>
        <v>1</v>
      </c>
      <c r="O649" s="13">
        <f>MATCH(A649,postDEL!A$2:A782,0)</f>
        <v>648</v>
      </c>
      <c r="P649" s="8" t="str">
        <f t="shared" si="1"/>
        <v/>
      </c>
      <c r="Q649" s="8">
        <f t="shared" si="2"/>
        <v>0</v>
      </c>
      <c r="R649" s="4"/>
    </row>
    <row r="650">
      <c r="A650" s="209" t="s">
        <v>1753</v>
      </c>
      <c r="B650" s="65">
        <f t="array" ref="B650">INDEX(postDEL!$A$2:$P782,$O650,2)</f>
        <v>44538</v>
      </c>
      <c r="C650" s="208">
        <f t="array" ref="C650">INDEX(postDEL!$A$2:$P782,$O650,3)</f>
        <v>0.3200347222</v>
      </c>
      <c r="D650" s="67" t="str">
        <f t="array" ref="D650">INDEX(postDEL!$A$2:$AN782,$O650,39)</f>
        <v>SpROSA573919</v>
      </c>
      <c r="E650" s="67" t="str">
        <f t="array" ref="E650">INDEX(postDEL!$A$2:$P782,$O650,4)</f>
        <v/>
      </c>
      <c r="F650" s="67" t="str">
        <f t="array" ref="F650">INDEX(postDEL!$A$2:$P782,$O650,5)</f>
        <v/>
      </c>
      <c r="G650" s="67" t="str">
        <f t="array" ref="G650">INDEX(postDEL!$A$2:$P782,$O650,11)</f>
        <v>Negative</v>
      </c>
      <c r="H650" s="67" t="str">
        <f t="array" ref="H650">INDEX(postDEL!$A$2:$AL782,$O650,37)</f>
        <v>Negative</v>
      </c>
      <c r="I650" s="65">
        <f t="array" ref="I650">INDEX(postDEL!$A$2:$AL782,$O650,12)</f>
        <v>44538</v>
      </c>
      <c r="J650" s="208">
        <f t="array" ref="J650">INDEX(postDEL!$A$2:$AL782,$O650,13)</f>
        <v>0.4005324074</v>
      </c>
      <c r="K650" s="67" t="str">
        <f t="array" ref="K650">INDEX(postDEL!$A$2:$AL782,$O650,36)</f>
        <v/>
      </c>
      <c r="L650" s="67" t="str">
        <f t="array" ref="L650">INDEX(postDEL!$A$2:$AL782,$O650,38)</f>
        <v/>
      </c>
      <c r="M650" s="67" t="str">
        <f t="array" ref="M650">INDEX(postDEL!$A$2:$AL782,$O650,15)</f>
        <v/>
      </c>
      <c r="N650" s="8">
        <f>COUNTIF(postDEL!$A$2:$A782,A650)</f>
        <v>1</v>
      </c>
      <c r="O650" s="13">
        <f>MATCH(A650,postDEL!A$2:A782,0)</f>
        <v>649</v>
      </c>
      <c r="P650" s="8" t="str">
        <f t="shared" si="1"/>
        <v/>
      </c>
      <c r="Q650" s="8">
        <f t="shared" si="2"/>
        <v>0</v>
      </c>
      <c r="R650" s="4"/>
    </row>
    <row r="651">
      <c r="A651" s="209" t="s">
        <v>1755</v>
      </c>
      <c r="B651" s="65">
        <f t="array" ref="B651">INDEX(postDEL!$A$2:$P782,$O651,2)</f>
        <v>44539</v>
      </c>
      <c r="C651" s="208">
        <f t="array" ref="C651">INDEX(postDEL!$A$2:$P782,$O651,3)</f>
        <v>0.1940277778</v>
      </c>
      <c r="D651" s="67" t="str">
        <f t="array" ref="D651">INDEX(postDEL!$A$2:$AN782,$O651,39)</f>
        <v>SpROSA145068</v>
      </c>
      <c r="E651" s="67" t="str">
        <f t="array" ref="E651">INDEX(postDEL!$A$2:$P782,$O651,4)</f>
        <v/>
      </c>
      <c r="F651" s="67" t="str">
        <f t="array" ref="F651">INDEX(postDEL!$A$2:$P782,$O651,5)</f>
        <v/>
      </c>
      <c r="G651" s="67" t="str">
        <f t="array" ref="G651">INDEX(postDEL!$A$2:$P782,$O651,11)</f>
        <v>Negative</v>
      </c>
      <c r="H651" s="67" t="str">
        <f t="array" ref="H651">INDEX(postDEL!$A$2:$AL782,$O651,37)</f>
        <v>Negative</v>
      </c>
      <c r="I651" s="65">
        <f t="array" ref="I651">INDEX(postDEL!$A$2:$AL782,$O651,12)</f>
        <v>44539</v>
      </c>
      <c r="J651" s="208">
        <f t="array" ref="J651">INDEX(postDEL!$A$2:$AL782,$O651,13)</f>
        <v>0.4966666667</v>
      </c>
      <c r="K651" s="67" t="str">
        <f t="array" ref="K651">INDEX(postDEL!$A$2:$AL782,$O651,36)</f>
        <v/>
      </c>
      <c r="L651" s="67" t="str">
        <f t="array" ref="L651">INDEX(postDEL!$A$2:$AL782,$O651,38)</f>
        <v/>
      </c>
      <c r="M651" s="67" t="str">
        <f t="array" ref="M651">INDEX(postDEL!$A$2:$AL782,$O651,15)</f>
        <v/>
      </c>
      <c r="N651" s="8">
        <f>COUNTIF(postDEL!$A$2:$A782,A651)</f>
        <v>1</v>
      </c>
      <c r="O651" s="13">
        <f>MATCH(A651,postDEL!A$2:A782,0)</f>
        <v>650</v>
      </c>
      <c r="P651" s="8" t="b">
        <f t="shared" si="1"/>
        <v>1</v>
      </c>
      <c r="Q651" s="8">
        <f t="shared" si="2"/>
        <v>0</v>
      </c>
      <c r="R651" s="4"/>
    </row>
    <row r="652">
      <c r="A652" s="209" t="s">
        <v>1757</v>
      </c>
      <c r="B652" s="65">
        <f t="array" ref="B652">INDEX(postDEL!$A$2:$P782,$O652,2)</f>
        <v>44539</v>
      </c>
      <c r="C652" s="208">
        <f t="array" ref="C652">INDEX(postDEL!$A$2:$P782,$O652,3)</f>
        <v>0.217974537</v>
      </c>
      <c r="D652" s="67" t="str">
        <f t="array" ref="D652">INDEX(postDEL!$A$2:$AN782,$O652,39)</f>
        <v>SpROSA573919</v>
      </c>
      <c r="E652" s="67" t="str">
        <f t="array" ref="E652">INDEX(postDEL!$A$2:$P782,$O652,4)</f>
        <v/>
      </c>
      <c r="F652" s="67" t="str">
        <f t="array" ref="F652">INDEX(postDEL!$A$2:$P782,$O652,5)</f>
        <v/>
      </c>
      <c r="G652" s="67" t="str">
        <f t="array" ref="G652">INDEX(postDEL!$A$2:$P782,$O652,11)</f>
        <v>Negative</v>
      </c>
      <c r="H652" s="67" t="str">
        <f t="array" ref="H652">INDEX(postDEL!$A$2:$AL782,$O652,37)</f>
        <v>Negative</v>
      </c>
      <c r="I652" s="65">
        <f t="array" ref="I652">INDEX(postDEL!$A$2:$AL782,$O652,12)</f>
        <v>44539</v>
      </c>
      <c r="J652" s="208">
        <f t="array" ref="J652">INDEX(postDEL!$A$2:$AL782,$O652,13)</f>
        <v>0.4966666667</v>
      </c>
      <c r="K652" s="67" t="str">
        <f t="array" ref="K652">INDEX(postDEL!$A$2:$AL782,$O652,36)</f>
        <v/>
      </c>
      <c r="L652" s="67" t="str">
        <f t="array" ref="L652">INDEX(postDEL!$A$2:$AL782,$O652,38)</f>
        <v/>
      </c>
      <c r="M652" s="67" t="str">
        <f t="array" ref="M652">INDEX(postDEL!$A$2:$AL782,$O652,15)</f>
        <v/>
      </c>
      <c r="N652" s="8">
        <f>COUNTIF(postDEL!$A$2:$A782,A652)</f>
        <v>1</v>
      </c>
      <c r="O652" s="13">
        <f>MATCH(A652,postDEL!A$2:A782,0)</f>
        <v>651</v>
      </c>
      <c r="P652" s="8" t="str">
        <f t="shared" si="1"/>
        <v/>
      </c>
      <c r="Q652" s="8">
        <f t="shared" si="2"/>
        <v>0</v>
      </c>
      <c r="R652" s="4"/>
    </row>
    <row r="653">
      <c r="A653" s="209" t="s">
        <v>1759</v>
      </c>
      <c r="B653" s="65">
        <f t="array" ref="B653">INDEX(postDEL!$A$2:$P782,$O653,2)</f>
        <v>44539</v>
      </c>
      <c r="C653" s="208">
        <f t="array" ref="C653">INDEX(postDEL!$A$2:$P782,$O653,3)</f>
        <v>0.2183449074</v>
      </c>
      <c r="D653" s="67" t="str">
        <f t="array" ref="D653">INDEX(postDEL!$A$2:$AN782,$O653,39)</f>
        <v>SpROSA573919</v>
      </c>
      <c r="E653" s="67" t="str">
        <f t="array" ref="E653">INDEX(postDEL!$A$2:$P782,$O653,4)</f>
        <v/>
      </c>
      <c r="F653" s="67" t="str">
        <f t="array" ref="F653">INDEX(postDEL!$A$2:$P782,$O653,5)</f>
        <v/>
      </c>
      <c r="G653" s="67" t="str">
        <f t="array" ref="G653">INDEX(postDEL!$A$2:$P782,$O653,11)</f>
        <v>Negative</v>
      </c>
      <c r="H653" s="67" t="str">
        <f t="array" ref="H653">INDEX(postDEL!$A$2:$AL782,$O653,37)</f>
        <v>Negative</v>
      </c>
      <c r="I653" s="65">
        <f t="array" ref="I653">INDEX(postDEL!$A$2:$AL782,$O653,12)</f>
        <v>44539</v>
      </c>
      <c r="J653" s="208">
        <f t="array" ref="J653">INDEX(postDEL!$A$2:$AL782,$O653,13)</f>
        <v>0.4966782407</v>
      </c>
      <c r="K653" s="67" t="str">
        <f t="array" ref="K653">INDEX(postDEL!$A$2:$AL782,$O653,36)</f>
        <v/>
      </c>
      <c r="L653" s="67" t="str">
        <f t="array" ref="L653">INDEX(postDEL!$A$2:$AL782,$O653,38)</f>
        <v/>
      </c>
      <c r="M653" s="67" t="str">
        <f t="array" ref="M653">INDEX(postDEL!$A$2:$AL782,$O653,15)</f>
        <v/>
      </c>
      <c r="N653" s="8">
        <f>COUNTIF(postDEL!$A$2:$A782,A653)</f>
        <v>1</v>
      </c>
      <c r="O653" s="13">
        <f>MATCH(A653,postDEL!A$2:A782,0)</f>
        <v>652</v>
      </c>
      <c r="P653" s="8" t="str">
        <f t="shared" si="1"/>
        <v/>
      </c>
      <c r="Q653" s="8">
        <f t="shared" si="2"/>
        <v>0</v>
      </c>
      <c r="R653" s="4"/>
    </row>
    <row r="654">
      <c r="A654" s="209" t="s">
        <v>1761</v>
      </c>
      <c r="B654" s="65">
        <f t="array" ref="B654">INDEX(postDEL!$A$2:$P782,$O654,2)</f>
        <v>44539</v>
      </c>
      <c r="C654" s="208">
        <f t="array" ref="C654">INDEX(postDEL!$A$2:$P782,$O654,3)</f>
        <v>0.2223263889</v>
      </c>
      <c r="D654" s="67" t="str">
        <f t="array" ref="D654">INDEX(postDEL!$A$2:$AN782,$O654,39)</f>
        <v>SpROSA573919</v>
      </c>
      <c r="E654" s="67" t="str">
        <f t="array" ref="E654">INDEX(postDEL!$A$2:$P782,$O654,4)</f>
        <v/>
      </c>
      <c r="F654" s="67" t="str">
        <f t="array" ref="F654">INDEX(postDEL!$A$2:$P782,$O654,5)</f>
        <v/>
      </c>
      <c r="G654" s="67" t="str">
        <f t="array" ref="G654">INDEX(postDEL!$A$2:$P782,$O654,11)</f>
        <v>Negative</v>
      </c>
      <c r="H654" s="67" t="str">
        <f t="array" ref="H654">INDEX(postDEL!$A$2:$AL782,$O654,37)</f>
        <v>Negative</v>
      </c>
      <c r="I654" s="65">
        <f t="array" ref="I654">INDEX(postDEL!$A$2:$AL782,$O654,12)</f>
        <v>44539</v>
      </c>
      <c r="J654" s="208">
        <f t="array" ref="J654">INDEX(postDEL!$A$2:$AL782,$O654,13)</f>
        <v>0.4966782407</v>
      </c>
      <c r="K654" s="67" t="str">
        <f t="array" ref="K654">INDEX(postDEL!$A$2:$AL782,$O654,36)</f>
        <v/>
      </c>
      <c r="L654" s="67" t="str">
        <f t="array" ref="L654">INDEX(postDEL!$A$2:$AL782,$O654,38)</f>
        <v/>
      </c>
      <c r="M654" s="67" t="str">
        <f t="array" ref="M654">INDEX(postDEL!$A$2:$AL782,$O654,15)</f>
        <v/>
      </c>
      <c r="N654" s="8">
        <f>COUNTIF(postDEL!$A$2:$A782,A654)</f>
        <v>1</v>
      </c>
      <c r="O654" s="13">
        <f>MATCH(A654,postDEL!A$2:A782,0)</f>
        <v>653</v>
      </c>
      <c r="P654" s="8" t="str">
        <f t="shared" si="1"/>
        <v/>
      </c>
      <c r="Q654" s="8">
        <f t="shared" si="2"/>
        <v>0</v>
      </c>
      <c r="R654" s="4"/>
    </row>
    <row r="655">
      <c r="A655" s="209" t="s">
        <v>1763</v>
      </c>
      <c r="B655" s="65">
        <f t="array" ref="B655">INDEX(postDEL!$A$2:$P782,$O655,2)</f>
        <v>44539</v>
      </c>
      <c r="C655" s="208">
        <f t="array" ref="C655">INDEX(postDEL!$A$2:$P782,$O655,3)</f>
        <v>0.2250925926</v>
      </c>
      <c r="D655" s="67" t="str">
        <f t="array" ref="D655">INDEX(postDEL!$A$2:$AN782,$O655,39)</f>
        <v>SpROSA573919</v>
      </c>
      <c r="E655" s="67" t="str">
        <f t="array" ref="E655">INDEX(postDEL!$A$2:$P782,$O655,4)</f>
        <v/>
      </c>
      <c r="F655" s="67" t="str">
        <f t="array" ref="F655">INDEX(postDEL!$A$2:$P782,$O655,5)</f>
        <v/>
      </c>
      <c r="G655" s="67" t="str">
        <f t="array" ref="G655">INDEX(postDEL!$A$2:$P782,$O655,11)</f>
        <v>Negative</v>
      </c>
      <c r="H655" s="67" t="str">
        <f t="array" ref="H655">INDEX(postDEL!$A$2:$AL782,$O655,37)</f>
        <v>Negative</v>
      </c>
      <c r="I655" s="65">
        <f t="array" ref="I655">INDEX(postDEL!$A$2:$AL782,$O655,12)</f>
        <v>44539</v>
      </c>
      <c r="J655" s="208">
        <f t="array" ref="J655">INDEX(postDEL!$A$2:$AL782,$O655,13)</f>
        <v>0.4966782407</v>
      </c>
      <c r="K655" s="67" t="str">
        <f t="array" ref="K655">INDEX(postDEL!$A$2:$AL782,$O655,36)</f>
        <v/>
      </c>
      <c r="L655" s="67" t="str">
        <f t="array" ref="L655">INDEX(postDEL!$A$2:$AL782,$O655,38)</f>
        <v/>
      </c>
      <c r="M655" s="67" t="str">
        <f t="array" ref="M655">INDEX(postDEL!$A$2:$AL782,$O655,15)</f>
        <v/>
      </c>
      <c r="N655" s="8">
        <f>COUNTIF(postDEL!$A$2:$A782,A655)</f>
        <v>1</v>
      </c>
      <c r="O655" s="13">
        <f>MATCH(A655,postDEL!A$2:A782,0)</f>
        <v>654</v>
      </c>
      <c r="P655" s="8" t="str">
        <f t="shared" si="1"/>
        <v/>
      </c>
      <c r="Q655" s="8">
        <f t="shared" si="2"/>
        <v>0</v>
      </c>
      <c r="R655" s="4"/>
    </row>
    <row r="656">
      <c r="A656" s="209" t="s">
        <v>1765</v>
      </c>
      <c r="B656" s="65">
        <f t="array" ref="B656">INDEX(postDEL!$A$2:$P782,$O656,2)</f>
        <v>44539</v>
      </c>
      <c r="C656" s="208">
        <f t="array" ref="C656">INDEX(postDEL!$A$2:$P782,$O656,3)</f>
        <v>0.2282986111</v>
      </c>
      <c r="D656" s="67" t="str">
        <f t="array" ref="D656">INDEX(postDEL!$A$2:$AN782,$O656,39)</f>
        <v>SpROSA573919</v>
      </c>
      <c r="E656" s="67" t="str">
        <f t="array" ref="E656">INDEX(postDEL!$A$2:$P782,$O656,4)</f>
        <v/>
      </c>
      <c r="F656" s="67" t="str">
        <f t="array" ref="F656">INDEX(postDEL!$A$2:$P782,$O656,5)</f>
        <v/>
      </c>
      <c r="G656" s="67" t="str">
        <f t="array" ref="G656">INDEX(postDEL!$A$2:$P782,$O656,11)</f>
        <v>Negative</v>
      </c>
      <c r="H656" s="67" t="str">
        <f t="array" ref="H656">INDEX(postDEL!$A$2:$AL782,$O656,37)</f>
        <v>Negative</v>
      </c>
      <c r="I656" s="65">
        <f t="array" ref="I656">INDEX(postDEL!$A$2:$AL782,$O656,12)</f>
        <v>44539</v>
      </c>
      <c r="J656" s="208">
        <f t="array" ref="J656">INDEX(postDEL!$A$2:$AL782,$O656,13)</f>
        <v>0.4966782407</v>
      </c>
      <c r="K656" s="67" t="str">
        <f t="array" ref="K656">INDEX(postDEL!$A$2:$AL782,$O656,36)</f>
        <v/>
      </c>
      <c r="L656" s="67" t="str">
        <f t="array" ref="L656">INDEX(postDEL!$A$2:$AL782,$O656,38)</f>
        <v/>
      </c>
      <c r="M656" s="67" t="str">
        <f t="array" ref="M656">INDEX(postDEL!$A$2:$AL782,$O656,15)</f>
        <v/>
      </c>
      <c r="N656" s="8">
        <f>COUNTIF(postDEL!$A$2:$A782,A656)</f>
        <v>1</v>
      </c>
      <c r="O656" s="13">
        <f>MATCH(A656,postDEL!A$2:A782,0)</f>
        <v>655</v>
      </c>
      <c r="P656" s="8" t="str">
        <f t="shared" si="1"/>
        <v/>
      </c>
      <c r="Q656" s="8">
        <f t="shared" si="2"/>
        <v>0</v>
      </c>
      <c r="R656" s="4"/>
    </row>
    <row r="657">
      <c r="A657" s="209" t="s">
        <v>1767</v>
      </c>
      <c r="B657" s="65">
        <f t="array" ref="B657">INDEX(postDEL!$A$2:$P782,$O657,2)</f>
        <v>44539</v>
      </c>
      <c r="C657" s="208">
        <f t="array" ref="C657">INDEX(postDEL!$A$2:$P782,$O657,3)</f>
        <v>0.2787037037</v>
      </c>
      <c r="D657" s="67" t="str">
        <f t="array" ref="D657">INDEX(postDEL!$A$2:$AN782,$O657,39)</f>
        <v>SpROSA573919</v>
      </c>
      <c r="E657" s="67" t="str">
        <f t="array" ref="E657">INDEX(postDEL!$A$2:$P782,$O657,4)</f>
        <v/>
      </c>
      <c r="F657" s="67" t="str">
        <f t="array" ref="F657">INDEX(postDEL!$A$2:$P782,$O657,5)</f>
        <v/>
      </c>
      <c r="G657" s="67" t="str">
        <f t="array" ref="G657">INDEX(postDEL!$A$2:$P782,$O657,11)</f>
        <v>Negative</v>
      </c>
      <c r="H657" s="67" t="str">
        <f t="array" ref="H657">INDEX(postDEL!$A$2:$AL782,$O657,37)</f>
        <v>Negative</v>
      </c>
      <c r="I657" s="65">
        <f t="array" ref="I657">INDEX(postDEL!$A$2:$AL782,$O657,12)</f>
        <v>44539</v>
      </c>
      <c r="J657" s="208">
        <f t="array" ref="J657">INDEX(postDEL!$A$2:$AL782,$O657,13)</f>
        <v>0.4966782407</v>
      </c>
      <c r="K657" s="67" t="str">
        <f t="array" ref="K657">INDEX(postDEL!$A$2:$AL782,$O657,36)</f>
        <v/>
      </c>
      <c r="L657" s="67" t="str">
        <f t="array" ref="L657">INDEX(postDEL!$A$2:$AL782,$O657,38)</f>
        <v/>
      </c>
      <c r="M657" s="67" t="str">
        <f t="array" ref="M657">INDEX(postDEL!$A$2:$AL782,$O657,15)</f>
        <v/>
      </c>
      <c r="N657" s="8">
        <f>COUNTIF(postDEL!$A$2:$A782,A657)</f>
        <v>1</v>
      </c>
      <c r="O657" s="13">
        <f>MATCH(A657,postDEL!A$2:A782,0)</f>
        <v>656</v>
      </c>
      <c r="P657" s="8" t="str">
        <f t="shared" si="1"/>
        <v/>
      </c>
      <c r="Q657" s="8">
        <f t="shared" si="2"/>
        <v>0</v>
      </c>
      <c r="R657" s="4"/>
    </row>
    <row r="658">
      <c r="A658" s="209" t="s">
        <v>1769</v>
      </c>
      <c r="B658" s="65">
        <f t="array" ref="B658">INDEX(postDEL!$A$2:$P782,$O658,2)</f>
        <v>44539</v>
      </c>
      <c r="C658" s="208">
        <f t="array" ref="C658">INDEX(postDEL!$A$2:$P782,$O658,3)</f>
        <v>0.2788888889</v>
      </c>
      <c r="D658" s="67" t="str">
        <f t="array" ref="D658">INDEX(postDEL!$A$2:$AN782,$O658,39)</f>
        <v>SpROSA573919</v>
      </c>
      <c r="E658" s="67" t="str">
        <f t="array" ref="E658">INDEX(postDEL!$A$2:$P782,$O658,4)</f>
        <v/>
      </c>
      <c r="F658" s="67" t="str">
        <f t="array" ref="F658">INDEX(postDEL!$A$2:$P782,$O658,5)</f>
        <v/>
      </c>
      <c r="G658" s="67" t="str">
        <f t="array" ref="G658">INDEX(postDEL!$A$2:$P782,$O658,11)</f>
        <v>Negative</v>
      </c>
      <c r="H658" s="67" t="str">
        <f t="array" ref="H658">INDEX(postDEL!$A$2:$AL782,$O658,37)</f>
        <v>Negative</v>
      </c>
      <c r="I658" s="65">
        <f t="array" ref="I658">INDEX(postDEL!$A$2:$AL782,$O658,12)</f>
        <v>44539</v>
      </c>
      <c r="J658" s="208">
        <f t="array" ref="J658">INDEX(postDEL!$A$2:$AL782,$O658,13)</f>
        <v>0.4966782407</v>
      </c>
      <c r="K658" s="67" t="str">
        <f t="array" ref="K658">INDEX(postDEL!$A$2:$AL782,$O658,36)</f>
        <v/>
      </c>
      <c r="L658" s="67" t="str">
        <f t="array" ref="L658">INDEX(postDEL!$A$2:$AL782,$O658,38)</f>
        <v/>
      </c>
      <c r="M658" s="67" t="str">
        <f t="array" ref="M658">INDEX(postDEL!$A$2:$AL782,$O658,15)</f>
        <v/>
      </c>
      <c r="N658" s="8">
        <f>COUNTIF(postDEL!$A$2:$A782,A658)</f>
        <v>1</v>
      </c>
      <c r="O658" s="13">
        <f>MATCH(A658,postDEL!A$2:A782,0)</f>
        <v>657</v>
      </c>
      <c r="P658" s="8" t="str">
        <f t="shared" si="1"/>
        <v/>
      </c>
      <c r="Q658" s="8">
        <f t="shared" si="2"/>
        <v>0</v>
      </c>
      <c r="R658" s="4"/>
    </row>
    <row r="659">
      <c r="A659" s="209" t="s">
        <v>1771</v>
      </c>
      <c r="B659" s="65">
        <f t="array" ref="B659">INDEX(postDEL!$A$2:$P782,$O659,2)</f>
        <v>44539</v>
      </c>
      <c r="C659" s="208">
        <f t="array" ref="C659">INDEX(postDEL!$A$2:$P782,$O659,3)</f>
        <v>0.3048842593</v>
      </c>
      <c r="D659" s="67" t="str">
        <f t="array" ref="D659">INDEX(postDEL!$A$2:$AN782,$O659,39)</f>
        <v>SpROSA573919</v>
      </c>
      <c r="E659" s="67" t="str">
        <f t="array" ref="E659">INDEX(postDEL!$A$2:$P782,$O659,4)</f>
        <v/>
      </c>
      <c r="F659" s="67" t="str">
        <f t="array" ref="F659">INDEX(postDEL!$A$2:$P782,$O659,5)</f>
        <v/>
      </c>
      <c r="G659" s="67" t="str">
        <f t="array" ref="G659">INDEX(postDEL!$A$2:$P782,$O659,11)</f>
        <v>Negative</v>
      </c>
      <c r="H659" s="67" t="str">
        <f t="array" ref="H659">INDEX(postDEL!$A$2:$AL782,$O659,37)</f>
        <v>Negative</v>
      </c>
      <c r="I659" s="65">
        <f t="array" ref="I659">INDEX(postDEL!$A$2:$AL782,$O659,12)</f>
        <v>44539</v>
      </c>
      <c r="J659" s="208">
        <f t="array" ref="J659">INDEX(postDEL!$A$2:$AL782,$O659,13)</f>
        <v>0.4966782407</v>
      </c>
      <c r="K659" s="67" t="str">
        <f t="array" ref="K659">INDEX(postDEL!$A$2:$AL782,$O659,36)</f>
        <v/>
      </c>
      <c r="L659" s="67" t="str">
        <f t="array" ref="L659">INDEX(postDEL!$A$2:$AL782,$O659,38)</f>
        <v/>
      </c>
      <c r="M659" s="67" t="str">
        <f t="array" ref="M659">INDEX(postDEL!$A$2:$AL782,$O659,15)</f>
        <v/>
      </c>
      <c r="N659" s="8">
        <f>COUNTIF(postDEL!$A$2:$A782,A659)</f>
        <v>1</v>
      </c>
      <c r="O659" s="13">
        <f>MATCH(A659,postDEL!A$2:A782,0)</f>
        <v>658</v>
      </c>
      <c r="P659" s="8" t="str">
        <f t="shared" si="1"/>
        <v/>
      </c>
      <c r="Q659" s="8">
        <f t="shared" si="2"/>
        <v>0</v>
      </c>
      <c r="R659" s="4"/>
    </row>
    <row r="660">
      <c r="A660" s="209" t="s">
        <v>1773</v>
      </c>
      <c r="B660" s="65">
        <f t="array" ref="B660">INDEX(postDEL!$A$2:$P782,$O660,2)</f>
        <v>44539</v>
      </c>
      <c r="C660" s="208">
        <f t="array" ref="C660">INDEX(postDEL!$A$2:$P782,$O660,3)</f>
        <v>0.3078356481</v>
      </c>
      <c r="D660" s="67" t="str">
        <f t="array" ref="D660">INDEX(postDEL!$A$2:$AN782,$O660,39)</f>
        <v>SpROSA573919</v>
      </c>
      <c r="E660" s="67" t="str">
        <f t="array" ref="E660">INDEX(postDEL!$A$2:$P782,$O660,4)</f>
        <v/>
      </c>
      <c r="F660" s="67" t="str">
        <f t="array" ref="F660">INDEX(postDEL!$A$2:$P782,$O660,5)</f>
        <v/>
      </c>
      <c r="G660" s="67" t="str">
        <f t="array" ref="G660">INDEX(postDEL!$A$2:$P782,$O660,11)</f>
        <v>Negative</v>
      </c>
      <c r="H660" s="67" t="str">
        <f t="array" ref="H660">INDEX(postDEL!$A$2:$AL782,$O660,37)</f>
        <v>Negative</v>
      </c>
      <c r="I660" s="65">
        <f t="array" ref="I660">INDEX(postDEL!$A$2:$AL782,$O660,12)</f>
        <v>44539</v>
      </c>
      <c r="J660" s="208">
        <f t="array" ref="J660">INDEX(postDEL!$A$2:$AL782,$O660,13)</f>
        <v>0.4966782407</v>
      </c>
      <c r="K660" s="67" t="str">
        <f t="array" ref="K660">INDEX(postDEL!$A$2:$AL782,$O660,36)</f>
        <v/>
      </c>
      <c r="L660" s="67" t="str">
        <f t="array" ref="L660">INDEX(postDEL!$A$2:$AL782,$O660,38)</f>
        <v/>
      </c>
      <c r="M660" s="67" t="str">
        <f t="array" ref="M660">INDEX(postDEL!$A$2:$AL782,$O660,15)</f>
        <v/>
      </c>
      <c r="N660" s="8">
        <f>COUNTIF(postDEL!$A$2:$A782,A660)</f>
        <v>1</v>
      </c>
      <c r="O660" s="13">
        <f>MATCH(A660,postDEL!A$2:A782,0)</f>
        <v>659</v>
      </c>
      <c r="P660" s="8" t="str">
        <f t="shared" si="1"/>
        <v/>
      </c>
      <c r="Q660" s="8">
        <f t="shared" si="2"/>
        <v>0</v>
      </c>
      <c r="R660" s="4"/>
    </row>
    <row r="661">
      <c r="A661" s="209" t="s">
        <v>1775</v>
      </c>
      <c r="B661" s="65">
        <f t="array" ref="B661">INDEX(postDEL!$A$2:$P782,$O661,2)</f>
        <v>44539</v>
      </c>
      <c r="C661" s="208">
        <f t="array" ref="C661">INDEX(postDEL!$A$2:$P782,$O661,3)</f>
        <v>0.3082291667</v>
      </c>
      <c r="D661" s="67" t="str">
        <f t="array" ref="D661">INDEX(postDEL!$A$2:$AN782,$O661,39)</f>
        <v>SpROSA573919</v>
      </c>
      <c r="E661" s="67" t="str">
        <f t="array" ref="E661">INDEX(postDEL!$A$2:$P782,$O661,4)</f>
        <v/>
      </c>
      <c r="F661" s="67" t="str">
        <f t="array" ref="F661">INDEX(postDEL!$A$2:$P782,$O661,5)</f>
        <v/>
      </c>
      <c r="G661" s="67" t="str">
        <f t="array" ref="G661">INDEX(postDEL!$A$2:$P782,$O661,11)</f>
        <v>Negative</v>
      </c>
      <c r="H661" s="67" t="str">
        <f t="array" ref="H661">INDEX(postDEL!$A$2:$AL782,$O661,37)</f>
        <v>Negative</v>
      </c>
      <c r="I661" s="65">
        <f t="array" ref="I661">INDEX(postDEL!$A$2:$AL782,$O661,12)</f>
        <v>44539</v>
      </c>
      <c r="J661" s="208">
        <f t="array" ref="J661">INDEX(postDEL!$A$2:$AL782,$O661,13)</f>
        <v>0.4966782407</v>
      </c>
      <c r="K661" s="67" t="str">
        <f t="array" ref="K661">INDEX(postDEL!$A$2:$AL782,$O661,36)</f>
        <v/>
      </c>
      <c r="L661" s="67" t="str">
        <f t="array" ref="L661">INDEX(postDEL!$A$2:$AL782,$O661,38)</f>
        <v/>
      </c>
      <c r="M661" s="67" t="str">
        <f t="array" ref="M661">INDEX(postDEL!$A$2:$AL782,$O661,15)</f>
        <v/>
      </c>
      <c r="N661" s="8">
        <f>COUNTIF(postDEL!$A$2:$A782,A661)</f>
        <v>1</v>
      </c>
      <c r="O661" s="13">
        <f>MATCH(A661,postDEL!A$2:A782,0)</f>
        <v>660</v>
      </c>
      <c r="P661" s="8" t="str">
        <f t="shared" si="1"/>
        <v/>
      </c>
      <c r="Q661" s="8">
        <f t="shared" si="2"/>
        <v>0</v>
      </c>
      <c r="R661" s="4"/>
    </row>
    <row r="662">
      <c r="A662" s="209" t="s">
        <v>1777</v>
      </c>
      <c r="B662" s="65">
        <f t="array" ref="B662">INDEX(postDEL!$A$2:$P782,$O662,2)</f>
        <v>44539</v>
      </c>
      <c r="C662" s="208">
        <f t="array" ref="C662">INDEX(postDEL!$A$2:$P782,$O662,3)</f>
        <v>0.308599537</v>
      </c>
      <c r="D662" s="67" t="str">
        <f t="array" ref="D662">INDEX(postDEL!$A$2:$AN782,$O662,39)</f>
        <v>SpROSA573919</v>
      </c>
      <c r="E662" s="67" t="str">
        <f t="array" ref="E662">INDEX(postDEL!$A$2:$P782,$O662,4)</f>
        <v/>
      </c>
      <c r="F662" s="67" t="str">
        <f t="array" ref="F662">INDEX(postDEL!$A$2:$P782,$O662,5)</f>
        <v/>
      </c>
      <c r="G662" s="67" t="str">
        <f t="array" ref="G662">INDEX(postDEL!$A$2:$P782,$O662,11)</f>
        <v>Negative</v>
      </c>
      <c r="H662" s="67" t="str">
        <f t="array" ref="H662">INDEX(postDEL!$A$2:$AL782,$O662,37)</f>
        <v>Negative</v>
      </c>
      <c r="I662" s="65">
        <f t="array" ref="I662">INDEX(postDEL!$A$2:$AL782,$O662,12)</f>
        <v>44539</v>
      </c>
      <c r="J662" s="208">
        <f t="array" ref="J662">INDEX(postDEL!$A$2:$AL782,$O662,13)</f>
        <v>0.4966782407</v>
      </c>
      <c r="K662" s="67" t="str">
        <f t="array" ref="K662">INDEX(postDEL!$A$2:$AL782,$O662,36)</f>
        <v/>
      </c>
      <c r="L662" s="67" t="str">
        <f t="array" ref="L662">INDEX(postDEL!$A$2:$AL782,$O662,38)</f>
        <v/>
      </c>
      <c r="M662" s="67" t="str">
        <f t="array" ref="M662">INDEX(postDEL!$A$2:$AL782,$O662,15)</f>
        <v/>
      </c>
      <c r="N662" s="8">
        <f>COUNTIF(postDEL!$A$2:$A782,A662)</f>
        <v>1</v>
      </c>
      <c r="O662" s="13">
        <f>MATCH(A662,postDEL!A$2:A782,0)</f>
        <v>661</v>
      </c>
      <c r="P662" s="8" t="str">
        <f t="shared" si="1"/>
        <v/>
      </c>
      <c r="Q662" s="8">
        <f t="shared" si="2"/>
        <v>0</v>
      </c>
      <c r="R662" s="4"/>
    </row>
    <row r="663">
      <c r="A663" s="209" t="s">
        <v>1779</v>
      </c>
      <c r="B663" s="65">
        <f t="array" ref="B663">INDEX(postDEL!$A$2:$P782,$O663,2)</f>
        <v>44539</v>
      </c>
      <c r="C663" s="208">
        <f t="array" ref="C663">INDEX(postDEL!$A$2:$P782,$O663,3)</f>
        <v>0.310787037</v>
      </c>
      <c r="D663" s="67" t="str">
        <f t="array" ref="D663">INDEX(postDEL!$A$2:$AN782,$O663,39)</f>
        <v>SpROSA573919</v>
      </c>
      <c r="E663" s="67" t="str">
        <f t="array" ref="E663">INDEX(postDEL!$A$2:$P782,$O663,4)</f>
        <v/>
      </c>
      <c r="F663" s="67" t="str">
        <f t="array" ref="F663">INDEX(postDEL!$A$2:$P782,$O663,5)</f>
        <v/>
      </c>
      <c r="G663" s="67" t="str">
        <f t="array" ref="G663">INDEX(postDEL!$A$2:$P782,$O663,11)</f>
        <v>Negative</v>
      </c>
      <c r="H663" s="67" t="str">
        <f t="array" ref="H663">INDEX(postDEL!$A$2:$AL782,$O663,37)</f>
        <v>Negative</v>
      </c>
      <c r="I663" s="65">
        <f t="array" ref="I663">INDEX(postDEL!$A$2:$AL782,$O663,12)</f>
        <v>44539</v>
      </c>
      <c r="J663" s="208">
        <f t="array" ref="J663">INDEX(postDEL!$A$2:$AL782,$O663,13)</f>
        <v>0.4966782407</v>
      </c>
      <c r="K663" s="67" t="str">
        <f t="array" ref="K663">INDEX(postDEL!$A$2:$AL782,$O663,36)</f>
        <v/>
      </c>
      <c r="L663" s="67" t="str">
        <f t="array" ref="L663">INDEX(postDEL!$A$2:$AL782,$O663,38)</f>
        <v/>
      </c>
      <c r="M663" s="67" t="str">
        <f t="array" ref="M663">INDEX(postDEL!$A$2:$AL782,$O663,15)</f>
        <v/>
      </c>
      <c r="N663" s="8">
        <f>COUNTIF(postDEL!$A$2:$A782,A663)</f>
        <v>1</v>
      </c>
      <c r="O663" s="13">
        <f>MATCH(A663,postDEL!A$2:A782,0)</f>
        <v>662</v>
      </c>
      <c r="P663" s="8" t="str">
        <f t="shared" si="1"/>
        <v/>
      </c>
      <c r="Q663" s="8">
        <f t="shared" si="2"/>
        <v>0</v>
      </c>
      <c r="R663" s="4"/>
    </row>
    <row r="664">
      <c r="A664" s="209" t="s">
        <v>1781</v>
      </c>
      <c r="B664" s="65">
        <f t="array" ref="B664">INDEX(postDEL!$A$2:$P782,$O664,2)</f>
        <v>44539</v>
      </c>
      <c r="C664" s="208">
        <f t="array" ref="C664">INDEX(postDEL!$A$2:$P782,$O664,3)</f>
        <v>0.3117824074</v>
      </c>
      <c r="D664" s="67" t="str">
        <f t="array" ref="D664">INDEX(postDEL!$A$2:$AN782,$O664,39)</f>
        <v>SpROSA573919</v>
      </c>
      <c r="E664" s="67" t="str">
        <f t="array" ref="E664">INDEX(postDEL!$A$2:$P782,$O664,4)</f>
        <v/>
      </c>
      <c r="F664" s="67" t="str">
        <f t="array" ref="F664">INDEX(postDEL!$A$2:$P782,$O664,5)</f>
        <v/>
      </c>
      <c r="G664" s="67" t="str">
        <f t="array" ref="G664">INDEX(postDEL!$A$2:$P782,$O664,11)</f>
        <v>Negative</v>
      </c>
      <c r="H664" s="67" t="str">
        <f t="array" ref="H664">INDEX(postDEL!$A$2:$AL782,$O664,37)</f>
        <v>Negative</v>
      </c>
      <c r="I664" s="65">
        <f t="array" ref="I664">INDEX(postDEL!$A$2:$AL782,$O664,12)</f>
        <v>44539</v>
      </c>
      <c r="J664" s="208">
        <f t="array" ref="J664">INDEX(postDEL!$A$2:$AL782,$O664,13)</f>
        <v>0.4966782407</v>
      </c>
      <c r="K664" s="67" t="str">
        <f t="array" ref="K664">INDEX(postDEL!$A$2:$AL782,$O664,36)</f>
        <v/>
      </c>
      <c r="L664" s="67" t="str">
        <f t="array" ref="L664">INDEX(postDEL!$A$2:$AL782,$O664,38)</f>
        <v/>
      </c>
      <c r="M664" s="67" t="str">
        <f t="array" ref="M664">INDEX(postDEL!$A$2:$AL782,$O664,15)</f>
        <v/>
      </c>
      <c r="N664" s="8">
        <f>COUNTIF(postDEL!$A$2:$A782,A664)</f>
        <v>1</v>
      </c>
      <c r="O664" s="13">
        <f>MATCH(A664,postDEL!A$2:A782,0)</f>
        <v>663</v>
      </c>
      <c r="P664" s="8" t="str">
        <f t="shared" si="1"/>
        <v/>
      </c>
      <c r="Q664" s="8">
        <f t="shared" si="2"/>
        <v>0</v>
      </c>
      <c r="R664" s="4"/>
    </row>
    <row r="665">
      <c r="A665" s="209" t="s">
        <v>1783</v>
      </c>
      <c r="B665" s="65">
        <f t="array" ref="B665">INDEX(postDEL!$A$2:$P782,$O665,2)</f>
        <v>44539</v>
      </c>
      <c r="C665" s="208">
        <f t="array" ref="C665">INDEX(postDEL!$A$2:$P782,$O665,3)</f>
        <v>0.3120717593</v>
      </c>
      <c r="D665" s="67" t="str">
        <f t="array" ref="D665">INDEX(postDEL!$A$2:$AN782,$O665,39)</f>
        <v>SpROSA573919</v>
      </c>
      <c r="E665" s="67" t="str">
        <f t="array" ref="E665">INDEX(postDEL!$A$2:$P782,$O665,4)</f>
        <v/>
      </c>
      <c r="F665" s="67" t="str">
        <f t="array" ref="F665">INDEX(postDEL!$A$2:$P782,$O665,5)</f>
        <v/>
      </c>
      <c r="G665" s="67" t="str">
        <f t="array" ref="G665">INDEX(postDEL!$A$2:$P782,$O665,11)</f>
        <v>Negative</v>
      </c>
      <c r="H665" s="67" t="str">
        <f t="array" ref="H665">INDEX(postDEL!$A$2:$AL782,$O665,37)</f>
        <v>Negative</v>
      </c>
      <c r="I665" s="65">
        <f t="array" ref="I665">INDEX(postDEL!$A$2:$AL782,$O665,12)</f>
        <v>44539</v>
      </c>
      <c r="J665" s="208">
        <f t="array" ref="J665">INDEX(postDEL!$A$2:$AL782,$O665,13)</f>
        <v>0.4966782407</v>
      </c>
      <c r="K665" s="67" t="str">
        <f t="array" ref="K665">INDEX(postDEL!$A$2:$AL782,$O665,36)</f>
        <v/>
      </c>
      <c r="L665" s="67" t="str">
        <f t="array" ref="L665">INDEX(postDEL!$A$2:$AL782,$O665,38)</f>
        <v/>
      </c>
      <c r="M665" s="67" t="str">
        <f t="array" ref="M665">INDEX(postDEL!$A$2:$AL782,$O665,15)</f>
        <v/>
      </c>
      <c r="N665" s="8">
        <f>COUNTIF(postDEL!$A$2:$A782,A665)</f>
        <v>1</v>
      </c>
      <c r="O665" s="13">
        <f>MATCH(A665,postDEL!A$2:A782,0)</f>
        <v>664</v>
      </c>
      <c r="P665" s="8" t="str">
        <f t="shared" si="1"/>
        <v/>
      </c>
      <c r="Q665" s="8">
        <f t="shared" si="2"/>
        <v>0</v>
      </c>
      <c r="R665" s="4"/>
    </row>
    <row r="666">
      <c r="A666" s="209" t="s">
        <v>1785</v>
      </c>
      <c r="B666" s="65">
        <f t="array" ref="B666">INDEX(postDEL!$A$2:$P782,$O666,2)</f>
        <v>44539</v>
      </c>
      <c r="C666" s="208">
        <f t="array" ref="C666">INDEX(postDEL!$A$2:$P782,$O666,3)</f>
        <v>0.3137037037</v>
      </c>
      <c r="D666" s="67" t="str">
        <f t="array" ref="D666">INDEX(postDEL!$A$2:$AN782,$O666,39)</f>
        <v>SpROSA573919</v>
      </c>
      <c r="E666" s="67" t="str">
        <f t="array" ref="E666">INDEX(postDEL!$A$2:$P782,$O666,4)</f>
        <v/>
      </c>
      <c r="F666" s="67" t="str">
        <f t="array" ref="F666">INDEX(postDEL!$A$2:$P782,$O666,5)</f>
        <v/>
      </c>
      <c r="G666" s="67" t="str">
        <f t="array" ref="G666">INDEX(postDEL!$A$2:$P782,$O666,11)</f>
        <v>Negative</v>
      </c>
      <c r="H666" s="67" t="str">
        <f t="array" ref="H666">INDEX(postDEL!$A$2:$AL782,$O666,37)</f>
        <v>Negative</v>
      </c>
      <c r="I666" s="65">
        <f t="array" ref="I666">INDEX(postDEL!$A$2:$AL782,$O666,12)</f>
        <v>44539</v>
      </c>
      <c r="J666" s="208">
        <f t="array" ref="J666">INDEX(postDEL!$A$2:$AL782,$O666,13)</f>
        <v>0.4966782407</v>
      </c>
      <c r="K666" s="67" t="str">
        <f t="array" ref="K666">INDEX(postDEL!$A$2:$AL782,$O666,36)</f>
        <v/>
      </c>
      <c r="L666" s="67" t="str">
        <f t="array" ref="L666">INDEX(postDEL!$A$2:$AL782,$O666,38)</f>
        <v/>
      </c>
      <c r="M666" s="67" t="str">
        <f t="array" ref="M666">INDEX(postDEL!$A$2:$AL782,$O666,15)</f>
        <v/>
      </c>
      <c r="N666" s="8">
        <f>COUNTIF(postDEL!$A$2:$A782,A666)</f>
        <v>1</v>
      </c>
      <c r="O666" s="13">
        <f>MATCH(A666,postDEL!A$2:A782,0)</f>
        <v>665</v>
      </c>
      <c r="P666" s="8" t="str">
        <f t="shared" si="1"/>
        <v/>
      </c>
      <c r="Q666" s="8">
        <f t="shared" si="2"/>
        <v>0</v>
      </c>
      <c r="R666" s="4"/>
    </row>
    <row r="667">
      <c r="A667" s="209" t="s">
        <v>1787</v>
      </c>
      <c r="B667" s="65">
        <f t="array" ref="B667">INDEX(postDEL!$A$2:$P782,$O667,2)</f>
        <v>44539</v>
      </c>
      <c r="C667" s="208">
        <f t="array" ref="C667">INDEX(postDEL!$A$2:$P782,$O667,3)</f>
        <v>0.3163888889</v>
      </c>
      <c r="D667" s="67" t="str">
        <f t="array" ref="D667">INDEX(postDEL!$A$2:$AN782,$O667,39)</f>
        <v>SpROSA573919</v>
      </c>
      <c r="E667" s="67" t="str">
        <f t="array" ref="E667">INDEX(postDEL!$A$2:$P782,$O667,4)</f>
        <v/>
      </c>
      <c r="F667" s="67" t="str">
        <f t="array" ref="F667">INDEX(postDEL!$A$2:$P782,$O667,5)</f>
        <v/>
      </c>
      <c r="G667" s="67" t="str">
        <f t="array" ref="G667">INDEX(postDEL!$A$2:$P782,$O667,11)</f>
        <v>Negative</v>
      </c>
      <c r="H667" s="67" t="str">
        <f t="array" ref="H667">INDEX(postDEL!$A$2:$AL782,$O667,37)</f>
        <v>Negative</v>
      </c>
      <c r="I667" s="65">
        <f t="array" ref="I667">INDEX(postDEL!$A$2:$AL782,$O667,12)</f>
        <v>44539</v>
      </c>
      <c r="J667" s="208">
        <f t="array" ref="J667">INDEX(postDEL!$A$2:$AL782,$O667,13)</f>
        <v>0.4966782407</v>
      </c>
      <c r="K667" s="67" t="str">
        <f t="array" ref="K667">INDEX(postDEL!$A$2:$AL782,$O667,36)</f>
        <v/>
      </c>
      <c r="L667" s="67" t="str">
        <f t="array" ref="L667">INDEX(postDEL!$A$2:$AL782,$O667,38)</f>
        <v/>
      </c>
      <c r="M667" s="67" t="str">
        <f t="array" ref="M667">INDEX(postDEL!$A$2:$AL782,$O667,15)</f>
        <v/>
      </c>
      <c r="N667" s="8">
        <f>COUNTIF(postDEL!$A$2:$A782,A667)</f>
        <v>1</v>
      </c>
      <c r="O667" s="13">
        <f>MATCH(A667,postDEL!A$2:A782,0)</f>
        <v>666</v>
      </c>
      <c r="P667" s="8" t="str">
        <f t="shared" si="1"/>
        <v/>
      </c>
      <c r="Q667" s="8">
        <f t="shared" si="2"/>
        <v>0</v>
      </c>
      <c r="R667" s="4"/>
    </row>
    <row r="668">
      <c r="A668" s="209" t="s">
        <v>1789</v>
      </c>
      <c r="B668" s="65">
        <f t="array" ref="B668">INDEX(postDEL!$A$2:$P782,$O668,2)</f>
        <v>44539</v>
      </c>
      <c r="C668" s="208">
        <f t="array" ref="C668">INDEX(postDEL!$A$2:$P782,$O668,3)</f>
        <v>0.3247800926</v>
      </c>
      <c r="D668" s="67" t="str">
        <f t="array" ref="D668">INDEX(postDEL!$A$2:$AN782,$O668,39)</f>
        <v>SpROSA573919</v>
      </c>
      <c r="E668" s="67" t="str">
        <f t="array" ref="E668">INDEX(postDEL!$A$2:$P782,$O668,4)</f>
        <v/>
      </c>
      <c r="F668" s="67" t="str">
        <f t="array" ref="F668">INDEX(postDEL!$A$2:$P782,$O668,5)</f>
        <v/>
      </c>
      <c r="G668" s="67" t="str">
        <f t="array" ref="G668">INDEX(postDEL!$A$2:$P782,$O668,11)</f>
        <v>Negative</v>
      </c>
      <c r="H668" s="67" t="str">
        <f t="array" ref="H668">INDEX(postDEL!$A$2:$AL782,$O668,37)</f>
        <v>Negative</v>
      </c>
      <c r="I668" s="65">
        <f t="array" ref="I668">INDEX(postDEL!$A$2:$AL782,$O668,12)</f>
        <v>44539</v>
      </c>
      <c r="J668" s="208">
        <f t="array" ref="J668">INDEX(postDEL!$A$2:$AL782,$O668,13)</f>
        <v>0.4966782407</v>
      </c>
      <c r="K668" s="67" t="str">
        <f t="array" ref="K668">INDEX(postDEL!$A$2:$AL782,$O668,36)</f>
        <v/>
      </c>
      <c r="L668" s="67" t="str">
        <f t="array" ref="L668">INDEX(postDEL!$A$2:$AL782,$O668,38)</f>
        <v/>
      </c>
      <c r="M668" s="67" t="str">
        <f t="array" ref="M668">INDEX(postDEL!$A$2:$AL782,$O668,15)</f>
        <v/>
      </c>
      <c r="N668" s="8">
        <f>COUNTIF(postDEL!$A$2:$A782,A668)</f>
        <v>1</v>
      </c>
      <c r="O668" s="13">
        <f>MATCH(A668,postDEL!A$2:A782,0)</f>
        <v>667</v>
      </c>
      <c r="P668" s="8" t="str">
        <f t="shared" si="1"/>
        <v/>
      </c>
      <c r="Q668" s="8">
        <f t="shared" si="2"/>
        <v>0</v>
      </c>
      <c r="R668" s="4"/>
    </row>
    <row r="669">
      <c r="A669" s="209" t="s">
        <v>1791</v>
      </c>
      <c r="B669" s="65">
        <f t="array" ref="B669">INDEX(postDEL!$A$2:$P782,$O669,2)</f>
        <v>44540</v>
      </c>
      <c r="C669" s="208">
        <f t="array" ref="C669">INDEX(postDEL!$A$2:$P782,$O669,3)</f>
        <v>0.2245833333</v>
      </c>
      <c r="D669" s="67" t="str">
        <f t="array" ref="D669">INDEX(postDEL!$A$2:$AN782,$O669,39)</f>
        <v>SpROSA145068</v>
      </c>
      <c r="E669" s="67" t="str">
        <f t="array" ref="E669">INDEX(postDEL!$A$2:$P782,$O669,4)</f>
        <v/>
      </c>
      <c r="F669" s="67" t="str">
        <f t="array" ref="F669">INDEX(postDEL!$A$2:$P782,$O669,5)</f>
        <v/>
      </c>
      <c r="G669" s="67" t="str">
        <f t="array" ref="G669">INDEX(postDEL!$A$2:$P782,$O669,11)</f>
        <v>Negative</v>
      </c>
      <c r="H669" s="67" t="str">
        <f t="array" ref="H669">INDEX(postDEL!$A$2:$AL782,$O669,37)</f>
        <v>Negative</v>
      </c>
      <c r="I669" s="65">
        <f t="array" ref="I669">INDEX(postDEL!$A$2:$AL782,$O669,12)</f>
        <v>44540</v>
      </c>
      <c r="J669" s="208">
        <f t="array" ref="J669">INDEX(postDEL!$A$2:$AL782,$O669,13)</f>
        <v>0.486412037</v>
      </c>
      <c r="K669" s="67" t="str">
        <f t="array" ref="K669">INDEX(postDEL!$A$2:$AL782,$O669,36)</f>
        <v/>
      </c>
      <c r="L669" s="67" t="str">
        <f t="array" ref="L669">INDEX(postDEL!$A$2:$AL782,$O669,38)</f>
        <v/>
      </c>
      <c r="M669" s="67" t="str">
        <f t="array" ref="M669">INDEX(postDEL!$A$2:$AL782,$O669,15)</f>
        <v/>
      </c>
      <c r="N669" s="8">
        <f>COUNTIF(postDEL!$A$2:$A782,A669)</f>
        <v>1</v>
      </c>
      <c r="O669" s="13">
        <f>MATCH(A669,postDEL!A$2:A782,0)</f>
        <v>668</v>
      </c>
      <c r="P669" s="8" t="b">
        <f t="shared" si="1"/>
        <v>1</v>
      </c>
      <c r="Q669" s="8">
        <f t="shared" si="2"/>
        <v>0</v>
      </c>
      <c r="R669" s="4"/>
    </row>
    <row r="670">
      <c r="A670" s="209" t="s">
        <v>1793</v>
      </c>
      <c r="B670" s="65">
        <f t="array" ref="B670">INDEX(postDEL!$A$2:$P782,$O670,2)</f>
        <v>44540</v>
      </c>
      <c r="C670" s="208">
        <f t="array" ref="C670">INDEX(postDEL!$A$2:$P782,$O670,3)</f>
        <v>0.2264814815</v>
      </c>
      <c r="D670" s="67" t="str">
        <f t="array" ref="D670">INDEX(postDEL!$A$2:$AN782,$O670,39)</f>
        <v>SpROSA145068</v>
      </c>
      <c r="E670" s="67" t="str">
        <f t="array" ref="E670">INDEX(postDEL!$A$2:$P782,$O670,4)</f>
        <v/>
      </c>
      <c r="F670" s="67" t="str">
        <f t="array" ref="F670">INDEX(postDEL!$A$2:$P782,$O670,5)</f>
        <v/>
      </c>
      <c r="G670" s="67" t="str">
        <f t="array" ref="G670">INDEX(postDEL!$A$2:$P782,$O670,11)</f>
        <v>Negative</v>
      </c>
      <c r="H670" s="67" t="str">
        <f t="array" ref="H670">INDEX(postDEL!$A$2:$AL782,$O670,37)</f>
        <v>Negative</v>
      </c>
      <c r="I670" s="65">
        <f t="array" ref="I670">INDEX(postDEL!$A$2:$AL782,$O670,12)</f>
        <v>44540</v>
      </c>
      <c r="J670" s="208">
        <f t="array" ref="J670">INDEX(postDEL!$A$2:$AL782,$O670,13)</f>
        <v>0.486412037</v>
      </c>
      <c r="K670" s="67" t="str">
        <f t="array" ref="K670">INDEX(postDEL!$A$2:$AL782,$O670,36)</f>
        <v/>
      </c>
      <c r="L670" s="67" t="str">
        <f t="array" ref="L670">INDEX(postDEL!$A$2:$AL782,$O670,38)</f>
        <v/>
      </c>
      <c r="M670" s="67" t="str">
        <f t="array" ref="M670">INDEX(postDEL!$A$2:$AL782,$O670,15)</f>
        <v/>
      </c>
      <c r="N670" s="8">
        <f>COUNTIF(postDEL!$A$2:$A782,A670)</f>
        <v>1</v>
      </c>
      <c r="O670" s="13">
        <f>MATCH(A670,postDEL!A$2:A782,0)</f>
        <v>669</v>
      </c>
      <c r="P670" s="8" t="str">
        <f t="shared" si="1"/>
        <v/>
      </c>
      <c r="Q670" s="8">
        <f t="shared" si="2"/>
        <v>0</v>
      </c>
      <c r="R670" s="4"/>
    </row>
    <row r="671">
      <c r="A671" s="209" t="s">
        <v>1795</v>
      </c>
      <c r="B671" s="65">
        <f t="array" ref="B671">INDEX(postDEL!$A$2:$P782,$O671,2)</f>
        <v>44540</v>
      </c>
      <c r="C671" s="208">
        <f t="array" ref="C671">INDEX(postDEL!$A$2:$P782,$O671,3)</f>
        <v>0.226724537</v>
      </c>
      <c r="D671" s="67" t="str">
        <f t="array" ref="D671">INDEX(postDEL!$A$2:$AN782,$O671,39)</f>
        <v>SpROSA145068</v>
      </c>
      <c r="E671" s="67" t="str">
        <f t="array" ref="E671">INDEX(postDEL!$A$2:$P782,$O671,4)</f>
        <v/>
      </c>
      <c r="F671" s="67" t="str">
        <f t="array" ref="F671">INDEX(postDEL!$A$2:$P782,$O671,5)</f>
        <v/>
      </c>
      <c r="G671" s="67" t="str">
        <f t="array" ref="G671">INDEX(postDEL!$A$2:$P782,$O671,11)</f>
        <v>Negative</v>
      </c>
      <c r="H671" s="67" t="str">
        <f t="array" ref="H671">INDEX(postDEL!$A$2:$AL782,$O671,37)</f>
        <v>Negative</v>
      </c>
      <c r="I671" s="65">
        <f t="array" ref="I671">INDEX(postDEL!$A$2:$AL782,$O671,12)</f>
        <v>44540</v>
      </c>
      <c r="J671" s="208">
        <f t="array" ref="J671">INDEX(postDEL!$A$2:$AL782,$O671,13)</f>
        <v>0.486412037</v>
      </c>
      <c r="K671" s="67" t="str">
        <f t="array" ref="K671">INDEX(postDEL!$A$2:$AL782,$O671,36)</f>
        <v/>
      </c>
      <c r="L671" s="67" t="str">
        <f t="array" ref="L671">INDEX(postDEL!$A$2:$AL782,$O671,38)</f>
        <v/>
      </c>
      <c r="M671" s="67" t="str">
        <f t="array" ref="M671">INDEX(postDEL!$A$2:$AL782,$O671,15)</f>
        <v/>
      </c>
      <c r="N671" s="8">
        <f>COUNTIF(postDEL!$A$2:$A782,A671)</f>
        <v>1</v>
      </c>
      <c r="O671" s="13">
        <f>MATCH(A671,postDEL!A$2:A782,0)</f>
        <v>670</v>
      </c>
      <c r="P671" s="8" t="str">
        <f t="shared" si="1"/>
        <v/>
      </c>
      <c r="Q671" s="8">
        <f t="shared" si="2"/>
        <v>0</v>
      </c>
      <c r="R671" s="4"/>
    </row>
    <row r="672">
      <c r="A672" s="209" t="s">
        <v>1797</v>
      </c>
      <c r="B672" s="65">
        <f t="array" ref="B672">INDEX(postDEL!$A$2:$P782,$O672,2)</f>
        <v>44540</v>
      </c>
      <c r="C672" s="208">
        <f t="array" ref="C672">INDEX(postDEL!$A$2:$P782,$O672,3)</f>
        <v>0.2284837963</v>
      </c>
      <c r="D672" s="67" t="str">
        <f t="array" ref="D672">INDEX(postDEL!$A$2:$AN782,$O672,39)</f>
        <v>SpROSA145068</v>
      </c>
      <c r="E672" s="67" t="str">
        <f t="array" ref="E672">INDEX(postDEL!$A$2:$P782,$O672,4)</f>
        <v/>
      </c>
      <c r="F672" s="67" t="str">
        <f t="array" ref="F672">INDEX(postDEL!$A$2:$P782,$O672,5)</f>
        <v/>
      </c>
      <c r="G672" s="67" t="str">
        <f t="array" ref="G672">INDEX(postDEL!$A$2:$P782,$O672,11)</f>
        <v>Negative</v>
      </c>
      <c r="H672" s="67" t="str">
        <f t="array" ref="H672">INDEX(postDEL!$A$2:$AL782,$O672,37)</f>
        <v>Negative</v>
      </c>
      <c r="I672" s="65">
        <f t="array" ref="I672">INDEX(postDEL!$A$2:$AL782,$O672,12)</f>
        <v>44540</v>
      </c>
      <c r="J672" s="208">
        <f t="array" ref="J672">INDEX(postDEL!$A$2:$AL782,$O672,13)</f>
        <v>0.486412037</v>
      </c>
      <c r="K672" s="67" t="str">
        <f t="array" ref="K672">INDEX(postDEL!$A$2:$AL782,$O672,36)</f>
        <v/>
      </c>
      <c r="L672" s="67" t="str">
        <f t="array" ref="L672">INDEX(postDEL!$A$2:$AL782,$O672,38)</f>
        <v/>
      </c>
      <c r="M672" s="67" t="str">
        <f t="array" ref="M672">INDEX(postDEL!$A$2:$AL782,$O672,15)</f>
        <v/>
      </c>
      <c r="N672" s="8">
        <f>COUNTIF(postDEL!$A$2:$A782,A672)</f>
        <v>1</v>
      </c>
      <c r="O672" s="13">
        <f>MATCH(A672,postDEL!A$2:A782,0)</f>
        <v>671</v>
      </c>
      <c r="P672" s="8" t="str">
        <f t="shared" si="1"/>
        <v/>
      </c>
      <c r="Q672" s="8">
        <f t="shared" si="2"/>
        <v>0</v>
      </c>
      <c r="R672" s="4"/>
    </row>
    <row r="673">
      <c r="A673" s="209" t="s">
        <v>1799</v>
      </c>
      <c r="B673" s="65">
        <f t="array" ref="B673">INDEX(postDEL!$A$2:$P782,$O673,2)</f>
        <v>44540</v>
      </c>
      <c r="C673" s="208">
        <f t="array" ref="C673">INDEX(postDEL!$A$2:$P782,$O673,3)</f>
        <v>0.2300810185</v>
      </c>
      <c r="D673" s="67" t="str">
        <f t="array" ref="D673">INDEX(postDEL!$A$2:$AN782,$O673,39)</f>
        <v>SpROSA145068</v>
      </c>
      <c r="E673" s="67" t="str">
        <f t="array" ref="E673">INDEX(postDEL!$A$2:$P782,$O673,4)</f>
        <v/>
      </c>
      <c r="F673" s="67" t="str">
        <f t="array" ref="F673">INDEX(postDEL!$A$2:$P782,$O673,5)</f>
        <v/>
      </c>
      <c r="G673" s="67" t="str">
        <f t="array" ref="G673">INDEX(postDEL!$A$2:$P782,$O673,11)</f>
        <v>Negative</v>
      </c>
      <c r="H673" s="67" t="str">
        <f t="array" ref="H673">INDEX(postDEL!$A$2:$AL782,$O673,37)</f>
        <v>Negative</v>
      </c>
      <c r="I673" s="65">
        <f t="array" ref="I673">INDEX(postDEL!$A$2:$AL782,$O673,12)</f>
        <v>44540</v>
      </c>
      <c r="J673" s="208">
        <f t="array" ref="J673">INDEX(postDEL!$A$2:$AL782,$O673,13)</f>
        <v>0.486412037</v>
      </c>
      <c r="K673" s="67" t="str">
        <f t="array" ref="K673">INDEX(postDEL!$A$2:$AL782,$O673,36)</f>
        <v/>
      </c>
      <c r="L673" s="67" t="str">
        <f t="array" ref="L673">INDEX(postDEL!$A$2:$AL782,$O673,38)</f>
        <v/>
      </c>
      <c r="M673" s="67" t="str">
        <f t="array" ref="M673">INDEX(postDEL!$A$2:$AL782,$O673,15)</f>
        <v/>
      </c>
      <c r="N673" s="8">
        <f>COUNTIF(postDEL!$A$2:$A782,A673)</f>
        <v>1</v>
      </c>
      <c r="O673" s="13">
        <f>MATCH(A673,postDEL!A$2:A782,0)</f>
        <v>672</v>
      </c>
      <c r="P673" s="8" t="str">
        <f t="shared" si="1"/>
        <v/>
      </c>
      <c r="Q673" s="8">
        <f t="shared" si="2"/>
        <v>0</v>
      </c>
      <c r="R673" s="4"/>
    </row>
    <row r="674">
      <c r="A674" s="209" t="s">
        <v>1801</v>
      </c>
      <c r="B674" s="65">
        <f t="array" ref="B674">INDEX(postDEL!$A$2:$P782,$O674,2)</f>
        <v>44540</v>
      </c>
      <c r="C674" s="208">
        <f t="array" ref="C674">INDEX(postDEL!$A$2:$P782,$O674,3)</f>
        <v>0.2310763889</v>
      </c>
      <c r="D674" s="67" t="str">
        <f t="array" ref="D674">INDEX(postDEL!$A$2:$AN782,$O674,39)</f>
        <v>SpROSA145068</v>
      </c>
      <c r="E674" s="67" t="str">
        <f t="array" ref="E674">INDEX(postDEL!$A$2:$P782,$O674,4)</f>
        <v/>
      </c>
      <c r="F674" s="67" t="str">
        <f t="array" ref="F674">INDEX(postDEL!$A$2:$P782,$O674,5)</f>
        <v/>
      </c>
      <c r="G674" s="67" t="str">
        <f t="array" ref="G674">INDEX(postDEL!$A$2:$P782,$O674,11)</f>
        <v>Negative</v>
      </c>
      <c r="H674" s="67" t="str">
        <f t="array" ref="H674">INDEX(postDEL!$A$2:$AL782,$O674,37)</f>
        <v>Negative</v>
      </c>
      <c r="I674" s="65">
        <f t="array" ref="I674">INDEX(postDEL!$A$2:$AL782,$O674,12)</f>
        <v>44540</v>
      </c>
      <c r="J674" s="208">
        <f t="array" ref="J674">INDEX(postDEL!$A$2:$AL782,$O674,13)</f>
        <v>0.486412037</v>
      </c>
      <c r="K674" s="67" t="str">
        <f t="array" ref="K674">INDEX(postDEL!$A$2:$AL782,$O674,36)</f>
        <v/>
      </c>
      <c r="L674" s="67" t="str">
        <f t="array" ref="L674">INDEX(postDEL!$A$2:$AL782,$O674,38)</f>
        <v/>
      </c>
      <c r="M674" s="67" t="str">
        <f t="array" ref="M674">INDEX(postDEL!$A$2:$AL782,$O674,15)</f>
        <v/>
      </c>
      <c r="N674" s="8">
        <f>COUNTIF(postDEL!$A$2:$A782,A674)</f>
        <v>1</v>
      </c>
      <c r="O674" s="13">
        <f>MATCH(A674,postDEL!A$2:A782,0)</f>
        <v>673</v>
      </c>
      <c r="P674" s="8" t="str">
        <f t="shared" si="1"/>
        <v/>
      </c>
      <c r="Q674" s="8">
        <f t="shared" si="2"/>
        <v>0</v>
      </c>
      <c r="R674" s="4"/>
    </row>
    <row r="675">
      <c r="A675" s="209" t="s">
        <v>1803</v>
      </c>
      <c r="B675" s="65">
        <f t="array" ref="B675">INDEX(postDEL!$A$2:$P782,$O675,2)</f>
        <v>44540</v>
      </c>
      <c r="C675" s="208">
        <f t="array" ref="C675">INDEX(postDEL!$A$2:$P782,$O675,3)</f>
        <v>0.2313310185</v>
      </c>
      <c r="D675" s="67" t="str">
        <f t="array" ref="D675">INDEX(postDEL!$A$2:$AN782,$O675,39)</f>
        <v>SpROSA145068</v>
      </c>
      <c r="E675" s="67" t="str">
        <f t="array" ref="E675">INDEX(postDEL!$A$2:$P782,$O675,4)</f>
        <v/>
      </c>
      <c r="F675" s="67" t="str">
        <f t="array" ref="F675">INDEX(postDEL!$A$2:$P782,$O675,5)</f>
        <v/>
      </c>
      <c r="G675" s="67" t="str">
        <f t="array" ref="G675">INDEX(postDEL!$A$2:$P782,$O675,11)</f>
        <v>Negative</v>
      </c>
      <c r="H675" s="67" t="str">
        <f t="array" ref="H675">INDEX(postDEL!$A$2:$AL782,$O675,37)</f>
        <v>Negative</v>
      </c>
      <c r="I675" s="65">
        <f t="array" ref="I675">INDEX(postDEL!$A$2:$AL782,$O675,12)</f>
        <v>44540</v>
      </c>
      <c r="J675" s="208">
        <f t="array" ref="J675">INDEX(postDEL!$A$2:$AL782,$O675,13)</f>
        <v>0.486412037</v>
      </c>
      <c r="K675" s="67" t="str">
        <f t="array" ref="K675">INDEX(postDEL!$A$2:$AL782,$O675,36)</f>
        <v/>
      </c>
      <c r="L675" s="67" t="str">
        <f t="array" ref="L675">INDEX(postDEL!$A$2:$AL782,$O675,38)</f>
        <v/>
      </c>
      <c r="M675" s="67" t="str">
        <f t="array" ref="M675">INDEX(postDEL!$A$2:$AL782,$O675,15)</f>
        <v/>
      </c>
      <c r="N675" s="8">
        <f>COUNTIF(postDEL!$A$2:$A782,A675)</f>
        <v>1</v>
      </c>
      <c r="O675" s="13">
        <f>MATCH(A675,postDEL!A$2:A782,0)</f>
        <v>674</v>
      </c>
      <c r="P675" s="8" t="str">
        <f t="shared" si="1"/>
        <v/>
      </c>
      <c r="Q675" s="8">
        <f t="shared" si="2"/>
        <v>0</v>
      </c>
      <c r="R675" s="4"/>
    </row>
    <row r="676">
      <c r="A676" s="209" t="s">
        <v>1805</v>
      </c>
      <c r="B676" s="65">
        <f t="array" ref="B676">INDEX(postDEL!$A$2:$P782,$O676,2)</f>
        <v>44540</v>
      </c>
      <c r="C676" s="208">
        <f t="array" ref="C676">INDEX(postDEL!$A$2:$P782,$O676,3)</f>
        <v>0.2325578704</v>
      </c>
      <c r="D676" s="67" t="str">
        <f t="array" ref="D676">INDEX(postDEL!$A$2:$AN782,$O676,39)</f>
        <v>SpROSA145068</v>
      </c>
      <c r="E676" s="67" t="str">
        <f t="array" ref="E676">INDEX(postDEL!$A$2:$P782,$O676,4)</f>
        <v/>
      </c>
      <c r="F676" s="67" t="str">
        <f t="array" ref="F676">INDEX(postDEL!$A$2:$P782,$O676,5)</f>
        <v/>
      </c>
      <c r="G676" s="67" t="str">
        <f t="array" ref="G676">INDEX(postDEL!$A$2:$P782,$O676,11)</f>
        <v>Negative</v>
      </c>
      <c r="H676" s="67" t="str">
        <f t="array" ref="H676">INDEX(postDEL!$A$2:$AL782,$O676,37)</f>
        <v>Negative</v>
      </c>
      <c r="I676" s="65">
        <f t="array" ref="I676">INDEX(postDEL!$A$2:$AL782,$O676,12)</f>
        <v>44540</v>
      </c>
      <c r="J676" s="208">
        <f t="array" ref="J676">INDEX(postDEL!$A$2:$AL782,$O676,13)</f>
        <v>0.486412037</v>
      </c>
      <c r="K676" s="67" t="str">
        <f t="array" ref="K676">INDEX(postDEL!$A$2:$AL782,$O676,36)</f>
        <v/>
      </c>
      <c r="L676" s="67" t="str">
        <f t="array" ref="L676">INDEX(postDEL!$A$2:$AL782,$O676,38)</f>
        <v/>
      </c>
      <c r="M676" s="67" t="str">
        <f t="array" ref="M676">INDEX(postDEL!$A$2:$AL782,$O676,15)</f>
        <v/>
      </c>
      <c r="N676" s="8">
        <f>COUNTIF(postDEL!$A$2:$A782,A676)</f>
        <v>1</v>
      </c>
      <c r="O676" s="13">
        <f>MATCH(A676,postDEL!A$2:A782,0)</f>
        <v>675</v>
      </c>
      <c r="P676" s="8" t="str">
        <f t="shared" si="1"/>
        <v/>
      </c>
      <c r="Q676" s="8">
        <f t="shared" si="2"/>
        <v>0</v>
      </c>
      <c r="R676" s="4"/>
    </row>
    <row r="677">
      <c r="A677" s="209" t="s">
        <v>1807</v>
      </c>
      <c r="B677" s="65">
        <f t="array" ref="B677">INDEX(postDEL!$A$2:$P782,$O677,2)</f>
        <v>44540</v>
      </c>
      <c r="C677" s="208">
        <f t="array" ref="C677">INDEX(postDEL!$A$2:$P782,$O677,3)</f>
        <v>0.2383564815</v>
      </c>
      <c r="D677" s="67" t="str">
        <f t="array" ref="D677">INDEX(postDEL!$A$2:$AN782,$O677,39)</f>
        <v>SpROSA145068</v>
      </c>
      <c r="E677" s="67" t="str">
        <f t="array" ref="E677">INDEX(postDEL!$A$2:$P782,$O677,4)</f>
        <v/>
      </c>
      <c r="F677" s="67" t="str">
        <f t="array" ref="F677">INDEX(postDEL!$A$2:$P782,$O677,5)</f>
        <v/>
      </c>
      <c r="G677" s="67" t="str">
        <f t="array" ref="G677">INDEX(postDEL!$A$2:$P782,$O677,11)</f>
        <v>Negative</v>
      </c>
      <c r="H677" s="67" t="str">
        <f t="array" ref="H677">INDEX(postDEL!$A$2:$AL782,$O677,37)</f>
        <v>Negative</v>
      </c>
      <c r="I677" s="65">
        <f t="array" ref="I677">INDEX(postDEL!$A$2:$AL782,$O677,12)</f>
        <v>44540</v>
      </c>
      <c r="J677" s="208">
        <f t="array" ref="J677">INDEX(postDEL!$A$2:$AL782,$O677,13)</f>
        <v>0.486412037</v>
      </c>
      <c r="K677" s="67" t="str">
        <f t="array" ref="K677">INDEX(postDEL!$A$2:$AL782,$O677,36)</f>
        <v/>
      </c>
      <c r="L677" s="67" t="str">
        <f t="array" ref="L677">INDEX(postDEL!$A$2:$AL782,$O677,38)</f>
        <v/>
      </c>
      <c r="M677" s="67" t="str">
        <f t="array" ref="M677">INDEX(postDEL!$A$2:$AL782,$O677,15)</f>
        <v/>
      </c>
      <c r="N677" s="8">
        <f>COUNTIF(postDEL!$A$2:$A782,A677)</f>
        <v>1</v>
      </c>
      <c r="O677" s="13">
        <f>MATCH(A677,postDEL!A$2:A782,0)</f>
        <v>676</v>
      </c>
      <c r="P677" s="8" t="str">
        <f t="shared" si="1"/>
        <v/>
      </c>
      <c r="Q677" s="8">
        <f t="shared" si="2"/>
        <v>0</v>
      </c>
      <c r="R677" s="4"/>
    </row>
    <row r="678">
      <c r="A678" s="209" t="s">
        <v>1809</v>
      </c>
      <c r="B678" s="65">
        <f t="array" ref="B678">INDEX(postDEL!$A$2:$P782,$O678,2)</f>
        <v>44540</v>
      </c>
      <c r="C678" s="208">
        <f t="array" ref="C678">INDEX(postDEL!$A$2:$P782,$O678,3)</f>
        <v>0.2920833333</v>
      </c>
      <c r="D678" s="67" t="str">
        <f t="array" ref="D678">INDEX(postDEL!$A$2:$AN782,$O678,39)</f>
        <v>SpROSA573919</v>
      </c>
      <c r="E678" s="67" t="str">
        <f t="array" ref="E678">INDEX(postDEL!$A$2:$P782,$O678,4)</f>
        <v/>
      </c>
      <c r="F678" s="67" t="str">
        <f t="array" ref="F678">INDEX(postDEL!$A$2:$P782,$O678,5)</f>
        <v/>
      </c>
      <c r="G678" s="67" t="str">
        <f t="array" ref="G678">INDEX(postDEL!$A$2:$P782,$O678,11)</f>
        <v>Negative</v>
      </c>
      <c r="H678" s="67" t="str">
        <f t="array" ref="H678">INDEX(postDEL!$A$2:$AL782,$O678,37)</f>
        <v>Negative</v>
      </c>
      <c r="I678" s="65">
        <f t="array" ref="I678">INDEX(postDEL!$A$2:$AL782,$O678,12)</f>
        <v>44540</v>
      </c>
      <c r="J678" s="208">
        <f t="array" ref="J678">INDEX(postDEL!$A$2:$AL782,$O678,13)</f>
        <v>0.486412037</v>
      </c>
      <c r="K678" s="67" t="str">
        <f t="array" ref="K678">INDEX(postDEL!$A$2:$AL782,$O678,36)</f>
        <v/>
      </c>
      <c r="L678" s="67" t="str">
        <f t="array" ref="L678">INDEX(postDEL!$A$2:$AL782,$O678,38)</f>
        <v/>
      </c>
      <c r="M678" s="67" t="str">
        <f t="array" ref="M678">INDEX(postDEL!$A$2:$AL782,$O678,15)</f>
        <v/>
      </c>
      <c r="N678" s="8">
        <f>COUNTIF(postDEL!$A$2:$A782,A678)</f>
        <v>1</v>
      </c>
      <c r="O678" s="13">
        <f>MATCH(A678,postDEL!A$2:A782,0)</f>
        <v>677</v>
      </c>
      <c r="P678" s="8" t="str">
        <f t="shared" si="1"/>
        <v/>
      </c>
      <c r="Q678" s="8">
        <f t="shared" si="2"/>
        <v>0</v>
      </c>
      <c r="R678" s="4"/>
    </row>
    <row r="679">
      <c r="A679" s="209" t="s">
        <v>1812</v>
      </c>
      <c r="B679" s="65">
        <f t="array" ref="B679">INDEX(postDEL!$A$2:$P782,$O679,2)</f>
        <v>44540</v>
      </c>
      <c r="C679" s="208">
        <f t="array" ref="C679">INDEX(postDEL!$A$2:$P782,$O679,3)</f>
        <v>0.2922106481</v>
      </c>
      <c r="D679" s="67" t="str">
        <f t="array" ref="D679">INDEX(postDEL!$A$2:$AN782,$O679,39)</f>
        <v>SpROSA145068</v>
      </c>
      <c r="E679" s="67" t="str">
        <f t="array" ref="E679">INDEX(postDEL!$A$2:$P782,$O679,4)</f>
        <v/>
      </c>
      <c r="F679" s="67" t="str">
        <f t="array" ref="F679">INDEX(postDEL!$A$2:$P782,$O679,5)</f>
        <v/>
      </c>
      <c r="G679" s="67" t="str">
        <f t="array" ref="G679">INDEX(postDEL!$A$2:$P782,$O679,11)</f>
        <v>Negative</v>
      </c>
      <c r="H679" s="67" t="str">
        <f t="array" ref="H679">INDEX(postDEL!$A$2:$AL782,$O679,37)</f>
        <v>Negative</v>
      </c>
      <c r="I679" s="65">
        <f t="array" ref="I679">INDEX(postDEL!$A$2:$AL782,$O679,12)</f>
        <v>44540</v>
      </c>
      <c r="J679" s="208">
        <f t="array" ref="J679">INDEX(postDEL!$A$2:$AL782,$O679,13)</f>
        <v>0.486412037</v>
      </c>
      <c r="K679" s="67" t="str">
        <f t="array" ref="K679">INDEX(postDEL!$A$2:$AL782,$O679,36)</f>
        <v/>
      </c>
      <c r="L679" s="67" t="str">
        <f t="array" ref="L679">INDEX(postDEL!$A$2:$AL782,$O679,38)</f>
        <v/>
      </c>
      <c r="M679" s="67" t="str">
        <f t="array" ref="M679">INDEX(postDEL!$A$2:$AL782,$O679,15)</f>
        <v/>
      </c>
      <c r="N679" s="8">
        <f>COUNTIF(postDEL!$A$2:$A782,A679)</f>
        <v>1</v>
      </c>
      <c r="O679" s="13">
        <f>MATCH(A679,postDEL!A$2:A782,0)</f>
        <v>678</v>
      </c>
      <c r="P679" s="8" t="str">
        <f t="shared" si="1"/>
        <v/>
      </c>
      <c r="Q679" s="8">
        <f t="shared" si="2"/>
        <v>0</v>
      </c>
      <c r="R679" s="4"/>
    </row>
    <row r="680">
      <c r="A680" s="209" t="s">
        <v>1814</v>
      </c>
      <c r="B680" s="65">
        <f t="array" ref="B680">INDEX(postDEL!$A$2:$P782,$O680,2)</f>
        <v>44540</v>
      </c>
      <c r="C680" s="208">
        <f t="array" ref="C680">INDEX(postDEL!$A$2:$P782,$O680,3)</f>
        <v>0.2942708333</v>
      </c>
      <c r="D680" s="67" t="str">
        <f t="array" ref="D680">INDEX(postDEL!$A$2:$AN782,$O680,39)</f>
        <v>SpROSA573919</v>
      </c>
      <c r="E680" s="67" t="str">
        <f t="array" ref="E680">INDEX(postDEL!$A$2:$P782,$O680,4)</f>
        <v/>
      </c>
      <c r="F680" s="67" t="str">
        <f t="array" ref="F680">INDEX(postDEL!$A$2:$P782,$O680,5)</f>
        <v/>
      </c>
      <c r="G680" s="67" t="str">
        <f t="array" ref="G680">INDEX(postDEL!$A$2:$P782,$O680,11)</f>
        <v>Negative</v>
      </c>
      <c r="H680" s="67" t="str">
        <f t="array" ref="H680">INDEX(postDEL!$A$2:$AL782,$O680,37)</f>
        <v>Negative</v>
      </c>
      <c r="I680" s="65">
        <f t="array" ref="I680">INDEX(postDEL!$A$2:$AL782,$O680,12)</f>
        <v>44540</v>
      </c>
      <c r="J680" s="208">
        <f t="array" ref="J680">INDEX(postDEL!$A$2:$AL782,$O680,13)</f>
        <v>0.486412037</v>
      </c>
      <c r="K680" s="67" t="str">
        <f t="array" ref="K680">INDEX(postDEL!$A$2:$AL782,$O680,36)</f>
        <v/>
      </c>
      <c r="L680" s="67" t="str">
        <f t="array" ref="L680">INDEX(postDEL!$A$2:$AL782,$O680,38)</f>
        <v/>
      </c>
      <c r="M680" s="67" t="str">
        <f t="array" ref="M680">INDEX(postDEL!$A$2:$AL782,$O680,15)</f>
        <v/>
      </c>
      <c r="N680" s="8">
        <f>COUNTIF(postDEL!$A$2:$A782,A680)</f>
        <v>1</v>
      </c>
      <c r="O680" s="13">
        <f>MATCH(A680,postDEL!A$2:A782,0)</f>
        <v>679</v>
      </c>
      <c r="P680" s="8" t="str">
        <f t="shared" si="1"/>
        <v/>
      </c>
      <c r="Q680" s="8">
        <f t="shared" si="2"/>
        <v>0</v>
      </c>
      <c r="R680" s="4"/>
    </row>
    <row r="681">
      <c r="A681" s="209" t="s">
        <v>1816</v>
      </c>
      <c r="B681" s="65">
        <f t="array" ref="B681">INDEX(postDEL!$A$2:$P782,$O681,2)</f>
        <v>44540</v>
      </c>
      <c r="C681" s="208">
        <f t="array" ref="C681">INDEX(postDEL!$A$2:$P782,$O681,3)</f>
        <v>0.2945833333</v>
      </c>
      <c r="D681" s="67" t="str">
        <f t="array" ref="D681">INDEX(postDEL!$A$2:$AN782,$O681,39)</f>
        <v>SpROSA573919</v>
      </c>
      <c r="E681" s="67" t="str">
        <f t="array" ref="E681">INDEX(postDEL!$A$2:$P782,$O681,4)</f>
        <v/>
      </c>
      <c r="F681" s="67" t="str">
        <f t="array" ref="F681">INDEX(postDEL!$A$2:$P782,$O681,5)</f>
        <v/>
      </c>
      <c r="G681" s="67" t="str">
        <f t="array" ref="G681">INDEX(postDEL!$A$2:$P782,$O681,11)</f>
        <v>Negative</v>
      </c>
      <c r="H681" s="67" t="str">
        <f t="array" ref="H681">INDEX(postDEL!$A$2:$AL782,$O681,37)</f>
        <v>Negative</v>
      </c>
      <c r="I681" s="65">
        <f t="array" ref="I681">INDEX(postDEL!$A$2:$AL782,$O681,12)</f>
        <v>44540</v>
      </c>
      <c r="J681" s="208">
        <f t="array" ref="J681">INDEX(postDEL!$A$2:$AL782,$O681,13)</f>
        <v>0.486412037</v>
      </c>
      <c r="K681" s="67" t="str">
        <f t="array" ref="K681">INDEX(postDEL!$A$2:$AL782,$O681,36)</f>
        <v/>
      </c>
      <c r="L681" s="67" t="str">
        <f t="array" ref="L681">INDEX(postDEL!$A$2:$AL782,$O681,38)</f>
        <v/>
      </c>
      <c r="M681" s="67" t="str">
        <f t="array" ref="M681">INDEX(postDEL!$A$2:$AL782,$O681,15)</f>
        <v/>
      </c>
      <c r="N681" s="8">
        <f>COUNTIF(postDEL!$A$2:$A782,A681)</f>
        <v>1</v>
      </c>
      <c r="O681" s="13">
        <f>MATCH(A681,postDEL!A$2:A782,0)</f>
        <v>680</v>
      </c>
      <c r="P681" s="8" t="str">
        <f t="shared" si="1"/>
        <v/>
      </c>
      <c r="Q681" s="8">
        <f t="shared" si="2"/>
        <v>0</v>
      </c>
      <c r="R681" s="4"/>
    </row>
    <row r="682">
      <c r="A682" s="209" t="s">
        <v>1818</v>
      </c>
      <c r="B682" s="65">
        <f t="array" ref="B682">INDEX(postDEL!$A$2:$P782,$O682,2)</f>
        <v>44540</v>
      </c>
      <c r="C682" s="208">
        <f t="array" ref="C682">INDEX(postDEL!$A$2:$P782,$O682,3)</f>
        <v>0.294837963</v>
      </c>
      <c r="D682" s="67" t="str">
        <f t="array" ref="D682">INDEX(postDEL!$A$2:$AN782,$O682,39)</f>
        <v>SpROSA573919</v>
      </c>
      <c r="E682" s="67" t="str">
        <f t="array" ref="E682">INDEX(postDEL!$A$2:$P782,$O682,4)</f>
        <v/>
      </c>
      <c r="F682" s="67" t="str">
        <f t="array" ref="F682">INDEX(postDEL!$A$2:$P782,$O682,5)</f>
        <v/>
      </c>
      <c r="G682" s="67" t="str">
        <f t="array" ref="G682">INDEX(postDEL!$A$2:$P782,$O682,11)</f>
        <v>Negative</v>
      </c>
      <c r="H682" s="67" t="str">
        <f t="array" ref="H682">INDEX(postDEL!$A$2:$AL782,$O682,37)</f>
        <v>Negative</v>
      </c>
      <c r="I682" s="65">
        <f t="array" ref="I682">INDEX(postDEL!$A$2:$AL782,$O682,12)</f>
        <v>44540</v>
      </c>
      <c r="J682" s="208">
        <f t="array" ref="J682">INDEX(postDEL!$A$2:$AL782,$O682,13)</f>
        <v>0.486412037</v>
      </c>
      <c r="K682" s="67" t="str">
        <f t="array" ref="K682">INDEX(postDEL!$A$2:$AL782,$O682,36)</f>
        <v/>
      </c>
      <c r="L682" s="67" t="str">
        <f t="array" ref="L682">INDEX(postDEL!$A$2:$AL782,$O682,38)</f>
        <v/>
      </c>
      <c r="M682" s="67" t="str">
        <f t="array" ref="M682">INDEX(postDEL!$A$2:$AL782,$O682,15)</f>
        <v/>
      </c>
      <c r="N682" s="8">
        <f>COUNTIF(postDEL!$A$2:$A782,A682)</f>
        <v>1</v>
      </c>
      <c r="O682" s="13">
        <f>MATCH(A682,postDEL!A$2:A782,0)</f>
        <v>681</v>
      </c>
      <c r="P682" s="8" t="str">
        <f t="shared" si="1"/>
        <v/>
      </c>
      <c r="Q682" s="8">
        <f t="shared" si="2"/>
        <v>0</v>
      </c>
      <c r="R682" s="4"/>
    </row>
    <row r="683">
      <c r="A683" s="209" t="s">
        <v>1820</v>
      </c>
      <c r="B683" s="65">
        <f t="array" ref="B683">INDEX(postDEL!$A$2:$P782,$O683,2)</f>
        <v>44540</v>
      </c>
      <c r="C683" s="208">
        <f t="array" ref="C683">INDEX(postDEL!$A$2:$P782,$O683,3)</f>
        <v>0.2955787037</v>
      </c>
      <c r="D683" s="67" t="str">
        <f t="array" ref="D683">INDEX(postDEL!$A$2:$AN782,$O683,39)</f>
        <v>SpROSA145068</v>
      </c>
      <c r="E683" s="67" t="str">
        <f t="array" ref="E683">INDEX(postDEL!$A$2:$P782,$O683,4)</f>
        <v/>
      </c>
      <c r="F683" s="67" t="str">
        <f t="array" ref="F683">INDEX(postDEL!$A$2:$P782,$O683,5)</f>
        <v/>
      </c>
      <c r="G683" s="67" t="str">
        <f t="array" ref="G683">INDEX(postDEL!$A$2:$P782,$O683,11)</f>
        <v>Null</v>
      </c>
      <c r="H683" s="67" t="str">
        <f t="array" ref="H683">INDEX(postDEL!$A$2:$AL782,$O683,37)</f>
        <v>Negative</v>
      </c>
      <c r="I683" s="65" t="str">
        <f t="array" ref="I683">INDEX(postDEL!$A$2:$AL782,$O683,12)</f>
        <v/>
      </c>
      <c r="J683" s="208" t="str">
        <f t="array" ref="J683">INDEX(postDEL!$A$2:$AL782,$O683,13)</f>
        <v/>
      </c>
      <c r="K683" s="67">
        <f t="array" ref="K683">INDEX(postDEL!$A$2:$AL782,$O683,36)</f>
        <v>2.2</v>
      </c>
      <c r="L683" s="67" t="str">
        <f t="array" ref="L683">INDEX(postDEL!$A$2:$AL782,$O683,38)</f>
        <v/>
      </c>
      <c r="M683" s="67" t="str">
        <f t="array" ref="M683">INDEX(postDEL!$A$2:$AL782,$O683,15)</f>
        <v/>
      </c>
      <c r="N683" s="8">
        <f>COUNTIF(postDEL!$A$2:$A782,A683)</f>
        <v>1</v>
      </c>
      <c r="O683" s="13">
        <f>MATCH(A683,postDEL!A$2:A782,0)</f>
        <v>682</v>
      </c>
      <c r="P683" s="8" t="str">
        <f t="shared" si="1"/>
        <v/>
      </c>
      <c r="Q683" s="8">
        <f t="shared" si="2"/>
        <v>-1</v>
      </c>
      <c r="R683" s="4"/>
    </row>
    <row r="684">
      <c r="A684" s="209" t="s">
        <v>1822</v>
      </c>
      <c r="B684" s="65">
        <f t="array" ref="B684">INDEX(postDEL!$A$2:$P782,$O684,2)</f>
        <v>44540</v>
      </c>
      <c r="C684" s="208">
        <f t="array" ref="C684">INDEX(postDEL!$A$2:$P782,$O684,3)</f>
        <v>0.2970833333</v>
      </c>
      <c r="D684" s="67" t="str">
        <f t="array" ref="D684">INDEX(postDEL!$A$2:$AN782,$O684,39)</f>
        <v>SpROSA573919</v>
      </c>
      <c r="E684" s="67" t="str">
        <f t="array" ref="E684">INDEX(postDEL!$A$2:$P782,$O684,4)</f>
        <v/>
      </c>
      <c r="F684" s="67" t="str">
        <f t="array" ref="F684">INDEX(postDEL!$A$2:$P782,$O684,5)</f>
        <v/>
      </c>
      <c r="G684" s="67" t="str">
        <f t="array" ref="G684">INDEX(postDEL!$A$2:$P782,$O684,11)</f>
        <v>Negative</v>
      </c>
      <c r="H684" s="67" t="str">
        <f t="array" ref="H684">INDEX(postDEL!$A$2:$AL782,$O684,37)</f>
        <v>Negative</v>
      </c>
      <c r="I684" s="65">
        <f t="array" ref="I684">INDEX(postDEL!$A$2:$AL782,$O684,12)</f>
        <v>44540</v>
      </c>
      <c r="J684" s="208">
        <f t="array" ref="J684">INDEX(postDEL!$A$2:$AL782,$O684,13)</f>
        <v>0.486412037</v>
      </c>
      <c r="K684" s="67" t="str">
        <f t="array" ref="K684">INDEX(postDEL!$A$2:$AL782,$O684,36)</f>
        <v/>
      </c>
      <c r="L684" s="67" t="str">
        <f t="array" ref="L684">INDEX(postDEL!$A$2:$AL782,$O684,38)</f>
        <v/>
      </c>
      <c r="M684" s="67" t="str">
        <f t="array" ref="M684">INDEX(postDEL!$A$2:$AL782,$O684,15)</f>
        <v/>
      </c>
      <c r="N684" s="8">
        <f>COUNTIF(postDEL!$A$2:$A782,A684)</f>
        <v>1</v>
      </c>
      <c r="O684" s="13">
        <f>MATCH(A684,postDEL!A$2:A782,0)</f>
        <v>683</v>
      </c>
      <c r="P684" s="8" t="str">
        <f t="shared" si="1"/>
        <v/>
      </c>
      <c r="Q684" s="8">
        <f t="shared" si="2"/>
        <v>0</v>
      </c>
      <c r="R684" s="4"/>
    </row>
    <row r="685">
      <c r="A685" s="209" t="s">
        <v>1824</v>
      </c>
      <c r="B685" s="65">
        <f t="array" ref="B685">INDEX(postDEL!$A$2:$P782,$O685,2)</f>
        <v>44540</v>
      </c>
      <c r="C685" s="208">
        <f t="array" ref="C685">INDEX(postDEL!$A$2:$P782,$O685,3)</f>
        <v>0.3244328704</v>
      </c>
      <c r="D685" s="67" t="str">
        <f t="array" ref="D685">INDEX(postDEL!$A$2:$AN782,$O685,39)</f>
        <v>SpROSA145068</v>
      </c>
      <c r="E685" s="67" t="str">
        <f t="array" ref="E685">INDEX(postDEL!$A$2:$P782,$O685,4)</f>
        <v/>
      </c>
      <c r="F685" s="67" t="str">
        <f t="array" ref="F685">INDEX(postDEL!$A$2:$P782,$O685,5)</f>
        <v/>
      </c>
      <c r="G685" s="67" t="str">
        <f t="array" ref="G685">INDEX(postDEL!$A$2:$P782,$O685,11)</f>
        <v>Negative</v>
      </c>
      <c r="H685" s="67" t="str">
        <f t="array" ref="H685">INDEX(postDEL!$A$2:$AL782,$O685,37)</f>
        <v>Negative</v>
      </c>
      <c r="I685" s="65">
        <f t="array" ref="I685">INDEX(postDEL!$A$2:$AL782,$O685,12)</f>
        <v>44540</v>
      </c>
      <c r="J685" s="208">
        <f t="array" ref="J685">INDEX(postDEL!$A$2:$AL782,$O685,13)</f>
        <v>0.486412037</v>
      </c>
      <c r="K685" s="67" t="str">
        <f t="array" ref="K685">INDEX(postDEL!$A$2:$AL782,$O685,36)</f>
        <v/>
      </c>
      <c r="L685" s="67" t="str">
        <f t="array" ref="L685">INDEX(postDEL!$A$2:$AL782,$O685,38)</f>
        <v/>
      </c>
      <c r="M685" s="67" t="str">
        <f t="array" ref="M685">INDEX(postDEL!$A$2:$AL782,$O685,15)</f>
        <v/>
      </c>
      <c r="N685" s="8">
        <f>COUNTIF(postDEL!$A$2:$A782,A685)</f>
        <v>1</v>
      </c>
      <c r="O685" s="13">
        <f>MATCH(A685,postDEL!A$2:A782,0)</f>
        <v>684</v>
      </c>
      <c r="P685" s="8" t="str">
        <f t="shared" si="1"/>
        <v/>
      </c>
      <c r="Q685" s="8">
        <f t="shared" si="2"/>
        <v>0</v>
      </c>
      <c r="R685" s="4"/>
    </row>
    <row r="686">
      <c r="A686" s="209" t="s">
        <v>1827</v>
      </c>
      <c r="B686" s="65">
        <f t="array" ref="B686">INDEX(postDEL!$A$2:$P782,$O686,2)</f>
        <v>44543</v>
      </c>
      <c r="C686" s="208">
        <f t="array" ref="C686">INDEX(postDEL!$A$2:$P782,$O686,3)</f>
        <v>0.09225694444</v>
      </c>
      <c r="D686" s="67" t="str">
        <f t="array" ref="D686">INDEX(postDEL!$A$2:$AN782,$O686,39)</f>
        <v>SpROSA145068</v>
      </c>
      <c r="E686" s="67" t="str">
        <f t="array" ref="E686">INDEX(postDEL!$A$2:$P782,$O686,4)</f>
        <v/>
      </c>
      <c r="F686" s="67" t="str">
        <f t="array" ref="F686">INDEX(postDEL!$A$2:$P782,$O686,5)</f>
        <v/>
      </c>
      <c r="G686" s="67" t="str">
        <f t="array" ref="G686">INDEX(postDEL!$A$2:$P782,$O686,11)</f>
        <v>Negative</v>
      </c>
      <c r="H686" s="67" t="str">
        <f t="array" ref="H686">INDEX(postDEL!$A$2:$AL782,$O686,37)</f>
        <v>Negative</v>
      </c>
      <c r="I686" s="65">
        <f t="array" ref="I686">INDEX(postDEL!$A$2:$AL782,$O686,12)</f>
        <v>44543</v>
      </c>
      <c r="J686" s="208">
        <f t="array" ref="J686">INDEX(postDEL!$A$2:$AL782,$O686,13)</f>
        <v>0.5098032407</v>
      </c>
      <c r="K686" s="67" t="str">
        <f t="array" ref="K686">INDEX(postDEL!$A$2:$AL782,$O686,36)</f>
        <v/>
      </c>
      <c r="L686" s="67" t="str">
        <f t="array" ref="L686">INDEX(postDEL!$A$2:$AL782,$O686,38)</f>
        <v/>
      </c>
      <c r="M686" s="67" t="str">
        <f t="array" ref="M686">INDEX(postDEL!$A$2:$AL782,$O686,15)</f>
        <v/>
      </c>
      <c r="N686" s="8">
        <f>COUNTIF(postDEL!$A$2:$A782,A686)</f>
        <v>1</v>
      </c>
      <c r="O686" s="13">
        <f>MATCH(A686,postDEL!A$2:A782,0)</f>
        <v>685</v>
      </c>
      <c r="P686" s="8" t="b">
        <f t="shared" si="1"/>
        <v>1</v>
      </c>
      <c r="Q686" s="8">
        <f t="shared" si="2"/>
        <v>0</v>
      </c>
      <c r="R686" s="4"/>
    </row>
    <row r="687">
      <c r="A687" s="209" t="s">
        <v>1829</v>
      </c>
      <c r="B687" s="65">
        <f t="array" ref="B687">INDEX(postDEL!$A$2:$P782,$O687,2)</f>
        <v>44543</v>
      </c>
      <c r="C687" s="208">
        <f t="array" ref="C687">INDEX(postDEL!$A$2:$P782,$O687,3)</f>
        <v>0.1493402778</v>
      </c>
      <c r="D687" s="67" t="str">
        <f t="array" ref="D687">INDEX(postDEL!$A$2:$AN782,$O687,39)</f>
        <v>SpROSA145068</v>
      </c>
      <c r="E687" s="67" t="str">
        <f t="array" ref="E687">INDEX(postDEL!$A$2:$P782,$O687,4)</f>
        <v/>
      </c>
      <c r="F687" s="67" t="str">
        <f t="array" ref="F687">INDEX(postDEL!$A$2:$P782,$O687,5)</f>
        <v/>
      </c>
      <c r="G687" s="67" t="str">
        <f t="array" ref="G687">INDEX(postDEL!$A$2:$P782,$O687,11)</f>
        <v>Negative</v>
      </c>
      <c r="H687" s="67" t="str">
        <f t="array" ref="H687">INDEX(postDEL!$A$2:$AL782,$O687,37)</f>
        <v>Negative</v>
      </c>
      <c r="I687" s="65">
        <f t="array" ref="I687">INDEX(postDEL!$A$2:$AL782,$O687,12)</f>
        <v>44543</v>
      </c>
      <c r="J687" s="208">
        <f t="array" ref="J687">INDEX(postDEL!$A$2:$AL782,$O687,13)</f>
        <v>0.5098032407</v>
      </c>
      <c r="K687" s="67" t="str">
        <f t="array" ref="K687">INDEX(postDEL!$A$2:$AL782,$O687,36)</f>
        <v/>
      </c>
      <c r="L687" s="67" t="str">
        <f t="array" ref="L687">INDEX(postDEL!$A$2:$AL782,$O687,38)</f>
        <v/>
      </c>
      <c r="M687" s="67" t="str">
        <f t="array" ref="M687">INDEX(postDEL!$A$2:$AL782,$O687,15)</f>
        <v/>
      </c>
      <c r="N687" s="8">
        <f>COUNTIF(postDEL!$A$2:$A782,A687)</f>
        <v>1</v>
      </c>
      <c r="O687" s="13">
        <f>MATCH(A687,postDEL!A$2:A782,0)</f>
        <v>686</v>
      </c>
      <c r="P687" s="8" t="str">
        <f t="shared" si="1"/>
        <v/>
      </c>
      <c r="Q687" s="8">
        <f t="shared" si="2"/>
        <v>0</v>
      </c>
      <c r="R687" s="4"/>
    </row>
    <row r="688">
      <c r="A688" s="209" t="s">
        <v>1831</v>
      </c>
      <c r="B688" s="65">
        <f t="array" ref="B688">INDEX(postDEL!$A$2:$P782,$O688,2)</f>
        <v>44543</v>
      </c>
      <c r="C688" s="208">
        <f t="array" ref="C688">INDEX(postDEL!$A$2:$P782,$O688,3)</f>
        <v>0.1498148148</v>
      </c>
      <c r="D688" s="67" t="str">
        <f t="array" ref="D688">INDEX(postDEL!$A$2:$AN782,$O688,39)</f>
        <v>SpROSA145068</v>
      </c>
      <c r="E688" s="67" t="str">
        <f t="array" ref="E688">INDEX(postDEL!$A$2:$P782,$O688,4)</f>
        <v/>
      </c>
      <c r="F688" s="67" t="str">
        <f t="array" ref="F688">INDEX(postDEL!$A$2:$P782,$O688,5)</f>
        <v/>
      </c>
      <c r="G688" s="67" t="str">
        <f t="array" ref="G688">INDEX(postDEL!$A$2:$P782,$O688,11)</f>
        <v>Null</v>
      </c>
      <c r="H688" s="67" t="str">
        <f t="array" ref="H688">INDEX(postDEL!$A$2:$AL782,$O688,37)</f>
        <v>Negative</v>
      </c>
      <c r="I688" s="65">
        <f t="array" ref="I688">INDEX(postDEL!$A$2:$AL782,$O688,12)</f>
        <v>44868</v>
      </c>
      <c r="J688" s="208">
        <f t="array" ref="J688">INDEX(postDEL!$A$2:$AL782,$O688,13)</f>
        <v>0.5355208333</v>
      </c>
      <c r="K688" s="67">
        <f t="array" ref="K688">INDEX(postDEL!$A$2:$AL782,$O688,36)</f>
        <v>2.2</v>
      </c>
      <c r="L688" s="67" t="str">
        <f t="array" ref="L688">INDEX(postDEL!$A$2:$AL782,$O688,38)</f>
        <v/>
      </c>
      <c r="M688" s="67" t="str">
        <f t="array" ref="M688">INDEX(postDEL!$A$2:$AL782,$O688,15)</f>
        <v/>
      </c>
      <c r="N688" s="8">
        <f>COUNTIF(postDEL!$A$2:$A782,A688)</f>
        <v>1</v>
      </c>
      <c r="O688" s="13">
        <f>MATCH(A688,postDEL!A$2:A782,0)</f>
        <v>687</v>
      </c>
      <c r="P688" s="8" t="str">
        <f t="shared" si="1"/>
        <v/>
      </c>
      <c r="Q688" s="8">
        <f t="shared" si="2"/>
        <v>325</v>
      </c>
      <c r="R688" s="4"/>
    </row>
    <row r="689">
      <c r="A689" s="209" t="s">
        <v>1833</v>
      </c>
      <c r="B689" s="65">
        <f t="array" ref="B689">INDEX(postDEL!$A$2:$P782,$O689,2)</f>
        <v>44543</v>
      </c>
      <c r="C689" s="208">
        <f t="array" ref="C689">INDEX(postDEL!$A$2:$P782,$O689,3)</f>
        <v>0.1501273148</v>
      </c>
      <c r="D689" s="67" t="str">
        <f t="array" ref="D689">INDEX(postDEL!$A$2:$AN782,$O689,39)</f>
        <v>SpROSA145068</v>
      </c>
      <c r="E689" s="67" t="str">
        <f t="array" ref="E689">INDEX(postDEL!$A$2:$P782,$O689,4)</f>
        <v/>
      </c>
      <c r="F689" s="67" t="str">
        <f t="array" ref="F689">INDEX(postDEL!$A$2:$P782,$O689,5)</f>
        <v/>
      </c>
      <c r="G689" s="67" t="str">
        <f t="array" ref="G689">INDEX(postDEL!$A$2:$P782,$O689,11)</f>
        <v>Negative</v>
      </c>
      <c r="H689" s="67" t="str">
        <f t="array" ref="H689">INDEX(postDEL!$A$2:$AL782,$O689,37)</f>
        <v>Negative</v>
      </c>
      <c r="I689" s="65">
        <f t="array" ref="I689">INDEX(postDEL!$A$2:$AL782,$O689,12)</f>
        <v>44543</v>
      </c>
      <c r="J689" s="208">
        <f t="array" ref="J689">INDEX(postDEL!$A$2:$AL782,$O689,13)</f>
        <v>0.5098032407</v>
      </c>
      <c r="K689" s="67" t="str">
        <f t="array" ref="K689">INDEX(postDEL!$A$2:$AL782,$O689,36)</f>
        <v/>
      </c>
      <c r="L689" s="67" t="str">
        <f t="array" ref="L689">INDEX(postDEL!$A$2:$AL782,$O689,38)</f>
        <v/>
      </c>
      <c r="M689" s="67" t="str">
        <f t="array" ref="M689">INDEX(postDEL!$A$2:$AL782,$O689,15)</f>
        <v/>
      </c>
      <c r="N689" s="8">
        <f>COUNTIF(postDEL!$A$2:$A782,A689)</f>
        <v>1</v>
      </c>
      <c r="O689" s="13">
        <f>MATCH(A689,postDEL!A$2:A782,0)</f>
        <v>688</v>
      </c>
      <c r="P689" s="8" t="str">
        <f t="shared" si="1"/>
        <v/>
      </c>
      <c r="Q689" s="8">
        <f t="shared" si="2"/>
        <v>0</v>
      </c>
      <c r="R689" s="4"/>
    </row>
    <row r="690">
      <c r="A690" s="209" t="s">
        <v>1835</v>
      </c>
      <c r="B690" s="65">
        <f t="array" ref="B690">INDEX(postDEL!$A$2:$P782,$O690,2)</f>
        <v>44543</v>
      </c>
      <c r="C690" s="208">
        <f t="array" ref="C690">INDEX(postDEL!$A$2:$P782,$O690,3)</f>
        <v>0.1517013889</v>
      </c>
      <c r="D690" s="67" t="str">
        <f t="array" ref="D690">INDEX(postDEL!$A$2:$AN782,$O690,39)</f>
        <v>SpROSA145068</v>
      </c>
      <c r="E690" s="67" t="str">
        <f t="array" ref="E690">INDEX(postDEL!$A$2:$P782,$O690,4)</f>
        <v/>
      </c>
      <c r="F690" s="67" t="str">
        <f t="array" ref="F690">INDEX(postDEL!$A$2:$P782,$O690,5)</f>
        <v/>
      </c>
      <c r="G690" s="67" t="str">
        <f t="array" ref="G690">INDEX(postDEL!$A$2:$P782,$O690,11)</f>
        <v>Positive</v>
      </c>
      <c r="H690" s="67" t="str">
        <f t="array" ref="H690">INDEX(postDEL!$A$2:$AL782,$O690,37)</f>
        <v>Positive</v>
      </c>
      <c r="I690" s="65">
        <f t="array" ref="I690">INDEX(postDEL!$A$2:$AL782,$O690,12)</f>
        <v>44543</v>
      </c>
      <c r="J690" s="208">
        <f t="array" ref="J690">INDEX(postDEL!$A$2:$AL782,$O690,13)</f>
        <v>0.5098032407</v>
      </c>
      <c r="K690" s="67" t="str">
        <f t="array" ref="K690">INDEX(postDEL!$A$2:$AL782,$O690,36)</f>
        <v/>
      </c>
      <c r="L690" s="67" t="str">
        <f t="array" ref="L690">INDEX(postDEL!$A$2:$AL782,$O690,38)</f>
        <v/>
      </c>
      <c r="M690" s="67" t="str">
        <f t="array" ref="M690">INDEX(postDEL!$A$2:$AL782,$O690,15)</f>
        <v/>
      </c>
      <c r="N690" s="8">
        <f>COUNTIF(postDEL!$A$2:$A782,A690)</f>
        <v>1</v>
      </c>
      <c r="O690" s="13">
        <f>MATCH(A690,postDEL!A$2:A782,0)</f>
        <v>689</v>
      </c>
      <c r="P690" s="8" t="str">
        <f t="shared" si="1"/>
        <v/>
      </c>
      <c r="Q690" s="8">
        <f t="shared" si="2"/>
        <v>0</v>
      </c>
      <c r="R690" s="4"/>
    </row>
    <row r="691">
      <c r="A691" s="209" t="s">
        <v>1837</v>
      </c>
      <c r="B691" s="65">
        <f t="array" ref="B691">INDEX(postDEL!$A$2:$P782,$O691,2)</f>
        <v>44543</v>
      </c>
      <c r="C691" s="208">
        <f t="array" ref="C691">INDEX(postDEL!$A$2:$P782,$O691,3)</f>
        <v>0.1519328704</v>
      </c>
      <c r="D691" s="67" t="str">
        <f t="array" ref="D691">INDEX(postDEL!$A$2:$AN782,$O691,39)</f>
        <v>SpROSA573919</v>
      </c>
      <c r="E691" s="67" t="str">
        <f t="array" ref="E691">INDEX(postDEL!$A$2:$P782,$O691,4)</f>
        <v/>
      </c>
      <c r="F691" s="67" t="str">
        <f t="array" ref="F691">INDEX(postDEL!$A$2:$P782,$O691,5)</f>
        <v/>
      </c>
      <c r="G691" s="67" t="str">
        <f t="array" ref="G691">INDEX(postDEL!$A$2:$P782,$O691,11)</f>
        <v>Negative</v>
      </c>
      <c r="H691" s="67" t="str">
        <f t="array" ref="H691">INDEX(postDEL!$A$2:$AL782,$O691,37)</f>
        <v>Negative</v>
      </c>
      <c r="I691" s="65">
        <f t="array" ref="I691">INDEX(postDEL!$A$2:$AL782,$O691,12)</f>
        <v>44543</v>
      </c>
      <c r="J691" s="208">
        <f t="array" ref="J691">INDEX(postDEL!$A$2:$AL782,$O691,13)</f>
        <v>0.5098032407</v>
      </c>
      <c r="K691" s="67" t="str">
        <f t="array" ref="K691">INDEX(postDEL!$A$2:$AL782,$O691,36)</f>
        <v/>
      </c>
      <c r="L691" s="67" t="str">
        <f t="array" ref="L691">INDEX(postDEL!$A$2:$AL782,$O691,38)</f>
        <v/>
      </c>
      <c r="M691" s="67" t="str">
        <f t="array" ref="M691">INDEX(postDEL!$A$2:$AL782,$O691,15)</f>
        <v/>
      </c>
      <c r="N691" s="8">
        <f>COUNTIF(postDEL!$A$2:$A782,A691)</f>
        <v>1</v>
      </c>
      <c r="O691" s="13">
        <f>MATCH(A691,postDEL!A$2:A782,0)</f>
        <v>690</v>
      </c>
      <c r="P691" s="8" t="str">
        <f t="shared" si="1"/>
        <v/>
      </c>
      <c r="Q691" s="8">
        <f t="shared" si="2"/>
        <v>0</v>
      </c>
      <c r="R691" s="4"/>
    </row>
    <row r="692">
      <c r="A692" s="209" t="s">
        <v>1839</v>
      </c>
      <c r="B692" s="65">
        <f t="array" ref="B692">INDEX(postDEL!$A$2:$P782,$O692,2)</f>
        <v>44543</v>
      </c>
      <c r="C692" s="208">
        <f t="array" ref="C692">INDEX(postDEL!$A$2:$P782,$O692,3)</f>
        <v>0.1525462963</v>
      </c>
      <c r="D692" s="67" t="str">
        <f t="array" ref="D692">INDEX(postDEL!$A$2:$AN782,$O692,39)</f>
        <v>SpROSA573919</v>
      </c>
      <c r="E692" s="67" t="str">
        <f t="array" ref="E692">INDEX(postDEL!$A$2:$P782,$O692,4)</f>
        <v/>
      </c>
      <c r="F692" s="67" t="str">
        <f t="array" ref="F692">INDEX(postDEL!$A$2:$P782,$O692,5)</f>
        <v/>
      </c>
      <c r="G692" s="67" t="str">
        <f t="array" ref="G692">INDEX(postDEL!$A$2:$P782,$O692,11)</f>
        <v>Negative</v>
      </c>
      <c r="H692" s="67" t="str">
        <f t="array" ref="H692">INDEX(postDEL!$A$2:$AL782,$O692,37)</f>
        <v>Negative</v>
      </c>
      <c r="I692" s="65">
        <f t="array" ref="I692">INDEX(postDEL!$A$2:$AL782,$O692,12)</f>
        <v>44543</v>
      </c>
      <c r="J692" s="208">
        <f t="array" ref="J692">INDEX(postDEL!$A$2:$AL782,$O692,13)</f>
        <v>0.5098032407</v>
      </c>
      <c r="K692" s="67" t="str">
        <f t="array" ref="K692">INDEX(postDEL!$A$2:$AL782,$O692,36)</f>
        <v/>
      </c>
      <c r="L692" s="67" t="str">
        <f t="array" ref="L692">INDEX(postDEL!$A$2:$AL782,$O692,38)</f>
        <v/>
      </c>
      <c r="M692" s="67" t="str">
        <f t="array" ref="M692">INDEX(postDEL!$A$2:$AL782,$O692,15)</f>
        <v/>
      </c>
      <c r="N692" s="8">
        <f>COUNTIF(postDEL!$A$2:$A782,A692)</f>
        <v>1</v>
      </c>
      <c r="O692" s="13">
        <f>MATCH(A692,postDEL!A$2:A782,0)</f>
        <v>691</v>
      </c>
      <c r="P692" s="8" t="str">
        <f t="shared" si="1"/>
        <v/>
      </c>
      <c r="Q692" s="8">
        <f t="shared" si="2"/>
        <v>0</v>
      </c>
      <c r="R692" s="4"/>
    </row>
    <row r="693">
      <c r="A693" s="209" t="s">
        <v>1841</v>
      </c>
      <c r="B693" s="65">
        <f t="array" ref="B693">INDEX(postDEL!$A$2:$P782,$O693,2)</f>
        <v>44543</v>
      </c>
      <c r="C693" s="208">
        <f t="array" ref="C693">INDEX(postDEL!$A$2:$P782,$O693,3)</f>
        <v>0.1527893519</v>
      </c>
      <c r="D693" s="67" t="str">
        <f t="array" ref="D693">INDEX(postDEL!$A$2:$AN782,$O693,39)</f>
        <v>SpROSA573919</v>
      </c>
      <c r="E693" s="67" t="str">
        <f t="array" ref="E693">INDEX(postDEL!$A$2:$P782,$O693,4)</f>
        <v/>
      </c>
      <c r="F693" s="67" t="str">
        <f t="array" ref="F693">INDEX(postDEL!$A$2:$P782,$O693,5)</f>
        <v/>
      </c>
      <c r="G693" s="67" t="str">
        <f t="array" ref="G693">INDEX(postDEL!$A$2:$P782,$O693,11)</f>
        <v>Negative</v>
      </c>
      <c r="H693" s="67" t="str">
        <f t="array" ref="H693">INDEX(postDEL!$A$2:$AL782,$O693,37)</f>
        <v>Negative</v>
      </c>
      <c r="I693" s="65">
        <f t="array" ref="I693">INDEX(postDEL!$A$2:$AL782,$O693,12)</f>
        <v>44543</v>
      </c>
      <c r="J693" s="208">
        <f t="array" ref="J693">INDEX(postDEL!$A$2:$AL782,$O693,13)</f>
        <v>0.5098032407</v>
      </c>
      <c r="K693" s="67" t="str">
        <f t="array" ref="K693">INDEX(postDEL!$A$2:$AL782,$O693,36)</f>
        <v/>
      </c>
      <c r="L693" s="67" t="str">
        <f t="array" ref="L693">INDEX(postDEL!$A$2:$AL782,$O693,38)</f>
        <v/>
      </c>
      <c r="M693" s="67" t="str">
        <f t="array" ref="M693">INDEX(postDEL!$A$2:$AL782,$O693,15)</f>
        <v/>
      </c>
      <c r="N693" s="8">
        <f>COUNTIF(postDEL!$A$2:$A782,A693)</f>
        <v>1</v>
      </c>
      <c r="O693" s="13">
        <f>MATCH(A693,postDEL!A$2:A782,0)</f>
        <v>692</v>
      </c>
      <c r="P693" s="8" t="str">
        <f t="shared" si="1"/>
        <v/>
      </c>
      <c r="Q693" s="8">
        <f t="shared" si="2"/>
        <v>0</v>
      </c>
      <c r="R693" s="4"/>
    </row>
    <row r="694">
      <c r="A694" s="209" t="s">
        <v>1846</v>
      </c>
      <c r="B694" s="65">
        <f t="array" ref="B694">INDEX(postDEL!$A$2:$P782,$O694,2)</f>
        <v>44543</v>
      </c>
      <c r="C694" s="208">
        <f t="array" ref="C694">INDEX(postDEL!$A$2:$P782,$O694,3)</f>
        <v>0.1537962963</v>
      </c>
      <c r="D694" s="67" t="str">
        <f t="array" ref="D694">INDEX(postDEL!$A$2:$AN782,$O694,39)</f>
        <v>SpROSA573919</v>
      </c>
      <c r="E694" s="67" t="str">
        <f t="array" ref="E694">INDEX(postDEL!$A$2:$P782,$O694,4)</f>
        <v/>
      </c>
      <c r="F694" s="67" t="str">
        <f t="array" ref="F694">INDEX(postDEL!$A$2:$P782,$O694,5)</f>
        <v/>
      </c>
      <c r="G694" s="67" t="str">
        <f t="array" ref="G694">INDEX(postDEL!$A$2:$P782,$O694,11)</f>
        <v>Negative</v>
      </c>
      <c r="H694" s="67" t="str">
        <f t="array" ref="H694">INDEX(postDEL!$A$2:$AL782,$O694,37)</f>
        <v>Negative</v>
      </c>
      <c r="I694" s="65">
        <f t="array" ref="I694">INDEX(postDEL!$A$2:$AL782,$O694,12)</f>
        <v>44543</v>
      </c>
      <c r="J694" s="208">
        <f t="array" ref="J694">INDEX(postDEL!$A$2:$AL782,$O694,13)</f>
        <v>0.5098032407</v>
      </c>
      <c r="K694" s="67" t="str">
        <f t="array" ref="K694">INDEX(postDEL!$A$2:$AL782,$O694,36)</f>
        <v/>
      </c>
      <c r="L694" s="67" t="str">
        <f t="array" ref="L694">INDEX(postDEL!$A$2:$AL782,$O694,38)</f>
        <v/>
      </c>
      <c r="M694" s="67" t="str">
        <f t="array" ref="M694">INDEX(postDEL!$A$2:$AL782,$O694,15)</f>
        <v/>
      </c>
      <c r="N694" s="8">
        <f>COUNTIF(postDEL!$A$2:$A782,A694)</f>
        <v>1</v>
      </c>
      <c r="O694" s="13">
        <f>MATCH(A694,postDEL!A$2:A782,0)</f>
        <v>693</v>
      </c>
      <c r="P694" s="8" t="str">
        <f t="shared" si="1"/>
        <v/>
      </c>
      <c r="Q694" s="8">
        <f t="shared" si="2"/>
        <v>0</v>
      </c>
      <c r="R694" s="4"/>
    </row>
    <row r="695">
      <c r="A695" s="209" t="s">
        <v>1848</v>
      </c>
      <c r="B695" s="65">
        <f t="array" ref="B695">INDEX(postDEL!$A$2:$P782,$O695,2)</f>
        <v>44543</v>
      </c>
      <c r="C695" s="208">
        <f t="array" ref="C695">INDEX(postDEL!$A$2:$P782,$O695,3)</f>
        <v>0.1542361111</v>
      </c>
      <c r="D695" s="67" t="str">
        <f t="array" ref="D695">INDEX(postDEL!$A$2:$AN782,$O695,39)</f>
        <v>SpROSA573919</v>
      </c>
      <c r="E695" s="67" t="str">
        <f t="array" ref="E695">INDEX(postDEL!$A$2:$P782,$O695,4)</f>
        <v/>
      </c>
      <c r="F695" s="67" t="str">
        <f t="array" ref="F695">INDEX(postDEL!$A$2:$P782,$O695,5)</f>
        <v/>
      </c>
      <c r="G695" s="67" t="str">
        <f t="array" ref="G695">INDEX(postDEL!$A$2:$P782,$O695,11)</f>
        <v>Negative</v>
      </c>
      <c r="H695" s="67" t="str">
        <f t="array" ref="H695">INDEX(postDEL!$A$2:$AL782,$O695,37)</f>
        <v>Negative</v>
      </c>
      <c r="I695" s="65">
        <f t="array" ref="I695">INDEX(postDEL!$A$2:$AL782,$O695,12)</f>
        <v>44543</v>
      </c>
      <c r="J695" s="208">
        <f t="array" ref="J695">INDEX(postDEL!$A$2:$AL782,$O695,13)</f>
        <v>0.5098032407</v>
      </c>
      <c r="K695" s="67" t="str">
        <f t="array" ref="K695">INDEX(postDEL!$A$2:$AL782,$O695,36)</f>
        <v/>
      </c>
      <c r="L695" s="67" t="str">
        <f t="array" ref="L695">INDEX(postDEL!$A$2:$AL782,$O695,38)</f>
        <v/>
      </c>
      <c r="M695" s="67" t="str">
        <f t="array" ref="M695">INDEX(postDEL!$A$2:$AL782,$O695,15)</f>
        <v/>
      </c>
      <c r="N695" s="8">
        <f>COUNTIF(postDEL!$A$2:$A782,A695)</f>
        <v>1</v>
      </c>
      <c r="O695" s="13">
        <f>MATCH(A695,postDEL!A$2:A782,0)</f>
        <v>694</v>
      </c>
      <c r="P695" s="8" t="str">
        <f t="shared" si="1"/>
        <v/>
      </c>
      <c r="Q695" s="8">
        <f t="shared" si="2"/>
        <v>0</v>
      </c>
      <c r="R695" s="4"/>
    </row>
    <row r="696">
      <c r="A696" s="209" t="s">
        <v>1850</v>
      </c>
      <c r="B696" s="65">
        <f t="array" ref="B696">INDEX(postDEL!$A$2:$P782,$O696,2)</f>
        <v>44543</v>
      </c>
      <c r="C696" s="208">
        <f t="array" ref="C696">INDEX(postDEL!$A$2:$P782,$O696,3)</f>
        <v>0.154849537</v>
      </c>
      <c r="D696" s="67" t="str">
        <f t="array" ref="D696">INDEX(postDEL!$A$2:$AN782,$O696,39)</f>
        <v>SpROSA573919</v>
      </c>
      <c r="E696" s="67" t="str">
        <f t="array" ref="E696">INDEX(postDEL!$A$2:$P782,$O696,4)</f>
        <v/>
      </c>
      <c r="F696" s="67" t="str">
        <f t="array" ref="F696">INDEX(postDEL!$A$2:$P782,$O696,5)</f>
        <v/>
      </c>
      <c r="G696" s="67" t="str">
        <f t="array" ref="G696">INDEX(postDEL!$A$2:$P782,$O696,11)</f>
        <v>Negative</v>
      </c>
      <c r="H696" s="67" t="str">
        <f t="array" ref="H696">INDEX(postDEL!$A$2:$AL782,$O696,37)</f>
        <v>Negative</v>
      </c>
      <c r="I696" s="65">
        <f t="array" ref="I696">INDEX(postDEL!$A$2:$AL782,$O696,12)</f>
        <v>44543</v>
      </c>
      <c r="J696" s="208">
        <f t="array" ref="J696">INDEX(postDEL!$A$2:$AL782,$O696,13)</f>
        <v>0.5098032407</v>
      </c>
      <c r="K696" s="67" t="str">
        <f t="array" ref="K696">INDEX(postDEL!$A$2:$AL782,$O696,36)</f>
        <v/>
      </c>
      <c r="L696" s="67" t="str">
        <f t="array" ref="L696">INDEX(postDEL!$A$2:$AL782,$O696,38)</f>
        <v/>
      </c>
      <c r="M696" s="67" t="str">
        <f t="array" ref="M696">INDEX(postDEL!$A$2:$AL782,$O696,15)</f>
        <v/>
      </c>
      <c r="N696" s="8">
        <f>COUNTIF(postDEL!$A$2:$A782,A696)</f>
        <v>1</v>
      </c>
      <c r="O696" s="13">
        <f>MATCH(A696,postDEL!A$2:A782,0)</f>
        <v>695</v>
      </c>
      <c r="P696" s="8" t="str">
        <f t="shared" si="1"/>
        <v/>
      </c>
      <c r="Q696" s="8">
        <f t="shared" si="2"/>
        <v>0</v>
      </c>
      <c r="R696" s="4"/>
    </row>
    <row r="697">
      <c r="A697" s="209" t="s">
        <v>1852</v>
      </c>
      <c r="B697" s="65">
        <f t="array" ref="B697">INDEX(postDEL!$A$2:$P782,$O697,2)</f>
        <v>44543</v>
      </c>
      <c r="C697" s="208">
        <f t="array" ref="C697">INDEX(postDEL!$A$2:$P782,$O697,3)</f>
        <v>0.157974537</v>
      </c>
      <c r="D697" s="67" t="str">
        <f t="array" ref="D697">INDEX(postDEL!$A$2:$AN782,$O697,39)</f>
        <v>SpROSA145068</v>
      </c>
      <c r="E697" s="67" t="str">
        <f t="array" ref="E697">INDEX(postDEL!$A$2:$P782,$O697,4)</f>
        <v/>
      </c>
      <c r="F697" s="67" t="str">
        <f t="array" ref="F697">INDEX(postDEL!$A$2:$P782,$O697,5)</f>
        <v/>
      </c>
      <c r="G697" s="67" t="str">
        <f t="array" ref="G697">INDEX(postDEL!$A$2:$P782,$O697,11)</f>
        <v>Negative</v>
      </c>
      <c r="H697" s="67" t="str">
        <f t="array" ref="H697">INDEX(postDEL!$A$2:$AL782,$O697,37)</f>
        <v>Negative</v>
      </c>
      <c r="I697" s="65">
        <f t="array" ref="I697">INDEX(postDEL!$A$2:$AL782,$O697,12)</f>
        <v>44543</v>
      </c>
      <c r="J697" s="208">
        <f t="array" ref="J697">INDEX(postDEL!$A$2:$AL782,$O697,13)</f>
        <v>0.5098032407</v>
      </c>
      <c r="K697" s="67" t="str">
        <f t="array" ref="K697">INDEX(postDEL!$A$2:$AL782,$O697,36)</f>
        <v/>
      </c>
      <c r="L697" s="67" t="str">
        <f t="array" ref="L697">INDEX(postDEL!$A$2:$AL782,$O697,38)</f>
        <v/>
      </c>
      <c r="M697" s="67" t="str">
        <f t="array" ref="M697">INDEX(postDEL!$A$2:$AL782,$O697,15)</f>
        <v/>
      </c>
      <c r="N697" s="8">
        <f>COUNTIF(postDEL!$A$2:$A782,A697)</f>
        <v>1</v>
      </c>
      <c r="O697" s="13">
        <f>MATCH(A697,postDEL!A$2:A782,0)</f>
        <v>696</v>
      </c>
      <c r="P697" s="8" t="str">
        <f t="shared" si="1"/>
        <v/>
      </c>
      <c r="Q697" s="8">
        <f t="shared" si="2"/>
        <v>0</v>
      </c>
      <c r="R697" s="4"/>
    </row>
    <row r="698">
      <c r="A698" s="209" t="s">
        <v>1855</v>
      </c>
      <c r="B698" s="65">
        <f t="array" ref="B698">INDEX(postDEL!$A$2:$P782,$O698,2)</f>
        <v>44543</v>
      </c>
      <c r="C698" s="208">
        <f t="array" ref="C698">INDEX(postDEL!$A$2:$P782,$O698,3)</f>
        <v>0.1648842593</v>
      </c>
      <c r="D698" s="67" t="str">
        <f t="array" ref="D698">INDEX(postDEL!$A$2:$AN782,$O698,39)</f>
        <v>SpROSA573919</v>
      </c>
      <c r="E698" s="67" t="str">
        <f t="array" ref="E698">INDEX(postDEL!$A$2:$P782,$O698,4)</f>
        <v/>
      </c>
      <c r="F698" s="67" t="str">
        <f t="array" ref="F698">INDEX(postDEL!$A$2:$P782,$O698,5)</f>
        <v/>
      </c>
      <c r="G698" s="67" t="str">
        <f t="array" ref="G698">INDEX(postDEL!$A$2:$P782,$O698,11)</f>
        <v>Negative</v>
      </c>
      <c r="H698" s="67" t="str">
        <f t="array" ref="H698">INDEX(postDEL!$A$2:$AL782,$O698,37)</f>
        <v>Negative</v>
      </c>
      <c r="I698" s="65">
        <f t="array" ref="I698">INDEX(postDEL!$A$2:$AL782,$O698,12)</f>
        <v>44543</v>
      </c>
      <c r="J698" s="208">
        <f t="array" ref="J698">INDEX(postDEL!$A$2:$AL782,$O698,13)</f>
        <v>0.5098032407</v>
      </c>
      <c r="K698" s="67" t="str">
        <f t="array" ref="K698">INDEX(postDEL!$A$2:$AL782,$O698,36)</f>
        <v/>
      </c>
      <c r="L698" s="67" t="str">
        <f t="array" ref="L698">INDEX(postDEL!$A$2:$AL782,$O698,38)</f>
        <v/>
      </c>
      <c r="M698" s="67" t="str">
        <f t="array" ref="M698">INDEX(postDEL!$A$2:$AL782,$O698,15)</f>
        <v/>
      </c>
      <c r="N698" s="8">
        <f>COUNTIF(postDEL!$A$2:$A782,A698)</f>
        <v>1</v>
      </c>
      <c r="O698" s="13">
        <f>MATCH(A698,postDEL!A$2:A782,0)</f>
        <v>697</v>
      </c>
      <c r="P698" s="8" t="str">
        <f t="shared" si="1"/>
        <v/>
      </c>
      <c r="Q698" s="8">
        <f t="shared" si="2"/>
        <v>0</v>
      </c>
      <c r="R698" s="4"/>
    </row>
    <row r="699">
      <c r="A699" s="209" t="s">
        <v>1857</v>
      </c>
      <c r="B699" s="65">
        <f t="array" ref="B699">INDEX(postDEL!$A$2:$P782,$O699,2)</f>
        <v>44543</v>
      </c>
      <c r="C699" s="208">
        <f t="array" ref="C699">INDEX(postDEL!$A$2:$P782,$O699,3)</f>
        <v>0.1651388889</v>
      </c>
      <c r="D699" s="67" t="str">
        <f t="array" ref="D699">INDEX(postDEL!$A$2:$AN782,$O699,39)</f>
        <v>SpROSA145068</v>
      </c>
      <c r="E699" s="67" t="str">
        <f t="array" ref="E699">INDEX(postDEL!$A$2:$P782,$O699,4)</f>
        <v/>
      </c>
      <c r="F699" s="67" t="str">
        <f t="array" ref="F699">INDEX(postDEL!$A$2:$P782,$O699,5)</f>
        <v/>
      </c>
      <c r="G699" s="67" t="str">
        <f t="array" ref="G699">INDEX(postDEL!$A$2:$P782,$O699,11)</f>
        <v>Negative</v>
      </c>
      <c r="H699" s="67" t="str">
        <f t="array" ref="H699">INDEX(postDEL!$A$2:$AL782,$O699,37)</f>
        <v>Negative</v>
      </c>
      <c r="I699" s="65">
        <f t="array" ref="I699">INDEX(postDEL!$A$2:$AL782,$O699,12)</f>
        <v>44543</v>
      </c>
      <c r="J699" s="208">
        <f t="array" ref="J699">INDEX(postDEL!$A$2:$AL782,$O699,13)</f>
        <v>0.5098032407</v>
      </c>
      <c r="K699" s="67" t="str">
        <f t="array" ref="K699">INDEX(postDEL!$A$2:$AL782,$O699,36)</f>
        <v/>
      </c>
      <c r="L699" s="67" t="str">
        <f t="array" ref="L699">INDEX(postDEL!$A$2:$AL782,$O699,38)</f>
        <v/>
      </c>
      <c r="M699" s="67" t="str">
        <f t="array" ref="M699">INDEX(postDEL!$A$2:$AL782,$O699,15)</f>
        <v/>
      </c>
      <c r="N699" s="8">
        <f>COUNTIF(postDEL!$A$2:$A782,A699)</f>
        <v>1</v>
      </c>
      <c r="O699" s="13">
        <f>MATCH(A699,postDEL!A$2:A782,0)</f>
        <v>698</v>
      </c>
      <c r="P699" s="8" t="str">
        <f t="shared" si="1"/>
        <v/>
      </c>
      <c r="Q699" s="8">
        <f t="shared" si="2"/>
        <v>0</v>
      </c>
      <c r="R699" s="4"/>
    </row>
    <row r="700">
      <c r="A700" s="209" t="s">
        <v>1859</v>
      </c>
      <c r="B700" s="65">
        <f t="array" ref="B700">INDEX(postDEL!$A$2:$P782,$O700,2)</f>
        <v>44543</v>
      </c>
      <c r="C700" s="208">
        <f t="array" ref="C700">INDEX(postDEL!$A$2:$P782,$O700,3)</f>
        <v>0.1656712963</v>
      </c>
      <c r="D700" s="67" t="str">
        <f t="array" ref="D700">INDEX(postDEL!$A$2:$AN782,$O700,39)</f>
        <v>SpROSA145068</v>
      </c>
      <c r="E700" s="67" t="str">
        <f t="array" ref="E700">INDEX(postDEL!$A$2:$P782,$O700,4)</f>
        <v/>
      </c>
      <c r="F700" s="67" t="str">
        <f t="array" ref="F700">INDEX(postDEL!$A$2:$P782,$O700,5)</f>
        <v/>
      </c>
      <c r="G700" s="67" t="str">
        <f t="array" ref="G700">INDEX(postDEL!$A$2:$P782,$O700,11)</f>
        <v>Null</v>
      </c>
      <c r="H700" s="67" t="str">
        <f t="array" ref="H700">INDEX(postDEL!$A$2:$AL782,$O700,37)</f>
        <v>Negative</v>
      </c>
      <c r="I700" s="65">
        <f t="array" ref="I700">INDEX(postDEL!$A$2:$AL782,$O700,12)</f>
        <v>44868</v>
      </c>
      <c r="J700" s="208">
        <f t="array" ref="J700">INDEX(postDEL!$A$2:$AL782,$O700,13)</f>
        <v>0.5355208333</v>
      </c>
      <c r="K700" s="67">
        <f t="array" ref="K700">INDEX(postDEL!$A$2:$AL782,$O700,36)</f>
        <v>2.2</v>
      </c>
      <c r="L700" s="67" t="str">
        <f t="array" ref="L700">INDEX(postDEL!$A$2:$AL782,$O700,38)</f>
        <v/>
      </c>
      <c r="M700" s="67" t="str">
        <f t="array" ref="M700">INDEX(postDEL!$A$2:$AL782,$O700,15)</f>
        <v/>
      </c>
      <c r="N700" s="8">
        <f>COUNTIF(postDEL!$A$2:$A782,A700)</f>
        <v>1</v>
      </c>
      <c r="O700" s="13">
        <f>MATCH(A700,postDEL!A$2:A782,0)</f>
        <v>699</v>
      </c>
      <c r="P700" s="8" t="str">
        <f t="shared" si="1"/>
        <v/>
      </c>
      <c r="Q700" s="8">
        <f t="shared" si="2"/>
        <v>325</v>
      </c>
      <c r="R700" s="4"/>
    </row>
    <row r="701">
      <c r="A701" s="209" t="s">
        <v>1861</v>
      </c>
      <c r="B701" s="65">
        <f t="array" ref="B701">INDEX(postDEL!$A$2:$P782,$O701,2)</f>
        <v>44543</v>
      </c>
      <c r="C701" s="208">
        <f t="array" ref="C701">INDEX(postDEL!$A$2:$P782,$O701,3)</f>
        <v>0.1800462963</v>
      </c>
      <c r="D701" s="67" t="str">
        <f t="array" ref="D701">INDEX(postDEL!$A$2:$AN782,$O701,39)</f>
        <v>SpROSA145068</v>
      </c>
      <c r="E701" s="67" t="str">
        <f t="array" ref="E701">INDEX(postDEL!$A$2:$P782,$O701,4)</f>
        <v/>
      </c>
      <c r="F701" s="67" t="str">
        <f t="array" ref="F701">INDEX(postDEL!$A$2:$P782,$O701,5)</f>
        <v/>
      </c>
      <c r="G701" s="67" t="str">
        <f t="array" ref="G701">INDEX(postDEL!$A$2:$P782,$O701,11)</f>
        <v>Null</v>
      </c>
      <c r="H701" s="67" t="str">
        <f t="array" ref="H701">INDEX(postDEL!$A$2:$AL782,$O701,37)</f>
        <v>Negative</v>
      </c>
      <c r="I701" s="65">
        <f t="array" ref="I701">INDEX(postDEL!$A$2:$AL782,$O701,12)</f>
        <v>44868</v>
      </c>
      <c r="J701" s="208">
        <f t="array" ref="J701">INDEX(postDEL!$A$2:$AL782,$O701,13)</f>
        <v>0.5355208333</v>
      </c>
      <c r="K701" s="67">
        <f t="array" ref="K701">INDEX(postDEL!$A$2:$AL782,$O701,36)</f>
        <v>2.2</v>
      </c>
      <c r="L701" s="67" t="str">
        <f t="array" ref="L701">INDEX(postDEL!$A$2:$AL782,$O701,38)</f>
        <v/>
      </c>
      <c r="M701" s="67" t="str">
        <f t="array" ref="M701">INDEX(postDEL!$A$2:$AL782,$O701,15)</f>
        <v/>
      </c>
      <c r="N701" s="8">
        <f>COUNTIF(postDEL!$A$2:$A782,A701)</f>
        <v>1</v>
      </c>
      <c r="O701" s="13">
        <f>MATCH(A701,postDEL!A$2:A782,0)</f>
        <v>700</v>
      </c>
      <c r="P701" s="8" t="str">
        <f t="shared" si="1"/>
        <v/>
      </c>
      <c r="Q701" s="8">
        <f t="shared" si="2"/>
        <v>325</v>
      </c>
      <c r="R701" s="4"/>
    </row>
    <row r="702">
      <c r="A702" s="209" t="s">
        <v>1863</v>
      </c>
      <c r="B702" s="65">
        <f t="array" ref="B702">INDEX(postDEL!$A$2:$P782,$O702,2)</f>
        <v>44543</v>
      </c>
      <c r="C702" s="208">
        <f t="array" ref="C702">INDEX(postDEL!$A$2:$P782,$O702,3)</f>
        <v>0.207337963</v>
      </c>
      <c r="D702" s="67" t="str">
        <f t="array" ref="D702">INDEX(postDEL!$A$2:$AN782,$O702,39)</f>
        <v>SpROSA145068</v>
      </c>
      <c r="E702" s="67" t="str">
        <f t="array" ref="E702">INDEX(postDEL!$A$2:$P782,$O702,4)</f>
        <v/>
      </c>
      <c r="F702" s="67" t="str">
        <f t="array" ref="F702">INDEX(postDEL!$A$2:$P782,$O702,5)</f>
        <v/>
      </c>
      <c r="G702" s="67" t="str">
        <f t="array" ref="G702">INDEX(postDEL!$A$2:$P782,$O702,11)</f>
        <v>Null</v>
      </c>
      <c r="H702" s="67" t="str">
        <f t="array" ref="H702">INDEX(postDEL!$A$2:$AL782,$O702,37)</f>
        <v>Negative</v>
      </c>
      <c r="I702" s="65">
        <f t="array" ref="I702">INDEX(postDEL!$A$2:$AL782,$O702,12)</f>
        <v>44868</v>
      </c>
      <c r="J702" s="208">
        <f t="array" ref="J702">INDEX(postDEL!$A$2:$AL782,$O702,13)</f>
        <v>0.5355208333</v>
      </c>
      <c r="K702" s="67">
        <f t="array" ref="K702">INDEX(postDEL!$A$2:$AL782,$O702,36)</f>
        <v>2.2</v>
      </c>
      <c r="L702" s="67" t="str">
        <f t="array" ref="L702">INDEX(postDEL!$A$2:$AL782,$O702,38)</f>
        <v/>
      </c>
      <c r="M702" s="67" t="str">
        <f t="array" ref="M702">INDEX(postDEL!$A$2:$AL782,$O702,15)</f>
        <v/>
      </c>
      <c r="N702" s="8">
        <f>COUNTIF(postDEL!$A$2:$A782,A702)</f>
        <v>1</v>
      </c>
      <c r="O702" s="13">
        <f>MATCH(A702,postDEL!A$2:A782,0)</f>
        <v>701</v>
      </c>
      <c r="P702" s="8" t="str">
        <f t="shared" si="1"/>
        <v/>
      </c>
      <c r="Q702" s="8">
        <f t="shared" si="2"/>
        <v>325</v>
      </c>
      <c r="R702" s="4"/>
    </row>
    <row r="703">
      <c r="A703" s="209" t="s">
        <v>1865</v>
      </c>
      <c r="B703" s="65">
        <f t="array" ref="B703">INDEX(postDEL!$A$2:$P782,$O703,2)</f>
        <v>44543</v>
      </c>
      <c r="C703" s="208">
        <f t="array" ref="C703">INDEX(postDEL!$A$2:$P782,$O703,3)</f>
        <v>0.2563888889</v>
      </c>
      <c r="D703" s="67" t="str">
        <f t="array" ref="D703">INDEX(postDEL!$A$2:$AN782,$O703,39)</f>
        <v>SpROSA573919</v>
      </c>
      <c r="E703" s="67" t="str">
        <f t="array" ref="E703">INDEX(postDEL!$A$2:$P782,$O703,4)</f>
        <v/>
      </c>
      <c r="F703" s="67" t="str">
        <f t="array" ref="F703">INDEX(postDEL!$A$2:$P782,$O703,5)</f>
        <v/>
      </c>
      <c r="G703" s="67" t="str">
        <f t="array" ref="G703">INDEX(postDEL!$A$2:$P782,$O703,11)</f>
        <v>Negative</v>
      </c>
      <c r="H703" s="67" t="str">
        <f t="array" ref="H703">INDEX(postDEL!$A$2:$AL782,$O703,37)</f>
        <v>Negative</v>
      </c>
      <c r="I703" s="65">
        <f t="array" ref="I703">INDEX(postDEL!$A$2:$AL782,$O703,12)</f>
        <v>44543</v>
      </c>
      <c r="J703" s="208">
        <f t="array" ref="J703">INDEX(postDEL!$A$2:$AL782,$O703,13)</f>
        <v>0.5098032407</v>
      </c>
      <c r="K703" s="67" t="str">
        <f t="array" ref="K703">INDEX(postDEL!$A$2:$AL782,$O703,36)</f>
        <v/>
      </c>
      <c r="L703" s="67" t="str">
        <f t="array" ref="L703">INDEX(postDEL!$A$2:$AL782,$O703,38)</f>
        <v/>
      </c>
      <c r="M703" s="67" t="str">
        <f t="array" ref="M703">INDEX(postDEL!$A$2:$AL782,$O703,15)</f>
        <v/>
      </c>
      <c r="N703" s="8">
        <f>COUNTIF(postDEL!$A$2:$A782,A703)</f>
        <v>1</v>
      </c>
      <c r="O703" s="13">
        <f>MATCH(A703,postDEL!A$2:A782,0)</f>
        <v>702</v>
      </c>
      <c r="P703" s="8" t="str">
        <f t="shared" si="1"/>
        <v/>
      </c>
      <c r="Q703" s="8">
        <f t="shared" si="2"/>
        <v>0</v>
      </c>
      <c r="R703" s="4"/>
    </row>
    <row r="704">
      <c r="A704" s="209" t="s">
        <v>1867</v>
      </c>
      <c r="B704" s="65">
        <f t="array" ref="B704">INDEX(postDEL!$A$2:$P782,$O704,2)</f>
        <v>44543</v>
      </c>
      <c r="C704" s="208">
        <f t="array" ref="C704">INDEX(postDEL!$A$2:$P782,$O704,3)</f>
        <v>0.257025463</v>
      </c>
      <c r="D704" s="67" t="str">
        <f t="array" ref="D704">INDEX(postDEL!$A$2:$AN782,$O704,39)</f>
        <v>SpROSA573919</v>
      </c>
      <c r="E704" s="67" t="str">
        <f t="array" ref="E704">INDEX(postDEL!$A$2:$P782,$O704,4)</f>
        <v/>
      </c>
      <c r="F704" s="67" t="str">
        <f t="array" ref="F704">INDEX(postDEL!$A$2:$P782,$O704,5)</f>
        <v/>
      </c>
      <c r="G704" s="67" t="str">
        <f t="array" ref="G704">INDEX(postDEL!$A$2:$P782,$O704,11)</f>
        <v>Negative</v>
      </c>
      <c r="H704" s="67" t="str">
        <f t="array" ref="H704">INDEX(postDEL!$A$2:$AL782,$O704,37)</f>
        <v>Negative</v>
      </c>
      <c r="I704" s="65">
        <f t="array" ref="I704">INDEX(postDEL!$A$2:$AL782,$O704,12)</f>
        <v>44543</v>
      </c>
      <c r="J704" s="208">
        <f t="array" ref="J704">INDEX(postDEL!$A$2:$AL782,$O704,13)</f>
        <v>0.5098032407</v>
      </c>
      <c r="K704" s="67" t="str">
        <f t="array" ref="K704">INDEX(postDEL!$A$2:$AL782,$O704,36)</f>
        <v/>
      </c>
      <c r="L704" s="67" t="str">
        <f t="array" ref="L704">INDEX(postDEL!$A$2:$AL782,$O704,38)</f>
        <v/>
      </c>
      <c r="M704" s="67" t="str">
        <f t="array" ref="M704">INDEX(postDEL!$A$2:$AL782,$O704,15)</f>
        <v/>
      </c>
      <c r="N704" s="8">
        <f>COUNTIF(postDEL!$A$2:$A782,A704)</f>
        <v>1</v>
      </c>
      <c r="O704" s="13">
        <f>MATCH(A704,postDEL!A$2:A782,0)</f>
        <v>703</v>
      </c>
      <c r="P704" s="8" t="str">
        <f t="shared" si="1"/>
        <v/>
      </c>
      <c r="Q704" s="8">
        <f t="shared" si="2"/>
        <v>0</v>
      </c>
      <c r="R704" s="4"/>
    </row>
    <row r="705">
      <c r="A705" s="209" t="s">
        <v>1869</v>
      </c>
      <c r="B705" s="65">
        <f t="array" ref="B705">INDEX(postDEL!$A$2:$P782,$O705,2)</f>
        <v>44543</v>
      </c>
      <c r="C705" s="208">
        <f t="array" ref="C705">INDEX(postDEL!$A$2:$P782,$O705,3)</f>
        <v>0.2573263889</v>
      </c>
      <c r="D705" s="67" t="str">
        <f t="array" ref="D705">INDEX(postDEL!$A$2:$AN782,$O705,39)</f>
        <v>SpROSA145068</v>
      </c>
      <c r="E705" s="67" t="str">
        <f t="array" ref="E705">INDEX(postDEL!$A$2:$P782,$O705,4)</f>
        <v/>
      </c>
      <c r="F705" s="67" t="str">
        <f t="array" ref="F705">INDEX(postDEL!$A$2:$P782,$O705,5)</f>
        <v/>
      </c>
      <c r="G705" s="67" t="str">
        <f t="array" ref="G705">INDEX(postDEL!$A$2:$P782,$O705,11)</f>
        <v>Null</v>
      </c>
      <c r="H705" s="67" t="str">
        <f t="array" ref="H705">INDEX(postDEL!$A$2:$AL782,$O705,37)</f>
        <v>Negative</v>
      </c>
      <c r="I705" s="65">
        <f t="array" ref="I705">INDEX(postDEL!$A$2:$AL782,$O705,12)</f>
        <v>44868</v>
      </c>
      <c r="J705" s="208">
        <f t="array" ref="J705">INDEX(postDEL!$A$2:$AL782,$O705,13)</f>
        <v>0.5355208333</v>
      </c>
      <c r="K705" s="67">
        <f t="array" ref="K705">INDEX(postDEL!$A$2:$AL782,$O705,36)</f>
        <v>2.2</v>
      </c>
      <c r="L705" s="67" t="str">
        <f t="array" ref="L705">INDEX(postDEL!$A$2:$AL782,$O705,38)</f>
        <v/>
      </c>
      <c r="M705" s="67" t="str">
        <f t="array" ref="M705">INDEX(postDEL!$A$2:$AL782,$O705,15)</f>
        <v/>
      </c>
      <c r="N705" s="8">
        <f>COUNTIF(postDEL!$A$2:$A782,A705)</f>
        <v>1</v>
      </c>
      <c r="O705" s="13">
        <f>MATCH(A705,postDEL!A$2:A782,0)</f>
        <v>704</v>
      </c>
      <c r="P705" s="8" t="str">
        <f t="shared" si="1"/>
        <v/>
      </c>
      <c r="Q705" s="8">
        <f t="shared" si="2"/>
        <v>325</v>
      </c>
      <c r="R705" s="4"/>
    </row>
    <row r="706">
      <c r="A706" s="209" t="s">
        <v>1871</v>
      </c>
      <c r="B706" s="65">
        <f t="array" ref="B706">INDEX(postDEL!$A$2:$P782,$O706,2)</f>
        <v>44543</v>
      </c>
      <c r="C706" s="208">
        <f t="array" ref="C706">INDEX(postDEL!$A$2:$P782,$O706,3)</f>
        <v>0.2668287037</v>
      </c>
      <c r="D706" s="67" t="str">
        <f t="array" ref="D706">INDEX(postDEL!$A$2:$AN782,$O706,39)</f>
        <v>SpROSA145068</v>
      </c>
      <c r="E706" s="67" t="str">
        <f t="array" ref="E706">INDEX(postDEL!$A$2:$P782,$O706,4)</f>
        <v/>
      </c>
      <c r="F706" s="67" t="str">
        <f t="array" ref="F706">INDEX(postDEL!$A$2:$P782,$O706,5)</f>
        <v/>
      </c>
      <c r="G706" s="67" t="str">
        <f t="array" ref="G706">INDEX(postDEL!$A$2:$P782,$O706,11)</f>
        <v>Null</v>
      </c>
      <c r="H706" s="67" t="str">
        <f t="array" ref="H706">INDEX(postDEL!$A$2:$AL782,$O706,37)</f>
        <v>Negative</v>
      </c>
      <c r="I706" s="65">
        <f t="array" ref="I706">INDEX(postDEL!$A$2:$AL782,$O706,12)</f>
        <v>44868</v>
      </c>
      <c r="J706" s="208">
        <f t="array" ref="J706">INDEX(postDEL!$A$2:$AL782,$O706,13)</f>
        <v>0.5355208333</v>
      </c>
      <c r="K706" s="67">
        <f t="array" ref="K706">INDEX(postDEL!$A$2:$AL782,$O706,36)</f>
        <v>2.2</v>
      </c>
      <c r="L706" s="67" t="str">
        <f t="array" ref="L706">INDEX(postDEL!$A$2:$AL782,$O706,38)</f>
        <v/>
      </c>
      <c r="M706" s="67" t="str">
        <f t="array" ref="M706">INDEX(postDEL!$A$2:$AL782,$O706,15)</f>
        <v/>
      </c>
      <c r="N706" s="8">
        <f>COUNTIF(postDEL!$A$2:$A782,A706)</f>
        <v>1</v>
      </c>
      <c r="O706" s="13">
        <f>MATCH(A706,postDEL!A$2:A782,0)</f>
        <v>705</v>
      </c>
      <c r="P706" s="8" t="str">
        <f t="shared" si="1"/>
        <v/>
      </c>
      <c r="Q706" s="8">
        <f t="shared" si="2"/>
        <v>325</v>
      </c>
      <c r="R706" s="4"/>
    </row>
    <row r="707">
      <c r="A707" s="209" t="s">
        <v>1874</v>
      </c>
      <c r="B707" s="65">
        <f t="array" ref="B707">INDEX(postDEL!$A$2:$P782,$O707,2)</f>
        <v>44543</v>
      </c>
      <c r="C707" s="208">
        <f t="array" ref="C707">INDEX(postDEL!$A$2:$P782,$O707,3)</f>
        <v>0.271087963</v>
      </c>
      <c r="D707" s="67" t="str">
        <f t="array" ref="D707">INDEX(postDEL!$A$2:$AN782,$O707,39)</f>
        <v>SpROSA145068</v>
      </c>
      <c r="E707" s="67" t="str">
        <f t="array" ref="E707">INDEX(postDEL!$A$2:$P782,$O707,4)</f>
        <v/>
      </c>
      <c r="F707" s="67" t="str">
        <f t="array" ref="F707">INDEX(postDEL!$A$2:$P782,$O707,5)</f>
        <v/>
      </c>
      <c r="G707" s="67" t="str">
        <f t="array" ref="G707">INDEX(postDEL!$A$2:$P782,$O707,11)</f>
        <v>Null</v>
      </c>
      <c r="H707" s="67" t="str">
        <f t="array" ref="H707">INDEX(postDEL!$A$2:$AL782,$O707,37)</f>
        <v>Negative</v>
      </c>
      <c r="I707" s="65" t="str">
        <f t="array" ref="I707">INDEX(postDEL!$A$2:$AL782,$O707,12)</f>
        <v/>
      </c>
      <c r="J707" s="208" t="str">
        <f t="array" ref="J707">INDEX(postDEL!$A$2:$AL782,$O707,13)</f>
        <v/>
      </c>
      <c r="K707" s="67">
        <f t="array" ref="K707">INDEX(postDEL!$A$2:$AL782,$O707,36)</f>
        <v>2.2</v>
      </c>
      <c r="L707" s="67" t="str">
        <f t="array" ref="L707">INDEX(postDEL!$A$2:$AL782,$O707,38)</f>
        <v/>
      </c>
      <c r="M707" s="67" t="str">
        <f t="array" ref="M707">INDEX(postDEL!$A$2:$AL782,$O707,15)</f>
        <v/>
      </c>
      <c r="N707" s="8">
        <f>COUNTIF(postDEL!$A$2:$A782,A707)</f>
        <v>1</v>
      </c>
      <c r="O707" s="13">
        <f>MATCH(A707,postDEL!A$2:A782,0)</f>
        <v>706</v>
      </c>
      <c r="P707" s="8" t="str">
        <f t="shared" si="1"/>
        <v/>
      </c>
      <c r="Q707" s="8">
        <f t="shared" si="2"/>
        <v>-1</v>
      </c>
      <c r="R707" s="4"/>
    </row>
    <row r="708">
      <c r="A708" s="209" t="s">
        <v>1876</v>
      </c>
      <c r="B708" s="65">
        <f t="array" ref="B708">INDEX(postDEL!$A$2:$P782,$O708,2)</f>
        <v>44543</v>
      </c>
      <c r="C708" s="208">
        <f t="array" ref="C708">INDEX(postDEL!$A$2:$P782,$O708,3)</f>
        <v>0.2753009259</v>
      </c>
      <c r="D708" s="67" t="str">
        <f t="array" ref="D708">INDEX(postDEL!$A$2:$AN782,$O708,39)</f>
        <v>SpROSA573919</v>
      </c>
      <c r="E708" s="67" t="str">
        <f t="array" ref="E708">INDEX(postDEL!$A$2:$P782,$O708,4)</f>
        <v/>
      </c>
      <c r="F708" s="67" t="str">
        <f t="array" ref="F708">INDEX(postDEL!$A$2:$P782,$O708,5)</f>
        <v/>
      </c>
      <c r="G708" s="67" t="str">
        <f t="array" ref="G708">INDEX(postDEL!$A$2:$P782,$O708,11)</f>
        <v>Negative</v>
      </c>
      <c r="H708" s="67" t="str">
        <f t="array" ref="H708">INDEX(postDEL!$A$2:$AL782,$O708,37)</f>
        <v>Negative</v>
      </c>
      <c r="I708" s="65">
        <f t="array" ref="I708">INDEX(postDEL!$A$2:$AL782,$O708,12)</f>
        <v>44543</v>
      </c>
      <c r="J708" s="208">
        <f t="array" ref="J708">INDEX(postDEL!$A$2:$AL782,$O708,13)</f>
        <v>0.5098032407</v>
      </c>
      <c r="K708" s="67" t="str">
        <f t="array" ref="K708">INDEX(postDEL!$A$2:$AL782,$O708,36)</f>
        <v/>
      </c>
      <c r="L708" s="67" t="str">
        <f t="array" ref="L708">INDEX(postDEL!$A$2:$AL782,$O708,38)</f>
        <v/>
      </c>
      <c r="M708" s="67" t="str">
        <f t="array" ref="M708">INDEX(postDEL!$A$2:$AL782,$O708,15)</f>
        <v/>
      </c>
      <c r="N708" s="8">
        <f>COUNTIF(postDEL!$A$2:$A782,A708)</f>
        <v>1</v>
      </c>
      <c r="O708" s="13">
        <f>MATCH(A708,postDEL!A$2:A782,0)</f>
        <v>707</v>
      </c>
      <c r="P708" s="8" t="str">
        <f t="shared" si="1"/>
        <v/>
      </c>
      <c r="Q708" s="8">
        <f t="shared" si="2"/>
        <v>0</v>
      </c>
      <c r="R708" s="4"/>
    </row>
    <row r="709">
      <c r="A709" s="209" t="s">
        <v>1878</v>
      </c>
      <c r="B709" s="65">
        <f t="array" ref="B709">INDEX(postDEL!$A$2:$P782,$O709,2)</f>
        <v>44543</v>
      </c>
      <c r="C709" s="208">
        <f t="array" ref="C709">INDEX(postDEL!$A$2:$P782,$O709,3)</f>
        <v>0.2795138889</v>
      </c>
      <c r="D709" s="67" t="str">
        <f t="array" ref="D709">INDEX(postDEL!$A$2:$AN782,$O709,39)</f>
        <v>SpROSA573919</v>
      </c>
      <c r="E709" s="67" t="str">
        <f t="array" ref="E709">INDEX(postDEL!$A$2:$P782,$O709,4)</f>
        <v/>
      </c>
      <c r="F709" s="67" t="str">
        <f t="array" ref="F709">INDEX(postDEL!$A$2:$P782,$O709,5)</f>
        <v/>
      </c>
      <c r="G709" s="67" t="str">
        <f t="array" ref="G709">INDEX(postDEL!$A$2:$P782,$O709,11)</f>
        <v>Negative</v>
      </c>
      <c r="H709" s="67" t="str">
        <f t="array" ref="H709">INDEX(postDEL!$A$2:$AL782,$O709,37)</f>
        <v>Negative</v>
      </c>
      <c r="I709" s="65">
        <f t="array" ref="I709">INDEX(postDEL!$A$2:$AL782,$O709,12)</f>
        <v>44543</v>
      </c>
      <c r="J709" s="208">
        <f t="array" ref="J709">INDEX(postDEL!$A$2:$AL782,$O709,13)</f>
        <v>0.5098032407</v>
      </c>
      <c r="K709" s="67" t="str">
        <f t="array" ref="K709">INDEX(postDEL!$A$2:$AL782,$O709,36)</f>
        <v/>
      </c>
      <c r="L709" s="67" t="str">
        <f t="array" ref="L709">INDEX(postDEL!$A$2:$AL782,$O709,38)</f>
        <v/>
      </c>
      <c r="M709" s="67" t="str">
        <f t="array" ref="M709">INDEX(postDEL!$A$2:$AL782,$O709,15)</f>
        <v/>
      </c>
      <c r="N709" s="8">
        <f>COUNTIF(postDEL!$A$2:$A782,A709)</f>
        <v>1</v>
      </c>
      <c r="O709" s="13">
        <f>MATCH(A709,postDEL!A$2:A782,0)</f>
        <v>708</v>
      </c>
      <c r="P709" s="8" t="str">
        <f t="shared" si="1"/>
        <v/>
      </c>
      <c r="Q709" s="8">
        <f t="shared" si="2"/>
        <v>0</v>
      </c>
      <c r="R709" s="4"/>
    </row>
    <row r="710">
      <c r="A710" s="209" t="s">
        <v>1880</v>
      </c>
      <c r="B710" s="65">
        <f t="array" ref="B710">INDEX(postDEL!$A$2:$P782,$O710,2)</f>
        <v>44543</v>
      </c>
      <c r="C710" s="208">
        <f t="array" ref="C710">INDEX(postDEL!$A$2:$P782,$O710,3)</f>
        <v>0.2821064815</v>
      </c>
      <c r="D710" s="67" t="str">
        <f t="array" ref="D710">INDEX(postDEL!$A$2:$AN782,$O710,39)</f>
        <v>SpROSA145068</v>
      </c>
      <c r="E710" s="67" t="str">
        <f t="array" ref="E710">INDEX(postDEL!$A$2:$P782,$O710,4)</f>
        <v/>
      </c>
      <c r="F710" s="67" t="str">
        <f t="array" ref="F710">INDEX(postDEL!$A$2:$P782,$O710,5)</f>
        <v/>
      </c>
      <c r="G710" s="67" t="str">
        <f t="array" ref="G710">INDEX(postDEL!$A$2:$P782,$O710,11)</f>
        <v>Null</v>
      </c>
      <c r="H710" s="67" t="str">
        <f t="array" ref="H710">INDEX(postDEL!$A$2:$AL782,$O710,37)</f>
        <v>Negative</v>
      </c>
      <c r="I710" s="65" t="str">
        <f t="array" ref="I710">INDEX(postDEL!$A$2:$AL782,$O710,12)</f>
        <v/>
      </c>
      <c r="J710" s="208" t="str">
        <f t="array" ref="J710">INDEX(postDEL!$A$2:$AL782,$O710,13)</f>
        <v/>
      </c>
      <c r="K710" s="67">
        <f t="array" ref="K710">INDEX(postDEL!$A$2:$AL782,$O710,36)</f>
        <v>2.2</v>
      </c>
      <c r="L710" s="67" t="str">
        <f t="array" ref="L710">INDEX(postDEL!$A$2:$AL782,$O710,38)</f>
        <v/>
      </c>
      <c r="M710" s="67" t="str">
        <f t="array" ref="M710">INDEX(postDEL!$A$2:$AL782,$O710,15)</f>
        <v/>
      </c>
      <c r="N710" s="8">
        <f>COUNTIF(postDEL!$A$2:$A782,A710)</f>
        <v>1</v>
      </c>
      <c r="O710" s="13">
        <f>MATCH(A710,postDEL!A$2:A782,0)</f>
        <v>709</v>
      </c>
      <c r="P710" s="8" t="str">
        <f t="shared" si="1"/>
        <v/>
      </c>
      <c r="Q710" s="8">
        <f t="shared" si="2"/>
        <v>-1</v>
      </c>
      <c r="R710" s="4"/>
    </row>
    <row r="711">
      <c r="A711" s="209" t="s">
        <v>1882</v>
      </c>
      <c r="B711" s="65">
        <f t="array" ref="B711">INDEX(postDEL!$A$2:$P782,$O711,2)</f>
        <v>44544</v>
      </c>
      <c r="C711" s="208">
        <f t="array" ref="C711">INDEX(postDEL!$A$2:$P782,$O711,3)</f>
        <v>0.1651157407</v>
      </c>
      <c r="D711" s="67" t="str">
        <f t="array" ref="D711">INDEX(postDEL!$A$2:$AN782,$O711,39)</f>
        <v>SpROSA145068</v>
      </c>
      <c r="E711" s="67" t="str">
        <f t="array" ref="E711">INDEX(postDEL!$A$2:$P782,$O711,4)</f>
        <v/>
      </c>
      <c r="F711" s="67" t="str">
        <f t="array" ref="F711">INDEX(postDEL!$A$2:$P782,$O711,5)</f>
        <v/>
      </c>
      <c r="G711" s="67" t="str">
        <f t="array" ref="G711">INDEX(postDEL!$A$2:$P782,$O711,11)</f>
        <v>Negative</v>
      </c>
      <c r="H711" s="67" t="str">
        <f t="array" ref="H711">INDEX(postDEL!$A$2:$AL782,$O711,37)</f>
        <v>Negative</v>
      </c>
      <c r="I711" s="65">
        <f t="array" ref="I711">INDEX(postDEL!$A$2:$AL782,$O711,12)</f>
        <v>44544</v>
      </c>
      <c r="J711" s="208">
        <f t="array" ref="J711">INDEX(postDEL!$A$2:$AL782,$O711,13)</f>
        <v>0.472650463</v>
      </c>
      <c r="K711" s="67" t="str">
        <f t="array" ref="K711">INDEX(postDEL!$A$2:$AL782,$O711,36)</f>
        <v/>
      </c>
      <c r="L711" s="67" t="str">
        <f t="array" ref="L711">INDEX(postDEL!$A$2:$AL782,$O711,38)</f>
        <v/>
      </c>
      <c r="M711" s="67" t="str">
        <f t="array" ref="M711">INDEX(postDEL!$A$2:$AL782,$O711,15)</f>
        <v/>
      </c>
      <c r="N711" s="8">
        <f>COUNTIF(postDEL!$A$2:$A782,A711)</f>
        <v>1</v>
      </c>
      <c r="O711" s="13">
        <f>MATCH(A711,postDEL!A$2:A782,0)</f>
        <v>710</v>
      </c>
      <c r="P711" s="8" t="b">
        <f t="shared" si="1"/>
        <v>1</v>
      </c>
      <c r="Q711" s="8">
        <f t="shared" si="2"/>
        <v>0</v>
      </c>
      <c r="R711" s="4"/>
    </row>
    <row r="712">
      <c r="A712" s="209" t="s">
        <v>1884</v>
      </c>
      <c r="B712" s="65">
        <f t="array" ref="B712">INDEX(postDEL!$A$2:$P782,$O712,2)</f>
        <v>44544</v>
      </c>
      <c r="C712" s="208">
        <f t="array" ref="C712">INDEX(postDEL!$A$2:$P782,$O712,3)</f>
        <v>0.1663310185</v>
      </c>
      <c r="D712" s="67" t="str">
        <f t="array" ref="D712">INDEX(postDEL!$A$2:$AN782,$O712,39)</f>
        <v>SpROSA145068</v>
      </c>
      <c r="E712" s="67" t="str">
        <f t="array" ref="E712">INDEX(postDEL!$A$2:$P782,$O712,4)</f>
        <v/>
      </c>
      <c r="F712" s="67" t="str">
        <f t="array" ref="F712">INDEX(postDEL!$A$2:$P782,$O712,5)</f>
        <v/>
      </c>
      <c r="G712" s="67" t="str">
        <f t="array" ref="G712">INDEX(postDEL!$A$2:$P782,$O712,11)</f>
        <v>Negative</v>
      </c>
      <c r="H712" s="67" t="str">
        <f t="array" ref="H712">INDEX(postDEL!$A$2:$AL782,$O712,37)</f>
        <v>Negative</v>
      </c>
      <c r="I712" s="65">
        <f t="array" ref="I712">INDEX(postDEL!$A$2:$AL782,$O712,12)</f>
        <v>44544</v>
      </c>
      <c r="J712" s="208">
        <f t="array" ref="J712">INDEX(postDEL!$A$2:$AL782,$O712,13)</f>
        <v>0.472650463</v>
      </c>
      <c r="K712" s="67" t="str">
        <f t="array" ref="K712">INDEX(postDEL!$A$2:$AL782,$O712,36)</f>
        <v/>
      </c>
      <c r="L712" s="67" t="str">
        <f t="array" ref="L712">INDEX(postDEL!$A$2:$AL782,$O712,38)</f>
        <v/>
      </c>
      <c r="M712" s="67" t="str">
        <f t="array" ref="M712">INDEX(postDEL!$A$2:$AL782,$O712,15)</f>
        <v/>
      </c>
      <c r="N712" s="8">
        <f>COUNTIF(postDEL!$A$2:$A782,A712)</f>
        <v>1</v>
      </c>
      <c r="O712" s="13">
        <f>MATCH(A712,postDEL!A$2:A782,0)</f>
        <v>711</v>
      </c>
      <c r="P712" s="8" t="str">
        <f t="shared" si="1"/>
        <v/>
      </c>
      <c r="Q712" s="8">
        <f t="shared" si="2"/>
        <v>0</v>
      </c>
      <c r="R712" s="4"/>
    </row>
    <row r="713">
      <c r="A713" s="209" t="s">
        <v>1886</v>
      </c>
      <c r="B713" s="65">
        <f t="array" ref="B713">INDEX(postDEL!$A$2:$P782,$O713,2)</f>
        <v>44544</v>
      </c>
      <c r="C713" s="208">
        <f t="array" ref="C713">INDEX(postDEL!$A$2:$P782,$O713,3)</f>
        <v>0.1673726852</v>
      </c>
      <c r="D713" s="67" t="str">
        <f t="array" ref="D713">INDEX(postDEL!$A$2:$AN782,$O713,39)</f>
        <v>SpROSA145068</v>
      </c>
      <c r="E713" s="67" t="str">
        <f t="array" ref="E713">INDEX(postDEL!$A$2:$P782,$O713,4)</f>
        <v/>
      </c>
      <c r="F713" s="67" t="str">
        <f t="array" ref="F713">INDEX(postDEL!$A$2:$P782,$O713,5)</f>
        <v/>
      </c>
      <c r="G713" s="67" t="str">
        <f t="array" ref="G713">INDEX(postDEL!$A$2:$P782,$O713,11)</f>
        <v>Negative</v>
      </c>
      <c r="H713" s="67" t="str">
        <f t="array" ref="H713">INDEX(postDEL!$A$2:$AL782,$O713,37)</f>
        <v>Negative</v>
      </c>
      <c r="I713" s="65">
        <f t="array" ref="I713">INDEX(postDEL!$A$2:$AL782,$O713,12)</f>
        <v>44544</v>
      </c>
      <c r="J713" s="208">
        <f t="array" ref="J713">INDEX(postDEL!$A$2:$AL782,$O713,13)</f>
        <v>0.472650463</v>
      </c>
      <c r="K713" s="67" t="str">
        <f t="array" ref="K713">INDEX(postDEL!$A$2:$AL782,$O713,36)</f>
        <v/>
      </c>
      <c r="L713" s="67" t="str">
        <f t="array" ref="L713">INDEX(postDEL!$A$2:$AL782,$O713,38)</f>
        <v/>
      </c>
      <c r="M713" s="67" t="str">
        <f t="array" ref="M713">INDEX(postDEL!$A$2:$AL782,$O713,15)</f>
        <v/>
      </c>
      <c r="N713" s="8">
        <f>COUNTIF(postDEL!$A$2:$A782,A713)</f>
        <v>1</v>
      </c>
      <c r="O713" s="13">
        <f>MATCH(A713,postDEL!A$2:A782,0)</f>
        <v>712</v>
      </c>
      <c r="P713" s="8" t="str">
        <f t="shared" si="1"/>
        <v/>
      </c>
      <c r="Q713" s="8">
        <f t="shared" si="2"/>
        <v>0</v>
      </c>
      <c r="R713" s="4"/>
    </row>
    <row r="714">
      <c r="A714" s="209" t="s">
        <v>1888</v>
      </c>
      <c r="B714" s="65">
        <f t="array" ref="B714">INDEX(postDEL!$A$2:$P782,$O714,2)</f>
        <v>44544</v>
      </c>
      <c r="C714" s="208">
        <f t="array" ref="C714">INDEX(postDEL!$A$2:$P782,$O714,3)</f>
        <v>0.1678356481</v>
      </c>
      <c r="D714" s="67" t="str">
        <f t="array" ref="D714">INDEX(postDEL!$A$2:$AN782,$O714,39)</f>
        <v>SpROSA145068</v>
      </c>
      <c r="E714" s="67" t="str">
        <f t="array" ref="E714">INDEX(postDEL!$A$2:$P782,$O714,4)</f>
        <v/>
      </c>
      <c r="F714" s="67" t="str">
        <f t="array" ref="F714">INDEX(postDEL!$A$2:$P782,$O714,5)</f>
        <v/>
      </c>
      <c r="G714" s="67" t="str">
        <f t="array" ref="G714">INDEX(postDEL!$A$2:$P782,$O714,11)</f>
        <v>Negative</v>
      </c>
      <c r="H714" s="67" t="str">
        <f t="array" ref="H714">INDEX(postDEL!$A$2:$AL782,$O714,37)</f>
        <v>Negative</v>
      </c>
      <c r="I714" s="65">
        <f t="array" ref="I714">INDEX(postDEL!$A$2:$AL782,$O714,12)</f>
        <v>44544</v>
      </c>
      <c r="J714" s="208">
        <f t="array" ref="J714">INDEX(postDEL!$A$2:$AL782,$O714,13)</f>
        <v>0.472650463</v>
      </c>
      <c r="K714" s="67" t="str">
        <f t="array" ref="K714">INDEX(postDEL!$A$2:$AL782,$O714,36)</f>
        <v/>
      </c>
      <c r="L714" s="67" t="str">
        <f t="array" ref="L714">INDEX(postDEL!$A$2:$AL782,$O714,38)</f>
        <v/>
      </c>
      <c r="M714" s="67" t="str">
        <f t="array" ref="M714">INDEX(postDEL!$A$2:$AL782,$O714,15)</f>
        <v/>
      </c>
      <c r="N714" s="8">
        <f>COUNTIF(postDEL!$A$2:$A782,A714)</f>
        <v>1</v>
      </c>
      <c r="O714" s="13">
        <f>MATCH(A714,postDEL!A$2:A782,0)</f>
        <v>713</v>
      </c>
      <c r="P714" s="8" t="str">
        <f t="shared" si="1"/>
        <v/>
      </c>
      <c r="Q714" s="8">
        <f t="shared" si="2"/>
        <v>0</v>
      </c>
      <c r="R714" s="4"/>
    </row>
    <row r="715">
      <c r="A715" s="209" t="s">
        <v>1890</v>
      </c>
      <c r="B715" s="65">
        <f t="array" ref="B715">INDEX(postDEL!$A$2:$P782,$O715,2)</f>
        <v>44544</v>
      </c>
      <c r="C715" s="208">
        <f t="array" ref="C715">INDEX(postDEL!$A$2:$P782,$O715,3)</f>
        <v>0.1685416667</v>
      </c>
      <c r="D715" s="67" t="str">
        <f t="array" ref="D715">INDEX(postDEL!$A$2:$AN782,$O715,39)</f>
        <v>SpROSA145068</v>
      </c>
      <c r="E715" s="67" t="str">
        <f t="array" ref="E715">INDEX(postDEL!$A$2:$P782,$O715,4)</f>
        <v/>
      </c>
      <c r="F715" s="67" t="str">
        <f t="array" ref="F715">INDEX(postDEL!$A$2:$P782,$O715,5)</f>
        <v/>
      </c>
      <c r="G715" s="67" t="str">
        <f t="array" ref="G715">INDEX(postDEL!$A$2:$P782,$O715,11)</f>
        <v>Negative</v>
      </c>
      <c r="H715" s="67" t="str">
        <f t="array" ref="H715">INDEX(postDEL!$A$2:$AL782,$O715,37)</f>
        <v>Negative</v>
      </c>
      <c r="I715" s="65">
        <f t="array" ref="I715">INDEX(postDEL!$A$2:$AL782,$O715,12)</f>
        <v>44544</v>
      </c>
      <c r="J715" s="208">
        <f t="array" ref="J715">INDEX(postDEL!$A$2:$AL782,$O715,13)</f>
        <v>0.472650463</v>
      </c>
      <c r="K715" s="67" t="str">
        <f t="array" ref="K715">INDEX(postDEL!$A$2:$AL782,$O715,36)</f>
        <v/>
      </c>
      <c r="L715" s="67" t="str">
        <f t="array" ref="L715">INDEX(postDEL!$A$2:$AL782,$O715,38)</f>
        <v/>
      </c>
      <c r="M715" s="67" t="str">
        <f t="array" ref="M715">INDEX(postDEL!$A$2:$AL782,$O715,15)</f>
        <v/>
      </c>
      <c r="N715" s="8">
        <f>COUNTIF(postDEL!$A$2:$A782,A715)</f>
        <v>1</v>
      </c>
      <c r="O715" s="13">
        <f>MATCH(A715,postDEL!A$2:A782,0)</f>
        <v>714</v>
      </c>
      <c r="P715" s="8" t="str">
        <f t="shared" si="1"/>
        <v/>
      </c>
      <c r="Q715" s="8">
        <f t="shared" si="2"/>
        <v>0</v>
      </c>
      <c r="R715" s="4"/>
    </row>
    <row r="716">
      <c r="A716" s="209" t="s">
        <v>1892</v>
      </c>
      <c r="B716" s="65">
        <f t="array" ref="B716">INDEX(postDEL!$A$2:$P782,$O716,2)</f>
        <v>44544</v>
      </c>
      <c r="C716" s="208">
        <f t="array" ref="C716">INDEX(postDEL!$A$2:$P782,$O716,3)</f>
        <v>0.1688310185</v>
      </c>
      <c r="D716" s="67" t="str">
        <f t="array" ref="D716">INDEX(postDEL!$A$2:$AN782,$O716,39)</f>
        <v>SpROSA145068</v>
      </c>
      <c r="E716" s="67" t="str">
        <f t="array" ref="E716">INDEX(postDEL!$A$2:$P782,$O716,4)</f>
        <v/>
      </c>
      <c r="F716" s="67" t="str">
        <f t="array" ref="F716">INDEX(postDEL!$A$2:$P782,$O716,5)</f>
        <v/>
      </c>
      <c r="G716" s="67" t="str">
        <f t="array" ref="G716">INDEX(postDEL!$A$2:$P782,$O716,11)</f>
        <v>Negative</v>
      </c>
      <c r="H716" s="67" t="str">
        <f t="array" ref="H716">INDEX(postDEL!$A$2:$AL782,$O716,37)</f>
        <v>Negative</v>
      </c>
      <c r="I716" s="65">
        <f t="array" ref="I716">INDEX(postDEL!$A$2:$AL782,$O716,12)</f>
        <v>44544</v>
      </c>
      <c r="J716" s="208">
        <f t="array" ref="J716">INDEX(postDEL!$A$2:$AL782,$O716,13)</f>
        <v>0.472650463</v>
      </c>
      <c r="K716" s="67" t="str">
        <f t="array" ref="K716">INDEX(postDEL!$A$2:$AL782,$O716,36)</f>
        <v/>
      </c>
      <c r="L716" s="67" t="str">
        <f t="array" ref="L716">INDEX(postDEL!$A$2:$AL782,$O716,38)</f>
        <v/>
      </c>
      <c r="M716" s="67" t="str">
        <f t="array" ref="M716">INDEX(postDEL!$A$2:$AL782,$O716,15)</f>
        <v/>
      </c>
      <c r="N716" s="8">
        <f>COUNTIF(postDEL!$A$2:$A782,A716)</f>
        <v>1</v>
      </c>
      <c r="O716" s="13">
        <f>MATCH(A716,postDEL!A$2:A782,0)</f>
        <v>715</v>
      </c>
      <c r="P716" s="8" t="str">
        <f t="shared" si="1"/>
        <v/>
      </c>
      <c r="Q716" s="8">
        <f t="shared" si="2"/>
        <v>0</v>
      </c>
      <c r="R716" s="4"/>
    </row>
    <row r="717">
      <c r="A717" s="209" t="s">
        <v>1894</v>
      </c>
      <c r="B717" s="65">
        <f t="array" ref="B717">INDEX(postDEL!$A$2:$P782,$O717,2)</f>
        <v>44544</v>
      </c>
      <c r="C717" s="208">
        <f t="array" ref="C717">INDEX(postDEL!$A$2:$P782,$O717,3)</f>
        <v>0.1702430556</v>
      </c>
      <c r="D717" s="67" t="str">
        <f t="array" ref="D717">INDEX(postDEL!$A$2:$AN782,$O717,39)</f>
        <v>SpROSA145068</v>
      </c>
      <c r="E717" s="67" t="str">
        <f t="array" ref="E717">INDEX(postDEL!$A$2:$P782,$O717,4)</f>
        <v/>
      </c>
      <c r="F717" s="67" t="str">
        <f t="array" ref="F717">INDEX(postDEL!$A$2:$P782,$O717,5)</f>
        <v/>
      </c>
      <c r="G717" s="67" t="str">
        <f t="array" ref="G717">INDEX(postDEL!$A$2:$P782,$O717,11)</f>
        <v>Negative</v>
      </c>
      <c r="H717" s="67" t="str">
        <f t="array" ref="H717">INDEX(postDEL!$A$2:$AL782,$O717,37)</f>
        <v>Negative</v>
      </c>
      <c r="I717" s="65">
        <f t="array" ref="I717">INDEX(postDEL!$A$2:$AL782,$O717,12)</f>
        <v>44544</v>
      </c>
      <c r="J717" s="208">
        <f t="array" ref="J717">INDEX(postDEL!$A$2:$AL782,$O717,13)</f>
        <v>0.472650463</v>
      </c>
      <c r="K717" s="67" t="str">
        <f t="array" ref="K717">INDEX(postDEL!$A$2:$AL782,$O717,36)</f>
        <v/>
      </c>
      <c r="L717" s="67" t="str">
        <f t="array" ref="L717">INDEX(postDEL!$A$2:$AL782,$O717,38)</f>
        <v/>
      </c>
      <c r="M717" s="67" t="str">
        <f t="array" ref="M717">INDEX(postDEL!$A$2:$AL782,$O717,15)</f>
        <v/>
      </c>
      <c r="N717" s="8">
        <f>COUNTIF(postDEL!$A$2:$A782,A717)</f>
        <v>1</v>
      </c>
      <c r="O717" s="13">
        <f>MATCH(A717,postDEL!A$2:A782,0)</f>
        <v>716</v>
      </c>
      <c r="P717" s="8" t="str">
        <f t="shared" si="1"/>
        <v/>
      </c>
      <c r="Q717" s="8">
        <f t="shared" si="2"/>
        <v>0</v>
      </c>
      <c r="R717" s="4"/>
    </row>
    <row r="718">
      <c r="A718" s="209" t="s">
        <v>1897</v>
      </c>
      <c r="B718" s="65">
        <f t="array" ref="B718">INDEX(postDEL!$A$2:$P782,$O718,2)</f>
        <v>44544</v>
      </c>
      <c r="C718" s="208">
        <f t="array" ref="C718">INDEX(postDEL!$A$2:$P782,$O718,3)</f>
        <v>0.1704513889</v>
      </c>
      <c r="D718" s="67" t="str">
        <f t="array" ref="D718">INDEX(postDEL!$A$2:$AN782,$O718,39)</f>
        <v>SpROSA145068</v>
      </c>
      <c r="E718" s="67" t="str">
        <f t="array" ref="E718">INDEX(postDEL!$A$2:$P782,$O718,4)</f>
        <v/>
      </c>
      <c r="F718" s="67" t="str">
        <f t="array" ref="F718">INDEX(postDEL!$A$2:$P782,$O718,5)</f>
        <v/>
      </c>
      <c r="G718" s="67" t="str">
        <f t="array" ref="G718">INDEX(postDEL!$A$2:$P782,$O718,11)</f>
        <v>Negative</v>
      </c>
      <c r="H718" s="67" t="str">
        <f t="array" ref="H718">INDEX(postDEL!$A$2:$AL782,$O718,37)</f>
        <v>Negative</v>
      </c>
      <c r="I718" s="65">
        <f t="array" ref="I718">INDEX(postDEL!$A$2:$AL782,$O718,12)</f>
        <v>44544</v>
      </c>
      <c r="J718" s="208">
        <f t="array" ref="J718">INDEX(postDEL!$A$2:$AL782,$O718,13)</f>
        <v>0.472662037</v>
      </c>
      <c r="K718" s="67" t="str">
        <f t="array" ref="K718">INDEX(postDEL!$A$2:$AL782,$O718,36)</f>
        <v/>
      </c>
      <c r="L718" s="67" t="str">
        <f t="array" ref="L718">INDEX(postDEL!$A$2:$AL782,$O718,38)</f>
        <v/>
      </c>
      <c r="M718" s="67" t="str">
        <f t="array" ref="M718">INDEX(postDEL!$A$2:$AL782,$O718,15)</f>
        <v/>
      </c>
      <c r="N718" s="8">
        <f>COUNTIF(postDEL!$A$2:$A782,A718)</f>
        <v>1</v>
      </c>
      <c r="O718" s="13">
        <f>MATCH(A718,postDEL!A$2:A782,0)</f>
        <v>717</v>
      </c>
      <c r="P718" s="8" t="str">
        <f t="shared" si="1"/>
        <v/>
      </c>
      <c r="Q718" s="8">
        <f t="shared" si="2"/>
        <v>0</v>
      </c>
      <c r="R718" s="4"/>
    </row>
    <row r="719">
      <c r="A719" s="209" t="s">
        <v>1899</v>
      </c>
      <c r="B719" s="65">
        <f t="array" ref="B719">INDEX(postDEL!$A$2:$P782,$O719,2)</f>
        <v>44544</v>
      </c>
      <c r="C719" s="208">
        <f t="array" ref="C719">INDEX(postDEL!$A$2:$P782,$O719,3)</f>
        <v>0.1706944444</v>
      </c>
      <c r="D719" s="67" t="str">
        <f t="array" ref="D719">INDEX(postDEL!$A$2:$AN782,$O719,39)</f>
        <v>SpROSA573919</v>
      </c>
      <c r="E719" s="67" t="str">
        <f t="array" ref="E719">INDEX(postDEL!$A$2:$P782,$O719,4)</f>
        <v/>
      </c>
      <c r="F719" s="67" t="str">
        <f t="array" ref="F719">INDEX(postDEL!$A$2:$P782,$O719,5)</f>
        <v/>
      </c>
      <c r="G719" s="67" t="str">
        <f t="array" ref="G719">INDEX(postDEL!$A$2:$P782,$O719,11)</f>
        <v>Negative</v>
      </c>
      <c r="H719" s="67" t="str">
        <f t="array" ref="H719">INDEX(postDEL!$A$2:$AL782,$O719,37)</f>
        <v>Negative</v>
      </c>
      <c r="I719" s="65">
        <f t="array" ref="I719">INDEX(postDEL!$A$2:$AL782,$O719,12)</f>
        <v>44544</v>
      </c>
      <c r="J719" s="208">
        <f t="array" ref="J719">INDEX(postDEL!$A$2:$AL782,$O719,13)</f>
        <v>0.472662037</v>
      </c>
      <c r="K719" s="67" t="str">
        <f t="array" ref="K719">INDEX(postDEL!$A$2:$AL782,$O719,36)</f>
        <v/>
      </c>
      <c r="L719" s="67" t="str">
        <f t="array" ref="L719">INDEX(postDEL!$A$2:$AL782,$O719,38)</f>
        <v/>
      </c>
      <c r="M719" s="67" t="str">
        <f t="array" ref="M719">INDEX(postDEL!$A$2:$AL782,$O719,15)</f>
        <v/>
      </c>
      <c r="N719" s="8">
        <f>COUNTIF(postDEL!$A$2:$A782,A719)</f>
        <v>1</v>
      </c>
      <c r="O719" s="13">
        <f>MATCH(A719,postDEL!A$2:A782,0)</f>
        <v>718</v>
      </c>
      <c r="P719" s="8" t="str">
        <f t="shared" si="1"/>
        <v/>
      </c>
      <c r="Q719" s="8">
        <f t="shared" si="2"/>
        <v>0</v>
      </c>
      <c r="R719" s="4"/>
    </row>
    <row r="720">
      <c r="A720" s="209" t="s">
        <v>1901</v>
      </c>
      <c r="B720" s="65">
        <f t="array" ref="B720">INDEX(postDEL!$A$2:$P782,$O720,2)</f>
        <v>44544</v>
      </c>
      <c r="C720" s="208">
        <f t="array" ref="C720">INDEX(postDEL!$A$2:$P782,$O720,3)</f>
        <v>0.1729976852</v>
      </c>
      <c r="D720" s="67" t="str">
        <f t="array" ref="D720">INDEX(postDEL!$A$2:$AN782,$O720,39)</f>
        <v>SpROSA145068</v>
      </c>
      <c r="E720" s="67" t="str">
        <f t="array" ref="E720">INDEX(postDEL!$A$2:$P782,$O720,4)</f>
        <v/>
      </c>
      <c r="F720" s="67" t="str">
        <f t="array" ref="F720">INDEX(postDEL!$A$2:$P782,$O720,5)</f>
        <v/>
      </c>
      <c r="G720" s="67" t="str">
        <f t="array" ref="G720">INDEX(postDEL!$A$2:$P782,$O720,11)</f>
        <v>Negative</v>
      </c>
      <c r="H720" s="67" t="str">
        <f t="array" ref="H720">INDEX(postDEL!$A$2:$AL782,$O720,37)</f>
        <v>Negative</v>
      </c>
      <c r="I720" s="65">
        <f t="array" ref="I720">INDEX(postDEL!$A$2:$AL782,$O720,12)</f>
        <v>44544</v>
      </c>
      <c r="J720" s="208">
        <f t="array" ref="J720">INDEX(postDEL!$A$2:$AL782,$O720,13)</f>
        <v>0.472662037</v>
      </c>
      <c r="K720" s="67" t="str">
        <f t="array" ref="K720">INDEX(postDEL!$A$2:$AL782,$O720,36)</f>
        <v/>
      </c>
      <c r="L720" s="67" t="str">
        <f t="array" ref="L720">INDEX(postDEL!$A$2:$AL782,$O720,38)</f>
        <v/>
      </c>
      <c r="M720" s="67" t="str">
        <f t="array" ref="M720">INDEX(postDEL!$A$2:$AL782,$O720,15)</f>
        <v/>
      </c>
      <c r="N720" s="8">
        <f>COUNTIF(postDEL!$A$2:$A782,A720)</f>
        <v>1</v>
      </c>
      <c r="O720" s="13">
        <f>MATCH(A720,postDEL!A$2:A782,0)</f>
        <v>719</v>
      </c>
      <c r="P720" s="8" t="str">
        <f t="shared" si="1"/>
        <v/>
      </c>
      <c r="Q720" s="8">
        <f t="shared" si="2"/>
        <v>0</v>
      </c>
      <c r="R720" s="4"/>
    </row>
    <row r="721">
      <c r="A721" s="209" t="s">
        <v>1903</v>
      </c>
      <c r="B721" s="65">
        <f t="array" ref="B721">INDEX(postDEL!$A$2:$P782,$O721,2)</f>
        <v>44544</v>
      </c>
      <c r="C721" s="208">
        <f t="array" ref="C721">INDEX(postDEL!$A$2:$P782,$O721,3)</f>
        <v>0.2304050926</v>
      </c>
      <c r="D721" s="67" t="str">
        <f t="array" ref="D721">INDEX(postDEL!$A$2:$AN782,$O721,39)</f>
        <v>SpROSA145068</v>
      </c>
      <c r="E721" s="67" t="str">
        <f t="array" ref="E721">INDEX(postDEL!$A$2:$P782,$O721,4)</f>
        <v/>
      </c>
      <c r="F721" s="67" t="str">
        <f t="array" ref="F721">INDEX(postDEL!$A$2:$P782,$O721,5)</f>
        <v/>
      </c>
      <c r="G721" s="67" t="str">
        <f t="array" ref="G721">INDEX(postDEL!$A$2:$P782,$O721,11)</f>
        <v>Negative</v>
      </c>
      <c r="H721" s="67" t="str">
        <f t="array" ref="H721">INDEX(postDEL!$A$2:$AL782,$O721,37)</f>
        <v>Negative</v>
      </c>
      <c r="I721" s="65">
        <f t="array" ref="I721">INDEX(postDEL!$A$2:$AL782,$O721,12)</f>
        <v>44544</v>
      </c>
      <c r="J721" s="208">
        <f t="array" ref="J721">INDEX(postDEL!$A$2:$AL782,$O721,13)</f>
        <v>0.472662037</v>
      </c>
      <c r="K721" s="67" t="str">
        <f t="array" ref="K721">INDEX(postDEL!$A$2:$AL782,$O721,36)</f>
        <v/>
      </c>
      <c r="L721" s="67" t="str">
        <f t="array" ref="L721">INDEX(postDEL!$A$2:$AL782,$O721,38)</f>
        <v/>
      </c>
      <c r="M721" s="67" t="str">
        <f t="array" ref="M721">INDEX(postDEL!$A$2:$AL782,$O721,15)</f>
        <v/>
      </c>
      <c r="N721" s="8">
        <f>COUNTIF(postDEL!$A$2:$A782,A721)</f>
        <v>1</v>
      </c>
      <c r="O721" s="13">
        <f>MATCH(A721,postDEL!A$2:A782,0)</f>
        <v>720</v>
      </c>
      <c r="P721" s="8" t="str">
        <f t="shared" si="1"/>
        <v/>
      </c>
      <c r="Q721" s="8">
        <f t="shared" si="2"/>
        <v>0</v>
      </c>
      <c r="R721" s="4"/>
    </row>
    <row r="722">
      <c r="A722" s="209" t="s">
        <v>1905</v>
      </c>
      <c r="B722" s="65">
        <f t="array" ref="B722">INDEX(postDEL!$A$2:$P782,$O722,2)</f>
        <v>44544</v>
      </c>
      <c r="C722" s="208">
        <f t="array" ref="C722">INDEX(postDEL!$A$2:$P782,$O722,3)</f>
        <v>0.230625</v>
      </c>
      <c r="D722" s="67" t="str">
        <f t="array" ref="D722">INDEX(postDEL!$A$2:$AN782,$O722,39)</f>
        <v>SpROSA145068</v>
      </c>
      <c r="E722" s="67" t="str">
        <f t="array" ref="E722">INDEX(postDEL!$A$2:$P782,$O722,4)</f>
        <v/>
      </c>
      <c r="F722" s="67" t="str">
        <f t="array" ref="F722">INDEX(postDEL!$A$2:$P782,$O722,5)</f>
        <v/>
      </c>
      <c r="G722" s="67" t="str">
        <f t="array" ref="G722">INDEX(postDEL!$A$2:$P782,$O722,11)</f>
        <v>Negative</v>
      </c>
      <c r="H722" s="67" t="str">
        <f t="array" ref="H722">INDEX(postDEL!$A$2:$AL782,$O722,37)</f>
        <v>Negative</v>
      </c>
      <c r="I722" s="65">
        <f t="array" ref="I722">INDEX(postDEL!$A$2:$AL782,$O722,12)</f>
        <v>44544</v>
      </c>
      <c r="J722" s="208">
        <f t="array" ref="J722">INDEX(postDEL!$A$2:$AL782,$O722,13)</f>
        <v>0.472662037</v>
      </c>
      <c r="K722" s="67" t="str">
        <f t="array" ref="K722">INDEX(postDEL!$A$2:$AL782,$O722,36)</f>
        <v/>
      </c>
      <c r="L722" s="67" t="str">
        <f t="array" ref="L722">INDEX(postDEL!$A$2:$AL782,$O722,38)</f>
        <v/>
      </c>
      <c r="M722" s="67" t="str">
        <f t="array" ref="M722">INDEX(postDEL!$A$2:$AL782,$O722,15)</f>
        <v/>
      </c>
      <c r="N722" s="8">
        <f>COUNTIF(postDEL!$A$2:$A782,A722)</f>
        <v>1</v>
      </c>
      <c r="O722" s="13">
        <f>MATCH(A722,postDEL!A$2:A782,0)</f>
        <v>721</v>
      </c>
      <c r="P722" s="8" t="str">
        <f t="shared" si="1"/>
        <v/>
      </c>
      <c r="Q722" s="8">
        <f t="shared" si="2"/>
        <v>0</v>
      </c>
      <c r="R722" s="4"/>
    </row>
    <row r="723">
      <c r="A723" s="209" t="s">
        <v>1907</v>
      </c>
      <c r="B723" s="65">
        <f t="array" ref="B723">INDEX(postDEL!$A$2:$P782,$O723,2)</f>
        <v>44544</v>
      </c>
      <c r="C723" s="208">
        <f t="array" ref="C723">INDEX(postDEL!$A$2:$P782,$O723,3)</f>
        <v>0.2315277778</v>
      </c>
      <c r="D723" s="67" t="str">
        <f t="array" ref="D723">INDEX(postDEL!$A$2:$AN782,$O723,39)</f>
        <v>SpROSA573919</v>
      </c>
      <c r="E723" s="67" t="str">
        <f t="array" ref="E723">INDEX(postDEL!$A$2:$P782,$O723,4)</f>
        <v/>
      </c>
      <c r="F723" s="67" t="str">
        <f t="array" ref="F723">INDEX(postDEL!$A$2:$P782,$O723,5)</f>
        <v/>
      </c>
      <c r="G723" s="67" t="str">
        <f t="array" ref="G723">INDEX(postDEL!$A$2:$P782,$O723,11)</f>
        <v>Negative</v>
      </c>
      <c r="H723" s="67" t="str">
        <f t="array" ref="H723">INDEX(postDEL!$A$2:$AL782,$O723,37)</f>
        <v>Negative</v>
      </c>
      <c r="I723" s="65">
        <f t="array" ref="I723">INDEX(postDEL!$A$2:$AL782,$O723,12)</f>
        <v>44544</v>
      </c>
      <c r="J723" s="208">
        <f t="array" ref="J723">INDEX(postDEL!$A$2:$AL782,$O723,13)</f>
        <v>0.472662037</v>
      </c>
      <c r="K723" s="67" t="str">
        <f t="array" ref="K723">INDEX(postDEL!$A$2:$AL782,$O723,36)</f>
        <v/>
      </c>
      <c r="L723" s="67" t="str">
        <f t="array" ref="L723">INDEX(postDEL!$A$2:$AL782,$O723,38)</f>
        <v/>
      </c>
      <c r="M723" s="67" t="str">
        <f t="array" ref="M723">INDEX(postDEL!$A$2:$AL782,$O723,15)</f>
        <v/>
      </c>
      <c r="N723" s="8">
        <f>COUNTIF(postDEL!$A$2:$A782,A723)</f>
        <v>1</v>
      </c>
      <c r="O723" s="13">
        <f>MATCH(A723,postDEL!A$2:A782,0)</f>
        <v>722</v>
      </c>
      <c r="P723" s="8" t="str">
        <f t="shared" si="1"/>
        <v/>
      </c>
      <c r="Q723" s="8">
        <f t="shared" si="2"/>
        <v>0</v>
      </c>
      <c r="R723" s="4"/>
    </row>
    <row r="724">
      <c r="A724" s="209" t="s">
        <v>1909</v>
      </c>
      <c r="B724" s="65">
        <f t="array" ref="B724">INDEX(postDEL!$A$2:$P782,$O724,2)</f>
        <v>44544</v>
      </c>
      <c r="C724" s="208">
        <f t="array" ref="C724">INDEX(postDEL!$A$2:$P782,$O724,3)</f>
        <v>0.2327777778</v>
      </c>
      <c r="D724" s="67" t="str">
        <f t="array" ref="D724">INDEX(postDEL!$A$2:$AN782,$O724,39)</f>
        <v>SpROSA573919</v>
      </c>
      <c r="E724" s="67" t="str">
        <f t="array" ref="E724">INDEX(postDEL!$A$2:$P782,$O724,4)</f>
        <v/>
      </c>
      <c r="F724" s="67" t="str">
        <f t="array" ref="F724">INDEX(postDEL!$A$2:$P782,$O724,5)</f>
        <v/>
      </c>
      <c r="G724" s="67" t="str">
        <f t="array" ref="G724">INDEX(postDEL!$A$2:$P782,$O724,11)</f>
        <v>Negative</v>
      </c>
      <c r="H724" s="67" t="str">
        <f t="array" ref="H724">INDEX(postDEL!$A$2:$AL782,$O724,37)</f>
        <v>Negative</v>
      </c>
      <c r="I724" s="65">
        <f t="array" ref="I724">INDEX(postDEL!$A$2:$AL782,$O724,12)</f>
        <v>44544</v>
      </c>
      <c r="J724" s="208">
        <f t="array" ref="J724">INDEX(postDEL!$A$2:$AL782,$O724,13)</f>
        <v>0.472662037</v>
      </c>
      <c r="K724" s="67" t="str">
        <f t="array" ref="K724">INDEX(postDEL!$A$2:$AL782,$O724,36)</f>
        <v/>
      </c>
      <c r="L724" s="67" t="str">
        <f t="array" ref="L724">INDEX(postDEL!$A$2:$AL782,$O724,38)</f>
        <v/>
      </c>
      <c r="M724" s="67" t="str">
        <f t="array" ref="M724">INDEX(postDEL!$A$2:$AL782,$O724,15)</f>
        <v/>
      </c>
      <c r="N724" s="8">
        <f>COUNTIF(postDEL!$A$2:$A782,A724)</f>
        <v>1</v>
      </c>
      <c r="O724" s="13">
        <f>MATCH(A724,postDEL!A$2:A782,0)</f>
        <v>723</v>
      </c>
      <c r="P724" s="8" t="str">
        <f t="shared" si="1"/>
        <v/>
      </c>
      <c r="Q724" s="8">
        <f t="shared" si="2"/>
        <v>0</v>
      </c>
      <c r="R724" s="4"/>
    </row>
    <row r="725">
      <c r="A725" s="209" t="s">
        <v>1911</v>
      </c>
      <c r="B725" s="65">
        <f t="array" ref="B725">INDEX(postDEL!$A$2:$P782,$O725,2)</f>
        <v>44544</v>
      </c>
      <c r="C725" s="208">
        <f t="array" ref="C725">INDEX(postDEL!$A$2:$P782,$O725,3)</f>
        <v>0.236412037</v>
      </c>
      <c r="D725" s="67" t="str">
        <f t="array" ref="D725">INDEX(postDEL!$A$2:$AN782,$O725,39)</f>
        <v>SpROSA573919</v>
      </c>
      <c r="E725" s="67" t="str">
        <f t="array" ref="E725">INDEX(postDEL!$A$2:$P782,$O725,4)</f>
        <v/>
      </c>
      <c r="F725" s="67" t="str">
        <f t="array" ref="F725">INDEX(postDEL!$A$2:$P782,$O725,5)</f>
        <v/>
      </c>
      <c r="G725" s="67" t="str">
        <f t="array" ref="G725">INDEX(postDEL!$A$2:$P782,$O725,11)</f>
        <v>Negative</v>
      </c>
      <c r="H725" s="67" t="str">
        <f t="array" ref="H725">INDEX(postDEL!$A$2:$AL782,$O725,37)</f>
        <v>Negative</v>
      </c>
      <c r="I725" s="65">
        <f t="array" ref="I725">INDEX(postDEL!$A$2:$AL782,$O725,12)</f>
        <v>44544</v>
      </c>
      <c r="J725" s="208">
        <f t="array" ref="J725">INDEX(postDEL!$A$2:$AL782,$O725,13)</f>
        <v>0.472662037</v>
      </c>
      <c r="K725" s="67" t="str">
        <f t="array" ref="K725">INDEX(postDEL!$A$2:$AL782,$O725,36)</f>
        <v/>
      </c>
      <c r="L725" s="67" t="str">
        <f t="array" ref="L725">INDEX(postDEL!$A$2:$AL782,$O725,38)</f>
        <v/>
      </c>
      <c r="M725" s="67" t="str">
        <f t="array" ref="M725">INDEX(postDEL!$A$2:$AL782,$O725,15)</f>
        <v/>
      </c>
      <c r="N725" s="8">
        <f>COUNTIF(postDEL!$A$2:$A782,A725)</f>
        <v>1</v>
      </c>
      <c r="O725" s="13">
        <f>MATCH(A725,postDEL!A$2:A782,0)</f>
        <v>724</v>
      </c>
      <c r="P725" s="8" t="str">
        <f t="shared" si="1"/>
        <v/>
      </c>
      <c r="Q725" s="8">
        <f t="shared" si="2"/>
        <v>0</v>
      </c>
      <c r="R725" s="4"/>
    </row>
    <row r="726">
      <c r="A726" s="209" t="s">
        <v>1913</v>
      </c>
      <c r="B726" s="65">
        <f t="array" ref="B726">INDEX(postDEL!$A$2:$P782,$O726,2)</f>
        <v>44544</v>
      </c>
      <c r="C726" s="208">
        <f t="array" ref="C726">INDEX(postDEL!$A$2:$P782,$O726,3)</f>
        <v>0.237662037</v>
      </c>
      <c r="D726" s="67" t="str">
        <f t="array" ref="D726">INDEX(postDEL!$A$2:$AN782,$O726,39)</f>
        <v>SpROSA145068</v>
      </c>
      <c r="E726" s="67" t="str">
        <f t="array" ref="E726">INDEX(postDEL!$A$2:$P782,$O726,4)</f>
        <v/>
      </c>
      <c r="F726" s="67" t="str">
        <f t="array" ref="F726">INDEX(postDEL!$A$2:$P782,$O726,5)</f>
        <v/>
      </c>
      <c r="G726" s="67" t="str">
        <f t="array" ref="G726">INDEX(postDEL!$A$2:$P782,$O726,11)</f>
        <v>Negative</v>
      </c>
      <c r="H726" s="67" t="str">
        <f t="array" ref="H726">INDEX(postDEL!$A$2:$AL782,$O726,37)</f>
        <v>Negative</v>
      </c>
      <c r="I726" s="65">
        <f t="array" ref="I726">INDEX(postDEL!$A$2:$AL782,$O726,12)</f>
        <v>44544</v>
      </c>
      <c r="J726" s="208">
        <f t="array" ref="J726">INDEX(postDEL!$A$2:$AL782,$O726,13)</f>
        <v>0.472662037</v>
      </c>
      <c r="K726" s="67" t="str">
        <f t="array" ref="K726">INDEX(postDEL!$A$2:$AL782,$O726,36)</f>
        <v/>
      </c>
      <c r="L726" s="67" t="str">
        <f t="array" ref="L726">INDEX(postDEL!$A$2:$AL782,$O726,38)</f>
        <v/>
      </c>
      <c r="M726" s="67" t="str">
        <f t="array" ref="M726">INDEX(postDEL!$A$2:$AL782,$O726,15)</f>
        <v/>
      </c>
      <c r="N726" s="8">
        <f>COUNTIF(postDEL!$A$2:$A782,A726)</f>
        <v>1</v>
      </c>
      <c r="O726" s="13">
        <f>MATCH(A726,postDEL!A$2:A782,0)</f>
        <v>725</v>
      </c>
      <c r="P726" s="8" t="str">
        <f t="shared" si="1"/>
        <v/>
      </c>
      <c r="Q726" s="8">
        <f t="shared" si="2"/>
        <v>0</v>
      </c>
      <c r="R726" s="4"/>
    </row>
    <row r="727">
      <c r="A727" s="209" t="s">
        <v>1915</v>
      </c>
      <c r="B727" s="65">
        <f t="array" ref="B727">INDEX(postDEL!$A$2:$P782,$O727,2)</f>
        <v>44544</v>
      </c>
      <c r="C727" s="208">
        <f t="array" ref="C727">INDEX(postDEL!$A$2:$P782,$O727,3)</f>
        <v>0.2457060185</v>
      </c>
      <c r="D727" s="67" t="str">
        <f t="array" ref="D727">INDEX(postDEL!$A$2:$AN782,$O727,39)</f>
        <v>SpROSA573919</v>
      </c>
      <c r="E727" s="67" t="str">
        <f t="array" ref="E727">INDEX(postDEL!$A$2:$P782,$O727,4)</f>
        <v/>
      </c>
      <c r="F727" s="67" t="str">
        <f t="array" ref="F727">INDEX(postDEL!$A$2:$P782,$O727,5)</f>
        <v/>
      </c>
      <c r="G727" s="67" t="str">
        <f t="array" ref="G727">INDEX(postDEL!$A$2:$P782,$O727,11)</f>
        <v>Negative</v>
      </c>
      <c r="H727" s="67" t="str">
        <f t="array" ref="H727">INDEX(postDEL!$A$2:$AL782,$O727,37)</f>
        <v>Negative</v>
      </c>
      <c r="I727" s="65">
        <f t="array" ref="I727">INDEX(postDEL!$A$2:$AL782,$O727,12)</f>
        <v>44544</v>
      </c>
      <c r="J727" s="208">
        <f t="array" ref="J727">INDEX(postDEL!$A$2:$AL782,$O727,13)</f>
        <v>0.472662037</v>
      </c>
      <c r="K727" s="67" t="str">
        <f t="array" ref="K727">INDEX(postDEL!$A$2:$AL782,$O727,36)</f>
        <v/>
      </c>
      <c r="L727" s="67" t="str">
        <f t="array" ref="L727">INDEX(postDEL!$A$2:$AL782,$O727,38)</f>
        <v/>
      </c>
      <c r="M727" s="67" t="str">
        <f t="array" ref="M727">INDEX(postDEL!$A$2:$AL782,$O727,15)</f>
        <v/>
      </c>
      <c r="N727" s="8">
        <f>COUNTIF(postDEL!$A$2:$A782,A727)</f>
        <v>1</v>
      </c>
      <c r="O727" s="13">
        <f>MATCH(A727,postDEL!A$2:A782,0)</f>
        <v>726</v>
      </c>
      <c r="P727" s="8" t="str">
        <f t="shared" si="1"/>
        <v/>
      </c>
      <c r="Q727" s="8">
        <f t="shared" si="2"/>
        <v>0</v>
      </c>
      <c r="R727" s="4"/>
    </row>
    <row r="728">
      <c r="A728" s="209" t="s">
        <v>1917</v>
      </c>
      <c r="B728" s="65">
        <f t="array" ref="B728">INDEX(postDEL!$A$2:$P782,$O728,2)</f>
        <v>44544</v>
      </c>
      <c r="C728" s="208">
        <f t="array" ref="C728">INDEX(postDEL!$A$2:$P782,$O728,3)</f>
        <v>0.2474074074</v>
      </c>
      <c r="D728" s="67" t="str">
        <f t="array" ref="D728">INDEX(postDEL!$A$2:$AN782,$O728,39)</f>
        <v>SpROSA573919</v>
      </c>
      <c r="E728" s="67" t="str">
        <f t="array" ref="E728">INDEX(postDEL!$A$2:$P782,$O728,4)</f>
        <v/>
      </c>
      <c r="F728" s="67" t="str">
        <f t="array" ref="F728">INDEX(postDEL!$A$2:$P782,$O728,5)</f>
        <v/>
      </c>
      <c r="G728" s="67" t="str">
        <f t="array" ref="G728">INDEX(postDEL!$A$2:$P782,$O728,11)</f>
        <v>Negative</v>
      </c>
      <c r="H728" s="67" t="str">
        <f t="array" ref="H728">INDEX(postDEL!$A$2:$AL782,$O728,37)</f>
        <v>Negative</v>
      </c>
      <c r="I728" s="65">
        <f t="array" ref="I728">INDEX(postDEL!$A$2:$AL782,$O728,12)</f>
        <v>44544</v>
      </c>
      <c r="J728" s="208">
        <f t="array" ref="J728">INDEX(postDEL!$A$2:$AL782,$O728,13)</f>
        <v>0.472662037</v>
      </c>
      <c r="K728" s="67" t="str">
        <f t="array" ref="K728">INDEX(postDEL!$A$2:$AL782,$O728,36)</f>
        <v/>
      </c>
      <c r="L728" s="67" t="str">
        <f t="array" ref="L728">INDEX(postDEL!$A$2:$AL782,$O728,38)</f>
        <v/>
      </c>
      <c r="M728" s="67" t="str">
        <f t="array" ref="M728">INDEX(postDEL!$A$2:$AL782,$O728,15)</f>
        <v/>
      </c>
      <c r="N728" s="8">
        <f>COUNTIF(postDEL!$A$2:$A782,A728)</f>
        <v>1</v>
      </c>
      <c r="O728" s="13">
        <f>MATCH(A728,postDEL!A$2:A782,0)</f>
        <v>727</v>
      </c>
      <c r="P728" s="8" t="str">
        <f t="shared" si="1"/>
        <v/>
      </c>
      <c r="Q728" s="8">
        <f t="shared" si="2"/>
        <v>0</v>
      </c>
      <c r="R728" s="4"/>
    </row>
    <row r="729">
      <c r="A729" s="209" t="s">
        <v>1919</v>
      </c>
      <c r="B729" s="65">
        <f t="array" ref="B729">INDEX(postDEL!$A$2:$P782,$O729,2)</f>
        <v>44544</v>
      </c>
      <c r="C729" s="208">
        <f t="array" ref="C729">INDEX(postDEL!$A$2:$P782,$O729,3)</f>
        <v>0.2485185185</v>
      </c>
      <c r="D729" s="67" t="str">
        <f t="array" ref="D729">INDEX(postDEL!$A$2:$AN782,$O729,39)</f>
        <v>SpROSA145068</v>
      </c>
      <c r="E729" s="67" t="str">
        <f t="array" ref="E729">INDEX(postDEL!$A$2:$P782,$O729,4)</f>
        <v/>
      </c>
      <c r="F729" s="67" t="str">
        <f t="array" ref="F729">INDEX(postDEL!$A$2:$P782,$O729,5)</f>
        <v/>
      </c>
      <c r="G729" s="67" t="str">
        <f t="array" ref="G729">INDEX(postDEL!$A$2:$P782,$O729,11)</f>
        <v>Negative</v>
      </c>
      <c r="H729" s="67" t="str">
        <f t="array" ref="H729">INDEX(postDEL!$A$2:$AL782,$O729,37)</f>
        <v>Negative</v>
      </c>
      <c r="I729" s="65">
        <f t="array" ref="I729">INDEX(postDEL!$A$2:$AL782,$O729,12)</f>
        <v>44544</v>
      </c>
      <c r="J729" s="208">
        <f t="array" ref="J729">INDEX(postDEL!$A$2:$AL782,$O729,13)</f>
        <v>0.472662037</v>
      </c>
      <c r="K729" s="67" t="str">
        <f t="array" ref="K729">INDEX(postDEL!$A$2:$AL782,$O729,36)</f>
        <v/>
      </c>
      <c r="L729" s="67" t="str">
        <f t="array" ref="L729">INDEX(postDEL!$A$2:$AL782,$O729,38)</f>
        <v/>
      </c>
      <c r="M729" s="67" t="str">
        <f t="array" ref="M729">INDEX(postDEL!$A$2:$AL782,$O729,15)</f>
        <v/>
      </c>
      <c r="N729" s="8">
        <f>COUNTIF(postDEL!$A$2:$A782,A729)</f>
        <v>1</v>
      </c>
      <c r="O729" s="13">
        <f>MATCH(A729,postDEL!A$2:A782,0)</f>
        <v>728</v>
      </c>
      <c r="P729" s="8" t="str">
        <f t="shared" si="1"/>
        <v/>
      </c>
      <c r="Q729" s="8">
        <f t="shared" si="2"/>
        <v>0</v>
      </c>
      <c r="R729" s="4"/>
    </row>
    <row r="730">
      <c r="A730" s="209" t="s">
        <v>1921</v>
      </c>
      <c r="B730" s="65">
        <f t="array" ref="B730">INDEX(postDEL!$A$2:$P782,$O730,2)</f>
        <v>44544</v>
      </c>
      <c r="C730" s="208">
        <f t="array" ref="C730">INDEX(postDEL!$A$2:$P782,$O730,3)</f>
        <v>0.2492476852</v>
      </c>
      <c r="D730" s="67" t="str">
        <f t="array" ref="D730">INDEX(postDEL!$A$2:$AN782,$O730,39)</f>
        <v>SpROSA573919</v>
      </c>
      <c r="E730" s="67" t="str">
        <f t="array" ref="E730">INDEX(postDEL!$A$2:$P782,$O730,4)</f>
        <v/>
      </c>
      <c r="F730" s="67" t="str">
        <f t="array" ref="F730">INDEX(postDEL!$A$2:$P782,$O730,5)</f>
        <v/>
      </c>
      <c r="G730" s="67" t="str">
        <f t="array" ref="G730">INDEX(postDEL!$A$2:$P782,$O730,11)</f>
        <v>Negative</v>
      </c>
      <c r="H730" s="67" t="str">
        <f t="array" ref="H730">INDEX(postDEL!$A$2:$AL782,$O730,37)</f>
        <v>Negative</v>
      </c>
      <c r="I730" s="65">
        <f t="array" ref="I730">INDEX(postDEL!$A$2:$AL782,$O730,12)</f>
        <v>44544</v>
      </c>
      <c r="J730" s="208">
        <f t="array" ref="J730">INDEX(postDEL!$A$2:$AL782,$O730,13)</f>
        <v>0.472662037</v>
      </c>
      <c r="K730" s="67" t="str">
        <f t="array" ref="K730">INDEX(postDEL!$A$2:$AL782,$O730,36)</f>
        <v/>
      </c>
      <c r="L730" s="67" t="str">
        <f t="array" ref="L730">INDEX(postDEL!$A$2:$AL782,$O730,38)</f>
        <v/>
      </c>
      <c r="M730" s="67" t="str">
        <f t="array" ref="M730">INDEX(postDEL!$A$2:$AL782,$O730,15)</f>
        <v/>
      </c>
      <c r="N730" s="8">
        <f>COUNTIF(postDEL!$A$2:$A782,A730)</f>
        <v>1</v>
      </c>
      <c r="O730" s="13">
        <f>MATCH(A730,postDEL!A$2:A782,0)</f>
        <v>729</v>
      </c>
      <c r="P730" s="8" t="str">
        <f t="shared" si="1"/>
        <v/>
      </c>
      <c r="Q730" s="8">
        <f t="shared" si="2"/>
        <v>0</v>
      </c>
      <c r="R730" s="4"/>
    </row>
    <row r="731">
      <c r="A731" s="209" t="s">
        <v>1924</v>
      </c>
      <c r="B731" s="65">
        <f t="array" ref="B731">INDEX(postDEL!$A$2:$P782,$O731,2)</f>
        <v>44544</v>
      </c>
      <c r="C731" s="208">
        <f t="array" ref="C731">INDEX(postDEL!$A$2:$P782,$O731,3)</f>
        <v>0.2941782407</v>
      </c>
      <c r="D731" s="67" t="str">
        <f t="array" ref="D731">INDEX(postDEL!$A$2:$AN782,$O731,39)</f>
        <v>SpROSA573919</v>
      </c>
      <c r="E731" s="67" t="str">
        <f t="array" ref="E731">INDEX(postDEL!$A$2:$P782,$O731,4)</f>
        <v/>
      </c>
      <c r="F731" s="67" t="str">
        <f t="array" ref="F731">INDEX(postDEL!$A$2:$P782,$O731,5)</f>
        <v/>
      </c>
      <c r="G731" s="67" t="str">
        <f t="array" ref="G731">INDEX(postDEL!$A$2:$P782,$O731,11)</f>
        <v>Negative</v>
      </c>
      <c r="H731" s="67" t="str">
        <f t="array" ref="H731">INDEX(postDEL!$A$2:$AL782,$O731,37)</f>
        <v>Negative</v>
      </c>
      <c r="I731" s="65">
        <f t="array" ref="I731">INDEX(postDEL!$A$2:$AL782,$O731,12)</f>
        <v>44544</v>
      </c>
      <c r="J731" s="208">
        <f t="array" ref="J731">INDEX(postDEL!$A$2:$AL782,$O731,13)</f>
        <v>0.472662037</v>
      </c>
      <c r="K731" s="67" t="str">
        <f t="array" ref="K731">INDEX(postDEL!$A$2:$AL782,$O731,36)</f>
        <v/>
      </c>
      <c r="L731" s="67" t="str">
        <f t="array" ref="L731">INDEX(postDEL!$A$2:$AL782,$O731,38)</f>
        <v/>
      </c>
      <c r="M731" s="67" t="str">
        <f t="array" ref="M731">INDEX(postDEL!$A$2:$AL782,$O731,15)</f>
        <v/>
      </c>
      <c r="N731" s="8">
        <f>COUNTIF(postDEL!$A$2:$A782,A731)</f>
        <v>1</v>
      </c>
      <c r="O731" s="13">
        <f>MATCH(A731,postDEL!A$2:A782,0)</f>
        <v>730</v>
      </c>
      <c r="P731" s="8" t="str">
        <f t="shared" si="1"/>
        <v/>
      </c>
      <c r="Q731" s="8">
        <f t="shared" si="2"/>
        <v>0</v>
      </c>
      <c r="R731" s="4"/>
    </row>
    <row r="732">
      <c r="A732" s="209" t="s">
        <v>1926</v>
      </c>
      <c r="B732" s="65">
        <f t="array" ref="B732">INDEX(postDEL!$A$2:$P782,$O732,2)</f>
        <v>44544</v>
      </c>
      <c r="C732" s="208">
        <f t="array" ref="C732">INDEX(postDEL!$A$2:$P782,$O732,3)</f>
        <v>0.2960185185</v>
      </c>
      <c r="D732" s="67" t="str">
        <f t="array" ref="D732">INDEX(postDEL!$A$2:$AN782,$O732,39)</f>
        <v>SpROSA573919</v>
      </c>
      <c r="E732" s="67" t="str">
        <f t="array" ref="E732">INDEX(postDEL!$A$2:$P782,$O732,4)</f>
        <v/>
      </c>
      <c r="F732" s="67" t="str">
        <f t="array" ref="F732">INDEX(postDEL!$A$2:$P782,$O732,5)</f>
        <v/>
      </c>
      <c r="G732" s="67" t="str">
        <f t="array" ref="G732">INDEX(postDEL!$A$2:$P782,$O732,11)</f>
        <v>Negative</v>
      </c>
      <c r="H732" s="67" t="str">
        <f t="array" ref="H732">INDEX(postDEL!$A$2:$AL782,$O732,37)</f>
        <v>Negative</v>
      </c>
      <c r="I732" s="65">
        <f t="array" ref="I732">INDEX(postDEL!$A$2:$AL782,$O732,12)</f>
        <v>44545</v>
      </c>
      <c r="J732" s="208">
        <f t="array" ref="J732">INDEX(postDEL!$A$2:$AL782,$O732,13)</f>
        <v>0.5189467593</v>
      </c>
      <c r="K732" s="67" t="str">
        <f t="array" ref="K732">INDEX(postDEL!$A$2:$AL782,$O732,36)</f>
        <v/>
      </c>
      <c r="L732" s="67" t="str">
        <f t="array" ref="L732">INDEX(postDEL!$A$2:$AL782,$O732,38)</f>
        <v/>
      </c>
      <c r="M732" s="67" t="str">
        <f t="array" ref="M732">INDEX(postDEL!$A$2:$AL782,$O732,15)</f>
        <v/>
      </c>
      <c r="N732" s="8">
        <f>COUNTIF(postDEL!$A$2:$A782,A732)</f>
        <v>1</v>
      </c>
      <c r="O732" s="13">
        <f>MATCH(A732,postDEL!A$2:A782,0)</f>
        <v>731</v>
      </c>
      <c r="P732" s="8" t="str">
        <f t="shared" si="1"/>
        <v/>
      </c>
      <c r="Q732" s="8">
        <f t="shared" si="2"/>
        <v>1</v>
      </c>
      <c r="R732" s="4"/>
    </row>
    <row r="733">
      <c r="A733" s="209" t="s">
        <v>1928</v>
      </c>
      <c r="B733" s="65">
        <f t="array" ref="B733">INDEX(postDEL!$A$2:$P782,$O733,2)</f>
        <v>44544</v>
      </c>
      <c r="C733" s="208">
        <f t="array" ref="C733">INDEX(postDEL!$A$2:$P782,$O733,3)</f>
        <v>0.3005555556</v>
      </c>
      <c r="D733" s="67" t="str">
        <f t="array" ref="D733">INDEX(postDEL!$A$2:$AN782,$O733,39)</f>
        <v>SpROSA573919</v>
      </c>
      <c r="E733" s="67" t="str">
        <f t="array" ref="E733">INDEX(postDEL!$A$2:$P782,$O733,4)</f>
        <v/>
      </c>
      <c r="F733" s="67" t="str">
        <f t="array" ref="F733">INDEX(postDEL!$A$2:$P782,$O733,5)</f>
        <v/>
      </c>
      <c r="G733" s="67" t="str">
        <f t="array" ref="G733">INDEX(postDEL!$A$2:$P782,$O733,11)</f>
        <v>Negative</v>
      </c>
      <c r="H733" s="67" t="str">
        <f t="array" ref="H733">INDEX(postDEL!$A$2:$AL782,$O733,37)</f>
        <v>Negative</v>
      </c>
      <c r="I733" s="65">
        <f t="array" ref="I733">INDEX(postDEL!$A$2:$AL782,$O733,12)</f>
        <v>44544</v>
      </c>
      <c r="J733" s="208">
        <f t="array" ref="J733">INDEX(postDEL!$A$2:$AL782,$O733,13)</f>
        <v>0.472662037</v>
      </c>
      <c r="K733" s="67" t="str">
        <f t="array" ref="K733">INDEX(postDEL!$A$2:$AL782,$O733,36)</f>
        <v/>
      </c>
      <c r="L733" s="67" t="str">
        <f t="array" ref="L733">INDEX(postDEL!$A$2:$AL782,$O733,38)</f>
        <v/>
      </c>
      <c r="M733" s="67" t="str">
        <f t="array" ref="M733">INDEX(postDEL!$A$2:$AL782,$O733,15)</f>
        <v/>
      </c>
      <c r="N733" s="8">
        <f>COUNTIF(postDEL!$A$2:$A782,A733)</f>
        <v>1</v>
      </c>
      <c r="O733" s="13">
        <f>MATCH(A733,postDEL!A$2:A782,0)</f>
        <v>732</v>
      </c>
      <c r="P733" s="8" t="str">
        <f t="shared" si="1"/>
        <v/>
      </c>
      <c r="Q733" s="8">
        <f t="shared" si="2"/>
        <v>0</v>
      </c>
      <c r="R733" s="4"/>
    </row>
    <row r="734">
      <c r="A734" s="209" t="s">
        <v>1930</v>
      </c>
      <c r="B734" s="65">
        <f t="array" ref="B734">INDEX(postDEL!$A$2:$P782,$O734,2)</f>
        <v>44544</v>
      </c>
      <c r="C734" s="208">
        <f t="array" ref="C734">INDEX(postDEL!$A$2:$P782,$O734,3)</f>
        <v>0.3036111111</v>
      </c>
      <c r="D734" s="67" t="str">
        <f t="array" ref="D734">INDEX(postDEL!$A$2:$AN782,$O734,39)</f>
        <v>SpROSA145068</v>
      </c>
      <c r="E734" s="67" t="str">
        <f t="array" ref="E734">INDEX(postDEL!$A$2:$P782,$O734,4)</f>
        <v/>
      </c>
      <c r="F734" s="67" t="str">
        <f t="array" ref="F734">INDEX(postDEL!$A$2:$P782,$O734,5)</f>
        <v/>
      </c>
      <c r="G734" s="67" t="str">
        <f t="array" ref="G734">INDEX(postDEL!$A$2:$P782,$O734,11)</f>
        <v>Negative</v>
      </c>
      <c r="H734" s="67" t="str">
        <f t="array" ref="H734">INDEX(postDEL!$A$2:$AL782,$O734,37)</f>
        <v>Negative</v>
      </c>
      <c r="I734" s="65">
        <f t="array" ref="I734">INDEX(postDEL!$A$2:$AL782,$O734,12)</f>
        <v>44544</v>
      </c>
      <c r="J734" s="208">
        <f t="array" ref="J734">INDEX(postDEL!$A$2:$AL782,$O734,13)</f>
        <v>0.472662037</v>
      </c>
      <c r="K734" s="67" t="str">
        <f t="array" ref="K734">INDEX(postDEL!$A$2:$AL782,$O734,36)</f>
        <v/>
      </c>
      <c r="L734" s="67" t="str">
        <f t="array" ref="L734">INDEX(postDEL!$A$2:$AL782,$O734,38)</f>
        <v/>
      </c>
      <c r="M734" s="67" t="str">
        <f t="array" ref="M734">INDEX(postDEL!$A$2:$AL782,$O734,15)</f>
        <v/>
      </c>
      <c r="N734" s="8">
        <f>COUNTIF(postDEL!$A$2:$A782,A734)</f>
        <v>1</v>
      </c>
      <c r="O734" s="13">
        <f>MATCH(A734,postDEL!A$2:A782,0)</f>
        <v>733</v>
      </c>
      <c r="P734" s="8" t="str">
        <f t="shared" si="1"/>
        <v/>
      </c>
      <c r="Q734" s="8">
        <f t="shared" si="2"/>
        <v>0</v>
      </c>
      <c r="R734" s="4"/>
    </row>
    <row r="735">
      <c r="A735" s="209" t="s">
        <v>1932</v>
      </c>
      <c r="B735" s="65">
        <f t="array" ref="B735">INDEX(postDEL!$A$2:$P782,$O735,2)</f>
        <v>44544</v>
      </c>
      <c r="C735" s="208">
        <f t="array" ref="C735">INDEX(postDEL!$A$2:$P782,$O735,3)</f>
        <v>0.312662037</v>
      </c>
      <c r="D735" s="67" t="str">
        <f t="array" ref="D735">INDEX(postDEL!$A$2:$AN782,$O735,39)</f>
        <v>SpROSA145068</v>
      </c>
      <c r="E735" s="67" t="str">
        <f t="array" ref="E735">INDEX(postDEL!$A$2:$P782,$O735,4)</f>
        <v/>
      </c>
      <c r="F735" s="67" t="str">
        <f t="array" ref="F735">INDEX(postDEL!$A$2:$P782,$O735,5)</f>
        <v/>
      </c>
      <c r="G735" s="67" t="str">
        <f t="array" ref="G735">INDEX(postDEL!$A$2:$P782,$O735,11)</f>
        <v>Negative</v>
      </c>
      <c r="H735" s="67" t="str">
        <f t="array" ref="H735">INDEX(postDEL!$A$2:$AL782,$O735,37)</f>
        <v>Negative</v>
      </c>
      <c r="I735" s="65">
        <f t="array" ref="I735">INDEX(postDEL!$A$2:$AL782,$O735,12)</f>
        <v>44544</v>
      </c>
      <c r="J735" s="208">
        <f t="array" ref="J735">INDEX(postDEL!$A$2:$AL782,$O735,13)</f>
        <v>0.472662037</v>
      </c>
      <c r="K735" s="67" t="str">
        <f t="array" ref="K735">INDEX(postDEL!$A$2:$AL782,$O735,36)</f>
        <v/>
      </c>
      <c r="L735" s="67" t="str">
        <f t="array" ref="L735">INDEX(postDEL!$A$2:$AL782,$O735,38)</f>
        <v/>
      </c>
      <c r="M735" s="67" t="str">
        <f t="array" ref="M735">INDEX(postDEL!$A$2:$AL782,$O735,15)</f>
        <v/>
      </c>
      <c r="N735" s="8">
        <f>COUNTIF(postDEL!$A$2:$A782,A735)</f>
        <v>1</v>
      </c>
      <c r="O735" s="13">
        <f>MATCH(A735,postDEL!A$2:A782,0)</f>
        <v>734</v>
      </c>
      <c r="P735" s="8" t="str">
        <f t="shared" si="1"/>
        <v/>
      </c>
      <c r="Q735" s="8">
        <f t="shared" si="2"/>
        <v>0</v>
      </c>
      <c r="R735" s="4"/>
    </row>
    <row r="736">
      <c r="A736" s="209" t="s">
        <v>1934</v>
      </c>
      <c r="B736" s="65">
        <f t="array" ref="B736">INDEX(postDEL!$A$2:$P782,$O736,2)</f>
        <v>44544</v>
      </c>
      <c r="C736" s="208">
        <f t="array" ref="C736">INDEX(postDEL!$A$2:$P782,$O736,3)</f>
        <v>0.3457060185</v>
      </c>
      <c r="D736" s="67" t="str">
        <f t="array" ref="D736">INDEX(postDEL!$A$2:$AN782,$O736,39)</f>
        <v>SpROSA145068</v>
      </c>
      <c r="E736" s="67" t="str">
        <f t="array" ref="E736">INDEX(postDEL!$A$2:$P782,$O736,4)</f>
        <v/>
      </c>
      <c r="F736" s="67" t="str">
        <f t="array" ref="F736">INDEX(postDEL!$A$2:$P782,$O736,5)</f>
        <v/>
      </c>
      <c r="G736" s="67" t="str">
        <f t="array" ref="G736">INDEX(postDEL!$A$2:$P782,$O736,11)</f>
        <v>Negative</v>
      </c>
      <c r="H736" s="67" t="str">
        <f t="array" ref="H736">INDEX(postDEL!$A$2:$AL782,$O736,37)</f>
        <v>Negative</v>
      </c>
      <c r="I736" s="65">
        <f t="array" ref="I736">INDEX(postDEL!$A$2:$AL782,$O736,12)</f>
        <v>44544</v>
      </c>
      <c r="J736" s="208">
        <f t="array" ref="J736">INDEX(postDEL!$A$2:$AL782,$O736,13)</f>
        <v>0.472662037</v>
      </c>
      <c r="K736" s="67" t="str">
        <f t="array" ref="K736">INDEX(postDEL!$A$2:$AL782,$O736,36)</f>
        <v/>
      </c>
      <c r="L736" s="67" t="str">
        <f t="array" ref="L736">INDEX(postDEL!$A$2:$AL782,$O736,38)</f>
        <v/>
      </c>
      <c r="M736" s="67" t="str">
        <f t="array" ref="M736">INDEX(postDEL!$A$2:$AL782,$O736,15)</f>
        <v/>
      </c>
      <c r="N736" s="8">
        <f>COUNTIF(postDEL!$A$2:$A782,A736)</f>
        <v>1</v>
      </c>
      <c r="O736" s="13">
        <f>MATCH(A736,postDEL!A$2:A782,0)</f>
        <v>735</v>
      </c>
      <c r="P736" s="8" t="str">
        <f t="shared" si="1"/>
        <v/>
      </c>
      <c r="Q736" s="8">
        <f t="shared" si="2"/>
        <v>0</v>
      </c>
      <c r="R736" s="4"/>
    </row>
    <row r="737">
      <c r="A737" s="209" t="s">
        <v>1936</v>
      </c>
      <c r="B737" s="65">
        <f t="array" ref="B737">INDEX(postDEL!$A$2:$P782,$O737,2)</f>
        <v>44544</v>
      </c>
      <c r="C737" s="208">
        <f t="array" ref="C737">INDEX(postDEL!$A$2:$P782,$O737,3)</f>
        <v>0.4114814815</v>
      </c>
      <c r="D737" s="67" t="str">
        <f t="array" ref="D737">INDEX(postDEL!$A$2:$AN782,$O737,39)</f>
        <v>SpROSA145068</v>
      </c>
      <c r="E737" s="67" t="str">
        <f t="array" ref="E737">INDEX(postDEL!$A$2:$P782,$O737,4)</f>
        <v/>
      </c>
      <c r="F737" s="67" t="str">
        <f t="array" ref="F737">INDEX(postDEL!$A$2:$P782,$O737,5)</f>
        <v/>
      </c>
      <c r="G737" s="67" t="str">
        <f t="array" ref="G737">INDEX(postDEL!$A$2:$P782,$O737,11)</f>
        <v>Negative</v>
      </c>
      <c r="H737" s="67" t="str">
        <f t="array" ref="H737">INDEX(postDEL!$A$2:$AL782,$O737,37)</f>
        <v>Negative</v>
      </c>
      <c r="I737" s="65">
        <f t="array" ref="I737">INDEX(postDEL!$A$2:$AL782,$O737,12)</f>
        <v>44545</v>
      </c>
      <c r="J737" s="208">
        <f t="array" ref="J737">INDEX(postDEL!$A$2:$AL782,$O737,13)</f>
        <v>0.5189583333</v>
      </c>
      <c r="K737" s="67" t="str">
        <f t="array" ref="K737">INDEX(postDEL!$A$2:$AL782,$O737,36)</f>
        <v/>
      </c>
      <c r="L737" s="67" t="str">
        <f t="array" ref="L737">INDEX(postDEL!$A$2:$AL782,$O737,38)</f>
        <v/>
      </c>
      <c r="M737" s="67" t="str">
        <f t="array" ref="M737">INDEX(postDEL!$A$2:$AL782,$O737,15)</f>
        <v/>
      </c>
      <c r="N737" s="8">
        <f>COUNTIF(postDEL!$A$2:$A782,A737)</f>
        <v>1</v>
      </c>
      <c r="O737" s="13">
        <f>MATCH(A737,postDEL!A$2:A782,0)</f>
        <v>736</v>
      </c>
      <c r="P737" s="8" t="str">
        <f t="shared" si="1"/>
        <v/>
      </c>
      <c r="Q737" s="8">
        <f t="shared" si="2"/>
        <v>1</v>
      </c>
      <c r="R737" s="4"/>
    </row>
    <row r="738">
      <c r="A738" s="209" t="s">
        <v>1938</v>
      </c>
      <c r="B738" s="65">
        <f t="array" ref="B738">INDEX(postDEL!$A$2:$P782,$O738,2)</f>
        <v>44545</v>
      </c>
      <c r="C738" s="208">
        <f t="array" ref="C738">INDEX(postDEL!$A$2:$P782,$O738,3)</f>
        <v>0.2478240741</v>
      </c>
      <c r="D738" s="67" t="str">
        <f t="array" ref="D738">INDEX(postDEL!$A$2:$AN782,$O738,39)</f>
        <v>SpROSA145068</v>
      </c>
      <c r="E738" s="67" t="str">
        <f t="array" ref="E738">INDEX(postDEL!$A$2:$P782,$O738,4)</f>
        <v/>
      </c>
      <c r="F738" s="67" t="str">
        <f t="array" ref="F738">INDEX(postDEL!$A$2:$P782,$O738,5)</f>
        <v/>
      </c>
      <c r="G738" s="67" t="str">
        <f t="array" ref="G738">INDEX(postDEL!$A$2:$P782,$O738,11)</f>
        <v>Negative</v>
      </c>
      <c r="H738" s="67" t="str">
        <f t="array" ref="H738">INDEX(postDEL!$A$2:$AL782,$O738,37)</f>
        <v>Negative</v>
      </c>
      <c r="I738" s="65">
        <f t="array" ref="I738">INDEX(postDEL!$A$2:$AL782,$O738,12)</f>
        <v>44545</v>
      </c>
      <c r="J738" s="208">
        <f t="array" ref="J738">INDEX(postDEL!$A$2:$AL782,$O738,13)</f>
        <v>0.5189583333</v>
      </c>
      <c r="K738" s="67" t="str">
        <f t="array" ref="K738">INDEX(postDEL!$A$2:$AL782,$O738,36)</f>
        <v/>
      </c>
      <c r="L738" s="67" t="str">
        <f t="array" ref="L738">INDEX(postDEL!$A$2:$AL782,$O738,38)</f>
        <v/>
      </c>
      <c r="M738" s="67" t="str">
        <f t="array" ref="M738">INDEX(postDEL!$A$2:$AL782,$O738,15)</f>
        <v/>
      </c>
      <c r="N738" s="8">
        <f>COUNTIF(postDEL!$A$2:$A782,A738)</f>
        <v>1</v>
      </c>
      <c r="O738" s="13">
        <f>MATCH(A738,postDEL!A$2:A782,0)</f>
        <v>737</v>
      </c>
      <c r="P738" s="8" t="b">
        <f t="shared" si="1"/>
        <v>1</v>
      </c>
      <c r="Q738" s="8">
        <f t="shared" si="2"/>
        <v>0</v>
      </c>
      <c r="R738" s="4"/>
    </row>
    <row r="739">
      <c r="A739" s="209" t="s">
        <v>1940</v>
      </c>
      <c r="B739" s="65">
        <f t="array" ref="B739">INDEX(postDEL!$A$2:$P782,$O739,2)</f>
        <v>44545</v>
      </c>
      <c r="C739" s="208">
        <f t="array" ref="C739">INDEX(postDEL!$A$2:$P782,$O739,3)</f>
        <v>0.248587963</v>
      </c>
      <c r="D739" s="67" t="str">
        <f t="array" ref="D739">INDEX(postDEL!$A$2:$AN782,$O739,39)</f>
        <v>SpROSA145068</v>
      </c>
      <c r="E739" s="67" t="str">
        <f t="array" ref="E739">INDEX(postDEL!$A$2:$P782,$O739,4)</f>
        <v/>
      </c>
      <c r="F739" s="67" t="str">
        <f t="array" ref="F739">INDEX(postDEL!$A$2:$P782,$O739,5)</f>
        <v/>
      </c>
      <c r="G739" s="67" t="str">
        <f t="array" ref="G739">INDEX(postDEL!$A$2:$P782,$O739,11)</f>
        <v>Negative</v>
      </c>
      <c r="H739" s="67" t="str">
        <f t="array" ref="H739">INDEX(postDEL!$A$2:$AL782,$O739,37)</f>
        <v>Negative</v>
      </c>
      <c r="I739" s="65">
        <f t="array" ref="I739">INDEX(postDEL!$A$2:$AL782,$O739,12)</f>
        <v>44545</v>
      </c>
      <c r="J739" s="208">
        <f t="array" ref="J739">INDEX(postDEL!$A$2:$AL782,$O739,13)</f>
        <v>0.5189583333</v>
      </c>
      <c r="K739" s="67" t="str">
        <f t="array" ref="K739">INDEX(postDEL!$A$2:$AL782,$O739,36)</f>
        <v/>
      </c>
      <c r="L739" s="67" t="str">
        <f t="array" ref="L739">INDEX(postDEL!$A$2:$AL782,$O739,38)</f>
        <v/>
      </c>
      <c r="M739" s="67" t="str">
        <f t="array" ref="M739">INDEX(postDEL!$A$2:$AL782,$O739,15)</f>
        <v/>
      </c>
      <c r="N739" s="8">
        <f>COUNTIF(postDEL!$A$2:$A782,A739)</f>
        <v>1</v>
      </c>
      <c r="O739" s="13">
        <f>MATCH(A739,postDEL!A$2:A782,0)</f>
        <v>738</v>
      </c>
      <c r="P739" s="8" t="str">
        <f t="shared" si="1"/>
        <v/>
      </c>
      <c r="Q739" s="8">
        <f t="shared" si="2"/>
        <v>0</v>
      </c>
      <c r="R739" s="4"/>
    </row>
    <row r="740">
      <c r="A740" s="209" t="s">
        <v>1942</v>
      </c>
      <c r="B740" s="65">
        <f t="array" ref="B740">INDEX(postDEL!$A$2:$P782,$O740,2)</f>
        <v>44545</v>
      </c>
      <c r="C740" s="208">
        <f t="array" ref="C740">INDEX(postDEL!$A$2:$P782,$O740,3)</f>
        <v>0.2495486111</v>
      </c>
      <c r="D740" s="67" t="str">
        <f t="array" ref="D740">INDEX(postDEL!$A$2:$AN782,$O740,39)</f>
        <v>SpROSA145068</v>
      </c>
      <c r="E740" s="67" t="str">
        <f t="array" ref="E740">INDEX(postDEL!$A$2:$P782,$O740,4)</f>
        <v/>
      </c>
      <c r="F740" s="67" t="str">
        <f t="array" ref="F740">INDEX(postDEL!$A$2:$P782,$O740,5)</f>
        <v/>
      </c>
      <c r="G740" s="67" t="str">
        <f t="array" ref="G740">INDEX(postDEL!$A$2:$P782,$O740,11)</f>
        <v>Negative</v>
      </c>
      <c r="H740" s="67" t="str">
        <f t="array" ref="H740">INDEX(postDEL!$A$2:$AL782,$O740,37)</f>
        <v>Negative</v>
      </c>
      <c r="I740" s="65">
        <f t="array" ref="I740">INDEX(postDEL!$A$2:$AL782,$O740,12)</f>
        <v>44545</v>
      </c>
      <c r="J740" s="208">
        <f t="array" ref="J740">INDEX(postDEL!$A$2:$AL782,$O740,13)</f>
        <v>0.5189583333</v>
      </c>
      <c r="K740" s="67" t="str">
        <f t="array" ref="K740">INDEX(postDEL!$A$2:$AL782,$O740,36)</f>
        <v/>
      </c>
      <c r="L740" s="67" t="str">
        <f t="array" ref="L740">INDEX(postDEL!$A$2:$AL782,$O740,38)</f>
        <v/>
      </c>
      <c r="M740" s="67" t="str">
        <f t="array" ref="M740">INDEX(postDEL!$A$2:$AL782,$O740,15)</f>
        <v/>
      </c>
      <c r="N740" s="8">
        <f>COUNTIF(postDEL!$A$2:$A782,A740)</f>
        <v>1</v>
      </c>
      <c r="O740" s="13">
        <f>MATCH(A740,postDEL!A$2:A782,0)</f>
        <v>739</v>
      </c>
      <c r="P740" s="8" t="str">
        <f t="shared" si="1"/>
        <v/>
      </c>
      <c r="Q740" s="8">
        <f t="shared" si="2"/>
        <v>0</v>
      </c>
      <c r="R740" s="4"/>
    </row>
    <row r="741">
      <c r="A741" s="209" t="s">
        <v>1944</v>
      </c>
      <c r="B741" s="65">
        <f t="array" ref="B741">INDEX(postDEL!$A$2:$P782,$O741,2)</f>
        <v>44545</v>
      </c>
      <c r="C741" s="208">
        <f t="array" ref="C741">INDEX(postDEL!$A$2:$P782,$O741,3)</f>
        <v>0.253587963</v>
      </c>
      <c r="D741" s="67" t="str">
        <f t="array" ref="D741">INDEX(postDEL!$A$2:$AN782,$O741,39)</f>
        <v>SpROSA145068</v>
      </c>
      <c r="E741" s="67" t="str">
        <f t="array" ref="E741">INDEX(postDEL!$A$2:$P782,$O741,4)</f>
        <v/>
      </c>
      <c r="F741" s="67" t="str">
        <f t="array" ref="F741">INDEX(postDEL!$A$2:$P782,$O741,5)</f>
        <v/>
      </c>
      <c r="G741" s="67" t="str">
        <f t="array" ref="G741">INDEX(postDEL!$A$2:$P782,$O741,11)</f>
        <v>Negative</v>
      </c>
      <c r="H741" s="67" t="str">
        <f t="array" ref="H741">INDEX(postDEL!$A$2:$AL782,$O741,37)</f>
        <v>Negative</v>
      </c>
      <c r="I741" s="65">
        <f t="array" ref="I741">INDEX(postDEL!$A$2:$AL782,$O741,12)</f>
        <v>44545</v>
      </c>
      <c r="J741" s="208">
        <f t="array" ref="J741">INDEX(postDEL!$A$2:$AL782,$O741,13)</f>
        <v>0.5189583333</v>
      </c>
      <c r="K741" s="67" t="str">
        <f t="array" ref="K741">INDEX(postDEL!$A$2:$AL782,$O741,36)</f>
        <v/>
      </c>
      <c r="L741" s="67" t="str">
        <f t="array" ref="L741">INDEX(postDEL!$A$2:$AL782,$O741,38)</f>
        <v/>
      </c>
      <c r="M741" s="67" t="str">
        <f t="array" ref="M741">INDEX(postDEL!$A$2:$AL782,$O741,15)</f>
        <v/>
      </c>
      <c r="N741" s="8">
        <f>COUNTIF(postDEL!$A$2:$A782,A741)</f>
        <v>1</v>
      </c>
      <c r="O741" s="13">
        <f>MATCH(A741,postDEL!A$2:A782,0)</f>
        <v>740</v>
      </c>
      <c r="P741" s="8" t="str">
        <f t="shared" si="1"/>
        <v/>
      </c>
      <c r="Q741" s="8">
        <f t="shared" si="2"/>
        <v>0</v>
      </c>
      <c r="R741" s="4"/>
    </row>
    <row r="742">
      <c r="A742" s="209" t="s">
        <v>1946</v>
      </c>
      <c r="B742" s="65">
        <f t="array" ref="B742">INDEX(postDEL!$A$2:$P782,$O742,2)</f>
        <v>44545</v>
      </c>
      <c r="C742" s="208">
        <f t="array" ref="C742">INDEX(postDEL!$A$2:$P782,$O742,3)</f>
        <v>0.2578935185</v>
      </c>
      <c r="D742" s="67" t="str">
        <f t="array" ref="D742">INDEX(postDEL!$A$2:$AN782,$O742,39)</f>
        <v>SpROSA145068</v>
      </c>
      <c r="E742" s="67" t="str">
        <f t="array" ref="E742">INDEX(postDEL!$A$2:$P782,$O742,4)</f>
        <v/>
      </c>
      <c r="F742" s="67" t="str">
        <f t="array" ref="F742">INDEX(postDEL!$A$2:$P782,$O742,5)</f>
        <v/>
      </c>
      <c r="G742" s="67" t="str">
        <f t="array" ref="G742">INDEX(postDEL!$A$2:$P782,$O742,11)</f>
        <v>Negative</v>
      </c>
      <c r="H742" s="67" t="str">
        <f t="array" ref="H742">INDEX(postDEL!$A$2:$AL782,$O742,37)</f>
        <v>Negative</v>
      </c>
      <c r="I742" s="65">
        <f t="array" ref="I742">INDEX(postDEL!$A$2:$AL782,$O742,12)</f>
        <v>44545</v>
      </c>
      <c r="J742" s="208">
        <f t="array" ref="J742">INDEX(postDEL!$A$2:$AL782,$O742,13)</f>
        <v>0.5189583333</v>
      </c>
      <c r="K742" s="67" t="str">
        <f t="array" ref="K742">INDEX(postDEL!$A$2:$AL782,$O742,36)</f>
        <v/>
      </c>
      <c r="L742" s="67" t="str">
        <f t="array" ref="L742">INDEX(postDEL!$A$2:$AL782,$O742,38)</f>
        <v/>
      </c>
      <c r="M742" s="67" t="str">
        <f t="array" ref="M742">INDEX(postDEL!$A$2:$AL782,$O742,15)</f>
        <v/>
      </c>
      <c r="N742" s="8">
        <f>COUNTIF(postDEL!$A$2:$A782,A742)</f>
        <v>1</v>
      </c>
      <c r="O742" s="13">
        <f>MATCH(A742,postDEL!A$2:A782,0)</f>
        <v>741</v>
      </c>
      <c r="P742" s="8" t="str">
        <f t="shared" si="1"/>
        <v/>
      </c>
      <c r="Q742" s="8">
        <f t="shared" si="2"/>
        <v>0</v>
      </c>
      <c r="R742" s="4"/>
    </row>
    <row r="743">
      <c r="A743" s="209" t="s">
        <v>1948</v>
      </c>
      <c r="B743" s="65">
        <f t="array" ref="B743">INDEX(postDEL!$A$2:$P782,$O743,2)</f>
        <v>44545</v>
      </c>
      <c r="C743" s="208">
        <f t="array" ref="C743">INDEX(postDEL!$A$2:$P782,$O743,3)</f>
        <v>0.2761689815</v>
      </c>
      <c r="D743" s="67" t="str">
        <f t="array" ref="D743">INDEX(postDEL!$A$2:$AN782,$O743,39)</f>
        <v>SpROSA145068</v>
      </c>
      <c r="E743" s="67" t="str">
        <f t="array" ref="E743">INDEX(postDEL!$A$2:$P782,$O743,4)</f>
        <v/>
      </c>
      <c r="F743" s="67" t="str">
        <f t="array" ref="F743">INDEX(postDEL!$A$2:$P782,$O743,5)</f>
        <v/>
      </c>
      <c r="G743" s="67" t="str">
        <f t="array" ref="G743">INDEX(postDEL!$A$2:$P782,$O743,11)</f>
        <v>Negative</v>
      </c>
      <c r="H743" s="67" t="str">
        <f t="array" ref="H743">INDEX(postDEL!$A$2:$AL782,$O743,37)</f>
        <v>Negative</v>
      </c>
      <c r="I743" s="65">
        <f t="array" ref="I743">INDEX(postDEL!$A$2:$AL782,$O743,12)</f>
        <v>44545</v>
      </c>
      <c r="J743" s="208">
        <f t="array" ref="J743">INDEX(postDEL!$A$2:$AL782,$O743,13)</f>
        <v>0.5189583333</v>
      </c>
      <c r="K743" s="67" t="str">
        <f t="array" ref="K743">INDEX(postDEL!$A$2:$AL782,$O743,36)</f>
        <v/>
      </c>
      <c r="L743" s="67" t="str">
        <f t="array" ref="L743">INDEX(postDEL!$A$2:$AL782,$O743,38)</f>
        <v/>
      </c>
      <c r="M743" s="67" t="str">
        <f t="array" ref="M743">INDEX(postDEL!$A$2:$AL782,$O743,15)</f>
        <v/>
      </c>
      <c r="N743" s="8">
        <f>COUNTIF(postDEL!$A$2:$A782,A743)</f>
        <v>1</v>
      </c>
      <c r="O743" s="13">
        <f>MATCH(A743,postDEL!A$2:A782,0)</f>
        <v>742</v>
      </c>
      <c r="P743" s="8" t="str">
        <f t="shared" si="1"/>
        <v/>
      </c>
      <c r="Q743" s="8">
        <f t="shared" si="2"/>
        <v>0</v>
      </c>
      <c r="R743" s="4"/>
    </row>
    <row r="744">
      <c r="A744" s="209" t="s">
        <v>1951</v>
      </c>
      <c r="B744" s="65">
        <f t="array" ref="B744">INDEX(postDEL!$A$2:$P782,$O744,2)</f>
        <v>44545</v>
      </c>
      <c r="C744" s="208">
        <f t="array" ref="C744">INDEX(postDEL!$A$2:$P782,$O744,3)</f>
        <v>0.2764583333</v>
      </c>
      <c r="D744" s="67" t="str">
        <f t="array" ref="D744">INDEX(postDEL!$A$2:$AN782,$O744,39)</f>
        <v>SpROSA145068</v>
      </c>
      <c r="E744" s="67" t="str">
        <f t="array" ref="E744">INDEX(postDEL!$A$2:$P782,$O744,4)</f>
        <v/>
      </c>
      <c r="F744" s="67" t="str">
        <f t="array" ref="F744">INDEX(postDEL!$A$2:$P782,$O744,5)</f>
        <v/>
      </c>
      <c r="G744" s="67" t="str">
        <f t="array" ref="G744">INDEX(postDEL!$A$2:$P782,$O744,11)</f>
        <v>Negative</v>
      </c>
      <c r="H744" s="67" t="str">
        <f t="array" ref="H744">INDEX(postDEL!$A$2:$AL782,$O744,37)</f>
        <v>Negative</v>
      </c>
      <c r="I744" s="65">
        <f t="array" ref="I744">INDEX(postDEL!$A$2:$AL782,$O744,12)</f>
        <v>44545</v>
      </c>
      <c r="J744" s="208">
        <f t="array" ref="J744">INDEX(postDEL!$A$2:$AL782,$O744,13)</f>
        <v>0.5189583333</v>
      </c>
      <c r="K744" s="67" t="str">
        <f t="array" ref="K744">INDEX(postDEL!$A$2:$AL782,$O744,36)</f>
        <v/>
      </c>
      <c r="L744" s="67" t="str">
        <f t="array" ref="L744">INDEX(postDEL!$A$2:$AL782,$O744,38)</f>
        <v/>
      </c>
      <c r="M744" s="67" t="str">
        <f t="array" ref="M744">INDEX(postDEL!$A$2:$AL782,$O744,15)</f>
        <v/>
      </c>
      <c r="N744" s="8">
        <f>COUNTIF(postDEL!$A$2:$A782,A744)</f>
        <v>1</v>
      </c>
      <c r="O744" s="13">
        <f>MATCH(A744,postDEL!A$2:A782,0)</f>
        <v>743</v>
      </c>
      <c r="P744" s="8" t="str">
        <f t="shared" si="1"/>
        <v/>
      </c>
      <c r="Q744" s="8">
        <f t="shared" si="2"/>
        <v>0</v>
      </c>
      <c r="R744" s="4"/>
    </row>
    <row r="745">
      <c r="A745" s="209" t="s">
        <v>1953</v>
      </c>
      <c r="B745" s="65">
        <f t="array" ref="B745">INDEX(postDEL!$A$2:$P782,$O745,2)</f>
        <v>44545</v>
      </c>
      <c r="C745" s="208">
        <f t="array" ref="C745">INDEX(postDEL!$A$2:$P782,$O745,3)</f>
        <v>0.3336805556</v>
      </c>
      <c r="D745" s="67" t="str">
        <f t="array" ref="D745">INDEX(postDEL!$A$2:$AN782,$O745,39)</f>
        <v>SpROSA145068</v>
      </c>
      <c r="E745" s="67" t="str">
        <f t="array" ref="E745">INDEX(postDEL!$A$2:$P782,$O745,4)</f>
        <v/>
      </c>
      <c r="F745" s="67" t="str">
        <f t="array" ref="F745">INDEX(postDEL!$A$2:$P782,$O745,5)</f>
        <v/>
      </c>
      <c r="G745" s="67" t="str">
        <f t="array" ref="G745">INDEX(postDEL!$A$2:$P782,$O745,11)</f>
        <v>Negative</v>
      </c>
      <c r="H745" s="67" t="str">
        <f t="array" ref="H745">INDEX(postDEL!$A$2:$AL782,$O745,37)</f>
        <v>Negative</v>
      </c>
      <c r="I745" s="65">
        <f t="array" ref="I745">INDEX(postDEL!$A$2:$AL782,$O745,12)</f>
        <v>44545</v>
      </c>
      <c r="J745" s="208">
        <f t="array" ref="J745">INDEX(postDEL!$A$2:$AL782,$O745,13)</f>
        <v>0.5189583333</v>
      </c>
      <c r="K745" s="67" t="str">
        <f t="array" ref="K745">INDEX(postDEL!$A$2:$AL782,$O745,36)</f>
        <v/>
      </c>
      <c r="L745" s="67" t="str">
        <f t="array" ref="L745">INDEX(postDEL!$A$2:$AL782,$O745,38)</f>
        <v/>
      </c>
      <c r="M745" s="67" t="str">
        <f t="array" ref="M745">INDEX(postDEL!$A$2:$AL782,$O745,15)</f>
        <v/>
      </c>
      <c r="N745" s="8">
        <f>COUNTIF(postDEL!$A$2:$A782,A745)</f>
        <v>1</v>
      </c>
      <c r="O745" s="13">
        <f>MATCH(A745,postDEL!A$2:A782,0)</f>
        <v>744</v>
      </c>
      <c r="P745" s="8" t="str">
        <f t="shared" si="1"/>
        <v/>
      </c>
      <c r="Q745" s="8">
        <f t="shared" si="2"/>
        <v>0</v>
      </c>
      <c r="R745" s="4"/>
    </row>
    <row r="746">
      <c r="A746" s="209" t="s">
        <v>1955</v>
      </c>
      <c r="B746" s="65">
        <f t="array" ref="B746">INDEX(postDEL!$A$2:$P782,$O746,2)</f>
        <v>44545</v>
      </c>
      <c r="C746" s="208">
        <f t="array" ref="C746">INDEX(postDEL!$A$2:$P782,$O746,3)</f>
        <v>0.3338078704</v>
      </c>
      <c r="D746" s="67" t="str">
        <f t="array" ref="D746">INDEX(postDEL!$A$2:$AN782,$O746,39)</f>
        <v>SpROSA573919</v>
      </c>
      <c r="E746" s="67" t="str">
        <f t="array" ref="E746">INDEX(postDEL!$A$2:$P782,$O746,4)</f>
        <v/>
      </c>
      <c r="F746" s="67" t="str">
        <f t="array" ref="F746">INDEX(postDEL!$A$2:$P782,$O746,5)</f>
        <v/>
      </c>
      <c r="G746" s="67" t="str">
        <f t="array" ref="G746">INDEX(postDEL!$A$2:$P782,$O746,11)</f>
        <v>Negative</v>
      </c>
      <c r="H746" s="67" t="str">
        <f t="array" ref="H746">INDEX(postDEL!$A$2:$AL782,$O746,37)</f>
        <v>Negative</v>
      </c>
      <c r="I746" s="65">
        <f t="array" ref="I746">INDEX(postDEL!$A$2:$AL782,$O746,12)</f>
        <v>44545</v>
      </c>
      <c r="J746" s="208">
        <f t="array" ref="J746">INDEX(postDEL!$A$2:$AL782,$O746,13)</f>
        <v>0.5189583333</v>
      </c>
      <c r="K746" s="67" t="str">
        <f t="array" ref="K746">INDEX(postDEL!$A$2:$AL782,$O746,36)</f>
        <v/>
      </c>
      <c r="L746" s="67" t="str">
        <f t="array" ref="L746">INDEX(postDEL!$A$2:$AL782,$O746,38)</f>
        <v/>
      </c>
      <c r="M746" s="67" t="str">
        <f t="array" ref="M746">INDEX(postDEL!$A$2:$AL782,$O746,15)</f>
        <v/>
      </c>
      <c r="N746" s="8">
        <f>COUNTIF(postDEL!$A$2:$A782,A746)</f>
        <v>1</v>
      </c>
      <c r="O746" s="13">
        <f>MATCH(A746,postDEL!A$2:A782,0)</f>
        <v>745</v>
      </c>
      <c r="P746" s="8" t="str">
        <f t="shared" si="1"/>
        <v/>
      </c>
      <c r="Q746" s="8">
        <f t="shared" si="2"/>
        <v>0</v>
      </c>
      <c r="R746" s="4"/>
    </row>
    <row r="747">
      <c r="A747" s="209" t="s">
        <v>1957</v>
      </c>
      <c r="B747" s="65">
        <f t="array" ref="B747">INDEX(postDEL!$A$2:$P782,$O747,2)</f>
        <v>44545</v>
      </c>
      <c r="C747" s="208">
        <f t="array" ref="C747">INDEX(postDEL!$A$2:$P782,$O747,3)</f>
        <v>0.3340509259</v>
      </c>
      <c r="D747" s="67" t="str">
        <f t="array" ref="D747">INDEX(postDEL!$A$2:$AN782,$O747,39)</f>
        <v>SpROSA573919</v>
      </c>
      <c r="E747" s="67" t="str">
        <f t="array" ref="E747">INDEX(postDEL!$A$2:$P782,$O747,4)</f>
        <v/>
      </c>
      <c r="F747" s="67" t="str">
        <f t="array" ref="F747">INDEX(postDEL!$A$2:$P782,$O747,5)</f>
        <v/>
      </c>
      <c r="G747" s="67" t="str">
        <f t="array" ref="G747">INDEX(postDEL!$A$2:$P782,$O747,11)</f>
        <v>Negative</v>
      </c>
      <c r="H747" s="67" t="str">
        <f t="array" ref="H747">INDEX(postDEL!$A$2:$AL782,$O747,37)</f>
        <v>Negative</v>
      </c>
      <c r="I747" s="65">
        <f t="array" ref="I747">INDEX(postDEL!$A$2:$AL782,$O747,12)</f>
        <v>44545</v>
      </c>
      <c r="J747" s="208">
        <f t="array" ref="J747">INDEX(postDEL!$A$2:$AL782,$O747,13)</f>
        <v>0.5189583333</v>
      </c>
      <c r="K747" s="67" t="str">
        <f t="array" ref="K747">INDEX(postDEL!$A$2:$AL782,$O747,36)</f>
        <v/>
      </c>
      <c r="L747" s="67" t="str">
        <f t="array" ref="L747">INDEX(postDEL!$A$2:$AL782,$O747,38)</f>
        <v/>
      </c>
      <c r="M747" s="67" t="str">
        <f t="array" ref="M747">INDEX(postDEL!$A$2:$AL782,$O747,15)</f>
        <v/>
      </c>
      <c r="N747" s="8">
        <f>COUNTIF(postDEL!$A$2:$A782,A747)</f>
        <v>1</v>
      </c>
      <c r="O747" s="13">
        <f>MATCH(A747,postDEL!A$2:A782,0)</f>
        <v>746</v>
      </c>
      <c r="P747" s="8" t="str">
        <f t="shared" si="1"/>
        <v/>
      </c>
      <c r="Q747" s="8">
        <f t="shared" si="2"/>
        <v>0</v>
      </c>
      <c r="R747" s="4"/>
    </row>
    <row r="748">
      <c r="A748" s="209" t="s">
        <v>1959</v>
      </c>
      <c r="B748" s="65">
        <f t="array" ref="B748">INDEX(postDEL!$A$2:$P782,$O748,2)</f>
        <v>44545</v>
      </c>
      <c r="C748" s="208">
        <f t="array" ref="C748">INDEX(postDEL!$A$2:$P782,$O748,3)</f>
        <v>0.334837963</v>
      </c>
      <c r="D748" s="67" t="str">
        <f t="array" ref="D748">INDEX(postDEL!$A$2:$AN782,$O748,39)</f>
        <v>SpROSA573919</v>
      </c>
      <c r="E748" s="67" t="str">
        <f t="array" ref="E748">INDEX(postDEL!$A$2:$P782,$O748,4)</f>
        <v/>
      </c>
      <c r="F748" s="67" t="str">
        <f t="array" ref="F748">INDEX(postDEL!$A$2:$P782,$O748,5)</f>
        <v/>
      </c>
      <c r="G748" s="67" t="str">
        <f t="array" ref="G748">INDEX(postDEL!$A$2:$P782,$O748,11)</f>
        <v>Negative</v>
      </c>
      <c r="H748" s="67" t="str">
        <f t="array" ref="H748">INDEX(postDEL!$A$2:$AL782,$O748,37)</f>
        <v>Negative</v>
      </c>
      <c r="I748" s="65">
        <f t="array" ref="I748">INDEX(postDEL!$A$2:$AL782,$O748,12)</f>
        <v>44545</v>
      </c>
      <c r="J748" s="208">
        <f t="array" ref="J748">INDEX(postDEL!$A$2:$AL782,$O748,13)</f>
        <v>0.5189583333</v>
      </c>
      <c r="K748" s="67" t="str">
        <f t="array" ref="K748">INDEX(postDEL!$A$2:$AL782,$O748,36)</f>
        <v/>
      </c>
      <c r="L748" s="67" t="str">
        <f t="array" ref="L748">INDEX(postDEL!$A$2:$AL782,$O748,38)</f>
        <v/>
      </c>
      <c r="M748" s="67" t="str">
        <f t="array" ref="M748">INDEX(postDEL!$A$2:$AL782,$O748,15)</f>
        <v/>
      </c>
      <c r="N748" s="8">
        <f>COUNTIF(postDEL!$A$2:$A782,A748)</f>
        <v>1</v>
      </c>
      <c r="O748" s="13">
        <f>MATCH(A748,postDEL!A$2:A782,0)</f>
        <v>747</v>
      </c>
      <c r="P748" s="8" t="str">
        <f t="shared" si="1"/>
        <v/>
      </c>
      <c r="Q748" s="8">
        <f t="shared" si="2"/>
        <v>0</v>
      </c>
      <c r="R748" s="4"/>
    </row>
    <row r="749">
      <c r="A749" s="209" t="s">
        <v>1961</v>
      </c>
      <c r="B749" s="65">
        <f t="array" ref="B749">INDEX(postDEL!$A$2:$P782,$O749,2)</f>
        <v>44545</v>
      </c>
      <c r="C749" s="208">
        <f t="array" ref="C749">INDEX(postDEL!$A$2:$P782,$O749,3)</f>
        <v>0.3356597222</v>
      </c>
      <c r="D749" s="67" t="str">
        <f t="array" ref="D749">INDEX(postDEL!$A$2:$AN782,$O749,39)</f>
        <v>SpROSA573919</v>
      </c>
      <c r="E749" s="67" t="str">
        <f t="array" ref="E749">INDEX(postDEL!$A$2:$P782,$O749,4)</f>
        <v/>
      </c>
      <c r="F749" s="67" t="str">
        <f t="array" ref="F749">INDEX(postDEL!$A$2:$P782,$O749,5)</f>
        <v/>
      </c>
      <c r="G749" s="67" t="str">
        <f t="array" ref="G749">INDEX(postDEL!$A$2:$P782,$O749,11)</f>
        <v>Negative</v>
      </c>
      <c r="H749" s="67" t="str">
        <f t="array" ref="H749">INDEX(postDEL!$A$2:$AL782,$O749,37)</f>
        <v>Negative</v>
      </c>
      <c r="I749" s="65">
        <f t="array" ref="I749">INDEX(postDEL!$A$2:$AL782,$O749,12)</f>
        <v>44545</v>
      </c>
      <c r="J749" s="208">
        <f t="array" ref="J749">INDEX(postDEL!$A$2:$AL782,$O749,13)</f>
        <v>0.5189583333</v>
      </c>
      <c r="K749" s="67" t="str">
        <f t="array" ref="K749">INDEX(postDEL!$A$2:$AL782,$O749,36)</f>
        <v/>
      </c>
      <c r="L749" s="67" t="str">
        <f t="array" ref="L749">INDEX(postDEL!$A$2:$AL782,$O749,38)</f>
        <v/>
      </c>
      <c r="M749" s="67" t="str">
        <f t="array" ref="M749">INDEX(postDEL!$A$2:$AL782,$O749,15)</f>
        <v/>
      </c>
      <c r="N749" s="8">
        <f>COUNTIF(postDEL!$A$2:$A782,A749)</f>
        <v>1</v>
      </c>
      <c r="O749" s="13">
        <f>MATCH(A749,postDEL!A$2:A782,0)</f>
        <v>748</v>
      </c>
      <c r="P749" s="8" t="str">
        <f t="shared" si="1"/>
        <v/>
      </c>
      <c r="Q749" s="8">
        <f t="shared" si="2"/>
        <v>0</v>
      </c>
      <c r="R749" s="4"/>
    </row>
    <row r="750">
      <c r="A750" s="209" t="s">
        <v>1963</v>
      </c>
      <c r="B750" s="65">
        <f t="array" ref="B750">INDEX(postDEL!$A$2:$P782,$O750,2)</f>
        <v>44545</v>
      </c>
      <c r="C750" s="208">
        <f t="array" ref="C750">INDEX(postDEL!$A$2:$P782,$O750,3)</f>
        <v>0.3387847222</v>
      </c>
      <c r="D750" s="67" t="str">
        <f t="array" ref="D750">INDEX(postDEL!$A$2:$AN782,$O750,39)</f>
        <v>SpROSA573919</v>
      </c>
      <c r="E750" s="67" t="str">
        <f t="array" ref="E750">INDEX(postDEL!$A$2:$P782,$O750,4)</f>
        <v/>
      </c>
      <c r="F750" s="67" t="str">
        <f t="array" ref="F750">INDEX(postDEL!$A$2:$P782,$O750,5)</f>
        <v/>
      </c>
      <c r="G750" s="67" t="str">
        <f t="array" ref="G750">INDEX(postDEL!$A$2:$P782,$O750,11)</f>
        <v>Negative</v>
      </c>
      <c r="H750" s="67" t="str">
        <f t="array" ref="H750">INDEX(postDEL!$A$2:$AL782,$O750,37)</f>
        <v>Negative</v>
      </c>
      <c r="I750" s="65">
        <f t="array" ref="I750">INDEX(postDEL!$A$2:$AL782,$O750,12)</f>
        <v>44545</v>
      </c>
      <c r="J750" s="208">
        <f t="array" ref="J750">INDEX(postDEL!$A$2:$AL782,$O750,13)</f>
        <v>0.5189583333</v>
      </c>
      <c r="K750" s="67" t="str">
        <f t="array" ref="K750">INDEX(postDEL!$A$2:$AL782,$O750,36)</f>
        <v/>
      </c>
      <c r="L750" s="67" t="str">
        <f t="array" ref="L750">INDEX(postDEL!$A$2:$AL782,$O750,38)</f>
        <v/>
      </c>
      <c r="M750" s="67" t="str">
        <f t="array" ref="M750">INDEX(postDEL!$A$2:$AL782,$O750,15)</f>
        <v/>
      </c>
      <c r="N750" s="8">
        <f>COUNTIF(postDEL!$A$2:$A782,A750)</f>
        <v>1</v>
      </c>
      <c r="O750" s="13">
        <f>MATCH(A750,postDEL!A$2:A782,0)</f>
        <v>749</v>
      </c>
      <c r="P750" s="8" t="str">
        <f t="shared" si="1"/>
        <v/>
      </c>
      <c r="Q750" s="8">
        <f t="shared" si="2"/>
        <v>0</v>
      </c>
      <c r="R750" s="4"/>
    </row>
    <row r="751">
      <c r="A751" s="209" t="s">
        <v>1965</v>
      </c>
      <c r="B751" s="65">
        <f t="array" ref="B751">INDEX(postDEL!$A$2:$P782,$O751,2)</f>
        <v>44545</v>
      </c>
      <c r="C751" s="208">
        <f t="array" ref="C751">INDEX(postDEL!$A$2:$P782,$O751,3)</f>
        <v>0.3416435185</v>
      </c>
      <c r="D751" s="67" t="str">
        <f t="array" ref="D751">INDEX(postDEL!$A$2:$AN782,$O751,39)</f>
        <v>SpROSA145068</v>
      </c>
      <c r="E751" s="67" t="str">
        <f t="array" ref="E751">INDEX(postDEL!$A$2:$P782,$O751,4)</f>
        <v/>
      </c>
      <c r="F751" s="67" t="str">
        <f t="array" ref="F751">INDEX(postDEL!$A$2:$P782,$O751,5)</f>
        <v/>
      </c>
      <c r="G751" s="67" t="str">
        <f t="array" ref="G751">INDEX(postDEL!$A$2:$P782,$O751,11)</f>
        <v>Negative</v>
      </c>
      <c r="H751" s="67" t="str">
        <f t="array" ref="H751">INDEX(postDEL!$A$2:$AL782,$O751,37)</f>
        <v>Negative</v>
      </c>
      <c r="I751" s="65">
        <f t="array" ref="I751">INDEX(postDEL!$A$2:$AL782,$O751,12)</f>
        <v>44545</v>
      </c>
      <c r="J751" s="208">
        <f t="array" ref="J751">INDEX(postDEL!$A$2:$AL782,$O751,13)</f>
        <v>0.5189583333</v>
      </c>
      <c r="K751" s="67" t="str">
        <f t="array" ref="K751">INDEX(postDEL!$A$2:$AL782,$O751,36)</f>
        <v/>
      </c>
      <c r="L751" s="67" t="str">
        <f t="array" ref="L751">INDEX(postDEL!$A$2:$AL782,$O751,38)</f>
        <v/>
      </c>
      <c r="M751" s="67" t="str">
        <f t="array" ref="M751">INDEX(postDEL!$A$2:$AL782,$O751,15)</f>
        <v/>
      </c>
      <c r="N751" s="8">
        <f>COUNTIF(postDEL!$A$2:$A782,A751)</f>
        <v>1</v>
      </c>
      <c r="O751" s="13">
        <f>MATCH(A751,postDEL!A$2:A782,0)</f>
        <v>750</v>
      </c>
      <c r="P751" s="8" t="str">
        <f t="shared" si="1"/>
        <v/>
      </c>
      <c r="Q751" s="8">
        <f t="shared" si="2"/>
        <v>0</v>
      </c>
      <c r="R751" s="4"/>
    </row>
    <row r="752">
      <c r="A752" s="209" t="s">
        <v>1967</v>
      </c>
      <c r="B752" s="65">
        <f t="array" ref="B752">INDEX(postDEL!$A$2:$P782,$O752,2)</f>
        <v>44545</v>
      </c>
      <c r="C752" s="208">
        <f t="array" ref="C752">INDEX(postDEL!$A$2:$P782,$O752,3)</f>
        <v>0.3422685185</v>
      </c>
      <c r="D752" s="67" t="str">
        <f t="array" ref="D752">INDEX(postDEL!$A$2:$AN782,$O752,39)</f>
        <v>SpROSA145068</v>
      </c>
      <c r="E752" s="67" t="str">
        <f t="array" ref="E752">INDEX(postDEL!$A$2:$P782,$O752,4)</f>
        <v/>
      </c>
      <c r="F752" s="67" t="str">
        <f t="array" ref="F752">INDEX(postDEL!$A$2:$P782,$O752,5)</f>
        <v/>
      </c>
      <c r="G752" s="67" t="str">
        <f t="array" ref="G752">INDEX(postDEL!$A$2:$P782,$O752,11)</f>
        <v>Negative</v>
      </c>
      <c r="H752" s="67" t="str">
        <f t="array" ref="H752">INDEX(postDEL!$A$2:$AL782,$O752,37)</f>
        <v>Negative</v>
      </c>
      <c r="I752" s="65">
        <f t="array" ref="I752">INDEX(postDEL!$A$2:$AL782,$O752,12)</f>
        <v>44545</v>
      </c>
      <c r="J752" s="208">
        <f t="array" ref="J752">INDEX(postDEL!$A$2:$AL782,$O752,13)</f>
        <v>0.5189583333</v>
      </c>
      <c r="K752" s="67" t="str">
        <f t="array" ref="K752">INDEX(postDEL!$A$2:$AL782,$O752,36)</f>
        <v/>
      </c>
      <c r="L752" s="67" t="str">
        <f t="array" ref="L752">INDEX(postDEL!$A$2:$AL782,$O752,38)</f>
        <v/>
      </c>
      <c r="M752" s="67" t="str">
        <f t="array" ref="M752">INDEX(postDEL!$A$2:$AL782,$O752,15)</f>
        <v/>
      </c>
      <c r="N752" s="8">
        <f>COUNTIF(postDEL!$A$2:$A782,A752)</f>
        <v>1</v>
      </c>
      <c r="O752" s="13">
        <f>MATCH(A752,postDEL!A$2:A782,0)</f>
        <v>751</v>
      </c>
      <c r="P752" s="8" t="str">
        <f t="shared" si="1"/>
        <v/>
      </c>
      <c r="Q752" s="8">
        <f t="shared" si="2"/>
        <v>0</v>
      </c>
      <c r="R752" s="4"/>
    </row>
    <row r="753">
      <c r="A753" s="209" t="s">
        <v>1969</v>
      </c>
      <c r="B753" s="65">
        <f t="array" ref="B753">INDEX(postDEL!$A$2:$P782,$O753,2)</f>
        <v>44545</v>
      </c>
      <c r="C753" s="208">
        <f t="array" ref="C753">INDEX(postDEL!$A$2:$P782,$O753,3)</f>
        <v>0.3943402778</v>
      </c>
      <c r="D753" s="67" t="str">
        <f t="array" ref="D753">INDEX(postDEL!$A$2:$AN782,$O753,39)</f>
        <v>SpROSA145068</v>
      </c>
      <c r="E753" s="67" t="str">
        <f t="array" ref="E753">INDEX(postDEL!$A$2:$P782,$O753,4)</f>
        <v/>
      </c>
      <c r="F753" s="67" t="str">
        <f t="array" ref="F753">INDEX(postDEL!$A$2:$P782,$O753,5)</f>
        <v/>
      </c>
      <c r="G753" s="67" t="str">
        <f t="array" ref="G753">INDEX(postDEL!$A$2:$P782,$O753,11)</f>
        <v>Negative</v>
      </c>
      <c r="H753" s="67" t="str">
        <f t="array" ref="H753">INDEX(postDEL!$A$2:$AL782,$O753,37)</f>
        <v>Negative</v>
      </c>
      <c r="I753" s="65">
        <f t="array" ref="I753">INDEX(postDEL!$A$2:$AL782,$O753,12)</f>
        <v>44545</v>
      </c>
      <c r="J753" s="208">
        <f t="array" ref="J753">INDEX(postDEL!$A$2:$AL782,$O753,13)</f>
        <v>0.5189583333</v>
      </c>
      <c r="K753" s="67" t="str">
        <f t="array" ref="K753">INDEX(postDEL!$A$2:$AL782,$O753,36)</f>
        <v/>
      </c>
      <c r="L753" s="67" t="str">
        <f t="array" ref="L753">INDEX(postDEL!$A$2:$AL782,$O753,38)</f>
        <v/>
      </c>
      <c r="M753" s="67" t="str">
        <f t="array" ref="M753">INDEX(postDEL!$A$2:$AL782,$O753,15)</f>
        <v/>
      </c>
      <c r="N753" s="8">
        <f>COUNTIF(postDEL!$A$2:$A782,A753)</f>
        <v>1</v>
      </c>
      <c r="O753" s="13">
        <f>MATCH(A753,postDEL!A$2:A782,0)</f>
        <v>752</v>
      </c>
      <c r="P753" s="8" t="str">
        <f t="shared" si="1"/>
        <v/>
      </c>
      <c r="Q753" s="8">
        <f t="shared" si="2"/>
        <v>0</v>
      </c>
      <c r="R753" s="4"/>
    </row>
    <row r="754">
      <c r="A754" s="209" t="s">
        <v>1971</v>
      </c>
      <c r="B754" s="65">
        <f t="array" ref="B754">INDEX(postDEL!$A$2:$P782,$O754,2)</f>
        <v>44545</v>
      </c>
      <c r="C754" s="208">
        <f t="array" ref="C754">INDEX(postDEL!$A$2:$P782,$O754,3)</f>
        <v>0.3947453704</v>
      </c>
      <c r="D754" s="67" t="str">
        <f t="array" ref="D754">INDEX(postDEL!$A$2:$AN782,$O754,39)</f>
        <v>SpROSA145068</v>
      </c>
      <c r="E754" s="67" t="str">
        <f t="array" ref="E754">INDEX(postDEL!$A$2:$P782,$O754,4)</f>
        <v/>
      </c>
      <c r="F754" s="67" t="str">
        <f t="array" ref="F754">INDEX(postDEL!$A$2:$P782,$O754,5)</f>
        <v/>
      </c>
      <c r="G754" s="67" t="str">
        <f t="array" ref="G754">INDEX(postDEL!$A$2:$P782,$O754,11)</f>
        <v>Negative</v>
      </c>
      <c r="H754" s="67" t="str">
        <f t="array" ref="H754">INDEX(postDEL!$A$2:$AL782,$O754,37)</f>
        <v>Negative</v>
      </c>
      <c r="I754" s="65">
        <f t="array" ref="I754">INDEX(postDEL!$A$2:$AL782,$O754,12)</f>
        <v>44545</v>
      </c>
      <c r="J754" s="208">
        <f t="array" ref="J754">INDEX(postDEL!$A$2:$AL782,$O754,13)</f>
        <v>0.5189583333</v>
      </c>
      <c r="K754" s="67" t="str">
        <f t="array" ref="K754">INDEX(postDEL!$A$2:$AL782,$O754,36)</f>
        <v/>
      </c>
      <c r="L754" s="67" t="str">
        <f t="array" ref="L754">INDEX(postDEL!$A$2:$AL782,$O754,38)</f>
        <v/>
      </c>
      <c r="M754" s="67" t="str">
        <f t="array" ref="M754">INDEX(postDEL!$A$2:$AL782,$O754,15)</f>
        <v/>
      </c>
      <c r="N754" s="8">
        <f>COUNTIF(postDEL!$A$2:$A782,A754)</f>
        <v>1</v>
      </c>
      <c r="O754" s="13">
        <f>MATCH(A754,postDEL!A$2:A782,0)</f>
        <v>753</v>
      </c>
      <c r="P754" s="8" t="str">
        <f t="shared" si="1"/>
        <v/>
      </c>
      <c r="Q754" s="8">
        <f t="shared" si="2"/>
        <v>0</v>
      </c>
      <c r="R754" s="4"/>
    </row>
    <row r="755">
      <c r="A755" s="209" t="s">
        <v>1973</v>
      </c>
      <c r="B755" s="65">
        <f t="array" ref="B755">INDEX(postDEL!$A$2:$P782,$O755,2)</f>
        <v>44545</v>
      </c>
      <c r="C755" s="208">
        <f t="array" ref="C755">INDEX(postDEL!$A$2:$P782,$O755,3)</f>
        <v>0.3955787037</v>
      </c>
      <c r="D755" s="67" t="str">
        <f t="array" ref="D755">INDEX(postDEL!$A$2:$AN782,$O755,39)</f>
        <v>SpROSA145068</v>
      </c>
      <c r="E755" s="67" t="str">
        <f t="array" ref="E755">INDEX(postDEL!$A$2:$P782,$O755,4)</f>
        <v/>
      </c>
      <c r="F755" s="67" t="str">
        <f t="array" ref="F755">INDEX(postDEL!$A$2:$P782,$O755,5)</f>
        <v/>
      </c>
      <c r="G755" s="67" t="str">
        <f t="array" ref="G755">INDEX(postDEL!$A$2:$P782,$O755,11)</f>
        <v>Negative</v>
      </c>
      <c r="H755" s="67" t="str">
        <f t="array" ref="H755">INDEX(postDEL!$A$2:$AL782,$O755,37)</f>
        <v>Negative</v>
      </c>
      <c r="I755" s="65">
        <f t="array" ref="I755">INDEX(postDEL!$A$2:$AL782,$O755,12)</f>
        <v>44545</v>
      </c>
      <c r="J755" s="208">
        <f t="array" ref="J755">INDEX(postDEL!$A$2:$AL782,$O755,13)</f>
        <v>0.5189583333</v>
      </c>
      <c r="K755" s="67" t="str">
        <f t="array" ref="K755">INDEX(postDEL!$A$2:$AL782,$O755,36)</f>
        <v/>
      </c>
      <c r="L755" s="67" t="str">
        <f t="array" ref="L755">INDEX(postDEL!$A$2:$AL782,$O755,38)</f>
        <v/>
      </c>
      <c r="M755" s="67" t="str">
        <f t="array" ref="M755">INDEX(postDEL!$A$2:$AL782,$O755,15)</f>
        <v/>
      </c>
      <c r="N755" s="8">
        <f>COUNTIF(postDEL!$A$2:$A782,A755)</f>
        <v>1</v>
      </c>
      <c r="O755" s="13">
        <f>MATCH(A755,postDEL!A$2:A782,0)</f>
        <v>754</v>
      </c>
      <c r="P755" s="8" t="str">
        <f t="shared" si="1"/>
        <v/>
      </c>
      <c r="Q755" s="8">
        <f t="shared" si="2"/>
        <v>0</v>
      </c>
      <c r="R755" s="4"/>
    </row>
    <row r="756">
      <c r="A756" s="209" t="s">
        <v>1975</v>
      </c>
      <c r="B756" s="65">
        <f t="array" ref="B756">INDEX(postDEL!$A$2:$P782,$O756,2)</f>
        <v>44545</v>
      </c>
      <c r="C756" s="208">
        <f t="array" ref="C756">INDEX(postDEL!$A$2:$P782,$O756,3)</f>
        <v>0.3959837963</v>
      </c>
      <c r="D756" s="67" t="str">
        <f t="array" ref="D756">INDEX(postDEL!$A$2:$AN782,$O756,39)</f>
        <v>SpROSA145068</v>
      </c>
      <c r="E756" s="67" t="str">
        <f t="array" ref="E756">INDEX(postDEL!$A$2:$P782,$O756,4)</f>
        <v/>
      </c>
      <c r="F756" s="67" t="str">
        <f t="array" ref="F756">INDEX(postDEL!$A$2:$P782,$O756,5)</f>
        <v/>
      </c>
      <c r="G756" s="67" t="str">
        <f t="array" ref="G756">INDEX(postDEL!$A$2:$P782,$O756,11)</f>
        <v>Negative</v>
      </c>
      <c r="H756" s="67" t="str">
        <f t="array" ref="H756">INDEX(postDEL!$A$2:$AL782,$O756,37)</f>
        <v>Negative</v>
      </c>
      <c r="I756" s="65">
        <f t="array" ref="I756">INDEX(postDEL!$A$2:$AL782,$O756,12)</f>
        <v>44545</v>
      </c>
      <c r="J756" s="208">
        <f t="array" ref="J756">INDEX(postDEL!$A$2:$AL782,$O756,13)</f>
        <v>0.5189583333</v>
      </c>
      <c r="K756" s="67" t="str">
        <f t="array" ref="K756">INDEX(postDEL!$A$2:$AL782,$O756,36)</f>
        <v/>
      </c>
      <c r="L756" s="67" t="str">
        <f t="array" ref="L756">INDEX(postDEL!$A$2:$AL782,$O756,38)</f>
        <v/>
      </c>
      <c r="M756" s="67" t="str">
        <f t="array" ref="M756">INDEX(postDEL!$A$2:$AL782,$O756,15)</f>
        <v/>
      </c>
      <c r="N756" s="8">
        <f>COUNTIF(postDEL!$A$2:$A782,A756)</f>
        <v>1</v>
      </c>
      <c r="O756" s="13">
        <f>MATCH(A756,postDEL!A$2:A782,0)</f>
        <v>755</v>
      </c>
      <c r="P756" s="8" t="str">
        <f t="shared" si="1"/>
        <v/>
      </c>
      <c r="Q756" s="8">
        <f t="shared" si="2"/>
        <v>0</v>
      </c>
      <c r="R756" s="4"/>
    </row>
    <row r="757">
      <c r="A757" s="209" t="s">
        <v>1977</v>
      </c>
      <c r="B757" s="65">
        <f t="array" ref="B757">INDEX(postDEL!$A$2:$P782,$O757,2)</f>
        <v>44545</v>
      </c>
      <c r="C757" s="208">
        <f t="array" ref="C757">INDEX(postDEL!$A$2:$P782,$O757,3)</f>
        <v>0.3974768519</v>
      </c>
      <c r="D757" s="67" t="str">
        <f t="array" ref="D757">INDEX(postDEL!$A$2:$AN782,$O757,39)</f>
        <v>SpROSA145068</v>
      </c>
      <c r="E757" s="67" t="str">
        <f t="array" ref="E757">INDEX(postDEL!$A$2:$P782,$O757,4)</f>
        <v/>
      </c>
      <c r="F757" s="67" t="str">
        <f t="array" ref="F757">INDEX(postDEL!$A$2:$P782,$O757,5)</f>
        <v/>
      </c>
      <c r="G757" s="67" t="str">
        <f t="array" ref="G757">INDEX(postDEL!$A$2:$P782,$O757,11)</f>
        <v>Negative</v>
      </c>
      <c r="H757" s="67" t="str">
        <f t="array" ref="H757">INDEX(postDEL!$A$2:$AL782,$O757,37)</f>
        <v>Negative</v>
      </c>
      <c r="I757" s="65">
        <f t="array" ref="I757">INDEX(postDEL!$A$2:$AL782,$O757,12)</f>
        <v>44545</v>
      </c>
      <c r="J757" s="208">
        <f t="array" ref="J757">INDEX(postDEL!$A$2:$AL782,$O757,13)</f>
        <v>0.5189583333</v>
      </c>
      <c r="K757" s="67" t="str">
        <f t="array" ref="K757">INDEX(postDEL!$A$2:$AL782,$O757,36)</f>
        <v/>
      </c>
      <c r="L757" s="67" t="str">
        <f t="array" ref="L757">INDEX(postDEL!$A$2:$AL782,$O757,38)</f>
        <v/>
      </c>
      <c r="M757" s="67" t="str">
        <f t="array" ref="M757">INDEX(postDEL!$A$2:$AL782,$O757,15)</f>
        <v/>
      </c>
      <c r="N757" s="8">
        <f>COUNTIF(postDEL!$A$2:$A782,A757)</f>
        <v>1</v>
      </c>
      <c r="O757" s="13">
        <f>MATCH(A757,postDEL!A$2:A782,0)</f>
        <v>756</v>
      </c>
      <c r="P757" s="8" t="str">
        <f t="shared" si="1"/>
        <v/>
      </c>
      <c r="Q757" s="8">
        <f t="shared" si="2"/>
        <v>0</v>
      </c>
      <c r="R757" s="4"/>
    </row>
    <row r="758">
      <c r="A758" s="209" t="s">
        <v>1978</v>
      </c>
      <c r="B758" s="65">
        <f t="array" ref="B758">INDEX(postDEL!$A$2:$P782,$O758,2)</f>
        <v>44545</v>
      </c>
      <c r="C758" s="208">
        <f t="array" ref="C758">INDEX(postDEL!$A$2:$P782,$O758,3)</f>
        <v>0.3997453704</v>
      </c>
      <c r="D758" s="67" t="str">
        <f t="array" ref="D758">INDEX(postDEL!$A$2:$AN782,$O758,39)</f>
        <v>SpROSA145068</v>
      </c>
      <c r="E758" s="67" t="str">
        <f t="array" ref="E758">INDEX(postDEL!$A$2:$P782,$O758,4)</f>
        <v/>
      </c>
      <c r="F758" s="67" t="str">
        <f t="array" ref="F758">INDEX(postDEL!$A$2:$P782,$O758,5)</f>
        <v/>
      </c>
      <c r="G758" s="67" t="str">
        <f t="array" ref="G758">INDEX(postDEL!$A$2:$P782,$O758,11)</f>
        <v>Negative</v>
      </c>
      <c r="H758" s="67" t="str">
        <f t="array" ref="H758">INDEX(postDEL!$A$2:$AL782,$O758,37)</f>
        <v>Negative</v>
      </c>
      <c r="I758" s="65">
        <f t="array" ref="I758">INDEX(postDEL!$A$2:$AL782,$O758,12)</f>
        <v>44545</v>
      </c>
      <c r="J758" s="208">
        <f t="array" ref="J758">INDEX(postDEL!$A$2:$AL782,$O758,13)</f>
        <v>0.5189583333</v>
      </c>
      <c r="K758" s="67" t="str">
        <f t="array" ref="K758">INDEX(postDEL!$A$2:$AL782,$O758,36)</f>
        <v/>
      </c>
      <c r="L758" s="67" t="str">
        <f t="array" ref="L758">INDEX(postDEL!$A$2:$AL782,$O758,38)</f>
        <v/>
      </c>
      <c r="M758" s="67" t="str">
        <f t="array" ref="M758">INDEX(postDEL!$A$2:$AL782,$O758,15)</f>
        <v/>
      </c>
      <c r="N758" s="8">
        <f>COUNTIF(postDEL!$A$2:$A782,A758)</f>
        <v>1</v>
      </c>
      <c r="O758" s="13">
        <f>MATCH(A758,postDEL!A$2:A782,0)</f>
        <v>757</v>
      </c>
      <c r="P758" s="8" t="str">
        <f t="shared" si="1"/>
        <v/>
      </c>
      <c r="Q758" s="8">
        <f t="shared" si="2"/>
        <v>0</v>
      </c>
      <c r="R758" s="4"/>
    </row>
    <row r="759">
      <c r="A759" s="209" t="s">
        <v>1979</v>
      </c>
      <c r="B759" s="65">
        <f t="array" ref="B759">INDEX(postDEL!$A$2:$P782,$O759,2)</f>
        <v>44546</v>
      </c>
      <c r="C759" s="208">
        <f t="array" ref="C759">INDEX(postDEL!$A$2:$P782,$O759,3)</f>
        <v>0.2804861111</v>
      </c>
      <c r="D759" s="67" t="str">
        <f t="array" ref="D759">INDEX(postDEL!$A$2:$AN782,$O759,39)</f>
        <v>SpROSA145068</v>
      </c>
      <c r="E759" s="67" t="str">
        <f t="array" ref="E759">INDEX(postDEL!$A$2:$P782,$O759,4)</f>
        <v/>
      </c>
      <c r="F759" s="67" t="str">
        <f t="array" ref="F759">INDEX(postDEL!$A$2:$P782,$O759,5)</f>
        <v/>
      </c>
      <c r="G759" s="67" t="str">
        <f t="array" ref="G759">INDEX(postDEL!$A$2:$P782,$O759,11)</f>
        <v>Negative</v>
      </c>
      <c r="H759" s="67" t="str">
        <f t="array" ref="H759">INDEX(postDEL!$A$2:$AL782,$O759,37)</f>
        <v>Negative</v>
      </c>
      <c r="I759" s="65">
        <f t="array" ref="I759">INDEX(postDEL!$A$2:$AL782,$O759,12)</f>
        <v>44546</v>
      </c>
      <c r="J759" s="208">
        <f t="array" ref="J759">INDEX(postDEL!$A$2:$AL782,$O759,13)</f>
        <v>0.5112847222</v>
      </c>
      <c r="K759" s="67" t="str">
        <f t="array" ref="K759">INDEX(postDEL!$A$2:$AL782,$O759,36)</f>
        <v/>
      </c>
      <c r="L759" s="67" t="str">
        <f t="array" ref="L759">INDEX(postDEL!$A$2:$AL782,$O759,38)</f>
        <v/>
      </c>
      <c r="M759" s="67" t="str">
        <f t="array" ref="M759">INDEX(postDEL!$A$2:$AL782,$O759,15)</f>
        <v/>
      </c>
      <c r="N759" s="8">
        <f>COUNTIF(postDEL!$A$2:$A782,A759)</f>
        <v>1</v>
      </c>
      <c r="O759" s="13">
        <f>MATCH(A759,postDEL!A$2:A782,0)</f>
        <v>758</v>
      </c>
      <c r="P759" s="8" t="b">
        <f t="shared" si="1"/>
        <v>1</v>
      </c>
      <c r="Q759" s="8">
        <f t="shared" si="2"/>
        <v>0</v>
      </c>
      <c r="R759" s="4"/>
    </row>
    <row r="760">
      <c r="A760" s="209" t="s">
        <v>1980</v>
      </c>
      <c r="B760" s="65">
        <f t="array" ref="B760">INDEX(postDEL!$A$2:$P782,$O760,2)</f>
        <v>44546</v>
      </c>
      <c r="C760" s="208">
        <f t="array" ref="C760">INDEX(postDEL!$A$2:$P782,$O760,3)</f>
        <v>0.2886805556</v>
      </c>
      <c r="D760" s="67" t="str">
        <f t="array" ref="D760">INDEX(postDEL!$A$2:$AN782,$O760,39)</f>
        <v>SpROSA145068</v>
      </c>
      <c r="E760" s="67" t="str">
        <f t="array" ref="E760">INDEX(postDEL!$A$2:$P782,$O760,4)</f>
        <v/>
      </c>
      <c r="F760" s="67" t="str">
        <f t="array" ref="F760">INDEX(postDEL!$A$2:$P782,$O760,5)</f>
        <v/>
      </c>
      <c r="G760" s="67" t="str">
        <f t="array" ref="G760">INDEX(postDEL!$A$2:$P782,$O760,11)</f>
        <v>Negative</v>
      </c>
      <c r="H760" s="67" t="str">
        <f t="array" ref="H760">INDEX(postDEL!$A$2:$AL782,$O760,37)</f>
        <v>Negative</v>
      </c>
      <c r="I760" s="65">
        <f t="array" ref="I760">INDEX(postDEL!$A$2:$AL782,$O760,12)</f>
        <v>44546</v>
      </c>
      <c r="J760" s="208">
        <f t="array" ref="J760">INDEX(postDEL!$A$2:$AL782,$O760,13)</f>
        <v>0.5112847222</v>
      </c>
      <c r="K760" s="67" t="str">
        <f t="array" ref="K760">INDEX(postDEL!$A$2:$AL782,$O760,36)</f>
        <v/>
      </c>
      <c r="L760" s="67" t="str">
        <f t="array" ref="L760">INDEX(postDEL!$A$2:$AL782,$O760,38)</f>
        <v/>
      </c>
      <c r="M760" s="67" t="str">
        <f t="array" ref="M760">INDEX(postDEL!$A$2:$AL782,$O760,15)</f>
        <v/>
      </c>
      <c r="N760" s="8">
        <f>COUNTIF(postDEL!$A$2:$A782,A760)</f>
        <v>1</v>
      </c>
      <c r="O760" s="13">
        <f>MATCH(A760,postDEL!A$2:A782,0)</f>
        <v>759</v>
      </c>
      <c r="P760" s="8" t="str">
        <f t="shared" si="1"/>
        <v/>
      </c>
      <c r="Q760" s="8">
        <f t="shared" si="2"/>
        <v>0</v>
      </c>
      <c r="R760" s="4"/>
    </row>
    <row r="761">
      <c r="A761" s="209" t="s">
        <v>1981</v>
      </c>
      <c r="B761" s="65">
        <f t="array" ref="B761">INDEX(postDEL!$A$2:$P782,$O761,2)</f>
        <v>44546</v>
      </c>
      <c r="C761" s="208">
        <f t="array" ref="C761">INDEX(postDEL!$A$2:$P782,$O761,3)</f>
        <v>0.2892824074</v>
      </c>
      <c r="D761" s="67" t="str">
        <f t="array" ref="D761">INDEX(postDEL!$A$2:$AN782,$O761,39)</f>
        <v>SpROSA145068</v>
      </c>
      <c r="E761" s="67" t="str">
        <f t="array" ref="E761">INDEX(postDEL!$A$2:$P782,$O761,4)</f>
        <v/>
      </c>
      <c r="F761" s="67" t="str">
        <f t="array" ref="F761">INDEX(postDEL!$A$2:$P782,$O761,5)</f>
        <v/>
      </c>
      <c r="G761" s="67" t="str">
        <f t="array" ref="G761">INDEX(postDEL!$A$2:$P782,$O761,11)</f>
        <v>Negative</v>
      </c>
      <c r="H761" s="67" t="str">
        <f t="array" ref="H761">INDEX(postDEL!$A$2:$AL782,$O761,37)</f>
        <v>Negative</v>
      </c>
      <c r="I761" s="65">
        <f t="array" ref="I761">INDEX(postDEL!$A$2:$AL782,$O761,12)</f>
        <v>44546</v>
      </c>
      <c r="J761" s="208">
        <f t="array" ref="J761">INDEX(postDEL!$A$2:$AL782,$O761,13)</f>
        <v>0.5112847222</v>
      </c>
      <c r="K761" s="67" t="str">
        <f t="array" ref="K761">INDEX(postDEL!$A$2:$AL782,$O761,36)</f>
        <v/>
      </c>
      <c r="L761" s="67" t="str">
        <f t="array" ref="L761">INDEX(postDEL!$A$2:$AL782,$O761,38)</f>
        <v/>
      </c>
      <c r="M761" s="67" t="str">
        <f t="array" ref="M761">INDEX(postDEL!$A$2:$AL782,$O761,15)</f>
        <v/>
      </c>
      <c r="N761" s="8">
        <f>COUNTIF(postDEL!$A$2:$A782,A761)</f>
        <v>1</v>
      </c>
      <c r="O761" s="13">
        <f>MATCH(A761,postDEL!A$2:A782,0)</f>
        <v>760</v>
      </c>
      <c r="P761" s="8" t="str">
        <f t="shared" si="1"/>
        <v/>
      </c>
      <c r="Q761" s="8">
        <f t="shared" si="2"/>
        <v>0</v>
      </c>
      <c r="R761" s="4"/>
    </row>
    <row r="762">
      <c r="A762" s="209" t="s">
        <v>1982</v>
      </c>
      <c r="B762" s="65">
        <f t="array" ref="B762">INDEX(postDEL!$A$2:$P782,$O762,2)</f>
        <v>44546</v>
      </c>
      <c r="C762" s="208">
        <f t="array" ref="C762">INDEX(postDEL!$A$2:$P782,$O762,3)</f>
        <v>0.2895023148</v>
      </c>
      <c r="D762" s="67" t="str">
        <f t="array" ref="D762">INDEX(postDEL!$A$2:$AN782,$O762,39)</f>
        <v>SpROSA145068</v>
      </c>
      <c r="E762" s="67" t="str">
        <f t="array" ref="E762">INDEX(postDEL!$A$2:$P782,$O762,4)</f>
        <v/>
      </c>
      <c r="F762" s="67" t="str">
        <f t="array" ref="F762">INDEX(postDEL!$A$2:$P782,$O762,5)</f>
        <v/>
      </c>
      <c r="G762" s="67" t="str">
        <f t="array" ref="G762">INDEX(postDEL!$A$2:$P782,$O762,11)</f>
        <v>Negative</v>
      </c>
      <c r="H762" s="67" t="str">
        <f t="array" ref="H762">INDEX(postDEL!$A$2:$AL782,$O762,37)</f>
        <v>Negative</v>
      </c>
      <c r="I762" s="65">
        <f t="array" ref="I762">INDEX(postDEL!$A$2:$AL782,$O762,12)</f>
        <v>44546</v>
      </c>
      <c r="J762" s="208">
        <f t="array" ref="J762">INDEX(postDEL!$A$2:$AL782,$O762,13)</f>
        <v>0.5112847222</v>
      </c>
      <c r="K762" s="67" t="str">
        <f t="array" ref="K762">INDEX(postDEL!$A$2:$AL782,$O762,36)</f>
        <v/>
      </c>
      <c r="L762" s="67" t="str">
        <f t="array" ref="L762">INDEX(postDEL!$A$2:$AL782,$O762,38)</f>
        <v/>
      </c>
      <c r="M762" s="67" t="str">
        <f t="array" ref="M762">INDEX(postDEL!$A$2:$AL782,$O762,15)</f>
        <v/>
      </c>
      <c r="N762" s="8">
        <f>COUNTIF(postDEL!$A$2:$A782,A762)</f>
        <v>1</v>
      </c>
      <c r="O762" s="13">
        <f>MATCH(A762,postDEL!A$2:A782,0)</f>
        <v>761</v>
      </c>
      <c r="P762" s="8" t="str">
        <f t="shared" si="1"/>
        <v/>
      </c>
      <c r="Q762" s="8">
        <f t="shared" si="2"/>
        <v>0</v>
      </c>
      <c r="R762" s="4"/>
    </row>
    <row r="763">
      <c r="A763" s="209" t="s">
        <v>1983</v>
      </c>
      <c r="B763" s="65">
        <f t="array" ref="B763">INDEX(postDEL!$A$2:$P782,$O763,2)</f>
        <v>44546</v>
      </c>
      <c r="C763" s="208">
        <f t="array" ref="C763">INDEX(postDEL!$A$2:$P782,$O763,3)</f>
        <v>0.289837963</v>
      </c>
      <c r="D763" s="67" t="str">
        <f t="array" ref="D763">INDEX(postDEL!$A$2:$AN782,$O763,39)</f>
        <v>SpROSA145068</v>
      </c>
      <c r="E763" s="67" t="str">
        <f t="array" ref="E763">INDEX(postDEL!$A$2:$P782,$O763,4)</f>
        <v/>
      </c>
      <c r="F763" s="67" t="str">
        <f t="array" ref="F763">INDEX(postDEL!$A$2:$P782,$O763,5)</f>
        <v/>
      </c>
      <c r="G763" s="67" t="str">
        <f t="array" ref="G763">INDEX(postDEL!$A$2:$P782,$O763,11)</f>
        <v>Negative</v>
      </c>
      <c r="H763" s="67" t="str">
        <f t="array" ref="H763">INDEX(postDEL!$A$2:$AL782,$O763,37)</f>
        <v>Negative</v>
      </c>
      <c r="I763" s="65">
        <f t="array" ref="I763">INDEX(postDEL!$A$2:$AL782,$O763,12)</f>
        <v>44546</v>
      </c>
      <c r="J763" s="208">
        <f t="array" ref="J763">INDEX(postDEL!$A$2:$AL782,$O763,13)</f>
        <v>0.5112847222</v>
      </c>
      <c r="K763" s="67" t="str">
        <f t="array" ref="K763">INDEX(postDEL!$A$2:$AL782,$O763,36)</f>
        <v/>
      </c>
      <c r="L763" s="67" t="str">
        <f t="array" ref="L763">INDEX(postDEL!$A$2:$AL782,$O763,38)</f>
        <v/>
      </c>
      <c r="M763" s="67" t="str">
        <f t="array" ref="M763">INDEX(postDEL!$A$2:$AL782,$O763,15)</f>
        <v/>
      </c>
      <c r="N763" s="8">
        <f>COUNTIF(postDEL!$A$2:$A782,A763)</f>
        <v>1</v>
      </c>
      <c r="O763" s="13">
        <f>MATCH(A763,postDEL!A$2:A782,0)</f>
        <v>762</v>
      </c>
      <c r="P763" s="8" t="str">
        <f t="shared" si="1"/>
        <v/>
      </c>
      <c r="Q763" s="8">
        <f t="shared" si="2"/>
        <v>0</v>
      </c>
      <c r="R763" s="4"/>
    </row>
    <row r="764">
      <c r="A764" s="209" t="s">
        <v>1984</v>
      </c>
      <c r="B764" s="65">
        <f t="array" ref="B764">INDEX(postDEL!$A$2:$P782,$O764,2)</f>
        <v>44546</v>
      </c>
      <c r="C764" s="208">
        <f t="array" ref="C764">INDEX(postDEL!$A$2:$P782,$O764,3)</f>
        <v>0.2901041667</v>
      </c>
      <c r="D764" s="67" t="str">
        <f t="array" ref="D764">INDEX(postDEL!$A$2:$AN782,$O764,39)</f>
        <v>SpROSA145068</v>
      </c>
      <c r="E764" s="67" t="str">
        <f t="array" ref="E764">INDEX(postDEL!$A$2:$P782,$O764,4)</f>
        <v/>
      </c>
      <c r="F764" s="67" t="str">
        <f t="array" ref="F764">INDEX(postDEL!$A$2:$P782,$O764,5)</f>
        <v/>
      </c>
      <c r="G764" s="67" t="str">
        <f t="array" ref="G764">INDEX(postDEL!$A$2:$P782,$O764,11)</f>
        <v>Negative</v>
      </c>
      <c r="H764" s="67" t="str">
        <f t="array" ref="H764">INDEX(postDEL!$A$2:$AL782,$O764,37)</f>
        <v>Negative</v>
      </c>
      <c r="I764" s="65">
        <f t="array" ref="I764">INDEX(postDEL!$A$2:$AL782,$O764,12)</f>
        <v>44546</v>
      </c>
      <c r="J764" s="208">
        <f t="array" ref="J764">INDEX(postDEL!$A$2:$AL782,$O764,13)</f>
        <v>0.5112847222</v>
      </c>
      <c r="K764" s="67" t="str">
        <f t="array" ref="K764">INDEX(postDEL!$A$2:$AL782,$O764,36)</f>
        <v/>
      </c>
      <c r="L764" s="67" t="str">
        <f t="array" ref="L764">INDEX(postDEL!$A$2:$AL782,$O764,38)</f>
        <v/>
      </c>
      <c r="M764" s="67" t="str">
        <f t="array" ref="M764">INDEX(postDEL!$A$2:$AL782,$O764,15)</f>
        <v/>
      </c>
      <c r="N764" s="8">
        <f>COUNTIF(postDEL!$A$2:$A782,A764)</f>
        <v>1</v>
      </c>
      <c r="O764" s="13">
        <f>MATCH(A764,postDEL!A$2:A782,0)</f>
        <v>763</v>
      </c>
      <c r="P764" s="8" t="str">
        <f t="shared" si="1"/>
        <v/>
      </c>
      <c r="Q764" s="8">
        <f t="shared" si="2"/>
        <v>0</v>
      </c>
      <c r="R764" s="4"/>
    </row>
    <row r="765">
      <c r="A765" s="209" t="s">
        <v>1985</v>
      </c>
      <c r="B765" s="65">
        <f t="array" ref="B765">INDEX(postDEL!$A$2:$P782,$O765,2)</f>
        <v>44546</v>
      </c>
      <c r="C765" s="208">
        <f t="array" ref="C765">INDEX(postDEL!$A$2:$P782,$O765,3)</f>
        <v>0.2939699074</v>
      </c>
      <c r="D765" s="67" t="str">
        <f t="array" ref="D765">INDEX(postDEL!$A$2:$AN782,$O765,39)</f>
        <v>SpROSA573919</v>
      </c>
      <c r="E765" s="67" t="str">
        <f t="array" ref="E765">INDEX(postDEL!$A$2:$P782,$O765,4)</f>
        <v/>
      </c>
      <c r="F765" s="67" t="str">
        <f t="array" ref="F765">INDEX(postDEL!$A$2:$P782,$O765,5)</f>
        <v/>
      </c>
      <c r="G765" s="67" t="str">
        <f t="array" ref="G765">INDEX(postDEL!$A$2:$P782,$O765,11)</f>
        <v>Negative</v>
      </c>
      <c r="H765" s="67" t="str">
        <f t="array" ref="H765">INDEX(postDEL!$A$2:$AL782,$O765,37)</f>
        <v>Negative</v>
      </c>
      <c r="I765" s="65">
        <f t="array" ref="I765">INDEX(postDEL!$A$2:$AL782,$O765,12)</f>
        <v>44546</v>
      </c>
      <c r="J765" s="208">
        <f t="array" ref="J765">INDEX(postDEL!$A$2:$AL782,$O765,13)</f>
        <v>0.5112847222</v>
      </c>
      <c r="K765" s="67" t="str">
        <f t="array" ref="K765">INDEX(postDEL!$A$2:$AL782,$O765,36)</f>
        <v/>
      </c>
      <c r="L765" s="67" t="str">
        <f t="array" ref="L765">INDEX(postDEL!$A$2:$AL782,$O765,38)</f>
        <v/>
      </c>
      <c r="M765" s="67" t="str">
        <f t="array" ref="M765">INDEX(postDEL!$A$2:$AL782,$O765,15)</f>
        <v/>
      </c>
      <c r="N765" s="8">
        <f>COUNTIF(postDEL!$A$2:$A782,A765)</f>
        <v>1</v>
      </c>
      <c r="O765" s="13">
        <f>MATCH(A765,postDEL!A$2:A782,0)</f>
        <v>764</v>
      </c>
      <c r="P765" s="8" t="str">
        <f t="shared" si="1"/>
        <v/>
      </c>
      <c r="Q765" s="8">
        <f t="shared" si="2"/>
        <v>0</v>
      </c>
      <c r="R765" s="4"/>
    </row>
    <row r="766">
      <c r="A766" s="209" t="s">
        <v>1986</v>
      </c>
      <c r="B766" s="65">
        <f t="array" ref="B766">INDEX(postDEL!$A$2:$P782,$O766,2)</f>
        <v>44546</v>
      </c>
      <c r="C766" s="208">
        <f t="array" ref="C766">INDEX(postDEL!$A$2:$P782,$O766,3)</f>
        <v>0.2939814815</v>
      </c>
      <c r="D766" s="67" t="str">
        <f t="array" ref="D766">INDEX(postDEL!$A$2:$AN782,$O766,39)</f>
        <v>SpROSA145068</v>
      </c>
      <c r="E766" s="67" t="str">
        <f t="array" ref="E766">INDEX(postDEL!$A$2:$P782,$O766,4)</f>
        <v/>
      </c>
      <c r="F766" s="67" t="str">
        <f t="array" ref="F766">INDEX(postDEL!$A$2:$P782,$O766,5)</f>
        <v/>
      </c>
      <c r="G766" s="67" t="str">
        <f t="array" ref="G766">INDEX(postDEL!$A$2:$P782,$O766,11)</f>
        <v>Negative</v>
      </c>
      <c r="H766" s="67" t="str">
        <f t="array" ref="H766">INDEX(postDEL!$A$2:$AL782,$O766,37)</f>
        <v>Negative</v>
      </c>
      <c r="I766" s="65">
        <f t="array" ref="I766">INDEX(postDEL!$A$2:$AL782,$O766,12)</f>
        <v>44546</v>
      </c>
      <c r="J766" s="208">
        <f t="array" ref="J766">INDEX(postDEL!$A$2:$AL782,$O766,13)</f>
        <v>0.5112847222</v>
      </c>
      <c r="K766" s="67" t="str">
        <f t="array" ref="K766">INDEX(postDEL!$A$2:$AL782,$O766,36)</f>
        <v/>
      </c>
      <c r="L766" s="67" t="str">
        <f t="array" ref="L766">INDEX(postDEL!$A$2:$AL782,$O766,38)</f>
        <v/>
      </c>
      <c r="M766" s="67" t="str">
        <f t="array" ref="M766">INDEX(postDEL!$A$2:$AL782,$O766,15)</f>
        <v/>
      </c>
      <c r="N766" s="8">
        <f>COUNTIF(postDEL!$A$2:$A782,A766)</f>
        <v>1</v>
      </c>
      <c r="O766" s="13">
        <f>MATCH(A766,postDEL!A$2:A782,0)</f>
        <v>765</v>
      </c>
      <c r="P766" s="8" t="str">
        <f t="shared" si="1"/>
        <v/>
      </c>
      <c r="Q766" s="8">
        <f t="shared" si="2"/>
        <v>0</v>
      </c>
      <c r="R766" s="4"/>
    </row>
    <row r="767">
      <c r="A767" s="209" t="s">
        <v>1987</v>
      </c>
      <c r="B767" s="65">
        <f t="array" ref="B767">INDEX(postDEL!$A$2:$P782,$O767,2)</f>
        <v>44546</v>
      </c>
      <c r="C767" s="208">
        <f t="array" ref="C767">INDEX(postDEL!$A$2:$P782,$O767,3)</f>
        <v>0.2953819444</v>
      </c>
      <c r="D767" s="67" t="str">
        <f t="array" ref="D767">INDEX(postDEL!$A$2:$AN782,$O767,39)</f>
        <v>SpROSA573919</v>
      </c>
      <c r="E767" s="67" t="str">
        <f t="array" ref="E767">INDEX(postDEL!$A$2:$P782,$O767,4)</f>
        <v/>
      </c>
      <c r="F767" s="67" t="str">
        <f t="array" ref="F767">INDEX(postDEL!$A$2:$P782,$O767,5)</f>
        <v/>
      </c>
      <c r="G767" s="67" t="str">
        <f t="array" ref="G767">INDEX(postDEL!$A$2:$P782,$O767,11)</f>
        <v>Negative</v>
      </c>
      <c r="H767" s="67" t="str">
        <f t="array" ref="H767">INDEX(postDEL!$A$2:$AL782,$O767,37)</f>
        <v>Negative</v>
      </c>
      <c r="I767" s="65">
        <f t="array" ref="I767">INDEX(postDEL!$A$2:$AL782,$O767,12)</f>
        <v>44546</v>
      </c>
      <c r="J767" s="208">
        <f t="array" ref="J767">INDEX(postDEL!$A$2:$AL782,$O767,13)</f>
        <v>0.5112847222</v>
      </c>
      <c r="K767" s="67" t="str">
        <f t="array" ref="K767">INDEX(postDEL!$A$2:$AL782,$O767,36)</f>
        <v/>
      </c>
      <c r="L767" s="67" t="str">
        <f t="array" ref="L767">INDEX(postDEL!$A$2:$AL782,$O767,38)</f>
        <v/>
      </c>
      <c r="M767" s="67" t="str">
        <f t="array" ref="M767">INDEX(postDEL!$A$2:$AL782,$O767,15)</f>
        <v/>
      </c>
      <c r="N767" s="8">
        <f>COUNTIF(postDEL!$A$2:$A782,A767)</f>
        <v>1</v>
      </c>
      <c r="O767" s="13">
        <f>MATCH(A767,postDEL!A$2:A782,0)</f>
        <v>766</v>
      </c>
      <c r="P767" s="8" t="str">
        <f t="shared" si="1"/>
        <v/>
      </c>
      <c r="Q767" s="8">
        <f t="shared" si="2"/>
        <v>0</v>
      </c>
      <c r="R767" s="4"/>
    </row>
    <row r="768">
      <c r="A768" s="209" t="s">
        <v>1988</v>
      </c>
      <c r="B768" s="65">
        <f t="array" ref="B768">INDEX(postDEL!$A$2:$P782,$O768,2)</f>
        <v>44546</v>
      </c>
      <c r="C768" s="208">
        <f t="array" ref="C768">INDEX(postDEL!$A$2:$P782,$O768,3)</f>
        <v>0.2962037037</v>
      </c>
      <c r="D768" s="67" t="str">
        <f t="array" ref="D768">INDEX(postDEL!$A$2:$AN782,$O768,39)</f>
        <v>SpROSA573919</v>
      </c>
      <c r="E768" s="67" t="str">
        <f t="array" ref="E768">INDEX(postDEL!$A$2:$P782,$O768,4)</f>
        <v/>
      </c>
      <c r="F768" s="67" t="str">
        <f t="array" ref="F768">INDEX(postDEL!$A$2:$P782,$O768,5)</f>
        <v/>
      </c>
      <c r="G768" s="67" t="str">
        <f t="array" ref="G768">INDEX(postDEL!$A$2:$P782,$O768,11)</f>
        <v>Negative</v>
      </c>
      <c r="H768" s="67" t="str">
        <f t="array" ref="H768">INDEX(postDEL!$A$2:$AL782,$O768,37)</f>
        <v>Negative</v>
      </c>
      <c r="I768" s="65">
        <f t="array" ref="I768">INDEX(postDEL!$A$2:$AL782,$O768,12)</f>
        <v>44546</v>
      </c>
      <c r="J768" s="208">
        <f t="array" ref="J768">INDEX(postDEL!$A$2:$AL782,$O768,13)</f>
        <v>0.5112847222</v>
      </c>
      <c r="K768" s="67" t="str">
        <f t="array" ref="K768">INDEX(postDEL!$A$2:$AL782,$O768,36)</f>
        <v/>
      </c>
      <c r="L768" s="67" t="str">
        <f t="array" ref="L768">INDEX(postDEL!$A$2:$AL782,$O768,38)</f>
        <v/>
      </c>
      <c r="M768" s="67" t="str">
        <f t="array" ref="M768">INDEX(postDEL!$A$2:$AL782,$O768,15)</f>
        <v/>
      </c>
      <c r="N768" s="8">
        <f>COUNTIF(postDEL!$A$2:$A782,A768)</f>
        <v>1</v>
      </c>
      <c r="O768" s="13">
        <f>MATCH(A768,postDEL!A$2:A782,0)</f>
        <v>767</v>
      </c>
      <c r="P768" s="8" t="str">
        <f t="shared" si="1"/>
        <v/>
      </c>
      <c r="Q768" s="8">
        <f t="shared" si="2"/>
        <v>0</v>
      </c>
      <c r="R768" s="4"/>
    </row>
    <row r="769">
      <c r="A769" s="209" t="s">
        <v>1989</v>
      </c>
      <c r="B769" s="65">
        <f t="array" ref="B769">INDEX(postDEL!$A$2:$P782,$O769,2)</f>
        <v>44546</v>
      </c>
      <c r="C769" s="208">
        <f t="array" ref="C769">INDEX(postDEL!$A$2:$P782,$O769,3)</f>
        <v>0.3194444444</v>
      </c>
      <c r="D769" s="67" t="str">
        <f t="array" ref="D769">INDEX(postDEL!$A$2:$AN782,$O769,39)</f>
        <v>SpROSA145068</v>
      </c>
      <c r="E769" s="67" t="str">
        <f t="array" ref="E769">INDEX(postDEL!$A$2:$P782,$O769,4)</f>
        <v/>
      </c>
      <c r="F769" s="67" t="str">
        <f t="array" ref="F769">INDEX(postDEL!$A$2:$P782,$O769,5)</f>
        <v/>
      </c>
      <c r="G769" s="67" t="str">
        <f t="array" ref="G769">INDEX(postDEL!$A$2:$P782,$O769,11)</f>
        <v>Negative</v>
      </c>
      <c r="H769" s="67" t="str">
        <f t="array" ref="H769">INDEX(postDEL!$A$2:$AL782,$O769,37)</f>
        <v>Negative</v>
      </c>
      <c r="I769" s="65">
        <f t="array" ref="I769">INDEX(postDEL!$A$2:$AL782,$O769,12)</f>
        <v>44546</v>
      </c>
      <c r="J769" s="208">
        <f t="array" ref="J769">INDEX(postDEL!$A$2:$AL782,$O769,13)</f>
        <v>0.5112847222</v>
      </c>
      <c r="K769" s="67" t="str">
        <f t="array" ref="K769">INDEX(postDEL!$A$2:$AL782,$O769,36)</f>
        <v/>
      </c>
      <c r="L769" s="67" t="str">
        <f t="array" ref="L769">INDEX(postDEL!$A$2:$AL782,$O769,38)</f>
        <v/>
      </c>
      <c r="M769" s="67" t="str">
        <f t="array" ref="M769">INDEX(postDEL!$A$2:$AL782,$O769,15)</f>
        <v/>
      </c>
      <c r="N769" s="8">
        <f>COUNTIF(postDEL!$A$2:$A782,A769)</f>
        <v>1</v>
      </c>
      <c r="O769" s="13">
        <f>MATCH(A769,postDEL!A$2:A782,0)</f>
        <v>768</v>
      </c>
      <c r="P769" s="8" t="str">
        <f t="shared" si="1"/>
        <v/>
      </c>
      <c r="Q769" s="8">
        <f t="shared" si="2"/>
        <v>0</v>
      </c>
      <c r="R769" s="4"/>
    </row>
    <row r="770">
      <c r="A770" s="209" t="s">
        <v>1990</v>
      </c>
      <c r="B770" s="65">
        <f t="array" ref="B770">INDEX(postDEL!$A$2:$P782,$O770,2)</f>
        <v>44546</v>
      </c>
      <c r="C770" s="208">
        <f t="array" ref="C770">INDEX(postDEL!$A$2:$P782,$O770,3)</f>
        <v>0.3214351852</v>
      </c>
      <c r="D770" s="67" t="str">
        <f t="array" ref="D770">INDEX(postDEL!$A$2:$AN782,$O770,39)</f>
        <v>SpROSA573919</v>
      </c>
      <c r="E770" s="67" t="str">
        <f t="array" ref="E770">INDEX(postDEL!$A$2:$P782,$O770,4)</f>
        <v/>
      </c>
      <c r="F770" s="67" t="str">
        <f t="array" ref="F770">INDEX(postDEL!$A$2:$P782,$O770,5)</f>
        <v/>
      </c>
      <c r="G770" s="67" t="str">
        <f t="array" ref="G770">INDEX(postDEL!$A$2:$P782,$O770,11)</f>
        <v>Negative</v>
      </c>
      <c r="H770" s="67" t="str">
        <f t="array" ref="H770">INDEX(postDEL!$A$2:$AL782,$O770,37)</f>
        <v>Negative</v>
      </c>
      <c r="I770" s="65">
        <f t="array" ref="I770">INDEX(postDEL!$A$2:$AL782,$O770,12)</f>
        <v>44546</v>
      </c>
      <c r="J770" s="208">
        <f t="array" ref="J770">INDEX(postDEL!$A$2:$AL782,$O770,13)</f>
        <v>0.5112847222</v>
      </c>
      <c r="K770" s="67" t="str">
        <f t="array" ref="K770">INDEX(postDEL!$A$2:$AL782,$O770,36)</f>
        <v/>
      </c>
      <c r="L770" s="67" t="str">
        <f t="array" ref="L770">INDEX(postDEL!$A$2:$AL782,$O770,38)</f>
        <v/>
      </c>
      <c r="M770" s="67" t="str">
        <f t="array" ref="M770">INDEX(postDEL!$A$2:$AL782,$O770,15)</f>
        <v/>
      </c>
      <c r="N770" s="8">
        <f>COUNTIF(postDEL!$A$2:$A782,A770)</f>
        <v>1</v>
      </c>
      <c r="O770" s="13">
        <f>MATCH(A770,postDEL!A$2:A782,0)</f>
        <v>769</v>
      </c>
      <c r="P770" s="8" t="str">
        <f t="shared" si="1"/>
        <v/>
      </c>
      <c r="Q770" s="8">
        <f t="shared" si="2"/>
        <v>0</v>
      </c>
      <c r="R770" s="4"/>
    </row>
    <row r="771">
      <c r="A771" s="209" t="s">
        <v>1991</v>
      </c>
      <c r="B771" s="65">
        <f t="array" ref="B771">INDEX(postDEL!$A$2:$P782,$O771,2)</f>
        <v>44547</v>
      </c>
      <c r="C771" s="208">
        <f t="array" ref="C771">INDEX(postDEL!$A$2:$P782,$O771,3)</f>
        <v>0.1760300926</v>
      </c>
      <c r="D771" s="67" t="str">
        <f t="array" ref="D771">INDEX(postDEL!$A$2:$AN782,$O771,39)</f>
        <v>SpROSA145068</v>
      </c>
      <c r="E771" s="67" t="str">
        <f t="array" ref="E771">INDEX(postDEL!$A$2:$P782,$O771,4)</f>
        <v/>
      </c>
      <c r="F771" s="67" t="str">
        <f t="array" ref="F771">INDEX(postDEL!$A$2:$P782,$O771,5)</f>
        <v/>
      </c>
      <c r="G771" s="67" t="str">
        <f t="array" ref="G771">INDEX(postDEL!$A$2:$P782,$O771,11)</f>
        <v>Negative</v>
      </c>
      <c r="H771" s="67" t="str">
        <f t="array" ref="H771">INDEX(postDEL!$A$2:$AL782,$O771,37)</f>
        <v>Negative</v>
      </c>
      <c r="I771" s="65">
        <f t="array" ref="I771">INDEX(postDEL!$A$2:$AL782,$O771,12)</f>
        <v>44547</v>
      </c>
      <c r="J771" s="208">
        <f t="array" ref="J771">INDEX(postDEL!$A$2:$AL782,$O771,13)</f>
        <v>0.4018634259</v>
      </c>
      <c r="K771" s="67" t="str">
        <f t="array" ref="K771">INDEX(postDEL!$A$2:$AL782,$O771,36)</f>
        <v/>
      </c>
      <c r="L771" s="67" t="str">
        <f t="array" ref="L771">INDEX(postDEL!$A$2:$AL782,$O771,38)</f>
        <v/>
      </c>
      <c r="M771" s="67" t="str">
        <f t="array" ref="M771">INDEX(postDEL!$A$2:$AL782,$O771,15)</f>
        <v/>
      </c>
      <c r="N771" s="8">
        <f>COUNTIF(postDEL!$A$2:$A782,A771)</f>
        <v>1</v>
      </c>
      <c r="O771" s="13">
        <f>MATCH(A771,postDEL!A$2:A782,0)</f>
        <v>770</v>
      </c>
      <c r="P771" s="8" t="b">
        <f t="shared" si="1"/>
        <v>1</v>
      </c>
      <c r="Q771" s="8">
        <f t="shared" si="2"/>
        <v>0</v>
      </c>
      <c r="R771" s="4"/>
    </row>
    <row r="772">
      <c r="A772" s="209" t="s">
        <v>1992</v>
      </c>
      <c r="B772" s="65">
        <f t="array" ref="B772">INDEX(postDEL!$A$2:$P782,$O772,2)</f>
        <v>44547</v>
      </c>
      <c r="C772" s="208">
        <f t="array" ref="C772">INDEX(postDEL!$A$2:$P782,$O772,3)</f>
        <v>0.1769444444</v>
      </c>
      <c r="D772" s="67" t="str">
        <f t="array" ref="D772">INDEX(postDEL!$A$2:$AN782,$O772,39)</f>
        <v>SpROSA145068</v>
      </c>
      <c r="E772" s="67" t="str">
        <f t="array" ref="E772">INDEX(postDEL!$A$2:$P782,$O772,4)</f>
        <v/>
      </c>
      <c r="F772" s="67" t="str">
        <f t="array" ref="F772">INDEX(postDEL!$A$2:$P782,$O772,5)</f>
        <v/>
      </c>
      <c r="G772" s="67" t="str">
        <f t="array" ref="G772">INDEX(postDEL!$A$2:$P782,$O772,11)</f>
        <v>Negative</v>
      </c>
      <c r="H772" s="67" t="str">
        <f t="array" ref="H772">INDEX(postDEL!$A$2:$AL782,$O772,37)</f>
        <v>Negative</v>
      </c>
      <c r="I772" s="65">
        <f t="array" ref="I772">INDEX(postDEL!$A$2:$AL782,$O772,12)</f>
        <v>44547</v>
      </c>
      <c r="J772" s="208">
        <f t="array" ref="J772">INDEX(postDEL!$A$2:$AL782,$O772,13)</f>
        <v>0.4018634259</v>
      </c>
      <c r="K772" s="67" t="str">
        <f t="array" ref="K772">INDEX(postDEL!$A$2:$AL782,$O772,36)</f>
        <v/>
      </c>
      <c r="L772" s="67" t="str">
        <f t="array" ref="L772">INDEX(postDEL!$A$2:$AL782,$O772,38)</f>
        <v/>
      </c>
      <c r="M772" s="67" t="str">
        <f t="array" ref="M772">INDEX(postDEL!$A$2:$AL782,$O772,15)</f>
        <v/>
      </c>
      <c r="N772" s="8">
        <f>COUNTIF(postDEL!$A$2:$A782,A772)</f>
        <v>1</v>
      </c>
      <c r="O772" s="13">
        <f>MATCH(A772,postDEL!A$2:A782,0)</f>
        <v>771</v>
      </c>
      <c r="P772" s="8" t="str">
        <f t="shared" si="1"/>
        <v/>
      </c>
      <c r="Q772" s="8">
        <f t="shared" si="2"/>
        <v>0</v>
      </c>
      <c r="R772" s="4"/>
    </row>
    <row r="773">
      <c r="A773" s="209" t="s">
        <v>1993</v>
      </c>
      <c r="B773" s="65">
        <f t="array" ref="B773">INDEX(postDEL!$A$2:$P782,$O773,2)</f>
        <v>44547</v>
      </c>
      <c r="C773" s="208">
        <f t="array" ref="C773">INDEX(postDEL!$A$2:$P782,$O773,3)</f>
        <v>0.177337963</v>
      </c>
      <c r="D773" s="67" t="str">
        <f t="array" ref="D773">INDEX(postDEL!$A$2:$AN782,$O773,39)</f>
        <v>SpROSA145068</v>
      </c>
      <c r="E773" s="67" t="str">
        <f t="array" ref="E773">INDEX(postDEL!$A$2:$P782,$O773,4)</f>
        <v/>
      </c>
      <c r="F773" s="67" t="str">
        <f t="array" ref="F773">INDEX(postDEL!$A$2:$P782,$O773,5)</f>
        <v/>
      </c>
      <c r="G773" s="67" t="str">
        <f t="array" ref="G773">INDEX(postDEL!$A$2:$P782,$O773,11)</f>
        <v>Negative</v>
      </c>
      <c r="H773" s="67" t="str">
        <f t="array" ref="H773">INDEX(postDEL!$A$2:$AL782,$O773,37)</f>
        <v>Negative</v>
      </c>
      <c r="I773" s="65">
        <f t="array" ref="I773">INDEX(postDEL!$A$2:$AL782,$O773,12)</f>
        <v>44547</v>
      </c>
      <c r="J773" s="208">
        <f t="array" ref="J773">INDEX(postDEL!$A$2:$AL782,$O773,13)</f>
        <v>0.4018634259</v>
      </c>
      <c r="K773" s="67" t="str">
        <f t="array" ref="K773">INDEX(postDEL!$A$2:$AL782,$O773,36)</f>
        <v/>
      </c>
      <c r="L773" s="67" t="str">
        <f t="array" ref="L773">INDEX(postDEL!$A$2:$AL782,$O773,38)</f>
        <v/>
      </c>
      <c r="M773" s="67" t="str">
        <f t="array" ref="M773">INDEX(postDEL!$A$2:$AL782,$O773,15)</f>
        <v/>
      </c>
      <c r="N773" s="8">
        <f>COUNTIF(postDEL!$A$2:$A782,A773)</f>
        <v>1</v>
      </c>
      <c r="O773" s="13">
        <f>MATCH(A773,postDEL!A$2:A782,0)</f>
        <v>772</v>
      </c>
      <c r="P773" s="8" t="str">
        <f t="shared" si="1"/>
        <v/>
      </c>
      <c r="Q773" s="8">
        <f t="shared" si="2"/>
        <v>0</v>
      </c>
      <c r="R773" s="4"/>
    </row>
    <row r="774">
      <c r="A774" s="209" t="s">
        <v>1995</v>
      </c>
      <c r="B774" s="65">
        <f t="array" ref="B774">INDEX(postDEL!$A$2:$P782,$O774,2)</f>
        <v>44547</v>
      </c>
      <c r="C774" s="208">
        <f t="array" ref="C774">INDEX(postDEL!$A$2:$P782,$O774,3)</f>
        <v>0.1775925926</v>
      </c>
      <c r="D774" s="67" t="str">
        <f t="array" ref="D774">INDEX(postDEL!$A$2:$AN782,$O774,39)</f>
        <v>SpROSA145068</v>
      </c>
      <c r="E774" s="67" t="str">
        <f t="array" ref="E774">INDEX(postDEL!$A$2:$P782,$O774,4)</f>
        <v/>
      </c>
      <c r="F774" s="67" t="str">
        <f t="array" ref="F774">INDEX(postDEL!$A$2:$P782,$O774,5)</f>
        <v/>
      </c>
      <c r="G774" s="67" t="str">
        <f t="array" ref="G774">INDEX(postDEL!$A$2:$P782,$O774,11)</f>
        <v>Negative</v>
      </c>
      <c r="H774" s="67" t="str">
        <f t="array" ref="H774">INDEX(postDEL!$A$2:$AL782,$O774,37)</f>
        <v>Negative</v>
      </c>
      <c r="I774" s="65">
        <f t="array" ref="I774">INDEX(postDEL!$A$2:$AL782,$O774,12)</f>
        <v>44547</v>
      </c>
      <c r="J774" s="208">
        <f t="array" ref="J774">INDEX(postDEL!$A$2:$AL782,$O774,13)</f>
        <v>0.4018634259</v>
      </c>
      <c r="K774" s="67" t="str">
        <f t="array" ref="K774">INDEX(postDEL!$A$2:$AL782,$O774,36)</f>
        <v/>
      </c>
      <c r="L774" s="67" t="str">
        <f t="array" ref="L774">INDEX(postDEL!$A$2:$AL782,$O774,38)</f>
        <v/>
      </c>
      <c r="M774" s="67" t="str">
        <f t="array" ref="M774">INDEX(postDEL!$A$2:$AL782,$O774,15)</f>
        <v/>
      </c>
      <c r="N774" s="8">
        <f>COUNTIF(postDEL!$A$2:$A782,A774)</f>
        <v>1</v>
      </c>
      <c r="O774" s="13">
        <f>MATCH(A774,postDEL!A$2:A782,0)</f>
        <v>773</v>
      </c>
      <c r="P774" s="8" t="str">
        <f t="shared" si="1"/>
        <v/>
      </c>
      <c r="Q774" s="8">
        <f t="shared" si="2"/>
        <v>0</v>
      </c>
      <c r="R774" s="4"/>
    </row>
    <row r="775">
      <c r="A775" s="209" t="s">
        <v>1997</v>
      </c>
      <c r="B775" s="65">
        <f t="array" ref="B775">INDEX(postDEL!$A$2:$P782,$O775,2)</f>
        <v>44547</v>
      </c>
      <c r="C775" s="208">
        <f t="array" ref="C775">INDEX(postDEL!$A$2:$P782,$O775,3)</f>
        <v>0.1857986111</v>
      </c>
      <c r="D775" s="67" t="str">
        <f t="array" ref="D775">INDEX(postDEL!$A$2:$AN782,$O775,39)</f>
        <v>SpROSA145068</v>
      </c>
      <c r="E775" s="67" t="str">
        <f t="array" ref="E775">INDEX(postDEL!$A$2:$P782,$O775,4)</f>
        <v/>
      </c>
      <c r="F775" s="67" t="str">
        <f t="array" ref="F775">INDEX(postDEL!$A$2:$P782,$O775,5)</f>
        <v/>
      </c>
      <c r="G775" s="67" t="str">
        <f t="array" ref="G775">INDEX(postDEL!$A$2:$P782,$O775,11)</f>
        <v>Negative</v>
      </c>
      <c r="H775" s="67" t="str">
        <f t="array" ref="H775">INDEX(postDEL!$A$2:$AL782,$O775,37)</f>
        <v>Negative</v>
      </c>
      <c r="I775" s="65">
        <f t="array" ref="I775">INDEX(postDEL!$A$2:$AL782,$O775,12)</f>
        <v>44547</v>
      </c>
      <c r="J775" s="208">
        <f t="array" ref="J775">INDEX(postDEL!$A$2:$AL782,$O775,13)</f>
        <v>0.4018634259</v>
      </c>
      <c r="K775" s="67" t="str">
        <f t="array" ref="K775">INDEX(postDEL!$A$2:$AL782,$O775,36)</f>
        <v/>
      </c>
      <c r="L775" s="67" t="str">
        <f t="array" ref="L775">INDEX(postDEL!$A$2:$AL782,$O775,38)</f>
        <v/>
      </c>
      <c r="M775" s="67" t="str">
        <f t="array" ref="M775">INDEX(postDEL!$A$2:$AL782,$O775,15)</f>
        <v/>
      </c>
      <c r="N775" s="8">
        <f>COUNTIF(postDEL!$A$2:$A782,A775)</f>
        <v>1</v>
      </c>
      <c r="O775" s="13">
        <f>MATCH(A775,postDEL!A$2:A782,0)</f>
        <v>774</v>
      </c>
      <c r="P775" s="8" t="str">
        <f t="shared" si="1"/>
        <v/>
      </c>
      <c r="Q775" s="8">
        <f t="shared" si="2"/>
        <v>0</v>
      </c>
      <c r="R775" s="4"/>
    </row>
    <row r="776">
      <c r="A776" s="209" t="s">
        <v>1999</v>
      </c>
      <c r="B776" s="65">
        <f t="array" ref="B776">INDEX(postDEL!$A$2:$P782,$O776,2)</f>
        <v>44547</v>
      </c>
      <c r="C776" s="208">
        <f t="array" ref="C776">INDEX(postDEL!$A$2:$P782,$O776,3)</f>
        <v>0.1879976852</v>
      </c>
      <c r="D776" s="67" t="str">
        <f t="array" ref="D776">INDEX(postDEL!$A$2:$AN782,$O776,39)</f>
        <v>SpROSA145068</v>
      </c>
      <c r="E776" s="67" t="str">
        <f t="array" ref="E776">INDEX(postDEL!$A$2:$P782,$O776,4)</f>
        <v/>
      </c>
      <c r="F776" s="67" t="str">
        <f t="array" ref="F776">INDEX(postDEL!$A$2:$P782,$O776,5)</f>
        <v/>
      </c>
      <c r="G776" s="67" t="str">
        <f t="array" ref="G776">INDEX(postDEL!$A$2:$P782,$O776,11)</f>
        <v>Negative</v>
      </c>
      <c r="H776" s="67" t="str">
        <f t="array" ref="H776">INDEX(postDEL!$A$2:$AL782,$O776,37)</f>
        <v>Negative</v>
      </c>
      <c r="I776" s="65">
        <f t="array" ref="I776">INDEX(postDEL!$A$2:$AL782,$O776,12)</f>
        <v>44547</v>
      </c>
      <c r="J776" s="208">
        <f t="array" ref="J776">INDEX(postDEL!$A$2:$AL782,$O776,13)</f>
        <v>0.4018634259</v>
      </c>
      <c r="K776" s="67" t="str">
        <f t="array" ref="K776">INDEX(postDEL!$A$2:$AL782,$O776,36)</f>
        <v/>
      </c>
      <c r="L776" s="67" t="str">
        <f t="array" ref="L776">INDEX(postDEL!$A$2:$AL782,$O776,38)</f>
        <v/>
      </c>
      <c r="M776" s="67" t="str">
        <f t="array" ref="M776">INDEX(postDEL!$A$2:$AL782,$O776,15)</f>
        <v/>
      </c>
      <c r="N776" s="8">
        <f>COUNTIF(postDEL!$A$2:$A782,A776)</f>
        <v>1</v>
      </c>
      <c r="O776" s="13">
        <f>MATCH(A776,postDEL!A$2:A782,0)</f>
        <v>775</v>
      </c>
      <c r="P776" s="8" t="str">
        <f t="shared" si="1"/>
        <v/>
      </c>
      <c r="Q776" s="8">
        <f t="shared" si="2"/>
        <v>0</v>
      </c>
      <c r="R776" s="4"/>
    </row>
    <row r="777">
      <c r="A777" s="209" t="s">
        <v>2001</v>
      </c>
      <c r="B777" s="65">
        <f t="array" ref="B777">INDEX(postDEL!$A$2:$P782,$O777,2)</f>
        <v>44547</v>
      </c>
      <c r="C777" s="208">
        <f t="array" ref="C777">INDEX(postDEL!$A$2:$P782,$O777,3)</f>
        <v>0.1931712963</v>
      </c>
      <c r="D777" s="67" t="str">
        <f t="array" ref="D777">INDEX(postDEL!$A$2:$AN782,$O777,39)</f>
        <v>SpROSA145068</v>
      </c>
      <c r="E777" s="67" t="str">
        <f t="array" ref="E777">INDEX(postDEL!$A$2:$P782,$O777,4)</f>
        <v/>
      </c>
      <c r="F777" s="67" t="str">
        <f t="array" ref="F777">INDEX(postDEL!$A$2:$P782,$O777,5)</f>
        <v/>
      </c>
      <c r="G777" s="67" t="str">
        <f t="array" ref="G777">INDEX(postDEL!$A$2:$P782,$O777,11)</f>
        <v>Negative</v>
      </c>
      <c r="H777" s="67" t="str">
        <f t="array" ref="H777">INDEX(postDEL!$A$2:$AL782,$O777,37)</f>
        <v>Negative</v>
      </c>
      <c r="I777" s="65">
        <f t="array" ref="I777">INDEX(postDEL!$A$2:$AL782,$O777,12)</f>
        <v>44547</v>
      </c>
      <c r="J777" s="208">
        <f t="array" ref="J777">INDEX(postDEL!$A$2:$AL782,$O777,13)</f>
        <v>0.4018634259</v>
      </c>
      <c r="K777" s="67" t="str">
        <f t="array" ref="K777">INDEX(postDEL!$A$2:$AL782,$O777,36)</f>
        <v/>
      </c>
      <c r="L777" s="67" t="str">
        <f t="array" ref="L777">INDEX(postDEL!$A$2:$AL782,$O777,38)</f>
        <v/>
      </c>
      <c r="M777" s="67" t="str">
        <f t="array" ref="M777">INDEX(postDEL!$A$2:$AL782,$O777,15)</f>
        <v/>
      </c>
      <c r="N777" s="8">
        <f>COUNTIF(postDEL!$A$2:$A782,A777)</f>
        <v>1</v>
      </c>
      <c r="O777" s="13">
        <f>MATCH(A777,postDEL!A$2:A782,0)</f>
        <v>776</v>
      </c>
      <c r="P777" s="8" t="str">
        <f t="shared" si="1"/>
        <v/>
      </c>
      <c r="Q777" s="8">
        <f t="shared" si="2"/>
        <v>0</v>
      </c>
      <c r="R777" s="4"/>
    </row>
    <row r="778">
      <c r="A778" s="209" t="s">
        <v>2003</v>
      </c>
      <c r="B778" s="65">
        <f t="array" ref="B778">INDEX(postDEL!$A$2:$P782,$O778,2)</f>
        <v>44547</v>
      </c>
      <c r="C778" s="208">
        <f t="array" ref="C778">INDEX(postDEL!$A$2:$P782,$O778,3)</f>
        <v>0.1935069444</v>
      </c>
      <c r="D778" s="67" t="str">
        <f t="array" ref="D778">INDEX(postDEL!$A$2:$AN782,$O778,39)</f>
        <v>SpROSA145068</v>
      </c>
      <c r="E778" s="67" t="str">
        <f t="array" ref="E778">INDEX(postDEL!$A$2:$P782,$O778,4)</f>
        <v/>
      </c>
      <c r="F778" s="67" t="str">
        <f t="array" ref="F778">INDEX(postDEL!$A$2:$P782,$O778,5)</f>
        <v/>
      </c>
      <c r="G778" s="67" t="str">
        <f t="array" ref="G778">INDEX(postDEL!$A$2:$P782,$O778,11)</f>
        <v>Negative</v>
      </c>
      <c r="H778" s="67" t="str">
        <f t="array" ref="H778">INDEX(postDEL!$A$2:$AL782,$O778,37)</f>
        <v>Negative</v>
      </c>
      <c r="I778" s="65">
        <f t="array" ref="I778">INDEX(postDEL!$A$2:$AL782,$O778,12)</f>
        <v>44547</v>
      </c>
      <c r="J778" s="208">
        <f t="array" ref="J778">INDEX(postDEL!$A$2:$AL782,$O778,13)</f>
        <v>0.4018634259</v>
      </c>
      <c r="K778" s="67" t="str">
        <f t="array" ref="K778">INDEX(postDEL!$A$2:$AL782,$O778,36)</f>
        <v/>
      </c>
      <c r="L778" s="67" t="str">
        <f t="array" ref="L778">INDEX(postDEL!$A$2:$AL782,$O778,38)</f>
        <v/>
      </c>
      <c r="M778" s="67" t="str">
        <f t="array" ref="M778">INDEX(postDEL!$A$2:$AL782,$O778,15)</f>
        <v/>
      </c>
      <c r="N778" s="8">
        <f>COUNTIF(postDEL!$A$2:$A782,A778)</f>
        <v>1</v>
      </c>
      <c r="O778" s="13">
        <f>MATCH(A778,postDEL!A$2:A782,0)</f>
        <v>777</v>
      </c>
      <c r="P778" s="8" t="str">
        <f t="shared" si="1"/>
        <v/>
      </c>
      <c r="Q778" s="8">
        <f t="shared" si="2"/>
        <v>0</v>
      </c>
      <c r="R778" s="4"/>
    </row>
    <row r="779">
      <c r="A779" s="209" t="s">
        <v>2004</v>
      </c>
      <c r="B779" s="65">
        <f t="array" ref="B779">INDEX(postDEL!$A$2:$P782,$O779,2)</f>
        <v>44547</v>
      </c>
      <c r="C779" s="208">
        <f t="array" ref="C779">INDEX(postDEL!$A$2:$P782,$O779,3)</f>
        <v>0.1936689815</v>
      </c>
      <c r="D779" s="67" t="str">
        <f t="array" ref="D779">INDEX(postDEL!$A$2:$AN782,$O779,39)</f>
        <v>SpROSA145068</v>
      </c>
      <c r="E779" s="67" t="str">
        <f t="array" ref="E779">INDEX(postDEL!$A$2:$P782,$O779,4)</f>
        <v/>
      </c>
      <c r="F779" s="67" t="str">
        <f t="array" ref="F779">INDEX(postDEL!$A$2:$P782,$O779,5)</f>
        <v/>
      </c>
      <c r="G779" s="67" t="str">
        <f t="array" ref="G779">INDEX(postDEL!$A$2:$P782,$O779,11)</f>
        <v>Negative</v>
      </c>
      <c r="H779" s="67" t="str">
        <f t="array" ref="H779">INDEX(postDEL!$A$2:$AL782,$O779,37)</f>
        <v>Negative</v>
      </c>
      <c r="I779" s="65">
        <f t="array" ref="I779">INDEX(postDEL!$A$2:$AL782,$O779,12)</f>
        <v>44547</v>
      </c>
      <c r="J779" s="208">
        <f t="array" ref="J779">INDEX(postDEL!$A$2:$AL782,$O779,13)</f>
        <v>0.4018634259</v>
      </c>
      <c r="K779" s="67" t="str">
        <f t="array" ref="K779">INDEX(postDEL!$A$2:$AL782,$O779,36)</f>
        <v/>
      </c>
      <c r="L779" s="67" t="str">
        <f t="array" ref="L779">INDEX(postDEL!$A$2:$AL782,$O779,38)</f>
        <v/>
      </c>
      <c r="M779" s="67" t="str">
        <f t="array" ref="M779">INDEX(postDEL!$A$2:$AL782,$O779,15)</f>
        <v/>
      </c>
      <c r="N779" s="8">
        <f>COUNTIF(postDEL!$A$2:$A782,A779)</f>
        <v>1</v>
      </c>
      <c r="O779" s="13">
        <f>MATCH(A779,postDEL!A$2:A782,0)</f>
        <v>778</v>
      </c>
      <c r="P779" s="8" t="str">
        <f t="shared" si="1"/>
        <v/>
      </c>
      <c r="Q779" s="8">
        <f t="shared" si="2"/>
        <v>0</v>
      </c>
      <c r="R779" s="4"/>
    </row>
    <row r="780">
      <c r="A780" s="209" t="s">
        <v>2005</v>
      </c>
      <c r="B780" s="65">
        <f t="array" ref="B780">INDEX(postDEL!$A$2:$P782,$O780,2)</f>
        <v>44547</v>
      </c>
      <c r="C780" s="208">
        <f t="array" ref="C780">INDEX(postDEL!$A$2:$P782,$O780,3)</f>
        <v>0.1973263889</v>
      </c>
      <c r="D780" s="67" t="str">
        <f t="array" ref="D780">INDEX(postDEL!$A$2:$AN782,$O780,39)</f>
        <v>SpROSA145068</v>
      </c>
      <c r="E780" s="67" t="str">
        <f t="array" ref="E780">INDEX(postDEL!$A$2:$P782,$O780,4)</f>
        <v/>
      </c>
      <c r="F780" s="67" t="str">
        <f t="array" ref="F780">INDEX(postDEL!$A$2:$P782,$O780,5)</f>
        <v/>
      </c>
      <c r="G780" s="67" t="str">
        <f t="array" ref="G780">INDEX(postDEL!$A$2:$P782,$O780,11)</f>
        <v>Negative</v>
      </c>
      <c r="H780" s="67" t="str">
        <f t="array" ref="H780">INDEX(postDEL!$A$2:$AL782,$O780,37)</f>
        <v>Negative</v>
      </c>
      <c r="I780" s="65">
        <f t="array" ref="I780">INDEX(postDEL!$A$2:$AL782,$O780,12)</f>
        <v>44547</v>
      </c>
      <c r="J780" s="208">
        <f t="array" ref="J780">INDEX(postDEL!$A$2:$AL782,$O780,13)</f>
        <v>0.4018634259</v>
      </c>
      <c r="K780" s="67" t="str">
        <f t="array" ref="K780">INDEX(postDEL!$A$2:$AL782,$O780,36)</f>
        <v/>
      </c>
      <c r="L780" s="67" t="str">
        <f t="array" ref="L780">INDEX(postDEL!$A$2:$AL782,$O780,38)</f>
        <v/>
      </c>
      <c r="M780" s="67" t="str">
        <f t="array" ref="M780">INDEX(postDEL!$A$2:$AL782,$O780,15)</f>
        <v/>
      </c>
      <c r="N780" s="8">
        <f>COUNTIF(postDEL!$A$2:$A782,A780)</f>
        <v>1</v>
      </c>
      <c r="O780" s="13">
        <f>MATCH(A780,postDEL!A$2:A782,0)</f>
        <v>779</v>
      </c>
      <c r="P780" s="8" t="str">
        <f t="shared" si="1"/>
        <v/>
      </c>
      <c r="Q780" s="8">
        <f t="shared" si="2"/>
        <v>0</v>
      </c>
      <c r="R780" s="4"/>
    </row>
    <row r="781">
      <c r="A781" s="209" t="s">
        <v>2007</v>
      </c>
      <c r="B781" s="65">
        <f t="array" ref="B781">INDEX(postDEL!$A$2:$P782,$O781,2)</f>
        <v>44547</v>
      </c>
      <c r="C781" s="208">
        <f t="array" ref="C781">INDEX(postDEL!$A$2:$P782,$O781,3)</f>
        <v>0.1977199074</v>
      </c>
      <c r="D781" s="67" t="str">
        <f t="array" ref="D781">INDEX(postDEL!$A$2:$AN782,$O781,39)</f>
        <v>SpROSA145068</v>
      </c>
      <c r="E781" s="67" t="str">
        <f t="array" ref="E781">INDEX(postDEL!$A$2:$P782,$O781,4)</f>
        <v/>
      </c>
      <c r="F781" s="67" t="str">
        <f t="array" ref="F781">INDEX(postDEL!$A$2:$P782,$O781,5)</f>
        <v/>
      </c>
      <c r="G781" s="67" t="str">
        <f t="array" ref="G781">INDEX(postDEL!$A$2:$P782,$O781,11)</f>
        <v>Negative</v>
      </c>
      <c r="H781" s="67" t="str">
        <f t="array" ref="H781">INDEX(postDEL!$A$2:$AL782,$O781,37)</f>
        <v>Negative</v>
      </c>
      <c r="I781" s="65">
        <f t="array" ref="I781">INDEX(postDEL!$A$2:$AL782,$O781,12)</f>
        <v>44547</v>
      </c>
      <c r="J781" s="208">
        <f t="array" ref="J781">INDEX(postDEL!$A$2:$AL782,$O781,13)</f>
        <v>0.4018634259</v>
      </c>
      <c r="K781" s="67" t="str">
        <f t="array" ref="K781">INDEX(postDEL!$A$2:$AL782,$O781,36)</f>
        <v/>
      </c>
      <c r="L781" s="67" t="str">
        <f t="array" ref="L781">INDEX(postDEL!$A$2:$AL782,$O781,38)</f>
        <v/>
      </c>
      <c r="M781" s="67" t="str">
        <f t="array" ref="M781">INDEX(postDEL!$A$2:$AL782,$O781,15)</f>
        <v/>
      </c>
      <c r="N781" s="8">
        <f>COUNTIF(postDEL!$A$2:$A782,A781)</f>
        <v>1</v>
      </c>
      <c r="O781" s="13">
        <f>MATCH(A781,postDEL!A$2:A782,0)</f>
        <v>780</v>
      </c>
      <c r="P781" s="8" t="str">
        <f t="shared" si="1"/>
        <v/>
      </c>
      <c r="Q781" s="8">
        <f t="shared" si="2"/>
        <v>0</v>
      </c>
      <c r="R781" s="4"/>
    </row>
    <row r="782">
      <c r="A782" s="209" t="s">
        <v>2008</v>
      </c>
      <c r="B782" s="65">
        <f t="array" ref="B782">INDEX(postDEL!$A$2:$P782,$O782,2)</f>
        <v>44547</v>
      </c>
      <c r="C782" s="208">
        <f t="array" ref="C782">INDEX(postDEL!$A$2:$P782,$O782,3)</f>
        <v>0.1990393519</v>
      </c>
      <c r="D782" s="67" t="str">
        <f t="array" ref="D782">INDEX(postDEL!$A$2:$AN782,$O782,39)</f>
        <v>SpROSA145068</v>
      </c>
      <c r="E782" s="67" t="str">
        <f t="array" ref="E782">INDEX(postDEL!$A$2:$P782,$O782,4)</f>
        <v/>
      </c>
      <c r="F782" s="67" t="str">
        <f t="array" ref="F782">INDEX(postDEL!$A$2:$P782,$O782,5)</f>
        <v/>
      </c>
      <c r="G782" s="67" t="str">
        <f t="array" ref="G782">INDEX(postDEL!$A$2:$P782,$O782,11)</f>
        <v>Negative</v>
      </c>
      <c r="H782" s="67" t="str">
        <f t="array" ref="H782">INDEX(postDEL!$A$2:$AL782,$O782,37)</f>
        <v>Negative</v>
      </c>
      <c r="I782" s="65">
        <f t="array" ref="I782">INDEX(postDEL!$A$2:$AL782,$O782,12)</f>
        <v>44547</v>
      </c>
      <c r="J782" s="208">
        <f t="array" ref="J782">INDEX(postDEL!$A$2:$AL782,$O782,13)</f>
        <v>0.4018634259</v>
      </c>
      <c r="K782" s="67" t="str">
        <f t="array" ref="K782">INDEX(postDEL!$A$2:$AL782,$O782,36)</f>
        <v/>
      </c>
      <c r="L782" s="67" t="str">
        <f t="array" ref="L782">INDEX(postDEL!$A$2:$AL782,$O782,38)</f>
        <v/>
      </c>
      <c r="M782" s="67" t="str">
        <f t="array" ref="M782">INDEX(postDEL!$A$2:$AL782,$O782,15)</f>
        <v/>
      </c>
      <c r="N782" s="8">
        <f>COUNTIF(postDEL!$A$2:$A782,A782)</f>
        <v>1</v>
      </c>
      <c r="O782" s="13">
        <f>MATCH(A782,postDEL!A$2:A782,0)</f>
        <v>781</v>
      </c>
      <c r="P782" s="8" t="str">
        <f t="shared" si="1"/>
        <v/>
      </c>
      <c r="Q782" s="8">
        <f t="shared" si="2"/>
        <v>0</v>
      </c>
      <c r="R782" s="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10.63"/>
    <col customWidth="1" min="2" max="2" width="10.88"/>
    <col customWidth="1" min="3" max="3" width="5.75"/>
    <col customWidth="1" min="4" max="4" width="6.0"/>
    <col customWidth="1" min="5" max="5" width="5.38"/>
    <col customWidth="1" min="6" max="8" width="6.0"/>
    <col customWidth="1" min="9" max="9" width="9.0"/>
    <col customWidth="1" min="10" max="10" width="8.63"/>
    <col customWidth="1" min="11" max="11" width="12.88"/>
    <col customWidth="1" min="12" max="12" width="11.0"/>
    <col customWidth="1" min="13" max="18" width="12.38"/>
    <col customWidth="1" min="19" max="19" width="2.0"/>
    <col customWidth="1" min="20" max="20" width="11.25" outlineLevel="1"/>
    <col customWidth="1" min="21" max="21" width="10.88" outlineLevel="1"/>
    <col customWidth="1" min="22" max="22" width="9.0" outlineLevel="1"/>
    <col customWidth="1" min="23" max="27" width="6.0" outlineLevel="1"/>
    <col customWidth="1" min="28" max="28" width="8.88" outlineLevel="1"/>
    <col customWidth="1" min="29" max="29" width="8.63" outlineLevel="1"/>
    <col customWidth="1" min="30" max="30" width="9.5"/>
    <col customWidth="1" min="31" max="31" width="13.5"/>
  </cols>
  <sheetData>
    <row r="1">
      <c r="A1" s="54" t="s">
        <v>2202</v>
      </c>
      <c r="B1" s="54" t="str">
        <f>CONCATENATE("NUM TUBES ",SUM(B2:B555))</f>
        <v>NUM TUBES 781</v>
      </c>
      <c r="C1" s="54" t="str">
        <f>CONCATENATE("NEG ",SUM(C2:C555))</f>
        <v>NEG 780</v>
      </c>
      <c r="D1" s="54" t="str">
        <f>CONCATENATE("POS  ",SUM(D2:D555))</f>
        <v>POS  1</v>
      </c>
      <c r="E1" s="54" t="str">
        <f>CONCATENATE("INC  ",SUM(E2:E555))</f>
        <v>INC  0</v>
      </c>
      <c r="F1" s="54" t="str">
        <f>CONCATENATE("NULL  ",SUM(F2:F555))</f>
        <v>NULL  0</v>
      </c>
      <c r="G1" s="54" t="str">
        <f>CONCATENATE("INVL  ",SUM(G2:G555))</f>
        <v>INVL  0</v>
      </c>
      <c r="H1" s="54" t="str">
        <f>CONCATENATE("FAIL  ",SUM(H2:H555))</f>
        <v>FAIL  0</v>
      </c>
      <c r="I1" s="92" t="s">
        <v>2203</v>
      </c>
      <c r="J1" s="100" t="str">
        <f>IF(COUNTIF(J2:J555,FALSE)&gt;0, "ERROR!! MATCH NUMS", "MATCH NUMS OK")</f>
        <v>MATCH NUMS OK</v>
      </c>
      <c r="K1" s="54" t="s">
        <v>2204</v>
      </c>
      <c r="L1" s="54" t="s">
        <v>2205</v>
      </c>
      <c r="M1" s="54" t="s">
        <v>2206</v>
      </c>
      <c r="N1" s="54" t="s">
        <v>2207</v>
      </c>
      <c r="O1" s="54" t="s">
        <v>2208</v>
      </c>
      <c r="P1" s="54" t="s">
        <v>2209</v>
      </c>
      <c r="Q1" s="54" t="str">
        <f>CONCATENATE("NUM TUBES ",SUM(Q2:Q555))</f>
        <v>NUM TUBES 608</v>
      </c>
      <c r="R1" s="54" t="s">
        <v>2210</v>
      </c>
      <c r="S1" s="132"/>
      <c r="T1" s="54" t="s">
        <v>2209</v>
      </c>
      <c r="U1" s="54" t="str">
        <f>CONCATENATE("NUM TUBES ",SUM(U2:U555))</f>
        <v>NUM TUBES 686</v>
      </c>
      <c r="V1" s="54" t="str">
        <f>CONCATENATE("NEG ",SUM(V2:V555))</f>
        <v>NEG 685</v>
      </c>
      <c r="W1" s="54" t="str">
        <f>CONCATENATE("POS  ",SUM(W2:W555))</f>
        <v>POS  1</v>
      </c>
      <c r="X1" s="54" t="str">
        <f>CONCATENATE("INC  ",SUM(X2:X555))</f>
        <v>INC  0</v>
      </c>
      <c r="Y1" s="54" t="str">
        <f>CONCATENATE("NULL  ",SUM(Y2:Y555))</f>
        <v>NULL  0</v>
      </c>
      <c r="Z1" s="54" t="str">
        <f>CONCATENATE("INVL  ",SUM(Z2:Z555))</f>
        <v>INVL  0</v>
      </c>
      <c r="AA1" s="54" t="str">
        <f>CONCATENATE("FAIL  ",SUM(AA2:AA555))</f>
        <v>FAIL  0</v>
      </c>
      <c r="AB1" s="92" t="s">
        <v>2203</v>
      </c>
      <c r="AC1" s="100" t="str">
        <f>IF(COUNTIF(AC2:AC555,FALSE)&gt;0, "ERROR!! MATCH NUMS", "MATCH NUMS OK")</f>
        <v>MATCH NUMS OK</v>
      </c>
      <c r="AD1" s="47"/>
      <c r="AE1" s="47"/>
      <c r="AF1" s="4"/>
      <c r="AG1" s="4"/>
      <c r="AH1" s="4"/>
      <c r="AI1" s="4"/>
      <c r="AJ1" s="4"/>
      <c r="AK1" s="4"/>
      <c r="AL1" s="4"/>
    </row>
    <row r="2">
      <c r="A2" s="210">
        <f t="array" ref="A2:A54">SORT(UNIQUE('APS Tubes'!$B2:$B555))</f>
        <v>44467</v>
      </c>
      <c r="B2" s="8">
        <f>IFERROR(__xludf.DUMMYFUNCTION("COUNTUNIQUEIFS('APS Tubes'!$A$2:$A555,'APS Tubes'!$B$2:$B555,A2)"),3.0)</f>
        <v>3</v>
      </c>
      <c r="C2" s="8">
        <f>COUNTIFS('APS Tubes'!$B$2:$B555,A2,'APS Tubes'!$H$2:$H555,"Negative")</f>
        <v>3</v>
      </c>
      <c r="D2" s="8">
        <f>COUNTIFS('APS Tubes'!$B$2:$B555,$A2,'APS Tubes'!$H$2:$H555,"Positive")</f>
        <v>0</v>
      </c>
      <c r="E2" s="8">
        <f>COUNTIFS('APS Tubes'!$B$2:$B555,$A2,'APS Tubes'!$H$2:$H555,"Inconclusive")</f>
        <v>0</v>
      </c>
      <c r="F2" s="8">
        <f>COUNTIFS('APS Tubes'!$B$2:$B555,$A2,'APS Tubes'!$H$2:$H555,"Null")</f>
        <v>0</v>
      </c>
      <c r="G2" s="8">
        <f>COUNTIFS('APS Tubes'!$B$2:$B555,$A2,'APS Tubes'!$H$2:$H555,"Invalid")</f>
        <v>0</v>
      </c>
      <c r="H2" s="8">
        <f>COUNTIFS('APS Tubes'!$B$2:$B555,$A2,'APS Tubes'!$H$2:$H555,"Fail")</f>
        <v>0</v>
      </c>
      <c r="I2" s="8">
        <f t="shared" ref="I2:I54" si="1">SUM(C2:H2)</f>
        <v>3</v>
      </c>
      <c r="J2" s="8" t="b">
        <f t="shared" ref="J2:J54" si="2">IF(I2=B2,TRUE,FALSE)</f>
        <v>1</v>
      </c>
      <c r="K2" s="8" t="str">
        <f t="shared" ref="K2:K54" si="3">IFNA(VLOOKUP($A2,$T$2:$AA555,2,FALSE),"")</f>
        <v/>
      </c>
      <c r="L2" s="8" t="str">
        <f t="shared" ref="L2:L54" si="4">IF(NOT(ISBLANK(K2)),K2-B2,IFERROR(0/0,""))</f>
        <v/>
      </c>
      <c r="M2" s="8" t="str">
        <f t="shared" ref="M2:M54" si="5">IF(AND(NOT(ISBLANK(L2)),L2=0),TRUE,IFERROR(0/0,""))</f>
        <v/>
      </c>
      <c r="N2" s="8">
        <f t="shared" ref="N2:N54" si="6">COUNTIFS('APS Tubes PHI'!$B$2:$B555,A2,'APS Tubes PHI'!Q$2:Q555,"&lt;=0")</f>
        <v>0</v>
      </c>
      <c r="O2" s="8" t="str">
        <f t="shared" ref="O2:O54" si="7">IF(N2=B2,TRUE,IFERROR(0/0,""))</f>
        <v/>
      </c>
      <c r="P2" s="8" t="str">
        <f t="shared" ref="P2:P54" si="8">IF(IFNA(COUNTIF(T$2:T555,A2)&gt;0,""),A2,IFERROR(0/0,""))</f>
        <v/>
      </c>
      <c r="Q2" s="8" t="str">
        <f>IFERROR(__xludf.DUMMYFUNCTION("IF(COUNTUNIQUEIFS('APS Tubes'!$A$2:$A555,'APS Tubes'!$I$2:$I555,P2)&gt;0,COUNTUNIQUEIFS('APS Tubes'!$A$2:$A555,'APS Tubes'!$I$2:$I555,P2),IFERROR(0/0))"),"")</f>
        <v/>
      </c>
      <c r="R2" s="8" t="str">
        <f t="shared" ref="R2:R54" si="9">IF(Q2=B2,TRUE,IFERROR(0/0,""))</f>
        <v/>
      </c>
      <c r="S2" s="132"/>
      <c r="T2" s="172">
        <f t="array" ref="T2:T37">SORT(UNIQUE('APS Tubes'!$I2:$I555))</f>
        <v>44481</v>
      </c>
      <c r="U2" s="8">
        <f>IFERROR(__xludf.DUMMYFUNCTION("COUNTUNIQUEIFS('APS Tubes'!$A$2:$A555,'APS Tubes'!$I$2:$I555,T2)"),3.0)</f>
        <v>3</v>
      </c>
      <c r="V2" s="8">
        <f>COUNTIFS('APS Tubes'!$I$2:$I555,T2,'APS Tubes'!$H$2:$H555,"Negative")</f>
        <v>3</v>
      </c>
      <c r="W2" s="8">
        <f>COUNTIFS('APS Tubes'!$I$2:$I555,T2,'APS Tubes'!$H$2:$H555,"Positive")</f>
        <v>0</v>
      </c>
      <c r="X2" s="8">
        <f>COUNTIFS('APS Tubes'!$I$2:$I555,T2,'APS Tubes'!$H$2:$H555,"Inconclusive")</f>
        <v>0</v>
      </c>
      <c r="Y2" s="8">
        <f>COUNTIFS('APS Tubes'!$I$2:$I555,T2,'APS Tubes'!$H$2:$H555,"Null")</f>
        <v>0</v>
      </c>
      <c r="Z2" s="8">
        <f>COUNTIFS('APS Tubes'!$I$2:$I555,T2,'APS Tubes'!$H$2:$H555,"Invalid")</f>
        <v>0</v>
      </c>
      <c r="AA2" s="8">
        <f>COUNTIFS('APS Tubes'!$I$2:$I555,T2,'APS Tubes'!$H$2:$H555,"Fail")</f>
        <v>0</v>
      </c>
      <c r="AB2" s="8">
        <f t="shared" ref="AB2:AB36" si="10">SUM(V2:AA2)</f>
        <v>3</v>
      </c>
      <c r="AC2" s="8" t="b">
        <f t="shared" ref="AC2:AC36" si="11">IF(AB2=U2,TRUE,FALSE)</f>
        <v>1</v>
      </c>
      <c r="AD2" s="211"/>
      <c r="AE2" s="211"/>
      <c r="AF2" s="4"/>
      <c r="AG2" s="4"/>
      <c r="AH2" s="4"/>
      <c r="AI2" s="4"/>
      <c r="AJ2" s="4"/>
      <c r="AK2" s="4"/>
      <c r="AL2" s="4"/>
    </row>
    <row r="3">
      <c r="A3" s="211">
        <v>44468.0</v>
      </c>
      <c r="B3" s="8">
        <f>IFERROR(__xludf.DUMMYFUNCTION("COUNTUNIQUEIFS('APS Tubes'!$A$2:$A555,'APS Tubes'!$B$2:$B555,A3)"),6.0)</f>
        <v>6</v>
      </c>
      <c r="C3" s="8">
        <f>COUNTIFS('APS Tubes'!$B$2:$B555,A3,'APS Tubes'!$H$2:$H555,"Negative")</f>
        <v>6</v>
      </c>
      <c r="D3" s="8">
        <f>COUNTIFS('APS Tubes'!$B$2:$B555,$A3,'APS Tubes'!$H$2:$H555,"Positive")</f>
        <v>0</v>
      </c>
      <c r="E3" s="8">
        <f>COUNTIFS('APS Tubes'!$B$2:$B555,$A3,'APS Tubes'!$H$2:$H555,"Inconclusive")</f>
        <v>0</v>
      </c>
      <c r="F3" s="8">
        <f>COUNTIFS('APS Tubes'!$B$2:$B555,$A3,'APS Tubes'!$H$2:$H555,"Null")</f>
        <v>0</v>
      </c>
      <c r="G3" s="8">
        <f>COUNTIFS('APS Tubes'!$B$2:$B555,$A3,'APS Tubes'!$H$2:$H555,"Invalid")</f>
        <v>0</v>
      </c>
      <c r="H3" s="8">
        <f>COUNTIFS('APS Tubes'!$B$2:$B555,$A3,'APS Tubes'!$H$2:$H555,"Fail")</f>
        <v>0</v>
      </c>
      <c r="I3" s="8">
        <f t="shared" si="1"/>
        <v>6</v>
      </c>
      <c r="J3" s="8" t="b">
        <f t="shared" si="2"/>
        <v>1</v>
      </c>
      <c r="K3" s="8" t="str">
        <f t="shared" si="3"/>
        <v/>
      </c>
      <c r="L3" s="8" t="str">
        <f t="shared" si="4"/>
        <v/>
      </c>
      <c r="M3" s="8" t="str">
        <f t="shared" si="5"/>
        <v/>
      </c>
      <c r="N3" s="8">
        <f t="shared" si="6"/>
        <v>0</v>
      </c>
      <c r="O3" s="8" t="str">
        <f t="shared" si="7"/>
        <v/>
      </c>
      <c r="P3" s="8" t="str">
        <f t="shared" si="8"/>
        <v/>
      </c>
      <c r="Q3" s="8" t="str">
        <f>IFERROR(__xludf.DUMMYFUNCTION("IF(COUNTUNIQUEIFS('APS Tubes'!$A$2:$A555,'APS Tubes'!$I$2:$I555,P3)&gt;0,COUNTUNIQUEIFS('APS Tubes'!$A$2:$A555,'APS Tubes'!$I$2:$I555,P3),IFERROR(0/0))"),"")</f>
        <v/>
      </c>
      <c r="R3" s="8" t="str">
        <f t="shared" si="9"/>
        <v/>
      </c>
      <c r="S3" s="197"/>
      <c r="T3" s="144">
        <v>44482.0</v>
      </c>
      <c r="U3" s="8">
        <f>IFERROR(__xludf.DUMMYFUNCTION("COUNTUNIQUEIFS('APS Tubes'!$A$2:$A555,'APS Tubes'!$I$2:$I555,T3)"),34.0)</f>
        <v>34</v>
      </c>
      <c r="V3" s="8">
        <f>COUNTIFS('APS Tubes'!$I$2:$I555,T3,'APS Tubes'!$H$2:$H555,"Negative")</f>
        <v>34</v>
      </c>
      <c r="W3" s="8">
        <f>COUNTIFS('APS Tubes'!$I$2:$I555,T3,'APS Tubes'!$H$2:$H555,"Positive")</f>
        <v>0</v>
      </c>
      <c r="X3" s="8">
        <f>COUNTIFS('APS Tubes'!$I$2:$I555,T3,'APS Tubes'!$H$2:$H555,"Inconclusive")</f>
        <v>0</v>
      </c>
      <c r="Y3" s="8">
        <f>COUNTIFS('APS Tubes'!$I$2:$I555,T3,'APS Tubes'!$H$2:$H555,"Null")</f>
        <v>0</v>
      </c>
      <c r="Z3" s="8">
        <f>COUNTIFS('APS Tubes'!$I$2:$I555,T3,'APS Tubes'!$H$2:$H555,"Invalid")</f>
        <v>0</v>
      </c>
      <c r="AA3" s="8">
        <f>COUNTIFS('APS Tubes'!$I$2:$I555,T3,'APS Tubes'!$H$2:$H555,"Fail")</f>
        <v>0</v>
      </c>
      <c r="AB3" s="8">
        <f t="shared" si="10"/>
        <v>34</v>
      </c>
      <c r="AC3" s="8" t="b">
        <f t="shared" si="11"/>
        <v>1</v>
      </c>
      <c r="AD3" s="144"/>
      <c r="AE3" s="144"/>
    </row>
    <row r="4">
      <c r="A4" s="211">
        <v>44469.0</v>
      </c>
      <c r="B4" s="8">
        <f>IFERROR(__xludf.DUMMYFUNCTION("COUNTUNIQUEIFS('APS Tubes'!$A$2:$A555,'APS Tubes'!$B$2:$B555,A4)"),4.0)</f>
        <v>4</v>
      </c>
      <c r="C4" s="8">
        <f>COUNTIFS('APS Tubes'!$B$2:$B555,A4,'APS Tubes'!$H$2:$H555,"Negative")</f>
        <v>4</v>
      </c>
      <c r="D4" s="8">
        <f>COUNTIFS('APS Tubes'!$B$2:$B555,$A4,'APS Tubes'!$H$2:$H555,"Positive")</f>
        <v>0</v>
      </c>
      <c r="E4" s="8">
        <f>COUNTIFS('APS Tubes'!$B$2:$B555,$A4,'APS Tubes'!$H$2:$H555,"Inconclusive")</f>
        <v>0</v>
      </c>
      <c r="F4" s="8">
        <f>COUNTIFS('APS Tubes'!$B$2:$B555,$A4,'APS Tubes'!$H$2:$H555,"Null")</f>
        <v>0</v>
      </c>
      <c r="G4" s="8">
        <f>COUNTIFS('APS Tubes'!$B$2:$B555,$A4,'APS Tubes'!$H$2:$H555,"Invalid")</f>
        <v>0</v>
      </c>
      <c r="H4" s="8">
        <f>COUNTIFS('APS Tubes'!$B$2:$B555,$A4,'APS Tubes'!$H$2:$H555,"Fail")</f>
        <v>0</v>
      </c>
      <c r="I4" s="8">
        <f t="shared" si="1"/>
        <v>4</v>
      </c>
      <c r="J4" s="8" t="b">
        <f t="shared" si="2"/>
        <v>1</v>
      </c>
      <c r="K4" s="8" t="str">
        <f t="shared" si="3"/>
        <v/>
      </c>
      <c r="L4" s="8" t="str">
        <f t="shared" si="4"/>
        <v/>
      </c>
      <c r="M4" s="8" t="str">
        <f t="shared" si="5"/>
        <v/>
      </c>
      <c r="N4" s="8">
        <f t="shared" si="6"/>
        <v>0</v>
      </c>
      <c r="O4" s="8" t="str">
        <f t="shared" si="7"/>
        <v/>
      </c>
      <c r="P4" s="8" t="str">
        <f t="shared" si="8"/>
        <v/>
      </c>
      <c r="Q4" s="8" t="str">
        <f>IFERROR(__xludf.DUMMYFUNCTION("IF(COUNTUNIQUEIFS('APS Tubes'!$A$2:$A555,'APS Tubes'!$I$2:$I555,P4)&gt;0,COUNTUNIQUEIFS('APS Tubes'!$A$2:$A555,'APS Tubes'!$I$2:$I555,P4),IFERROR(0/0))"),"")</f>
        <v/>
      </c>
      <c r="R4" s="8" t="str">
        <f t="shared" si="9"/>
        <v/>
      </c>
      <c r="S4" s="197"/>
      <c r="T4" s="144">
        <v>44484.0</v>
      </c>
      <c r="U4" s="8">
        <f>IFERROR(__xludf.DUMMYFUNCTION("COUNTUNIQUEIFS('APS Tubes'!$A$2:$A555,'APS Tubes'!$I$2:$I555,T4)"),10.0)</f>
        <v>10</v>
      </c>
      <c r="V4" s="8">
        <f>COUNTIFS('APS Tubes'!$I$2:$I555,T4,'APS Tubes'!$H$2:$H555,"Negative")</f>
        <v>10</v>
      </c>
      <c r="W4" s="8">
        <f>COUNTIFS('APS Tubes'!$I$2:$I555,T4,'APS Tubes'!$H$2:$H555,"Positive")</f>
        <v>0</v>
      </c>
      <c r="X4" s="8">
        <f>COUNTIFS('APS Tubes'!$I$2:$I555,T4,'APS Tubes'!$H$2:$H555,"Inconclusive")</f>
        <v>0</v>
      </c>
      <c r="Y4" s="8">
        <f>COUNTIFS('APS Tubes'!$I$2:$I555,T4,'APS Tubes'!$H$2:$H555,"Null")</f>
        <v>0</v>
      </c>
      <c r="Z4" s="8">
        <f>COUNTIFS('APS Tubes'!$I$2:$I555,T4,'APS Tubes'!$H$2:$H555,"Invalid")</f>
        <v>0</v>
      </c>
      <c r="AA4" s="8">
        <f>COUNTIFS('APS Tubes'!$I$2:$I555,T4,'APS Tubes'!$H$2:$H555,"Fail")</f>
        <v>0</v>
      </c>
      <c r="AB4" s="8">
        <f t="shared" si="10"/>
        <v>10</v>
      </c>
      <c r="AC4" s="8" t="b">
        <f t="shared" si="11"/>
        <v>1</v>
      </c>
      <c r="AD4" s="144"/>
      <c r="AE4" s="144"/>
    </row>
    <row r="5">
      <c r="A5" s="211">
        <v>44470.0</v>
      </c>
      <c r="B5" s="8">
        <f>IFERROR(__xludf.DUMMYFUNCTION("COUNTUNIQUEIFS('APS Tubes'!$A$2:$A555,'APS Tubes'!$B$2:$B555,A5)"),4.0)</f>
        <v>4</v>
      </c>
      <c r="C5" s="8">
        <f>COUNTIFS('APS Tubes'!$B$2:$B555,A5,'APS Tubes'!$H$2:$H555,"Negative")</f>
        <v>4</v>
      </c>
      <c r="D5" s="8">
        <f>COUNTIFS('APS Tubes'!$B$2:$B555,$A5,'APS Tubes'!$H$2:$H555,"Positive")</f>
        <v>0</v>
      </c>
      <c r="E5" s="8">
        <f>COUNTIFS('APS Tubes'!$B$2:$B555,$A5,'APS Tubes'!$H$2:$H555,"Inconclusive")</f>
        <v>0</v>
      </c>
      <c r="F5" s="8">
        <f>COUNTIFS('APS Tubes'!$B$2:$B555,$A5,'APS Tubes'!$H$2:$H555,"Null")</f>
        <v>0</v>
      </c>
      <c r="G5" s="8">
        <f>COUNTIFS('APS Tubes'!$B$2:$B555,$A5,'APS Tubes'!$H$2:$H555,"Invalid")</f>
        <v>0</v>
      </c>
      <c r="H5" s="8">
        <f>COUNTIFS('APS Tubes'!$B$2:$B555,$A5,'APS Tubes'!$H$2:$H555,"Fail")</f>
        <v>0</v>
      </c>
      <c r="I5" s="8">
        <f t="shared" si="1"/>
        <v>4</v>
      </c>
      <c r="J5" s="8" t="b">
        <f t="shared" si="2"/>
        <v>1</v>
      </c>
      <c r="K5" s="8" t="str">
        <f t="shared" si="3"/>
        <v/>
      </c>
      <c r="L5" s="8" t="str">
        <f t="shared" si="4"/>
        <v/>
      </c>
      <c r="M5" s="8" t="str">
        <f t="shared" si="5"/>
        <v/>
      </c>
      <c r="N5" s="8">
        <f t="shared" si="6"/>
        <v>0</v>
      </c>
      <c r="O5" s="8" t="str">
        <f t="shared" si="7"/>
        <v/>
      </c>
      <c r="P5" s="8" t="str">
        <f t="shared" si="8"/>
        <v/>
      </c>
      <c r="Q5" s="8" t="str">
        <f>IFERROR(__xludf.DUMMYFUNCTION("IF(COUNTUNIQUEIFS('APS Tubes'!$A$2:$A555,'APS Tubes'!$I$2:$I555,P5)&gt;0,COUNTUNIQUEIFS('APS Tubes'!$A$2:$A555,'APS Tubes'!$I$2:$I555,P5),IFERROR(0/0))"),"")</f>
        <v/>
      </c>
      <c r="R5" s="8" t="str">
        <f t="shared" si="9"/>
        <v/>
      </c>
      <c r="S5" s="197"/>
      <c r="T5" s="144">
        <v>44489.0</v>
      </c>
      <c r="U5" s="8">
        <f>IFERROR(__xludf.DUMMYFUNCTION("COUNTUNIQUEIFS('APS Tubes'!$A$2:$A555,'APS Tubes'!$I$2:$I555,T5)"),36.0)</f>
        <v>36</v>
      </c>
      <c r="V5" s="8">
        <f>COUNTIFS('APS Tubes'!$I$2:$I555,T5,'APS Tubes'!$H$2:$H555,"Negative")</f>
        <v>36</v>
      </c>
      <c r="W5" s="8">
        <f>COUNTIFS('APS Tubes'!$I$2:$I555,T5,'APS Tubes'!$H$2:$H555,"Positive")</f>
        <v>0</v>
      </c>
      <c r="X5" s="8">
        <f>COUNTIFS('APS Tubes'!$I$2:$I555,T5,'APS Tubes'!$H$2:$H555,"Inconclusive")</f>
        <v>0</v>
      </c>
      <c r="Y5" s="8">
        <f>COUNTIFS('APS Tubes'!$I$2:$I555,T5,'APS Tubes'!$H$2:$H555,"Null")</f>
        <v>0</v>
      </c>
      <c r="Z5" s="8">
        <f>COUNTIFS('APS Tubes'!$I$2:$I555,T5,'APS Tubes'!$H$2:$H555,"Invalid")</f>
        <v>0</v>
      </c>
      <c r="AA5" s="8">
        <f>COUNTIFS('APS Tubes'!$I$2:$I555,T5,'APS Tubes'!$H$2:$H555,"Fail")</f>
        <v>0</v>
      </c>
      <c r="AB5" s="8">
        <f t="shared" si="10"/>
        <v>36</v>
      </c>
      <c r="AC5" s="8" t="b">
        <f t="shared" si="11"/>
        <v>1</v>
      </c>
      <c r="AD5" s="144"/>
      <c r="AE5" s="144"/>
    </row>
    <row r="6">
      <c r="A6" s="211">
        <v>44473.0</v>
      </c>
      <c r="B6" s="8">
        <f>IFERROR(__xludf.DUMMYFUNCTION("COUNTUNIQUEIFS('APS Tubes'!$A$2:$A555,'APS Tubes'!$B$2:$B555,A6)"),21.0)</f>
        <v>21</v>
      </c>
      <c r="C6" s="8">
        <f>COUNTIFS('APS Tubes'!$B$2:$B555,A6,'APS Tubes'!$H$2:$H555,"Negative")</f>
        <v>21</v>
      </c>
      <c r="D6" s="8">
        <f>COUNTIFS('APS Tubes'!$B$2:$B555,$A6,'APS Tubes'!$H$2:$H555,"Positive")</f>
        <v>0</v>
      </c>
      <c r="E6" s="8">
        <f>COUNTIFS('APS Tubes'!$B$2:$B555,$A6,'APS Tubes'!$H$2:$H555,"Inconclusive")</f>
        <v>0</v>
      </c>
      <c r="F6" s="8">
        <f>COUNTIFS('APS Tubes'!$B$2:$B555,$A6,'APS Tubes'!$H$2:$H555,"Null")</f>
        <v>0</v>
      </c>
      <c r="G6" s="8">
        <f>COUNTIFS('APS Tubes'!$B$2:$B555,$A6,'APS Tubes'!$H$2:$H555,"Invalid")</f>
        <v>0</v>
      </c>
      <c r="H6" s="8">
        <f>COUNTIFS('APS Tubes'!$B$2:$B555,$A6,'APS Tubes'!$H$2:$H555,"Fail")</f>
        <v>0</v>
      </c>
      <c r="I6" s="8">
        <f t="shared" si="1"/>
        <v>21</v>
      </c>
      <c r="J6" s="8" t="b">
        <f t="shared" si="2"/>
        <v>1</v>
      </c>
      <c r="K6" s="8" t="str">
        <f t="shared" si="3"/>
        <v/>
      </c>
      <c r="L6" s="8" t="str">
        <f t="shared" si="4"/>
        <v/>
      </c>
      <c r="M6" s="8" t="str">
        <f t="shared" si="5"/>
        <v/>
      </c>
      <c r="N6" s="8">
        <f t="shared" si="6"/>
        <v>0</v>
      </c>
      <c r="O6" s="8" t="str">
        <f t="shared" si="7"/>
        <v/>
      </c>
      <c r="P6" s="8" t="str">
        <f t="shared" si="8"/>
        <v/>
      </c>
      <c r="Q6" s="8" t="str">
        <f>IFERROR(__xludf.DUMMYFUNCTION("IF(COUNTUNIQUEIFS('APS Tubes'!$A$2:$A555,'APS Tubes'!$I$2:$I555,P6)&gt;0,COUNTUNIQUEIFS('APS Tubes'!$A$2:$A555,'APS Tubes'!$I$2:$I555,P6),IFERROR(0/0))"),"")</f>
        <v/>
      </c>
      <c r="R6" s="8" t="str">
        <f t="shared" si="9"/>
        <v/>
      </c>
      <c r="S6" s="197"/>
      <c r="T6" s="144">
        <v>44490.0</v>
      </c>
      <c r="U6" s="8">
        <f>IFERROR(__xludf.DUMMYFUNCTION("COUNTUNIQUEIFS('APS Tubes'!$A$2:$A555,'APS Tubes'!$I$2:$I555,T6)"),11.0)</f>
        <v>11</v>
      </c>
      <c r="V6" s="8">
        <f>COUNTIFS('APS Tubes'!$I$2:$I555,T6,'APS Tubes'!$H$2:$H555,"Negative")</f>
        <v>11</v>
      </c>
      <c r="W6" s="8">
        <f>COUNTIFS('APS Tubes'!$I$2:$I555,T6,'APS Tubes'!$H$2:$H555,"Positive")</f>
        <v>0</v>
      </c>
      <c r="X6" s="8">
        <f>COUNTIFS('APS Tubes'!$I$2:$I555,T6,'APS Tubes'!$H$2:$H555,"Inconclusive")</f>
        <v>0</v>
      </c>
      <c r="Y6" s="8">
        <f>COUNTIFS('APS Tubes'!$I$2:$I555,T6,'APS Tubes'!$H$2:$H555,"Null")</f>
        <v>0</v>
      </c>
      <c r="Z6" s="8">
        <f>COUNTIFS('APS Tubes'!$I$2:$I555,T6,'APS Tubes'!$H$2:$H555,"Invalid")</f>
        <v>0</v>
      </c>
      <c r="AA6" s="8">
        <f>COUNTIFS('APS Tubes'!$I$2:$I555,T6,'APS Tubes'!$H$2:$H555,"Fail")</f>
        <v>0</v>
      </c>
      <c r="AB6" s="8">
        <f t="shared" si="10"/>
        <v>11</v>
      </c>
      <c r="AC6" s="8" t="b">
        <f t="shared" si="11"/>
        <v>1</v>
      </c>
      <c r="AD6" s="144"/>
      <c r="AE6" s="144"/>
    </row>
    <row r="7">
      <c r="A7" s="211">
        <v>44474.0</v>
      </c>
      <c r="B7" s="8">
        <f>IFERROR(__xludf.DUMMYFUNCTION("COUNTUNIQUEIFS('APS Tubes'!$A$2:$A555,'APS Tubes'!$B$2:$B555,A7)"),7.0)</f>
        <v>7</v>
      </c>
      <c r="C7" s="8">
        <f>COUNTIFS('APS Tubes'!$B$2:$B555,A7,'APS Tubes'!$H$2:$H555,"Negative")</f>
        <v>7</v>
      </c>
      <c r="D7" s="8">
        <f>COUNTIFS('APS Tubes'!$B$2:$B555,$A7,'APS Tubes'!$H$2:$H555,"Positive")</f>
        <v>0</v>
      </c>
      <c r="E7" s="8">
        <f>COUNTIFS('APS Tubes'!$B$2:$B555,$A7,'APS Tubes'!$H$2:$H555,"Inconclusive")</f>
        <v>0</v>
      </c>
      <c r="F7" s="8">
        <f>COUNTIFS('APS Tubes'!$B$2:$B555,$A7,'APS Tubes'!$H$2:$H555,"Null")</f>
        <v>0</v>
      </c>
      <c r="G7" s="8">
        <f>COUNTIFS('APS Tubes'!$B$2:$B555,$A7,'APS Tubes'!$H$2:$H555,"Invalid")</f>
        <v>0</v>
      </c>
      <c r="H7" s="8">
        <f>COUNTIFS('APS Tubes'!$B$2:$B555,$A7,'APS Tubes'!$H$2:$H555,"Fail")</f>
        <v>0</v>
      </c>
      <c r="I7" s="8">
        <f t="shared" si="1"/>
        <v>7</v>
      </c>
      <c r="J7" s="8" t="b">
        <f t="shared" si="2"/>
        <v>1</v>
      </c>
      <c r="K7" s="8" t="str">
        <f t="shared" si="3"/>
        <v/>
      </c>
      <c r="L7" s="8" t="str">
        <f t="shared" si="4"/>
        <v/>
      </c>
      <c r="M7" s="8" t="str">
        <f t="shared" si="5"/>
        <v/>
      </c>
      <c r="N7" s="8">
        <f t="shared" si="6"/>
        <v>0</v>
      </c>
      <c r="O7" s="8" t="str">
        <f t="shared" si="7"/>
        <v/>
      </c>
      <c r="P7" s="8" t="str">
        <f t="shared" si="8"/>
        <v/>
      </c>
      <c r="Q7" s="8" t="str">
        <f>IFERROR(__xludf.DUMMYFUNCTION("IF(COUNTUNIQUEIFS('APS Tubes'!$A$2:$A555,'APS Tubes'!$I$2:$I555,P7)&gt;0,COUNTUNIQUEIFS('APS Tubes'!$A$2:$A555,'APS Tubes'!$I$2:$I555,P7),IFERROR(0/0))"),"")</f>
        <v/>
      </c>
      <c r="R7" s="8" t="str">
        <f t="shared" si="9"/>
        <v/>
      </c>
      <c r="S7" s="197"/>
      <c r="T7" s="144">
        <v>44491.0</v>
      </c>
      <c r="U7" s="8">
        <f>IFERROR(__xludf.DUMMYFUNCTION("COUNTUNIQUEIFS('APS Tubes'!$A$2:$A555,'APS Tubes'!$I$2:$I555,T7)"),14.0)</f>
        <v>14</v>
      </c>
      <c r="V7" s="8">
        <f>COUNTIFS('APS Tubes'!$I$2:$I555,T7,'APS Tubes'!$H$2:$H555,"Negative")</f>
        <v>14</v>
      </c>
      <c r="W7" s="8">
        <f>COUNTIFS('APS Tubes'!$I$2:$I555,T7,'APS Tubes'!$H$2:$H555,"Positive")</f>
        <v>0</v>
      </c>
      <c r="X7" s="8">
        <f>COUNTIFS('APS Tubes'!$I$2:$I555,T7,'APS Tubes'!$H$2:$H555,"Inconclusive")</f>
        <v>0</v>
      </c>
      <c r="Y7" s="8">
        <f>COUNTIFS('APS Tubes'!$I$2:$I555,T7,'APS Tubes'!$H$2:$H555,"Null")</f>
        <v>0</v>
      </c>
      <c r="Z7" s="8">
        <f>COUNTIFS('APS Tubes'!$I$2:$I555,T7,'APS Tubes'!$H$2:$H555,"Invalid")</f>
        <v>0</v>
      </c>
      <c r="AA7" s="8">
        <f>COUNTIFS('APS Tubes'!$I$2:$I555,T7,'APS Tubes'!$H$2:$H555,"Fail")</f>
        <v>0</v>
      </c>
      <c r="AB7" s="8">
        <f t="shared" si="10"/>
        <v>14</v>
      </c>
      <c r="AC7" s="8" t="b">
        <f t="shared" si="11"/>
        <v>1</v>
      </c>
      <c r="AD7" s="144"/>
      <c r="AE7" s="144"/>
    </row>
    <row r="8">
      <c r="A8" s="211">
        <v>44475.0</v>
      </c>
      <c r="B8" s="8">
        <f>IFERROR(__xludf.DUMMYFUNCTION("COUNTUNIQUEIFS('APS Tubes'!$A$2:$A555,'APS Tubes'!$B$2:$B555,A8)"),22.0)</f>
        <v>22</v>
      </c>
      <c r="C8" s="8">
        <f>COUNTIFS('APS Tubes'!$B$2:$B555,A8,'APS Tubes'!$H$2:$H555,"Negative")</f>
        <v>22</v>
      </c>
      <c r="D8" s="8">
        <f>COUNTIFS('APS Tubes'!$B$2:$B555,$A8,'APS Tubes'!$H$2:$H555,"Positive")</f>
        <v>0</v>
      </c>
      <c r="E8" s="8">
        <f>COUNTIFS('APS Tubes'!$B$2:$B555,$A8,'APS Tubes'!$H$2:$H555,"Inconclusive")</f>
        <v>0</v>
      </c>
      <c r="F8" s="8">
        <f>COUNTIFS('APS Tubes'!$B$2:$B555,$A8,'APS Tubes'!$H$2:$H555,"Null")</f>
        <v>0</v>
      </c>
      <c r="G8" s="8">
        <f>COUNTIFS('APS Tubes'!$B$2:$B555,$A8,'APS Tubes'!$H$2:$H555,"Invalid")</f>
        <v>0</v>
      </c>
      <c r="H8" s="8">
        <f>COUNTIFS('APS Tubes'!$B$2:$B555,$A8,'APS Tubes'!$H$2:$H555,"Fail")</f>
        <v>0</v>
      </c>
      <c r="I8" s="8">
        <f t="shared" si="1"/>
        <v>22</v>
      </c>
      <c r="J8" s="8" t="b">
        <f t="shared" si="2"/>
        <v>1</v>
      </c>
      <c r="K8" s="8" t="str">
        <f t="shared" si="3"/>
        <v/>
      </c>
      <c r="L8" s="8" t="str">
        <f t="shared" si="4"/>
        <v/>
      </c>
      <c r="M8" s="8" t="str">
        <f t="shared" si="5"/>
        <v/>
      </c>
      <c r="N8" s="8">
        <f t="shared" si="6"/>
        <v>0</v>
      </c>
      <c r="O8" s="8" t="str">
        <f t="shared" si="7"/>
        <v/>
      </c>
      <c r="P8" s="8" t="str">
        <f t="shared" si="8"/>
        <v/>
      </c>
      <c r="Q8" s="8" t="str">
        <f>IFERROR(__xludf.DUMMYFUNCTION("IF(COUNTUNIQUEIFS('APS Tubes'!$A$2:$A555,'APS Tubes'!$I$2:$I555,P8)&gt;0,COUNTUNIQUEIFS('APS Tubes'!$A$2:$A555,'APS Tubes'!$I$2:$I555,P8),IFERROR(0/0))"),"")</f>
        <v/>
      </c>
      <c r="R8" s="8" t="str">
        <f t="shared" si="9"/>
        <v/>
      </c>
      <c r="S8" s="197"/>
      <c r="T8" s="144">
        <v>44494.0</v>
      </c>
      <c r="U8" s="8">
        <f>IFERROR(__xludf.DUMMYFUNCTION("COUNTUNIQUEIFS('APS Tubes'!$A$2:$A555,'APS Tubes'!$I$2:$I555,T8)"),24.0)</f>
        <v>24</v>
      </c>
      <c r="V8" s="8">
        <f>COUNTIFS('APS Tubes'!$I$2:$I555,T8,'APS Tubes'!$H$2:$H555,"Negative")</f>
        <v>24</v>
      </c>
      <c r="W8" s="8">
        <f>COUNTIFS('APS Tubes'!$I$2:$I555,T8,'APS Tubes'!$H$2:$H555,"Positive")</f>
        <v>0</v>
      </c>
      <c r="X8" s="8">
        <f>COUNTIFS('APS Tubes'!$I$2:$I555,T8,'APS Tubes'!$H$2:$H555,"Inconclusive")</f>
        <v>0</v>
      </c>
      <c r="Y8" s="8">
        <f>COUNTIFS('APS Tubes'!$I$2:$I555,T8,'APS Tubes'!$H$2:$H555,"Null")</f>
        <v>0</v>
      </c>
      <c r="Z8" s="8">
        <f>COUNTIFS('APS Tubes'!$I$2:$I555,T8,'APS Tubes'!$H$2:$H555,"Invalid")</f>
        <v>0</v>
      </c>
      <c r="AA8" s="8">
        <f>COUNTIFS('APS Tubes'!$I$2:$I555,T8,'APS Tubes'!$H$2:$H555,"Fail")</f>
        <v>0</v>
      </c>
      <c r="AB8" s="8">
        <f t="shared" si="10"/>
        <v>24</v>
      </c>
      <c r="AC8" s="8" t="b">
        <f t="shared" si="11"/>
        <v>1</v>
      </c>
      <c r="AD8" s="144"/>
      <c r="AE8" s="144"/>
    </row>
    <row r="9">
      <c r="A9" s="211">
        <v>44476.0</v>
      </c>
      <c r="B9" s="8">
        <f>IFERROR(__xludf.DUMMYFUNCTION("COUNTUNIQUEIFS('APS Tubes'!$A$2:$A555,'APS Tubes'!$B$2:$B555,A9)"),23.0)</f>
        <v>23</v>
      </c>
      <c r="C9" s="8">
        <f>COUNTIFS('APS Tubes'!$B$2:$B555,A9,'APS Tubes'!$H$2:$H555,"Negative")</f>
        <v>23</v>
      </c>
      <c r="D9" s="8">
        <f>COUNTIFS('APS Tubes'!$B$2:$B555,$A9,'APS Tubes'!$H$2:$H555,"Positive")</f>
        <v>0</v>
      </c>
      <c r="E9" s="8">
        <f>COUNTIFS('APS Tubes'!$B$2:$B555,$A9,'APS Tubes'!$H$2:$H555,"Inconclusive")</f>
        <v>0</v>
      </c>
      <c r="F9" s="8">
        <f>COUNTIFS('APS Tubes'!$B$2:$B555,$A9,'APS Tubes'!$H$2:$H555,"Null")</f>
        <v>0</v>
      </c>
      <c r="G9" s="8">
        <f>COUNTIFS('APS Tubes'!$B$2:$B555,$A9,'APS Tubes'!$H$2:$H555,"Invalid")</f>
        <v>0</v>
      </c>
      <c r="H9" s="8">
        <f>COUNTIFS('APS Tubes'!$B$2:$B555,$A9,'APS Tubes'!$H$2:$H555,"Fail")</f>
        <v>0</v>
      </c>
      <c r="I9" s="8">
        <f t="shared" si="1"/>
        <v>23</v>
      </c>
      <c r="J9" s="8" t="b">
        <f t="shared" si="2"/>
        <v>1</v>
      </c>
      <c r="K9" s="8" t="str">
        <f t="shared" si="3"/>
        <v/>
      </c>
      <c r="L9" s="8" t="str">
        <f t="shared" si="4"/>
        <v/>
      </c>
      <c r="M9" s="8" t="str">
        <f t="shared" si="5"/>
        <v/>
      </c>
      <c r="N9" s="8">
        <f t="shared" si="6"/>
        <v>0</v>
      </c>
      <c r="O9" s="8" t="str">
        <f t="shared" si="7"/>
        <v/>
      </c>
      <c r="P9" s="8" t="str">
        <f t="shared" si="8"/>
        <v/>
      </c>
      <c r="Q9" s="8" t="str">
        <f>IFERROR(__xludf.DUMMYFUNCTION("IF(COUNTUNIQUEIFS('APS Tubes'!$A$2:$A555,'APS Tubes'!$I$2:$I555,P9)&gt;0,COUNTUNIQUEIFS('APS Tubes'!$A$2:$A555,'APS Tubes'!$I$2:$I555,P9),IFERROR(0/0))"),"")</f>
        <v/>
      </c>
      <c r="R9" s="8" t="str">
        <f t="shared" si="9"/>
        <v/>
      </c>
      <c r="S9" s="197"/>
      <c r="T9" s="144">
        <v>44495.0</v>
      </c>
      <c r="U9" s="8">
        <f>IFERROR(__xludf.DUMMYFUNCTION("COUNTUNIQUEIFS('APS Tubes'!$A$2:$A555,'APS Tubes'!$I$2:$I555,T9)"),5.0)</f>
        <v>5</v>
      </c>
      <c r="V9" s="8">
        <f>COUNTIFS('APS Tubes'!$I$2:$I555,T9,'APS Tubes'!$H$2:$H555,"Negative")</f>
        <v>5</v>
      </c>
      <c r="W9" s="8">
        <f>COUNTIFS('APS Tubes'!$I$2:$I555,T9,'APS Tubes'!$H$2:$H555,"Positive")</f>
        <v>0</v>
      </c>
      <c r="X9" s="8">
        <f>COUNTIFS('APS Tubes'!$I$2:$I555,T9,'APS Tubes'!$H$2:$H555,"Inconclusive")</f>
        <v>0</v>
      </c>
      <c r="Y9" s="8">
        <f>COUNTIFS('APS Tubes'!$I$2:$I555,T9,'APS Tubes'!$H$2:$H555,"Null")</f>
        <v>0</v>
      </c>
      <c r="Z9" s="8">
        <f>COUNTIFS('APS Tubes'!$I$2:$I555,T9,'APS Tubes'!$H$2:$H555,"Invalid")</f>
        <v>0</v>
      </c>
      <c r="AA9" s="8">
        <f>COUNTIFS('APS Tubes'!$I$2:$I555,T9,'APS Tubes'!$H$2:$H555,"Fail")</f>
        <v>0</v>
      </c>
      <c r="AB9" s="8">
        <f t="shared" si="10"/>
        <v>5</v>
      </c>
      <c r="AC9" s="8" t="b">
        <f t="shared" si="11"/>
        <v>1</v>
      </c>
      <c r="AD9" s="144"/>
      <c r="AE9" s="144"/>
    </row>
    <row r="10">
      <c r="A10" s="211">
        <v>44477.0</v>
      </c>
      <c r="B10" s="8">
        <f>IFERROR(__xludf.DUMMYFUNCTION("COUNTUNIQUEIFS('APS Tubes'!$A$2:$A555,'APS Tubes'!$B$2:$B555,A10)"),11.0)</f>
        <v>11</v>
      </c>
      <c r="C10" s="8">
        <f>COUNTIFS('APS Tubes'!$B$2:$B555,A10,'APS Tubes'!$H$2:$H555,"Negative")</f>
        <v>11</v>
      </c>
      <c r="D10" s="8">
        <f>COUNTIFS('APS Tubes'!$B$2:$B555,$A10,'APS Tubes'!$H$2:$H555,"Positive")</f>
        <v>0</v>
      </c>
      <c r="E10" s="8">
        <f>COUNTIFS('APS Tubes'!$B$2:$B555,$A10,'APS Tubes'!$H$2:$H555,"Inconclusive")</f>
        <v>0</v>
      </c>
      <c r="F10" s="8">
        <f>COUNTIFS('APS Tubes'!$B$2:$B555,$A10,'APS Tubes'!$H$2:$H555,"Null")</f>
        <v>0</v>
      </c>
      <c r="G10" s="8">
        <f>COUNTIFS('APS Tubes'!$B$2:$B555,$A10,'APS Tubes'!$H$2:$H555,"Invalid")</f>
        <v>0</v>
      </c>
      <c r="H10" s="8">
        <f>COUNTIFS('APS Tubes'!$B$2:$B555,$A10,'APS Tubes'!$H$2:$H555,"Fail")</f>
        <v>0</v>
      </c>
      <c r="I10" s="8">
        <f t="shared" si="1"/>
        <v>11</v>
      </c>
      <c r="J10" s="8" t="b">
        <f t="shared" si="2"/>
        <v>1</v>
      </c>
      <c r="K10" s="8" t="str">
        <f t="shared" si="3"/>
        <v/>
      </c>
      <c r="L10" s="8" t="str">
        <f t="shared" si="4"/>
        <v/>
      </c>
      <c r="M10" s="8" t="str">
        <f t="shared" si="5"/>
        <v/>
      </c>
      <c r="N10" s="8">
        <f t="shared" si="6"/>
        <v>0</v>
      </c>
      <c r="O10" s="8" t="str">
        <f t="shared" si="7"/>
        <v/>
      </c>
      <c r="P10" s="8" t="str">
        <f t="shared" si="8"/>
        <v/>
      </c>
      <c r="Q10" s="8" t="str">
        <f>IFERROR(__xludf.DUMMYFUNCTION("IF(COUNTUNIQUEIFS('APS Tubes'!$A$2:$A555,'APS Tubes'!$I$2:$I555,P10)&gt;0,COUNTUNIQUEIFS('APS Tubes'!$A$2:$A555,'APS Tubes'!$I$2:$I555,P10),IFERROR(0/0))"),"")</f>
        <v/>
      </c>
      <c r="R10" s="8" t="str">
        <f t="shared" si="9"/>
        <v/>
      </c>
      <c r="S10" s="197"/>
      <c r="T10" s="144">
        <v>44497.0</v>
      </c>
      <c r="U10" s="8">
        <f>IFERROR(__xludf.DUMMYFUNCTION("COUNTUNIQUEIFS('APS Tubes'!$A$2:$A555,'APS Tubes'!$I$2:$I555,T10)"),3.0)</f>
        <v>3</v>
      </c>
      <c r="V10" s="8">
        <f>COUNTIFS('APS Tubes'!$I$2:$I555,T10,'APS Tubes'!$H$2:$H555,"Negative")</f>
        <v>3</v>
      </c>
      <c r="W10" s="8">
        <f>COUNTIFS('APS Tubes'!$I$2:$I555,T10,'APS Tubes'!$H$2:$H555,"Positive")</f>
        <v>0</v>
      </c>
      <c r="X10" s="8">
        <f>COUNTIFS('APS Tubes'!$I$2:$I555,T10,'APS Tubes'!$H$2:$H555,"Inconclusive")</f>
        <v>0</v>
      </c>
      <c r="Y10" s="8">
        <f>COUNTIFS('APS Tubes'!$I$2:$I555,T10,'APS Tubes'!$H$2:$H555,"Null")</f>
        <v>0</v>
      </c>
      <c r="Z10" s="8">
        <f>COUNTIFS('APS Tubes'!$I$2:$I555,T10,'APS Tubes'!$H$2:$H555,"Invalid")</f>
        <v>0</v>
      </c>
      <c r="AA10" s="8">
        <f>COUNTIFS('APS Tubes'!$I$2:$I555,T10,'APS Tubes'!$H$2:$H555,"Fail")</f>
        <v>0</v>
      </c>
      <c r="AB10" s="8">
        <f t="shared" si="10"/>
        <v>3</v>
      </c>
      <c r="AC10" s="8" t="b">
        <f t="shared" si="11"/>
        <v>1</v>
      </c>
      <c r="AD10" s="144"/>
      <c r="AE10" s="144"/>
    </row>
    <row r="11">
      <c r="A11" s="211">
        <v>44480.0</v>
      </c>
      <c r="B11" s="8">
        <f>IFERROR(__xludf.DUMMYFUNCTION("COUNTUNIQUEIFS('APS Tubes'!$A$2:$A555,'APS Tubes'!$B$2:$B555,A11)"),27.0)</f>
        <v>27</v>
      </c>
      <c r="C11" s="8">
        <f>COUNTIFS('APS Tubes'!$B$2:$B555,A11,'APS Tubes'!$H$2:$H555,"Negative")</f>
        <v>27</v>
      </c>
      <c r="D11" s="8">
        <f>COUNTIFS('APS Tubes'!$B$2:$B555,$A11,'APS Tubes'!$H$2:$H555,"Positive")</f>
        <v>0</v>
      </c>
      <c r="E11" s="8">
        <f>COUNTIFS('APS Tubes'!$B$2:$B555,$A11,'APS Tubes'!$H$2:$H555,"Inconclusive")</f>
        <v>0</v>
      </c>
      <c r="F11" s="8">
        <f>COUNTIFS('APS Tubes'!$B$2:$B555,$A11,'APS Tubes'!$H$2:$H555,"Null")</f>
        <v>0</v>
      </c>
      <c r="G11" s="8">
        <f>COUNTIFS('APS Tubes'!$B$2:$B555,$A11,'APS Tubes'!$H$2:$H555,"Invalid")</f>
        <v>0</v>
      </c>
      <c r="H11" s="8">
        <f>COUNTIFS('APS Tubes'!$B$2:$B555,$A11,'APS Tubes'!$H$2:$H555,"Fail")</f>
        <v>0</v>
      </c>
      <c r="I11" s="8">
        <f t="shared" si="1"/>
        <v>27</v>
      </c>
      <c r="J11" s="8" t="b">
        <f t="shared" si="2"/>
        <v>1</v>
      </c>
      <c r="K11" s="8" t="str">
        <f t="shared" si="3"/>
        <v/>
      </c>
      <c r="L11" s="8" t="str">
        <f t="shared" si="4"/>
        <v/>
      </c>
      <c r="M11" s="8" t="str">
        <f t="shared" si="5"/>
        <v/>
      </c>
      <c r="N11" s="8">
        <f t="shared" si="6"/>
        <v>0</v>
      </c>
      <c r="O11" s="8" t="str">
        <f t="shared" si="7"/>
        <v/>
      </c>
      <c r="P11" s="8" t="str">
        <f t="shared" si="8"/>
        <v/>
      </c>
      <c r="Q11" s="8" t="str">
        <f>IFERROR(__xludf.DUMMYFUNCTION("IF(COUNTUNIQUEIFS('APS Tubes'!$A$2:$A555,'APS Tubes'!$I$2:$I555,P11)&gt;0,COUNTUNIQUEIFS('APS Tubes'!$A$2:$A555,'APS Tubes'!$I$2:$I555,P11),IFERROR(0/0))"),"")</f>
        <v/>
      </c>
      <c r="R11" s="8" t="str">
        <f t="shared" si="9"/>
        <v/>
      </c>
      <c r="S11" s="197"/>
      <c r="T11" s="144">
        <v>44498.0</v>
      </c>
      <c r="U11" s="8">
        <f>IFERROR(__xludf.DUMMYFUNCTION("COUNTUNIQUEIFS('APS Tubes'!$A$2:$A555,'APS Tubes'!$I$2:$I555,T11)"),8.0)</f>
        <v>8</v>
      </c>
      <c r="V11" s="8">
        <f>COUNTIFS('APS Tubes'!$I$2:$I555,T11,'APS Tubes'!$H$2:$H555,"Negative")</f>
        <v>8</v>
      </c>
      <c r="W11" s="8">
        <f>COUNTIFS('APS Tubes'!$I$2:$I555,T11,'APS Tubes'!$H$2:$H555,"Positive")</f>
        <v>0</v>
      </c>
      <c r="X11" s="8">
        <f>COUNTIFS('APS Tubes'!$I$2:$I555,T11,'APS Tubes'!$H$2:$H555,"Inconclusive")</f>
        <v>0</v>
      </c>
      <c r="Y11" s="8">
        <f>COUNTIFS('APS Tubes'!$I$2:$I555,T11,'APS Tubes'!$H$2:$H555,"Null")</f>
        <v>0</v>
      </c>
      <c r="Z11" s="8">
        <f>COUNTIFS('APS Tubes'!$I$2:$I555,T11,'APS Tubes'!$H$2:$H555,"Invalid")</f>
        <v>0</v>
      </c>
      <c r="AA11" s="8">
        <f>COUNTIFS('APS Tubes'!$I$2:$I555,T11,'APS Tubes'!$H$2:$H555,"Fail")</f>
        <v>0</v>
      </c>
      <c r="AB11" s="8">
        <f t="shared" si="10"/>
        <v>8</v>
      </c>
      <c r="AC11" s="8" t="b">
        <f t="shared" si="11"/>
        <v>1</v>
      </c>
      <c r="AD11" s="144"/>
      <c r="AE11" s="144"/>
    </row>
    <row r="12">
      <c r="A12" s="211">
        <v>44481.0</v>
      </c>
      <c r="B12" s="8">
        <f>IFERROR(__xludf.DUMMYFUNCTION("COUNTUNIQUEIFS('APS Tubes'!$A$2:$A555,'APS Tubes'!$B$2:$B555,A12)"),5.0)</f>
        <v>5</v>
      </c>
      <c r="C12" s="8">
        <f>COUNTIFS('APS Tubes'!$B$2:$B555,A12,'APS Tubes'!$H$2:$H555,"Negative")</f>
        <v>5</v>
      </c>
      <c r="D12" s="8">
        <f>COUNTIFS('APS Tubes'!$B$2:$B555,$A12,'APS Tubes'!$H$2:$H555,"Positive")</f>
        <v>0</v>
      </c>
      <c r="E12" s="8">
        <f>COUNTIFS('APS Tubes'!$B$2:$B555,$A12,'APS Tubes'!$H$2:$H555,"Inconclusive")</f>
        <v>0</v>
      </c>
      <c r="F12" s="8">
        <f>COUNTIFS('APS Tubes'!$B$2:$B555,$A12,'APS Tubes'!$H$2:$H555,"Null")</f>
        <v>0</v>
      </c>
      <c r="G12" s="8">
        <f>COUNTIFS('APS Tubes'!$B$2:$B555,$A12,'APS Tubes'!$H$2:$H555,"Invalid")</f>
        <v>0</v>
      </c>
      <c r="H12" s="8">
        <f>COUNTIFS('APS Tubes'!$B$2:$B555,$A12,'APS Tubes'!$H$2:$H555,"Fail")</f>
        <v>0</v>
      </c>
      <c r="I12" s="8">
        <f t="shared" si="1"/>
        <v>5</v>
      </c>
      <c r="J12" s="8" t="b">
        <f t="shared" si="2"/>
        <v>1</v>
      </c>
      <c r="K12" s="8">
        <f t="shared" si="3"/>
        <v>3</v>
      </c>
      <c r="L12" s="8">
        <f t="shared" si="4"/>
        <v>-2</v>
      </c>
      <c r="M12" s="8" t="str">
        <f t="shared" si="5"/>
        <v/>
      </c>
      <c r="N12" s="8">
        <f t="shared" si="6"/>
        <v>0</v>
      </c>
      <c r="O12" s="8" t="str">
        <f t="shared" si="7"/>
        <v/>
      </c>
      <c r="P12" s="212">
        <f t="shared" si="8"/>
        <v>44481</v>
      </c>
      <c r="Q12" s="8">
        <f>IFERROR(__xludf.DUMMYFUNCTION("IF(COUNTUNIQUEIFS('APS Tubes'!$A$2:$A555,'APS Tubes'!$I$2:$I555,P12)&gt;0,COUNTUNIQUEIFS('APS Tubes'!$A$2:$A555,'APS Tubes'!$I$2:$I555,P12),IFERROR(0/0))"),3.0)</f>
        <v>3</v>
      </c>
      <c r="R12" s="8" t="str">
        <f t="shared" si="9"/>
        <v/>
      </c>
      <c r="S12" s="197"/>
      <c r="T12" s="144">
        <v>44501.0</v>
      </c>
      <c r="U12" s="8">
        <f>IFERROR(__xludf.DUMMYFUNCTION("COUNTUNIQUEIFS('APS Tubes'!$A$2:$A555,'APS Tubes'!$I$2:$I555,T12)"),15.0)</f>
        <v>15</v>
      </c>
      <c r="V12" s="8">
        <f>COUNTIFS('APS Tubes'!$I$2:$I555,T12,'APS Tubes'!$H$2:$H555,"Negative")</f>
        <v>15</v>
      </c>
      <c r="W12" s="8">
        <f>COUNTIFS('APS Tubes'!$I$2:$I555,T12,'APS Tubes'!$H$2:$H555,"Positive")</f>
        <v>0</v>
      </c>
      <c r="X12" s="8">
        <f>COUNTIFS('APS Tubes'!$I$2:$I555,T12,'APS Tubes'!$H$2:$H555,"Inconclusive")</f>
        <v>0</v>
      </c>
      <c r="Y12" s="8">
        <f>COUNTIFS('APS Tubes'!$I$2:$I555,T12,'APS Tubes'!$H$2:$H555,"Null")</f>
        <v>0</v>
      </c>
      <c r="Z12" s="8">
        <f>COUNTIFS('APS Tubes'!$I$2:$I555,T12,'APS Tubes'!$H$2:$H555,"Invalid")</f>
        <v>0</v>
      </c>
      <c r="AA12" s="8">
        <f>COUNTIFS('APS Tubes'!$I$2:$I555,T12,'APS Tubes'!$H$2:$H555,"Fail")</f>
        <v>0</v>
      </c>
      <c r="AB12" s="8">
        <f t="shared" si="10"/>
        <v>15</v>
      </c>
      <c r="AC12" s="8" t="b">
        <f t="shared" si="11"/>
        <v>1</v>
      </c>
      <c r="AD12" s="144"/>
      <c r="AE12" s="144"/>
    </row>
    <row r="13">
      <c r="A13" s="211">
        <v>44482.0</v>
      </c>
      <c r="B13" s="8">
        <f>IFERROR(__xludf.DUMMYFUNCTION("COUNTUNIQUEIFS('APS Tubes'!$A$2:$A555,'APS Tubes'!$B$2:$B555,A13)"),34.0)</f>
        <v>34</v>
      </c>
      <c r="C13" s="8">
        <f>COUNTIFS('APS Tubes'!$B$2:$B555,A13,'APS Tubes'!$H$2:$H555,"Negative")</f>
        <v>34</v>
      </c>
      <c r="D13" s="8">
        <f>COUNTIFS('APS Tubes'!$B$2:$B555,$A13,'APS Tubes'!$H$2:$H555,"Positive")</f>
        <v>0</v>
      </c>
      <c r="E13" s="8">
        <f>COUNTIFS('APS Tubes'!$B$2:$B555,$A13,'APS Tubes'!$H$2:$H555,"Inconclusive")</f>
        <v>0</v>
      </c>
      <c r="F13" s="8">
        <f>COUNTIFS('APS Tubes'!$B$2:$B555,$A13,'APS Tubes'!$H$2:$H555,"Null")</f>
        <v>0</v>
      </c>
      <c r="G13" s="8">
        <f>COUNTIFS('APS Tubes'!$B$2:$B555,$A13,'APS Tubes'!$H$2:$H555,"Invalid")</f>
        <v>0</v>
      </c>
      <c r="H13" s="8">
        <f>COUNTIFS('APS Tubes'!$B$2:$B555,$A13,'APS Tubes'!$H$2:$H555,"Fail")</f>
        <v>0</v>
      </c>
      <c r="I13" s="8">
        <f t="shared" si="1"/>
        <v>34</v>
      </c>
      <c r="J13" s="8" t="b">
        <f t="shared" si="2"/>
        <v>1</v>
      </c>
      <c r="K13" s="8">
        <f t="shared" si="3"/>
        <v>34</v>
      </c>
      <c r="L13" s="8">
        <f t="shared" si="4"/>
        <v>0</v>
      </c>
      <c r="M13" s="8" t="b">
        <f t="shared" si="5"/>
        <v>1</v>
      </c>
      <c r="N13" s="8">
        <f t="shared" si="6"/>
        <v>0</v>
      </c>
      <c r="O13" s="8" t="str">
        <f t="shared" si="7"/>
        <v/>
      </c>
      <c r="P13" s="212">
        <f t="shared" si="8"/>
        <v>44482</v>
      </c>
      <c r="Q13" s="8">
        <f>IFERROR(__xludf.DUMMYFUNCTION("IF(COUNTUNIQUEIFS('APS Tubes'!$A$2:$A555,'APS Tubes'!$I$2:$I555,P13)&gt;0,COUNTUNIQUEIFS('APS Tubes'!$A$2:$A555,'APS Tubes'!$I$2:$I555,P13),IFERROR(0/0))"),34.0)</f>
        <v>34</v>
      </c>
      <c r="R13" s="8" t="b">
        <f t="shared" si="9"/>
        <v>1</v>
      </c>
      <c r="S13" s="197"/>
      <c r="T13" s="144">
        <v>44503.0</v>
      </c>
      <c r="U13" s="8">
        <f>IFERROR(__xludf.DUMMYFUNCTION("COUNTUNIQUEIFS('APS Tubes'!$A$2:$A555,'APS Tubes'!$I$2:$I555,T13)"),26.0)</f>
        <v>26</v>
      </c>
      <c r="V13" s="8">
        <f>COUNTIFS('APS Tubes'!$I$2:$I555,T13,'APS Tubes'!$H$2:$H555,"Negative")</f>
        <v>26</v>
      </c>
      <c r="W13" s="8">
        <f>COUNTIFS('APS Tubes'!$I$2:$I555,T13,'APS Tubes'!$H$2:$H555,"Positive")</f>
        <v>0</v>
      </c>
      <c r="X13" s="8">
        <f>COUNTIFS('APS Tubes'!$I$2:$I555,T13,'APS Tubes'!$H$2:$H555,"Inconclusive")</f>
        <v>0</v>
      </c>
      <c r="Y13" s="8">
        <f>COUNTIFS('APS Tubes'!$I$2:$I555,T13,'APS Tubes'!$H$2:$H555,"Null")</f>
        <v>0</v>
      </c>
      <c r="Z13" s="8">
        <f>COUNTIFS('APS Tubes'!$I$2:$I555,T13,'APS Tubes'!$H$2:$H555,"Invalid")</f>
        <v>0</v>
      </c>
      <c r="AA13" s="8">
        <f>COUNTIFS('APS Tubes'!$I$2:$I555,T13,'APS Tubes'!$H$2:$H555,"Fail")</f>
        <v>0</v>
      </c>
      <c r="AB13" s="8">
        <f t="shared" si="10"/>
        <v>26</v>
      </c>
      <c r="AC13" s="8" t="b">
        <f t="shared" si="11"/>
        <v>1</v>
      </c>
      <c r="AD13" s="144"/>
      <c r="AE13" s="144"/>
    </row>
    <row r="14">
      <c r="A14" s="211">
        <v>44483.0</v>
      </c>
      <c r="B14" s="8">
        <f>IFERROR(__xludf.DUMMYFUNCTION("COUNTUNIQUEIFS('APS Tubes'!$A$2:$A555,'APS Tubes'!$B$2:$B555,A14)"),7.0)</f>
        <v>7</v>
      </c>
      <c r="C14" s="8">
        <f>COUNTIFS('APS Tubes'!$B$2:$B555,A14,'APS Tubes'!$H$2:$H555,"Negative")</f>
        <v>7</v>
      </c>
      <c r="D14" s="8">
        <f>COUNTIFS('APS Tubes'!$B$2:$B555,$A14,'APS Tubes'!$H$2:$H555,"Positive")</f>
        <v>0</v>
      </c>
      <c r="E14" s="8">
        <f>COUNTIFS('APS Tubes'!$B$2:$B555,$A14,'APS Tubes'!$H$2:$H555,"Inconclusive")</f>
        <v>0</v>
      </c>
      <c r="F14" s="8">
        <f>COUNTIFS('APS Tubes'!$B$2:$B555,$A14,'APS Tubes'!$H$2:$H555,"Null")</f>
        <v>0</v>
      </c>
      <c r="G14" s="8">
        <f>COUNTIFS('APS Tubes'!$B$2:$B555,$A14,'APS Tubes'!$H$2:$H555,"Invalid")</f>
        <v>0</v>
      </c>
      <c r="H14" s="8">
        <f>COUNTIFS('APS Tubes'!$B$2:$B555,$A14,'APS Tubes'!$H$2:$H555,"Fail")</f>
        <v>0</v>
      </c>
      <c r="I14" s="8">
        <f t="shared" si="1"/>
        <v>7</v>
      </c>
      <c r="J14" s="8" t="b">
        <f t="shared" si="2"/>
        <v>1</v>
      </c>
      <c r="K14" s="8" t="str">
        <f t="shared" si="3"/>
        <v/>
      </c>
      <c r="L14" s="8" t="str">
        <f t="shared" si="4"/>
        <v/>
      </c>
      <c r="M14" s="8" t="str">
        <f t="shared" si="5"/>
        <v/>
      </c>
      <c r="N14" s="8">
        <f t="shared" si="6"/>
        <v>0</v>
      </c>
      <c r="O14" s="8" t="str">
        <f t="shared" si="7"/>
        <v/>
      </c>
      <c r="P14" s="8" t="str">
        <f t="shared" si="8"/>
        <v/>
      </c>
      <c r="Q14" s="8" t="str">
        <f>IFERROR(__xludf.DUMMYFUNCTION("IF(COUNTUNIQUEIFS('APS Tubes'!$A$2:$A555,'APS Tubes'!$I$2:$I555,P14)&gt;0,COUNTUNIQUEIFS('APS Tubes'!$A$2:$A555,'APS Tubes'!$I$2:$I555,P14),IFERROR(0/0))"),"")</f>
        <v/>
      </c>
      <c r="R14" s="8" t="str">
        <f t="shared" si="9"/>
        <v/>
      </c>
      <c r="S14" s="197"/>
      <c r="T14" s="144">
        <v>44505.0</v>
      </c>
      <c r="U14" s="8">
        <f>IFERROR(__xludf.DUMMYFUNCTION("COUNTUNIQUEIFS('APS Tubes'!$A$2:$A555,'APS Tubes'!$I$2:$I555,T14)"),22.0)</f>
        <v>22</v>
      </c>
      <c r="V14" s="8">
        <f>COUNTIFS('APS Tubes'!$I$2:$I555,T14,'APS Tubes'!$H$2:$H555,"Negative")</f>
        <v>22</v>
      </c>
      <c r="W14" s="8">
        <f>COUNTIFS('APS Tubes'!$I$2:$I555,T14,'APS Tubes'!$H$2:$H555,"Positive")</f>
        <v>0</v>
      </c>
      <c r="X14" s="8">
        <f>COUNTIFS('APS Tubes'!$I$2:$I555,T14,'APS Tubes'!$H$2:$H555,"Inconclusive")</f>
        <v>0</v>
      </c>
      <c r="Y14" s="8">
        <f>COUNTIFS('APS Tubes'!$I$2:$I555,T14,'APS Tubes'!$H$2:$H555,"Null")</f>
        <v>0</v>
      </c>
      <c r="Z14" s="8">
        <f>COUNTIFS('APS Tubes'!$I$2:$I555,T14,'APS Tubes'!$H$2:$H555,"Invalid")</f>
        <v>0</v>
      </c>
      <c r="AA14" s="8">
        <f>COUNTIFS('APS Tubes'!$I$2:$I555,T14,'APS Tubes'!$H$2:$H555,"Fail")</f>
        <v>0</v>
      </c>
      <c r="AB14" s="8">
        <f t="shared" si="10"/>
        <v>22</v>
      </c>
      <c r="AC14" s="8" t="b">
        <f t="shared" si="11"/>
        <v>1</v>
      </c>
      <c r="AD14" s="144"/>
      <c r="AE14" s="144"/>
    </row>
    <row r="15">
      <c r="A15" s="211">
        <v>44484.0</v>
      </c>
      <c r="B15" s="8">
        <f>IFERROR(__xludf.DUMMYFUNCTION("COUNTUNIQUEIFS('APS Tubes'!$A$2:$A555,'APS Tubes'!$B$2:$B555,A15)"),6.0)</f>
        <v>6</v>
      </c>
      <c r="C15" s="8">
        <f>COUNTIFS('APS Tubes'!$B$2:$B555,A15,'APS Tubes'!$H$2:$H555,"Negative")</f>
        <v>6</v>
      </c>
      <c r="D15" s="8">
        <f>COUNTIFS('APS Tubes'!$B$2:$B555,$A15,'APS Tubes'!$H$2:$H555,"Positive")</f>
        <v>0</v>
      </c>
      <c r="E15" s="8">
        <f>COUNTIFS('APS Tubes'!$B$2:$B555,$A15,'APS Tubes'!$H$2:$H555,"Inconclusive")</f>
        <v>0</v>
      </c>
      <c r="F15" s="8">
        <f>COUNTIFS('APS Tubes'!$B$2:$B555,$A15,'APS Tubes'!$H$2:$H555,"Null")</f>
        <v>0</v>
      </c>
      <c r="G15" s="8">
        <f>COUNTIFS('APS Tubes'!$B$2:$B555,$A15,'APS Tubes'!$H$2:$H555,"Invalid")</f>
        <v>0</v>
      </c>
      <c r="H15" s="8">
        <f>COUNTIFS('APS Tubes'!$B$2:$B555,$A15,'APS Tubes'!$H$2:$H555,"Fail")</f>
        <v>0</v>
      </c>
      <c r="I15" s="8">
        <f t="shared" si="1"/>
        <v>6</v>
      </c>
      <c r="J15" s="8" t="b">
        <f t="shared" si="2"/>
        <v>1</v>
      </c>
      <c r="K15" s="8">
        <f t="shared" si="3"/>
        <v>10</v>
      </c>
      <c r="L15" s="8">
        <f t="shared" si="4"/>
        <v>4</v>
      </c>
      <c r="M15" s="8" t="str">
        <f t="shared" si="5"/>
        <v/>
      </c>
      <c r="N15" s="8">
        <f t="shared" si="6"/>
        <v>0</v>
      </c>
      <c r="O15" s="8" t="str">
        <f t="shared" si="7"/>
        <v/>
      </c>
      <c r="P15" s="212">
        <f t="shared" si="8"/>
        <v>44484</v>
      </c>
      <c r="Q15" s="8">
        <f>IFERROR(__xludf.DUMMYFUNCTION("IF(COUNTUNIQUEIFS('APS Tubes'!$A$2:$A555,'APS Tubes'!$I$2:$I555,P15)&gt;0,COUNTUNIQUEIFS('APS Tubes'!$A$2:$A555,'APS Tubes'!$I$2:$I555,P15),IFERROR(0/0))"),10.0)</f>
        <v>10</v>
      </c>
      <c r="R15" s="8" t="str">
        <f t="shared" si="9"/>
        <v/>
      </c>
      <c r="S15" s="197"/>
      <c r="T15" s="144">
        <v>44508.0</v>
      </c>
      <c r="U15" s="8">
        <f>IFERROR(__xludf.DUMMYFUNCTION("COUNTUNIQUEIFS('APS Tubes'!$A$2:$A555,'APS Tubes'!$I$2:$I555,T15)"),10.0)</f>
        <v>10</v>
      </c>
      <c r="V15" s="8">
        <f>COUNTIFS('APS Tubes'!$I$2:$I555,T15,'APS Tubes'!$H$2:$H555,"Negative")</f>
        <v>10</v>
      </c>
      <c r="W15" s="8">
        <f>COUNTIFS('APS Tubes'!$I$2:$I555,T15,'APS Tubes'!$H$2:$H555,"Positive")</f>
        <v>0</v>
      </c>
      <c r="X15" s="8">
        <f>COUNTIFS('APS Tubes'!$I$2:$I555,T15,'APS Tubes'!$H$2:$H555,"Inconclusive")</f>
        <v>0</v>
      </c>
      <c r="Y15" s="8">
        <f>COUNTIFS('APS Tubes'!$I$2:$I555,T15,'APS Tubes'!$H$2:$H555,"Null")</f>
        <v>0</v>
      </c>
      <c r="Z15" s="8">
        <f>COUNTIFS('APS Tubes'!$I$2:$I555,T15,'APS Tubes'!$H$2:$H555,"Invalid")</f>
        <v>0</v>
      </c>
      <c r="AA15" s="8">
        <f>COUNTIFS('APS Tubes'!$I$2:$I555,T15,'APS Tubes'!$H$2:$H555,"Fail")</f>
        <v>0</v>
      </c>
      <c r="AB15" s="8">
        <f t="shared" si="10"/>
        <v>10</v>
      </c>
      <c r="AC15" s="8" t="b">
        <f t="shared" si="11"/>
        <v>1</v>
      </c>
      <c r="AD15" s="144"/>
      <c r="AE15" s="144"/>
    </row>
    <row r="16">
      <c r="A16" s="211">
        <v>44488.0</v>
      </c>
      <c r="B16" s="8">
        <f>IFERROR(__xludf.DUMMYFUNCTION("COUNTUNIQUEIFS('APS Tubes'!$A$2:$A555,'APS Tubes'!$B$2:$B555,A16)"),25.0)</f>
        <v>25</v>
      </c>
      <c r="C16" s="8">
        <f>COUNTIFS('APS Tubes'!$B$2:$B555,A16,'APS Tubes'!$H$2:$H555,"Negative")</f>
        <v>25</v>
      </c>
      <c r="D16" s="8">
        <f>COUNTIFS('APS Tubes'!$B$2:$B555,$A16,'APS Tubes'!$H$2:$H555,"Positive")</f>
        <v>0</v>
      </c>
      <c r="E16" s="8">
        <f>COUNTIFS('APS Tubes'!$B$2:$B555,$A16,'APS Tubes'!$H$2:$H555,"Inconclusive")</f>
        <v>0</v>
      </c>
      <c r="F16" s="8">
        <f>COUNTIFS('APS Tubes'!$B$2:$B555,$A16,'APS Tubes'!$H$2:$H555,"Null")</f>
        <v>0</v>
      </c>
      <c r="G16" s="8">
        <f>COUNTIFS('APS Tubes'!$B$2:$B555,$A16,'APS Tubes'!$H$2:$H555,"Invalid")</f>
        <v>0</v>
      </c>
      <c r="H16" s="8">
        <f>COUNTIFS('APS Tubes'!$B$2:$B555,$A16,'APS Tubes'!$H$2:$H555,"Fail")</f>
        <v>0</v>
      </c>
      <c r="I16" s="8">
        <f t="shared" si="1"/>
        <v>25</v>
      </c>
      <c r="J16" s="8" t="b">
        <f t="shared" si="2"/>
        <v>1</v>
      </c>
      <c r="K16" s="8" t="str">
        <f t="shared" si="3"/>
        <v/>
      </c>
      <c r="L16" s="8" t="str">
        <f t="shared" si="4"/>
        <v/>
      </c>
      <c r="M16" s="8" t="str">
        <f t="shared" si="5"/>
        <v/>
      </c>
      <c r="N16" s="8">
        <f t="shared" si="6"/>
        <v>0</v>
      </c>
      <c r="O16" s="8" t="str">
        <f t="shared" si="7"/>
        <v/>
      </c>
      <c r="P16" s="8" t="str">
        <f t="shared" si="8"/>
        <v/>
      </c>
      <c r="Q16" s="8" t="str">
        <f>IFERROR(__xludf.DUMMYFUNCTION("IF(COUNTUNIQUEIFS('APS Tubes'!$A$2:$A555,'APS Tubes'!$I$2:$I555,P16)&gt;0,COUNTUNIQUEIFS('APS Tubes'!$A$2:$A555,'APS Tubes'!$I$2:$I555,P16),IFERROR(0/0))"),"")</f>
        <v/>
      </c>
      <c r="R16" s="8" t="str">
        <f t="shared" si="9"/>
        <v/>
      </c>
      <c r="S16" s="197"/>
      <c r="T16" s="144">
        <v>44509.0</v>
      </c>
      <c r="U16" s="8">
        <f>IFERROR(__xludf.DUMMYFUNCTION("COUNTUNIQUEIFS('APS Tubes'!$A$2:$A555,'APS Tubes'!$I$2:$I555,T16)"),23.0)</f>
        <v>23</v>
      </c>
      <c r="V16" s="8">
        <f>COUNTIFS('APS Tubes'!$I$2:$I555,T16,'APS Tubes'!$H$2:$H555,"Negative")</f>
        <v>23</v>
      </c>
      <c r="W16" s="8">
        <f>COUNTIFS('APS Tubes'!$I$2:$I555,T16,'APS Tubes'!$H$2:$H555,"Positive")</f>
        <v>0</v>
      </c>
      <c r="X16" s="8">
        <f>COUNTIFS('APS Tubes'!$I$2:$I555,T16,'APS Tubes'!$H$2:$H555,"Inconclusive")</f>
        <v>0</v>
      </c>
      <c r="Y16" s="8">
        <f>COUNTIFS('APS Tubes'!$I$2:$I555,T16,'APS Tubes'!$H$2:$H555,"Null")</f>
        <v>0</v>
      </c>
      <c r="Z16" s="8">
        <f>COUNTIFS('APS Tubes'!$I$2:$I555,T16,'APS Tubes'!$H$2:$H555,"Invalid")</f>
        <v>0</v>
      </c>
      <c r="AA16" s="8">
        <f>COUNTIFS('APS Tubes'!$I$2:$I555,T16,'APS Tubes'!$H$2:$H555,"Fail")</f>
        <v>0</v>
      </c>
      <c r="AB16" s="8">
        <f t="shared" si="10"/>
        <v>23</v>
      </c>
      <c r="AC16" s="8" t="b">
        <f t="shared" si="11"/>
        <v>1</v>
      </c>
      <c r="AD16" s="144"/>
      <c r="AE16" s="144"/>
    </row>
    <row r="17">
      <c r="A17" s="211">
        <v>44489.0</v>
      </c>
      <c r="B17" s="8">
        <f>IFERROR(__xludf.DUMMYFUNCTION("COUNTUNIQUEIFS('APS Tubes'!$A$2:$A555,'APS Tubes'!$B$2:$B555,A17)"),18.0)</f>
        <v>18</v>
      </c>
      <c r="C17" s="8">
        <f>COUNTIFS('APS Tubes'!$B$2:$B555,A17,'APS Tubes'!$H$2:$H555,"Negative")</f>
        <v>18</v>
      </c>
      <c r="D17" s="8">
        <f>COUNTIFS('APS Tubes'!$B$2:$B555,$A17,'APS Tubes'!$H$2:$H555,"Positive")</f>
        <v>0</v>
      </c>
      <c r="E17" s="8">
        <f>COUNTIFS('APS Tubes'!$B$2:$B555,$A17,'APS Tubes'!$H$2:$H555,"Inconclusive")</f>
        <v>0</v>
      </c>
      <c r="F17" s="8">
        <f>COUNTIFS('APS Tubes'!$B$2:$B555,$A17,'APS Tubes'!$H$2:$H555,"Null")</f>
        <v>0</v>
      </c>
      <c r="G17" s="8">
        <f>COUNTIFS('APS Tubes'!$B$2:$B555,$A17,'APS Tubes'!$H$2:$H555,"Invalid")</f>
        <v>0</v>
      </c>
      <c r="H17" s="8">
        <f>COUNTIFS('APS Tubes'!$B$2:$B555,$A17,'APS Tubes'!$H$2:$H555,"Fail")</f>
        <v>0</v>
      </c>
      <c r="I17" s="8">
        <f t="shared" si="1"/>
        <v>18</v>
      </c>
      <c r="J17" s="8" t="b">
        <f t="shared" si="2"/>
        <v>1</v>
      </c>
      <c r="K17" s="8">
        <f t="shared" si="3"/>
        <v>36</v>
      </c>
      <c r="L17" s="8">
        <f t="shared" si="4"/>
        <v>18</v>
      </c>
      <c r="M17" s="8" t="str">
        <f t="shared" si="5"/>
        <v/>
      </c>
      <c r="N17" s="8">
        <f t="shared" si="6"/>
        <v>0</v>
      </c>
      <c r="O17" s="8" t="str">
        <f t="shared" si="7"/>
        <v/>
      </c>
      <c r="P17" s="212">
        <f t="shared" si="8"/>
        <v>44489</v>
      </c>
      <c r="Q17" s="8">
        <f>IFERROR(__xludf.DUMMYFUNCTION("IF(COUNTUNIQUEIFS('APS Tubes'!$A$2:$A555,'APS Tubes'!$I$2:$I555,P17)&gt;0,COUNTUNIQUEIFS('APS Tubes'!$A$2:$A555,'APS Tubes'!$I$2:$I555,P17),IFERROR(0/0))"),36.0)</f>
        <v>36</v>
      </c>
      <c r="R17" s="8" t="str">
        <f t="shared" si="9"/>
        <v/>
      </c>
      <c r="S17" s="197"/>
      <c r="T17" s="144">
        <v>44512.0</v>
      </c>
      <c r="U17" s="8">
        <f>IFERROR(__xludf.DUMMYFUNCTION("COUNTUNIQUEIFS('APS Tubes'!$A$2:$A555,'APS Tubes'!$I$2:$I555,T17)"),27.0)</f>
        <v>27</v>
      </c>
      <c r="V17" s="8">
        <f>COUNTIFS('APS Tubes'!$I$2:$I555,T17,'APS Tubes'!$H$2:$H555,"Negative")</f>
        <v>27</v>
      </c>
      <c r="W17" s="8">
        <f>COUNTIFS('APS Tubes'!$I$2:$I555,T17,'APS Tubes'!$H$2:$H555,"Positive")</f>
        <v>0</v>
      </c>
      <c r="X17" s="8">
        <f>COUNTIFS('APS Tubes'!$I$2:$I555,T17,'APS Tubes'!$H$2:$H555,"Inconclusive")</f>
        <v>0</v>
      </c>
      <c r="Y17" s="8">
        <f>COUNTIFS('APS Tubes'!$I$2:$I555,T17,'APS Tubes'!$H$2:$H555,"Null")</f>
        <v>0</v>
      </c>
      <c r="Z17" s="8">
        <f>COUNTIFS('APS Tubes'!$I$2:$I555,T17,'APS Tubes'!$H$2:$H555,"Invalid")</f>
        <v>0</v>
      </c>
      <c r="AA17" s="8">
        <f>COUNTIFS('APS Tubes'!$I$2:$I555,T17,'APS Tubes'!$H$2:$H555,"Fail")</f>
        <v>0</v>
      </c>
      <c r="AB17" s="8">
        <f t="shared" si="10"/>
        <v>27</v>
      </c>
      <c r="AC17" s="8" t="b">
        <f t="shared" si="11"/>
        <v>1</v>
      </c>
      <c r="AD17" s="144"/>
      <c r="AE17" s="144"/>
    </row>
    <row r="18">
      <c r="A18" s="211">
        <v>44490.0</v>
      </c>
      <c r="B18" s="8">
        <f>IFERROR(__xludf.DUMMYFUNCTION("COUNTUNIQUEIFS('APS Tubes'!$A$2:$A555,'APS Tubes'!$B$2:$B555,A18)"),11.0)</f>
        <v>11</v>
      </c>
      <c r="C18" s="8">
        <f>COUNTIFS('APS Tubes'!$B$2:$B555,A18,'APS Tubes'!$H$2:$H555,"Negative")</f>
        <v>11</v>
      </c>
      <c r="D18" s="8">
        <f>COUNTIFS('APS Tubes'!$B$2:$B555,$A18,'APS Tubes'!$H$2:$H555,"Positive")</f>
        <v>0</v>
      </c>
      <c r="E18" s="8">
        <f>COUNTIFS('APS Tubes'!$B$2:$B555,$A18,'APS Tubes'!$H$2:$H555,"Inconclusive")</f>
        <v>0</v>
      </c>
      <c r="F18" s="8">
        <f>COUNTIFS('APS Tubes'!$B$2:$B555,$A18,'APS Tubes'!$H$2:$H555,"Null")</f>
        <v>0</v>
      </c>
      <c r="G18" s="8">
        <f>COUNTIFS('APS Tubes'!$B$2:$B555,$A18,'APS Tubes'!$H$2:$H555,"Invalid")</f>
        <v>0</v>
      </c>
      <c r="H18" s="8">
        <f>COUNTIFS('APS Tubes'!$B$2:$B555,$A18,'APS Tubes'!$H$2:$H555,"Fail")</f>
        <v>0</v>
      </c>
      <c r="I18" s="8">
        <f t="shared" si="1"/>
        <v>11</v>
      </c>
      <c r="J18" s="8" t="b">
        <f t="shared" si="2"/>
        <v>1</v>
      </c>
      <c r="K18" s="8">
        <f t="shared" si="3"/>
        <v>11</v>
      </c>
      <c r="L18" s="8">
        <f t="shared" si="4"/>
        <v>0</v>
      </c>
      <c r="M18" s="8" t="b">
        <f t="shared" si="5"/>
        <v>1</v>
      </c>
      <c r="N18" s="8">
        <f t="shared" si="6"/>
        <v>0</v>
      </c>
      <c r="O18" s="8" t="str">
        <f t="shared" si="7"/>
        <v/>
      </c>
      <c r="P18" s="212">
        <f t="shared" si="8"/>
        <v>44490</v>
      </c>
      <c r="Q18" s="8">
        <f>IFERROR(__xludf.DUMMYFUNCTION("IF(COUNTUNIQUEIFS('APS Tubes'!$A$2:$A555,'APS Tubes'!$I$2:$I555,P18)&gt;0,COUNTUNIQUEIFS('APS Tubes'!$A$2:$A555,'APS Tubes'!$I$2:$I555,P18),IFERROR(0/0))"),11.0)</f>
        <v>11</v>
      </c>
      <c r="R18" s="8" t="b">
        <f t="shared" si="9"/>
        <v>1</v>
      </c>
      <c r="S18" s="197"/>
      <c r="T18" s="144">
        <v>44515.0</v>
      </c>
      <c r="U18" s="8">
        <f>IFERROR(__xludf.DUMMYFUNCTION("COUNTUNIQUEIFS('APS Tubes'!$A$2:$A555,'APS Tubes'!$I$2:$I555,T18)"),21.0)</f>
        <v>21</v>
      </c>
      <c r="V18" s="8">
        <f>COUNTIFS('APS Tubes'!$I$2:$I555,T18,'APS Tubes'!$H$2:$H555,"Negative")</f>
        <v>21</v>
      </c>
      <c r="W18" s="8">
        <f>COUNTIFS('APS Tubes'!$I$2:$I555,T18,'APS Tubes'!$H$2:$H555,"Positive")</f>
        <v>0</v>
      </c>
      <c r="X18" s="8">
        <f>COUNTIFS('APS Tubes'!$I$2:$I555,T18,'APS Tubes'!$H$2:$H555,"Inconclusive")</f>
        <v>0</v>
      </c>
      <c r="Y18" s="8">
        <f>COUNTIFS('APS Tubes'!$I$2:$I555,T18,'APS Tubes'!$H$2:$H555,"Null")</f>
        <v>0</v>
      </c>
      <c r="Z18" s="8">
        <f>COUNTIFS('APS Tubes'!$I$2:$I555,T18,'APS Tubes'!$H$2:$H555,"Invalid")</f>
        <v>0</v>
      </c>
      <c r="AA18" s="8">
        <f>COUNTIFS('APS Tubes'!$I$2:$I555,T18,'APS Tubes'!$H$2:$H555,"Fail")</f>
        <v>0</v>
      </c>
      <c r="AB18" s="8">
        <f t="shared" si="10"/>
        <v>21</v>
      </c>
      <c r="AC18" s="8" t="b">
        <f t="shared" si="11"/>
        <v>1</v>
      </c>
      <c r="AD18" s="144"/>
      <c r="AE18" s="144"/>
    </row>
    <row r="19">
      <c r="A19" s="211">
        <v>44491.0</v>
      </c>
      <c r="B19" s="8">
        <f>IFERROR(__xludf.DUMMYFUNCTION("COUNTUNIQUEIFS('APS Tubes'!$A$2:$A555,'APS Tubes'!$B$2:$B555,A19)"),10.0)</f>
        <v>10</v>
      </c>
      <c r="C19" s="8">
        <f>COUNTIFS('APS Tubes'!$B$2:$B555,A19,'APS Tubes'!$H$2:$H555,"Negative")</f>
        <v>10</v>
      </c>
      <c r="D19" s="8">
        <f>COUNTIFS('APS Tubes'!$B$2:$B555,$A19,'APS Tubes'!$H$2:$H555,"Positive")</f>
        <v>0</v>
      </c>
      <c r="E19" s="8">
        <f>COUNTIFS('APS Tubes'!$B$2:$B555,$A19,'APS Tubes'!$H$2:$H555,"Inconclusive")</f>
        <v>0</v>
      </c>
      <c r="F19" s="8">
        <f>COUNTIFS('APS Tubes'!$B$2:$B555,$A19,'APS Tubes'!$H$2:$H555,"Null")</f>
        <v>0</v>
      </c>
      <c r="G19" s="8">
        <f>COUNTIFS('APS Tubes'!$B$2:$B555,$A19,'APS Tubes'!$H$2:$H555,"Invalid")</f>
        <v>0</v>
      </c>
      <c r="H19" s="8">
        <f>COUNTIFS('APS Tubes'!$B$2:$B555,$A19,'APS Tubes'!$H$2:$H555,"Fail")</f>
        <v>0</v>
      </c>
      <c r="I19" s="8">
        <f t="shared" si="1"/>
        <v>10</v>
      </c>
      <c r="J19" s="8" t="b">
        <f t="shared" si="2"/>
        <v>1</v>
      </c>
      <c r="K19" s="8">
        <f t="shared" si="3"/>
        <v>14</v>
      </c>
      <c r="L19" s="8">
        <f t="shared" si="4"/>
        <v>4</v>
      </c>
      <c r="M19" s="8" t="str">
        <f t="shared" si="5"/>
        <v/>
      </c>
      <c r="N19" s="8">
        <f t="shared" si="6"/>
        <v>0</v>
      </c>
      <c r="O19" s="8" t="str">
        <f t="shared" si="7"/>
        <v/>
      </c>
      <c r="P19" s="212">
        <f t="shared" si="8"/>
        <v>44491</v>
      </c>
      <c r="Q19" s="8">
        <f>IFERROR(__xludf.DUMMYFUNCTION("IF(COUNTUNIQUEIFS('APS Tubes'!$A$2:$A555,'APS Tubes'!$I$2:$I555,P19)&gt;0,COUNTUNIQUEIFS('APS Tubes'!$A$2:$A555,'APS Tubes'!$I$2:$I555,P19),IFERROR(0/0))"),14.0)</f>
        <v>14</v>
      </c>
      <c r="R19" s="8" t="str">
        <f t="shared" si="9"/>
        <v/>
      </c>
      <c r="S19" s="197"/>
      <c r="T19" s="144">
        <v>44517.0</v>
      </c>
      <c r="U19" s="8">
        <f>IFERROR(__xludf.DUMMYFUNCTION("COUNTUNIQUEIFS('APS Tubes'!$A$2:$A555,'APS Tubes'!$I$2:$I555,T19)"),21.0)</f>
        <v>21</v>
      </c>
      <c r="V19" s="8">
        <f>COUNTIFS('APS Tubes'!$I$2:$I555,T19,'APS Tubes'!$H$2:$H555,"Negative")</f>
        <v>21</v>
      </c>
      <c r="W19" s="8">
        <f>COUNTIFS('APS Tubes'!$I$2:$I555,T19,'APS Tubes'!$H$2:$H555,"Positive")</f>
        <v>0</v>
      </c>
      <c r="X19" s="8">
        <f>COUNTIFS('APS Tubes'!$I$2:$I555,T19,'APS Tubes'!$H$2:$H555,"Inconclusive")</f>
        <v>0</v>
      </c>
      <c r="Y19" s="8">
        <f>COUNTIFS('APS Tubes'!$I$2:$I555,T19,'APS Tubes'!$H$2:$H555,"Null")</f>
        <v>0</v>
      </c>
      <c r="Z19" s="8">
        <f>COUNTIFS('APS Tubes'!$I$2:$I555,T19,'APS Tubes'!$H$2:$H555,"Invalid")</f>
        <v>0</v>
      </c>
      <c r="AA19" s="8">
        <f>COUNTIFS('APS Tubes'!$I$2:$I555,T19,'APS Tubes'!$H$2:$H555,"Fail")</f>
        <v>0</v>
      </c>
      <c r="AB19" s="8">
        <f t="shared" si="10"/>
        <v>21</v>
      </c>
      <c r="AC19" s="8" t="b">
        <f t="shared" si="11"/>
        <v>1</v>
      </c>
      <c r="AD19" s="144"/>
      <c r="AE19" s="144"/>
    </row>
    <row r="20">
      <c r="A20" s="211">
        <v>44494.0</v>
      </c>
      <c r="B20" s="8">
        <f>IFERROR(__xludf.DUMMYFUNCTION("COUNTUNIQUEIFS('APS Tubes'!$A$2:$A555,'APS Tubes'!$B$2:$B555,A20)"),24.0)</f>
        <v>24</v>
      </c>
      <c r="C20" s="8">
        <f>COUNTIFS('APS Tubes'!$B$2:$B555,A20,'APS Tubes'!$H$2:$H555,"Negative")</f>
        <v>24</v>
      </c>
      <c r="D20" s="8">
        <f>COUNTIFS('APS Tubes'!$B$2:$B555,$A20,'APS Tubes'!$H$2:$H555,"Positive")</f>
        <v>0</v>
      </c>
      <c r="E20" s="8">
        <f>COUNTIFS('APS Tubes'!$B$2:$B555,$A20,'APS Tubes'!$H$2:$H555,"Inconclusive")</f>
        <v>0</v>
      </c>
      <c r="F20" s="8">
        <f>COUNTIFS('APS Tubes'!$B$2:$B555,$A20,'APS Tubes'!$H$2:$H555,"Null")</f>
        <v>0</v>
      </c>
      <c r="G20" s="8">
        <f>COUNTIFS('APS Tubes'!$B$2:$B555,$A20,'APS Tubes'!$H$2:$H555,"Invalid")</f>
        <v>0</v>
      </c>
      <c r="H20" s="8">
        <f>COUNTIFS('APS Tubes'!$B$2:$B555,$A20,'APS Tubes'!$H$2:$H555,"Fail")</f>
        <v>0</v>
      </c>
      <c r="I20" s="8">
        <f t="shared" si="1"/>
        <v>24</v>
      </c>
      <c r="J20" s="8" t="b">
        <f t="shared" si="2"/>
        <v>1</v>
      </c>
      <c r="K20" s="8">
        <f t="shared" si="3"/>
        <v>24</v>
      </c>
      <c r="L20" s="8">
        <f t="shared" si="4"/>
        <v>0</v>
      </c>
      <c r="M20" s="8" t="b">
        <f t="shared" si="5"/>
        <v>1</v>
      </c>
      <c r="N20" s="8">
        <f t="shared" si="6"/>
        <v>0</v>
      </c>
      <c r="O20" s="8" t="str">
        <f t="shared" si="7"/>
        <v/>
      </c>
      <c r="P20" s="212">
        <f t="shared" si="8"/>
        <v>44494</v>
      </c>
      <c r="Q20" s="8">
        <f>IFERROR(__xludf.DUMMYFUNCTION("IF(COUNTUNIQUEIFS('APS Tubes'!$A$2:$A555,'APS Tubes'!$I$2:$I555,P20)&gt;0,COUNTUNIQUEIFS('APS Tubes'!$A$2:$A555,'APS Tubes'!$I$2:$I555,P20),IFERROR(0/0))"),24.0)</f>
        <v>24</v>
      </c>
      <c r="R20" s="8" t="b">
        <f t="shared" si="9"/>
        <v>1</v>
      </c>
      <c r="S20" s="197"/>
      <c r="T20" s="144">
        <v>44518.0</v>
      </c>
      <c r="U20" s="8">
        <f>IFERROR(__xludf.DUMMYFUNCTION("COUNTUNIQUEIFS('APS Tubes'!$A$2:$A555,'APS Tubes'!$I$2:$I555,T20)"),8.0)</f>
        <v>8</v>
      </c>
      <c r="V20" s="8">
        <f>COUNTIFS('APS Tubes'!$I$2:$I555,T20,'APS Tubes'!$H$2:$H555,"Negative")</f>
        <v>8</v>
      </c>
      <c r="W20" s="8">
        <f>COUNTIFS('APS Tubes'!$I$2:$I555,T20,'APS Tubes'!$H$2:$H555,"Positive")</f>
        <v>0</v>
      </c>
      <c r="X20" s="8">
        <f>COUNTIFS('APS Tubes'!$I$2:$I555,T20,'APS Tubes'!$H$2:$H555,"Inconclusive")</f>
        <v>0</v>
      </c>
      <c r="Y20" s="8">
        <f>COUNTIFS('APS Tubes'!$I$2:$I555,T20,'APS Tubes'!$H$2:$H555,"Null")</f>
        <v>0</v>
      </c>
      <c r="Z20" s="8">
        <f>COUNTIFS('APS Tubes'!$I$2:$I555,T20,'APS Tubes'!$H$2:$H555,"Invalid")</f>
        <v>0</v>
      </c>
      <c r="AA20" s="8">
        <f>COUNTIFS('APS Tubes'!$I$2:$I555,T20,'APS Tubes'!$H$2:$H555,"Fail")</f>
        <v>0</v>
      </c>
      <c r="AB20" s="8">
        <f t="shared" si="10"/>
        <v>8</v>
      </c>
      <c r="AC20" s="8" t="b">
        <f t="shared" si="11"/>
        <v>1</v>
      </c>
      <c r="AD20" s="144"/>
      <c r="AE20" s="144"/>
    </row>
    <row r="21">
      <c r="A21" s="211">
        <v>44495.0</v>
      </c>
      <c r="B21" s="8">
        <f>IFERROR(__xludf.DUMMYFUNCTION("COUNTUNIQUEIFS('APS Tubes'!$A$2:$A555,'APS Tubes'!$B$2:$B555,A21)"),6.0)</f>
        <v>6</v>
      </c>
      <c r="C21" s="8">
        <f>COUNTIFS('APS Tubes'!$B$2:$B555,A21,'APS Tubes'!$H$2:$H555,"Negative")</f>
        <v>6</v>
      </c>
      <c r="D21" s="8">
        <f>COUNTIFS('APS Tubes'!$B$2:$B555,$A21,'APS Tubes'!$H$2:$H555,"Positive")</f>
        <v>0</v>
      </c>
      <c r="E21" s="8">
        <f>COUNTIFS('APS Tubes'!$B$2:$B555,$A21,'APS Tubes'!$H$2:$H555,"Inconclusive")</f>
        <v>0</v>
      </c>
      <c r="F21" s="8">
        <f>COUNTIFS('APS Tubes'!$B$2:$B555,$A21,'APS Tubes'!$H$2:$H555,"Null")</f>
        <v>0</v>
      </c>
      <c r="G21" s="8">
        <f>COUNTIFS('APS Tubes'!$B$2:$B555,$A21,'APS Tubes'!$H$2:$H555,"Invalid")</f>
        <v>0</v>
      </c>
      <c r="H21" s="8">
        <f>COUNTIFS('APS Tubes'!$B$2:$B555,$A21,'APS Tubes'!$H$2:$H555,"Fail")</f>
        <v>0</v>
      </c>
      <c r="I21" s="8">
        <f t="shared" si="1"/>
        <v>6</v>
      </c>
      <c r="J21" s="8" t="b">
        <f t="shared" si="2"/>
        <v>1</v>
      </c>
      <c r="K21" s="8">
        <f t="shared" si="3"/>
        <v>5</v>
      </c>
      <c r="L21" s="8">
        <f t="shared" si="4"/>
        <v>-1</v>
      </c>
      <c r="M21" s="8" t="str">
        <f t="shared" si="5"/>
        <v/>
      </c>
      <c r="N21" s="8">
        <f t="shared" si="6"/>
        <v>0</v>
      </c>
      <c r="O21" s="8" t="str">
        <f t="shared" si="7"/>
        <v/>
      </c>
      <c r="P21" s="212">
        <f t="shared" si="8"/>
        <v>44495</v>
      </c>
      <c r="Q21" s="8">
        <f>IFERROR(__xludf.DUMMYFUNCTION("IF(COUNTUNIQUEIFS('APS Tubes'!$A$2:$A555,'APS Tubes'!$I$2:$I555,P21)&gt;0,COUNTUNIQUEIFS('APS Tubes'!$A$2:$A555,'APS Tubes'!$I$2:$I555,P21),IFERROR(0/0))"),5.0)</f>
        <v>5</v>
      </c>
      <c r="R21" s="8" t="str">
        <f t="shared" si="9"/>
        <v/>
      </c>
      <c r="S21" s="197"/>
      <c r="T21" s="144">
        <v>44519.0</v>
      </c>
      <c r="U21" s="8">
        <f>IFERROR(__xludf.DUMMYFUNCTION("COUNTUNIQUEIFS('APS Tubes'!$A$2:$A555,'APS Tubes'!$I$2:$I555,T21)"),22.0)</f>
        <v>22</v>
      </c>
      <c r="V21" s="8">
        <f>COUNTIFS('APS Tubes'!$I$2:$I555,T21,'APS Tubes'!$H$2:$H555,"Negative")</f>
        <v>22</v>
      </c>
      <c r="W21" s="8">
        <f>COUNTIFS('APS Tubes'!$I$2:$I555,T21,'APS Tubes'!$H$2:$H555,"Positive")</f>
        <v>0</v>
      </c>
      <c r="X21" s="8">
        <f>COUNTIFS('APS Tubes'!$I$2:$I555,T21,'APS Tubes'!$H$2:$H555,"Inconclusive")</f>
        <v>0</v>
      </c>
      <c r="Y21" s="8">
        <f>COUNTIFS('APS Tubes'!$I$2:$I555,T21,'APS Tubes'!$H$2:$H555,"Null")</f>
        <v>0</v>
      </c>
      <c r="Z21" s="8">
        <f>COUNTIFS('APS Tubes'!$I$2:$I555,T21,'APS Tubes'!$H$2:$H555,"Invalid")</f>
        <v>0</v>
      </c>
      <c r="AA21" s="8">
        <f>COUNTIFS('APS Tubes'!$I$2:$I555,T21,'APS Tubes'!$H$2:$H555,"Fail")</f>
        <v>0</v>
      </c>
      <c r="AB21" s="8">
        <f t="shared" si="10"/>
        <v>22</v>
      </c>
      <c r="AC21" s="8" t="b">
        <f t="shared" si="11"/>
        <v>1</v>
      </c>
      <c r="AD21" s="144"/>
      <c r="AE21" s="144"/>
    </row>
    <row r="22">
      <c r="A22" s="211">
        <v>44496.0</v>
      </c>
      <c r="B22" s="8">
        <f>IFERROR(__xludf.DUMMYFUNCTION("COUNTUNIQUEIFS('APS Tubes'!$A$2:$A555,'APS Tubes'!$B$2:$B555,A22)"),11.0)</f>
        <v>11</v>
      </c>
      <c r="C22" s="8">
        <f>COUNTIFS('APS Tubes'!$B$2:$B555,A22,'APS Tubes'!$H$2:$H555,"Negative")</f>
        <v>11</v>
      </c>
      <c r="D22" s="8">
        <f>COUNTIFS('APS Tubes'!$B$2:$B555,$A22,'APS Tubes'!$H$2:$H555,"Positive")</f>
        <v>0</v>
      </c>
      <c r="E22" s="8">
        <f>COUNTIFS('APS Tubes'!$B$2:$B555,$A22,'APS Tubes'!$H$2:$H555,"Inconclusive")</f>
        <v>0</v>
      </c>
      <c r="F22" s="8">
        <f>COUNTIFS('APS Tubes'!$B$2:$B555,$A22,'APS Tubes'!$H$2:$H555,"Null")</f>
        <v>0</v>
      </c>
      <c r="G22" s="8">
        <f>COUNTIFS('APS Tubes'!$B$2:$B555,$A22,'APS Tubes'!$H$2:$H555,"Invalid")</f>
        <v>0</v>
      </c>
      <c r="H22" s="8">
        <f>COUNTIFS('APS Tubes'!$B$2:$B555,$A22,'APS Tubes'!$H$2:$H555,"Fail")</f>
        <v>0</v>
      </c>
      <c r="I22" s="8">
        <f t="shared" si="1"/>
        <v>11</v>
      </c>
      <c r="J22" s="8" t="b">
        <f t="shared" si="2"/>
        <v>1</v>
      </c>
      <c r="K22" s="8" t="str">
        <f t="shared" si="3"/>
        <v/>
      </c>
      <c r="L22" s="8" t="str">
        <f t="shared" si="4"/>
        <v/>
      </c>
      <c r="M22" s="8" t="str">
        <f t="shared" si="5"/>
        <v/>
      </c>
      <c r="N22" s="8">
        <f t="shared" si="6"/>
        <v>0</v>
      </c>
      <c r="O22" s="8" t="str">
        <f t="shared" si="7"/>
        <v/>
      </c>
      <c r="P22" s="8" t="str">
        <f t="shared" si="8"/>
        <v/>
      </c>
      <c r="Q22" s="8" t="str">
        <f>IFERROR(__xludf.DUMMYFUNCTION("IF(COUNTUNIQUEIFS('APS Tubes'!$A$2:$A555,'APS Tubes'!$I$2:$I555,P22)&gt;0,COUNTUNIQUEIFS('APS Tubes'!$A$2:$A555,'APS Tubes'!$I$2:$I555,P22),IFERROR(0/0))"),"")</f>
        <v/>
      </c>
      <c r="R22" s="8" t="str">
        <f t="shared" si="9"/>
        <v/>
      </c>
      <c r="S22" s="197"/>
      <c r="T22" s="144">
        <v>44522.0</v>
      </c>
      <c r="U22" s="8">
        <f>IFERROR(__xludf.DUMMYFUNCTION("COUNTUNIQUEIFS('APS Tubes'!$A$2:$A555,'APS Tubes'!$I$2:$I555,T22)"),34.0)</f>
        <v>34</v>
      </c>
      <c r="V22" s="8">
        <f>COUNTIFS('APS Tubes'!$I$2:$I555,T22,'APS Tubes'!$H$2:$H555,"Negative")</f>
        <v>34</v>
      </c>
      <c r="W22" s="8">
        <f>COUNTIFS('APS Tubes'!$I$2:$I555,T22,'APS Tubes'!$H$2:$H555,"Positive")</f>
        <v>0</v>
      </c>
      <c r="X22" s="8">
        <f>COUNTIFS('APS Tubes'!$I$2:$I555,T22,'APS Tubes'!$H$2:$H555,"Inconclusive")</f>
        <v>0</v>
      </c>
      <c r="Y22" s="8">
        <f>COUNTIFS('APS Tubes'!$I$2:$I555,T22,'APS Tubes'!$H$2:$H555,"Null")</f>
        <v>0</v>
      </c>
      <c r="Z22" s="8">
        <f>COUNTIFS('APS Tubes'!$I$2:$I555,T22,'APS Tubes'!$H$2:$H555,"Invalid")</f>
        <v>0</v>
      </c>
      <c r="AA22" s="8">
        <f>COUNTIFS('APS Tubes'!$I$2:$I555,T22,'APS Tubes'!$H$2:$H555,"Fail")</f>
        <v>0</v>
      </c>
      <c r="AB22" s="8">
        <f t="shared" si="10"/>
        <v>34</v>
      </c>
      <c r="AC22" s="8" t="b">
        <f t="shared" si="11"/>
        <v>1</v>
      </c>
      <c r="AD22" s="144"/>
      <c r="AE22" s="144"/>
    </row>
    <row r="23">
      <c r="A23" s="211">
        <v>44497.0</v>
      </c>
      <c r="B23" s="8">
        <f>IFERROR(__xludf.DUMMYFUNCTION("COUNTUNIQUEIFS('APS Tubes'!$A$2:$A555,'APS Tubes'!$B$2:$B555,A23)"),3.0)</f>
        <v>3</v>
      </c>
      <c r="C23" s="8">
        <f>COUNTIFS('APS Tubes'!$B$2:$B555,A23,'APS Tubes'!$H$2:$H555,"Negative")</f>
        <v>3</v>
      </c>
      <c r="D23" s="8">
        <f>COUNTIFS('APS Tubes'!$B$2:$B555,$A23,'APS Tubes'!$H$2:$H555,"Positive")</f>
        <v>0</v>
      </c>
      <c r="E23" s="8">
        <f>COUNTIFS('APS Tubes'!$B$2:$B555,$A23,'APS Tubes'!$H$2:$H555,"Inconclusive")</f>
        <v>0</v>
      </c>
      <c r="F23" s="8">
        <f>COUNTIFS('APS Tubes'!$B$2:$B555,$A23,'APS Tubes'!$H$2:$H555,"Null")</f>
        <v>0</v>
      </c>
      <c r="G23" s="8">
        <f>COUNTIFS('APS Tubes'!$B$2:$B555,$A23,'APS Tubes'!$H$2:$H555,"Invalid")</f>
        <v>0</v>
      </c>
      <c r="H23" s="8">
        <f>COUNTIFS('APS Tubes'!$B$2:$B555,$A23,'APS Tubes'!$H$2:$H555,"Fail")</f>
        <v>0</v>
      </c>
      <c r="I23" s="8">
        <f t="shared" si="1"/>
        <v>3</v>
      </c>
      <c r="J23" s="8" t="b">
        <f t="shared" si="2"/>
        <v>1</v>
      </c>
      <c r="K23" s="8">
        <f t="shared" si="3"/>
        <v>3</v>
      </c>
      <c r="L23" s="8">
        <f t="shared" si="4"/>
        <v>0</v>
      </c>
      <c r="M23" s="8" t="b">
        <f t="shared" si="5"/>
        <v>1</v>
      </c>
      <c r="N23" s="8">
        <f t="shared" si="6"/>
        <v>0</v>
      </c>
      <c r="O23" s="8" t="str">
        <f t="shared" si="7"/>
        <v/>
      </c>
      <c r="P23" s="212">
        <f t="shared" si="8"/>
        <v>44497</v>
      </c>
      <c r="Q23" s="8">
        <f>IFERROR(__xludf.DUMMYFUNCTION("IF(COUNTUNIQUEIFS('APS Tubes'!$A$2:$A555,'APS Tubes'!$I$2:$I555,P23)&gt;0,COUNTUNIQUEIFS('APS Tubes'!$A$2:$A555,'APS Tubes'!$I$2:$I555,P23),IFERROR(0/0))"),3.0)</f>
        <v>3</v>
      </c>
      <c r="R23" s="8" t="b">
        <f t="shared" si="9"/>
        <v>1</v>
      </c>
      <c r="S23" s="197"/>
      <c r="T23" s="144">
        <v>44529.0</v>
      </c>
      <c r="U23" s="8">
        <f>IFERROR(__xludf.DUMMYFUNCTION("COUNTUNIQUEIFS('APS Tubes'!$A$2:$A555,'APS Tubes'!$I$2:$I555,T23)"),37.0)</f>
        <v>37</v>
      </c>
      <c r="V23" s="8">
        <f>COUNTIFS('APS Tubes'!$I$2:$I555,T23,'APS Tubes'!$H$2:$H555,"Negative")</f>
        <v>37</v>
      </c>
      <c r="W23" s="8">
        <f>COUNTIFS('APS Tubes'!$I$2:$I555,T23,'APS Tubes'!$H$2:$H555,"Positive")</f>
        <v>0</v>
      </c>
      <c r="X23" s="8">
        <f>COUNTIFS('APS Tubes'!$I$2:$I555,T23,'APS Tubes'!$H$2:$H555,"Inconclusive")</f>
        <v>0</v>
      </c>
      <c r="Y23" s="8">
        <f>COUNTIFS('APS Tubes'!$I$2:$I555,T23,'APS Tubes'!$H$2:$H555,"Null")</f>
        <v>0</v>
      </c>
      <c r="Z23" s="8">
        <f>COUNTIFS('APS Tubes'!$I$2:$I555,T23,'APS Tubes'!$H$2:$H555,"Invalid")</f>
        <v>0</v>
      </c>
      <c r="AA23" s="8">
        <f>COUNTIFS('APS Tubes'!$I$2:$I555,T23,'APS Tubes'!$H$2:$H555,"Fail")</f>
        <v>0</v>
      </c>
      <c r="AB23" s="8">
        <f t="shared" si="10"/>
        <v>37</v>
      </c>
      <c r="AC23" s="8" t="b">
        <f t="shared" si="11"/>
        <v>1</v>
      </c>
      <c r="AD23" s="144"/>
      <c r="AE23" s="144"/>
    </row>
    <row r="24">
      <c r="A24" s="211">
        <v>44498.0</v>
      </c>
      <c r="B24" s="8">
        <f>IFERROR(__xludf.DUMMYFUNCTION("COUNTUNIQUEIFS('APS Tubes'!$A$2:$A555,'APS Tubes'!$B$2:$B555,A24)"),9.0)</f>
        <v>9</v>
      </c>
      <c r="C24" s="8">
        <f>COUNTIFS('APS Tubes'!$B$2:$B555,A24,'APS Tubes'!$H$2:$H555,"Negative")</f>
        <v>9</v>
      </c>
      <c r="D24" s="8">
        <f>COUNTIFS('APS Tubes'!$B$2:$B555,$A24,'APS Tubes'!$H$2:$H555,"Positive")</f>
        <v>0</v>
      </c>
      <c r="E24" s="8">
        <f>COUNTIFS('APS Tubes'!$B$2:$B555,$A24,'APS Tubes'!$H$2:$H555,"Inconclusive")</f>
        <v>0</v>
      </c>
      <c r="F24" s="8">
        <f>COUNTIFS('APS Tubes'!$B$2:$B555,$A24,'APS Tubes'!$H$2:$H555,"Null")</f>
        <v>0</v>
      </c>
      <c r="G24" s="8">
        <f>COUNTIFS('APS Tubes'!$B$2:$B555,$A24,'APS Tubes'!$H$2:$H555,"Invalid")</f>
        <v>0</v>
      </c>
      <c r="H24" s="8">
        <f>COUNTIFS('APS Tubes'!$B$2:$B555,$A24,'APS Tubes'!$H$2:$H555,"Fail")</f>
        <v>0</v>
      </c>
      <c r="I24" s="8">
        <f t="shared" si="1"/>
        <v>9</v>
      </c>
      <c r="J24" s="8" t="b">
        <f t="shared" si="2"/>
        <v>1</v>
      </c>
      <c r="K24" s="8">
        <f t="shared" si="3"/>
        <v>8</v>
      </c>
      <c r="L24" s="8">
        <f t="shared" si="4"/>
        <v>-1</v>
      </c>
      <c r="M24" s="8" t="str">
        <f t="shared" si="5"/>
        <v/>
      </c>
      <c r="N24" s="8">
        <f t="shared" si="6"/>
        <v>0</v>
      </c>
      <c r="O24" s="8" t="str">
        <f t="shared" si="7"/>
        <v/>
      </c>
      <c r="P24" s="212">
        <f t="shared" si="8"/>
        <v>44498</v>
      </c>
      <c r="Q24" s="8">
        <f>IFERROR(__xludf.DUMMYFUNCTION("IF(COUNTUNIQUEIFS('APS Tubes'!$A$2:$A555,'APS Tubes'!$I$2:$I555,P24)&gt;0,COUNTUNIQUEIFS('APS Tubes'!$A$2:$A555,'APS Tubes'!$I$2:$I555,P24),IFERROR(0/0))"),8.0)</f>
        <v>8</v>
      </c>
      <c r="R24" s="8" t="str">
        <f t="shared" si="9"/>
        <v/>
      </c>
      <c r="S24" s="197"/>
      <c r="T24" s="144">
        <v>44531.0</v>
      </c>
      <c r="U24" s="8">
        <f>IFERROR(__xludf.DUMMYFUNCTION("COUNTUNIQUEIFS('APS Tubes'!$A$2:$A555,'APS Tubes'!$I$2:$I555,T24)"),13.0)</f>
        <v>13</v>
      </c>
      <c r="V24" s="8">
        <f>COUNTIFS('APS Tubes'!$I$2:$I555,T24,'APS Tubes'!$H$2:$H555,"Negative")</f>
        <v>13</v>
      </c>
      <c r="W24" s="8">
        <f>COUNTIFS('APS Tubes'!$I$2:$I555,T24,'APS Tubes'!$H$2:$H555,"Positive")</f>
        <v>0</v>
      </c>
      <c r="X24" s="8">
        <f>COUNTIFS('APS Tubes'!$I$2:$I555,T24,'APS Tubes'!$H$2:$H555,"Inconclusive")</f>
        <v>0</v>
      </c>
      <c r="Y24" s="8">
        <f>COUNTIFS('APS Tubes'!$I$2:$I555,T24,'APS Tubes'!$H$2:$H555,"Null")</f>
        <v>0</v>
      </c>
      <c r="Z24" s="8">
        <f>COUNTIFS('APS Tubes'!$I$2:$I555,T24,'APS Tubes'!$H$2:$H555,"Invalid")</f>
        <v>0</v>
      </c>
      <c r="AA24" s="8">
        <f>COUNTIFS('APS Tubes'!$I$2:$I555,T24,'APS Tubes'!$H$2:$H555,"Fail")</f>
        <v>0</v>
      </c>
      <c r="AB24" s="8">
        <f t="shared" si="10"/>
        <v>13</v>
      </c>
      <c r="AC24" s="8" t="b">
        <f t="shared" si="11"/>
        <v>1</v>
      </c>
      <c r="AD24" s="144"/>
      <c r="AE24" s="144"/>
    </row>
    <row r="25">
      <c r="A25" s="211">
        <v>44501.0</v>
      </c>
      <c r="B25" s="8">
        <f>IFERROR(__xludf.DUMMYFUNCTION("COUNTUNIQUEIFS('APS Tubes'!$A$2:$A555,'APS Tubes'!$B$2:$B555,A25)"),20.0)</f>
        <v>20</v>
      </c>
      <c r="C25" s="8">
        <f>COUNTIFS('APS Tubes'!$B$2:$B555,A25,'APS Tubes'!$H$2:$H555,"Negative")</f>
        <v>20</v>
      </c>
      <c r="D25" s="8">
        <f>COUNTIFS('APS Tubes'!$B$2:$B555,$A25,'APS Tubes'!$H$2:$H555,"Positive")</f>
        <v>0</v>
      </c>
      <c r="E25" s="8">
        <f>COUNTIFS('APS Tubes'!$B$2:$B555,$A25,'APS Tubes'!$H$2:$H555,"Inconclusive")</f>
        <v>0</v>
      </c>
      <c r="F25" s="8">
        <f>COUNTIFS('APS Tubes'!$B$2:$B555,$A25,'APS Tubes'!$H$2:$H555,"Null")</f>
        <v>0</v>
      </c>
      <c r="G25" s="8">
        <f>COUNTIFS('APS Tubes'!$B$2:$B555,$A25,'APS Tubes'!$H$2:$H555,"Invalid")</f>
        <v>0</v>
      </c>
      <c r="H25" s="8">
        <f>COUNTIFS('APS Tubes'!$B$2:$B555,$A25,'APS Tubes'!$H$2:$H555,"Fail")</f>
        <v>0</v>
      </c>
      <c r="I25" s="8">
        <f t="shared" si="1"/>
        <v>20</v>
      </c>
      <c r="J25" s="8" t="b">
        <f t="shared" si="2"/>
        <v>1</v>
      </c>
      <c r="K25" s="8">
        <f t="shared" si="3"/>
        <v>15</v>
      </c>
      <c r="L25" s="8">
        <f t="shared" si="4"/>
        <v>-5</v>
      </c>
      <c r="M25" s="8" t="str">
        <f t="shared" si="5"/>
        <v/>
      </c>
      <c r="N25" s="8">
        <f t="shared" si="6"/>
        <v>0</v>
      </c>
      <c r="O25" s="8" t="str">
        <f t="shared" si="7"/>
        <v/>
      </c>
      <c r="P25" s="212">
        <f t="shared" si="8"/>
        <v>44501</v>
      </c>
      <c r="Q25" s="8">
        <f>IFERROR(__xludf.DUMMYFUNCTION("IF(COUNTUNIQUEIFS('APS Tubes'!$A$2:$A555,'APS Tubes'!$I$2:$I555,P25)&gt;0,COUNTUNIQUEIFS('APS Tubes'!$A$2:$A555,'APS Tubes'!$I$2:$I555,P25),IFERROR(0/0))"),15.0)</f>
        <v>15</v>
      </c>
      <c r="R25" s="8" t="str">
        <f t="shared" si="9"/>
        <v/>
      </c>
      <c r="S25" s="197"/>
      <c r="T25" s="144">
        <v>44532.0</v>
      </c>
      <c r="U25" s="8">
        <f>IFERROR(__xludf.DUMMYFUNCTION("COUNTUNIQUEIFS('APS Tubes'!$A$2:$A555,'APS Tubes'!$I$2:$I555,T25)"),9.0)</f>
        <v>9</v>
      </c>
      <c r="V25" s="8">
        <f>COUNTIFS('APS Tubes'!$I$2:$I555,T25,'APS Tubes'!$H$2:$H555,"Negative")</f>
        <v>9</v>
      </c>
      <c r="W25" s="8">
        <f>COUNTIFS('APS Tubes'!$I$2:$I555,T25,'APS Tubes'!$H$2:$H555,"Positive")</f>
        <v>0</v>
      </c>
      <c r="X25" s="8">
        <f>COUNTIFS('APS Tubes'!$I$2:$I555,T25,'APS Tubes'!$H$2:$H555,"Inconclusive")</f>
        <v>0</v>
      </c>
      <c r="Y25" s="8">
        <f>COUNTIFS('APS Tubes'!$I$2:$I555,T25,'APS Tubes'!$H$2:$H555,"Null")</f>
        <v>0</v>
      </c>
      <c r="Z25" s="8">
        <f>COUNTIFS('APS Tubes'!$I$2:$I555,T25,'APS Tubes'!$H$2:$H555,"Invalid")</f>
        <v>0</v>
      </c>
      <c r="AA25" s="8">
        <f>COUNTIFS('APS Tubes'!$I$2:$I555,T25,'APS Tubes'!$H$2:$H555,"Fail")</f>
        <v>0</v>
      </c>
      <c r="AB25" s="8">
        <f t="shared" si="10"/>
        <v>9</v>
      </c>
      <c r="AC25" s="8" t="b">
        <f t="shared" si="11"/>
        <v>1</v>
      </c>
      <c r="AD25" s="144"/>
      <c r="AE25" s="144"/>
    </row>
    <row r="26">
      <c r="A26" s="211">
        <v>44502.0</v>
      </c>
      <c r="B26" s="8">
        <f>IFERROR(__xludf.DUMMYFUNCTION("COUNTUNIQUEIFS('APS Tubes'!$A$2:$A555,'APS Tubes'!$B$2:$B555,A26)"),6.0)</f>
        <v>6</v>
      </c>
      <c r="C26" s="8">
        <f>COUNTIFS('APS Tubes'!$B$2:$B555,A26,'APS Tubes'!$H$2:$H555,"Negative")</f>
        <v>6</v>
      </c>
      <c r="D26" s="8">
        <f>COUNTIFS('APS Tubes'!$B$2:$B555,$A26,'APS Tubes'!$H$2:$H555,"Positive")</f>
        <v>0</v>
      </c>
      <c r="E26" s="8">
        <f>COUNTIFS('APS Tubes'!$B$2:$B555,$A26,'APS Tubes'!$H$2:$H555,"Inconclusive")</f>
        <v>0</v>
      </c>
      <c r="F26" s="8">
        <f>COUNTIFS('APS Tubes'!$B$2:$B555,$A26,'APS Tubes'!$H$2:$H555,"Null")</f>
        <v>0</v>
      </c>
      <c r="G26" s="8">
        <f>COUNTIFS('APS Tubes'!$B$2:$B555,$A26,'APS Tubes'!$H$2:$H555,"Invalid")</f>
        <v>0</v>
      </c>
      <c r="H26" s="8">
        <f>COUNTIFS('APS Tubes'!$B$2:$B555,$A26,'APS Tubes'!$H$2:$H555,"Fail")</f>
        <v>0</v>
      </c>
      <c r="I26" s="8">
        <f t="shared" si="1"/>
        <v>6</v>
      </c>
      <c r="J26" s="8" t="b">
        <f t="shared" si="2"/>
        <v>1</v>
      </c>
      <c r="K26" s="8" t="str">
        <f t="shared" si="3"/>
        <v/>
      </c>
      <c r="L26" s="8" t="str">
        <f t="shared" si="4"/>
        <v/>
      </c>
      <c r="M26" s="8" t="str">
        <f t="shared" si="5"/>
        <v/>
      </c>
      <c r="N26" s="8">
        <f t="shared" si="6"/>
        <v>0</v>
      </c>
      <c r="O26" s="8" t="str">
        <f t="shared" si="7"/>
        <v/>
      </c>
      <c r="P26" s="8" t="str">
        <f t="shared" si="8"/>
        <v/>
      </c>
      <c r="Q26" s="8" t="str">
        <f>IFERROR(__xludf.DUMMYFUNCTION("IF(COUNTUNIQUEIFS('APS Tubes'!$A$2:$A555,'APS Tubes'!$I$2:$I555,P26)&gt;0,COUNTUNIQUEIFS('APS Tubes'!$A$2:$A555,'APS Tubes'!$I$2:$I555,P26),IFERROR(0/0))"),"")</f>
        <v/>
      </c>
      <c r="R26" s="8" t="str">
        <f t="shared" si="9"/>
        <v/>
      </c>
      <c r="S26" s="197"/>
      <c r="T26" s="144">
        <v>44536.0</v>
      </c>
      <c r="U26" s="8">
        <f>IFERROR(__xludf.DUMMYFUNCTION("COUNTUNIQUEIFS('APS Tubes'!$A$2:$A555,'APS Tubes'!$I$2:$I555,T26)"),26.0)</f>
        <v>26</v>
      </c>
      <c r="V26" s="8">
        <f>COUNTIFS('APS Tubes'!$I$2:$I555,T26,'APS Tubes'!$H$2:$H555,"Negative")</f>
        <v>26</v>
      </c>
      <c r="W26" s="8">
        <f>COUNTIFS('APS Tubes'!$I$2:$I555,T26,'APS Tubes'!$H$2:$H555,"Positive")</f>
        <v>0</v>
      </c>
      <c r="X26" s="8">
        <f>COUNTIFS('APS Tubes'!$I$2:$I555,T26,'APS Tubes'!$H$2:$H555,"Inconclusive")</f>
        <v>0</v>
      </c>
      <c r="Y26" s="8">
        <f>COUNTIFS('APS Tubes'!$I$2:$I555,T26,'APS Tubes'!$H$2:$H555,"Null")</f>
        <v>0</v>
      </c>
      <c r="Z26" s="8">
        <f>COUNTIFS('APS Tubes'!$I$2:$I555,T26,'APS Tubes'!$H$2:$H555,"Invalid")</f>
        <v>0</v>
      </c>
      <c r="AA26" s="8">
        <f>COUNTIFS('APS Tubes'!$I$2:$I555,T26,'APS Tubes'!$H$2:$H555,"Fail")</f>
        <v>0</v>
      </c>
      <c r="AB26" s="8">
        <f t="shared" si="10"/>
        <v>26</v>
      </c>
      <c r="AC26" s="8" t="b">
        <f t="shared" si="11"/>
        <v>1</v>
      </c>
      <c r="AD26" s="144"/>
      <c r="AE26" s="144"/>
    </row>
    <row r="27">
      <c r="A27" s="211">
        <v>44503.0</v>
      </c>
      <c r="B27" s="8">
        <f>IFERROR(__xludf.DUMMYFUNCTION("COUNTUNIQUEIFS('APS Tubes'!$A$2:$A555,'APS Tubes'!$B$2:$B555,A27)"),20.0)</f>
        <v>20</v>
      </c>
      <c r="C27" s="8">
        <f>COUNTIFS('APS Tubes'!$B$2:$B555,A27,'APS Tubes'!$H$2:$H555,"Negative")</f>
        <v>20</v>
      </c>
      <c r="D27" s="8">
        <f>COUNTIFS('APS Tubes'!$B$2:$B555,$A27,'APS Tubes'!$H$2:$H555,"Positive")</f>
        <v>0</v>
      </c>
      <c r="E27" s="8">
        <f>COUNTIFS('APS Tubes'!$B$2:$B555,$A27,'APS Tubes'!$H$2:$H555,"Inconclusive")</f>
        <v>0</v>
      </c>
      <c r="F27" s="8">
        <f>COUNTIFS('APS Tubes'!$B$2:$B555,$A27,'APS Tubes'!$H$2:$H555,"Null")</f>
        <v>0</v>
      </c>
      <c r="G27" s="8">
        <f>COUNTIFS('APS Tubes'!$B$2:$B555,$A27,'APS Tubes'!$H$2:$H555,"Invalid")</f>
        <v>0</v>
      </c>
      <c r="H27" s="8">
        <f>COUNTIFS('APS Tubes'!$B$2:$B555,$A27,'APS Tubes'!$H$2:$H555,"Fail")</f>
        <v>0</v>
      </c>
      <c r="I27" s="8">
        <f t="shared" si="1"/>
        <v>20</v>
      </c>
      <c r="J27" s="8" t="b">
        <f t="shared" si="2"/>
        <v>1</v>
      </c>
      <c r="K27" s="8">
        <f t="shared" si="3"/>
        <v>26</v>
      </c>
      <c r="L27" s="8">
        <f t="shared" si="4"/>
        <v>6</v>
      </c>
      <c r="M27" s="8" t="str">
        <f t="shared" si="5"/>
        <v/>
      </c>
      <c r="N27" s="8">
        <f t="shared" si="6"/>
        <v>0</v>
      </c>
      <c r="O27" s="8" t="str">
        <f t="shared" si="7"/>
        <v/>
      </c>
      <c r="P27" s="212">
        <f t="shared" si="8"/>
        <v>44503</v>
      </c>
      <c r="Q27" s="8">
        <f>IFERROR(__xludf.DUMMYFUNCTION("IF(COUNTUNIQUEIFS('APS Tubes'!$A$2:$A555,'APS Tubes'!$I$2:$I555,P27)&gt;0,COUNTUNIQUEIFS('APS Tubes'!$A$2:$A555,'APS Tubes'!$I$2:$I555,P27),IFERROR(0/0))"),26.0)</f>
        <v>26</v>
      </c>
      <c r="R27" s="8" t="str">
        <f t="shared" si="9"/>
        <v/>
      </c>
      <c r="S27" s="197"/>
      <c r="T27" s="144">
        <v>44537.0</v>
      </c>
      <c r="U27" s="8">
        <f>IFERROR(__xludf.DUMMYFUNCTION("COUNTUNIQUEIFS('APS Tubes'!$A$2:$A555,'APS Tubes'!$I$2:$I555,T27)"),18.0)</f>
        <v>18</v>
      </c>
      <c r="V27" s="8">
        <f>COUNTIFS('APS Tubes'!$I$2:$I555,T27,'APS Tubes'!$H$2:$H555,"Negative")</f>
        <v>18</v>
      </c>
      <c r="W27" s="8">
        <f>COUNTIFS('APS Tubes'!$I$2:$I555,T27,'APS Tubes'!$H$2:$H555,"Positive")</f>
        <v>0</v>
      </c>
      <c r="X27" s="8">
        <f>COUNTIFS('APS Tubes'!$I$2:$I555,T27,'APS Tubes'!$H$2:$H555,"Inconclusive")</f>
        <v>0</v>
      </c>
      <c r="Y27" s="8">
        <f>COUNTIFS('APS Tubes'!$I$2:$I555,T27,'APS Tubes'!$H$2:$H555,"Null")</f>
        <v>0</v>
      </c>
      <c r="Z27" s="8">
        <f>COUNTIFS('APS Tubes'!$I$2:$I555,T27,'APS Tubes'!$H$2:$H555,"Invalid")</f>
        <v>0</v>
      </c>
      <c r="AA27" s="8">
        <f>COUNTIFS('APS Tubes'!$I$2:$I555,T27,'APS Tubes'!$H$2:$H555,"Fail")</f>
        <v>0</v>
      </c>
      <c r="AB27" s="8">
        <f t="shared" si="10"/>
        <v>18</v>
      </c>
      <c r="AC27" s="8" t="b">
        <f t="shared" si="11"/>
        <v>1</v>
      </c>
      <c r="AD27" s="144"/>
      <c r="AE27" s="144"/>
    </row>
    <row r="28">
      <c r="A28" s="211">
        <v>44505.0</v>
      </c>
      <c r="B28" s="8">
        <f>IFERROR(__xludf.DUMMYFUNCTION("COUNTUNIQUEIFS('APS Tubes'!$A$2:$A555,'APS Tubes'!$B$2:$B555,A28)"),22.0)</f>
        <v>22</v>
      </c>
      <c r="C28" s="8">
        <f>COUNTIFS('APS Tubes'!$B$2:$B555,A28,'APS Tubes'!$H$2:$H555,"Negative")</f>
        <v>22</v>
      </c>
      <c r="D28" s="8">
        <f>COUNTIFS('APS Tubes'!$B$2:$B555,$A28,'APS Tubes'!$H$2:$H555,"Positive")</f>
        <v>0</v>
      </c>
      <c r="E28" s="8">
        <f>COUNTIFS('APS Tubes'!$B$2:$B555,$A28,'APS Tubes'!$H$2:$H555,"Inconclusive")</f>
        <v>0</v>
      </c>
      <c r="F28" s="8">
        <f>COUNTIFS('APS Tubes'!$B$2:$B555,$A28,'APS Tubes'!$H$2:$H555,"Null")</f>
        <v>0</v>
      </c>
      <c r="G28" s="8">
        <f>COUNTIFS('APS Tubes'!$B$2:$B555,$A28,'APS Tubes'!$H$2:$H555,"Invalid")</f>
        <v>0</v>
      </c>
      <c r="H28" s="8">
        <f>COUNTIFS('APS Tubes'!$B$2:$B555,$A28,'APS Tubes'!$H$2:$H555,"Fail")</f>
        <v>0</v>
      </c>
      <c r="I28" s="8">
        <f t="shared" si="1"/>
        <v>22</v>
      </c>
      <c r="J28" s="8" t="b">
        <f t="shared" si="2"/>
        <v>1</v>
      </c>
      <c r="K28" s="8">
        <f t="shared" si="3"/>
        <v>22</v>
      </c>
      <c r="L28" s="8">
        <f t="shared" si="4"/>
        <v>0</v>
      </c>
      <c r="M28" s="8" t="b">
        <f t="shared" si="5"/>
        <v>1</v>
      </c>
      <c r="N28" s="8">
        <f t="shared" si="6"/>
        <v>0</v>
      </c>
      <c r="O28" s="8" t="str">
        <f t="shared" si="7"/>
        <v/>
      </c>
      <c r="P28" s="212">
        <f t="shared" si="8"/>
        <v>44505</v>
      </c>
      <c r="Q28" s="8">
        <f>IFERROR(__xludf.DUMMYFUNCTION("IF(COUNTUNIQUEIFS('APS Tubes'!$A$2:$A555,'APS Tubes'!$I$2:$I555,P28)&gt;0,COUNTUNIQUEIFS('APS Tubes'!$A$2:$A555,'APS Tubes'!$I$2:$I555,P28),IFERROR(0/0))"),22.0)</f>
        <v>22</v>
      </c>
      <c r="R28" s="8" t="b">
        <f t="shared" si="9"/>
        <v>1</v>
      </c>
      <c r="S28" s="197"/>
      <c r="T28" s="144">
        <v>44538.0</v>
      </c>
      <c r="U28" s="8">
        <f>IFERROR(__xludf.DUMMYFUNCTION("COUNTUNIQUEIFS('APS Tubes'!$A$2:$A555,'APS Tubes'!$I$2:$I555,T28)"),5.0)</f>
        <v>5</v>
      </c>
      <c r="V28" s="8">
        <f>COUNTIFS('APS Tubes'!$I$2:$I555,T28,'APS Tubes'!$H$2:$H555,"Negative")</f>
        <v>5</v>
      </c>
      <c r="W28" s="8">
        <f>COUNTIFS('APS Tubes'!$I$2:$I555,T28,'APS Tubes'!$H$2:$H555,"Positive")</f>
        <v>0</v>
      </c>
      <c r="X28" s="8">
        <f>COUNTIFS('APS Tubes'!$I$2:$I555,T28,'APS Tubes'!$H$2:$H555,"Inconclusive")</f>
        <v>0</v>
      </c>
      <c r="Y28" s="8">
        <f>COUNTIFS('APS Tubes'!$I$2:$I555,T28,'APS Tubes'!$H$2:$H555,"Null")</f>
        <v>0</v>
      </c>
      <c r="Z28" s="8">
        <f>COUNTIFS('APS Tubes'!$I$2:$I555,T28,'APS Tubes'!$H$2:$H555,"Invalid")</f>
        <v>0</v>
      </c>
      <c r="AA28" s="8">
        <f>COUNTIFS('APS Tubes'!$I$2:$I555,T28,'APS Tubes'!$H$2:$H555,"Fail")</f>
        <v>0</v>
      </c>
      <c r="AB28" s="8">
        <f t="shared" si="10"/>
        <v>5</v>
      </c>
      <c r="AC28" s="8" t="b">
        <f t="shared" si="11"/>
        <v>1</v>
      </c>
      <c r="AD28" s="144"/>
      <c r="AE28" s="144"/>
    </row>
    <row r="29">
      <c r="A29" s="211">
        <v>44508.0</v>
      </c>
      <c r="B29" s="8">
        <f>IFERROR(__xludf.DUMMYFUNCTION("COUNTUNIQUEIFS('APS Tubes'!$A$2:$A555,'APS Tubes'!$B$2:$B555,A29)"),10.0)</f>
        <v>10</v>
      </c>
      <c r="C29" s="8">
        <f>COUNTIFS('APS Tubes'!$B$2:$B555,A29,'APS Tubes'!$H$2:$H555,"Negative")</f>
        <v>10</v>
      </c>
      <c r="D29" s="8">
        <f>COUNTIFS('APS Tubes'!$B$2:$B555,$A29,'APS Tubes'!$H$2:$H555,"Positive")</f>
        <v>0</v>
      </c>
      <c r="E29" s="8">
        <f>COUNTIFS('APS Tubes'!$B$2:$B555,$A29,'APS Tubes'!$H$2:$H555,"Inconclusive")</f>
        <v>0</v>
      </c>
      <c r="F29" s="8">
        <f>COUNTIFS('APS Tubes'!$B$2:$B555,$A29,'APS Tubes'!$H$2:$H555,"Null")</f>
        <v>0</v>
      </c>
      <c r="G29" s="8">
        <f>COUNTIFS('APS Tubes'!$B$2:$B555,$A29,'APS Tubes'!$H$2:$H555,"Invalid")</f>
        <v>0</v>
      </c>
      <c r="H29" s="8">
        <f>COUNTIFS('APS Tubes'!$B$2:$B555,$A29,'APS Tubes'!$H$2:$H555,"Fail")</f>
        <v>0</v>
      </c>
      <c r="I29" s="8">
        <f t="shared" si="1"/>
        <v>10</v>
      </c>
      <c r="J29" s="8" t="b">
        <f t="shared" si="2"/>
        <v>1</v>
      </c>
      <c r="K29" s="8">
        <f t="shared" si="3"/>
        <v>10</v>
      </c>
      <c r="L29" s="8">
        <f t="shared" si="4"/>
        <v>0</v>
      </c>
      <c r="M29" s="8" t="b">
        <f t="shared" si="5"/>
        <v>1</v>
      </c>
      <c r="N29" s="8">
        <f t="shared" si="6"/>
        <v>0</v>
      </c>
      <c r="O29" s="8" t="str">
        <f t="shared" si="7"/>
        <v/>
      </c>
      <c r="P29" s="212">
        <f t="shared" si="8"/>
        <v>44508</v>
      </c>
      <c r="Q29" s="8">
        <f>IFERROR(__xludf.DUMMYFUNCTION("IF(COUNTUNIQUEIFS('APS Tubes'!$A$2:$A555,'APS Tubes'!$I$2:$I555,P29)&gt;0,COUNTUNIQUEIFS('APS Tubes'!$A$2:$A555,'APS Tubes'!$I$2:$I555,P29),IFERROR(0/0))"),10.0)</f>
        <v>10</v>
      </c>
      <c r="R29" s="8" t="b">
        <f t="shared" si="9"/>
        <v>1</v>
      </c>
      <c r="S29" s="197"/>
      <c r="T29" s="144">
        <v>44539.0</v>
      </c>
      <c r="U29" s="8">
        <f>IFERROR(__xludf.DUMMYFUNCTION("COUNTUNIQUEIFS('APS Tubes'!$A$2:$A555,'APS Tubes'!$I$2:$I555,T29)"),18.0)</f>
        <v>18</v>
      </c>
      <c r="V29" s="8">
        <f>COUNTIFS('APS Tubes'!$I$2:$I555,T29,'APS Tubes'!$H$2:$H555,"Negative")</f>
        <v>18</v>
      </c>
      <c r="W29" s="8">
        <f>COUNTIFS('APS Tubes'!$I$2:$I555,T29,'APS Tubes'!$H$2:$H555,"Positive")</f>
        <v>0</v>
      </c>
      <c r="X29" s="8">
        <f>COUNTIFS('APS Tubes'!$I$2:$I555,T29,'APS Tubes'!$H$2:$H555,"Inconclusive")</f>
        <v>0</v>
      </c>
      <c r="Y29" s="8">
        <f>COUNTIFS('APS Tubes'!$I$2:$I555,T29,'APS Tubes'!$H$2:$H555,"Null")</f>
        <v>0</v>
      </c>
      <c r="Z29" s="8">
        <f>COUNTIFS('APS Tubes'!$I$2:$I555,T29,'APS Tubes'!$H$2:$H555,"Invalid")</f>
        <v>0</v>
      </c>
      <c r="AA29" s="8">
        <f>COUNTIFS('APS Tubes'!$I$2:$I555,T29,'APS Tubes'!$H$2:$H555,"Fail")</f>
        <v>0</v>
      </c>
      <c r="AB29" s="8">
        <f t="shared" si="10"/>
        <v>18</v>
      </c>
      <c r="AC29" s="8" t="b">
        <f t="shared" si="11"/>
        <v>1</v>
      </c>
      <c r="AD29" s="144"/>
      <c r="AE29" s="144"/>
    </row>
    <row r="30">
      <c r="A30" s="211">
        <v>44509.0</v>
      </c>
      <c r="B30" s="8">
        <f>IFERROR(__xludf.DUMMYFUNCTION("COUNTUNIQUEIFS('APS Tubes'!$A$2:$A555,'APS Tubes'!$B$2:$B555,A30)"),24.0)</f>
        <v>24</v>
      </c>
      <c r="C30" s="8">
        <f>COUNTIFS('APS Tubes'!$B$2:$B555,A30,'APS Tubes'!$H$2:$H555,"Negative")</f>
        <v>24</v>
      </c>
      <c r="D30" s="8">
        <f>COUNTIFS('APS Tubes'!$B$2:$B555,$A30,'APS Tubes'!$H$2:$H555,"Positive")</f>
        <v>0</v>
      </c>
      <c r="E30" s="8">
        <f>COUNTIFS('APS Tubes'!$B$2:$B555,$A30,'APS Tubes'!$H$2:$H555,"Inconclusive")</f>
        <v>0</v>
      </c>
      <c r="F30" s="8">
        <f>COUNTIFS('APS Tubes'!$B$2:$B555,$A30,'APS Tubes'!$H$2:$H555,"Null")</f>
        <v>0</v>
      </c>
      <c r="G30" s="8">
        <f>COUNTIFS('APS Tubes'!$B$2:$B555,$A30,'APS Tubes'!$H$2:$H555,"Invalid")</f>
        <v>0</v>
      </c>
      <c r="H30" s="8">
        <f>COUNTIFS('APS Tubes'!$B$2:$B555,$A30,'APS Tubes'!$H$2:$H555,"Fail")</f>
        <v>0</v>
      </c>
      <c r="I30" s="8">
        <f t="shared" si="1"/>
        <v>24</v>
      </c>
      <c r="J30" s="8" t="b">
        <f t="shared" si="2"/>
        <v>1</v>
      </c>
      <c r="K30" s="8">
        <f t="shared" si="3"/>
        <v>23</v>
      </c>
      <c r="L30" s="8">
        <f t="shared" si="4"/>
        <v>-1</v>
      </c>
      <c r="M30" s="8" t="str">
        <f t="shared" si="5"/>
        <v/>
      </c>
      <c r="N30" s="8">
        <f t="shared" si="6"/>
        <v>0</v>
      </c>
      <c r="O30" s="8" t="str">
        <f t="shared" si="7"/>
        <v/>
      </c>
      <c r="P30" s="212">
        <f t="shared" si="8"/>
        <v>44509</v>
      </c>
      <c r="Q30" s="8">
        <f>IFERROR(__xludf.DUMMYFUNCTION("IF(COUNTUNIQUEIFS('APS Tubes'!$A$2:$A555,'APS Tubes'!$I$2:$I555,P30)&gt;0,COUNTUNIQUEIFS('APS Tubes'!$A$2:$A555,'APS Tubes'!$I$2:$I555,P30),IFERROR(0/0))"),23.0)</f>
        <v>23</v>
      </c>
      <c r="R30" s="8" t="str">
        <f t="shared" si="9"/>
        <v/>
      </c>
      <c r="S30" s="197"/>
      <c r="T30" s="144">
        <v>44540.0</v>
      </c>
      <c r="U30" s="8">
        <f>IFERROR(__xludf.DUMMYFUNCTION("COUNTUNIQUEIFS('APS Tubes'!$A$2:$A555,'APS Tubes'!$I$2:$I555,T30)"),16.0)</f>
        <v>16</v>
      </c>
      <c r="V30" s="8">
        <f>COUNTIFS('APS Tubes'!$I$2:$I555,T30,'APS Tubes'!$H$2:$H555,"Negative")</f>
        <v>16</v>
      </c>
      <c r="W30" s="8">
        <f>COUNTIFS('APS Tubes'!$I$2:$I555,T30,'APS Tubes'!$H$2:$H555,"Positive")</f>
        <v>0</v>
      </c>
      <c r="X30" s="8">
        <f>COUNTIFS('APS Tubes'!$I$2:$I555,T30,'APS Tubes'!$H$2:$H555,"Inconclusive")</f>
        <v>0</v>
      </c>
      <c r="Y30" s="8">
        <f>COUNTIFS('APS Tubes'!$I$2:$I555,T30,'APS Tubes'!$H$2:$H555,"Null")</f>
        <v>0</v>
      </c>
      <c r="Z30" s="8">
        <f>COUNTIFS('APS Tubes'!$I$2:$I555,T30,'APS Tubes'!$H$2:$H555,"Invalid")</f>
        <v>0</v>
      </c>
      <c r="AA30" s="8">
        <f>COUNTIFS('APS Tubes'!$I$2:$I555,T30,'APS Tubes'!$H$2:$H555,"Fail")</f>
        <v>0</v>
      </c>
      <c r="AB30" s="8">
        <f t="shared" si="10"/>
        <v>16</v>
      </c>
      <c r="AC30" s="8" t="b">
        <f t="shared" si="11"/>
        <v>1</v>
      </c>
      <c r="AD30" s="144"/>
      <c r="AE30" s="144"/>
    </row>
    <row r="31">
      <c r="A31" s="211">
        <v>44510.0</v>
      </c>
      <c r="B31" s="8">
        <f>IFERROR(__xludf.DUMMYFUNCTION("COUNTUNIQUEIFS('APS Tubes'!$A$2:$A555,'APS Tubes'!$B$2:$B555,A31)"),4.0)</f>
        <v>4</v>
      </c>
      <c r="C31" s="8">
        <f>COUNTIFS('APS Tubes'!$B$2:$B555,A31,'APS Tubes'!$H$2:$H555,"Negative")</f>
        <v>4</v>
      </c>
      <c r="D31" s="8">
        <f>COUNTIFS('APS Tubes'!$B$2:$B555,$A31,'APS Tubes'!$H$2:$H555,"Positive")</f>
        <v>0</v>
      </c>
      <c r="E31" s="8">
        <f>COUNTIFS('APS Tubes'!$B$2:$B555,$A31,'APS Tubes'!$H$2:$H555,"Inconclusive")</f>
        <v>0</v>
      </c>
      <c r="F31" s="8">
        <f>COUNTIFS('APS Tubes'!$B$2:$B555,$A31,'APS Tubes'!$H$2:$H555,"Null")</f>
        <v>0</v>
      </c>
      <c r="G31" s="8">
        <f>COUNTIFS('APS Tubes'!$B$2:$B555,$A31,'APS Tubes'!$H$2:$H555,"Invalid")</f>
        <v>0</v>
      </c>
      <c r="H31" s="8">
        <f>COUNTIFS('APS Tubes'!$B$2:$B555,$A31,'APS Tubes'!$H$2:$H555,"Fail")</f>
        <v>0</v>
      </c>
      <c r="I31" s="8">
        <f t="shared" si="1"/>
        <v>4</v>
      </c>
      <c r="J31" s="8" t="b">
        <f t="shared" si="2"/>
        <v>1</v>
      </c>
      <c r="K31" s="8" t="str">
        <f t="shared" si="3"/>
        <v/>
      </c>
      <c r="L31" s="8" t="str">
        <f t="shared" si="4"/>
        <v/>
      </c>
      <c r="M31" s="8" t="str">
        <f t="shared" si="5"/>
        <v/>
      </c>
      <c r="N31" s="8">
        <f t="shared" si="6"/>
        <v>0</v>
      </c>
      <c r="O31" s="8" t="str">
        <f t="shared" si="7"/>
        <v/>
      </c>
      <c r="P31" s="8" t="str">
        <f t="shared" si="8"/>
        <v/>
      </c>
      <c r="Q31" s="8" t="str">
        <f>IFERROR(__xludf.DUMMYFUNCTION("IF(COUNTUNIQUEIFS('APS Tubes'!$A$2:$A555,'APS Tubes'!$I$2:$I555,P31)&gt;0,COUNTUNIQUEIFS('APS Tubes'!$A$2:$A555,'APS Tubes'!$I$2:$I555,P31),IFERROR(0/0))"),"")</f>
        <v/>
      </c>
      <c r="R31" s="8" t="str">
        <f t="shared" si="9"/>
        <v/>
      </c>
      <c r="S31" s="197"/>
      <c r="T31" s="144">
        <v>44543.0</v>
      </c>
      <c r="U31" s="8">
        <f>IFERROR(__xludf.DUMMYFUNCTION("COUNTUNIQUEIFS('APS Tubes'!$A$2:$A555,'APS Tubes'!$I$2:$I555,T31)"),17.0)</f>
        <v>17</v>
      </c>
      <c r="V31" s="8">
        <f>COUNTIFS('APS Tubes'!$I$2:$I555,T31,'APS Tubes'!$H$2:$H555,"Negative")</f>
        <v>16</v>
      </c>
      <c r="W31" s="8">
        <f>COUNTIFS('APS Tubes'!$I$2:$I555,T31,'APS Tubes'!$H$2:$H555,"Positive")</f>
        <v>1</v>
      </c>
      <c r="X31" s="8">
        <f>COUNTIFS('APS Tubes'!$I$2:$I555,T31,'APS Tubes'!$H$2:$H555,"Inconclusive")</f>
        <v>0</v>
      </c>
      <c r="Y31" s="8">
        <f>COUNTIFS('APS Tubes'!$I$2:$I555,T31,'APS Tubes'!$H$2:$H555,"Null")</f>
        <v>0</v>
      </c>
      <c r="Z31" s="8">
        <f>COUNTIFS('APS Tubes'!$I$2:$I555,T31,'APS Tubes'!$H$2:$H555,"Invalid")</f>
        <v>0</v>
      </c>
      <c r="AA31" s="8">
        <f>COUNTIFS('APS Tubes'!$I$2:$I555,T31,'APS Tubes'!$H$2:$H555,"Fail")</f>
        <v>0</v>
      </c>
      <c r="AB31" s="8">
        <f t="shared" si="10"/>
        <v>17</v>
      </c>
      <c r="AC31" s="8" t="b">
        <f t="shared" si="11"/>
        <v>1</v>
      </c>
      <c r="AD31" s="144"/>
      <c r="AE31" s="144"/>
    </row>
    <row r="32">
      <c r="A32" s="211">
        <v>44511.0</v>
      </c>
      <c r="B32" s="8">
        <f>IFERROR(__xludf.DUMMYFUNCTION("COUNTUNIQUEIFS('APS Tubes'!$A$2:$A555,'APS Tubes'!$B$2:$B555,A32)"),25.0)</f>
        <v>25</v>
      </c>
      <c r="C32" s="8">
        <f>COUNTIFS('APS Tubes'!$B$2:$B555,A32,'APS Tubes'!$H$2:$H555,"Negative")</f>
        <v>25</v>
      </c>
      <c r="D32" s="8">
        <f>COUNTIFS('APS Tubes'!$B$2:$B555,$A32,'APS Tubes'!$H$2:$H555,"Positive")</f>
        <v>0</v>
      </c>
      <c r="E32" s="8">
        <f>COUNTIFS('APS Tubes'!$B$2:$B555,$A32,'APS Tubes'!$H$2:$H555,"Inconclusive")</f>
        <v>0</v>
      </c>
      <c r="F32" s="8">
        <f>COUNTIFS('APS Tubes'!$B$2:$B555,$A32,'APS Tubes'!$H$2:$H555,"Null")</f>
        <v>0</v>
      </c>
      <c r="G32" s="8">
        <f>COUNTIFS('APS Tubes'!$B$2:$B555,$A32,'APS Tubes'!$H$2:$H555,"Invalid")</f>
        <v>0</v>
      </c>
      <c r="H32" s="8">
        <f>COUNTIFS('APS Tubes'!$B$2:$B555,$A32,'APS Tubes'!$H$2:$H555,"Fail")</f>
        <v>0</v>
      </c>
      <c r="I32" s="8">
        <f t="shared" si="1"/>
        <v>25</v>
      </c>
      <c r="J32" s="8" t="b">
        <f t="shared" si="2"/>
        <v>1</v>
      </c>
      <c r="K32" s="8" t="str">
        <f t="shared" si="3"/>
        <v/>
      </c>
      <c r="L32" s="8" t="str">
        <f t="shared" si="4"/>
        <v/>
      </c>
      <c r="M32" s="8" t="str">
        <f t="shared" si="5"/>
        <v/>
      </c>
      <c r="N32" s="8">
        <f t="shared" si="6"/>
        <v>0</v>
      </c>
      <c r="O32" s="8" t="str">
        <f t="shared" si="7"/>
        <v/>
      </c>
      <c r="P32" s="8" t="str">
        <f t="shared" si="8"/>
        <v/>
      </c>
      <c r="Q32" s="8" t="str">
        <f>IFERROR(__xludf.DUMMYFUNCTION("IF(COUNTUNIQUEIFS('APS Tubes'!$A$2:$A555,'APS Tubes'!$I$2:$I555,P32)&gt;0,COUNTUNIQUEIFS('APS Tubes'!$A$2:$A555,'APS Tubes'!$I$2:$I555,P32),IFERROR(0/0))"),"")</f>
        <v/>
      </c>
      <c r="R32" s="8" t="str">
        <f t="shared" si="9"/>
        <v/>
      </c>
      <c r="S32" s="197"/>
      <c r="T32" s="144">
        <v>44544.0</v>
      </c>
      <c r="U32" s="8">
        <f>IFERROR(__xludf.DUMMYFUNCTION("COUNTUNIQUEIFS('APS Tubes'!$A$2:$A555,'APS Tubes'!$I$2:$I555,T32)"),25.0)</f>
        <v>25</v>
      </c>
      <c r="V32" s="8">
        <f>COUNTIFS('APS Tubes'!$I$2:$I555,T32,'APS Tubes'!$H$2:$H555,"Negative")</f>
        <v>25</v>
      </c>
      <c r="W32" s="8">
        <f>COUNTIFS('APS Tubes'!$I$2:$I555,T32,'APS Tubes'!$H$2:$H555,"Positive")</f>
        <v>0</v>
      </c>
      <c r="X32" s="8">
        <f>COUNTIFS('APS Tubes'!$I$2:$I555,T32,'APS Tubes'!$H$2:$H555,"Inconclusive")</f>
        <v>0</v>
      </c>
      <c r="Y32" s="8">
        <f>COUNTIFS('APS Tubes'!$I$2:$I555,T32,'APS Tubes'!$H$2:$H555,"Null")</f>
        <v>0</v>
      </c>
      <c r="Z32" s="8">
        <f>COUNTIFS('APS Tubes'!$I$2:$I555,T32,'APS Tubes'!$H$2:$H555,"Invalid")</f>
        <v>0</v>
      </c>
      <c r="AA32" s="8">
        <f>COUNTIFS('APS Tubes'!$I$2:$I555,T32,'APS Tubes'!$H$2:$H555,"Fail")</f>
        <v>0</v>
      </c>
      <c r="AB32" s="8">
        <f t="shared" si="10"/>
        <v>25</v>
      </c>
      <c r="AC32" s="8" t="b">
        <f t="shared" si="11"/>
        <v>1</v>
      </c>
      <c r="AD32" s="144"/>
      <c r="AE32" s="144"/>
    </row>
    <row r="33">
      <c r="A33" s="211">
        <v>44512.0</v>
      </c>
      <c r="B33" s="8">
        <f>IFERROR(__xludf.DUMMYFUNCTION("COUNTUNIQUEIFS('APS Tubes'!$A$2:$A555,'APS Tubes'!$B$2:$B555,A33)"),1.0)</f>
        <v>1</v>
      </c>
      <c r="C33" s="8">
        <f>COUNTIFS('APS Tubes'!$B$2:$B555,A33,'APS Tubes'!$H$2:$H555,"Negative")</f>
        <v>1</v>
      </c>
      <c r="D33" s="8">
        <f>COUNTIFS('APS Tubes'!$B$2:$B555,$A33,'APS Tubes'!$H$2:$H555,"Positive")</f>
        <v>0</v>
      </c>
      <c r="E33" s="8">
        <f>COUNTIFS('APS Tubes'!$B$2:$B555,$A33,'APS Tubes'!$H$2:$H555,"Inconclusive")</f>
        <v>0</v>
      </c>
      <c r="F33" s="8">
        <f>COUNTIFS('APS Tubes'!$B$2:$B555,$A33,'APS Tubes'!$H$2:$H555,"Null")</f>
        <v>0</v>
      </c>
      <c r="G33" s="8">
        <f>COUNTIFS('APS Tubes'!$B$2:$B555,$A33,'APS Tubes'!$H$2:$H555,"Invalid")</f>
        <v>0</v>
      </c>
      <c r="H33" s="8">
        <f>COUNTIFS('APS Tubes'!$B$2:$B555,$A33,'APS Tubes'!$H$2:$H555,"Fail")</f>
        <v>0</v>
      </c>
      <c r="I33" s="8">
        <f t="shared" si="1"/>
        <v>1</v>
      </c>
      <c r="J33" s="8" t="b">
        <f t="shared" si="2"/>
        <v>1</v>
      </c>
      <c r="K33" s="8">
        <f t="shared" si="3"/>
        <v>27</v>
      </c>
      <c r="L33" s="8">
        <f t="shared" si="4"/>
        <v>26</v>
      </c>
      <c r="M33" s="8" t="str">
        <f t="shared" si="5"/>
        <v/>
      </c>
      <c r="N33" s="8">
        <f t="shared" si="6"/>
        <v>0</v>
      </c>
      <c r="O33" s="8" t="str">
        <f t="shared" si="7"/>
        <v/>
      </c>
      <c r="P33" s="212">
        <f t="shared" si="8"/>
        <v>44512</v>
      </c>
      <c r="Q33" s="8">
        <f>IFERROR(__xludf.DUMMYFUNCTION("IF(COUNTUNIQUEIFS('APS Tubes'!$A$2:$A555,'APS Tubes'!$I$2:$I555,P33)&gt;0,COUNTUNIQUEIFS('APS Tubes'!$A$2:$A555,'APS Tubes'!$I$2:$I555,P33),IFERROR(0/0))"),27.0)</f>
        <v>27</v>
      </c>
      <c r="R33" s="8" t="str">
        <f t="shared" si="9"/>
        <v/>
      </c>
      <c r="S33" s="197"/>
      <c r="T33" s="144">
        <v>44545.0</v>
      </c>
      <c r="U33" s="8">
        <f>IFERROR(__xludf.DUMMYFUNCTION("COUNTUNIQUEIFS('APS Tubes'!$A$2:$A555,'APS Tubes'!$I$2:$I555,T33)"),23.0)</f>
        <v>23</v>
      </c>
      <c r="V33" s="8">
        <f>COUNTIFS('APS Tubes'!$I$2:$I555,T33,'APS Tubes'!$H$2:$H555,"Negative")</f>
        <v>23</v>
      </c>
      <c r="W33" s="8">
        <f>COUNTIFS('APS Tubes'!$I$2:$I555,T33,'APS Tubes'!$H$2:$H555,"Positive")</f>
        <v>0</v>
      </c>
      <c r="X33" s="8">
        <f>COUNTIFS('APS Tubes'!$I$2:$I555,T33,'APS Tubes'!$H$2:$H555,"Inconclusive")</f>
        <v>0</v>
      </c>
      <c r="Y33" s="8">
        <f>COUNTIFS('APS Tubes'!$I$2:$I555,T33,'APS Tubes'!$H$2:$H555,"Null")</f>
        <v>0</v>
      </c>
      <c r="Z33" s="8">
        <f>COUNTIFS('APS Tubes'!$I$2:$I555,T33,'APS Tubes'!$H$2:$H555,"Invalid")</f>
        <v>0</v>
      </c>
      <c r="AA33" s="8">
        <f>COUNTIFS('APS Tubes'!$I$2:$I555,T33,'APS Tubes'!$H$2:$H555,"Fail")</f>
        <v>0</v>
      </c>
      <c r="AB33" s="8">
        <f t="shared" si="10"/>
        <v>23</v>
      </c>
      <c r="AC33" s="8" t="b">
        <f t="shared" si="11"/>
        <v>1</v>
      </c>
      <c r="AD33" s="144"/>
      <c r="AE33" s="144"/>
    </row>
    <row r="34">
      <c r="A34" s="211">
        <v>44515.0</v>
      </c>
      <c r="B34" s="8">
        <f>IFERROR(__xludf.DUMMYFUNCTION("COUNTUNIQUEIFS('APS Tubes'!$A$2:$A555,'APS Tubes'!$B$2:$B555,A34)"),24.0)</f>
        <v>24</v>
      </c>
      <c r="C34" s="8">
        <f>COUNTIFS('APS Tubes'!$B$2:$B555,A34,'APS Tubes'!$H$2:$H555,"Negative")</f>
        <v>24</v>
      </c>
      <c r="D34" s="8">
        <f>COUNTIFS('APS Tubes'!$B$2:$B555,$A34,'APS Tubes'!$H$2:$H555,"Positive")</f>
        <v>0</v>
      </c>
      <c r="E34" s="8">
        <f>COUNTIFS('APS Tubes'!$B$2:$B555,$A34,'APS Tubes'!$H$2:$H555,"Inconclusive")</f>
        <v>0</v>
      </c>
      <c r="F34" s="8">
        <f>COUNTIFS('APS Tubes'!$B$2:$B555,$A34,'APS Tubes'!$H$2:$H555,"Null")</f>
        <v>0</v>
      </c>
      <c r="G34" s="8">
        <f>COUNTIFS('APS Tubes'!$B$2:$B555,$A34,'APS Tubes'!$H$2:$H555,"Invalid")</f>
        <v>0</v>
      </c>
      <c r="H34" s="8">
        <f>COUNTIFS('APS Tubes'!$B$2:$B555,$A34,'APS Tubes'!$H$2:$H555,"Fail")</f>
        <v>0</v>
      </c>
      <c r="I34" s="8">
        <f t="shared" si="1"/>
        <v>24</v>
      </c>
      <c r="J34" s="8" t="b">
        <f t="shared" si="2"/>
        <v>1</v>
      </c>
      <c r="K34" s="8">
        <f t="shared" si="3"/>
        <v>21</v>
      </c>
      <c r="L34" s="8">
        <f t="shared" si="4"/>
        <v>-3</v>
      </c>
      <c r="M34" s="8" t="str">
        <f t="shared" si="5"/>
        <v/>
      </c>
      <c r="N34" s="8">
        <f t="shared" si="6"/>
        <v>0</v>
      </c>
      <c r="O34" s="8" t="str">
        <f t="shared" si="7"/>
        <v/>
      </c>
      <c r="P34" s="212">
        <f t="shared" si="8"/>
        <v>44515</v>
      </c>
      <c r="Q34" s="8">
        <f>IFERROR(__xludf.DUMMYFUNCTION("IF(COUNTUNIQUEIFS('APS Tubes'!$A$2:$A555,'APS Tubes'!$I$2:$I555,P34)&gt;0,COUNTUNIQUEIFS('APS Tubes'!$A$2:$A555,'APS Tubes'!$I$2:$I555,P34),IFERROR(0/0))"),21.0)</f>
        <v>21</v>
      </c>
      <c r="R34" s="8" t="str">
        <f t="shared" si="9"/>
        <v/>
      </c>
      <c r="S34" s="197"/>
      <c r="T34" s="144">
        <v>44546.0</v>
      </c>
      <c r="U34" s="8">
        <f>IFERROR(__xludf.DUMMYFUNCTION("COUNTUNIQUEIFS('APS Tubes'!$A$2:$A555,'APS Tubes'!$I$2:$I555,T34)"),12.0)</f>
        <v>12</v>
      </c>
      <c r="V34" s="8">
        <f>COUNTIFS('APS Tubes'!$I$2:$I555,T34,'APS Tubes'!$H$2:$H555,"Negative")</f>
        <v>12</v>
      </c>
      <c r="W34" s="8">
        <f>COUNTIFS('APS Tubes'!$I$2:$I555,T34,'APS Tubes'!$H$2:$H555,"Positive")</f>
        <v>0</v>
      </c>
      <c r="X34" s="8">
        <f>COUNTIFS('APS Tubes'!$I$2:$I555,T34,'APS Tubes'!$H$2:$H555,"Inconclusive")</f>
        <v>0</v>
      </c>
      <c r="Y34" s="8">
        <f>COUNTIFS('APS Tubes'!$I$2:$I555,T34,'APS Tubes'!$H$2:$H555,"Null")</f>
        <v>0</v>
      </c>
      <c r="Z34" s="8">
        <f>COUNTIFS('APS Tubes'!$I$2:$I555,T34,'APS Tubes'!$H$2:$H555,"Invalid")</f>
        <v>0</v>
      </c>
      <c r="AA34" s="8">
        <f>COUNTIFS('APS Tubes'!$I$2:$I555,T34,'APS Tubes'!$H$2:$H555,"Fail")</f>
        <v>0</v>
      </c>
      <c r="AB34" s="8">
        <f t="shared" si="10"/>
        <v>12</v>
      </c>
      <c r="AC34" s="8" t="b">
        <f t="shared" si="11"/>
        <v>1</v>
      </c>
      <c r="AD34" s="144"/>
      <c r="AE34" s="144"/>
    </row>
    <row r="35">
      <c r="A35" s="211">
        <v>44516.0</v>
      </c>
      <c r="B35" s="8">
        <f>IFERROR(__xludf.DUMMYFUNCTION("COUNTUNIQUEIFS('APS Tubes'!$A$2:$A555,'APS Tubes'!$B$2:$B555,A35)"),11.0)</f>
        <v>11</v>
      </c>
      <c r="C35" s="8">
        <f>COUNTIFS('APS Tubes'!$B$2:$B555,A35,'APS Tubes'!$H$2:$H555,"Negative")</f>
        <v>11</v>
      </c>
      <c r="D35" s="8">
        <f>COUNTIFS('APS Tubes'!$B$2:$B555,$A35,'APS Tubes'!$H$2:$H555,"Positive")</f>
        <v>0</v>
      </c>
      <c r="E35" s="8">
        <f>COUNTIFS('APS Tubes'!$B$2:$B555,$A35,'APS Tubes'!$H$2:$H555,"Inconclusive")</f>
        <v>0</v>
      </c>
      <c r="F35" s="8">
        <f>COUNTIFS('APS Tubes'!$B$2:$B555,$A35,'APS Tubes'!$H$2:$H555,"Null")</f>
        <v>0</v>
      </c>
      <c r="G35" s="8">
        <f>COUNTIFS('APS Tubes'!$B$2:$B555,$A35,'APS Tubes'!$H$2:$H555,"Invalid")</f>
        <v>0</v>
      </c>
      <c r="H35" s="8">
        <f>COUNTIFS('APS Tubes'!$B$2:$B555,$A35,'APS Tubes'!$H$2:$H555,"Fail")</f>
        <v>0</v>
      </c>
      <c r="I35" s="8">
        <f t="shared" si="1"/>
        <v>11</v>
      </c>
      <c r="J35" s="8" t="b">
        <f t="shared" si="2"/>
        <v>1</v>
      </c>
      <c r="K35" s="8" t="str">
        <f t="shared" si="3"/>
        <v/>
      </c>
      <c r="L35" s="8" t="str">
        <f t="shared" si="4"/>
        <v/>
      </c>
      <c r="M35" s="8" t="str">
        <f t="shared" si="5"/>
        <v/>
      </c>
      <c r="N35" s="8">
        <f t="shared" si="6"/>
        <v>0</v>
      </c>
      <c r="O35" s="8" t="str">
        <f t="shared" si="7"/>
        <v/>
      </c>
      <c r="P35" s="8" t="str">
        <f t="shared" si="8"/>
        <v/>
      </c>
      <c r="Q35" s="8" t="str">
        <f>IFERROR(__xludf.DUMMYFUNCTION("IF(COUNTUNIQUEIFS('APS Tubes'!$A$2:$A555,'APS Tubes'!$I$2:$I555,P35)&gt;0,COUNTUNIQUEIFS('APS Tubes'!$A$2:$A555,'APS Tubes'!$I$2:$I555,P35),IFERROR(0/0))"),"")</f>
        <v/>
      </c>
      <c r="R35" s="8" t="str">
        <f t="shared" si="9"/>
        <v/>
      </c>
      <c r="S35" s="197"/>
      <c r="T35" s="144">
        <v>44547.0</v>
      </c>
      <c r="U35" s="8">
        <f>IFERROR(__xludf.DUMMYFUNCTION("COUNTUNIQUEIFS('APS Tubes'!$A$2:$A555,'APS Tubes'!$I$2:$I555,T35)"),12.0)</f>
        <v>12</v>
      </c>
      <c r="V35" s="8">
        <f>COUNTIFS('APS Tubes'!$I$2:$I555,T35,'APS Tubes'!$H$2:$H555,"Negative")</f>
        <v>12</v>
      </c>
      <c r="W35" s="8">
        <f>COUNTIFS('APS Tubes'!$I$2:$I555,T35,'APS Tubes'!$H$2:$H555,"Positive")</f>
        <v>0</v>
      </c>
      <c r="X35" s="8">
        <f>COUNTIFS('APS Tubes'!$I$2:$I555,T35,'APS Tubes'!$H$2:$H555,"Inconclusive")</f>
        <v>0</v>
      </c>
      <c r="Y35" s="8">
        <f>COUNTIFS('APS Tubes'!$I$2:$I555,T35,'APS Tubes'!$H$2:$H555,"Null")</f>
        <v>0</v>
      </c>
      <c r="Z35" s="8">
        <f>COUNTIFS('APS Tubes'!$I$2:$I555,T35,'APS Tubes'!$H$2:$H555,"Invalid")</f>
        <v>0</v>
      </c>
      <c r="AA35" s="8">
        <f>COUNTIFS('APS Tubes'!$I$2:$I555,T35,'APS Tubes'!$H$2:$H555,"Fail")</f>
        <v>0</v>
      </c>
      <c r="AB35" s="8">
        <f t="shared" si="10"/>
        <v>12</v>
      </c>
      <c r="AC35" s="8" t="b">
        <f t="shared" si="11"/>
        <v>1</v>
      </c>
      <c r="AD35" s="144"/>
      <c r="AE35" s="144"/>
    </row>
    <row r="36">
      <c r="A36" s="211">
        <v>44517.0</v>
      </c>
      <c r="B36" s="8">
        <f>IFERROR(__xludf.DUMMYFUNCTION("COUNTUNIQUEIFS('APS Tubes'!$A$2:$A555,'APS Tubes'!$B$2:$B555,A36)"),13.0)</f>
        <v>13</v>
      </c>
      <c r="C36" s="8">
        <f>COUNTIFS('APS Tubes'!$B$2:$B555,A36,'APS Tubes'!$H$2:$H555,"Negative")</f>
        <v>13</v>
      </c>
      <c r="D36" s="8">
        <f>COUNTIFS('APS Tubes'!$B$2:$B555,$A36,'APS Tubes'!$H$2:$H555,"Positive")</f>
        <v>0</v>
      </c>
      <c r="E36" s="8">
        <f>COUNTIFS('APS Tubes'!$B$2:$B555,$A36,'APS Tubes'!$H$2:$H555,"Inconclusive")</f>
        <v>0</v>
      </c>
      <c r="F36" s="8">
        <f>COUNTIFS('APS Tubes'!$B$2:$B555,$A36,'APS Tubes'!$H$2:$H555,"Null")</f>
        <v>0</v>
      </c>
      <c r="G36" s="8">
        <f>COUNTIFS('APS Tubes'!$B$2:$B555,$A36,'APS Tubes'!$H$2:$H555,"Invalid")</f>
        <v>0</v>
      </c>
      <c r="H36" s="8">
        <f>COUNTIFS('APS Tubes'!$B$2:$B555,$A36,'APS Tubes'!$H$2:$H555,"Fail")</f>
        <v>0</v>
      </c>
      <c r="I36" s="8">
        <f t="shared" si="1"/>
        <v>13</v>
      </c>
      <c r="J36" s="8" t="b">
        <f t="shared" si="2"/>
        <v>1</v>
      </c>
      <c r="K36" s="8">
        <f t="shared" si="3"/>
        <v>21</v>
      </c>
      <c r="L36" s="8">
        <f t="shared" si="4"/>
        <v>8</v>
      </c>
      <c r="M36" s="8" t="str">
        <f t="shared" si="5"/>
        <v/>
      </c>
      <c r="N36" s="8">
        <f t="shared" si="6"/>
        <v>0</v>
      </c>
      <c r="O36" s="8" t="str">
        <f t="shared" si="7"/>
        <v/>
      </c>
      <c r="P36" s="212">
        <f t="shared" si="8"/>
        <v>44517</v>
      </c>
      <c r="Q36" s="8">
        <f>IFERROR(__xludf.DUMMYFUNCTION("IF(COUNTUNIQUEIFS('APS Tubes'!$A$2:$A555,'APS Tubes'!$I$2:$I555,P36)&gt;0,COUNTUNIQUEIFS('APS Tubes'!$A$2:$A555,'APS Tubes'!$I$2:$I555,P36),IFERROR(0/0))"),21.0)</f>
        <v>21</v>
      </c>
      <c r="R36" s="8" t="str">
        <f t="shared" si="9"/>
        <v/>
      </c>
      <c r="S36" s="197"/>
      <c r="T36" s="144">
        <v>44868.0</v>
      </c>
      <c r="U36" s="8">
        <f>IFERROR(__xludf.DUMMYFUNCTION("COUNTUNIQUEIFS('APS Tubes'!$A$2:$A555,'APS Tubes'!$I$2:$I555,T36)"),78.0)</f>
        <v>78</v>
      </c>
      <c r="V36" s="8">
        <f>COUNTIFS('APS Tubes'!$I$2:$I555,T36,'APS Tubes'!$H$2:$H555,"Negative")</f>
        <v>78</v>
      </c>
      <c r="W36" s="8">
        <f>COUNTIFS('APS Tubes'!$I$2:$I555,T36,'APS Tubes'!$H$2:$H555,"Positive")</f>
        <v>0</v>
      </c>
      <c r="X36" s="8">
        <f>COUNTIFS('APS Tubes'!$I$2:$I555,T36,'APS Tubes'!$H$2:$H555,"Inconclusive")</f>
        <v>0</v>
      </c>
      <c r="Y36" s="8">
        <f>COUNTIFS('APS Tubes'!$I$2:$I555,T36,'APS Tubes'!$H$2:$H555,"Null")</f>
        <v>0</v>
      </c>
      <c r="Z36" s="8">
        <f>COUNTIFS('APS Tubes'!$I$2:$I555,T36,'APS Tubes'!$H$2:$H555,"Invalid")</f>
        <v>0</v>
      </c>
      <c r="AA36" s="8">
        <f>COUNTIFS('APS Tubes'!$I$2:$I555,T36,'APS Tubes'!$H$2:$H555,"Fail")</f>
        <v>0</v>
      </c>
      <c r="AB36" s="8">
        <f t="shared" si="10"/>
        <v>78</v>
      </c>
      <c r="AC36" s="8" t="b">
        <f t="shared" si="11"/>
        <v>1</v>
      </c>
      <c r="AD36" s="144"/>
      <c r="AE36" s="144"/>
    </row>
    <row r="37">
      <c r="A37" s="211">
        <v>44518.0</v>
      </c>
      <c r="B37" s="8">
        <f>IFERROR(__xludf.DUMMYFUNCTION("COUNTUNIQUEIFS('APS Tubes'!$A$2:$A555,'APS Tubes'!$B$2:$B555,A37)"),8.0)</f>
        <v>8</v>
      </c>
      <c r="C37" s="8">
        <f>COUNTIFS('APS Tubes'!$B$2:$B555,A37,'APS Tubes'!$H$2:$H555,"Negative")</f>
        <v>8</v>
      </c>
      <c r="D37" s="8">
        <f>COUNTIFS('APS Tubes'!$B$2:$B555,$A37,'APS Tubes'!$H$2:$H555,"Positive")</f>
        <v>0</v>
      </c>
      <c r="E37" s="8">
        <f>COUNTIFS('APS Tubes'!$B$2:$B555,$A37,'APS Tubes'!$H$2:$H555,"Inconclusive")</f>
        <v>0</v>
      </c>
      <c r="F37" s="8">
        <f>COUNTIFS('APS Tubes'!$B$2:$B555,$A37,'APS Tubes'!$H$2:$H555,"Null")</f>
        <v>0</v>
      </c>
      <c r="G37" s="8">
        <f>COUNTIFS('APS Tubes'!$B$2:$B555,$A37,'APS Tubes'!$H$2:$H555,"Invalid")</f>
        <v>0</v>
      </c>
      <c r="H37" s="8">
        <f>COUNTIFS('APS Tubes'!$B$2:$B555,$A37,'APS Tubes'!$H$2:$H555,"Fail")</f>
        <v>0</v>
      </c>
      <c r="I37" s="8">
        <f t="shared" si="1"/>
        <v>8</v>
      </c>
      <c r="J37" s="8" t="b">
        <f t="shared" si="2"/>
        <v>1</v>
      </c>
      <c r="K37" s="8">
        <f t="shared" si="3"/>
        <v>8</v>
      </c>
      <c r="L37" s="8">
        <f t="shared" si="4"/>
        <v>0</v>
      </c>
      <c r="M37" s="8" t="b">
        <f t="shared" si="5"/>
        <v>1</v>
      </c>
      <c r="N37" s="8">
        <f t="shared" si="6"/>
        <v>0</v>
      </c>
      <c r="O37" s="8" t="str">
        <f t="shared" si="7"/>
        <v/>
      </c>
      <c r="P37" s="212">
        <f t="shared" si="8"/>
        <v>44518</v>
      </c>
      <c r="Q37" s="8">
        <f>IFERROR(__xludf.DUMMYFUNCTION("IF(COUNTUNIQUEIFS('APS Tubes'!$A$2:$A555,'APS Tubes'!$I$2:$I555,P37)&gt;0,COUNTUNIQUEIFS('APS Tubes'!$A$2:$A555,'APS Tubes'!$I$2:$I555,P37),IFERROR(0/0))"),8.0)</f>
        <v>8</v>
      </c>
      <c r="R37" s="8" t="b">
        <f t="shared" si="9"/>
        <v>1</v>
      </c>
      <c r="S37" s="197"/>
      <c r="T37" s="144"/>
      <c r="U37" s="8"/>
      <c r="V37" s="8"/>
      <c r="W37" s="8"/>
      <c r="X37" s="8"/>
      <c r="Y37" s="8"/>
      <c r="Z37" s="8"/>
      <c r="AA37" s="8"/>
      <c r="AB37" s="8"/>
      <c r="AC37" s="8"/>
      <c r="AD37" s="144"/>
      <c r="AE37" s="144"/>
    </row>
    <row r="38">
      <c r="A38" s="211">
        <v>44519.0</v>
      </c>
      <c r="B38" s="8">
        <f>IFERROR(__xludf.DUMMYFUNCTION("COUNTUNIQUEIFS('APS Tubes'!$A$2:$A555,'APS Tubes'!$B$2:$B555,A38)"),20.0)</f>
        <v>20</v>
      </c>
      <c r="C38" s="8">
        <f>COUNTIFS('APS Tubes'!$B$2:$B555,A38,'APS Tubes'!$H$2:$H555,"Negative")</f>
        <v>20</v>
      </c>
      <c r="D38" s="8">
        <f>COUNTIFS('APS Tubes'!$B$2:$B555,$A38,'APS Tubes'!$H$2:$H555,"Positive")</f>
        <v>0</v>
      </c>
      <c r="E38" s="8">
        <f>COUNTIFS('APS Tubes'!$B$2:$B555,$A38,'APS Tubes'!$H$2:$H555,"Inconclusive")</f>
        <v>0</v>
      </c>
      <c r="F38" s="8">
        <f>COUNTIFS('APS Tubes'!$B$2:$B555,$A38,'APS Tubes'!$H$2:$H555,"Null")</f>
        <v>0</v>
      </c>
      <c r="G38" s="8">
        <f>COUNTIFS('APS Tubes'!$B$2:$B555,$A38,'APS Tubes'!$H$2:$H555,"Invalid")</f>
        <v>0</v>
      </c>
      <c r="H38" s="8">
        <f>COUNTIFS('APS Tubes'!$B$2:$B555,$A38,'APS Tubes'!$H$2:$H555,"Fail")</f>
        <v>0</v>
      </c>
      <c r="I38" s="8">
        <f t="shared" si="1"/>
        <v>20</v>
      </c>
      <c r="J38" s="8" t="b">
        <f t="shared" si="2"/>
        <v>1</v>
      </c>
      <c r="K38" s="8">
        <f t="shared" si="3"/>
        <v>22</v>
      </c>
      <c r="L38" s="8">
        <f t="shared" si="4"/>
        <v>2</v>
      </c>
      <c r="M38" s="8" t="str">
        <f t="shared" si="5"/>
        <v/>
      </c>
      <c r="N38" s="8">
        <f t="shared" si="6"/>
        <v>0</v>
      </c>
      <c r="O38" s="8" t="str">
        <f t="shared" si="7"/>
        <v/>
      </c>
      <c r="P38" s="212">
        <f t="shared" si="8"/>
        <v>44519</v>
      </c>
      <c r="Q38" s="8">
        <f>IFERROR(__xludf.DUMMYFUNCTION("IF(COUNTUNIQUEIFS('APS Tubes'!$A$2:$A555,'APS Tubes'!$I$2:$I555,P38)&gt;0,COUNTUNIQUEIFS('APS Tubes'!$A$2:$A555,'APS Tubes'!$I$2:$I555,P38),IFERROR(0/0))"),22.0)</f>
        <v>22</v>
      </c>
      <c r="R38" s="8" t="str">
        <f t="shared" si="9"/>
        <v/>
      </c>
      <c r="S38" s="197"/>
      <c r="T38" s="144"/>
      <c r="U38" s="8"/>
      <c r="V38" s="8"/>
      <c r="W38" s="8"/>
      <c r="X38" s="8"/>
      <c r="Y38" s="8"/>
      <c r="Z38" s="8"/>
      <c r="AA38" s="8"/>
      <c r="AB38" s="8"/>
      <c r="AC38" s="8"/>
      <c r="AD38" s="144"/>
      <c r="AE38" s="144"/>
    </row>
    <row r="39">
      <c r="A39" s="211">
        <v>44522.0</v>
      </c>
      <c r="B39" s="8">
        <f>IFERROR(__xludf.DUMMYFUNCTION("COUNTUNIQUEIFS('APS Tubes'!$A$2:$A555,'APS Tubes'!$B$2:$B555,A39)"),34.0)</f>
        <v>34</v>
      </c>
      <c r="C39" s="8">
        <f>COUNTIFS('APS Tubes'!$B$2:$B555,A39,'APS Tubes'!$H$2:$H555,"Negative")</f>
        <v>34</v>
      </c>
      <c r="D39" s="8">
        <f>COUNTIFS('APS Tubes'!$B$2:$B555,$A39,'APS Tubes'!$H$2:$H555,"Positive")</f>
        <v>0</v>
      </c>
      <c r="E39" s="8">
        <f>COUNTIFS('APS Tubes'!$B$2:$B555,$A39,'APS Tubes'!$H$2:$H555,"Inconclusive")</f>
        <v>0</v>
      </c>
      <c r="F39" s="8">
        <f>COUNTIFS('APS Tubes'!$B$2:$B555,$A39,'APS Tubes'!$H$2:$H555,"Null")</f>
        <v>0</v>
      </c>
      <c r="G39" s="8">
        <f>COUNTIFS('APS Tubes'!$B$2:$B555,$A39,'APS Tubes'!$H$2:$H555,"Invalid")</f>
        <v>0</v>
      </c>
      <c r="H39" s="8">
        <f>COUNTIFS('APS Tubes'!$B$2:$B555,$A39,'APS Tubes'!$H$2:$H555,"Fail")</f>
        <v>0</v>
      </c>
      <c r="I39" s="8">
        <f t="shared" si="1"/>
        <v>34</v>
      </c>
      <c r="J39" s="8" t="b">
        <f t="shared" si="2"/>
        <v>1</v>
      </c>
      <c r="K39" s="8">
        <f t="shared" si="3"/>
        <v>34</v>
      </c>
      <c r="L39" s="8">
        <f t="shared" si="4"/>
        <v>0</v>
      </c>
      <c r="M39" s="8" t="b">
        <f t="shared" si="5"/>
        <v>1</v>
      </c>
      <c r="N39" s="8">
        <f t="shared" si="6"/>
        <v>0</v>
      </c>
      <c r="O39" s="8" t="str">
        <f t="shared" si="7"/>
        <v/>
      </c>
      <c r="P39" s="212">
        <f t="shared" si="8"/>
        <v>44522</v>
      </c>
      <c r="Q39" s="8">
        <f>IFERROR(__xludf.DUMMYFUNCTION("IF(COUNTUNIQUEIFS('APS Tubes'!$A$2:$A555,'APS Tubes'!$I$2:$I555,P39)&gt;0,COUNTUNIQUEIFS('APS Tubes'!$A$2:$A555,'APS Tubes'!$I$2:$I555,P39),IFERROR(0/0))"),34.0)</f>
        <v>34</v>
      </c>
      <c r="R39" s="8" t="b">
        <f t="shared" si="9"/>
        <v>1</v>
      </c>
      <c r="S39" s="197"/>
      <c r="T39" s="144"/>
      <c r="U39" s="8"/>
      <c r="V39" s="8"/>
      <c r="W39" s="8"/>
      <c r="X39" s="8"/>
      <c r="Y39" s="8"/>
      <c r="Z39" s="8"/>
      <c r="AA39" s="8"/>
      <c r="AB39" s="8"/>
      <c r="AC39" s="8"/>
      <c r="AD39" s="144"/>
      <c r="AE39" s="144"/>
    </row>
    <row r="40">
      <c r="A40" s="211">
        <v>44528.0</v>
      </c>
      <c r="B40" s="8">
        <f>IFERROR(__xludf.DUMMYFUNCTION("COUNTUNIQUEIFS('APS Tubes'!$A$2:$A555,'APS Tubes'!$B$2:$B555,A40)"),2.0)</f>
        <v>2</v>
      </c>
      <c r="C40" s="8">
        <f>COUNTIFS('APS Tubes'!$B$2:$B555,A40,'APS Tubes'!$H$2:$H555,"Negative")</f>
        <v>2</v>
      </c>
      <c r="D40" s="8">
        <f>COUNTIFS('APS Tubes'!$B$2:$B555,$A40,'APS Tubes'!$H$2:$H555,"Positive")</f>
        <v>0</v>
      </c>
      <c r="E40" s="8">
        <f>COUNTIFS('APS Tubes'!$B$2:$B555,$A40,'APS Tubes'!$H$2:$H555,"Inconclusive")</f>
        <v>0</v>
      </c>
      <c r="F40" s="8">
        <f>COUNTIFS('APS Tubes'!$B$2:$B555,$A40,'APS Tubes'!$H$2:$H555,"Null")</f>
        <v>0</v>
      </c>
      <c r="G40" s="8">
        <f>COUNTIFS('APS Tubes'!$B$2:$B555,$A40,'APS Tubes'!$H$2:$H555,"Invalid")</f>
        <v>0</v>
      </c>
      <c r="H40" s="8">
        <f>COUNTIFS('APS Tubes'!$B$2:$B555,$A40,'APS Tubes'!$H$2:$H555,"Fail")</f>
        <v>0</v>
      </c>
      <c r="I40" s="8">
        <f t="shared" si="1"/>
        <v>2</v>
      </c>
      <c r="J40" s="8" t="b">
        <f t="shared" si="2"/>
        <v>1</v>
      </c>
      <c r="K40" s="8" t="str">
        <f t="shared" si="3"/>
        <v/>
      </c>
      <c r="L40" s="8" t="str">
        <f t="shared" si="4"/>
        <v/>
      </c>
      <c r="M40" s="8" t="str">
        <f t="shared" si="5"/>
        <v/>
      </c>
      <c r="N40" s="8">
        <f t="shared" si="6"/>
        <v>0</v>
      </c>
      <c r="O40" s="8" t="str">
        <f t="shared" si="7"/>
        <v/>
      </c>
      <c r="P40" s="8" t="str">
        <f t="shared" si="8"/>
        <v/>
      </c>
      <c r="Q40" s="8" t="str">
        <f>IFERROR(__xludf.DUMMYFUNCTION("IF(COUNTUNIQUEIFS('APS Tubes'!$A$2:$A555,'APS Tubes'!$I$2:$I555,P40)&gt;0,COUNTUNIQUEIFS('APS Tubes'!$A$2:$A555,'APS Tubes'!$I$2:$I555,P40),IFERROR(0/0))"),"")</f>
        <v/>
      </c>
      <c r="R40" s="8" t="str">
        <f t="shared" si="9"/>
        <v/>
      </c>
      <c r="S40" s="197"/>
      <c r="T40" s="144"/>
      <c r="U40" s="8"/>
      <c r="V40" s="8"/>
      <c r="W40" s="8"/>
      <c r="X40" s="8"/>
      <c r="Y40" s="8"/>
      <c r="Z40" s="8"/>
      <c r="AA40" s="8"/>
      <c r="AB40" s="8"/>
      <c r="AC40" s="8"/>
      <c r="AD40" s="144"/>
      <c r="AE40" s="144"/>
    </row>
    <row r="41">
      <c r="A41" s="211">
        <v>44529.0</v>
      </c>
      <c r="B41" s="8">
        <f>IFERROR(__xludf.DUMMYFUNCTION("COUNTUNIQUEIFS('APS Tubes'!$A$2:$A555,'APS Tubes'!$B$2:$B555,A41)"),37.0)</f>
        <v>37</v>
      </c>
      <c r="C41" s="8">
        <f>COUNTIFS('APS Tubes'!$B$2:$B555,A41,'APS Tubes'!$H$2:$H555,"Negative")</f>
        <v>37</v>
      </c>
      <c r="D41" s="8">
        <f>COUNTIFS('APS Tubes'!$B$2:$B555,$A41,'APS Tubes'!$H$2:$H555,"Positive")</f>
        <v>0</v>
      </c>
      <c r="E41" s="8">
        <f>COUNTIFS('APS Tubes'!$B$2:$B555,$A41,'APS Tubes'!$H$2:$H555,"Inconclusive")</f>
        <v>0</v>
      </c>
      <c r="F41" s="8">
        <f>COUNTIFS('APS Tubes'!$B$2:$B555,$A41,'APS Tubes'!$H$2:$H555,"Null")</f>
        <v>0</v>
      </c>
      <c r="G41" s="8">
        <f>COUNTIFS('APS Tubes'!$B$2:$B555,$A41,'APS Tubes'!$H$2:$H555,"Invalid")</f>
        <v>0</v>
      </c>
      <c r="H41" s="8">
        <f>COUNTIFS('APS Tubes'!$B$2:$B555,$A41,'APS Tubes'!$H$2:$H555,"Fail")</f>
        <v>0</v>
      </c>
      <c r="I41" s="8">
        <f t="shared" si="1"/>
        <v>37</v>
      </c>
      <c r="J41" s="8" t="b">
        <f t="shared" si="2"/>
        <v>1</v>
      </c>
      <c r="K41" s="8">
        <f t="shared" si="3"/>
        <v>37</v>
      </c>
      <c r="L41" s="8">
        <f t="shared" si="4"/>
        <v>0</v>
      </c>
      <c r="M41" s="8" t="b">
        <f t="shared" si="5"/>
        <v>1</v>
      </c>
      <c r="N41" s="8">
        <f t="shared" si="6"/>
        <v>0</v>
      </c>
      <c r="O41" s="8" t="str">
        <f t="shared" si="7"/>
        <v/>
      </c>
      <c r="P41" s="212">
        <f t="shared" si="8"/>
        <v>44529</v>
      </c>
      <c r="Q41" s="8">
        <f>IFERROR(__xludf.DUMMYFUNCTION("IF(COUNTUNIQUEIFS('APS Tubes'!$A$2:$A555,'APS Tubes'!$I$2:$I555,P41)&gt;0,COUNTUNIQUEIFS('APS Tubes'!$A$2:$A555,'APS Tubes'!$I$2:$I555,P41),IFERROR(0/0))"),37.0)</f>
        <v>37</v>
      </c>
      <c r="R41" s="8" t="b">
        <f t="shared" si="9"/>
        <v>1</v>
      </c>
      <c r="S41" s="197"/>
      <c r="T41" s="144"/>
      <c r="U41" s="8"/>
      <c r="V41" s="8"/>
      <c r="W41" s="8"/>
      <c r="X41" s="8"/>
      <c r="Y41" s="8"/>
      <c r="Z41" s="8"/>
      <c r="AA41" s="8"/>
      <c r="AB41" s="8"/>
      <c r="AC41" s="8"/>
      <c r="AD41" s="144"/>
      <c r="AE41" s="144"/>
    </row>
    <row r="42">
      <c r="A42" s="211">
        <v>44530.0</v>
      </c>
      <c r="B42" s="8">
        <f>IFERROR(__xludf.DUMMYFUNCTION("COUNTUNIQUEIFS('APS Tubes'!$A$2:$A555,'APS Tubes'!$B$2:$B555,A42)"),3.0)</f>
        <v>3</v>
      </c>
      <c r="C42" s="8">
        <f>COUNTIFS('APS Tubes'!$B$2:$B555,A42,'APS Tubes'!$H$2:$H555,"Negative")</f>
        <v>3</v>
      </c>
      <c r="D42" s="8">
        <f>COUNTIFS('APS Tubes'!$B$2:$B555,$A42,'APS Tubes'!$H$2:$H555,"Positive")</f>
        <v>0</v>
      </c>
      <c r="E42" s="8">
        <f>COUNTIFS('APS Tubes'!$B$2:$B555,$A42,'APS Tubes'!$H$2:$H555,"Inconclusive")</f>
        <v>0</v>
      </c>
      <c r="F42" s="8">
        <f>COUNTIFS('APS Tubes'!$B$2:$B555,$A42,'APS Tubes'!$H$2:$H555,"Null")</f>
        <v>0</v>
      </c>
      <c r="G42" s="8">
        <f>COUNTIFS('APS Tubes'!$B$2:$B555,$A42,'APS Tubes'!$H$2:$H555,"Invalid")</f>
        <v>0</v>
      </c>
      <c r="H42" s="8">
        <f>COUNTIFS('APS Tubes'!$B$2:$B555,$A42,'APS Tubes'!$H$2:$H555,"Fail")</f>
        <v>0</v>
      </c>
      <c r="I42" s="8">
        <f t="shared" si="1"/>
        <v>3</v>
      </c>
      <c r="J42" s="8" t="b">
        <f t="shared" si="2"/>
        <v>1</v>
      </c>
      <c r="K42" s="8" t="str">
        <f t="shared" si="3"/>
        <v/>
      </c>
      <c r="L42" s="8" t="str">
        <f t="shared" si="4"/>
        <v/>
      </c>
      <c r="M42" s="8" t="str">
        <f t="shared" si="5"/>
        <v/>
      </c>
      <c r="N42" s="8">
        <f t="shared" si="6"/>
        <v>0</v>
      </c>
      <c r="O42" s="8" t="str">
        <f t="shared" si="7"/>
        <v/>
      </c>
      <c r="P42" s="8" t="str">
        <f t="shared" si="8"/>
        <v/>
      </c>
      <c r="Q42" s="8" t="str">
        <f>IFERROR(__xludf.DUMMYFUNCTION("IF(COUNTUNIQUEIFS('APS Tubes'!$A$2:$A555,'APS Tubes'!$I$2:$I555,P42)&gt;0,COUNTUNIQUEIFS('APS Tubes'!$A$2:$A555,'APS Tubes'!$I$2:$I555,P42),IFERROR(0/0))"),"")</f>
        <v/>
      </c>
      <c r="R42" s="8" t="str">
        <f t="shared" si="9"/>
        <v/>
      </c>
      <c r="S42" s="197"/>
      <c r="T42" s="144"/>
      <c r="U42" s="8"/>
      <c r="V42" s="8"/>
      <c r="W42" s="8"/>
      <c r="X42" s="8"/>
      <c r="Y42" s="8"/>
      <c r="Z42" s="8"/>
      <c r="AA42" s="8"/>
      <c r="AB42" s="8"/>
      <c r="AC42" s="8"/>
      <c r="AD42" s="144"/>
      <c r="AE42" s="144"/>
    </row>
    <row r="43">
      <c r="A43" s="211">
        <v>44531.0</v>
      </c>
      <c r="B43" s="8">
        <f>IFERROR(__xludf.DUMMYFUNCTION("COUNTUNIQUEIFS('APS Tubes'!$A$2:$A555,'APS Tubes'!$B$2:$B555,A43)"),12.0)</f>
        <v>12</v>
      </c>
      <c r="C43" s="8">
        <f>COUNTIFS('APS Tubes'!$B$2:$B555,A43,'APS Tubes'!$H$2:$H555,"Negative")</f>
        <v>12</v>
      </c>
      <c r="D43" s="8">
        <f>COUNTIFS('APS Tubes'!$B$2:$B555,$A43,'APS Tubes'!$H$2:$H555,"Positive")</f>
        <v>0</v>
      </c>
      <c r="E43" s="8">
        <f>COUNTIFS('APS Tubes'!$B$2:$B555,$A43,'APS Tubes'!$H$2:$H555,"Inconclusive")</f>
        <v>0</v>
      </c>
      <c r="F43" s="8">
        <f>COUNTIFS('APS Tubes'!$B$2:$B555,$A43,'APS Tubes'!$H$2:$H555,"Null")</f>
        <v>0</v>
      </c>
      <c r="G43" s="8">
        <f>COUNTIFS('APS Tubes'!$B$2:$B555,$A43,'APS Tubes'!$H$2:$H555,"Invalid")</f>
        <v>0</v>
      </c>
      <c r="H43" s="8">
        <f>COUNTIFS('APS Tubes'!$B$2:$B555,$A43,'APS Tubes'!$H$2:$H555,"Fail")</f>
        <v>0</v>
      </c>
      <c r="I43" s="8">
        <f t="shared" si="1"/>
        <v>12</v>
      </c>
      <c r="J43" s="8" t="b">
        <f t="shared" si="2"/>
        <v>1</v>
      </c>
      <c r="K43" s="8">
        <f t="shared" si="3"/>
        <v>13</v>
      </c>
      <c r="L43" s="8">
        <f t="shared" si="4"/>
        <v>1</v>
      </c>
      <c r="M43" s="8" t="str">
        <f t="shared" si="5"/>
        <v/>
      </c>
      <c r="N43" s="8">
        <f t="shared" si="6"/>
        <v>0</v>
      </c>
      <c r="O43" s="8" t="str">
        <f t="shared" si="7"/>
        <v/>
      </c>
      <c r="P43" s="212">
        <f t="shared" si="8"/>
        <v>44531</v>
      </c>
      <c r="Q43" s="8">
        <f>IFERROR(__xludf.DUMMYFUNCTION("IF(COUNTUNIQUEIFS('APS Tubes'!$A$2:$A555,'APS Tubes'!$I$2:$I555,P43)&gt;0,COUNTUNIQUEIFS('APS Tubes'!$A$2:$A555,'APS Tubes'!$I$2:$I555,P43),IFERROR(0/0))"),13.0)</f>
        <v>13</v>
      </c>
      <c r="R43" s="8" t="str">
        <f t="shared" si="9"/>
        <v/>
      </c>
      <c r="S43" s="197"/>
      <c r="T43" s="144"/>
      <c r="U43" s="8"/>
      <c r="V43" s="8"/>
      <c r="W43" s="8"/>
      <c r="X43" s="8"/>
      <c r="Y43" s="8"/>
      <c r="Z43" s="8"/>
      <c r="AA43" s="8"/>
      <c r="AB43" s="8"/>
      <c r="AC43" s="8"/>
      <c r="AD43" s="144"/>
      <c r="AE43" s="144"/>
    </row>
    <row r="44">
      <c r="A44" s="211">
        <v>44532.0</v>
      </c>
      <c r="B44" s="8">
        <f>IFERROR(__xludf.DUMMYFUNCTION("COUNTUNIQUEIFS('APS Tubes'!$A$2:$A555,'APS Tubes'!$B$2:$B555,A44)"),7.0)</f>
        <v>7</v>
      </c>
      <c r="C44" s="8">
        <f>COUNTIFS('APS Tubes'!$B$2:$B555,A44,'APS Tubes'!$H$2:$H555,"Negative")</f>
        <v>7</v>
      </c>
      <c r="D44" s="8">
        <f>COUNTIFS('APS Tubes'!$B$2:$B555,$A44,'APS Tubes'!$H$2:$H555,"Positive")</f>
        <v>0</v>
      </c>
      <c r="E44" s="8">
        <f>COUNTIFS('APS Tubes'!$B$2:$B555,$A44,'APS Tubes'!$H$2:$H555,"Inconclusive")</f>
        <v>0</v>
      </c>
      <c r="F44" s="8">
        <f>COUNTIFS('APS Tubes'!$B$2:$B555,$A44,'APS Tubes'!$H$2:$H555,"Null")</f>
        <v>0</v>
      </c>
      <c r="G44" s="8">
        <f>COUNTIFS('APS Tubes'!$B$2:$B555,$A44,'APS Tubes'!$H$2:$H555,"Invalid")</f>
        <v>0</v>
      </c>
      <c r="H44" s="8">
        <f>COUNTIFS('APS Tubes'!$B$2:$B555,$A44,'APS Tubes'!$H$2:$H555,"Fail")</f>
        <v>0</v>
      </c>
      <c r="I44" s="8">
        <f t="shared" si="1"/>
        <v>7</v>
      </c>
      <c r="J44" s="8" t="b">
        <f t="shared" si="2"/>
        <v>1</v>
      </c>
      <c r="K44" s="8">
        <f t="shared" si="3"/>
        <v>9</v>
      </c>
      <c r="L44" s="8">
        <f t="shared" si="4"/>
        <v>2</v>
      </c>
      <c r="M44" s="8" t="str">
        <f t="shared" si="5"/>
        <v/>
      </c>
      <c r="N44" s="8">
        <f t="shared" si="6"/>
        <v>0</v>
      </c>
      <c r="O44" s="8" t="str">
        <f t="shared" si="7"/>
        <v/>
      </c>
      <c r="P44" s="212">
        <f t="shared" si="8"/>
        <v>44532</v>
      </c>
      <c r="Q44" s="8">
        <f>IFERROR(__xludf.DUMMYFUNCTION("IF(COUNTUNIQUEIFS('APS Tubes'!$A$2:$A555,'APS Tubes'!$I$2:$I555,P44)&gt;0,COUNTUNIQUEIFS('APS Tubes'!$A$2:$A555,'APS Tubes'!$I$2:$I555,P44),IFERROR(0/0))"),9.0)</f>
        <v>9</v>
      </c>
      <c r="R44" s="8" t="str">
        <f t="shared" si="9"/>
        <v/>
      </c>
      <c r="S44" s="197"/>
      <c r="T44" s="144"/>
      <c r="U44" s="8"/>
      <c r="V44" s="8"/>
      <c r="W44" s="8"/>
      <c r="X44" s="8"/>
      <c r="Y44" s="8"/>
      <c r="Z44" s="8"/>
      <c r="AA44" s="8"/>
      <c r="AB44" s="8"/>
      <c r="AC44" s="8"/>
      <c r="AD44" s="144"/>
      <c r="AE44" s="144"/>
    </row>
    <row r="45">
      <c r="A45" s="211">
        <v>44536.0</v>
      </c>
      <c r="B45" s="8">
        <f>IFERROR(__xludf.DUMMYFUNCTION("COUNTUNIQUEIFS('APS Tubes'!$A$2:$A555,'APS Tubes'!$B$2:$B555,A45)"),26.0)</f>
        <v>26</v>
      </c>
      <c r="C45" s="8">
        <f>COUNTIFS('APS Tubes'!$B$2:$B555,A45,'APS Tubes'!$H$2:$H555,"Negative")</f>
        <v>26</v>
      </c>
      <c r="D45" s="8">
        <f>COUNTIFS('APS Tubes'!$B$2:$B555,$A45,'APS Tubes'!$H$2:$H555,"Positive")</f>
        <v>0</v>
      </c>
      <c r="E45" s="8">
        <f>COUNTIFS('APS Tubes'!$B$2:$B555,$A45,'APS Tubes'!$H$2:$H555,"Inconclusive")</f>
        <v>0</v>
      </c>
      <c r="F45" s="8">
        <f>COUNTIFS('APS Tubes'!$B$2:$B555,$A45,'APS Tubes'!$H$2:$H555,"Null")</f>
        <v>0</v>
      </c>
      <c r="G45" s="8">
        <f>COUNTIFS('APS Tubes'!$B$2:$B555,$A45,'APS Tubes'!$H$2:$H555,"Invalid")</f>
        <v>0</v>
      </c>
      <c r="H45" s="8">
        <f>COUNTIFS('APS Tubes'!$B$2:$B555,$A45,'APS Tubes'!$H$2:$H555,"Fail")</f>
        <v>0</v>
      </c>
      <c r="I45" s="8">
        <f t="shared" si="1"/>
        <v>26</v>
      </c>
      <c r="J45" s="8" t="b">
        <f t="shared" si="2"/>
        <v>1</v>
      </c>
      <c r="K45" s="8">
        <f t="shared" si="3"/>
        <v>26</v>
      </c>
      <c r="L45" s="8">
        <f t="shared" si="4"/>
        <v>0</v>
      </c>
      <c r="M45" s="8" t="b">
        <f t="shared" si="5"/>
        <v>1</v>
      </c>
      <c r="N45" s="8">
        <f t="shared" si="6"/>
        <v>0</v>
      </c>
      <c r="O45" s="8" t="str">
        <f t="shared" si="7"/>
        <v/>
      </c>
      <c r="P45" s="212">
        <f t="shared" si="8"/>
        <v>44536</v>
      </c>
      <c r="Q45" s="8">
        <f>IFERROR(__xludf.DUMMYFUNCTION("IF(COUNTUNIQUEIFS('APS Tubes'!$A$2:$A555,'APS Tubes'!$I$2:$I555,P45)&gt;0,COUNTUNIQUEIFS('APS Tubes'!$A$2:$A555,'APS Tubes'!$I$2:$I555,P45),IFERROR(0/0))"),26.0)</f>
        <v>26</v>
      </c>
      <c r="R45" s="8" t="b">
        <f t="shared" si="9"/>
        <v>1</v>
      </c>
      <c r="S45" s="197"/>
      <c r="T45" s="144"/>
      <c r="U45" s="8"/>
      <c r="V45" s="8"/>
      <c r="W45" s="8"/>
      <c r="X45" s="8"/>
      <c r="Y45" s="8"/>
      <c r="Z45" s="8"/>
      <c r="AA45" s="8"/>
      <c r="AB45" s="8"/>
      <c r="AC45" s="8"/>
      <c r="AD45" s="144"/>
      <c r="AE45" s="144"/>
    </row>
    <row r="46">
      <c r="A46" s="211">
        <v>44537.0</v>
      </c>
      <c r="B46" s="8">
        <f>IFERROR(__xludf.DUMMYFUNCTION("COUNTUNIQUEIFS('APS Tubes'!$A$2:$A555,'APS Tubes'!$B$2:$B555,A46)"),18.0)</f>
        <v>18</v>
      </c>
      <c r="C46" s="8">
        <f>COUNTIFS('APS Tubes'!$B$2:$B555,A46,'APS Tubes'!$H$2:$H555,"Negative")</f>
        <v>18</v>
      </c>
      <c r="D46" s="8">
        <f>COUNTIFS('APS Tubes'!$B$2:$B555,$A46,'APS Tubes'!$H$2:$H555,"Positive")</f>
        <v>0</v>
      </c>
      <c r="E46" s="8">
        <f>COUNTIFS('APS Tubes'!$B$2:$B555,$A46,'APS Tubes'!$H$2:$H555,"Inconclusive")</f>
        <v>0</v>
      </c>
      <c r="F46" s="8">
        <f>COUNTIFS('APS Tubes'!$B$2:$B555,$A46,'APS Tubes'!$H$2:$H555,"Null")</f>
        <v>0</v>
      </c>
      <c r="G46" s="8">
        <f>COUNTIFS('APS Tubes'!$B$2:$B555,$A46,'APS Tubes'!$H$2:$H555,"Invalid")</f>
        <v>0</v>
      </c>
      <c r="H46" s="8">
        <f>COUNTIFS('APS Tubes'!$B$2:$B555,$A46,'APS Tubes'!$H$2:$H555,"Fail")</f>
        <v>0</v>
      </c>
      <c r="I46" s="8">
        <f t="shared" si="1"/>
        <v>18</v>
      </c>
      <c r="J46" s="8" t="b">
        <f t="shared" si="2"/>
        <v>1</v>
      </c>
      <c r="K46" s="8">
        <f t="shared" si="3"/>
        <v>18</v>
      </c>
      <c r="L46" s="8">
        <f t="shared" si="4"/>
        <v>0</v>
      </c>
      <c r="M46" s="8" t="b">
        <f t="shared" si="5"/>
        <v>1</v>
      </c>
      <c r="N46" s="8">
        <f t="shared" si="6"/>
        <v>0</v>
      </c>
      <c r="O46" s="8" t="str">
        <f t="shared" si="7"/>
        <v/>
      </c>
      <c r="P46" s="212">
        <f t="shared" si="8"/>
        <v>44537</v>
      </c>
      <c r="Q46" s="8">
        <f>IFERROR(__xludf.DUMMYFUNCTION("IF(COUNTUNIQUEIFS('APS Tubes'!$A$2:$A555,'APS Tubes'!$I$2:$I555,P46)&gt;0,COUNTUNIQUEIFS('APS Tubes'!$A$2:$A555,'APS Tubes'!$I$2:$I555,P46),IFERROR(0/0))"),18.0)</f>
        <v>18</v>
      </c>
      <c r="R46" s="8" t="b">
        <f t="shared" si="9"/>
        <v>1</v>
      </c>
      <c r="S46" s="197"/>
      <c r="T46" s="144"/>
      <c r="U46" s="8"/>
      <c r="V46" s="8"/>
      <c r="W46" s="8"/>
      <c r="X46" s="8"/>
      <c r="Y46" s="8"/>
      <c r="Z46" s="8"/>
      <c r="AA46" s="8"/>
      <c r="AB46" s="8"/>
      <c r="AC46" s="8"/>
      <c r="AD46" s="144"/>
      <c r="AE46" s="144"/>
    </row>
    <row r="47">
      <c r="A47" s="211">
        <v>44538.0</v>
      </c>
      <c r="B47" s="8">
        <f>IFERROR(__xludf.DUMMYFUNCTION("COUNTUNIQUEIFS('APS Tubes'!$A$2:$A555,'APS Tubes'!$B$2:$B555,A47)"),5.0)</f>
        <v>5</v>
      </c>
      <c r="C47" s="8">
        <f>COUNTIFS('APS Tubes'!$B$2:$B555,A47,'APS Tubes'!$H$2:$H555,"Negative")</f>
        <v>5</v>
      </c>
      <c r="D47" s="8">
        <f>COUNTIFS('APS Tubes'!$B$2:$B555,$A47,'APS Tubes'!$H$2:$H555,"Positive")</f>
        <v>0</v>
      </c>
      <c r="E47" s="8">
        <f>COUNTIFS('APS Tubes'!$B$2:$B555,$A47,'APS Tubes'!$H$2:$H555,"Inconclusive")</f>
        <v>0</v>
      </c>
      <c r="F47" s="8">
        <f>COUNTIFS('APS Tubes'!$B$2:$B555,$A47,'APS Tubes'!$H$2:$H555,"Null")</f>
        <v>0</v>
      </c>
      <c r="G47" s="8">
        <f>COUNTIFS('APS Tubes'!$B$2:$B555,$A47,'APS Tubes'!$H$2:$H555,"Invalid")</f>
        <v>0</v>
      </c>
      <c r="H47" s="8">
        <f>COUNTIFS('APS Tubes'!$B$2:$B555,$A47,'APS Tubes'!$H$2:$H555,"Fail")</f>
        <v>0</v>
      </c>
      <c r="I47" s="8">
        <f t="shared" si="1"/>
        <v>5</v>
      </c>
      <c r="J47" s="8" t="b">
        <f t="shared" si="2"/>
        <v>1</v>
      </c>
      <c r="K47" s="8">
        <f t="shared" si="3"/>
        <v>5</v>
      </c>
      <c r="L47" s="8">
        <f t="shared" si="4"/>
        <v>0</v>
      </c>
      <c r="M47" s="8" t="b">
        <f t="shared" si="5"/>
        <v>1</v>
      </c>
      <c r="N47" s="8">
        <f t="shared" si="6"/>
        <v>0</v>
      </c>
      <c r="O47" s="8" t="str">
        <f t="shared" si="7"/>
        <v/>
      </c>
      <c r="P47" s="212">
        <f t="shared" si="8"/>
        <v>44538</v>
      </c>
      <c r="Q47" s="8">
        <f>IFERROR(__xludf.DUMMYFUNCTION("IF(COUNTUNIQUEIFS('APS Tubes'!$A$2:$A555,'APS Tubes'!$I$2:$I555,P47)&gt;0,COUNTUNIQUEIFS('APS Tubes'!$A$2:$A555,'APS Tubes'!$I$2:$I555,P47),IFERROR(0/0))"),5.0)</f>
        <v>5</v>
      </c>
      <c r="R47" s="8" t="b">
        <f t="shared" si="9"/>
        <v>1</v>
      </c>
      <c r="S47" s="197"/>
      <c r="T47" s="144"/>
      <c r="U47" s="8"/>
      <c r="V47" s="8"/>
      <c r="W47" s="8"/>
      <c r="X47" s="8"/>
      <c r="Y47" s="8"/>
      <c r="Z47" s="8"/>
      <c r="AA47" s="8"/>
      <c r="AB47" s="8"/>
      <c r="AC47" s="8"/>
      <c r="AD47" s="144"/>
      <c r="AE47" s="144"/>
    </row>
    <row r="48">
      <c r="A48" s="211">
        <v>44539.0</v>
      </c>
      <c r="B48" s="8">
        <f>IFERROR(__xludf.DUMMYFUNCTION("COUNTUNIQUEIFS('APS Tubes'!$A$2:$A555,'APS Tubes'!$B$2:$B555,A48)"),18.0)</f>
        <v>18</v>
      </c>
      <c r="C48" s="8">
        <f>COUNTIFS('APS Tubes'!$B$2:$B555,A48,'APS Tubes'!$H$2:$H555,"Negative")</f>
        <v>18</v>
      </c>
      <c r="D48" s="8">
        <f>COUNTIFS('APS Tubes'!$B$2:$B555,$A48,'APS Tubes'!$H$2:$H555,"Positive")</f>
        <v>0</v>
      </c>
      <c r="E48" s="8">
        <f>COUNTIFS('APS Tubes'!$B$2:$B555,$A48,'APS Tubes'!$H$2:$H555,"Inconclusive")</f>
        <v>0</v>
      </c>
      <c r="F48" s="8">
        <f>COUNTIFS('APS Tubes'!$B$2:$B555,$A48,'APS Tubes'!$H$2:$H555,"Null")</f>
        <v>0</v>
      </c>
      <c r="G48" s="8">
        <f>COUNTIFS('APS Tubes'!$B$2:$B555,$A48,'APS Tubes'!$H$2:$H555,"Invalid")</f>
        <v>0</v>
      </c>
      <c r="H48" s="8">
        <f>COUNTIFS('APS Tubes'!$B$2:$B555,$A48,'APS Tubes'!$H$2:$H555,"Fail")</f>
        <v>0</v>
      </c>
      <c r="I48" s="8">
        <f t="shared" si="1"/>
        <v>18</v>
      </c>
      <c r="J48" s="8" t="b">
        <f t="shared" si="2"/>
        <v>1</v>
      </c>
      <c r="K48" s="8">
        <f t="shared" si="3"/>
        <v>18</v>
      </c>
      <c r="L48" s="8">
        <f t="shared" si="4"/>
        <v>0</v>
      </c>
      <c r="M48" s="8" t="b">
        <f t="shared" si="5"/>
        <v>1</v>
      </c>
      <c r="N48" s="8">
        <f t="shared" si="6"/>
        <v>0</v>
      </c>
      <c r="O48" s="8" t="str">
        <f t="shared" si="7"/>
        <v/>
      </c>
      <c r="P48" s="212">
        <f t="shared" si="8"/>
        <v>44539</v>
      </c>
      <c r="Q48" s="8">
        <f>IFERROR(__xludf.DUMMYFUNCTION("IF(COUNTUNIQUEIFS('APS Tubes'!$A$2:$A555,'APS Tubes'!$I$2:$I555,P48)&gt;0,COUNTUNIQUEIFS('APS Tubes'!$A$2:$A555,'APS Tubes'!$I$2:$I555,P48),IFERROR(0/0))"),18.0)</f>
        <v>18</v>
      </c>
      <c r="R48" s="8" t="b">
        <f t="shared" si="9"/>
        <v>1</v>
      </c>
      <c r="S48" s="197"/>
      <c r="T48" s="144"/>
      <c r="U48" s="8"/>
      <c r="V48" s="8"/>
      <c r="W48" s="8"/>
      <c r="X48" s="8"/>
      <c r="Y48" s="8"/>
      <c r="Z48" s="8"/>
      <c r="AA48" s="8"/>
      <c r="AB48" s="8"/>
      <c r="AC48" s="8"/>
      <c r="AD48" s="144"/>
      <c r="AE48" s="144"/>
    </row>
    <row r="49">
      <c r="A49" s="211">
        <v>44540.0</v>
      </c>
      <c r="B49" s="8">
        <f>IFERROR(__xludf.DUMMYFUNCTION("COUNTUNIQUEIFS('APS Tubes'!$A$2:$A555,'APS Tubes'!$B$2:$B555,A49)"),17.0)</f>
        <v>17</v>
      </c>
      <c r="C49" s="8">
        <f>COUNTIFS('APS Tubes'!$B$2:$B555,A49,'APS Tubes'!$H$2:$H555,"Negative")</f>
        <v>17</v>
      </c>
      <c r="D49" s="8">
        <f>COUNTIFS('APS Tubes'!$B$2:$B555,$A49,'APS Tubes'!$H$2:$H555,"Positive")</f>
        <v>0</v>
      </c>
      <c r="E49" s="8">
        <f>COUNTIFS('APS Tubes'!$B$2:$B555,$A49,'APS Tubes'!$H$2:$H555,"Inconclusive")</f>
        <v>0</v>
      </c>
      <c r="F49" s="8">
        <f>COUNTIFS('APS Tubes'!$B$2:$B555,$A49,'APS Tubes'!$H$2:$H555,"Null")</f>
        <v>0</v>
      </c>
      <c r="G49" s="8">
        <f>COUNTIFS('APS Tubes'!$B$2:$B555,$A49,'APS Tubes'!$H$2:$H555,"Invalid")</f>
        <v>0</v>
      </c>
      <c r="H49" s="8">
        <f>COUNTIFS('APS Tubes'!$B$2:$B555,$A49,'APS Tubes'!$H$2:$H555,"Fail")</f>
        <v>0</v>
      </c>
      <c r="I49" s="8">
        <f t="shared" si="1"/>
        <v>17</v>
      </c>
      <c r="J49" s="8" t="b">
        <f t="shared" si="2"/>
        <v>1</v>
      </c>
      <c r="K49" s="8">
        <f t="shared" si="3"/>
        <v>16</v>
      </c>
      <c r="L49" s="8">
        <f t="shared" si="4"/>
        <v>-1</v>
      </c>
      <c r="M49" s="8" t="str">
        <f t="shared" si="5"/>
        <v/>
      </c>
      <c r="N49" s="8">
        <f t="shared" si="6"/>
        <v>0</v>
      </c>
      <c r="O49" s="8" t="str">
        <f t="shared" si="7"/>
        <v/>
      </c>
      <c r="P49" s="212">
        <f t="shared" si="8"/>
        <v>44540</v>
      </c>
      <c r="Q49" s="8">
        <f>IFERROR(__xludf.DUMMYFUNCTION("IF(COUNTUNIQUEIFS('APS Tubes'!$A$2:$A555,'APS Tubes'!$I$2:$I555,P49)&gt;0,COUNTUNIQUEIFS('APS Tubes'!$A$2:$A555,'APS Tubes'!$I$2:$I555,P49),IFERROR(0/0))"),16.0)</f>
        <v>16</v>
      </c>
      <c r="R49" s="8" t="str">
        <f t="shared" si="9"/>
        <v/>
      </c>
      <c r="S49" s="197"/>
      <c r="T49" s="144"/>
      <c r="U49" s="8"/>
      <c r="V49" s="8"/>
      <c r="W49" s="8"/>
      <c r="X49" s="8"/>
      <c r="Y49" s="8"/>
      <c r="Z49" s="8"/>
      <c r="AA49" s="8"/>
      <c r="AB49" s="8"/>
      <c r="AC49" s="8"/>
      <c r="AD49" s="144"/>
      <c r="AE49" s="144"/>
    </row>
    <row r="50">
      <c r="A50" s="211">
        <v>44543.0</v>
      </c>
      <c r="B50" s="8">
        <f>IFERROR(__xludf.DUMMYFUNCTION("COUNTUNIQUEIFS('APS Tubes'!$A$2:$A555,'APS Tubes'!$B$2:$B555,A50)"),25.0)</f>
        <v>25</v>
      </c>
      <c r="C50" s="8">
        <f>COUNTIFS('APS Tubes'!$B$2:$B555,A50,'APS Tubes'!$H$2:$H555,"Negative")</f>
        <v>24</v>
      </c>
      <c r="D50" s="8">
        <f>COUNTIFS('APS Tubes'!$B$2:$B555,$A50,'APS Tubes'!$H$2:$H555,"Positive")</f>
        <v>1</v>
      </c>
      <c r="E50" s="8">
        <f>COUNTIFS('APS Tubes'!$B$2:$B555,$A50,'APS Tubes'!$H$2:$H555,"Inconclusive")</f>
        <v>0</v>
      </c>
      <c r="F50" s="8">
        <f>COUNTIFS('APS Tubes'!$B$2:$B555,$A50,'APS Tubes'!$H$2:$H555,"Null")</f>
        <v>0</v>
      </c>
      <c r="G50" s="8">
        <f>COUNTIFS('APS Tubes'!$B$2:$B555,$A50,'APS Tubes'!$H$2:$H555,"Invalid")</f>
        <v>0</v>
      </c>
      <c r="H50" s="8">
        <f>COUNTIFS('APS Tubes'!$B$2:$B555,$A50,'APS Tubes'!$H$2:$H555,"Fail")</f>
        <v>0</v>
      </c>
      <c r="I50" s="8">
        <f t="shared" si="1"/>
        <v>25</v>
      </c>
      <c r="J50" s="8" t="b">
        <f t="shared" si="2"/>
        <v>1</v>
      </c>
      <c r="K50" s="8">
        <f t="shared" si="3"/>
        <v>17</v>
      </c>
      <c r="L50" s="8">
        <f t="shared" si="4"/>
        <v>-8</v>
      </c>
      <c r="M50" s="8" t="str">
        <f t="shared" si="5"/>
        <v/>
      </c>
      <c r="N50" s="8">
        <f t="shared" si="6"/>
        <v>0</v>
      </c>
      <c r="O50" s="8" t="str">
        <f t="shared" si="7"/>
        <v/>
      </c>
      <c r="P50" s="212">
        <f t="shared" si="8"/>
        <v>44543</v>
      </c>
      <c r="Q50" s="8">
        <f>IFERROR(__xludf.DUMMYFUNCTION("IF(COUNTUNIQUEIFS('APS Tubes'!$A$2:$A555,'APS Tubes'!$I$2:$I555,P50)&gt;0,COUNTUNIQUEIFS('APS Tubes'!$A$2:$A555,'APS Tubes'!$I$2:$I555,P50),IFERROR(0/0))"),17.0)</f>
        <v>17</v>
      </c>
      <c r="R50" s="8" t="str">
        <f t="shared" si="9"/>
        <v/>
      </c>
      <c r="S50" s="197"/>
      <c r="T50" s="144"/>
      <c r="U50" s="8"/>
      <c r="V50" s="8"/>
      <c r="W50" s="8"/>
      <c r="X50" s="8"/>
      <c r="Y50" s="8"/>
      <c r="Z50" s="8"/>
      <c r="AA50" s="8"/>
      <c r="AB50" s="8"/>
      <c r="AC50" s="8"/>
      <c r="AD50" s="144"/>
      <c r="AE50" s="144"/>
    </row>
    <row r="51">
      <c r="A51" s="211">
        <v>44544.0</v>
      </c>
      <c r="B51" s="8">
        <f>IFERROR(__xludf.DUMMYFUNCTION("COUNTUNIQUEIFS('APS Tubes'!$A$2:$A555,'APS Tubes'!$B$2:$B555,A51)"),27.0)</f>
        <v>27</v>
      </c>
      <c r="C51" s="8">
        <f>COUNTIFS('APS Tubes'!$B$2:$B555,A51,'APS Tubes'!$H$2:$H555,"Negative")</f>
        <v>27</v>
      </c>
      <c r="D51" s="8">
        <f>COUNTIFS('APS Tubes'!$B$2:$B555,$A51,'APS Tubes'!$H$2:$H555,"Positive")</f>
        <v>0</v>
      </c>
      <c r="E51" s="8">
        <f>COUNTIFS('APS Tubes'!$B$2:$B555,$A51,'APS Tubes'!$H$2:$H555,"Inconclusive")</f>
        <v>0</v>
      </c>
      <c r="F51" s="8">
        <f>COUNTIFS('APS Tubes'!$B$2:$B555,$A51,'APS Tubes'!$H$2:$H555,"Null")</f>
        <v>0</v>
      </c>
      <c r="G51" s="8">
        <f>COUNTIFS('APS Tubes'!$B$2:$B555,$A51,'APS Tubes'!$H$2:$H555,"Invalid")</f>
        <v>0</v>
      </c>
      <c r="H51" s="8">
        <f>COUNTIFS('APS Tubes'!$B$2:$B555,$A51,'APS Tubes'!$H$2:$H555,"Fail")</f>
        <v>0</v>
      </c>
      <c r="I51" s="8">
        <f t="shared" si="1"/>
        <v>27</v>
      </c>
      <c r="J51" s="8" t="b">
        <f t="shared" si="2"/>
        <v>1</v>
      </c>
      <c r="K51" s="8">
        <f t="shared" si="3"/>
        <v>25</v>
      </c>
      <c r="L51" s="8">
        <f t="shared" si="4"/>
        <v>-2</v>
      </c>
      <c r="M51" s="8" t="str">
        <f t="shared" si="5"/>
        <v/>
      </c>
      <c r="N51" s="8">
        <f t="shared" si="6"/>
        <v>0</v>
      </c>
      <c r="O51" s="8" t="str">
        <f t="shared" si="7"/>
        <v/>
      </c>
      <c r="P51" s="212">
        <f t="shared" si="8"/>
        <v>44544</v>
      </c>
      <c r="Q51" s="8">
        <f>IFERROR(__xludf.DUMMYFUNCTION("IF(COUNTUNIQUEIFS('APS Tubes'!$A$2:$A555,'APS Tubes'!$I$2:$I555,P51)&gt;0,COUNTUNIQUEIFS('APS Tubes'!$A$2:$A555,'APS Tubes'!$I$2:$I555,P51),IFERROR(0/0))"),25.0)</f>
        <v>25</v>
      </c>
      <c r="R51" s="8" t="str">
        <f t="shared" si="9"/>
        <v/>
      </c>
      <c r="S51" s="197"/>
      <c r="T51" s="144"/>
      <c r="U51" s="8"/>
      <c r="V51" s="8"/>
      <c r="W51" s="8"/>
      <c r="X51" s="8"/>
      <c r="Y51" s="8"/>
      <c r="Z51" s="8"/>
      <c r="AA51" s="8"/>
      <c r="AB51" s="8"/>
      <c r="AC51" s="8"/>
      <c r="AD51" s="144"/>
      <c r="AE51" s="144"/>
    </row>
    <row r="52">
      <c r="A52" s="211">
        <v>44545.0</v>
      </c>
      <c r="B52" s="8">
        <f>IFERROR(__xludf.DUMMYFUNCTION("COUNTUNIQUEIFS('APS Tubes'!$A$2:$A555,'APS Tubes'!$B$2:$B555,A52)"),21.0)</f>
        <v>21</v>
      </c>
      <c r="C52" s="8">
        <f>COUNTIFS('APS Tubes'!$B$2:$B555,A52,'APS Tubes'!$H$2:$H555,"Negative")</f>
        <v>21</v>
      </c>
      <c r="D52" s="8">
        <f>COUNTIFS('APS Tubes'!$B$2:$B555,$A52,'APS Tubes'!$H$2:$H555,"Positive")</f>
        <v>0</v>
      </c>
      <c r="E52" s="8">
        <f>COUNTIFS('APS Tubes'!$B$2:$B555,$A52,'APS Tubes'!$H$2:$H555,"Inconclusive")</f>
        <v>0</v>
      </c>
      <c r="F52" s="8">
        <f>COUNTIFS('APS Tubes'!$B$2:$B555,$A52,'APS Tubes'!$H$2:$H555,"Null")</f>
        <v>0</v>
      </c>
      <c r="G52" s="8">
        <f>COUNTIFS('APS Tubes'!$B$2:$B555,$A52,'APS Tubes'!$H$2:$H555,"Invalid")</f>
        <v>0</v>
      </c>
      <c r="H52" s="8">
        <f>COUNTIFS('APS Tubes'!$B$2:$B555,$A52,'APS Tubes'!$H$2:$H555,"Fail")</f>
        <v>0</v>
      </c>
      <c r="I52" s="8">
        <f t="shared" si="1"/>
        <v>21</v>
      </c>
      <c r="J52" s="8" t="b">
        <f t="shared" si="2"/>
        <v>1</v>
      </c>
      <c r="K52" s="8">
        <f t="shared" si="3"/>
        <v>23</v>
      </c>
      <c r="L52" s="8">
        <f t="shared" si="4"/>
        <v>2</v>
      </c>
      <c r="M52" s="8" t="str">
        <f t="shared" si="5"/>
        <v/>
      </c>
      <c r="N52" s="8">
        <f t="shared" si="6"/>
        <v>0</v>
      </c>
      <c r="O52" s="8" t="str">
        <f t="shared" si="7"/>
        <v/>
      </c>
      <c r="P52" s="212">
        <f t="shared" si="8"/>
        <v>44545</v>
      </c>
      <c r="Q52" s="8">
        <f>IFERROR(__xludf.DUMMYFUNCTION("IF(COUNTUNIQUEIFS('APS Tubes'!$A$2:$A555,'APS Tubes'!$I$2:$I555,P52)&gt;0,COUNTUNIQUEIFS('APS Tubes'!$A$2:$A555,'APS Tubes'!$I$2:$I555,P52),IFERROR(0/0))"),23.0)</f>
        <v>23</v>
      </c>
      <c r="R52" s="8" t="str">
        <f t="shared" si="9"/>
        <v/>
      </c>
      <c r="S52" s="197"/>
      <c r="T52" s="144"/>
      <c r="U52" s="8"/>
      <c r="V52" s="8"/>
      <c r="W52" s="8"/>
      <c r="X52" s="8"/>
      <c r="Y52" s="8"/>
      <c r="Z52" s="8"/>
      <c r="AA52" s="8"/>
      <c r="AB52" s="8"/>
      <c r="AC52" s="8"/>
      <c r="AD52" s="144"/>
      <c r="AE52" s="144"/>
    </row>
    <row r="53">
      <c r="A53" s="211">
        <v>44546.0</v>
      </c>
      <c r="B53" s="8">
        <f>IFERROR(__xludf.DUMMYFUNCTION("COUNTUNIQUEIFS('APS Tubes'!$A$2:$A555,'APS Tubes'!$B$2:$B555,A53)"),12.0)</f>
        <v>12</v>
      </c>
      <c r="C53" s="8">
        <f>COUNTIFS('APS Tubes'!$B$2:$B555,A53,'APS Tubes'!$H$2:$H555,"Negative")</f>
        <v>12</v>
      </c>
      <c r="D53" s="8">
        <f>COUNTIFS('APS Tubes'!$B$2:$B555,$A53,'APS Tubes'!$H$2:$H555,"Positive")</f>
        <v>0</v>
      </c>
      <c r="E53" s="8">
        <f>COUNTIFS('APS Tubes'!$B$2:$B555,$A53,'APS Tubes'!$H$2:$H555,"Inconclusive")</f>
        <v>0</v>
      </c>
      <c r="F53" s="8">
        <f>COUNTIFS('APS Tubes'!$B$2:$B555,$A53,'APS Tubes'!$H$2:$H555,"Null")</f>
        <v>0</v>
      </c>
      <c r="G53" s="8">
        <f>COUNTIFS('APS Tubes'!$B$2:$B555,$A53,'APS Tubes'!$H$2:$H555,"Invalid")</f>
        <v>0</v>
      </c>
      <c r="H53" s="8">
        <f>COUNTIFS('APS Tubes'!$B$2:$B555,$A53,'APS Tubes'!$H$2:$H555,"Fail")</f>
        <v>0</v>
      </c>
      <c r="I53" s="8">
        <f t="shared" si="1"/>
        <v>12</v>
      </c>
      <c r="J53" s="8" t="b">
        <f t="shared" si="2"/>
        <v>1</v>
      </c>
      <c r="K53" s="8">
        <f t="shared" si="3"/>
        <v>12</v>
      </c>
      <c r="L53" s="8">
        <f t="shared" si="4"/>
        <v>0</v>
      </c>
      <c r="M53" s="8" t="b">
        <f t="shared" si="5"/>
        <v>1</v>
      </c>
      <c r="N53" s="8">
        <f t="shared" si="6"/>
        <v>0</v>
      </c>
      <c r="O53" s="8" t="str">
        <f t="shared" si="7"/>
        <v/>
      </c>
      <c r="P53" s="212">
        <f t="shared" si="8"/>
        <v>44546</v>
      </c>
      <c r="Q53" s="8">
        <f>IFERROR(__xludf.DUMMYFUNCTION("IF(COUNTUNIQUEIFS('APS Tubes'!$A$2:$A555,'APS Tubes'!$I$2:$I555,P53)&gt;0,COUNTUNIQUEIFS('APS Tubes'!$A$2:$A555,'APS Tubes'!$I$2:$I555,P53),IFERROR(0/0))"),12.0)</f>
        <v>12</v>
      </c>
      <c r="R53" s="8" t="b">
        <f t="shared" si="9"/>
        <v>1</v>
      </c>
      <c r="S53" s="197"/>
      <c r="T53" s="144"/>
      <c r="U53" s="8"/>
      <c r="V53" s="8"/>
      <c r="W53" s="8"/>
      <c r="X53" s="8"/>
      <c r="Y53" s="8"/>
      <c r="Z53" s="8"/>
      <c r="AA53" s="8"/>
      <c r="AB53" s="8"/>
      <c r="AC53" s="8"/>
      <c r="AD53" s="144"/>
      <c r="AE53" s="144"/>
    </row>
    <row r="54">
      <c r="A54" s="211">
        <v>44547.0</v>
      </c>
      <c r="B54" s="8">
        <f>IFERROR(__xludf.DUMMYFUNCTION("COUNTUNIQUEIFS('APS Tubes'!$A$2:$A555,'APS Tubes'!$B$2:$B555,A54)"),12.0)</f>
        <v>12</v>
      </c>
      <c r="C54" s="8">
        <f>COUNTIFS('APS Tubes'!$B$2:$B555,A54,'APS Tubes'!$H$2:$H555,"Negative")</f>
        <v>12</v>
      </c>
      <c r="D54" s="8">
        <f>COUNTIFS('APS Tubes'!$B$2:$B555,$A54,'APS Tubes'!$H$2:$H555,"Positive")</f>
        <v>0</v>
      </c>
      <c r="E54" s="8">
        <f>COUNTIFS('APS Tubes'!$B$2:$B555,$A54,'APS Tubes'!$H$2:$H555,"Inconclusive")</f>
        <v>0</v>
      </c>
      <c r="F54" s="8">
        <f>COUNTIFS('APS Tubes'!$B$2:$B555,$A54,'APS Tubes'!$H$2:$H555,"Null")</f>
        <v>0</v>
      </c>
      <c r="G54" s="8">
        <f>COUNTIFS('APS Tubes'!$B$2:$B555,$A54,'APS Tubes'!$H$2:$H555,"Invalid")</f>
        <v>0</v>
      </c>
      <c r="H54" s="8">
        <f>COUNTIFS('APS Tubes'!$B$2:$B555,$A54,'APS Tubes'!$H$2:$H555,"Fail")</f>
        <v>0</v>
      </c>
      <c r="I54" s="8">
        <f t="shared" si="1"/>
        <v>12</v>
      </c>
      <c r="J54" s="8" t="b">
        <f t="shared" si="2"/>
        <v>1</v>
      </c>
      <c r="K54" s="8">
        <f t="shared" si="3"/>
        <v>12</v>
      </c>
      <c r="L54" s="8">
        <f t="shared" si="4"/>
        <v>0</v>
      </c>
      <c r="M54" s="8" t="b">
        <f t="shared" si="5"/>
        <v>1</v>
      </c>
      <c r="N54" s="8">
        <f t="shared" si="6"/>
        <v>0</v>
      </c>
      <c r="O54" s="8" t="str">
        <f t="shared" si="7"/>
        <v/>
      </c>
      <c r="P54" s="212">
        <f t="shared" si="8"/>
        <v>44547</v>
      </c>
      <c r="Q54" s="8">
        <f>IFERROR(__xludf.DUMMYFUNCTION("IF(COUNTUNIQUEIFS('APS Tubes'!$A$2:$A555,'APS Tubes'!$I$2:$I555,P54)&gt;0,COUNTUNIQUEIFS('APS Tubes'!$A$2:$A555,'APS Tubes'!$I$2:$I555,P54),IFERROR(0/0))"),12.0)</f>
        <v>12</v>
      </c>
      <c r="R54" s="8" t="b">
        <f t="shared" si="9"/>
        <v>1</v>
      </c>
      <c r="S54" s="197"/>
      <c r="T54" s="144"/>
      <c r="U54" s="8"/>
      <c r="V54" s="8"/>
      <c r="W54" s="8"/>
      <c r="X54" s="8"/>
      <c r="Y54" s="8"/>
      <c r="Z54" s="8"/>
      <c r="AA54" s="8"/>
      <c r="AB54" s="8"/>
      <c r="AC54" s="8"/>
      <c r="AD54" s="144"/>
      <c r="AE54" s="144"/>
    </row>
    <row r="55">
      <c r="A55" s="211"/>
      <c r="B55" s="8"/>
      <c r="C55" s="8"/>
      <c r="D55" s="8"/>
      <c r="E55" s="8"/>
      <c r="F55" s="8"/>
      <c r="G55" s="8"/>
      <c r="H55" s="8"/>
      <c r="I55" s="8"/>
      <c r="J55" s="8"/>
      <c r="K55" s="8"/>
      <c r="L55" s="8"/>
      <c r="M55" s="8"/>
      <c r="N55" s="8"/>
      <c r="O55" s="8"/>
      <c r="P55" s="8"/>
      <c r="Q55" s="8"/>
      <c r="R55" s="8"/>
      <c r="S55" s="197"/>
      <c r="T55" s="144"/>
      <c r="U55" s="8"/>
      <c r="V55" s="8"/>
      <c r="W55" s="8"/>
      <c r="X55" s="8"/>
      <c r="Y55" s="8"/>
      <c r="Z55" s="8"/>
      <c r="AA55" s="8"/>
      <c r="AB55" s="8"/>
      <c r="AC55" s="8"/>
      <c r="AD55" s="144"/>
      <c r="AE55" s="144"/>
    </row>
    <row r="56">
      <c r="A56" s="211"/>
      <c r="B56" s="8"/>
      <c r="C56" s="8"/>
      <c r="D56" s="8"/>
      <c r="E56" s="8"/>
      <c r="F56" s="8"/>
      <c r="G56" s="8"/>
      <c r="H56" s="8"/>
      <c r="I56" s="8"/>
      <c r="J56" s="8"/>
      <c r="K56" s="8"/>
      <c r="L56" s="8"/>
      <c r="M56" s="8"/>
      <c r="N56" s="8"/>
      <c r="O56" s="8"/>
      <c r="P56" s="8"/>
      <c r="Q56" s="8"/>
      <c r="R56" s="8"/>
      <c r="S56" s="197"/>
      <c r="T56" s="144"/>
      <c r="U56" s="8"/>
      <c r="V56" s="8"/>
      <c r="W56" s="8"/>
      <c r="X56" s="8"/>
      <c r="Y56" s="8"/>
      <c r="Z56" s="8"/>
      <c r="AA56" s="8"/>
      <c r="AB56" s="8"/>
      <c r="AC56" s="8"/>
      <c r="AD56" s="144"/>
      <c r="AE56" s="144"/>
    </row>
    <row r="57">
      <c r="A57" s="211"/>
      <c r="B57" s="8"/>
      <c r="C57" s="8"/>
      <c r="D57" s="8"/>
      <c r="E57" s="8"/>
      <c r="F57" s="8"/>
      <c r="G57" s="8"/>
      <c r="H57" s="8"/>
      <c r="I57" s="8"/>
      <c r="J57" s="8"/>
      <c r="K57" s="8"/>
      <c r="L57" s="8"/>
      <c r="M57" s="8"/>
      <c r="N57" s="8"/>
      <c r="O57" s="8"/>
      <c r="P57" s="8"/>
      <c r="Q57" s="8"/>
      <c r="R57" s="8"/>
      <c r="S57" s="197"/>
      <c r="T57" s="144"/>
      <c r="U57" s="8"/>
      <c r="V57" s="8"/>
      <c r="W57" s="8"/>
      <c r="X57" s="8"/>
      <c r="Y57" s="8"/>
      <c r="Z57" s="8"/>
      <c r="AA57" s="8"/>
      <c r="AB57" s="8"/>
      <c r="AC57" s="8"/>
      <c r="AD57" s="144"/>
      <c r="AE57" s="144"/>
    </row>
    <row r="58">
      <c r="A58" s="211"/>
      <c r="B58" s="8"/>
      <c r="C58" s="8"/>
      <c r="D58" s="8"/>
      <c r="E58" s="8"/>
      <c r="F58" s="8"/>
      <c r="G58" s="8"/>
      <c r="H58" s="8"/>
      <c r="I58" s="8"/>
      <c r="J58" s="8"/>
      <c r="K58" s="8"/>
      <c r="L58" s="8"/>
      <c r="M58" s="8"/>
      <c r="N58" s="8"/>
      <c r="O58" s="8"/>
      <c r="P58" s="8"/>
      <c r="Q58" s="8"/>
      <c r="R58" s="8"/>
      <c r="S58" s="197"/>
      <c r="T58" s="144"/>
      <c r="U58" s="8"/>
      <c r="V58" s="8"/>
      <c r="W58" s="8"/>
      <c r="X58" s="8"/>
      <c r="Y58" s="8"/>
      <c r="Z58" s="8"/>
      <c r="AA58" s="8"/>
      <c r="AB58" s="8"/>
      <c r="AC58" s="8"/>
      <c r="AD58" s="144"/>
      <c r="AE58" s="144"/>
    </row>
    <row r="59">
      <c r="A59" s="211"/>
      <c r="B59" s="8"/>
      <c r="C59" s="8"/>
      <c r="D59" s="8"/>
      <c r="E59" s="8"/>
      <c r="F59" s="8"/>
      <c r="G59" s="8"/>
      <c r="H59" s="8"/>
      <c r="I59" s="8"/>
      <c r="J59" s="8"/>
      <c r="K59" s="8"/>
      <c r="L59" s="8"/>
      <c r="M59" s="8"/>
      <c r="N59" s="8"/>
      <c r="O59" s="8"/>
      <c r="P59" s="8"/>
      <c r="Q59" s="8"/>
      <c r="R59" s="8"/>
      <c r="S59" s="197"/>
      <c r="T59" s="144"/>
      <c r="U59" s="8"/>
      <c r="V59" s="8"/>
      <c r="W59" s="8"/>
      <c r="X59" s="8"/>
      <c r="Y59" s="8"/>
      <c r="Z59" s="8"/>
      <c r="AA59" s="8"/>
      <c r="AB59" s="8"/>
      <c r="AC59" s="8"/>
      <c r="AD59" s="144"/>
      <c r="AE59" s="144"/>
    </row>
    <row r="60">
      <c r="A60" s="211"/>
      <c r="B60" s="8"/>
      <c r="C60" s="8"/>
      <c r="D60" s="8"/>
      <c r="E60" s="8"/>
      <c r="F60" s="8"/>
      <c r="G60" s="8"/>
      <c r="H60" s="8"/>
      <c r="I60" s="8"/>
      <c r="J60" s="8"/>
      <c r="K60" s="8"/>
      <c r="L60" s="8"/>
      <c r="M60" s="8"/>
      <c r="N60" s="8"/>
      <c r="O60" s="8"/>
      <c r="P60" s="8"/>
      <c r="Q60" s="8"/>
      <c r="R60" s="8"/>
      <c r="S60" s="197"/>
      <c r="T60" s="144"/>
      <c r="U60" s="8"/>
      <c r="V60" s="8"/>
      <c r="W60" s="8"/>
      <c r="X60" s="8"/>
      <c r="Y60" s="8"/>
      <c r="Z60" s="8"/>
      <c r="AA60" s="8"/>
      <c r="AB60" s="8"/>
      <c r="AC60" s="8"/>
      <c r="AD60" s="144"/>
      <c r="AE60" s="144"/>
    </row>
    <row r="61">
      <c r="A61" s="211"/>
      <c r="B61" s="8"/>
      <c r="C61" s="8"/>
      <c r="D61" s="8"/>
      <c r="E61" s="8"/>
      <c r="F61" s="8"/>
      <c r="G61" s="8"/>
      <c r="H61" s="8"/>
      <c r="I61" s="8"/>
      <c r="J61" s="8"/>
      <c r="K61" s="8"/>
      <c r="L61" s="8"/>
      <c r="M61" s="8"/>
      <c r="N61" s="8"/>
      <c r="O61" s="8"/>
      <c r="P61" s="8"/>
      <c r="Q61" s="8"/>
      <c r="R61" s="8"/>
      <c r="S61" s="197"/>
      <c r="T61" s="144"/>
      <c r="U61" s="8"/>
      <c r="V61" s="8"/>
      <c r="W61" s="8"/>
      <c r="X61" s="8"/>
      <c r="Y61" s="8"/>
      <c r="Z61" s="8"/>
      <c r="AA61" s="8"/>
      <c r="AB61" s="8"/>
      <c r="AC61" s="8"/>
      <c r="AD61" s="144"/>
      <c r="AE61" s="144"/>
    </row>
    <row r="62">
      <c r="A62" s="211"/>
      <c r="B62" s="8"/>
      <c r="C62" s="8"/>
      <c r="D62" s="8"/>
      <c r="E62" s="8"/>
      <c r="F62" s="8"/>
      <c r="G62" s="8"/>
      <c r="H62" s="8"/>
      <c r="I62" s="8"/>
      <c r="J62" s="8"/>
      <c r="K62" s="8"/>
      <c r="L62" s="8"/>
      <c r="M62" s="8"/>
      <c r="N62" s="8"/>
      <c r="O62" s="8"/>
      <c r="P62" s="8"/>
      <c r="Q62" s="8"/>
      <c r="R62" s="8"/>
      <c r="S62" s="197"/>
      <c r="T62" s="144"/>
      <c r="U62" s="8"/>
      <c r="V62" s="8"/>
      <c r="W62" s="8"/>
      <c r="X62" s="8"/>
      <c r="Y62" s="8"/>
      <c r="Z62" s="8"/>
      <c r="AA62" s="8"/>
      <c r="AB62" s="8"/>
      <c r="AC62" s="8"/>
      <c r="AD62" s="144"/>
      <c r="AE62" s="144"/>
    </row>
    <row r="63">
      <c r="A63" s="211"/>
      <c r="B63" s="8"/>
      <c r="C63" s="8"/>
      <c r="D63" s="8"/>
      <c r="E63" s="8"/>
      <c r="F63" s="8"/>
      <c r="G63" s="8"/>
      <c r="H63" s="8"/>
      <c r="I63" s="8"/>
      <c r="J63" s="8"/>
      <c r="K63" s="8"/>
      <c r="L63" s="8"/>
      <c r="M63" s="8"/>
      <c r="N63" s="8"/>
      <c r="O63" s="8"/>
      <c r="P63" s="8"/>
      <c r="Q63" s="8"/>
      <c r="R63" s="8"/>
      <c r="S63" s="197"/>
      <c r="T63" s="144"/>
      <c r="U63" s="8"/>
      <c r="V63" s="8"/>
      <c r="W63" s="8"/>
      <c r="X63" s="8"/>
      <c r="Y63" s="8"/>
      <c r="Z63" s="8"/>
      <c r="AA63" s="8"/>
      <c r="AB63" s="8"/>
      <c r="AC63" s="8"/>
      <c r="AD63" s="144"/>
      <c r="AE63" s="144"/>
    </row>
    <row r="64">
      <c r="A64" s="211"/>
      <c r="B64" s="8"/>
      <c r="C64" s="8"/>
      <c r="D64" s="8"/>
      <c r="E64" s="8"/>
      <c r="F64" s="8"/>
      <c r="G64" s="8"/>
      <c r="H64" s="8"/>
      <c r="I64" s="8"/>
      <c r="J64" s="8"/>
      <c r="K64" s="8"/>
      <c r="L64" s="8"/>
      <c r="M64" s="8"/>
      <c r="N64" s="8"/>
      <c r="O64" s="8"/>
      <c r="P64" s="8"/>
      <c r="Q64" s="8"/>
      <c r="R64" s="8"/>
      <c r="S64" s="197"/>
      <c r="T64" s="144"/>
      <c r="U64" s="8"/>
      <c r="V64" s="8"/>
      <c r="W64" s="8"/>
      <c r="X64" s="8"/>
      <c r="Y64" s="8"/>
      <c r="Z64" s="8"/>
      <c r="AA64" s="8"/>
      <c r="AB64" s="8"/>
      <c r="AC64" s="8"/>
      <c r="AD64" s="144"/>
      <c r="AE64" s="144"/>
    </row>
    <row r="65">
      <c r="A65" s="211"/>
      <c r="B65" s="8"/>
      <c r="C65" s="8"/>
      <c r="D65" s="8"/>
      <c r="E65" s="8"/>
      <c r="F65" s="8"/>
      <c r="G65" s="8"/>
      <c r="H65" s="8"/>
      <c r="I65" s="8"/>
      <c r="J65" s="8"/>
      <c r="K65" s="8"/>
      <c r="L65" s="8"/>
      <c r="M65" s="8"/>
      <c r="N65" s="8"/>
      <c r="O65" s="8"/>
      <c r="P65" s="8"/>
      <c r="Q65" s="8"/>
      <c r="R65" s="8"/>
      <c r="S65" s="197"/>
      <c r="T65" s="144"/>
      <c r="U65" s="8"/>
      <c r="V65" s="8"/>
      <c r="W65" s="8"/>
      <c r="X65" s="8"/>
      <c r="Y65" s="8"/>
      <c r="Z65" s="8"/>
      <c r="AA65" s="8"/>
      <c r="AB65" s="8"/>
      <c r="AC65" s="8"/>
      <c r="AD65" s="144"/>
      <c r="AE65" s="144"/>
    </row>
    <row r="66">
      <c r="A66" s="211"/>
      <c r="B66" s="8"/>
      <c r="C66" s="8"/>
      <c r="D66" s="8"/>
      <c r="E66" s="8"/>
      <c r="F66" s="8"/>
      <c r="G66" s="8"/>
      <c r="H66" s="8"/>
      <c r="I66" s="8"/>
      <c r="J66" s="8"/>
      <c r="K66" s="8"/>
      <c r="L66" s="8"/>
      <c r="M66" s="8"/>
      <c r="N66" s="8"/>
      <c r="O66" s="8"/>
      <c r="P66" s="8"/>
      <c r="Q66" s="8"/>
      <c r="R66" s="8"/>
      <c r="S66" s="197"/>
      <c r="T66" s="144"/>
      <c r="U66" s="8"/>
      <c r="V66" s="8"/>
      <c r="W66" s="8"/>
      <c r="X66" s="8"/>
      <c r="Y66" s="8"/>
      <c r="Z66" s="8"/>
      <c r="AA66" s="8"/>
      <c r="AB66" s="8"/>
      <c r="AC66" s="8"/>
      <c r="AD66" s="144"/>
      <c r="AE66" s="144"/>
    </row>
    <row r="67">
      <c r="A67" s="211"/>
      <c r="B67" s="8"/>
      <c r="C67" s="8"/>
      <c r="D67" s="8"/>
      <c r="E67" s="8"/>
      <c r="F67" s="8"/>
      <c r="G67" s="8"/>
      <c r="H67" s="8"/>
      <c r="I67" s="8"/>
      <c r="J67" s="8"/>
      <c r="K67" s="8"/>
      <c r="L67" s="8"/>
      <c r="M67" s="8"/>
      <c r="N67" s="8"/>
      <c r="O67" s="8"/>
      <c r="P67" s="8"/>
      <c r="Q67" s="8"/>
      <c r="R67" s="8"/>
      <c r="S67" s="197"/>
      <c r="T67" s="144"/>
      <c r="U67" s="8"/>
      <c r="V67" s="8"/>
      <c r="W67" s="8"/>
      <c r="X67" s="8"/>
      <c r="Y67" s="8"/>
      <c r="Z67" s="8"/>
      <c r="AA67" s="8"/>
      <c r="AB67" s="8"/>
      <c r="AC67" s="8"/>
      <c r="AD67" s="144"/>
      <c r="AE67" s="144"/>
    </row>
    <row r="68">
      <c r="A68" s="211"/>
      <c r="B68" s="8"/>
      <c r="C68" s="8"/>
      <c r="D68" s="8"/>
      <c r="E68" s="8"/>
      <c r="F68" s="8"/>
      <c r="G68" s="8"/>
      <c r="H68" s="8"/>
      <c r="I68" s="8"/>
      <c r="J68" s="8"/>
      <c r="K68" s="8"/>
      <c r="L68" s="8"/>
      <c r="M68" s="8"/>
      <c r="N68" s="8"/>
      <c r="O68" s="8"/>
      <c r="P68" s="8"/>
      <c r="Q68" s="8"/>
      <c r="R68" s="8"/>
      <c r="S68" s="197"/>
      <c r="T68" s="144"/>
      <c r="U68" s="8"/>
      <c r="V68" s="8"/>
      <c r="W68" s="8"/>
      <c r="X68" s="8"/>
      <c r="Y68" s="8"/>
      <c r="Z68" s="8"/>
      <c r="AA68" s="8"/>
      <c r="AB68" s="8"/>
      <c r="AC68" s="8"/>
      <c r="AD68" s="144"/>
      <c r="AE68" s="144"/>
    </row>
    <row r="69">
      <c r="A69" s="211"/>
      <c r="B69" s="8"/>
      <c r="C69" s="8"/>
      <c r="D69" s="8"/>
      <c r="E69" s="8"/>
      <c r="F69" s="8"/>
      <c r="G69" s="8"/>
      <c r="H69" s="8"/>
      <c r="I69" s="8"/>
      <c r="J69" s="8"/>
      <c r="K69" s="8"/>
      <c r="L69" s="8"/>
      <c r="M69" s="8"/>
      <c r="N69" s="8"/>
      <c r="O69" s="8"/>
      <c r="P69" s="8"/>
      <c r="Q69" s="8"/>
      <c r="R69" s="8"/>
      <c r="S69" s="197"/>
      <c r="T69" s="144"/>
      <c r="U69" s="8"/>
      <c r="V69" s="8"/>
      <c r="W69" s="8"/>
      <c r="X69" s="8"/>
      <c r="Y69" s="8"/>
      <c r="Z69" s="8"/>
      <c r="AA69" s="8"/>
      <c r="AB69" s="8"/>
      <c r="AC69" s="8"/>
      <c r="AD69" s="144"/>
      <c r="AE69" s="144"/>
    </row>
    <row r="70">
      <c r="A70" s="211"/>
      <c r="B70" s="8"/>
      <c r="C70" s="8"/>
      <c r="D70" s="8"/>
      <c r="E70" s="8"/>
      <c r="F70" s="8"/>
      <c r="G70" s="8"/>
      <c r="H70" s="8"/>
      <c r="I70" s="8"/>
      <c r="J70" s="8"/>
      <c r="K70" s="8"/>
      <c r="L70" s="8"/>
      <c r="M70" s="8"/>
      <c r="N70" s="8"/>
      <c r="O70" s="8"/>
      <c r="P70" s="8"/>
      <c r="Q70" s="8"/>
      <c r="R70" s="8"/>
      <c r="S70" s="197"/>
      <c r="T70" s="144"/>
      <c r="U70" s="8"/>
      <c r="V70" s="8"/>
      <c r="W70" s="8"/>
      <c r="X70" s="8"/>
      <c r="Y70" s="8"/>
      <c r="Z70" s="8"/>
      <c r="AA70" s="8"/>
      <c r="AB70" s="8"/>
      <c r="AC70" s="8"/>
      <c r="AD70" s="144"/>
      <c r="AE70" s="144"/>
    </row>
    <row r="71">
      <c r="A71" s="211"/>
      <c r="B71" s="8"/>
      <c r="C71" s="8"/>
      <c r="D71" s="8"/>
      <c r="E71" s="8"/>
      <c r="F71" s="8"/>
      <c r="G71" s="8"/>
      <c r="H71" s="8"/>
      <c r="I71" s="8"/>
      <c r="J71" s="8"/>
      <c r="K71" s="8"/>
      <c r="L71" s="8"/>
      <c r="M71" s="8"/>
      <c r="N71" s="8"/>
      <c r="O71" s="8"/>
      <c r="P71" s="8"/>
      <c r="Q71" s="8"/>
      <c r="R71" s="8"/>
      <c r="S71" s="197"/>
      <c r="T71" s="144"/>
      <c r="U71" s="8"/>
      <c r="V71" s="8"/>
      <c r="W71" s="8"/>
      <c r="X71" s="8"/>
      <c r="Y71" s="8"/>
      <c r="Z71" s="8"/>
      <c r="AA71" s="8"/>
      <c r="AB71" s="8"/>
      <c r="AC71" s="8"/>
      <c r="AD71" s="144"/>
      <c r="AE71" s="144"/>
    </row>
    <row r="72">
      <c r="A72" s="211"/>
      <c r="B72" s="8"/>
      <c r="C72" s="8"/>
      <c r="D72" s="8"/>
      <c r="E72" s="8"/>
      <c r="F72" s="8"/>
      <c r="G72" s="8"/>
      <c r="H72" s="8"/>
      <c r="I72" s="8"/>
      <c r="J72" s="8"/>
      <c r="K72" s="8"/>
      <c r="L72" s="8"/>
      <c r="M72" s="8"/>
      <c r="N72" s="8"/>
      <c r="O72" s="8"/>
      <c r="P72" s="8"/>
      <c r="Q72" s="8"/>
      <c r="R72" s="8"/>
      <c r="S72" s="197"/>
      <c r="T72" s="144"/>
      <c r="U72" s="8"/>
      <c r="V72" s="8"/>
      <c r="W72" s="8"/>
      <c r="X72" s="8"/>
      <c r="Y72" s="8"/>
      <c r="Z72" s="8"/>
      <c r="AA72" s="8"/>
      <c r="AB72" s="8"/>
      <c r="AC72" s="8"/>
      <c r="AD72" s="144"/>
      <c r="AE72" s="144"/>
    </row>
    <row r="73">
      <c r="A73" s="211"/>
      <c r="B73" s="8"/>
      <c r="C73" s="8"/>
      <c r="D73" s="8"/>
      <c r="E73" s="8"/>
      <c r="F73" s="8"/>
      <c r="G73" s="8"/>
      <c r="H73" s="8"/>
      <c r="I73" s="8"/>
      <c r="J73" s="8"/>
      <c r="K73" s="8"/>
      <c r="L73" s="8"/>
      <c r="M73" s="8"/>
      <c r="N73" s="8"/>
      <c r="O73" s="8"/>
      <c r="P73" s="8"/>
      <c r="Q73" s="8"/>
      <c r="R73" s="8"/>
      <c r="S73" s="197"/>
      <c r="T73" s="144"/>
      <c r="U73" s="8"/>
      <c r="V73" s="8"/>
      <c r="W73" s="8"/>
      <c r="X73" s="8"/>
      <c r="Y73" s="8"/>
      <c r="Z73" s="8"/>
      <c r="AA73" s="8"/>
      <c r="AB73" s="8"/>
      <c r="AC73" s="8"/>
      <c r="AD73" s="144"/>
      <c r="AE73" s="144"/>
    </row>
    <row r="74">
      <c r="A74" s="211"/>
      <c r="B74" s="8"/>
      <c r="C74" s="8"/>
      <c r="D74" s="8"/>
      <c r="E74" s="8"/>
      <c r="F74" s="8"/>
      <c r="G74" s="8"/>
      <c r="H74" s="8"/>
      <c r="I74" s="8"/>
      <c r="J74" s="8"/>
      <c r="K74" s="8"/>
      <c r="L74" s="8"/>
      <c r="M74" s="8"/>
      <c r="N74" s="8"/>
      <c r="O74" s="8"/>
      <c r="P74" s="8"/>
      <c r="Q74" s="8"/>
      <c r="R74" s="8"/>
      <c r="S74" s="197"/>
      <c r="T74" s="144"/>
      <c r="U74" s="8"/>
      <c r="V74" s="8"/>
      <c r="W74" s="8"/>
      <c r="X74" s="8"/>
      <c r="Y74" s="8"/>
      <c r="Z74" s="8"/>
      <c r="AA74" s="8"/>
      <c r="AB74" s="8"/>
      <c r="AC74" s="8"/>
      <c r="AD74" s="144"/>
      <c r="AE74" s="144"/>
    </row>
    <row r="75">
      <c r="A75" s="211"/>
      <c r="B75" s="8"/>
      <c r="C75" s="8"/>
      <c r="D75" s="8"/>
      <c r="E75" s="8"/>
      <c r="F75" s="8"/>
      <c r="G75" s="8"/>
      <c r="H75" s="8"/>
      <c r="I75" s="8"/>
      <c r="J75" s="8"/>
      <c r="K75" s="8"/>
      <c r="L75" s="8"/>
      <c r="M75" s="8"/>
      <c r="N75" s="8"/>
      <c r="O75" s="8"/>
      <c r="P75" s="8"/>
      <c r="Q75" s="8"/>
      <c r="R75" s="8"/>
      <c r="S75" s="197"/>
      <c r="T75" s="144"/>
      <c r="U75" s="8"/>
      <c r="V75" s="8"/>
      <c r="W75" s="8"/>
      <c r="X75" s="8"/>
      <c r="Y75" s="8"/>
      <c r="Z75" s="8"/>
      <c r="AA75" s="8"/>
      <c r="AB75" s="8"/>
      <c r="AC75" s="8"/>
      <c r="AD75" s="144"/>
      <c r="AE75" s="144"/>
    </row>
    <row r="76">
      <c r="A76" s="211"/>
      <c r="B76" s="8"/>
      <c r="C76" s="8"/>
      <c r="D76" s="8"/>
      <c r="E76" s="8"/>
      <c r="F76" s="8"/>
      <c r="G76" s="8"/>
      <c r="H76" s="8"/>
      <c r="I76" s="8"/>
      <c r="J76" s="8"/>
      <c r="K76" s="8"/>
      <c r="L76" s="8"/>
      <c r="M76" s="8"/>
      <c r="N76" s="8"/>
      <c r="O76" s="8"/>
      <c r="P76" s="8"/>
      <c r="Q76" s="8"/>
      <c r="R76" s="8"/>
      <c r="S76" s="197"/>
      <c r="T76" s="144"/>
      <c r="U76" s="8"/>
      <c r="V76" s="8"/>
      <c r="W76" s="8"/>
      <c r="X76" s="8"/>
      <c r="Y76" s="8"/>
      <c r="Z76" s="8"/>
      <c r="AA76" s="8"/>
      <c r="AB76" s="8"/>
      <c r="AC76" s="8"/>
      <c r="AD76" s="144"/>
      <c r="AE76" s="144"/>
    </row>
    <row r="77">
      <c r="A77" s="211"/>
      <c r="B77" s="8"/>
      <c r="C77" s="8"/>
      <c r="D77" s="8"/>
      <c r="E77" s="8"/>
      <c r="F77" s="8"/>
      <c r="G77" s="8"/>
      <c r="H77" s="8"/>
      <c r="I77" s="8"/>
      <c r="J77" s="8"/>
      <c r="K77" s="8"/>
      <c r="L77" s="8"/>
      <c r="M77" s="8"/>
      <c r="N77" s="8"/>
      <c r="O77" s="8"/>
      <c r="P77" s="8"/>
      <c r="Q77" s="8"/>
      <c r="R77" s="8"/>
      <c r="S77" s="197"/>
      <c r="T77" s="144"/>
      <c r="U77" s="8"/>
      <c r="V77" s="8"/>
      <c r="W77" s="8"/>
      <c r="X77" s="8"/>
      <c r="Y77" s="8"/>
      <c r="Z77" s="8"/>
      <c r="AA77" s="8"/>
      <c r="AB77" s="8"/>
      <c r="AC77" s="8"/>
      <c r="AD77" s="144"/>
      <c r="AE77" s="144"/>
    </row>
    <row r="78">
      <c r="A78" s="211"/>
      <c r="B78" s="8"/>
      <c r="C78" s="8"/>
      <c r="D78" s="8"/>
      <c r="E78" s="8"/>
      <c r="F78" s="8"/>
      <c r="G78" s="8"/>
      <c r="H78" s="8"/>
      <c r="I78" s="8"/>
      <c r="J78" s="8"/>
      <c r="K78" s="8"/>
      <c r="L78" s="8"/>
      <c r="M78" s="8"/>
      <c r="N78" s="8"/>
      <c r="O78" s="8"/>
      <c r="P78" s="8"/>
      <c r="Q78" s="8"/>
      <c r="R78" s="8"/>
      <c r="S78" s="197"/>
      <c r="T78" s="144"/>
      <c r="U78" s="8"/>
      <c r="V78" s="8"/>
      <c r="W78" s="8"/>
      <c r="X78" s="8"/>
      <c r="Y78" s="8"/>
      <c r="Z78" s="8"/>
      <c r="AA78" s="8"/>
      <c r="AB78" s="8"/>
      <c r="AC78" s="8"/>
      <c r="AD78" s="144"/>
      <c r="AE78" s="144"/>
    </row>
    <row r="79">
      <c r="A79" s="211"/>
      <c r="B79" s="8"/>
      <c r="C79" s="8"/>
      <c r="D79" s="8"/>
      <c r="E79" s="8"/>
      <c r="F79" s="8"/>
      <c r="G79" s="8"/>
      <c r="H79" s="8"/>
      <c r="I79" s="8"/>
      <c r="J79" s="8"/>
      <c r="K79" s="8"/>
      <c r="L79" s="8"/>
      <c r="M79" s="8"/>
      <c r="N79" s="8"/>
      <c r="O79" s="8"/>
      <c r="P79" s="8"/>
      <c r="Q79" s="8"/>
      <c r="R79" s="8"/>
      <c r="S79" s="197"/>
      <c r="T79" s="144"/>
      <c r="U79" s="8"/>
      <c r="V79" s="8"/>
      <c r="W79" s="8"/>
      <c r="X79" s="8"/>
      <c r="Y79" s="8"/>
      <c r="Z79" s="8"/>
      <c r="AA79" s="8"/>
      <c r="AB79" s="8"/>
      <c r="AC79" s="8"/>
      <c r="AD79" s="144"/>
      <c r="AE79" s="144"/>
    </row>
    <row r="80">
      <c r="A80" s="211"/>
      <c r="B80" s="8"/>
      <c r="C80" s="8"/>
      <c r="D80" s="8"/>
      <c r="E80" s="8"/>
      <c r="F80" s="8"/>
      <c r="G80" s="8"/>
      <c r="H80" s="8"/>
      <c r="I80" s="8"/>
      <c r="J80" s="8"/>
      <c r="K80" s="8"/>
      <c r="L80" s="8"/>
      <c r="M80" s="8"/>
      <c r="N80" s="8"/>
      <c r="O80" s="8"/>
      <c r="P80" s="8"/>
      <c r="Q80" s="8"/>
      <c r="R80" s="8"/>
      <c r="S80" s="197"/>
      <c r="T80" s="144"/>
      <c r="U80" s="8"/>
      <c r="V80" s="8"/>
      <c r="W80" s="8"/>
      <c r="X80" s="8"/>
      <c r="Y80" s="8"/>
      <c r="Z80" s="8"/>
      <c r="AA80" s="8"/>
      <c r="AB80" s="8"/>
      <c r="AC80" s="8"/>
      <c r="AD80" s="144"/>
      <c r="AE80" s="144"/>
    </row>
    <row r="81">
      <c r="A81" s="211"/>
      <c r="B81" s="8"/>
      <c r="C81" s="8"/>
      <c r="D81" s="8"/>
      <c r="E81" s="8"/>
      <c r="F81" s="8"/>
      <c r="G81" s="8"/>
      <c r="H81" s="8"/>
      <c r="I81" s="8"/>
      <c r="J81" s="8"/>
      <c r="K81" s="8"/>
      <c r="L81" s="8"/>
      <c r="M81" s="8"/>
      <c r="N81" s="8"/>
      <c r="O81" s="8"/>
      <c r="P81" s="8"/>
      <c r="Q81" s="8"/>
      <c r="R81" s="8"/>
      <c r="S81" s="197"/>
      <c r="T81" s="144"/>
      <c r="U81" s="8"/>
      <c r="V81" s="8"/>
      <c r="W81" s="8"/>
      <c r="X81" s="8"/>
      <c r="Y81" s="8"/>
      <c r="Z81" s="8"/>
      <c r="AA81" s="8"/>
      <c r="AB81" s="8"/>
      <c r="AC81" s="8"/>
      <c r="AD81" s="144"/>
      <c r="AE81" s="144"/>
    </row>
    <row r="82">
      <c r="A82" s="211"/>
      <c r="B82" s="8"/>
      <c r="C82" s="8"/>
      <c r="D82" s="8"/>
      <c r="E82" s="8"/>
      <c r="F82" s="8"/>
      <c r="G82" s="8"/>
      <c r="H82" s="8"/>
      <c r="I82" s="8"/>
      <c r="J82" s="8"/>
      <c r="K82" s="8"/>
      <c r="L82" s="8"/>
      <c r="M82" s="8"/>
      <c r="N82" s="8"/>
      <c r="O82" s="8"/>
      <c r="P82" s="8"/>
      <c r="Q82" s="8"/>
      <c r="R82" s="8"/>
      <c r="S82" s="197"/>
      <c r="T82" s="144"/>
      <c r="U82" s="8"/>
      <c r="V82" s="8"/>
      <c r="W82" s="8"/>
      <c r="X82" s="8"/>
      <c r="Y82" s="8"/>
      <c r="Z82" s="8"/>
      <c r="AA82" s="8"/>
      <c r="AB82" s="8"/>
      <c r="AC82" s="8"/>
      <c r="AD82" s="144"/>
      <c r="AE82" s="144"/>
    </row>
    <row r="83">
      <c r="A83" s="211"/>
      <c r="B83" s="8"/>
      <c r="C83" s="8"/>
      <c r="D83" s="8"/>
      <c r="E83" s="8"/>
      <c r="F83" s="8"/>
      <c r="G83" s="8"/>
      <c r="H83" s="8"/>
      <c r="I83" s="8"/>
      <c r="J83" s="8"/>
      <c r="K83" s="8"/>
      <c r="L83" s="8"/>
      <c r="M83" s="8"/>
      <c r="N83" s="8"/>
      <c r="O83" s="8"/>
      <c r="P83" s="8"/>
      <c r="Q83" s="8"/>
      <c r="R83" s="8"/>
      <c r="S83" s="197"/>
      <c r="T83" s="144"/>
      <c r="U83" s="8"/>
      <c r="V83" s="8"/>
      <c r="W83" s="8"/>
      <c r="X83" s="8"/>
      <c r="Y83" s="8"/>
      <c r="Z83" s="8"/>
      <c r="AA83" s="8"/>
      <c r="AB83" s="8"/>
      <c r="AC83" s="8"/>
      <c r="AD83" s="144"/>
      <c r="AE83" s="144"/>
    </row>
    <row r="84">
      <c r="A84" s="211"/>
      <c r="B84" s="8"/>
      <c r="C84" s="8"/>
      <c r="D84" s="8"/>
      <c r="E84" s="8"/>
      <c r="F84" s="8"/>
      <c r="G84" s="8"/>
      <c r="H84" s="8"/>
      <c r="I84" s="8"/>
      <c r="J84" s="8"/>
      <c r="K84" s="8"/>
      <c r="L84" s="8"/>
      <c r="M84" s="8"/>
      <c r="N84" s="8"/>
      <c r="O84" s="8"/>
      <c r="P84" s="8"/>
      <c r="Q84" s="8"/>
      <c r="R84" s="8"/>
      <c r="S84" s="197"/>
      <c r="T84" s="144"/>
      <c r="U84" s="8"/>
      <c r="V84" s="8"/>
      <c r="W84" s="8"/>
      <c r="X84" s="8"/>
      <c r="Y84" s="8"/>
      <c r="Z84" s="8"/>
      <c r="AA84" s="8"/>
      <c r="AB84" s="8"/>
      <c r="AC84" s="8"/>
      <c r="AD84" s="144"/>
      <c r="AE84" s="144"/>
    </row>
    <row r="85">
      <c r="A85" s="211"/>
      <c r="B85" s="8"/>
      <c r="C85" s="8"/>
      <c r="D85" s="8"/>
      <c r="E85" s="8"/>
      <c r="F85" s="8"/>
      <c r="G85" s="8"/>
      <c r="H85" s="8"/>
      <c r="I85" s="8"/>
      <c r="J85" s="8"/>
      <c r="K85" s="8"/>
      <c r="L85" s="8"/>
      <c r="M85" s="8"/>
      <c r="N85" s="8"/>
      <c r="O85" s="8"/>
      <c r="P85" s="8"/>
      <c r="Q85" s="8"/>
      <c r="R85" s="8"/>
      <c r="S85" s="197"/>
      <c r="T85" s="144"/>
      <c r="U85" s="8"/>
      <c r="V85" s="8"/>
      <c r="W85" s="8"/>
      <c r="X85" s="8"/>
      <c r="Y85" s="8"/>
      <c r="Z85" s="8"/>
      <c r="AA85" s="8"/>
      <c r="AB85" s="8"/>
      <c r="AC85" s="8"/>
      <c r="AD85" s="144"/>
      <c r="AE85" s="144"/>
    </row>
    <row r="86">
      <c r="A86" s="211"/>
      <c r="B86" s="8"/>
      <c r="C86" s="8"/>
      <c r="D86" s="8"/>
      <c r="E86" s="8"/>
      <c r="F86" s="8"/>
      <c r="G86" s="8"/>
      <c r="H86" s="8"/>
      <c r="I86" s="8"/>
      <c r="J86" s="8"/>
      <c r="K86" s="8"/>
      <c r="L86" s="8"/>
      <c r="M86" s="8"/>
      <c r="N86" s="8"/>
      <c r="O86" s="8"/>
      <c r="P86" s="8"/>
      <c r="Q86" s="8"/>
      <c r="R86" s="8"/>
      <c r="S86" s="197"/>
      <c r="T86" s="144"/>
      <c r="U86" s="8"/>
      <c r="V86" s="8"/>
      <c r="W86" s="8"/>
      <c r="X86" s="8"/>
      <c r="Y86" s="8"/>
      <c r="Z86" s="8"/>
      <c r="AA86" s="8"/>
      <c r="AB86" s="8"/>
      <c r="AC86" s="8"/>
      <c r="AD86" s="144"/>
      <c r="AE86" s="144"/>
    </row>
    <row r="87">
      <c r="A87" s="211"/>
      <c r="B87" s="8"/>
      <c r="C87" s="8"/>
      <c r="D87" s="8"/>
      <c r="E87" s="8"/>
      <c r="F87" s="8"/>
      <c r="G87" s="8"/>
      <c r="H87" s="8"/>
      <c r="I87" s="8"/>
      <c r="J87" s="8"/>
      <c r="K87" s="8"/>
      <c r="L87" s="8"/>
      <c r="M87" s="8"/>
      <c r="N87" s="8"/>
      <c r="O87" s="8"/>
      <c r="P87" s="8"/>
      <c r="Q87" s="8"/>
      <c r="R87" s="8"/>
      <c r="S87" s="197"/>
      <c r="T87" s="144"/>
      <c r="U87" s="8"/>
      <c r="V87" s="8"/>
      <c r="W87" s="8"/>
      <c r="X87" s="8"/>
      <c r="Y87" s="8"/>
      <c r="Z87" s="8"/>
      <c r="AA87" s="8"/>
      <c r="AB87" s="8"/>
      <c r="AC87" s="8"/>
      <c r="AD87" s="144"/>
      <c r="AE87" s="144"/>
    </row>
    <row r="88">
      <c r="A88" s="211"/>
      <c r="B88" s="8"/>
      <c r="C88" s="8"/>
      <c r="D88" s="8"/>
      <c r="E88" s="8"/>
      <c r="F88" s="8"/>
      <c r="G88" s="8"/>
      <c r="H88" s="8"/>
      <c r="I88" s="8"/>
      <c r="J88" s="8"/>
      <c r="K88" s="8"/>
      <c r="L88" s="8"/>
      <c r="M88" s="8"/>
      <c r="N88" s="8"/>
      <c r="O88" s="8"/>
      <c r="P88" s="8"/>
      <c r="Q88" s="8"/>
      <c r="R88" s="8"/>
      <c r="S88" s="197"/>
      <c r="T88" s="144"/>
      <c r="U88" s="8"/>
      <c r="V88" s="8"/>
      <c r="W88" s="8"/>
      <c r="X88" s="8"/>
      <c r="Y88" s="8"/>
      <c r="Z88" s="8"/>
      <c r="AA88" s="8"/>
      <c r="AB88" s="8"/>
      <c r="AC88" s="8"/>
      <c r="AD88" s="144"/>
      <c r="AE88" s="144"/>
    </row>
    <row r="89">
      <c r="A89" s="211"/>
      <c r="B89" s="8"/>
      <c r="C89" s="8"/>
      <c r="D89" s="8"/>
      <c r="E89" s="8"/>
      <c r="F89" s="8"/>
      <c r="G89" s="8"/>
      <c r="H89" s="8"/>
      <c r="I89" s="8"/>
      <c r="J89" s="8"/>
      <c r="K89" s="8"/>
      <c r="L89" s="8"/>
      <c r="M89" s="8"/>
      <c r="N89" s="8"/>
      <c r="O89" s="8"/>
      <c r="P89" s="8"/>
      <c r="Q89" s="8"/>
      <c r="R89" s="8"/>
      <c r="S89" s="197"/>
      <c r="T89" s="144"/>
      <c r="U89" s="8"/>
      <c r="V89" s="8"/>
      <c r="W89" s="8"/>
      <c r="X89" s="8"/>
      <c r="Y89" s="8"/>
      <c r="Z89" s="8"/>
      <c r="AA89" s="8"/>
      <c r="AB89" s="8"/>
      <c r="AC89" s="8"/>
      <c r="AD89" s="144"/>
      <c r="AE89" s="144"/>
    </row>
    <row r="90">
      <c r="A90" s="211"/>
      <c r="B90" s="8"/>
      <c r="C90" s="8"/>
      <c r="D90" s="8"/>
      <c r="E90" s="8"/>
      <c r="F90" s="8"/>
      <c r="G90" s="8"/>
      <c r="H90" s="8"/>
      <c r="I90" s="8"/>
      <c r="J90" s="8"/>
      <c r="K90" s="8"/>
      <c r="L90" s="8"/>
      <c r="M90" s="8"/>
      <c r="N90" s="8"/>
      <c r="O90" s="8"/>
      <c r="P90" s="8"/>
      <c r="Q90" s="8"/>
      <c r="R90" s="8"/>
      <c r="S90" s="197"/>
      <c r="T90" s="144"/>
      <c r="U90" s="8"/>
      <c r="V90" s="8"/>
      <c r="W90" s="8"/>
      <c r="X90" s="8"/>
      <c r="Y90" s="8"/>
      <c r="Z90" s="8"/>
      <c r="AA90" s="8"/>
      <c r="AB90" s="8"/>
      <c r="AC90" s="8"/>
      <c r="AD90" s="144"/>
      <c r="AE90" s="144"/>
    </row>
    <row r="91">
      <c r="A91" s="211"/>
      <c r="B91" s="8"/>
      <c r="C91" s="8"/>
      <c r="D91" s="8"/>
      <c r="E91" s="8"/>
      <c r="F91" s="8"/>
      <c r="G91" s="8"/>
      <c r="H91" s="8"/>
      <c r="I91" s="8"/>
      <c r="J91" s="8"/>
      <c r="K91" s="8"/>
      <c r="L91" s="8"/>
      <c r="M91" s="8"/>
      <c r="N91" s="8"/>
      <c r="O91" s="8"/>
      <c r="P91" s="8"/>
      <c r="Q91" s="8"/>
      <c r="R91" s="8"/>
      <c r="S91" s="197"/>
      <c r="T91" s="144"/>
      <c r="U91" s="8"/>
      <c r="V91" s="8"/>
      <c r="W91" s="8"/>
      <c r="X91" s="8"/>
      <c r="Y91" s="8"/>
      <c r="Z91" s="8"/>
      <c r="AA91" s="8"/>
      <c r="AB91" s="8"/>
      <c r="AC91" s="8"/>
      <c r="AD91" s="144"/>
      <c r="AE91" s="144"/>
    </row>
    <row r="92">
      <c r="A92" s="211"/>
      <c r="B92" s="8"/>
      <c r="C92" s="8"/>
      <c r="D92" s="8"/>
      <c r="E92" s="8"/>
      <c r="F92" s="8"/>
      <c r="G92" s="8"/>
      <c r="H92" s="8"/>
      <c r="I92" s="8"/>
      <c r="J92" s="8"/>
      <c r="K92" s="8"/>
      <c r="L92" s="8"/>
      <c r="M92" s="8"/>
      <c r="N92" s="8"/>
      <c r="O92" s="8"/>
      <c r="P92" s="8"/>
      <c r="Q92" s="8"/>
      <c r="R92" s="8"/>
      <c r="S92" s="197"/>
      <c r="T92" s="144"/>
      <c r="U92" s="8"/>
      <c r="V92" s="8"/>
      <c r="W92" s="8"/>
      <c r="X92" s="8"/>
      <c r="Y92" s="8"/>
      <c r="Z92" s="8"/>
      <c r="AA92" s="8"/>
      <c r="AB92" s="8"/>
      <c r="AC92" s="8"/>
      <c r="AD92" s="144"/>
      <c r="AE92" s="144"/>
    </row>
    <row r="93">
      <c r="A93" s="211"/>
      <c r="B93" s="8"/>
      <c r="C93" s="8"/>
      <c r="D93" s="8"/>
      <c r="E93" s="8"/>
      <c r="F93" s="8"/>
      <c r="G93" s="8"/>
      <c r="H93" s="8"/>
      <c r="I93" s="8"/>
      <c r="J93" s="8"/>
      <c r="K93" s="8"/>
      <c r="L93" s="8"/>
      <c r="M93" s="8"/>
      <c r="N93" s="8"/>
      <c r="O93" s="8"/>
      <c r="P93" s="8"/>
      <c r="Q93" s="8"/>
      <c r="R93" s="8"/>
      <c r="S93" s="197"/>
      <c r="T93" s="144"/>
      <c r="U93" s="8"/>
      <c r="V93" s="8"/>
      <c r="W93" s="8"/>
      <c r="X93" s="8"/>
      <c r="Y93" s="8"/>
      <c r="Z93" s="8"/>
      <c r="AA93" s="8"/>
      <c r="AB93" s="8"/>
      <c r="AC93" s="8"/>
      <c r="AD93" s="144"/>
      <c r="AE93" s="144"/>
    </row>
    <row r="94">
      <c r="A94" s="211"/>
      <c r="B94" s="8"/>
      <c r="C94" s="8"/>
      <c r="D94" s="8"/>
      <c r="E94" s="8"/>
      <c r="F94" s="8"/>
      <c r="G94" s="8"/>
      <c r="H94" s="8"/>
      <c r="I94" s="8"/>
      <c r="J94" s="8"/>
      <c r="K94" s="8"/>
      <c r="L94" s="8"/>
      <c r="M94" s="8"/>
      <c r="N94" s="8"/>
      <c r="O94" s="8"/>
      <c r="P94" s="8"/>
      <c r="Q94" s="8"/>
      <c r="R94" s="8"/>
      <c r="S94" s="197"/>
      <c r="T94" s="144"/>
      <c r="U94" s="8"/>
      <c r="V94" s="8"/>
      <c r="W94" s="8"/>
      <c r="X94" s="8"/>
      <c r="Y94" s="8"/>
      <c r="Z94" s="8"/>
      <c r="AA94" s="8"/>
      <c r="AB94" s="8"/>
      <c r="AC94" s="8"/>
      <c r="AD94" s="144"/>
      <c r="AE94" s="144"/>
    </row>
    <row r="95">
      <c r="A95" s="211"/>
      <c r="B95" s="8"/>
      <c r="C95" s="8"/>
      <c r="D95" s="8"/>
      <c r="E95" s="8"/>
      <c r="F95" s="8"/>
      <c r="G95" s="8"/>
      <c r="H95" s="8"/>
      <c r="I95" s="8"/>
      <c r="J95" s="8"/>
      <c r="K95" s="8"/>
      <c r="L95" s="8"/>
      <c r="M95" s="8"/>
      <c r="N95" s="8"/>
      <c r="O95" s="8"/>
      <c r="P95" s="8"/>
      <c r="Q95" s="8"/>
      <c r="R95" s="8"/>
      <c r="S95" s="197"/>
      <c r="T95" s="144"/>
      <c r="U95" s="8"/>
      <c r="V95" s="8"/>
      <c r="W95" s="8"/>
      <c r="X95" s="8"/>
      <c r="Y95" s="8"/>
      <c r="Z95" s="8"/>
      <c r="AA95" s="8"/>
      <c r="AB95" s="8"/>
      <c r="AC95" s="8"/>
      <c r="AD95" s="144"/>
      <c r="AE95" s="144"/>
    </row>
    <row r="96">
      <c r="A96" s="211"/>
      <c r="B96" s="8"/>
      <c r="C96" s="8"/>
      <c r="D96" s="8"/>
      <c r="E96" s="8"/>
      <c r="F96" s="8"/>
      <c r="G96" s="8"/>
      <c r="H96" s="8"/>
      <c r="I96" s="8"/>
      <c r="J96" s="8"/>
      <c r="K96" s="8"/>
      <c r="L96" s="8"/>
      <c r="M96" s="8"/>
      <c r="N96" s="8"/>
      <c r="O96" s="8"/>
      <c r="P96" s="8"/>
      <c r="Q96" s="8"/>
      <c r="R96" s="8"/>
      <c r="S96" s="197"/>
      <c r="T96" s="144"/>
      <c r="U96" s="8"/>
      <c r="V96" s="8"/>
      <c r="W96" s="8"/>
      <c r="X96" s="8"/>
      <c r="Y96" s="8"/>
      <c r="Z96" s="8"/>
      <c r="AA96" s="8"/>
      <c r="AB96" s="8"/>
      <c r="AC96" s="8"/>
      <c r="AD96" s="144"/>
      <c r="AE96" s="144"/>
    </row>
    <row r="97">
      <c r="A97" s="211"/>
      <c r="B97" s="8"/>
      <c r="C97" s="8"/>
      <c r="D97" s="8"/>
      <c r="E97" s="8"/>
      <c r="F97" s="8"/>
      <c r="G97" s="8"/>
      <c r="H97" s="8"/>
      <c r="I97" s="8"/>
      <c r="J97" s="8"/>
      <c r="K97" s="8"/>
      <c r="L97" s="8"/>
      <c r="M97" s="8"/>
      <c r="N97" s="8"/>
      <c r="O97" s="8"/>
      <c r="P97" s="8"/>
      <c r="Q97" s="8"/>
      <c r="R97" s="8"/>
      <c r="S97" s="197"/>
      <c r="T97" s="144"/>
      <c r="U97" s="8"/>
      <c r="V97" s="8"/>
      <c r="W97" s="8"/>
      <c r="X97" s="8"/>
      <c r="Y97" s="8"/>
      <c r="Z97" s="8"/>
      <c r="AA97" s="8"/>
      <c r="AB97" s="8"/>
      <c r="AC97" s="8"/>
      <c r="AD97" s="144"/>
      <c r="AE97" s="144"/>
    </row>
    <row r="98">
      <c r="A98" s="211"/>
      <c r="B98" s="8"/>
      <c r="C98" s="8"/>
      <c r="D98" s="8"/>
      <c r="E98" s="8"/>
      <c r="F98" s="8"/>
      <c r="G98" s="8"/>
      <c r="H98" s="8"/>
      <c r="I98" s="8"/>
      <c r="J98" s="8"/>
      <c r="K98" s="8"/>
      <c r="L98" s="8"/>
      <c r="M98" s="8"/>
      <c r="N98" s="8"/>
      <c r="O98" s="8"/>
      <c r="P98" s="8"/>
      <c r="Q98" s="8"/>
      <c r="R98" s="8"/>
      <c r="S98" s="197"/>
      <c r="T98" s="144"/>
      <c r="U98" s="8"/>
      <c r="V98" s="8"/>
      <c r="W98" s="8"/>
      <c r="X98" s="8"/>
      <c r="Y98" s="8"/>
      <c r="Z98" s="8"/>
      <c r="AA98" s="8"/>
      <c r="AB98" s="8"/>
      <c r="AC98" s="8"/>
      <c r="AD98" s="144"/>
      <c r="AE98" s="144"/>
    </row>
    <row r="99">
      <c r="A99" s="211"/>
      <c r="B99" s="8"/>
      <c r="C99" s="8"/>
      <c r="D99" s="8"/>
      <c r="E99" s="8"/>
      <c r="F99" s="8"/>
      <c r="G99" s="8"/>
      <c r="H99" s="8"/>
      <c r="I99" s="8"/>
      <c r="J99" s="8"/>
      <c r="K99" s="8"/>
      <c r="L99" s="8"/>
      <c r="M99" s="8"/>
      <c r="N99" s="8"/>
      <c r="O99" s="8"/>
      <c r="P99" s="8"/>
      <c r="Q99" s="8"/>
      <c r="R99" s="8"/>
      <c r="S99" s="197"/>
      <c r="T99" s="144"/>
      <c r="U99" s="8"/>
      <c r="V99" s="8"/>
      <c r="W99" s="8"/>
      <c r="X99" s="8"/>
      <c r="Y99" s="8"/>
      <c r="Z99" s="8"/>
      <c r="AA99" s="8"/>
      <c r="AB99" s="8"/>
      <c r="AC99" s="8"/>
      <c r="AD99" s="144"/>
      <c r="AE99" s="144"/>
    </row>
    <row r="100">
      <c r="A100" s="211"/>
      <c r="B100" s="8"/>
      <c r="C100" s="8"/>
      <c r="D100" s="8"/>
      <c r="E100" s="8"/>
      <c r="F100" s="8"/>
      <c r="G100" s="8"/>
      <c r="H100" s="8"/>
      <c r="I100" s="8"/>
      <c r="J100" s="8"/>
      <c r="K100" s="8"/>
      <c r="L100" s="8"/>
      <c r="M100" s="8"/>
      <c r="N100" s="8"/>
      <c r="O100" s="8"/>
      <c r="P100" s="8"/>
      <c r="Q100" s="8"/>
      <c r="R100" s="8"/>
      <c r="S100" s="197"/>
      <c r="T100" s="144"/>
      <c r="U100" s="8"/>
      <c r="V100" s="8"/>
      <c r="W100" s="8"/>
      <c r="X100" s="8"/>
      <c r="Y100" s="8"/>
      <c r="Z100" s="8"/>
      <c r="AA100" s="8"/>
      <c r="AB100" s="8"/>
      <c r="AC100" s="8"/>
      <c r="AD100" s="144"/>
      <c r="AE100" s="144"/>
    </row>
    <row r="101">
      <c r="A101" s="211"/>
      <c r="B101" s="8"/>
      <c r="C101" s="8"/>
      <c r="D101" s="8"/>
      <c r="E101" s="8"/>
      <c r="F101" s="8"/>
      <c r="G101" s="8"/>
      <c r="H101" s="8"/>
      <c r="I101" s="8"/>
      <c r="J101" s="8"/>
      <c r="K101" s="8"/>
      <c r="L101" s="8"/>
      <c r="M101" s="8"/>
      <c r="N101" s="8"/>
      <c r="O101" s="8"/>
      <c r="P101" s="8"/>
      <c r="Q101" s="8"/>
      <c r="R101" s="8"/>
      <c r="S101" s="197"/>
      <c r="T101" s="144"/>
      <c r="U101" s="8"/>
      <c r="V101" s="8"/>
      <c r="W101" s="8"/>
      <c r="X101" s="8"/>
      <c r="Y101" s="8"/>
      <c r="Z101" s="8"/>
      <c r="AA101" s="8"/>
      <c r="AB101" s="8"/>
      <c r="AC101" s="8"/>
      <c r="AD101" s="144"/>
      <c r="AE101" s="144"/>
    </row>
    <row r="102">
      <c r="A102" s="211"/>
      <c r="B102" s="8"/>
      <c r="C102" s="8"/>
      <c r="D102" s="8"/>
      <c r="E102" s="8"/>
      <c r="F102" s="8"/>
      <c r="G102" s="8"/>
      <c r="H102" s="8"/>
      <c r="I102" s="8"/>
      <c r="J102" s="8"/>
      <c r="K102" s="8"/>
      <c r="L102" s="8"/>
      <c r="M102" s="8"/>
      <c r="N102" s="8"/>
      <c r="O102" s="8"/>
      <c r="P102" s="8"/>
      <c r="Q102" s="8"/>
      <c r="R102" s="8"/>
      <c r="S102" s="197"/>
      <c r="T102" s="144"/>
      <c r="U102" s="8"/>
      <c r="V102" s="8"/>
      <c r="W102" s="8"/>
      <c r="X102" s="8"/>
      <c r="Y102" s="8"/>
      <c r="Z102" s="8"/>
      <c r="AA102" s="8"/>
      <c r="AB102" s="8"/>
      <c r="AC102" s="8"/>
      <c r="AD102" s="144"/>
      <c r="AE102" s="144"/>
    </row>
    <row r="103">
      <c r="A103" s="211"/>
      <c r="B103" s="8"/>
      <c r="C103" s="8"/>
      <c r="D103" s="8"/>
      <c r="E103" s="8"/>
      <c r="F103" s="8"/>
      <c r="G103" s="8"/>
      <c r="H103" s="8"/>
      <c r="I103" s="8"/>
      <c r="J103" s="8"/>
      <c r="K103" s="8"/>
      <c r="L103" s="8"/>
      <c r="M103" s="8"/>
      <c r="N103" s="8"/>
      <c r="O103" s="8"/>
      <c r="P103" s="8"/>
      <c r="Q103" s="8"/>
      <c r="R103" s="8"/>
      <c r="S103" s="197"/>
      <c r="T103" s="144"/>
      <c r="U103" s="8"/>
      <c r="V103" s="8"/>
      <c r="W103" s="8"/>
      <c r="X103" s="8"/>
      <c r="Y103" s="8"/>
      <c r="Z103" s="8"/>
      <c r="AA103" s="8"/>
      <c r="AB103" s="8"/>
      <c r="AC103" s="8"/>
      <c r="AD103" s="144"/>
      <c r="AE103" s="144"/>
    </row>
    <row r="104">
      <c r="A104" s="211"/>
      <c r="B104" s="8"/>
      <c r="C104" s="8"/>
      <c r="D104" s="8"/>
      <c r="E104" s="8"/>
      <c r="F104" s="8"/>
      <c r="G104" s="8"/>
      <c r="H104" s="8"/>
      <c r="I104" s="8"/>
      <c r="J104" s="8"/>
      <c r="K104" s="8"/>
      <c r="L104" s="8"/>
      <c r="M104" s="8"/>
      <c r="N104" s="8"/>
      <c r="O104" s="8"/>
      <c r="P104" s="8"/>
      <c r="Q104" s="8"/>
      <c r="R104" s="8"/>
      <c r="S104" s="197"/>
      <c r="T104" s="144"/>
      <c r="U104" s="8"/>
      <c r="V104" s="8"/>
      <c r="W104" s="8"/>
      <c r="X104" s="8"/>
      <c r="Y104" s="8"/>
      <c r="Z104" s="8"/>
      <c r="AA104" s="8"/>
      <c r="AB104" s="8"/>
      <c r="AC104" s="8"/>
      <c r="AD104" s="144"/>
      <c r="AE104" s="144"/>
    </row>
    <row r="105">
      <c r="A105" s="211"/>
      <c r="B105" s="8"/>
      <c r="C105" s="8"/>
      <c r="D105" s="8"/>
      <c r="E105" s="8"/>
      <c r="F105" s="8"/>
      <c r="G105" s="8"/>
      <c r="H105" s="8"/>
      <c r="I105" s="8"/>
      <c r="J105" s="8"/>
      <c r="K105" s="8"/>
      <c r="L105" s="8"/>
      <c r="M105" s="8"/>
      <c r="N105" s="8"/>
      <c r="O105" s="8"/>
      <c r="P105" s="8"/>
      <c r="Q105" s="8"/>
      <c r="R105" s="8"/>
      <c r="S105" s="197"/>
      <c r="T105" s="144"/>
      <c r="U105" s="8"/>
      <c r="V105" s="8"/>
      <c r="W105" s="8"/>
      <c r="X105" s="8"/>
      <c r="Y105" s="8"/>
      <c r="Z105" s="8"/>
      <c r="AA105" s="8"/>
      <c r="AB105" s="8"/>
      <c r="AC105" s="8"/>
      <c r="AD105" s="144"/>
      <c r="AE105" s="144"/>
    </row>
    <row r="106">
      <c r="A106" s="211"/>
      <c r="B106" s="8"/>
      <c r="C106" s="8"/>
      <c r="D106" s="8"/>
      <c r="E106" s="8"/>
      <c r="F106" s="8"/>
      <c r="G106" s="8"/>
      <c r="H106" s="8"/>
      <c r="I106" s="8"/>
      <c r="J106" s="8"/>
      <c r="K106" s="8"/>
      <c r="L106" s="8"/>
      <c r="M106" s="8"/>
      <c r="N106" s="8"/>
      <c r="O106" s="8"/>
      <c r="P106" s="8"/>
      <c r="Q106" s="8"/>
      <c r="R106" s="8"/>
      <c r="S106" s="197"/>
      <c r="T106" s="144"/>
      <c r="U106" s="8"/>
      <c r="V106" s="8"/>
      <c r="W106" s="8"/>
      <c r="X106" s="8"/>
      <c r="Y106" s="8"/>
      <c r="Z106" s="8"/>
      <c r="AA106" s="8"/>
      <c r="AB106" s="8"/>
      <c r="AC106" s="8"/>
      <c r="AD106" s="144"/>
      <c r="AE106" s="144"/>
    </row>
    <row r="107">
      <c r="A107" s="211"/>
      <c r="B107" s="8"/>
      <c r="C107" s="8"/>
      <c r="D107" s="8"/>
      <c r="E107" s="8"/>
      <c r="F107" s="8"/>
      <c r="G107" s="8"/>
      <c r="H107" s="8"/>
      <c r="I107" s="8"/>
      <c r="J107" s="8"/>
      <c r="K107" s="8"/>
      <c r="L107" s="8"/>
      <c r="M107" s="8"/>
      <c r="N107" s="8"/>
      <c r="O107" s="8"/>
      <c r="P107" s="8"/>
      <c r="Q107" s="8"/>
      <c r="R107" s="8"/>
      <c r="S107" s="197"/>
      <c r="T107" s="144"/>
      <c r="U107" s="8"/>
      <c r="V107" s="8"/>
      <c r="W107" s="8"/>
      <c r="X107" s="8"/>
      <c r="Y107" s="8"/>
      <c r="Z107" s="8"/>
      <c r="AA107" s="8"/>
      <c r="AB107" s="8"/>
      <c r="AC107" s="8"/>
      <c r="AD107" s="144"/>
      <c r="AE107" s="144"/>
    </row>
    <row r="108">
      <c r="A108" s="211"/>
      <c r="B108" s="8"/>
      <c r="C108" s="8"/>
      <c r="D108" s="8"/>
      <c r="E108" s="8"/>
      <c r="F108" s="8"/>
      <c r="G108" s="8"/>
      <c r="H108" s="8"/>
      <c r="I108" s="8"/>
      <c r="J108" s="8"/>
      <c r="K108" s="8"/>
      <c r="L108" s="8"/>
      <c r="M108" s="8"/>
      <c r="N108" s="8"/>
      <c r="O108" s="8"/>
      <c r="P108" s="8"/>
      <c r="Q108" s="8"/>
      <c r="R108" s="8"/>
      <c r="S108" s="197"/>
      <c r="T108" s="144"/>
      <c r="U108" s="8"/>
      <c r="V108" s="8"/>
      <c r="W108" s="8"/>
      <c r="X108" s="8"/>
      <c r="Y108" s="8"/>
      <c r="Z108" s="8"/>
      <c r="AA108" s="8"/>
      <c r="AB108" s="8"/>
      <c r="AC108" s="8"/>
      <c r="AD108" s="144"/>
      <c r="AE108" s="144"/>
    </row>
    <row r="109">
      <c r="A109" s="211"/>
      <c r="B109" s="8"/>
      <c r="C109" s="8"/>
      <c r="D109" s="8"/>
      <c r="E109" s="8"/>
      <c r="F109" s="8"/>
      <c r="G109" s="8"/>
      <c r="H109" s="8"/>
      <c r="I109" s="8"/>
      <c r="J109" s="8"/>
      <c r="K109" s="8"/>
      <c r="L109" s="8"/>
      <c r="M109" s="8"/>
      <c r="N109" s="8"/>
      <c r="O109" s="8"/>
      <c r="P109" s="8"/>
      <c r="Q109" s="8"/>
      <c r="R109" s="8"/>
      <c r="S109" s="197"/>
      <c r="T109" s="144"/>
      <c r="U109" s="8"/>
      <c r="V109" s="8"/>
      <c r="W109" s="8"/>
      <c r="X109" s="8"/>
      <c r="Y109" s="8"/>
      <c r="Z109" s="8"/>
      <c r="AA109" s="8"/>
      <c r="AB109" s="8"/>
      <c r="AC109" s="8"/>
      <c r="AD109" s="144"/>
      <c r="AE109" s="144"/>
    </row>
    <row r="110">
      <c r="A110" s="211"/>
      <c r="B110" s="8"/>
      <c r="C110" s="8"/>
      <c r="D110" s="8"/>
      <c r="E110" s="8"/>
      <c r="F110" s="8"/>
      <c r="G110" s="8"/>
      <c r="H110" s="8"/>
      <c r="I110" s="8"/>
      <c r="J110" s="8"/>
      <c r="K110" s="8"/>
      <c r="L110" s="8"/>
      <c r="M110" s="8"/>
      <c r="N110" s="8"/>
      <c r="O110" s="8"/>
      <c r="P110" s="8"/>
      <c r="Q110" s="8"/>
      <c r="R110" s="8"/>
      <c r="S110" s="197"/>
      <c r="T110" s="144"/>
      <c r="U110" s="8"/>
      <c r="V110" s="8"/>
      <c r="W110" s="8"/>
      <c r="X110" s="8"/>
      <c r="Y110" s="8"/>
      <c r="Z110" s="8"/>
      <c r="AA110" s="8"/>
      <c r="AB110" s="8"/>
      <c r="AC110" s="8"/>
      <c r="AD110" s="144"/>
      <c r="AE110" s="144"/>
    </row>
    <row r="111">
      <c r="A111" s="211"/>
      <c r="B111" s="8"/>
      <c r="C111" s="8"/>
      <c r="D111" s="8"/>
      <c r="E111" s="8"/>
      <c r="F111" s="8"/>
      <c r="G111" s="8"/>
      <c r="H111" s="8"/>
      <c r="I111" s="8"/>
      <c r="J111" s="8"/>
      <c r="K111" s="8"/>
      <c r="L111" s="8"/>
      <c r="M111" s="8"/>
      <c r="N111" s="8"/>
      <c r="O111" s="8"/>
      <c r="P111" s="8"/>
      <c r="Q111" s="8"/>
      <c r="R111" s="8"/>
      <c r="S111" s="197"/>
      <c r="T111" s="144"/>
      <c r="U111" s="8"/>
      <c r="V111" s="8"/>
      <c r="W111" s="8"/>
      <c r="X111" s="8"/>
      <c r="Y111" s="8"/>
      <c r="Z111" s="8"/>
      <c r="AA111" s="8"/>
      <c r="AB111" s="8"/>
      <c r="AC111" s="8"/>
      <c r="AD111" s="144"/>
      <c r="AE111" s="144"/>
    </row>
    <row r="112">
      <c r="A112" s="211"/>
      <c r="B112" s="8"/>
      <c r="C112" s="8"/>
      <c r="D112" s="8"/>
      <c r="E112" s="8"/>
      <c r="F112" s="8"/>
      <c r="G112" s="8"/>
      <c r="H112" s="8"/>
      <c r="I112" s="8"/>
      <c r="J112" s="8"/>
      <c r="K112" s="8"/>
      <c r="L112" s="8"/>
      <c r="M112" s="8"/>
      <c r="N112" s="8"/>
      <c r="O112" s="8"/>
      <c r="P112" s="8"/>
      <c r="Q112" s="8"/>
      <c r="R112" s="8"/>
      <c r="S112" s="197"/>
      <c r="T112" s="144"/>
      <c r="U112" s="8"/>
      <c r="V112" s="8"/>
      <c r="W112" s="8"/>
      <c r="X112" s="8"/>
      <c r="Y112" s="8"/>
      <c r="Z112" s="8"/>
      <c r="AA112" s="8"/>
      <c r="AB112" s="8"/>
      <c r="AC112" s="8"/>
      <c r="AD112" s="144"/>
      <c r="AE112" s="144"/>
    </row>
    <row r="113">
      <c r="A113" s="211"/>
      <c r="B113" s="8"/>
      <c r="C113" s="8"/>
      <c r="D113" s="8"/>
      <c r="E113" s="8"/>
      <c r="F113" s="8"/>
      <c r="G113" s="8"/>
      <c r="H113" s="8"/>
      <c r="I113" s="8"/>
      <c r="J113" s="8"/>
      <c r="K113" s="8"/>
      <c r="L113" s="8"/>
      <c r="M113" s="8"/>
      <c r="N113" s="8"/>
      <c r="O113" s="8"/>
      <c r="P113" s="8"/>
      <c r="Q113" s="8"/>
      <c r="R113" s="8"/>
      <c r="S113" s="197"/>
      <c r="T113" s="144"/>
      <c r="U113" s="8"/>
      <c r="V113" s="8"/>
      <c r="W113" s="8"/>
      <c r="X113" s="8"/>
      <c r="Y113" s="8"/>
      <c r="Z113" s="8"/>
      <c r="AA113" s="8"/>
      <c r="AB113" s="8"/>
      <c r="AC113" s="8"/>
      <c r="AD113" s="144"/>
      <c r="AE113" s="144"/>
    </row>
    <row r="114">
      <c r="A114" s="211"/>
      <c r="B114" s="8"/>
      <c r="C114" s="8"/>
      <c r="D114" s="8"/>
      <c r="E114" s="8"/>
      <c r="F114" s="8"/>
      <c r="G114" s="8"/>
      <c r="H114" s="8"/>
      <c r="I114" s="8"/>
      <c r="J114" s="8"/>
      <c r="K114" s="8"/>
      <c r="L114" s="8"/>
      <c r="M114" s="8"/>
      <c r="N114" s="8"/>
      <c r="O114" s="8"/>
      <c r="P114" s="8"/>
      <c r="Q114" s="8"/>
      <c r="R114" s="8"/>
      <c r="S114" s="197"/>
      <c r="T114" s="144"/>
      <c r="U114" s="8"/>
      <c r="V114" s="8"/>
      <c r="W114" s="8"/>
      <c r="X114" s="8"/>
      <c r="Y114" s="8"/>
      <c r="Z114" s="8"/>
      <c r="AA114" s="8"/>
      <c r="AB114" s="8"/>
      <c r="AC114" s="8"/>
      <c r="AD114" s="144"/>
      <c r="AE114" s="144"/>
    </row>
    <row r="115">
      <c r="A115" s="211"/>
      <c r="B115" s="8"/>
      <c r="C115" s="8"/>
      <c r="D115" s="8"/>
      <c r="E115" s="8"/>
      <c r="F115" s="8"/>
      <c r="G115" s="8"/>
      <c r="H115" s="8"/>
      <c r="I115" s="8"/>
      <c r="J115" s="8"/>
      <c r="K115" s="8"/>
      <c r="L115" s="8"/>
      <c r="M115" s="8"/>
      <c r="N115" s="8"/>
      <c r="O115" s="8"/>
      <c r="P115" s="8"/>
      <c r="Q115" s="8"/>
      <c r="R115" s="8"/>
      <c r="S115" s="197"/>
      <c r="T115" s="144"/>
      <c r="U115" s="8"/>
      <c r="V115" s="8"/>
      <c r="W115" s="8"/>
      <c r="X115" s="8"/>
      <c r="Y115" s="8"/>
      <c r="Z115" s="8"/>
      <c r="AA115" s="8"/>
      <c r="AB115" s="8"/>
      <c r="AC115" s="8"/>
      <c r="AD115" s="144"/>
      <c r="AE115" s="144"/>
    </row>
    <row r="116">
      <c r="A116" s="211"/>
      <c r="B116" s="8"/>
      <c r="C116" s="8"/>
      <c r="D116" s="8"/>
      <c r="E116" s="8"/>
      <c r="F116" s="8"/>
      <c r="G116" s="8"/>
      <c r="H116" s="8"/>
      <c r="I116" s="8"/>
      <c r="J116" s="8"/>
      <c r="K116" s="8"/>
      <c r="L116" s="8"/>
      <c r="M116" s="8"/>
      <c r="N116" s="8"/>
      <c r="O116" s="8"/>
      <c r="P116" s="8"/>
      <c r="Q116" s="8"/>
      <c r="R116" s="8"/>
      <c r="S116" s="197"/>
      <c r="T116" s="144"/>
      <c r="U116" s="8"/>
      <c r="V116" s="8"/>
      <c r="W116" s="8"/>
      <c r="X116" s="8"/>
      <c r="Y116" s="8"/>
      <c r="Z116" s="8"/>
      <c r="AA116" s="8"/>
      <c r="AB116" s="8"/>
      <c r="AC116" s="8"/>
      <c r="AD116" s="144"/>
      <c r="AE116" s="144"/>
    </row>
    <row r="117">
      <c r="A117" s="211"/>
      <c r="B117" s="8"/>
      <c r="C117" s="8"/>
      <c r="D117" s="8"/>
      <c r="E117" s="8"/>
      <c r="F117" s="8"/>
      <c r="G117" s="8"/>
      <c r="H117" s="8"/>
      <c r="I117" s="8"/>
      <c r="J117" s="8"/>
      <c r="K117" s="8"/>
      <c r="L117" s="8"/>
      <c r="M117" s="8"/>
      <c r="N117" s="8"/>
      <c r="O117" s="8"/>
      <c r="P117" s="8"/>
      <c r="Q117" s="8"/>
      <c r="R117" s="8"/>
      <c r="S117" s="197"/>
      <c r="T117" s="144"/>
      <c r="U117" s="8"/>
      <c r="V117" s="8"/>
      <c r="W117" s="8"/>
      <c r="X117" s="8"/>
      <c r="Y117" s="8"/>
      <c r="Z117" s="8"/>
      <c r="AA117" s="8"/>
      <c r="AB117" s="8"/>
      <c r="AC117" s="8"/>
      <c r="AD117" s="144"/>
      <c r="AE117" s="144"/>
    </row>
    <row r="118">
      <c r="A118" s="211"/>
      <c r="B118" s="8"/>
      <c r="C118" s="8"/>
      <c r="D118" s="8"/>
      <c r="E118" s="8"/>
      <c r="F118" s="8"/>
      <c r="G118" s="8"/>
      <c r="H118" s="8"/>
      <c r="I118" s="8"/>
      <c r="J118" s="8"/>
      <c r="K118" s="8"/>
      <c r="L118" s="8"/>
      <c r="M118" s="8"/>
      <c r="N118" s="8"/>
      <c r="O118" s="8"/>
      <c r="P118" s="8"/>
      <c r="Q118" s="8"/>
      <c r="R118" s="8"/>
      <c r="S118" s="197"/>
      <c r="T118" s="144"/>
      <c r="U118" s="8"/>
      <c r="V118" s="8"/>
      <c r="W118" s="8"/>
      <c r="X118" s="8"/>
      <c r="Y118" s="8"/>
      <c r="Z118" s="8"/>
      <c r="AA118" s="8"/>
      <c r="AB118" s="8"/>
      <c r="AC118" s="8"/>
      <c r="AD118" s="144"/>
      <c r="AE118" s="144"/>
    </row>
    <row r="119">
      <c r="A119" s="211"/>
      <c r="B119" s="8"/>
      <c r="C119" s="8"/>
      <c r="D119" s="8"/>
      <c r="E119" s="8"/>
      <c r="F119" s="8"/>
      <c r="G119" s="8"/>
      <c r="H119" s="8"/>
      <c r="I119" s="8"/>
      <c r="J119" s="8"/>
      <c r="K119" s="8"/>
      <c r="L119" s="8"/>
      <c r="M119" s="8"/>
      <c r="N119" s="8"/>
      <c r="O119" s="8"/>
      <c r="P119" s="8"/>
      <c r="Q119" s="8"/>
      <c r="R119" s="8"/>
      <c r="S119" s="197"/>
      <c r="T119" s="144"/>
      <c r="U119" s="8"/>
      <c r="V119" s="8"/>
      <c r="W119" s="8"/>
      <c r="X119" s="8"/>
      <c r="Y119" s="8"/>
      <c r="Z119" s="8"/>
      <c r="AA119" s="8"/>
      <c r="AB119" s="8"/>
      <c r="AC119" s="8"/>
      <c r="AD119" s="144"/>
      <c r="AE119" s="144"/>
    </row>
    <row r="120">
      <c r="A120" s="211"/>
      <c r="B120" s="8"/>
      <c r="C120" s="8"/>
      <c r="D120" s="8"/>
      <c r="E120" s="8"/>
      <c r="F120" s="8"/>
      <c r="G120" s="8"/>
      <c r="H120" s="8"/>
      <c r="I120" s="8"/>
      <c r="J120" s="8"/>
      <c r="K120" s="8"/>
      <c r="L120" s="8"/>
      <c r="M120" s="8"/>
      <c r="N120" s="8"/>
      <c r="O120" s="8"/>
      <c r="P120" s="8"/>
      <c r="Q120" s="8"/>
      <c r="R120" s="8"/>
      <c r="S120" s="197"/>
      <c r="T120" s="144"/>
      <c r="U120" s="8"/>
      <c r="V120" s="8"/>
      <c r="W120" s="8"/>
      <c r="X120" s="8"/>
      <c r="Y120" s="8"/>
      <c r="Z120" s="8"/>
      <c r="AA120" s="8"/>
      <c r="AB120" s="8"/>
      <c r="AC120" s="8"/>
      <c r="AD120" s="144"/>
      <c r="AE120" s="144"/>
    </row>
    <row r="121">
      <c r="A121" s="211"/>
      <c r="B121" s="8"/>
      <c r="C121" s="8"/>
      <c r="D121" s="8"/>
      <c r="E121" s="8"/>
      <c r="F121" s="8"/>
      <c r="G121" s="8"/>
      <c r="H121" s="8"/>
      <c r="I121" s="8"/>
      <c r="J121" s="8"/>
      <c r="K121" s="8"/>
      <c r="L121" s="8"/>
      <c r="M121" s="8"/>
      <c r="N121" s="8"/>
      <c r="O121" s="8"/>
      <c r="P121" s="8"/>
      <c r="Q121" s="8"/>
      <c r="R121" s="8"/>
      <c r="S121" s="197"/>
      <c r="T121" s="144"/>
      <c r="U121" s="8"/>
      <c r="V121" s="8"/>
      <c r="W121" s="8"/>
      <c r="X121" s="8"/>
      <c r="Y121" s="8"/>
      <c r="Z121" s="8"/>
      <c r="AA121" s="8"/>
      <c r="AB121" s="8"/>
      <c r="AC121" s="8"/>
      <c r="AD121" s="144"/>
      <c r="AE121" s="144"/>
    </row>
    <row r="122">
      <c r="A122" s="211"/>
      <c r="B122" s="8"/>
      <c r="C122" s="8"/>
      <c r="D122" s="8"/>
      <c r="E122" s="8"/>
      <c r="F122" s="8"/>
      <c r="G122" s="8"/>
      <c r="H122" s="8"/>
      <c r="I122" s="8"/>
      <c r="J122" s="8"/>
      <c r="K122" s="8"/>
      <c r="L122" s="8"/>
      <c r="M122" s="8"/>
      <c r="N122" s="8"/>
      <c r="O122" s="8"/>
      <c r="P122" s="8"/>
      <c r="Q122" s="8"/>
      <c r="R122" s="8"/>
      <c r="S122" s="197"/>
      <c r="T122" s="144"/>
      <c r="U122" s="8"/>
      <c r="V122" s="8"/>
      <c r="W122" s="8"/>
      <c r="X122" s="8"/>
      <c r="Y122" s="8"/>
      <c r="Z122" s="8"/>
      <c r="AA122" s="8"/>
      <c r="AB122" s="8"/>
      <c r="AC122" s="8"/>
      <c r="AD122" s="144"/>
      <c r="AE122" s="144"/>
    </row>
    <row r="123">
      <c r="A123" s="211"/>
      <c r="B123" s="8"/>
      <c r="C123" s="8"/>
      <c r="D123" s="8"/>
      <c r="E123" s="8"/>
      <c r="F123" s="8"/>
      <c r="G123" s="8"/>
      <c r="H123" s="8"/>
      <c r="I123" s="8"/>
      <c r="J123" s="8"/>
      <c r="K123" s="8"/>
      <c r="L123" s="8"/>
      <c r="M123" s="8"/>
      <c r="N123" s="8"/>
      <c r="O123" s="8"/>
      <c r="P123" s="8"/>
      <c r="Q123" s="8"/>
      <c r="R123" s="8"/>
      <c r="S123" s="197"/>
      <c r="T123" s="144"/>
      <c r="U123" s="8"/>
      <c r="V123" s="8"/>
      <c r="W123" s="8"/>
      <c r="X123" s="8"/>
      <c r="Y123" s="8"/>
      <c r="Z123" s="8"/>
      <c r="AA123" s="8"/>
      <c r="AB123" s="8"/>
      <c r="AC123" s="8"/>
      <c r="AD123" s="144"/>
      <c r="AE123" s="144"/>
    </row>
    <row r="124">
      <c r="A124" s="211"/>
      <c r="B124" s="8"/>
      <c r="C124" s="8"/>
      <c r="D124" s="8"/>
      <c r="E124" s="8"/>
      <c r="F124" s="8"/>
      <c r="G124" s="8"/>
      <c r="H124" s="8"/>
      <c r="I124" s="8"/>
      <c r="J124" s="8"/>
      <c r="K124" s="8"/>
      <c r="L124" s="8"/>
      <c r="M124" s="8"/>
      <c r="N124" s="8"/>
      <c r="O124" s="8"/>
      <c r="P124" s="8"/>
      <c r="Q124" s="8"/>
      <c r="R124" s="8"/>
      <c r="S124" s="197"/>
      <c r="T124" s="144"/>
      <c r="U124" s="8"/>
      <c r="V124" s="8"/>
      <c r="W124" s="8"/>
      <c r="X124" s="8"/>
      <c r="Y124" s="8"/>
      <c r="Z124" s="8"/>
      <c r="AA124" s="8"/>
      <c r="AB124" s="8"/>
      <c r="AC124" s="8"/>
      <c r="AD124" s="144"/>
      <c r="AE124" s="144"/>
    </row>
    <row r="125">
      <c r="A125" s="211"/>
      <c r="B125" s="8"/>
      <c r="C125" s="8"/>
      <c r="D125" s="8"/>
      <c r="E125" s="8"/>
      <c r="F125" s="8"/>
      <c r="G125" s="8"/>
      <c r="H125" s="8"/>
      <c r="I125" s="8"/>
      <c r="J125" s="8"/>
      <c r="K125" s="8"/>
      <c r="L125" s="8"/>
      <c r="M125" s="8"/>
      <c r="N125" s="8"/>
      <c r="O125" s="8"/>
      <c r="P125" s="8"/>
      <c r="Q125" s="8"/>
      <c r="R125" s="8"/>
      <c r="S125" s="197"/>
      <c r="T125" s="144"/>
      <c r="U125" s="8"/>
      <c r="V125" s="8"/>
      <c r="W125" s="8"/>
      <c r="X125" s="8"/>
      <c r="Y125" s="8"/>
      <c r="Z125" s="8"/>
      <c r="AA125" s="8"/>
      <c r="AB125" s="8"/>
      <c r="AC125" s="8"/>
      <c r="AD125" s="144"/>
      <c r="AE125" s="144"/>
    </row>
    <row r="126">
      <c r="A126" s="211"/>
      <c r="B126" s="8"/>
      <c r="C126" s="8"/>
      <c r="D126" s="8"/>
      <c r="E126" s="8"/>
      <c r="F126" s="8"/>
      <c r="G126" s="8"/>
      <c r="H126" s="8"/>
      <c r="I126" s="8"/>
      <c r="J126" s="8"/>
      <c r="K126" s="8"/>
      <c r="L126" s="8"/>
      <c r="M126" s="8"/>
      <c r="N126" s="8"/>
      <c r="O126" s="8"/>
      <c r="P126" s="8"/>
      <c r="Q126" s="8"/>
      <c r="R126" s="8"/>
      <c r="S126" s="197"/>
      <c r="T126" s="144"/>
      <c r="U126" s="8"/>
      <c r="V126" s="8"/>
      <c r="W126" s="8"/>
      <c r="X126" s="8"/>
      <c r="Y126" s="8"/>
      <c r="Z126" s="8"/>
      <c r="AA126" s="8"/>
      <c r="AB126" s="8"/>
      <c r="AC126" s="8"/>
      <c r="AD126" s="144"/>
      <c r="AE126" s="144"/>
    </row>
    <row r="127">
      <c r="A127" s="211"/>
      <c r="B127" s="8"/>
      <c r="C127" s="8"/>
      <c r="D127" s="8"/>
      <c r="E127" s="8"/>
      <c r="F127" s="8"/>
      <c r="G127" s="8"/>
      <c r="H127" s="8"/>
      <c r="I127" s="8"/>
      <c r="J127" s="8"/>
      <c r="K127" s="8"/>
      <c r="L127" s="8"/>
      <c r="M127" s="8"/>
      <c r="N127" s="8"/>
      <c r="O127" s="8"/>
      <c r="P127" s="8"/>
      <c r="Q127" s="8"/>
      <c r="R127" s="8"/>
      <c r="S127" s="197"/>
      <c r="T127" s="144"/>
      <c r="U127" s="8"/>
      <c r="V127" s="8"/>
      <c r="W127" s="8"/>
      <c r="X127" s="8"/>
      <c r="Y127" s="8"/>
      <c r="Z127" s="8"/>
      <c r="AA127" s="8"/>
      <c r="AB127" s="8"/>
      <c r="AC127" s="8"/>
      <c r="AD127" s="144"/>
      <c r="AE127" s="144"/>
    </row>
    <row r="128">
      <c r="A128" s="211"/>
      <c r="B128" s="8"/>
      <c r="C128" s="8"/>
      <c r="D128" s="8"/>
      <c r="E128" s="8"/>
      <c r="F128" s="8"/>
      <c r="G128" s="8"/>
      <c r="H128" s="8"/>
      <c r="I128" s="8"/>
      <c r="J128" s="8"/>
      <c r="K128" s="8"/>
      <c r="L128" s="8"/>
      <c r="M128" s="8"/>
      <c r="N128" s="8"/>
      <c r="O128" s="8"/>
      <c r="P128" s="8"/>
      <c r="Q128" s="8"/>
      <c r="R128" s="8"/>
      <c r="S128" s="197"/>
      <c r="T128" s="144"/>
      <c r="U128" s="8"/>
      <c r="V128" s="8"/>
      <c r="W128" s="8"/>
      <c r="X128" s="8"/>
      <c r="Y128" s="8"/>
      <c r="Z128" s="8"/>
      <c r="AA128" s="8"/>
      <c r="AB128" s="8"/>
      <c r="AC128" s="8"/>
      <c r="AD128" s="144"/>
      <c r="AE128" s="144"/>
    </row>
    <row r="129">
      <c r="A129" s="211"/>
      <c r="B129" s="8"/>
      <c r="C129" s="8"/>
      <c r="D129" s="8"/>
      <c r="E129" s="8"/>
      <c r="F129" s="8"/>
      <c r="G129" s="8"/>
      <c r="H129" s="8"/>
      <c r="I129" s="8"/>
      <c r="J129" s="8"/>
      <c r="K129" s="8"/>
      <c r="L129" s="8"/>
      <c r="M129" s="8"/>
      <c r="N129" s="8"/>
      <c r="O129" s="8"/>
      <c r="P129" s="8"/>
      <c r="Q129" s="8"/>
      <c r="R129" s="8"/>
      <c r="S129" s="197"/>
      <c r="T129" s="144"/>
      <c r="U129" s="8"/>
      <c r="V129" s="8"/>
      <c r="W129" s="8"/>
      <c r="X129" s="8"/>
      <c r="Y129" s="8"/>
      <c r="Z129" s="8"/>
      <c r="AA129" s="8"/>
      <c r="AB129" s="8"/>
      <c r="AC129" s="8"/>
      <c r="AD129" s="144"/>
      <c r="AE129" s="144"/>
    </row>
    <row r="130">
      <c r="A130" s="211"/>
      <c r="B130" s="8"/>
      <c r="C130" s="8"/>
      <c r="D130" s="8"/>
      <c r="E130" s="8"/>
      <c r="F130" s="8"/>
      <c r="G130" s="8"/>
      <c r="H130" s="8"/>
      <c r="I130" s="8"/>
      <c r="J130" s="8"/>
      <c r="K130" s="8"/>
      <c r="L130" s="8"/>
      <c r="M130" s="8"/>
      <c r="N130" s="8"/>
      <c r="O130" s="8"/>
      <c r="P130" s="8"/>
      <c r="Q130" s="8"/>
      <c r="R130" s="8"/>
      <c r="S130" s="197"/>
      <c r="T130" s="144"/>
      <c r="U130" s="8"/>
      <c r="V130" s="8"/>
      <c r="W130" s="8"/>
      <c r="X130" s="8"/>
      <c r="Y130" s="8"/>
      <c r="Z130" s="8"/>
      <c r="AA130" s="8"/>
      <c r="AB130" s="8"/>
      <c r="AC130" s="8"/>
      <c r="AD130" s="144"/>
      <c r="AE130" s="144"/>
    </row>
    <row r="131">
      <c r="A131" s="211"/>
      <c r="B131" s="8"/>
      <c r="C131" s="8"/>
      <c r="D131" s="8"/>
      <c r="E131" s="8"/>
      <c r="F131" s="8"/>
      <c r="G131" s="8"/>
      <c r="H131" s="8"/>
      <c r="I131" s="8"/>
      <c r="J131" s="8"/>
      <c r="K131" s="8"/>
      <c r="L131" s="8"/>
      <c r="M131" s="8"/>
      <c r="N131" s="8"/>
      <c r="O131" s="8"/>
      <c r="P131" s="8"/>
      <c r="Q131" s="8"/>
      <c r="R131" s="8"/>
      <c r="S131" s="197"/>
      <c r="T131" s="144"/>
      <c r="U131" s="8"/>
      <c r="V131" s="8"/>
      <c r="W131" s="8"/>
      <c r="X131" s="8"/>
      <c r="Y131" s="8"/>
      <c r="Z131" s="8"/>
      <c r="AA131" s="8"/>
      <c r="AB131" s="8"/>
      <c r="AC131" s="8"/>
      <c r="AD131" s="144"/>
      <c r="AE131" s="144"/>
    </row>
    <row r="132">
      <c r="A132" s="211"/>
      <c r="B132" s="8"/>
      <c r="C132" s="8"/>
      <c r="D132" s="8"/>
      <c r="E132" s="8"/>
      <c r="F132" s="8"/>
      <c r="G132" s="8"/>
      <c r="H132" s="8"/>
      <c r="I132" s="8"/>
      <c r="J132" s="8"/>
      <c r="K132" s="8"/>
      <c r="L132" s="8"/>
      <c r="M132" s="8"/>
      <c r="N132" s="8"/>
      <c r="O132" s="8"/>
      <c r="P132" s="8"/>
      <c r="Q132" s="8"/>
      <c r="R132" s="8"/>
      <c r="S132" s="197"/>
      <c r="T132" s="144"/>
      <c r="U132" s="8"/>
      <c r="V132" s="8"/>
      <c r="W132" s="8"/>
      <c r="X132" s="8"/>
      <c r="Y132" s="8"/>
      <c r="Z132" s="8"/>
      <c r="AA132" s="8"/>
      <c r="AB132" s="8"/>
      <c r="AC132" s="8"/>
      <c r="AD132" s="144"/>
      <c r="AE132" s="144"/>
    </row>
    <row r="133">
      <c r="A133" s="211"/>
      <c r="B133" s="8"/>
      <c r="C133" s="8"/>
      <c r="D133" s="8"/>
      <c r="E133" s="8"/>
      <c r="F133" s="8"/>
      <c r="G133" s="8"/>
      <c r="H133" s="8"/>
      <c r="I133" s="8"/>
      <c r="J133" s="8"/>
      <c r="K133" s="8"/>
      <c r="L133" s="8"/>
      <c r="M133" s="8"/>
      <c r="N133" s="8"/>
      <c r="O133" s="8"/>
      <c r="P133" s="8"/>
      <c r="Q133" s="8"/>
      <c r="R133" s="8"/>
      <c r="S133" s="197"/>
      <c r="T133" s="144"/>
      <c r="U133" s="8"/>
      <c r="V133" s="8"/>
      <c r="W133" s="8"/>
      <c r="X133" s="8"/>
      <c r="Y133" s="8"/>
      <c r="Z133" s="8"/>
      <c r="AA133" s="8"/>
      <c r="AB133" s="8"/>
      <c r="AC133" s="8"/>
      <c r="AD133" s="144"/>
      <c r="AE133" s="144"/>
    </row>
    <row r="134">
      <c r="A134" s="211"/>
      <c r="B134" s="8"/>
      <c r="C134" s="8"/>
      <c r="D134" s="8"/>
      <c r="E134" s="8"/>
      <c r="F134" s="8"/>
      <c r="G134" s="8"/>
      <c r="H134" s="8"/>
      <c r="I134" s="8"/>
      <c r="J134" s="8"/>
      <c r="K134" s="8"/>
      <c r="L134" s="8"/>
      <c r="M134" s="8"/>
      <c r="N134" s="8"/>
      <c r="O134" s="8"/>
      <c r="P134" s="8"/>
      <c r="Q134" s="8"/>
      <c r="R134" s="8"/>
      <c r="S134" s="197"/>
      <c r="T134" s="144"/>
      <c r="U134" s="8"/>
      <c r="V134" s="8"/>
      <c r="W134" s="8"/>
      <c r="X134" s="8"/>
      <c r="Y134" s="8"/>
      <c r="Z134" s="8"/>
      <c r="AA134" s="8"/>
      <c r="AB134" s="8"/>
      <c r="AC134" s="8"/>
      <c r="AD134" s="144"/>
      <c r="AE134" s="144"/>
    </row>
    <row r="135">
      <c r="A135" s="211"/>
      <c r="B135" s="8"/>
      <c r="C135" s="8"/>
      <c r="D135" s="8"/>
      <c r="E135" s="8"/>
      <c r="F135" s="8"/>
      <c r="G135" s="8"/>
      <c r="H135" s="8"/>
      <c r="I135" s="8"/>
      <c r="J135" s="8"/>
      <c r="K135" s="8"/>
      <c r="L135" s="8"/>
      <c r="M135" s="8"/>
      <c r="N135" s="8"/>
      <c r="O135" s="8"/>
      <c r="P135" s="8"/>
      <c r="Q135" s="8"/>
      <c r="R135" s="8"/>
      <c r="S135" s="197"/>
      <c r="T135" s="144"/>
      <c r="U135" s="8"/>
      <c r="V135" s="8"/>
      <c r="W135" s="8"/>
      <c r="X135" s="8"/>
      <c r="Y135" s="8"/>
      <c r="Z135" s="8"/>
      <c r="AA135" s="8"/>
      <c r="AB135" s="8"/>
      <c r="AC135" s="8"/>
      <c r="AD135" s="144"/>
      <c r="AE135" s="144"/>
    </row>
    <row r="136">
      <c r="A136" s="211"/>
      <c r="B136" s="8"/>
      <c r="C136" s="8"/>
      <c r="D136" s="8"/>
      <c r="E136" s="8"/>
      <c r="F136" s="8"/>
      <c r="G136" s="8"/>
      <c r="H136" s="8"/>
      <c r="I136" s="8"/>
      <c r="J136" s="8"/>
      <c r="K136" s="8"/>
      <c r="L136" s="8"/>
      <c r="M136" s="8"/>
      <c r="N136" s="8"/>
      <c r="O136" s="8"/>
      <c r="P136" s="8"/>
      <c r="Q136" s="8"/>
      <c r="R136" s="8"/>
      <c r="S136" s="197"/>
      <c r="T136" s="144"/>
      <c r="U136" s="8"/>
      <c r="V136" s="8"/>
      <c r="W136" s="8"/>
      <c r="X136" s="8"/>
      <c r="Y136" s="8"/>
      <c r="Z136" s="8"/>
      <c r="AA136" s="8"/>
      <c r="AB136" s="8"/>
      <c r="AC136" s="8"/>
      <c r="AD136" s="144"/>
      <c r="AE136" s="144"/>
    </row>
    <row r="137">
      <c r="A137" s="211"/>
      <c r="B137" s="8"/>
      <c r="C137" s="8"/>
      <c r="D137" s="8"/>
      <c r="E137" s="8"/>
      <c r="F137" s="8"/>
      <c r="G137" s="8"/>
      <c r="H137" s="8"/>
      <c r="I137" s="8"/>
      <c r="J137" s="8"/>
      <c r="K137" s="8"/>
      <c r="L137" s="8"/>
      <c r="M137" s="8"/>
      <c r="N137" s="8"/>
      <c r="O137" s="8"/>
      <c r="P137" s="8"/>
      <c r="Q137" s="8"/>
      <c r="R137" s="8"/>
      <c r="S137" s="197"/>
      <c r="T137" s="144"/>
      <c r="U137" s="8"/>
      <c r="V137" s="8"/>
      <c r="W137" s="8"/>
      <c r="X137" s="8"/>
      <c r="Y137" s="8"/>
      <c r="Z137" s="8"/>
      <c r="AA137" s="8"/>
      <c r="AB137" s="8"/>
      <c r="AC137" s="8"/>
      <c r="AD137" s="144"/>
      <c r="AE137" s="144"/>
    </row>
    <row r="138">
      <c r="A138" s="211"/>
      <c r="B138" s="8"/>
      <c r="C138" s="8"/>
      <c r="D138" s="8"/>
      <c r="E138" s="8"/>
      <c r="F138" s="8"/>
      <c r="G138" s="8"/>
      <c r="H138" s="8"/>
      <c r="I138" s="8"/>
      <c r="J138" s="8"/>
      <c r="K138" s="8"/>
      <c r="L138" s="8"/>
      <c r="M138" s="8"/>
      <c r="N138" s="8"/>
      <c r="O138" s="8"/>
      <c r="P138" s="8"/>
      <c r="Q138" s="8"/>
      <c r="R138" s="8"/>
      <c r="S138" s="197"/>
      <c r="T138" s="144"/>
      <c r="U138" s="8"/>
      <c r="V138" s="8"/>
      <c r="W138" s="8"/>
      <c r="X138" s="8"/>
      <c r="Y138" s="8"/>
      <c r="Z138" s="8"/>
      <c r="AA138" s="8"/>
      <c r="AB138" s="8"/>
      <c r="AC138" s="8"/>
      <c r="AD138" s="144"/>
      <c r="AE138" s="144"/>
    </row>
    <row r="139">
      <c r="A139" s="211"/>
      <c r="B139" s="8"/>
      <c r="C139" s="8"/>
      <c r="D139" s="8"/>
      <c r="E139" s="8"/>
      <c r="F139" s="8"/>
      <c r="G139" s="8"/>
      <c r="H139" s="8"/>
      <c r="I139" s="8"/>
      <c r="J139" s="8"/>
      <c r="K139" s="8"/>
      <c r="L139" s="8"/>
      <c r="M139" s="8"/>
      <c r="N139" s="8"/>
      <c r="O139" s="8"/>
      <c r="P139" s="8"/>
      <c r="Q139" s="8"/>
      <c r="R139" s="8"/>
      <c r="S139" s="197"/>
      <c r="T139" s="144"/>
      <c r="U139" s="8"/>
      <c r="V139" s="8"/>
      <c r="W139" s="8"/>
      <c r="X139" s="8"/>
      <c r="Y139" s="8"/>
      <c r="Z139" s="8"/>
      <c r="AA139" s="8"/>
      <c r="AB139" s="8"/>
      <c r="AC139" s="8"/>
      <c r="AD139" s="144"/>
      <c r="AE139" s="144"/>
    </row>
    <row r="140">
      <c r="A140" s="211"/>
      <c r="B140" s="8"/>
      <c r="C140" s="8"/>
      <c r="D140" s="8"/>
      <c r="E140" s="8"/>
      <c r="F140" s="8"/>
      <c r="G140" s="8"/>
      <c r="H140" s="8"/>
      <c r="I140" s="8"/>
      <c r="J140" s="8"/>
      <c r="K140" s="8"/>
      <c r="L140" s="8"/>
      <c r="M140" s="8"/>
      <c r="N140" s="8"/>
      <c r="O140" s="8"/>
      <c r="P140" s="8"/>
      <c r="Q140" s="8"/>
      <c r="R140" s="8"/>
      <c r="S140" s="197"/>
      <c r="T140" s="144"/>
      <c r="U140" s="8"/>
      <c r="V140" s="8"/>
      <c r="W140" s="8"/>
      <c r="X140" s="8"/>
      <c r="Y140" s="8"/>
      <c r="Z140" s="8"/>
      <c r="AA140" s="8"/>
      <c r="AB140" s="8"/>
      <c r="AC140" s="8"/>
      <c r="AD140" s="144"/>
      <c r="AE140" s="144"/>
    </row>
    <row r="141">
      <c r="A141" s="211"/>
      <c r="B141" s="8"/>
      <c r="C141" s="8"/>
      <c r="D141" s="8"/>
      <c r="E141" s="8"/>
      <c r="F141" s="8"/>
      <c r="G141" s="8"/>
      <c r="H141" s="8"/>
      <c r="I141" s="8"/>
      <c r="J141" s="8"/>
      <c r="K141" s="8"/>
      <c r="L141" s="8"/>
      <c r="M141" s="8"/>
      <c r="N141" s="8"/>
      <c r="O141" s="8"/>
      <c r="P141" s="8"/>
      <c r="Q141" s="8"/>
      <c r="R141" s="8"/>
      <c r="S141" s="197"/>
      <c r="T141" s="144"/>
      <c r="U141" s="8"/>
      <c r="V141" s="8"/>
      <c r="W141" s="8"/>
      <c r="X141" s="8"/>
      <c r="Y141" s="8"/>
      <c r="Z141" s="8"/>
      <c r="AA141" s="8"/>
      <c r="AB141" s="8"/>
      <c r="AC141" s="8"/>
      <c r="AD141" s="144"/>
      <c r="AE141" s="144"/>
    </row>
    <row r="142">
      <c r="A142" s="211"/>
      <c r="B142" s="8"/>
      <c r="C142" s="8"/>
      <c r="D142" s="8"/>
      <c r="E142" s="8"/>
      <c r="F142" s="8"/>
      <c r="G142" s="8"/>
      <c r="H142" s="8"/>
      <c r="I142" s="8"/>
      <c r="J142" s="8"/>
      <c r="K142" s="8"/>
      <c r="L142" s="8"/>
      <c r="M142" s="8"/>
      <c r="N142" s="8"/>
      <c r="O142" s="8"/>
      <c r="P142" s="8"/>
      <c r="Q142" s="8"/>
      <c r="R142" s="8"/>
      <c r="S142" s="197"/>
      <c r="T142" s="144"/>
      <c r="U142" s="8"/>
      <c r="V142" s="8"/>
      <c r="W142" s="8"/>
      <c r="X142" s="8"/>
      <c r="Y142" s="8"/>
      <c r="Z142" s="8"/>
      <c r="AA142" s="8"/>
      <c r="AB142" s="8"/>
      <c r="AC142" s="8"/>
      <c r="AD142" s="144"/>
      <c r="AE142" s="144"/>
    </row>
    <row r="143">
      <c r="A143" s="211"/>
      <c r="B143" s="8"/>
      <c r="C143" s="8"/>
      <c r="D143" s="8"/>
      <c r="E143" s="8"/>
      <c r="F143" s="8"/>
      <c r="G143" s="8"/>
      <c r="H143" s="8"/>
      <c r="I143" s="8"/>
      <c r="J143" s="8"/>
      <c r="K143" s="8"/>
      <c r="L143" s="8"/>
      <c r="M143" s="8"/>
      <c r="N143" s="8"/>
      <c r="O143" s="8"/>
      <c r="P143" s="8"/>
      <c r="Q143" s="8"/>
      <c r="R143" s="8"/>
      <c r="S143" s="197"/>
      <c r="T143" s="144"/>
      <c r="U143" s="8"/>
      <c r="V143" s="8"/>
      <c r="W143" s="8"/>
      <c r="X143" s="8"/>
      <c r="Y143" s="8"/>
      <c r="Z143" s="8"/>
      <c r="AA143" s="8"/>
      <c r="AB143" s="8"/>
      <c r="AC143" s="8"/>
      <c r="AD143" s="144"/>
      <c r="AE143" s="144"/>
    </row>
    <row r="144">
      <c r="A144" s="211"/>
      <c r="B144" s="8"/>
      <c r="C144" s="8"/>
      <c r="D144" s="8"/>
      <c r="E144" s="8"/>
      <c r="F144" s="8"/>
      <c r="G144" s="8"/>
      <c r="H144" s="8"/>
      <c r="I144" s="8"/>
      <c r="J144" s="8"/>
      <c r="K144" s="8"/>
      <c r="L144" s="8"/>
      <c r="M144" s="8"/>
      <c r="N144" s="8"/>
      <c r="O144" s="8"/>
      <c r="P144" s="8"/>
      <c r="Q144" s="8"/>
      <c r="R144" s="8"/>
      <c r="S144" s="197"/>
      <c r="T144" s="144"/>
      <c r="U144" s="8"/>
      <c r="V144" s="8"/>
      <c r="W144" s="8"/>
      <c r="X144" s="8"/>
      <c r="Y144" s="8"/>
      <c r="Z144" s="8"/>
      <c r="AA144" s="8"/>
      <c r="AB144" s="8"/>
      <c r="AC144" s="8"/>
      <c r="AD144" s="144"/>
      <c r="AE144" s="144"/>
    </row>
    <row r="145">
      <c r="A145" s="211"/>
      <c r="B145" s="8"/>
      <c r="C145" s="8"/>
      <c r="D145" s="8"/>
      <c r="E145" s="8"/>
      <c r="F145" s="8"/>
      <c r="G145" s="8"/>
      <c r="H145" s="8"/>
      <c r="I145" s="8"/>
      <c r="J145" s="8"/>
      <c r="K145" s="8"/>
      <c r="L145" s="8"/>
      <c r="M145" s="8"/>
      <c r="N145" s="8"/>
      <c r="O145" s="8"/>
      <c r="P145" s="8"/>
      <c r="Q145" s="8"/>
      <c r="R145" s="8"/>
      <c r="S145" s="197"/>
      <c r="T145" s="144"/>
      <c r="U145" s="8"/>
      <c r="V145" s="8"/>
      <c r="W145" s="8"/>
      <c r="X145" s="8"/>
      <c r="Y145" s="8"/>
      <c r="Z145" s="8"/>
      <c r="AA145" s="8"/>
      <c r="AB145" s="8"/>
      <c r="AC145" s="8"/>
      <c r="AD145" s="144"/>
      <c r="AE145" s="144"/>
    </row>
    <row r="146">
      <c r="A146" s="211"/>
      <c r="B146" s="8"/>
      <c r="C146" s="8"/>
      <c r="D146" s="8"/>
      <c r="E146" s="8"/>
      <c r="F146" s="8"/>
      <c r="G146" s="8"/>
      <c r="H146" s="8"/>
      <c r="I146" s="8"/>
      <c r="J146" s="8"/>
      <c r="K146" s="8"/>
      <c r="L146" s="8"/>
      <c r="M146" s="8"/>
      <c r="N146" s="8"/>
      <c r="O146" s="8"/>
      <c r="P146" s="8"/>
      <c r="Q146" s="8"/>
      <c r="R146" s="8"/>
      <c r="S146" s="197"/>
      <c r="T146" s="144"/>
      <c r="U146" s="8"/>
      <c r="V146" s="8"/>
      <c r="W146" s="8"/>
      <c r="X146" s="8"/>
      <c r="Y146" s="8"/>
      <c r="Z146" s="8"/>
      <c r="AA146" s="8"/>
      <c r="AB146" s="8"/>
      <c r="AC146" s="8"/>
      <c r="AD146" s="144"/>
      <c r="AE146" s="144"/>
    </row>
    <row r="147">
      <c r="A147" s="211"/>
      <c r="B147" s="8"/>
      <c r="C147" s="8"/>
      <c r="D147" s="8"/>
      <c r="E147" s="8"/>
      <c r="F147" s="8"/>
      <c r="G147" s="8"/>
      <c r="H147" s="8"/>
      <c r="I147" s="8"/>
      <c r="J147" s="8"/>
      <c r="K147" s="8"/>
      <c r="L147" s="8"/>
      <c r="M147" s="8"/>
      <c r="N147" s="8"/>
      <c r="O147" s="8"/>
      <c r="P147" s="8"/>
      <c r="Q147" s="8"/>
      <c r="R147" s="8"/>
      <c r="S147" s="197"/>
      <c r="T147" s="144"/>
      <c r="U147" s="8"/>
      <c r="V147" s="8"/>
      <c r="W147" s="8"/>
      <c r="X147" s="8"/>
      <c r="Y147" s="8"/>
      <c r="Z147" s="8"/>
      <c r="AA147" s="8"/>
      <c r="AB147" s="8"/>
      <c r="AC147" s="8"/>
      <c r="AD147" s="144"/>
      <c r="AE147" s="144"/>
    </row>
    <row r="148">
      <c r="A148" s="211"/>
      <c r="B148" s="8"/>
      <c r="C148" s="8"/>
      <c r="D148" s="8"/>
      <c r="E148" s="8"/>
      <c r="F148" s="8"/>
      <c r="G148" s="8"/>
      <c r="H148" s="8"/>
      <c r="I148" s="8"/>
      <c r="J148" s="8"/>
      <c r="K148" s="8"/>
      <c r="L148" s="8"/>
      <c r="M148" s="8"/>
      <c r="N148" s="8"/>
      <c r="O148" s="8"/>
      <c r="P148" s="8"/>
      <c r="Q148" s="8"/>
      <c r="R148" s="8"/>
      <c r="S148" s="197"/>
      <c r="T148" s="144"/>
      <c r="U148" s="8"/>
      <c r="V148" s="8"/>
      <c r="W148" s="8"/>
      <c r="X148" s="8"/>
      <c r="Y148" s="8"/>
      <c r="Z148" s="8"/>
      <c r="AA148" s="8"/>
      <c r="AB148" s="8"/>
      <c r="AC148" s="8"/>
      <c r="AD148" s="144"/>
      <c r="AE148" s="144"/>
    </row>
    <row r="149">
      <c r="A149" s="211"/>
      <c r="B149" s="8"/>
      <c r="C149" s="8"/>
      <c r="D149" s="8"/>
      <c r="E149" s="8"/>
      <c r="F149" s="8"/>
      <c r="G149" s="8"/>
      <c r="H149" s="8"/>
      <c r="I149" s="8"/>
      <c r="J149" s="8"/>
      <c r="K149" s="8"/>
      <c r="L149" s="8"/>
      <c r="M149" s="8"/>
      <c r="N149" s="8"/>
      <c r="O149" s="8"/>
      <c r="P149" s="8"/>
      <c r="Q149" s="8"/>
      <c r="R149" s="8"/>
      <c r="S149" s="197"/>
      <c r="T149" s="144"/>
      <c r="U149" s="8"/>
      <c r="V149" s="8"/>
      <c r="W149" s="8"/>
      <c r="X149" s="8"/>
      <c r="Y149" s="8"/>
      <c r="Z149" s="8"/>
      <c r="AA149" s="8"/>
      <c r="AB149" s="8"/>
      <c r="AC149" s="8"/>
      <c r="AD149" s="144"/>
      <c r="AE149" s="144"/>
    </row>
    <row r="150">
      <c r="A150" s="211"/>
      <c r="B150" s="8"/>
      <c r="C150" s="8"/>
      <c r="D150" s="8"/>
      <c r="E150" s="8"/>
      <c r="F150" s="8"/>
      <c r="G150" s="8"/>
      <c r="H150" s="8"/>
      <c r="I150" s="8"/>
      <c r="J150" s="8"/>
      <c r="K150" s="8"/>
      <c r="L150" s="8"/>
      <c r="M150" s="8"/>
      <c r="N150" s="8"/>
      <c r="O150" s="8"/>
      <c r="P150" s="8"/>
      <c r="Q150" s="8"/>
      <c r="R150" s="8"/>
      <c r="S150" s="197"/>
      <c r="T150" s="144"/>
      <c r="U150" s="8"/>
      <c r="V150" s="8"/>
      <c r="W150" s="8"/>
      <c r="X150" s="8"/>
      <c r="Y150" s="8"/>
      <c r="Z150" s="8"/>
      <c r="AA150" s="8"/>
      <c r="AB150" s="8"/>
      <c r="AC150" s="8"/>
      <c r="AD150" s="144"/>
      <c r="AE150" s="144"/>
    </row>
    <row r="151">
      <c r="A151" s="211"/>
      <c r="B151" s="8"/>
      <c r="C151" s="8"/>
      <c r="D151" s="8"/>
      <c r="E151" s="8"/>
      <c r="F151" s="8"/>
      <c r="G151" s="8"/>
      <c r="H151" s="8"/>
      <c r="I151" s="8"/>
      <c r="J151" s="8"/>
      <c r="K151" s="8"/>
      <c r="L151" s="8"/>
      <c r="M151" s="8"/>
      <c r="N151" s="8"/>
      <c r="O151" s="8"/>
      <c r="P151" s="8"/>
      <c r="Q151" s="8"/>
      <c r="R151" s="8"/>
      <c r="S151" s="197"/>
      <c r="T151" s="144"/>
      <c r="U151" s="8"/>
      <c r="V151" s="8"/>
      <c r="W151" s="8"/>
      <c r="X151" s="8"/>
      <c r="Y151" s="8"/>
      <c r="Z151" s="8"/>
      <c r="AA151" s="8"/>
      <c r="AB151" s="8"/>
      <c r="AC151" s="8"/>
      <c r="AD151" s="144"/>
      <c r="AE151" s="144"/>
    </row>
    <row r="152">
      <c r="A152" s="211"/>
      <c r="B152" s="8"/>
      <c r="C152" s="8"/>
      <c r="D152" s="8"/>
      <c r="E152" s="8"/>
      <c r="F152" s="8"/>
      <c r="G152" s="8"/>
      <c r="H152" s="8"/>
      <c r="I152" s="8"/>
      <c r="J152" s="8"/>
      <c r="K152" s="8"/>
      <c r="L152" s="8"/>
      <c r="M152" s="8"/>
      <c r="N152" s="8"/>
      <c r="O152" s="8"/>
      <c r="P152" s="8"/>
      <c r="Q152" s="8"/>
      <c r="R152" s="8"/>
      <c r="S152" s="197"/>
      <c r="T152" s="144"/>
      <c r="U152" s="8"/>
      <c r="V152" s="8"/>
      <c r="W152" s="8"/>
      <c r="X152" s="8"/>
      <c r="Y152" s="8"/>
      <c r="Z152" s="8"/>
      <c r="AA152" s="8"/>
      <c r="AB152" s="8"/>
      <c r="AC152" s="8"/>
      <c r="AD152" s="144"/>
      <c r="AE152" s="144"/>
    </row>
    <row r="153">
      <c r="A153" s="211"/>
      <c r="B153" s="8"/>
      <c r="C153" s="8"/>
      <c r="D153" s="8"/>
      <c r="E153" s="8"/>
      <c r="F153" s="8"/>
      <c r="G153" s="8"/>
      <c r="H153" s="8"/>
      <c r="I153" s="8"/>
      <c r="J153" s="8"/>
      <c r="K153" s="8"/>
      <c r="L153" s="8"/>
      <c r="M153" s="8"/>
      <c r="N153" s="8"/>
      <c r="O153" s="8"/>
      <c r="P153" s="8"/>
      <c r="Q153" s="8"/>
      <c r="R153" s="8"/>
      <c r="S153" s="197"/>
      <c r="T153" s="144"/>
      <c r="U153" s="8"/>
      <c r="V153" s="8"/>
      <c r="W153" s="8"/>
      <c r="X153" s="8"/>
      <c r="Y153" s="8"/>
      <c r="Z153" s="8"/>
      <c r="AA153" s="8"/>
      <c r="AB153" s="8"/>
      <c r="AC153" s="8"/>
      <c r="AD153" s="144"/>
      <c r="AE153" s="144"/>
    </row>
    <row r="154">
      <c r="A154" s="211"/>
      <c r="B154" s="8"/>
      <c r="C154" s="8"/>
      <c r="D154" s="8"/>
      <c r="E154" s="8"/>
      <c r="F154" s="8"/>
      <c r="G154" s="8"/>
      <c r="H154" s="8"/>
      <c r="I154" s="8"/>
      <c r="J154" s="8"/>
      <c r="K154" s="8"/>
      <c r="L154" s="8"/>
      <c r="M154" s="8"/>
      <c r="N154" s="8"/>
      <c r="O154" s="8"/>
      <c r="P154" s="8"/>
      <c r="Q154" s="8"/>
      <c r="R154" s="8"/>
      <c r="S154" s="197"/>
      <c r="T154" s="144"/>
      <c r="U154" s="8"/>
      <c r="V154" s="8"/>
      <c r="W154" s="8"/>
      <c r="X154" s="8"/>
      <c r="Y154" s="8"/>
      <c r="Z154" s="8"/>
      <c r="AA154" s="8"/>
      <c r="AB154" s="8"/>
      <c r="AC154" s="8"/>
      <c r="AD154" s="144"/>
      <c r="AE154" s="144"/>
    </row>
    <row r="155">
      <c r="A155" s="211"/>
      <c r="B155" s="8"/>
      <c r="C155" s="8"/>
      <c r="D155" s="8"/>
      <c r="E155" s="8"/>
      <c r="F155" s="8"/>
      <c r="G155" s="8"/>
      <c r="H155" s="8"/>
      <c r="I155" s="8"/>
      <c r="J155" s="8"/>
      <c r="K155" s="8"/>
      <c r="L155" s="8"/>
      <c r="M155" s="8"/>
      <c r="N155" s="8"/>
      <c r="O155" s="8"/>
      <c r="P155" s="8"/>
      <c r="Q155" s="8"/>
      <c r="R155" s="8"/>
      <c r="S155" s="197"/>
      <c r="T155" s="144"/>
      <c r="U155" s="8"/>
      <c r="V155" s="8"/>
      <c r="W155" s="8"/>
      <c r="X155" s="8"/>
      <c r="Y155" s="8"/>
      <c r="Z155" s="8"/>
      <c r="AA155" s="8"/>
      <c r="AB155" s="8"/>
      <c r="AC155" s="8"/>
      <c r="AD155" s="144"/>
      <c r="AE155" s="144"/>
    </row>
    <row r="156">
      <c r="A156" s="211"/>
      <c r="B156" s="8"/>
      <c r="C156" s="8"/>
      <c r="D156" s="8"/>
      <c r="E156" s="8"/>
      <c r="F156" s="8"/>
      <c r="G156" s="8"/>
      <c r="H156" s="8"/>
      <c r="I156" s="8"/>
      <c r="J156" s="8"/>
      <c r="K156" s="8"/>
      <c r="L156" s="8"/>
      <c r="M156" s="8"/>
      <c r="N156" s="8"/>
      <c r="O156" s="8"/>
      <c r="P156" s="8"/>
      <c r="Q156" s="8"/>
      <c r="R156" s="8"/>
      <c r="S156" s="197"/>
      <c r="T156" s="144"/>
      <c r="U156" s="8"/>
      <c r="V156" s="8"/>
      <c r="W156" s="8"/>
      <c r="X156" s="8"/>
      <c r="Y156" s="8"/>
      <c r="Z156" s="8"/>
      <c r="AA156" s="8"/>
      <c r="AB156" s="8"/>
      <c r="AC156" s="8"/>
      <c r="AD156" s="144"/>
      <c r="AE156" s="144"/>
    </row>
    <row r="157">
      <c r="A157" s="211"/>
      <c r="B157" s="8"/>
      <c r="C157" s="8"/>
      <c r="D157" s="8"/>
      <c r="E157" s="8"/>
      <c r="F157" s="8"/>
      <c r="G157" s="8"/>
      <c r="H157" s="8"/>
      <c r="I157" s="8"/>
      <c r="J157" s="8"/>
      <c r="K157" s="8"/>
      <c r="L157" s="8"/>
      <c r="M157" s="8"/>
      <c r="N157" s="8"/>
      <c r="O157" s="8"/>
      <c r="P157" s="8"/>
      <c r="Q157" s="8"/>
      <c r="R157" s="8"/>
      <c r="S157" s="197"/>
      <c r="T157" s="144"/>
      <c r="U157" s="8"/>
      <c r="V157" s="8"/>
      <c r="W157" s="8"/>
      <c r="X157" s="8"/>
      <c r="Y157" s="8"/>
      <c r="Z157" s="8"/>
      <c r="AA157" s="8"/>
      <c r="AB157" s="8"/>
      <c r="AC157" s="8"/>
      <c r="AD157" s="144"/>
      <c r="AE157" s="144"/>
    </row>
    <row r="158">
      <c r="A158" s="211"/>
      <c r="B158" s="8"/>
      <c r="C158" s="8"/>
      <c r="D158" s="8"/>
      <c r="E158" s="8"/>
      <c r="F158" s="8"/>
      <c r="G158" s="8"/>
      <c r="H158" s="8"/>
      <c r="I158" s="8"/>
      <c r="J158" s="8"/>
      <c r="K158" s="8"/>
      <c r="L158" s="8"/>
      <c r="M158" s="8"/>
      <c r="N158" s="8"/>
      <c r="O158" s="8"/>
      <c r="P158" s="8"/>
      <c r="Q158" s="8"/>
      <c r="R158" s="8"/>
      <c r="S158" s="197"/>
      <c r="T158" s="144"/>
      <c r="U158" s="8"/>
      <c r="V158" s="8"/>
      <c r="W158" s="8"/>
      <c r="X158" s="8"/>
      <c r="Y158" s="8"/>
      <c r="Z158" s="8"/>
      <c r="AA158" s="8"/>
      <c r="AB158" s="8"/>
      <c r="AC158" s="8"/>
      <c r="AD158" s="144"/>
      <c r="AE158" s="144"/>
    </row>
    <row r="159">
      <c r="A159" s="211"/>
      <c r="B159" s="8"/>
      <c r="C159" s="8"/>
      <c r="D159" s="8"/>
      <c r="E159" s="8"/>
      <c r="F159" s="8"/>
      <c r="G159" s="8"/>
      <c r="H159" s="8"/>
      <c r="I159" s="8"/>
      <c r="J159" s="8"/>
      <c r="K159" s="8"/>
      <c r="L159" s="8"/>
      <c r="M159" s="8"/>
      <c r="N159" s="8"/>
      <c r="O159" s="8"/>
      <c r="P159" s="8"/>
      <c r="Q159" s="8"/>
      <c r="R159" s="8"/>
      <c r="S159" s="197"/>
      <c r="T159" s="144"/>
      <c r="U159" s="8"/>
      <c r="V159" s="8"/>
      <c r="W159" s="8"/>
      <c r="X159" s="8"/>
      <c r="Y159" s="8"/>
      <c r="Z159" s="8"/>
      <c r="AA159" s="8"/>
      <c r="AB159" s="8"/>
      <c r="AC159" s="8"/>
      <c r="AD159" s="144"/>
      <c r="AE159" s="144"/>
    </row>
    <row r="160">
      <c r="A160" s="211"/>
      <c r="B160" s="8"/>
      <c r="C160" s="8"/>
      <c r="D160" s="8"/>
      <c r="E160" s="8"/>
      <c r="F160" s="8"/>
      <c r="G160" s="8"/>
      <c r="H160" s="8"/>
      <c r="I160" s="8"/>
      <c r="J160" s="8"/>
      <c r="K160" s="8"/>
      <c r="L160" s="8"/>
      <c r="M160" s="8"/>
      <c r="N160" s="8"/>
      <c r="O160" s="8"/>
      <c r="P160" s="8"/>
      <c r="Q160" s="8"/>
      <c r="R160" s="8"/>
      <c r="S160" s="197"/>
      <c r="T160" s="144"/>
      <c r="U160" s="8"/>
      <c r="V160" s="8"/>
      <c r="W160" s="8"/>
      <c r="X160" s="8"/>
      <c r="Y160" s="8"/>
      <c r="Z160" s="8"/>
      <c r="AA160" s="8"/>
      <c r="AB160" s="8"/>
      <c r="AC160" s="8"/>
      <c r="AD160" s="144"/>
      <c r="AE160" s="144"/>
    </row>
    <row r="161">
      <c r="A161" s="211"/>
      <c r="B161" s="8"/>
      <c r="C161" s="8"/>
      <c r="D161" s="8"/>
      <c r="E161" s="8"/>
      <c r="F161" s="8"/>
      <c r="G161" s="8"/>
      <c r="H161" s="8"/>
      <c r="I161" s="8"/>
      <c r="J161" s="8"/>
      <c r="K161" s="8"/>
      <c r="L161" s="8"/>
      <c r="M161" s="8"/>
      <c r="N161" s="8"/>
      <c r="O161" s="8"/>
      <c r="P161" s="8"/>
      <c r="Q161" s="8"/>
      <c r="R161" s="8"/>
      <c r="S161" s="197"/>
      <c r="T161" s="144"/>
      <c r="U161" s="8"/>
      <c r="V161" s="8"/>
      <c r="W161" s="8"/>
      <c r="X161" s="8"/>
      <c r="Y161" s="8"/>
      <c r="Z161" s="8"/>
      <c r="AA161" s="8"/>
      <c r="AB161" s="8"/>
      <c r="AC161" s="8"/>
      <c r="AD161" s="144"/>
      <c r="AE161" s="144"/>
    </row>
    <row r="162">
      <c r="A162" s="211"/>
      <c r="B162" s="8"/>
      <c r="C162" s="8"/>
      <c r="D162" s="8"/>
      <c r="E162" s="8"/>
      <c r="F162" s="8"/>
      <c r="G162" s="8"/>
      <c r="H162" s="8"/>
      <c r="I162" s="8"/>
      <c r="J162" s="8"/>
      <c r="K162" s="8"/>
      <c r="L162" s="8"/>
      <c r="M162" s="8"/>
      <c r="N162" s="8"/>
      <c r="O162" s="8"/>
      <c r="P162" s="8"/>
      <c r="Q162" s="8"/>
      <c r="R162" s="8"/>
      <c r="S162" s="197"/>
      <c r="T162" s="144"/>
      <c r="U162" s="8"/>
      <c r="V162" s="8"/>
      <c r="W162" s="8"/>
      <c r="X162" s="8"/>
      <c r="Y162" s="8"/>
      <c r="Z162" s="8"/>
      <c r="AA162" s="8"/>
      <c r="AB162" s="8"/>
      <c r="AC162" s="8"/>
      <c r="AD162" s="144"/>
      <c r="AE162" s="144"/>
    </row>
    <row r="163">
      <c r="A163" s="211"/>
      <c r="B163" s="8"/>
      <c r="C163" s="8"/>
      <c r="D163" s="8"/>
      <c r="E163" s="8"/>
      <c r="F163" s="8"/>
      <c r="G163" s="8"/>
      <c r="H163" s="8"/>
      <c r="I163" s="8"/>
      <c r="J163" s="8"/>
      <c r="K163" s="8"/>
      <c r="L163" s="8"/>
      <c r="M163" s="8"/>
      <c r="N163" s="8"/>
      <c r="O163" s="8"/>
      <c r="P163" s="8"/>
      <c r="Q163" s="8"/>
      <c r="R163" s="8"/>
      <c r="S163" s="197"/>
      <c r="T163" s="144"/>
      <c r="U163" s="8"/>
      <c r="V163" s="8"/>
      <c r="W163" s="8"/>
      <c r="X163" s="8"/>
      <c r="Y163" s="8"/>
      <c r="Z163" s="8"/>
      <c r="AA163" s="8"/>
      <c r="AB163" s="8"/>
      <c r="AC163" s="8"/>
      <c r="AD163" s="144"/>
      <c r="AE163" s="144"/>
    </row>
    <row r="164">
      <c r="A164" s="211"/>
      <c r="B164" s="8"/>
      <c r="C164" s="8"/>
      <c r="D164" s="8"/>
      <c r="E164" s="8"/>
      <c r="F164" s="8"/>
      <c r="G164" s="8"/>
      <c r="H164" s="8"/>
      <c r="I164" s="8"/>
      <c r="J164" s="8"/>
      <c r="K164" s="8"/>
      <c r="L164" s="8"/>
      <c r="M164" s="8"/>
      <c r="N164" s="8"/>
      <c r="O164" s="8"/>
      <c r="P164" s="8"/>
      <c r="Q164" s="8"/>
      <c r="R164" s="8"/>
      <c r="S164" s="197"/>
      <c r="T164" s="144"/>
      <c r="U164" s="8"/>
      <c r="V164" s="8"/>
      <c r="W164" s="8"/>
      <c r="X164" s="8"/>
      <c r="Y164" s="8"/>
      <c r="Z164" s="8"/>
      <c r="AA164" s="8"/>
      <c r="AB164" s="8"/>
      <c r="AC164" s="8"/>
      <c r="AD164" s="144"/>
      <c r="AE164" s="144"/>
    </row>
    <row r="165">
      <c r="A165" s="211"/>
      <c r="B165" s="8"/>
      <c r="C165" s="8"/>
      <c r="D165" s="8"/>
      <c r="E165" s="8"/>
      <c r="F165" s="8"/>
      <c r="G165" s="8"/>
      <c r="H165" s="8"/>
      <c r="I165" s="8"/>
      <c r="J165" s="8"/>
      <c r="K165" s="8"/>
      <c r="L165" s="8"/>
      <c r="M165" s="8"/>
      <c r="N165" s="8"/>
      <c r="O165" s="8"/>
      <c r="P165" s="8"/>
      <c r="Q165" s="8"/>
      <c r="R165" s="8"/>
      <c r="S165" s="197"/>
      <c r="T165" s="144"/>
      <c r="U165" s="8"/>
      <c r="V165" s="8"/>
      <c r="W165" s="8"/>
      <c r="X165" s="8"/>
      <c r="Y165" s="8"/>
      <c r="Z165" s="8"/>
      <c r="AA165" s="8"/>
      <c r="AB165" s="8"/>
      <c r="AC165" s="8"/>
      <c r="AD165" s="144"/>
      <c r="AE165" s="144"/>
    </row>
    <row r="166">
      <c r="A166" s="211"/>
      <c r="B166" s="8"/>
      <c r="C166" s="8"/>
      <c r="D166" s="8"/>
      <c r="E166" s="8"/>
      <c r="F166" s="8"/>
      <c r="G166" s="8"/>
      <c r="H166" s="8"/>
      <c r="I166" s="8"/>
      <c r="J166" s="8"/>
      <c r="K166" s="8"/>
      <c r="L166" s="8"/>
      <c r="M166" s="8"/>
      <c r="N166" s="8"/>
      <c r="O166" s="8"/>
      <c r="P166" s="8"/>
      <c r="Q166" s="8"/>
      <c r="R166" s="8"/>
      <c r="S166" s="197"/>
      <c r="T166" s="144"/>
      <c r="U166" s="8"/>
      <c r="V166" s="8"/>
      <c r="W166" s="8"/>
      <c r="X166" s="8"/>
      <c r="Y166" s="8"/>
      <c r="Z166" s="8"/>
      <c r="AA166" s="8"/>
      <c r="AB166" s="8"/>
      <c r="AC166" s="8"/>
      <c r="AD166" s="144"/>
      <c r="AE166" s="144"/>
    </row>
    <row r="167">
      <c r="A167" s="211"/>
      <c r="B167" s="8"/>
      <c r="C167" s="8"/>
      <c r="D167" s="8"/>
      <c r="E167" s="8"/>
      <c r="F167" s="8"/>
      <c r="G167" s="8"/>
      <c r="H167" s="8"/>
      <c r="I167" s="8"/>
      <c r="J167" s="8"/>
      <c r="K167" s="8"/>
      <c r="L167" s="8"/>
      <c r="M167" s="8"/>
      <c r="N167" s="8"/>
      <c r="O167" s="8"/>
      <c r="P167" s="8"/>
      <c r="Q167" s="8"/>
      <c r="R167" s="8"/>
      <c r="S167" s="197"/>
      <c r="T167" s="144"/>
      <c r="U167" s="8"/>
      <c r="V167" s="8"/>
      <c r="W167" s="8"/>
      <c r="X167" s="8"/>
      <c r="Y167" s="8"/>
      <c r="Z167" s="8"/>
      <c r="AA167" s="8"/>
      <c r="AB167" s="8"/>
      <c r="AC167" s="8"/>
      <c r="AD167" s="144"/>
      <c r="AE167" s="144"/>
    </row>
    <row r="168">
      <c r="A168" s="211"/>
      <c r="B168" s="8"/>
      <c r="C168" s="8"/>
      <c r="D168" s="8"/>
      <c r="E168" s="8"/>
      <c r="F168" s="8"/>
      <c r="G168" s="8"/>
      <c r="H168" s="8"/>
      <c r="I168" s="8"/>
      <c r="J168" s="8"/>
      <c r="K168" s="8"/>
      <c r="L168" s="8"/>
      <c r="M168" s="8"/>
      <c r="N168" s="8"/>
      <c r="O168" s="8"/>
      <c r="P168" s="8"/>
      <c r="Q168" s="8"/>
      <c r="R168" s="8"/>
      <c r="S168" s="197"/>
      <c r="T168" s="144"/>
      <c r="U168" s="8"/>
      <c r="V168" s="8"/>
      <c r="W168" s="8"/>
      <c r="X168" s="8"/>
      <c r="Y168" s="8"/>
      <c r="Z168" s="8"/>
      <c r="AA168" s="8"/>
      <c r="AB168" s="8"/>
      <c r="AC168" s="8"/>
      <c r="AD168" s="144"/>
      <c r="AE168" s="144"/>
    </row>
    <row r="169">
      <c r="A169" s="211"/>
      <c r="B169" s="8"/>
      <c r="C169" s="8"/>
      <c r="D169" s="8"/>
      <c r="E169" s="8"/>
      <c r="F169" s="8"/>
      <c r="G169" s="8"/>
      <c r="H169" s="8"/>
      <c r="I169" s="8"/>
      <c r="J169" s="8"/>
      <c r="K169" s="8"/>
      <c r="L169" s="8"/>
      <c r="M169" s="8"/>
      <c r="N169" s="8"/>
      <c r="O169" s="8"/>
      <c r="P169" s="8"/>
      <c r="Q169" s="8"/>
      <c r="R169" s="8"/>
      <c r="S169" s="197"/>
      <c r="T169" s="144"/>
      <c r="U169" s="8"/>
      <c r="V169" s="8"/>
      <c r="W169" s="8"/>
      <c r="X169" s="8"/>
      <c r="Y169" s="8"/>
      <c r="Z169" s="8"/>
      <c r="AA169" s="8"/>
      <c r="AB169" s="8"/>
      <c r="AC169" s="8"/>
      <c r="AD169" s="144"/>
      <c r="AE169" s="144"/>
    </row>
    <row r="170">
      <c r="A170" s="211"/>
      <c r="B170" s="8"/>
      <c r="C170" s="8"/>
      <c r="D170" s="8"/>
      <c r="E170" s="8"/>
      <c r="F170" s="8"/>
      <c r="G170" s="8"/>
      <c r="H170" s="8"/>
      <c r="I170" s="8"/>
      <c r="J170" s="8"/>
      <c r="K170" s="8"/>
      <c r="L170" s="8"/>
      <c r="M170" s="8"/>
      <c r="N170" s="8"/>
      <c r="O170" s="8"/>
      <c r="P170" s="8"/>
      <c r="Q170" s="8"/>
      <c r="R170" s="8"/>
      <c r="S170" s="197"/>
      <c r="T170" s="144"/>
      <c r="U170" s="8"/>
      <c r="V170" s="8"/>
      <c r="W170" s="8"/>
      <c r="X170" s="8"/>
      <c r="Y170" s="8"/>
      <c r="Z170" s="8"/>
      <c r="AA170" s="8"/>
      <c r="AB170" s="8"/>
      <c r="AC170" s="8"/>
      <c r="AD170" s="144"/>
      <c r="AE170" s="144"/>
    </row>
    <row r="171">
      <c r="A171" s="211"/>
      <c r="B171" s="8"/>
      <c r="C171" s="8"/>
      <c r="D171" s="8"/>
      <c r="E171" s="8"/>
      <c r="F171" s="8"/>
      <c r="G171" s="8"/>
      <c r="H171" s="8"/>
      <c r="I171" s="8"/>
      <c r="J171" s="8"/>
      <c r="K171" s="8"/>
      <c r="L171" s="8"/>
      <c r="M171" s="8"/>
      <c r="N171" s="8"/>
      <c r="O171" s="8"/>
      <c r="P171" s="8"/>
      <c r="Q171" s="8"/>
      <c r="R171" s="8"/>
      <c r="S171" s="197"/>
      <c r="T171" s="144"/>
      <c r="U171" s="8"/>
      <c r="V171" s="8"/>
      <c r="W171" s="8"/>
      <c r="X171" s="8"/>
      <c r="Y171" s="8"/>
      <c r="Z171" s="8"/>
      <c r="AA171" s="8"/>
      <c r="AB171" s="8"/>
      <c r="AC171" s="8"/>
      <c r="AD171" s="144"/>
      <c r="AE171" s="144"/>
    </row>
    <row r="172">
      <c r="A172" s="211"/>
      <c r="B172" s="8"/>
      <c r="C172" s="8"/>
      <c r="D172" s="8"/>
      <c r="E172" s="8"/>
      <c r="F172" s="8"/>
      <c r="G172" s="8"/>
      <c r="H172" s="8"/>
      <c r="I172" s="8"/>
      <c r="J172" s="8"/>
      <c r="K172" s="8"/>
      <c r="L172" s="8"/>
      <c r="M172" s="8"/>
      <c r="N172" s="8"/>
      <c r="O172" s="8"/>
      <c r="P172" s="8"/>
      <c r="Q172" s="8"/>
      <c r="R172" s="8"/>
      <c r="S172" s="197"/>
      <c r="T172" s="144"/>
      <c r="U172" s="8"/>
      <c r="V172" s="8"/>
      <c r="W172" s="8"/>
      <c r="X172" s="8"/>
      <c r="Y172" s="8"/>
      <c r="Z172" s="8"/>
      <c r="AA172" s="8"/>
      <c r="AB172" s="8"/>
      <c r="AC172" s="8"/>
      <c r="AD172" s="144"/>
      <c r="AE172" s="144"/>
    </row>
    <row r="173">
      <c r="A173" s="211"/>
      <c r="B173" s="8"/>
      <c r="C173" s="8"/>
      <c r="D173" s="8"/>
      <c r="E173" s="8"/>
      <c r="F173" s="8"/>
      <c r="G173" s="8"/>
      <c r="H173" s="8"/>
      <c r="I173" s="8"/>
      <c r="J173" s="8"/>
      <c r="K173" s="8"/>
      <c r="L173" s="8"/>
      <c r="M173" s="8"/>
      <c r="N173" s="8"/>
      <c r="O173" s="8"/>
      <c r="P173" s="8"/>
      <c r="Q173" s="8"/>
      <c r="R173" s="8"/>
      <c r="S173" s="197"/>
      <c r="T173" s="144"/>
      <c r="U173" s="8"/>
      <c r="V173" s="8"/>
      <c r="W173" s="8"/>
      <c r="X173" s="8"/>
      <c r="Y173" s="8"/>
      <c r="Z173" s="8"/>
      <c r="AA173" s="8"/>
      <c r="AB173" s="8"/>
      <c r="AC173" s="8"/>
      <c r="AD173" s="144"/>
      <c r="AE173" s="144"/>
    </row>
    <row r="174">
      <c r="A174" s="211"/>
      <c r="B174" s="8"/>
      <c r="C174" s="8"/>
      <c r="D174" s="8"/>
      <c r="E174" s="8"/>
      <c r="F174" s="8"/>
      <c r="G174" s="8"/>
      <c r="H174" s="8"/>
      <c r="I174" s="8"/>
      <c r="J174" s="8"/>
      <c r="K174" s="8"/>
      <c r="L174" s="8"/>
      <c r="M174" s="8"/>
      <c r="N174" s="8"/>
      <c r="O174" s="8"/>
      <c r="P174" s="8"/>
      <c r="Q174" s="8"/>
      <c r="R174" s="8"/>
      <c r="S174" s="197"/>
      <c r="T174" s="144"/>
      <c r="U174" s="8"/>
      <c r="V174" s="8"/>
      <c r="W174" s="8"/>
      <c r="X174" s="8"/>
      <c r="Y174" s="8"/>
      <c r="Z174" s="8"/>
      <c r="AA174" s="8"/>
      <c r="AB174" s="8"/>
      <c r="AC174" s="8"/>
      <c r="AD174" s="144"/>
      <c r="AE174" s="144"/>
    </row>
    <row r="175">
      <c r="A175" s="211"/>
      <c r="B175" s="8"/>
      <c r="C175" s="8"/>
      <c r="D175" s="8"/>
      <c r="E175" s="8"/>
      <c r="F175" s="8"/>
      <c r="G175" s="8"/>
      <c r="H175" s="8"/>
      <c r="I175" s="8"/>
      <c r="J175" s="8"/>
      <c r="K175" s="8"/>
      <c r="L175" s="8"/>
      <c r="M175" s="8"/>
      <c r="N175" s="8"/>
      <c r="O175" s="8"/>
      <c r="P175" s="8"/>
      <c r="Q175" s="8"/>
      <c r="R175" s="8"/>
      <c r="S175" s="197"/>
      <c r="T175" s="144"/>
      <c r="U175" s="8"/>
      <c r="V175" s="8"/>
      <c r="W175" s="8"/>
      <c r="X175" s="8"/>
      <c r="Y175" s="8"/>
      <c r="Z175" s="8"/>
      <c r="AA175" s="8"/>
      <c r="AB175" s="8"/>
      <c r="AC175" s="8"/>
      <c r="AD175" s="144"/>
      <c r="AE175" s="144"/>
    </row>
    <row r="176">
      <c r="A176" s="211"/>
      <c r="B176" s="8"/>
      <c r="C176" s="8"/>
      <c r="D176" s="8"/>
      <c r="E176" s="8"/>
      <c r="F176" s="8"/>
      <c r="G176" s="8"/>
      <c r="H176" s="8"/>
      <c r="I176" s="8"/>
      <c r="J176" s="8"/>
      <c r="K176" s="8"/>
      <c r="L176" s="8"/>
      <c r="M176" s="8"/>
      <c r="N176" s="8"/>
      <c r="O176" s="8"/>
      <c r="P176" s="8"/>
      <c r="Q176" s="8"/>
      <c r="R176" s="8"/>
      <c r="S176" s="197"/>
      <c r="T176" s="144"/>
      <c r="U176" s="8"/>
      <c r="V176" s="8"/>
      <c r="W176" s="8"/>
      <c r="X176" s="8"/>
      <c r="Y176" s="8"/>
      <c r="Z176" s="8"/>
      <c r="AA176" s="8"/>
      <c r="AB176" s="8"/>
      <c r="AC176" s="8"/>
      <c r="AD176" s="144"/>
      <c r="AE176" s="144"/>
    </row>
    <row r="177">
      <c r="A177" s="211"/>
      <c r="B177" s="8"/>
      <c r="C177" s="8"/>
      <c r="D177" s="8"/>
      <c r="E177" s="8"/>
      <c r="F177" s="8"/>
      <c r="G177" s="8"/>
      <c r="H177" s="8"/>
      <c r="I177" s="8"/>
      <c r="J177" s="8"/>
      <c r="K177" s="8"/>
      <c r="L177" s="8"/>
      <c r="M177" s="8"/>
      <c r="N177" s="8"/>
      <c r="O177" s="8"/>
      <c r="P177" s="8"/>
      <c r="Q177" s="8"/>
      <c r="R177" s="8"/>
      <c r="S177" s="197"/>
      <c r="T177" s="144"/>
      <c r="U177" s="8"/>
      <c r="V177" s="8"/>
      <c r="W177" s="8"/>
      <c r="X177" s="8"/>
      <c r="Y177" s="8"/>
      <c r="Z177" s="8"/>
      <c r="AA177" s="8"/>
      <c r="AB177" s="8"/>
      <c r="AC177" s="8"/>
      <c r="AD177" s="144"/>
      <c r="AE177" s="144"/>
    </row>
    <row r="178">
      <c r="A178" s="211"/>
      <c r="B178" s="8"/>
      <c r="C178" s="8"/>
      <c r="D178" s="8"/>
      <c r="E178" s="8"/>
      <c r="F178" s="8"/>
      <c r="G178" s="8"/>
      <c r="H178" s="8"/>
      <c r="I178" s="8"/>
      <c r="J178" s="8"/>
      <c r="K178" s="8"/>
      <c r="L178" s="8"/>
      <c r="M178" s="8"/>
      <c r="N178" s="8"/>
      <c r="O178" s="8"/>
      <c r="P178" s="8"/>
      <c r="Q178" s="8"/>
      <c r="R178" s="8"/>
      <c r="S178" s="197"/>
      <c r="T178" s="144"/>
      <c r="U178" s="8"/>
      <c r="V178" s="8"/>
      <c r="W178" s="8"/>
      <c r="X178" s="8"/>
      <c r="Y178" s="8"/>
      <c r="Z178" s="8"/>
      <c r="AA178" s="8"/>
      <c r="AB178" s="8"/>
      <c r="AC178" s="8"/>
      <c r="AD178" s="144"/>
      <c r="AE178" s="144"/>
    </row>
    <row r="179">
      <c r="A179" s="211"/>
      <c r="B179" s="8"/>
      <c r="C179" s="8"/>
      <c r="D179" s="8"/>
      <c r="E179" s="8"/>
      <c r="F179" s="8"/>
      <c r="G179" s="8"/>
      <c r="H179" s="8"/>
      <c r="I179" s="8"/>
      <c r="J179" s="8"/>
      <c r="K179" s="8"/>
      <c r="L179" s="8"/>
      <c r="M179" s="8"/>
      <c r="N179" s="8"/>
      <c r="O179" s="8"/>
      <c r="P179" s="8"/>
      <c r="Q179" s="8"/>
      <c r="R179" s="8"/>
      <c r="S179" s="197"/>
      <c r="T179" s="144"/>
      <c r="U179" s="8"/>
      <c r="V179" s="8"/>
      <c r="W179" s="8"/>
      <c r="X179" s="8"/>
      <c r="Y179" s="8"/>
      <c r="Z179" s="8"/>
      <c r="AA179" s="8"/>
      <c r="AB179" s="8"/>
      <c r="AC179" s="8"/>
      <c r="AD179" s="144"/>
      <c r="AE179" s="144"/>
    </row>
    <row r="180">
      <c r="A180" s="211"/>
      <c r="B180" s="8"/>
      <c r="C180" s="8"/>
      <c r="D180" s="8"/>
      <c r="E180" s="8"/>
      <c r="F180" s="8"/>
      <c r="G180" s="8"/>
      <c r="H180" s="8"/>
      <c r="I180" s="8"/>
      <c r="J180" s="8"/>
      <c r="K180" s="8"/>
      <c r="L180" s="8"/>
      <c r="M180" s="8"/>
      <c r="N180" s="8"/>
      <c r="O180" s="8"/>
      <c r="P180" s="8"/>
      <c r="Q180" s="8"/>
      <c r="R180" s="8"/>
      <c r="S180" s="197"/>
      <c r="T180" s="144"/>
      <c r="U180" s="8"/>
      <c r="V180" s="8"/>
      <c r="W180" s="8"/>
      <c r="X180" s="8"/>
      <c r="Y180" s="8"/>
      <c r="Z180" s="8"/>
      <c r="AA180" s="8"/>
      <c r="AB180" s="8"/>
      <c r="AC180" s="8"/>
      <c r="AD180" s="144"/>
      <c r="AE180" s="144"/>
    </row>
    <row r="181">
      <c r="A181" s="211"/>
      <c r="B181" s="8"/>
      <c r="C181" s="8"/>
      <c r="D181" s="8"/>
      <c r="E181" s="8"/>
      <c r="F181" s="8"/>
      <c r="G181" s="8"/>
      <c r="H181" s="8"/>
      <c r="I181" s="8"/>
      <c r="J181" s="8"/>
      <c r="K181" s="8"/>
      <c r="L181" s="8"/>
      <c r="M181" s="8"/>
      <c r="N181" s="8"/>
      <c r="O181" s="8"/>
      <c r="P181" s="8"/>
      <c r="Q181" s="8"/>
      <c r="R181" s="8"/>
      <c r="S181" s="197"/>
      <c r="T181" s="144"/>
      <c r="U181" s="8"/>
      <c r="V181" s="8"/>
      <c r="W181" s="8"/>
      <c r="X181" s="8"/>
      <c r="Y181" s="8"/>
      <c r="Z181" s="8"/>
      <c r="AA181" s="8"/>
      <c r="AB181" s="8"/>
      <c r="AC181" s="8"/>
      <c r="AD181" s="144"/>
      <c r="AE181" s="144"/>
    </row>
    <row r="182">
      <c r="A182" s="211"/>
      <c r="B182" s="8"/>
      <c r="C182" s="8"/>
      <c r="D182" s="8"/>
      <c r="E182" s="8"/>
      <c r="F182" s="8"/>
      <c r="G182" s="8"/>
      <c r="H182" s="8"/>
      <c r="I182" s="8"/>
      <c r="J182" s="8"/>
      <c r="K182" s="8"/>
      <c r="L182" s="8"/>
      <c r="M182" s="8"/>
      <c r="N182" s="8"/>
      <c r="O182" s="8"/>
      <c r="P182" s="8"/>
      <c r="Q182" s="8"/>
      <c r="R182" s="8"/>
      <c r="S182" s="197"/>
      <c r="T182" s="144"/>
      <c r="U182" s="8"/>
      <c r="V182" s="8"/>
      <c r="W182" s="8"/>
      <c r="X182" s="8"/>
      <c r="Y182" s="8"/>
      <c r="Z182" s="8"/>
      <c r="AA182" s="8"/>
      <c r="AB182" s="8"/>
      <c r="AC182" s="8"/>
      <c r="AD182" s="144"/>
      <c r="AE182" s="144"/>
    </row>
    <row r="183">
      <c r="A183" s="211"/>
      <c r="B183" s="8"/>
      <c r="C183" s="8"/>
      <c r="D183" s="8"/>
      <c r="E183" s="8"/>
      <c r="F183" s="8"/>
      <c r="G183" s="8"/>
      <c r="H183" s="8"/>
      <c r="I183" s="8"/>
      <c r="J183" s="8"/>
      <c r="K183" s="8"/>
      <c r="L183" s="8"/>
      <c r="M183" s="8"/>
      <c r="N183" s="8"/>
      <c r="O183" s="8"/>
      <c r="P183" s="8"/>
      <c r="Q183" s="8"/>
      <c r="R183" s="8"/>
      <c r="S183" s="197"/>
      <c r="T183" s="144"/>
      <c r="U183" s="8"/>
      <c r="V183" s="8"/>
      <c r="W183" s="8"/>
      <c r="X183" s="8"/>
      <c r="Y183" s="8"/>
      <c r="Z183" s="8"/>
      <c r="AA183" s="8"/>
      <c r="AB183" s="8"/>
      <c r="AC183" s="8"/>
      <c r="AD183" s="144"/>
      <c r="AE183" s="144"/>
    </row>
    <row r="184">
      <c r="A184" s="211"/>
      <c r="B184" s="8"/>
      <c r="C184" s="8"/>
      <c r="D184" s="8"/>
      <c r="E184" s="8"/>
      <c r="F184" s="8"/>
      <c r="G184" s="8"/>
      <c r="H184" s="8"/>
      <c r="I184" s="8"/>
      <c r="J184" s="8"/>
      <c r="K184" s="8"/>
      <c r="L184" s="8"/>
      <c r="M184" s="8"/>
      <c r="N184" s="8"/>
      <c r="O184" s="8"/>
      <c r="P184" s="8"/>
      <c r="Q184" s="8"/>
      <c r="R184" s="8"/>
      <c r="S184" s="197"/>
      <c r="T184" s="144"/>
      <c r="U184" s="8"/>
      <c r="V184" s="8"/>
      <c r="W184" s="8"/>
      <c r="X184" s="8"/>
      <c r="Y184" s="8"/>
      <c r="Z184" s="8"/>
      <c r="AA184" s="8"/>
      <c r="AB184" s="8"/>
      <c r="AC184" s="8"/>
      <c r="AD184" s="144"/>
      <c r="AE184" s="144"/>
    </row>
    <row r="185">
      <c r="A185" s="211"/>
      <c r="B185" s="8"/>
      <c r="C185" s="8"/>
      <c r="D185" s="8"/>
      <c r="E185" s="8"/>
      <c r="F185" s="8"/>
      <c r="G185" s="8"/>
      <c r="H185" s="8"/>
      <c r="I185" s="8"/>
      <c r="J185" s="8"/>
      <c r="K185" s="8"/>
      <c r="L185" s="8"/>
      <c r="M185" s="8"/>
      <c r="N185" s="8"/>
      <c r="O185" s="8"/>
      <c r="P185" s="8"/>
      <c r="Q185" s="8"/>
      <c r="R185" s="8"/>
      <c r="S185" s="197"/>
      <c r="T185" s="144"/>
      <c r="U185" s="8"/>
      <c r="V185" s="8"/>
      <c r="W185" s="8"/>
      <c r="X185" s="8"/>
      <c r="Y185" s="8"/>
      <c r="Z185" s="8"/>
      <c r="AA185" s="8"/>
      <c r="AB185" s="8"/>
      <c r="AC185" s="8"/>
      <c r="AD185" s="144"/>
      <c r="AE185" s="144"/>
    </row>
    <row r="186">
      <c r="A186" s="211"/>
      <c r="B186" s="8"/>
      <c r="C186" s="8"/>
      <c r="D186" s="8"/>
      <c r="E186" s="8"/>
      <c r="F186" s="8"/>
      <c r="G186" s="8"/>
      <c r="H186" s="8"/>
      <c r="I186" s="8"/>
      <c r="J186" s="8"/>
      <c r="K186" s="8"/>
      <c r="L186" s="8"/>
      <c r="M186" s="8"/>
      <c r="N186" s="8"/>
      <c r="O186" s="8"/>
      <c r="P186" s="8"/>
      <c r="Q186" s="8"/>
      <c r="R186" s="8"/>
      <c r="S186" s="197"/>
      <c r="T186" s="144"/>
      <c r="U186" s="8"/>
      <c r="V186" s="8"/>
      <c r="W186" s="8"/>
      <c r="X186" s="8"/>
      <c r="Y186" s="8"/>
      <c r="Z186" s="8"/>
      <c r="AA186" s="8"/>
      <c r="AB186" s="8"/>
      <c r="AC186" s="8"/>
      <c r="AD186" s="144"/>
      <c r="AE186" s="144"/>
    </row>
    <row r="187">
      <c r="A187" s="211"/>
      <c r="B187" s="8"/>
      <c r="C187" s="8"/>
      <c r="D187" s="8"/>
      <c r="E187" s="8"/>
      <c r="F187" s="8"/>
      <c r="G187" s="8"/>
      <c r="H187" s="8"/>
      <c r="I187" s="8"/>
      <c r="J187" s="8"/>
      <c r="K187" s="8"/>
      <c r="L187" s="8"/>
      <c r="M187" s="8"/>
      <c r="N187" s="8"/>
      <c r="O187" s="8"/>
      <c r="P187" s="8"/>
      <c r="Q187" s="8"/>
      <c r="R187" s="8"/>
      <c r="S187" s="197"/>
      <c r="T187" s="144"/>
      <c r="U187" s="8"/>
      <c r="V187" s="8"/>
      <c r="W187" s="8"/>
      <c r="X187" s="8"/>
      <c r="Y187" s="8"/>
      <c r="Z187" s="8"/>
      <c r="AA187" s="8"/>
      <c r="AB187" s="8"/>
      <c r="AC187" s="8"/>
      <c r="AD187" s="144"/>
      <c r="AE187" s="144"/>
    </row>
    <row r="188">
      <c r="A188" s="211"/>
      <c r="B188" s="8"/>
      <c r="C188" s="8"/>
      <c r="D188" s="8"/>
      <c r="E188" s="8"/>
      <c r="F188" s="8"/>
      <c r="G188" s="8"/>
      <c r="H188" s="8"/>
      <c r="I188" s="8"/>
      <c r="J188" s="8"/>
      <c r="K188" s="8"/>
      <c r="L188" s="8"/>
      <c r="M188" s="8"/>
      <c r="N188" s="8"/>
      <c r="O188" s="8"/>
      <c r="P188" s="8"/>
      <c r="Q188" s="8"/>
      <c r="R188" s="8"/>
      <c r="S188" s="197"/>
      <c r="T188" s="144"/>
      <c r="U188" s="8"/>
      <c r="V188" s="8"/>
      <c r="W188" s="8"/>
      <c r="X188" s="8"/>
      <c r="Y188" s="8"/>
      <c r="Z188" s="8"/>
      <c r="AA188" s="8"/>
      <c r="AB188" s="8"/>
      <c r="AC188" s="8"/>
      <c r="AD188" s="144"/>
      <c r="AE188" s="144"/>
    </row>
    <row r="189">
      <c r="A189" s="211"/>
      <c r="B189" s="8"/>
      <c r="C189" s="8"/>
      <c r="D189" s="8"/>
      <c r="E189" s="8"/>
      <c r="F189" s="8"/>
      <c r="G189" s="8"/>
      <c r="H189" s="8"/>
      <c r="I189" s="8"/>
      <c r="J189" s="8"/>
      <c r="K189" s="8"/>
      <c r="L189" s="8"/>
      <c r="M189" s="8"/>
      <c r="N189" s="8"/>
      <c r="O189" s="8"/>
      <c r="P189" s="8"/>
      <c r="Q189" s="8"/>
      <c r="R189" s="8"/>
      <c r="S189" s="197"/>
      <c r="T189" s="144"/>
      <c r="U189" s="8"/>
      <c r="V189" s="8"/>
      <c r="W189" s="8"/>
      <c r="X189" s="8"/>
      <c r="Y189" s="8"/>
      <c r="Z189" s="8"/>
      <c r="AA189" s="8"/>
      <c r="AB189" s="8"/>
      <c r="AC189" s="8"/>
      <c r="AD189" s="144"/>
      <c r="AE189" s="144"/>
    </row>
    <row r="190">
      <c r="A190" s="211"/>
      <c r="B190" s="8"/>
      <c r="C190" s="8"/>
      <c r="D190" s="8"/>
      <c r="E190" s="8"/>
      <c r="F190" s="8"/>
      <c r="G190" s="8"/>
      <c r="H190" s="8"/>
      <c r="I190" s="8"/>
      <c r="J190" s="8"/>
      <c r="K190" s="8"/>
      <c r="L190" s="8"/>
      <c r="M190" s="8"/>
      <c r="N190" s="8"/>
      <c r="O190" s="8"/>
      <c r="P190" s="8"/>
      <c r="Q190" s="8"/>
      <c r="R190" s="8"/>
      <c r="S190" s="197"/>
      <c r="T190" s="144"/>
      <c r="U190" s="8"/>
      <c r="V190" s="8"/>
      <c r="W190" s="8"/>
      <c r="X190" s="8"/>
      <c r="Y190" s="8"/>
      <c r="Z190" s="8"/>
      <c r="AA190" s="8"/>
      <c r="AB190" s="8"/>
      <c r="AC190" s="8"/>
      <c r="AD190" s="144"/>
      <c r="AE190" s="144"/>
    </row>
    <row r="191">
      <c r="A191" s="211"/>
      <c r="B191" s="8"/>
      <c r="C191" s="8"/>
      <c r="D191" s="8"/>
      <c r="E191" s="8"/>
      <c r="F191" s="8"/>
      <c r="G191" s="8"/>
      <c r="H191" s="8"/>
      <c r="I191" s="8"/>
      <c r="J191" s="8"/>
      <c r="K191" s="8"/>
      <c r="L191" s="8"/>
      <c r="M191" s="8"/>
      <c r="N191" s="8"/>
      <c r="O191" s="8"/>
      <c r="P191" s="8"/>
      <c r="Q191" s="8"/>
      <c r="R191" s="8"/>
      <c r="S191" s="197"/>
      <c r="T191" s="144"/>
      <c r="U191" s="8"/>
      <c r="V191" s="8"/>
      <c r="W191" s="8"/>
      <c r="X191" s="8"/>
      <c r="Y191" s="8"/>
      <c r="Z191" s="8"/>
      <c r="AA191" s="8"/>
      <c r="AB191" s="8"/>
      <c r="AC191" s="8"/>
      <c r="AD191" s="144"/>
      <c r="AE191" s="144"/>
    </row>
    <row r="192">
      <c r="A192" s="211"/>
      <c r="B192" s="8"/>
      <c r="C192" s="8"/>
      <c r="D192" s="8"/>
      <c r="E192" s="8"/>
      <c r="F192" s="8"/>
      <c r="G192" s="8"/>
      <c r="H192" s="8"/>
      <c r="I192" s="8"/>
      <c r="J192" s="8"/>
      <c r="K192" s="8"/>
      <c r="L192" s="8"/>
      <c r="M192" s="8"/>
      <c r="N192" s="8"/>
      <c r="O192" s="8"/>
      <c r="P192" s="8"/>
      <c r="Q192" s="8"/>
      <c r="R192" s="8"/>
      <c r="S192" s="197"/>
      <c r="T192" s="144"/>
      <c r="U192" s="8"/>
      <c r="V192" s="8"/>
      <c r="W192" s="8"/>
      <c r="X192" s="8"/>
      <c r="Y192" s="8"/>
      <c r="Z192" s="8"/>
      <c r="AA192" s="8"/>
      <c r="AB192" s="8"/>
      <c r="AC192" s="8"/>
      <c r="AD192" s="144"/>
      <c r="AE192" s="144"/>
    </row>
    <row r="193">
      <c r="A193" s="211"/>
      <c r="B193" s="8"/>
      <c r="C193" s="8"/>
      <c r="D193" s="8"/>
      <c r="E193" s="8"/>
      <c r="F193" s="8"/>
      <c r="G193" s="8"/>
      <c r="H193" s="8"/>
      <c r="I193" s="8"/>
      <c r="J193" s="8"/>
      <c r="K193" s="8"/>
      <c r="L193" s="8"/>
      <c r="M193" s="8"/>
      <c r="N193" s="8"/>
      <c r="O193" s="8"/>
      <c r="P193" s="8"/>
      <c r="Q193" s="8"/>
      <c r="R193" s="8"/>
      <c r="S193" s="197"/>
      <c r="T193" s="144"/>
      <c r="U193" s="8"/>
      <c r="V193" s="8"/>
      <c r="W193" s="8"/>
      <c r="X193" s="8"/>
      <c r="Y193" s="8"/>
      <c r="Z193" s="8"/>
      <c r="AA193" s="8"/>
      <c r="AB193" s="8"/>
      <c r="AC193" s="8"/>
      <c r="AD193" s="144"/>
      <c r="AE193" s="144"/>
    </row>
    <row r="194">
      <c r="A194" s="211"/>
      <c r="B194" s="8"/>
      <c r="C194" s="8"/>
      <c r="D194" s="8"/>
      <c r="E194" s="8"/>
      <c r="F194" s="8"/>
      <c r="G194" s="8"/>
      <c r="H194" s="8"/>
      <c r="I194" s="8"/>
      <c r="J194" s="8"/>
      <c r="K194" s="8"/>
      <c r="L194" s="8"/>
      <c r="M194" s="8"/>
      <c r="N194" s="8"/>
      <c r="O194" s="8"/>
      <c r="P194" s="8"/>
      <c r="Q194" s="8"/>
      <c r="R194" s="8"/>
      <c r="S194" s="197"/>
      <c r="T194" s="144"/>
      <c r="U194" s="8"/>
      <c r="V194" s="8"/>
      <c r="W194" s="8"/>
      <c r="X194" s="8"/>
      <c r="Y194" s="8"/>
      <c r="Z194" s="8"/>
      <c r="AA194" s="8"/>
      <c r="AB194" s="8"/>
      <c r="AC194" s="8"/>
      <c r="AD194" s="144"/>
      <c r="AE194" s="144"/>
    </row>
    <row r="195">
      <c r="A195" s="211"/>
      <c r="B195" s="8"/>
      <c r="C195" s="8"/>
      <c r="D195" s="8"/>
      <c r="E195" s="8"/>
      <c r="F195" s="8"/>
      <c r="G195" s="8"/>
      <c r="H195" s="8"/>
      <c r="I195" s="8"/>
      <c r="J195" s="8"/>
      <c r="K195" s="8"/>
      <c r="L195" s="8"/>
      <c r="M195" s="8"/>
      <c r="N195" s="8"/>
      <c r="O195" s="8"/>
      <c r="P195" s="8"/>
      <c r="Q195" s="8"/>
      <c r="R195" s="8"/>
      <c r="S195" s="197"/>
      <c r="T195" s="144"/>
      <c r="U195" s="8"/>
      <c r="V195" s="8"/>
      <c r="W195" s="8"/>
      <c r="X195" s="8"/>
      <c r="Y195" s="8"/>
      <c r="Z195" s="8"/>
      <c r="AA195" s="8"/>
      <c r="AB195" s="8"/>
      <c r="AC195" s="8"/>
      <c r="AD195" s="144"/>
      <c r="AE195" s="144"/>
    </row>
    <row r="196">
      <c r="A196" s="211"/>
      <c r="B196" s="8"/>
      <c r="C196" s="8"/>
      <c r="D196" s="8"/>
      <c r="E196" s="8"/>
      <c r="F196" s="8"/>
      <c r="G196" s="8"/>
      <c r="H196" s="8"/>
      <c r="I196" s="8"/>
      <c r="J196" s="8"/>
      <c r="K196" s="8"/>
      <c r="L196" s="8"/>
      <c r="M196" s="8"/>
      <c r="N196" s="8"/>
      <c r="O196" s="8"/>
      <c r="P196" s="8"/>
      <c r="Q196" s="8"/>
      <c r="R196" s="8"/>
      <c r="S196" s="197"/>
      <c r="T196" s="144"/>
      <c r="U196" s="8"/>
      <c r="V196" s="8"/>
      <c r="W196" s="8"/>
      <c r="X196" s="8"/>
      <c r="Y196" s="8"/>
      <c r="Z196" s="8"/>
      <c r="AA196" s="8"/>
      <c r="AB196" s="8"/>
      <c r="AC196" s="8"/>
      <c r="AD196" s="144"/>
      <c r="AE196" s="144"/>
    </row>
    <row r="197">
      <c r="A197" s="211"/>
      <c r="B197" s="8"/>
      <c r="C197" s="8"/>
      <c r="D197" s="8"/>
      <c r="E197" s="8"/>
      <c r="F197" s="8"/>
      <c r="G197" s="8"/>
      <c r="H197" s="8"/>
      <c r="I197" s="8"/>
      <c r="J197" s="8"/>
      <c r="K197" s="8"/>
      <c r="L197" s="8"/>
      <c r="M197" s="8"/>
      <c r="N197" s="8"/>
      <c r="O197" s="8"/>
      <c r="P197" s="8"/>
      <c r="Q197" s="8"/>
      <c r="R197" s="8"/>
      <c r="S197" s="197"/>
      <c r="T197" s="144"/>
      <c r="U197" s="8"/>
      <c r="V197" s="8"/>
      <c r="W197" s="8"/>
      <c r="X197" s="8"/>
      <c r="Y197" s="8"/>
      <c r="Z197" s="8"/>
      <c r="AA197" s="8"/>
      <c r="AB197" s="8"/>
      <c r="AC197" s="8"/>
      <c r="AD197" s="144"/>
      <c r="AE197" s="144"/>
    </row>
    <row r="198">
      <c r="A198" s="211"/>
      <c r="B198" s="8"/>
      <c r="C198" s="8"/>
      <c r="D198" s="8"/>
      <c r="E198" s="8"/>
      <c r="F198" s="8"/>
      <c r="G198" s="8"/>
      <c r="H198" s="8"/>
      <c r="I198" s="8"/>
      <c r="J198" s="8"/>
      <c r="K198" s="8"/>
      <c r="L198" s="8"/>
      <c r="M198" s="8"/>
      <c r="N198" s="8"/>
      <c r="O198" s="8"/>
      <c r="P198" s="8"/>
      <c r="Q198" s="8"/>
      <c r="R198" s="8"/>
      <c r="S198" s="197"/>
      <c r="T198" s="144"/>
      <c r="U198" s="8"/>
      <c r="V198" s="8"/>
      <c r="W198" s="8"/>
      <c r="X198" s="8"/>
      <c r="Y198" s="8"/>
      <c r="Z198" s="8"/>
      <c r="AA198" s="8"/>
      <c r="AB198" s="8"/>
      <c r="AC198" s="8"/>
      <c r="AD198" s="144"/>
      <c r="AE198" s="144"/>
    </row>
    <row r="199">
      <c r="A199" s="211"/>
      <c r="B199" s="8"/>
      <c r="C199" s="8"/>
      <c r="D199" s="8"/>
      <c r="E199" s="8"/>
      <c r="F199" s="8"/>
      <c r="G199" s="8"/>
      <c r="H199" s="8"/>
      <c r="I199" s="8"/>
      <c r="J199" s="8"/>
      <c r="K199" s="8"/>
      <c r="L199" s="8"/>
      <c r="M199" s="8"/>
      <c r="N199" s="8"/>
      <c r="O199" s="8"/>
      <c r="P199" s="8"/>
      <c r="Q199" s="8"/>
      <c r="R199" s="8"/>
      <c r="S199" s="197"/>
      <c r="T199" s="144"/>
      <c r="U199" s="8"/>
      <c r="V199" s="8"/>
      <c r="W199" s="8"/>
      <c r="X199" s="8"/>
      <c r="Y199" s="8"/>
      <c r="Z199" s="8"/>
      <c r="AA199" s="8"/>
      <c r="AB199" s="8"/>
      <c r="AC199" s="8"/>
      <c r="AD199" s="144"/>
      <c r="AE199" s="144"/>
    </row>
    <row r="200">
      <c r="A200" s="211"/>
      <c r="B200" s="8"/>
      <c r="C200" s="8"/>
      <c r="D200" s="8"/>
      <c r="E200" s="8"/>
      <c r="F200" s="8"/>
      <c r="G200" s="8"/>
      <c r="H200" s="8"/>
      <c r="I200" s="8"/>
      <c r="J200" s="8"/>
      <c r="K200" s="8"/>
      <c r="L200" s="8"/>
      <c r="M200" s="8"/>
      <c r="N200" s="8"/>
      <c r="O200" s="8"/>
      <c r="P200" s="8"/>
      <c r="Q200" s="8"/>
      <c r="R200" s="8"/>
      <c r="S200" s="197"/>
      <c r="T200" s="144"/>
      <c r="U200" s="8"/>
      <c r="V200" s="8"/>
      <c r="W200" s="8"/>
      <c r="X200" s="8"/>
      <c r="Y200" s="8"/>
      <c r="Z200" s="8"/>
      <c r="AA200" s="8"/>
      <c r="AB200" s="8"/>
      <c r="AC200" s="8"/>
      <c r="AD200" s="144"/>
      <c r="AE200" s="144"/>
    </row>
    <row r="201">
      <c r="A201" s="211"/>
      <c r="B201" s="8"/>
      <c r="C201" s="8"/>
      <c r="D201" s="8"/>
      <c r="E201" s="8"/>
      <c r="F201" s="8"/>
      <c r="G201" s="8"/>
      <c r="H201" s="8"/>
      <c r="I201" s="8"/>
      <c r="J201" s="8"/>
      <c r="K201" s="8"/>
      <c r="L201" s="8"/>
      <c r="M201" s="8"/>
      <c r="N201" s="8"/>
      <c r="O201" s="8"/>
      <c r="P201" s="8"/>
      <c r="Q201" s="8"/>
      <c r="R201" s="8"/>
      <c r="S201" s="197"/>
      <c r="T201" s="144"/>
      <c r="U201" s="8"/>
      <c r="V201" s="8"/>
      <c r="W201" s="8"/>
      <c r="X201" s="8"/>
      <c r="Y201" s="8"/>
      <c r="Z201" s="8"/>
      <c r="AA201" s="8"/>
      <c r="AB201" s="8"/>
      <c r="AC201" s="8"/>
      <c r="AD201" s="144"/>
      <c r="AE201" s="144"/>
    </row>
    <row r="202">
      <c r="A202" s="211"/>
      <c r="B202" s="8"/>
      <c r="C202" s="8"/>
      <c r="D202" s="8"/>
      <c r="E202" s="8"/>
      <c r="F202" s="8"/>
      <c r="G202" s="8"/>
      <c r="H202" s="8"/>
      <c r="I202" s="8"/>
      <c r="J202" s="8"/>
      <c r="K202" s="8"/>
      <c r="L202" s="8"/>
      <c r="M202" s="8"/>
      <c r="N202" s="8"/>
      <c r="O202" s="8"/>
      <c r="P202" s="8"/>
      <c r="Q202" s="8"/>
      <c r="R202" s="8"/>
      <c r="S202" s="197"/>
      <c r="T202" s="144"/>
      <c r="U202" s="8"/>
      <c r="V202" s="8"/>
      <c r="W202" s="8"/>
      <c r="X202" s="8"/>
      <c r="Y202" s="8"/>
      <c r="Z202" s="8"/>
      <c r="AA202" s="8"/>
      <c r="AB202" s="8"/>
      <c r="AC202" s="8"/>
      <c r="AD202" s="144"/>
      <c r="AE202" s="144"/>
    </row>
    <row r="203">
      <c r="A203" s="211"/>
      <c r="B203" s="8"/>
      <c r="C203" s="8"/>
      <c r="D203" s="8"/>
      <c r="E203" s="8"/>
      <c r="F203" s="8"/>
      <c r="G203" s="8"/>
      <c r="H203" s="8"/>
      <c r="I203" s="8"/>
      <c r="J203" s="8"/>
      <c r="K203" s="8"/>
      <c r="L203" s="8"/>
      <c r="M203" s="8"/>
      <c r="N203" s="8"/>
      <c r="O203" s="8"/>
      <c r="P203" s="8"/>
      <c r="Q203" s="8"/>
      <c r="R203" s="8"/>
      <c r="S203" s="197"/>
      <c r="T203" s="144"/>
      <c r="U203" s="8"/>
      <c r="V203" s="8"/>
      <c r="W203" s="8"/>
      <c r="X203" s="8"/>
      <c r="Y203" s="8"/>
      <c r="Z203" s="8"/>
      <c r="AA203" s="8"/>
      <c r="AB203" s="8"/>
      <c r="AC203" s="8"/>
      <c r="AD203" s="144"/>
      <c r="AE203" s="144"/>
    </row>
    <row r="204">
      <c r="A204" s="211"/>
      <c r="B204" s="8"/>
      <c r="C204" s="8"/>
      <c r="D204" s="8"/>
      <c r="E204" s="8"/>
      <c r="F204" s="8"/>
      <c r="G204" s="8"/>
      <c r="H204" s="8"/>
      <c r="I204" s="8"/>
      <c r="J204" s="8"/>
      <c r="K204" s="8"/>
      <c r="L204" s="8"/>
      <c r="M204" s="8"/>
      <c r="N204" s="8"/>
      <c r="O204" s="8"/>
      <c r="P204" s="8"/>
      <c r="Q204" s="8"/>
      <c r="R204" s="8"/>
      <c r="S204" s="197"/>
      <c r="T204" s="144"/>
      <c r="U204" s="8"/>
      <c r="V204" s="8"/>
      <c r="W204" s="8"/>
      <c r="X204" s="8"/>
      <c r="Y204" s="8"/>
      <c r="Z204" s="8"/>
      <c r="AA204" s="8"/>
      <c r="AB204" s="8"/>
      <c r="AC204" s="8"/>
      <c r="AD204" s="144"/>
      <c r="AE204" s="144"/>
    </row>
    <row r="205">
      <c r="A205" s="211"/>
      <c r="B205" s="8"/>
      <c r="C205" s="8"/>
      <c r="D205" s="8"/>
      <c r="E205" s="8"/>
      <c r="F205" s="8"/>
      <c r="G205" s="8"/>
      <c r="H205" s="8"/>
      <c r="I205" s="8"/>
      <c r="J205" s="8"/>
      <c r="K205" s="8"/>
      <c r="L205" s="8"/>
      <c r="M205" s="8"/>
      <c r="N205" s="8"/>
      <c r="O205" s="8"/>
      <c r="P205" s="8"/>
      <c r="Q205" s="8"/>
      <c r="R205" s="8"/>
      <c r="S205" s="197"/>
      <c r="T205" s="144"/>
      <c r="U205" s="8"/>
      <c r="V205" s="8"/>
      <c r="W205" s="8"/>
      <c r="X205" s="8"/>
      <c r="Y205" s="8"/>
      <c r="Z205" s="8"/>
      <c r="AA205" s="8"/>
      <c r="AB205" s="8"/>
      <c r="AC205" s="8"/>
      <c r="AD205" s="144"/>
      <c r="AE205" s="144"/>
    </row>
    <row r="206">
      <c r="A206" s="211"/>
      <c r="B206" s="8"/>
      <c r="C206" s="8"/>
      <c r="D206" s="8"/>
      <c r="E206" s="8"/>
      <c r="F206" s="8"/>
      <c r="G206" s="8"/>
      <c r="H206" s="8"/>
      <c r="I206" s="8"/>
      <c r="J206" s="8"/>
      <c r="K206" s="8"/>
      <c r="L206" s="8"/>
      <c r="M206" s="8"/>
      <c r="N206" s="8"/>
      <c r="O206" s="8"/>
      <c r="P206" s="8"/>
      <c r="Q206" s="8"/>
      <c r="R206" s="8"/>
      <c r="S206" s="197"/>
      <c r="T206" s="144"/>
      <c r="U206" s="8"/>
      <c r="V206" s="8"/>
      <c r="W206" s="8"/>
      <c r="X206" s="8"/>
      <c r="Y206" s="8"/>
      <c r="Z206" s="8"/>
      <c r="AA206" s="8"/>
      <c r="AB206" s="8"/>
      <c r="AC206" s="8"/>
      <c r="AD206" s="144"/>
      <c r="AE206" s="144"/>
    </row>
    <row r="207">
      <c r="A207" s="211"/>
      <c r="B207" s="8"/>
      <c r="C207" s="8"/>
      <c r="D207" s="8"/>
      <c r="E207" s="8"/>
      <c r="F207" s="8"/>
      <c r="G207" s="8"/>
      <c r="H207" s="8"/>
      <c r="I207" s="8"/>
      <c r="J207" s="8"/>
      <c r="K207" s="8"/>
      <c r="L207" s="8"/>
      <c r="M207" s="8"/>
      <c r="N207" s="8"/>
      <c r="O207" s="8"/>
      <c r="P207" s="8"/>
      <c r="Q207" s="8"/>
      <c r="R207" s="8"/>
      <c r="S207" s="197"/>
      <c r="T207" s="144"/>
      <c r="U207" s="8"/>
      <c r="V207" s="8"/>
      <c r="W207" s="8"/>
      <c r="X207" s="8"/>
      <c r="Y207" s="8"/>
      <c r="Z207" s="8"/>
      <c r="AA207" s="8"/>
      <c r="AB207" s="8"/>
      <c r="AC207" s="8"/>
      <c r="AD207" s="144"/>
      <c r="AE207" s="144"/>
    </row>
    <row r="208">
      <c r="A208" s="211"/>
      <c r="B208" s="8"/>
      <c r="C208" s="8"/>
      <c r="D208" s="8"/>
      <c r="E208" s="8"/>
      <c r="F208" s="8"/>
      <c r="G208" s="8"/>
      <c r="H208" s="8"/>
      <c r="I208" s="8"/>
      <c r="J208" s="8"/>
      <c r="K208" s="8"/>
      <c r="L208" s="8"/>
      <c r="M208" s="8"/>
      <c r="N208" s="8"/>
      <c r="O208" s="8"/>
      <c r="P208" s="8"/>
      <c r="Q208" s="8"/>
      <c r="R208" s="8"/>
      <c r="S208" s="197"/>
      <c r="T208" s="144"/>
      <c r="U208" s="8"/>
      <c r="V208" s="8"/>
      <c r="W208" s="8"/>
      <c r="X208" s="8"/>
      <c r="Y208" s="8"/>
      <c r="Z208" s="8"/>
      <c r="AA208" s="8"/>
      <c r="AB208" s="8"/>
      <c r="AC208" s="8"/>
      <c r="AD208" s="144"/>
      <c r="AE208" s="144"/>
    </row>
    <row r="209">
      <c r="A209" s="211"/>
      <c r="B209" s="8"/>
      <c r="C209" s="8"/>
      <c r="D209" s="8"/>
      <c r="E209" s="8"/>
      <c r="F209" s="8"/>
      <c r="G209" s="8"/>
      <c r="H209" s="8"/>
      <c r="I209" s="8"/>
      <c r="J209" s="8"/>
      <c r="K209" s="8"/>
      <c r="L209" s="8"/>
      <c r="M209" s="8"/>
      <c r="N209" s="8"/>
      <c r="O209" s="8"/>
      <c r="P209" s="8"/>
      <c r="Q209" s="8"/>
      <c r="R209" s="8"/>
      <c r="S209" s="197"/>
      <c r="T209" s="144"/>
      <c r="U209" s="8"/>
      <c r="V209" s="8"/>
      <c r="W209" s="8"/>
      <c r="X209" s="8"/>
      <c r="Y209" s="8"/>
      <c r="Z209" s="8"/>
      <c r="AA209" s="8"/>
      <c r="AB209" s="8"/>
      <c r="AC209" s="8"/>
      <c r="AD209" s="144"/>
      <c r="AE209" s="144"/>
    </row>
    <row r="210">
      <c r="A210" s="211"/>
      <c r="B210" s="8"/>
      <c r="C210" s="8"/>
      <c r="D210" s="8"/>
      <c r="E210" s="8"/>
      <c r="F210" s="8"/>
      <c r="G210" s="8"/>
      <c r="H210" s="8"/>
      <c r="I210" s="8"/>
      <c r="J210" s="8"/>
      <c r="K210" s="8"/>
      <c r="L210" s="8"/>
      <c r="M210" s="8"/>
      <c r="N210" s="8"/>
      <c r="O210" s="8"/>
      <c r="P210" s="8"/>
      <c r="Q210" s="8"/>
      <c r="R210" s="8"/>
      <c r="S210" s="197"/>
      <c r="T210" s="144"/>
      <c r="U210" s="8"/>
      <c r="V210" s="8"/>
      <c r="W210" s="8"/>
      <c r="X210" s="8"/>
      <c r="Y210" s="8"/>
      <c r="Z210" s="8"/>
      <c r="AA210" s="8"/>
      <c r="AB210" s="8"/>
      <c r="AC210" s="8"/>
      <c r="AD210" s="144"/>
      <c r="AE210" s="144"/>
    </row>
    <row r="211">
      <c r="A211" s="211"/>
      <c r="B211" s="8"/>
      <c r="C211" s="8"/>
      <c r="D211" s="8"/>
      <c r="E211" s="8"/>
      <c r="F211" s="8"/>
      <c r="G211" s="8"/>
      <c r="H211" s="8"/>
      <c r="I211" s="8"/>
      <c r="J211" s="8"/>
      <c r="K211" s="8"/>
      <c r="L211" s="8"/>
      <c r="M211" s="8"/>
      <c r="N211" s="8"/>
      <c r="O211" s="8"/>
      <c r="P211" s="8"/>
      <c r="Q211" s="8"/>
      <c r="R211" s="8"/>
      <c r="S211" s="197"/>
      <c r="T211" s="144"/>
      <c r="U211" s="8"/>
      <c r="V211" s="8"/>
      <c r="W211" s="8"/>
      <c r="X211" s="8"/>
      <c r="Y211" s="8"/>
      <c r="Z211" s="8"/>
      <c r="AA211" s="8"/>
      <c r="AB211" s="8"/>
      <c r="AC211" s="8"/>
      <c r="AD211" s="144"/>
      <c r="AE211" s="144"/>
    </row>
    <row r="212">
      <c r="A212" s="211"/>
      <c r="B212" s="8"/>
      <c r="C212" s="8"/>
      <c r="D212" s="8"/>
      <c r="E212" s="8"/>
      <c r="F212" s="8"/>
      <c r="G212" s="8"/>
      <c r="H212" s="8"/>
      <c r="I212" s="8"/>
      <c r="J212" s="8"/>
      <c r="K212" s="8"/>
      <c r="L212" s="8"/>
      <c r="M212" s="8"/>
      <c r="N212" s="8"/>
      <c r="O212" s="8"/>
      <c r="P212" s="8"/>
      <c r="Q212" s="8"/>
      <c r="R212" s="8"/>
      <c r="S212" s="197"/>
      <c r="T212" s="144"/>
      <c r="U212" s="8"/>
      <c r="V212" s="8"/>
      <c r="W212" s="8"/>
      <c r="X212" s="8"/>
      <c r="Y212" s="8"/>
      <c r="Z212" s="8"/>
      <c r="AA212" s="8"/>
      <c r="AB212" s="8"/>
      <c r="AC212" s="8"/>
      <c r="AD212" s="144"/>
      <c r="AE212" s="144"/>
    </row>
    <row r="213">
      <c r="A213" s="211"/>
      <c r="B213" s="8"/>
      <c r="C213" s="8"/>
      <c r="D213" s="8"/>
      <c r="E213" s="8"/>
      <c r="F213" s="8"/>
      <c r="G213" s="8"/>
      <c r="H213" s="8"/>
      <c r="I213" s="8"/>
      <c r="J213" s="8"/>
      <c r="K213" s="8"/>
      <c r="L213" s="8"/>
      <c r="M213" s="8"/>
      <c r="N213" s="8"/>
      <c r="O213" s="8"/>
      <c r="P213" s="8"/>
      <c r="Q213" s="8"/>
      <c r="R213" s="8"/>
      <c r="S213" s="197"/>
      <c r="T213" s="144"/>
      <c r="U213" s="8"/>
      <c r="V213" s="8"/>
      <c r="W213" s="8"/>
      <c r="X213" s="8"/>
      <c r="Y213" s="8"/>
      <c r="Z213" s="8"/>
      <c r="AA213" s="8"/>
      <c r="AB213" s="8"/>
      <c r="AC213" s="8"/>
      <c r="AD213" s="144"/>
      <c r="AE213" s="144"/>
    </row>
    <row r="214">
      <c r="A214" s="211"/>
      <c r="B214" s="8"/>
      <c r="C214" s="8"/>
      <c r="D214" s="8"/>
      <c r="E214" s="8"/>
      <c r="F214" s="8"/>
      <c r="G214" s="8"/>
      <c r="H214" s="8"/>
      <c r="I214" s="8"/>
      <c r="J214" s="8"/>
      <c r="K214" s="8"/>
      <c r="L214" s="8"/>
      <c r="M214" s="8"/>
      <c r="N214" s="8"/>
      <c r="O214" s="8"/>
      <c r="P214" s="8"/>
      <c r="Q214" s="8"/>
      <c r="R214" s="8"/>
      <c r="S214" s="197"/>
      <c r="T214" s="144"/>
      <c r="U214" s="8"/>
      <c r="V214" s="8"/>
      <c r="W214" s="8"/>
      <c r="X214" s="8"/>
      <c r="Y214" s="8"/>
      <c r="Z214" s="8"/>
      <c r="AA214" s="8"/>
      <c r="AB214" s="8"/>
      <c r="AC214" s="8"/>
      <c r="AD214" s="144"/>
      <c r="AE214" s="144"/>
    </row>
    <row r="215">
      <c r="A215" s="211"/>
      <c r="B215" s="8"/>
      <c r="C215" s="8"/>
      <c r="D215" s="8"/>
      <c r="E215" s="8"/>
      <c r="F215" s="8"/>
      <c r="G215" s="8"/>
      <c r="H215" s="8"/>
      <c r="I215" s="8"/>
      <c r="J215" s="8"/>
      <c r="K215" s="8"/>
      <c r="L215" s="8"/>
      <c r="M215" s="8"/>
      <c r="N215" s="8"/>
      <c r="O215" s="8"/>
      <c r="P215" s="8"/>
      <c r="Q215" s="8"/>
      <c r="R215" s="8"/>
      <c r="S215" s="197"/>
      <c r="T215" s="144"/>
      <c r="U215" s="8"/>
      <c r="V215" s="8"/>
      <c r="W215" s="8"/>
      <c r="X215" s="8"/>
      <c r="Y215" s="8"/>
      <c r="Z215" s="8"/>
      <c r="AA215" s="8"/>
      <c r="AB215" s="8"/>
      <c r="AC215" s="8"/>
      <c r="AD215" s="144"/>
      <c r="AE215" s="144"/>
    </row>
    <row r="216">
      <c r="A216" s="211"/>
      <c r="B216" s="8"/>
      <c r="C216" s="8"/>
      <c r="D216" s="8"/>
      <c r="E216" s="8"/>
      <c r="F216" s="8"/>
      <c r="G216" s="8"/>
      <c r="H216" s="8"/>
      <c r="I216" s="8"/>
      <c r="J216" s="8"/>
      <c r="K216" s="8"/>
      <c r="L216" s="8"/>
      <c r="M216" s="8"/>
      <c r="N216" s="8"/>
      <c r="O216" s="8"/>
      <c r="P216" s="8"/>
      <c r="Q216" s="8"/>
      <c r="R216" s="8"/>
      <c r="S216" s="197"/>
      <c r="T216" s="144"/>
      <c r="U216" s="8"/>
      <c r="V216" s="8"/>
      <c r="W216" s="8"/>
      <c r="X216" s="8"/>
      <c r="Y216" s="8"/>
      <c r="Z216" s="8"/>
      <c r="AA216" s="8"/>
      <c r="AB216" s="8"/>
      <c r="AC216" s="8"/>
      <c r="AD216" s="144"/>
      <c r="AE216" s="144"/>
    </row>
    <row r="217">
      <c r="A217" s="211"/>
      <c r="B217" s="8"/>
      <c r="C217" s="8"/>
      <c r="D217" s="8"/>
      <c r="E217" s="8"/>
      <c r="F217" s="8"/>
      <c r="G217" s="8"/>
      <c r="H217" s="8"/>
      <c r="I217" s="8"/>
      <c r="J217" s="8"/>
      <c r="K217" s="8"/>
      <c r="L217" s="8"/>
      <c r="M217" s="8"/>
      <c r="N217" s="8"/>
      <c r="O217" s="8"/>
      <c r="P217" s="8"/>
      <c r="Q217" s="8"/>
      <c r="R217" s="8"/>
      <c r="S217" s="197"/>
      <c r="T217" s="144"/>
      <c r="U217" s="8"/>
      <c r="V217" s="8"/>
      <c r="W217" s="8"/>
      <c r="X217" s="8"/>
      <c r="Y217" s="8"/>
      <c r="Z217" s="8"/>
      <c r="AA217" s="8"/>
      <c r="AB217" s="8"/>
      <c r="AC217" s="8"/>
      <c r="AD217" s="144"/>
      <c r="AE217" s="144"/>
    </row>
    <row r="218">
      <c r="A218" s="211"/>
      <c r="B218" s="8"/>
      <c r="C218" s="8"/>
      <c r="D218" s="8"/>
      <c r="E218" s="8"/>
      <c r="F218" s="8"/>
      <c r="G218" s="8"/>
      <c r="H218" s="8"/>
      <c r="I218" s="8"/>
      <c r="J218" s="8"/>
      <c r="K218" s="8"/>
      <c r="L218" s="8"/>
      <c r="M218" s="8"/>
      <c r="N218" s="8"/>
      <c r="O218" s="8"/>
      <c r="P218" s="8"/>
      <c r="Q218" s="8"/>
      <c r="R218" s="8"/>
      <c r="S218" s="197"/>
      <c r="T218" s="144"/>
      <c r="U218" s="8"/>
      <c r="V218" s="8"/>
      <c r="W218" s="8"/>
      <c r="X218" s="8"/>
      <c r="Y218" s="8"/>
      <c r="Z218" s="8"/>
      <c r="AA218" s="8"/>
      <c r="AB218" s="8"/>
      <c r="AC218" s="8"/>
      <c r="AD218" s="144"/>
      <c r="AE218" s="144"/>
    </row>
    <row r="219">
      <c r="A219" s="211"/>
      <c r="B219" s="8"/>
      <c r="C219" s="8"/>
      <c r="D219" s="8"/>
      <c r="E219" s="8"/>
      <c r="F219" s="8"/>
      <c r="G219" s="8"/>
      <c r="H219" s="8"/>
      <c r="I219" s="8"/>
      <c r="J219" s="8"/>
      <c r="K219" s="8"/>
      <c r="L219" s="8"/>
      <c r="M219" s="8"/>
      <c r="N219" s="8"/>
      <c r="O219" s="8"/>
      <c r="P219" s="8"/>
      <c r="Q219" s="8"/>
      <c r="R219" s="8"/>
      <c r="S219" s="197"/>
      <c r="T219" s="144"/>
      <c r="U219" s="8"/>
      <c r="V219" s="8"/>
      <c r="W219" s="8"/>
      <c r="X219" s="8"/>
      <c r="Y219" s="8"/>
      <c r="Z219" s="8"/>
      <c r="AA219" s="8"/>
      <c r="AB219" s="8"/>
      <c r="AC219" s="8"/>
      <c r="AD219" s="144"/>
      <c r="AE219" s="144"/>
    </row>
    <row r="220">
      <c r="A220" s="211"/>
      <c r="B220" s="8"/>
      <c r="C220" s="8"/>
      <c r="D220" s="8"/>
      <c r="E220" s="8"/>
      <c r="F220" s="8"/>
      <c r="G220" s="8"/>
      <c r="H220" s="8"/>
      <c r="I220" s="8"/>
      <c r="J220" s="8"/>
      <c r="K220" s="8"/>
      <c r="L220" s="8"/>
      <c r="M220" s="8"/>
      <c r="N220" s="8"/>
      <c r="O220" s="8"/>
      <c r="P220" s="8"/>
      <c r="Q220" s="8"/>
      <c r="R220" s="8"/>
      <c r="S220" s="197"/>
      <c r="T220" s="144"/>
      <c r="U220" s="8"/>
      <c r="V220" s="8"/>
      <c r="W220" s="8"/>
      <c r="X220" s="8"/>
      <c r="Y220" s="8"/>
      <c r="Z220" s="8"/>
      <c r="AA220" s="8"/>
      <c r="AB220" s="8"/>
      <c r="AC220" s="8"/>
      <c r="AD220" s="144"/>
      <c r="AE220" s="144"/>
    </row>
    <row r="221">
      <c r="A221" s="211"/>
      <c r="B221" s="8"/>
      <c r="C221" s="8"/>
      <c r="D221" s="8"/>
      <c r="E221" s="8"/>
      <c r="F221" s="8"/>
      <c r="G221" s="8"/>
      <c r="H221" s="8"/>
      <c r="I221" s="8"/>
      <c r="J221" s="8"/>
      <c r="K221" s="8"/>
      <c r="L221" s="8"/>
      <c r="M221" s="8"/>
      <c r="N221" s="8"/>
      <c r="O221" s="8"/>
      <c r="P221" s="8"/>
      <c r="Q221" s="8"/>
      <c r="R221" s="8"/>
      <c r="S221" s="197"/>
      <c r="T221" s="144"/>
      <c r="U221" s="8"/>
      <c r="V221" s="8"/>
      <c r="W221" s="8"/>
      <c r="X221" s="8"/>
      <c r="Y221" s="8"/>
      <c r="Z221" s="8"/>
      <c r="AA221" s="8"/>
      <c r="AB221" s="8"/>
      <c r="AC221" s="8"/>
      <c r="AD221" s="144"/>
      <c r="AE221" s="144"/>
    </row>
    <row r="222">
      <c r="A222" s="211"/>
      <c r="B222" s="8"/>
      <c r="C222" s="8"/>
      <c r="D222" s="8"/>
      <c r="E222" s="8"/>
      <c r="F222" s="8"/>
      <c r="G222" s="8"/>
      <c r="H222" s="8"/>
      <c r="I222" s="8"/>
      <c r="J222" s="8"/>
      <c r="K222" s="8"/>
      <c r="L222" s="8"/>
      <c r="M222" s="8"/>
      <c r="N222" s="8"/>
      <c r="O222" s="8"/>
      <c r="P222" s="8"/>
      <c r="Q222" s="8"/>
      <c r="R222" s="8"/>
      <c r="S222" s="197"/>
      <c r="T222" s="144"/>
      <c r="U222" s="8"/>
      <c r="V222" s="8"/>
      <c r="W222" s="8"/>
      <c r="X222" s="8"/>
      <c r="Y222" s="8"/>
      <c r="Z222" s="8"/>
      <c r="AA222" s="8"/>
      <c r="AB222" s="8"/>
      <c r="AC222" s="8"/>
      <c r="AD222" s="144"/>
      <c r="AE222" s="144"/>
    </row>
    <row r="223">
      <c r="A223" s="211"/>
      <c r="B223" s="8"/>
      <c r="C223" s="8"/>
      <c r="D223" s="8"/>
      <c r="E223" s="8"/>
      <c r="F223" s="8"/>
      <c r="G223" s="8"/>
      <c r="H223" s="8"/>
      <c r="I223" s="8"/>
      <c r="J223" s="8"/>
      <c r="K223" s="8"/>
      <c r="L223" s="8"/>
      <c r="M223" s="8"/>
      <c r="N223" s="8"/>
      <c r="O223" s="8"/>
      <c r="P223" s="8"/>
      <c r="Q223" s="8"/>
      <c r="R223" s="8"/>
      <c r="S223" s="197"/>
      <c r="T223" s="144"/>
      <c r="U223" s="8"/>
      <c r="V223" s="8"/>
      <c r="W223" s="8"/>
      <c r="X223" s="8"/>
      <c r="Y223" s="8"/>
      <c r="Z223" s="8"/>
      <c r="AA223" s="8"/>
      <c r="AB223" s="8"/>
      <c r="AC223" s="8"/>
      <c r="AD223" s="144"/>
      <c r="AE223" s="144"/>
    </row>
    <row r="224">
      <c r="A224" s="211"/>
      <c r="B224" s="8"/>
      <c r="C224" s="8"/>
      <c r="D224" s="8"/>
      <c r="E224" s="8"/>
      <c r="F224" s="8"/>
      <c r="G224" s="8"/>
      <c r="H224" s="8"/>
      <c r="I224" s="8"/>
      <c r="J224" s="8"/>
      <c r="K224" s="8"/>
      <c r="L224" s="8"/>
      <c r="M224" s="8"/>
      <c r="N224" s="8"/>
      <c r="O224" s="8"/>
      <c r="P224" s="8"/>
      <c r="Q224" s="8"/>
      <c r="R224" s="8"/>
      <c r="S224" s="197"/>
      <c r="T224" s="144"/>
      <c r="U224" s="8"/>
      <c r="V224" s="8"/>
      <c r="W224" s="8"/>
      <c r="X224" s="8"/>
      <c r="Y224" s="8"/>
      <c r="Z224" s="8"/>
      <c r="AA224" s="8"/>
      <c r="AB224" s="8"/>
      <c r="AC224" s="8"/>
      <c r="AD224" s="144"/>
      <c r="AE224" s="144"/>
    </row>
    <row r="225">
      <c r="A225" s="211"/>
      <c r="B225" s="8"/>
      <c r="C225" s="8"/>
      <c r="D225" s="8"/>
      <c r="E225" s="8"/>
      <c r="F225" s="8"/>
      <c r="G225" s="8"/>
      <c r="H225" s="8"/>
      <c r="I225" s="8"/>
      <c r="J225" s="8"/>
      <c r="K225" s="8"/>
      <c r="L225" s="8"/>
      <c r="M225" s="8"/>
      <c r="N225" s="8"/>
      <c r="O225" s="8"/>
      <c r="P225" s="8"/>
      <c r="Q225" s="8"/>
      <c r="R225" s="8"/>
      <c r="S225" s="197"/>
      <c r="T225" s="144"/>
      <c r="U225" s="8"/>
      <c r="V225" s="8"/>
      <c r="W225" s="8"/>
      <c r="X225" s="8"/>
      <c r="Y225" s="8"/>
      <c r="Z225" s="8"/>
      <c r="AA225" s="8"/>
      <c r="AB225" s="8"/>
      <c r="AC225" s="8"/>
      <c r="AD225" s="144"/>
      <c r="AE225" s="144"/>
    </row>
    <row r="226">
      <c r="A226" s="211"/>
      <c r="B226" s="8"/>
      <c r="C226" s="8"/>
      <c r="D226" s="8"/>
      <c r="E226" s="8"/>
      <c r="F226" s="8"/>
      <c r="G226" s="8"/>
      <c r="H226" s="8"/>
      <c r="I226" s="8"/>
      <c r="J226" s="8"/>
      <c r="K226" s="8"/>
      <c r="L226" s="8"/>
      <c r="M226" s="8"/>
      <c r="N226" s="8"/>
      <c r="O226" s="8"/>
      <c r="P226" s="8"/>
      <c r="Q226" s="8"/>
      <c r="R226" s="8"/>
      <c r="S226" s="197"/>
      <c r="T226" s="144"/>
      <c r="U226" s="8"/>
      <c r="V226" s="8"/>
      <c r="W226" s="8"/>
      <c r="X226" s="8"/>
      <c r="Y226" s="8"/>
      <c r="Z226" s="8"/>
      <c r="AA226" s="8"/>
      <c r="AB226" s="8"/>
      <c r="AC226" s="8"/>
      <c r="AD226" s="144"/>
      <c r="AE226" s="144"/>
    </row>
    <row r="227">
      <c r="A227" s="211"/>
      <c r="B227" s="8"/>
      <c r="C227" s="8"/>
      <c r="D227" s="8"/>
      <c r="E227" s="8"/>
      <c r="F227" s="8"/>
      <c r="G227" s="8"/>
      <c r="H227" s="8"/>
      <c r="I227" s="8"/>
      <c r="J227" s="8"/>
      <c r="K227" s="8"/>
      <c r="L227" s="8"/>
      <c r="M227" s="8"/>
      <c r="N227" s="8"/>
      <c r="O227" s="8"/>
      <c r="P227" s="8"/>
      <c r="Q227" s="8"/>
      <c r="R227" s="8"/>
      <c r="S227" s="197"/>
      <c r="T227" s="144"/>
      <c r="U227" s="8"/>
      <c r="V227" s="8"/>
      <c r="W227" s="8"/>
      <c r="X227" s="8"/>
      <c r="Y227" s="8"/>
      <c r="Z227" s="8"/>
      <c r="AA227" s="8"/>
      <c r="AB227" s="8"/>
      <c r="AC227" s="8"/>
      <c r="AD227" s="144"/>
      <c r="AE227" s="144"/>
    </row>
    <row r="228">
      <c r="A228" s="211"/>
      <c r="B228" s="8"/>
      <c r="C228" s="8"/>
      <c r="D228" s="8"/>
      <c r="E228" s="8"/>
      <c r="F228" s="8"/>
      <c r="G228" s="8"/>
      <c r="H228" s="8"/>
      <c r="I228" s="8"/>
      <c r="J228" s="8"/>
      <c r="K228" s="8"/>
      <c r="L228" s="8"/>
      <c r="M228" s="8"/>
      <c r="N228" s="8"/>
      <c r="O228" s="8"/>
      <c r="P228" s="8"/>
      <c r="Q228" s="8"/>
      <c r="R228" s="8"/>
      <c r="S228" s="197"/>
      <c r="T228" s="144"/>
      <c r="U228" s="8"/>
      <c r="V228" s="8"/>
      <c r="W228" s="8"/>
      <c r="X228" s="8"/>
      <c r="Y228" s="8"/>
      <c r="Z228" s="8"/>
      <c r="AA228" s="8"/>
      <c r="AB228" s="8"/>
      <c r="AC228" s="8"/>
      <c r="AD228" s="144"/>
      <c r="AE228" s="144"/>
    </row>
    <row r="229">
      <c r="A229" s="211"/>
      <c r="B229" s="8"/>
      <c r="C229" s="8"/>
      <c r="D229" s="8"/>
      <c r="E229" s="8"/>
      <c r="F229" s="8"/>
      <c r="G229" s="8"/>
      <c r="H229" s="8"/>
      <c r="I229" s="8"/>
      <c r="J229" s="8"/>
      <c r="K229" s="8"/>
      <c r="L229" s="8"/>
      <c r="M229" s="8"/>
      <c r="N229" s="8"/>
      <c r="O229" s="8"/>
      <c r="P229" s="8"/>
      <c r="Q229" s="8"/>
      <c r="R229" s="8"/>
      <c r="S229" s="197"/>
      <c r="T229" s="144"/>
      <c r="U229" s="8"/>
      <c r="V229" s="8"/>
      <c r="W229" s="8"/>
      <c r="X229" s="8"/>
      <c r="Y229" s="8"/>
      <c r="Z229" s="8"/>
      <c r="AA229" s="8"/>
      <c r="AB229" s="8"/>
      <c r="AC229" s="8"/>
      <c r="AD229" s="144"/>
      <c r="AE229" s="144"/>
    </row>
    <row r="230">
      <c r="A230" s="211"/>
      <c r="B230" s="8"/>
      <c r="C230" s="8"/>
      <c r="D230" s="8"/>
      <c r="E230" s="8"/>
      <c r="F230" s="8"/>
      <c r="G230" s="8"/>
      <c r="H230" s="8"/>
      <c r="I230" s="8"/>
      <c r="J230" s="8"/>
      <c r="K230" s="8"/>
      <c r="L230" s="8"/>
      <c r="M230" s="8"/>
      <c r="N230" s="8"/>
      <c r="O230" s="8"/>
      <c r="P230" s="8"/>
      <c r="Q230" s="8"/>
      <c r="R230" s="8"/>
      <c r="S230" s="197"/>
      <c r="T230" s="144"/>
      <c r="U230" s="8"/>
      <c r="V230" s="8"/>
      <c r="W230" s="8"/>
      <c r="X230" s="8"/>
      <c r="Y230" s="8"/>
      <c r="Z230" s="8"/>
      <c r="AA230" s="8"/>
      <c r="AB230" s="8"/>
      <c r="AC230" s="8"/>
      <c r="AD230" s="144"/>
      <c r="AE230" s="144"/>
    </row>
    <row r="231">
      <c r="A231" s="211"/>
      <c r="B231" s="8"/>
      <c r="C231" s="8"/>
      <c r="D231" s="8"/>
      <c r="E231" s="8"/>
      <c r="F231" s="8"/>
      <c r="G231" s="8"/>
      <c r="H231" s="8"/>
      <c r="I231" s="8"/>
      <c r="J231" s="8"/>
      <c r="K231" s="8"/>
      <c r="L231" s="8"/>
      <c r="M231" s="8"/>
      <c r="N231" s="8"/>
      <c r="O231" s="8"/>
      <c r="P231" s="8"/>
      <c r="Q231" s="8"/>
      <c r="R231" s="8"/>
      <c r="S231" s="197"/>
      <c r="T231" s="144"/>
      <c r="U231" s="8"/>
      <c r="V231" s="8"/>
      <c r="W231" s="8"/>
      <c r="X231" s="8"/>
      <c r="Y231" s="8"/>
      <c r="Z231" s="8"/>
      <c r="AA231" s="8"/>
      <c r="AB231" s="8"/>
      <c r="AC231" s="8"/>
      <c r="AD231" s="144"/>
      <c r="AE231" s="144"/>
    </row>
    <row r="232">
      <c r="A232" s="211"/>
      <c r="B232" s="8"/>
      <c r="C232" s="8"/>
      <c r="D232" s="8"/>
      <c r="E232" s="8"/>
      <c r="F232" s="8"/>
      <c r="G232" s="8"/>
      <c r="H232" s="8"/>
      <c r="I232" s="8"/>
      <c r="J232" s="8"/>
      <c r="K232" s="8"/>
      <c r="L232" s="8"/>
      <c r="M232" s="8"/>
      <c r="N232" s="8"/>
      <c r="O232" s="8"/>
      <c r="P232" s="8"/>
      <c r="Q232" s="8"/>
      <c r="R232" s="8"/>
      <c r="S232" s="197"/>
      <c r="T232" s="144"/>
      <c r="U232" s="8"/>
      <c r="V232" s="8"/>
      <c r="W232" s="8"/>
      <c r="X232" s="8"/>
      <c r="Y232" s="8"/>
      <c r="Z232" s="8"/>
      <c r="AA232" s="8"/>
      <c r="AB232" s="8"/>
      <c r="AC232" s="8"/>
      <c r="AD232" s="144"/>
      <c r="AE232" s="144"/>
    </row>
    <row r="233">
      <c r="A233" s="211"/>
      <c r="B233" s="8"/>
      <c r="C233" s="8"/>
      <c r="D233" s="8"/>
      <c r="E233" s="8"/>
      <c r="F233" s="8"/>
      <c r="G233" s="8"/>
      <c r="H233" s="8"/>
      <c r="I233" s="8"/>
      <c r="J233" s="8"/>
      <c r="K233" s="8"/>
      <c r="L233" s="8"/>
      <c r="M233" s="8"/>
      <c r="N233" s="8"/>
      <c r="O233" s="8"/>
      <c r="P233" s="8"/>
      <c r="Q233" s="8"/>
      <c r="R233" s="8"/>
      <c r="S233" s="197"/>
      <c r="T233" s="144"/>
      <c r="U233" s="8"/>
      <c r="V233" s="8"/>
      <c r="W233" s="8"/>
      <c r="X233" s="8"/>
      <c r="Y233" s="8"/>
      <c r="Z233" s="8"/>
      <c r="AA233" s="8"/>
      <c r="AB233" s="8"/>
      <c r="AC233" s="8"/>
      <c r="AD233" s="144"/>
      <c r="AE233" s="144"/>
    </row>
    <row r="234">
      <c r="A234" s="211"/>
      <c r="B234" s="8"/>
      <c r="C234" s="8"/>
      <c r="D234" s="8"/>
      <c r="E234" s="8"/>
      <c r="F234" s="8"/>
      <c r="G234" s="8"/>
      <c r="H234" s="8"/>
      <c r="I234" s="8"/>
      <c r="J234" s="8"/>
      <c r="K234" s="8"/>
      <c r="L234" s="8"/>
      <c r="M234" s="8"/>
      <c r="N234" s="8"/>
      <c r="O234" s="8"/>
      <c r="P234" s="8"/>
      <c r="Q234" s="8"/>
      <c r="R234" s="8"/>
      <c r="S234" s="197"/>
      <c r="T234" s="144"/>
      <c r="U234" s="8"/>
      <c r="V234" s="8"/>
      <c r="W234" s="8"/>
      <c r="X234" s="8"/>
      <c r="Y234" s="8"/>
      <c r="Z234" s="8"/>
      <c r="AA234" s="8"/>
      <c r="AB234" s="8"/>
      <c r="AC234" s="8"/>
      <c r="AD234" s="144"/>
      <c r="AE234" s="144"/>
    </row>
    <row r="235">
      <c r="A235" s="211"/>
      <c r="B235" s="8"/>
      <c r="C235" s="8"/>
      <c r="D235" s="8"/>
      <c r="E235" s="8"/>
      <c r="F235" s="8"/>
      <c r="G235" s="8"/>
      <c r="H235" s="8"/>
      <c r="I235" s="8"/>
      <c r="J235" s="8"/>
      <c r="K235" s="8"/>
      <c r="L235" s="8"/>
      <c r="M235" s="8"/>
      <c r="N235" s="8"/>
      <c r="O235" s="8"/>
      <c r="P235" s="8"/>
      <c r="Q235" s="8"/>
      <c r="R235" s="8"/>
      <c r="S235" s="197"/>
      <c r="T235" s="144"/>
      <c r="U235" s="8"/>
      <c r="V235" s="8"/>
      <c r="W235" s="8"/>
      <c r="X235" s="8"/>
      <c r="Y235" s="8"/>
      <c r="Z235" s="8"/>
      <c r="AA235" s="8"/>
      <c r="AB235" s="8"/>
      <c r="AC235" s="8"/>
      <c r="AD235" s="144"/>
      <c r="AE235" s="144"/>
    </row>
    <row r="236">
      <c r="A236" s="211"/>
      <c r="B236" s="8"/>
      <c r="C236" s="8"/>
      <c r="D236" s="8"/>
      <c r="E236" s="8"/>
      <c r="F236" s="8"/>
      <c r="G236" s="8"/>
      <c r="H236" s="8"/>
      <c r="I236" s="8"/>
      <c r="J236" s="8"/>
      <c r="K236" s="8"/>
      <c r="L236" s="8"/>
      <c r="M236" s="8"/>
      <c r="N236" s="8"/>
      <c r="O236" s="8"/>
      <c r="P236" s="8"/>
      <c r="Q236" s="8"/>
      <c r="R236" s="8"/>
      <c r="S236" s="197"/>
      <c r="T236" s="144"/>
      <c r="U236" s="8"/>
      <c r="V236" s="8"/>
      <c r="W236" s="8"/>
      <c r="X236" s="8"/>
      <c r="Y236" s="8"/>
      <c r="Z236" s="8"/>
      <c r="AA236" s="8"/>
      <c r="AB236" s="8"/>
      <c r="AC236" s="8"/>
      <c r="AD236" s="144"/>
      <c r="AE236" s="144"/>
    </row>
    <row r="237">
      <c r="A237" s="211"/>
      <c r="B237" s="8"/>
      <c r="C237" s="8"/>
      <c r="D237" s="8"/>
      <c r="E237" s="8"/>
      <c r="F237" s="8"/>
      <c r="G237" s="8"/>
      <c r="H237" s="8"/>
      <c r="I237" s="8"/>
      <c r="J237" s="8"/>
      <c r="K237" s="8"/>
      <c r="L237" s="8"/>
      <c r="M237" s="8"/>
      <c r="N237" s="8"/>
      <c r="O237" s="8"/>
      <c r="P237" s="8"/>
      <c r="Q237" s="8"/>
      <c r="R237" s="8"/>
      <c r="S237" s="197"/>
      <c r="T237" s="144"/>
      <c r="U237" s="8"/>
      <c r="V237" s="8"/>
      <c r="W237" s="8"/>
      <c r="X237" s="8"/>
      <c r="Y237" s="8"/>
      <c r="Z237" s="8"/>
      <c r="AA237" s="8"/>
      <c r="AB237" s="8"/>
      <c r="AC237" s="8"/>
      <c r="AD237" s="144"/>
      <c r="AE237" s="144"/>
    </row>
    <row r="238">
      <c r="A238" s="211"/>
      <c r="B238" s="8"/>
      <c r="C238" s="8"/>
      <c r="D238" s="8"/>
      <c r="E238" s="8"/>
      <c r="F238" s="8"/>
      <c r="G238" s="8"/>
      <c r="H238" s="8"/>
      <c r="I238" s="8"/>
      <c r="J238" s="8"/>
      <c r="K238" s="8"/>
      <c r="L238" s="8"/>
      <c r="M238" s="8"/>
      <c r="N238" s="8"/>
      <c r="O238" s="8"/>
      <c r="P238" s="8"/>
      <c r="Q238" s="8"/>
      <c r="R238" s="8"/>
      <c r="S238" s="197"/>
      <c r="T238" s="144"/>
      <c r="U238" s="8"/>
      <c r="V238" s="8"/>
      <c r="W238" s="8"/>
      <c r="X238" s="8"/>
      <c r="Y238" s="8"/>
      <c r="Z238" s="8"/>
      <c r="AA238" s="8"/>
      <c r="AB238" s="8"/>
      <c r="AC238" s="8"/>
      <c r="AD238" s="144"/>
      <c r="AE238" s="144"/>
    </row>
    <row r="239">
      <c r="A239" s="211"/>
      <c r="B239" s="8"/>
      <c r="C239" s="8"/>
      <c r="D239" s="8"/>
      <c r="E239" s="8"/>
      <c r="F239" s="8"/>
      <c r="G239" s="8"/>
      <c r="H239" s="8"/>
      <c r="I239" s="8"/>
      <c r="J239" s="8"/>
      <c r="K239" s="8"/>
      <c r="L239" s="8"/>
      <c r="M239" s="8"/>
      <c r="N239" s="8"/>
      <c r="O239" s="8"/>
      <c r="P239" s="8"/>
      <c r="Q239" s="8"/>
      <c r="R239" s="8"/>
      <c r="S239" s="197"/>
      <c r="T239" s="144"/>
      <c r="U239" s="8"/>
      <c r="V239" s="8"/>
      <c r="W239" s="8"/>
      <c r="X239" s="8"/>
      <c r="Y239" s="8"/>
      <c r="Z239" s="8"/>
      <c r="AA239" s="8"/>
      <c r="AB239" s="8"/>
      <c r="AC239" s="8"/>
      <c r="AD239" s="144"/>
      <c r="AE239" s="144"/>
    </row>
    <row r="240">
      <c r="A240" s="211"/>
      <c r="B240" s="8"/>
      <c r="C240" s="8"/>
      <c r="D240" s="8"/>
      <c r="E240" s="8"/>
      <c r="F240" s="8"/>
      <c r="G240" s="8"/>
      <c r="H240" s="8"/>
      <c r="I240" s="8"/>
      <c r="J240" s="8"/>
      <c r="K240" s="8"/>
      <c r="L240" s="8"/>
      <c r="M240" s="8"/>
      <c r="N240" s="8"/>
      <c r="O240" s="8"/>
      <c r="P240" s="8"/>
      <c r="Q240" s="8"/>
      <c r="R240" s="8"/>
      <c r="S240" s="197"/>
      <c r="T240" s="144"/>
      <c r="U240" s="8"/>
      <c r="V240" s="8"/>
      <c r="W240" s="8"/>
      <c r="X240" s="8"/>
      <c r="Y240" s="8"/>
      <c r="Z240" s="8"/>
      <c r="AA240" s="8"/>
      <c r="AB240" s="8"/>
      <c r="AC240" s="8"/>
      <c r="AD240" s="144"/>
      <c r="AE240" s="144"/>
    </row>
    <row r="241">
      <c r="A241" s="211"/>
      <c r="B241" s="8"/>
      <c r="C241" s="8"/>
      <c r="D241" s="8"/>
      <c r="E241" s="8"/>
      <c r="F241" s="8"/>
      <c r="G241" s="8"/>
      <c r="H241" s="8"/>
      <c r="I241" s="8"/>
      <c r="J241" s="8"/>
      <c r="K241" s="8"/>
      <c r="L241" s="8"/>
      <c r="M241" s="8"/>
      <c r="N241" s="8"/>
      <c r="O241" s="8"/>
      <c r="P241" s="8"/>
      <c r="Q241" s="8"/>
      <c r="R241" s="8"/>
      <c r="S241" s="197"/>
      <c r="T241" s="144"/>
      <c r="U241" s="8"/>
      <c r="V241" s="8"/>
      <c r="W241" s="8"/>
      <c r="X241" s="8"/>
      <c r="Y241" s="8"/>
      <c r="Z241" s="8"/>
      <c r="AA241" s="8"/>
      <c r="AB241" s="8"/>
      <c r="AC241" s="8"/>
      <c r="AD241" s="144"/>
      <c r="AE241" s="144"/>
    </row>
    <row r="242">
      <c r="A242" s="211"/>
      <c r="B242" s="8"/>
      <c r="C242" s="8"/>
      <c r="D242" s="8"/>
      <c r="E242" s="8"/>
      <c r="F242" s="8"/>
      <c r="G242" s="8"/>
      <c r="H242" s="8"/>
      <c r="I242" s="8"/>
      <c r="J242" s="8"/>
      <c r="K242" s="8"/>
      <c r="L242" s="8"/>
      <c r="M242" s="8"/>
      <c r="N242" s="8"/>
      <c r="O242" s="8"/>
      <c r="P242" s="8"/>
      <c r="Q242" s="8"/>
      <c r="R242" s="8"/>
      <c r="S242" s="197"/>
      <c r="T242" s="144"/>
      <c r="U242" s="8"/>
      <c r="V242" s="8"/>
      <c r="W242" s="8"/>
      <c r="X242" s="8"/>
      <c r="Y242" s="8"/>
      <c r="Z242" s="8"/>
      <c r="AA242" s="8"/>
      <c r="AB242" s="8"/>
      <c r="AC242" s="8"/>
      <c r="AD242" s="144"/>
      <c r="AE242" s="144"/>
    </row>
    <row r="243">
      <c r="A243" s="211"/>
      <c r="B243" s="8"/>
      <c r="C243" s="8"/>
      <c r="D243" s="8"/>
      <c r="E243" s="8"/>
      <c r="F243" s="8"/>
      <c r="G243" s="8"/>
      <c r="H243" s="8"/>
      <c r="I243" s="8"/>
      <c r="J243" s="8"/>
      <c r="K243" s="8"/>
      <c r="L243" s="8"/>
      <c r="M243" s="8"/>
      <c r="N243" s="8"/>
      <c r="O243" s="8"/>
      <c r="P243" s="8"/>
      <c r="Q243" s="8"/>
      <c r="R243" s="8"/>
      <c r="S243" s="197"/>
      <c r="T243" s="144"/>
      <c r="U243" s="8"/>
      <c r="V243" s="8"/>
      <c r="W243" s="8"/>
      <c r="X243" s="8"/>
      <c r="Y243" s="8"/>
      <c r="Z243" s="8"/>
      <c r="AA243" s="8"/>
      <c r="AB243" s="8"/>
      <c r="AC243" s="8"/>
      <c r="AD243" s="144"/>
      <c r="AE243" s="144"/>
    </row>
    <row r="244">
      <c r="A244" s="211"/>
      <c r="B244" s="8"/>
      <c r="C244" s="8"/>
      <c r="D244" s="8"/>
      <c r="E244" s="8"/>
      <c r="F244" s="8"/>
      <c r="G244" s="8"/>
      <c r="H244" s="8"/>
      <c r="I244" s="8"/>
      <c r="J244" s="8"/>
      <c r="K244" s="8"/>
      <c r="L244" s="8"/>
      <c r="M244" s="8"/>
      <c r="N244" s="8"/>
      <c r="O244" s="8"/>
      <c r="P244" s="8"/>
      <c r="Q244" s="8"/>
      <c r="R244" s="8"/>
      <c r="S244" s="197"/>
      <c r="T244" s="144"/>
      <c r="U244" s="8"/>
      <c r="V244" s="8"/>
      <c r="W244" s="8"/>
      <c r="X244" s="8"/>
      <c r="Y244" s="8"/>
      <c r="Z244" s="8"/>
      <c r="AA244" s="8"/>
      <c r="AB244" s="8"/>
      <c r="AC244" s="8"/>
      <c r="AD244" s="144"/>
      <c r="AE244" s="144"/>
    </row>
    <row r="245">
      <c r="A245" s="211"/>
      <c r="B245" s="8"/>
      <c r="C245" s="8"/>
      <c r="D245" s="8"/>
      <c r="E245" s="8"/>
      <c r="F245" s="8"/>
      <c r="G245" s="8"/>
      <c r="H245" s="8"/>
      <c r="I245" s="8"/>
      <c r="J245" s="8"/>
      <c r="K245" s="8"/>
      <c r="L245" s="8"/>
      <c r="M245" s="8"/>
      <c r="N245" s="8"/>
      <c r="O245" s="8"/>
      <c r="P245" s="8"/>
      <c r="Q245" s="8"/>
      <c r="R245" s="8"/>
      <c r="S245" s="197"/>
      <c r="T245" s="144"/>
      <c r="U245" s="8"/>
      <c r="V245" s="8"/>
      <c r="W245" s="8"/>
      <c r="X245" s="8"/>
      <c r="Y245" s="8"/>
      <c r="Z245" s="8"/>
      <c r="AA245" s="8"/>
      <c r="AB245" s="8"/>
      <c r="AC245" s="8"/>
      <c r="AD245" s="144"/>
      <c r="AE245" s="144"/>
    </row>
    <row r="246">
      <c r="A246" s="211"/>
      <c r="B246" s="8"/>
      <c r="C246" s="8"/>
      <c r="D246" s="8"/>
      <c r="E246" s="8"/>
      <c r="F246" s="8"/>
      <c r="G246" s="8"/>
      <c r="H246" s="8"/>
      <c r="I246" s="8"/>
      <c r="J246" s="8"/>
      <c r="K246" s="8"/>
      <c r="L246" s="8"/>
      <c r="M246" s="8"/>
      <c r="N246" s="8"/>
      <c r="O246" s="8"/>
      <c r="P246" s="8"/>
      <c r="Q246" s="8"/>
      <c r="R246" s="8"/>
      <c r="S246" s="197"/>
      <c r="T246" s="144"/>
      <c r="U246" s="8"/>
      <c r="V246" s="8"/>
      <c r="W246" s="8"/>
      <c r="X246" s="8"/>
      <c r="Y246" s="8"/>
      <c r="Z246" s="8"/>
      <c r="AA246" s="8"/>
      <c r="AB246" s="8"/>
      <c r="AC246" s="8"/>
      <c r="AD246" s="144"/>
      <c r="AE246" s="144"/>
    </row>
    <row r="247">
      <c r="A247" s="211"/>
      <c r="B247" s="8"/>
      <c r="C247" s="8"/>
      <c r="D247" s="8"/>
      <c r="E247" s="8"/>
      <c r="F247" s="8"/>
      <c r="G247" s="8"/>
      <c r="H247" s="8"/>
      <c r="I247" s="8"/>
      <c r="J247" s="8"/>
      <c r="K247" s="8"/>
      <c r="L247" s="8"/>
      <c r="M247" s="8"/>
      <c r="N247" s="8"/>
      <c r="O247" s="8"/>
      <c r="P247" s="8"/>
      <c r="Q247" s="8"/>
      <c r="R247" s="8"/>
      <c r="S247" s="197"/>
      <c r="T247" s="144"/>
      <c r="U247" s="8"/>
      <c r="V247" s="8"/>
      <c r="W247" s="8"/>
      <c r="X247" s="8"/>
      <c r="Y247" s="8"/>
      <c r="Z247" s="8"/>
      <c r="AA247" s="8"/>
      <c r="AB247" s="8"/>
      <c r="AC247" s="8"/>
      <c r="AD247" s="144"/>
      <c r="AE247" s="144"/>
    </row>
    <row r="248">
      <c r="A248" s="211"/>
      <c r="B248" s="8"/>
      <c r="C248" s="8"/>
      <c r="D248" s="8"/>
      <c r="E248" s="8"/>
      <c r="F248" s="8"/>
      <c r="G248" s="8"/>
      <c r="H248" s="8"/>
      <c r="I248" s="8"/>
      <c r="J248" s="8"/>
      <c r="K248" s="8"/>
      <c r="L248" s="8"/>
      <c r="M248" s="8"/>
      <c r="N248" s="8"/>
      <c r="O248" s="8"/>
      <c r="P248" s="8"/>
      <c r="Q248" s="8"/>
      <c r="R248" s="8"/>
      <c r="S248" s="197"/>
      <c r="T248" s="144"/>
      <c r="U248" s="8"/>
      <c r="V248" s="8"/>
      <c r="W248" s="8"/>
      <c r="X248" s="8"/>
      <c r="Y248" s="8"/>
      <c r="Z248" s="8"/>
      <c r="AA248" s="8"/>
      <c r="AB248" s="8"/>
      <c r="AC248" s="8"/>
      <c r="AD248" s="144"/>
      <c r="AE248" s="144"/>
    </row>
    <row r="249">
      <c r="A249" s="211"/>
      <c r="B249" s="8"/>
      <c r="C249" s="8"/>
      <c r="D249" s="8"/>
      <c r="E249" s="8"/>
      <c r="F249" s="8"/>
      <c r="G249" s="8"/>
      <c r="H249" s="8"/>
      <c r="I249" s="8"/>
      <c r="J249" s="8"/>
      <c r="K249" s="8"/>
      <c r="L249" s="8"/>
      <c r="M249" s="8"/>
      <c r="N249" s="8"/>
      <c r="O249" s="8"/>
      <c r="P249" s="8"/>
      <c r="Q249" s="8"/>
      <c r="R249" s="8"/>
      <c r="S249" s="197"/>
      <c r="T249" s="144"/>
      <c r="U249" s="8"/>
      <c r="V249" s="8"/>
      <c r="W249" s="8"/>
      <c r="X249" s="8"/>
      <c r="Y249" s="8"/>
      <c r="Z249" s="8"/>
      <c r="AA249" s="8"/>
      <c r="AB249" s="8"/>
      <c r="AC249" s="8"/>
      <c r="AD249" s="144"/>
      <c r="AE249" s="144"/>
    </row>
    <row r="250">
      <c r="A250" s="211"/>
      <c r="B250" s="8"/>
      <c r="C250" s="8"/>
      <c r="D250" s="8"/>
      <c r="E250" s="8"/>
      <c r="F250" s="8"/>
      <c r="G250" s="8"/>
      <c r="H250" s="8"/>
      <c r="I250" s="8"/>
      <c r="J250" s="8"/>
      <c r="K250" s="8"/>
      <c r="L250" s="8"/>
      <c r="M250" s="8"/>
      <c r="N250" s="8"/>
      <c r="O250" s="8"/>
      <c r="P250" s="8"/>
      <c r="Q250" s="8"/>
      <c r="R250" s="8"/>
      <c r="S250" s="197"/>
      <c r="T250" s="144"/>
      <c r="U250" s="8"/>
      <c r="V250" s="8"/>
      <c r="W250" s="8"/>
      <c r="X250" s="8"/>
      <c r="Y250" s="8"/>
      <c r="Z250" s="8"/>
      <c r="AA250" s="8"/>
      <c r="AB250" s="8"/>
      <c r="AC250" s="8"/>
      <c r="AD250" s="144"/>
      <c r="AE250" s="144"/>
    </row>
    <row r="251">
      <c r="A251" s="211"/>
      <c r="B251" s="8"/>
      <c r="C251" s="8"/>
      <c r="D251" s="8"/>
      <c r="E251" s="8"/>
      <c r="F251" s="8"/>
      <c r="G251" s="8"/>
      <c r="H251" s="8"/>
      <c r="I251" s="8"/>
      <c r="J251" s="8"/>
      <c r="K251" s="8"/>
      <c r="L251" s="8"/>
      <c r="M251" s="8"/>
      <c r="N251" s="8"/>
      <c r="O251" s="8"/>
      <c r="P251" s="8"/>
      <c r="Q251" s="8"/>
      <c r="R251" s="8"/>
      <c r="S251" s="197"/>
      <c r="T251" s="144"/>
      <c r="U251" s="8"/>
      <c r="V251" s="8"/>
      <c r="W251" s="8"/>
      <c r="X251" s="8"/>
      <c r="Y251" s="8"/>
      <c r="Z251" s="8"/>
      <c r="AA251" s="8"/>
      <c r="AB251" s="8"/>
      <c r="AC251" s="8"/>
      <c r="AD251" s="144"/>
      <c r="AE251" s="144"/>
    </row>
    <row r="252">
      <c r="A252" s="211"/>
      <c r="B252" s="8"/>
      <c r="C252" s="8"/>
      <c r="D252" s="8"/>
      <c r="E252" s="8"/>
      <c r="F252" s="8"/>
      <c r="G252" s="8"/>
      <c r="H252" s="8"/>
      <c r="I252" s="8"/>
      <c r="J252" s="8"/>
      <c r="K252" s="8"/>
      <c r="L252" s="8"/>
      <c r="M252" s="8"/>
      <c r="N252" s="8"/>
      <c r="O252" s="8"/>
      <c r="P252" s="8"/>
      <c r="Q252" s="8"/>
      <c r="R252" s="8"/>
      <c r="S252" s="197"/>
      <c r="T252" s="144"/>
      <c r="U252" s="8"/>
      <c r="V252" s="8"/>
      <c r="W252" s="8"/>
      <c r="X252" s="8"/>
      <c r="Y252" s="8"/>
      <c r="Z252" s="8"/>
      <c r="AA252" s="8"/>
      <c r="AB252" s="8"/>
      <c r="AC252" s="8"/>
      <c r="AD252" s="144"/>
      <c r="AE252" s="144"/>
    </row>
    <row r="253">
      <c r="A253" s="211"/>
      <c r="B253" s="8"/>
      <c r="C253" s="8"/>
      <c r="D253" s="8"/>
      <c r="E253" s="8"/>
      <c r="F253" s="8"/>
      <c r="G253" s="8"/>
      <c r="H253" s="8"/>
      <c r="I253" s="8"/>
      <c r="J253" s="8"/>
      <c r="K253" s="8"/>
      <c r="L253" s="8"/>
      <c r="M253" s="8"/>
      <c r="N253" s="8"/>
      <c r="O253" s="8"/>
      <c r="P253" s="8"/>
      <c r="Q253" s="8"/>
      <c r="R253" s="8"/>
      <c r="S253" s="197"/>
      <c r="T253" s="144"/>
      <c r="U253" s="8"/>
      <c r="V253" s="8"/>
      <c r="W253" s="8"/>
      <c r="X253" s="8"/>
      <c r="Y253" s="8"/>
      <c r="Z253" s="8"/>
      <c r="AA253" s="8"/>
      <c r="AB253" s="8"/>
      <c r="AC253" s="8"/>
      <c r="AD253" s="144"/>
      <c r="AE253" s="144"/>
    </row>
    <row r="254">
      <c r="A254" s="211"/>
      <c r="B254" s="8"/>
      <c r="C254" s="8"/>
      <c r="D254" s="8"/>
      <c r="E254" s="8"/>
      <c r="F254" s="8"/>
      <c r="G254" s="8"/>
      <c r="H254" s="8"/>
      <c r="I254" s="8"/>
      <c r="J254" s="8"/>
      <c r="K254" s="8"/>
      <c r="L254" s="8"/>
      <c r="M254" s="8"/>
      <c r="N254" s="8"/>
      <c r="O254" s="8"/>
      <c r="P254" s="8"/>
      <c r="Q254" s="8"/>
      <c r="R254" s="8"/>
      <c r="S254" s="197"/>
      <c r="T254" s="144"/>
      <c r="U254" s="8"/>
      <c r="V254" s="8"/>
      <c r="W254" s="8"/>
      <c r="X254" s="8"/>
      <c r="Y254" s="8"/>
      <c r="Z254" s="8"/>
      <c r="AA254" s="8"/>
      <c r="AB254" s="8"/>
      <c r="AC254" s="8"/>
      <c r="AD254" s="144"/>
      <c r="AE254" s="144"/>
    </row>
    <row r="255">
      <c r="A255" s="211"/>
      <c r="B255" s="8"/>
      <c r="C255" s="8"/>
      <c r="D255" s="8"/>
      <c r="E255" s="8"/>
      <c r="F255" s="8"/>
      <c r="G255" s="8"/>
      <c r="H255" s="8"/>
      <c r="I255" s="8"/>
      <c r="J255" s="8"/>
      <c r="K255" s="8"/>
      <c r="L255" s="8"/>
      <c r="M255" s="8"/>
      <c r="N255" s="8"/>
      <c r="O255" s="8"/>
      <c r="P255" s="8"/>
      <c r="Q255" s="8"/>
      <c r="R255" s="8"/>
      <c r="S255" s="197"/>
      <c r="T255" s="144"/>
      <c r="U255" s="8"/>
      <c r="V255" s="8"/>
      <c r="W255" s="8"/>
      <c r="X255" s="8"/>
      <c r="Y255" s="8"/>
      <c r="Z255" s="8"/>
      <c r="AA255" s="8"/>
      <c r="AB255" s="8"/>
      <c r="AC255" s="8"/>
      <c r="AD255" s="144"/>
      <c r="AE255" s="144"/>
    </row>
    <row r="256">
      <c r="A256" s="211"/>
      <c r="B256" s="8"/>
      <c r="C256" s="8"/>
      <c r="D256" s="8"/>
      <c r="E256" s="8"/>
      <c r="F256" s="8"/>
      <c r="G256" s="8"/>
      <c r="H256" s="8"/>
      <c r="I256" s="8"/>
      <c r="J256" s="8"/>
      <c r="K256" s="8"/>
      <c r="L256" s="8"/>
      <c r="M256" s="8"/>
      <c r="N256" s="8"/>
      <c r="O256" s="8"/>
      <c r="P256" s="8"/>
      <c r="Q256" s="8"/>
      <c r="R256" s="8"/>
      <c r="S256" s="197"/>
      <c r="T256" s="144"/>
      <c r="U256" s="8"/>
      <c r="V256" s="8"/>
      <c r="W256" s="8"/>
      <c r="X256" s="8"/>
      <c r="Y256" s="8"/>
      <c r="Z256" s="8"/>
      <c r="AA256" s="8"/>
      <c r="AB256" s="8"/>
      <c r="AC256" s="8"/>
      <c r="AD256" s="144"/>
      <c r="AE256" s="144"/>
    </row>
    <row r="257">
      <c r="A257" s="211"/>
      <c r="B257" s="8"/>
      <c r="C257" s="8"/>
      <c r="D257" s="8"/>
      <c r="E257" s="8"/>
      <c r="F257" s="8"/>
      <c r="G257" s="8"/>
      <c r="H257" s="8"/>
      <c r="I257" s="8"/>
      <c r="J257" s="8"/>
      <c r="K257" s="8"/>
      <c r="L257" s="8"/>
      <c r="M257" s="8"/>
      <c r="N257" s="8"/>
      <c r="O257" s="8"/>
      <c r="P257" s="8"/>
      <c r="Q257" s="8"/>
      <c r="R257" s="8"/>
      <c r="S257" s="197"/>
      <c r="T257" s="144"/>
      <c r="U257" s="8"/>
      <c r="V257" s="8"/>
      <c r="W257" s="8"/>
      <c r="X257" s="8"/>
      <c r="Y257" s="8"/>
      <c r="Z257" s="8"/>
      <c r="AA257" s="8"/>
      <c r="AB257" s="8"/>
      <c r="AC257" s="8"/>
      <c r="AD257" s="144"/>
      <c r="AE257" s="144"/>
    </row>
    <row r="258">
      <c r="A258" s="211"/>
      <c r="B258" s="8"/>
      <c r="C258" s="8"/>
      <c r="D258" s="8"/>
      <c r="E258" s="8"/>
      <c r="F258" s="8"/>
      <c r="G258" s="8"/>
      <c r="H258" s="8"/>
      <c r="I258" s="8"/>
      <c r="J258" s="8"/>
      <c r="K258" s="8"/>
      <c r="L258" s="8"/>
      <c r="M258" s="8"/>
      <c r="N258" s="8"/>
      <c r="O258" s="8"/>
      <c r="P258" s="8"/>
      <c r="Q258" s="8"/>
      <c r="R258" s="8"/>
      <c r="S258" s="197"/>
      <c r="T258" s="144"/>
      <c r="U258" s="8"/>
      <c r="V258" s="8"/>
      <c r="W258" s="8"/>
      <c r="X258" s="8"/>
      <c r="Y258" s="8"/>
      <c r="Z258" s="8"/>
      <c r="AA258" s="8"/>
      <c r="AB258" s="8"/>
      <c r="AC258" s="8"/>
      <c r="AD258" s="144"/>
      <c r="AE258" s="144"/>
    </row>
    <row r="259">
      <c r="A259" s="211"/>
      <c r="B259" s="8"/>
      <c r="C259" s="8"/>
      <c r="D259" s="8"/>
      <c r="E259" s="8"/>
      <c r="F259" s="8"/>
      <c r="G259" s="8"/>
      <c r="H259" s="8"/>
      <c r="I259" s="8"/>
      <c r="J259" s="8"/>
      <c r="K259" s="8"/>
      <c r="L259" s="8"/>
      <c r="M259" s="8"/>
      <c r="N259" s="8"/>
      <c r="O259" s="8"/>
      <c r="P259" s="8"/>
      <c r="Q259" s="8"/>
      <c r="R259" s="8"/>
      <c r="S259" s="197"/>
      <c r="T259" s="144"/>
      <c r="U259" s="8"/>
      <c r="V259" s="8"/>
      <c r="W259" s="8"/>
      <c r="X259" s="8"/>
      <c r="Y259" s="8"/>
      <c r="Z259" s="8"/>
      <c r="AA259" s="8"/>
      <c r="AB259" s="8"/>
      <c r="AC259" s="8"/>
      <c r="AD259" s="144"/>
      <c r="AE259" s="144"/>
    </row>
    <row r="260">
      <c r="A260" s="211"/>
      <c r="B260" s="8"/>
      <c r="C260" s="8"/>
      <c r="D260" s="8"/>
      <c r="E260" s="8"/>
      <c r="F260" s="8"/>
      <c r="G260" s="8"/>
      <c r="H260" s="8"/>
      <c r="I260" s="8"/>
      <c r="J260" s="8"/>
      <c r="K260" s="8"/>
      <c r="L260" s="8"/>
      <c r="M260" s="8"/>
      <c r="N260" s="8"/>
      <c r="O260" s="8"/>
      <c r="P260" s="8"/>
      <c r="Q260" s="8"/>
      <c r="R260" s="8"/>
      <c r="S260" s="197"/>
      <c r="T260" s="144"/>
      <c r="U260" s="8"/>
      <c r="V260" s="8"/>
      <c r="W260" s="8"/>
      <c r="X260" s="8"/>
      <c r="Y260" s="8"/>
      <c r="Z260" s="8"/>
      <c r="AA260" s="8"/>
      <c r="AB260" s="8"/>
      <c r="AC260" s="8"/>
      <c r="AD260" s="144"/>
      <c r="AE260" s="144"/>
    </row>
    <row r="261">
      <c r="A261" s="211"/>
      <c r="B261" s="8"/>
      <c r="C261" s="8"/>
      <c r="D261" s="8"/>
      <c r="E261" s="8"/>
      <c r="F261" s="8"/>
      <c r="G261" s="8"/>
      <c r="H261" s="8"/>
      <c r="I261" s="8"/>
      <c r="J261" s="8"/>
      <c r="K261" s="8"/>
      <c r="L261" s="8"/>
      <c r="M261" s="8"/>
      <c r="N261" s="8"/>
      <c r="O261" s="8"/>
      <c r="P261" s="8"/>
      <c r="Q261" s="8"/>
      <c r="R261" s="8"/>
      <c r="S261" s="197"/>
      <c r="T261" s="144"/>
      <c r="U261" s="8"/>
      <c r="V261" s="8"/>
      <c r="W261" s="8"/>
      <c r="X261" s="8"/>
      <c r="Y261" s="8"/>
      <c r="Z261" s="8"/>
      <c r="AA261" s="8"/>
      <c r="AB261" s="8"/>
      <c r="AC261" s="8"/>
      <c r="AD261" s="144"/>
      <c r="AE261" s="144"/>
    </row>
    <row r="262">
      <c r="A262" s="211"/>
      <c r="B262" s="8"/>
      <c r="C262" s="8"/>
      <c r="D262" s="8"/>
      <c r="E262" s="8"/>
      <c r="F262" s="8"/>
      <c r="G262" s="8"/>
      <c r="H262" s="8"/>
      <c r="I262" s="8"/>
      <c r="J262" s="8"/>
      <c r="K262" s="8"/>
      <c r="L262" s="8"/>
      <c r="M262" s="8"/>
      <c r="N262" s="8"/>
      <c r="O262" s="8"/>
      <c r="P262" s="8"/>
      <c r="Q262" s="8"/>
      <c r="R262" s="8"/>
      <c r="S262" s="197"/>
      <c r="T262" s="144"/>
      <c r="U262" s="8"/>
      <c r="V262" s="8"/>
      <c r="W262" s="8"/>
      <c r="X262" s="8"/>
      <c r="Y262" s="8"/>
      <c r="Z262" s="8"/>
      <c r="AA262" s="8"/>
      <c r="AB262" s="8"/>
      <c r="AC262" s="8"/>
      <c r="AD262" s="144"/>
      <c r="AE262" s="144"/>
    </row>
    <row r="263">
      <c r="A263" s="211"/>
      <c r="B263" s="8"/>
      <c r="C263" s="8"/>
      <c r="D263" s="8"/>
      <c r="E263" s="8"/>
      <c r="F263" s="8"/>
      <c r="G263" s="8"/>
      <c r="H263" s="8"/>
      <c r="I263" s="8"/>
      <c r="J263" s="8"/>
      <c r="K263" s="8"/>
      <c r="L263" s="8"/>
      <c r="M263" s="8"/>
      <c r="N263" s="8"/>
      <c r="O263" s="8"/>
      <c r="P263" s="8"/>
      <c r="Q263" s="8"/>
      <c r="R263" s="8"/>
      <c r="S263" s="197"/>
      <c r="T263" s="144"/>
      <c r="U263" s="8"/>
      <c r="V263" s="8"/>
      <c r="W263" s="8"/>
      <c r="X263" s="8"/>
      <c r="Y263" s="8"/>
      <c r="Z263" s="8"/>
      <c r="AA263" s="8"/>
      <c r="AB263" s="8"/>
      <c r="AC263" s="8"/>
      <c r="AD263" s="144"/>
      <c r="AE263" s="144"/>
    </row>
    <row r="264">
      <c r="A264" s="211"/>
      <c r="B264" s="8"/>
      <c r="C264" s="8"/>
      <c r="D264" s="8"/>
      <c r="E264" s="8"/>
      <c r="F264" s="8"/>
      <c r="G264" s="8"/>
      <c r="H264" s="8"/>
      <c r="I264" s="8"/>
      <c r="J264" s="8"/>
      <c r="K264" s="8"/>
      <c r="L264" s="8"/>
      <c r="M264" s="8"/>
      <c r="N264" s="8"/>
      <c r="O264" s="8"/>
      <c r="P264" s="8"/>
      <c r="Q264" s="8"/>
      <c r="R264" s="8"/>
      <c r="S264" s="197"/>
      <c r="T264" s="144"/>
      <c r="U264" s="8"/>
      <c r="V264" s="8"/>
      <c r="W264" s="8"/>
      <c r="X264" s="8"/>
      <c r="Y264" s="8"/>
      <c r="Z264" s="8"/>
      <c r="AA264" s="8"/>
      <c r="AB264" s="8"/>
      <c r="AC264" s="8"/>
      <c r="AD264" s="144"/>
      <c r="AE264" s="144"/>
    </row>
    <row r="265">
      <c r="A265" s="211"/>
      <c r="B265" s="8"/>
      <c r="C265" s="8"/>
      <c r="D265" s="8"/>
      <c r="E265" s="8"/>
      <c r="F265" s="8"/>
      <c r="G265" s="8"/>
      <c r="H265" s="8"/>
      <c r="I265" s="8"/>
      <c r="J265" s="8"/>
      <c r="K265" s="8"/>
      <c r="L265" s="8"/>
      <c r="M265" s="8"/>
      <c r="N265" s="8"/>
      <c r="O265" s="8"/>
      <c r="P265" s="8"/>
      <c r="Q265" s="8"/>
      <c r="R265" s="8"/>
      <c r="S265" s="197"/>
      <c r="T265" s="144"/>
      <c r="U265" s="8"/>
      <c r="V265" s="8"/>
      <c r="W265" s="8"/>
      <c r="X265" s="8"/>
      <c r="Y265" s="8"/>
      <c r="Z265" s="8"/>
      <c r="AA265" s="8"/>
      <c r="AB265" s="8"/>
      <c r="AC265" s="8"/>
      <c r="AD265" s="144"/>
      <c r="AE265" s="144"/>
    </row>
    <row r="266">
      <c r="A266" s="211"/>
      <c r="B266" s="8"/>
      <c r="C266" s="8"/>
      <c r="D266" s="8"/>
      <c r="E266" s="8"/>
      <c r="F266" s="8"/>
      <c r="G266" s="8"/>
      <c r="H266" s="8"/>
      <c r="I266" s="8"/>
      <c r="J266" s="8"/>
      <c r="K266" s="8"/>
      <c r="L266" s="8"/>
      <c r="M266" s="8"/>
      <c r="N266" s="8"/>
      <c r="O266" s="8"/>
      <c r="P266" s="8"/>
      <c r="Q266" s="8"/>
      <c r="R266" s="8"/>
      <c r="S266" s="197"/>
      <c r="T266" s="144"/>
      <c r="U266" s="8"/>
      <c r="V266" s="8"/>
      <c r="W266" s="8"/>
      <c r="X266" s="8"/>
      <c r="Y266" s="8"/>
      <c r="Z266" s="8"/>
      <c r="AA266" s="8"/>
      <c r="AB266" s="8"/>
      <c r="AC266" s="8"/>
      <c r="AD266" s="144"/>
      <c r="AE266" s="144"/>
    </row>
    <row r="267">
      <c r="A267" s="211"/>
      <c r="B267" s="8"/>
      <c r="C267" s="8"/>
      <c r="D267" s="8"/>
      <c r="E267" s="8"/>
      <c r="F267" s="8"/>
      <c r="G267" s="8"/>
      <c r="H267" s="8"/>
      <c r="I267" s="8"/>
      <c r="J267" s="8"/>
      <c r="K267" s="8"/>
      <c r="L267" s="8"/>
      <c r="M267" s="8"/>
      <c r="N267" s="8"/>
      <c r="O267" s="8"/>
      <c r="P267" s="8"/>
      <c r="Q267" s="8"/>
      <c r="R267" s="8"/>
      <c r="S267" s="197"/>
      <c r="T267" s="144"/>
      <c r="U267" s="8"/>
      <c r="V267" s="8"/>
      <c r="W267" s="8"/>
      <c r="X267" s="8"/>
      <c r="Y267" s="8"/>
      <c r="Z267" s="8"/>
      <c r="AA267" s="8"/>
      <c r="AB267" s="8"/>
      <c r="AC267" s="8"/>
      <c r="AD267" s="144"/>
      <c r="AE267" s="144"/>
    </row>
    <row r="268">
      <c r="A268" s="211"/>
      <c r="B268" s="8"/>
      <c r="C268" s="8"/>
      <c r="D268" s="8"/>
      <c r="E268" s="8"/>
      <c r="F268" s="8"/>
      <c r="G268" s="8"/>
      <c r="H268" s="8"/>
      <c r="I268" s="8"/>
      <c r="J268" s="8"/>
      <c r="K268" s="8"/>
      <c r="L268" s="8"/>
      <c r="M268" s="8"/>
      <c r="N268" s="8"/>
      <c r="O268" s="8"/>
      <c r="P268" s="8"/>
      <c r="Q268" s="8"/>
      <c r="R268" s="8"/>
      <c r="S268" s="197"/>
      <c r="T268" s="144"/>
      <c r="U268" s="8"/>
      <c r="V268" s="8"/>
      <c r="W268" s="8"/>
      <c r="X268" s="8"/>
      <c r="Y268" s="8"/>
      <c r="Z268" s="8"/>
      <c r="AA268" s="8"/>
      <c r="AB268" s="8"/>
      <c r="AC268" s="8"/>
      <c r="AD268" s="144"/>
      <c r="AE268" s="144"/>
    </row>
    <row r="269">
      <c r="A269" s="211"/>
      <c r="B269" s="8"/>
      <c r="C269" s="8"/>
      <c r="D269" s="8"/>
      <c r="E269" s="8"/>
      <c r="F269" s="8"/>
      <c r="G269" s="8"/>
      <c r="H269" s="8"/>
      <c r="I269" s="8"/>
      <c r="J269" s="8"/>
      <c r="K269" s="8"/>
      <c r="L269" s="8"/>
      <c r="M269" s="8"/>
      <c r="N269" s="8"/>
      <c r="O269" s="8"/>
      <c r="P269" s="8"/>
      <c r="Q269" s="8"/>
      <c r="R269" s="8"/>
      <c r="S269" s="197"/>
      <c r="T269" s="144"/>
      <c r="U269" s="8"/>
      <c r="V269" s="8"/>
      <c r="W269" s="8"/>
      <c r="X269" s="8"/>
      <c r="Y269" s="8"/>
      <c r="Z269" s="8"/>
      <c r="AA269" s="8"/>
      <c r="AB269" s="8"/>
      <c r="AC269" s="8"/>
      <c r="AD269" s="144"/>
      <c r="AE269" s="144"/>
    </row>
    <row r="270">
      <c r="A270" s="211"/>
      <c r="B270" s="8"/>
      <c r="C270" s="8"/>
      <c r="D270" s="8"/>
      <c r="E270" s="8"/>
      <c r="F270" s="8"/>
      <c r="G270" s="8"/>
      <c r="H270" s="8"/>
      <c r="I270" s="8"/>
      <c r="J270" s="8"/>
      <c r="K270" s="8"/>
      <c r="L270" s="8"/>
      <c r="M270" s="8"/>
      <c r="N270" s="8"/>
      <c r="O270" s="8"/>
      <c r="P270" s="8"/>
      <c r="Q270" s="8"/>
      <c r="R270" s="8"/>
      <c r="S270" s="197"/>
      <c r="T270" s="144"/>
      <c r="U270" s="8"/>
      <c r="V270" s="8"/>
      <c r="W270" s="8"/>
      <c r="X270" s="8"/>
      <c r="Y270" s="8"/>
      <c r="Z270" s="8"/>
      <c r="AA270" s="8"/>
      <c r="AB270" s="8"/>
      <c r="AC270" s="8"/>
      <c r="AD270" s="144"/>
      <c r="AE270" s="144"/>
    </row>
    <row r="271">
      <c r="A271" s="211"/>
      <c r="B271" s="8"/>
      <c r="C271" s="8"/>
      <c r="D271" s="8"/>
      <c r="E271" s="8"/>
      <c r="F271" s="8"/>
      <c r="G271" s="8"/>
      <c r="H271" s="8"/>
      <c r="I271" s="8"/>
      <c r="J271" s="8"/>
      <c r="K271" s="8"/>
      <c r="L271" s="8"/>
      <c r="M271" s="8"/>
      <c r="N271" s="8"/>
      <c r="O271" s="8"/>
      <c r="P271" s="8"/>
      <c r="Q271" s="8"/>
      <c r="R271" s="8"/>
      <c r="S271" s="197"/>
      <c r="T271" s="144"/>
      <c r="U271" s="8"/>
      <c r="V271" s="8"/>
      <c r="W271" s="8"/>
      <c r="X271" s="8"/>
      <c r="Y271" s="8"/>
      <c r="Z271" s="8"/>
      <c r="AA271" s="8"/>
      <c r="AB271" s="8"/>
      <c r="AC271" s="8"/>
      <c r="AD271" s="144"/>
      <c r="AE271" s="144"/>
    </row>
    <row r="272">
      <c r="A272" s="211"/>
      <c r="B272" s="8"/>
      <c r="C272" s="8"/>
      <c r="D272" s="8"/>
      <c r="E272" s="8"/>
      <c r="F272" s="8"/>
      <c r="G272" s="8"/>
      <c r="H272" s="8"/>
      <c r="I272" s="8"/>
      <c r="J272" s="8"/>
      <c r="K272" s="8"/>
      <c r="L272" s="8"/>
      <c r="M272" s="8"/>
      <c r="N272" s="8"/>
      <c r="O272" s="8"/>
      <c r="P272" s="8"/>
      <c r="Q272" s="8"/>
      <c r="R272" s="8"/>
      <c r="S272" s="197"/>
      <c r="T272" s="144"/>
      <c r="U272" s="8"/>
      <c r="V272" s="8"/>
      <c r="W272" s="8"/>
      <c r="X272" s="8"/>
      <c r="Y272" s="8"/>
      <c r="Z272" s="8"/>
      <c r="AA272" s="8"/>
      <c r="AB272" s="8"/>
      <c r="AC272" s="8"/>
      <c r="AD272" s="144"/>
      <c r="AE272" s="144"/>
    </row>
    <row r="273">
      <c r="A273" s="211"/>
      <c r="B273" s="8"/>
      <c r="C273" s="8"/>
      <c r="D273" s="8"/>
      <c r="E273" s="8"/>
      <c r="F273" s="8"/>
      <c r="G273" s="8"/>
      <c r="H273" s="8"/>
      <c r="I273" s="8"/>
      <c r="J273" s="8"/>
      <c r="K273" s="8"/>
      <c r="L273" s="8"/>
      <c r="M273" s="8"/>
      <c r="N273" s="8"/>
      <c r="O273" s="8"/>
      <c r="P273" s="8"/>
      <c r="Q273" s="8"/>
      <c r="R273" s="8"/>
      <c r="S273" s="197"/>
      <c r="T273" s="144"/>
      <c r="U273" s="8"/>
      <c r="V273" s="8"/>
      <c r="W273" s="8"/>
      <c r="X273" s="8"/>
      <c r="Y273" s="8"/>
      <c r="Z273" s="8"/>
      <c r="AA273" s="8"/>
      <c r="AB273" s="8"/>
      <c r="AC273" s="8"/>
      <c r="AD273" s="144"/>
      <c r="AE273" s="144"/>
    </row>
    <row r="274">
      <c r="A274" s="211"/>
      <c r="B274" s="8"/>
      <c r="C274" s="8"/>
      <c r="D274" s="8"/>
      <c r="E274" s="8"/>
      <c r="F274" s="8"/>
      <c r="G274" s="8"/>
      <c r="H274" s="8"/>
      <c r="I274" s="8"/>
      <c r="J274" s="8"/>
      <c r="K274" s="8"/>
      <c r="L274" s="8"/>
      <c r="M274" s="8"/>
      <c r="N274" s="8"/>
      <c r="O274" s="8"/>
      <c r="P274" s="8"/>
      <c r="Q274" s="8"/>
      <c r="R274" s="8"/>
      <c r="S274" s="197"/>
      <c r="T274" s="144"/>
      <c r="U274" s="8"/>
      <c r="V274" s="8"/>
      <c r="W274" s="8"/>
      <c r="X274" s="8"/>
      <c r="Y274" s="8"/>
      <c r="Z274" s="8"/>
      <c r="AA274" s="8"/>
      <c r="AB274" s="8"/>
      <c r="AC274" s="8"/>
      <c r="AD274" s="144"/>
      <c r="AE274" s="144"/>
    </row>
    <row r="275">
      <c r="A275" s="211"/>
      <c r="B275" s="8"/>
      <c r="C275" s="8"/>
      <c r="D275" s="8"/>
      <c r="E275" s="8"/>
      <c r="F275" s="8"/>
      <c r="G275" s="8"/>
      <c r="H275" s="8"/>
      <c r="I275" s="8"/>
      <c r="J275" s="8"/>
      <c r="K275" s="8"/>
      <c r="L275" s="8"/>
      <c r="M275" s="8"/>
      <c r="N275" s="8"/>
      <c r="O275" s="8"/>
      <c r="P275" s="8"/>
      <c r="Q275" s="8"/>
      <c r="R275" s="8"/>
      <c r="S275" s="197"/>
      <c r="T275" s="144"/>
      <c r="U275" s="8"/>
      <c r="V275" s="8"/>
      <c r="W275" s="8"/>
      <c r="X275" s="8"/>
      <c r="Y275" s="8"/>
      <c r="Z275" s="8"/>
      <c r="AA275" s="8"/>
      <c r="AB275" s="8"/>
      <c r="AC275" s="8"/>
      <c r="AD275" s="144"/>
      <c r="AE275" s="144"/>
    </row>
    <row r="276">
      <c r="A276" s="211"/>
      <c r="B276" s="8"/>
      <c r="C276" s="8"/>
      <c r="D276" s="8"/>
      <c r="E276" s="8"/>
      <c r="F276" s="8"/>
      <c r="G276" s="8"/>
      <c r="H276" s="8"/>
      <c r="I276" s="8"/>
      <c r="J276" s="8"/>
      <c r="K276" s="8"/>
      <c r="L276" s="8"/>
      <c r="M276" s="8"/>
      <c r="N276" s="8"/>
      <c r="O276" s="8"/>
      <c r="P276" s="8"/>
      <c r="Q276" s="8"/>
      <c r="R276" s="8"/>
      <c r="S276" s="197"/>
      <c r="T276" s="144"/>
      <c r="U276" s="8"/>
      <c r="V276" s="8"/>
      <c r="W276" s="8"/>
      <c r="X276" s="8"/>
      <c r="Y276" s="8"/>
      <c r="Z276" s="8"/>
      <c r="AA276" s="8"/>
      <c r="AB276" s="8"/>
      <c r="AC276" s="8"/>
      <c r="AD276" s="144"/>
      <c r="AE276" s="144"/>
    </row>
    <row r="277">
      <c r="A277" s="211"/>
      <c r="B277" s="8"/>
      <c r="C277" s="8"/>
      <c r="D277" s="8"/>
      <c r="E277" s="8"/>
      <c r="F277" s="8"/>
      <c r="G277" s="8"/>
      <c r="H277" s="8"/>
      <c r="I277" s="8"/>
      <c r="J277" s="8"/>
      <c r="K277" s="8"/>
      <c r="L277" s="8"/>
      <c r="M277" s="8"/>
      <c r="N277" s="8"/>
      <c r="O277" s="8"/>
      <c r="P277" s="8"/>
      <c r="Q277" s="8"/>
      <c r="R277" s="8"/>
      <c r="S277" s="197"/>
      <c r="T277" s="144"/>
      <c r="U277" s="8"/>
      <c r="V277" s="8"/>
      <c r="W277" s="8"/>
      <c r="X277" s="8"/>
      <c r="Y277" s="8"/>
      <c r="Z277" s="8"/>
      <c r="AA277" s="8"/>
      <c r="AB277" s="8"/>
      <c r="AC277" s="8"/>
      <c r="AD277" s="144"/>
      <c r="AE277" s="144"/>
    </row>
    <row r="278">
      <c r="A278" s="211"/>
      <c r="B278" s="8"/>
      <c r="C278" s="8"/>
      <c r="D278" s="8"/>
      <c r="E278" s="8"/>
      <c r="F278" s="8"/>
      <c r="G278" s="8"/>
      <c r="H278" s="8"/>
      <c r="I278" s="8"/>
      <c r="J278" s="8"/>
      <c r="K278" s="8"/>
      <c r="L278" s="8"/>
      <c r="M278" s="8"/>
      <c r="N278" s="8"/>
      <c r="O278" s="8"/>
      <c r="P278" s="8"/>
      <c r="Q278" s="8"/>
      <c r="R278" s="8"/>
      <c r="S278" s="197"/>
      <c r="T278" s="144"/>
      <c r="U278" s="8"/>
      <c r="V278" s="8"/>
      <c r="W278" s="8"/>
      <c r="X278" s="8"/>
      <c r="Y278" s="8"/>
      <c r="Z278" s="8"/>
      <c r="AA278" s="8"/>
      <c r="AB278" s="8"/>
      <c r="AC278" s="8"/>
      <c r="AD278" s="144"/>
      <c r="AE278" s="144"/>
    </row>
    <row r="279">
      <c r="A279" s="211"/>
      <c r="B279" s="8"/>
      <c r="C279" s="8"/>
      <c r="D279" s="8"/>
      <c r="E279" s="8"/>
      <c r="F279" s="8"/>
      <c r="G279" s="8"/>
      <c r="H279" s="8"/>
      <c r="I279" s="8"/>
      <c r="J279" s="8"/>
      <c r="K279" s="8"/>
      <c r="L279" s="8"/>
      <c r="M279" s="8"/>
      <c r="N279" s="8"/>
      <c r="O279" s="8"/>
      <c r="P279" s="8"/>
      <c r="Q279" s="8"/>
      <c r="R279" s="8"/>
      <c r="S279" s="197"/>
      <c r="T279" s="144"/>
      <c r="U279" s="8"/>
      <c r="V279" s="8"/>
      <c r="W279" s="8"/>
      <c r="X279" s="8"/>
      <c r="Y279" s="8"/>
      <c r="Z279" s="8"/>
      <c r="AA279" s="8"/>
      <c r="AB279" s="8"/>
      <c r="AC279" s="8"/>
      <c r="AD279" s="144"/>
      <c r="AE279" s="144"/>
    </row>
    <row r="280">
      <c r="A280" s="211"/>
      <c r="B280" s="8"/>
      <c r="C280" s="8"/>
      <c r="D280" s="8"/>
      <c r="E280" s="8"/>
      <c r="F280" s="8"/>
      <c r="G280" s="8"/>
      <c r="H280" s="8"/>
      <c r="I280" s="8"/>
      <c r="J280" s="8"/>
      <c r="K280" s="8"/>
      <c r="L280" s="8"/>
      <c r="M280" s="8"/>
      <c r="N280" s="8"/>
      <c r="O280" s="8"/>
      <c r="P280" s="8"/>
      <c r="Q280" s="8"/>
      <c r="R280" s="8"/>
      <c r="S280" s="197"/>
      <c r="T280" s="144"/>
      <c r="U280" s="8"/>
      <c r="V280" s="8"/>
      <c r="W280" s="8"/>
      <c r="X280" s="8"/>
      <c r="Y280" s="8"/>
      <c r="Z280" s="8"/>
      <c r="AA280" s="8"/>
      <c r="AB280" s="8"/>
      <c r="AC280" s="8"/>
      <c r="AD280" s="144"/>
      <c r="AE280" s="144"/>
    </row>
    <row r="281">
      <c r="A281" s="211"/>
      <c r="B281" s="8"/>
      <c r="C281" s="8"/>
      <c r="D281" s="8"/>
      <c r="E281" s="8"/>
      <c r="F281" s="8"/>
      <c r="G281" s="8"/>
      <c r="H281" s="8"/>
      <c r="I281" s="8"/>
      <c r="J281" s="8"/>
      <c r="K281" s="8"/>
      <c r="L281" s="8"/>
      <c r="M281" s="8"/>
      <c r="N281" s="8"/>
      <c r="O281" s="8"/>
      <c r="P281" s="8"/>
      <c r="Q281" s="8"/>
      <c r="R281" s="8"/>
      <c r="S281" s="197"/>
      <c r="T281" s="144"/>
      <c r="U281" s="8"/>
      <c r="V281" s="8"/>
      <c r="W281" s="8"/>
      <c r="X281" s="8"/>
      <c r="Y281" s="8"/>
      <c r="Z281" s="8"/>
      <c r="AA281" s="8"/>
      <c r="AB281" s="8"/>
      <c r="AC281" s="8"/>
      <c r="AD281" s="144"/>
      <c r="AE281" s="144"/>
    </row>
    <row r="282">
      <c r="A282" s="211"/>
      <c r="B282" s="8"/>
      <c r="C282" s="8"/>
      <c r="D282" s="8"/>
      <c r="E282" s="8"/>
      <c r="F282" s="8"/>
      <c r="G282" s="8"/>
      <c r="H282" s="8"/>
      <c r="I282" s="8"/>
      <c r="J282" s="8"/>
      <c r="K282" s="8"/>
      <c r="L282" s="8"/>
      <c r="M282" s="8"/>
      <c r="N282" s="8"/>
      <c r="O282" s="8"/>
      <c r="P282" s="8"/>
      <c r="Q282" s="8"/>
      <c r="R282" s="8"/>
      <c r="S282" s="197"/>
      <c r="T282" s="144"/>
      <c r="U282" s="8"/>
      <c r="V282" s="8"/>
      <c r="W282" s="8"/>
      <c r="X282" s="8"/>
      <c r="Y282" s="8"/>
      <c r="Z282" s="8"/>
      <c r="AA282" s="8"/>
      <c r="AB282" s="8"/>
      <c r="AC282" s="8"/>
      <c r="AD282" s="144"/>
      <c r="AE282" s="144"/>
    </row>
    <row r="283">
      <c r="A283" s="211"/>
      <c r="B283" s="8"/>
      <c r="C283" s="8"/>
      <c r="D283" s="8"/>
      <c r="E283" s="8"/>
      <c r="F283" s="8"/>
      <c r="G283" s="8"/>
      <c r="H283" s="8"/>
      <c r="I283" s="8"/>
      <c r="J283" s="8"/>
      <c r="K283" s="8"/>
      <c r="L283" s="8"/>
      <c r="M283" s="8"/>
      <c r="N283" s="8"/>
      <c r="O283" s="8"/>
      <c r="P283" s="8"/>
      <c r="Q283" s="8"/>
      <c r="R283" s="8"/>
      <c r="S283" s="197"/>
      <c r="T283" s="144"/>
      <c r="U283" s="8"/>
      <c r="V283" s="8"/>
      <c r="W283" s="8"/>
      <c r="X283" s="8"/>
      <c r="Y283" s="8"/>
      <c r="Z283" s="8"/>
      <c r="AA283" s="8"/>
      <c r="AB283" s="8"/>
      <c r="AC283" s="8"/>
      <c r="AD283" s="144"/>
      <c r="AE283" s="144"/>
    </row>
    <row r="284">
      <c r="A284" s="211"/>
      <c r="B284" s="8"/>
      <c r="C284" s="8"/>
      <c r="D284" s="8"/>
      <c r="E284" s="8"/>
      <c r="F284" s="8"/>
      <c r="G284" s="8"/>
      <c r="H284" s="8"/>
      <c r="I284" s="8"/>
      <c r="J284" s="8"/>
      <c r="K284" s="8"/>
      <c r="L284" s="8"/>
      <c r="M284" s="8"/>
      <c r="N284" s="8"/>
      <c r="O284" s="8"/>
      <c r="P284" s="8"/>
      <c r="Q284" s="8"/>
      <c r="R284" s="8"/>
      <c r="S284" s="197"/>
      <c r="T284" s="144"/>
      <c r="U284" s="8"/>
      <c r="V284" s="8"/>
      <c r="W284" s="8"/>
      <c r="X284" s="8"/>
      <c r="Y284" s="8"/>
      <c r="Z284" s="8"/>
      <c r="AA284" s="8"/>
      <c r="AB284" s="8"/>
      <c r="AC284" s="8"/>
      <c r="AD284" s="144"/>
      <c r="AE284" s="144"/>
    </row>
    <row r="285">
      <c r="A285" s="211"/>
      <c r="B285" s="8"/>
      <c r="C285" s="8"/>
      <c r="D285" s="8"/>
      <c r="E285" s="8"/>
      <c r="F285" s="8"/>
      <c r="G285" s="8"/>
      <c r="H285" s="8"/>
      <c r="I285" s="8"/>
      <c r="J285" s="8"/>
      <c r="K285" s="8"/>
      <c r="L285" s="8"/>
      <c r="M285" s="8"/>
      <c r="N285" s="8"/>
      <c r="O285" s="8"/>
      <c r="P285" s="8"/>
      <c r="Q285" s="8"/>
      <c r="R285" s="8"/>
      <c r="S285" s="197"/>
      <c r="T285" s="144"/>
      <c r="U285" s="8"/>
      <c r="V285" s="8"/>
      <c r="W285" s="8"/>
      <c r="X285" s="8"/>
      <c r="Y285" s="8"/>
      <c r="Z285" s="8"/>
      <c r="AA285" s="8"/>
      <c r="AB285" s="8"/>
      <c r="AC285" s="8"/>
      <c r="AD285" s="144"/>
      <c r="AE285" s="144"/>
    </row>
    <row r="286">
      <c r="A286" s="211"/>
      <c r="B286" s="8"/>
      <c r="C286" s="8"/>
      <c r="D286" s="8"/>
      <c r="E286" s="8"/>
      <c r="F286" s="8"/>
      <c r="G286" s="8"/>
      <c r="H286" s="8"/>
      <c r="I286" s="8"/>
      <c r="J286" s="8"/>
      <c r="K286" s="8"/>
      <c r="L286" s="8"/>
      <c r="M286" s="8"/>
      <c r="N286" s="8"/>
      <c r="O286" s="8"/>
      <c r="P286" s="8"/>
      <c r="Q286" s="8"/>
      <c r="R286" s="8"/>
      <c r="S286" s="197"/>
      <c r="T286" s="144"/>
      <c r="U286" s="8"/>
      <c r="V286" s="8"/>
      <c r="W286" s="8"/>
      <c r="X286" s="8"/>
      <c r="Y286" s="8"/>
      <c r="Z286" s="8"/>
      <c r="AA286" s="8"/>
      <c r="AB286" s="8"/>
      <c r="AC286" s="8"/>
      <c r="AD286" s="144"/>
      <c r="AE286" s="144"/>
    </row>
    <row r="287">
      <c r="A287" s="211"/>
      <c r="B287" s="8"/>
      <c r="C287" s="8"/>
      <c r="D287" s="8"/>
      <c r="E287" s="8"/>
      <c r="F287" s="8"/>
      <c r="G287" s="8"/>
      <c r="H287" s="8"/>
      <c r="I287" s="8"/>
      <c r="J287" s="8"/>
      <c r="K287" s="8"/>
      <c r="L287" s="8"/>
      <c r="M287" s="8"/>
      <c r="N287" s="8"/>
      <c r="O287" s="8"/>
      <c r="P287" s="8"/>
      <c r="Q287" s="8"/>
      <c r="R287" s="8"/>
      <c r="S287" s="197"/>
      <c r="T287" s="144"/>
      <c r="U287" s="8"/>
      <c r="V287" s="8"/>
      <c r="W287" s="8"/>
      <c r="X287" s="8"/>
      <c r="Y287" s="8"/>
      <c r="Z287" s="8"/>
      <c r="AA287" s="8"/>
      <c r="AB287" s="8"/>
      <c r="AC287" s="8"/>
      <c r="AD287" s="144"/>
      <c r="AE287" s="144"/>
    </row>
    <row r="288">
      <c r="A288" s="211"/>
      <c r="B288" s="8"/>
      <c r="C288" s="8"/>
      <c r="D288" s="8"/>
      <c r="E288" s="8"/>
      <c r="F288" s="8"/>
      <c r="G288" s="8"/>
      <c r="H288" s="8"/>
      <c r="I288" s="8"/>
      <c r="J288" s="8"/>
      <c r="K288" s="8"/>
      <c r="L288" s="8"/>
      <c r="M288" s="8"/>
      <c r="N288" s="8"/>
      <c r="O288" s="8"/>
      <c r="P288" s="8"/>
      <c r="Q288" s="8"/>
      <c r="R288" s="8"/>
      <c r="S288" s="197"/>
      <c r="T288" s="144"/>
      <c r="U288" s="8"/>
      <c r="V288" s="8"/>
      <c r="W288" s="8"/>
      <c r="X288" s="8"/>
      <c r="Y288" s="8"/>
      <c r="Z288" s="8"/>
      <c r="AA288" s="8"/>
      <c r="AB288" s="8"/>
      <c r="AC288" s="8"/>
      <c r="AD288" s="144"/>
      <c r="AE288" s="144"/>
    </row>
    <row r="289">
      <c r="A289" s="211"/>
      <c r="B289" s="8"/>
      <c r="C289" s="8"/>
      <c r="D289" s="8"/>
      <c r="E289" s="8"/>
      <c r="F289" s="8"/>
      <c r="G289" s="8"/>
      <c r="H289" s="8"/>
      <c r="I289" s="8"/>
      <c r="J289" s="8"/>
      <c r="K289" s="8"/>
      <c r="L289" s="8"/>
      <c r="M289" s="8"/>
      <c r="N289" s="8"/>
      <c r="O289" s="8"/>
      <c r="P289" s="8"/>
      <c r="Q289" s="8"/>
      <c r="R289" s="8"/>
      <c r="S289" s="197"/>
      <c r="T289" s="144"/>
      <c r="U289" s="8"/>
      <c r="V289" s="8"/>
      <c r="W289" s="8"/>
      <c r="X289" s="8"/>
      <c r="Y289" s="8"/>
      <c r="Z289" s="8"/>
      <c r="AA289" s="8"/>
      <c r="AB289" s="8"/>
      <c r="AC289" s="8"/>
      <c r="AD289" s="144"/>
      <c r="AE289" s="144"/>
    </row>
    <row r="290">
      <c r="A290" s="211"/>
      <c r="B290" s="8"/>
      <c r="C290" s="8"/>
      <c r="D290" s="8"/>
      <c r="E290" s="8"/>
      <c r="F290" s="8"/>
      <c r="G290" s="8"/>
      <c r="H290" s="8"/>
      <c r="I290" s="8"/>
      <c r="J290" s="8"/>
      <c r="K290" s="8"/>
      <c r="L290" s="8"/>
      <c r="M290" s="8"/>
      <c r="N290" s="8"/>
      <c r="O290" s="8"/>
      <c r="P290" s="8"/>
      <c r="Q290" s="8"/>
      <c r="R290" s="8"/>
      <c r="S290" s="197"/>
      <c r="T290" s="144"/>
      <c r="U290" s="8"/>
      <c r="V290" s="8"/>
      <c r="W290" s="8"/>
      <c r="X290" s="8"/>
      <c r="Y290" s="8"/>
      <c r="Z290" s="8"/>
      <c r="AA290" s="8"/>
      <c r="AB290" s="8"/>
      <c r="AC290" s="8"/>
      <c r="AD290" s="144"/>
      <c r="AE290" s="144"/>
    </row>
    <row r="291">
      <c r="A291" s="211"/>
      <c r="B291" s="8"/>
      <c r="C291" s="8"/>
      <c r="D291" s="8"/>
      <c r="E291" s="8"/>
      <c r="F291" s="8"/>
      <c r="G291" s="8"/>
      <c r="H291" s="8"/>
      <c r="I291" s="8"/>
      <c r="J291" s="8"/>
      <c r="K291" s="8"/>
      <c r="L291" s="8"/>
      <c r="M291" s="8"/>
      <c r="N291" s="8"/>
      <c r="O291" s="8"/>
      <c r="P291" s="8"/>
      <c r="Q291" s="8"/>
      <c r="R291" s="8"/>
      <c r="S291" s="197"/>
      <c r="T291" s="144"/>
      <c r="U291" s="8"/>
      <c r="V291" s="8"/>
      <c r="W291" s="8"/>
      <c r="X291" s="8"/>
      <c r="Y291" s="8"/>
      <c r="Z291" s="8"/>
      <c r="AA291" s="8"/>
      <c r="AB291" s="8"/>
      <c r="AC291" s="8"/>
      <c r="AD291" s="144"/>
      <c r="AE291" s="144"/>
    </row>
    <row r="292">
      <c r="A292" s="211"/>
      <c r="B292" s="8"/>
      <c r="C292" s="8"/>
      <c r="D292" s="8"/>
      <c r="E292" s="8"/>
      <c r="F292" s="8"/>
      <c r="G292" s="8"/>
      <c r="H292" s="8"/>
      <c r="I292" s="8"/>
      <c r="J292" s="8"/>
      <c r="K292" s="8"/>
      <c r="L292" s="8"/>
      <c r="M292" s="8"/>
      <c r="N292" s="8"/>
      <c r="O292" s="8"/>
      <c r="P292" s="8"/>
      <c r="Q292" s="8"/>
      <c r="R292" s="8"/>
      <c r="S292" s="197"/>
      <c r="T292" s="144"/>
      <c r="U292" s="8"/>
      <c r="V292" s="8"/>
      <c r="W292" s="8"/>
      <c r="X292" s="8"/>
      <c r="Y292" s="8"/>
      <c r="Z292" s="8"/>
      <c r="AA292" s="8"/>
      <c r="AB292" s="8"/>
      <c r="AC292" s="8"/>
      <c r="AD292" s="144"/>
      <c r="AE292" s="144"/>
    </row>
    <row r="293">
      <c r="A293" s="211"/>
      <c r="B293" s="8"/>
      <c r="C293" s="8"/>
      <c r="D293" s="8"/>
      <c r="E293" s="8"/>
      <c r="F293" s="8"/>
      <c r="G293" s="8"/>
      <c r="H293" s="8"/>
      <c r="I293" s="8"/>
      <c r="J293" s="8"/>
      <c r="K293" s="8"/>
      <c r="L293" s="8"/>
      <c r="M293" s="8"/>
      <c r="N293" s="8"/>
      <c r="O293" s="8"/>
      <c r="P293" s="8"/>
      <c r="Q293" s="8"/>
      <c r="R293" s="8"/>
      <c r="S293" s="197"/>
      <c r="T293" s="144"/>
      <c r="U293" s="8"/>
      <c r="V293" s="8"/>
      <c r="W293" s="8"/>
      <c r="X293" s="8"/>
      <c r="Y293" s="8"/>
      <c r="Z293" s="8"/>
      <c r="AA293" s="8"/>
      <c r="AB293" s="8"/>
      <c r="AC293" s="8"/>
      <c r="AD293" s="144"/>
      <c r="AE293" s="144"/>
    </row>
    <row r="294">
      <c r="A294" s="211"/>
      <c r="B294" s="8"/>
      <c r="C294" s="8"/>
      <c r="D294" s="8"/>
      <c r="E294" s="8"/>
      <c r="F294" s="8"/>
      <c r="G294" s="8"/>
      <c r="H294" s="8"/>
      <c r="I294" s="8"/>
      <c r="J294" s="8"/>
      <c r="K294" s="8"/>
      <c r="L294" s="8"/>
      <c r="M294" s="8"/>
      <c r="N294" s="8"/>
      <c r="O294" s="8"/>
      <c r="P294" s="8"/>
      <c r="Q294" s="8"/>
      <c r="R294" s="8"/>
      <c r="S294" s="197"/>
      <c r="T294" s="144"/>
      <c r="U294" s="8"/>
      <c r="V294" s="8"/>
      <c r="W294" s="8"/>
      <c r="X294" s="8"/>
      <c r="Y294" s="8"/>
      <c r="Z294" s="8"/>
      <c r="AA294" s="8"/>
      <c r="AB294" s="8"/>
      <c r="AC294" s="8"/>
      <c r="AD294" s="144"/>
      <c r="AE294" s="144"/>
    </row>
    <row r="295">
      <c r="A295" s="211"/>
      <c r="B295" s="8"/>
      <c r="C295" s="8"/>
      <c r="D295" s="8"/>
      <c r="E295" s="8"/>
      <c r="F295" s="8"/>
      <c r="G295" s="8"/>
      <c r="H295" s="8"/>
      <c r="I295" s="8"/>
      <c r="J295" s="8"/>
      <c r="K295" s="8"/>
      <c r="L295" s="8"/>
      <c r="M295" s="8"/>
      <c r="N295" s="8"/>
      <c r="O295" s="8"/>
      <c r="P295" s="8"/>
      <c r="Q295" s="8"/>
      <c r="R295" s="8"/>
      <c r="S295" s="197"/>
      <c r="T295" s="144"/>
      <c r="U295" s="8"/>
      <c r="V295" s="8"/>
      <c r="W295" s="8"/>
      <c r="X295" s="8"/>
      <c r="Y295" s="8"/>
      <c r="Z295" s="8"/>
      <c r="AA295" s="8"/>
      <c r="AB295" s="8"/>
      <c r="AC295" s="8"/>
      <c r="AD295" s="144"/>
      <c r="AE295" s="144"/>
    </row>
    <row r="296">
      <c r="A296" s="211"/>
      <c r="B296" s="8"/>
      <c r="C296" s="8"/>
      <c r="D296" s="8"/>
      <c r="E296" s="8"/>
      <c r="F296" s="8"/>
      <c r="G296" s="8"/>
      <c r="H296" s="8"/>
      <c r="I296" s="8"/>
      <c r="J296" s="8"/>
      <c r="K296" s="8"/>
      <c r="L296" s="8"/>
      <c r="M296" s="8"/>
      <c r="N296" s="8"/>
      <c r="O296" s="8"/>
      <c r="P296" s="8"/>
      <c r="Q296" s="8"/>
      <c r="R296" s="8"/>
      <c r="S296" s="197"/>
      <c r="T296" s="144"/>
      <c r="U296" s="8"/>
      <c r="V296" s="8"/>
      <c r="W296" s="8"/>
      <c r="X296" s="8"/>
      <c r="Y296" s="8"/>
      <c r="Z296" s="8"/>
      <c r="AA296" s="8"/>
      <c r="AB296" s="8"/>
      <c r="AC296" s="8"/>
      <c r="AD296" s="144"/>
      <c r="AE296" s="144"/>
    </row>
    <row r="297">
      <c r="A297" s="211"/>
      <c r="B297" s="8"/>
      <c r="C297" s="8"/>
      <c r="D297" s="8"/>
      <c r="E297" s="8"/>
      <c r="F297" s="8"/>
      <c r="G297" s="8"/>
      <c r="H297" s="8"/>
      <c r="I297" s="8"/>
      <c r="J297" s="8"/>
      <c r="K297" s="8"/>
      <c r="L297" s="8"/>
      <c r="M297" s="8"/>
      <c r="N297" s="8"/>
      <c r="O297" s="8"/>
      <c r="P297" s="8"/>
      <c r="Q297" s="8"/>
      <c r="R297" s="8"/>
      <c r="S297" s="197"/>
      <c r="T297" s="144"/>
      <c r="U297" s="8"/>
      <c r="V297" s="8"/>
      <c r="W297" s="8"/>
      <c r="X297" s="8"/>
      <c r="Y297" s="8"/>
      <c r="Z297" s="8"/>
      <c r="AA297" s="8"/>
      <c r="AB297" s="8"/>
      <c r="AC297" s="8"/>
      <c r="AD297" s="144"/>
      <c r="AE297" s="144"/>
    </row>
    <row r="298">
      <c r="A298" s="211"/>
      <c r="B298" s="8"/>
      <c r="C298" s="8"/>
      <c r="D298" s="8"/>
      <c r="E298" s="8"/>
      <c r="F298" s="8"/>
      <c r="G298" s="8"/>
      <c r="H298" s="8"/>
      <c r="I298" s="8"/>
      <c r="J298" s="8"/>
      <c r="K298" s="8"/>
      <c r="L298" s="8"/>
      <c r="M298" s="8"/>
      <c r="N298" s="8"/>
      <c r="O298" s="8"/>
      <c r="P298" s="8"/>
      <c r="Q298" s="8"/>
      <c r="R298" s="8"/>
      <c r="S298" s="197"/>
      <c r="T298" s="144"/>
      <c r="U298" s="8"/>
      <c r="V298" s="8"/>
      <c r="W298" s="8"/>
      <c r="X298" s="8"/>
      <c r="Y298" s="8"/>
      <c r="Z298" s="8"/>
      <c r="AA298" s="8"/>
      <c r="AB298" s="8"/>
      <c r="AC298" s="8"/>
      <c r="AD298" s="144"/>
      <c r="AE298" s="144"/>
    </row>
    <row r="299">
      <c r="A299" s="211"/>
      <c r="B299" s="8"/>
      <c r="C299" s="8"/>
      <c r="D299" s="8"/>
      <c r="E299" s="8"/>
      <c r="F299" s="8"/>
      <c r="G299" s="8"/>
      <c r="H299" s="8"/>
      <c r="I299" s="8"/>
      <c r="J299" s="8"/>
      <c r="K299" s="8"/>
      <c r="L299" s="8"/>
      <c r="M299" s="8"/>
      <c r="N299" s="8"/>
      <c r="O299" s="8"/>
      <c r="P299" s="8"/>
      <c r="Q299" s="8"/>
      <c r="R299" s="8"/>
      <c r="S299" s="197"/>
      <c r="T299" s="144"/>
      <c r="U299" s="8"/>
      <c r="V299" s="8"/>
      <c r="W299" s="8"/>
      <c r="X299" s="8"/>
      <c r="Y299" s="8"/>
      <c r="Z299" s="8"/>
      <c r="AA299" s="8"/>
      <c r="AB299" s="8"/>
      <c r="AC299" s="8"/>
      <c r="AD299" s="144"/>
      <c r="AE299" s="144"/>
    </row>
    <row r="300">
      <c r="A300" s="211"/>
      <c r="B300" s="8"/>
      <c r="C300" s="8"/>
      <c r="D300" s="8"/>
      <c r="E300" s="8"/>
      <c r="F300" s="8"/>
      <c r="G300" s="8"/>
      <c r="H300" s="8"/>
      <c r="I300" s="8"/>
      <c r="J300" s="8"/>
      <c r="K300" s="8"/>
      <c r="L300" s="8"/>
      <c r="M300" s="8"/>
      <c r="N300" s="8"/>
      <c r="O300" s="8"/>
      <c r="P300" s="8"/>
      <c r="Q300" s="8"/>
      <c r="R300" s="8"/>
      <c r="S300" s="197"/>
      <c r="T300" s="144"/>
      <c r="U300" s="8"/>
      <c r="V300" s="8"/>
      <c r="W300" s="8"/>
      <c r="X300" s="8"/>
      <c r="Y300" s="8"/>
      <c r="Z300" s="8"/>
      <c r="AA300" s="8"/>
      <c r="AB300" s="8"/>
      <c r="AC300" s="8"/>
      <c r="AD300" s="144"/>
      <c r="AE300" s="144"/>
    </row>
    <row r="301">
      <c r="A301" s="211"/>
      <c r="B301" s="8"/>
      <c r="C301" s="8"/>
      <c r="D301" s="8"/>
      <c r="E301" s="8"/>
      <c r="F301" s="8"/>
      <c r="G301" s="8"/>
      <c r="H301" s="8"/>
      <c r="I301" s="8"/>
      <c r="J301" s="8"/>
      <c r="K301" s="8"/>
      <c r="L301" s="8"/>
      <c r="M301" s="8"/>
      <c r="N301" s="8"/>
      <c r="O301" s="8"/>
      <c r="P301" s="8"/>
      <c r="Q301" s="8"/>
      <c r="R301" s="8"/>
      <c r="S301" s="197"/>
      <c r="T301" s="144"/>
      <c r="U301" s="8"/>
      <c r="V301" s="8"/>
      <c r="W301" s="8"/>
      <c r="X301" s="8"/>
      <c r="Y301" s="8"/>
      <c r="Z301" s="8"/>
      <c r="AA301" s="8"/>
      <c r="AB301" s="8"/>
      <c r="AC301" s="8"/>
      <c r="AD301" s="144"/>
      <c r="AE301" s="144"/>
    </row>
    <row r="302">
      <c r="A302" s="211"/>
      <c r="B302" s="8"/>
      <c r="C302" s="8"/>
      <c r="D302" s="8"/>
      <c r="E302" s="8"/>
      <c r="F302" s="8"/>
      <c r="G302" s="8"/>
      <c r="H302" s="8"/>
      <c r="I302" s="8"/>
      <c r="J302" s="8"/>
      <c r="K302" s="8"/>
      <c r="L302" s="8"/>
      <c r="M302" s="8"/>
      <c r="N302" s="8"/>
      <c r="O302" s="8"/>
      <c r="P302" s="8"/>
      <c r="Q302" s="8"/>
      <c r="R302" s="8"/>
      <c r="S302" s="197"/>
      <c r="T302" s="144"/>
      <c r="U302" s="8"/>
      <c r="V302" s="8"/>
      <c r="W302" s="8"/>
      <c r="X302" s="8"/>
      <c r="Y302" s="8"/>
      <c r="Z302" s="8"/>
      <c r="AA302" s="8"/>
      <c r="AB302" s="8"/>
      <c r="AC302" s="8"/>
      <c r="AD302" s="144"/>
      <c r="AE302" s="144"/>
    </row>
    <row r="303">
      <c r="A303" s="211"/>
      <c r="B303" s="8"/>
      <c r="C303" s="8"/>
      <c r="D303" s="8"/>
      <c r="E303" s="8"/>
      <c r="F303" s="8"/>
      <c r="G303" s="8"/>
      <c r="H303" s="8"/>
      <c r="I303" s="8"/>
      <c r="J303" s="8"/>
      <c r="K303" s="8"/>
      <c r="L303" s="8"/>
      <c r="M303" s="8"/>
      <c r="N303" s="8"/>
      <c r="O303" s="8"/>
      <c r="P303" s="8"/>
      <c r="Q303" s="8"/>
      <c r="R303" s="8"/>
      <c r="S303" s="197"/>
      <c r="T303" s="144"/>
      <c r="U303" s="8"/>
      <c r="V303" s="8"/>
      <c r="W303" s="8"/>
      <c r="X303" s="8"/>
      <c r="Y303" s="8"/>
      <c r="Z303" s="8"/>
      <c r="AA303" s="8"/>
      <c r="AB303" s="8"/>
      <c r="AC303" s="8"/>
      <c r="AD303" s="144"/>
      <c r="AE303" s="144"/>
    </row>
    <row r="304">
      <c r="A304" s="211"/>
      <c r="B304" s="8"/>
      <c r="C304" s="8"/>
      <c r="D304" s="8"/>
      <c r="E304" s="8"/>
      <c r="F304" s="8"/>
      <c r="G304" s="8"/>
      <c r="H304" s="8"/>
      <c r="I304" s="8"/>
      <c r="J304" s="8"/>
      <c r="K304" s="8"/>
      <c r="L304" s="8"/>
      <c r="M304" s="8"/>
      <c r="N304" s="8"/>
      <c r="O304" s="8"/>
      <c r="P304" s="8"/>
      <c r="Q304" s="8"/>
      <c r="R304" s="8"/>
      <c r="S304" s="197"/>
      <c r="T304" s="144"/>
      <c r="U304" s="8"/>
      <c r="V304" s="8"/>
      <c r="W304" s="8"/>
      <c r="X304" s="8"/>
      <c r="Y304" s="8"/>
      <c r="Z304" s="8"/>
      <c r="AA304" s="8"/>
      <c r="AB304" s="8"/>
      <c r="AC304" s="8"/>
      <c r="AD304" s="144"/>
      <c r="AE304" s="144"/>
    </row>
    <row r="305">
      <c r="A305" s="211"/>
      <c r="B305" s="8"/>
      <c r="C305" s="8"/>
      <c r="D305" s="8"/>
      <c r="E305" s="8"/>
      <c r="F305" s="8"/>
      <c r="G305" s="8"/>
      <c r="H305" s="8"/>
      <c r="I305" s="8"/>
      <c r="J305" s="8"/>
      <c r="K305" s="8"/>
      <c r="L305" s="8"/>
      <c r="M305" s="8"/>
      <c r="N305" s="8"/>
      <c r="O305" s="8"/>
      <c r="P305" s="8"/>
      <c r="Q305" s="8"/>
      <c r="R305" s="8"/>
      <c r="S305" s="197"/>
      <c r="T305" s="144"/>
      <c r="U305" s="8"/>
      <c r="V305" s="8"/>
      <c r="W305" s="8"/>
      <c r="X305" s="8"/>
      <c r="Y305" s="8"/>
      <c r="Z305" s="8"/>
      <c r="AA305" s="8"/>
      <c r="AB305" s="8"/>
      <c r="AC305" s="8"/>
      <c r="AD305" s="144"/>
      <c r="AE305" s="144"/>
    </row>
    <row r="306">
      <c r="A306" s="211"/>
      <c r="B306" s="8"/>
      <c r="C306" s="8"/>
      <c r="D306" s="8"/>
      <c r="E306" s="8"/>
      <c r="F306" s="8"/>
      <c r="G306" s="8"/>
      <c r="H306" s="8"/>
      <c r="I306" s="8"/>
      <c r="J306" s="8"/>
      <c r="K306" s="8"/>
      <c r="L306" s="8"/>
      <c r="M306" s="8"/>
      <c r="N306" s="8"/>
      <c r="O306" s="8"/>
      <c r="P306" s="8"/>
      <c r="Q306" s="8"/>
      <c r="R306" s="8"/>
      <c r="S306" s="197"/>
      <c r="T306" s="144"/>
      <c r="U306" s="8"/>
      <c r="V306" s="8"/>
      <c r="W306" s="8"/>
      <c r="X306" s="8"/>
      <c r="Y306" s="8"/>
      <c r="Z306" s="8"/>
      <c r="AA306" s="8"/>
      <c r="AB306" s="8"/>
      <c r="AC306" s="8"/>
      <c r="AD306" s="144"/>
      <c r="AE306" s="144"/>
    </row>
    <row r="307">
      <c r="A307" s="211"/>
      <c r="B307" s="8"/>
      <c r="C307" s="8"/>
      <c r="D307" s="8"/>
      <c r="E307" s="8"/>
      <c r="F307" s="8"/>
      <c r="G307" s="8"/>
      <c r="H307" s="8"/>
      <c r="I307" s="8"/>
      <c r="J307" s="8"/>
      <c r="K307" s="8"/>
      <c r="L307" s="8"/>
      <c r="M307" s="8"/>
      <c r="N307" s="8"/>
      <c r="O307" s="8"/>
      <c r="P307" s="8"/>
      <c r="Q307" s="8"/>
      <c r="R307" s="8"/>
      <c r="S307" s="197"/>
      <c r="T307" s="144"/>
      <c r="U307" s="8"/>
      <c r="V307" s="8"/>
      <c r="W307" s="8"/>
      <c r="X307" s="8"/>
      <c r="Y307" s="8"/>
      <c r="Z307" s="8"/>
      <c r="AA307" s="8"/>
      <c r="AB307" s="8"/>
      <c r="AC307" s="8"/>
      <c r="AD307" s="144"/>
      <c r="AE307" s="144"/>
    </row>
    <row r="308">
      <c r="A308" s="211"/>
      <c r="B308" s="8"/>
      <c r="C308" s="8"/>
      <c r="D308" s="8"/>
      <c r="E308" s="8"/>
      <c r="F308" s="8"/>
      <c r="G308" s="8"/>
      <c r="H308" s="8"/>
      <c r="I308" s="8"/>
      <c r="J308" s="8"/>
      <c r="K308" s="8"/>
      <c r="L308" s="8"/>
      <c r="M308" s="8"/>
      <c r="N308" s="8"/>
      <c r="O308" s="8"/>
      <c r="P308" s="8"/>
      <c r="Q308" s="8"/>
      <c r="R308" s="8"/>
      <c r="S308" s="197"/>
      <c r="T308" s="144"/>
      <c r="U308" s="8"/>
      <c r="V308" s="8"/>
      <c r="W308" s="8"/>
      <c r="X308" s="8"/>
      <c r="Y308" s="8"/>
      <c r="Z308" s="8"/>
      <c r="AA308" s="8"/>
      <c r="AB308" s="8"/>
      <c r="AC308" s="8"/>
      <c r="AD308" s="144"/>
      <c r="AE308" s="144"/>
    </row>
    <row r="309">
      <c r="A309" s="211"/>
      <c r="B309" s="8"/>
      <c r="C309" s="8"/>
      <c r="D309" s="8"/>
      <c r="E309" s="8"/>
      <c r="F309" s="8"/>
      <c r="G309" s="8"/>
      <c r="H309" s="8"/>
      <c r="I309" s="8"/>
      <c r="J309" s="8"/>
      <c r="K309" s="8"/>
      <c r="L309" s="8"/>
      <c r="M309" s="8"/>
      <c r="N309" s="8"/>
      <c r="O309" s="8"/>
      <c r="P309" s="8"/>
      <c r="Q309" s="8"/>
      <c r="R309" s="8"/>
      <c r="S309" s="197"/>
      <c r="T309" s="144"/>
      <c r="U309" s="8"/>
      <c r="V309" s="8"/>
      <c r="W309" s="8"/>
      <c r="X309" s="8"/>
      <c r="Y309" s="8"/>
      <c r="Z309" s="8"/>
      <c r="AA309" s="8"/>
      <c r="AB309" s="8"/>
      <c r="AC309" s="8"/>
      <c r="AD309" s="144"/>
      <c r="AE309" s="144"/>
    </row>
    <row r="310">
      <c r="A310" s="211"/>
      <c r="B310" s="8"/>
      <c r="C310" s="8"/>
      <c r="D310" s="8"/>
      <c r="E310" s="8"/>
      <c r="F310" s="8"/>
      <c r="G310" s="8"/>
      <c r="H310" s="8"/>
      <c r="I310" s="8"/>
      <c r="J310" s="8"/>
      <c r="K310" s="8"/>
      <c r="L310" s="8"/>
      <c r="M310" s="8"/>
      <c r="N310" s="8"/>
      <c r="O310" s="8"/>
      <c r="P310" s="8"/>
      <c r="Q310" s="8"/>
      <c r="R310" s="8"/>
      <c r="S310" s="197"/>
      <c r="T310" s="144"/>
      <c r="U310" s="8"/>
      <c r="V310" s="8"/>
      <c r="W310" s="8"/>
      <c r="X310" s="8"/>
      <c r="Y310" s="8"/>
      <c r="Z310" s="8"/>
      <c r="AA310" s="8"/>
      <c r="AB310" s="8"/>
      <c r="AC310" s="8"/>
      <c r="AD310" s="144"/>
      <c r="AE310" s="144"/>
    </row>
    <row r="311">
      <c r="A311" s="211"/>
      <c r="B311" s="8"/>
      <c r="C311" s="8"/>
      <c r="D311" s="8"/>
      <c r="E311" s="8"/>
      <c r="F311" s="8"/>
      <c r="G311" s="8"/>
      <c r="H311" s="8"/>
      <c r="I311" s="8"/>
      <c r="J311" s="8"/>
      <c r="K311" s="8"/>
      <c r="L311" s="8"/>
      <c r="M311" s="8"/>
      <c r="N311" s="8"/>
      <c r="O311" s="8"/>
      <c r="P311" s="8"/>
      <c r="Q311" s="8"/>
      <c r="R311" s="8"/>
      <c r="S311" s="197"/>
      <c r="T311" s="144"/>
      <c r="U311" s="8"/>
      <c r="V311" s="8"/>
      <c r="W311" s="8"/>
      <c r="X311" s="8"/>
      <c r="Y311" s="8"/>
      <c r="Z311" s="8"/>
      <c r="AA311" s="8"/>
      <c r="AB311" s="8"/>
      <c r="AC311" s="8"/>
      <c r="AD311" s="144"/>
      <c r="AE311" s="144"/>
    </row>
    <row r="312">
      <c r="A312" s="211"/>
      <c r="B312" s="8"/>
      <c r="C312" s="8"/>
      <c r="D312" s="8"/>
      <c r="E312" s="8"/>
      <c r="F312" s="8"/>
      <c r="G312" s="8"/>
      <c r="H312" s="8"/>
      <c r="I312" s="8"/>
      <c r="J312" s="8"/>
      <c r="K312" s="8"/>
      <c r="L312" s="8"/>
      <c r="M312" s="8"/>
      <c r="N312" s="8"/>
      <c r="O312" s="8"/>
      <c r="P312" s="8"/>
      <c r="Q312" s="8"/>
      <c r="R312" s="8"/>
      <c r="S312" s="197"/>
      <c r="T312" s="144"/>
      <c r="U312" s="8"/>
      <c r="V312" s="8"/>
      <c r="W312" s="8"/>
      <c r="X312" s="8"/>
      <c r="Y312" s="8"/>
      <c r="Z312" s="8"/>
      <c r="AA312" s="8"/>
      <c r="AB312" s="8"/>
      <c r="AC312" s="8"/>
      <c r="AD312" s="144"/>
      <c r="AE312" s="144"/>
    </row>
    <row r="313">
      <c r="A313" s="211"/>
      <c r="B313" s="8"/>
      <c r="C313" s="8"/>
      <c r="D313" s="8"/>
      <c r="E313" s="8"/>
      <c r="F313" s="8"/>
      <c r="G313" s="8"/>
      <c r="H313" s="8"/>
      <c r="I313" s="8"/>
      <c r="J313" s="8"/>
      <c r="K313" s="8"/>
      <c r="L313" s="8"/>
      <c r="M313" s="8"/>
      <c r="N313" s="8"/>
      <c r="O313" s="8"/>
      <c r="P313" s="8"/>
      <c r="Q313" s="8"/>
      <c r="R313" s="8"/>
      <c r="S313" s="197"/>
      <c r="T313" s="144"/>
      <c r="U313" s="8"/>
      <c r="V313" s="8"/>
      <c r="W313" s="8"/>
      <c r="X313" s="8"/>
      <c r="Y313" s="8"/>
      <c r="Z313" s="8"/>
      <c r="AA313" s="8"/>
      <c r="AB313" s="8"/>
      <c r="AC313" s="8"/>
      <c r="AD313" s="144"/>
      <c r="AE313" s="144"/>
    </row>
    <row r="314">
      <c r="A314" s="211"/>
      <c r="B314" s="8"/>
      <c r="C314" s="8"/>
      <c r="D314" s="8"/>
      <c r="E314" s="8"/>
      <c r="F314" s="8"/>
      <c r="G314" s="8"/>
      <c r="H314" s="8"/>
      <c r="I314" s="8"/>
      <c r="J314" s="8"/>
      <c r="K314" s="8"/>
      <c r="L314" s="8"/>
      <c r="M314" s="8"/>
      <c r="N314" s="8"/>
      <c r="O314" s="8"/>
      <c r="P314" s="8"/>
      <c r="Q314" s="8"/>
      <c r="R314" s="8"/>
      <c r="S314" s="197"/>
      <c r="T314" s="144"/>
      <c r="U314" s="8"/>
      <c r="V314" s="8"/>
      <c r="W314" s="8"/>
      <c r="X314" s="8"/>
      <c r="Y314" s="8"/>
      <c r="Z314" s="8"/>
      <c r="AA314" s="8"/>
      <c r="AB314" s="8"/>
      <c r="AC314" s="8"/>
      <c r="AD314" s="144"/>
      <c r="AE314" s="144"/>
    </row>
    <row r="315">
      <c r="A315" s="211"/>
      <c r="B315" s="8"/>
      <c r="C315" s="8"/>
      <c r="D315" s="8"/>
      <c r="E315" s="8"/>
      <c r="F315" s="8"/>
      <c r="G315" s="8"/>
      <c r="H315" s="8"/>
      <c r="I315" s="8"/>
      <c r="J315" s="8"/>
      <c r="K315" s="8"/>
      <c r="L315" s="8"/>
      <c r="M315" s="8"/>
      <c r="N315" s="8"/>
      <c r="O315" s="8"/>
      <c r="P315" s="8"/>
      <c r="Q315" s="8"/>
      <c r="R315" s="8"/>
      <c r="S315" s="197"/>
      <c r="T315" s="144"/>
      <c r="U315" s="8"/>
      <c r="V315" s="8"/>
      <c r="W315" s="8"/>
      <c r="X315" s="8"/>
      <c r="Y315" s="8"/>
      <c r="Z315" s="8"/>
      <c r="AA315" s="8"/>
      <c r="AB315" s="8"/>
      <c r="AC315" s="8"/>
      <c r="AD315" s="144"/>
      <c r="AE315" s="144"/>
    </row>
    <row r="316">
      <c r="A316" s="211"/>
      <c r="B316" s="8"/>
      <c r="C316" s="8"/>
      <c r="D316" s="8"/>
      <c r="E316" s="8"/>
      <c r="F316" s="8"/>
      <c r="G316" s="8"/>
      <c r="H316" s="8"/>
      <c r="I316" s="8"/>
      <c r="J316" s="8"/>
      <c r="K316" s="8"/>
      <c r="L316" s="8"/>
      <c r="M316" s="8"/>
      <c r="N316" s="8"/>
      <c r="O316" s="8"/>
      <c r="P316" s="8"/>
      <c r="Q316" s="8"/>
      <c r="R316" s="8"/>
      <c r="S316" s="197"/>
      <c r="T316" s="144"/>
      <c r="U316" s="8"/>
      <c r="V316" s="8"/>
      <c r="W316" s="8"/>
      <c r="X316" s="8"/>
      <c r="Y316" s="8"/>
      <c r="Z316" s="8"/>
      <c r="AA316" s="8"/>
      <c r="AB316" s="8"/>
      <c r="AC316" s="8"/>
      <c r="AD316" s="144"/>
      <c r="AE316" s="144"/>
    </row>
    <row r="317">
      <c r="A317" s="211"/>
      <c r="B317" s="8"/>
      <c r="C317" s="8"/>
      <c r="D317" s="8"/>
      <c r="E317" s="8"/>
      <c r="F317" s="8"/>
      <c r="G317" s="8"/>
      <c r="H317" s="8"/>
      <c r="I317" s="8"/>
      <c r="J317" s="8"/>
      <c r="K317" s="8"/>
      <c r="L317" s="8"/>
      <c r="M317" s="8"/>
      <c r="N317" s="8"/>
      <c r="O317" s="8"/>
      <c r="P317" s="8"/>
      <c r="Q317" s="8"/>
      <c r="R317" s="8"/>
      <c r="S317" s="197"/>
      <c r="T317" s="144"/>
      <c r="U317" s="8"/>
      <c r="V317" s="8"/>
      <c r="W317" s="8"/>
      <c r="X317" s="8"/>
      <c r="Y317" s="8"/>
      <c r="Z317" s="8"/>
      <c r="AA317" s="8"/>
      <c r="AB317" s="8"/>
      <c r="AC317" s="8"/>
      <c r="AD317" s="144"/>
      <c r="AE317" s="144"/>
    </row>
    <row r="318">
      <c r="A318" s="211"/>
      <c r="B318" s="8"/>
      <c r="C318" s="8"/>
      <c r="D318" s="8"/>
      <c r="E318" s="8"/>
      <c r="F318" s="8"/>
      <c r="G318" s="8"/>
      <c r="H318" s="8"/>
      <c r="I318" s="8"/>
      <c r="J318" s="8"/>
      <c r="K318" s="8"/>
      <c r="L318" s="8"/>
      <c r="M318" s="8"/>
      <c r="N318" s="8"/>
      <c r="O318" s="8"/>
      <c r="P318" s="8"/>
      <c r="Q318" s="8"/>
      <c r="R318" s="8"/>
      <c r="S318" s="197"/>
      <c r="T318" s="144"/>
      <c r="U318" s="8"/>
      <c r="V318" s="8"/>
      <c r="W318" s="8"/>
      <c r="X318" s="8"/>
      <c r="Y318" s="8"/>
      <c r="Z318" s="8"/>
      <c r="AA318" s="8"/>
      <c r="AB318" s="8"/>
      <c r="AC318" s="8"/>
      <c r="AD318" s="144"/>
      <c r="AE318" s="144"/>
    </row>
    <row r="319">
      <c r="A319" s="211"/>
      <c r="B319" s="8"/>
      <c r="C319" s="8"/>
      <c r="D319" s="8"/>
      <c r="E319" s="8"/>
      <c r="F319" s="8"/>
      <c r="G319" s="8"/>
      <c r="H319" s="8"/>
      <c r="I319" s="8"/>
      <c r="J319" s="8"/>
      <c r="K319" s="8"/>
      <c r="L319" s="8"/>
      <c r="M319" s="8"/>
      <c r="N319" s="8"/>
      <c r="O319" s="8"/>
      <c r="P319" s="8"/>
      <c r="Q319" s="8"/>
      <c r="R319" s="8"/>
      <c r="S319" s="197"/>
      <c r="T319" s="144"/>
      <c r="U319" s="8"/>
      <c r="V319" s="8"/>
      <c r="W319" s="8"/>
      <c r="X319" s="8"/>
      <c r="Y319" s="8"/>
      <c r="Z319" s="8"/>
      <c r="AA319" s="8"/>
      <c r="AB319" s="8"/>
      <c r="AC319" s="8"/>
      <c r="AD319" s="144"/>
      <c r="AE319" s="144"/>
    </row>
    <row r="320">
      <c r="A320" s="211"/>
      <c r="B320" s="8"/>
      <c r="C320" s="8"/>
      <c r="D320" s="8"/>
      <c r="E320" s="8"/>
      <c r="F320" s="8"/>
      <c r="G320" s="8"/>
      <c r="H320" s="8"/>
      <c r="I320" s="8"/>
      <c r="J320" s="8"/>
      <c r="K320" s="8"/>
      <c r="L320" s="8"/>
      <c r="M320" s="8"/>
      <c r="N320" s="8"/>
      <c r="O320" s="8"/>
      <c r="P320" s="8"/>
      <c r="Q320" s="8"/>
      <c r="R320" s="8"/>
      <c r="S320" s="197"/>
      <c r="T320" s="144"/>
      <c r="U320" s="8"/>
      <c r="V320" s="8"/>
      <c r="W320" s="8"/>
      <c r="X320" s="8"/>
      <c r="Y320" s="8"/>
      <c r="Z320" s="8"/>
      <c r="AA320" s="8"/>
      <c r="AB320" s="8"/>
      <c r="AC320" s="8"/>
      <c r="AD320" s="144"/>
      <c r="AE320" s="144"/>
    </row>
    <row r="321">
      <c r="A321" s="211"/>
      <c r="B321" s="8"/>
      <c r="C321" s="8"/>
      <c r="D321" s="8"/>
      <c r="E321" s="8"/>
      <c r="F321" s="8"/>
      <c r="G321" s="8"/>
      <c r="H321" s="8"/>
      <c r="I321" s="8"/>
      <c r="J321" s="8"/>
      <c r="K321" s="8"/>
      <c r="L321" s="8"/>
      <c r="M321" s="8"/>
      <c r="N321" s="8"/>
      <c r="O321" s="8"/>
      <c r="P321" s="8"/>
      <c r="Q321" s="8"/>
      <c r="R321" s="8"/>
      <c r="S321" s="197"/>
      <c r="T321" s="144"/>
      <c r="U321" s="8"/>
      <c r="V321" s="8"/>
      <c r="W321" s="8"/>
      <c r="X321" s="8"/>
      <c r="Y321" s="8"/>
      <c r="Z321" s="8"/>
      <c r="AA321" s="8"/>
      <c r="AB321" s="8"/>
      <c r="AC321" s="8"/>
      <c r="AD321" s="144"/>
      <c r="AE321" s="144"/>
    </row>
    <row r="322">
      <c r="A322" s="211"/>
      <c r="B322" s="8"/>
      <c r="C322" s="8"/>
      <c r="D322" s="8"/>
      <c r="E322" s="8"/>
      <c r="F322" s="8"/>
      <c r="G322" s="8"/>
      <c r="H322" s="8"/>
      <c r="I322" s="8"/>
      <c r="J322" s="8"/>
      <c r="K322" s="8"/>
      <c r="L322" s="8"/>
      <c r="M322" s="8"/>
      <c r="N322" s="8"/>
      <c r="O322" s="8"/>
      <c r="P322" s="8"/>
      <c r="Q322" s="8"/>
      <c r="R322" s="8"/>
      <c r="S322" s="197"/>
      <c r="T322" s="144"/>
      <c r="U322" s="8"/>
      <c r="V322" s="8"/>
      <c r="W322" s="8"/>
      <c r="X322" s="8"/>
      <c r="Y322" s="8"/>
      <c r="Z322" s="8"/>
      <c r="AA322" s="8"/>
      <c r="AB322" s="8"/>
      <c r="AC322" s="8"/>
      <c r="AD322" s="144"/>
      <c r="AE322" s="144"/>
    </row>
    <row r="323">
      <c r="A323" s="211"/>
      <c r="B323" s="8"/>
      <c r="C323" s="8"/>
      <c r="D323" s="8"/>
      <c r="E323" s="8"/>
      <c r="F323" s="8"/>
      <c r="G323" s="8"/>
      <c r="H323" s="8"/>
      <c r="I323" s="8"/>
      <c r="J323" s="8"/>
      <c r="K323" s="8"/>
      <c r="L323" s="8"/>
      <c r="M323" s="8"/>
      <c r="N323" s="8"/>
      <c r="O323" s="8"/>
      <c r="P323" s="8"/>
      <c r="Q323" s="8"/>
      <c r="R323" s="8"/>
      <c r="S323" s="197"/>
      <c r="T323" s="144"/>
      <c r="U323" s="8"/>
      <c r="V323" s="8"/>
      <c r="W323" s="8"/>
      <c r="X323" s="8"/>
      <c r="Y323" s="8"/>
      <c r="Z323" s="8"/>
      <c r="AA323" s="8"/>
      <c r="AB323" s="8"/>
      <c r="AC323" s="8"/>
      <c r="AD323" s="144"/>
      <c r="AE323" s="144"/>
    </row>
    <row r="324">
      <c r="A324" s="211"/>
      <c r="B324" s="8"/>
      <c r="C324" s="8"/>
      <c r="D324" s="8"/>
      <c r="E324" s="8"/>
      <c r="F324" s="8"/>
      <c r="G324" s="8"/>
      <c r="H324" s="8"/>
      <c r="I324" s="8"/>
      <c r="J324" s="8"/>
      <c r="K324" s="8"/>
      <c r="L324" s="8"/>
      <c r="M324" s="8"/>
      <c r="N324" s="8"/>
      <c r="O324" s="8"/>
      <c r="P324" s="8"/>
      <c r="Q324" s="8"/>
      <c r="R324" s="8"/>
      <c r="S324" s="197"/>
      <c r="T324" s="144"/>
      <c r="U324" s="8"/>
      <c r="V324" s="8"/>
      <c r="W324" s="8"/>
      <c r="X324" s="8"/>
      <c r="Y324" s="8"/>
      <c r="Z324" s="8"/>
      <c r="AA324" s="8"/>
      <c r="AB324" s="8"/>
      <c r="AC324" s="8"/>
      <c r="AD324" s="144"/>
      <c r="AE324" s="144"/>
    </row>
    <row r="325">
      <c r="A325" s="211"/>
      <c r="B325" s="8"/>
      <c r="C325" s="8"/>
      <c r="D325" s="8"/>
      <c r="E325" s="8"/>
      <c r="F325" s="8"/>
      <c r="G325" s="8"/>
      <c r="H325" s="8"/>
      <c r="I325" s="8"/>
      <c r="J325" s="8"/>
      <c r="K325" s="8"/>
      <c r="L325" s="8"/>
      <c r="M325" s="8"/>
      <c r="N325" s="8"/>
      <c r="O325" s="8"/>
      <c r="P325" s="8"/>
      <c r="Q325" s="8"/>
      <c r="R325" s="8"/>
      <c r="S325" s="197"/>
      <c r="T325" s="144"/>
      <c r="U325" s="8"/>
      <c r="V325" s="8"/>
      <c r="W325" s="8"/>
      <c r="X325" s="8"/>
      <c r="Y325" s="8"/>
      <c r="Z325" s="8"/>
      <c r="AA325" s="8"/>
      <c r="AB325" s="8"/>
      <c r="AC325" s="8"/>
      <c r="AD325" s="144"/>
      <c r="AE325" s="144"/>
    </row>
    <row r="326">
      <c r="A326" s="211"/>
      <c r="B326" s="8"/>
      <c r="C326" s="8"/>
      <c r="D326" s="8"/>
      <c r="E326" s="8"/>
      <c r="F326" s="8"/>
      <c r="G326" s="8"/>
      <c r="H326" s="8"/>
      <c r="I326" s="8"/>
      <c r="J326" s="8"/>
      <c r="K326" s="8"/>
      <c r="L326" s="8"/>
      <c r="M326" s="8"/>
      <c r="N326" s="8"/>
      <c r="O326" s="8"/>
      <c r="P326" s="8"/>
      <c r="Q326" s="8"/>
      <c r="R326" s="8"/>
      <c r="S326" s="197"/>
      <c r="T326" s="144"/>
      <c r="U326" s="8"/>
      <c r="V326" s="8"/>
      <c r="W326" s="8"/>
      <c r="X326" s="8"/>
      <c r="Y326" s="8"/>
      <c r="Z326" s="8"/>
      <c r="AA326" s="8"/>
      <c r="AB326" s="8"/>
      <c r="AC326" s="8"/>
      <c r="AD326" s="144"/>
      <c r="AE326" s="144"/>
    </row>
    <row r="327">
      <c r="A327" s="211"/>
      <c r="B327" s="8"/>
      <c r="C327" s="8"/>
      <c r="D327" s="8"/>
      <c r="E327" s="8"/>
      <c r="F327" s="8"/>
      <c r="G327" s="8"/>
      <c r="H327" s="8"/>
      <c r="I327" s="8"/>
      <c r="J327" s="8"/>
      <c r="K327" s="8"/>
      <c r="L327" s="8"/>
      <c r="M327" s="8"/>
      <c r="N327" s="8"/>
      <c r="O327" s="8"/>
      <c r="P327" s="8"/>
      <c r="Q327" s="8"/>
      <c r="R327" s="8"/>
      <c r="S327" s="197"/>
      <c r="T327" s="144"/>
      <c r="U327" s="8"/>
      <c r="V327" s="8"/>
      <c r="W327" s="8"/>
      <c r="X327" s="8"/>
      <c r="Y327" s="8"/>
      <c r="Z327" s="8"/>
      <c r="AA327" s="8"/>
      <c r="AB327" s="8"/>
      <c r="AC327" s="8"/>
      <c r="AD327" s="144"/>
      <c r="AE327" s="144"/>
    </row>
    <row r="328">
      <c r="A328" s="211"/>
      <c r="B328" s="8"/>
      <c r="C328" s="8"/>
      <c r="D328" s="8"/>
      <c r="E328" s="8"/>
      <c r="F328" s="8"/>
      <c r="G328" s="8"/>
      <c r="H328" s="8"/>
      <c r="I328" s="8"/>
      <c r="J328" s="8"/>
      <c r="K328" s="8"/>
      <c r="L328" s="8"/>
      <c r="M328" s="8"/>
      <c r="N328" s="8"/>
      <c r="O328" s="8"/>
      <c r="P328" s="8"/>
      <c r="Q328" s="8"/>
      <c r="R328" s="8"/>
      <c r="S328" s="197"/>
      <c r="T328" s="144"/>
      <c r="U328" s="8"/>
      <c r="V328" s="8"/>
      <c r="W328" s="8"/>
      <c r="X328" s="8"/>
      <c r="Y328" s="8"/>
      <c r="Z328" s="8"/>
      <c r="AA328" s="8"/>
      <c r="AB328" s="8"/>
      <c r="AC328" s="8"/>
      <c r="AD328" s="144"/>
      <c r="AE328" s="144"/>
    </row>
    <row r="329">
      <c r="A329" s="211"/>
      <c r="B329" s="8"/>
      <c r="C329" s="8"/>
      <c r="D329" s="8"/>
      <c r="E329" s="8"/>
      <c r="F329" s="8"/>
      <c r="G329" s="8"/>
      <c r="H329" s="8"/>
      <c r="I329" s="8"/>
      <c r="J329" s="8"/>
      <c r="K329" s="8"/>
      <c r="L329" s="8"/>
      <c r="M329" s="8"/>
      <c r="N329" s="8"/>
      <c r="O329" s="8"/>
      <c r="P329" s="8"/>
      <c r="Q329" s="8"/>
      <c r="R329" s="8"/>
      <c r="S329" s="197"/>
      <c r="T329" s="144"/>
      <c r="U329" s="8"/>
      <c r="V329" s="8"/>
      <c r="W329" s="8"/>
      <c r="X329" s="8"/>
      <c r="Y329" s="8"/>
      <c r="Z329" s="8"/>
      <c r="AA329" s="8"/>
      <c r="AB329" s="8"/>
      <c r="AC329" s="8"/>
      <c r="AD329" s="144"/>
      <c r="AE329" s="144"/>
    </row>
    <row r="330">
      <c r="A330" s="211"/>
      <c r="B330" s="8"/>
      <c r="C330" s="8"/>
      <c r="D330" s="8"/>
      <c r="E330" s="8"/>
      <c r="F330" s="8"/>
      <c r="G330" s="8"/>
      <c r="H330" s="8"/>
      <c r="I330" s="8"/>
      <c r="J330" s="8"/>
      <c r="K330" s="8"/>
      <c r="L330" s="8"/>
      <c r="M330" s="8"/>
      <c r="N330" s="8"/>
      <c r="O330" s="8"/>
      <c r="P330" s="8"/>
      <c r="Q330" s="8"/>
      <c r="R330" s="8"/>
      <c r="S330" s="197"/>
      <c r="T330" s="144"/>
      <c r="U330" s="8"/>
      <c r="V330" s="8"/>
      <c r="W330" s="8"/>
      <c r="X330" s="8"/>
      <c r="Y330" s="8"/>
      <c r="Z330" s="8"/>
      <c r="AA330" s="8"/>
      <c r="AB330" s="8"/>
      <c r="AC330" s="8"/>
      <c r="AD330" s="144"/>
      <c r="AE330" s="144"/>
    </row>
    <row r="331">
      <c r="A331" s="211"/>
      <c r="B331" s="8"/>
      <c r="C331" s="8"/>
      <c r="D331" s="8"/>
      <c r="E331" s="8"/>
      <c r="F331" s="8"/>
      <c r="G331" s="8"/>
      <c r="H331" s="8"/>
      <c r="I331" s="8"/>
      <c r="J331" s="8"/>
      <c r="K331" s="8"/>
      <c r="L331" s="8"/>
      <c r="M331" s="8"/>
      <c r="N331" s="8"/>
      <c r="O331" s="8"/>
      <c r="P331" s="8"/>
      <c r="Q331" s="8"/>
      <c r="R331" s="8"/>
      <c r="S331" s="197"/>
      <c r="T331" s="144"/>
      <c r="U331" s="8"/>
      <c r="V331" s="8"/>
      <c r="W331" s="8"/>
      <c r="X331" s="8"/>
      <c r="Y331" s="8"/>
      <c r="Z331" s="8"/>
      <c r="AA331" s="8"/>
      <c r="AB331" s="8"/>
      <c r="AC331" s="8"/>
      <c r="AD331" s="144"/>
      <c r="AE331" s="144"/>
    </row>
    <row r="332">
      <c r="A332" s="211"/>
      <c r="B332" s="8"/>
      <c r="C332" s="8"/>
      <c r="D332" s="8"/>
      <c r="E332" s="8"/>
      <c r="F332" s="8"/>
      <c r="G332" s="8"/>
      <c r="H332" s="8"/>
      <c r="I332" s="8"/>
      <c r="J332" s="8"/>
      <c r="K332" s="8"/>
      <c r="L332" s="8"/>
      <c r="M332" s="8"/>
      <c r="N332" s="8"/>
      <c r="O332" s="8"/>
      <c r="P332" s="8"/>
      <c r="Q332" s="8"/>
      <c r="R332" s="8"/>
      <c r="S332" s="197"/>
      <c r="T332" s="144"/>
      <c r="U332" s="8"/>
      <c r="V332" s="8"/>
      <c r="W332" s="8"/>
      <c r="X332" s="8"/>
      <c r="Y332" s="8"/>
      <c r="Z332" s="8"/>
      <c r="AA332" s="8"/>
      <c r="AB332" s="8"/>
      <c r="AC332" s="8"/>
      <c r="AD332" s="144"/>
      <c r="AE332" s="144"/>
    </row>
    <row r="333">
      <c r="A333" s="211"/>
      <c r="B333" s="8"/>
      <c r="C333" s="8"/>
      <c r="D333" s="8"/>
      <c r="E333" s="8"/>
      <c r="F333" s="8"/>
      <c r="G333" s="8"/>
      <c r="H333" s="8"/>
      <c r="I333" s="8"/>
      <c r="J333" s="8"/>
      <c r="K333" s="8"/>
      <c r="L333" s="8"/>
      <c r="M333" s="8"/>
      <c r="N333" s="8"/>
      <c r="O333" s="8"/>
      <c r="P333" s="8"/>
      <c r="Q333" s="8"/>
      <c r="R333" s="8"/>
      <c r="S333" s="197"/>
      <c r="T333" s="144"/>
      <c r="U333" s="8"/>
      <c r="V333" s="8"/>
      <c r="W333" s="8"/>
      <c r="X333" s="8"/>
      <c r="Y333" s="8"/>
      <c r="Z333" s="8"/>
      <c r="AA333" s="8"/>
      <c r="AB333" s="8"/>
      <c r="AC333" s="8"/>
      <c r="AD333" s="144"/>
      <c r="AE333" s="144"/>
    </row>
    <row r="334">
      <c r="A334" s="211"/>
      <c r="B334" s="8"/>
      <c r="C334" s="8"/>
      <c r="D334" s="8"/>
      <c r="E334" s="8"/>
      <c r="F334" s="8"/>
      <c r="G334" s="8"/>
      <c r="H334" s="8"/>
      <c r="I334" s="8"/>
      <c r="J334" s="8"/>
      <c r="K334" s="8"/>
      <c r="L334" s="8"/>
      <c r="M334" s="8"/>
      <c r="N334" s="8"/>
      <c r="O334" s="8"/>
      <c r="P334" s="8"/>
      <c r="Q334" s="8"/>
      <c r="R334" s="8"/>
      <c r="S334" s="197"/>
      <c r="T334" s="144"/>
      <c r="U334" s="8"/>
      <c r="V334" s="8"/>
      <c r="W334" s="8"/>
      <c r="X334" s="8"/>
      <c r="Y334" s="8"/>
      <c r="Z334" s="8"/>
      <c r="AA334" s="8"/>
      <c r="AB334" s="8"/>
      <c r="AC334" s="8"/>
      <c r="AD334" s="144"/>
      <c r="AE334" s="144"/>
    </row>
    <row r="335">
      <c r="A335" s="211"/>
      <c r="B335" s="8"/>
      <c r="C335" s="8"/>
      <c r="D335" s="8"/>
      <c r="E335" s="8"/>
      <c r="F335" s="8"/>
      <c r="G335" s="8"/>
      <c r="H335" s="8"/>
      <c r="I335" s="8"/>
      <c r="J335" s="8"/>
      <c r="K335" s="8"/>
      <c r="L335" s="8"/>
      <c r="M335" s="8"/>
      <c r="N335" s="8"/>
      <c r="O335" s="8"/>
      <c r="P335" s="8"/>
      <c r="Q335" s="8"/>
      <c r="R335" s="8"/>
      <c r="S335" s="197"/>
      <c r="T335" s="144"/>
      <c r="U335" s="8"/>
      <c r="V335" s="8"/>
      <c r="W335" s="8"/>
      <c r="X335" s="8"/>
      <c r="Y335" s="8"/>
      <c r="Z335" s="8"/>
      <c r="AA335" s="8"/>
      <c r="AB335" s="8"/>
      <c r="AC335" s="8"/>
      <c r="AD335" s="144"/>
      <c r="AE335" s="144"/>
    </row>
    <row r="336">
      <c r="A336" s="211"/>
      <c r="B336" s="8"/>
      <c r="C336" s="8"/>
      <c r="D336" s="8"/>
      <c r="E336" s="8"/>
      <c r="F336" s="8"/>
      <c r="G336" s="8"/>
      <c r="H336" s="8"/>
      <c r="I336" s="8"/>
      <c r="J336" s="8"/>
      <c r="K336" s="8"/>
      <c r="L336" s="8"/>
      <c r="M336" s="8"/>
      <c r="N336" s="8"/>
      <c r="O336" s="8"/>
      <c r="P336" s="8"/>
      <c r="Q336" s="8"/>
      <c r="R336" s="8"/>
      <c r="S336" s="197"/>
      <c r="T336" s="144"/>
      <c r="U336" s="8"/>
      <c r="V336" s="8"/>
      <c r="W336" s="8"/>
      <c r="X336" s="8"/>
      <c r="Y336" s="8"/>
      <c r="Z336" s="8"/>
      <c r="AA336" s="8"/>
      <c r="AB336" s="8"/>
      <c r="AC336" s="8"/>
      <c r="AD336" s="144"/>
      <c r="AE336" s="144"/>
    </row>
    <row r="337">
      <c r="A337" s="211"/>
      <c r="B337" s="8"/>
      <c r="C337" s="8"/>
      <c r="D337" s="8"/>
      <c r="E337" s="8"/>
      <c r="F337" s="8"/>
      <c r="G337" s="8"/>
      <c r="H337" s="8"/>
      <c r="I337" s="8"/>
      <c r="J337" s="8"/>
      <c r="K337" s="8"/>
      <c r="L337" s="8"/>
      <c r="M337" s="8"/>
      <c r="N337" s="8"/>
      <c r="O337" s="8"/>
      <c r="P337" s="8"/>
      <c r="Q337" s="8"/>
      <c r="R337" s="8"/>
      <c r="S337" s="197"/>
      <c r="T337" s="144"/>
      <c r="U337" s="8"/>
      <c r="V337" s="8"/>
      <c r="W337" s="8"/>
      <c r="X337" s="8"/>
      <c r="Y337" s="8"/>
      <c r="Z337" s="8"/>
      <c r="AA337" s="8"/>
      <c r="AB337" s="8"/>
      <c r="AC337" s="8"/>
      <c r="AD337" s="144"/>
      <c r="AE337" s="144"/>
    </row>
    <row r="338">
      <c r="A338" s="211"/>
      <c r="B338" s="8"/>
      <c r="C338" s="8"/>
      <c r="D338" s="8"/>
      <c r="E338" s="8"/>
      <c r="F338" s="8"/>
      <c r="G338" s="8"/>
      <c r="H338" s="8"/>
      <c r="I338" s="8"/>
      <c r="J338" s="8"/>
      <c r="K338" s="8"/>
      <c r="L338" s="8"/>
      <c r="M338" s="8"/>
      <c r="N338" s="8"/>
      <c r="O338" s="8"/>
      <c r="P338" s="8"/>
      <c r="Q338" s="8"/>
      <c r="R338" s="8"/>
      <c r="S338" s="197"/>
      <c r="T338" s="144"/>
      <c r="U338" s="8"/>
      <c r="V338" s="8"/>
      <c r="W338" s="8"/>
      <c r="X338" s="8"/>
      <c r="Y338" s="8"/>
      <c r="Z338" s="8"/>
      <c r="AA338" s="8"/>
      <c r="AB338" s="8"/>
      <c r="AC338" s="8"/>
      <c r="AD338" s="144"/>
      <c r="AE338" s="144"/>
    </row>
    <row r="339">
      <c r="A339" s="211"/>
      <c r="B339" s="8"/>
      <c r="C339" s="8"/>
      <c r="D339" s="8"/>
      <c r="E339" s="8"/>
      <c r="F339" s="8"/>
      <c r="G339" s="8"/>
      <c r="H339" s="8"/>
      <c r="I339" s="8"/>
      <c r="J339" s="8"/>
      <c r="K339" s="8"/>
      <c r="L339" s="8"/>
      <c r="M339" s="8"/>
      <c r="N339" s="8"/>
      <c r="O339" s="8"/>
      <c r="P339" s="8"/>
      <c r="Q339" s="8"/>
      <c r="R339" s="8"/>
      <c r="S339" s="197"/>
      <c r="T339" s="144"/>
      <c r="U339" s="8"/>
      <c r="V339" s="8"/>
      <c r="W339" s="8"/>
      <c r="X339" s="8"/>
      <c r="Y339" s="8"/>
      <c r="Z339" s="8"/>
      <c r="AA339" s="8"/>
      <c r="AB339" s="8"/>
      <c r="AC339" s="8"/>
      <c r="AD339" s="144"/>
      <c r="AE339" s="144"/>
    </row>
    <row r="340">
      <c r="A340" s="211"/>
      <c r="B340" s="8"/>
      <c r="C340" s="8"/>
      <c r="D340" s="8"/>
      <c r="E340" s="8"/>
      <c r="F340" s="8"/>
      <c r="G340" s="8"/>
      <c r="H340" s="8"/>
      <c r="I340" s="8"/>
      <c r="J340" s="8"/>
      <c r="K340" s="8"/>
      <c r="L340" s="8"/>
      <c r="M340" s="8"/>
      <c r="N340" s="8"/>
      <c r="O340" s="8"/>
      <c r="P340" s="8"/>
      <c r="Q340" s="8"/>
      <c r="R340" s="8"/>
      <c r="S340" s="197"/>
      <c r="T340" s="144"/>
      <c r="U340" s="8"/>
      <c r="V340" s="8"/>
      <c r="W340" s="8"/>
      <c r="X340" s="8"/>
      <c r="Y340" s="8"/>
      <c r="Z340" s="8"/>
      <c r="AA340" s="8"/>
      <c r="AB340" s="8"/>
      <c r="AC340" s="8"/>
      <c r="AD340" s="144"/>
      <c r="AE340" s="144"/>
    </row>
    <row r="341">
      <c r="A341" s="211"/>
      <c r="B341" s="8"/>
      <c r="C341" s="8"/>
      <c r="D341" s="8"/>
      <c r="E341" s="8"/>
      <c r="F341" s="8"/>
      <c r="G341" s="8"/>
      <c r="H341" s="8"/>
      <c r="I341" s="8"/>
      <c r="J341" s="8"/>
      <c r="K341" s="8"/>
      <c r="L341" s="8"/>
      <c r="M341" s="8"/>
      <c r="N341" s="8"/>
      <c r="O341" s="8"/>
      <c r="P341" s="8"/>
      <c r="Q341" s="8"/>
      <c r="R341" s="8"/>
      <c r="S341" s="197"/>
      <c r="T341" s="144"/>
      <c r="U341" s="8"/>
      <c r="V341" s="8"/>
      <c r="W341" s="8"/>
      <c r="X341" s="8"/>
      <c r="Y341" s="8"/>
      <c r="Z341" s="8"/>
      <c r="AA341" s="8"/>
      <c r="AB341" s="8"/>
      <c r="AC341" s="8"/>
      <c r="AD341" s="144"/>
      <c r="AE341" s="144"/>
    </row>
    <row r="342">
      <c r="A342" s="211"/>
      <c r="B342" s="8"/>
      <c r="C342" s="8"/>
      <c r="D342" s="8"/>
      <c r="E342" s="8"/>
      <c r="F342" s="8"/>
      <c r="G342" s="8"/>
      <c r="H342" s="8"/>
      <c r="I342" s="8"/>
      <c r="J342" s="8"/>
      <c r="K342" s="8"/>
      <c r="L342" s="8"/>
      <c r="M342" s="8"/>
      <c r="N342" s="8"/>
      <c r="O342" s="8"/>
      <c r="P342" s="8"/>
      <c r="Q342" s="8"/>
      <c r="R342" s="8"/>
      <c r="S342" s="197"/>
      <c r="T342" s="144"/>
      <c r="U342" s="8"/>
      <c r="V342" s="8"/>
      <c r="W342" s="8"/>
      <c r="X342" s="8"/>
      <c r="Y342" s="8"/>
      <c r="Z342" s="8"/>
      <c r="AA342" s="8"/>
      <c r="AB342" s="8"/>
      <c r="AC342" s="8"/>
      <c r="AD342" s="144"/>
      <c r="AE342" s="144"/>
    </row>
    <row r="343">
      <c r="A343" s="211"/>
      <c r="B343" s="8"/>
      <c r="C343" s="8"/>
      <c r="D343" s="8"/>
      <c r="E343" s="8"/>
      <c r="F343" s="8"/>
      <c r="G343" s="8"/>
      <c r="H343" s="8"/>
      <c r="I343" s="8"/>
      <c r="J343" s="8"/>
      <c r="K343" s="8"/>
      <c r="L343" s="8"/>
      <c r="M343" s="8"/>
      <c r="N343" s="8"/>
      <c r="O343" s="8"/>
      <c r="P343" s="8"/>
      <c r="Q343" s="8"/>
      <c r="R343" s="8"/>
      <c r="S343" s="197"/>
      <c r="T343" s="144"/>
      <c r="U343" s="8"/>
      <c r="V343" s="8"/>
      <c r="W343" s="8"/>
      <c r="X343" s="8"/>
      <c r="Y343" s="8"/>
      <c r="Z343" s="8"/>
      <c r="AA343" s="8"/>
      <c r="AB343" s="8"/>
      <c r="AC343" s="8"/>
      <c r="AD343" s="144"/>
      <c r="AE343" s="144"/>
    </row>
    <row r="344">
      <c r="A344" s="211"/>
      <c r="B344" s="8"/>
      <c r="C344" s="8"/>
      <c r="D344" s="8"/>
      <c r="E344" s="8"/>
      <c r="F344" s="8"/>
      <c r="G344" s="8"/>
      <c r="H344" s="8"/>
      <c r="I344" s="8"/>
      <c r="J344" s="8"/>
      <c r="K344" s="8"/>
      <c r="L344" s="8"/>
      <c r="M344" s="8"/>
      <c r="N344" s="8"/>
      <c r="O344" s="8"/>
      <c r="P344" s="8"/>
      <c r="Q344" s="8"/>
      <c r="R344" s="8"/>
      <c r="S344" s="197"/>
      <c r="T344" s="144"/>
      <c r="U344" s="8"/>
      <c r="V344" s="8"/>
      <c r="W344" s="8"/>
      <c r="X344" s="8"/>
      <c r="Y344" s="8"/>
      <c r="Z344" s="8"/>
      <c r="AA344" s="8"/>
      <c r="AB344" s="8"/>
      <c r="AC344" s="8"/>
      <c r="AD344" s="144"/>
      <c r="AE344" s="144"/>
    </row>
    <row r="345">
      <c r="A345" s="211"/>
      <c r="B345" s="8"/>
      <c r="C345" s="8"/>
      <c r="D345" s="8"/>
      <c r="E345" s="8"/>
      <c r="F345" s="8"/>
      <c r="G345" s="8"/>
      <c r="H345" s="8"/>
      <c r="I345" s="8"/>
      <c r="J345" s="8"/>
      <c r="K345" s="8"/>
      <c r="L345" s="8"/>
      <c r="M345" s="8"/>
      <c r="N345" s="8"/>
      <c r="O345" s="8"/>
      <c r="P345" s="8"/>
      <c r="Q345" s="8"/>
      <c r="R345" s="8"/>
      <c r="S345" s="197"/>
      <c r="T345" s="144"/>
      <c r="U345" s="8"/>
      <c r="V345" s="8"/>
      <c r="W345" s="8"/>
      <c r="X345" s="8"/>
      <c r="Y345" s="8"/>
      <c r="Z345" s="8"/>
      <c r="AA345" s="8"/>
      <c r="AB345" s="8"/>
      <c r="AC345" s="8"/>
      <c r="AD345" s="144"/>
      <c r="AE345" s="144"/>
    </row>
    <row r="346">
      <c r="A346" s="211"/>
      <c r="B346" s="8"/>
      <c r="C346" s="8"/>
      <c r="D346" s="8"/>
      <c r="E346" s="8"/>
      <c r="F346" s="8"/>
      <c r="G346" s="8"/>
      <c r="H346" s="8"/>
      <c r="I346" s="8"/>
      <c r="J346" s="8"/>
      <c r="K346" s="8"/>
      <c r="L346" s="8"/>
      <c r="M346" s="8"/>
      <c r="N346" s="8"/>
      <c r="O346" s="8"/>
      <c r="P346" s="8"/>
      <c r="Q346" s="8"/>
      <c r="R346" s="8"/>
      <c r="S346" s="197"/>
      <c r="T346" s="144"/>
      <c r="U346" s="8"/>
      <c r="V346" s="8"/>
      <c r="W346" s="8"/>
      <c r="X346" s="8"/>
      <c r="Y346" s="8"/>
      <c r="Z346" s="8"/>
      <c r="AA346" s="8"/>
      <c r="AB346" s="8"/>
      <c r="AC346" s="8"/>
      <c r="AD346" s="144"/>
      <c r="AE346" s="144"/>
    </row>
    <row r="347">
      <c r="A347" s="211"/>
      <c r="B347" s="8"/>
      <c r="C347" s="8"/>
      <c r="D347" s="8"/>
      <c r="E347" s="8"/>
      <c r="F347" s="8"/>
      <c r="G347" s="8"/>
      <c r="H347" s="8"/>
      <c r="I347" s="8"/>
      <c r="J347" s="8"/>
      <c r="K347" s="8"/>
      <c r="L347" s="8"/>
      <c r="M347" s="8"/>
      <c r="N347" s="8"/>
      <c r="O347" s="8"/>
      <c r="P347" s="8"/>
      <c r="Q347" s="8"/>
      <c r="R347" s="8"/>
      <c r="S347" s="197"/>
      <c r="T347" s="144"/>
      <c r="U347" s="8"/>
      <c r="V347" s="8"/>
      <c r="W347" s="8"/>
      <c r="X347" s="8"/>
      <c r="Y347" s="8"/>
      <c r="Z347" s="8"/>
      <c r="AA347" s="8"/>
      <c r="AB347" s="8"/>
      <c r="AC347" s="8"/>
      <c r="AD347" s="144"/>
      <c r="AE347" s="144"/>
    </row>
    <row r="348">
      <c r="A348" s="211"/>
      <c r="B348" s="8"/>
      <c r="C348" s="8"/>
      <c r="D348" s="8"/>
      <c r="E348" s="8"/>
      <c r="F348" s="8"/>
      <c r="G348" s="8"/>
      <c r="H348" s="8"/>
      <c r="I348" s="8"/>
      <c r="J348" s="8"/>
      <c r="K348" s="8"/>
      <c r="L348" s="8"/>
      <c r="M348" s="8"/>
      <c r="N348" s="8"/>
      <c r="O348" s="8"/>
      <c r="P348" s="8"/>
      <c r="Q348" s="8"/>
      <c r="R348" s="8"/>
      <c r="S348" s="197"/>
      <c r="T348" s="144"/>
      <c r="U348" s="8"/>
      <c r="V348" s="8"/>
      <c r="W348" s="8"/>
      <c r="X348" s="8"/>
      <c r="Y348" s="8"/>
      <c r="Z348" s="8"/>
      <c r="AA348" s="8"/>
      <c r="AB348" s="8"/>
      <c r="AC348" s="8"/>
      <c r="AD348" s="144"/>
      <c r="AE348" s="144"/>
    </row>
    <row r="349">
      <c r="A349" s="211"/>
      <c r="B349" s="8"/>
      <c r="C349" s="8"/>
      <c r="D349" s="8"/>
      <c r="E349" s="8"/>
      <c r="F349" s="8"/>
      <c r="G349" s="8"/>
      <c r="H349" s="8"/>
      <c r="I349" s="8"/>
      <c r="J349" s="8"/>
      <c r="K349" s="8"/>
      <c r="L349" s="8"/>
      <c r="M349" s="8"/>
      <c r="N349" s="8"/>
      <c r="O349" s="8"/>
      <c r="P349" s="8"/>
      <c r="Q349" s="8"/>
      <c r="R349" s="8"/>
      <c r="S349" s="197"/>
      <c r="T349" s="144"/>
      <c r="U349" s="8"/>
      <c r="V349" s="8"/>
      <c r="W349" s="8"/>
      <c r="X349" s="8"/>
      <c r="Y349" s="8"/>
      <c r="Z349" s="8"/>
      <c r="AA349" s="8"/>
      <c r="AB349" s="8"/>
      <c r="AC349" s="8"/>
      <c r="AD349" s="144"/>
      <c r="AE349" s="144"/>
    </row>
    <row r="350">
      <c r="A350" s="211"/>
      <c r="B350" s="8"/>
      <c r="C350" s="8"/>
      <c r="D350" s="8"/>
      <c r="E350" s="8"/>
      <c r="F350" s="8"/>
      <c r="G350" s="8"/>
      <c r="H350" s="8"/>
      <c r="I350" s="8"/>
      <c r="J350" s="8"/>
      <c r="K350" s="8"/>
      <c r="L350" s="8"/>
      <c r="M350" s="8"/>
      <c r="N350" s="8"/>
      <c r="O350" s="8"/>
      <c r="P350" s="8"/>
      <c r="Q350" s="8"/>
      <c r="R350" s="8"/>
      <c r="S350" s="197"/>
      <c r="T350" s="144"/>
      <c r="U350" s="8"/>
      <c r="V350" s="8"/>
      <c r="W350" s="8"/>
      <c r="X350" s="8"/>
      <c r="Y350" s="8"/>
      <c r="Z350" s="8"/>
      <c r="AA350" s="8"/>
      <c r="AB350" s="8"/>
      <c r="AC350" s="8"/>
      <c r="AD350" s="144"/>
      <c r="AE350" s="144"/>
    </row>
    <row r="351">
      <c r="A351" s="211"/>
      <c r="B351" s="8"/>
      <c r="C351" s="8"/>
      <c r="D351" s="8"/>
      <c r="E351" s="8"/>
      <c r="F351" s="8"/>
      <c r="G351" s="8"/>
      <c r="H351" s="8"/>
      <c r="I351" s="8"/>
      <c r="J351" s="8"/>
      <c r="K351" s="8"/>
      <c r="L351" s="8"/>
      <c r="M351" s="8"/>
      <c r="N351" s="8"/>
      <c r="O351" s="8"/>
      <c r="P351" s="8"/>
      <c r="Q351" s="8"/>
      <c r="R351" s="8"/>
      <c r="S351" s="197"/>
      <c r="T351" s="144"/>
      <c r="U351" s="8"/>
      <c r="V351" s="8"/>
      <c r="W351" s="8"/>
      <c r="X351" s="8"/>
      <c r="Y351" s="8"/>
      <c r="Z351" s="8"/>
      <c r="AA351" s="8"/>
      <c r="AB351" s="8"/>
      <c r="AC351" s="8"/>
      <c r="AD351" s="144"/>
      <c r="AE351" s="144"/>
    </row>
    <row r="352">
      <c r="A352" s="211"/>
      <c r="B352" s="8"/>
      <c r="C352" s="8"/>
      <c r="D352" s="8"/>
      <c r="E352" s="8"/>
      <c r="F352" s="8"/>
      <c r="G352" s="8"/>
      <c r="H352" s="8"/>
      <c r="I352" s="8"/>
      <c r="J352" s="8"/>
      <c r="K352" s="8"/>
      <c r="L352" s="8"/>
      <c r="M352" s="8"/>
      <c r="N352" s="8"/>
      <c r="O352" s="8"/>
      <c r="P352" s="8"/>
      <c r="Q352" s="8"/>
      <c r="R352" s="8"/>
      <c r="S352" s="197"/>
      <c r="T352" s="144"/>
      <c r="U352" s="8"/>
      <c r="V352" s="8"/>
      <c r="W352" s="8"/>
      <c r="X352" s="8"/>
      <c r="Y352" s="8"/>
      <c r="Z352" s="8"/>
      <c r="AA352" s="8"/>
      <c r="AB352" s="8"/>
      <c r="AC352" s="8"/>
      <c r="AD352" s="144"/>
      <c r="AE352" s="144"/>
    </row>
    <row r="353">
      <c r="A353" s="211"/>
      <c r="B353" s="8"/>
      <c r="C353" s="8"/>
      <c r="D353" s="8"/>
      <c r="E353" s="8"/>
      <c r="F353" s="8"/>
      <c r="G353" s="8"/>
      <c r="H353" s="8"/>
      <c r="I353" s="8"/>
      <c r="J353" s="8"/>
      <c r="K353" s="8"/>
      <c r="L353" s="8"/>
      <c r="M353" s="8"/>
      <c r="N353" s="8"/>
      <c r="O353" s="8"/>
      <c r="P353" s="8"/>
      <c r="Q353" s="8"/>
      <c r="R353" s="8"/>
      <c r="S353" s="197"/>
      <c r="T353" s="144"/>
      <c r="U353" s="8"/>
      <c r="V353" s="8"/>
      <c r="W353" s="8"/>
      <c r="X353" s="8"/>
      <c r="Y353" s="8"/>
      <c r="Z353" s="8"/>
      <c r="AA353" s="8"/>
      <c r="AB353" s="8"/>
      <c r="AC353" s="8"/>
      <c r="AD353" s="144"/>
      <c r="AE353" s="144"/>
    </row>
    <row r="354">
      <c r="A354" s="211"/>
      <c r="B354" s="8"/>
      <c r="C354" s="8"/>
      <c r="D354" s="8"/>
      <c r="E354" s="8"/>
      <c r="F354" s="8"/>
      <c r="G354" s="8"/>
      <c r="H354" s="8"/>
      <c r="I354" s="8"/>
      <c r="J354" s="8"/>
      <c r="K354" s="8"/>
      <c r="L354" s="8"/>
      <c r="M354" s="8"/>
      <c r="N354" s="8"/>
      <c r="O354" s="8"/>
      <c r="P354" s="8"/>
      <c r="Q354" s="8"/>
      <c r="R354" s="8"/>
      <c r="S354" s="197"/>
      <c r="T354" s="144"/>
      <c r="U354" s="8"/>
      <c r="V354" s="8"/>
      <c r="W354" s="8"/>
      <c r="X354" s="8"/>
      <c r="Y354" s="8"/>
      <c r="Z354" s="8"/>
      <c r="AA354" s="8"/>
      <c r="AB354" s="8"/>
      <c r="AC354" s="8"/>
      <c r="AD354" s="144"/>
      <c r="AE354" s="144"/>
    </row>
    <row r="355">
      <c r="A355" s="211"/>
      <c r="B355" s="8"/>
      <c r="C355" s="8"/>
      <c r="D355" s="8"/>
      <c r="E355" s="8"/>
      <c r="F355" s="8"/>
      <c r="G355" s="8"/>
      <c r="H355" s="8"/>
      <c r="I355" s="8"/>
      <c r="J355" s="8"/>
      <c r="K355" s="8"/>
      <c r="L355" s="8"/>
      <c r="M355" s="8"/>
      <c r="N355" s="8"/>
      <c r="O355" s="8"/>
      <c r="P355" s="8"/>
      <c r="Q355" s="8"/>
      <c r="R355" s="8"/>
      <c r="S355" s="197"/>
      <c r="T355" s="144"/>
      <c r="U355" s="8"/>
      <c r="V355" s="8"/>
      <c r="W355" s="8"/>
      <c r="X355" s="8"/>
      <c r="Y355" s="8"/>
      <c r="Z355" s="8"/>
      <c r="AA355" s="8"/>
      <c r="AB355" s="8"/>
      <c r="AC355" s="8"/>
      <c r="AD355" s="144"/>
      <c r="AE355" s="144"/>
    </row>
    <row r="356">
      <c r="A356" s="211"/>
      <c r="B356" s="8"/>
      <c r="C356" s="8"/>
      <c r="D356" s="8"/>
      <c r="E356" s="8"/>
      <c r="F356" s="8"/>
      <c r="G356" s="8"/>
      <c r="H356" s="8"/>
      <c r="I356" s="8"/>
      <c r="J356" s="8"/>
      <c r="K356" s="8"/>
      <c r="L356" s="8"/>
      <c r="M356" s="8"/>
      <c r="N356" s="8"/>
      <c r="O356" s="8"/>
      <c r="P356" s="8"/>
      <c r="Q356" s="8"/>
      <c r="R356" s="8"/>
      <c r="S356" s="197"/>
      <c r="T356" s="144"/>
      <c r="U356" s="8"/>
      <c r="V356" s="8"/>
      <c r="W356" s="8"/>
      <c r="X356" s="8"/>
      <c r="Y356" s="8"/>
      <c r="Z356" s="8"/>
      <c r="AA356" s="8"/>
      <c r="AB356" s="8"/>
      <c r="AC356" s="8"/>
      <c r="AD356" s="144"/>
      <c r="AE356" s="144"/>
    </row>
    <row r="357">
      <c r="A357" s="211"/>
      <c r="B357" s="8"/>
      <c r="C357" s="8"/>
      <c r="D357" s="8"/>
      <c r="E357" s="8"/>
      <c r="F357" s="8"/>
      <c r="G357" s="8"/>
      <c r="H357" s="8"/>
      <c r="I357" s="8"/>
      <c r="J357" s="8"/>
      <c r="K357" s="8"/>
      <c r="L357" s="8"/>
      <c r="M357" s="8"/>
      <c r="N357" s="8"/>
      <c r="O357" s="8"/>
      <c r="P357" s="8"/>
      <c r="Q357" s="8"/>
      <c r="R357" s="8"/>
      <c r="S357" s="197"/>
      <c r="T357" s="144"/>
      <c r="U357" s="8"/>
      <c r="V357" s="8"/>
      <c r="W357" s="8"/>
      <c r="X357" s="8"/>
      <c r="Y357" s="8"/>
      <c r="Z357" s="8"/>
      <c r="AA357" s="8"/>
      <c r="AB357" s="8"/>
      <c r="AC357" s="8"/>
      <c r="AD357" s="144"/>
      <c r="AE357" s="144"/>
    </row>
    <row r="358">
      <c r="A358" s="211"/>
      <c r="B358" s="8"/>
      <c r="C358" s="8"/>
      <c r="D358" s="8"/>
      <c r="E358" s="8"/>
      <c r="F358" s="8"/>
      <c r="G358" s="8"/>
      <c r="H358" s="8"/>
      <c r="I358" s="8"/>
      <c r="J358" s="8"/>
      <c r="K358" s="8"/>
      <c r="L358" s="8"/>
      <c r="M358" s="8"/>
      <c r="N358" s="8"/>
      <c r="O358" s="8"/>
      <c r="P358" s="8"/>
      <c r="Q358" s="8"/>
      <c r="R358" s="8"/>
      <c r="S358" s="197"/>
      <c r="T358" s="144"/>
      <c r="U358" s="8"/>
      <c r="V358" s="8"/>
      <c r="W358" s="8"/>
      <c r="X358" s="8"/>
      <c r="Y358" s="8"/>
      <c r="Z358" s="8"/>
      <c r="AA358" s="8"/>
      <c r="AB358" s="8"/>
      <c r="AC358" s="8"/>
      <c r="AD358" s="144"/>
      <c r="AE358" s="144"/>
    </row>
    <row r="359">
      <c r="A359" s="211"/>
      <c r="B359" s="8"/>
      <c r="C359" s="8"/>
      <c r="D359" s="8"/>
      <c r="E359" s="8"/>
      <c r="F359" s="8"/>
      <c r="G359" s="8"/>
      <c r="H359" s="8"/>
      <c r="I359" s="8"/>
      <c r="J359" s="8"/>
      <c r="K359" s="8"/>
      <c r="L359" s="8"/>
      <c r="M359" s="8"/>
      <c r="N359" s="8"/>
      <c r="O359" s="8"/>
      <c r="P359" s="8"/>
      <c r="Q359" s="8"/>
      <c r="R359" s="8"/>
      <c r="S359" s="197"/>
      <c r="T359" s="144"/>
      <c r="U359" s="8"/>
      <c r="V359" s="8"/>
      <c r="W359" s="8"/>
      <c r="X359" s="8"/>
      <c r="Y359" s="8"/>
      <c r="Z359" s="8"/>
      <c r="AA359" s="8"/>
      <c r="AB359" s="8"/>
      <c r="AC359" s="8"/>
      <c r="AD359" s="144"/>
      <c r="AE359" s="144"/>
    </row>
    <row r="360">
      <c r="A360" s="211"/>
      <c r="B360" s="8"/>
      <c r="C360" s="8"/>
      <c r="D360" s="8"/>
      <c r="E360" s="8"/>
      <c r="F360" s="8"/>
      <c r="G360" s="8"/>
      <c r="H360" s="8"/>
      <c r="I360" s="8"/>
      <c r="J360" s="8"/>
      <c r="K360" s="8"/>
      <c r="L360" s="8"/>
      <c r="M360" s="8"/>
      <c r="N360" s="8"/>
      <c r="O360" s="8"/>
      <c r="P360" s="8"/>
      <c r="Q360" s="8"/>
      <c r="R360" s="8"/>
      <c r="S360" s="197"/>
      <c r="T360" s="144"/>
      <c r="U360" s="8"/>
      <c r="V360" s="8"/>
      <c r="W360" s="8"/>
      <c r="X360" s="8"/>
      <c r="Y360" s="8"/>
      <c r="Z360" s="8"/>
      <c r="AA360" s="8"/>
      <c r="AB360" s="8"/>
      <c r="AC360" s="8"/>
      <c r="AD360" s="144"/>
      <c r="AE360" s="144"/>
    </row>
    <row r="361">
      <c r="A361" s="211"/>
      <c r="B361" s="8"/>
      <c r="C361" s="8"/>
      <c r="D361" s="8"/>
      <c r="E361" s="8"/>
      <c r="F361" s="8"/>
      <c r="G361" s="8"/>
      <c r="H361" s="8"/>
      <c r="I361" s="8"/>
      <c r="J361" s="8"/>
      <c r="K361" s="8"/>
      <c r="L361" s="8"/>
      <c r="M361" s="8"/>
      <c r="N361" s="8"/>
      <c r="O361" s="8"/>
      <c r="P361" s="8"/>
      <c r="Q361" s="8"/>
      <c r="R361" s="8"/>
      <c r="S361" s="197"/>
      <c r="T361" s="144"/>
      <c r="U361" s="8"/>
      <c r="V361" s="8"/>
      <c r="W361" s="8"/>
      <c r="X361" s="8"/>
      <c r="Y361" s="8"/>
      <c r="Z361" s="8"/>
      <c r="AA361" s="8"/>
      <c r="AB361" s="8"/>
      <c r="AC361" s="8"/>
      <c r="AD361" s="144"/>
      <c r="AE361" s="144"/>
    </row>
    <row r="362">
      <c r="A362" s="211"/>
      <c r="B362" s="8"/>
      <c r="C362" s="8"/>
      <c r="D362" s="8"/>
      <c r="E362" s="8"/>
      <c r="F362" s="8"/>
      <c r="G362" s="8"/>
      <c r="H362" s="8"/>
      <c r="I362" s="8"/>
      <c r="J362" s="8"/>
      <c r="K362" s="8"/>
      <c r="L362" s="8"/>
      <c r="M362" s="8"/>
      <c r="N362" s="8"/>
      <c r="O362" s="8"/>
      <c r="P362" s="8"/>
      <c r="Q362" s="8"/>
      <c r="R362" s="8"/>
      <c r="S362" s="197"/>
      <c r="T362" s="144"/>
      <c r="U362" s="8"/>
      <c r="V362" s="8"/>
      <c r="W362" s="8"/>
      <c r="X362" s="8"/>
      <c r="Y362" s="8"/>
      <c r="Z362" s="8"/>
      <c r="AA362" s="8"/>
      <c r="AB362" s="8"/>
      <c r="AC362" s="8"/>
      <c r="AD362" s="144"/>
      <c r="AE362" s="144"/>
    </row>
    <row r="363">
      <c r="A363" s="211"/>
      <c r="B363" s="8"/>
      <c r="C363" s="8"/>
      <c r="D363" s="8"/>
      <c r="E363" s="8"/>
      <c r="F363" s="8"/>
      <c r="G363" s="8"/>
      <c r="H363" s="8"/>
      <c r="I363" s="8"/>
      <c r="J363" s="8"/>
      <c r="K363" s="8"/>
      <c r="L363" s="8"/>
      <c r="M363" s="8"/>
      <c r="N363" s="8"/>
      <c r="O363" s="8"/>
      <c r="P363" s="8"/>
      <c r="Q363" s="8"/>
      <c r="R363" s="8"/>
      <c r="S363" s="197"/>
      <c r="T363" s="144"/>
      <c r="U363" s="8"/>
      <c r="V363" s="8"/>
      <c r="W363" s="8"/>
      <c r="X363" s="8"/>
      <c r="Y363" s="8"/>
      <c r="Z363" s="8"/>
      <c r="AA363" s="8"/>
      <c r="AB363" s="8"/>
      <c r="AC363" s="8"/>
      <c r="AD363" s="144"/>
      <c r="AE363" s="144"/>
    </row>
    <row r="364">
      <c r="A364" s="211"/>
      <c r="B364" s="8"/>
      <c r="C364" s="8"/>
      <c r="D364" s="8"/>
      <c r="E364" s="8"/>
      <c r="F364" s="8"/>
      <c r="G364" s="8"/>
      <c r="H364" s="8"/>
      <c r="I364" s="8"/>
      <c r="J364" s="8"/>
      <c r="K364" s="8"/>
      <c r="L364" s="8"/>
      <c r="M364" s="8"/>
      <c r="N364" s="8"/>
      <c r="O364" s="8"/>
      <c r="P364" s="8"/>
      <c r="Q364" s="8"/>
      <c r="R364" s="8"/>
      <c r="S364" s="197"/>
      <c r="T364" s="144"/>
      <c r="U364" s="8"/>
      <c r="V364" s="8"/>
      <c r="W364" s="8"/>
      <c r="X364" s="8"/>
      <c r="Y364" s="8"/>
      <c r="Z364" s="8"/>
      <c r="AA364" s="8"/>
      <c r="AB364" s="8"/>
      <c r="AC364" s="8"/>
      <c r="AD364" s="144"/>
      <c r="AE364" s="144"/>
    </row>
    <row r="365">
      <c r="A365" s="211"/>
      <c r="B365" s="8"/>
      <c r="C365" s="8"/>
      <c r="D365" s="8"/>
      <c r="E365" s="8"/>
      <c r="F365" s="8"/>
      <c r="G365" s="8"/>
      <c r="H365" s="8"/>
      <c r="I365" s="8"/>
      <c r="J365" s="8"/>
      <c r="K365" s="8"/>
      <c r="L365" s="8"/>
      <c r="M365" s="8"/>
      <c r="N365" s="8"/>
      <c r="O365" s="8"/>
      <c r="P365" s="8"/>
      <c r="Q365" s="8"/>
      <c r="R365" s="8"/>
      <c r="S365" s="197"/>
      <c r="T365" s="144"/>
      <c r="U365" s="8"/>
      <c r="V365" s="8"/>
      <c r="W365" s="8"/>
      <c r="X365" s="8"/>
      <c r="Y365" s="8"/>
      <c r="Z365" s="8"/>
      <c r="AA365" s="8"/>
      <c r="AB365" s="8"/>
      <c r="AC365" s="8"/>
      <c r="AD365" s="144"/>
      <c r="AE365" s="144"/>
    </row>
    <row r="366">
      <c r="A366" s="211"/>
      <c r="B366" s="8"/>
      <c r="C366" s="8"/>
      <c r="D366" s="8"/>
      <c r="E366" s="8"/>
      <c r="F366" s="8"/>
      <c r="G366" s="8"/>
      <c r="H366" s="8"/>
      <c r="I366" s="8"/>
      <c r="J366" s="8"/>
      <c r="K366" s="8"/>
      <c r="L366" s="8"/>
      <c r="M366" s="8"/>
      <c r="N366" s="8"/>
      <c r="O366" s="8"/>
      <c r="P366" s="8"/>
      <c r="Q366" s="8"/>
      <c r="R366" s="8"/>
      <c r="S366" s="197"/>
      <c r="T366" s="144"/>
      <c r="U366" s="8"/>
      <c r="V366" s="8"/>
      <c r="W366" s="8"/>
      <c r="X366" s="8"/>
      <c r="Y366" s="8"/>
      <c r="Z366" s="8"/>
      <c r="AA366" s="8"/>
      <c r="AB366" s="8"/>
      <c r="AC366" s="8"/>
      <c r="AD366" s="144"/>
      <c r="AE366" s="144"/>
    </row>
    <row r="367">
      <c r="A367" s="211"/>
      <c r="B367" s="8"/>
      <c r="C367" s="8"/>
      <c r="D367" s="8"/>
      <c r="E367" s="8"/>
      <c r="F367" s="8"/>
      <c r="G367" s="8"/>
      <c r="H367" s="8"/>
      <c r="I367" s="8"/>
      <c r="J367" s="8"/>
      <c r="K367" s="8"/>
      <c r="L367" s="8"/>
      <c r="M367" s="8"/>
      <c r="N367" s="8"/>
      <c r="O367" s="8"/>
      <c r="P367" s="8"/>
      <c r="Q367" s="8"/>
      <c r="R367" s="8"/>
      <c r="S367" s="197"/>
      <c r="T367" s="144"/>
      <c r="U367" s="8"/>
      <c r="V367" s="8"/>
      <c r="W367" s="8"/>
      <c r="X367" s="8"/>
      <c r="Y367" s="8"/>
      <c r="Z367" s="8"/>
      <c r="AA367" s="8"/>
      <c r="AB367" s="8"/>
      <c r="AC367" s="8"/>
      <c r="AD367" s="144"/>
      <c r="AE367" s="144"/>
    </row>
    <row r="368">
      <c r="A368" s="211"/>
      <c r="B368" s="8"/>
      <c r="C368" s="8"/>
      <c r="D368" s="8"/>
      <c r="E368" s="8"/>
      <c r="F368" s="8"/>
      <c r="G368" s="8"/>
      <c r="H368" s="8"/>
      <c r="I368" s="8"/>
      <c r="J368" s="8"/>
      <c r="K368" s="8"/>
      <c r="L368" s="8"/>
      <c r="M368" s="8"/>
      <c r="N368" s="8"/>
      <c r="O368" s="8"/>
      <c r="P368" s="8"/>
      <c r="Q368" s="8"/>
      <c r="R368" s="8"/>
      <c r="S368" s="197"/>
      <c r="T368" s="144"/>
      <c r="U368" s="8"/>
      <c r="V368" s="8"/>
      <c r="W368" s="8"/>
      <c r="X368" s="8"/>
      <c r="Y368" s="8"/>
      <c r="Z368" s="8"/>
      <c r="AA368" s="8"/>
      <c r="AB368" s="8"/>
      <c r="AC368" s="8"/>
      <c r="AD368" s="144"/>
      <c r="AE368" s="144"/>
    </row>
    <row r="369">
      <c r="A369" s="211"/>
      <c r="B369" s="8"/>
      <c r="C369" s="8"/>
      <c r="D369" s="8"/>
      <c r="E369" s="8"/>
      <c r="F369" s="8"/>
      <c r="G369" s="8"/>
      <c r="H369" s="8"/>
      <c r="I369" s="8"/>
      <c r="J369" s="8"/>
      <c r="K369" s="8"/>
      <c r="L369" s="8"/>
      <c r="M369" s="8"/>
      <c r="N369" s="8"/>
      <c r="O369" s="8"/>
      <c r="P369" s="8"/>
      <c r="Q369" s="8"/>
      <c r="R369" s="8"/>
      <c r="S369" s="197"/>
      <c r="T369" s="144"/>
      <c r="U369" s="8"/>
      <c r="V369" s="8"/>
      <c r="W369" s="8"/>
      <c r="X369" s="8"/>
      <c r="Y369" s="8"/>
      <c r="Z369" s="8"/>
      <c r="AA369" s="8"/>
      <c r="AB369" s="8"/>
      <c r="AC369" s="8"/>
      <c r="AD369" s="144"/>
      <c r="AE369" s="144"/>
    </row>
    <row r="370">
      <c r="A370" s="211"/>
      <c r="B370" s="8"/>
      <c r="C370" s="8"/>
      <c r="D370" s="8"/>
      <c r="E370" s="8"/>
      <c r="F370" s="8"/>
      <c r="G370" s="8"/>
      <c r="H370" s="8"/>
      <c r="I370" s="8"/>
      <c r="J370" s="8"/>
      <c r="K370" s="8"/>
      <c r="L370" s="8"/>
      <c r="M370" s="8"/>
      <c r="N370" s="8"/>
      <c r="O370" s="8"/>
      <c r="P370" s="8"/>
      <c r="Q370" s="8"/>
      <c r="R370" s="8"/>
      <c r="S370" s="197"/>
      <c r="T370" s="144"/>
      <c r="U370" s="8"/>
      <c r="V370" s="8"/>
      <c r="W370" s="8"/>
      <c r="X370" s="8"/>
      <c r="Y370" s="8"/>
      <c r="Z370" s="8"/>
      <c r="AA370" s="8"/>
      <c r="AB370" s="8"/>
      <c r="AC370" s="8"/>
      <c r="AD370" s="144"/>
      <c r="AE370" s="144"/>
    </row>
    <row r="371">
      <c r="A371" s="211"/>
      <c r="B371" s="8"/>
      <c r="C371" s="8"/>
      <c r="D371" s="8"/>
      <c r="E371" s="8"/>
      <c r="F371" s="8"/>
      <c r="G371" s="8"/>
      <c r="H371" s="8"/>
      <c r="I371" s="8"/>
      <c r="J371" s="8"/>
      <c r="K371" s="8"/>
      <c r="L371" s="8"/>
      <c r="M371" s="8"/>
      <c r="N371" s="8"/>
      <c r="O371" s="8"/>
      <c r="P371" s="8"/>
      <c r="Q371" s="8"/>
      <c r="R371" s="8"/>
      <c r="S371" s="197"/>
      <c r="T371" s="144"/>
      <c r="U371" s="8"/>
      <c r="V371" s="8"/>
      <c r="W371" s="8"/>
      <c r="X371" s="8"/>
      <c r="Y371" s="8"/>
      <c r="Z371" s="8"/>
      <c r="AA371" s="8"/>
      <c r="AB371" s="8"/>
      <c r="AC371" s="8"/>
      <c r="AD371" s="144"/>
      <c r="AE371" s="144"/>
    </row>
    <row r="372">
      <c r="A372" s="211"/>
      <c r="B372" s="8"/>
      <c r="C372" s="8"/>
      <c r="D372" s="8"/>
      <c r="E372" s="8"/>
      <c r="F372" s="8"/>
      <c r="G372" s="8"/>
      <c r="H372" s="8"/>
      <c r="I372" s="8"/>
      <c r="J372" s="8"/>
      <c r="K372" s="8"/>
      <c r="L372" s="8"/>
      <c r="M372" s="8"/>
      <c r="N372" s="8"/>
      <c r="O372" s="8"/>
      <c r="P372" s="8"/>
      <c r="Q372" s="8"/>
      <c r="R372" s="8"/>
      <c r="S372" s="197"/>
      <c r="T372" s="144"/>
      <c r="U372" s="8"/>
      <c r="V372" s="8"/>
      <c r="W372" s="8"/>
      <c r="X372" s="8"/>
      <c r="Y372" s="8"/>
      <c r="Z372" s="8"/>
      <c r="AA372" s="8"/>
      <c r="AB372" s="8"/>
      <c r="AC372" s="8"/>
      <c r="AD372" s="144"/>
      <c r="AE372" s="144"/>
    </row>
    <row r="373">
      <c r="A373" s="211"/>
      <c r="B373" s="8"/>
      <c r="C373" s="8"/>
      <c r="D373" s="8"/>
      <c r="E373" s="8"/>
      <c r="F373" s="8"/>
      <c r="G373" s="8"/>
      <c r="H373" s="8"/>
      <c r="I373" s="8"/>
      <c r="J373" s="8"/>
      <c r="K373" s="8"/>
      <c r="L373" s="8"/>
      <c r="M373" s="8"/>
      <c r="N373" s="8"/>
      <c r="O373" s="8"/>
      <c r="P373" s="8"/>
      <c r="Q373" s="8"/>
      <c r="R373" s="8"/>
      <c r="S373" s="197"/>
      <c r="T373" s="144"/>
      <c r="U373" s="8"/>
      <c r="V373" s="8"/>
      <c r="W373" s="8"/>
      <c r="X373" s="8"/>
      <c r="Y373" s="8"/>
      <c r="Z373" s="8"/>
      <c r="AA373" s="8"/>
      <c r="AB373" s="8"/>
      <c r="AC373" s="8"/>
      <c r="AD373" s="144"/>
      <c r="AE373" s="144"/>
    </row>
    <row r="374">
      <c r="A374" s="211"/>
      <c r="B374" s="8"/>
      <c r="C374" s="8"/>
      <c r="D374" s="8"/>
      <c r="E374" s="8"/>
      <c r="F374" s="8"/>
      <c r="G374" s="8"/>
      <c r="H374" s="8"/>
      <c r="I374" s="8"/>
      <c r="J374" s="8"/>
      <c r="K374" s="8"/>
      <c r="L374" s="8"/>
      <c r="M374" s="8"/>
      <c r="N374" s="8"/>
      <c r="O374" s="8"/>
      <c r="P374" s="8"/>
      <c r="Q374" s="8"/>
      <c r="R374" s="8"/>
      <c r="S374" s="197"/>
      <c r="T374" s="144"/>
      <c r="U374" s="8"/>
      <c r="V374" s="8"/>
      <c r="W374" s="8"/>
      <c r="X374" s="8"/>
      <c r="Y374" s="8"/>
      <c r="Z374" s="8"/>
      <c r="AA374" s="8"/>
      <c r="AB374" s="8"/>
      <c r="AC374" s="8"/>
      <c r="AD374" s="144"/>
      <c r="AE374" s="144"/>
    </row>
    <row r="375">
      <c r="A375" s="211"/>
      <c r="B375" s="8"/>
      <c r="C375" s="8"/>
      <c r="D375" s="8"/>
      <c r="E375" s="8"/>
      <c r="F375" s="8"/>
      <c r="G375" s="8"/>
      <c r="H375" s="8"/>
      <c r="I375" s="8"/>
      <c r="J375" s="8"/>
      <c r="K375" s="8"/>
      <c r="L375" s="8"/>
      <c r="M375" s="8"/>
      <c r="N375" s="8"/>
      <c r="O375" s="8"/>
      <c r="P375" s="8"/>
      <c r="Q375" s="8"/>
      <c r="R375" s="8"/>
      <c r="S375" s="197"/>
      <c r="T375" s="144"/>
      <c r="U375" s="8"/>
      <c r="V375" s="8"/>
      <c r="W375" s="8"/>
      <c r="X375" s="8"/>
      <c r="Y375" s="8"/>
      <c r="Z375" s="8"/>
      <c r="AA375" s="8"/>
      <c r="AB375" s="8"/>
      <c r="AC375" s="8"/>
      <c r="AD375" s="144"/>
      <c r="AE375" s="144"/>
    </row>
    <row r="376">
      <c r="A376" s="211"/>
      <c r="B376" s="8"/>
      <c r="C376" s="8"/>
      <c r="D376" s="8"/>
      <c r="E376" s="8"/>
      <c r="F376" s="8"/>
      <c r="G376" s="8"/>
      <c r="H376" s="8"/>
      <c r="I376" s="8"/>
      <c r="J376" s="8"/>
      <c r="K376" s="8"/>
      <c r="L376" s="8"/>
      <c r="M376" s="8"/>
      <c r="N376" s="8"/>
      <c r="O376" s="8"/>
      <c r="P376" s="8"/>
      <c r="Q376" s="8"/>
      <c r="R376" s="8"/>
      <c r="S376" s="197"/>
      <c r="T376" s="144"/>
      <c r="U376" s="8"/>
      <c r="V376" s="8"/>
      <c r="W376" s="8"/>
      <c r="X376" s="8"/>
      <c r="Y376" s="8"/>
      <c r="Z376" s="8"/>
      <c r="AA376" s="8"/>
      <c r="AB376" s="8"/>
      <c r="AC376" s="8"/>
      <c r="AD376" s="144"/>
      <c r="AE376" s="144"/>
    </row>
    <row r="377">
      <c r="A377" s="211"/>
      <c r="B377" s="8"/>
      <c r="C377" s="8"/>
      <c r="D377" s="8"/>
      <c r="E377" s="8"/>
      <c r="F377" s="8"/>
      <c r="G377" s="8"/>
      <c r="H377" s="8"/>
      <c r="I377" s="8"/>
      <c r="J377" s="8"/>
      <c r="K377" s="8"/>
      <c r="L377" s="8"/>
      <c r="M377" s="8"/>
      <c r="N377" s="8"/>
      <c r="O377" s="8"/>
      <c r="P377" s="8"/>
      <c r="Q377" s="8"/>
      <c r="R377" s="8"/>
      <c r="S377" s="197"/>
      <c r="T377" s="144"/>
      <c r="U377" s="8"/>
      <c r="V377" s="8"/>
      <c r="W377" s="8"/>
      <c r="X377" s="8"/>
      <c r="Y377" s="8"/>
      <c r="Z377" s="8"/>
      <c r="AA377" s="8"/>
      <c r="AB377" s="8"/>
      <c r="AC377" s="8"/>
      <c r="AD377" s="144"/>
      <c r="AE377" s="144"/>
    </row>
    <row r="378">
      <c r="A378" s="211"/>
      <c r="B378" s="8"/>
      <c r="C378" s="8"/>
      <c r="D378" s="8"/>
      <c r="E378" s="8"/>
      <c r="F378" s="8"/>
      <c r="G378" s="8"/>
      <c r="H378" s="8"/>
      <c r="I378" s="8"/>
      <c r="J378" s="8"/>
      <c r="K378" s="8"/>
      <c r="L378" s="8"/>
      <c r="M378" s="8"/>
      <c r="N378" s="8"/>
      <c r="O378" s="8"/>
      <c r="P378" s="8"/>
      <c r="Q378" s="8"/>
      <c r="R378" s="8"/>
      <c r="S378" s="197"/>
      <c r="T378" s="144"/>
      <c r="U378" s="8"/>
      <c r="V378" s="8"/>
      <c r="W378" s="8"/>
      <c r="X378" s="8"/>
      <c r="Y378" s="8"/>
      <c r="Z378" s="8"/>
      <c r="AA378" s="8"/>
      <c r="AB378" s="8"/>
      <c r="AC378" s="8"/>
      <c r="AD378" s="144"/>
      <c r="AE378" s="144"/>
    </row>
    <row r="379">
      <c r="A379" s="211"/>
      <c r="B379" s="8"/>
      <c r="C379" s="8"/>
      <c r="D379" s="8"/>
      <c r="E379" s="8"/>
      <c r="F379" s="8"/>
      <c r="G379" s="8"/>
      <c r="H379" s="8"/>
      <c r="I379" s="8"/>
      <c r="J379" s="8"/>
      <c r="K379" s="8"/>
      <c r="L379" s="8"/>
      <c r="M379" s="8"/>
      <c r="N379" s="8"/>
      <c r="O379" s="8"/>
      <c r="P379" s="8"/>
      <c r="Q379" s="8"/>
      <c r="R379" s="8"/>
      <c r="S379" s="197"/>
      <c r="T379" s="144"/>
      <c r="U379" s="8"/>
      <c r="V379" s="8"/>
      <c r="W379" s="8"/>
      <c r="X379" s="8"/>
      <c r="Y379" s="8"/>
      <c r="Z379" s="8"/>
      <c r="AA379" s="8"/>
      <c r="AB379" s="8"/>
      <c r="AC379" s="8"/>
      <c r="AD379" s="144"/>
      <c r="AE379" s="144"/>
    </row>
    <row r="380">
      <c r="A380" s="211"/>
      <c r="B380" s="8"/>
      <c r="C380" s="8"/>
      <c r="D380" s="8"/>
      <c r="E380" s="8"/>
      <c r="F380" s="8"/>
      <c r="G380" s="8"/>
      <c r="H380" s="8"/>
      <c r="I380" s="8"/>
      <c r="J380" s="8"/>
      <c r="K380" s="8"/>
      <c r="L380" s="8"/>
      <c r="M380" s="8"/>
      <c r="N380" s="8"/>
      <c r="O380" s="8"/>
      <c r="P380" s="8"/>
      <c r="Q380" s="8"/>
      <c r="R380" s="8"/>
      <c r="S380" s="197"/>
      <c r="T380" s="144"/>
      <c r="U380" s="8"/>
      <c r="V380" s="8"/>
      <c r="W380" s="8"/>
      <c r="X380" s="8"/>
      <c r="Y380" s="8"/>
      <c r="Z380" s="8"/>
      <c r="AA380" s="8"/>
      <c r="AB380" s="8"/>
      <c r="AC380" s="8"/>
      <c r="AD380" s="144"/>
      <c r="AE380" s="144"/>
    </row>
    <row r="381">
      <c r="A381" s="211"/>
      <c r="B381" s="8"/>
      <c r="C381" s="8"/>
      <c r="D381" s="8"/>
      <c r="E381" s="8"/>
      <c r="F381" s="8"/>
      <c r="G381" s="8"/>
      <c r="H381" s="8"/>
      <c r="I381" s="8"/>
      <c r="J381" s="8"/>
      <c r="K381" s="8"/>
      <c r="L381" s="8"/>
      <c r="M381" s="8"/>
      <c r="N381" s="8"/>
      <c r="O381" s="8"/>
      <c r="P381" s="8"/>
      <c r="Q381" s="8"/>
      <c r="R381" s="8"/>
      <c r="S381" s="197"/>
      <c r="T381" s="144"/>
      <c r="U381" s="8"/>
      <c r="V381" s="8"/>
      <c r="W381" s="8"/>
      <c r="X381" s="8"/>
      <c r="Y381" s="8"/>
      <c r="Z381" s="8"/>
      <c r="AA381" s="8"/>
      <c r="AB381" s="8"/>
      <c r="AC381" s="8"/>
      <c r="AD381" s="144"/>
      <c r="AE381" s="144"/>
    </row>
    <row r="382">
      <c r="A382" s="211"/>
      <c r="B382" s="8"/>
      <c r="C382" s="8"/>
      <c r="D382" s="8"/>
      <c r="E382" s="8"/>
      <c r="F382" s="8"/>
      <c r="G382" s="8"/>
      <c r="H382" s="8"/>
      <c r="I382" s="8"/>
      <c r="J382" s="8"/>
      <c r="K382" s="8"/>
      <c r="L382" s="8"/>
      <c r="M382" s="8"/>
      <c r="N382" s="8"/>
      <c r="O382" s="8"/>
      <c r="P382" s="8"/>
      <c r="Q382" s="8"/>
      <c r="R382" s="8"/>
      <c r="S382" s="197"/>
      <c r="T382" s="144"/>
      <c r="U382" s="8"/>
      <c r="V382" s="8"/>
      <c r="W382" s="8"/>
      <c r="X382" s="8"/>
      <c r="Y382" s="8"/>
      <c r="Z382" s="8"/>
      <c r="AA382" s="8"/>
      <c r="AB382" s="8"/>
      <c r="AC382" s="8"/>
      <c r="AD382" s="144"/>
      <c r="AE382" s="144"/>
    </row>
    <row r="383">
      <c r="A383" s="211"/>
      <c r="B383" s="8"/>
      <c r="C383" s="8"/>
      <c r="D383" s="8"/>
      <c r="E383" s="8"/>
      <c r="F383" s="8"/>
      <c r="G383" s="8"/>
      <c r="H383" s="8"/>
      <c r="I383" s="8"/>
      <c r="J383" s="8"/>
      <c r="K383" s="8"/>
      <c r="L383" s="8"/>
      <c r="M383" s="8"/>
      <c r="N383" s="8"/>
      <c r="O383" s="8"/>
      <c r="P383" s="8"/>
      <c r="Q383" s="8"/>
      <c r="R383" s="8"/>
      <c r="S383" s="197"/>
      <c r="T383" s="144"/>
      <c r="U383" s="8"/>
      <c r="V383" s="8"/>
      <c r="W383" s="8"/>
      <c r="X383" s="8"/>
      <c r="Y383" s="8"/>
      <c r="Z383" s="8"/>
      <c r="AA383" s="8"/>
      <c r="AB383" s="8"/>
      <c r="AC383" s="8"/>
      <c r="AD383" s="144"/>
      <c r="AE383" s="144"/>
    </row>
    <row r="384">
      <c r="A384" s="211"/>
      <c r="B384" s="8"/>
      <c r="C384" s="8"/>
      <c r="D384" s="8"/>
      <c r="E384" s="8"/>
      <c r="F384" s="8"/>
      <c r="G384" s="8"/>
      <c r="H384" s="8"/>
      <c r="I384" s="8"/>
      <c r="J384" s="8"/>
      <c r="K384" s="8"/>
      <c r="L384" s="8"/>
      <c r="M384" s="8"/>
      <c r="N384" s="8"/>
      <c r="O384" s="8"/>
      <c r="P384" s="8"/>
      <c r="Q384" s="8"/>
      <c r="R384" s="8"/>
      <c r="S384" s="197"/>
      <c r="T384" s="144"/>
      <c r="U384" s="8"/>
      <c r="V384" s="8"/>
      <c r="W384" s="8"/>
      <c r="X384" s="8"/>
      <c r="Y384" s="8"/>
      <c r="Z384" s="8"/>
      <c r="AA384" s="8"/>
      <c r="AB384" s="8"/>
      <c r="AC384" s="8"/>
      <c r="AD384" s="144"/>
      <c r="AE384" s="144"/>
    </row>
    <row r="385">
      <c r="A385" s="211"/>
      <c r="B385" s="8"/>
      <c r="C385" s="8"/>
      <c r="D385" s="8"/>
      <c r="E385" s="8"/>
      <c r="F385" s="8"/>
      <c r="G385" s="8"/>
      <c r="H385" s="8"/>
      <c r="I385" s="8"/>
      <c r="J385" s="8"/>
      <c r="K385" s="8"/>
      <c r="L385" s="8"/>
      <c r="M385" s="8"/>
      <c r="N385" s="8"/>
      <c r="O385" s="8"/>
      <c r="P385" s="8"/>
      <c r="Q385" s="8"/>
      <c r="R385" s="8"/>
      <c r="S385" s="197"/>
      <c r="T385" s="144"/>
      <c r="U385" s="8"/>
      <c r="V385" s="8"/>
      <c r="W385" s="8"/>
      <c r="X385" s="8"/>
      <c r="Y385" s="8"/>
      <c r="Z385" s="8"/>
      <c r="AA385" s="8"/>
      <c r="AB385" s="8"/>
      <c r="AC385" s="8"/>
      <c r="AD385" s="144"/>
      <c r="AE385" s="144"/>
    </row>
    <row r="386">
      <c r="A386" s="211"/>
      <c r="B386" s="8"/>
      <c r="C386" s="8"/>
      <c r="D386" s="8"/>
      <c r="E386" s="8"/>
      <c r="F386" s="8"/>
      <c r="G386" s="8"/>
      <c r="H386" s="8"/>
      <c r="I386" s="8"/>
      <c r="J386" s="8"/>
      <c r="K386" s="8"/>
      <c r="L386" s="8"/>
      <c r="M386" s="8"/>
      <c r="N386" s="8"/>
      <c r="O386" s="8"/>
      <c r="P386" s="8"/>
      <c r="Q386" s="8"/>
      <c r="R386" s="8"/>
      <c r="S386" s="197"/>
      <c r="T386" s="144"/>
      <c r="U386" s="8"/>
      <c r="V386" s="8"/>
      <c r="W386" s="8"/>
      <c r="X386" s="8"/>
      <c r="Y386" s="8"/>
      <c r="Z386" s="8"/>
      <c r="AA386" s="8"/>
      <c r="AB386" s="8"/>
      <c r="AC386" s="8"/>
      <c r="AD386" s="144"/>
      <c r="AE386" s="144"/>
    </row>
    <row r="387">
      <c r="A387" s="211"/>
      <c r="B387" s="8"/>
      <c r="C387" s="8"/>
      <c r="D387" s="8"/>
      <c r="E387" s="8"/>
      <c r="F387" s="8"/>
      <c r="G387" s="8"/>
      <c r="H387" s="8"/>
      <c r="I387" s="8"/>
      <c r="J387" s="8"/>
      <c r="K387" s="8"/>
      <c r="L387" s="8"/>
      <c r="M387" s="8"/>
      <c r="N387" s="8"/>
      <c r="O387" s="8"/>
      <c r="P387" s="8"/>
      <c r="Q387" s="8"/>
      <c r="R387" s="8"/>
      <c r="S387" s="197"/>
      <c r="T387" s="144"/>
      <c r="U387" s="8"/>
      <c r="V387" s="8"/>
      <c r="W387" s="8"/>
      <c r="X387" s="8"/>
      <c r="Y387" s="8"/>
      <c r="Z387" s="8"/>
      <c r="AA387" s="8"/>
      <c r="AB387" s="8"/>
      <c r="AC387" s="8"/>
      <c r="AD387" s="144"/>
      <c r="AE387" s="144"/>
    </row>
    <row r="388">
      <c r="A388" s="211"/>
      <c r="B388" s="8"/>
      <c r="C388" s="8"/>
      <c r="D388" s="8"/>
      <c r="E388" s="8"/>
      <c r="F388" s="8"/>
      <c r="G388" s="8"/>
      <c r="H388" s="8"/>
      <c r="I388" s="8"/>
      <c r="J388" s="8"/>
      <c r="K388" s="8"/>
      <c r="L388" s="8"/>
      <c r="M388" s="8"/>
      <c r="N388" s="8"/>
      <c r="O388" s="8"/>
      <c r="P388" s="8"/>
      <c r="Q388" s="8"/>
      <c r="R388" s="8"/>
      <c r="S388" s="197"/>
      <c r="T388" s="144"/>
      <c r="U388" s="8"/>
      <c r="V388" s="8"/>
      <c r="W388" s="8"/>
      <c r="X388" s="8"/>
      <c r="Y388" s="8"/>
      <c r="Z388" s="8"/>
      <c r="AA388" s="8"/>
      <c r="AB388" s="8"/>
      <c r="AC388" s="8"/>
      <c r="AD388" s="144"/>
      <c r="AE388" s="144"/>
    </row>
    <row r="389">
      <c r="A389" s="211"/>
      <c r="B389" s="8"/>
      <c r="C389" s="8"/>
      <c r="D389" s="8"/>
      <c r="E389" s="8"/>
      <c r="F389" s="8"/>
      <c r="G389" s="8"/>
      <c r="H389" s="8"/>
      <c r="I389" s="8"/>
      <c r="J389" s="8"/>
      <c r="K389" s="8"/>
      <c r="L389" s="8"/>
      <c r="M389" s="8"/>
      <c r="N389" s="8"/>
      <c r="O389" s="8"/>
      <c r="P389" s="8"/>
      <c r="Q389" s="8"/>
      <c r="R389" s="8"/>
      <c r="S389" s="197"/>
      <c r="T389" s="144"/>
      <c r="U389" s="8"/>
      <c r="V389" s="8"/>
      <c r="W389" s="8"/>
      <c r="X389" s="8"/>
      <c r="Y389" s="8"/>
      <c r="Z389" s="8"/>
      <c r="AA389" s="8"/>
      <c r="AB389" s="8"/>
      <c r="AC389" s="8"/>
      <c r="AD389" s="144"/>
      <c r="AE389" s="144"/>
    </row>
    <row r="390">
      <c r="A390" s="211"/>
      <c r="B390" s="8"/>
      <c r="C390" s="8"/>
      <c r="D390" s="8"/>
      <c r="E390" s="8"/>
      <c r="F390" s="8"/>
      <c r="G390" s="8"/>
      <c r="H390" s="8"/>
      <c r="I390" s="8"/>
      <c r="J390" s="8"/>
      <c r="K390" s="8"/>
      <c r="L390" s="8"/>
      <c r="M390" s="8"/>
      <c r="N390" s="8"/>
      <c r="O390" s="8"/>
      <c r="P390" s="8"/>
      <c r="Q390" s="8"/>
      <c r="R390" s="8"/>
      <c r="S390" s="197"/>
      <c r="T390" s="144"/>
      <c r="U390" s="8"/>
      <c r="V390" s="8"/>
      <c r="W390" s="8"/>
      <c r="X390" s="8"/>
      <c r="Y390" s="8"/>
      <c r="Z390" s="8"/>
      <c r="AA390" s="8"/>
      <c r="AB390" s="8"/>
      <c r="AC390" s="8"/>
      <c r="AD390" s="144"/>
      <c r="AE390" s="144"/>
    </row>
    <row r="391">
      <c r="A391" s="211"/>
      <c r="B391" s="8"/>
      <c r="C391" s="8"/>
      <c r="D391" s="8"/>
      <c r="E391" s="8"/>
      <c r="F391" s="8"/>
      <c r="G391" s="8"/>
      <c r="H391" s="8"/>
      <c r="I391" s="8"/>
      <c r="J391" s="8"/>
      <c r="K391" s="8"/>
      <c r="L391" s="8"/>
      <c r="M391" s="8"/>
      <c r="N391" s="8"/>
      <c r="O391" s="8"/>
      <c r="P391" s="8"/>
      <c r="Q391" s="8"/>
      <c r="R391" s="8"/>
      <c r="S391" s="197"/>
      <c r="T391" s="144"/>
      <c r="U391" s="8"/>
      <c r="V391" s="8"/>
      <c r="W391" s="8"/>
      <c r="X391" s="8"/>
      <c r="Y391" s="8"/>
      <c r="Z391" s="8"/>
      <c r="AA391" s="8"/>
      <c r="AB391" s="8"/>
      <c r="AC391" s="8"/>
      <c r="AD391" s="144"/>
      <c r="AE391" s="144"/>
    </row>
    <row r="392">
      <c r="A392" s="211"/>
      <c r="B392" s="8"/>
      <c r="C392" s="8"/>
      <c r="D392" s="8"/>
      <c r="E392" s="8"/>
      <c r="F392" s="8"/>
      <c r="G392" s="8"/>
      <c r="H392" s="8"/>
      <c r="I392" s="8"/>
      <c r="J392" s="8"/>
      <c r="K392" s="8"/>
      <c r="L392" s="8"/>
      <c r="M392" s="8"/>
      <c r="N392" s="8"/>
      <c r="O392" s="8"/>
      <c r="P392" s="8"/>
      <c r="Q392" s="8"/>
      <c r="R392" s="8"/>
      <c r="S392" s="197"/>
      <c r="T392" s="144"/>
      <c r="U392" s="8"/>
      <c r="V392" s="8"/>
      <c r="W392" s="8"/>
      <c r="X392" s="8"/>
      <c r="Y392" s="8"/>
      <c r="Z392" s="8"/>
      <c r="AA392" s="8"/>
      <c r="AB392" s="8"/>
      <c r="AC392" s="8"/>
      <c r="AD392" s="144"/>
      <c r="AE392" s="144"/>
    </row>
    <row r="393">
      <c r="A393" s="211"/>
      <c r="B393" s="8"/>
      <c r="C393" s="8"/>
      <c r="D393" s="8"/>
      <c r="E393" s="8"/>
      <c r="F393" s="8"/>
      <c r="G393" s="8"/>
      <c r="H393" s="8"/>
      <c r="I393" s="8"/>
      <c r="J393" s="8"/>
      <c r="K393" s="8"/>
      <c r="L393" s="8"/>
      <c r="M393" s="8"/>
      <c r="N393" s="8"/>
      <c r="O393" s="8"/>
      <c r="P393" s="8"/>
      <c r="Q393" s="8"/>
      <c r="R393" s="8"/>
      <c r="S393" s="197"/>
      <c r="T393" s="144"/>
      <c r="U393" s="8"/>
      <c r="V393" s="8"/>
      <c r="W393" s="8"/>
      <c r="X393" s="8"/>
      <c r="Y393" s="8"/>
      <c r="Z393" s="8"/>
      <c r="AA393" s="8"/>
      <c r="AB393" s="8"/>
      <c r="AC393" s="8"/>
      <c r="AD393" s="144"/>
      <c r="AE393" s="144"/>
    </row>
    <row r="394">
      <c r="A394" s="211"/>
      <c r="B394" s="8"/>
      <c r="C394" s="8"/>
      <c r="D394" s="8"/>
      <c r="E394" s="8"/>
      <c r="F394" s="8"/>
      <c r="G394" s="8"/>
      <c r="H394" s="8"/>
      <c r="I394" s="8"/>
      <c r="J394" s="8"/>
      <c r="K394" s="8"/>
      <c r="L394" s="8"/>
      <c r="M394" s="8"/>
      <c r="N394" s="8"/>
      <c r="O394" s="8"/>
      <c r="P394" s="8"/>
      <c r="Q394" s="8"/>
      <c r="R394" s="8"/>
      <c r="S394" s="197"/>
      <c r="T394" s="144"/>
      <c r="U394" s="8"/>
      <c r="V394" s="8"/>
      <c r="W394" s="8"/>
      <c r="X394" s="8"/>
      <c r="Y394" s="8"/>
      <c r="Z394" s="8"/>
      <c r="AA394" s="8"/>
      <c r="AB394" s="8"/>
      <c r="AC394" s="8"/>
      <c r="AD394" s="144"/>
      <c r="AE394" s="144"/>
    </row>
    <row r="395">
      <c r="A395" s="211"/>
      <c r="B395" s="8"/>
      <c r="C395" s="8"/>
      <c r="D395" s="8"/>
      <c r="E395" s="8"/>
      <c r="F395" s="8"/>
      <c r="G395" s="8"/>
      <c r="H395" s="8"/>
      <c r="I395" s="8"/>
      <c r="J395" s="8"/>
      <c r="K395" s="8"/>
      <c r="L395" s="8"/>
      <c r="M395" s="8"/>
      <c r="N395" s="8"/>
      <c r="O395" s="8"/>
      <c r="P395" s="8"/>
      <c r="Q395" s="8"/>
      <c r="R395" s="8"/>
      <c r="S395" s="197"/>
      <c r="T395" s="144"/>
      <c r="U395" s="8"/>
      <c r="V395" s="8"/>
      <c r="W395" s="8"/>
      <c r="X395" s="8"/>
      <c r="Y395" s="8"/>
      <c r="Z395" s="8"/>
      <c r="AA395" s="8"/>
      <c r="AB395" s="8"/>
      <c r="AC395" s="8"/>
      <c r="AD395" s="144"/>
      <c r="AE395" s="144"/>
    </row>
    <row r="396">
      <c r="A396" s="211"/>
      <c r="B396" s="8"/>
      <c r="C396" s="8"/>
      <c r="D396" s="8"/>
      <c r="E396" s="8"/>
      <c r="F396" s="8"/>
      <c r="G396" s="8"/>
      <c r="H396" s="8"/>
      <c r="I396" s="8"/>
      <c r="J396" s="8"/>
      <c r="K396" s="8"/>
      <c r="L396" s="8"/>
      <c r="M396" s="8"/>
      <c r="N396" s="8"/>
      <c r="O396" s="8"/>
      <c r="P396" s="8"/>
      <c r="Q396" s="8"/>
      <c r="R396" s="8"/>
      <c r="S396" s="197"/>
      <c r="T396" s="144"/>
      <c r="U396" s="8"/>
      <c r="V396" s="8"/>
      <c r="W396" s="8"/>
      <c r="X396" s="8"/>
      <c r="Y396" s="8"/>
      <c r="Z396" s="8"/>
      <c r="AA396" s="8"/>
      <c r="AB396" s="8"/>
      <c r="AC396" s="8"/>
      <c r="AD396" s="144"/>
      <c r="AE396" s="144"/>
    </row>
    <row r="397">
      <c r="A397" s="211"/>
      <c r="B397" s="8"/>
      <c r="C397" s="8"/>
      <c r="D397" s="8"/>
      <c r="E397" s="8"/>
      <c r="F397" s="8"/>
      <c r="G397" s="8"/>
      <c r="H397" s="8"/>
      <c r="I397" s="8"/>
      <c r="J397" s="8"/>
      <c r="K397" s="8"/>
      <c r="L397" s="8"/>
      <c r="M397" s="8"/>
      <c r="N397" s="8"/>
      <c r="O397" s="8"/>
      <c r="P397" s="8"/>
      <c r="Q397" s="8"/>
      <c r="R397" s="8"/>
      <c r="S397" s="197"/>
      <c r="T397" s="144"/>
      <c r="U397" s="8"/>
      <c r="V397" s="8"/>
      <c r="W397" s="8"/>
      <c r="X397" s="8"/>
      <c r="Y397" s="8"/>
      <c r="Z397" s="8"/>
      <c r="AA397" s="8"/>
      <c r="AB397" s="8"/>
      <c r="AC397" s="8"/>
      <c r="AD397" s="144"/>
      <c r="AE397" s="144"/>
    </row>
    <row r="398">
      <c r="A398" s="211"/>
      <c r="B398" s="8"/>
      <c r="C398" s="8"/>
      <c r="D398" s="8"/>
      <c r="E398" s="8"/>
      <c r="F398" s="8"/>
      <c r="G398" s="8"/>
      <c r="H398" s="8"/>
      <c r="I398" s="8"/>
      <c r="J398" s="8"/>
      <c r="K398" s="8"/>
      <c r="L398" s="8"/>
      <c r="M398" s="8"/>
      <c r="N398" s="8"/>
      <c r="O398" s="8"/>
      <c r="P398" s="8"/>
      <c r="Q398" s="8"/>
      <c r="R398" s="8"/>
      <c r="S398" s="197"/>
      <c r="T398" s="144"/>
      <c r="U398" s="8"/>
      <c r="V398" s="8"/>
      <c r="W398" s="8"/>
      <c r="X398" s="8"/>
      <c r="Y398" s="8"/>
      <c r="Z398" s="8"/>
      <c r="AA398" s="8"/>
      <c r="AB398" s="8"/>
      <c r="AC398" s="8"/>
      <c r="AD398" s="144"/>
      <c r="AE398" s="144"/>
    </row>
    <row r="399">
      <c r="A399" s="211"/>
      <c r="B399" s="8"/>
      <c r="C399" s="8"/>
      <c r="D399" s="8"/>
      <c r="E399" s="8"/>
      <c r="F399" s="8"/>
      <c r="G399" s="8"/>
      <c r="H399" s="8"/>
      <c r="I399" s="8"/>
      <c r="J399" s="8"/>
      <c r="K399" s="8"/>
      <c r="L399" s="8"/>
      <c r="M399" s="8"/>
      <c r="N399" s="8"/>
      <c r="O399" s="8"/>
      <c r="P399" s="8"/>
      <c r="Q399" s="8"/>
      <c r="R399" s="8"/>
      <c r="S399" s="197"/>
      <c r="T399" s="144"/>
      <c r="U399" s="8"/>
      <c r="V399" s="8"/>
      <c r="W399" s="8"/>
      <c r="X399" s="8"/>
      <c r="Y399" s="8"/>
      <c r="Z399" s="8"/>
      <c r="AA399" s="8"/>
      <c r="AB399" s="8"/>
      <c r="AC399" s="8"/>
      <c r="AD399" s="144"/>
      <c r="AE399" s="144"/>
    </row>
    <row r="400">
      <c r="A400" s="211"/>
      <c r="B400" s="8"/>
      <c r="C400" s="8"/>
      <c r="D400" s="8"/>
      <c r="E400" s="8"/>
      <c r="F400" s="8"/>
      <c r="G400" s="8"/>
      <c r="H400" s="8"/>
      <c r="I400" s="8"/>
      <c r="J400" s="8"/>
      <c r="K400" s="8"/>
      <c r="L400" s="8"/>
      <c r="M400" s="8"/>
      <c r="N400" s="8"/>
      <c r="O400" s="8"/>
      <c r="P400" s="8"/>
      <c r="Q400" s="8"/>
      <c r="R400" s="8"/>
      <c r="S400" s="197"/>
      <c r="T400" s="144"/>
      <c r="U400" s="8"/>
      <c r="V400" s="8"/>
      <c r="W400" s="8"/>
      <c r="X400" s="8"/>
      <c r="Y400" s="8"/>
      <c r="Z400" s="8"/>
      <c r="AA400" s="8"/>
      <c r="AB400" s="8"/>
      <c r="AC400" s="8"/>
      <c r="AD400" s="144"/>
      <c r="AE400" s="144"/>
    </row>
    <row r="401">
      <c r="A401" s="211"/>
      <c r="B401" s="8"/>
      <c r="C401" s="8"/>
      <c r="D401" s="8"/>
      <c r="E401" s="8"/>
      <c r="F401" s="8"/>
      <c r="G401" s="8"/>
      <c r="H401" s="8"/>
      <c r="I401" s="8"/>
      <c r="J401" s="8"/>
      <c r="K401" s="8"/>
      <c r="L401" s="8"/>
      <c r="M401" s="8"/>
      <c r="N401" s="8"/>
      <c r="O401" s="8"/>
      <c r="P401" s="8"/>
      <c r="Q401" s="8"/>
      <c r="R401" s="8"/>
      <c r="S401" s="197"/>
      <c r="T401" s="144"/>
      <c r="U401" s="8"/>
      <c r="V401" s="8"/>
      <c r="W401" s="8"/>
      <c r="X401" s="8"/>
      <c r="Y401" s="8"/>
      <c r="Z401" s="8"/>
      <c r="AA401" s="8"/>
      <c r="AB401" s="8"/>
      <c r="AC401" s="8"/>
      <c r="AD401" s="144"/>
      <c r="AE401" s="144"/>
    </row>
    <row r="402">
      <c r="A402" s="211"/>
      <c r="B402" s="8"/>
      <c r="C402" s="8"/>
      <c r="D402" s="8"/>
      <c r="E402" s="8"/>
      <c r="F402" s="8"/>
      <c r="G402" s="8"/>
      <c r="H402" s="8"/>
      <c r="I402" s="8"/>
      <c r="J402" s="8"/>
      <c r="K402" s="8"/>
      <c r="L402" s="8"/>
      <c r="M402" s="8"/>
      <c r="N402" s="8"/>
      <c r="O402" s="8"/>
      <c r="P402" s="8"/>
      <c r="Q402" s="8"/>
      <c r="R402" s="8"/>
      <c r="S402" s="197"/>
      <c r="T402" s="144"/>
      <c r="U402" s="8"/>
      <c r="V402" s="8"/>
      <c r="W402" s="8"/>
      <c r="X402" s="8"/>
      <c r="Y402" s="8"/>
      <c r="Z402" s="8"/>
      <c r="AA402" s="8"/>
      <c r="AB402" s="8"/>
      <c r="AC402" s="8"/>
      <c r="AD402" s="144"/>
      <c r="AE402" s="144"/>
    </row>
    <row r="403">
      <c r="A403" s="211"/>
      <c r="B403" s="8"/>
      <c r="C403" s="8"/>
      <c r="D403" s="8"/>
      <c r="E403" s="8"/>
      <c r="F403" s="8"/>
      <c r="G403" s="8"/>
      <c r="H403" s="8"/>
      <c r="I403" s="8"/>
      <c r="J403" s="8"/>
      <c r="K403" s="8"/>
      <c r="L403" s="8"/>
      <c r="M403" s="8"/>
      <c r="N403" s="8"/>
      <c r="O403" s="8"/>
      <c r="P403" s="8"/>
      <c r="Q403" s="8"/>
      <c r="R403" s="8"/>
      <c r="S403" s="197"/>
      <c r="T403" s="144"/>
      <c r="U403" s="8"/>
      <c r="V403" s="8"/>
      <c r="W403" s="8"/>
      <c r="X403" s="8"/>
      <c r="Y403" s="8"/>
      <c r="Z403" s="8"/>
      <c r="AA403" s="8"/>
      <c r="AB403" s="8"/>
      <c r="AC403" s="8"/>
      <c r="AD403" s="144"/>
      <c r="AE403" s="144"/>
    </row>
    <row r="404">
      <c r="A404" s="211"/>
      <c r="B404" s="8"/>
      <c r="C404" s="8"/>
      <c r="D404" s="8"/>
      <c r="E404" s="8"/>
      <c r="F404" s="8"/>
      <c r="G404" s="8"/>
      <c r="H404" s="8"/>
      <c r="I404" s="8"/>
      <c r="J404" s="8"/>
      <c r="K404" s="8"/>
      <c r="L404" s="8"/>
      <c r="M404" s="8"/>
      <c r="N404" s="8"/>
      <c r="O404" s="8"/>
      <c r="P404" s="8"/>
      <c r="Q404" s="8"/>
      <c r="R404" s="8"/>
      <c r="S404" s="197"/>
      <c r="T404" s="144"/>
      <c r="U404" s="8"/>
      <c r="V404" s="8"/>
      <c r="W404" s="8"/>
      <c r="X404" s="8"/>
      <c r="Y404" s="8"/>
      <c r="Z404" s="8"/>
      <c r="AA404" s="8"/>
      <c r="AB404" s="8"/>
      <c r="AC404" s="8"/>
      <c r="AD404" s="144"/>
      <c r="AE404" s="144"/>
    </row>
    <row r="405">
      <c r="A405" s="211"/>
      <c r="B405" s="8"/>
      <c r="C405" s="8"/>
      <c r="D405" s="8"/>
      <c r="E405" s="8"/>
      <c r="F405" s="8"/>
      <c r="G405" s="8"/>
      <c r="H405" s="8"/>
      <c r="I405" s="8"/>
      <c r="J405" s="8"/>
      <c r="K405" s="8"/>
      <c r="L405" s="8"/>
      <c r="M405" s="8"/>
      <c r="N405" s="8"/>
      <c r="O405" s="8"/>
      <c r="P405" s="8"/>
      <c r="Q405" s="8"/>
      <c r="R405" s="8"/>
      <c r="S405" s="197"/>
      <c r="T405" s="144"/>
      <c r="U405" s="8"/>
      <c r="V405" s="8"/>
      <c r="W405" s="8"/>
      <c r="X405" s="8"/>
      <c r="Y405" s="8"/>
      <c r="Z405" s="8"/>
      <c r="AA405" s="8"/>
      <c r="AB405" s="8"/>
      <c r="AC405" s="8"/>
      <c r="AD405" s="144"/>
      <c r="AE405" s="144"/>
    </row>
    <row r="406">
      <c r="A406" s="211"/>
      <c r="B406" s="8"/>
      <c r="C406" s="8"/>
      <c r="D406" s="8"/>
      <c r="E406" s="8"/>
      <c r="F406" s="8"/>
      <c r="G406" s="8"/>
      <c r="H406" s="8"/>
      <c r="I406" s="8"/>
      <c r="J406" s="8"/>
      <c r="K406" s="8"/>
      <c r="L406" s="8"/>
      <c r="M406" s="8"/>
      <c r="N406" s="8"/>
      <c r="O406" s="8"/>
      <c r="P406" s="8"/>
      <c r="Q406" s="8"/>
      <c r="R406" s="8"/>
      <c r="S406" s="197"/>
      <c r="T406" s="144"/>
      <c r="U406" s="8"/>
      <c r="V406" s="8"/>
      <c r="W406" s="8"/>
      <c r="X406" s="8"/>
      <c r="Y406" s="8"/>
      <c r="Z406" s="8"/>
      <c r="AA406" s="8"/>
      <c r="AB406" s="8"/>
      <c r="AC406" s="8"/>
      <c r="AD406" s="144"/>
      <c r="AE406" s="144"/>
    </row>
    <row r="407">
      <c r="A407" s="211"/>
      <c r="B407" s="8"/>
      <c r="C407" s="8"/>
      <c r="D407" s="8"/>
      <c r="E407" s="8"/>
      <c r="F407" s="8"/>
      <c r="G407" s="8"/>
      <c r="H407" s="8"/>
      <c r="I407" s="8"/>
      <c r="J407" s="8"/>
      <c r="K407" s="8"/>
      <c r="L407" s="8"/>
      <c r="M407" s="8"/>
      <c r="N407" s="8"/>
      <c r="O407" s="8"/>
      <c r="P407" s="8"/>
      <c r="Q407" s="8"/>
      <c r="R407" s="8"/>
      <c r="S407" s="197"/>
      <c r="T407" s="144"/>
      <c r="U407" s="8"/>
      <c r="V407" s="8"/>
      <c r="W407" s="8"/>
      <c r="X407" s="8"/>
      <c r="Y407" s="8"/>
      <c r="Z407" s="8"/>
      <c r="AA407" s="8"/>
      <c r="AB407" s="8"/>
      <c r="AC407" s="8"/>
      <c r="AD407" s="144"/>
      <c r="AE407" s="144"/>
    </row>
    <row r="408">
      <c r="A408" s="211"/>
      <c r="B408" s="8"/>
      <c r="C408" s="8"/>
      <c r="D408" s="8"/>
      <c r="E408" s="8"/>
      <c r="F408" s="8"/>
      <c r="G408" s="8"/>
      <c r="H408" s="8"/>
      <c r="I408" s="8"/>
      <c r="J408" s="8"/>
      <c r="K408" s="8"/>
      <c r="L408" s="8"/>
      <c r="M408" s="8"/>
      <c r="N408" s="8"/>
      <c r="O408" s="8"/>
      <c r="P408" s="8"/>
      <c r="Q408" s="8"/>
      <c r="R408" s="8"/>
      <c r="S408" s="197"/>
      <c r="T408" s="144"/>
      <c r="U408" s="8"/>
      <c r="V408" s="8"/>
      <c r="W408" s="8"/>
      <c r="X408" s="8"/>
      <c r="Y408" s="8"/>
      <c r="Z408" s="8"/>
      <c r="AA408" s="8"/>
      <c r="AB408" s="8"/>
      <c r="AC408" s="8"/>
      <c r="AD408" s="144"/>
      <c r="AE408" s="144"/>
    </row>
    <row r="409">
      <c r="A409" s="211"/>
      <c r="B409" s="8"/>
      <c r="C409" s="8"/>
      <c r="D409" s="8"/>
      <c r="E409" s="8"/>
      <c r="F409" s="8"/>
      <c r="G409" s="8"/>
      <c r="H409" s="8"/>
      <c r="I409" s="8"/>
      <c r="J409" s="8"/>
      <c r="K409" s="8"/>
      <c r="L409" s="8"/>
      <c r="M409" s="8"/>
      <c r="N409" s="8"/>
      <c r="O409" s="8"/>
      <c r="P409" s="8"/>
      <c r="Q409" s="8"/>
      <c r="R409" s="8"/>
      <c r="S409" s="197"/>
      <c r="T409" s="144"/>
      <c r="U409" s="8"/>
      <c r="V409" s="8"/>
      <c r="W409" s="8"/>
      <c r="X409" s="8"/>
      <c r="Y409" s="8"/>
      <c r="Z409" s="8"/>
      <c r="AA409" s="8"/>
      <c r="AB409" s="8"/>
      <c r="AC409" s="8"/>
      <c r="AD409" s="144"/>
      <c r="AE409" s="144"/>
    </row>
    <row r="410">
      <c r="A410" s="211"/>
      <c r="B410" s="8"/>
      <c r="C410" s="8"/>
      <c r="D410" s="8"/>
      <c r="E410" s="8"/>
      <c r="F410" s="8"/>
      <c r="G410" s="8"/>
      <c r="H410" s="8"/>
      <c r="I410" s="8"/>
      <c r="J410" s="8"/>
      <c r="K410" s="8"/>
      <c r="L410" s="8"/>
      <c r="M410" s="8"/>
      <c r="N410" s="8"/>
      <c r="O410" s="8"/>
      <c r="P410" s="8"/>
      <c r="Q410" s="8"/>
      <c r="R410" s="8"/>
      <c r="S410" s="197"/>
      <c r="T410" s="144"/>
      <c r="U410" s="8"/>
      <c r="V410" s="8"/>
      <c r="W410" s="8"/>
      <c r="X410" s="8"/>
      <c r="Y410" s="8"/>
      <c r="Z410" s="8"/>
      <c r="AA410" s="8"/>
      <c r="AB410" s="8"/>
      <c r="AC410" s="8"/>
      <c r="AD410" s="144"/>
      <c r="AE410" s="144"/>
    </row>
    <row r="411">
      <c r="A411" s="211"/>
      <c r="B411" s="8"/>
      <c r="C411" s="8"/>
      <c r="D411" s="8"/>
      <c r="E411" s="8"/>
      <c r="F411" s="8"/>
      <c r="G411" s="8"/>
      <c r="H411" s="8"/>
      <c r="I411" s="8"/>
      <c r="J411" s="8"/>
      <c r="K411" s="8"/>
      <c r="L411" s="8"/>
      <c r="M411" s="8"/>
      <c r="N411" s="8"/>
      <c r="O411" s="8"/>
      <c r="P411" s="8"/>
      <c r="Q411" s="8"/>
      <c r="R411" s="8"/>
      <c r="S411" s="197"/>
      <c r="T411" s="144"/>
      <c r="U411" s="8"/>
      <c r="V411" s="8"/>
      <c r="W411" s="8"/>
      <c r="X411" s="8"/>
      <c r="Y411" s="8"/>
      <c r="Z411" s="8"/>
      <c r="AA411" s="8"/>
      <c r="AB411" s="8"/>
      <c r="AC411" s="8"/>
      <c r="AD411" s="144"/>
      <c r="AE411" s="144"/>
    </row>
    <row r="412">
      <c r="A412" s="211"/>
      <c r="B412" s="8"/>
      <c r="C412" s="8"/>
      <c r="D412" s="8"/>
      <c r="E412" s="8"/>
      <c r="F412" s="8"/>
      <c r="G412" s="8"/>
      <c r="H412" s="8"/>
      <c r="I412" s="8"/>
      <c r="J412" s="8"/>
      <c r="K412" s="8"/>
      <c r="L412" s="8"/>
      <c r="M412" s="8"/>
      <c r="N412" s="8"/>
      <c r="O412" s="8"/>
      <c r="P412" s="8"/>
      <c r="Q412" s="8"/>
      <c r="R412" s="8"/>
      <c r="S412" s="197"/>
      <c r="T412" s="144"/>
      <c r="U412" s="8"/>
      <c r="V412" s="8"/>
      <c r="W412" s="8"/>
      <c r="X412" s="8"/>
      <c r="Y412" s="8"/>
      <c r="Z412" s="8"/>
      <c r="AA412" s="8"/>
      <c r="AB412" s="8"/>
      <c r="AC412" s="8"/>
      <c r="AD412" s="144"/>
      <c r="AE412" s="144"/>
    </row>
    <row r="413">
      <c r="A413" s="211"/>
      <c r="B413" s="8"/>
      <c r="C413" s="8"/>
      <c r="D413" s="8"/>
      <c r="E413" s="8"/>
      <c r="F413" s="8"/>
      <c r="G413" s="8"/>
      <c r="H413" s="8"/>
      <c r="I413" s="8"/>
      <c r="J413" s="8"/>
      <c r="K413" s="8"/>
      <c r="L413" s="8"/>
      <c r="M413" s="8"/>
      <c r="N413" s="8"/>
      <c r="O413" s="8"/>
      <c r="P413" s="8"/>
      <c r="Q413" s="8"/>
      <c r="R413" s="8"/>
      <c r="S413" s="197"/>
      <c r="T413" s="144"/>
      <c r="U413" s="8"/>
      <c r="V413" s="8"/>
      <c r="W413" s="8"/>
      <c r="X413" s="8"/>
      <c r="Y413" s="8"/>
      <c r="Z413" s="8"/>
      <c r="AA413" s="8"/>
      <c r="AB413" s="8"/>
      <c r="AC413" s="8"/>
      <c r="AD413" s="144"/>
      <c r="AE413" s="144"/>
    </row>
    <row r="414">
      <c r="A414" s="211"/>
      <c r="B414" s="8"/>
      <c r="C414" s="8"/>
      <c r="D414" s="8"/>
      <c r="E414" s="8"/>
      <c r="F414" s="8"/>
      <c r="G414" s="8"/>
      <c r="H414" s="8"/>
      <c r="I414" s="8"/>
      <c r="J414" s="8"/>
      <c r="K414" s="8"/>
      <c r="L414" s="8"/>
      <c r="M414" s="8"/>
      <c r="N414" s="8"/>
      <c r="O414" s="8"/>
      <c r="P414" s="8"/>
      <c r="Q414" s="8"/>
      <c r="R414" s="8"/>
      <c r="S414" s="197"/>
      <c r="T414" s="144"/>
      <c r="U414" s="8"/>
      <c r="V414" s="8"/>
      <c r="W414" s="8"/>
      <c r="X414" s="8"/>
      <c r="Y414" s="8"/>
      <c r="Z414" s="8"/>
      <c r="AA414" s="8"/>
      <c r="AB414" s="8"/>
      <c r="AC414" s="8"/>
      <c r="AD414" s="144"/>
      <c r="AE414" s="144"/>
    </row>
    <row r="415">
      <c r="A415" s="211"/>
      <c r="B415" s="8"/>
      <c r="C415" s="8"/>
      <c r="D415" s="8"/>
      <c r="E415" s="8"/>
      <c r="F415" s="8"/>
      <c r="G415" s="8"/>
      <c r="H415" s="8"/>
      <c r="I415" s="8"/>
      <c r="J415" s="8"/>
      <c r="K415" s="8"/>
      <c r="L415" s="8"/>
      <c r="M415" s="8"/>
      <c r="N415" s="8"/>
      <c r="O415" s="8"/>
      <c r="P415" s="8"/>
      <c r="Q415" s="8"/>
      <c r="R415" s="8"/>
      <c r="S415" s="197"/>
      <c r="T415" s="144"/>
      <c r="U415" s="8"/>
      <c r="V415" s="8"/>
      <c r="W415" s="8"/>
      <c r="X415" s="8"/>
      <c r="Y415" s="8"/>
      <c r="Z415" s="8"/>
      <c r="AA415" s="8"/>
      <c r="AB415" s="8"/>
      <c r="AC415" s="8"/>
      <c r="AD415" s="144"/>
      <c r="AE415" s="144"/>
    </row>
    <row r="416">
      <c r="A416" s="211"/>
      <c r="B416" s="8"/>
      <c r="C416" s="8"/>
      <c r="D416" s="8"/>
      <c r="E416" s="8"/>
      <c r="F416" s="8"/>
      <c r="G416" s="8"/>
      <c r="H416" s="8"/>
      <c r="I416" s="8"/>
      <c r="J416" s="8"/>
      <c r="K416" s="8"/>
      <c r="L416" s="8"/>
      <c r="M416" s="8"/>
      <c r="N416" s="8"/>
      <c r="O416" s="8"/>
      <c r="P416" s="8"/>
      <c r="Q416" s="8"/>
      <c r="R416" s="8"/>
      <c r="S416" s="197"/>
      <c r="T416" s="144"/>
      <c r="U416" s="8"/>
      <c r="V416" s="8"/>
      <c r="W416" s="8"/>
      <c r="X416" s="8"/>
      <c r="Y416" s="8"/>
      <c r="Z416" s="8"/>
      <c r="AA416" s="8"/>
      <c r="AB416" s="8"/>
      <c r="AC416" s="8"/>
      <c r="AD416" s="144"/>
      <c r="AE416" s="144"/>
    </row>
    <row r="417">
      <c r="A417" s="211"/>
      <c r="B417" s="8"/>
      <c r="C417" s="8"/>
      <c r="D417" s="8"/>
      <c r="E417" s="8"/>
      <c r="F417" s="8"/>
      <c r="G417" s="8"/>
      <c r="H417" s="8"/>
      <c r="I417" s="8"/>
      <c r="J417" s="8"/>
      <c r="K417" s="8"/>
      <c r="L417" s="8"/>
      <c r="M417" s="8"/>
      <c r="N417" s="8"/>
      <c r="O417" s="8"/>
      <c r="P417" s="8"/>
      <c r="Q417" s="8"/>
      <c r="R417" s="8"/>
      <c r="S417" s="197"/>
      <c r="T417" s="144"/>
      <c r="U417" s="8"/>
      <c r="V417" s="8"/>
      <c r="W417" s="8"/>
      <c r="X417" s="8"/>
      <c r="Y417" s="8"/>
      <c r="Z417" s="8"/>
      <c r="AA417" s="8"/>
      <c r="AB417" s="8"/>
      <c r="AC417" s="8"/>
      <c r="AD417" s="144"/>
      <c r="AE417" s="144"/>
    </row>
    <row r="418">
      <c r="A418" s="211"/>
      <c r="B418" s="8"/>
      <c r="C418" s="8"/>
      <c r="D418" s="8"/>
      <c r="E418" s="8"/>
      <c r="F418" s="8"/>
      <c r="G418" s="8"/>
      <c r="H418" s="8"/>
      <c r="I418" s="8"/>
      <c r="J418" s="8"/>
      <c r="K418" s="8"/>
      <c r="L418" s="8"/>
      <c r="M418" s="8"/>
      <c r="N418" s="8"/>
      <c r="O418" s="8"/>
      <c r="P418" s="8"/>
      <c r="Q418" s="8"/>
      <c r="R418" s="8"/>
      <c r="S418" s="197"/>
      <c r="T418" s="144"/>
      <c r="U418" s="8"/>
      <c r="V418" s="8"/>
      <c r="W418" s="8"/>
      <c r="X418" s="8"/>
      <c r="Y418" s="8"/>
      <c r="Z418" s="8"/>
      <c r="AA418" s="8"/>
      <c r="AB418" s="8"/>
      <c r="AC418" s="8"/>
      <c r="AD418" s="144"/>
      <c r="AE418" s="144"/>
    </row>
    <row r="419">
      <c r="A419" s="211"/>
      <c r="B419" s="8"/>
      <c r="C419" s="8"/>
      <c r="D419" s="8"/>
      <c r="E419" s="8"/>
      <c r="F419" s="8"/>
      <c r="G419" s="8"/>
      <c r="H419" s="8"/>
      <c r="I419" s="8"/>
      <c r="J419" s="8"/>
      <c r="K419" s="8"/>
      <c r="L419" s="8"/>
      <c r="M419" s="8"/>
      <c r="N419" s="8"/>
      <c r="O419" s="8"/>
      <c r="P419" s="8"/>
      <c r="Q419" s="8"/>
      <c r="R419" s="8"/>
      <c r="S419" s="197"/>
      <c r="T419" s="144"/>
      <c r="U419" s="8"/>
      <c r="V419" s="8"/>
      <c r="W419" s="8"/>
      <c r="X419" s="8"/>
      <c r="Y419" s="8"/>
      <c r="Z419" s="8"/>
      <c r="AA419" s="8"/>
      <c r="AB419" s="8"/>
      <c r="AC419" s="8"/>
      <c r="AD419" s="144"/>
      <c r="AE419" s="144"/>
    </row>
    <row r="420">
      <c r="A420" s="211"/>
      <c r="B420" s="8"/>
      <c r="C420" s="8"/>
      <c r="D420" s="8"/>
      <c r="E420" s="8"/>
      <c r="F420" s="8"/>
      <c r="G420" s="8"/>
      <c r="H420" s="8"/>
      <c r="I420" s="8"/>
      <c r="J420" s="8"/>
      <c r="K420" s="8"/>
      <c r="L420" s="8"/>
      <c r="M420" s="8"/>
      <c r="N420" s="8"/>
      <c r="O420" s="8"/>
      <c r="P420" s="8"/>
      <c r="Q420" s="8"/>
      <c r="R420" s="8"/>
      <c r="S420" s="197"/>
      <c r="T420" s="144"/>
      <c r="U420" s="8"/>
      <c r="V420" s="8"/>
      <c r="W420" s="8"/>
      <c r="X420" s="8"/>
      <c r="Y420" s="8"/>
      <c r="Z420" s="8"/>
      <c r="AA420" s="8"/>
      <c r="AB420" s="8"/>
      <c r="AC420" s="8"/>
      <c r="AD420" s="144"/>
      <c r="AE420" s="144"/>
    </row>
    <row r="421">
      <c r="A421" s="211"/>
      <c r="B421" s="8"/>
      <c r="C421" s="8"/>
      <c r="D421" s="8"/>
      <c r="E421" s="8"/>
      <c r="F421" s="8"/>
      <c r="G421" s="8"/>
      <c r="H421" s="8"/>
      <c r="I421" s="8"/>
      <c r="J421" s="8"/>
      <c r="K421" s="8"/>
      <c r="L421" s="8"/>
      <c r="M421" s="8"/>
      <c r="N421" s="8"/>
      <c r="O421" s="8"/>
      <c r="P421" s="8"/>
      <c r="Q421" s="8"/>
      <c r="R421" s="8"/>
      <c r="S421" s="197"/>
      <c r="T421" s="144"/>
      <c r="U421" s="8"/>
      <c r="V421" s="8"/>
      <c r="W421" s="8"/>
      <c r="X421" s="8"/>
      <c r="Y421" s="8"/>
      <c r="Z421" s="8"/>
      <c r="AA421" s="8"/>
      <c r="AB421" s="8"/>
      <c r="AC421" s="8"/>
      <c r="AD421" s="144"/>
      <c r="AE421" s="144"/>
    </row>
    <row r="422">
      <c r="A422" s="211"/>
      <c r="B422" s="8"/>
      <c r="C422" s="8"/>
      <c r="D422" s="8"/>
      <c r="E422" s="8"/>
      <c r="F422" s="8"/>
      <c r="G422" s="8"/>
      <c r="H422" s="8"/>
      <c r="I422" s="8"/>
      <c r="J422" s="8"/>
      <c r="K422" s="8"/>
      <c r="L422" s="8"/>
      <c r="M422" s="8"/>
      <c r="N422" s="8"/>
      <c r="O422" s="8"/>
      <c r="P422" s="8"/>
      <c r="Q422" s="8"/>
      <c r="R422" s="8"/>
      <c r="S422" s="197"/>
      <c r="T422" s="144"/>
      <c r="U422" s="8"/>
      <c r="V422" s="8"/>
      <c r="W422" s="8"/>
      <c r="X422" s="8"/>
      <c r="Y422" s="8"/>
      <c r="Z422" s="8"/>
      <c r="AA422" s="8"/>
      <c r="AB422" s="8"/>
      <c r="AC422" s="8"/>
      <c r="AD422" s="144"/>
      <c r="AE422" s="144"/>
    </row>
    <row r="423">
      <c r="A423" s="211"/>
      <c r="B423" s="8"/>
      <c r="C423" s="8"/>
      <c r="D423" s="8"/>
      <c r="E423" s="8"/>
      <c r="F423" s="8"/>
      <c r="G423" s="8"/>
      <c r="H423" s="8"/>
      <c r="I423" s="8"/>
      <c r="J423" s="8"/>
      <c r="K423" s="8"/>
      <c r="L423" s="8"/>
      <c r="M423" s="8"/>
      <c r="N423" s="8"/>
      <c r="O423" s="8"/>
      <c r="P423" s="8"/>
      <c r="Q423" s="8"/>
      <c r="R423" s="8"/>
      <c r="S423" s="197"/>
      <c r="T423" s="144"/>
      <c r="U423" s="8"/>
      <c r="V423" s="8"/>
      <c r="W423" s="8"/>
      <c r="X423" s="8"/>
      <c r="Y423" s="8"/>
      <c r="Z423" s="8"/>
      <c r="AA423" s="8"/>
      <c r="AB423" s="8"/>
      <c r="AC423" s="8"/>
      <c r="AD423" s="144"/>
      <c r="AE423" s="144"/>
    </row>
    <row r="424">
      <c r="A424" s="211"/>
      <c r="B424" s="8"/>
      <c r="C424" s="8"/>
      <c r="D424" s="8"/>
      <c r="E424" s="8"/>
      <c r="F424" s="8"/>
      <c r="G424" s="8"/>
      <c r="H424" s="8"/>
      <c r="I424" s="8"/>
      <c r="J424" s="8"/>
      <c r="K424" s="8"/>
      <c r="L424" s="8"/>
      <c r="M424" s="8"/>
      <c r="N424" s="8"/>
      <c r="O424" s="8"/>
      <c r="P424" s="8"/>
      <c r="Q424" s="8"/>
      <c r="R424" s="8"/>
      <c r="S424" s="197"/>
      <c r="T424" s="144"/>
      <c r="U424" s="8"/>
      <c r="V424" s="8"/>
      <c r="W424" s="8"/>
      <c r="X424" s="8"/>
      <c r="Y424" s="8"/>
      <c r="Z424" s="8"/>
      <c r="AA424" s="8"/>
      <c r="AB424" s="8"/>
      <c r="AC424" s="8"/>
      <c r="AD424" s="144"/>
      <c r="AE424" s="144"/>
    </row>
    <row r="425">
      <c r="A425" s="211"/>
      <c r="B425" s="8"/>
      <c r="C425" s="8"/>
      <c r="D425" s="8"/>
      <c r="E425" s="8"/>
      <c r="F425" s="8"/>
      <c r="G425" s="8"/>
      <c r="H425" s="8"/>
      <c r="I425" s="8"/>
      <c r="J425" s="8"/>
      <c r="K425" s="8"/>
      <c r="L425" s="8"/>
      <c r="M425" s="8"/>
      <c r="N425" s="8"/>
      <c r="O425" s="8"/>
      <c r="P425" s="8"/>
      <c r="Q425" s="8"/>
      <c r="R425" s="8"/>
      <c r="S425" s="197"/>
      <c r="T425" s="144"/>
      <c r="U425" s="8"/>
      <c r="V425" s="8"/>
      <c r="W425" s="8"/>
      <c r="X425" s="8"/>
      <c r="Y425" s="8"/>
      <c r="Z425" s="8"/>
      <c r="AA425" s="8"/>
      <c r="AB425" s="8"/>
      <c r="AC425" s="8"/>
      <c r="AD425" s="144"/>
      <c r="AE425" s="144"/>
    </row>
    <row r="426">
      <c r="A426" s="211"/>
      <c r="B426" s="8"/>
      <c r="C426" s="8"/>
      <c r="D426" s="8"/>
      <c r="E426" s="8"/>
      <c r="F426" s="8"/>
      <c r="G426" s="8"/>
      <c r="H426" s="8"/>
      <c r="I426" s="8"/>
      <c r="J426" s="8"/>
      <c r="K426" s="8"/>
      <c r="L426" s="8"/>
      <c r="M426" s="8"/>
      <c r="N426" s="8"/>
      <c r="O426" s="8"/>
      <c r="P426" s="8"/>
      <c r="Q426" s="8"/>
      <c r="R426" s="8"/>
      <c r="S426" s="197"/>
      <c r="T426" s="144"/>
      <c r="U426" s="8"/>
      <c r="V426" s="8"/>
      <c r="W426" s="8"/>
      <c r="X426" s="8"/>
      <c r="Y426" s="8"/>
      <c r="Z426" s="8"/>
      <c r="AA426" s="8"/>
      <c r="AB426" s="8"/>
      <c r="AC426" s="8"/>
      <c r="AD426" s="144"/>
      <c r="AE426" s="144"/>
    </row>
    <row r="427">
      <c r="A427" s="211"/>
      <c r="B427" s="8"/>
      <c r="C427" s="8"/>
      <c r="D427" s="8"/>
      <c r="E427" s="8"/>
      <c r="F427" s="8"/>
      <c r="G427" s="8"/>
      <c r="H427" s="8"/>
      <c r="I427" s="8"/>
      <c r="J427" s="8"/>
      <c r="K427" s="8"/>
      <c r="L427" s="8"/>
      <c r="M427" s="8"/>
      <c r="N427" s="8"/>
      <c r="O427" s="8"/>
      <c r="P427" s="8"/>
      <c r="Q427" s="8"/>
      <c r="R427" s="8"/>
      <c r="S427" s="197"/>
      <c r="T427" s="144"/>
      <c r="U427" s="8"/>
      <c r="V427" s="8"/>
      <c r="W427" s="8"/>
      <c r="X427" s="8"/>
      <c r="Y427" s="8"/>
      <c r="Z427" s="8"/>
      <c r="AA427" s="8"/>
      <c r="AB427" s="8"/>
      <c r="AC427" s="8"/>
      <c r="AD427" s="144"/>
      <c r="AE427" s="144"/>
    </row>
    <row r="428">
      <c r="A428" s="211"/>
      <c r="B428" s="8"/>
      <c r="C428" s="8"/>
      <c r="D428" s="8"/>
      <c r="E428" s="8"/>
      <c r="F428" s="8"/>
      <c r="G428" s="8"/>
      <c r="H428" s="8"/>
      <c r="I428" s="8"/>
      <c r="J428" s="8"/>
      <c r="K428" s="8"/>
      <c r="L428" s="8"/>
      <c r="M428" s="8"/>
      <c r="N428" s="8"/>
      <c r="O428" s="8"/>
      <c r="P428" s="8"/>
      <c r="Q428" s="8"/>
      <c r="R428" s="8"/>
      <c r="S428" s="197"/>
      <c r="T428" s="144"/>
      <c r="U428" s="8"/>
      <c r="V428" s="8"/>
      <c r="W428" s="8"/>
      <c r="X428" s="8"/>
      <c r="Y428" s="8"/>
      <c r="Z428" s="8"/>
      <c r="AA428" s="8"/>
      <c r="AB428" s="8"/>
      <c r="AC428" s="8"/>
      <c r="AD428" s="144"/>
      <c r="AE428" s="144"/>
    </row>
    <row r="429">
      <c r="A429" s="211"/>
      <c r="B429" s="8"/>
      <c r="C429" s="8"/>
      <c r="D429" s="8"/>
      <c r="E429" s="8"/>
      <c r="F429" s="8"/>
      <c r="G429" s="8"/>
      <c r="H429" s="8"/>
      <c r="I429" s="8"/>
      <c r="J429" s="8"/>
      <c r="K429" s="8"/>
      <c r="L429" s="8"/>
      <c r="M429" s="8"/>
      <c r="N429" s="8"/>
      <c r="O429" s="8"/>
      <c r="P429" s="8"/>
      <c r="Q429" s="8"/>
      <c r="R429" s="8"/>
      <c r="S429" s="197"/>
      <c r="T429" s="144"/>
      <c r="U429" s="8"/>
      <c r="V429" s="8"/>
      <c r="W429" s="8"/>
      <c r="X429" s="8"/>
      <c r="Y429" s="8"/>
      <c r="Z429" s="8"/>
      <c r="AA429" s="8"/>
      <c r="AB429" s="8"/>
      <c r="AC429" s="8"/>
      <c r="AD429" s="144"/>
      <c r="AE429" s="144"/>
    </row>
    <row r="430">
      <c r="A430" s="211"/>
      <c r="B430" s="8"/>
      <c r="C430" s="8"/>
      <c r="D430" s="8"/>
      <c r="E430" s="8"/>
      <c r="F430" s="8"/>
      <c r="G430" s="8"/>
      <c r="H430" s="8"/>
      <c r="I430" s="8"/>
      <c r="J430" s="8"/>
      <c r="K430" s="8"/>
      <c r="L430" s="8"/>
      <c r="M430" s="8"/>
      <c r="N430" s="8"/>
      <c r="O430" s="8"/>
      <c r="P430" s="8"/>
      <c r="Q430" s="8"/>
      <c r="R430" s="8"/>
      <c r="S430" s="197"/>
      <c r="T430" s="144"/>
      <c r="U430" s="8"/>
      <c r="V430" s="8"/>
      <c r="W430" s="8"/>
      <c r="X430" s="8"/>
      <c r="Y430" s="8"/>
      <c r="Z430" s="8"/>
      <c r="AA430" s="8"/>
      <c r="AB430" s="8"/>
      <c r="AC430" s="8"/>
      <c r="AD430" s="144"/>
      <c r="AE430" s="144"/>
    </row>
    <row r="431">
      <c r="A431" s="211"/>
      <c r="B431" s="8"/>
      <c r="C431" s="8"/>
      <c r="D431" s="8"/>
      <c r="E431" s="8"/>
      <c r="F431" s="8"/>
      <c r="G431" s="8"/>
      <c r="H431" s="8"/>
      <c r="I431" s="8"/>
      <c r="J431" s="8"/>
      <c r="K431" s="8"/>
      <c r="L431" s="8"/>
      <c r="M431" s="8"/>
      <c r="N431" s="8"/>
      <c r="O431" s="8"/>
      <c r="P431" s="8"/>
      <c r="Q431" s="8"/>
      <c r="R431" s="8"/>
      <c r="S431" s="197"/>
      <c r="T431" s="144"/>
      <c r="U431" s="8"/>
      <c r="V431" s="8"/>
      <c r="W431" s="8"/>
      <c r="X431" s="8"/>
      <c r="Y431" s="8"/>
      <c r="Z431" s="8"/>
      <c r="AA431" s="8"/>
      <c r="AB431" s="8"/>
      <c r="AC431" s="8"/>
      <c r="AD431" s="144"/>
      <c r="AE431" s="144"/>
    </row>
    <row r="432">
      <c r="A432" s="211"/>
      <c r="B432" s="8"/>
      <c r="C432" s="8"/>
      <c r="D432" s="8"/>
      <c r="E432" s="8"/>
      <c r="F432" s="8"/>
      <c r="G432" s="8"/>
      <c r="H432" s="8"/>
      <c r="I432" s="8"/>
      <c r="J432" s="8"/>
      <c r="K432" s="8"/>
      <c r="L432" s="8"/>
      <c r="M432" s="8"/>
      <c r="N432" s="8"/>
      <c r="O432" s="8"/>
      <c r="P432" s="8"/>
      <c r="Q432" s="8"/>
      <c r="R432" s="8"/>
      <c r="S432" s="197"/>
      <c r="T432" s="144"/>
      <c r="U432" s="8"/>
      <c r="V432" s="8"/>
      <c r="W432" s="8"/>
      <c r="X432" s="8"/>
      <c r="Y432" s="8"/>
      <c r="Z432" s="8"/>
      <c r="AA432" s="8"/>
      <c r="AB432" s="8"/>
      <c r="AC432" s="8"/>
      <c r="AD432" s="144"/>
      <c r="AE432" s="144"/>
    </row>
    <row r="433">
      <c r="A433" s="211"/>
      <c r="B433" s="8"/>
      <c r="C433" s="8"/>
      <c r="D433" s="8"/>
      <c r="E433" s="8"/>
      <c r="F433" s="8"/>
      <c r="G433" s="8"/>
      <c r="H433" s="8"/>
      <c r="I433" s="8"/>
      <c r="J433" s="8"/>
      <c r="K433" s="8"/>
      <c r="L433" s="8"/>
      <c r="M433" s="8"/>
      <c r="N433" s="8"/>
      <c r="O433" s="8"/>
      <c r="P433" s="8"/>
      <c r="Q433" s="8"/>
      <c r="R433" s="8"/>
      <c r="S433" s="197"/>
      <c r="T433" s="144"/>
      <c r="U433" s="8"/>
      <c r="V433" s="8"/>
      <c r="W433" s="8"/>
      <c r="X433" s="8"/>
      <c r="Y433" s="8"/>
      <c r="Z433" s="8"/>
      <c r="AA433" s="8"/>
      <c r="AB433" s="8"/>
      <c r="AC433" s="8"/>
      <c r="AD433" s="144"/>
      <c r="AE433" s="144"/>
    </row>
    <row r="434">
      <c r="A434" s="211"/>
      <c r="B434" s="8"/>
      <c r="C434" s="8"/>
      <c r="D434" s="8"/>
      <c r="E434" s="8"/>
      <c r="F434" s="8"/>
      <c r="G434" s="8"/>
      <c r="H434" s="8"/>
      <c r="I434" s="8"/>
      <c r="J434" s="8"/>
      <c r="K434" s="8"/>
      <c r="L434" s="8"/>
      <c r="M434" s="8"/>
      <c r="N434" s="8"/>
      <c r="O434" s="8"/>
      <c r="P434" s="8"/>
      <c r="Q434" s="8"/>
      <c r="R434" s="8"/>
      <c r="S434" s="197"/>
      <c r="T434" s="144"/>
      <c r="U434" s="8"/>
      <c r="V434" s="8"/>
      <c r="W434" s="8"/>
      <c r="X434" s="8"/>
      <c r="Y434" s="8"/>
      <c r="Z434" s="8"/>
      <c r="AA434" s="8"/>
      <c r="AB434" s="8"/>
      <c r="AC434" s="8"/>
      <c r="AD434" s="144"/>
      <c r="AE434" s="144"/>
    </row>
    <row r="435">
      <c r="A435" s="211"/>
      <c r="B435" s="8"/>
      <c r="C435" s="8"/>
      <c r="D435" s="8"/>
      <c r="E435" s="8"/>
      <c r="F435" s="8"/>
      <c r="G435" s="8"/>
      <c r="H435" s="8"/>
      <c r="I435" s="8"/>
      <c r="J435" s="8"/>
      <c r="K435" s="8"/>
      <c r="L435" s="8"/>
      <c r="M435" s="8"/>
      <c r="N435" s="8"/>
      <c r="O435" s="8"/>
      <c r="P435" s="8"/>
      <c r="Q435" s="8"/>
      <c r="R435" s="8"/>
      <c r="S435" s="197"/>
      <c r="T435" s="144"/>
      <c r="U435" s="8"/>
      <c r="V435" s="8"/>
      <c r="W435" s="8"/>
      <c r="X435" s="8"/>
      <c r="Y435" s="8"/>
      <c r="Z435" s="8"/>
      <c r="AA435" s="8"/>
      <c r="AB435" s="8"/>
      <c r="AC435" s="8"/>
      <c r="AD435" s="144"/>
      <c r="AE435" s="144"/>
    </row>
    <row r="436">
      <c r="A436" s="211"/>
      <c r="B436" s="8"/>
      <c r="C436" s="8"/>
      <c r="D436" s="8"/>
      <c r="E436" s="8"/>
      <c r="F436" s="8"/>
      <c r="G436" s="8"/>
      <c r="H436" s="8"/>
      <c r="I436" s="8"/>
      <c r="J436" s="8"/>
      <c r="K436" s="8"/>
      <c r="L436" s="8"/>
      <c r="M436" s="8"/>
      <c r="N436" s="8"/>
      <c r="O436" s="8"/>
      <c r="P436" s="8"/>
      <c r="Q436" s="8"/>
      <c r="R436" s="8"/>
      <c r="S436" s="197"/>
      <c r="T436" s="144"/>
      <c r="U436" s="8"/>
      <c r="V436" s="8"/>
      <c r="W436" s="8"/>
      <c r="X436" s="8"/>
      <c r="Y436" s="8"/>
      <c r="Z436" s="8"/>
      <c r="AA436" s="8"/>
      <c r="AB436" s="8"/>
      <c r="AC436" s="8"/>
      <c r="AD436" s="144"/>
      <c r="AE436" s="144"/>
    </row>
    <row r="437">
      <c r="A437" s="211"/>
      <c r="B437" s="8"/>
      <c r="C437" s="8"/>
      <c r="D437" s="8"/>
      <c r="E437" s="8"/>
      <c r="F437" s="8"/>
      <c r="G437" s="8"/>
      <c r="H437" s="8"/>
      <c r="I437" s="8"/>
      <c r="J437" s="8"/>
      <c r="K437" s="8"/>
      <c r="L437" s="8"/>
      <c r="M437" s="8"/>
      <c r="N437" s="8"/>
      <c r="O437" s="8"/>
      <c r="P437" s="8"/>
      <c r="Q437" s="8"/>
      <c r="R437" s="8"/>
      <c r="S437" s="197"/>
      <c r="T437" s="144"/>
      <c r="U437" s="8"/>
      <c r="V437" s="8"/>
      <c r="W437" s="8"/>
      <c r="X437" s="8"/>
      <c r="Y437" s="8"/>
      <c r="Z437" s="8"/>
      <c r="AA437" s="8"/>
      <c r="AB437" s="8"/>
      <c r="AC437" s="8"/>
      <c r="AD437" s="144"/>
      <c r="AE437" s="144"/>
    </row>
    <row r="438">
      <c r="A438" s="211"/>
      <c r="B438" s="8"/>
      <c r="C438" s="8"/>
      <c r="D438" s="8"/>
      <c r="E438" s="8"/>
      <c r="F438" s="8"/>
      <c r="G438" s="8"/>
      <c r="H438" s="8"/>
      <c r="I438" s="8"/>
      <c r="J438" s="8"/>
      <c r="K438" s="8"/>
      <c r="L438" s="8"/>
      <c r="M438" s="8"/>
      <c r="N438" s="8"/>
      <c r="O438" s="8"/>
      <c r="P438" s="8"/>
      <c r="Q438" s="8"/>
      <c r="R438" s="8"/>
      <c r="S438" s="197"/>
      <c r="T438" s="144"/>
      <c r="U438" s="8"/>
      <c r="V438" s="8"/>
      <c r="W438" s="8"/>
      <c r="X438" s="8"/>
      <c r="Y438" s="8"/>
      <c r="Z438" s="8"/>
      <c r="AA438" s="8"/>
      <c r="AB438" s="8"/>
      <c r="AC438" s="8"/>
      <c r="AD438" s="144"/>
      <c r="AE438" s="144"/>
    </row>
    <row r="439">
      <c r="A439" s="211"/>
      <c r="B439" s="8"/>
      <c r="C439" s="8"/>
      <c r="D439" s="8"/>
      <c r="E439" s="8"/>
      <c r="F439" s="8"/>
      <c r="G439" s="8"/>
      <c r="H439" s="8"/>
      <c r="I439" s="8"/>
      <c r="J439" s="8"/>
      <c r="K439" s="8"/>
      <c r="L439" s="8"/>
      <c r="M439" s="8"/>
      <c r="N439" s="8"/>
      <c r="O439" s="8"/>
      <c r="P439" s="8"/>
      <c r="Q439" s="8"/>
      <c r="R439" s="8"/>
      <c r="S439" s="197"/>
      <c r="T439" s="144"/>
      <c r="U439" s="8"/>
      <c r="V439" s="8"/>
      <c r="W439" s="8"/>
      <c r="X439" s="8"/>
      <c r="Y439" s="8"/>
      <c r="Z439" s="8"/>
      <c r="AA439" s="8"/>
      <c r="AB439" s="8"/>
      <c r="AC439" s="8"/>
      <c r="AD439" s="144"/>
      <c r="AE439" s="144"/>
    </row>
    <row r="440">
      <c r="A440" s="211"/>
      <c r="B440" s="8"/>
      <c r="C440" s="8"/>
      <c r="D440" s="8"/>
      <c r="E440" s="8"/>
      <c r="F440" s="8"/>
      <c r="G440" s="8"/>
      <c r="H440" s="8"/>
      <c r="I440" s="8"/>
      <c r="J440" s="8"/>
      <c r="K440" s="8"/>
      <c r="L440" s="8"/>
      <c r="M440" s="8"/>
      <c r="N440" s="8"/>
      <c r="O440" s="8"/>
      <c r="P440" s="8"/>
      <c r="Q440" s="8"/>
      <c r="R440" s="8"/>
      <c r="S440" s="197"/>
      <c r="T440" s="144"/>
      <c r="U440" s="8"/>
      <c r="V440" s="8"/>
      <c r="W440" s="8"/>
      <c r="X440" s="8"/>
      <c r="Y440" s="8"/>
      <c r="Z440" s="8"/>
      <c r="AA440" s="8"/>
      <c r="AB440" s="8"/>
      <c r="AC440" s="8"/>
      <c r="AD440" s="144"/>
      <c r="AE440" s="144"/>
    </row>
    <row r="441">
      <c r="A441" s="211"/>
      <c r="B441" s="8"/>
      <c r="C441" s="8"/>
      <c r="D441" s="8"/>
      <c r="E441" s="8"/>
      <c r="F441" s="8"/>
      <c r="G441" s="8"/>
      <c r="H441" s="8"/>
      <c r="I441" s="8"/>
      <c r="J441" s="8"/>
      <c r="K441" s="8"/>
      <c r="L441" s="8"/>
      <c r="M441" s="8"/>
      <c r="N441" s="8"/>
      <c r="O441" s="8"/>
      <c r="P441" s="8"/>
      <c r="Q441" s="8"/>
      <c r="R441" s="8"/>
      <c r="S441" s="197"/>
      <c r="T441" s="144"/>
      <c r="U441" s="8"/>
      <c r="V441" s="8"/>
      <c r="W441" s="8"/>
      <c r="X441" s="8"/>
      <c r="Y441" s="8"/>
      <c r="Z441" s="8"/>
      <c r="AA441" s="8"/>
      <c r="AB441" s="8"/>
      <c r="AC441" s="8"/>
      <c r="AD441" s="144"/>
      <c r="AE441" s="144"/>
    </row>
    <row r="442">
      <c r="A442" s="211"/>
      <c r="B442" s="8"/>
      <c r="C442" s="8"/>
      <c r="D442" s="8"/>
      <c r="E442" s="8"/>
      <c r="F442" s="8"/>
      <c r="G442" s="8"/>
      <c r="H442" s="8"/>
      <c r="I442" s="8"/>
      <c r="J442" s="8"/>
      <c r="K442" s="8"/>
      <c r="L442" s="8"/>
      <c r="M442" s="8"/>
      <c r="N442" s="8"/>
      <c r="O442" s="8"/>
      <c r="P442" s="8"/>
      <c r="Q442" s="8"/>
      <c r="R442" s="8"/>
      <c r="S442" s="197"/>
      <c r="T442" s="144"/>
      <c r="U442" s="8"/>
      <c r="V442" s="8"/>
      <c r="W442" s="8"/>
      <c r="X442" s="8"/>
      <c r="Y442" s="8"/>
      <c r="Z442" s="8"/>
      <c r="AA442" s="8"/>
      <c r="AB442" s="8"/>
      <c r="AC442" s="8"/>
      <c r="AD442" s="144"/>
      <c r="AE442" s="144"/>
    </row>
    <row r="443">
      <c r="A443" s="211"/>
      <c r="B443" s="8"/>
      <c r="C443" s="8"/>
      <c r="D443" s="8"/>
      <c r="E443" s="8"/>
      <c r="F443" s="8"/>
      <c r="G443" s="8"/>
      <c r="H443" s="8"/>
      <c r="I443" s="8"/>
      <c r="J443" s="8"/>
      <c r="K443" s="8"/>
      <c r="L443" s="8"/>
      <c r="M443" s="8"/>
      <c r="N443" s="8"/>
      <c r="O443" s="8"/>
      <c r="P443" s="8"/>
      <c r="Q443" s="8"/>
      <c r="R443" s="8"/>
      <c r="S443" s="197"/>
      <c r="T443" s="144"/>
      <c r="U443" s="8"/>
      <c r="V443" s="8"/>
      <c r="W443" s="8"/>
      <c r="X443" s="8"/>
      <c r="Y443" s="8"/>
      <c r="Z443" s="8"/>
      <c r="AA443" s="8"/>
      <c r="AB443" s="8"/>
      <c r="AC443" s="8"/>
      <c r="AD443" s="144"/>
      <c r="AE443" s="144"/>
    </row>
    <row r="444">
      <c r="A444" s="211"/>
      <c r="B444" s="8"/>
      <c r="C444" s="8"/>
      <c r="D444" s="8"/>
      <c r="E444" s="8"/>
      <c r="F444" s="8"/>
      <c r="G444" s="8"/>
      <c r="H444" s="8"/>
      <c r="I444" s="8"/>
      <c r="J444" s="8"/>
      <c r="K444" s="8"/>
      <c r="L444" s="8"/>
      <c r="M444" s="8"/>
      <c r="N444" s="8"/>
      <c r="O444" s="8"/>
      <c r="P444" s="8"/>
      <c r="Q444" s="8"/>
      <c r="R444" s="8"/>
      <c r="S444" s="197"/>
      <c r="T444" s="144"/>
      <c r="U444" s="8"/>
      <c r="V444" s="8"/>
      <c r="W444" s="8"/>
      <c r="X444" s="8"/>
      <c r="Y444" s="8"/>
      <c r="Z444" s="8"/>
      <c r="AA444" s="8"/>
      <c r="AB444" s="8"/>
      <c r="AC444" s="8"/>
      <c r="AD444" s="144"/>
      <c r="AE444" s="144"/>
    </row>
    <row r="445">
      <c r="A445" s="211"/>
      <c r="B445" s="8"/>
      <c r="C445" s="8"/>
      <c r="D445" s="8"/>
      <c r="E445" s="8"/>
      <c r="F445" s="8"/>
      <c r="G445" s="8"/>
      <c r="H445" s="8"/>
      <c r="I445" s="8"/>
      <c r="J445" s="8"/>
      <c r="K445" s="8"/>
      <c r="L445" s="8"/>
      <c r="M445" s="8"/>
      <c r="N445" s="8"/>
      <c r="O445" s="8"/>
      <c r="P445" s="8"/>
      <c r="Q445" s="8"/>
      <c r="R445" s="8"/>
      <c r="S445" s="197"/>
      <c r="T445" s="144"/>
      <c r="U445" s="8"/>
      <c r="V445" s="8"/>
      <c r="W445" s="8"/>
      <c r="X445" s="8"/>
      <c r="Y445" s="8"/>
      <c r="Z445" s="8"/>
      <c r="AA445" s="8"/>
      <c r="AB445" s="8"/>
      <c r="AC445" s="8"/>
      <c r="AD445" s="144"/>
      <c r="AE445" s="144"/>
    </row>
    <row r="446">
      <c r="A446" s="211"/>
      <c r="B446" s="8"/>
      <c r="C446" s="8"/>
      <c r="D446" s="8"/>
      <c r="E446" s="8"/>
      <c r="F446" s="8"/>
      <c r="G446" s="8"/>
      <c r="H446" s="8"/>
      <c r="I446" s="8"/>
      <c r="J446" s="8"/>
      <c r="K446" s="8"/>
      <c r="L446" s="8"/>
      <c r="M446" s="8"/>
      <c r="N446" s="8"/>
      <c r="O446" s="8"/>
      <c r="P446" s="8"/>
      <c r="Q446" s="8"/>
      <c r="R446" s="8"/>
      <c r="S446" s="197"/>
      <c r="T446" s="144"/>
      <c r="U446" s="8"/>
      <c r="V446" s="8"/>
      <c r="W446" s="8"/>
      <c r="X446" s="8"/>
      <c r="Y446" s="8"/>
      <c r="Z446" s="8"/>
      <c r="AA446" s="8"/>
      <c r="AB446" s="8"/>
      <c r="AC446" s="8"/>
      <c r="AD446" s="144"/>
      <c r="AE446" s="144"/>
    </row>
    <row r="447">
      <c r="A447" s="211"/>
      <c r="B447" s="8"/>
      <c r="C447" s="8"/>
      <c r="D447" s="8"/>
      <c r="E447" s="8"/>
      <c r="F447" s="8"/>
      <c r="G447" s="8"/>
      <c r="H447" s="8"/>
      <c r="I447" s="8"/>
      <c r="J447" s="8"/>
      <c r="K447" s="8"/>
      <c r="L447" s="8"/>
      <c r="M447" s="8"/>
      <c r="N447" s="8"/>
      <c r="O447" s="8"/>
      <c r="P447" s="8"/>
      <c r="Q447" s="8"/>
      <c r="R447" s="8"/>
      <c r="S447" s="197"/>
      <c r="T447" s="144"/>
      <c r="U447" s="8"/>
      <c r="V447" s="8"/>
      <c r="W447" s="8"/>
      <c r="X447" s="8"/>
      <c r="Y447" s="8"/>
      <c r="Z447" s="8"/>
      <c r="AA447" s="8"/>
      <c r="AB447" s="8"/>
      <c r="AC447" s="8"/>
      <c r="AD447" s="144"/>
      <c r="AE447" s="144"/>
    </row>
    <row r="448">
      <c r="A448" s="211"/>
      <c r="B448" s="8"/>
      <c r="C448" s="8"/>
      <c r="D448" s="8"/>
      <c r="E448" s="8"/>
      <c r="F448" s="8"/>
      <c r="G448" s="8"/>
      <c r="H448" s="8"/>
      <c r="I448" s="8"/>
      <c r="J448" s="8"/>
      <c r="K448" s="8"/>
      <c r="L448" s="8"/>
      <c r="M448" s="8"/>
      <c r="N448" s="8"/>
      <c r="O448" s="8"/>
      <c r="P448" s="8"/>
      <c r="Q448" s="8"/>
      <c r="R448" s="8"/>
      <c r="S448" s="197"/>
      <c r="T448" s="144"/>
      <c r="U448" s="8"/>
      <c r="V448" s="8"/>
      <c r="W448" s="8"/>
      <c r="X448" s="8"/>
      <c r="Y448" s="8"/>
      <c r="Z448" s="8"/>
      <c r="AA448" s="8"/>
      <c r="AB448" s="8"/>
      <c r="AC448" s="8"/>
      <c r="AD448" s="144"/>
      <c r="AE448" s="144"/>
    </row>
    <row r="449">
      <c r="A449" s="211"/>
      <c r="B449" s="8"/>
      <c r="C449" s="8"/>
      <c r="D449" s="8"/>
      <c r="E449" s="8"/>
      <c r="F449" s="8"/>
      <c r="G449" s="8"/>
      <c r="H449" s="8"/>
      <c r="I449" s="8"/>
      <c r="J449" s="8"/>
      <c r="K449" s="8"/>
      <c r="L449" s="8"/>
      <c r="M449" s="8"/>
      <c r="N449" s="8"/>
      <c r="O449" s="8"/>
      <c r="P449" s="8"/>
      <c r="Q449" s="8"/>
      <c r="R449" s="8"/>
      <c r="S449" s="197"/>
      <c r="T449" s="144"/>
      <c r="U449" s="8"/>
      <c r="V449" s="8"/>
      <c r="W449" s="8"/>
      <c r="X449" s="8"/>
      <c r="Y449" s="8"/>
      <c r="Z449" s="8"/>
      <c r="AA449" s="8"/>
      <c r="AB449" s="8"/>
      <c r="AC449" s="8"/>
      <c r="AD449" s="144"/>
      <c r="AE449" s="144"/>
    </row>
    <row r="450">
      <c r="A450" s="211"/>
      <c r="B450" s="8"/>
      <c r="C450" s="8"/>
      <c r="D450" s="8"/>
      <c r="E450" s="8"/>
      <c r="F450" s="8"/>
      <c r="G450" s="8"/>
      <c r="H450" s="8"/>
      <c r="I450" s="8"/>
      <c r="J450" s="8"/>
      <c r="K450" s="8"/>
      <c r="L450" s="8"/>
      <c r="M450" s="8"/>
      <c r="N450" s="8"/>
      <c r="O450" s="8"/>
      <c r="P450" s="8"/>
      <c r="Q450" s="8"/>
      <c r="R450" s="8"/>
      <c r="S450" s="197"/>
      <c r="T450" s="144"/>
      <c r="U450" s="8"/>
      <c r="V450" s="8"/>
      <c r="W450" s="8"/>
      <c r="X450" s="8"/>
      <c r="Y450" s="8"/>
      <c r="Z450" s="8"/>
      <c r="AA450" s="8"/>
      <c r="AB450" s="8"/>
      <c r="AC450" s="8"/>
      <c r="AD450" s="144"/>
      <c r="AE450" s="144"/>
    </row>
    <row r="451">
      <c r="A451" s="211"/>
      <c r="B451" s="8"/>
      <c r="C451" s="8"/>
      <c r="D451" s="8"/>
      <c r="E451" s="8"/>
      <c r="F451" s="8"/>
      <c r="G451" s="8"/>
      <c r="H451" s="8"/>
      <c r="I451" s="8"/>
      <c r="J451" s="8"/>
      <c r="K451" s="8"/>
      <c r="L451" s="8"/>
      <c r="M451" s="8"/>
      <c r="N451" s="8"/>
      <c r="O451" s="8"/>
      <c r="P451" s="8"/>
      <c r="Q451" s="8"/>
      <c r="R451" s="8"/>
      <c r="S451" s="197"/>
      <c r="T451" s="144"/>
      <c r="U451" s="8"/>
      <c r="V451" s="8"/>
      <c r="W451" s="8"/>
      <c r="X451" s="8"/>
      <c r="Y451" s="8"/>
      <c r="Z451" s="8"/>
      <c r="AA451" s="8"/>
      <c r="AB451" s="8"/>
      <c r="AC451" s="8"/>
      <c r="AD451" s="144"/>
      <c r="AE451" s="144"/>
    </row>
    <row r="452">
      <c r="A452" s="211"/>
      <c r="B452" s="8"/>
      <c r="C452" s="8"/>
      <c r="D452" s="8"/>
      <c r="E452" s="8"/>
      <c r="F452" s="8"/>
      <c r="G452" s="8"/>
      <c r="H452" s="8"/>
      <c r="I452" s="8"/>
      <c r="J452" s="8"/>
      <c r="K452" s="8"/>
      <c r="L452" s="8"/>
      <c r="M452" s="8"/>
      <c r="N452" s="8"/>
      <c r="O452" s="8"/>
      <c r="P452" s="8"/>
      <c r="Q452" s="8"/>
      <c r="R452" s="8"/>
      <c r="S452" s="197"/>
      <c r="T452" s="144"/>
      <c r="U452" s="8"/>
      <c r="V452" s="8"/>
      <c r="W452" s="8"/>
      <c r="X452" s="8"/>
      <c r="Y452" s="8"/>
      <c r="Z452" s="8"/>
      <c r="AA452" s="8"/>
      <c r="AB452" s="8"/>
      <c r="AC452" s="8"/>
      <c r="AD452" s="144"/>
      <c r="AE452" s="144"/>
    </row>
    <row r="453">
      <c r="A453" s="211"/>
      <c r="B453" s="8"/>
      <c r="C453" s="8"/>
      <c r="D453" s="8"/>
      <c r="E453" s="8"/>
      <c r="F453" s="8"/>
      <c r="G453" s="8"/>
      <c r="H453" s="8"/>
      <c r="I453" s="8"/>
      <c r="J453" s="8"/>
      <c r="K453" s="8"/>
      <c r="L453" s="8"/>
      <c r="M453" s="8"/>
      <c r="N453" s="8"/>
      <c r="O453" s="8"/>
      <c r="P453" s="8"/>
      <c r="Q453" s="8"/>
      <c r="R453" s="8"/>
      <c r="S453" s="197"/>
      <c r="T453" s="144"/>
      <c r="U453" s="8"/>
      <c r="V453" s="8"/>
      <c r="W453" s="8"/>
      <c r="X453" s="8"/>
      <c r="Y453" s="8"/>
      <c r="Z453" s="8"/>
      <c r="AA453" s="8"/>
      <c r="AB453" s="8"/>
      <c r="AC453" s="8"/>
      <c r="AD453" s="144"/>
      <c r="AE453" s="144"/>
    </row>
    <row r="454">
      <c r="A454" s="211"/>
      <c r="B454" s="8"/>
      <c r="C454" s="8"/>
      <c r="D454" s="8"/>
      <c r="E454" s="8"/>
      <c r="F454" s="8"/>
      <c r="G454" s="8"/>
      <c r="H454" s="8"/>
      <c r="I454" s="8"/>
      <c r="J454" s="8"/>
      <c r="K454" s="8"/>
      <c r="L454" s="8"/>
      <c r="M454" s="8"/>
      <c r="N454" s="8"/>
      <c r="O454" s="8"/>
      <c r="P454" s="8"/>
      <c r="Q454" s="8"/>
      <c r="R454" s="8"/>
      <c r="S454" s="197"/>
      <c r="T454" s="144"/>
      <c r="U454" s="8"/>
      <c r="V454" s="8"/>
      <c r="W454" s="8"/>
      <c r="X454" s="8"/>
      <c r="Y454" s="8"/>
      <c r="Z454" s="8"/>
      <c r="AA454" s="8"/>
      <c r="AB454" s="8"/>
      <c r="AC454" s="8"/>
      <c r="AD454" s="144"/>
      <c r="AE454" s="144"/>
    </row>
    <row r="455">
      <c r="A455" s="211"/>
      <c r="B455" s="8"/>
      <c r="C455" s="8"/>
      <c r="D455" s="8"/>
      <c r="E455" s="8"/>
      <c r="F455" s="8"/>
      <c r="G455" s="8"/>
      <c r="H455" s="8"/>
      <c r="I455" s="8"/>
      <c r="J455" s="8"/>
      <c r="K455" s="8"/>
      <c r="L455" s="8"/>
      <c r="M455" s="8"/>
      <c r="N455" s="8"/>
      <c r="O455" s="8"/>
      <c r="P455" s="8"/>
      <c r="Q455" s="8"/>
      <c r="R455" s="8"/>
      <c r="S455" s="197"/>
      <c r="T455" s="144"/>
      <c r="U455" s="8"/>
      <c r="V455" s="8"/>
      <c r="W455" s="8"/>
      <c r="X455" s="8"/>
      <c r="Y455" s="8"/>
      <c r="Z455" s="8"/>
      <c r="AA455" s="8"/>
      <c r="AB455" s="8"/>
      <c r="AC455" s="8"/>
      <c r="AD455" s="144"/>
      <c r="AE455" s="144"/>
    </row>
    <row r="456">
      <c r="A456" s="211"/>
      <c r="B456" s="8"/>
      <c r="C456" s="8"/>
      <c r="D456" s="8"/>
      <c r="E456" s="8"/>
      <c r="F456" s="8"/>
      <c r="G456" s="8"/>
      <c r="H456" s="8"/>
      <c r="I456" s="8"/>
      <c r="J456" s="8"/>
      <c r="K456" s="8"/>
      <c r="L456" s="8"/>
      <c r="M456" s="8"/>
      <c r="N456" s="8"/>
      <c r="O456" s="8"/>
      <c r="P456" s="8"/>
      <c r="Q456" s="8"/>
      <c r="R456" s="8"/>
      <c r="S456" s="197"/>
      <c r="T456" s="144"/>
      <c r="U456" s="8"/>
      <c r="V456" s="8"/>
      <c r="W456" s="8"/>
      <c r="X456" s="8"/>
      <c r="Y456" s="8"/>
      <c r="Z456" s="8"/>
      <c r="AA456" s="8"/>
      <c r="AB456" s="8"/>
      <c r="AC456" s="8"/>
      <c r="AD456" s="144"/>
      <c r="AE456" s="144"/>
    </row>
    <row r="457">
      <c r="A457" s="211"/>
      <c r="B457" s="8"/>
      <c r="C457" s="8"/>
      <c r="D457" s="8"/>
      <c r="E457" s="8"/>
      <c r="F457" s="8"/>
      <c r="G457" s="8"/>
      <c r="H457" s="8"/>
      <c r="I457" s="8"/>
      <c r="J457" s="8"/>
      <c r="K457" s="8"/>
      <c r="L457" s="8"/>
      <c r="M457" s="8"/>
      <c r="N457" s="8"/>
      <c r="O457" s="8"/>
      <c r="P457" s="8"/>
      <c r="Q457" s="8"/>
      <c r="R457" s="8"/>
      <c r="S457" s="197"/>
      <c r="T457" s="144"/>
      <c r="U457" s="8"/>
      <c r="V457" s="8"/>
      <c r="W457" s="8"/>
      <c r="X457" s="8"/>
      <c r="Y457" s="8"/>
      <c r="Z457" s="8"/>
      <c r="AA457" s="8"/>
      <c r="AB457" s="8"/>
      <c r="AC457" s="8"/>
      <c r="AD457" s="144"/>
      <c r="AE457" s="144"/>
    </row>
    <row r="458">
      <c r="A458" s="211"/>
      <c r="B458" s="8"/>
      <c r="C458" s="8"/>
      <c r="D458" s="8"/>
      <c r="E458" s="8"/>
      <c r="F458" s="8"/>
      <c r="G458" s="8"/>
      <c r="H458" s="8"/>
      <c r="I458" s="8"/>
      <c r="J458" s="8"/>
      <c r="K458" s="8"/>
      <c r="L458" s="8"/>
      <c r="M458" s="8"/>
      <c r="N458" s="8"/>
      <c r="O458" s="8"/>
      <c r="P458" s="8"/>
      <c r="Q458" s="8"/>
      <c r="R458" s="8"/>
      <c r="S458" s="197"/>
      <c r="T458" s="144"/>
      <c r="U458" s="8"/>
      <c r="V458" s="8"/>
      <c r="W458" s="8"/>
      <c r="X458" s="8"/>
      <c r="Y458" s="8"/>
      <c r="Z458" s="8"/>
      <c r="AA458" s="8"/>
      <c r="AB458" s="8"/>
      <c r="AC458" s="8"/>
      <c r="AD458" s="144"/>
      <c r="AE458" s="144"/>
    </row>
    <row r="459">
      <c r="A459" s="211"/>
      <c r="B459" s="8"/>
      <c r="C459" s="8"/>
      <c r="D459" s="8"/>
      <c r="E459" s="8"/>
      <c r="F459" s="8"/>
      <c r="G459" s="8"/>
      <c r="H459" s="8"/>
      <c r="I459" s="8"/>
      <c r="J459" s="8"/>
      <c r="K459" s="8"/>
      <c r="L459" s="8"/>
      <c r="M459" s="8"/>
      <c r="N459" s="8"/>
      <c r="O459" s="8"/>
      <c r="P459" s="8"/>
      <c r="Q459" s="8"/>
      <c r="R459" s="8"/>
      <c r="S459" s="197"/>
      <c r="T459" s="144"/>
      <c r="U459" s="8"/>
      <c r="V459" s="8"/>
      <c r="W459" s="8"/>
      <c r="X459" s="8"/>
      <c r="Y459" s="8"/>
      <c r="Z459" s="8"/>
      <c r="AA459" s="8"/>
      <c r="AB459" s="8"/>
      <c r="AC459" s="8"/>
      <c r="AD459" s="144"/>
      <c r="AE459" s="144"/>
    </row>
    <row r="460">
      <c r="A460" s="211"/>
      <c r="B460" s="8"/>
      <c r="C460" s="8"/>
      <c r="D460" s="8"/>
      <c r="E460" s="8"/>
      <c r="F460" s="8"/>
      <c r="G460" s="8"/>
      <c r="H460" s="8"/>
      <c r="I460" s="8"/>
      <c r="J460" s="8"/>
      <c r="K460" s="8"/>
      <c r="L460" s="8"/>
      <c r="M460" s="8"/>
      <c r="N460" s="8"/>
      <c r="O460" s="8"/>
      <c r="P460" s="8"/>
      <c r="Q460" s="8"/>
      <c r="R460" s="8"/>
      <c r="S460" s="197"/>
      <c r="T460" s="144"/>
      <c r="U460" s="8"/>
      <c r="V460" s="8"/>
      <c r="W460" s="8"/>
      <c r="X460" s="8"/>
      <c r="Y460" s="8"/>
      <c r="Z460" s="8"/>
      <c r="AA460" s="8"/>
      <c r="AB460" s="8"/>
      <c r="AC460" s="8"/>
      <c r="AD460" s="144"/>
      <c r="AE460" s="144"/>
    </row>
    <row r="461">
      <c r="A461" s="211"/>
      <c r="B461" s="8"/>
      <c r="C461" s="8"/>
      <c r="D461" s="8"/>
      <c r="E461" s="8"/>
      <c r="F461" s="8"/>
      <c r="G461" s="8"/>
      <c r="H461" s="8"/>
      <c r="I461" s="8"/>
      <c r="J461" s="8"/>
      <c r="K461" s="8"/>
      <c r="L461" s="8"/>
      <c r="M461" s="8"/>
      <c r="N461" s="8"/>
      <c r="O461" s="8"/>
      <c r="P461" s="8"/>
      <c r="Q461" s="8"/>
      <c r="R461" s="8"/>
      <c r="S461" s="197"/>
      <c r="T461" s="144"/>
      <c r="U461" s="8"/>
      <c r="V461" s="8"/>
      <c r="W461" s="8"/>
      <c r="X461" s="8"/>
      <c r="Y461" s="8"/>
      <c r="Z461" s="8"/>
      <c r="AA461" s="8"/>
      <c r="AB461" s="8"/>
      <c r="AC461" s="8"/>
      <c r="AD461" s="144"/>
      <c r="AE461" s="144"/>
    </row>
    <row r="462">
      <c r="A462" s="211"/>
      <c r="B462" s="8"/>
      <c r="C462" s="8"/>
      <c r="D462" s="8"/>
      <c r="E462" s="8"/>
      <c r="F462" s="8"/>
      <c r="G462" s="8"/>
      <c r="H462" s="8"/>
      <c r="I462" s="8"/>
      <c r="J462" s="8"/>
      <c r="K462" s="8"/>
      <c r="L462" s="8"/>
      <c r="M462" s="8"/>
      <c r="N462" s="8"/>
      <c r="O462" s="8"/>
      <c r="P462" s="8"/>
      <c r="Q462" s="8"/>
      <c r="R462" s="8"/>
      <c r="S462" s="197"/>
      <c r="T462" s="144"/>
      <c r="U462" s="8"/>
      <c r="V462" s="8"/>
      <c r="W462" s="8"/>
      <c r="X462" s="8"/>
      <c r="Y462" s="8"/>
      <c r="Z462" s="8"/>
      <c r="AA462" s="8"/>
      <c r="AB462" s="8"/>
      <c r="AC462" s="8"/>
      <c r="AD462" s="144"/>
      <c r="AE462" s="144"/>
    </row>
    <row r="463">
      <c r="A463" s="211"/>
      <c r="B463" s="8"/>
      <c r="C463" s="8"/>
      <c r="D463" s="8"/>
      <c r="E463" s="8"/>
      <c r="F463" s="8"/>
      <c r="G463" s="8"/>
      <c r="H463" s="8"/>
      <c r="I463" s="8"/>
      <c r="J463" s="8"/>
      <c r="K463" s="8"/>
      <c r="L463" s="8"/>
      <c r="M463" s="8"/>
      <c r="N463" s="8"/>
      <c r="O463" s="8"/>
      <c r="P463" s="8"/>
      <c r="Q463" s="8"/>
      <c r="R463" s="8"/>
      <c r="S463" s="197"/>
      <c r="T463" s="144"/>
      <c r="U463" s="8"/>
      <c r="V463" s="8"/>
      <c r="W463" s="8"/>
      <c r="X463" s="8"/>
      <c r="Y463" s="8"/>
      <c r="Z463" s="8"/>
      <c r="AA463" s="8"/>
      <c r="AB463" s="8"/>
      <c r="AC463" s="8"/>
      <c r="AD463" s="144"/>
      <c r="AE463" s="144"/>
    </row>
    <row r="464">
      <c r="A464" s="211"/>
      <c r="B464" s="8"/>
      <c r="C464" s="8"/>
      <c r="D464" s="8"/>
      <c r="E464" s="8"/>
      <c r="F464" s="8"/>
      <c r="G464" s="8"/>
      <c r="H464" s="8"/>
      <c r="I464" s="8"/>
      <c r="J464" s="8"/>
      <c r="K464" s="8"/>
      <c r="L464" s="8"/>
      <c r="M464" s="8"/>
      <c r="N464" s="8"/>
      <c r="O464" s="8"/>
      <c r="P464" s="8"/>
      <c r="Q464" s="8"/>
      <c r="R464" s="8"/>
      <c r="S464" s="197"/>
      <c r="T464" s="144"/>
      <c r="U464" s="8"/>
      <c r="V464" s="8"/>
      <c r="W464" s="8"/>
      <c r="X464" s="8"/>
      <c r="Y464" s="8"/>
      <c r="Z464" s="8"/>
      <c r="AA464" s="8"/>
      <c r="AB464" s="8"/>
      <c r="AC464" s="8"/>
      <c r="AD464" s="144"/>
      <c r="AE464" s="144"/>
    </row>
    <row r="465">
      <c r="A465" s="211"/>
      <c r="B465" s="8"/>
      <c r="C465" s="8"/>
      <c r="D465" s="8"/>
      <c r="E465" s="8"/>
      <c r="F465" s="8"/>
      <c r="G465" s="8"/>
      <c r="H465" s="8"/>
      <c r="I465" s="8"/>
      <c r="J465" s="8"/>
      <c r="K465" s="8"/>
      <c r="L465" s="8"/>
      <c r="M465" s="8"/>
      <c r="N465" s="8"/>
      <c r="O465" s="8"/>
      <c r="P465" s="8"/>
      <c r="Q465" s="8"/>
      <c r="R465" s="8"/>
      <c r="S465" s="197"/>
      <c r="T465" s="144"/>
      <c r="U465" s="8"/>
      <c r="V465" s="8"/>
      <c r="W465" s="8"/>
      <c r="X465" s="8"/>
      <c r="Y465" s="8"/>
      <c r="Z465" s="8"/>
      <c r="AA465" s="8"/>
      <c r="AB465" s="8"/>
      <c r="AC465" s="8"/>
      <c r="AD465" s="144"/>
      <c r="AE465" s="144"/>
    </row>
    <row r="466">
      <c r="A466" s="211"/>
      <c r="B466" s="8"/>
      <c r="C466" s="8"/>
      <c r="D466" s="8"/>
      <c r="E466" s="8"/>
      <c r="F466" s="8"/>
      <c r="G466" s="8"/>
      <c r="H466" s="8"/>
      <c r="I466" s="8"/>
      <c r="J466" s="8"/>
      <c r="K466" s="8"/>
      <c r="L466" s="8"/>
      <c r="M466" s="8"/>
      <c r="N466" s="8"/>
      <c r="O466" s="8"/>
      <c r="P466" s="8"/>
      <c r="Q466" s="8"/>
      <c r="R466" s="8"/>
      <c r="S466" s="197"/>
      <c r="T466" s="144"/>
      <c r="U466" s="8"/>
      <c r="V466" s="8"/>
      <c r="W466" s="8"/>
      <c r="X466" s="8"/>
      <c r="Y466" s="8"/>
      <c r="Z466" s="8"/>
      <c r="AA466" s="8"/>
      <c r="AB466" s="8"/>
      <c r="AC466" s="8"/>
      <c r="AD466" s="144"/>
      <c r="AE466" s="144"/>
    </row>
    <row r="467">
      <c r="A467" s="211"/>
      <c r="B467" s="8"/>
      <c r="C467" s="8"/>
      <c r="D467" s="8"/>
      <c r="E467" s="8"/>
      <c r="F467" s="8"/>
      <c r="G467" s="8"/>
      <c r="H467" s="8"/>
      <c r="I467" s="8"/>
      <c r="J467" s="8"/>
      <c r="K467" s="8"/>
      <c r="L467" s="8"/>
      <c r="M467" s="8"/>
      <c r="N467" s="8"/>
      <c r="O467" s="8"/>
      <c r="P467" s="8"/>
      <c r="Q467" s="8"/>
      <c r="R467" s="8"/>
      <c r="S467" s="197"/>
      <c r="T467" s="144"/>
      <c r="U467" s="8"/>
      <c r="V467" s="8"/>
      <c r="W467" s="8"/>
      <c r="X467" s="8"/>
      <c r="Y467" s="8"/>
      <c r="Z467" s="8"/>
      <c r="AA467" s="8"/>
      <c r="AB467" s="8"/>
      <c r="AC467" s="8"/>
      <c r="AD467" s="144"/>
      <c r="AE467" s="144"/>
    </row>
    <row r="468">
      <c r="A468" s="211"/>
      <c r="B468" s="8"/>
      <c r="C468" s="8"/>
      <c r="D468" s="8"/>
      <c r="E468" s="8"/>
      <c r="F468" s="8"/>
      <c r="G468" s="8"/>
      <c r="H468" s="8"/>
      <c r="I468" s="8"/>
      <c r="J468" s="8"/>
      <c r="K468" s="8"/>
      <c r="L468" s="8"/>
      <c r="M468" s="8"/>
      <c r="N468" s="8"/>
      <c r="O468" s="8"/>
      <c r="P468" s="8"/>
      <c r="Q468" s="8"/>
      <c r="R468" s="8"/>
      <c r="S468" s="197"/>
      <c r="T468" s="144"/>
      <c r="U468" s="8"/>
      <c r="V468" s="8"/>
      <c r="W468" s="8"/>
      <c r="X468" s="8"/>
      <c r="Y468" s="8"/>
      <c r="Z468" s="8"/>
      <c r="AA468" s="8"/>
      <c r="AB468" s="8"/>
      <c r="AC468" s="8"/>
      <c r="AD468" s="144"/>
      <c r="AE468" s="144"/>
    </row>
    <row r="469">
      <c r="A469" s="211"/>
      <c r="B469" s="8"/>
      <c r="C469" s="8"/>
      <c r="D469" s="8"/>
      <c r="E469" s="8"/>
      <c r="F469" s="8"/>
      <c r="G469" s="8"/>
      <c r="H469" s="8"/>
      <c r="I469" s="8"/>
      <c r="J469" s="8"/>
      <c r="K469" s="8"/>
      <c r="L469" s="8"/>
      <c r="M469" s="8"/>
      <c r="N469" s="8"/>
      <c r="O469" s="8"/>
      <c r="P469" s="8"/>
      <c r="Q469" s="8"/>
      <c r="R469" s="8"/>
      <c r="S469" s="197"/>
      <c r="T469" s="144"/>
      <c r="U469" s="8"/>
      <c r="V469" s="8"/>
      <c r="W469" s="8"/>
      <c r="X469" s="8"/>
      <c r="Y469" s="8"/>
      <c r="Z469" s="8"/>
      <c r="AA469" s="8"/>
      <c r="AB469" s="8"/>
      <c r="AC469" s="8"/>
      <c r="AD469" s="144"/>
      <c r="AE469" s="144"/>
    </row>
    <row r="470">
      <c r="A470" s="211"/>
      <c r="B470" s="8"/>
      <c r="C470" s="8"/>
      <c r="D470" s="8"/>
      <c r="E470" s="8"/>
      <c r="F470" s="8"/>
      <c r="G470" s="8"/>
      <c r="H470" s="8"/>
      <c r="I470" s="8"/>
      <c r="J470" s="8"/>
      <c r="K470" s="8"/>
      <c r="L470" s="8"/>
      <c r="M470" s="8"/>
      <c r="N470" s="8"/>
      <c r="O470" s="8"/>
      <c r="P470" s="8"/>
      <c r="Q470" s="8"/>
      <c r="R470" s="8"/>
      <c r="S470" s="197"/>
      <c r="T470" s="144"/>
      <c r="U470" s="8"/>
      <c r="V470" s="8"/>
      <c r="W470" s="8"/>
      <c r="X470" s="8"/>
      <c r="Y470" s="8"/>
      <c r="Z470" s="8"/>
      <c r="AA470" s="8"/>
      <c r="AB470" s="8"/>
      <c r="AC470" s="8"/>
      <c r="AD470" s="144"/>
      <c r="AE470" s="144"/>
    </row>
    <row r="471">
      <c r="A471" s="211"/>
      <c r="B471" s="8"/>
      <c r="C471" s="8"/>
      <c r="D471" s="8"/>
      <c r="E471" s="8"/>
      <c r="F471" s="8"/>
      <c r="G471" s="8"/>
      <c r="H471" s="8"/>
      <c r="I471" s="8"/>
      <c r="J471" s="8"/>
      <c r="K471" s="8"/>
      <c r="L471" s="8"/>
      <c r="M471" s="8"/>
      <c r="N471" s="8"/>
      <c r="O471" s="8"/>
      <c r="P471" s="8"/>
      <c r="Q471" s="8"/>
      <c r="R471" s="8"/>
      <c r="S471" s="197"/>
      <c r="T471" s="144"/>
      <c r="U471" s="8"/>
      <c r="V471" s="8"/>
      <c r="W471" s="8"/>
      <c r="X471" s="8"/>
      <c r="Y471" s="8"/>
      <c r="Z471" s="8"/>
      <c r="AA471" s="8"/>
      <c r="AB471" s="8"/>
      <c r="AC471" s="8"/>
      <c r="AD471" s="144"/>
      <c r="AE471" s="144"/>
    </row>
    <row r="472">
      <c r="A472" s="211"/>
      <c r="B472" s="8"/>
      <c r="C472" s="8"/>
      <c r="D472" s="8"/>
      <c r="E472" s="8"/>
      <c r="F472" s="8"/>
      <c r="G472" s="8"/>
      <c r="H472" s="8"/>
      <c r="I472" s="8"/>
      <c r="J472" s="8"/>
      <c r="K472" s="8"/>
      <c r="L472" s="8"/>
      <c r="M472" s="8"/>
      <c r="N472" s="8"/>
      <c r="O472" s="8"/>
      <c r="P472" s="8"/>
      <c r="Q472" s="8"/>
      <c r="R472" s="8"/>
      <c r="S472" s="197"/>
      <c r="T472" s="144"/>
      <c r="U472" s="8"/>
      <c r="V472" s="8"/>
      <c r="W472" s="8"/>
      <c r="X472" s="8"/>
      <c r="Y472" s="8"/>
      <c r="Z472" s="8"/>
      <c r="AA472" s="8"/>
      <c r="AB472" s="8"/>
      <c r="AC472" s="8"/>
      <c r="AD472" s="144"/>
      <c r="AE472" s="144"/>
    </row>
    <row r="473">
      <c r="A473" s="211"/>
      <c r="B473" s="8"/>
      <c r="C473" s="8"/>
      <c r="D473" s="8"/>
      <c r="E473" s="8"/>
      <c r="F473" s="8"/>
      <c r="G473" s="8"/>
      <c r="H473" s="8"/>
      <c r="I473" s="8"/>
      <c r="J473" s="8"/>
      <c r="K473" s="8"/>
      <c r="L473" s="8"/>
      <c r="M473" s="8"/>
      <c r="N473" s="8"/>
      <c r="O473" s="8"/>
      <c r="P473" s="8"/>
      <c r="Q473" s="8"/>
      <c r="R473" s="8"/>
      <c r="S473" s="197"/>
      <c r="T473" s="144"/>
      <c r="U473" s="8"/>
      <c r="V473" s="8"/>
      <c r="W473" s="8"/>
      <c r="X473" s="8"/>
      <c r="Y473" s="8"/>
      <c r="Z473" s="8"/>
      <c r="AA473" s="8"/>
      <c r="AB473" s="8"/>
      <c r="AC473" s="8"/>
      <c r="AD473" s="144"/>
      <c r="AE473" s="144"/>
    </row>
    <row r="474">
      <c r="A474" s="211"/>
      <c r="B474" s="8"/>
      <c r="C474" s="8"/>
      <c r="D474" s="8"/>
      <c r="E474" s="8"/>
      <c r="F474" s="8"/>
      <c r="G474" s="8"/>
      <c r="H474" s="8"/>
      <c r="I474" s="8"/>
      <c r="J474" s="8"/>
      <c r="K474" s="8"/>
      <c r="L474" s="8"/>
      <c r="M474" s="8"/>
      <c r="N474" s="8"/>
      <c r="O474" s="8"/>
      <c r="P474" s="8"/>
      <c r="Q474" s="8"/>
      <c r="R474" s="8"/>
      <c r="S474" s="197"/>
      <c r="T474" s="144"/>
      <c r="U474" s="8"/>
      <c r="V474" s="8"/>
      <c r="W474" s="8"/>
      <c r="X474" s="8"/>
      <c r="Y474" s="8"/>
      <c r="Z474" s="8"/>
      <c r="AA474" s="8"/>
      <c r="AB474" s="8"/>
      <c r="AC474" s="8"/>
      <c r="AD474" s="144"/>
      <c r="AE474" s="144"/>
    </row>
    <row r="475">
      <c r="A475" s="211"/>
      <c r="B475" s="8"/>
      <c r="C475" s="8"/>
      <c r="D475" s="8"/>
      <c r="E475" s="8"/>
      <c r="F475" s="8"/>
      <c r="G475" s="8"/>
      <c r="H475" s="8"/>
      <c r="I475" s="8"/>
      <c r="J475" s="8"/>
      <c r="K475" s="8"/>
      <c r="L475" s="8"/>
      <c r="M475" s="8"/>
      <c r="N475" s="8"/>
      <c r="O475" s="8"/>
      <c r="P475" s="8"/>
      <c r="Q475" s="8"/>
      <c r="R475" s="8"/>
      <c r="S475" s="197"/>
      <c r="T475" s="144"/>
      <c r="U475" s="8"/>
      <c r="V475" s="8"/>
      <c r="W475" s="8"/>
      <c r="X475" s="8"/>
      <c r="Y475" s="8"/>
      <c r="Z475" s="8"/>
      <c r="AA475" s="8"/>
      <c r="AB475" s="8"/>
      <c r="AC475" s="8"/>
      <c r="AD475" s="144"/>
      <c r="AE475" s="144"/>
    </row>
    <row r="476">
      <c r="A476" s="211"/>
      <c r="B476" s="8"/>
      <c r="C476" s="8"/>
      <c r="D476" s="8"/>
      <c r="E476" s="8"/>
      <c r="F476" s="8"/>
      <c r="G476" s="8"/>
      <c r="H476" s="8"/>
      <c r="I476" s="8"/>
      <c r="J476" s="8"/>
      <c r="K476" s="8"/>
      <c r="L476" s="8"/>
      <c r="M476" s="8"/>
      <c r="N476" s="8"/>
      <c r="O476" s="8"/>
      <c r="P476" s="8"/>
      <c r="Q476" s="8"/>
      <c r="R476" s="8"/>
      <c r="S476" s="197"/>
      <c r="T476" s="144"/>
      <c r="U476" s="8"/>
      <c r="V476" s="8"/>
      <c r="W476" s="8"/>
      <c r="X476" s="8"/>
      <c r="Y476" s="8"/>
      <c r="Z476" s="8"/>
      <c r="AA476" s="8"/>
      <c r="AB476" s="8"/>
      <c r="AC476" s="8"/>
      <c r="AD476" s="144"/>
      <c r="AE476" s="144"/>
    </row>
    <row r="477">
      <c r="A477" s="211"/>
      <c r="B477" s="8"/>
      <c r="C477" s="8"/>
      <c r="D477" s="8"/>
      <c r="E477" s="8"/>
      <c r="F477" s="8"/>
      <c r="G477" s="8"/>
      <c r="H477" s="8"/>
      <c r="I477" s="8"/>
      <c r="J477" s="8"/>
      <c r="K477" s="8"/>
      <c r="L477" s="8"/>
      <c r="M477" s="8"/>
      <c r="N477" s="8"/>
      <c r="O477" s="8"/>
      <c r="P477" s="8"/>
      <c r="Q477" s="8"/>
      <c r="R477" s="8"/>
      <c r="S477" s="197"/>
      <c r="T477" s="144"/>
      <c r="U477" s="8"/>
      <c r="V477" s="8"/>
      <c r="W477" s="8"/>
      <c r="X477" s="8"/>
      <c r="Y477" s="8"/>
      <c r="Z477" s="8"/>
      <c r="AA477" s="8"/>
      <c r="AB477" s="8"/>
      <c r="AC477" s="8"/>
      <c r="AD477" s="144"/>
      <c r="AE477" s="144"/>
    </row>
    <row r="478">
      <c r="A478" s="211"/>
      <c r="B478" s="8"/>
      <c r="C478" s="8"/>
      <c r="D478" s="8"/>
      <c r="E478" s="8"/>
      <c r="F478" s="8"/>
      <c r="G478" s="8"/>
      <c r="H478" s="8"/>
      <c r="I478" s="8"/>
      <c r="J478" s="8"/>
      <c r="K478" s="8"/>
      <c r="L478" s="8"/>
      <c r="M478" s="8"/>
      <c r="N478" s="8"/>
      <c r="O478" s="8"/>
      <c r="P478" s="8"/>
      <c r="Q478" s="8"/>
      <c r="R478" s="8"/>
      <c r="S478" s="197"/>
      <c r="T478" s="144"/>
      <c r="U478" s="8"/>
      <c r="V478" s="8"/>
      <c r="W478" s="8"/>
      <c r="X478" s="8"/>
      <c r="Y478" s="8"/>
      <c r="Z478" s="8"/>
      <c r="AA478" s="8"/>
      <c r="AB478" s="8"/>
      <c r="AC478" s="8"/>
      <c r="AD478" s="144"/>
      <c r="AE478" s="144"/>
    </row>
    <row r="479">
      <c r="A479" s="211"/>
      <c r="B479" s="8"/>
      <c r="C479" s="8"/>
      <c r="D479" s="8"/>
      <c r="E479" s="8"/>
      <c r="F479" s="8"/>
      <c r="G479" s="8"/>
      <c r="H479" s="8"/>
      <c r="I479" s="8"/>
      <c r="J479" s="8"/>
      <c r="K479" s="8"/>
      <c r="L479" s="8"/>
      <c r="M479" s="8"/>
      <c r="N479" s="8"/>
      <c r="O479" s="8"/>
      <c r="P479" s="8"/>
      <c r="Q479" s="8"/>
      <c r="R479" s="8"/>
      <c r="S479" s="197"/>
      <c r="T479" s="144"/>
      <c r="U479" s="8"/>
      <c r="V479" s="8"/>
      <c r="W479" s="8"/>
      <c r="X479" s="8"/>
      <c r="Y479" s="8"/>
      <c r="Z479" s="8"/>
      <c r="AA479" s="8"/>
      <c r="AB479" s="8"/>
      <c r="AC479" s="8"/>
      <c r="AD479" s="144"/>
      <c r="AE479" s="144"/>
    </row>
    <row r="480">
      <c r="A480" s="211"/>
      <c r="B480" s="8"/>
      <c r="C480" s="8"/>
      <c r="D480" s="8"/>
      <c r="E480" s="8"/>
      <c r="F480" s="8"/>
      <c r="G480" s="8"/>
      <c r="H480" s="8"/>
      <c r="I480" s="8"/>
      <c r="J480" s="8"/>
      <c r="K480" s="8"/>
      <c r="L480" s="8"/>
      <c r="M480" s="8"/>
      <c r="N480" s="8"/>
      <c r="O480" s="8"/>
      <c r="P480" s="8"/>
      <c r="Q480" s="8"/>
      <c r="R480" s="8"/>
      <c r="S480" s="197"/>
      <c r="T480" s="144"/>
      <c r="U480" s="8"/>
      <c r="V480" s="8"/>
      <c r="W480" s="8"/>
      <c r="X480" s="8"/>
      <c r="Y480" s="8"/>
      <c r="Z480" s="8"/>
      <c r="AA480" s="8"/>
      <c r="AB480" s="8"/>
      <c r="AC480" s="8"/>
      <c r="AD480" s="144"/>
      <c r="AE480" s="144"/>
    </row>
    <row r="481">
      <c r="A481" s="211"/>
      <c r="B481" s="8"/>
      <c r="C481" s="8"/>
      <c r="D481" s="8"/>
      <c r="E481" s="8"/>
      <c r="F481" s="8"/>
      <c r="G481" s="8"/>
      <c r="H481" s="8"/>
      <c r="I481" s="8"/>
      <c r="J481" s="8"/>
      <c r="K481" s="8"/>
      <c r="L481" s="8"/>
      <c r="M481" s="8"/>
      <c r="N481" s="8"/>
      <c r="O481" s="8"/>
      <c r="P481" s="8"/>
      <c r="Q481" s="8"/>
      <c r="R481" s="8"/>
      <c r="S481" s="197"/>
      <c r="T481" s="144"/>
      <c r="U481" s="8"/>
      <c r="V481" s="8"/>
      <c r="W481" s="8"/>
      <c r="X481" s="8"/>
      <c r="Y481" s="8"/>
      <c r="Z481" s="8"/>
      <c r="AA481" s="8"/>
      <c r="AB481" s="8"/>
      <c r="AC481" s="8"/>
      <c r="AD481" s="144"/>
      <c r="AE481" s="144"/>
    </row>
    <row r="482">
      <c r="A482" s="211"/>
      <c r="B482" s="8"/>
      <c r="C482" s="8"/>
      <c r="D482" s="8"/>
      <c r="E482" s="8"/>
      <c r="F482" s="8"/>
      <c r="G482" s="8"/>
      <c r="H482" s="8"/>
      <c r="I482" s="8"/>
      <c r="J482" s="8"/>
      <c r="K482" s="8"/>
      <c r="L482" s="8"/>
      <c r="M482" s="8"/>
      <c r="N482" s="8"/>
      <c r="O482" s="8"/>
      <c r="P482" s="8"/>
      <c r="Q482" s="8"/>
      <c r="R482" s="8"/>
      <c r="S482" s="197"/>
      <c r="T482" s="144"/>
      <c r="U482" s="8"/>
      <c r="V482" s="8"/>
      <c r="W482" s="8"/>
      <c r="X482" s="8"/>
      <c r="Y482" s="8"/>
      <c r="Z482" s="8"/>
      <c r="AA482" s="8"/>
      <c r="AB482" s="8"/>
      <c r="AC482" s="8"/>
      <c r="AD482" s="144"/>
      <c r="AE482" s="144"/>
    </row>
    <row r="483">
      <c r="A483" s="211"/>
      <c r="B483" s="8"/>
      <c r="C483" s="8"/>
      <c r="D483" s="8"/>
      <c r="E483" s="8"/>
      <c r="F483" s="8"/>
      <c r="G483" s="8"/>
      <c r="H483" s="8"/>
      <c r="I483" s="8"/>
      <c r="J483" s="8"/>
      <c r="K483" s="8"/>
      <c r="L483" s="8"/>
      <c r="M483" s="8"/>
      <c r="N483" s="8"/>
      <c r="O483" s="8"/>
      <c r="P483" s="8"/>
      <c r="Q483" s="8"/>
      <c r="R483" s="8"/>
      <c r="S483" s="197"/>
      <c r="T483" s="144"/>
      <c r="U483" s="8"/>
      <c r="V483" s="8"/>
      <c r="W483" s="8"/>
      <c r="X483" s="8"/>
      <c r="Y483" s="8"/>
      <c r="Z483" s="8"/>
      <c r="AA483" s="8"/>
      <c r="AB483" s="8"/>
      <c r="AC483" s="8"/>
      <c r="AD483" s="144"/>
      <c r="AE483" s="144"/>
    </row>
    <row r="484">
      <c r="A484" s="211"/>
      <c r="B484" s="8"/>
      <c r="C484" s="8"/>
      <c r="D484" s="8"/>
      <c r="E484" s="8"/>
      <c r="F484" s="8"/>
      <c r="G484" s="8"/>
      <c r="H484" s="8"/>
      <c r="I484" s="8"/>
      <c r="J484" s="8"/>
      <c r="K484" s="8"/>
      <c r="L484" s="8"/>
      <c r="M484" s="8"/>
      <c r="N484" s="8"/>
      <c r="O484" s="8"/>
      <c r="P484" s="8"/>
      <c r="Q484" s="8"/>
      <c r="R484" s="8"/>
      <c r="S484" s="197"/>
      <c r="T484" s="144"/>
      <c r="U484" s="8"/>
      <c r="V484" s="8"/>
      <c r="W484" s="8"/>
      <c r="X484" s="8"/>
      <c r="Y484" s="8"/>
      <c r="Z484" s="8"/>
      <c r="AA484" s="8"/>
      <c r="AB484" s="8"/>
      <c r="AC484" s="8"/>
      <c r="AD484" s="144"/>
      <c r="AE484" s="144"/>
    </row>
    <row r="485">
      <c r="A485" s="211"/>
      <c r="B485" s="8"/>
      <c r="C485" s="8"/>
      <c r="D485" s="8"/>
      <c r="E485" s="8"/>
      <c r="F485" s="8"/>
      <c r="G485" s="8"/>
      <c r="H485" s="8"/>
      <c r="I485" s="8"/>
      <c r="J485" s="8"/>
      <c r="K485" s="8"/>
      <c r="L485" s="8"/>
      <c r="M485" s="8"/>
      <c r="N485" s="8"/>
      <c r="O485" s="8"/>
      <c r="P485" s="8"/>
      <c r="Q485" s="8"/>
      <c r="R485" s="8"/>
      <c r="S485" s="197"/>
      <c r="T485" s="144"/>
      <c r="U485" s="8"/>
      <c r="V485" s="8"/>
      <c r="W485" s="8"/>
      <c r="X485" s="8"/>
      <c r="Y485" s="8"/>
      <c r="Z485" s="8"/>
      <c r="AA485" s="8"/>
      <c r="AB485" s="8"/>
      <c r="AC485" s="8"/>
      <c r="AD485" s="144"/>
      <c r="AE485" s="144"/>
    </row>
    <row r="486">
      <c r="A486" s="211"/>
      <c r="B486" s="8"/>
      <c r="C486" s="8"/>
      <c r="D486" s="8"/>
      <c r="E486" s="8"/>
      <c r="F486" s="8"/>
      <c r="G486" s="8"/>
      <c r="H486" s="8"/>
      <c r="I486" s="8"/>
      <c r="J486" s="8"/>
      <c r="K486" s="8"/>
      <c r="L486" s="8"/>
      <c r="M486" s="8"/>
      <c r="N486" s="8"/>
      <c r="O486" s="8"/>
      <c r="P486" s="8"/>
      <c r="Q486" s="8"/>
      <c r="R486" s="8"/>
      <c r="S486" s="197"/>
      <c r="T486" s="144"/>
      <c r="U486" s="8"/>
      <c r="V486" s="8"/>
      <c r="W486" s="8"/>
      <c r="X486" s="8"/>
      <c r="Y486" s="8"/>
      <c r="Z486" s="8"/>
      <c r="AA486" s="8"/>
      <c r="AB486" s="8"/>
      <c r="AC486" s="8"/>
      <c r="AD486" s="144"/>
      <c r="AE486" s="144"/>
    </row>
    <row r="487">
      <c r="A487" s="211"/>
      <c r="B487" s="8"/>
      <c r="C487" s="8"/>
      <c r="D487" s="8"/>
      <c r="E487" s="8"/>
      <c r="F487" s="8"/>
      <c r="G487" s="8"/>
      <c r="H487" s="8"/>
      <c r="I487" s="8"/>
      <c r="J487" s="8"/>
      <c r="K487" s="8"/>
      <c r="L487" s="8"/>
      <c r="M487" s="8"/>
      <c r="N487" s="8"/>
      <c r="O487" s="8"/>
      <c r="P487" s="8"/>
      <c r="Q487" s="8"/>
      <c r="R487" s="8"/>
      <c r="S487" s="197"/>
      <c r="T487" s="144"/>
      <c r="U487" s="8"/>
      <c r="V487" s="8"/>
      <c r="W487" s="8"/>
      <c r="X487" s="8"/>
      <c r="Y487" s="8"/>
      <c r="Z487" s="8"/>
      <c r="AA487" s="8"/>
      <c r="AB487" s="8"/>
      <c r="AC487" s="8"/>
      <c r="AD487" s="144"/>
      <c r="AE487" s="144"/>
    </row>
    <row r="488">
      <c r="A488" s="211"/>
      <c r="B488" s="8"/>
      <c r="C488" s="8"/>
      <c r="D488" s="8"/>
      <c r="E488" s="8"/>
      <c r="F488" s="8"/>
      <c r="G488" s="8"/>
      <c r="H488" s="8"/>
      <c r="I488" s="8"/>
      <c r="J488" s="8"/>
      <c r="K488" s="8"/>
      <c r="L488" s="8"/>
      <c r="M488" s="8"/>
      <c r="N488" s="8"/>
      <c r="O488" s="8"/>
      <c r="P488" s="8"/>
      <c r="Q488" s="8"/>
      <c r="R488" s="8"/>
      <c r="S488" s="197"/>
      <c r="T488" s="144"/>
      <c r="U488" s="8"/>
      <c r="V488" s="8"/>
      <c r="W488" s="8"/>
      <c r="X488" s="8"/>
      <c r="Y488" s="8"/>
      <c r="Z488" s="8"/>
      <c r="AA488" s="8"/>
      <c r="AB488" s="8"/>
      <c r="AC488" s="8"/>
      <c r="AD488" s="144"/>
      <c r="AE488" s="144"/>
    </row>
    <row r="489">
      <c r="A489" s="211"/>
      <c r="B489" s="8"/>
      <c r="C489" s="8"/>
      <c r="D489" s="8"/>
      <c r="E489" s="8"/>
      <c r="F489" s="8"/>
      <c r="G489" s="8"/>
      <c r="H489" s="8"/>
      <c r="I489" s="8"/>
      <c r="J489" s="8"/>
      <c r="K489" s="8"/>
      <c r="L489" s="8"/>
      <c r="M489" s="8"/>
      <c r="N489" s="8"/>
      <c r="O489" s="8"/>
      <c r="P489" s="8"/>
      <c r="Q489" s="8"/>
      <c r="R489" s="8"/>
      <c r="S489" s="197"/>
      <c r="T489" s="144"/>
      <c r="U489" s="8"/>
      <c r="V489" s="8"/>
      <c r="W489" s="8"/>
      <c r="X489" s="8"/>
      <c r="Y489" s="8"/>
      <c r="Z489" s="8"/>
      <c r="AA489" s="8"/>
      <c r="AB489" s="8"/>
      <c r="AC489" s="8"/>
      <c r="AD489" s="144"/>
      <c r="AE489" s="144"/>
    </row>
    <row r="490">
      <c r="A490" s="211"/>
      <c r="B490" s="8"/>
      <c r="C490" s="8"/>
      <c r="D490" s="8"/>
      <c r="E490" s="8"/>
      <c r="F490" s="8"/>
      <c r="G490" s="8"/>
      <c r="H490" s="8"/>
      <c r="I490" s="8"/>
      <c r="J490" s="8"/>
      <c r="K490" s="8"/>
      <c r="L490" s="8"/>
      <c r="M490" s="8"/>
      <c r="N490" s="8"/>
      <c r="O490" s="8"/>
      <c r="P490" s="8"/>
      <c r="Q490" s="8"/>
      <c r="R490" s="8"/>
      <c r="S490" s="197"/>
      <c r="T490" s="144"/>
      <c r="U490" s="8"/>
      <c r="V490" s="8"/>
      <c r="W490" s="8"/>
      <c r="X490" s="8"/>
      <c r="Y490" s="8"/>
      <c r="Z490" s="8"/>
      <c r="AA490" s="8"/>
      <c r="AB490" s="8"/>
      <c r="AC490" s="8"/>
      <c r="AD490" s="144"/>
      <c r="AE490" s="144"/>
    </row>
    <row r="491">
      <c r="A491" s="211"/>
      <c r="B491" s="8"/>
      <c r="C491" s="8"/>
      <c r="D491" s="8"/>
      <c r="E491" s="8"/>
      <c r="F491" s="8"/>
      <c r="G491" s="8"/>
      <c r="H491" s="8"/>
      <c r="I491" s="8"/>
      <c r="J491" s="8"/>
      <c r="K491" s="8"/>
      <c r="L491" s="8"/>
      <c r="M491" s="8"/>
      <c r="N491" s="8"/>
      <c r="O491" s="8"/>
      <c r="P491" s="8"/>
      <c r="Q491" s="8"/>
      <c r="R491" s="8"/>
      <c r="S491" s="197"/>
      <c r="T491" s="144"/>
      <c r="U491" s="8"/>
      <c r="V491" s="8"/>
      <c r="W491" s="8"/>
      <c r="X491" s="8"/>
      <c r="Y491" s="8"/>
      <c r="Z491" s="8"/>
      <c r="AA491" s="8"/>
      <c r="AB491" s="8"/>
      <c r="AC491" s="8"/>
      <c r="AD491" s="144"/>
      <c r="AE491" s="144"/>
    </row>
    <row r="492">
      <c r="A492" s="211"/>
      <c r="B492" s="8"/>
      <c r="C492" s="8"/>
      <c r="D492" s="8"/>
      <c r="E492" s="8"/>
      <c r="F492" s="8"/>
      <c r="G492" s="8"/>
      <c r="H492" s="8"/>
      <c r="I492" s="8"/>
      <c r="J492" s="8"/>
      <c r="K492" s="8"/>
      <c r="L492" s="8"/>
      <c r="M492" s="8"/>
      <c r="N492" s="8"/>
      <c r="O492" s="8"/>
      <c r="P492" s="8"/>
      <c r="Q492" s="8"/>
      <c r="R492" s="8"/>
      <c r="S492" s="197"/>
      <c r="T492" s="144"/>
      <c r="U492" s="8"/>
      <c r="V492" s="8"/>
      <c r="W492" s="8"/>
      <c r="X492" s="8"/>
      <c r="Y492" s="8"/>
      <c r="Z492" s="8"/>
      <c r="AA492" s="8"/>
      <c r="AB492" s="8"/>
      <c r="AC492" s="8"/>
      <c r="AD492" s="144"/>
      <c r="AE492" s="144"/>
    </row>
    <row r="493">
      <c r="A493" s="211"/>
      <c r="B493" s="8"/>
      <c r="C493" s="8"/>
      <c r="D493" s="8"/>
      <c r="E493" s="8"/>
      <c r="F493" s="8"/>
      <c r="G493" s="8"/>
      <c r="H493" s="8"/>
      <c r="I493" s="8"/>
      <c r="J493" s="8"/>
      <c r="K493" s="8"/>
      <c r="L493" s="8"/>
      <c r="M493" s="8"/>
      <c r="N493" s="8"/>
      <c r="O493" s="8"/>
      <c r="P493" s="8"/>
      <c r="Q493" s="8"/>
      <c r="R493" s="8"/>
      <c r="S493" s="197"/>
      <c r="T493" s="144"/>
      <c r="U493" s="8"/>
      <c r="V493" s="8"/>
      <c r="W493" s="8"/>
      <c r="X493" s="8"/>
      <c r="Y493" s="8"/>
      <c r="Z493" s="8"/>
      <c r="AA493" s="8"/>
      <c r="AB493" s="8"/>
      <c r="AC493" s="8"/>
      <c r="AD493" s="144"/>
      <c r="AE493" s="144"/>
    </row>
    <row r="494">
      <c r="A494" s="211"/>
      <c r="B494" s="8"/>
      <c r="C494" s="8"/>
      <c r="D494" s="8"/>
      <c r="E494" s="8"/>
      <c r="F494" s="8"/>
      <c r="G494" s="8"/>
      <c r="H494" s="8"/>
      <c r="I494" s="8"/>
      <c r="J494" s="8"/>
      <c r="K494" s="8"/>
      <c r="L494" s="8"/>
      <c r="M494" s="8"/>
      <c r="N494" s="8"/>
      <c r="O494" s="8"/>
      <c r="P494" s="8"/>
      <c r="Q494" s="8"/>
      <c r="R494" s="8"/>
      <c r="S494" s="197"/>
      <c r="T494" s="144"/>
      <c r="U494" s="8"/>
      <c r="V494" s="8"/>
      <c r="W494" s="8"/>
      <c r="X494" s="8"/>
      <c r="Y494" s="8"/>
      <c r="Z494" s="8"/>
      <c r="AA494" s="8"/>
      <c r="AB494" s="8"/>
      <c r="AC494" s="8"/>
      <c r="AD494" s="144"/>
      <c r="AE494" s="144"/>
    </row>
    <row r="495">
      <c r="A495" s="211"/>
      <c r="B495" s="8"/>
      <c r="C495" s="8"/>
      <c r="D495" s="8"/>
      <c r="E495" s="8"/>
      <c r="F495" s="8"/>
      <c r="G495" s="8"/>
      <c r="H495" s="8"/>
      <c r="I495" s="8"/>
      <c r="J495" s="8"/>
      <c r="K495" s="8"/>
      <c r="L495" s="8"/>
      <c r="M495" s="8"/>
      <c r="N495" s="8"/>
      <c r="O495" s="8"/>
      <c r="P495" s="8"/>
      <c r="Q495" s="8"/>
      <c r="R495" s="8"/>
      <c r="S495" s="197"/>
      <c r="T495" s="144"/>
      <c r="U495" s="8"/>
      <c r="V495" s="8"/>
      <c r="W495" s="8"/>
      <c r="X495" s="8"/>
      <c r="Y495" s="8"/>
      <c r="Z495" s="8"/>
      <c r="AA495" s="8"/>
      <c r="AB495" s="8"/>
      <c r="AC495" s="8"/>
      <c r="AD495" s="144"/>
      <c r="AE495" s="144"/>
    </row>
    <row r="496">
      <c r="A496" s="211"/>
      <c r="B496" s="8"/>
      <c r="C496" s="8"/>
      <c r="D496" s="8"/>
      <c r="E496" s="8"/>
      <c r="F496" s="8"/>
      <c r="G496" s="8"/>
      <c r="H496" s="8"/>
      <c r="I496" s="8"/>
      <c r="J496" s="8"/>
      <c r="K496" s="8"/>
      <c r="L496" s="8"/>
      <c r="M496" s="8"/>
      <c r="N496" s="8"/>
      <c r="O496" s="8"/>
      <c r="P496" s="8"/>
      <c r="Q496" s="8"/>
      <c r="R496" s="8"/>
      <c r="S496" s="197"/>
      <c r="T496" s="144"/>
      <c r="U496" s="8"/>
      <c r="V496" s="8"/>
      <c r="W496" s="8"/>
      <c r="X496" s="8"/>
      <c r="Y496" s="8"/>
      <c r="Z496" s="8"/>
      <c r="AA496" s="8"/>
      <c r="AB496" s="8"/>
      <c r="AC496" s="8"/>
      <c r="AD496" s="144"/>
      <c r="AE496" s="144"/>
    </row>
    <row r="497">
      <c r="A497" s="211"/>
      <c r="B497" s="8"/>
      <c r="C497" s="8"/>
      <c r="D497" s="8"/>
      <c r="E497" s="8"/>
      <c r="F497" s="8"/>
      <c r="G497" s="8"/>
      <c r="H497" s="8"/>
      <c r="I497" s="8"/>
      <c r="J497" s="8"/>
      <c r="K497" s="8"/>
      <c r="L497" s="8"/>
      <c r="M497" s="8"/>
      <c r="N497" s="8"/>
      <c r="O497" s="8"/>
      <c r="P497" s="8"/>
      <c r="Q497" s="8"/>
      <c r="R497" s="8"/>
      <c r="S497" s="197"/>
      <c r="T497" s="144"/>
      <c r="U497" s="8"/>
      <c r="V497" s="8"/>
      <c r="W497" s="8"/>
      <c r="X497" s="8"/>
      <c r="Y497" s="8"/>
      <c r="Z497" s="8"/>
      <c r="AA497" s="8"/>
      <c r="AB497" s="8"/>
      <c r="AC497" s="8"/>
      <c r="AD497" s="144"/>
      <c r="AE497" s="144"/>
    </row>
    <row r="498">
      <c r="A498" s="211"/>
      <c r="B498" s="8"/>
      <c r="C498" s="8"/>
      <c r="D498" s="8"/>
      <c r="E498" s="8"/>
      <c r="F498" s="8"/>
      <c r="G498" s="8"/>
      <c r="H498" s="8"/>
      <c r="I498" s="8"/>
      <c r="J498" s="8"/>
      <c r="K498" s="8"/>
      <c r="L498" s="8"/>
      <c r="M498" s="8"/>
      <c r="N498" s="8"/>
      <c r="O498" s="8"/>
      <c r="P498" s="8"/>
      <c r="Q498" s="8"/>
      <c r="R498" s="8"/>
      <c r="S498" s="197"/>
      <c r="T498" s="144"/>
      <c r="U498" s="8"/>
      <c r="V498" s="8"/>
      <c r="W498" s="8"/>
      <c r="X498" s="8"/>
      <c r="Y498" s="8"/>
      <c r="Z498" s="8"/>
      <c r="AA498" s="8"/>
      <c r="AB498" s="8"/>
      <c r="AC498" s="8"/>
      <c r="AD498" s="144"/>
      <c r="AE498" s="144"/>
    </row>
    <row r="499">
      <c r="A499" s="211"/>
      <c r="B499" s="8"/>
      <c r="C499" s="8"/>
      <c r="D499" s="8"/>
      <c r="E499" s="8"/>
      <c r="F499" s="8"/>
      <c r="G499" s="8"/>
      <c r="H499" s="8"/>
      <c r="I499" s="8"/>
      <c r="J499" s="8"/>
      <c r="K499" s="8"/>
      <c r="L499" s="8"/>
      <c r="M499" s="8"/>
      <c r="N499" s="8"/>
      <c r="O499" s="8"/>
      <c r="P499" s="8"/>
      <c r="Q499" s="8"/>
      <c r="R499" s="8"/>
      <c r="S499" s="197"/>
      <c r="T499" s="144"/>
      <c r="U499" s="8"/>
      <c r="V499" s="8"/>
      <c r="W499" s="8"/>
      <c r="X499" s="8"/>
      <c r="Y499" s="8"/>
      <c r="Z499" s="8"/>
      <c r="AA499" s="8"/>
      <c r="AB499" s="8"/>
      <c r="AC499" s="8"/>
      <c r="AD499" s="144"/>
      <c r="AE499" s="144"/>
    </row>
    <row r="500">
      <c r="A500" s="211"/>
      <c r="B500" s="8"/>
      <c r="C500" s="8"/>
      <c r="D500" s="8"/>
      <c r="E500" s="8"/>
      <c r="F500" s="8"/>
      <c r="G500" s="8"/>
      <c r="H500" s="8"/>
      <c r="I500" s="8"/>
      <c r="J500" s="8"/>
      <c r="K500" s="8"/>
      <c r="L500" s="8"/>
      <c r="M500" s="8"/>
      <c r="N500" s="8"/>
      <c r="O500" s="8"/>
      <c r="P500" s="8"/>
      <c r="Q500" s="8"/>
      <c r="R500" s="8"/>
      <c r="S500" s="197"/>
      <c r="T500" s="144"/>
      <c r="U500" s="8"/>
      <c r="V500" s="8"/>
      <c r="W500" s="8"/>
      <c r="X500" s="8"/>
      <c r="Y500" s="8"/>
      <c r="Z500" s="8"/>
      <c r="AA500" s="8"/>
      <c r="AB500" s="8"/>
      <c r="AC500" s="8"/>
      <c r="AD500" s="144"/>
      <c r="AE500" s="144"/>
    </row>
    <row r="501">
      <c r="A501" s="211"/>
      <c r="B501" s="8"/>
      <c r="C501" s="8"/>
      <c r="D501" s="8"/>
      <c r="E501" s="8"/>
      <c r="F501" s="8"/>
      <c r="G501" s="8"/>
      <c r="H501" s="8"/>
      <c r="I501" s="8"/>
      <c r="J501" s="8"/>
      <c r="K501" s="8"/>
      <c r="L501" s="8"/>
      <c r="M501" s="8"/>
      <c r="N501" s="8"/>
      <c r="O501" s="8"/>
      <c r="P501" s="8"/>
      <c r="Q501" s="8"/>
      <c r="R501" s="8"/>
      <c r="S501" s="197"/>
      <c r="T501" s="144"/>
      <c r="U501" s="8"/>
      <c r="V501" s="8"/>
      <c r="W501" s="8"/>
      <c r="X501" s="8"/>
      <c r="Y501" s="8"/>
      <c r="Z501" s="8"/>
      <c r="AA501" s="8"/>
      <c r="AB501" s="8"/>
      <c r="AC501" s="8"/>
      <c r="AD501" s="144"/>
      <c r="AE501" s="144"/>
    </row>
    <row r="502">
      <c r="A502" s="211"/>
      <c r="B502" s="8"/>
      <c r="C502" s="8"/>
      <c r="D502" s="8"/>
      <c r="E502" s="8"/>
      <c r="F502" s="8"/>
      <c r="G502" s="8"/>
      <c r="H502" s="8"/>
      <c r="I502" s="8"/>
      <c r="J502" s="8"/>
      <c r="K502" s="8"/>
      <c r="L502" s="8"/>
      <c r="M502" s="8"/>
      <c r="N502" s="8"/>
      <c r="O502" s="8"/>
      <c r="P502" s="8"/>
      <c r="Q502" s="8"/>
      <c r="R502" s="8"/>
      <c r="S502" s="197"/>
      <c r="T502" s="144"/>
      <c r="U502" s="8"/>
      <c r="V502" s="8"/>
      <c r="W502" s="8"/>
      <c r="X502" s="8"/>
      <c r="Y502" s="8"/>
      <c r="Z502" s="8"/>
      <c r="AA502" s="8"/>
      <c r="AB502" s="8"/>
      <c r="AC502" s="8"/>
      <c r="AD502" s="144"/>
      <c r="AE502" s="144"/>
    </row>
    <row r="503">
      <c r="A503" s="211"/>
      <c r="B503" s="8"/>
      <c r="C503" s="8"/>
      <c r="D503" s="8"/>
      <c r="E503" s="8"/>
      <c r="F503" s="8"/>
      <c r="G503" s="8"/>
      <c r="H503" s="8"/>
      <c r="I503" s="8"/>
      <c r="J503" s="8"/>
      <c r="K503" s="8"/>
      <c r="L503" s="8"/>
      <c r="M503" s="8"/>
      <c r="N503" s="8"/>
      <c r="O503" s="8"/>
      <c r="P503" s="8"/>
      <c r="Q503" s="8"/>
      <c r="R503" s="8"/>
      <c r="S503" s="197"/>
      <c r="T503" s="144"/>
      <c r="U503" s="8"/>
      <c r="V503" s="8"/>
      <c r="W503" s="8"/>
      <c r="X503" s="8"/>
      <c r="Y503" s="8"/>
      <c r="Z503" s="8"/>
      <c r="AA503" s="8"/>
      <c r="AB503" s="8"/>
      <c r="AC503" s="8"/>
      <c r="AD503" s="144"/>
      <c r="AE503" s="144"/>
    </row>
    <row r="504">
      <c r="A504" s="211"/>
      <c r="B504" s="8"/>
      <c r="C504" s="8"/>
      <c r="D504" s="8"/>
      <c r="E504" s="8"/>
      <c r="F504" s="8"/>
      <c r="G504" s="8"/>
      <c r="H504" s="8"/>
      <c r="I504" s="8"/>
      <c r="J504" s="8"/>
      <c r="K504" s="8"/>
      <c r="L504" s="8"/>
      <c r="M504" s="8"/>
      <c r="N504" s="8"/>
      <c r="O504" s="8"/>
      <c r="P504" s="8"/>
      <c r="Q504" s="8"/>
      <c r="R504" s="8"/>
      <c r="S504" s="197"/>
      <c r="T504" s="144"/>
      <c r="U504" s="8"/>
      <c r="V504" s="8"/>
      <c r="W504" s="8"/>
      <c r="X504" s="8"/>
      <c r="Y504" s="8"/>
      <c r="Z504" s="8"/>
      <c r="AA504" s="8"/>
      <c r="AB504" s="8"/>
      <c r="AC504" s="8"/>
      <c r="AD504" s="144"/>
      <c r="AE504" s="144"/>
    </row>
    <row r="505">
      <c r="A505" s="211"/>
      <c r="B505" s="8"/>
      <c r="C505" s="8"/>
      <c r="D505" s="8"/>
      <c r="E505" s="8"/>
      <c r="F505" s="8"/>
      <c r="G505" s="8"/>
      <c r="H505" s="8"/>
      <c r="I505" s="8"/>
      <c r="J505" s="8"/>
      <c r="K505" s="8"/>
      <c r="L505" s="8"/>
      <c r="M505" s="8"/>
      <c r="N505" s="8"/>
      <c r="O505" s="8"/>
      <c r="P505" s="8"/>
      <c r="Q505" s="8"/>
      <c r="R505" s="8"/>
      <c r="S505" s="197"/>
      <c r="T505" s="144"/>
      <c r="U505" s="8"/>
      <c r="V505" s="8"/>
      <c r="W505" s="8"/>
      <c r="X505" s="8"/>
      <c r="Y505" s="8"/>
      <c r="Z505" s="8"/>
      <c r="AA505" s="8"/>
      <c r="AB505" s="8"/>
      <c r="AC505" s="8"/>
      <c r="AD505" s="144"/>
      <c r="AE505" s="144"/>
    </row>
    <row r="506">
      <c r="A506" s="211"/>
      <c r="B506" s="8"/>
      <c r="C506" s="8"/>
      <c r="D506" s="8"/>
      <c r="E506" s="8"/>
      <c r="F506" s="8"/>
      <c r="G506" s="8"/>
      <c r="H506" s="8"/>
      <c r="I506" s="8"/>
      <c r="J506" s="8"/>
      <c r="K506" s="8"/>
      <c r="L506" s="8"/>
      <c r="M506" s="8"/>
      <c r="N506" s="8"/>
      <c r="O506" s="8"/>
      <c r="P506" s="8"/>
      <c r="Q506" s="8"/>
      <c r="R506" s="8"/>
      <c r="S506" s="197"/>
      <c r="T506" s="144"/>
      <c r="U506" s="8"/>
      <c r="V506" s="8"/>
      <c r="W506" s="8"/>
      <c r="X506" s="8"/>
      <c r="Y506" s="8"/>
      <c r="Z506" s="8"/>
      <c r="AA506" s="8"/>
      <c r="AB506" s="8"/>
      <c r="AC506" s="8"/>
      <c r="AD506" s="144"/>
      <c r="AE506" s="144"/>
    </row>
    <row r="507">
      <c r="A507" s="211"/>
      <c r="B507" s="8"/>
      <c r="C507" s="8"/>
      <c r="D507" s="8"/>
      <c r="E507" s="8"/>
      <c r="F507" s="8"/>
      <c r="G507" s="8"/>
      <c r="H507" s="8"/>
      <c r="I507" s="8"/>
      <c r="J507" s="8"/>
      <c r="K507" s="8"/>
      <c r="L507" s="8"/>
      <c r="M507" s="8"/>
      <c r="N507" s="8"/>
      <c r="O507" s="8"/>
      <c r="P507" s="8"/>
      <c r="Q507" s="8"/>
      <c r="R507" s="8"/>
      <c r="S507" s="197"/>
      <c r="T507" s="144"/>
      <c r="U507" s="8"/>
      <c r="V507" s="8"/>
      <c r="W507" s="8"/>
      <c r="X507" s="8"/>
      <c r="Y507" s="8"/>
      <c r="Z507" s="8"/>
      <c r="AA507" s="8"/>
      <c r="AB507" s="8"/>
      <c r="AC507" s="8"/>
      <c r="AD507" s="144"/>
      <c r="AE507" s="144"/>
    </row>
    <row r="508">
      <c r="A508" s="211"/>
      <c r="B508" s="8"/>
      <c r="C508" s="8"/>
      <c r="D508" s="8"/>
      <c r="E508" s="8"/>
      <c r="F508" s="8"/>
      <c r="G508" s="8"/>
      <c r="H508" s="8"/>
      <c r="I508" s="8"/>
      <c r="J508" s="8"/>
      <c r="K508" s="8"/>
      <c r="L508" s="8"/>
      <c r="M508" s="8"/>
      <c r="N508" s="8"/>
      <c r="O508" s="8"/>
      <c r="P508" s="8"/>
      <c r="Q508" s="8"/>
      <c r="R508" s="8"/>
      <c r="S508" s="197"/>
      <c r="T508" s="144"/>
      <c r="U508" s="8"/>
      <c r="V508" s="8"/>
      <c r="W508" s="8"/>
      <c r="X508" s="8"/>
      <c r="Y508" s="8"/>
      <c r="Z508" s="8"/>
      <c r="AA508" s="8"/>
      <c r="AB508" s="8"/>
      <c r="AC508" s="8"/>
      <c r="AD508" s="144"/>
      <c r="AE508" s="144"/>
    </row>
    <row r="509">
      <c r="A509" s="211"/>
      <c r="B509" s="8"/>
      <c r="C509" s="8"/>
      <c r="D509" s="8"/>
      <c r="E509" s="8"/>
      <c r="F509" s="8"/>
      <c r="G509" s="8"/>
      <c r="H509" s="8"/>
      <c r="I509" s="8"/>
      <c r="J509" s="8"/>
      <c r="K509" s="8"/>
      <c r="L509" s="8"/>
      <c r="M509" s="8"/>
      <c r="N509" s="8"/>
      <c r="O509" s="8"/>
      <c r="P509" s="8"/>
      <c r="Q509" s="8"/>
      <c r="R509" s="8"/>
      <c r="S509" s="197"/>
      <c r="T509" s="144"/>
      <c r="U509" s="8"/>
      <c r="V509" s="8"/>
      <c r="W509" s="8"/>
      <c r="X509" s="8"/>
      <c r="Y509" s="8"/>
      <c r="Z509" s="8"/>
      <c r="AA509" s="8"/>
      <c r="AB509" s="8"/>
      <c r="AC509" s="8"/>
      <c r="AD509" s="144"/>
      <c r="AE509" s="144"/>
    </row>
    <row r="510">
      <c r="A510" s="211"/>
      <c r="B510" s="8"/>
      <c r="C510" s="8"/>
      <c r="D510" s="8"/>
      <c r="E510" s="8"/>
      <c r="F510" s="8"/>
      <c r="G510" s="8"/>
      <c r="H510" s="8"/>
      <c r="I510" s="8"/>
      <c r="J510" s="8"/>
      <c r="K510" s="8"/>
      <c r="L510" s="8"/>
      <c r="M510" s="8"/>
      <c r="N510" s="8"/>
      <c r="O510" s="8"/>
      <c r="P510" s="8"/>
      <c r="Q510" s="8"/>
      <c r="R510" s="8"/>
      <c r="S510" s="197"/>
      <c r="T510" s="144"/>
      <c r="U510" s="8"/>
      <c r="V510" s="8"/>
      <c r="W510" s="8"/>
      <c r="X510" s="8"/>
      <c r="Y510" s="8"/>
      <c r="Z510" s="8"/>
      <c r="AA510" s="8"/>
      <c r="AB510" s="8"/>
      <c r="AC510" s="8"/>
      <c r="AD510" s="144"/>
      <c r="AE510" s="144"/>
    </row>
    <row r="511">
      <c r="A511" s="211"/>
      <c r="B511" s="8"/>
      <c r="C511" s="8"/>
      <c r="D511" s="8"/>
      <c r="E511" s="8"/>
      <c r="F511" s="8"/>
      <c r="G511" s="8"/>
      <c r="H511" s="8"/>
      <c r="I511" s="8"/>
      <c r="J511" s="8"/>
      <c r="K511" s="8"/>
      <c r="L511" s="8"/>
      <c r="M511" s="8"/>
      <c r="N511" s="8"/>
      <c r="O511" s="8"/>
      <c r="P511" s="8"/>
      <c r="Q511" s="8"/>
      <c r="R511" s="8"/>
      <c r="S511" s="197"/>
      <c r="T511" s="144"/>
      <c r="U511" s="8"/>
      <c r="V511" s="8"/>
      <c r="W511" s="8"/>
      <c r="X511" s="8"/>
      <c r="Y511" s="8"/>
      <c r="Z511" s="8"/>
      <c r="AA511" s="8"/>
      <c r="AB511" s="8"/>
      <c r="AC511" s="8"/>
      <c r="AD511" s="144"/>
      <c r="AE511" s="144"/>
    </row>
    <row r="512">
      <c r="A512" s="211"/>
      <c r="B512" s="8"/>
      <c r="C512" s="8"/>
      <c r="D512" s="8"/>
      <c r="E512" s="8"/>
      <c r="F512" s="8"/>
      <c r="G512" s="8"/>
      <c r="H512" s="8"/>
      <c r="I512" s="8"/>
      <c r="J512" s="8"/>
      <c r="K512" s="8"/>
      <c r="L512" s="8"/>
      <c r="M512" s="8"/>
      <c r="N512" s="8"/>
      <c r="O512" s="8"/>
      <c r="P512" s="8"/>
      <c r="Q512" s="8"/>
      <c r="R512" s="8"/>
      <c r="S512" s="197"/>
      <c r="T512" s="144"/>
      <c r="U512" s="8"/>
      <c r="V512" s="8"/>
      <c r="W512" s="8"/>
      <c r="X512" s="8"/>
      <c r="Y512" s="8"/>
      <c r="Z512" s="8"/>
      <c r="AA512" s="8"/>
      <c r="AB512" s="8"/>
      <c r="AC512" s="8"/>
      <c r="AD512" s="144"/>
      <c r="AE512" s="144"/>
    </row>
    <row r="513">
      <c r="A513" s="211"/>
      <c r="B513" s="8"/>
      <c r="C513" s="8"/>
      <c r="D513" s="8"/>
      <c r="E513" s="8"/>
      <c r="F513" s="8"/>
      <c r="G513" s="8"/>
      <c r="H513" s="8"/>
      <c r="I513" s="8"/>
      <c r="J513" s="8"/>
      <c r="K513" s="8"/>
      <c r="L513" s="8"/>
      <c r="M513" s="8"/>
      <c r="N513" s="8"/>
      <c r="O513" s="8"/>
      <c r="P513" s="8"/>
      <c r="Q513" s="8"/>
      <c r="R513" s="8"/>
      <c r="S513" s="197"/>
      <c r="T513" s="144"/>
      <c r="U513" s="8"/>
      <c r="V513" s="8"/>
      <c r="W513" s="8"/>
      <c r="X513" s="8"/>
      <c r="Y513" s="8"/>
      <c r="Z513" s="8"/>
      <c r="AA513" s="8"/>
      <c r="AB513" s="8"/>
      <c r="AC513" s="8"/>
      <c r="AD513" s="144"/>
      <c r="AE513" s="144"/>
    </row>
    <row r="514">
      <c r="A514" s="211"/>
      <c r="B514" s="8"/>
      <c r="C514" s="8"/>
      <c r="D514" s="8"/>
      <c r="E514" s="8"/>
      <c r="F514" s="8"/>
      <c r="G514" s="8"/>
      <c r="H514" s="8"/>
      <c r="I514" s="8"/>
      <c r="J514" s="8"/>
      <c r="K514" s="8"/>
      <c r="L514" s="8"/>
      <c r="M514" s="8"/>
      <c r="N514" s="8"/>
      <c r="O514" s="8"/>
      <c r="P514" s="8"/>
      <c r="Q514" s="8"/>
      <c r="R514" s="8"/>
      <c r="S514" s="197"/>
      <c r="T514" s="144"/>
      <c r="U514" s="8"/>
      <c r="V514" s="8"/>
      <c r="W514" s="8"/>
      <c r="X514" s="8"/>
      <c r="Y514" s="8"/>
      <c r="Z514" s="8"/>
      <c r="AA514" s="8"/>
      <c r="AB514" s="8"/>
      <c r="AC514" s="8"/>
      <c r="AD514" s="144"/>
      <c r="AE514" s="144"/>
    </row>
    <row r="515">
      <c r="A515" s="211"/>
      <c r="B515" s="8"/>
      <c r="C515" s="8"/>
      <c r="D515" s="8"/>
      <c r="E515" s="8"/>
      <c r="F515" s="8"/>
      <c r="G515" s="8"/>
      <c r="H515" s="8"/>
      <c r="I515" s="8"/>
      <c r="J515" s="8"/>
      <c r="K515" s="8"/>
      <c r="L515" s="8"/>
      <c r="M515" s="8"/>
      <c r="N515" s="8"/>
      <c r="O515" s="8"/>
      <c r="P515" s="8"/>
      <c r="Q515" s="8"/>
      <c r="R515" s="8"/>
      <c r="S515" s="197"/>
      <c r="T515" s="144"/>
      <c r="U515" s="8"/>
      <c r="V515" s="8"/>
      <c r="W515" s="8"/>
      <c r="X515" s="8"/>
      <c r="Y515" s="8"/>
      <c r="Z515" s="8"/>
      <c r="AA515" s="8"/>
      <c r="AB515" s="8"/>
      <c r="AC515" s="8"/>
      <c r="AD515" s="144"/>
      <c r="AE515" s="144"/>
    </row>
    <row r="516">
      <c r="A516" s="211"/>
      <c r="B516" s="8"/>
      <c r="C516" s="8"/>
      <c r="D516" s="8"/>
      <c r="E516" s="8"/>
      <c r="F516" s="8"/>
      <c r="G516" s="8"/>
      <c r="H516" s="8"/>
      <c r="I516" s="8"/>
      <c r="J516" s="8"/>
      <c r="K516" s="8"/>
      <c r="L516" s="8"/>
      <c r="M516" s="8"/>
      <c r="N516" s="8"/>
      <c r="O516" s="8"/>
      <c r="P516" s="8"/>
      <c r="Q516" s="8"/>
      <c r="R516" s="8"/>
      <c r="S516" s="197"/>
      <c r="T516" s="144"/>
      <c r="U516" s="8"/>
      <c r="V516" s="8"/>
      <c r="W516" s="8"/>
      <c r="X516" s="8"/>
      <c r="Y516" s="8"/>
      <c r="Z516" s="8"/>
      <c r="AA516" s="8"/>
      <c r="AB516" s="8"/>
      <c r="AC516" s="8"/>
      <c r="AD516" s="144"/>
      <c r="AE516" s="144"/>
    </row>
    <row r="517">
      <c r="A517" s="211"/>
      <c r="B517" s="8"/>
      <c r="C517" s="8"/>
      <c r="D517" s="8"/>
      <c r="E517" s="8"/>
      <c r="F517" s="8"/>
      <c r="G517" s="8"/>
      <c r="H517" s="8"/>
      <c r="I517" s="8"/>
      <c r="J517" s="8"/>
      <c r="K517" s="8"/>
      <c r="L517" s="8"/>
      <c r="M517" s="8"/>
      <c r="N517" s="8"/>
      <c r="O517" s="8"/>
      <c r="P517" s="8"/>
      <c r="Q517" s="8"/>
      <c r="R517" s="8"/>
      <c r="S517" s="197"/>
      <c r="T517" s="144"/>
      <c r="U517" s="8"/>
      <c r="V517" s="8"/>
      <c r="W517" s="8"/>
      <c r="X517" s="8"/>
      <c r="Y517" s="8"/>
      <c r="Z517" s="8"/>
      <c r="AA517" s="8"/>
      <c r="AB517" s="8"/>
      <c r="AC517" s="8"/>
      <c r="AD517" s="144"/>
      <c r="AE517" s="144"/>
    </row>
    <row r="518">
      <c r="A518" s="211"/>
      <c r="B518" s="8"/>
      <c r="C518" s="8"/>
      <c r="D518" s="8"/>
      <c r="E518" s="8"/>
      <c r="F518" s="8"/>
      <c r="G518" s="8"/>
      <c r="H518" s="8"/>
      <c r="I518" s="8"/>
      <c r="J518" s="8"/>
      <c r="K518" s="8"/>
      <c r="L518" s="8"/>
      <c r="M518" s="8"/>
      <c r="N518" s="8"/>
      <c r="O518" s="8"/>
      <c r="P518" s="8"/>
      <c r="Q518" s="8"/>
      <c r="R518" s="8"/>
      <c r="S518" s="197"/>
      <c r="T518" s="144"/>
      <c r="U518" s="8"/>
      <c r="V518" s="8"/>
      <c r="W518" s="8"/>
      <c r="X518" s="8"/>
      <c r="Y518" s="8"/>
      <c r="Z518" s="8"/>
      <c r="AA518" s="8"/>
      <c r="AB518" s="8"/>
      <c r="AC518" s="8"/>
      <c r="AD518" s="144"/>
      <c r="AE518" s="144"/>
    </row>
    <row r="519">
      <c r="A519" s="211"/>
      <c r="B519" s="8"/>
      <c r="C519" s="8"/>
      <c r="D519" s="8"/>
      <c r="E519" s="8"/>
      <c r="F519" s="8"/>
      <c r="G519" s="8"/>
      <c r="H519" s="8"/>
      <c r="I519" s="8"/>
      <c r="J519" s="8"/>
      <c r="K519" s="8"/>
      <c r="L519" s="8"/>
      <c r="M519" s="8"/>
      <c r="N519" s="8"/>
      <c r="O519" s="8"/>
      <c r="P519" s="8"/>
      <c r="Q519" s="8"/>
      <c r="R519" s="8"/>
      <c r="S519" s="197"/>
      <c r="T519" s="144"/>
      <c r="U519" s="8"/>
      <c r="V519" s="8"/>
      <c r="W519" s="8"/>
      <c r="X519" s="8"/>
      <c r="Y519" s="8"/>
      <c r="Z519" s="8"/>
      <c r="AA519" s="8"/>
      <c r="AB519" s="8"/>
      <c r="AC519" s="8"/>
      <c r="AD519" s="144"/>
      <c r="AE519" s="144"/>
    </row>
    <row r="520">
      <c r="A520" s="211"/>
      <c r="B520" s="8"/>
      <c r="C520" s="8"/>
      <c r="D520" s="8"/>
      <c r="E520" s="8"/>
      <c r="F520" s="8"/>
      <c r="G520" s="8"/>
      <c r="H520" s="8"/>
      <c r="I520" s="8"/>
      <c r="J520" s="8"/>
      <c r="K520" s="8"/>
      <c r="L520" s="8"/>
      <c r="M520" s="8"/>
      <c r="N520" s="8"/>
      <c r="O520" s="8"/>
      <c r="P520" s="8"/>
      <c r="Q520" s="8"/>
      <c r="R520" s="8"/>
      <c r="S520" s="197"/>
      <c r="T520" s="144"/>
      <c r="U520" s="8"/>
      <c r="V520" s="8"/>
      <c r="W520" s="8"/>
      <c r="X520" s="8"/>
      <c r="Y520" s="8"/>
      <c r="Z520" s="8"/>
      <c r="AA520" s="8"/>
      <c r="AB520" s="8"/>
      <c r="AC520" s="8"/>
      <c r="AD520" s="144"/>
      <c r="AE520" s="144"/>
    </row>
    <row r="521">
      <c r="A521" s="211"/>
      <c r="B521" s="8"/>
      <c r="C521" s="8"/>
      <c r="D521" s="8"/>
      <c r="E521" s="8"/>
      <c r="F521" s="8"/>
      <c r="G521" s="8"/>
      <c r="H521" s="8"/>
      <c r="I521" s="8"/>
      <c r="J521" s="8"/>
      <c r="K521" s="8"/>
      <c r="L521" s="8"/>
      <c r="M521" s="8"/>
      <c r="N521" s="8"/>
      <c r="O521" s="8"/>
      <c r="P521" s="8"/>
      <c r="Q521" s="8"/>
      <c r="R521" s="8"/>
      <c r="S521" s="197"/>
      <c r="T521" s="144"/>
      <c r="U521" s="8"/>
      <c r="V521" s="8"/>
      <c r="W521" s="8"/>
      <c r="X521" s="8"/>
      <c r="Y521" s="8"/>
      <c r="Z521" s="8"/>
      <c r="AA521" s="8"/>
      <c r="AB521" s="8"/>
      <c r="AC521" s="8"/>
      <c r="AD521" s="144"/>
      <c r="AE521" s="144"/>
    </row>
    <row r="522">
      <c r="A522" s="211"/>
      <c r="B522" s="8"/>
      <c r="C522" s="8"/>
      <c r="D522" s="8"/>
      <c r="E522" s="8"/>
      <c r="F522" s="8"/>
      <c r="G522" s="8"/>
      <c r="H522" s="8"/>
      <c r="I522" s="8"/>
      <c r="J522" s="8"/>
      <c r="K522" s="8"/>
      <c r="L522" s="8"/>
      <c r="M522" s="8"/>
      <c r="N522" s="8"/>
      <c r="O522" s="8"/>
      <c r="P522" s="8"/>
      <c r="Q522" s="8"/>
      <c r="R522" s="8"/>
      <c r="S522" s="197"/>
      <c r="T522" s="144"/>
      <c r="U522" s="8"/>
      <c r="V522" s="8"/>
      <c r="W522" s="8"/>
      <c r="X522" s="8"/>
      <c r="Y522" s="8"/>
      <c r="Z522" s="8"/>
      <c r="AA522" s="8"/>
      <c r="AB522" s="8"/>
      <c r="AC522" s="8"/>
      <c r="AD522" s="144"/>
      <c r="AE522" s="144"/>
    </row>
    <row r="523">
      <c r="A523" s="211"/>
      <c r="B523" s="8"/>
      <c r="C523" s="8"/>
      <c r="D523" s="8"/>
      <c r="E523" s="8"/>
      <c r="F523" s="8"/>
      <c r="G523" s="8"/>
      <c r="H523" s="8"/>
      <c r="I523" s="8"/>
      <c r="J523" s="8"/>
      <c r="K523" s="8"/>
      <c r="L523" s="8"/>
      <c r="M523" s="8"/>
      <c r="N523" s="8"/>
      <c r="O523" s="8"/>
      <c r="P523" s="8"/>
      <c r="Q523" s="8"/>
      <c r="R523" s="8"/>
      <c r="S523" s="197"/>
      <c r="T523" s="144"/>
      <c r="U523" s="8"/>
      <c r="V523" s="8"/>
      <c r="W523" s="8"/>
      <c r="X523" s="8"/>
      <c r="Y523" s="8"/>
      <c r="Z523" s="8"/>
      <c r="AA523" s="8"/>
      <c r="AB523" s="8"/>
      <c r="AC523" s="8"/>
      <c r="AD523" s="144"/>
      <c r="AE523" s="144"/>
    </row>
    <row r="524">
      <c r="A524" s="211"/>
      <c r="B524" s="8"/>
      <c r="C524" s="8"/>
      <c r="D524" s="8"/>
      <c r="E524" s="8"/>
      <c r="F524" s="8"/>
      <c r="G524" s="8"/>
      <c r="H524" s="8"/>
      <c r="I524" s="8"/>
      <c r="J524" s="8"/>
      <c r="K524" s="8"/>
      <c r="L524" s="8"/>
      <c r="M524" s="8"/>
      <c r="N524" s="8"/>
      <c r="O524" s="8"/>
      <c r="P524" s="8"/>
      <c r="Q524" s="8"/>
      <c r="R524" s="8"/>
      <c r="S524" s="197"/>
      <c r="T524" s="144"/>
      <c r="U524" s="8"/>
      <c r="V524" s="8"/>
      <c r="W524" s="8"/>
      <c r="X524" s="8"/>
      <c r="Y524" s="8"/>
      <c r="Z524" s="8"/>
      <c r="AA524" s="8"/>
      <c r="AB524" s="8"/>
      <c r="AC524" s="8"/>
      <c r="AD524" s="144"/>
      <c r="AE524" s="144"/>
    </row>
    <row r="525">
      <c r="A525" s="211"/>
      <c r="B525" s="8"/>
      <c r="C525" s="8"/>
      <c r="D525" s="8"/>
      <c r="E525" s="8"/>
      <c r="F525" s="8"/>
      <c r="G525" s="8"/>
      <c r="H525" s="8"/>
      <c r="I525" s="8"/>
      <c r="J525" s="8"/>
      <c r="K525" s="8"/>
      <c r="L525" s="8"/>
      <c r="M525" s="8"/>
      <c r="N525" s="8"/>
      <c r="O525" s="8"/>
      <c r="P525" s="8"/>
      <c r="Q525" s="8"/>
      <c r="R525" s="8"/>
      <c r="S525" s="197"/>
      <c r="T525" s="144"/>
      <c r="U525" s="8"/>
      <c r="V525" s="8"/>
      <c r="W525" s="8"/>
      <c r="X525" s="8"/>
      <c r="Y525" s="8"/>
      <c r="Z525" s="8"/>
      <c r="AA525" s="8"/>
      <c r="AB525" s="8"/>
      <c r="AC525" s="8"/>
      <c r="AD525" s="144"/>
      <c r="AE525" s="144"/>
    </row>
    <row r="526">
      <c r="A526" s="211"/>
      <c r="B526" s="8"/>
      <c r="C526" s="8"/>
      <c r="D526" s="8"/>
      <c r="E526" s="8"/>
      <c r="F526" s="8"/>
      <c r="G526" s="8"/>
      <c r="H526" s="8"/>
      <c r="I526" s="8"/>
      <c r="J526" s="8"/>
      <c r="K526" s="8"/>
      <c r="L526" s="8"/>
      <c r="M526" s="8"/>
      <c r="N526" s="8"/>
      <c r="O526" s="8"/>
      <c r="P526" s="8"/>
      <c r="Q526" s="8"/>
      <c r="R526" s="8"/>
      <c r="S526" s="197"/>
      <c r="T526" s="144"/>
      <c r="U526" s="8"/>
      <c r="V526" s="8"/>
      <c r="W526" s="8"/>
      <c r="X526" s="8"/>
      <c r="Y526" s="8"/>
      <c r="Z526" s="8"/>
      <c r="AA526" s="8"/>
      <c r="AB526" s="8"/>
      <c r="AC526" s="8"/>
      <c r="AD526" s="144"/>
      <c r="AE526" s="144"/>
    </row>
    <row r="527">
      <c r="A527" s="211"/>
      <c r="B527" s="8"/>
      <c r="C527" s="8"/>
      <c r="D527" s="8"/>
      <c r="E527" s="8"/>
      <c r="F527" s="8"/>
      <c r="G527" s="8"/>
      <c r="H527" s="8"/>
      <c r="I527" s="8"/>
      <c r="J527" s="8"/>
      <c r="K527" s="8"/>
      <c r="L527" s="8"/>
      <c r="M527" s="8"/>
      <c r="N527" s="8"/>
      <c r="O527" s="8"/>
      <c r="P527" s="8"/>
      <c r="Q527" s="8"/>
      <c r="R527" s="8"/>
      <c r="S527" s="197"/>
      <c r="T527" s="144"/>
      <c r="U527" s="8"/>
      <c r="V527" s="8"/>
      <c r="W527" s="8"/>
      <c r="X527" s="8"/>
      <c r="Y527" s="8"/>
      <c r="Z527" s="8"/>
      <c r="AA527" s="8"/>
      <c r="AB527" s="8"/>
      <c r="AC527" s="8"/>
      <c r="AD527" s="144"/>
      <c r="AE527" s="144"/>
    </row>
    <row r="528">
      <c r="A528" s="211"/>
      <c r="B528" s="8"/>
      <c r="C528" s="8"/>
      <c r="D528" s="8"/>
      <c r="E528" s="8"/>
      <c r="F528" s="8"/>
      <c r="G528" s="8"/>
      <c r="H528" s="8"/>
      <c r="I528" s="8"/>
      <c r="J528" s="8"/>
      <c r="K528" s="8"/>
      <c r="L528" s="8"/>
      <c r="M528" s="8"/>
      <c r="N528" s="8"/>
      <c r="O528" s="8"/>
      <c r="P528" s="8"/>
      <c r="Q528" s="8"/>
      <c r="R528" s="8"/>
      <c r="S528" s="197"/>
      <c r="T528" s="144"/>
      <c r="U528" s="8"/>
      <c r="V528" s="8"/>
      <c r="W528" s="8"/>
      <c r="X528" s="8"/>
      <c r="Y528" s="8"/>
      <c r="Z528" s="8"/>
      <c r="AA528" s="8"/>
      <c r="AB528" s="8"/>
      <c r="AC528" s="8"/>
      <c r="AD528" s="144"/>
      <c r="AE528" s="144"/>
    </row>
    <row r="529">
      <c r="A529" s="211"/>
      <c r="B529" s="8"/>
      <c r="C529" s="8"/>
      <c r="D529" s="8"/>
      <c r="E529" s="8"/>
      <c r="F529" s="8"/>
      <c r="G529" s="8"/>
      <c r="H529" s="8"/>
      <c r="I529" s="8"/>
      <c r="J529" s="8"/>
      <c r="K529" s="8"/>
      <c r="L529" s="8"/>
      <c r="M529" s="8"/>
      <c r="N529" s="8"/>
      <c r="O529" s="8"/>
      <c r="P529" s="8"/>
      <c r="Q529" s="8"/>
      <c r="R529" s="8"/>
      <c r="S529" s="197"/>
      <c r="T529" s="144"/>
      <c r="U529" s="8"/>
      <c r="V529" s="8"/>
      <c r="W529" s="8"/>
      <c r="X529" s="8"/>
      <c r="Y529" s="8"/>
      <c r="Z529" s="8"/>
      <c r="AA529" s="8"/>
      <c r="AB529" s="8"/>
      <c r="AC529" s="8"/>
      <c r="AD529" s="144"/>
      <c r="AE529" s="144"/>
    </row>
    <row r="530">
      <c r="A530" s="211"/>
      <c r="B530" s="8"/>
      <c r="C530" s="8"/>
      <c r="D530" s="8"/>
      <c r="E530" s="8"/>
      <c r="F530" s="8"/>
      <c r="G530" s="8"/>
      <c r="H530" s="8"/>
      <c r="I530" s="8"/>
      <c r="J530" s="8"/>
      <c r="K530" s="8"/>
      <c r="L530" s="8"/>
      <c r="M530" s="8"/>
      <c r="N530" s="8"/>
      <c r="O530" s="8"/>
      <c r="P530" s="8"/>
      <c r="Q530" s="8"/>
      <c r="R530" s="8"/>
      <c r="S530" s="197"/>
      <c r="T530" s="144"/>
      <c r="U530" s="8"/>
      <c r="V530" s="8"/>
      <c r="W530" s="8"/>
      <c r="X530" s="8"/>
      <c r="Y530" s="8"/>
      <c r="Z530" s="8"/>
      <c r="AA530" s="8"/>
      <c r="AB530" s="8"/>
      <c r="AC530" s="8"/>
      <c r="AD530" s="144"/>
      <c r="AE530" s="144"/>
    </row>
    <row r="531">
      <c r="A531" s="211"/>
      <c r="B531" s="8"/>
      <c r="C531" s="8"/>
      <c r="D531" s="8"/>
      <c r="E531" s="8"/>
      <c r="F531" s="8"/>
      <c r="G531" s="8"/>
      <c r="H531" s="8"/>
      <c r="I531" s="8"/>
      <c r="J531" s="8"/>
      <c r="K531" s="8"/>
      <c r="L531" s="8"/>
      <c r="M531" s="8"/>
      <c r="N531" s="8"/>
      <c r="O531" s="8"/>
      <c r="P531" s="8"/>
      <c r="Q531" s="8"/>
      <c r="R531" s="8"/>
      <c r="S531" s="197"/>
      <c r="T531" s="144"/>
      <c r="U531" s="8"/>
      <c r="V531" s="8"/>
      <c r="W531" s="8"/>
      <c r="X531" s="8"/>
      <c r="Y531" s="8"/>
      <c r="Z531" s="8"/>
      <c r="AA531" s="8"/>
      <c r="AB531" s="8"/>
      <c r="AC531" s="8"/>
      <c r="AD531" s="144"/>
      <c r="AE531" s="144"/>
    </row>
    <row r="532">
      <c r="A532" s="211"/>
      <c r="B532" s="8"/>
      <c r="C532" s="8"/>
      <c r="D532" s="8"/>
      <c r="E532" s="8"/>
      <c r="F532" s="8"/>
      <c r="G532" s="8"/>
      <c r="H532" s="8"/>
      <c r="I532" s="8"/>
      <c r="J532" s="8"/>
      <c r="K532" s="8"/>
      <c r="L532" s="8"/>
      <c r="M532" s="8"/>
      <c r="N532" s="8"/>
      <c r="O532" s="8"/>
      <c r="P532" s="8"/>
      <c r="Q532" s="8"/>
      <c r="R532" s="8"/>
      <c r="S532" s="197"/>
      <c r="T532" s="144"/>
      <c r="U532" s="8"/>
      <c r="V532" s="8"/>
      <c r="W532" s="8"/>
      <c r="X532" s="8"/>
      <c r="Y532" s="8"/>
      <c r="Z532" s="8"/>
      <c r="AA532" s="8"/>
      <c r="AB532" s="8"/>
      <c r="AC532" s="8"/>
      <c r="AD532" s="144"/>
      <c r="AE532" s="144"/>
    </row>
    <row r="533">
      <c r="A533" s="211"/>
      <c r="B533" s="8"/>
      <c r="C533" s="8"/>
      <c r="D533" s="8"/>
      <c r="E533" s="8"/>
      <c r="F533" s="8"/>
      <c r="G533" s="8"/>
      <c r="H533" s="8"/>
      <c r="I533" s="8"/>
      <c r="J533" s="8"/>
      <c r="K533" s="8"/>
      <c r="L533" s="8"/>
      <c r="M533" s="8"/>
      <c r="N533" s="8"/>
      <c r="O533" s="8"/>
      <c r="P533" s="8"/>
      <c r="Q533" s="8"/>
      <c r="R533" s="8"/>
      <c r="S533" s="197"/>
      <c r="T533" s="144"/>
      <c r="U533" s="8"/>
      <c r="V533" s="8"/>
      <c r="W533" s="8"/>
      <c r="X533" s="8"/>
      <c r="Y533" s="8"/>
      <c r="Z533" s="8"/>
      <c r="AA533" s="8"/>
      <c r="AB533" s="8"/>
      <c r="AC533" s="8"/>
      <c r="AD533" s="144"/>
      <c r="AE533" s="144"/>
    </row>
    <row r="534">
      <c r="A534" s="211"/>
      <c r="B534" s="8"/>
      <c r="C534" s="8"/>
      <c r="D534" s="8"/>
      <c r="E534" s="8"/>
      <c r="F534" s="8"/>
      <c r="G534" s="8"/>
      <c r="H534" s="8"/>
      <c r="I534" s="8"/>
      <c r="J534" s="8"/>
      <c r="K534" s="8"/>
      <c r="L534" s="8"/>
      <c r="M534" s="8"/>
      <c r="N534" s="8"/>
      <c r="O534" s="8"/>
      <c r="P534" s="8"/>
      <c r="Q534" s="8"/>
      <c r="R534" s="8"/>
      <c r="S534" s="197"/>
      <c r="T534" s="144"/>
      <c r="U534" s="8"/>
      <c r="V534" s="8"/>
      <c r="W534" s="8"/>
      <c r="X534" s="8"/>
      <c r="Y534" s="8"/>
      <c r="Z534" s="8"/>
      <c r="AA534" s="8"/>
      <c r="AB534" s="8"/>
      <c r="AC534" s="8"/>
      <c r="AD534" s="144"/>
      <c r="AE534" s="144"/>
    </row>
    <row r="535">
      <c r="A535" s="211"/>
      <c r="B535" s="8"/>
      <c r="C535" s="8"/>
      <c r="D535" s="8"/>
      <c r="E535" s="8"/>
      <c r="F535" s="8"/>
      <c r="G535" s="8"/>
      <c r="H535" s="8"/>
      <c r="I535" s="8"/>
      <c r="J535" s="8"/>
      <c r="K535" s="8"/>
      <c r="L535" s="8"/>
      <c r="M535" s="8"/>
      <c r="N535" s="8"/>
      <c r="O535" s="8"/>
      <c r="P535" s="8"/>
      <c r="Q535" s="8"/>
      <c r="R535" s="8"/>
      <c r="S535" s="197"/>
      <c r="T535" s="144"/>
      <c r="U535" s="8"/>
      <c r="V535" s="8"/>
      <c r="W535" s="8"/>
      <c r="X535" s="8"/>
      <c r="Y535" s="8"/>
      <c r="Z535" s="8"/>
      <c r="AA535" s="8"/>
      <c r="AB535" s="8"/>
      <c r="AC535" s="8"/>
      <c r="AD535" s="144"/>
      <c r="AE535" s="144"/>
    </row>
    <row r="536">
      <c r="A536" s="211"/>
      <c r="B536" s="8"/>
      <c r="C536" s="8"/>
      <c r="D536" s="8"/>
      <c r="E536" s="8"/>
      <c r="F536" s="8"/>
      <c r="G536" s="8"/>
      <c r="H536" s="8"/>
      <c r="I536" s="8"/>
      <c r="J536" s="8"/>
      <c r="K536" s="8"/>
      <c r="L536" s="8"/>
      <c r="M536" s="8"/>
      <c r="N536" s="8"/>
      <c r="O536" s="8"/>
      <c r="P536" s="8"/>
      <c r="Q536" s="8"/>
      <c r="R536" s="8"/>
      <c r="S536" s="197"/>
      <c r="T536" s="144"/>
      <c r="U536" s="8"/>
      <c r="V536" s="8"/>
      <c r="W536" s="8"/>
      <c r="X536" s="8"/>
      <c r="Y536" s="8"/>
      <c r="Z536" s="8"/>
      <c r="AA536" s="8"/>
      <c r="AB536" s="8"/>
      <c r="AC536" s="8"/>
      <c r="AD536" s="144"/>
      <c r="AE536" s="144"/>
    </row>
    <row r="537">
      <c r="A537" s="211"/>
      <c r="B537" s="8"/>
      <c r="C537" s="8"/>
      <c r="D537" s="8"/>
      <c r="E537" s="8"/>
      <c r="F537" s="8"/>
      <c r="G537" s="8"/>
      <c r="H537" s="8"/>
      <c r="I537" s="8"/>
      <c r="J537" s="8"/>
      <c r="K537" s="8"/>
      <c r="L537" s="8"/>
      <c r="M537" s="8"/>
      <c r="N537" s="8"/>
      <c r="O537" s="8"/>
      <c r="P537" s="8"/>
      <c r="Q537" s="8"/>
      <c r="R537" s="8"/>
      <c r="S537" s="197"/>
      <c r="T537" s="144"/>
      <c r="U537" s="8"/>
      <c r="V537" s="8"/>
      <c r="W537" s="8"/>
      <c r="X537" s="8"/>
      <c r="Y537" s="8"/>
      <c r="Z537" s="8"/>
      <c r="AA537" s="8"/>
      <c r="AB537" s="8"/>
      <c r="AC537" s="8"/>
      <c r="AD537" s="144"/>
      <c r="AE537" s="144"/>
    </row>
    <row r="538">
      <c r="A538" s="211"/>
      <c r="B538" s="8"/>
      <c r="C538" s="8"/>
      <c r="D538" s="8"/>
      <c r="E538" s="8"/>
      <c r="F538" s="8"/>
      <c r="G538" s="8"/>
      <c r="H538" s="8"/>
      <c r="I538" s="8"/>
      <c r="J538" s="8"/>
      <c r="K538" s="8"/>
      <c r="L538" s="8"/>
      <c r="M538" s="8"/>
      <c r="N538" s="8"/>
      <c r="O538" s="8"/>
      <c r="P538" s="8"/>
      <c r="Q538" s="8"/>
      <c r="R538" s="8"/>
      <c r="S538" s="197"/>
      <c r="T538" s="144"/>
      <c r="U538" s="8"/>
      <c r="V538" s="8"/>
      <c r="W538" s="8"/>
      <c r="X538" s="8"/>
      <c r="Y538" s="8"/>
      <c r="Z538" s="8"/>
      <c r="AA538" s="8"/>
      <c r="AB538" s="8"/>
      <c r="AC538" s="8"/>
      <c r="AD538" s="144"/>
      <c r="AE538" s="144"/>
    </row>
    <row r="539">
      <c r="A539" s="211"/>
      <c r="B539" s="8"/>
      <c r="C539" s="8"/>
      <c r="D539" s="8"/>
      <c r="E539" s="8"/>
      <c r="F539" s="8"/>
      <c r="G539" s="8"/>
      <c r="H539" s="8"/>
      <c r="I539" s="8"/>
      <c r="J539" s="8"/>
      <c r="K539" s="8"/>
      <c r="L539" s="8"/>
      <c r="M539" s="8"/>
      <c r="N539" s="8"/>
      <c r="O539" s="8"/>
      <c r="P539" s="8"/>
      <c r="Q539" s="8"/>
      <c r="R539" s="8"/>
      <c r="S539" s="197"/>
      <c r="T539" s="144"/>
      <c r="U539" s="8"/>
      <c r="V539" s="8"/>
      <c r="W539" s="8"/>
      <c r="X539" s="8"/>
      <c r="Y539" s="8"/>
      <c r="Z539" s="8"/>
      <c r="AA539" s="8"/>
      <c r="AB539" s="8"/>
      <c r="AC539" s="8"/>
      <c r="AD539" s="144"/>
      <c r="AE539" s="144"/>
    </row>
    <row r="540">
      <c r="A540" s="211"/>
      <c r="B540" s="8"/>
      <c r="C540" s="8"/>
      <c r="D540" s="8"/>
      <c r="E540" s="8"/>
      <c r="F540" s="8"/>
      <c r="G540" s="8"/>
      <c r="H540" s="8"/>
      <c r="I540" s="8"/>
      <c r="J540" s="8"/>
      <c r="K540" s="8"/>
      <c r="L540" s="8"/>
      <c r="M540" s="8"/>
      <c r="N540" s="8"/>
      <c r="O540" s="8"/>
      <c r="P540" s="8"/>
      <c r="Q540" s="8"/>
      <c r="R540" s="8"/>
      <c r="S540" s="197"/>
      <c r="T540" s="144"/>
      <c r="U540" s="8"/>
      <c r="V540" s="8"/>
      <c r="W540" s="8"/>
      <c r="X540" s="8"/>
      <c r="Y540" s="8"/>
      <c r="Z540" s="8"/>
      <c r="AA540" s="8"/>
      <c r="AB540" s="8"/>
      <c r="AC540" s="8"/>
      <c r="AD540" s="144"/>
      <c r="AE540" s="144"/>
    </row>
    <row r="541">
      <c r="A541" s="211"/>
      <c r="B541" s="8"/>
      <c r="C541" s="8"/>
      <c r="D541" s="8"/>
      <c r="E541" s="8"/>
      <c r="F541" s="8"/>
      <c r="G541" s="8"/>
      <c r="H541" s="8"/>
      <c r="I541" s="8"/>
      <c r="J541" s="8"/>
      <c r="K541" s="8"/>
      <c r="L541" s="8"/>
      <c r="M541" s="8"/>
      <c r="N541" s="8"/>
      <c r="O541" s="8"/>
      <c r="P541" s="8"/>
      <c r="Q541" s="8"/>
      <c r="R541" s="8"/>
      <c r="S541" s="197"/>
      <c r="T541" s="144"/>
      <c r="U541" s="8"/>
      <c r="V541" s="8"/>
      <c r="W541" s="8"/>
      <c r="X541" s="8"/>
      <c r="Y541" s="8"/>
      <c r="Z541" s="8"/>
      <c r="AA541" s="8"/>
      <c r="AB541" s="8"/>
      <c r="AC541" s="8"/>
      <c r="AD541" s="144"/>
      <c r="AE541" s="144"/>
    </row>
    <row r="542">
      <c r="A542" s="211"/>
      <c r="B542" s="8"/>
      <c r="C542" s="8"/>
      <c r="D542" s="8"/>
      <c r="E542" s="8"/>
      <c r="F542" s="8"/>
      <c r="G542" s="8"/>
      <c r="H542" s="8"/>
      <c r="I542" s="8"/>
      <c r="J542" s="8"/>
      <c r="K542" s="8"/>
      <c r="L542" s="8"/>
      <c r="M542" s="8"/>
      <c r="N542" s="8"/>
      <c r="O542" s="8"/>
      <c r="P542" s="8"/>
      <c r="Q542" s="8"/>
      <c r="R542" s="8"/>
      <c r="S542" s="197"/>
      <c r="T542" s="144"/>
      <c r="U542" s="8"/>
      <c r="V542" s="8"/>
      <c r="W542" s="8"/>
      <c r="X542" s="8"/>
      <c r="Y542" s="8"/>
      <c r="Z542" s="8"/>
      <c r="AA542" s="8"/>
      <c r="AB542" s="8"/>
      <c r="AC542" s="8"/>
      <c r="AD542" s="144"/>
      <c r="AE542" s="144"/>
    </row>
    <row r="543">
      <c r="A543" s="211"/>
      <c r="B543" s="8"/>
      <c r="C543" s="8"/>
      <c r="D543" s="8"/>
      <c r="E543" s="8"/>
      <c r="F543" s="8"/>
      <c r="G543" s="8"/>
      <c r="H543" s="8"/>
      <c r="I543" s="8"/>
      <c r="J543" s="8"/>
      <c r="K543" s="8"/>
      <c r="L543" s="8"/>
      <c r="M543" s="8"/>
      <c r="N543" s="8"/>
      <c r="O543" s="8"/>
      <c r="P543" s="8"/>
      <c r="Q543" s="8"/>
      <c r="R543" s="8"/>
      <c r="S543" s="197"/>
      <c r="T543" s="144"/>
      <c r="U543" s="8"/>
      <c r="V543" s="8"/>
      <c r="W543" s="8"/>
      <c r="X543" s="8"/>
      <c r="Y543" s="8"/>
      <c r="Z543" s="8"/>
      <c r="AA543" s="8"/>
      <c r="AB543" s="8"/>
      <c r="AC543" s="8"/>
      <c r="AD543" s="144"/>
      <c r="AE543" s="144"/>
    </row>
    <row r="544">
      <c r="A544" s="211"/>
      <c r="B544" s="8"/>
      <c r="C544" s="8"/>
      <c r="D544" s="8"/>
      <c r="E544" s="8"/>
      <c r="F544" s="8"/>
      <c r="G544" s="8"/>
      <c r="H544" s="8"/>
      <c r="I544" s="8"/>
      <c r="J544" s="8"/>
      <c r="K544" s="8"/>
      <c r="L544" s="8"/>
      <c r="M544" s="8"/>
      <c r="N544" s="8"/>
      <c r="O544" s="8"/>
      <c r="P544" s="8"/>
      <c r="Q544" s="8"/>
      <c r="R544" s="8"/>
      <c r="S544" s="197"/>
      <c r="T544" s="144"/>
      <c r="U544" s="8"/>
      <c r="V544" s="8"/>
      <c r="W544" s="8"/>
      <c r="X544" s="8"/>
      <c r="Y544" s="8"/>
      <c r="Z544" s="8"/>
      <c r="AA544" s="8"/>
      <c r="AB544" s="8"/>
      <c r="AC544" s="8"/>
      <c r="AD544" s="144"/>
      <c r="AE544" s="144"/>
    </row>
    <row r="545">
      <c r="A545" s="211"/>
      <c r="B545" s="8"/>
      <c r="C545" s="8"/>
      <c r="D545" s="8"/>
      <c r="E545" s="8"/>
      <c r="F545" s="8"/>
      <c r="G545" s="8"/>
      <c r="H545" s="8"/>
      <c r="I545" s="8"/>
      <c r="J545" s="8"/>
      <c r="K545" s="8"/>
      <c r="L545" s="8"/>
      <c r="M545" s="8"/>
      <c r="N545" s="8"/>
      <c r="O545" s="8"/>
      <c r="P545" s="8"/>
      <c r="Q545" s="8"/>
      <c r="R545" s="8"/>
      <c r="S545" s="197"/>
      <c r="T545" s="144"/>
      <c r="U545" s="8"/>
      <c r="V545" s="8"/>
      <c r="W545" s="8"/>
      <c r="X545" s="8"/>
      <c r="Y545" s="8"/>
      <c r="Z545" s="8"/>
      <c r="AA545" s="8"/>
      <c r="AB545" s="8"/>
      <c r="AC545" s="8"/>
      <c r="AD545" s="144"/>
      <c r="AE545" s="144"/>
    </row>
    <row r="546">
      <c r="A546" s="211"/>
      <c r="B546" s="8"/>
      <c r="C546" s="8"/>
      <c r="D546" s="8"/>
      <c r="E546" s="8"/>
      <c r="F546" s="8"/>
      <c r="G546" s="8"/>
      <c r="H546" s="8"/>
      <c r="I546" s="8"/>
      <c r="J546" s="8"/>
      <c r="K546" s="8"/>
      <c r="L546" s="8"/>
      <c r="M546" s="8"/>
      <c r="N546" s="8"/>
      <c r="O546" s="8"/>
      <c r="P546" s="8"/>
      <c r="Q546" s="8"/>
      <c r="R546" s="8"/>
      <c r="S546" s="197"/>
      <c r="T546" s="144"/>
      <c r="U546" s="8"/>
      <c r="V546" s="8"/>
      <c r="W546" s="8"/>
      <c r="X546" s="8"/>
      <c r="Y546" s="8"/>
      <c r="Z546" s="8"/>
      <c r="AA546" s="8"/>
      <c r="AB546" s="8"/>
      <c r="AC546" s="8"/>
      <c r="AD546" s="144"/>
      <c r="AE546" s="144"/>
    </row>
    <row r="547">
      <c r="A547" s="211"/>
      <c r="B547" s="8"/>
      <c r="C547" s="8"/>
      <c r="D547" s="8"/>
      <c r="E547" s="8"/>
      <c r="F547" s="8"/>
      <c r="G547" s="8"/>
      <c r="H547" s="8"/>
      <c r="I547" s="8"/>
      <c r="J547" s="8"/>
      <c r="K547" s="8"/>
      <c r="L547" s="8"/>
      <c r="M547" s="8"/>
      <c r="N547" s="8"/>
      <c r="O547" s="8"/>
      <c r="P547" s="8"/>
      <c r="Q547" s="8"/>
      <c r="R547" s="8"/>
      <c r="S547" s="197"/>
      <c r="T547" s="144"/>
      <c r="U547" s="8"/>
      <c r="V547" s="8"/>
      <c r="W547" s="8"/>
      <c r="X547" s="8"/>
      <c r="Y547" s="8"/>
      <c r="Z547" s="8"/>
      <c r="AA547" s="8"/>
      <c r="AB547" s="8"/>
      <c r="AC547" s="8"/>
      <c r="AD547" s="144"/>
      <c r="AE547" s="144"/>
    </row>
    <row r="548">
      <c r="A548" s="211"/>
      <c r="B548" s="8"/>
      <c r="C548" s="8"/>
      <c r="D548" s="8"/>
      <c r="E548" s="8"/>
      <c r="F548" s="8"/>
      <c r="G548" s="8"/>
      <c r="H548" s="8"/>
      <c r="I548" s="8"/>
      <c r="J548" s="8"/>
      <c r="K548" s="8"/>
      <c r="L548" s="8"/>
      <c r="M548" s="8"/>
      <c r="N548" s="8"/>
      <c r="O548" s="8"/>
      <c r="P548" s="8"/>
      <c r="Q548" s="8"/>
      <c r="R548" s="8"/>
      <c r="S548" s="197"/>
      <c r="T548" s="144"/>
      <c r="U548" s="8"/>
      <c r="V548" s="8"/>
      <c r="W548" s="8"/>
      <c r="X548" s="8"/>
      <c r="Y548" s="8"/>
      <c r="Z548" s="8"/>
      <c r="AA548" s="8"/>
      <c r="AB548" s="8"/>
      <c r="AC548" s="8"/>
      <c r="AD548" s="144"/>
      <c r="AE548" s="144"/>
    </row>
    <row r="549">
      <c r="A549" s="211"/>
      <c r="B549" s="8"/>
      <c r="C549" s="8"/>
      <c r="D549" s="8"/>
      <c r="E549" s="8"/>
      <c r="F549" s="8"/>
      <c r="G549" s="8"/>
      <c r="H549" s="8"/>
      <c r="I549" s="8"/>
      <c r="J549" s="8"/>
      <c r="K549" s="8"/>
      <c r="L549" s="8"/>
      <c r="M549" s="8"/>
      <c r="N549" s="8"/>
      <c r="O549" s="8"/>
      <c r="P549" s="8"/>
      <c r="Q549" s="8"/>
      <c r="R549" s="8"/>
      <c r="S549" s="197"/>
      <c r="T549" s="144"/>
      <c r="U549" s="8"/>
      <c r="V549" s="8"/>
      <c r="W549" s="8"/>
      <c r="X549" s="8"/>
      <c r="Y549" s="8"/>
      <c r="Z549" s="8"/>
      <c r="AA549" s="8"/>
      <c r="AB549" s="8"/>
      <c r="AC549" s="8"/>
      <c r="AD549" s="144"/>
      <c r="AE549" s="144"/>
    </row>
    <row r="550">
      <c r="A550" s="211"/>
      <c r="B550" s="8"/>
      <c r="C550" s="8"/>
      <c r="D550" s="8"/>
      <c r="E550" s="8"/>
      <c r="F550" s="8"/>
      <c r="G550" s="8"/>
      <c r="H550" s="8"/>
      <c r="I550" s="8"/>
      <c r="J550" s="8"/>
      <c r="K550" s="8"/>
      <c r="L550" s="8"/>
      <c r="M550" s="8"/>
      <c r="N550" s="8"/>
      <c r="O550" s="8"/>
      <c r="P550" s="8"/>
      <c r="Q550" s="8"/>
      <c r="R550" s="8"/>
      <c r="S550" s="197"/>
      <c r="T550" s="144"/>
      <c r="U550" s="8"/>
      <c r="V550" s="8"/>
      <c r="W550" s="8"/>
      <c r="X550" s="8"/>
      <c r="Y550" s="8"/>
      <c r="Z550" s="8"/>
      <c r="AA550" s="8"/>
      <c r="AB550" s="8"/>
      <c r="AC550" s="8"/>
      <c r="AD550" s="144"/>
      <c r="AE550" s="144"/>
    </row>
    <row r="551">
      <c r="A551" s="211"/>
      <c r="B551" s="8"/>
      <c r="C551" s="8"/>
      <c r="D551" s="8"/>
      <c r="E551" s="8"/>
      <c r="F551" s="8"/>
      <c r="G551" s="8"/>
      <c r="H551" s="8"/>
      <c r="I551" s="8"/>
      <c r="J551" s="8"/>
      <c r="K551" s="8"/>
      <c r="L551" s="8"/>
      <c r="M551" s="8"/>
      <c r="N551" s="8"/>
      <c r="O551" s="8"/>
      <c r="P551" s="8"/>
      <c r="Q551" s="8"/>
      <c r="R551" s="8"/>
      <c r="S551" s="197"/>
      <c r="T551" s="144"/>
      <c r="U551" s="8"/>
      <c r="V551" s="8"/>
      <c r="W551" s="8"/>
      <c r="X551" s="8"/>
      <c r="Y551" s="8"/>
      <c r="Z551" s="8"/>
      <c r="AA551" s="8"/>
      <c r="AB551" s="8"/>
      <c r="AC551" s="8"/>
      <c r="AD551" s="144"/>
      <c r="AE551" s="144"/>
    </row>
    <row r="552">
      <c r="A552" s="211"/>
      <c r="B552" s="8"/>
      <c r="C552" s="8"/>
      <c r="D552" s="8"/>
      <c r="E552" s="8"/>
      <c r="F552" s="8"/>
      <c r="G552" s="8"/>
      <c r="H552" s="8"/>
      <c r="I552" s="8"/>
      <c r="J552" s="8"/>
      <c r="K552" s="8"/>
      <c r="L552" s="8"/>
      <c r="M552" s="8"/>
      <c r="N552" s="8"/>
      <c r="O552" s="8"/>
      <c r="P552" s="8"/>
      <c r="Q552" s="8"/>
      <c r="R552" s="8"/>
      <c r="S552" s="197"/>
      <c r="T552" s="144"/>
      <c r="U552" s="8"/>
      <c r="V552" s="8"/>
      <c r="W552" s="8"/>
      <c r="X552" s="8"/>
      <c r="Y552" s="8"/>
      <c r="Z552" s="8"/>
      <c r="AA552" s="8"/>
      <c r="AB552" s="8"/>
      <c r="AC552" s="8"/>
      <c r="AD552" s="144"/>
      <c r="AE552" s="144"/>
    </row>
    <row r="553">
      <c r="A553" s="211"/>
      <c r="B553" s="8"/>
      <c r="C553" s="8"/>
      <c r="D553" s="8"/>
      <c r="E553" s="8"/>
      <c r="F553" s="8"/>
      <c r="G553" s="8"/>
      <c r="H553" s="8"/>
      <c r="I553" s="8"/>
      <c r="J553" s="8"/>
      <c r="K553" s="8"/>
      <c r="L553" s="8"/>
      <c r="M553" s="8"/>
      <c r="N553" s="8"/>
      <c r="O553" s="8"/>
      <c r="P553" s="8"/>
      <c r="Q553" s="8"/>
      <c r="R553" s="8"/>
      <c r="S553" s="197"/>
      <c r="T553" s="144"/>
      <c r="U553" s="8"/>
      <c r="V553" s="8"/>
      <c r="W553" s="8"/>
      <c r="X553" s="8"/>
      <c r="Y553" s="8"/>
      <c r="Z553" s="8"/>
      <c r="AA553" s="8"/>
      <c r="AB553" s="8"/>
      <c r="AC553" s="8"/>
      <c r="AD553" s="144"/>
      <c r="AE553" s="144"/>
    </row>
    <row r="554">
      <c r="A554" s="211"/>
      <c r="B554" s="8"/>
      <c r="C554" s="8"/>
      <c r="D554" s="8"/>
      <c r="E554" s="8"/>
      <c r="F554" s="8"/>
      <c r="G554" s="8"/>
      <c r="H554" s="8"/>
      <c r="I554" s="8"/>
      <c r="J554" s="8"/>
      <c r="K554" s="8"/>
      <c r="L554" s="8"/>
      <c r="M554" s="8"/>
      <c r="N554" s="8"/>
      <c r="O554" s="8"/>
      <c r="P554" s="8"/>
      <c r="Q554" s="8"/>
      <c r="R554" s="8"/>
      <c r="S554" s="197"/>
      <c r="T554" s="144"/>
      <c r="U554" s="8"/>
      <c r="V554" s="8"/>
      <c r="W554" s="8"/>
      <c r="X554" s="8"/>
      <c r="Y554" s="8"/>
      <c r="Z554" s="8"/>
      <c r="AA554" s="8"/>
      <c r="AB554" s="8"/>
      <c r="AC554" s="8"/>
      <c r="AD554" s="144"/>
      <c r="AE554" s="144"/>
    </row>
    <row r="555">
      <c r="A555" s="211"/>
      <c r="B555" s="8"/>
      <c r="C555" s="8"/>
      <c r="D555" s="8"/>
      <c r="E555" s="8"/>
      <c r="F555" s="8"/>
      <c r="G555" s="8"/>
      <c r="H555" s="8"/>
      <c r="I555" s="8"/>
      <c r="J555" s="8"/>
      <c r="K555" s="8"/>
      <c r="L555" s="8"/>
      <c r="M555" s="8"/>
      <c r="N555" s="8"/>
      <c r="O555" s="8"/>
      <c r="P555" s="8"/>
      <c r="Q555" s="8"/>
      <c r="R555" s="8"/>
      <c r="S555" s="197"/>
      <c r="T555" s="144"/>
      <c r="U555" s="8"/>
      <c r="V555" s="8"/>
      <c r="W555" s="8"/>
      <c r="X555" s="8"/>
      <c r="Y555" s="8"/>
      <c r="Z555" s="8"/>
      <c r="AA555" s="8"/>
      <c r="AB555" s="8"/>
      <c r="AC555" s="8"/>
      <c r="AD555" s="144"/>
      <c r="AE555" s="144"/>
    </row>
  </sheetData>
  <conditionalFormatting sqref="W2:W555">
    <cfRule type="cellIs" dxfId="4" priority="1" operator="greaterThan">
      <formula>0</formula>
    </cfRule>
  </conditionalFormatting>
  <conditionalFormatting sqref="X2:X555">
    <cfRule type="cellIs" dxfId="5" priority="2" operator="greaterThan">
      <formula>0</formula>
    </cfRule>
  </conditionalFormatting>
  <conditionalFormatting sqref="Y2:Y555">
    <cfRule type="cellIs" dxfId="6" priority="3" operator="greaterThan">
      <formula>0</formula>
    </cfRule>
  </conditionalFormatting>
  <conditionalFormatting sqref="Z2:Z555">
    <cfRule type="cellIs" dxfId="7" priority="4" operator="greaterThan">
      <formula>0</formula>
    </cfRule>
  </conditionalFormatting>
  <conditionalFormatting sqref="AA2:AA555">
    <cfRule type="cellIs" dxfId="8" priority="5" operator="greaterThan">
      <formula>0</formula>
    </cfRule>
  </conditionalFormatting>
  <conditionalFormatting sqref="D2:D555">
    <cfRule type="cellIs" dxfId="4" priority="6" operator="greaterThan">
      <formula>0</formula>
    </cfRule>
  </conditionalFormatting>
  <conditionalFormatting sqref="E2:E555">
    <cfRule type="cellIs" dxfId="5" priority="7" operator="greaterThan">
      <formula>0</formula>
    </cfRule>
  </conditionalFormatting>
  <conditionalFormatting sqref="F2:F555">
    <cfRule type="cellIs" dxfId="6" priority="8" operator="greaterThan">
      <formula>0</formula>
    </cfRule>
  </conditionalFormatting>
  <conditionalFormatting sqref="G2:G555">
    <cfRule type="cellIs" dxfId="7" priority="9" operator="greaterThan">
      <formula>0</formula>
    </cfRule>
  </conditionalFormatting>
  <conditionalFormatting sqref="H2:H555">
    <cfRule type="cellIs" dxfId="9" priority="10" operator="greaterThan">
      <formula>0</formula>
    </cfRule>
  </conditionalFormatting>
  <conditionalFormatting sqref="A2:A555 T2">
    <cfRule type="expression" dxfId="2" priority="11">
      <formula>M2</formula>
    </cfRule>
  </conditionalFormatting>
  <conditionalFormatting sqref="J1">
    <cfRule type="notContainsText" dxfId="1" priority="12" operator="notContains" text="ERROR">
      <formula>ISERROR(SEARCH(("ERROR"),(J1)))</formula>
    </cfRule>
  </conditionalFormatting>
  <conditionalFormatting sqref="J1">
    <cfRule type="containsText" dxfId="0" priority="13" operator="containsText" text="ERROR">
      <formula>NOT(ISERROR(SEARCH(("ERROR"),(J1))))</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6" max="16" width="3.88"/>
  </cols>
  <sheetData>
    <row r="1">
      <c r="A1" s="28" t="s">
        <v>2211</v>
      </c>
      <c r="B1" s="28" t="s">
        <v>2212</v>
      </c>
      <c r="C1" s="213" t="s">
        <v>2213</v>
      </c>
      <c r="D1" s="4"/>
      <c r="E1" s="4"/>
      <c r="F1" s="4"/>
      <c r="G1" s="4"/>
      <c r="H1" s="4"/>
      <c r="I1" s="4"/>
      <c r="J1" s="4"/>
      <c r="K1" s="4"/>
      <c r="L1" s="4"/>
      <c r="M1" s="4"/>
      <c r="N1" s="4"/>
      <c r="O1" s="4"/>
      <c r="P1" s="132"/>
      <c r="Q1" s="214" t="s">
        <v>2214</v>
      </c>
      <c r="R1" s="4"/>
      <c r="S1" s="9"/>
      <c r="T1" s="4"/>
      <c r="U1" s="4"/>
      <c r="V1" s="4"/>
      <c r="W1" s="4"/>
    </row>
    <row r="2">
      <c r="A2" s="92" t="s">
        <v>219</v>
      </c>
      <c r="B2" s="92" t="s">
        <v>181</v>
      </c>
      <c r="C2" s="92" t="s">
        <v>182</v>
      </c>
      <c r="D2" s="92" t="s">
        <v>184</v>
      </c>
      <c r="E2" s="92" t="s">
        <v>185</v>
      </c>
      <c r="F2" s="92" t="s">
        <v>220</v>
      </c>
      <c r="G2" s="92" t="s">
        <v>221</v>
      </c>
      <c r="H2" s="92" t="s">
        <v>222</v>
      </c>
      <c r="I2" s="92" t="s">
        <v>223</v>
      </c>
      <c r="J2" s="92" t="s">
        <v>224</v>
      </c>
      <c r="K2" s="92" t="s">
        <v>2215</v>
      </c>
      <c r="L2" s="92" t="s">
        <v>188</v>
      </c>
      <c r="M2" s="92" t="s">
        <v>189</v>
      </c>
      <c r="N2" s="92" t="s">
        <v>2216</v>
      </c>
      <c r="O2" s="92" t="s">
        <v>192</v>
      </c>
      <c r="P2" s="132"/>
      <c r="Q2" s="92" t="s">
        <v>2217</v>
      </c>
      <c r="R2" s="92" t="s">
        <v>2218</v>
      </c>
      <c r="S2" s="92" t="s">
        <v>2219</v>
      </c>
      <c r="T2" s="92" t="s">
        <v>2220</v>
      </c>
      <c r="U2" s="92" t="s">
        <v>2221</v>
      </c>
      <c r="V2" s="92" t="s">
        <v>2222</v>
      </c>
      <c r="W2" s="215">
        <f>COUNTA(W3:W441)</f>
        <v>9</v>
      </c>
      <c r="X2" s="57"/>
      <c r="Y2" s="57"/>
      <c r="Z2" s="57"/>
    </row>
    <row r="3">
      <c r="A3" s="4" t="s">
        <v>1987</v>
      </c>
      <c r="B3" s="144">
        <v>44546.0</v>
      </c>
      <c r="C3" s="115">
        <v>0.29538194444444443</v>
      </c>
      <c r="D3" s="4"/>
      <c r="E3" s="4"/>
      <c r="F3" s="4"/>
      <c r="G3" s="4"/>
      <c r="H3" s="151"/>
      <c r="I3" s="4"/>
      <c r="J3" s="4"/>
      <c r="K3" s="4" t="s">
        <v>622</v>
      </c>
      <c r="L3" s="144">
        <v>44546.0</v>
      </c>
      <c r="M3" s="115">
        <v>0.5112847222222222</v>
      </c>
      <c r="N3" s="4"/>
      <c r="O3" s="4"/>
      <c r="P3" s="132"/>
      <c r="Q3" s="83" t="str">
        <f t="array" ref="Q3:Q441">SORT(W3:W441,1,TRUE)</f>
        <v>FLB3987</v>
      </c>
      <c r="R3" s="128">
        <f t="shared" ref="R3:R441" si="1">COUNTIF(U3:U441,Q3)</f>
        <v>2</v>
      </c>
      <c r="S3" s="83" t="str">
        <f t="shared" ref="S3:S441" si="2">CONCATENATE(A3,"__",B3,"_",C3)</f>
        <v>FLB3324__44546_0.295381944444444</v>
      </c>
      <c r="T3" s="83" t="str">
        <f t="array" ref="T3:T441">SORT(UNIQUE(S3:S441),1,TRUE)</f>
        <v>FLB1047__44545_0.33380787037037</v>
      </c>
      <c r="U3" s="83" t="str">
        <f t="shared" ref="U3:U441" si="3">LEFT(T3, FIND("__",T3)-1)</f>
        <v>FLB1047</v>
      </c>
      <c r="V3" s="216" t="b">
        <f t="shared" ref="V3:V440" si="4">EXACT(U4,U3)</f>
        <v>0</v>
      </c>
      <c r="W3" s="83" t="str">
        <f t="shared" ref="W3:W441" si="5">IF(V3,U3,IFERROR(0/0,""))</f>
        <v/>
      </c>
    </row>
    <row r="4">
      <c r="A4" s="4" t="s">
        <v>1982</v>
      </c>
      <c r="B4" s="144">
        <v>44546.0</v>
      </c>
      <c r="C4" s="115">
        <v>0.2895023148148148</v>
      </c>
      <c r="D4" s="4"/>
      <c r="E4" s="4"/>
      <c r="F4" s="4"/>
      <c r="G4" s="4"/>
      <c r="H4" s="151"/>
      <c r="I4" s="4"/>
      <c r="J4" s="4"/>
      <c r="K4" s="4" t="s">
        <v>622</v>
      </c>
      <c r="L4" s="144">
        <v>44546.0</v>
      </c>
      <c r="M4" s="115">
        <v>0.5112847222222222</v>
      </c>
      <c r="N4" s="4"/>
      <c r="O4" s="4"/>
      <c r="P4" s="132"/>
      <c r="Q4" s="4" t="s">
        <v>1501</v>
      </c>
      <c r="R4" s="128">
        <f t="shared" si="1"/>
        <v>2</v>
      </c>
      <c r="S4" s="83" t="str">
        <f t="shared" si="2"/>
        <v>FLB3720__44546_0.289502314814815</v>
      </c>
      <c r="T4" s="4" t="s">
        <v>2223</v>
      </c>
      <c r="U4" s="83" t="str">
        <f t="shared" si="3"/>
        <v>FLB1334</v>
      </c>
      <c r="V4" s="216" t="b">
        <f t="shared" si="4"/>
        <v>0</v>
      </c>
      <c r="W4" s="83" t="str">
        <f t="shared" si="5"/>
        <v/>
      </c>
    </row>
    <row r="5">
      <c r="A5" s="4" t="s">
        <v>1981</v>
      </c>
      <c r="B5" s="144">
        <v>44546.0</v>
      </c>
      <c r="C5" s="115">
        <v>0.2892824074074074</v>
      </c>
      <c r="D5" s="4"/>
      <c r="E5" s="4"/>
      <c r="F5" s="4"/>
      <c r="G5" s="4"/>
      <c r="H5" s="151"/>
      <c r="I5" s="4"/>
      <c r="J5" s="4"/>
      <c r="K5" s="4" t="s">
        <v>622</v>
      </c>
      <c r="L5" s="144">
        <v>44546.0</v>
      </c>
      <c r="M5" s="115">
        <v>0.5112847222222222</v>
      </c>
      <c r="N5" s="4"/>
      <c r="O5" s="4"/>
      <c r="P5" s="132"/>
      <c r="Q5" s="4" t="s">
        <v>1131</v>
      </c>
      <c r="R5" s="128">
        <f t="shared" si="1"/>
        <v>2</v>
      </c>
      <c r="S5" s="83" t="str">
        <f t="shared" si="2"/>
        <v>FLB3267__44546_0.289282407407407</v>
      </c>
      <c r="T5" s="4" t="s">
        <v>2224</v>
      </c>
      <c r="U5" s="83" t="str">
        <f t="shared" si="3"/>
        <v>FLB1344</v>
      </c>
      <c r="V5" s="216" t="b">
        <f t="shared" si="4"/>
        <v>0</v>
      </c>
      <c r="W5" s="83" t="str">
        <f t="shared" si="5"/>
        <v/>
      </c>
    </row>
    <row r="6">
      <c r="A6" s="4" t="s">
        <v>1980</v>
      </c>
      <c r="B6" s="144">
        <v>44546.0</v>
      </c>
      <c r="C6" s="115">
        <v>0.28868055555555555</v>
      </c>
      <c r="D6" s="4"/>
      <c r="E6" s="4"/>
      <c r="F6" s="4"/>
      <c r="G6" s="4"/>
      <c r="H6" s="151"/>
      <c r="I6" s="4"/>
      <c r="J6" s="4"/>
      <c r="K6" s="4" t="s">
        <v>622</v>
      </c>
      <c r="L6" s="144">
        <v>44546.0</v>
      </c>
      <c r="M6" s="115">
        <v>0.5112847222222222</v>
      </c>
      <c r="N6" s="4"/>
      <c r="O6" s="4"/>
      <c r="P6" s="132"/>
      <c r="Q6" s="4" t="s">
        <v>873</v>
      </c>
      <c r="R6" s="128">
        <f t="shared" si="1"/>
        <v>2</v>
      </c>
      <c r="S6" s="83" t="str">
        <f t="shared" si="2"/>
        <v>FLB3081__44546_0.288680555555556</v>
      </c>
      <c r="T6" s="4" t="s">
        <v>2225</v>
      </c>
      <c r="U6" s="83" t="str">
        <f t="shared" si="3"/>
        <v>FLB2377</v>
      </c>
      <c r="V6" s="216" t="b">
        <f t="shared" si="4"/>
        <v>0</v>
      </c>
      <c r="W6" s="83" t="str">
        <f t="shared" si="5"/>
        <v/>
      </c>
    </row>
    <row r="7">
      <c r="A7" s="4" t="s">
        <v>1979</v>
      </c>
      <c r="B7" s="144">
        <v>44546.0</v>
      </c>
      <c r="C7" s="115">
        <v>0.2804861111111111</v>
      </c>
      <c r="D7" s="4"/>
      <c r="E7" s="4"/>
      <c r="F7" s="4"/>
      <c r="G7" s="4"/>
      <c r="H7" s="151"/>
      <c r="I7" s="4"/>
      <c r="J7" s="4"/>
      <c r="K7" s="4" t="s">
        <v>622</v>
      </c>
      <c r="L7" s="144">
        <v>44546.0</v>
      </c>
      <c r="M7" s="115">
        <v>0.5112847222222222</v>
      </c>
      <c r="N7" s="4"/>
      <c r="O7" s="4"/>
      <c r="P7" s="132"/>
      <c r="Q7" s="4" t="s">
        <v>746</v>
      </c>
      <c r="R7" s="128">
        <f t="shared" si="1"/>
        <v>2</v>
      </c>
      <c r="S7" s="83" t="str">
        <f t="shared" si="2"/>
        <v>FLB3310__44546_0.280486111111111</v>
      </c>
      <c r="T7" s="4" t="s">
        <v>2226</v>
      </c>
      <c r="U7" s="83" t="str">
        <f t="shared" si="3"/>
        <v>FLB2380</v>
      </c>
      <c r="V7" s="216" t="b">
        <f t="shared" si="4"/>
        <v>0</v>
      </c>
      <c r="W7" s="83" t="str">
        <f t="shared" si="5"/>
        <v/>
      </c>
    </row>
    <row r="8">
      <c r="A8" s="4" t="s">
        <v>1978</v>
      </c>
      <c r="B8" s="144">
        <v>44545.0</v>
      </c>
      <c r="C8" s="115">
        <v>0.3997453703703704</v>
      </c>
      <c r="D8" s="4"/>
      <c r="E8" s="4"/>
      <c r="F8" s="4"/>
      <c r="G8" s="4"/>
      <c r="H8" s="151"/>
      <c r="I8" s="4"/>
      <c r="J8" s="4"/>
      <c r="K8" s="4" t="s">
        <v>622</v>
      </c>
      <c r="L8" s="144">
        <v>44545.0</v>
      </c>
      <c r="M8" s="115">
        <v>0.5189583333333333</v>
      </c>
      <c r="N8" s="4"/>
      <c r="O8" s="4"/>
      <c r="P8" s="132"/>
      <c r="Q8" s="4" t="s">
        <v>464</v>
      </c>
      <c r="R8" s="128">
        <f t="shared" si="1"/>
        <v>3</v>
      </c>
      <c r="S8" s="83" t="str">
        <f t="shared" si="2"/>
        <v>FLB3329__44545_0.39974537037037</v>
      </c>
      <c r="T8" s="4" t="s">
        <v>2227</v>
      </c>
      <c r="U8" s="83" t="str">
        <f t="shared" si="3"/>
        <v>FLB2715</v>
      </c>
      <c r="V8" s="216" t="b">
        <f t="shared" si="4"/>
        <v>0</v>
      </c>
      <c r="W8" s="83" t="str">
        <f t="shared" si="5"/>
        <v/>
      </c>
    </row>
    <row r="9">
      <c r="A9" s="4" t="s">
        <v>1977</v>
      </c>
      <c r="B9" s="144">
        <v>44545.0</v>
      </c>
      <c r="C9" s="115">
        <v>0.39747685185185183</v>
      </c>
      <c r="D9" s="4"/>
      <c r="E9" s="4"/>
      <c r="F9" s="4"/>
      <c r="G9" s="4"/>
      <c r="H9" s="151"/>
      <c r="I9" s="4"/>
      <c r="J9" s="4"/>
      <c r="K9" s="4" t="s">
        <v>622</v>
      </c>
      <c r="L9" s="144">
        <v>44545.0</v>
      </c>
      <c r="M9" s="115">
        <v>0.5189583333333333</v>
      </c>
      <c r="N9" s="4"/>
      <c r="O9" s="4"/>
      <c r="P9" s="132"/>
      <c r="Q9" s="4" t="s">
        <v>464</v>
      </c>
      <c r="R9" s="128">
        <f t="shared" si="1"/>
        <v>3</v>
      </c>
      <c r="S9" s="83" t="str">
        <f t="shared" si="2"/>
        <v>FLB3341__44545_0.397476851851852</v>
      </c>
      <c r="T9" s="4" t="s">
        <v>2228</v>
      </c>
      <c r="U9" s="83" t="str">
        <f t="shared" si="3"/>
        <v>FLB2718</v>
      </c>
      <c r="V9" s="216" t="b">
        <f t="shared" si="4"/>
        <v>0</v>
      </c>
      <c r="W9" s="83" t="str">
        <f t="shared" si="5"/>
        <v/>
      </c>
    </row>
    <row r="10">
      <c r="A10" s="4" t="s">
        <v>1975</v>
      </c>
      <c r="B10" s="144">
        <v>44545.0</v>
      </c>
      <c r="C10" s="115">
        <v>0.3959837962962963</v>
      </c>
      <c r="D10" s="4"/>
      <c r="E10" s="4"/>
      <c r="F10" s="4"/>
      <c r="G10" s="4"/>
      <c r="H10" s="151"/>
      <c r="I10" s="4"/>
      <c r="J10" s="4"/>
      <c r="K10" s="4" t="s">
        <v>622</v>
      </c>
      <c r="L10" s="144">
        <v>44545.0</v>
      </c>
      <c r="M10" s="115">
        <v>0.5189583333333333</v>
      </c>
      <c r="N10" s="4"/>
      <c r="O10" s="4"/>
      <c r="P10" s="132"/>
      <c r="Q10" s="4" t="s">
        <v>555</v>
      </c>
      <c r="R10" s="128">
        <f t="shared" si="1"/>
        <v>2</v>
      </c>
      <c r="S10" s="83" t="str">
        <f t="shared" si="2"/>
        <v>FLB3242__44545_0.395983796296296</v>
      </c>
      <c r="T10" s="4" t="s">
        <v>2229</v>
      </c>
      <c r="U10" s="83" t="str">
        <f t="shared" si="3"/>
        <v>FLB2720</v>
      </c>
      <c r="V10" s="216" t="b">
        <f t="shared" si="4"/>
        <v>0</v>
      </c>
      <c r="W10" s="83" t="str">
        <f t="shared" si="5"/>
        <v/>
      </c>
    </row>
    <row r="11">
      <c r="A11" s="4" t="s">
        <v>1969</v>
      </c>
      <c r="B11" s="144">
        <v>44545.0</v>
      </c>
      <c r="C11" s="115">
        <v>0.3943402777777778</v>
      </c>
      <c r="D11" s="4"/>
      <c r="E11" s="4"/>
      <c r="F11" s="4"/>
      <c r="G11" s="4"/>
      <c r="H11" s="151"/>
      <c r="I11" s="4"/>
      <c r="J11" s="4"/>
      <c r="K11" s="4" t="s">
        <v>622</v>
      </c>
      <c r="L11" s="144">
        <v>44545.0</v>
      </c>
      <c r="M11" s="115">
        <v>0.5189583333333333</v>
      </c>
      <c r="N11" s="4"/>
      <c r="O11" s="4"/>
      <c r="P11" s="132"/>
      <c r="Q11" s="4" t="e">
        <v>#REF!</v>
      </c>
      <c r="R11" s="128">
        <f t="shared" si="1"/>
        <v>0</v>
      </c>
      <c r="S11" s="83" t="str">
        <f t="shared" si="2"/>
        <v>FLB3071__44545_0.394340277777778</v>
      </c>
      <c r="T11" s="4" t="s">
        <v>2230</v>
      </c>
      <c r="U11" s="83" t="str">
        <f t="shared" si="3"/>
        <v>FLB2721</v>
      </c>
      <c r="V11" s="216" t="b">
        <f t="shared" si="4"/>
        <v>0</v>
      </c>
      <c r="W11" s="83" t="str">
        <f t="shared" si="5"/>
        <v/>
      </c>
    </row>
    <row r="12">
      <c r="A12" s="4" t="s">
        <v>1963</v>
      </c>
      <c r="B12" s="144">
        <v>44545.0</v>
      </c>
      <c r="C12" s="115">
        <v>0.3387847222222222</v>
      </c>
      <c r="D12" s="4"/>
      <c r="E12" s="4"/>
      <c r="F12" s="4"/>
      <c r="G12" s="4"/>
      <c r="H12" s="151"/>
      <c r="I12" s="4"/>
      <c r="J12" s="4"/>
      <c r="K12" s="4" t="s">
        <v>622</v>
      </c>
      <c r="L12" s="144">
        <v>44545.0</v>
      </c>
      <c r="M12" s="115">
        <v>0.5189583333333333</v>
      </c>
      <c r="N12" s="4"/>
      <c r="O12" s="4"/>
      <c r="P12" s="132"/>
      <c r="Q12" s="4"/>
      <c r="R12" s="128">
        <f t="shared" si="1"/>
        <v>0</v>
      </c>
      <c r="S12" s="83" t="str">
        <f t="shared" si="2"/>
        <v>FLB3343__44545_0.338784722222222</v>
      </c>
      <c r="T12" s="4" t="s">
        <v>2231</v>
      </c>
      <c r="U12" s="83" t="str">
        <f t="shared" si="3"/>
        <v>FLB2722</v>
      </c>
      <c r="V12" s="216" t="b">
        <f t="shared" si="4"/>
        <v>0</v>
      </c>
      <c r="W12" s="83" t="str">
        <f t="shared" si="5"/>
        <v/>
      </c>
    </row>
    <row r="13">
      <c r="A13" s="4" t="s">
        <v>1955</v>
      </c>
      <c r="B13" s="144">
        <v>44545.0</v>
      </c>
      <c r="C13" s="115">
        <v>0.33380787037037035</v>
      </c>
      <c r="D13" s="4"/>
      <c r="E13" s="4"/>
      <c r="F13" s="4"/>
      <c r="G13" s="4"/>
      <c r="H13" s="151"/>
      <c r="I13" s="4"/>
      <c r="J13" s="4"/>
      <c r="K13" s="4" t="s">
        <v>622</v>
      </c>
      <c r="L13" s="144">
        <v>44545.0</v>
      </c>
      <c r="M13" s="115">
        <v>0.5189583333333333</v>
      </c>
      <c r="N13" s="4"/>
      <c r="O13" s="4"/>
      <c r="P13" s="132"/>
      <c r="Q13" s="4"/>
      <c r="R13" s="128">
        <f t="shared" si="1"/>
        <v>0</v>
      </c>
      <c r="S13" s="83" t="str">
        <f t="shared" si="2"/>
        <v>FLB1047__44545_0.33380787037037</v>
      </c>
      <c r="T13" s="4" t="s">
        <v>2232</v>
      </c>
      <c r="U13" s="83" t="str">
        <f t="shared" si="3"/>
        <v>FLB2723</v>
      </c>
      <c r="V13" s="216" t="b">
        <f t="shared" si="4"/>
        <v>0</v>
      </c>
      <c r="W13" s="83" t="str">
        <f t="shared" si="5"/>
        <v/>
      </c>
    </row>
    <row r="14">
      <c r="A14" s="4" t="s">
        <v>1946</v>
      </c>
      <c r="B14" s="144">
        <v>44545.0</v>
      </c>
      <c r="C14" s="115">
        <v>0.2578935185185185</v>
      </c>
      <c r="D14" s="4"/>
      <c r="E14" s="4"/>
      <c r="F14" s="4"/>
      <c r="G14" s="4"/>
      <c r="H14" s="151"/>
      <c r="I14" s="4"/>
      <c r="J14" s="4"/>
      <c r="K14" s="4" t="s">
        <v>622</v>
      </c>
      <c r="L14" s="144">
        <v>44545.0</v>
      </c>
      <c r="M14" s="115">
        <v>0.5189583333333333</v>
      </c>
      <c r="N14" s="4"/>
      <c r="O14" s="4"/>
      <c r="P14" s="132"/>
      <c r="Q14" s="4"/>
      <c r="R14" s="128">
        <f t="shared" si="1"/>
        <v>0</v>
      </c>
      <c r="S14" s="83" t="str">
        <f t="shared" si="2"/>
        <v>FLB1344__44545_0.257893518518519</v>
      </c>
      <c r="T14" s="4" t="s">
        <v>2233</v>
      </c>
      <c r="U14" s="83" t="str">
        <f t="shared" si="3"/>
        <v>FLB2734</v>
      </c>
      <c r="V14" s="216" t="b">
        <f t="shared" si="4"/>
        <v>0</v>
      </c>
      <c r="W14" s="83" t="str">
        <f t="shared" si="5"/>
        <v/>
      </c>
    </row>
    <row r="15">
      <c r="A15" s="4" t="s">
        <v>1944</v>
      </c>
      <c r="B15" s="144">
        <v>44545.0</v>
      </c>
      <c r="C15" s="115">
        <v>0.253587962962963</v>
      </c>
      <c r="D15" s="4"/>
      <c r="E15" s="4"/>
      <c r="F15" s="4"/>
      <c r="G15" s="4"/>
      <c r="H15" s="151"/>
      <c r="I15" s="4"/>
      <c r="J15" s="4"/>
      <c r="K15" s="4" t="s">
        <v>622</v>
      </c>
      <c r="L15" s="144">
        <v>44545.0</v>
      </c>
      <c r="M15" s="115">
        <v>0.5189583333333333</v>
      </c>
      <c r="N15" s="4"/>
      <c r="O15" s="4"/>
      <c r="P15" s="132"/>
      <c r="Q15" s="4"/>
      <c r="R15" s="128">
        <f t="shared" si="1"/>
        <v>0</v>
      </c>
      <c r="S15" s="83" t="str">
        <f t="shared" si="2"/>
        <v>FLB1334__44545_0.253587962962963</v>
      </c>
      <c r="T15" s="4" t="s">
        <v>2234</v>
      </c>
      <c r="U15" s="83" t="str">
        <f t="shared" si="3"/>
        <v>FLB2735</v>
      </c>
      <c r="V15" s="216" t="b">
        <f t="shared" si="4"/>
        <v>0</v>
      </c>
      <c r="W15" s="83" t="str">
        <f t="shared" si="5"/>
        <v/>
      </c>
    </row>
    <row r="16">
      <c r="A16" s="4" t="s">
        <v>1940</v>
      </c>
      <c r="B16" s="144">
        <v>44545.0</v>
      </c>
      <c r="C16" s="115">
        <v>0.24858796296296296</v>
      </c>
      <c r="D16" s="4"/>
      <c r="E16" s="4"/>
      <c r="F16" s="4"/>
      <c r="G16" s="4"/>
      <c r="H16" s="151"/>
      <c r="I16" s="4"/>
      <c r="J16" s="4"/>
      <c r="K16" s="4" t="s">
        <v>622</v>
      </c>
      <c r="L16" s="144">
        <v>44545.0</v>
      </c>
      <c r="M16" s="115">
        <v>0.5189583333333333</v>
      </c>
      <c r="N16" s="4"/>
      <c r="O16" s="4"/>
      <c r="P16" s="132"/>
      <c r="Q16" s="4"/>
      <c r="R16" s="128">
        <f t="shared" si="1"/>
        <v>0</v>
      </c>
      <c r="S16" s="83" t="str">
        <f t="shared" si="2"/>
        <v>FLB3085__44545_0.248587962962963</v>
      </c>
      <c r="T16" s="4" t="s">
        <v>2235</v>
      </c>
      <c r="U16" s="83" t="str">
        <f t="shared" si="3"/>
        <v>FLB2737</v>
      </c>
      <c r="V16" s="216" t="b">
        <f t="shared" si="4"/>
        <v>0</v>
      </c>
      <c r="W16" s="83" t="str">
        <f t="shared" si="5"/>
        <v/>
      </c>
    </row>
    <row r="17">
      <c r="A17" s="4" t="s">
        <v>1938</v>
      </c>
      <c r="B17" s="144">
        <v>44545.0</v>
      </c>
      <c r="C17" s="115">
        <v>0.24782407407407409</v>
      </c>
      <c r="D17" s="4"/>
      <c r="E17" s="4"/>
      <c r="F17" s="4"/>
      <c r="G17" s="4"/>
      <c r="H17" s="151"/>
      <c r="I17" s="4"/>
      <c r="J17" s="4"/>
      <c r="K17" s="4" t="s">
        <v>622</v>
      </c>
      <c r="L17" s="144">
        <v>44545.0</v>
      </c>
      <c r="M17" s="115">
        <v>0.5189583333333333</v>
      </c>
      <c r="N17" s="4"/>
      <c r="O17" s="4"/>
      <c r="P17" s="132"/>
      <c r="Q17" s="4"/>
      <c r="R17" s="128">
        <f t="shared" si="1"/>
        <v>0</v>
      </c>
      <c r="S17" s="83" t="str">
        <f t="shared" si="2"/>
        <v>FLB3719__44545_0.247824074074074</v>
      </c>
      <c r="T17" s="4" t="s">
        <v>2236</v>
      </c>
      <c r="U17" s="83" t="str">
        <f t="shared" si="3"/>
        <v>FLB2739</v>
      </c>
      <c r="V17" s="216" t="b">
        <f t="shared" si="4"/>
        <v>0</v>
      </c>
      <c r="W17" s="83" t="str">
        <f t="shared" si="5"/>
        <v/>
      </c>
    </row>
    <row r="18">
      <c r="A18" s="4" t="s">
        <v>1936</v>
      </c>
      <c r="B18" s="144">
        <v>44544.0</v>
      </c>
      <c r="C18" s="115">
        <v>0.4114814814814815</v>
      </c>
      <c r="D18" s="4"/>
      <c r="E18" s="4"/>
      <c r="F18" s="4"/>
      <c r="G18" s="4"/>
      <c r="H18" s="151"/>
      <c r="I18" s="4"/>
      <c r="J18" s="4"/>
      <c r="K18" s="4" t="s">
        <v>622</v>
      </c>
      <c r="L18" s="144">
        <v>44545.0</v>
      </c>
      <c r="M18" s="115">
        <v>0.5189583333333333</v>
      </c>
      <c r="N18" s="4"/>
      <c r="O18" s="4"/>
      <c r="P18" s="132"/>
      <c r="Q18" s="4"/>
      <c r="R18" s="128">
        <f t="shared" si="1"/>
        <v>0</v>
      </c>
      <c r="S18" s="83" t="str">
        <f t="shared" si="2"/>
        <v>FLB3342__44544_0.411481481481482</v>
      </c>
      <c r="T18" s="4" t="s">
        <v>2237</v>
      </c>
      <c r="U18" s="83" t="str">
        <f t="shared" si="3"/>
        <v>FLB2741</v>
      </c>
      <c r="V18" s="216" t="b">
        <f t="shared" si="4"/>
        <v>0</v>
      </c>
      <c r="W18" s="83" t="str">
        <f t="shared" si="5"/>
        <v/>
      </c>
    </row>
    <row r="19">
      <c r="A19" s="4" t="s">
        <v>1934</v>
      </c>
      <c r="B19" s="144">
        <v>44544.0</v>
      </c>
      <c r="C19" s="115">
        <v>0.3457060185185185</v>
      </c>
      <c r="D19" s="4"/>
      <c r="E19" s="4"/>
      <c r="F19" s="4"/>
      <c r="G19" s="4"/>
      <c r="H19" s="151"/>
      <c r="I19" s="4"/>
      <c r="J19" s="4"/>
      <c r="K19" s="4" t="s">
        <v>622</v>
      </c>
      <c r="L19" s="144">
        <v>44544.0</v>
      </c>
      <c r="M19" s="115">
        <v>0.472662037037037</v>
      </c>
      <c r="N19" s="4"/>
      <c r="O19" s="4"/>
      <c r="P19" s="132"/>
      <c r="Q19" s="4"/>
      <c r="R19" s="128">
        <f t="shared" si="1"/>
        <v>0</v>
      </c>
      <c r="S19" s="83" t="str">
        <f t="shared" si="2"/>
        <v>FLB3770__44544_0.345706018518519</v>
      </c>
      <c r="T19" s="4" t="s">
        <v>2238</v>
      </c>
      <c r="U19" s="83" t="str">
        <f t="shared" si="3"/>
        <v>FLB3071</v>
      </c>
      <c r="V19" s="216" t="b">
        <f t="shared" si="4"/>
        <v>0</v>
      </c>
      <c r="W19" s="83" t="str">
        <f t="shared" si="5"/>
        <v/>
      </c>
    </row>
    <row r="20">
      <c r="A20" s="4" t="s">
        <v>1930</v>
      </c>
      <c r="B20" s="144">
        <v>44544.0</v>
      </c>
      <c r="C20" s="115">
        <v>0.3036111111111111</v>
      </c>
      <c r="D20" s="4"/>
      <c r="E20" s="4"/>
      <c r="F20" s="4"/>
      <c r="G20" s="4"/>
      <c r="H20" s="151"/>
      <c r="I20" s="4"/>
      <c r="J20" s="4"/>
      <c r="K20" s="4" t="s">
        <v>622</v>
      </c>
      <c r="L20" s="144">
        <v>44544.0</v>
      </c>
      <c r="M20" s="115">
        <v>0.472662037037037</v>
      </c>
      <c r="N20" s="4"/>
      <c r="O20" s="4"/>
      <c r="P20" s="132"/>
      <c r="Q20" s="4"/>
      <c r="R20" s="128">
        <f t="shared" si="1"/>
        <v>0</v>
      </c>
      <c r="S20" s="83" t="str">
        <f t="shared" si="2"/>
        <v>FLB3433__44544_0.303611111111111</v>
      </c>
      <c r="T20" s="4" t="s">
        <v>2239</v>
      </c>
      <c r="U20" s="83" t="str">
        <f t="shared" si="3"/>
        <v>FLB3081</v>
      </c>
      <c r="V20" s="216" t="b">
        <f t="shared" si="4"/>
        <v>0</v>
      </c>
      <c r="W20" s="83" t="str">
        <f t="shared" si="5"/>
        <v/>
      </c>
    </row>
    <row r="21">
      <c r="A21" s="4" t="s">
        <v>1926</v>
      </c>
      <c r="B21" s="144">
        <v>44544.0</v>
      </c>
      <c r="C21" s="115">
        <v>0.2960185185185185</v>
      </c>
      <c r="D21" s="4"/>
      <c r="E21" s="4"/>
      <c r="F21" s="4"/>
      <c r="G21" s="4"/>
      <c r="H21" s="151"/>
      <c r="I21" s="4"/>
      <c r="J21" s="4"/>
      <c r="K21" s="4" t="s">
        <v>622</v>
      </c>
      <c r="L21" s="144">
        <v>44545.0</v>
      </c>
      <c r="M21" s="115">
        <v>0.5189467592592593</v>
      </c>
      <c r="N21" s="4"/>
      <c r="O21" s="4"/>
      <c r="P21" s="132"/>
      <c r="Q21" s="4"/>
      <c r="R21" s="128">
        <f t="shared" si="1"/>
        <v>0</v>
      </c>
      <c r="S21" s="83" t="str">
        <f t="shared" si="2"/>
        <v>FLB3626__44544_0.296018518518519</v>
      </c>
      <c r="T21" s="4" t="s">
        <v>2240</v>
      </c>
      <c r="U21" s="83" t="str">
        <f t="shared" si="3"/>
        <v>FLB3085</v>
      </c>
      <c r="V21" s="216" t="b">
        <f t="shared" si="4"/>
        <v>0</v>
      </c>
      <c r="W21" s="83" t="str">
        <f t="shared" si="5"/>
        <v/>
      </c>
    </row>
    <row r="22">
      <c r="A22" s="4" t="s">
        <v>1911</v>
      </c>
      <c r="B22" s="144">
        <v>44544.0</v>
      </c>
      <c r="C22" s="115">
        <v>0.23641203703703703</v>
      </c>
      <c r="D22" s="4"/>
      <c r="E22" s="4"/>
      <c r="F22" s="4"/>
      <c r="G22" s="4"/>
      <c r="H22" s="151"/>
      <c r="I22" s="4"/>
      <c r="J22" s="4"/>
      <c r="K22" s="4" t="s">
        <v>622</v>
      </c>
      <c r="L22" s="144">
        <v>44544.0</v>
      </c>
      <c r="M22" s="115">
        <v>0.472662037037037</v>
      </c>
      <c r="N22" s="4"/>
      <c r="O22" s="4"/>
      <c r="P22" s="132"/>
      <c r="Q22" s="4"/>
      <c r="R22" s="128">
        <f t="shared" si="1"/>
        <v>0</v>
      </c>
      <c r="S22" s="83" t="str">
        <f t="shared" si="2"/>
        <v>FLB3622__44544_0.236412037037037</v>
      </c>
      <c r="T22" s="4" t="s">
        <v>2241</v>
      </c>
      <c r="U22" s="83" t="str">
        <f t="shared" si="3"/>
        <v>FLB3121</v>
      </c>
      <c r="V22" s="216" t="b">
        <f t="shared" si="4"/>
        <v>0</v>
      </c>
      <c r="W22" s="83" t="str">
        <f t="shared" si="5"/>
        <v/>
      </c>
    </row>
    <row r="23">
      <c r="A23" s="4" t="s">
        <v>1909</v>
      </c>
      <c r="B23" s="144">
        <v>44544.0</v>
      </c>
      <c r="C23" s="115">
        <v>0.23277777777777778</v>
      </c>
      <c r="D23" s="4"/>
      <c r="E23" s="4"/>
      <c r="F23" s="4"/>
      <c r="G23" s="4"/>
      <c r="H23" s="151"/>
      <c r="I23" s="4"/>
      <c r="J23" s="4"/>
      <c r="K23" s="4" t="s">
        <v>622</v>
      </c>
      <c r="L23" s="144">
        <v>44544.0</v>
      </c>
      <c r="M23" s="115">
        <v>0.472662037037037</v>
      </c>
      <c r="N23" s="4"/>
      <c r="O23" s="4"/>
      <c r="P23" s="132"/>
      <c r="Q23" s="4"/>
      <c r="R23" s="128">
        <f t="shared" si="1"/>
        <v>0</v>
      </c>
      <c r="S23" s="83" t="str">
        <f t="shared" si="2"/>
        <v>FLB3434__44544_0.232777777777778</v>
      </c>
      <c r="T23" s="4" t="s">
        <v>2242</v>
      </c>
      <c r="U23" s="83" t="str">
        <f t="shared" si="3"/>
        <v>FLB3124</v>
      </c>
      <c r="V23" s="216" t="b">
        <f t="shared" si="4"/>
        <v>0</v>
      </c>
      <c r="W23" s="83" t="str">
        <f t="shared" si="5"/>
        <v/>
      </c>
    </row>
    <row r="24">
      <c r="A24" s="4" t="s">
        <v>1907</v>
      </c>
      <c r="B24" s="144">
        <v>44544.0</v>
      </c>
      <c r="C24" s="115">
        <v>0.23152777777777778</v>
      </c>
      <c r="D24" s="4"/>
      <c r="E24" s="4"/>
      <c r="F24" s="4"/>
      <c r="G24" s="4"/>
      <c r="H24" s="151"/>
      <c r="I24" s="4"/>
      <c r="J24" s="4"/>
      <c r="K24" s="4" t="s">
        <v>622</v>
      </c>
      <c r="L24" s="144">
        <v>44544.0</v>
      </c>
      <c r="M24" s="115">
        <v>0.472662037037037</v>
      </c>
      <c r="N24" s="4"/>
      <c r="O24" s="4"/>
      <c r="P24" s="132"/>
      <c r="Q24" s="4"/>
      <c r="R24" s="128">
        <f t="shared" si="1"/>
        <v>0</v>
      </c>
      <c r="S24" s="83" t="str">
        <f t="shared" si="2"/>
        <v>FLB3145__44544_0.231527777777778</v>
      </c>
      <c r="T24" s="4" t="s">
        <v>2243</v>
      </c>
      <c r="U24" s="83" t="str">
        <f t="shared" si="3"/>
        <v>FLB3129</v>
      </c>
      <c r="V24" s="216" t="b">
        <f t="shared" si="4"/>
        <v>0</v>
      </c>
      <c r="W24" s="83" t="str">
        <f t="shared" si="5"/>
        <v/>
      </c>
    </row>
    <row r="25">
      <c r="A25" s="4" t="s">
        <v>1905</v>
      </c>
      <c r="B25" s="144">
        <v>44544.0</v>
      </c>
      <c r="C25" s="115">
        <v>0.230625</v>
      </c>
      <c r="D25" s="4"/>
      <c r="E25" s="4"/>
      <c r="F25" s="4"/>
      <c r="G25" s="4"/>
      <c r="H25" s="151"/>
      <c r="I25" s="4"/>
      <c r="J25" s="4"/>
      <c r="K25" s="4" t="s">
        <v>622</v>
      </c>
      <c r="L25" s="144">
        <v>44544.0</v>
      </c>
      <c r="M25" s="115">
        <v>0.472662037037037</v>
      </c>
      <c r="N25" s="4"/>
      <c r="O25" s="4"/>
      <c r="P25" s="132"/>
      <c r="Q25" s="4"/>
      <c r="R25" s="128">
        <f t="shared" si="1"/>
        <v>0</v>
      </c>
      <c r="S25" s="83" t="str">
        <f t="shared" si="2"/>
        <v>FLB3592__44544_0.230625</v>
      </c>
      <c r="T25" s="4" t="s">
        <v>2244</v>
      </c>
      <c r="U25" s="83" t="str">
        <f t="shared" si="3"/>
        <v>FLB3131</v>
      </c>
      <c r="V25" s="216" t="b">
        <f t="shared" si="4"/>
        <v>0</v>
      </c>
      <c r="W25" s="83" t="str">
        <f t="shared" si="5"/>
        <v/>
      </c>
    </row>
    <row r="26">
      <c r="A26" s="4" t="s">
        <v>1903</v>
      </c>
      <c r="B26" s="144">
        <v>44544.0</v>
      </c>
      <c r="C26" s="115">
        <v>0.2304050925925926</v>
      </c>
      <c r="D26" s="4"/>
      <c r="E26" s="4"/>
      <c r="F26" s="4"/>
      <c r="G26" s="4"/>
      <c r="H26" s="151"/>
      <c r="I26" s="4"/>
      <c r="J26" s="4"/>
      <c r="K26" s="4" t="s">
        <v>622</v>
      </c>
      <c r="L26" s="144">
        <v>44544.0</v>
      </c>
      <c r="M26" s="115">
        <v>0.472662037037037</v>
      </c>
      <c r="N26" s="4"/>
      <c r="O26" s="4"/>
      <c r="P26" s="132"/>
      <c r="Q26" s="4"/>
      <c r="R26" s="128">
        <f t="shared" si="1"/>
        <v>0</v>
      </c>
      <c r="S26" s="83" t="str">
        <f t="shared" si="2"/>
        <v>FLB3787__44544_0.230405092592593</v>
      </c>
      <c r="T26" s="4" t="s">
        <v>2245</v>
      </c>
      <c r="U26" s="83" t="str">
        <f t="shared" si="3"/>
        <v>FLB3133</v>
      </c>
      <c r="V26" s="216" t="b">
        <f t="shared" si="4"/>
        <v>0</v>
      </c>
      <c r="W26" s="83" t="str">
        <f t="shared" si="5"/>
        <v/>
      </c>
    </row>
    <row r="27">
      <c r="A27" s="4" t="s">
        <v>1899</v>
      </c>
      <c r="B27" s="144">
        <v>44544.0</v>
      </c>
      <c r="C27" s="115">
        <v>0.17069444444444445</v>
      </c>
      <c r="D27" s="4"/>
      <c r="E27" s="4"/>
      <c r="F27" s="4"/>
      <c r="G27" s="4"/>
      <c r="H27" s="151"/>
      <c r="I27" s="4"/>
      <c r="J27" s="4"/>
      <c r="K27" s="4" t="s">
        <v>622</v>
      </c>
      <c r="L27" s="144">
        <v>44544.0</v>
      </c>
      <c r="M27" s="115">
        <v>0.472662037037037</v>
      </c>
      <c r="N27" s="4"/>
      <c r="O27" s="4"/>
      <c r="P27" s="132"/>
      <c r="Q27" s="4"/>
      <c r="R27" s="128">
        <f t="shared" si="1"/>
        <v>0</v>
      </c>
      <c r="S27" s="83" t="str">
        <f t="shared" si="2"/>
        <v>FLB3795__44544_0.170694444444444</v>
      </c>
      <c r="T27" s="4" t="s">
        <v>2246</v>
      </c>
      <c r="U27" s="83" t="str">
        <f t="shared" si="3"/>
        <v>FLB3137</v>
      </c>
      <c r="V27" s="216" t="b">
        <f t="shared" si="4"/>
        <v>0</v>
      </c>
      <c r="W27" s="83" t="str">
        <f t="shared" si="5"/>
        <v/>
      </c>
    </row>
    <row r="28">
      <c r="A28" s="4" t="s">
        <v>1892</v>
      </c>
      <c r="B28" s="144">
        <v>44544.0</v>
      </c>
      <c r="C28" s="115">
        <v>0.1688310185185185</v>
      </c>
      <c r="D28" s="4"/>
      <c r="E28" s="4"/>
      <c r="F28" s="4"/>
      <c r="G28" s="4"/>
      <c r="H28" s="151"/>
      <c r="I28" s="4"/>
      <c r="J28" s="4"/>
      <c r="K28" s="4" t="s">
        <v>622</v>
      </c>
      <c r="L28" s="144">
        <v>44544.0</v>
      </c>
      <c r="M28" s="115">
        <v>0.472650462962963</v>
      </c>
      <c r="N28" s="4"/>
      <c r="O28" s="4"/>
      <c r="P28" s="132"/>
      <c r="Q28" s="4"/>
      <c r="R28" s="128">
        <f t="shared" si="1"/>
        <v>0</v>
      </c>
      <c r="S28" s="83" t="str">
        <f t="shared" si="2"/>
        <v>FLB3380__44544_0.168831018518519</v>
      </c>
      <c r="T28" s="4" t="s">
        <v>2247</v>
      </c>
      <c r="U28" s="83" t="str">
        <f t="shared" si="3"/>
        <v>FLB3139</v>
      </c>
      <c r="V28" s="216" t="b">
        <f t="shared" si="4"/>
        <v>0</v>
      </c>
      <c r="W28" s="83" t="str">
        <f t="shared" si="5"/>
        <v/>
      </c>
    </row>
    <row r="29">
      <c r="A29" s="4" t="s">
        <v>1884</v>
      </c>
      <c r="B29" s="144">
        <v>44544.0</v>
      </c>
      <c r="C29" s="115">
        <v>0.16633101851851853</v>
      </c>
      <c r="D29" s="4"/>
      <c r="E29" s="4"/>
      <c r="F29" s="4"/>
      <c r="G29" s="4"/>
      <c r="H29" s="151"/>
      <c r="I29" s="4"/>
      <c r="J29" s="4"/>
      <c r="K29" s="4" t="s">
        <v>622</v>
      </c>
      <c r="L29" s="144">
        <v>44544.0</v>
      </c>
      <c r="M29" s="115">
        <v>0.472650462962963</v>
      </c>
      <c r="N29" s="4"/>
      <c r="O29" s="4"/>
      <c r="P29" s="132"/>
      <c r="Q29" s="4"/>
      <c r="R29" s="128">
        <f t="shared" si="1"/>
        <v>0</v>
      </c>
      <c r="S29" s="83" t="str">
        <f t="shared" si="2"/>
        <v>FLB3388__44544_0.166331018518519</v>
      </c>
      <c r="T29" s="4" t="s">
        <v>2248</v>
      </c>
      <c r="U29" s="83" t="str">
        <f t="shared" si="3"/>
        <v>FLB3140</v>
      </c>
      <c r="V29" s="216" t="b">
        <f t="shared" si="4"/>
        <v>0</v>
      </c>
      <c r="W29" s="83" t="str">
        <f t="shared" si="5"/>
        <v/>
      </c>
    </row>
    <row r="30">
      <c r="A30" s="4" t="s">
        <v>1882</v>
      </c>
      <c r="B30" s="144">
        <v>44544.0</v>
      </c>
      <c r="C30" s="115">
        <v>0.16511574074074073</v>
      </c>
      <c r="D30" s="4"/>
      <c r="E30" s="4"/>
      <c r="F30" s="4"/>
      <c r="G30" s="4"/>
      <c r="H30" s="151"/>
      <c r="I30" s="4"/>
      <c r="J30" s="4"/>
      <c r="K30" s="4" t="s">
        <v>622</v>
      </c>
      <c r="L30" s="144">
        <v>44544.0</v>
      </c>
      <c r="M30" s="115">
        <v>0.472650462962963</v>
      </c>
      <c r="N30" s="4"/>
      <c r="O30" s="4"/>
      <c r="P30" s="132"/>
      <c r="Q30" s="4"/>
      <c r="R30" s="128">
        <f t="shared" si="1"/>
        <v>0</v>
      </c>
      <c r="S30" s="83" t="str">
        <f t="shared" si="2"/>
        <v>FLB3606__44544_0.165115740740741</v>
      </c>
      <c r="T30" s="4" t="s">
        <v>2249</v>
      </c>
      <c r="U30" s="83" t="str">
        <f t="shared" si="3"/>
        <v>FLB3142</v>
      </c>
      <c r="V30" s="216" t="b">
        <f t="shared" si="4"/>
        <v>0</v>
      </c>
      <c r="W30" s="83" t="str">
        <f t="shared" si="5"/>
        <v/>
      </c>
    </row>
    <row r="31">
      <c r="A31" s="4" t="s">
        <v>2250</v>
      </c>
      <c r="B31" s="144">
        <v>44543.0</v>
      </c>
      <c r="C31" s="115">
        <v>0.2821064814814815</v>
      </c>
      <c r="D31" s="4"/>
      <c r="E31" s="4"/>
      <c r="F31" s="4"/>
      <c r="G31" s="4"/>
      <c r="H31" s="151"/>
      <c r="I31" s="4"/>
      <c r="J31" s="4"/>
      <c r="K31" s="4" t="s">
        <v>271</v>
      </c>
      <c r="L31" s="4"/>
      <c r="M31" s="4"/>
      <c r="N31" s="4"/>
      <c r="O31" s="4"/>
      <c r="P31" s="132"/>
      <c r="Q31" s="4"/>
      <c r="R31" s="128">
        <f t="shared" si="1"/>
        <v>0</v>
      </c>
      <c r="S31" s="83" t="str">
        <f t="shared" si="2"/>
        <v>Flb3444__44543_0.282106481481482</v>
      </c>
      <c r="T31" s="4" t="s">
        <v>2251</v>
      </c>
      <c r="U31" s="83" t="str">
        <f t="shared" si="3"/>
        <v>FLB3144</v>
      </c>
      <c r="V31" s="216" t="b">
        <f t="shared" si="4"/>
        <v>0</v>
      </c>
      <c r="W31" s="83" t="str">
        <f t="shared" si="5"/>
        <v/>
      </c>
    </row>
    <row r="32">
      <c r="A32" s="4" t="s">
        <v>1876</v>
      </c>
      <c r="B32" s="144">
        <v>44543.0</v>
      </c>
      <c r="C32" s="115">
        <v>0.2753009259259259</v>
      </c>
      <c r="D32" s="4"/>
      <c r="E32" s="4"/>
      <c r="F32" s="4"/>
      <c r="G32" s="4"/>
      <c r="H32" s="151"/>
      <c r="I32" s="4"/>
      <c r="J32" s="4"/>
      <c r="K32" s="4" t="s">
        <v>622</v>
      </c>
      <c r="L32" s="144">
        <v>44543.0</v>
      </c>
      <c r="M32" s="115">
        <v>0.5098032407407408</v>
      </c>
      <c r="N32" s="4"/>
      <c r="O32" s="4"/>
      <c r="P32" s="132"/>
      <c r="Q32" s="4"/>
      <c r="R32" s="128">
        <f t="shared" si="1"/>
        <v>0</v>
      </c>
      <c r="S32" s="83" t="str">
        <f t="shared" si="2"/>
        <v>FLB3139__44543_0.275300925925926</v>
      </c>
      <c r="T32" s="4" t="s">
        <v>2252</v>
      </c>
      <c r="U32" s="83" t="str">
        <f t="shared" si="3"/>
        <v>FLB3145</v>
      </c>
      <c r="V32" s="216" t="b">
        <f t="shared" si="4"/>
        <v>0</v>
      </c>
      <c r="W32" s="83" t="str">
        <f t="shared" si="5"/>
        <v/>
      </c>
    </row>
    <row r="33">
      <c r="A33" s="4" t="s">
        <v>2253</v>
      </c>
      <c r="B33" s="144">
        <v>44543.0</v>
      </c>
      <c r="C33" s="115">
        <v>0.27108796296296295</v>
      </c>
      <c r="D33" s="4"/>
      <c r="E33" s="4"/>
      <c r="F33" s="4"/>
      <c r="G33" s="4"/>
      <c r="H33" s="151"/>
      <c r="I33" s="4"/>
      <c r="J33" s="4"/>
      <c r="K33" s="4" t="s">
        <v>271</v>
      </c>
      <c r="L33" s="4"/>
      <c r="M33" s="4"/>
      <c r="N33" s="4"/>
      <c r="O33" s="4"/>
      <c r="P33" s="132"/>
      <c r="Q33" s="4"/>
      <c r="R33" s="128">
        <f t="shared" si="1"/>
        <v>0</v>
      </c>
      <c r="S33" s="83" t="str">
        <f t="shared" si="2"/>
        <v>Flb3798__44543_0.271087962962963</v>
      </c>
      <c r="T33" s="4" t="s">
        <v>2254</v>
      </c>
      <c r="U33" s="83" t="str">
        <f t="shared" si="3"/>
        <v>FLB3147</v>
      </c>
      <c r="V33" s="216" t="b">
        <f t="shared" si="4"/>
        <v>0</v>
      </c>
      <c r="W33" s="83" t="str">
        <f t="shared" si="5"/>
        <v/>
      </c>
    </row>
    <row r="34">
      <c r="A34" s="4" t="s">
        <v>1867</v>
      </c>
      <c r="B34" s="144">
        <v>44543.0</v>
      </c>
      <c r="C34" s="115">
        <v>0.25702546296296297</v>
      </c>
      <c r="D34" s="4"/>
      <c r="E34" s="4"/>
      <c r="F34" s="4"/>
      <c r="G34" s="4"/>
      <c r="H34" s="151"/>
      <c r="I34" s="4"/>
      <c r="J34" s="4"/>
      <c r="K34" s="4" t="s">
        <v>622</v>
      </c>
      <c r="L34" s="144">
        <v>44543.0</v>
      </c>
      <c r="M34" s="115">
        <v>0.5098032407407408</v>
      </c>
      <c r="N34" s="4"/>
      <c r="O34" s="4"/>
      <c r="P34" s="132"/>
      <c r="Q34" s="4"/>
      <c r="R34" s="128">
        <f t="shared" si="1"/>
        <v>0</v>
      </c>
      <c r="S34" s="83" t="str">
        <f t="shared" si="2"/>
        <v>FLB3767__44543_0.257025462962963</v>
      </c>
      <c r="T34" s="4" t="s">
        <v>2255</v>
      </c>
      <c r="U34" s="83" t="str">
        <f t="shared" si="3"/>
        <v>FLB3242</v>
      </c>
      <c r="V34" s="216" t="b">
        <f t="shared" si="4"/>
        <v>0</v>
      </c>
      <c r="W34" s="83" t="str">
        <f t="shared" si="5"/>
        <v/>
      </c>
    </row>
    <row r="35">
      <c r="A35" s="4" t="s">
        <v>1857</v>
      </c>
      <c r="B35" s="144">
        <v>44543.0</v>
      </c>
      <c r="C35" s="115">
        <v>0.1651388888888889</v>
      </c>
      <c r="D35" s="4"/>
      <c r="E35" s="4"/>
      <c r="F35" s="4"/>
      <c r="G35" s="4"/>
      <c r="H35" s="151"/>
      <c r="I35" s="4"/>
      <c r="J35" s="4"/>
      <c r="K35" s="4" t="s">
        <v>622</v>
      </c>
      <c r="L35" s="144">
        <v>44543.0</v>
      </c>
      <c r="M35" s="115">
        <v>0.5098032407407408</v>
      </c>
      <c r="N35" s="4"/>
      <c r="O35" s="4"/>
      <c r="P35" s="132"/>
      <c r="Q35" s="4"/>
      <c r="R35" s="128">
        <f t="shared" si="1"/>
        <v>0</v>
      </c>
      <c r="S35" s="83" t="str">
        <f t="shared" si="2"/>
        <v>FLB3371__44543_0.165138888888889</v>
      </c>
      <c r="T35" s="4" t="s">
        <v>2256</v>
      </c>
      <c r="U35" s="83" t="str">
        <f t="shared" si="3"/>
        <v>FLB3267</v>
      </c>
      <c r="V35" s="216" t="b">
        <f t="shared" si="4"/>
        <v>0</v>
      </c>
      <c r="W35" s="83" t="str">
        <f t="shared" si="5"/>
        <v/>
      </c>
    </row>
    <row r="36">
      <c r="A36" s="4" t="s">
        <v>1848</v>
      </c>
      <c r="B36" s="144">
        <v>44543.0</v>
      </c>
      <c r="C36" s="115">
        <v>0.1542361111111111</v>
      </c>
      <c r="D36" s="4"/>
      <c r="E36" s="4"/>
      <c r="F36" s="4"/>
      <c r="G36" s="4"/>
      <c r="H36" s="151"/>
      <c r="I36" s="4"/>
      <c r="J36" s="4"/>
      <c r="K36" s="4" t="s">
        <v>622</v>
      </c>
      <c r="L36" s="144">
        <v>44543.0</v>
      </c>
      <c r="M36" s="115">
        <v>0.5098032407407408</v>
      </c>
      <c r="N36" s="4"/>
      <c r="O36" s="4"/>
      <c r="P36" s="132"/>
      <c r="Q36" s="4"/>
      <c r="R36" s="128">
        <f t="shared" si="1"/>
        <v>0</v>
      </c>
      <c r="S36" s="83" t="str">
        <f t="shared" si="2"/>
        <v>FLB3431__44543_0.154236111111111</v>
      </c>
      <c r="T36" s="4" t="s">
        <v>2257</v>
      </c>
      <c r="U36" s="83" t="str">
        <f t="shared" si="3"/>
        <v>FLB3310</v>
      </c>
      <c r="V36" s="216" t="b">
        <f t="shared" si="4"/>
        <v>0</v>
      </c>
      <c r="W36" s="83" t="str">
        <f t="shared" si="5"/>
        <v/>
      </c>
    </row>
    <row r="37">
      <c r="A37" s="4" t="s">
        <v>1841</v>
      </c>
      <c r="B37" s="144">
        <v>44543.0</v>
      </c>
      <c r="C37" s="115">
        <v>0.15278935185185186</v>
      </c>
      <c r="D37" s="4"/>
      <c r="E37" s="4"/>
      <c r="F37" s="4"/>
      <c r="G37" s="4"/>
      <c r="H37" s="151"/>
      <c r="I37" s="4"/>
      <c r="J37" s="4"/>
      <c r="K37" s="4" t="s">
        <v>622</v>
      </c>
      <c r="L37" s="144">
        <v>44543.0</v>
      </c>
      <c r="M37" s="115">
        <v>0.5098032407407408</v>
      </c>
      <c r="N37" s="4"/>
      <c r="O37" s="4"/>
      <c r="P37" s="132"/>
      <c r="Q37" s="4"/>
      <c r="R37" s="128">
        <f t="shared" si="1"/>
        <v>0</v>
      </c>
      <c r="S37" s="83" t="str">
        <f t="shared" si="2"/>
        <v>FLB3427__44543_0.152789351851852</v>
      </c>
      <c r="T37" s="4" t="s">
        <v>2258</v>
      </c>
      <c r="U37" s="83" t="str">
        <f t="shared" si="3"/>
        <v>FLB3324</v>
      </c>
      <c r="V37" s="216" t="b">
        <f t="shared" si="4"/>
        <v>0</v>
      </c>
      <c r="W37" s="83" t="str">
        <f t="shared" si="5"/>
        <v/>
      </c>
    </row>
    <row r="38">
      <c r="A38" s="4" t="s">
        <v>1837</v>
      </c>
      <c r="B38" s="144">
        <v>44543.0</v>
      </c>
      <c r="C38" s="115">
        <v>0.15193287037037037</v>
      </c>
      <c r="D38" s="4"/>
      <c r="E38" s="4"/>
      <c r="F38" s="4"/>
      <c r="G38" s="4"/>
      <c r="H38" s="151"/>
      <c r="I38" s="4"/>
      <c r="J38" s="4"/>
      <c r="K38" s="4" t="s">
        <v>622</v>
      </c>
      <c r="L38" s="144">
        <v>44543.0</v>
      </c>
      <c r="M38" s="115">
        <v>0.5098032407407408</v>
      </c>
      <c r="N38" s="4"/>
      <c r="O38" s="4"/>
      <c r="P38" s="132"/>
      <c r="Q38" s="4"/>
      <c r="R38" s="128">
        <f t="shared" si="1"/>
        <v>0</v>
      </c>
      <c r="S38" s="83" t="str">
        <f t="shared" si="2"/>
        <v>FLB3438__44543_0.15193287037037</v>
      </c>
      <c r="T38" s="4" t="s">
        <v>2259</v>
      </c>
      <c r="U38" s="83" t="str">
        <f t="shared" si="3"/>
        <v>FLB3329</v>
      </c>
      <c r="V38" s="216" t="b">
        <f t="shared" si="4"/>
        <v>0</v>
      </c>
      <c r="W38" s="83" t="str">
        <f t="shared" si="5"/>
        <v/>
      </c>
    </row>
    <row r="39">
      <c r="A39" s="4" t="s">
        <v>1835</v>
      </c>
      <c r="B39" s="144">
        <v>44543.0</v>
      </c>
      <c r="C39" s="115">
        <v>0.1517013888888889</v>
      </c>
      <c r="D39" s="4"/>
      <c r="E39" s="4"/>
      <c r="F39" s="4"/>
      <c r="G39" s="4"/>
      <c r="H39" s="151"/>
      <c r="I39" s="4"/>
      <c r="J39" s="4"/>
      <c r="K39" s="4" t="s">
        <v>47</v>
      </c>
      <c r="L39" s="144">
        <v>44543.0</v>
      </c>
      <c r="M39" s="115">
        <v>0.5098032407407408</v>
      </c>
      <c r="N39" s="4"/>
      <c r="O39" s="4"/>
      <c r="P39" s="132"/>
      <c r="Q39" s="4"/>
      <c r="R39" s="128">
        <f t="shared" si="1"/>
        <v>0</v>
      </c>
      <c r="S39" s="83" t="str">
        <f t="shared" si="2"/>
        <v>FLB3372__44543_0.151701388888889</v>
      </c>
      <c r="T39" s="4" t="s">
        <v>2260</v>
      </c>
      <c r="U39" s="83" t="str">
        <f t="shared" si="3"/>
        <v>FLB3341</v>
      </c>
      <c r="V39" s="216" t="b">
        <f t="shared" si="4"/>
        <v>0</v>
      </c>
      <c r="W39" s="83" t="str">
        <f t="shared" si="5"/>
        <v/>
      </c>
    </row>
    <row r="40">
      <c r="A40" s="4" t="s">
        <v>1833</v>
      </c>
      <c r="B40" s="144">
        <v>44543.0</v>
      </c>
      <c r="C40" s="115">
        <v>0.1501273148148148</v>
      </c>
      <c r="D40" s="4"/>
      <c r="E40" s="4"/>
      <c r="F40" s="4"/>
      <c r="G40" s="4"/>
      <c r="H40" s="151"/>
      <c r="I40" s="4"/>
      <c r="J40" s="4"/>
      <c r="K40" s="4" t="s">
        <v>622</v>
      </c>
      <c r="L40" s="144">
        <v>44543.0</v>
      </c>
      <c r="M40" s="115">
        <v>0.5098032407407408</v>
      </c>
      <c r="N40" s="4"/>
      <c r="O40" s="4"/>
      <c r="P40" s="132"/>
      <c r="Q40" s="4"/>
      <c r="R40" s="128">
        <f t="shared" si="1"/>
        <v>0</v>
      </c>
      <c r="S40" s="83" t="str">
        <f t="shared" si="2"/>
        <v>FLB3432__44543_0.150127314814815</v>
      </c>
      <c r="T40" s="4" t="s">
        <v>2261</v>
      </c>
      <c r="U40" s="83" t="str">
        <f t="shared" si="3"/>
        <v>FLB3342</v>
      </c>
      <c r="V40" s="216" t="b">
        <f t="shared" si="4"/>
        <v>0</v>
      </c>
      <c r="W40" s="83" t="str">
        <f t="shared" si="5"/>
        <v/>
      </c>
    </row>
    <row r="41">
      <c r="A41" s="4" t="s">
        <v>1827</v>
      </c>
      <c r="B41" s="144">
        <v>44543.0</v>
      </c>
      <c r="C41" s="115">
        <v>0.09225694444444445</v>
      </c>
      <c r="D41" s="4"/>
      <c r="E41" s="4"/>
      <c r="F41" s="4"/>
      <c r="G41" s="4"/>
      <c r="H41" s="151"/>
      <c r="I41" s="4"/>
      <c r="J41" s="4"/>
      <c r="K41" s="4" t="s">
        <v>622</v>
      </c>
      <c r="L41" s="144">
        <v>44543.0</v>
      </c>
      <c r="M41" s="115">
        <v>0.5098032407407408</v>
      </c>
      <c r="N41" s="4"/>
      <c r="O41" s="4"/>
      <c r="P41" s="132"/>
      <c r="Q41" s="4"/>
      <c r="R41" s="128">
        <f t="shared" si="1"/>
        <v>0</v>
      </c>
      <c r="S41" s="83" t="str">
        <f t="shared" si="2"/>
        <v>FLB3764__44543_0.0922569444444445</v>
      </c>
      <c r="T41" s="4" t="s">
        <v>2262</v>
      </c>
      <c r="U41" s="83" t="str">
        <f t="shared" si="3"/>
        <v>FLB3343</v>
      </c>
      <c r="V41" s="216" t="b">
        <f t="shared" si="4"/>
        <v>0</v>
      </c>
      <c r="W41" s="83" t="str">
        <f t="shared" si="5"/>
        <v/>
      </c>
    </row>
    <row r="42">
      <c r="A42" s="4" t="s">
        <v>1822</v>
      </c>
      <c r="B42" s="144">
        <v>44540.0</v>
      </c>
      <c r="C42" s="115">
        <v>0.2970833333333333</v>
      </c>
      <c r="D42" s="4"/>
      <c r="E42" s="4"/>
      <c r="F42" s="4"/>
      <c r="G42" s="4"/>
      <c r="H42" s="151"/>
      <c r="I42" s="4"/>
      <c r="J42" s="4"/>
      <c r="K42" s="4" t="s">
        <v>622</v>
      </c>
      <c r="L42" s="144">
        <v>44540.0</v>
      </c>
      <c r="M42" s="115">
        <v>0.48641203703703706</v>
      </c>
      <c r="N42" s="4"/>
      <c r="O42" s="4"/>
      <c r="P42" s="132"/>
      <c r="Q42" s="4"/>
      <c r="R42" s="128">
        <f t="shared" si="1"/>
        <v>0</v>
      </c>
      <c r="S42" s="83" t="str">
        <f t="shared" si="2"/>
        <v>FLB3383__44540_0.297083333333333</v>
      </c>
      <c r="T42" s="4" t="s">
        <v>2263</v>
      </c>
      <c r="U42" s="83" t="str">
        <f t="shared" si="3"/>
        <v>FLB3371</v>
      </c>
      <c r="V42" s="216" t="b">
        <f t="shared" si="4"/>
        <v>0</v>
      </c>
      <c r="W42" s="83" t="str">
        <f t="shared" si="5"/>
        <v/>
      </c>
    </row>
    <row r="43">
      <c r="A43" s="4" t="s">
        <v>1820</v>
      </c>
      <c r="B43" s="144">
        <v>44540.0</v>
      </c>
      <c r="C43" s="115">
        <v>0.2955787037037037</v>
      </c>
      <c r="D43" s="4"/>
      <c r="E43" s="4"/>
      <c r="F43" s="4"/>
      <c r="G43" s="4"/>
      <c r="H43" s="151"/>
      <c r="I43" s="4"/>
      <c r="J43" s="4"/>
      <c r="K43" s="4" t="s">
        <v>271</v>
      </c>
      <c r="L43" s="4"/>
      <c r="M43" s="4"/>
      <c r="N43" s="4"/>
      <c r="O43" s="4"/>
      <c r="P43" s="132"/>
      <c r="Q43" s="4"/>
      <c r="R43" s="128">
        <f t="shared" si="1"/>
        <v>0</v>
      </c>
      <c r="S43" s="83" t="str">
        <f t="shared" si="2"/>
        <v>FLB3374__44540_0.295578703703704</v>
      </c>
      <c r="T43" s="4" t="s">
        <v>2264</v>
      </c>
      <c r="U43" s="83" t="str">
        <f t="shared" si="3"/>
        <v>FLB3372</v>
      </c>
      <c r="V43" s="216" t="b">
        <f t="shared" si="4"/>
        <v>0</v>
      </c>
      <c r="W43" s="83" t="str">
        <f t="shared" si="5"/>
        <v/>
      </c>
    </row>
    <row r="44">
      <c r="A44" s="4" t="s">
        <v>1812</v>
      </c>
      <c r="B44" s="144">
        <v>44540.0</v>
      </c>
      <c r="C44" s="115">
        <v>0.2922106481481481</v>
      </c>
      <c r="D44" s="4"/>
      <c r="E44" s="4"/>
      <c r="F44" s="4"/>
      <c r="G44" s="4"/>
      <c r="H44" s="151"/>
      <c r="I44" s="4"/>
      <c r="J44" s="4"/>
      <c r="K44" s="4" t="s">
        <v>622</v>
      </c>
      <c r="L44" s="144">
        <v>44540.0</v>
      </c>
      <c r="M44" s="115">
        <v>0.48641203703703706</v>
      </c>
      <c r="N44" s="4"/>
      <c r="O44" s="4"/>
      <c r="P44" s="132"/>
      <c r="Q44" s="4"/>
      <c r="R44" s="128">
        <f t="shared" si="1"/>
        <v>0</v>
      </c>
      <c r="S44" s="83" t="str">
        <f t="shared" si="2"/>
        <v>FLB3430__44540_0.292210648148148</v>
      </c>
      <c r="T44" s="4" t="s">
        <v>2265</v>
      </c>
      <c r="U44" s="83" t="str">
        <f t="shared" si="3"/>
        <v>FLB3374</v>
      </c>
      <c r="V44" s="216" t="b">
        <f t="shared" si="4"/>
        <v>0</v>
      </c>
      <c r="W44" s="83" t="str">
        <f t="shared" si="5"/>
        <v/>
      </c>
    </row>
    <row r="45">
      <c r="A45" s="4" t="s">
        <v>1805</v>
      </c>
      <c r="B45" s="144">
        <v>44540.0</v>
      </c>
      <c r="C45" s="115">
        <v>0.23255787037037037</v>
      </c>
      <c r="D45" s="4"/>
      <c r="E45" s="4"/>
      <c r="F45" s="4"/>
      <c r="G45" s="4"/>
      <c r="H45" s="151"/>
      <c r="I45" s="4"/>
      <c r="J45" s="4"/>
      <c r="K45" s="4" t="s">
        <v>622</v>
      </c>
      <c r="L45" s="144">
        <v>44540.0</v>
      </c>
      <c r="M45" s="115">
        <v>0.48641203703703706</v>
      </c>
      <c r="N45" s="4"/>
      <c r="O45" s="4"/>
      <c r="P45" s="132"/>
      <c r="Q45" s="4"/>
      <c r="R45" s="128">
        <f t="shared" si="1"/>
        <v>0</v>
      </c>
      <c r="S45" s="83" t="str">
        <f t="shared" si="2"/>
        <v>FLB3581__44540_0.23255787037037</v>
      </c>
      <c r="T45" s="4" t="s">
        <v>2266</v>
      </c>
      <c r="U45" s="83" t="str">
        <f t="shared" si="3"/>
        <v>FLB3376</v>
      </c>
      <c r="V45" s="216" t="b">
        <f t="shared" si="4"/>
        <v>0</v>
      </c>
      <c r="W45" s="83" t="str">
        <f t="shared" si="5"/>
        <v/>
      </c>
    </row>
    <row r="46">
      <c r="A46" s="4" t="s">
        <v>1799</v>
      </c>
      <c r="B46" s="144">
        <v>44540.0</v>
      </c>
      <c r="C46" s="115">
        <v>0.23008101851851853</v>
      </c>
      <c r="D46" s="4"/>
      <c r="E46" s="4"/>
      <c r="F46" s="4"/>
      <c r="G46" s="4"/>
      <c r="H46" s="151"/>
      <c r="I46" s="4"/>
      <c r="J46" s="4"/>
      <c r="K46" s="4" t="s">
        <v>622</v>
      </c>
      <c r="L46" s="144">
        <v>44540.0</v>
      </c>
      <c r="M46" s="115">
        <v>0.48641203703703706</v>
      </c>
      <c r="N46" s="4"/>
      <c r="O46" s="4"/>
      <c r="P46" s="132"/>
      <c r="Q46" s="4"/>
      <c r="R46" s="128">
        <f t="shared" si="1"/>
        <v>0</v>
      </c>
      <c r="S46" s="83" t="str">
        <f t="shared" si="2"/>
        <v>FLB3596__44540_0.230081018518519</v>
      </c>
      <c r="T46" s="4" t="s">
        <v>2267</v>
      </c>
      <c r="U46" s="83" t="str">
        <f t="shared" si="3"/>
        <v>FLB3378</v>
      </c>
      <c r="V46" s="216" t="b">
        <f t="shared" si="4"/>
        <v>0</v>
      </c>
      <c r="W46" s="83" t="str">
        <f t="shared" si="5"/>
        <v/>
      </c>
    </row>
    <row r="47">
      <c r="A47" s="4" t="s">
        <v>1795</v>
      </c>
      <c r="B47" s="144">
        <v>44540.0</v>
      </c>
      <c r="C47" s="115">
        <v>0.22672453703703704</v>
      </c>
      <c r="D47" s="4"/>
      <c r="E47" s="4"/>
      <c r="F47" s="4"/>
      <c r="G47" s="4"/>
      <c r="H47" s="151"/>
      <c r="I47" s="4"/>
      <c r="J47" s="4"/>
      <c r="K47" s="4" t="s">
        <v>622</v>
      </c>
      <c r="L47" s="144">
        <v>44540.0</v>
      </c>
      <c r="M47" s="115">
        <v>0.48641203703703706</v>
      </c>
      <c r="N47" s="4"/>
      <c r="O47" s="4"/>
      <c r="P47" s="132"/>
      <c r="Q47" s="4"/>
      <c r="R47" s="128">
        <f t="shared" si="1"/>
        <v>0</v>
      </c>
      <c r="S47" s="83" t="str">
        <f t="shared" si="2"/>
        <v>FLB3131__44540_0.226724537037037</v>
      </c>
      <c r="T47" s="4" t="s">
        <v>2268</v>
      </c>
      <c r="U47" s="83" t="str">
        <f t="shared" si="3"/>
        <v>FLB3379</v>
      </c>
      <c r="V47" s="216" t="b">
        <f t="shared" si="4"/>
        <v>0</v>
      </c>
      <c r="W47" s="83" t="str">
        <f t="shared" si="5"/>
        <v/>
      </c>
    </row>
    <row r="48">
      <c r="A48" s="4" t="s">
        <v>1793</v>
      </c>
      <c r="B48" s="144">
        <v>44540.0</v>
      </c>
      <c r="C48" s="115">
        <v>0.22648148148148148</v>
      </c>
      <c r="D48" s="4"/>
      <c r="E48" s="4"/>
      <c r="F48" s="4"/>
      <c r="G48" s="4"/>
      <c r="H48" s="151"/>
      <c r="I48" s="4"/>
      <c r="J48" s="4"/>
      <c r="K48" s="4" t="s">
        <v>622</v>
      </c>
      <c r="L48" s="144">
        <v>44540.0</v>
      </c>
      <c r="M48" s="115">
        <v>0.48641203703703706</v>
      </c>
      <c r="N48" s="4"/>
      <c r="O48" s="4"/>
      <c r="P48" s="132"/>
      <c r="Q48" s="4"/>
      <c r="R48" s="128">
        <f t="shared" si="1"/>
        <v>0</v>
      </c>
      <c r="S48" s="83" t="str">
        <f t="shared" si="2"/>
        <v>FLB3613__44540_0.226481481481481</v>
      </c>
      <c r="T48" s="4" t="s">
        <v>2269</v>
      </c>
      <c r="U48" s="83" t="str">
        <f t="shared" si="3"/>
        <v>FLB3380</v>
      </c>
      <c r="V48" s="216" t="b">
        <f t="shared" si="4"/>
        <v>0</v>
      </c>
      <c r="W48" s="83" t="str">
        <f t="shared" si="5"/>
        <v/>
      </c>
    </row>
    <row r="49">
      <c r="A49" s="4" t="s">
        <v>1791</v>
      </c>
      <c r="B49" s="144">
        <v>44540.0</v>
      </c>
      <c r="C49" s="115">
        <v>0.22458333333333333</v>
      </c>
      <c r="D49" s="4"/>
      <c r="E49" s="4"/>
      <c r="F49" s="4"/>
      <c r="G49" s="4"/>
      <c r="H49" s="151"/>
      <c r="I49" s="4"/>
      <c r="J49" s="4"/>
      <c r="K49" s="4" t="s">
        <v>622</v>
      </c>
      <c r="L49" s="144">
        <v>44540.0</v>
      </c>
      <c r="M49" s="115">
        <v>0.48641203703703706</v>
      </c>
      <c r="N49" s="4"/>
      <c r="O49" s="4"/>
      <c r="P49" s="132"/>
      <c r="Q49" s="4"/>
      <c r="R49" s="128">
        <f t="shared" si="1"/>
        <v>0</v>
      </c>
      <c r="S49" s="83" t="str">
        <f t="shared" si="2"/>
        <v>FLB3608__44540_0.224583333333333</v>
      </c>
      <c r="T49" s="4" t="s">
        <v>2270</v>
      </c>
      <c r="U49" s="83" t="str">
        <f t="shared" si="3"/>
        <v>FLB3381</v>
      </c>
      <c r="V49" s="216" t="b">
        <f t="shared" si="4"/>
        <v>0</v>
      </c>
      <c r="W49" s="83" t="str">
        <f t="shared" si="5"/>
        <v/>
      </c>
    </row>
    <row r="50">
      <c r="A50" s="4" t="s">
        <v>1787</v>
      </c>
      <c r="B50" s="144">
        <v>44539.0</v>
      </c>
      <c r="C50" s="115">
        <v>0.3163888888888889</v>
      </c>
      <c r="D50" s="4"/>
      <c r="E50" s="4"/>
      <c r="F50" s="4"/>
      <c r="G50" s="4"/>
      <c r="H50" s="151"/>
      <c r="I50" s="4"/>
      <c r="J50" s="4"/>
      <c r="K50" s="4" t="s">
        <v>622</v>
      </c>
      <c r="L50" s="144">
        <v>44539.0</v>
      </c>
      <c r="M50" s="115">
        <v>0.49667824074074074</v>
      </c>
      <c r="N50" s="4"/>
      <c r="O50" s="4"/>
      <c r="P50" s="132"/>
      <c r="Q50" s="4"/>
      <c r="R50" s="128">
        <f t="shared" si="1"/>
        <v>0</v>
      </c>
      <c r="S50" s="83" t="str">
        <f t="shared" si="2"/>
        <v>FLB3759__44539_0.316388888888889</v>
      </c>
      <c r="T50" s="4" t="s">
        <v>2271</v>
      </c>
      <c r="U50" s="83" t="str">
        <f t="shared" si="3"/>
        <v>FLB3382</v>
      </c>
      <c r="V50" s="216" t="b">
        <f t="shared" si="4"/>
        <v>0</v>
      </c>
      <c r="W50" s="83" t="str">
        <f t="shared" si="5"/>
        <v/>
      </c>
    </row>
    <row r="51">
      <c r="A51" s="4" t="s">
        <v>1785</v>
      </c>
      <c r="B51" s="144">
        <v>44539.0</v>
      </c>
      <c r="C51" s="115">
        <v>0.3137037037037037</v>
      </c>
      <c r="D51" s="4"/>
      <c r="E51" s="4"/>
      <c r="F51" s="4"/>
      <c r="G51" s="4"/>
      <c r="H51" s="151"/>
      <c r="I51" s="4"/>
      <c r="J51" s="4"/>
      <c r="K51" s="4" t="s">
        <v>622</v>
      </c>
      <c r="L51" s="144">
        <v>44539.0</v>
      </c>
      <c r="M51" s="115">
        <v>0.49667824074074074</v>
      </c>
      <c r="N51" s="4"/>
      <c r="O51" s="4"/>
      <c r="P51" s="132"/>
      <c r="Q51" s="4"/>
      <c r="R51" s="128">
        <f t="shared" si="1"/>
        <v>0</v>
      </c>
      <c r="S51" s="83" t="str">
        <f t="shared" si="2"/>
        <v>FLB3789__44539_0.313703703703704</v>
      </c>
      <c r="T51" s="4" t="s">
        <v>2272</v>
      </c>
      <c r="U51" s="83" t="str">
        <f t="shared" si="3"/>
        <v>FLB3383</v>
      </c>
      <c r="V51" s="216" t="b">
        <f t="shared" si="4"/>
        <v>0</v>
      </c>
      <c r="W51" s="83" t="str">
        <f t="shared" si="5"/>
        <v/>
      </c>
    </row>
    <row r="52">
      <c r="A52" s="4" t="s">
        <v>1783</v>
      </c>
      <c r="B52" s="144">
        <v>44539.0</v>
      </c>
      <c r="C52" s="115">
        <v>0.3120717592592593</v>
      </c>
      <c r="D52" s="4"/>
      <c r="E52" s="4"/>
      <c r="F52" s="4"/>
      <c r="G52" s="4"/>
      <c r="H52" s="151"/>
      <c r="I52" s="4"/>
      <c r="J52" s="4"/>
      <c r="K52" s="4" t="s">
        <v>622</v>
      </c>
      <c r="L52" s="144">
        <v>44539.0</v>
      </c>
      <c r="M52" s="115">
        <v>0.49667824074074074</v>
      </c>
      <c r="N52" s="4"/>
      <c r="O52" s="4"/>
      <c r="P52" s="132"/>
      <c r="Q52" s="4"/>
      <c r="R52" s="128">
        <f t="shared" si="1"/>
        <v>0</v>
      </c>
      <c r="S52" s="83" t="str">
        <f t="shared" si="2"/>
        <v>FLB3445__44539_0.312071759259259</v>
      </c>
      <c r="T52" s="4" t="s">
        <v>2273</v>
      </c>
      <c r="U52" s="83" t="str">
        <f t="shared" si="3"/>
        <v>FLB3387</v>
      </c>
      <c r="V52" s="216" t="b">
        <f t="shared" si="4"/>
        <v>0</v>
      </c>
      <c r="W52" s="83" t="str">
        <f t="shared" si="5"/>
        <v/>
      </c>
    </row>
    <row r="53">
      <c r="A53" s="4" t="s">
        <v>1781</v>
      </c>
      <c r="B53" s="144">
        <v>44539.0</v>
      </c>
      <c r="C53" s="115">
        <v>0.3117824074074074</v>
      </c>
      <c r="D53" s="4"/>
      <c r="E53" s="4"/>
      <c r="F53" s="4"/>
      <c r="G53" s="4"/>
      <c r="H53" s="151"/>
      <c r="I53" s="4"/>
      <c r="J53" s="4"/>
      <c r="K53" s="4" t="s">
        <v>622</v>
      </c>
      <c r="L53" s="144">
        <v>44539.0</v>
      </c>
      <c r="M53" s="115">
        <v>0.49667824074074074</v>
      </c>
      <c r="N53" s="4"/>
      <c r="O53" s="4"/>
      <c r="P53" s="132"/>
      <c r="Q53" s="4"/>
      <c r="R53" s="128">
        <f t="shared" si="1"/>
        <v>0</v>
      </c>
      <c r="S53" s="83" t="str">
        <f t="shared" si="2"/>
        <v>FLB3387__44539_0.311782407407407</v>
      </c>
      <c r="T53" s="4" t="s">
        <v>2274</v>
      </c>
      <c r="U53" s="83" t="str">
        <f t="shared" si="3"/>
        <v>FLB3388</v>
      </c>
      <c r="V53" s="216" t="b">
        <f t="shared" si="4"/>
        <v>0</v>
      </c>
      <c r="W53" s="83" t="str">
        <f t="shared" si="5"/>
        <v/>
      </c>
    </row>
    <row r="54">
      <c r="A54" s="4" t="s">
        <v>1779</v>
      </c>
      <c r="B54" s="144">
        <v>44539.0</v>
      </c>
      <c r="C54" s="115">
        <v>0.31078703703703703</v>
      </c>
      <c r="D54" s="4"/>
      <c r="E54" s="4"/>
      <c r="F54" s="4"/>
      <c r="G54" s="4"/>
      <c r="H54" s="151"/>
      <c r="I54" s="4"/>
      <c r="J54" s="4"/>
      <c r="K54" s="4" t="s">
        <v>622</v>
      </c>
      <c r="L54" s="144">
        <v>44539.0</v>
      </c>
      <c r="M54" s="115">
        <v>0.49667824074074074</v>
      </c>
      <c r="N54" s="4"/>
      <c r="O54" s="4"/>
      <c r="P54" s="132"/>
      <c r="Q54" s="4"/>
      <c r="R54" s="128">
        <f t="shared" si="1"/>
        <v>0</v>
      </c>
      <c r="S54" s="83" t="str">
        <f t="shared" si="2"/>
        <v>FLB3426__44539_0.310787037037037</v>
      </c>
      <c r="T54" s="4" t="s">
        <v>2275</v>
      </c>
      <c r="U54" s="83" t="str">
        <f t="shared" si="3"/>
        <v>FLB3389</v>
      </c>
      <c r="V54" s="216" t="b">
        <f t="shared" si="4"/>
        <v>0</v>
      </c>
      <c r="W54" s="83" t="str">
        <f t="shared" si="5"/>
        <v/>
      </c>
    </row>
    <row r="55">
      <c r="A55" s="4" t="s">
        <v>1765</v>
      </c>
      <c r="B55" s="144">
        <v>44539.0</v>
      </c>
      <c r="C55" s="115">
        <v>0.2282986111111111</v>
      </c>
      <c r="D55" s="4"/>
      <c r="E55" s="4"/>
      <c r="F55" s="4"/>
      <c r="G55" s="4"/>
      <c r="H55" s="151"/>
      <c r="I55" s="4"/>
      <c r="J55" s="4"/>
      <c r="K55" s="4" t="s">
        <v>622</v>
      </c>
      <c r="L55" s="144">
        <v>44539.0</v>
      </c>
      <c r="M55" s="115">
        <v>0.49667824074074074</v>
      </c>
      <c r="N55" s="4"/>
      <c r="O55" s="4"/>
      <c r="P55" s="132"/>
      <c r="Q55" s="4"/>
      <c r="R55" s="128">
        <f t="shared" si="1"/>
        <v>0</v>
      </c>
      <c r="S55" s="83" t="str">
        <f t="shared" si="2"/>
        <v>FLB3775__44539_0.228298611111111</v>
      </c>
      <c r="T55" s="4" t="s">
        <v>2276</v>
      </c>
      <c r="U55" s="83" t="str">
        <f t="shared" si="3"/>
        <v>FLB3426</v>
      </c>
      <c r="V55" s="216" t="b">
        <f t="shared" si="4"/>
        <v>0</v>
      </c>
      <c r="W55" s="83" t="str">
        <f t="shared" si="5"/>
        <v/>
      </c>
    </row>
    <row r="56">
      <c r="A56" s="4" t="s">
        <v>1759</v>
      </c>
      <c r="B56" s="144">
        <v>44539.0</v>
      </c>
      <c r="C56" s="115">
        <v>0.21834490740740742</v>
      </c>
      <c r="D56" s="4"/>
      <c r="E56" s="4"/>
      <c r="F56" s="4"/>
      <c r="G56" s="4"/>
      <c r="H56" s="151"/>
      <c r="I56" s="4"/>
      <c r="J56" s="4"/>
      <c r="K56" s="4" t="s">
        <v>622</v>
      </c>
      <c r="L56" s="144">
        <v>44539.0</v>
      </c>
      <c r="M56" s="115">
        <v>0.49667824074074074</v>
      </c>
      <c r="N56" s="4"/>
      <c r="O56" s="4"/>
      <c r="P56" s="132"/>
      <c r="Q56" s="4"/>
      <c r="R56" s="128">
        <f t="shared" si="1"/>
        <v>0</v>
      </c>
      <c r="S56" s="83" t="str">
        <f t="shared" si="2"/>
        <v>FLB3376__44539_0.218344907407407</v>
      </c>
      <c r="T56" s="4" t="s">
        <v>2277</v>
      </c>
      <c r="U56" s="83" t="str">
        <f t="shared" si="3"/>
        <v>FLB3427</v>
      </c>
      <c r="V56" s="216" t="b">
        <f t="shared" si="4"/>
        <v>0</v>
      </c>
      <c r="W56" s="83" t="str">
        <f t="shared" si="5"/>
        <v/>
      </c>
    </row>
    <row r="57">
      <c r="A57" s="4" t="s">
        <v>1757</v>
      </c>
      <c r="B57" s="144">
        <v>44539.0</v>
      </c>
      <c r="C57" s="115">
        <v>0.21797453703703704</v>
      </c>
      <c r="D57" s="4"/>
      <c r="E57" s="4"/>
      <c r="F57" s="4"/>
      <c r="G57" s="4"/>
      <c r="H57" s="151"/>
      <c r="I57" s="4"/>
      <c r="J57" s="4"/>
      <c r="K57" s="4" t="s">
        <v>622</v>
      </c>
      <c r="L57" s="144">
        <v>44539.0</v>
      </c>
      <c r="M57" s="115">
        <v>0.49666666666666665</v>
      </c>
      <c r="N57" s="4"/>
      <c r="O57" s="4"/>
      <c r="P57" s="132"/>
      <c r="Q57" s="4"/>
      <c r="R57" s="128">
        <f t="shared" si="1"/>
        <v>0</v>
      </c>
      <c r="S57" s="83" t="str">
        <f t="shared" si="2"/>
        <v>FLB3781__44539_0.217974537037037</v>
      </c>
      <c r="T57" s="4" t="s">
        <v>2278</v>
      </c>
      <c r="U57" s="83" t="str">
        <f t="shared" si="3"/>
        <v>FLB3430</v>
      </c>
      <c r="V57" s="216" t="b">
        <f t="shared" si="4"/>
        <v>0</v>
      </c>
      <c r="W57" s="83" t="str">
        <f t="shared" si="5"/>
        <v/>
      </c>
    </row>
    <row r="58">
      <c r="A58" s="4" t="s">
        <v>1755</v>
      </c>
      <c r="B58" s="144">
        <v>44539.0</v>
      </c>
      <c r="C58" s="115">
        <v>0.19402777777777777</v>
      </c>
      <c r="D58" s="4"/>
      <c r="E58" s="4"/>
      <c r="F58" s="4"/>
      <c r="G58" s="4"/>
      <c r="H58" s="151"/>
      <c r="I58" s="4"/>
      <c r="J58" s="4"/>
      <c r="K58" s="4" t="s">
        <v>622</v>
      </c>
      <c r="L58" s="144">
        <v>44539.0</v>
      </c>
      <c r="M58" s="115">
        <v>0.49666666666666665</v>
      </c>
      <c r="N58" s="4"/>
      <c r="O58" s="4"/>
      <c r="P58" s="132"/>
      <c r="Q58" s="4"/>
      <c r="R58" s="128">
        <f t="shared" si="1"/>
        <v>0</v>
      </c>
      <c r="S58" s="83" t="str">
        <f t="shared" si="2"/>
        <v>FLB3609__44539_0.194027777777778</v>
      </c>
      <c r="T58" s="4" t="s">
        <v>2279</v>
      </c>
      <c r="U58" s="83" t="str">
        <f t="shared" si="3"/>
        <v>FLB3431</v>
      </c>
      <c r="V58" s="216" t="b">
        <f t="shared" si="4"/>
        <v>0</v>
      </c>
      <c r="W58" s="83" t="str">
        <f t="shared" si="5"/>
        <v/>
      </c>
    </row>
    <row r="59">
      <c r="A59" s="4" t="s">
        <v>1751</v>
      </c>
      <c r="B59" s="144">
        <v>44538.0</v>
      </c>
      <c r="C59" s="115">
        <v>0.31957175925925924</v>
      </c>
      <c r="D59" s="4"/>
      <c r="E59" s="4"/>
      <c r="F59" s="4"/>
      <c r="G59" s="4"/>
      <c r="H59" s="151"/>
      <c r="I59" s="4"/>
      <c r="J59" s="4"/>
      <c r="K59" s="4" t="s">
        <v>622</v>
      </c>
      <c r="L59" s="144">
        <v>44538.0</v>
      </c>
      <c r="M59" s="115">
        <v>0.4005324074074074</v>
      </c>
      <c r="N59" s="4"/>
      <c r="O59" s="4"/>
      <c r="P59" s="132"/>
      <c r="Q59" s="4"/>
      <c r="R59" s="128">
        <f t="shared" si="1"/>
        <v>0</v>
      </c>
      <c r="S59" s="83" t="str">
        <f t="shared" si="2"/>
        <v>FLB3382__44538_0.319571759259259</v>
      </c>
      <c r="T59" s="4" t="s">
        <v>2280</v>
      </c>
      <c r="U59" s="83" t="str">
        <f t="shared" si="3"/>
        <v>FLB3432</v>
      </c>
      <c r="V59" s="216" t="b">
        <f t="shared" si="4"/>
        <v>0</v>
      </c>
      <c r="W59" s="83" t="str">
        <f t="shared" si="5"/>
        <v/>
      </c>
    </row>
    <row r="60">
      <c r="A60" s="4" t="s">
        <v>1749</v>
      </c>
      <c r="B60" s="144">
        <v>44538.0</v>
      </c>
      <c r="C60" s="115">
        <v>0.22369212962962962</v>
      </c>
      <c r="D60" s="4"/>
      <c r="E60" s="4"/>
      <c r="F60" s="4"/>
      <c r="G60" s="4"/>
      <c r="H60" s="151"/>
      <c r="I60" s="4"/>
      <c r="J60" s="4"/>
      <c r="K60" s="4" t="s">
        <v>622</v>
      </c>
      <c r="L60" s="144">
        <v>44538.0</v>
      </c>
      <c r="M60" s="115">
        <v>0.4005324074074074</v>
      </c>
      <c r="N60" s="4"/>
      <c r="O60" s="4"/>
      <c r="P60" s="132"/>
      <c r="Q60" s="4"/>
      <c r="R60" s="128">
        <f t="shared" si="1"/>
        <v>0</v>
      </c>
      <c r="S60" s="83" t="str">
        <f t="shared" si="2"/>
        <v>FLB3389__44538_0.22369212962963</v>
      </c>
      <c r="T60" s="4" t="s">
        <v>2281</v>
      </c>
      <c r="U60" s="83" t="str">
        <f t="shared" si="3"/>
        <v>FLB3433</v>
      </c>
      <c r="V60" s="216" t="b">
        <f t="shared" si="4"/>
        <v>0</v>
      </c>
      <c r="W60" s="83" t="str">
        <f t="shared" si="5"/>
        <v/>
      </c>
    </row>
    <row r="61">
      <c r="A61" s="4" t="s">
        <v>1743</v>
      </c>
      <c r="B61" s="144">
        <v>44537.0</v>
      </c>
      <c r="C61" s="115">
        <v>0.4013541666666667</v>
      </c>
      <c r="D61" s="4"/>
      <c r="E61" s="4"/>
      <c r="F61" s="4"/>
      <c r="G61" s="4"/>
      <c r="H61" s="151"/>
      <c r="I61" s="4"/>
      <c r="J61" s="4"/>
      <c r="K61" s="4" t="s">
        <v>622</v>
      </c>
      <c r="L61" s="144">
        <v>44537.0</v>
      </c>
      <c r="M61" s="115">
        <v>0.5118287037037037</v>
      </c>
      <c r="N61" s="4"/>
      <c r="O61" s="4"/>
      <c r="P61" s="132"/>
      <c r="Q61" s="4"/>
      <c r="R61" s="128">
        <f t="shared" si="1"/>
        <v>0</v>
      </c>
      <c r="S61" s="83" t="str">
        <f t="shared" si="2"/>
        <v>FLB3440__44537_0.401354166666667</v>
      </c>
      <c r="T61" s="4" t="s">
        <v>2282</v>
      </c>
      <c r="U61" s="83" t="str">
        <f t="shared" si="3"/>
        <v>FLB3434</v>
      </c>
      <c r="V61" s="216" t="b">
        <f t="shared" si="4"/>
        <v>0</v>
      </c>
      <c r="W61" s="83" t="str">
        <f t="shared" si="5"/>
        <v/>
      </c>
    </row>
    <row r="62">
      <c r="A62" s="4" t="s">
        <v>1741</v>
      </c>
      <c r="B62" s="144">
        <v>44537.0</v>
      </c>
      <c r="C62" s="115">
        <v>0.3943402777777778</v>
      </c>
      <c r="D62" s="4"/>
      <c r="E62" s="4"/>
      <c r="F62" s="4"/>
      <c r="G62" s="4"/>
      <c r="H62" s="151"/>
      <c r="I62" s="4"/>
      <c r="J62" s="4"/>
      <c r="K62" s="4" t="s">
        <v>622</v>
      </c>
      <c r="L62" s="144">
        <v>44537.0</v>
      </c>
      <c r="M62" s="115">
        <v>0.5118287037037037</v>
      </c>
      <c r="N62" s="4"/>
      <c r="O62" s="4"/>
      <c r="P62" s="132"/>
      <c r="Q62" s="4"/>
      <c r="R62" s="128">
        <f t="shared" si="1"/>
        <v>0</v>
      </c>
      <c r="S62" s="83" t="str">
        <f t="shared" si="2"/>
        <v>FLB3753__44537_0.394340277777778</v>
      </c>
      <c r="T62" s="4" t="s">
        <v>2283</v>
      </c>
      <c r="U62" s="83" t="str">
        <f t="shared" si="3"/>
        <v>FLB3438</v>
      </c>
      <c r="V62" s="216" t="b">
        <f t="shared" si="4"/>
        <v>0</v>
      </c>
      <c r="W62" s="83" t="str">
        <f t="shared" si="5"/>
        <v/>
      </c>
    </row>
    <row r="63">
      <c r="A63" s="4" t="s">
        <v>1739</v>
      </c>
      <c r="B63" s="144">
        <v>44537.0</v>
      </c>
      <c r="C63" s="115">
        <v>0.37193287037037037</v>
      </c>
      <c r="D63" s="4"/>
      <c r="E63" s="4"/>
      <c r="F63" s="4"/>
      <c r="G63" s="4"/>
      <c r="H63" s="151"/>
      <c r="I63" s="4"/>
      <c r="J63" s="4"/>
      <c r="K63" s="4" t="s">
        <v>622</v>
      </c>
      <c r="L63" s="144">
        <v>44537.0</v>
      </c>
      <c r="M63" s="115">
        <v>0.5118287037037037</v>
      </c>
      <c r="N63" s="4"/>
      <c r="O63" s="4"/>
      <c r="P63" s="132"/>
      <c r="Q63" s="4"/>
      <c r="R63" s="128">
        <f t="shared" si="1"/>
        <v>0</v>
      </c>
      <c r="S63" s="83" t="str">
        <f t="shared" si="2"/>
        <v>FLB3784__44537_0.37193287037037</v>
      </c>
      <c r="T63" s="4" t="s">
        <v>2284</v>
      </c>
      <c r="U63" s="83" t="str">
        <f t="shared" si="3"/>
        <v>FLB3440</v>
      </c>
      <c r="V63" s="216" t="b">
        <f t="shared" si="4"/>
        <v>0</v>
      </c>
      <c r="W63" s="83" t="str">
        <f t="shared" si="5"/>
        <v/>
      </c>
    </row>
    <row r="64">
      <c r="A64" s="4" t="s">
        <v>1737</v>
      </c>
      <c r="B64" s="144">
        <v>44537.0</v>
      </c>
      <c r="C64" s="115">
        <v>0.318587962962963</v>
      </c>
      <c r="D64" s="4"/>
      <c r="E64" s="4"/>
      <c r="F64" s="4"/>
      <c r="G64" s="4"/>
      <c r="H64" s="151"/>
      <c r="I64" s="4"/>
      <c r="J64" s="4"/>
      <c r="K64" s="4" t="s">
        <v>622</v>
      </c>
      <c r="L64" s="144">
        <v>44537.0</v>
      </c>
      <c r="M64" s="115">
        <v>0.5118287037037037</v>
      </c>
      <c r="N64" s="4"/>
      <c r="O64" s="4"/>
      <c r="P64" s="132"/>
      <c r="Q64" s="4"/>
      <c r="R64" s="128">
        <f t="shared" si="1"/>
        <v>0</v>
      </c>
      <c r="S64" s="83" t="str">
        <f t="shared" si="2"/>
        <v>FLB3381__44537_0.318587962962963</v>
      </c>
      <c r="T64" s="4" t="s">
        <v>2285</v>
      </c>
      <c r="U64" s="83" t="str">
        <f t="shared" si="3"/>
        <v>Flb3444</v>
      </c>
      <c r="V64" s="216" t="b">
        <f t="shared" si="4"/>
        <v>0</v>
      </c>
      <c r="W64" s="83" t="str">
        <f t="shared" si="5"/>
        <v/>
      </c>
    </row>
    <row r="65">
      <c r="A65" s="4" t="s">
        <v>1733</v>
      </c>
      <c r="B65" s="144">
        <v>44537.0</v>
      </c>
      <c r="C65" s="115">
        <v>0.3163078703703704</v>
      </c>
      <c r="D65" s="4"/>
      <c r="E65" s="4"/>
      <c r="F65" s="4"/>
      <c r="G65" s="4"/>
      <c r="H65" s="151"/>
      <c r="I65" s="4"/>
      <c r="J65" s="4"/>
      <c r="K65" s="4" t="s">
        <v>622</v>
      </c>
      <c r="L65" s="144">
        <v>44537.0</v>
      </c>
      <c r="M65" s="115">
        <v>0.5118287037037037</v>
      </c>
      <c r="N65" s="4"/>
      <c r="O65" s="4"/>
      <c r="P65" s="132"/>
      <c r="Q65" s="4"/>
      <c r="R65" s="128">
        <f t="shared" si="1"/>
        <v>0</v>
      </c>
      <c r="S65" s="83" t="str">
        <f t="shared" si="2"/>
        <v>FLB3379__44537_0.31630787037037</v>
      </c>
      <c r="T65" s="4" t="s">
        <v>2286</v>
      </c>
      <c r="U65" s="83" t="str">
        <f t="shared" si="3"/>
        <v>FLB3445</v>
      </c>
      <c r="V65" s="216" t="b">
        <f t="shared" si="4"/>
        <v>0</v>
      </c>
      <c r="W65" s="83" t="str">
        <f t="shared" si="5"/>
        <v/>
      </c>
    </row>
    <row r="66">
      <c r="A66" s="4" t="s">
        <v>1729</v>
      </c>
      <c r="B66" s="144">
        <v>44537.0</v>
      </c>
      <c r="C66" s="115">
        <v>0.31451388888888887</v>
      </c>
      <c r="D66" s="4"/>
      <c r="E66" s="4"/>
      <c r="F66" s="4"/>
      <c r="G66" s="4"/>
      <c r="H66" s="151"/>
      <c r="I66" s="4"/>
      <c r="J66" s="4"/>
      <c r="K66" s="4" t="s">
        <v>622</v>
      </c>
      <c r="L66" s="144">
        <v>44537.0</v>
      </c>
      <c r="M66" s="115">
        <v>0.5118287037037037</v>
      </c>
      <c r="N66" s="4"/>
      <c r="O66" s="4"/>
      <c r="P66" s="132"/>
      <c r="Q66" s="4"/>
      <c r="R66" s="128">
        <f t="shared" si="1"/>
        <v>0</v>
      </c>
      <c r="S66" s="83" t="str">
        <f t="shared" si="2"/>
        <v>FLB3378__44537_0.314513888888889</v>
      </c>
      <c r="T66" s="4" t="s">
        <v>2287</v>
      </c>
      <c r="U66" s="83" t="str">
        <f t="shared" si="3"/>
        <v>FLB3541</v>
      </c>
      <c r="V66" s="216" t="b">
        <f t="shared" si="4"/>
        <v>0</v>
      </c>
      <c r="W66" s="83" t="str">
        <f t="shared" si="5"/>
        <v/>
      </c>
    </row>
    <row r="67">
      <c r="A67" s="4" t="s">
        <v>1723</v>
      </c>
      <c r="B67" s="144">
        <v>44537.0</v>
      </c>
      <c r="C67" s="115">
        <v>0.31166666666666665</v>
      </c>
      <c r="D67" s="4"/>
      <c r="E67" s="4"/>
      <c r="F67" s="4"/>
      <c r="G67" s="4"/>
      <c r="H67" s="151"/>
      <c r="I67" s="4"/>
      <c r="J67" s="4"/>
      <c r="K67" s="4" t="s">
        <v>622</v>
      </c>
      <c r="L67" s="144">
        <v>44537.0</v>
      </c>
      <c r="M67" s="115">
        <v>0.5118287037037037</v>
      </c>
      <c r="N67" s="4"/>
      <c r="O67" s="4"/>
      <c r="P67" s="132"/>
      <c r="Q67" s="4"/>
      <c r="R67" s="128">
        <f t="shared" si="1"/>
        <v>0</v>
      </c>
      <c r="S67" s="83" t="str">
        <f t="shared" si="2"/>
        <v>FLB3751__44537_0.311666666666667</v>
      </c>
      <c r="T67" s="4" t="s">
        <v>2288</v>
      </c>
      <c r="U67" s="83" t="str">
        <f t="shared" si="3"/>
        <v>FLB3544</v>
      </c>
      <c r="V67" s="216" t="b">
        <f t="shared" si="4"/>
        <v>0</v>
      </c>
      <c r="W67" s="83" t="str">
        <f t="shared" si="5"/>
        <v/>
      </c>
    </row>
    <row r="68">
      <c r="A68" s="4" t="s">
        <v>1715</v>
      </c>
      <c r="B68" s="144">
        <v>44537.0</v>
      </c>
      <c r="C68" s="115">
        <v>0.24513888888888888</v>
      </c>
      <c r="D68" s="4"/>
      <c r="E68" s="4"/>
      <c r="F68" s="4"/>
      <c r="G68" s="4"/>
      <c r="H68" s="151"/>
      <c r="I68" s="4"/>
      <c r="J68" s="4"/>
      <c r="K68" s="4" t="s">
        <v>622</v>
      </c>
      <c r="L68" s="144">
        <v>44537.0</v>
      </c>
      <c r="M68" s="115">
        <v>0.5118287037037037</v>
      </c>
      <c r="N68" s="4"/>
      <c r="O68" s="4"/>
      <c r="P68" s="132"/>
      <c r="Q68" s="4"/>
      <c r="R68" s="128">
        <f t="shared" si="1"/>
        <v>0</v>
      </c>
      <c r="S68" s="83" t="str">
        <f t="shared" si="2"/>
        <v>FLB3757__44537_0.245138888888889</v>
      </c>
      <c r="T68" s="4" t="s">
        <v>2289</v>
      </c>
      <c r="U68" s="83" t="str">
        <f t="shared" si="3"/>
        <v>FLB3545</v>
      </c>
      <c r="V68" s="216" t="b">
        <f t="shared" si="4"/>
        <v>0</v>
      </c>
      <c r="W68" s="83" t="str">
        <f t="shared" si="5"/>
        <v/>
      </c>
    </row>
    <row r="69">
      <c r="A69" s="4" t="s">
        <v>1713</v>
      </c>
      <c r="B69" s="144">
        <v>44537.0</v>
      </c>
      <c r="C69" s="115">
        <v>0.24475694444444446</v>
      </c>
      <c r="D69" s="4"/>
      <c r="E69" s="4"/>
      <c r="F69" s="4"/>
      <c r="G69" s="4"/>
      <c r="H69" s="151"/>
      <c r="I69" s="4"/>
      <c r="J69" s="4"/>
      <c r="K69" s="4" t="s">
        <v>622</v>
      </c>
      <c r="L69" s="144">
        <v>44537.0</v>
      </c>
      <c r="M69" s="115">
        <v>0.5118287037037037</v>
      </c>
      <c r="N69" s="4"/>
      <c r="O69" s="4"/>
      <c r="P69" s="132"/>
      <c r="Q69" s="4"/>
      <c r="R69" s="128">
        <f t="shared" si="1"/>
        <v>0</v>
      </c>
      <c r="S69" s="83" t="str">
        <f t="shared" si="2"/>
        <v>FLB3780__44537_0.244756944444444</v>
      </c>
      <c r="T69" s="4" t="s">
        <v>2290</v>
      </c>
      <c r="U69" s="83" t="str">
        <f t="shared" si="3"/>
        <v>FLB3546</v>
      </c>
      <c r="V69" s="216" t="b">
        <f t="shared" si="4"/>
        <v>0</v>
      </c>
      <c r="W69" s="83" t="str">
        <f t="shared" si="5"/>
        <v/>
      </c>
    </row>
    <row r="70">
      <c r="A70" s="4" t="s">
        <v>1711</v>
      </c>
      <c r="B70" s="144">
        <v>44537.0</v>
      </c>
      <c r="C70" s="115">
        <v>0.2417476851851852</v>
      </c>
      <c r="D70" s="4"/>
      <c r="E70" s="4"/>
      <c r="F70" s="4"/>
      <c r="G70" s="4"/>
      <c r="H70" s="151"/>
      <c r="I70" s="4"/>
      <c r="J70" s="4"/>
      <c r="K70" s="4" t="s">
        <v>622</v>
      </c>
      <c r="L70" s="144">
        <v>44537.0</v>
      </c>
      <c r="M70" s="115">
        <v>0.5118287037037037</v>
      </c>
      <c r="N70" s="4"/>
      <c r="O70" s="4"/>
      <c r="P70" s="132"/>
      <c r="Q70" s="4"/>
      <c r="R70" s="128">
        <f t="shared" si="1"/>
        <v>0</v>
      </c>
      <c r="S70" s="83" t="str">
        <f t="shared" si="2"/>
        <v>FLB3758__44537_0.241747685185185</v>
      </c>
      <c r="T70" s="4" t="s">
        <v>2291</v>
      </c>
      <c r="U70" s="83" t="str">
        <f t="shared" si="3"/>
        <v>FLB3548</v>
      </c>
      <c r="V70" s="216" t="b">
        <f t="shared" si="4"/>
        <v>0</v>
      </c>
      <c r="W70" s="83" t="str">
        <f t="shared" si="5"/>
        <v/>
      </c>
    </row>
    <row r="71">
      <c r="A71" s="4" t="s">
        <v>1709</v>
      </c>
      <c r="B71" s="144">
        <v>44537.0</v>
      </c>
      <c r="C71" s="115">
        <v>0.20168981481481482</v>
      </c>
      <c r="D71" s="4"/>
      <c r="E71" s="4"/>
      <c r="F71" s="4"/>
      <c r="G71" s="4"/>
      <c r="H71" s="151"/>
      <c r="I71" s="4"/>
      <c r="J71" s="4"/>
      <c r="K71" s="4" t="s">
        <v>622</v>
      </c>
      <c r="L71" s="144">
        <v>44537.0</v>
      </c>
      <c r="M71" s="115">
        <v>0.5118171296296297</v>
      </c>
      <c r="N71" s="4"/>
      <c r="O71" s="4"/>
      <c r="P71" s="132"/>
      <c r="Q71" s="4"/>
      <c r="R71" s="128">
        <f t="shared" si="1"/>
        <v>0</v>
      </c>
      <c r="S71" s="83" t="str">
        <f t="shared" si="2"/>
        <v>FLB2380__44537_0.201689814814815</v>
      </c>
      <c r="T71" s="4" t="s">
        <v>2292</v>
      </c>
      <c r="U71" s="83" t="str">
        <f t="shared" si="3"/>
        <v>FLB3550</v>
      </c>
      <c r="V71" s="216" t="b">
        <f t="shared" si="4"/>
        <v>0</v>
      </c>
      <c r="W71" s="83" t="str">
        <f t="shared" si="5"/>
        <v/>
      </c>
    </row>
    <row r="72">
      <c r="A72" s="4" t="s">
        <v>1704</v>
      </c>
      <c r="B72" s="144">
        <v>44536.0</v>
      </c>
      <c r="C72" s="115">
        <v>0.3456712962962963</v>
      </c>
      <c r="D72" s="4"/>
      <c r="E72" s="4"/>
      <c r="F72" s="4"/>
      <c r="G72" s="4"/>
      <c r="H72" s="151"/>
      <c r="I72" s="4"/>
      <c r="J72" s="4"/>
      <c r="K72" s="4" t="s">
        <v>622</v>
      </c>
      <c r="L72" s="144">
        <v>44536.0</v>
      </c>
      <c r="M72" s="115">
        <v>0.5064699074074074</v>
      </c>
      <c r="N72" s="4"/>
      <c r="O72" s="4"/>
      <c r="P72" s="132"/>
      <c r="Q72" s="4"/>
      <c r="R72" s="128">
        <f t="shared" si="1"/>
        <v>0</v>
      </c>
      <c r="S72" s="83" t="str">
        <f t="shared" si="2"/>
        <v>FLB2720__44536_0.345671296296296</v>
      </c>
      <c r="T72" s="4" t="s">
        <v>2293</v>
      </c>
      <c r="U72" s="83" t="str">
        <f t="shared" si="3"/>
        <v>FLB3571</v>
      </c>
      <c r="V72" s="216" t="b">
        <f t="shared" si="4"/>
        <v>0</v>
      </c>
      <c r="W72" s="83" t="str">
        <f t="shared" si="5"/>
        <v/>
      </c>
    </row>
    <row r="73">
      <c r="A73" s="4" t="s">
        <v>1702</v>
      </c>
      <c r="B73" s="144">
        <v>44536.0</v>
      </c>
      <c r="C73" s="115">
        <v>0.3443981481481482</v>
      </c>
      <c r="D73" s="4"/>
      <c r="E73" s="4"/>
      <c r="F73" s="4"/>
      <c r="G73" s="4"/>
      <c r="H73" s="151"/>
      <c r="I73" s="4"/>
      <c r="J73" s="4"/>
      <c r="K73" s="4" t="s">
        <v>622</v>
      </c>
      <c r="L73" s="144">
        <v>44536.0</v>
      </c>
      <c r="M73" s="115">
        <v>0.5064699074074074</v>
      </c>
      <c r="N73" s="4"/>
      <c r="O73" s="4"/>
      <c r="P73" s="132"/>
      <c r="Q73" s="4"/>
      <c r="R73" s="128">
        <f t="shared" si="1"/>
        <v>0</v>
      </c>
      <c r="S73" s="83" t="str">
        <f t="shared" si="2"/>
        <v>FLB3587__44536_0.344398148148148</v>
      </c>
      <c r="T73" s="4" t="s">
        <v>2294</v>
      </c>
      <c r="U73" s="83" t="str">
        <f t="shared" si="3"/>
        <v>FLB3577</v>
      </c>
      <c r="V73" s="216" t="b">
        <f t="shared" si="4"/>
        <v>0</v>
      </c>
      <c r="W73" s="83" t="str">
        <f t="shared" si="5"/>
        <v/>
      </c>
    </row>
    <row r="74">
      <c r="A74" s="4" t="s">
        <v>1700</v>
      </c>
      <c r="B74" s="144">
        <v>44536.0</v>
      </c>
      <c r="C74" s="115">
        <v>0.3421064814814815</v>
      </c>
      <c r="D74" s="4"/>
      <c r="E74" s="4"/>
      <c r="F74" s="4"/>
      <c r="G74" s="4"/>
      <c r="H74" s="151"/>
      <c r="I74" s="4"/>
      <c r="J74" s="4"/>
      <c r="K74" s="4" t="s">
        <v>622</v>
      </c>
      <c r="L74" s="144">
        <v>44536.0</v>
      </c>
      <c r="M74" s="115">
        <v>0.5064699074074074</v>
      </c>
      <c r="N74" s="4"/>
      <c r="O74" s="4"/>
      <c r="P74" s="132"/>
      <c r="Q74" s="4"/>
      <c r="R74" s="128">
        <f t="shared" si="1"/>
        <v>0</v>
      </c>
      <c r="S74" s="83" t="str">
        <f t="shared" si="2"/>
        <v>FLB3620__44536_0.342106481481482</v>
      </c>
      <c r="T74" s="4" t="s">
        <v>2295</v>
      </c>
      <c r="U74" s="83" t="str">
        <f t="shared" si="3"/>
        <v>FLB3581</v>
      </c>
      <c r="V74" s="216" t="b">
        <f t="shared" si="4"/>
        <v>0</v>
      </c>
      <c r="W74" s="83" t="str">
        <f t="shared" si="5"/>
        <v/>
      </c>
    </row>
    <row r="75">
      <c r="A75" s="4" t="s">
        <v>1698</v>
      </c>
      <c r="B75" s="144">
        <v>44536.0</v>
      </c>
      <c r="C75" s="115">
        <v>0.34055555555555556</v>
      </c>
      <c r="D75" s="4"/>
      <c r="E75" s="4"/>
      <c r="F75" s="4"/>
      <c r="G75" s="4"/>
      <c r="H75" s="151"/>
      <c r="I75" s="4"/>
      <c r="J75" s="4"/>
      <c r="K75" s="4" t="s">
        <v>622</v>
      </c>
      <c r="L75" s="144">
        <v>44536.0</v>
      </c>
      <c r="M75" s="115">
        <v>0.5064699074074074</v>
      </c>
      <c r="N75" s="4"/>
      <c r="O75" s="4"/>
      <c r="P75" s="132"/>
      <c r="Q75" s="4"/>
      <c r="R75" s="128">
        <f t="shared" si="1"/>
        <v>0</v>
      </c>
      <c r="S75" s="83" t="str">
        <f t="shared" si="2"/>
        <v>FLB3137__44536_0.340555555555556</v>
      </c>
      <c r="T75" s="4" t="s">
        <v>2296</v>
      </c>
      <c r="U75" s="83" t="str">
        <f t="shared" si="3"/>
        <v>FLB3584</v>
      </c>
      <c r="V75" s="216" t="b">
        <f t="shared" si="4"/>
        <v>0</v>
      </c>
      <c r="W75" s="83" t="str">
        <f t="shared" si="5"/>
        <v/>
      </c>
    </row>
    <row r="76">
      <c r="A76" s="4" t="s">
        <v>1690</v>
      </c>
      <c r="B76" s="144">
        <v>44536.0</v>
      </c>
      <c r="C76" s="115">
        <v>0.3315625</v>
      </c>
      <c r="D76" s="4"/>
      <c r="E76" s="4"/>
      <c r="F76" s="4"/>
      <c r="G76" s="4"/>
      <c r="H76" s="151"/>
      <c r="I76" s="4"/>
      <c r="J76" s="4"/>
      <c r="K76" s="4" t="s">
        <v>622</v>
      </c>
      <c r="L76" s="144">
        <v>44536.0</v>
      </c>
      <c r="M76" s="115">
        <v>0.5064699074074074</v>
      </c>
      <c r="N76" s="4"/>
      <c r="O76" s="4"/>
      <c r="P76" s="132"/>
      <c r="Q76" s="4"/>
      <c r="R76" s="128">
        <f t="shared" si="1"/>
        <v>0</v>
      </c>
      <c r="S76" s="83" t="str">
        <f t="shared" si="2"/>
        <v>FLB3588__44536_0.3315625</v>
      </c>
      <c r="T76" s="4" t="s">
        <v>2297</v>
      </c>
      <c r="U76" s="83" t="str">
        <f t="shared" si="3"/>
        <v>FLB3585</v>
      </c>
      <c r="V76" s="216" t="b">
        <f t="shared" si="4"/>
        <v>0</v>
      </c>
      <c r="W76" s="83" t="str">
        <f t="shared" si="5"/>
        <v/>
      </c>
    </row>
    <row r="77">
      <c r="A77" s="4" t="s">
        <v>1688</v>
      </c>
      <c r="B77" s="144">
        <v>44536.0</v>
      </c>
      <c r="C77" s="115">
        <v>0.33121527777777776</v>
      </c>
      <c r="D77" s="4"/>
      <c r="E77" s="4"/>
      <c r="F77" s="4"/>
      <c r="G77" s="4"/>
      <c r="H77" s="151"/>
      <c r="I77" s="4"/>
      <c r="J77" s="4"/>
      <c r="K77" s="4" t="s">
        <v>622</v>
      </c>
      <c r="L77" s="144">
        <v>44536.0</v>
      </c>
      <c r="M77" s="115">
        <v>0.5064699074074074</v>
      </c>
      <c r="N77" s="4"/>
      <c r="O77" s="4"/>
      <c r="P77" s="132"/>
      <c r="Q77" s="4"/>
      <c r="R77" s="128">
        <f t="shared" si="1"/>
        <v>0</v>
      </c>
      <c r="S77" s="83" t="str">
        <f t="shared" si="2"/>
        <v>FLB3584__44536_0.331215277777778</v>
      </c>
      <c r="T77" s="4" t="s">
        <v>2298</v>
      </c>
      <c r="U77" s="83" t="str">
        <f t="shared" si="3"/>
        <v>FLB3587</v>
      </c>
      <c r="V77" s="216" t="b">
        <f t="shared" si="4"/>
        <v>0</v>
      </c>
      <c r="W77" s="83" t="str">
        <f t="shared" si="5"/>
        <v/>
      </c>
    </row>
    <row r="78">
      <c r="A78" s="4" t="s">
        <v>1679</v>
      </c>
      <c r="B78" s="144">
        <v>44536.0</v>
      </c>
      <c r="C78" s="115">
        <v>0.3284375</v>
      </c>
      <c r="D78" s="4"/>
      <c r="E78" s="4"/>
      <c r="F78" s="4"/>
      <c r="G78" s="4"/>
      <c r="H78" s="151"/>
      <c r="I78" s="4"/>
      <c r="J78" s="4"/>
      <c r="K78" s="4" t="s">
        <v>622</v>
      </c>
      <c r="L78" s="144">
        <v>44536.0</v>
      </c>
      <c r="M78" s="115">
        <v>0.5064699074074074</v>
      </c>
      <c r="N78" s="4"/>
      <c r="O78" s="4"/>
      <c r="P78" s="132"/>
      <c r="Q78" s="4"/>
      <c r="R78" s="128">
        <f t="shared" si="1"/>
        <v>0</v>
      </c>
      <c r="S78" s="83" t="str">
        <f t="shared" si="2"/>
        <v>FLB3598__44536_0.3284375</v>
      </c>
      <c r="T78" s="4" t="s">
        <v>2299</v>
      </c>
      <c r="U78" s="83" t="str">
        <f t="shared" si="3"/>
        <v>FLB3588</v>
      </c>
      <c r="V78" s="216" t="b">
        <f t="shared" si="4"/>
        <v>0</v>
      </c>
      <c r="W78" s="83" t="str">
        <f t="shared" si="5"/>
        <v/>
      </c>
    </row>
    <row r="79">
      <c r="A79" s="4" t="s">
        <v>1673</v>
      </c>
      <c r="B79" s="144">
        <v>44536.0</v>
      </c>
      <c r="C79" s="115">
        <v>0.3258564814814815</v>
      </c>
      <c r="D79" s="4"/>
      <c r="E79" s="4"/>
      <c r="F79" s="4"/>
      <c r="G79" s="4"/>
      <c r="H79" s="151"/>
      <c r="I79" s="4"/>
      <c r="J79" s="4"/>
      <c r="K79" s="4" t="s">
        <v>622</v>
      </c>
      <c r="L79" s="144">
        <v>44536.0</v>
      </c>
      <c r="M79" s="115">
        <v>0.5064699074074074</v>
      </c>
      <c r="N79" s="4"/>
      <c r="O79" s="4"/>
      <c r="P79" s="132"/>
      <c r="Q79" s="4"/>
      <c r="R79" s="128">
        <f t="shared" si="1"/>
        <v>0</v>
      </c>
      <c r="S79" s="83" t="str">
        <f t="shared" si="2"/>
        <v>FLB3129__44536_0.325856481481482</v>
      </c>
      <c r="T79" s="4" t="s">
        <v>2300</v>
      </c>
      <c r="U79" s="83" t="str">
        <f t="shared" si="3"/>
        <v>FLB3591</v>
      </c>
      <c r="V79" s="216" t="b">
        <f t="shared" si="4"/>
        <v>0</v>
      </c>
      <c r="W79" s="83" t="str">
        <f t="shared" si="5"/>
        <v/>
      </c>
    </row>
    <row r="80">
      <c r="A80" s="4" t="s">
        <v>1669</v>
      </c>
      <c r="B80" s="144">
        <v>44536.0</v>
      </c>
      <c r="C80" s="115">
        <v>0.26599537037037035</v>
      </c>
      <c r="D80" s="4"/>
      <c r="E80" s="4"/>
      <c r="F80" s="4"/>
      <c r="G80" s="4"/>
      <c r="H80" s="151"/>
      <c r="I80" s="4"/>
      <c r="J80" s="4"/>
      <c r="K80" s="4" t="s">
        <v>622</v>
      </c>
      <c r="L80" s="144">
        <v>44536.0</v>
      </c>
      <c r="M80" s="115">
        <v>0.5064699074074074</v>
      </c>
      <c r="N80" s="4"/>
      <c r="O80" s="4"/>
      <c r="P80" s="132"/>
      <c r="Q80" s="4"/>
      <c r="R80" s="128">
        <f t="shared" si="1"/>
        <v>0</v>
      </c>
      <c r="S80" s="83" t="str">
        <f t="shared" si="2"/>
        <v>FLB3144__44536_0.26599537037037</v>
      </c>
      <c r="T80" s="4" t="s">
        <v>2301</v>
      </c>
      <c r="U80" s="83" t="str">
        <f t="shared" si="3"/>
        <v>FLB3592</v>
      </c>
      <c r="V80" s="216" t="b">
        <f t="shared" si="4"/>
        <v>0</v>
      </c>
      <c r="W80" s="83" t="str">
        <f t="shared" si="5"/>
        <v/>
      </c>
    </row>
    <row r="81">
      <c r="A81" s="4" t="s">
        <v>1667</v>
      </c>
      <c r="B81" s="144">
        <v>44536.0</v>
      </c>
      <c r="C81" s="115">
        <v>0.2656597222222222</v>
      </c>
      <c r="D81" s="4"/>
      <c r="E81" s="4"/>
      <c r="F81" s="4"/>
      <c r="G81" s="4"/>
      <c r="H81" s="151"/>
      <c r="I81" s="4"/>
      <c r="J81" s="4"/>
      <c r="K81" s="4" t="s">
        <v>622</v>
      </c>
      <c r="L81" s="144">
        <v>44536.0</v>
      </c>
      <c r="M81" s="115">
        <v>0.5064699074074074</v>
      </c>
      <c r="N81" s="4"/>
      <c r="O81" s="4"/>
      <c r="P81" s="132"/>
      <c r="Q81" s="4"/>
      <c r="R81" s="128">
        <f t="shared" si="1"/>
        <v>0</v>
      </c>
      <c r="S81" s="83" t="str">
        <f t="shared" si="2"/>
        <v>FLB3607__44536_0.265659722222222</v>
      </c>
      <c r="T81" s="4" t="s">
        <v>2302</v>
      </c>
      <c r="U81" s="83" t="str">
        <f t="shared" si="3"/>
        <v>FLB3593</v>
      </c>
      <c r="V81" s="216" t="b">
        <f t="shared" si="4"/>
        <v>0</v>
      </c>
      <c r="W81" s="83" t="str">
        <f t="shared" si="5"/>
        <v/>
      </c>
    </row>
    <row r="82">
      <c r="A82" s="4" t="s">
        <v>1659</v>
      </c>
      <c r="B82" s="144">
        <v>44536.0</v>
      </c>
      <c r="C82" s="115">
        <v>0.2541435185185185</v>
      </c>
      <c r="D82" s="4"/>
      <c r="E82" s="4"/>
      <c r="F82" s="4"/>
      <c r="G82" s="4"/>
      <c r="H82" s="151"/>
      <c r="I82" s="4"/>
      <c r="J82" s="4"/>
      <c r="K82" s="4" t="s">
        <v>622</v>
      </c>
      <c r="L82" s="144">
        <v>44536.0</v>
      </c>
      <c r="M82" s="115">
        <v>0.5064583333333333</v>
      </c>
      <c r="N82" s="4"/>
      <c r="O82" s="4"/>
      <c r="P82" s="132"/>
      <c r="Q82" s="4"/>
      <c r="R82" s="128">
        <f t="shared" si="1"/>
        <v>0</v>
      </c>
      <c r="S82" s="83" t="str">
        <f t="shared" si="2"/>
        <v>FLB3628__44536_0.254143518518519</v>
      </c>
      <c r="T82" s="4" t="s">
        <v>2303</v>
      </c>
      <c r="U82" s="83" t="str">
        <f t="shared" si="3"/>
        <v>FLB3595</v>
      </c>
      <c r="V82" s="216" t="b">
        <f t="shared" si="4"/>
        <v>0</v>
      </c>
      <c r="W82" s="83" t="str">
        <f t="shared" si="5"/>
        <v/>
      </c>
    </row>
    <row r="83">
      <c r="A83" s="4" t="s">
        <v>1657</v>
      </c>
      <c r="B83" s="144">
        <v>44536.0</v>
      </c>
      <c r="C83" s="115">
        <v>0.2537962962962963</v>
      </c>
      <c r="D83" s="4"/>
      <c r="E83" s="4"/>
      <c r="F83" s="4"/>
      <c r="G83" s="4"/>
      <c r="H83" s="151"/>
      <c r="I83" s="4"/>
      <c r="J83" s="4"/>
      <c r="K83" s="4" t="s">
        <v>622</v>
      </c>
      <c r="L83" s="144">
        <v>44536.0</v>
      </c>
      <c r="M83" s="115">
        <v>0.5064583333333333</v>
      </c>
      <c r="N83" s="4"/>
      <c r="O83" s="4"/>
      <c r="P83" s="132"/>
      <c r="Q83" s="4"/>
      <c r="R83" s="128">
        <f t="shared" si="1"/>
        <v>0</v>
      </c>
      <c r="S83" s="83" t="str">
        <f t="shared" si="2"/>
        <v>FLB3571__44536_0.253796296296296</v>
      </c>
      <c r="T83" s="4" t="s">
        <v>2304</v>
      </c>
      <c r="U83" s="83" t="str">
        <f t="shared" si="3"/>
        <v>FLB3596</v>
      </c>
      <c r="V83" s="216" t="b">
        <f t="shared" si="4"/>
        <v>0</v>
      </c>
      <c r="W83" s="83" t="str">
        <f t="shared" si="5"/>
        <v/>
      </c>
    </row>
    <row r="84">
      <c r="A84" s="4" t="s">
        <v>1655</v>
      </c>
      <c r="B84" s="144">
        <v>44536.0</v>
      </c>
      <c r="C84" s="115">
        <v>0.25275462962962963</v>
      </c>
      <c r="D84" s="4"/>
      <c r="E84" s="4"/>
      <c r="F84" s="4"/>
      <c r="G84" s="4"/>
      <c r="H84" s="151"/>
      <c r="I84" s="4"/>
      <c r="J84" s="4"/>
      <c r="K84" s="4" t="s">
        <v>622</v>
      </c>
      <c r="L84" s="144">
        <v>44536.0</v>
      </c>
      <c r="M84" s="115">
        <v>0.5064583333333333</v>
      </c>
      <c r="N84" s="4"/>
      <c r="O84" s="4"/>
      <c r="P84" s="132"/>
      <c r="Q84" s="4"/>
      <c r="R84" s="128">
        <f t="shared" si="1"/>
        <v>0</v>
      </c>
      <c r="S84" s="83" t="str">
        <f t="shared" si="2"/>
        <v>FLB2718__44536_0.25275462962963</v>
      </c>
      <c r="T84" s="4" t="s">
        <v>2305</v>
      </c>
      <c r="U84" s="83" t="str">
        <f t="shared" si="3"/>
        <v>FLB3598</v>
      </c>
      <c r="V84" s="216" t="b">
        <f t="shared" si="4"/>
        <v>0</v>
      </c>
      <c r="W84" s="83" t="str">
        <f t="shared" si="5"/>
        <v/>
      </c>
    </row>
    <row r="85">
      <c r="A85" s="4" t="s">
        <v>1653</v>
      </c>
      <c r="B85" s="144">
        <v>44532.0</v>
      </c>
      <c r="C85" s="115">
        <v>0.2940740740740741</v>
      </c>
      <c r="D85" s="4"/>
      <c r="E85" s="4"/>
      <c r="F85" s="4"/>
      <c r="G85" s="4"/>
      <c r="H85" s="151"/>
      <c r="I85" s="4"/>
      <c r="J85" s="4"/>
      <c r="K85" s="4" t="s">
        <v>622</v>
      </c>
      <c r="L85" s="144">
        <v>44532.0</v>
      </c>
      <c r="M85" s="115">
        <v>0.45427083333333335</v>
      </c>
      <c r="N85" s="4"/>
      <c r="O85" s="4"/>
      <c r="P85" s="132"/>
      <c r="Q85" s="4"/>
      <c r="R85" s="128">
        <f t="shared" si="1"/>
        <v>0</v>
      </c>
      <c r="S85" s="83" t="str">
        <f t="shared" si="2"/>
        <v>FLB4067__44532_0.294074074074074</v>
      </c>
      <c r="T85" s="4" t="s">
        <v>2306</v>
      </c>
      <c r="U85" s="83" t="str">
        <f t="shared" si="3"/>
        <v>FLB3601</v>
      </c>
      <c r="V85" s="216" t="b">
        <f t="shared" si="4"/>
        <v>0</v>
      </c>
      <c r="W85" s="83" t="str">
        <f t="shared" si="5"/>
        <v/>
      </c>
    </row>
    <row r="86">
      <c r="A86" s="4" t="s">
        <v>1651</v>
      </c>
      <c r="B86" s="144">
        <v>44532.0</v>
      </c>
      <c r="C86" s="115">
        <v>0.2937268518518519</v>
      </c>
      <c r="D86" s="4"/>
      <c r="E86" s="4"/>
      <c r="F86" s="4"/>
      <c r="G86" s="4"/>
      <c r="H86" s="151"/>
      <c r="I86" s="4"/>
      <c r="J86" s="4"/>
      <c r="K86" s="4" t="s">
        <v>622</v>
      </c>
      <c r="L86" s="144">
        <v>44532.0</v>
      </c>
      <c r="M86" s="115">
        <v>0.45427083333333335</v>
      </c>
      <c r="N86" s="4"/>
      <c r="O86" s="4"/>
      <c r="P86" s="132"/>
      <c r="Q86" s="4"/>
      <c r="R86" s="128">
        <f t="shared" si="1"/>
        <v>0</v>
      </c>
      <c r="S86" s="83" t="str">
        <f t="shared" si="2"/>
        <v>FLB4050__44532_0.293726851851852</v>
      </c>
      <c r="T86" s="4" t="s">
        <v>2307</v>
      </c>
      <c r="U86" s="83" t="str">
        <f t="shared" si="3"/>
        <v>FLB3602</v>
      </c>
      <c r="V86" s="216" t="b">
        <f t="shared" si="4"/>
        <v>0</v>
      </c>
      <c r="W86" s="83" t="str">
        <f t="shared" si="5"/>
        <v/>
      </c>
    </row>
    <row r="87">
      <c r="A87" s="4" t="s">
        <v>1645</v>
      </c>
      <c r="B87" s="144">
        <v>44532.0</v>
      </c>
      <c r="C87" s="115">
        <v>0.2742824074074074</v>
      </c>
      <c r="D87" s="4"/>
      <c r="E87" s="4"/>
      <c r="F87" s="4"/>
      <c r="G87" s="4"/>
      <c r="H87" s="151"/>
      <c r="I87" s="4"/>
      <c r="J87" s="4"/>
      <c r="K87" s="4" t="s">
        <v>622</v>
      </c>
      <c r="L87" s="144">
        <v>44532.0</v>
      </c>
      <c r="M87" s="115">
        <v>0.45427083333333335</v>
      </c>
      <c r="N87" s="4"/>
      <c r="O87" s="4"/>
      <c r="P87" s="132"/>
      <c r="Q87" s="4"/>
      <c r="R87" s="128">
        <f t="shared" si="1"/>
        <v>0</v>
      </c>
      <c r="S87" s="83" t="str">
        <f t="shared" si="2"/>
        <v>FLB4036__44532_0.274282407407407</v>
      </c>
      <c r="T87" s="4" t="s">
        <v>2308</v>
      </c>
      <c r="U87" s="83" t="str">
        <f t="shared" si="3"/>
        <v>FLB3603</v>
      </c>
      <c r="V87" s="216" t="b">
        <f t="shared" si="4"/>
        <v>0</v>
      </c>
      <c r="W87" s="83" t="str">
        <f t="shared" si="5"/>
        <v/>
      </c>
    </row>
    <row r="88">
      <c r="A88" s="4" t="s">
        <v>1639</v>
      </c>
      <c r="B88" s="144">
        <v>44531.0</v>
      </c>
      <c r="C88" s="115">
        <v>0.3410763888888889</v>
      </c>
      <c r="D88" s="4"/>
      <c r="E88" s="4"/>
      <c r="F88" s="4"/>
      <c r="G88" s="4"/>
      <c r="H88" s="151"/>
      <c r="I88" s="4"/>
      <c r="J88" s="4"/>
      <c r="K88" s="4" t="s">
        <v>622</v>
      </c>
      <c r="L88" s="144">
        <v>44531.0</v>
      </c>
      <c r="M88" s="115">
        <v>0.4507523148148148</v>
      </c>
      <c r="N88" s="4"/>
      <c r="O88" s="4"/>
      <c r="P88" s="132"/>
      <c r="Q88" s="4"/>
      <c r="R88" s="128">
        <f t="shared" si="1"/>
        <v>0</v>
      </c>
      <c r="S88" s="83" t="str">
        <f t="shared" si="2"/>
        <v>FLB4384__44531_0.341076388888889</v>
      </c>
      <c r="T88" s="4" t="s">
        <v>2309</v>
      </c>
      <c r="U88" s="83" t="str">
        <f t="shared" si="3"/>
        <v>FLB3606</v>
      </c>
      <c r="V88" s="216" t="b">
        <f t="shared" si="4"/>
        <v>0</v>
      </c>
      <c r="W88" s="83" t="str">
        <f t="shared" si="5"/>
        <v/>
      </c>
    </row>
    <row r="89">
      <c r="A89" s="4" t="s">
        <v>1637</v>
      </c>
      <c r="B89" s="144">
        <v>44531.0</v>
      </c>
      <c r="C89" s="115">
        <v>0.33416666666666667</v>
      </c>
      <c r="D89" s="4"/>
      <c r="E89" s="4"/>
      <c r="F89" s="4"/>
      <c r="G89" s="4"/>
      <c r="H89" s="151"/>
      <c r="I89" s="4"/>
      <c r="J89" s="4"/>
      <c r="K89" s="4" t="s">
        <v>622</v>
      </c>
      <c r="L89" s="144">
        <v>44531.0</v>
      </c>
      <c r="M89" s="115">
        <v>0.4507523148148148</v>
      </c>
      <c r="N89" s="4"/>
      <c r="O89" s="4"/>
      <c r="P89" s="132"/>
      <c r="Q89" s="4"/>
      <c r="R89" s="128">
        <f t="shared" si="1"/>
        <v>0</v>
      </c>
      <c r="S89" s="83" t="str">
        <f t="shared" si="2"/>
        <v>FLB4407__44531_0.334166666666667</v>
      </c>
      <c r="T89" s="4" t="s">
        <v>2310</v>
      </c>
      <c r="U89" s="83" t="str">
        <f t="shared" si="3"/>
        <v>FLB3607</v>
      </c>
      <c r="V89" s="216" t="b">
        <f t="shared" si="4"/>
        <v>0</v>
      </c>
      <c r="W89" s="83" t="str">
        <f t="shared" si="5"/>
        <v/>
      </c>
    </row>
    <row r="90">
      <c r="A90" s="4" t="s">
        <v>1635</v>
      </c>
      <c r="B90" s="144">
        <v>44531.0</v>
      </c>
      <c r="C90" s="115">
        <v>0.33</v>
      </c>
      <c r="D90" s="4"/>
      <c r="E90" s="4"/>
      <c r="F90" s="4"/>
      <c r="G90" s="4"/>
      <c r="H90" s="151"/>
      <c r="I90" s="4"/>
      <c r="J90" s="4"/>
      <c r="K90" s="4" t="s">
        <v>622</v>
      </c>
      <c r="L90" s="144">
        <v>44531.0</v>
      </c>
      <c r="M90" s="115">
        <v>0.4507523148148148</v>
      </c>
      <c r="N90" s="4"/>
      <c r="O90" s="4"/>
      <c r="P90" s="132"/>
      <c r="Q90" s="4"/>
      <c r="R90" s="128">
        <f t="shared" si="1"/>
        <v>0</v>
      </c>
      <c r="S90" s="83" t="str">
        <f t="shared" si="2"/>
        <v>FLB3867__44531_0.33</v>
      </c>
      <c r="T90" s="4" t="s">
        <v>2311</v>
      </c>
      <c r="U90" s="83" t="str">
        <f t="shared" si="3"/>
        <v>FLB3608</v>
      </c>
      <c r="V90" s="216" t="b">
        <f t="shared" si="4"/>
        <v>0</v>
      </c>
      <c r="W90" s="83" t="str">
        <f t="shared" si="5"/>
        <v/>
      </c>
    </row>
    <row r="91">
      <c r="A91" s="4" t="s">
        <v>1633</v>
      </c>
      <c r="B91" s="144">
        <v>44531.0</v>
      </c>
      <c r="C91" s="115">
        <v>0.32586805555555554</v>
      </c>
      <c r="D91" s="4"/>
      <c r="E91" s="4"/>
      <c r="F91" s="4"/>
      <c r="G91" s="4"/>
      <c r="H91" s="151"/>
      <c r="I91" s="4"/>
      <c r="J91" s="4"/>
      <c r="K91" s="4" t="s">
        <v>622</v>
      </c>
      <c r="L91" s="144">
        <v>44531.0</v>
      </c>
      <c r="M91" s="115">
        <v>0.4507523148148148</v>
      </c>
      <c r="N91" s="4"/>
      <c r="O91" s="4"/>
      <c r="P91" s="132"/>
      <c r="Q91" s="4"/>
      <c r="R91" s="128">
        <f t="shared" si="1"/>
        <v>0</v>
      </c>
      <c r="S91" s="83" t="str">
        <f t="shared" si="2"/>
        <v>FLB3738__44531_0.325868055555556</v>
      </c>
      <c r="T91" s="4" t="s">
        <v>2312</v>
      </c>
      <c r="U91" s="83" t="str">
        <f t="shared" si="3"/>
        <v>FLB3609</v>
      </c>
      <c r="V91" s="216" t="b">
        <f t="shared" si="4"/>
        <v>0</v>
      </c>
      <c r="W91" s="83" t="str">
        <f t="shared" si="5"/>
        <v/>
      </c>
    </row>
    <row r="92">
      <c r="A92" s="4" t="s">
        <v>1629</v>
      </c>
      <c r="B92" s="144">
        <v>44531.0</v>
      </c>
      <c r="C92" s="115">
        <v>0.32354166666666667</v>
      </c>
      <c r="D92" s="4"/>
      <c r="E92" s="4"/>
      <c r="F92" s="4"/>
      <c r="G92" s="4"/>
      <c r="H92" s="151"/>
      <c r="I92" s="4"/>
      <c r="J92" s="4"/>
      <c r="K92" s="4" t="s">
        <v>622</v>
      </c>
      <c r="L92" s="144">
        <v>44531.0</v>
      </c>
      <c r="M92" s="115">
        <v>0.4507523148148148</v>
      </c>
      <c r="N92" s="4"/>
      <c r="O92" s="4"/>
      <c r="P92" s="132"/>
      <c r="Q92" s="4"/>
      <c r="R92" s="128">
        <f t="shared" si="1"/>
        <v>0</v>
      </c>
      <c r="S92" s="83" t="str">
        <f t="shared" si="2"/>
        <v>FLB4090__44531_0.323541666666667</v>
      </c>
      <c r="T92" s="4" t="s">
        <v>2313</v>
      </c>
      <c r="U92" s="83" t="str">
        <f t="shared" si="3"/>
        <v>FLB3610</v>
      </c>
      <c r="V92" s="216" t="b">
        <f t="shared" si="4"/>
        <v>0</v>
      </c>
      <c r="W92" s="83" t="str">
        <f t="shared" si="5"/>
        <v/>
      </c>
    </row>
    <row r="93">
      <c r="A93" s="4" t="s">
        <v>1627</v>
      </c>
      <c r="B93" s="144">
        <v>44531.0</v>
      </c>
      <c r="C93" s="115">
        <v>0.28401620370370373</v>
      </c>
      <c r="D93" s="4"/>
      <c r="E93" s="4"/>
      <c r="F93" s="4"/>
      <c r="G93" s="4"/>
      <c r="H93" s="151"/>
      <c r="I93" s="4"/>
      <c r="J93" s="4"/>
      <c r="K93" s="4" t="s">
        <v>622</v>
      </c>
      <c r="L93" s="144">
        <v>44531.0</v>
      </c>
      <c r="M93" s="115">
        <v>0.4507523148148148</v>
      </c>
      <c r="N93" s="4"/>
      <c r="O93" s="4"/>
      <c r="P93" s="132"/>
      <c r="Q93" s="4"/>
      <c r="R93" s="128">
        <f t="shared" si="1"/>
        <v>0</v>
      </c>
      <c r="S93" s="83" t="str">
        <f t="shared" si="2"/>
        <v>FLB3629__44531_0.284016203703704</v>
      </c>
      <c r="T93" s="4" t="s">
        <v>2314</v>
      </c>
      <c r="U93" s="83" t="str">
        <f t="shared" si="3"/>
        <v>FLB3612</v>
      </c>
      <c r="V93" s="216" t="b">
        <f t="shared" si="4"/>
        <v>0</v>
      </c>
      <c r="W93" s="83" t="str">
        <f t="shared" si="5"/>
        <v/>
      </c>
    </row>
    <row r="94">
      <c r="A94" s="4" t="s">
        <v>1625</v>
      </c>
      <c r="B94" s="144">
        <v>44531.0</v>
      </c>
      <c r="C94" s="115">
        <v>0.2839467592592593</v>
      </c>
      <c r="D94" s="4"/>
      <c r="E94" s="4"/>
      <c r="F94" s="4"/>
      <c r="G94" s="4"/>
      <c r="H94" s="151"/>
      <c r="I94" s="4"/>
      <c r="J94" s="4"/>
      <c r="K94" s="4" t="s">
        <v>622</v>
      </c>
      <c r="L94" s="144">
        <v>44531.0</v>
      </c>
      <c r="M94" s="115">
        <v>0.4507523148148148</v>
      </c>
      <c r="N94" s="4"/>
      <c r="O94" s="4"/>
      <c r="P94" s="132"/>
      <c r="Q94" s="4"/>
      <c r="R94" s="128">
        <f t="shared" si="1"/>
        <v>0</v>
      </c>
      <c r="S94" s="83" t="str">
        <f t="shared" si="2"/>
        <v>FLB3585__44531_0.283946759259259</v>
      </c>
      <c r="T94" s="4" t="s">
        <v>2315</v>
      </c>
      <c r="U94" s="83" t="str">
        <f t="shared" si="3"/>
        <v>FLB3613</v>
      </c>
      <c r="V94" s="216" t="b">
        <f t="shared" si="4"/>
        <v>0</v>
      </c>
      <c r="W94" s="83" t="str">
        <f t="shared" si="5"/>
        <v/>
      </c>
    </row>
    <row r="95">
      <c r="A95" s="4" t="s">
        <v>1621</v>
      </c>
      <c r="B95" s="144">
        <v>44531.0</v>
      </c>
      <c r="C95" s="115">
        <v>0.2835416666666667</v>
      </c>
      <c r="D95" s="4"/>
      <c r="E95" s="4"/>
      <c r="F95" s="4"/>
      <c r="G95" s="4"/>
      <c r="H95" s="151"/>
      <c r="I95" s="4"/>
      <c r="J95" s="4"/>
      <c r="K95" s="4" t="s">
        <v>622</v>
      </c>
      <c r="L95" s="144">
        <v>44531.0</v>
      </c>
      <c r="M95" s="115">
        <v>0.4507407407407407</v>
      </c>
      <c r="N95" s="4"/>
      <c r="O95" s="4"/>
      <c r="P95" s="132"/>
      <c r="Q95" s="4"/>
      <c r="R95" s="128">
        <f t="shared" si="1"/>
        <v>0</v>
      </c>
      <c r="S95" s="83" t="str">
        <f t="shared" si="2"/>
        <v>FLB3124__44531_0.283541666666667</v>
      </c>
      <c r="T95" s="4" t="s">
        <v>2316</v>
      </c>
      <c r="U95" s="83" t="str">
        <f t="shared" si="3"/>
        <v>FLB3616</v>
      </c>
      <c r="V95" s="216" t="b">
        <f t="shared" si="4"/>
        <v>0</v>
      </c>
      <c r="W95" s="83" t="str">
        <f t="shared" si="5"/>
        <v/>
      </c>
    </row>
    <row r="96">
      <c r="A96" s="4" t="s">
        <v>1619</v>
      </c>
      <c r="B96" s="144">
        <v>44531.0</v>
      </c>
      <c r="C96" s="115">
        <v>0.28319444444444447</v>
      </c>
      <c r="D96" s="4"/>
      <c r="E96" s="4"/>
      <c r="F96" s="4"/>
      <c r="G96" s="4"/>
      <c r="H96" s="151"/>
      <c r="I96" s="4"/>
      <c r="J96" s="4"/>
      <c r="K96" s="4" t="s">
        <v>622</v>
      </c>
      <c r="L96" s="144">
        <v>44531.0</v>
      </c>
      <c r="M96" s="115">
        <v>0.4507407407407407</v>
      </c>
      <c r="N96" s="4"/>
      <c r="O96" s="4"/>
      <c r="P96" s="132"/>
      <c r="Q96" s="4"/>
      <c r="R96" s="128">
        <f t="shared" si="1"/>
        <v>0</v>
      </c>
      <c r="S96" s="83" t="str">
        <f t="shared" si="2"/>
        <v>FLB3619__44531_0.283194444444445</v>
      </c>
      <c r="T96" s="4" t="s">
        <v>2317</v>
      </c>
      <c r="U96" s="83" t="str">
        <f t="shared" si="3"/>
        <v>FLB3617</v>
      </c>
      <c r="V96" s="216" t="b">
        <f t="shared" si="4"/>
        <v>0</v>
      </c>
      <c r="W96" s="83" t="str">
        <f t="shared" si="5"/>
        <v/>
      </c>
    </row>
    <row r="97">
      <c r="A97" s="4" t="s">
        <v>1612</v>
      </c>
      <c r="B97" s="144">
        <v>44530.0</v>
      </c>
      <c r="C97" s="115">
        <v>0.29881944444444447</v>
      </c>
      <c r="D97" s="4"/>
      <c r="E97" s="4"/>
      <c r="F97" s="4"/>
      <c r="G97" s="4"/>
      <c r="H97" s="151"/>
      <c r="I97" s="4"/>
      <c r="J97" s="4"/>
      <c r="K97" s="4" t="s">
        <v>622</v>
      </c>
      <c r="L97" s="144">
        <v>44532.0</v>
      </c>
      <c r="M97" s="115">
        <v>0.45427083333333335</v>
      </c>
      <c r="N97" s="4"/>
      <c r="O97" s="4"/>
      <c r="P97" s="132"/>
      <c r="Q97" s="4"/>
      <c r="R97" s="128">
        <f t="shared" si="1"/>
        <v>0</v>
      </c>
      <c r="S97" s="83" t="str">
        <f t="shared" si="2"/>
        <v>FLB3610__44530_0.298819444444445</v>
      </c>
      <c r="T97" s="4" t="s">
        <v>2318</v>
      </c>
      <c r="U97" s="83" t="str">
        <f t="shared" si="3"/>
        <v>FLB3619</v>
      </c>
      <c r="V97" s="216" t="b">
        <f t="shared" si="4"/>
        <v>0</v>
      </c>
      <c r="W97" s="83" t="str">
        <f t="shared" si="5"/>
        <v/>
      </c>
    </row>
    <row r="98">
      <c r="A98" s="4" t="s">
        <v>1610</v>
      </c>
      <c r="B98" s="144">
        <v>44530.0</v>
      </c>
      <c r="C98" s="115">
        <v>0.24524305555555556</v>
      </c>
      <c r="D98" s="4"/>
      <c r="E98" s="4"/>
      <c r="F98" s="4"/>
      <c r="G98" s="4"/>
      <c r="H98" s="151"/>
      <c r="I98" s="4"/>
      <c r="J98" s="4"/>
      <c r="K98" s="4" t="s">
        <v>622</v>
      </c>
      <c r="L98" s="144">
        <v>44531.0</v>
      </c>
      <c r="M98" s="115">
        <v>0.4507407407407407</v>
      </c>
      <c r="N98" s="4"/>
      <c r="O98" s="4"/>
      <c r="P98" s="132"/>
      <c r="Q98" s="4"/>
      <c r="R98" s="128">
        <f t="shared" si="1"/>
        <v>0</v>
      </c>
      <c r="S98" s="83" t="str">
        <f t="shared" si="2"/>
        <v>FLB3591__44530_0.245243055555556</v>
      </c>
      <c r="T98" s="4" t="s">
        <v>2319</v>
      </c>
      <c r="U98" s="83" t="str">
        <f t="shared" si="3"/>
        <v>FLB3620</v>
      </c>
      <c r="V98" s="216" t="b">
        <f t="shared" si="4"/>
        <v>0</v>
      </c>
      <c r="W98" s="83" t="str">
        <f t="shared" si="5"/>
        <v/>
      </c>
    </row>
    <row r="99">
      <c r="A99" s="4" t="s">
        <v>1608</v>
      </c>
      <c r="B99" s="144">
        <v>44529.0</v>
      </c>
      <c r="C99" s="115">
        <v>0.39413194444444444</v>
      </c>
      <c r="D99" s="4"/>
      <c r="E99" s="4"/>
      <c r="F99" s="4"/>
      <c r="G99" s="4"/>
      <c r="H99" s="151"/>
      <c r="I99" s="4"/>
      <c r="J99" s="4"/>
      <c r="K99" s="4" t="s">
        <v>622</v>
      </c>
      <c r="L99" s="144">
        <v>44529.0</v>
      </c>
      <c r="M99" s="115">
        <v>0.5002893518518519</v>
      </c>
      <c r="N99" s="4"/>
      <c r="O99" s="4"/>
      <c r="P99" s="132"/>
      <c r="Q99" s="4"/>
      <c r="R99" s="128">
        <f t="shared" si="1"/>
        <v>0</v>
      </c>
      <c r="S99" s="83" t="str">
        <f t="shared" si="2"/>
        <v>FLB3602__44529_0.394131944444444</v>
      </c>
      <c r="T99" s="4" t="s">
        <v>2320</v>
      </c>
      <c r="U99" s="83" t="str">
        <f t="shared" si="3"/>
        <v>FLB3622</v>
      </c>
      <c r="V99" s="216" t="b">
        <f t="shared" si="4"/>
        <v>0</v>
      </c>
      <c r="W99" s="83" t="str">
        <f t="shared" si="5"/>
        <v/>
      </c>
    </row>
    <row r="100">
      <c r="A100" s="4" t="s">
        <v>1604</v>
      </c>
      <c r="B100" s="144">
        <v>44529.0</v>
      </c>
      <c r="C100" s="115">
        <v>0.38055555555555554</v>
      </c>
      <c r="D100" s="4"/>
      <c r="E100" s="4"/>
      <c r="F100" s="4"/>
      <c r="G100" s="4"/>
      <c r="H100" s="151"/>
      <c r="I100" s="4"/>
      <c r="J100" s="4"/>
      <c r="K100" s="4" t="s">
        <v>622</v>
      </c>
      <c r="L100" s="144">
        <v>44529.0</v>
      </c>
      <c r="M100" s="115">
        <v>0.5002893518518519</v>
      </c>
      <c r="N100" s="4"/>
      <c r="O100" s="4"/>
      <c r="P100" s="132"/>
      <c r="Q100" s="4"/>
      <c r="R100" s="128">
        <f t="shared" si="1"/>
        <v>0</v>
      </c>
      <c r="S100" s="83" t="str">
        <f t="shared" si="2"/>
        <v>FLB3133__44529_0.380555555555556</v>
      </c>
      <c r="T100" s="4" t="s">
        <v>2321</v>
      </c>
      <c r="U100" s="83" t="str">
        <f t="shared" si="3"/>
        <v>FLB3626</v>
      </c>
      <c r="V100" s="216" t="b">
        <f t="shared" si="4"/>
        <v>0</v>
      </c>
      <c r="W100" s="83" t="str">
        <f t="shared" si="5"/>
        <v/>
      </c>
    </row>
    <row r="101">
      <c r="A101" s="4" t="s">
        <v>1593</v>
      </c>
      <c r="B101" s="144">
        <v>44529.0</v>
      </c>
      <c r="C101" s="115">
        <v>0.33489583333333334</v>
      </c>
      <c r="D101" s="4"/>
      <c r="E101" s="4"/>
      <c r="F101" s="4"/>
      <c r="G101" s="4"/>
      <c r="H101" s="151"/>
      <c r="I101" s="4"/>
      <c r="J101" s="4"/>
      <c r="K101" s="4" t="s">
        <v>622</v>
      </c>
      <c r="L101" s="144">
        <v>44529.0</v>
      </c>
      <c r="M101" s="115">
        <v>0.5002893518518519</v>
      </c>
      <c r="N101" s="4"/>
      <c r="O101" s="4"/>
      <c r="P101" s="132"/>
      <c r="Q101" s="4"/>
      <c r="R101" s="128">
        <f t="shared" si="1"/>
        <v>0</v>
      </c>
      <c r="S101" s="83" t="str">
        <f t="shared" si="2"/>
        <v>FLB3617__44529_0.334895833333333</v>
      </c>
      <c r="T101" s="4" t="s">
        <v>2322</v>
      </c>
      <c r="U101" s="83" t="str">
        <f t="shared" si="3"/>
        <v>FLB3628</v>
      </c>
      <c r="V101" s="216" t="b">
        <f t="shared" si="4"/>
        <v>0</v>
      </c>
      <c r="W101" s="83" t="str">
        <f t="shared" si="5"/>
        <v/>
      </c>
    </row>
    <row r="102">
      <c r="A102" s="4" t="s">
        <v>1591</v>
      </c>
      <c r="B102" s="144">
        <v>44529.0</v>
      </c>
      <c r="C102" s="115">
        <v>0.3345023148148148</v>
      </c>
      <c r="D102" s="4"/>
      <c r="E102" s="4"/>
      <c r="F102" s="4"/>
      <c r="G102" s="4"/>
      <c r="H102" s="151"/>
      <c r="I102" s="4"/>
      <c r="J102" s="4"/>
      <c r="K102" s="4" t="s">
        <v>622</v>
      </c>
      <c r="L102" s="144">
        <v>44529.0</v>
      </c>
      <c r="M102" s="115">
        <v>0.5002777777777778</v>
      </c>
      <c r="N102" s="4"/>
      <c r="O102" s="4"/>
      <c r="P102" s="132"/>
      <c r="Q102" s="4"/>
      <c r="R102" s="128">
        <f t="shared" si="1"/>
        <v>0</v>
      </c>
      <c r="S102" s="83" t="str">
        <f t="shared" si="2"/>
        <v>FLB3601__44529_0.334502314814815</v>
      </c>
      <c r="T102" s="4" t="s">
        <v>2323</v>
      </c>
      <c r="U102" s="83" t="str">
        <f t="shared" si="3"/>
        <v>FLB3629</v>
      </c>
      <c r="V102" s="216" t="b">
        <f t="shared" si="4"/>
        <v>0</v>
      </c>
      <c r="W102" s="83" t="str">
        <f t="shared" si="5"/>
        <v/>
      </c>
    </row>
    <row r="103">
      <c r="A103" s="4" t="s">
        <v>1589</v>
      </c>
      <c r="B103" s="144">
        <v>44529.0</v>
      </c>
      <c r="C103" s="115">
        <v>0.33427083333333335</v>
      </c>
      <c r="D103" s="4"/>
      <c r="E103" s="4"/>
      <c r="F103" s="4"/>
      <c r="G103" s="4"/>
      <c r="H103" s="151"/>
      <c r="I103" s="4"/>
      <c r="J103" s="4"/>
      <c r="K103" s="4" t="s">
        <v>622</v>
      </c>
      <c r="L103" s="144">
        <v>44529.0</v>
      </c>
      <c r="M103" s="115">
        <v>0.5002777777777778</v>
      </c>
      <c r="N103" s="4"/>
      <c r="O103" s="4"/>
      <c r="P103" s="132"/>
      <c r="Q103" s="4"/>
      <c r="R103" s="128">
        <f t="shared" si="1"/>
        <v>0</v>
      </c>
      <c r="S103" s="83" t="str">
        <f t="shared" si="2"/>
        <v>FLB3142__44529_0.334270833333333</v>
      </c>
      <c r="T103" s="4" t="s">
        <v>2324</v>
      </c>
      <c r="U103" s="83" t="str">
        <f t="shared" si="3"/>
        <v>FLB3719</v>
      </c>
      <c r="V103" s="216" t="b">
        <f t="shared" si="4"/>
        <v>0</v>
      </c>
      <c r="W103" s="83" t="str">
        <f t="shared" si="5"/>
        <v/>
      </c>
    </row>
    <row r="104">
      <c r="A104" s="4" t="s">
        <v>1587</v>
      </c>
      <c r="B104" s="144">
        <v>44529.0</v>
      </c>
      <c r="C104" s="115">
        <v>0.3302893518518519</v>
      </c>
      <c r="D104" s="4"/>
      <c r="E104" s="4"/>
      <c r="F104" s="4"/>
      <c r="G104" s="4"/>
      <c r="H104" s="151"/>
      <c r="I104" s="4"/>
      <c r="J104" s="4"/>
      <c r="K104" s="4" t="s">
        <v>622</v>
      </c>
      <c r="L104" s="144">
        <v>44529.0</v>
      </c>
      <c r="M104" s="115">
        <v>0.5002777777777778</v>
      </c>
      <c r="N104" s="4"/>
      <c r="O104" s="4"/>
      <c r="P104" s="132"/>
      <c r="Q104" s="4"/>
      <c r="R104" s="128">
        <f t="shared" si="1"/>
        <v>0</v>
      </c>
      <c r="S104" s="83" t="str">
        <f t="shared" si="2"/>
        <v>FLB3140__44529_0.330289351851852</v>
      </c>
      <c r="T104" s="4" t="s">
        <v>2325</v>
      </c>
      <c r="U104" s="83" t="str">
        <f t="shared" si="3"/>
        <v>FLB3720</v>
      </c>
      <c r="V104" s="216" t="b">
        <f t="shared" si="4"/>
        <v>0</v>
      </c>
      <c r="W104" s="83" t="str">
        <f t="shared" si="5"/>
        <v/>
      </c>
    </row>
    <row r="105">
      <c r="A105" s="4" t="s">
        <v>1573</v>
      </c>
      <c r="B105" s="144">
        <v>44529.0</v>
      </c>
      <c r="C105" s="115">
        <v>0.3077662037037037</v>
      </c>
      <c r="D105" s="4"/>
      <c r="E105" s="4"/>
      <c r="F105" s="4"/>
      <c r="G105" s="4"/>
      <c r="H105" s="151"/>
      <c r="I105" s="4"/>
      <c r="J105" s="4"/>
      <c r="K105" s="4" t="s">
        <v>622</v>
      </c>
      <c r="L105" s="144">
        <v>44529.0</v>
      </c>
      <c r="M105" s="115">
        <v>0.5002777777777778</v>
      </c>
      <c r="N105" s="4"/>
      <c r="O105" s="4"/>
      <c r="P105" s="132"/>
      <c r="Q105" s="4"/>
      <c r="R105" s="128">
        <f t="shared" si="1"/>
        <v>0</v>
      </c>
      <c r="S105" s="83" t="str">
        <f t="shared" si="2"/>
        <v>FLB2715__44529_0.307766203703704</v>
      </c>
      <c r="T105" s="4" t="s">
        <v>2326</v>
      </c>
      <c r="U105" s="83" t="str">
        <f t="shared" si="3"/>
        <v>FLB3724</v>
      </c>
      <c r="V105" s="216" t="b">
        <f t="shared" si="4"/>
        <v>0</v>
      </c>
      <c r="W105" s="83" t="str">
        <f t="shared" si="5"/>
        <v/>
      </c>
    </row>
    <row r="106">
      <c r="A106" s="4" t="s">
        <v>1565</v>
      </c>
      <c r="B106" s="144">
        <v>44529.0</v>
      </c>
      <c r="C106" s="115">
        <v>0.3020486111111111</v>
      </c>
      <c r="D106" s="4"/>
      <c r="E106" s="4"/>
      <c r="F106" s="4"/>
      <c r="G106" s="4"/>
      <c r="H106" s="151"/>
      <c r="I106" s="4"/>
      <c r="J106" s="4"/>
      <c r="K106" s="4" t="s">
        <v>622</v>
      </c>
      <c r="L106" s="144">
        <v>44529.0</v>
      </c>
      <c r="M106" s="115">
        <v>0.5002777777777778</v>
      </c>
      <c r="N106" s="4"/>
      <c r="O106" s="4"/>
      <c r="P106" s="132"/>
      <c r="Q106" s="4"/>
      <c r="R106" s="128">
        <f t="shared" si="1"/>
        <v>0</v>
      </c>
      <c r="S106" s="83" t="str">
        <f t="shared" si="2"/>
        <v>FLB2722__44529_0.302048611111111</v>
      </c>
      <c r="T106" s="4" t="s">
        <v>2327</v>
      </c>
      <c r="U106" s="83" t="str">
        <f t="shared" si="3"/>
        <v>FLB3725</v>
      </c>
      <c r="V106" s="216" t="b">
        <f t="shared" si="4"/>
        <v>0</v>
      </c>
      <c r="W106" s="83" t="str">
        <f t="shared" si="5"/>
        <v/>
      </c>
    </row>
    <row r="107">
      <c r="A107" s="4" t="s">
        <v>1563</v>
      </c>
      <c r="B107" s="144">
        <v>44529.0</v>
      </c>
      <c r="C107" s="115">
        <v>0.3012384259259259</v>
      </c>
      <c r="D107" s="4"/>
      <c r="E107" s="4"/>
      <c r="F107" s="4"/>
      <c r="G107" s="4"/>
      <c r="H107" s="151"/>
      <c r="I107" s="4"/>
      <c r="J107" s="4"/>
      <c r="K107" s="4" t="s">
        <v>622</v>
      </c>
      <c r="L107" s="144">
        <v>44529.0</v>
      </c>
      <c r="M107" s="115">
        <v>0.5002777777777778</v>
      </c>
      <c r="N107" s="4"/>
      <c r="O107" s="4"/>
      <c r="P107" s="132"/>
      <c r="Q107" s="4"/>
      <c r="R107" s="128">
        <f t="shared" si="1"/>
        <v>0</v>
      </c>
      <c r="S107" s="83" t="str">
        <f t="shared" si="2"/>
        <v>FLB3577__44529_0.301238425925926</v>
      </c>
      <c r="T107" s="4" t="s">
        <v>2328</v>
      </c>
      <c r="U107" s="83" t="str">
        <f t="shared" si="3"/>
        <v>FLB3726</v>
      </c>
      <c r="V107" s="216" t="b">
        <f t="shared" si="4"/>
        <v>0</v>
      </c>
      <c r="W107" s="83" t="str">
        <f t="shared" si="5"/>
        <v/>
      </c>
    </row>
    <row r="108">
      <c r="A108" s="4" t="s">
        <v>1561</v>
      </c>
      <c r="B108" s="144">
        <v>44529.0</v>
      </c>
      <c r="C108" s="115">
        <v>0.3012384259259259</v>
      </c>
      <c r="D108" s="4"/>
      <c r="E108" s="4"/>
      <c r="F108" s="4"/>
      <c r="G108" s="4"/>
      <c r="H108" s="151"/>
      <c r="I108" s="4"/>
      <c r="J108" s="4"/>
      <c r="K108" s="4" t="s">
        <v>271</v>
      </c>
      <c r="L108" s="4"/>
      <c r="M108" s="4"/>
      <c r="N108" s="4"/>
      <c r="O108" s="4"/>
      <c r="P108" s="132"/>
      <c r="Q108" s="4"/>
      <c r="R108" s="128">
        <f t="shared" si="1"/>
        <v>0</v>
      </c>
      <c r="S108" s="83" t="str">
        <f t="shared" si="2"/>
        <v>FLB3593__44529_0.301238425925926</v>
      </c>
      <c r="T108" s="4" t="s">
        <v>2329</v>
      </c>
      <c r="U108" s="83" t="str">
        <f t="shared" si="3"/>
        <v>FLB3727</v>
      </c>
      <c r="V108" s="216" t="b">
        <f t="shared" si="4"/>
        <v>0</v>
      </c>
      <c r="W108" s="83" t="str">
        <f t="shared" si="5"/>
        <v/>
      </c>
    </row>
    <row r="109">
      <c r="A109" s="4" t="s">
        <v>1555</v>
      </c>
      <c r="B109" s="144">
        <v>44529.0</v>
      </c>
      <c r="C109" s="115">
        <v>0.2992592592592593</v>
      </c>
      <c r="D109" s="4"/>
      <c r="E109" s="4"/>
      <c r="F109" s="4"/>
      <c r="G109" s="4"/>
      <c r="H109" s="151"/>
      <c r="I109" s="4"/>
      <c r="J109" s="4"/>
      <c r="K109" s="4" t="s">
        <v>622</v>
      </c>
      <c r="L109" s="144">
        <v>44529.0</v>
      </c>
      <c r="M109" s="115">
        <v>0.5002777777777778</v>
      </c>
      <c r="N109" s="4"/>
      <c r="O109" s="4"/>
      <c r="P109" s="132"/>
      <c r="Q109" s="4"/>
      <c r="R109" s="128">
        <f t="shared" si="1"/>
        <v>0</v>
      </c>
      <c r="S109" s="83" t="str">
        <f t="shared" si="2"/>
        <v>FLB3147__44529_0.299259259259259</v>
      </c>
      <c r="T109" s="4" t="s">
        <v>2330</v>
      </c>
      <c r="U109" s="83" t="str">
        <f t="shared" si="3"/>
        <v>FLB3729</v>
      </c>
      <c r="V109" s="216" t="b">
        <f t="shared" si="4"/>
        <v>0</v>
      </c>
      <c r="W109" s="83" t="str">
        <f t="shared" si="5"/>
        <v/>
      </c>
    </row>
    <row r="110">
      <c r="A110" s="4" t="s">
        <v>1553</v>
      </c>
      <c r="B110" s="144">
        <v>44529.0</v>
      </c>
      <c r="C110" s="115">
        <v>0.29854166666666665</v>
      </c>
      <c r="D110" s="4"/>
      <c r="E110" s="4"/>
      <c r="F110" s="4"/>
      <c r="G110" s="4"/>
      <c r="H110" s="151"/>
      <c r="I110" s="4"/>
      <c r="J110" s="4"/>
      <c r="K110" s="4" t="s">
        <v>622</v>
      </c>
      <c r="L110" s="144">
        <v>44529.0</v>
      </c>
      <c r="M110" s="115">
        <v>0.5002777777777778</v>
      </c>
      <c r="N110" s="4"/>
      <c r="O110" s="4"/>
      <c r="P110" s="132"/>
      <c r="Q110" s="4"/>
      <c r="R110" s="128">
        <f t="shared" si="1"/>
        <v>0</v>
      </c>
      <c r="S110" s="83" t="str">
        <f t="shared" si="2"/>
        <v>FLB3603__44529_0.298541666666667</v>
      </c>
      <c r="T110" s="4" t="s">
        <v>2331</v>
      </c>
      <c r="U110" s="83" t="str">
        <f t="shared" si="3"/>
        <v>FLB3733</v>
      </c>
      <c r="V110" s="216" t="b">
        <f t="shared" si="4"/>
        <v>0</v>
      </c>
      <c r="W110" s="83" t="str">
        <f t="shared" si="5"/>
        <v/>
      </c>
    </row>
    <row r="111">
      <c r="A111" s="4" t="s">
        <v>1551</v>
      </c>
      <c r="B111" s="144">
        <v>44529.0</v>
      </c>
      <c r="C111" s="115">
        <v>0.2977546296296296</v>
      </c>
      <c r="D111" s="4"/>
      <c r="E111" s="4"/>
      <c r="F111" s="4"/>
      <c r="G111" s="4"/>
      <c r="H111" s="151"/>
      <c r="I111" s="4"/>
      <c r="J111" s="4"/>
      <c r="K111" s="4" t="s">
        <v>622</v>
      </c>
      <c r="L111" s="144">
        <v>44529.0</v>
      </c>
      <c r="M111" s="115">
        <v>0.5002777777777778</v>
      </c>
      <c r="N111" s="4"/>
      <c r="O111" s="4"/>
      <c r="P111" s="132"/>
      <c r="Q111" s="4"/>
      <c r="R111" s="128">
        <f t="shared" si="1"/>
        <v>0</v>
      </c>
      <c r="S111" s="83" t="str">
        <f t="shared" si="2"/>
        <v>FLB3595__44529_0.29775462962963</v>
      </c>
      <c r="T111" s="4" t="s">
        <v>2332</v>
      </c>
      <c r="U111" s="83" t="str">
        <f t="shared" si="3"/>
        <v>FLB3738</v>
      </c>
      <c r="V111" s="216" t="b">
        <f t="shared" si="4"/>
        <v>0</v>
      </c>
      <c r="W111" s="83" t="str">
        <f t="shared" si="5"/>
        <v/>
      </c>
    </row>
    <row r="112">
      <c r="A112" s="4" t="s">
        <v>1547</v>
      </c>
      <c r="B112" s="144">
        <v>44529.0</v>
      </c>
      <c r="C112" s="115">
        <v>0.2522337962962963</v>
      </c>
      <c r="D112" s="4"/>
      <c r="E112" s="4"/>
      <c r="F112" s="4"/>
      <c r="G112" s="4"/>
      <c r="H112" s="151"/>
      <c r="I112" s="4"/>
      <c r="J112" s="4"/>
      <c r="K112" s="4" t="s">
        <v>622</v>
      </c>
      <c r="L112" s="144">
        <v>44529.0</v>
      </c>
      <c r="M112" s="115">
        <v>0.5002777777777778</v>
      </c>
      <c r="N112" s="4"/>
      <c r="O112" s="4"/>
      <c r="P112" s="132"/>
      <c r="Q112" s="4"/>
      <c r="R112" s="128">
        <f t="shared" si="1"/>
        <v>0</v>
      </c>
      <c r="S112" s="83" t="str">
        <f t="shared" si="2"/>
        <v>FLB3121__44529_0.252233796296296</v>
      </c>
      <c r="T112" s="4" t="s">
        <v>2333</v>
      </c>
      <c r="U112" s="83" t="str">
        <f t="shared" si="3"/>
        <v>FLB3739</v>
      </c>
      <c r="V112" s="216" t="b">
        <f t="shared" si="4"/>
        <v>0</v>
      </c>
      <c r="W112" s="83" t="str">
        <f t="shared" si="5"/>
        <v/>
      </c>
    </row>
    <row r="113">
      <c r="A113" s="4" t="s">
        <v>1545</v>
      </c>
      <c r="B113" s="144">
        <v>44529.0</v>
      </c>
      <c r="C113" s="115">
        <v>0.24575231481481483</v>
      </c>
      <c r="D113" s="4"/>
      <c r="E113" s="4"/>
      <c r="F113" s="4"/>
      <c r="G113" s="4"/>
      <c r="H113" s="151"/>
      <c r="I113" s="4"/>
      <c r="J113" s="4"/>
      <c r="K113" s="4" t="s">
        <v>622</v>
      </c>
      <c r="L113" s="144">
        <v>44529.0</v>
      </c>
      <c r="M113" s="115">
        <v>0.5002777777777778</v>
      </c>
      <c r="N113" s="4"/>
      <c r="O113" s="4"/>
      <c r="P113" s="132"/>
      <c r="Q113" s="4"/>
      <c r="R113" s="128">
        <f t="shared" si="1"/>
        <v>0</v>
      </c>
      <c r="S113" s="83" t="str">
        <f t="shared" si="2"/>
        <v>FLB3612__44529_0.245752314814815</v>
      </c>
      <c r="T113" s="4" t="s">
        <v>2334</v>
      </c>
      <c r="U113" s="83" t="str">
        <f t="shared" si="3"/>
        <v>FLB3743</v>
      </c>
      <c r="V113" s="216" t="b">
        <f t="shared" si="4"/>
        <v>0</v>
      </c>
      <c r="W113" s="83" t="str">
        <f t="shared" si="5"/>
        <v/>
      </c>
    </row>
    <row r="114">
      <c r="A114" s="4" t="s">
        <v>1543</v>
      </c>
      <c r="B114" s="144">
        <v>44529.0</v>
      </c>
      <c r="C114" s="115">
        <v>0.24547453703703703</v>
      </c>
      <c r="D114" s="4"/>
      <c r="E114" s="4"/>
      <c r="F114" s="4"/>
      <c r="G114" s="4"/>
      <c r="H114" s="151"/>
      <c r="I114" s="4"/>
      <c r="J114" s="4"/>
      <c r="K114" s="4" t="s">
        <v>622</v>
      </c>
      <c r="L114" s="144">
        <v>44529.0</v>
      </c>
      <c r="M114" s="115">
        <v>0.5002777777777778</v>
      </c>
      <c r="N114" s="4"/>
      <c r="O114" s="4"/>
      <c r="P114" s="132"/>
      <c r="Q114" s="4"/>
      <c r="R114" s="128">
        <f t="shared" si="1"/>
        <v>0</v>
      </c>
      <c r="S114" s="83" t="str">
        <f t="shared" si="2"/>
        <v>FLB2723__44529_0.245474537037037</v>
      </c>
      <c r="T114" s="4" t="s">
        <v>2335</v>
      </c>
      <c r="U114" s="83" t="str">
        <f t="shared" si="3"/>
        <v>FLB3748</v>
      </c>
      <c r="V114" s="216" t="b">
        <f t="shared" si="4"/>
        <v>0</v>
      </c>
      <c r="W114" s="83" t="str">
        <f t="shared" si="5"/>
        <v/>
      </c>
    </row>
    <row r="115">
      <c r="A115" s="4" t="s">
        <v>1534</v>
      </c>
      <c r="B115" s="144">
        <v>44529.0</v>
      </c>
      <c r="C115" s="115">
        <v>0.23043981481481482</v>
      </c>
      <c r="D115" s="4"/>
      <c r="E115" s="4"/>
      <c r="F115" s="4"/>
      <c r="G115" s="4"/>
      <c r="H115" s="151"/>
      <c r="I115" s="4"/>
      <c r="J115" s="4"/>
      <c r="K115" s="4" t="s">
        <v>622</v>
      </c>
      <c r="L115" s="144">
        <v>44529.0</v>
      </c>
      <c r="M115" s="115">
        <v>0.5002777777777778</v>
      </c>
      <c r="N115" s="4"/>
      <c r="O115" s="4"/>
      <c r="P115" s="132"/>
      <c r="Q115" s="4"/>
      <c r="R115" s="128">
        <f t="shared" si="1"/>
        <v>0</v>
      </c>
      <c r="S115" s="83" t="str">
        <f t="shared" si="2"/>
        <v>FLB3616__44529_0.230439814814815</v>
      </c>
      <c r="T115" s="4" t="s">
        <v>2336</v>
      </c>
      <c r="U115" s="83" t="str">
        <f t="shared" si="3"/>
        <v>FLB3751</v>
      </c>
      <c r="V115" s="216" t="b">
        <f t="shared" si="4"/>
        <v>0</v>
      </c>
      <c r="W115" s="83" t="str">
        <f t="shared" si="5"/>
        <v/>
      </c>
    </row>
    <row r="116">
      <c r="A116" s="4" t="s">
        <v>1530</v>
      </c>
      <c r="B116" s="144">
        <v>44529.0</v>
      </c>
      <c r="C116" s="115">
        <v>0.22042824074074074</v>
      </c>
      <c r="D116" s="4"/>
      <c r="E116" s="4"/>
      <c r="F116" s="4"/>
      <c r="G116" s="4"/>
      <c r="H116" s="151"/>
      <c r="I116" s="4"/>
      <c r="J116" s="4"/>
      <c r="K116" s="4" t="s">
        <v>622</v>
      </c>
      <c r="L116" s="144">
        <v>44529.0</v>
      </c>
      <c r="M116" s="115">
        <v>0.5002662037037037</v>
      </c>
      <c r="N116" s="4"/>
      <c r="O116" s="4"/>
      <c r="P116" s="132"/>
      <c r="Q116" s="4"/>
      <c r="R116" s="128">
        <f t="shared" si="1"/>
        <v>0</v>
      </c>
      <c r="S116" s="83" t="str">
        <f t="shared" si="2"/>
        <v>FLB2721__44529_0.220428240740741</v>
      </c>
      <c r="T116" s="4" t="s">
        <v>2337</v>
      </c>
      <c r="U116" s="83" t="str">
        <f t="shared" si="3"/>
        <v>FLB3753</v>
      </c>
      <c r="V116" s="216" t="b">
        <f t="shared" si="4"/>
        <v>0</v>
      </c>
      <c r="W116" s="83" t="str">
        <f t="shared" si="5"/>
        <v/>
      </c>
    </row>
    <row r="117">
      <c r="A117" s="4" t="s">
        <v>1516</v>
      </c>
      <c r="B117" s="144">
        <v>44522.0</v>
      </c>
      <c r="C117" s="115">
        <v>0.3958101851851852</v>
      </c>
      <c r="D117" s="4"/>
      <c r="E117" s="4"/>
      <c r="F117" s="4"/>
      <c r="G117" s="4"/>
      <c r="H117" s="151"/>
      <c r="I117" s="4"/>
      <c r="J117" s="4"/>
      <c r="K117" s="4" t="s">
        <v>622</v>
      </c>
      <c r="L117" s="144">
        <v>44522.0</v>
      </c>
      <c r="M117" s="115">
        <v>0.5365740740740741</v>
      </c>
      <c r="N117" s="4"/>
      <c r="O117" s="4"/>
      <c r="P117" s="132"/>
      <c r="Q117" s="4"/>
      <c r="R117" s="128">
        <f t="shared" si="1"/>
        <v>0</v>
      </c>
      <c r="S117" s="83" t="str">
        <f t="shared" si="2"/>
        <v>FLB3743__44522_0.395810185185185</v>
      </c>
      <c r="T117" s="4" t="s">
        <v>2338</v>
      </c>
      <c r="U117" s="83" t="str">
        <f t="shared" si="3"/>
        <v>FLB3757</v>
      </c>
      <c r="V117" s="216" t="b">
        <f t="shared" si="4"/>
        <v>0</v>
      </c>
      <c r="W117" s="83" t="str">
        <f t="shared" si="5"/>
        <v/>
      </c>
    </row>
    <row r="118">
      <c r="A118" s="4" t="s">
        <v>1512</v>
      </c>
      <c r="B118" s="144">
        <v>44522.0</v>
      </c>
      <c r="C118" s="115">
        <v>0.35997685185185185</v>
      </c>
      <c r="D118" s="4"/>
      <c r="E118" s="4"/>
      <c r="F118" s="4"/>
      <c r="G118" s="4"/>
      <c r="H118" s="151"/>
      <c r="I118" s="4"/>
      <c r="J118" s="4"/>
      <c r="K118" s="4" t="s">
        <v>622</v>
      </c>
      <c r="L118" s="144">
        <v>44522.0</v>
      </c>
      <c r="M118" s="115">
        <v>0.5365740740740741</v>
      </c>
      <c r="N118" s="4"/>
      <c r="O118" s="4"/>
      <c r="P118" s="132"/>
      <c r="Q118" s="4"/>
      <c r="R118" s="128">
        <f t="shared" si="1"/>
        <v>0</v>
      </c>
      <c r="S118" s="83" t="str">
        <f t="shared" si="2"/>
        <v>FLB3541__44522_0.359976851851852</v>
      </c>
      <c r="T118" s="4" t="s">
        <v>2339</v>
      </c>
      <c r="U118" s="83" t="str">
        <f t="shared" si="3"/>
        <v>FLB3758</v>
      </c>
      <c r="V118" s="216" t="b">
        <f t="shared" si="4"/>
        <v>0</v>
      </c>
      <c r="W118" s="83" t="str">
        <f t="shared" si="5"/>
        <v/>
      </c>
    </row>
    <row r="119">
      <c r="A119" s="4" t="s">
        <v>1501</v>
      </c>
      <c r="B119" s="144">
        <v>44522.0</v>
      </c>
      <c r="C119" s="115">
        <v>0.3552199074074074</v>
      </c>
      <c r="D119" s="4"/>
      <c r="E119" s="4"/>
      <c r="F119" s="4"/>
      <c r="G119" s="4"/>
      <c r="H119" s="151"/>
      <c r="I119" s="4"/>
      <c r="J119" s="4"/>
      <c r="K119" s="4" t="s">
        <v>622</v>
      </c>
      <c r="L119" s="144">
        <v>44522.0</v>
      </c>
      <c r="M119" s="115">
        <v>0.5365740740740741</v>
      </c>
      <c r="N119" s="4"/>
      <c r="O119" s="4"/>
      <c r="P119" s="132"/>
      <c r="Q119" s="4"/>
      <c r="R119" s="128">
        <f t="shared" si="1"/>
        <v>0</v>
      </c>
      <c r="S119" s="83" t="str">
        <f t="shared" si="2"/>
        <v>FLB4381__44522_0.355219907407407</v>
      </c>
      <c r="T119" s="4" t="s">
        <v>2340</v>
      </c>
      <c r="U119" s="83" t="str">
        <f t="shared" si="3"/>
        <v>FLB3759</v>
      </c>
      <c r="V119" s="216" t="b">
        <f t="shared" si="4"/>
        <v>0</v>
      </c>
      <c r="W119" s="83" t="str">
        <f t="shared" si="5"/>
        <v/>
      </c>
    </row>
    <row r="120">
      <c r="A120" s="4" t="s">
        <v>1501</v>
      </c>
      <c r="B120" s="144">
        <v>44522.0</v>
      </c>
      <c r="C120" s="115">
        <v>0.3355902777777778</v>
      </c>
      <c r="D120" s="4"/>
      <c r="E120" s="4"/>
      <c r="F120" s="4"/>
      <c r="G120" s="4"/>
      <c r="H120" s="151"/>
      <c r="I120" s="4"/>
      <c r="J120" s="4"/>
      <c r="K120" s="4" t="s">
        <v>271</v>
      </c>
      <c r="L120" s="4"/>
      <c r="M120" s="4"/>
      <c r="N120" s="4"/>
      <c r="O120" s="4"/>
      <c r="P120" s="132"/>
      <c r="Q120" s="4"/>
      <c r="R120" s="128">
        <f t="shared" si="1"/>
        <v>0</v>
      </c>
      <c r="S120" s="83" t="str">
        <f t="shared" si="2"/>
        <v>FLB4381__44522_0.335590277777778</v>
      </c>
      <c r="T120" s="4" t="s">
        <v>2341</v>
      </c>
      <c r="U120" s="83" t="str">
        <f t="shared" si="3"/>
        <v>FLB3764</v>
      </c>
      <c r="V120" s="216" t="b">
        <f t="shared" si="4"/>
        <v>0</v>
      </c>
      <c r="W120" s="83" t="str">
        <f t="shared" si="5"/>
        <v/>
      </c>
    </row>
    <row r="121">
      <c r="A121" s="4" t="s">
        <v>1499</v>
      </c>
      <c r="B121" s="144">
        <v>44522.0</v>
      </c>
      <c r="C121" s="115">
        <v>0.3353703703703704</v>
      </c>
      <c r="D121" s="4"/>
      <c r="E121" s="4"/>
      <c r="F121" s="4"/>
      <c r="G121" s="4"/>
      <c r="H121" s="151"/>
      <c r="I121" s="4"/>
      <c r="J121" s="4"/>
      <c r="K121" s="4" t="s">
        <v>622</v>
      </c>
      <c r="L121" s="144">
        <v>44522.0</v>
      </c>
      <c r="M121" s="115">
        <v>0.5365740740740741</v>
      </c>
      <c r="N121" s="4"/>
      <c r="O121" s="4"/>
      <c r="P121" s="132"/>
      <c r="Q121" s="4"/>
      <c r="R121" s="128">
        <f t="shared" si="1"/>
        <v>0</v>
      </c>
      <c r="S121" s="83" t="str">
        <f t="shared" si="2"/>
        <v>FLB3862__44522_0.33537037037037</v>
      </c>
      <c r="T121" s="4" t="s">
        <v>2342</v>
      </c>
      <c r="U121" s="83" t="str">
        <f t="shared" si="3"/>
        <v>FLB3767</v>
      </c>
      <c r="V121" s="216" t="b">
        <f t="shared" si="4"/>
        <v>0</v>
      </c>
      <c r="W121" s="83" t="str">
        <f t="shared" si="5"/>
        <v/>
      </c>
    </row>
    <row r="122">
      <c r="A122" s="4" t="s">
        <v>1497</v>
      </c>
      <c r="B122" s="144">
        <v>44522.0</v>
      </c>
      <c r="C122" s="115">
        <v>0.3269675925925926</v>
      </c>
      <c r="D122" s="4"/>
      <c r="E122" s="4"/>
      <c r="F122" s="4"/>
      <c r="G122" s="4"/>
      <c r="H122" s="151"/>
      <c r="I122" s="4"/>
      <c r="J122" s="4"/>
      <c r="K122" s="4" t="s">
        <v>622</v>
      </c>
      <c r="L122" s="144">
        <v>44522.0</v>
      </c>
      <c r="M122" s="115">
        <v>0.5365740740740741</v>
      </c>
      <c r="N122" s="4"/>
      <c r="O122" s="4"/>
      <c r="P122" s="132"/>
      <c r="Q122" s="4"/>
      <c r="R122" s="128">
        <f t="shared" si="1"/>
        <v>0</v>
      </c>
      <c r="S122" s="83" t="str">
        <f t="shared" si="2"/>
        <v>FLB3864__44522_0.326967592592593</v>
      </c>
      <c r="T122" s="4" t="s">
        <v>2343</v>
      </c>
      <c r="U122" s="83" t="str">
        <f t="shared" si="3"/>
        <v>FLB3770</v>
      </c>
      <c r="V122" s="216" t="b">
        <f t="shared" si="4"/>
        <v>0</v>
      </c>
      <c r="W122" s="83" t="str">
        <f t="shared" si="5"/>
        <v/>
      </c>
    </row>
    <row r="123">
      <c r="A123" s="4" t="s">
        <v>1491</v>
      </c>
      <c r="B123" s="144">
        <v>44522.0</v>
      </c>
      <c r="C123" s="115">
        <v>0.3025</v>
      </c>
      <c r="D123" s="4"/>
      <c r="E123" s="4"/>
      <c r="F123" s="4"/>
      <c r="G123" s="4"/>
      <c r="H123" s="151"/>
      <c r="I123" s="4"/>
      <c r="J123" s="4"/>
      <c r="K123" s="4" t="s">
        <v>622</v>
      </c>
      <c r="L123" s="144">
        <v>44522.0</v>
      </c>
      <c r="M123" s="115">
        <v>0.5365740740740741</v>
      </c>
      <c r="N123" s="4"/>
      <c r="O123" s="4"/>
      <c r="P123" s="132"/>
      <c r="Q123" s="4"/>
      <c r="R123" s="128">
        <f t="shared" si="1"/>
        <v>0</v>
      </c>
      <c r="S123" s="83" t="str">
        <f t="shared" si="2"/>
        <v>FLB4409__44522_0.3025</v>
      </c>
      <c r="T123" s="4" t="s">
        <v>2344</v>
      </c>
      <c r="U123" s="83" t="str">
        <f t="shared" si="3"/>
        <v>FLB3775</v>
      </c>
      <c r="V123" s="216" t="b">
        <f t="shared" si="4"/>
        <v>0</v>
      </c>
      <c r="W123" s="83" t="str">
        <f t="shared" si="5"/>
        <v/>
      </c>
    </row>
    <row r="124">
      <c r="A124" s="4" t="s">
        <v>1489</v>
      </c>
      <c r="B124" s="144">
        <v>44522.0</v>
      </c>
      <c r="C124" s="115">
        <v>0.29834490740740743</v>
      </c>
      <c r="D124" s="4"/>
      <c r="E124" s="4"/>
      <c r="F124" s="4"/>
      <c r="G124" s="4"/>
      <c r="H124" s="151"/>
      <c r="I124" s="4"/>
      <c r="J124" s="4"/>
      <c r="K124" s="4" t="s">
        <v>622</v>
      </c>
      <c r="L124" s="144">
        <v>44522.0</v>
      </c>
      <c r="M124" s="115">
        <v>0.5365740740740741</v>
      </c>
      <c r="N124" s="4"/>
      <c r="O124" s="4"/>
      <c r="P124" s="132"/>
      <c r="Q124" s="4"/>
      <c r="R124" s="128">
        <f t="shared" si="1"/>
        <v>0</v>
      </c>
      <c r="S124" s="83" t="str">
        <f t="shared" si="2"/>
        <v>FLB4083__44522_0.298344907407407</v>
      </c>
      <c r="T124" s="4" t="s">
        <v>2345</v>
      </c>
      <c r="U124" s="83" t="str">
        <f t="shared" si="3"/>
        <v>FLB3780</v>
      </c>
      <c r="V124" s="216" t="b">
        <f t="shared" si="4"/>
        <v>0</v>
      </c>
      <c r="W124" s="83" t="str">
        <f t="shared" si="5"/>
        <v/>
      </c>
    </row>
    <row r="125">
      <c r="A125" s="4" t="s">
        <v>1486</v>
      </c>
      <c r="B125" s="144">
        <v>44522.0</v>
      </c>
      <c r="C125" s="115">
        <v>0.2977546296296296</v>
      </c>
      <c r="D125" s="4"/>
      <c r="E125" s="4"/>
      <c r="F125" s="4"/>
      <c r="G125" s="4"/>
      <c r="H125" s="151"/>
      <c r="I125" s="4"/>
      <c r="J125" s="4"/>
      <c r="K125" s="4" t="s">
        <v>622</v>
      </c>
      <c r="L125" s="144">
        <v>44522.0</v>
      </c>
      <c r="M125" s="115">
        <v>0.5365740740740741</v>
      </c>
      <c r="N125" s="4"/>
      <c r="O125" s="4"/>
      <c r="P125" s="132"/>
      <c r="Q125" s="4"/>
      <c r="R125" s="128">
        <f t="shared" si="1"/>
        <v>0</v>
      </c>
      <c r="S125" s="83" t="str">
        <f t="shared" si="2"/>
        <v>FLB3727__44522_0.29775462962963</v>
      </c>
      <c r="T125" s="4" t="s">
        <v>2346</v>
      </c>
      <c r="U125" s="83" t="str">
        <f t="shared" si="3"/>
        <v>FLB3781</v>
      </c>
      <c r="V125" s="216" t="b">
        <f t="shared" si="4"/>
        <v>0</v>
      </c>
      <c r="W125" s="83" t="str">
        <f t="shared" si="5"/>
        <v/>
      </c>
    </row>
    <row r="126">
      <c r="A126" s="4" t="s">
        <v>1481</v>
      </c>
      <c r="B126" s="144">
        <v>44522.0</v>
      </c>
      <c r="C126" s="115">
        <v>0.29475694444444445</v>
      </c>
      <c r="D126" s="4"/>
      <c r="E126" s="4"/>
      <c r="F126" s="4"/>
      <c r="G126" s="4"/>
      <c r="H126" s="151"/>
      <c r="I126" s="4"/>
      <c r="J126" s="4"/>
      <c r="K126" s="4" t="s">
        <v>622</v>
      </c>
      <c r="L126" s="144">
        <v>44522.0</v>
      </c>
      <c r="M126" s="115">
        <v>0.5365625</v>
      </c>
      <c r="N126" s="4"/>
      <c r="O126" s="4"/>
      <c r="P126" s="132"/>
      <c r="Q126" s="4"/>
      <c r="R126" s="128">
        <f t="shared" si="1"/>
        <v>0</v>
      </c>
      <c r="S126" s="83" t="str">
        <f t="shared" si="2"/>
        <v>FLB3859__44522_0.294756944444444</v>
      </c>
      <c r="T126" s="4" t="s">
        <v>2347</v>
      </c>
      <c r="U126" s="83" t="str">
        <f t="shared" si="3"/>
        <v>FLB3784</v>
      </c>
      <c r="V126" s="216" t="b">
        <f t="shared" si="4"/>
        <v>0</v>
      </c>
      <c r="W126" s="83" t="str">
        <f t="shared" si="5"/>
        <v/>
      </c>
    </row>
    <row r="127">
      <c r="A127" s="4" t="s">
        <v>1473</v>
      </c>
      <c r="B127" s="144">
        <v>44522.0</v>
      </c>
      <c r="C127" s="115">
        <v>0.2326851851851852</v>
      </c>
      <c r="D127" s="4"/>
      <c r="E127" s="4"/>
      <c r="F127" s="4"/>
      <c r="G127" s="4"/>
      <c r="H127" s="151"/>
      <c r="I127" s="4"/>
      <c r="J127" s="4"/>
      <c r="K127" s="4" t="s">
        <v>622</v>
      </c>
      <c r="L127" s="144">
        <v>44522.0</v>
      </c>
      <c r="M127" s="115">
        <v>0.5365625</v>
      </c>
      <c r="N127" s="4"/>
      <c r="O127" s="4"/>
      <c r="P127" s="132"/>
      <c r="Q127" s="4"/>
      <c r="R127" s="128">
        <f t="shared" si="1"/>
        <v>0</v>
      </c>
      <c r="S127" s="83" t="str">
        <f t="shared" si="2"/>
        <v>FLB3846__44522_0.232685185185185</v>
      </c>
      <c r="T127" s="4" t="s">
        <v>2348</v>
      </c>
      <c r="U127" s="83" t="str">
        <f t="shared" si="3"/>
        <v>FLB3787</v>
      </c>
      <c r="V127" s="216" t="b">
        <f t="shared" si="4"/>
        <v>0</v>
      </c>
      <c r="W127" s="83" t="str">
        <f t="shared" si="5"/>
        <v/>
      </c>
    </row>
    <row r="128">
      <c r="A128" s="4" t="s">
        <v>1471</v>
      </c>
      <c r="B128" s="144">
        <v>44522.0</v>
      </c>
      <c r="C128" s="115">
        <v>0.22244212962962964</v>
      </c>
      <c r="D128" s="4"/>
      <c r="E128" s="4"/>
      <c r="F128" s="4"/>
      <c r="G128" s="4"/>
      <c r="H128" s="151"/>
      <c r="I128" s="4"/>
      <c r="J128" s="4"/>
      <c r="K128" s="4" t="s">
        <v>622</v>
      </c>
      <c r="L128" s="144">
        <v>44522.0</v>
      </c>
      <c r="M128" s="115">
        <v>0.5365625</v>
      </c>
      <c r="N128" s="4"/>
      <c r="O128" s="4"/>
      <c r="P128" s="132"/>
      <c r="Q128" s="4"/>
      <c r="R128" s="128">
        <f t="shared" si="1"/>
        <v>0</v>
      </c>
      <c r="S128" s="83" t="str">
        <f t="shared" si="2"/>
        <v>FLB4402__44522_0.22244212962963</v>
      </c>
      <c r="T128" s="4" t="s">
        <v>2349</v>
      </c>
      <c r="U128" s="83" t="str">
        <f t="shared" si="3"/>
        <v>FLB3789</v>
      </c>
      <c r="V128" s="216" t="b">
        <f t="shared" si="4"/>
        <v>0</v>
      </c>
      <c r="W128" s="83" t="str">
        <f t="shared" si="5"/>
        <v/>
      </c>
    </row>
    <row r="129">
      <c r="A129" s="4" t="s">
        <v>1466</v>
      </c>
      <c r="B129" s="144">
        <v>44522.0</v>
      </c>
      <c r="C129" s="115">
        <v>0.2205787037037037</v>
      </c>
      <c r="D129" s="4"/>
      <c r="E129" s="4"/>
      <c r="F129" s="4"/>
      <c r="G129" s="4"/>
      <c r="H129" s="151"/>
      <c r="I129" s="4"/>
      <c r="J129" s="4"/>
      <c r="K129" s="4" t="s">
        <v>622</v>
      </c>
      <c r="L129" s="144">
        <v>44522.0</v>
      </c>
      <c r="M129" s="115">
        <v>0.5365625</v>
      </c>
      <c r="N129" s="4"/>
      <c r="O129" s="4"/>
      <c r="P129" s="132"/>
      <c r="Q129" s="4"/>
      <c r="R129" s="128">
        <f t="shared" si="1"/>
        <v>0</v>
      </c>
      <c r="S129" s="83" t="str">
        <f t="shared" si="2"/>
        <v>FLB3946__44522_0.220578703703704</v>
      </c>
      <c r="T129" s="4" t="s">
        <v>2350</v>
      </c>
      <c r="U129" s="83" t="str">
        <f t="shared" si="3"/>
        <v>FLB3795</v>
      </c>
      <c r="V129" s="216" t="b">
        <f t="shared" si="4"/>
        <v>0</v>
      </c>
      <c r="W129" s="83" t="str">
        <f t="shared" si="5"/>
        <v/>
      </c>
    </row>
    <row r="130">
      <c r="A130" s="4" t="s">
        <v>1464</v>
      </c>
      <c r="B130" s="144">
        <v>44522.0</v>
      </c>
      <c r="C130" s="115">
        <v>0.21658564814814815</v>
      </c>
      <c r="D130" s="4"/>
      <c r="E130" s="4"/>
      <c r="F130" s="4"/>
      <c r="G130" s="4"/>
      <c r="H130" s="151"/>
      <c r="I130" s="4"/>
      <c r="J130" s="4"/>
      <c r="K130" s="4" t="s">
        <v>622</v>
      </c>
      <c r="L130" s="144">
        <v>44522.0</v>
      </c>
      <c r="M130" s="115">
        <v>0.5365625</v>
      </c>
      <c r="N130" s="4"/>
      <c r="O130" s="4"/>
      <c r="P130" s="132"/>
      <c r="Q130" s="4"/>
      <c r="R130" s="128">
        <f t="shared" si="1"/>
        <v>0</v>
      </c>
      <c r="S130" s="83" t="str">
        <f t="shared" si="2"/>
        <v>FLB4406__44522_0.216585648148148</v>
      </c>
      <c r="T130" s="4" t="s">
        <v>2351</v>
      </c>
      <c r="U130" s="83" t="str">
        <f t="shared" si="3"/>
        <v>Flb3798</v>
      </c>
      <c r="V130" s="216" t="b">
        <f t="shared" si="4"/>
        <v>0</v>
      </c>
      <c r="W130" s="83" t="str">
        <f t="shared" si="5"/>
        <v/>
      </c>
    </row>
    <row r="131">
      <c r="A131" s="4" t="s">
        <v>1460</v>
      </c>
      <c r="B131" s="144">
        <v>44522.0</v>
      </c>
      <c r="C131" s="115">
        <v>0.21408564814814815</v>
      </c>
      <c r="D131" s="4"/>
      <c r="E131" s="4"/>
      <c r="F131" s="4"/>
      <c r="G131" s="4"/>
      <c r="H131" s="151"/>
      <c r="I131" s="4"/>
      <c r="J131" s="4"/>
      <c r="K131" s="4" t="s">
        <v>622</v>
      </c>
      <c r="L131" s="144">
        <v>44522.0</v>
      </c>
      <c r="M131" s="115">
        <v>0.5365625</v>
      </c>
      <c r="N131" s="4"/>
      <c r="O131" s="4"/>
      <c r="P131" s="132"/>
      <c r="Q131" s="4"/>
      <c r="R131" s="128">
        <f t="shared" si="1"/>
        <v>0</v>
      </c>
      <c r="S131" s="83" t="str">
        <f t="shared" si="2"/>
        <v>FLB3961__44522_0.214085648148148</v>
      </c>
      <c r="T131" s="4" t="s">
        <v>2352</v>
      </c>
      <c r="U131" s="83" t="str">
        <f t="shared" si="3"/>
        <v>FLB3842</v>
      </c>
      <c r="V131" s="216" t="b">
        <f t="shared" si="4"/>
        <v>0</v>
      </c>
      <c r="W131" s="83" t="str">
        <f t="shared" si="5"/>
        <v/>
      </c>
    </row>
    <row r="132">
      <c r="A132" s="4" t="s">
        <v>1458</v>
      </c>
      <c r="B132" s="144">
        <v>44522.0</v>
      </c>
      <c r="C132" s="115">
        <v>0.21237268518518518</v>
      </c>
      <c r="D132" s="4"/>
      <c r="E132" s="4"/>
      <c r="F132" s="4"/>
      <c r="G132" s="4"/>
      <c r="H132" s="151"/>
      <c r="I132" s="4"/>
      <c r="J132" s="4"/>
      <c r="K132" s="4" t="s">
        <v>622</v>
      </c>
      <c r="L132" s="144">
        <v>44522.0</v>
      </c>
      <c r="M132" s="115">
        <v>0.5365625</v>
      </c>
      <c r="N132" s="4"/>
      <c r="O132" s="4"/>
      <c r="P132" s="132"/>
      <c r="Q132" s="4"/>
      <c r="R132" s="128">
        <f t="shared" si="1"/>
        <v>0</v>
      </c>
      <c r="S132" s="83" t="str">
        <f t="shared" si="2"/>
        <v>FLB3984__44522_0.212372685185185</v>
      </c>
      <c r="T132" s="4" t="s">
        <v>2353</v>
      </c>
      <c r="U132" s="83" t="str">
        <f t="shared" si="3"/>
        <v>FLB3844</v>
      </c>
      <c r="V132" s="216" t="b">
        <f t="shared" si="4"/>
        <v>0</v>
      </c>
      <c r="W132" s="83" t="str">
        <f t="shared" si="5"/>
        <v/>
      </c>
    </row>
    <row r="133">
      <c r="A133" s="4" t="s">
        <v>1456</v>
      </c>
      <c r="B133" s="144">
        <v>44522.0</v>
      </c>
      <c r="C133" s="115">
        <v>0.14581018518518518</v>
      </c>
      <c r="D133" s="4"/>
      <c r="E133" s="4"/>
      <c r="F133" s="4"/>
      <c r="G133" s="4"/>
      <c r="H133" s="151"/>
      <c r="I133" s="4"/>
      <c r="J133" s="4"/>
      <c r="K133" s="4" t="s">
        <v>622</v>
      </c>
      <c r="L133" s="144">
        <v>44522.0</v>
      </c>
      <c r="M133" s="115">
        <v>0.5365625</v>
      </c>
      <c r="N133" s="4"/>
      <c r="O133" s="4"/>
      <c r="P133" s="132"/>
      <c r="Q133" s="4"/>
      <c r="R133" s="128">
        <f t="shared" si="1"/>
        <v>0</v>
      </c>
      <c r="S133" s="83" t="str">
        <f t="shared" si="2"/>
        <v>FLB2739__44522_0.145810185185185</v>
      </c>
      <c r="T133" s="4" t="s">
        <v>2354</v>
      </c>
      <c r="U133" s="83" t="str">
        <f t="shared" si="3"/>
        <v>FLB3846</v>
      </c>
      <c r="V133" s="216" t="b">
        <f t="shared" si="4"/>
        <v>0</v>
      </c>
      <c r="W133" s="83" t="str">
        <f t="shared" si="5"/>
        <v/>
      </c>
    </row>
    <row r="134">
      <c r="A134" s="4" t="s">
        <v>1454</v>
      </c>
      <c r="B134" s="144">
        <v>44522.0</v>
      </c>
      <c r="C134" s="115">
        <v>0.1454976851851852</v>
      </c>
      <c r="D134" s="4"/>
      <c r="E134" s="4"/>
      <c r="F134" s="4"/>
      <c r="G134" s="4"/>
      <c r="H134" s="151"/>
      <c r="I134" s="4"/>
      <c r="J134" s="4"/>
      <c r="K134" s="4" t="s">
        <v>622</v>
      </c>
      <c r="L134" s="144">
        <v>44522.0</v>
      </c>
      <c r="M134" s="115">
        <v>0.5365625</v>
      </c>
      <c r="N134" s="4"/>
      <c r="O134" s="4"/>
      <c r="P134" s="132"/>
      <c r="Q134" s="4"/>
      <c r="R134" s="128">
        <f t="shared" si="1"/>
        <v>0</v>
      </c>
      <c r="S134" s="83" t="str">
        <f t="shared" si="2"/>
        <v>FLB3949__44522_0.145497685185185</v>
      </c>
      <c r="T134" s="4" t="s">
        <v>2355</v>
      </c>
      <c r="U134" s="83" t="str">
        <f t="shared" si="3"/>
        <v>FLB3847</v>
      </c>
      <c r="V134" s="216" t="b">
        <f t="shared" si="4"/>
        <v>0</v>
      </c>
      <c r="W134" s="83" t="str">
        <f t="shared" si="5"/>
        <v/>
      </c>
    </row>
    <row r="135">
      <c r="A135" s="4" t="s">
        <v>1452</v>
      </c>
      <c r="B135" s="144">
        <v>44522.0</v>
      </c>
      <c r="C135" s="115">
        <v>0.14519675925925926</v>
      </c>
      <c r="D135" s="4"/>
      <c r="E135" s="4"/>
      <c r="F135" s="4"/>
      <c r="G135" s="4"/>
      <c r="H135" s="151"/>
      <c r="I135" s="4"/>
      <c r="J135" s="4"/>
      <c r="K135" s="4" t="s">
        <v>622</v>
      </c>
      <c r="L135" s="144">
        <v>44522.0</v>
      </c>
      <c r="M135" s="115">
        <v>0.5365625</v>
      </c>
      <c r="N135" s="4"/>
      <c r="O135" s="4"/>
      <c r="P135" s="132"/>
      <c r="Q135" s="4"/>
      <c r="R135" s="128">
        <f t="shared" si="1"/>
        <v>0</v>
      </c>
      <c r="S135" s="83" t="str">
        <f t="shared" si="2"/>
        <v>FLB3970__44522_0.145196759259259</v>
      </c>
      <c r="T135" s="4" t="s">
        <v>2356</v>
      </c>
      <c r="U135" s="83" t="str">
        <f t="shared" si="3"/>
        <v>FLB3849</v>
      </c>
      <c r="V135" s="216" t="b">
        <f t="shared" si="4"/>
        <v>0</v>
      </c>
      <c r="W135" s="83" t="str">
        <f t="shared" si="5"/>
        <v/>
      </c>
    </row>
    <row r="136">
      <c r="A136" s="4" t="s">
        <v>1448</v>
      </c>
      <c r="B136" s="144">
        <v>44522.0</v>
      </c>
      <c r="C136" s="115">
        <v>0.14439814814814814</v>
      </c>
      <c r="D136" s="4"/>
      <c r="E136" s="4"/>
      <c r="F136" s="4"/>
      <c r="G136" s="4"/>
      <c r="H136" s="151"/>
      <c r="I136" s="4"/>
      <c r="J136" s="4"/>
      <c r="K136" s="4" t="s">
        <v>622</v>
      </c>
      <c r="L136" s="144">
        <v>44522.0</v>
      </c>
      <c r="M136" s="115">
        <v>0.5365625</v>
      </c>
      <c r="N136" s="4"/>
      <c r="O136" s="4"/>
      <c r="P136" s="132"/>
      <c r="Q136" s="4"/>
      <c r="R136" s="128">
        <f t="shared" si="1"/>
        <v>0</v>
      </c>
      <c r="S136" s="83" t="str">
        <f t="shared" si="2"/>
        <v>FLB3934__44522_0.144398148148148</v>
      </c>
      <c r="T136" s="4" t="s">
        <v>2357</v>
      </c>
      <c r="U136" s="83" t="str">
        <f t="shared" si="3"/>
        <v>FLB3853</v>
      </c>
      <c r="V136" s="216" t="b">
        <f t="shared" si="4"/>
        <v>0</v>
      </c>
      <c r="W136" s="83" t="str">
        <f t="shared" si="5"/>
        <v/>
      </c>
    </row>
    <row r="137">
      <c r="A137" s="4" t="s">
        <v>1446</v>
      </c>
      <c r="B137" s="144">
        <v>44519.0</v>
      </c>
      <c r="C137" s="115">
        <v>0.29453703703703704</v>
      </c>
      <c r="D137" s="4"/>
      <c r="E137" s="4"/>
      <c r="F137" s="4"/>
      <c r="G137" s="4"/>
      <c r="H137" s="151"/>
      <c r="I137" s="4"/>
      <c r="J137" s="4"/>
      <c r="K137" s="4" t="s">
        <v>622</v>
      </c>
      <c r="L137" s="144">
        <v>44519.0</v>
      </c>
      <c r="M137" s="115">
        <v>0.4053703703703704</v>
      </c>
      <c r="N137" s="4"/>
      <c r="O137" s="4"/>
      <c r="P137" s="132"/>
      <c r="Q137" s="4"/>
      <c r="R137" s="128">
        <f t="shared" si="1"/>
        <v>0</v>
      </c>
      <c r="S137" s="83" t="str">
        <f t="shared" si="2"/>
        <v>FLB3950__44519_0.294537037037037</v>
      </c>
      <c r="T137" s="4" t="s">
        <v>2358</v>
      </c>
      <c r="U137" s="83" t="str">
        <f t="shared" si="3"/>
        <v>Flb3856</v>
      </c>
      <c r="V137" s="216" t="b">
        <f t="shared" si="4"/>
        <v>0</v>
      </c>
      <c r="W137" s="83" t="str">
        <f t="shared" si="5"/>
        <v/>
      </c>
    </row>
    <row r="138">
      <c r="A138" s="4" t="s">
        <v>1444</v>
      </c>
      <c r="B138" s="144">
        <v>44519.0</v>
      </c>
      <c r="C138" s="115">
        <v>0.2942939814814815</v>
      </c>
      <c r="D138" s="4"/>
      <c r="E138" s="4"/>
      <c r="F138" s="4"/>
      <c r="G138" s="4"/>
      <c r="H138" s="151"/>
      <c r="I138" s="4"/>
      <c r="J138" s="4"/>
      <c r="K138" s="4" t="s">
        <v>622</v>
      </c>
      <c r="L138" s="144">
        <v>44519.0</v>
      </c>
      <c r="M138" s="115">
        <v>0.4053703703703704</v>
      </c>
      <c r="N138" s="4"/>
      <c r="O138" s="4"/>
      <c r="P138" s="132"/>
      <c r="Q138" s="4"/>
      <c r="R138" s="128">
        <f t="shared" si="1"/>
        <v>0</v>
      </c>
      <c r="S138" s="83" t="str">
        <f t="shared" si="2"/>
        <v>FLB3990__44519_0.294293981481482</v>
      </c>
      <c r="T138" s="4" t="s">
        <v>2359</v>
      </c>
      <c r="U138" s="83" t="str">
        <f t="shared" si="3"/>
        <v>FLB3859</v>
      </c>
      <c r="V138" s="216" t="b">
        <f t="shared" si="4"/>
        <v>0</v>
      </c>
      <c r="W138" s="83" t="str">
        <f t="shared" si="5"/>
        <v/>
      </c>
    </row>
    <row r="139">
      <c r="A139" s="4" t="s">
        <v>1442</v>
      </c>
      <c r="B139" s="144">
        <v>44519.0</v>
      </c>
      <c r="C139" s="115">
        <v>0.2924421296296296</v>
      </c>
      <c r="D139" s="4"/>
      <c r="E139" s="4"/>
      <c r="F139" s="4"/>
      <c r="G139" s="4"/>
      <c r="H139" s="151"/>
      <c r="I139" s="4"/>
      <c r="J139" s="4"/>
      <c r="K139" s="4" t="s">
        <v>622</v>
      </c>
      <c r="L139" s="144">
        <v>44522.0</v>
      </c>
      <c r="M139" s="115">
        <v>0.5365625</v>
      </c>
      <c r="N139" s="4"/>
      <c r="O139" s="4"/>
      <c r="P139" s="132"/>
      <c r="Q139" s="4"/>
      <c r="R139" s="128">
        <f t="shared" si="1"/>
        <v>0</v>
      </c>
      <c r="S139" s="83" t="str">
        <f t="shared" si="2"/>
        <v>FLB3980__44519_0.29244212962963</v>
      </c>
      <c r="T139" s="4" t="s">
        <v>2360</v>
      </c>
      <c r="U139" s="83" t="str">
        <f t="shared" si="3"/>
        <v>FLB3862</v>
      </c>
      <c r="V139" s="216" t="b">
        <f t="shared" si="4"/>
        <v>0</v>
      </c>
      <c r="W139" s="83" t="str">
        <f t="shared" si="5"/>
        <v/>
      </c>
    </row>
    <row r="140">
      <c r="A140" s="4" t="s">
        <v>1440</v>
      </c>
      <c r="B140" s="144">
        <v>44519.0</v>
      </c>
      <c r="C140" s="115">
        <v>0.29215277777777776</v>
      </c>
      <c r="D140" s="4"/>
      <c r="E140" s="4"/>
      <c r="F140" s="4"/>
      <c r="G140" s="4"/>
      <c r="H140" s="151"/>
      <c r="I140" s="4"/>
      <c r="J140" s="4"/>
      <c r="K140" s="4" t="s">
        <v>622</v>
      </c>
      <c r="L140" s="144">
        <v>44519.0</v>
      </c>
      <c r="M140" s="115">
        <v>0.4053703703703704</v>
      </c>
      <c r="N140" s="4"/>
      <c r="O140" s="4"/>
      <c r="P140" s="132"/>
      <c r="Q140" s="4"/>
      <c r="R140" s="128">
        <f t="shared" si="1"/>
        <v>0</v>
      </c>
      <c r="S140" s="83" t="str">
        <f t="shared" si="2"/>
        <v>FLB3944__44519_0.292152777777778</v>
      </c>
      <c r="T140" s="4" t="s">
        <v>2361</v>
      </c>
      <c r="U140" s="83" t="str">
        <f t="shared" si="3"/>
        <v>FLB3863</v>
      </c>
      <c r="V140" s="216" t="b">
        <f t="shared" si="4"/>
        <v>0</v>
      </c>
      <c r="W140" s="83" t="str">
        <f t="shared" si="5"/>
        <v/>
      </c>
    </row>
    <row r="141">
      <c r="A141" s="4" t="s">
        <v>1436</v>
      </c>
      <c r="B141" s="144">
        <v>44519.0</v>
      </c>
      <c r="C141" s="115">
        <v>0.28835648148148146</v>
      </c>
      <c r="D141" s="4"/>
      <c r="E141" s="4"/>
      <c r="F141" s="4"/>
      <c r="G141" s="4"/>
      <c r="H141" s="151"/>
      <c r="I141" s="4"/>
      <c r="J141" s="4"/>
      <c r="K141" s="4" t="s">
        <v>622</v>
      </c>
      <c r="L141" s="144">
        <v>44519.0</v>
      </c>
      <c r="M141" s="115">
        <v>0.4053703703703704</v>
      </c>
      <c r="N141" s="4"/>
      <c r="O141" s="4"/>
      <c r="P141" s="132"/>
      <c r="Q141" s="4"/>
      <c r="R141" s="128">
        <f t="shared" si="1"/>
        <v>0</v>
      </c>
      <c r="S141" s="83" t="str">
        <f t="shared" si="2"/>
        <v>FLB3981__44519_0.288356481481481</v>
      </c>
      <c r="T141" s="4" t="s">
        <v>2362</v>
      </c>
      <c r="U141" s="83" t="str">
        <f t="shared" si="3"/>
        <v>FLB3864</v>
      </c>
      <c r="V141" s="216" t="b">
        <f t="shared" si="4"/>
        <v>0</v>
      </c>
      <c r="W141" s="83" t="str">
        <f t="shared" si="5"/>
        <v/>
      </c>
    </row>
    <row r="142">
      <c r="A142" s="4" t="s">
        <v>1430</v>
      </c>
      <c r="B142" s="144">
        <v>44519.0</v>
      </c>
      <c r="C142" s="115">
        <v>0.22287037037037036</v>
      </c>
      <c r="D142" s="4"/>
      <c r="E142" s="4"/>
      <c r="F142" s="4"/>
      <c r="G142" s="4"/>
      <c r="H142" s="151"/>
      <c r="I142" s="4"/>
      <c r="J142" s="4"/>
      <c r="K142" s="4" t="s">
        <v>622</v>
      </c>
      <c r="L142" s="144">
        <v>44519.0</v>
      </c>
      <c r="M142" s="115">
        <v>0.4053703703703704</v>
      </c>
      <c r="N142" s="4"/>
      <c r="O142" s="4"/>
      <c r="P142" s="132"/>
      <c r="Q142" s="4"/>
      <c r="R142" s="128">
        <f t="shared" si="1"/>
        <v>0</v>
      </c>
      <c r="S142" s="83" t="str">
        <f t="shared" si="2"/>
        <v>FLB3933__44519_0.22287037037037</v>
      </c>
      <c r="T142" s="4" t="s">
        <v>2363</v>
      </c>
      <c r="U142" s="83" t="str">
        <f t="shared" si="3"/>
        <v>FLB3867</v>
      </c>
      <c r="V142" s="216" t="b">
        <f t="shared" si="4"/>
        <v>0</v>
      </c>
      <c r="W142" s="83" t="str">
        <f t="shared" si="5"/>
        <v/>
      </c>
    </row>
    <row r="143">
      <c r="A143" s="4" t="s">
        <v>1428</v>
      </c>
      <c r="B143" s="144">
        <v>44519.0</v>
      </c>
      <c r="C143" s="115">
        <v>0.21856481481481482</v>
      </c>
      <c r="D143" s="4"/>
      <c r="E143" s="4"/>
      <c r="F143" s="4"/>
      <c r="G143" s="4"/>
      <c r="H143" s="151"/>
      <c r="I143" s="4"/>
      <c r="J143" s="4"/>
      <c r="K143" s="4" t="s">
        <v>622</v>
      </c>
      <c r="L143" s="144">
        <v>44519.0</v>
      </c>
      <c r="M143" s="115">
        <v>0.4053703703703704</v>
      </c>
      <c r="N143" s="4"/>
      <c r="O143" s="4"/>
      <c r="P143" s="132"/>
      <c r="Q143" s="4"/>
      <c r="R143" s="128">
        <f t="shared" si="1"/>
        <v>0</v>
      </c>
      <c r="S143" s="83" t="str">
        <f t="shared" si="2"/>
        <v>FLB2741__44519_0.218564814814815</v>
      </c>
      <c r="T143" s="4" t="s">
        <v>2364</v>
      </c>
      <c r="U143" s="83" t="str">
        <f t="shared" si="3"/>
        <v>FLB3933</v>
      </c>
      <c r="V143" s="216" t="b">
        <f t="shared" si="4"/>
        <v>0</v>
      </c>
      <c r="W143" s="83" t="str">
        <f t="shared" si="5"/>
        <v/>
      </c>
    </row>
    <row r="144">
      <c r="A144" s="4" t="s">
        <v>1417</v>
      </c>
      <c r="B144" s="144">
        <v>44519.0</v>
      </c>
      <c r="C144" s="115">
        <v>0.21283564814814815</v>
      </c>
      <c r="D144" s="4"/>
      <c r="E144" s="4"/>
      <c r="F144" s="4"/>
      <c r="G144" s="4"/>
      <c r="H144" s="151"/>
      <c r="I144" s="4"/>
      <c r="J144" s="4"/>
      <c r="K144" s="4" t="s">
        <v>622</v>
      </c>
      <c r="L144" s="144">
        <v>44519.0</v>
      </c>
      <c r="M144" s="115">
        <v>0.4053703703703704</v>
      </c>
      <c r="N144" s="4"/>
      <c r="O144" s="4"/>
      <c r="P144" s="132"/>
      <c r="Q144" s="4"/>
      <c r="R144" s="128">
        <f t="shared" si="1"/>
        <v>0</v>
      </c>
      <c r="S144" s="83" t="str">
        <f t="shared" si="2"/>
        <v>FLB3982__44519_0.212835648148148</v>
      </c>
      <c r="T144" s="4" t="s">
        <v>2365</v>
      </c>
      <c r="U144" s="83" t="str">
        <f t="shared" si="3"/>
        <v>FLB3934</v>
      </c>
      <c r="V144" s="216" t="b">
        <f t="shared" si="4"/>
        <v>0</v>
      </c>
      <c r="W144" s="83" t="str">
        <f t="shared" si="5"/>
        <v/>
      </c>
    </row>
    <row r="145">
      <c r="A145" s="4" t="s">
        <v>1412</v>
      </c>
      <c r="B145" s="144">
        <v>44519.0</v>
      </c>
      <c r="C145" s="115">
        <v>0.2112962962962963</v>
      </c>
      <c r="D145" s="4"/>
      <c r="E145" s="4"/>
      <c r="F145" s="4"/>
      <c r="G145" s="4"/>
      <c r="H145" s="151"/>
      <c r="I145" s="4"/>
      <c r="J145" s="4"/>
      <c r="K145" s="4" t="s">
        <v>622</v>
      </c>
      <c r="L145" s="144">
        <v>44519.0</v>
      </c>
      <c r="M145" s="115">
        <v>0.4053703703703704</v>
      </c>
      <c r="N145" s="4"/>
      <c r="O145" s="4"/>
      <c r="P145" s="132"/>
      <c r="Q145" s="4"/>
      <c r="R145" s="128">
        <f t="shared" si="1"/>
        <v>0</v>
      </c>
      <c r="S145" s="83" t="str">
        <f t="shared" si="2"/>
        <v>FLB4082__44519_0.211296296296296</v>
      </c>
      <c r="T145" s="4" t="s">
        <v>2366</v>
      </c>
      <c r="U145" s="83" t="str">
        <f t="shared" si="3"/>
        <v>FLB3940</v>
      </c>
      <c r="V145" s="216" t="b">
        <f t="shared" si="4"/>
        <v>0</v>
      </c>
      <c r="W145" s="83" t="str">
        <f t="shared" si="5"/>
        <v/>
      </c>
    </row>
    <row r="146">
      <c r="A146" s="4" t="s">
        <v>1410</v>
      </c>
      <c r="B146" s="144">
        <v>44519.0</v>
      </c>
      <c r="C146" s="115">
        <v>0.20613425925925927</v>
      </c>
      <c r="D146" s="4"/>
      <c r="E146" s="4"/>
      <c r="F146" s="4"/>
      <c r="G146" s="4"/>
      <c r="H146" s="151"/>
      <c r="I146" s="4"/>
      <c r="J146" s="4"/>
      <c r="K146" s="4" t="s">
        <v>622</v>
      </c>
      <c r="L146" s="144">
        <v>44519.0</v>
      </c>
      <c r="M146" s="115">
        <v>0.4053703703703704</v>
      </c>
      <c r="N146" s="4"/>
      <c r="O146" s="4"/>
      <c r="P146" s="132"/>
      <c r="Q146" s="4"/>
      <c r="R146" s="128">
        <f t="shared" si="1"/>
        <v>0</v>
      </c>
      <c r="S146" s="83" t="str">
        <f t="shared" si="2"/>
        <v>FLB3983__44519_0.206134259259259</v>
      </c>
      <c r="T146" s="4" t="s">
        <v>2367</v>
      </c>
      <c r="U146" s="83" t="str">
        <f t="shared" si="3"/>
        <v>FLB3944</v>
      </c>
      <c r="V146" s="216" t="b">
        <f t="shared" si="4"/>
        <v>0</v>
      </c>
      <c r="W146" s="83" t="str">
        <f t="shared" si="5"/>
        <v/>
      </c>
    </row>
    <row r="147">
      <c r="A147" s="4" t="s">
        <v>1405</v>
      </c>
      <c r="B147" s="144">
        <v>44519.0</v>
      </c>
      <c r="C147" s="115">
        <v>0.2049189814814815</v>
      </c>
      <c r="D147" s="4"/>
      <c r="E147" s="4"/>
      <c r="F147" s="4"/>
      <c r="G147" s="4"/>
      <c r="H147" s="151"/>
      <c r="I147" s="4"/>
      <c r="J147" s="4"/>
      <c r="K147" s="4" t="s">
        <v>622</v>
      </c>
      <c r="L147" s="144">
        <v>44519.0</v>
      </c>
      <c r="M147" s="115">
        <v>0.4053703703703704</v>
      </c>
      <c r="N147" s="4"/>
      <c r="O147" s="4"/>
      <c r="P147" s="132"/>
      <c r="Q147" s="4"/>
      <c r="R147" s="128">
        <f t="shared" si="1"/>
        <v>0</v>
      </c>
      <c r="S147" s="83" t="str">
        <f t="shared" si="2"/>
        <v>FLB4103__44519_0.204918981481482</v>
      </c>
      <c r="T147" s="4" t="s">
        <v>2368</v>
      </c>
      <c r="U147" s="83" t="str">
        <f t="shared" si="3"/>
        <v>FLB3945</v>
      </c>
      <c r="V147" s="216" t="b">
        <f t="shared" si="4"/>
        <v>0</v>
      </c>
      <c r="W147" s="83" t="str">
        <f t="shared" si="5"/>
        <v/>
      </c>
    </row>
    <row r="148">
      <c r="A148" s="4" t="s">
        <v>1385</v>
      </c>
      <c r="B148" s="144">
        <v>44518.0</v>
      </c>
      <c r="C148" s="115">
        <v>0.2266550925925926</v>
      </c>
      <c r="D148" s="4"/>
      <c r="E148" s="4"/>
      <c r="F148" s="4"/>
      <c r="G148" s="4"/>
      <c r="H148" s="151"/>
      <c r="I148" s="4"/>
      <c r="J148" s="4"/>
      <c r="K148" s="4" t="s">
        <v>622</v>
      </c>
      <c r="L148" s="144">
        <v>44518.0</v>
      </c>
      <c r="M148" s="115">
        <v>0.3912037037037037</v>
      </c>
      <c r="N148" s="4"/>
      <c r="O148" s="4"/>
      <c r="P148" s="132"/>
      <c r="Q148" s="4"/>
      <c r="R148" s="128">
        <f t="shared" si="1"/>
        <v>0</v>
      </c>
      <c r="S148" s="83" t="str">
        <f t="shared" si="2"/>
        <v>FLB4095__44518_0.226655092592593</v>
      </c>
      <c r="T148" s="4" t="s">
        <v>2369</v>
      </c>
      <c r="U148" s="83" t="str">
        <f t="shared" si="3"/>
        <v>FLB3946</v>
      </c>
      <c r="V148" s="216" t="b">
        <f t="shared" si="4"/>
        <v>0</v>
      </c>
      <c r="W148" s="83" t="str">
        <f t="shared" si="5"/>
        <v/>
      </c>
    </row>
    <row r="149">
      <c r="A149" s="4" t="s">
        <v>1383</v>
      </c>
      <c r="B149" s="144">
        <v>44518.0</v>
      </c>
      <c r="C149" s="115">
        <v>0.2216898148148148</v>
      </c>
      <c r="D149" s="4"/>
      <c r="E149" s="4"/>
      <c r="F149" s="4"/>
      <c r="G149" s="4"/>
      <c r="H149" s="151"/>
      <c r="I149" s="4"/>
      <c r="J149" s="4"/>
      <c r="K149" s="4" t="s">
        <v>622</v>
      </c>
      <c r="L149" s="144">
        <v>44518.0</v>
      </c>
      <c r="M149" s="115">
        <v>0.3912037037037037</v>
      </c>
      <c r="N149" s="4"/>
      <c r="O149" s="4"/>
      <c r="P149" s="132"/>
      <c r="Q149" s="4"/>
      <c r="R149" s="128">
        <f t="shared" si="1"/>
        <v>0</v>
      </c>
      <c r="S149" s="83" t="str">
        <f t="shared" si="2"/>
        <v>FLB2735__44518_0.221689814814815</v>
      </c>
      <c r="T149" s="4" t="s">
        <v>2370</v>
      </c>
      <c r="U149" s="83" t="str">
        <f t="shared" si="3"/>
        <v>FLB3949</v>
      </c>
      <c r="V149" s="216" t="b">
        <f t="shared" si="4"/>
        <v>0</v>
      </c>
      <c r="W149" s="83" t="str">
        <f t="shared" si="5"/>
        <v/>
      </c>
    </row>
    <row r="150">
      <c r="A150" s="4" t="s">
        <v>1381</v>
      </c>
      <c r="B150" s="144">
        <v>44517.0</v>
      </c>
      <c r="C150" s="115">
        <v>0.4091666666666667</v>
      </c>
      <c r="D150" s="4"/>
      <c r="E150" s="4"/>
      <c r="F150" s="4"/>
      <c r="G150" s="4"/>
      <c r="H150" s="151"/>
      <c r="I150" s="4"/>
      <c r="J150" s="4"/>
      <c r="K150" s="4" t="s">
        <v>622</v>
      </c>
      <c r="L150" s="144">
        <v>44519.0</v>
      </c>
      <c r="M150" s="115">
        <v>0.4053703703703704</v>
      </c>
      <c r="N150" s="4"/>
      <c r="O150" s="4"/>
      <c r="P150" s="132"/>
      <c r="Q150" s="4"/>
      <c r="R150" s="128">
        <f t="shared" si="1"/>
        <v>0</v>
      </c>
      <c r="S150" s="83" t="str">
        <f t="shared" si="2"/>
        <v>FLB3958__44517_0.409166666666667</v>
      </c>
      <c r="T150" s="4" t="s">
        <v>2371</v>
      </c>
      <c r="U150" s="83" t="str">
        <f t="shared" si="3"/>
        <v>FLB3950</v>
      </c>
      <c r="V150" s="216" t="b">
        <f t="shared" si="4"/>
        <v>0</v>
      </c>
      <c r="W150" s="83" t="str">
        <f t="shared" si="5"/>
        <v/>
      </c>
    </row>
    <row r="151">
      <c r="A151" s="4" t="s">
        <v>1375</v>
      </c>
      <c r="B151" s="144">
        <v>44517.0</v>
      </c>
      <c r="C151" s="115">
        <v>0.40207175925925925</v>
      </c>
      <c r="D151" s="4"/>
      <c r="E151" s="4"/>
      <c r="F151" s="4"/>
      <c r="G151" s="4"/>
      <c r="H151" s="151"/>
      <c r="I151" s="4"/>
      <c r="J151" s="4"/>
      <c r="K151" s="4" t="s">
        <v>622</v>
      </c>
      <c r="L151" s="144">
        <v>44519.0</v>
      </c>
      <c r="M151" s="115">
        <v>0.4053703703703704</v>
      </c>
      <c r="N151" s="4"/>
      <c r="O151" s="4"/>
      <c r="P151" s="132"/>
      <c r="Q151" s="4"/>
      <c r="R151" s="128">
        <f t="shared" si="1"/>
        <v>0</v>
      </c>
      <c r="S151" s="83" t="str">
        <f t="shared" si="2"/>
        <v>FLB2734__44517_0.402071759259259</v>
      </c>
      <c r="T151" s="4" t="s">
        <v>2372</v>
      </c>
      <c r="U151" s="83" t="str">
        <f t="shared" si="3"/>
        <v>FLB3958</v>
      </c>
      <c r="V151" s="216" t="b">
        <f t="shared" si="4"/>
        <v>0</v>
      </c>
      <c r="W151" s="83" t="str">
        <f t="shared" si="5"/>
        <v/>
      </c>
    </row>
    <row r="152">
      <c r="A152" s="4" t="s">
        <v>1373</v>
      </c>
      <c r="B152" s="144">
        <v>44517.0</v>
      </c>
      <c r="C152" s="115">
        <v>0.3393171296296296</v>
      </c>
      <c r="D152" s="4"/>
      <c r="E152" s="4"/>
      <c r="F152" s="4"/>
      <c r="G152" s="4"/>
      <c r="H152" s="151"/>
      <c r="I152" s="4"/>
      <c r="J152" s="4"/>
      <c r="K152" s="4" t="s">
        <v>622</v>
      </c>
      <c r="L152" s="144">
        <v>44517.0</v>
      </c>
      <c r="M152" s="115">
        <v>0.4712152777777778</v>
      </c>
      <c r="N152" s="4"/>
      <c r="O152" s="4"/>
      <c r="P152" s="132"/>
      <c r="Q152" s="4"/>
      <c r="R152" s="128">
        <f t="shared" si="1"/>
        <v>0</v>
      </c>
      <c r="S152" s="83" t="str">
        <f t="shared" si="2"/>
        <v>FLB4086__44517_0.33931712962963</v>
      </c>
      <c r="T152" s="4" t="s">
        <v>2373</v>
      </c>
      <c r="U152" s="83" t="str">
        <f t="shared" si="3"/>
        <v>FLB3959</v>
      </c>
      <c r="V152" s="216" t="b">
        <f t="shared" si="4"/>
        <v>0</v>
      </c>
      <c r="W152" s="83" t="str">
        <f t="shared" si="5"/>
        <v/>
      </c>
    </row>
    <row r="153">
      <c r="A153" s="4" t="s">
        <v>1367</v>
      </c>
      <c r="B153" s="144">
        <v>44517.0</v>
      </c>
      <c r="C153" s="115">
        <v>0.334537037037037</v>
      </c>
      <c r="D153" s="4"/>
      <c r="E153" s="4"/>
      <c r="F153" s="4"/>
      <c r="G153" s="4"/>
      <c r="H153" s="151"/>
      <c r="I153" s="4"/>
      <c r="J153" s="4"/>
      <c r="K153" s="4" t="s">
        <v>622</v>
      </c>
      <c r="L153" s="144">
        <v>44517.0</v>
      </c>
      <c r="M153" s="115">
        <v>0.4712152777777778</v>
      </c>
      <c r="N153" s="4"/>
      <c r="O153" s="4"/>
      <c r="P153" s="132"/>
      <c r="Q153" s="4"/>
      <c r="R153" s="128">
        <f t="shared" si="1"/>
        <v>0</v>
      </c>
      <c r="S153" s="83" t="str">
        <f t="shared" si="2"/>
        <v>FLB3962__44517_0.334537037037037</v>
      </c>
      <c r="T153" s="4" t="s">
        <v>2374</v>
      </c>
      <c r="U153" s="83" t="str">
        <f t="shared" si="3"/>
        <v>FLB3960</v>
      </c>
      <c r="V153" s="216" t="b">
        <f t="shared" si="4"/>
        <v>0</v>
      </c>
      <c r="W153" s="83" t="str">
        <f t="shared" si="5"/>
        <v/>
      </c>
    </row>
    <row r="154">
      <c r="A154" s="4" t="s">
        <v>1363</v>
      </c>
      <c r="B154" s="144">
        <v>44517.0</v>
      </c>
      <c r="C154" s="115">
        <v>0.32666666666666666</v>
      </c>
      <c r="D154" s="4"/>
      <c r="E154" s="4"/>
      <c r="F154" s="4"/>
      <c r="G154" s="4"/>
      <c r="H154" s="151"/>
      <c r="I154" s="4"/>
      <c r="J154" s="4"/>
      <c r="K154" s="4" t="s">
        <v>622</v>
      </c>
      <c r="L154" s="144">
        <v>44517.0</v>
      </c>
      <c r="M154" s="115">
        <v>0.4712152777777778</v>
      </c>
      <c r="N154" s="4"/>
      <c r="O154" s="4"/>
      <c r="P154" s="132"/>
      <c r="Q154" s="4"/>
      <c r="R154" s="128">
        <f t="shared" si="1"/>
        <v>0</v>
      </c>
      <c r="S154" s="83" t="str">
        <f t="shared" si="2"/>
        <v>FLB3940__44517_0.326666666666667</v>
      </c>
      <c r="T154" s="4" t="s">
        <v>2375</v>
      </c>
      <c r="U154" s="83" t="str">
        <f t="shared" si="3"/>
        <v>FLB3961</v>
      </c>
      <c r="V154" s="216" t="b">
        <f t="shared" si="4"/>
        <v>0</v>
      </c>
      <c r="W154" s="83" t="str">
        <f t="shared" si="5"/>
        <v/>
      </c>
    </row>
    <row r="155">
      <c r="A155" s="4" t="s">
        <v>1361</v>
      </c>
      <c r="B155" s="144">
        <v>44517.0</v>
      </c>
      <c r="C155" s="115">
        <v>0.32625</v>
      </c>
      <c r="D155" s="4"/>
      <c r="E155" s="4"/>
      <c r="F155" s="4"/>
      <c r="G155" s="4"/>
      <c r="H155" s="151"/>
      <c r="I155" s="4"/>
      <c r="J155" s="4"/>
      <c r="K155" s="4" t="s">
        <v>622</v>
      </c>
      <c r="L155" s="144">
        <v>44517.0</v>
      </c>
      <c r="M155" s="115">
        <v>0.4712152777777778</v>
      </c>
      <c r="N155" s="4"/>
      <c r="O155" s="4"/>
      <c r="P155" s="132"/>
      <c r="Q155" s="4"/>
      <c r="R155" s="128">
        <f t="shared" si="1"/>
        <v>0</v>
      </c>
      <c r="S155" s="83" t="str">
        <f t="shared" si="2"/>
        <v>FLB4089__44517_0.32625</v>
      </c>
      <c r="T155" s="4" t="s">
        <v>2376</v>
      </c>
      <c r="U155" s="83" t="str">
        <f t="shared" si="3"/>
        <v>FLB3962</v>
      </c>
      <c r="V155" s="216" t="b">
        <f t="shared" si="4"/>
        <v>0</v>
      </c>
      <c r="W155" s="83" t="str">
        <f t="shared" si="5"/>
        <v/>
      </c>
    </row>
    <row r="156">
      <c r="A156" s="4" t="s">
        <v>1359</v>
      </c>
      <c r="B156" s="144">
        <v>44517.0</v>
      </c>
      <c r="C156" s="115">
        <v>0.31925925925925924</v>
      </c>
      <c r="D156" s="4"/>
      <c r="E156" s="4"/>
      <c r="F156" s="4"/>
      <c r="G156" s="4"/>
      <c r="H156" s="151"/>
      <c r="I156" s="4"/>
      <c r="J156" s="4"/>
      <c r="K156" s="4" t="s">
        <v>622</v>
      </c>
      <c r="L156" s="144">
        <v>44517.0</v>
      </c>
      <c r="M156" s="115">
        <v>0.4712152777777778</v>
      </c>
      <c r="N156" s="4"/>
      <c r="O156" s="4"/>
      <c r="P156" s="132"/>
      <c r="Q156" s="4"/>
      <c r="R156" s="128">
        <f t="shared" si="1"/>
        <v>0</v>
      </c>
      <c r="S156" s="83" t="str">
        <f t="shared" si="2"/>
        <v>FLB3960__44517_0.319259259259259</v>
      </c>
      <c r="T156" s="4" t="s">
        <v>2377</v>
      </c>
      <c r="U156" s="83" t="str">
        <f t="shared" si="3"/>
        <v>FLB3964</v>
      </c>
      <c r="V156" s="216" t="b">
        <f t="shared" si="4"/>
        <v>0</v>
      </c>
      <c r="W156" s="83" t="str">
        <f t="shared" si="5"/>
        <v/>
      </c>
    </row>
    <row r="157">
      <c r="A157" s="4" t="s">
        <v>1357</v>
      </c>
      <c r="B157" s="144">
        <v>44517.0</v>
      </c>
      <c r="C157" s="115">
        <v>0.31881944444444443</v>
      </c>
      <c r="D157" s="4"/>
      <c r="E157" s="4"/>
      <c r="F157" s="4"/>
      <c r="G157" s="4"/>
      <c r="H157" s="151"/>
      <c r="I157" s="4"/>
      <c r="J157" s="4"/>
      <c r="K157" s="4" t="s">
        <v>622</v>
      </c>
      <c r="L157" s="144">
        <v>44517.0</v>
      </c>
      <c r="M157" s="115">
        <v>0.4712152777777778</v>
      </c>
      <c r="N157" s="4"/>
      <c r="O157" s="4"/>
      <c r="P157" s="132"/>
      <c r="Q157" s="4"/>
      <c r="R157" s="128">
        <f t="shared" si="1"/>
        <v>0</v>
      </c>
      <c r="S157" s="83" t="str">
        <f t="shared" si="2"/>
        <v>FLB4085__44517_0.318819444444444</v>
      </c>
      <c r="T157" s="4" t="s">
        <v>2378</v>
      </c>
      <c r="U157" s="83" t="str">
        <f t="shared" si="3"/>
        <v>FLB3965</v>
      </c>
      <c r="V157" s="216" t="b">
        <f t="shared" si="4"/>
        <v>0</v>
      </c>
      <c r="W157" s="83" t="str">
        <f t="shared" si="5"/>
        <v/>
      </c>
    </row>
    <row r="158">
      <c r="A158" s="4" t="s">
        <v>1355</v>
      </c>
      <c r="B158" s="144">
        <v>44516.0</v>
      </c>
      <c r="C158" s="115">
        <v>0.5013310185185185</v>
      </c>
      <c r="D158" s="4"/>
      <c r="E158" s="4"/>
      <c r="F158" s="4"/>
      <c r="G158" s="4"/>
      <c r="H158" s="151"/>
      <c r="I158" s="4"/>
      <c r="J158" s="4"/>
      <c r="K158" s="4" t="s">
        <v>622</v>
      </c>
      <c r="L158" s="144">
        <v>44517.0</v>
      </c>
      <c r="M158" s="115">
        <v>0.4712152777777778</v>
      </c>
      <c r="N158" s="4"/>
      <c r="O158" s="4"/>
      <c r="P158" s="132"/>
      <c r="Q158" s="4"/>
      <c r="R158" s="128">
        <f t="shared" si="1"/>
        <v>0</v>
      </c>
      <c r="S158" s="83" t="str">
        <f t="shared" si="2"/>
        <v>FLB4087__44516_0.501331018518518</v>
      </c>
      <c r="T158" s="4" t="s">
        <v>2379</v>
      </c>
      <c r="U158" s="83" t="str">
        <f t="shared" si="3"/>
        <v>FLB3970</v>
      </c>
      <c r="V158" s="216" t="b">
        <f t="shared" si="4"/>
        <v>0</v>
      </c>
      <c r="W158" s="83" t="str">
        <f t="shared" si="5"/>
        <v/>
      </c>
    </row>
    <row r="159">
      <c r="A159" s="4" t="s">
        <v>1353</v>
      </c>
      <c r="B159" s="144">
        <v>44516.0</v>
      </c>
      <c r="C159" s="115">
        <v>0.45837962962962964</v>
      </c>
      <c r="D159" s="4"/>
      <c r="E159" s="4"/>
      <c r="F159" s="4"/>
      <c r="G159" s="4"/>
      <c r="H159" s="151"/>
      <c r="I159" s="4"/>
      <c r="J159" s="4"/>
      <c r="K159" s="4" t="s">
        <v>622</v>
      </c>
      <c r="L159" s="144">
        <v>44517.0</v>
      </c>
      <c r="M159" s="115">
        <v>0.4712152777777778</v>
      </c>
      <c r="N159" s="4"/>
      <c r="O159" s="4"/>
      <c r="P159" s="132"/>
      <c r="Q159" s="4"/>
      <c r="R159" s="128">
        <f t="shared" si="1"/>
        <v>0</v>
      </c>
      <c r="S159" s="83" t="str">
        <f t="shared" si="2"/>
        <v>FLB4094__44516_0.45837962962963</v>
      </c>
      <c r="T159" s="4" t="s">
        <v>2380</v>
      </c>
      <c r="U159" s="83" t="str">
        <f t="shared" si="3"/>
        <v>FLB3971</v>
      </c>
      <c r="V159" s="216" t="b">
        <f t="shared" si="4"/>
        <v>0</v>
      </c>
      <c r="W159" s="83" t="str">
        <f t="shared" si="5"/>
        <v/>
      </c>
    </row>
    <row r="160">
      <c r="A160" s="4" t="s">
        <v>1351</v>
      </c>
      <c r="B160" s="144">
        <v>44516.0</v>
      </c>
      <c r="C160" s="115">
        <v>0.440625</v>
      </c>
      <c r="D160" s="4"/>
      <c r="E160" s="4"/>
      <c r="F160" s="4"/>
      <c r="G160" s="4"/>
      <c r="H160" s="151"/>
      <c r="I160" s="4"/>
      <c r="J160" s="4"/>
      <c r="K160" s="4" t="s">
        <v>622</v>
      </c>
      <c r="L160" s="144">
        <v>44517.0</v>
      </c>
      <c r="M160" s="115">
        <v>0.4712152777777778</v>
      </c>
      <c r="N160" s="4"/>
      <c r="O160" s="4"/>
      <c r="P160" s="132"/>
      <c r="Q160" s="4"/>
      <c r="R160" s="128">
        <f t="shared" si="1"/>
        <v>0</v>
      </c>
      <c r="S160" s="83" t="str">
        <f t="shared" si="2"/>
        <v>FLB4084__44516_0.440625</v>
      </c>
      <c r="T160" s="4" t="s">
        <v>2381</v>
      </c>
      <c r="U160" s="83" t="str">
        <f t="shared" si="3"/>
        <v>FLB3972</v>
      </c>
      <c r="V160" s="216" t="b">
        <f t="shared" si="4"/>
        <v>0</v>
      </c>
      <c r="W160" s="83" t="str">
        <f t="shared" si="5"/>
        <v/>
      </c>
    </row>
    <row r="161">
      <c r="A161" s="4" t="s">
        <v>1349</v>
      </c>
      <c r="B161" s="144">
        <v>44516.0</v>
      </c>
      <c r="C161" s="115">
        <v>0.4403125</v>
      </c>
      <c r="D161" s="4"/>
      <c r="E161" s="4"/>
      <c r="F161" s="4"/>
      <c r="G161" s="4"/>
      <c r="H161" s="151"/>
      <c r="I161" s="4"/>
      <c r="J161" s="4"/>
      <c r="K161" s="4" t="s">
        <v>622</v>
      </c>
      <c r="L161" s="144">
        <v>44517.0</v>
      </c>
      <c r="M161" s="115">
        <v>0.4712152777777778</v>
      </c>
      <c r="N161" s="4"/>
      <c r="O161" s="4"/>
      <c r="P161" s="132"/>
      <c r="Q161" s="4"/>
      <c r="R161" s="128">
        <f t="shared" si="1"/>
        <v>0</v>
      </c>
      <c r="S161" s="83" t="str">
        <f t="shared" si="2"/>
        <v>FLB3988__44516_0.4403125</v>
      </c>
      <c r="T161" s="4" t="s">
        <v>2382</v>
      </c>
      <c r="U161" s="83" t="str">
        <f t="shared" si="3"/>
        <v>FLB3975</v>
      </c>
      <c r="V161" s="216" t="b">
        <f t="shared" si="4"/>
        <v>0</v>
      </c>
      <c r="W161" s="83" t="str">
        <f t="shared" si="5"/>
        <v/>
      </c>
    </row>
    <row r="162">
      <c r="A162" s="4" t="s">
        <v>1347</v>
      </c>
      <c r="B162" s="144">
        <v>44516.0</v>
      </c>
      <c r="C162" s="115">
        <v>0.428275462962963</v>
      </c>
      <c r="D162" s="4"/>
      <c r="E162" s="4"/>
      <c r="F162" s="4"/>
      <c r="G162" s="4"/>
      <c r="H162" s="151"/>
      <c r="I162" s="4"/>
      <c r="J162" s="4"/>
      <c r="K162" s="4" t="s">
        <v>622</v>
      </c>
      <c r="L162" s="144">
        <v>44517.0</v>
      </c>
      <c r="M162" s="115">
        <v>0.4712152777777778</v>
      </c>
      <c r="N162" s="4"/>
      <c r="O162" s="4"/>
      <c r="P162" s="132"/>
      <c r="Q162" s="4"/>
      <c r="R162" s="128">
        <f t="shared" si="1"/>
        <v>0</v>
      </c>
      <c r="S162" s="83" t="str">
        <f t="shared" si="2"/>
        <v>FLB3964__44516_0.428275462962963</v>
      </c>
      <c r="T162" s="4" t="s">
        <v>2383</v>
      </c>
      <c r="U162" s="83" t="str">
        <f t="shared" si="3"/>
        <v>FLB3978</v>
      </c>
      <c r="V162" s="216" t="b">
        <f t="shared" si="4"/>
        <v>0</v>
      </c>
      <c r="W162" s="83" t="str">
        <f t="shared" si="5"/>
        <v/>
      </c>
    </row>
    <row r="163">
      <c r="A163" s="4" t="s">
        <v>1345</v>
      </c>
      <c r="B163" s="144">
        <v>44516.0</v>
      </c>
      <c r="C163" s="115">
        <v>0.41671296296296295</v>
      </c>
      <c r="D163" s="4"/>
      <c r="E163" s="4"/>
      <c r="F163" s="4"/>
      <c r="G163" s="4"/>
      <c r="H163" s="151"/>
      <c r="I163" s="4"/>
      <c r="J163" s="4"/>
      <c r="K163" s="4" t="s">
        <v>622</v>
      </c>
      <c r="L163" s="144">
        <v>44517.0</v>
      </c>
      <c r="M163" s="115">
        <v>0.4712152777777778</v>
      </c>
      <c r="N163" s="4"/>
      <c r="O163" s="4"/>
      <c r="P163" s="132"/>
      <c r="Q163" s="4"/>
      <c r="R163" s="128">
        <f t="shared" si="1"/>
        <v>0</v>
      </c>
      <c r="S163" s="83" t="str">
        <f t="shared" si="2"/>
        <v>FLB4101__44516_0.416712962962963</v>
      </c>
      <c r="T163" s="4" t="s">
        <v>2384</v>
      </c>
      <c r="U163" s="83" t="str">
        <f t="shared" si="3"/>
        <v>FLB3980</v>
      </c>
      <c r="V163" s="216" t="b">
        <f t="shared" si="4"/>
        <v>0</v>
      </c>
      <c r="W163" s="83" t="str">
        <f t="shared" si="5"/>
        <v/>
      </c>
    </row>
    <row r="164">
      <c r="A164" s="4" t="s">
        <v>1343</v>
      </c>
      <c r="B164" s="144">
        <v>44516.0</v>
      </c>
      <c r="C164" s="115">
        <v>0.4139583333333333</v>
      </c>
      <c r="D164" s="4"/>
      <c r="E164" s="4"/>
      <c r="F164" s="4"/>
      <c r="G164" s="4"/>
      <c r="H164" s="151"/>
      <c r="I164" s="4"/>
      <c r="J164" s="4"/>
      <c r="K164" s="4" t="s">
        <v>271</v>
      </c>
      <c r="L164" s="4"/>
      <c r="M164" s="4"/>
      <c r="N164" s="4"/>
      <c r="O164" s="4"/>
      <c r="P164" s="132"/>
      <c r="Q164" s="4"/>
      <c r="R164" s="128">
        <f t="shared" si="1"/>
        <v>0</v>
      </c>
      <c r="S164" s="83" t="str">
        <f t="shared" si="2"/>
        <v>FLB3975__44516_0.413958333333333</v>
      </c>
      <c r="T164" s="4" t="s">
        <v>2385</v>
      </c>
      <c r="U164" s="83" t="str">
        <f t="shared" si="3"/>
        <v>FLB3981</v>
      </c>
      <c r="V164" s="216" t="b">
        <f t="shared" si="4"/>
        <v>0</v>
      </c>
      <c r="W164" s="83" t="str">
        <f t="shared" si="5"/>
        <v/>
      </c>
    </row>
    <row r="165">
      <c r="A165" s="4" t="s">
        <v>1339</v>
      </c>
      <c r="B165" s="144">
        <v>44516.0</v>
      </c>
      <c r="C165" s="115">
        <v>0.3339699074074074</v>
      </c>
      <c r="D165" s="4"/>
      <c r="E165" s="4"/>
      <c r="F165" s="4"/>
      <c r="G165" s="4"/>
      <c r="H165" s="151"/>
      <c r="I165" s="4"/>
      <c r="J165" s="4"/>
      <c r="K165" s="4" t="s">
        <v>622</v>
      </c>
      <c r="L165" s="144">
        <v>44517.0</v>
      </c>
      <c r="M165" s="115">
        <v>0.4712152777777778</v>
      </c>
      <c r="N165" s="4"/>
      <c r="O165" s="4"/>
      <c r="P165" s="132"/>
      <c r="Q165" s="4"/>
      <c r="R165" s="128">
        <f t="shared" si="1"/>
        <v>0</v>
      </c>
      <c r="S165" s="83" t="str">
        <f t="shared" si="2"/>
        <v>FLB3971__44516_0.333969907407407</v>
      </c>
      <c r="T165" s="4" t="s">
        <v>2386</v>
      </c>
      <c r="U165" s="83" t="str">
        <f t="shared" si="3"/>
        <v>FLB3982</v>
      </c>
      <c r="V165" s="216" t="b">
        <f t="shared" si="4"/>
        <v>0</v>
      </c>
      <c r="W165" s="83" t="str">
        <f t="shared" si="5"/>
        <v/>
      </c>
    </row>
    <row r="166">
      <c r="A166" s="4" t="s">
        <v>1326</v>
      </c>
      <c r="B166" s="144">
        <v>44515.0</v>
      </c>
      <c r="C166" s="115">
        <v>0.19128472222222223</v>
      </c>
      <c r="D166" s="4"/>
      <c r="E166" s="4"/>
      <c r="F166" s="4"/>
      <c r="G166" s="4"/>
      <c r="H166" s="151"/>
      <c r="I166" s="4"/>
      <c r="J166" s="4"/>
      <c r="K166" s="4" t="s">
        <v>622</v>
      </c>
      <c r="L166" s="144">
        <v>44515.0</v>
      </c>
      <c r="M166" s="115">
        <v>0.39467592592592593</v>
      </c>
      <c r="N166" s="4"/>
      <c r="O166" s="4"/>
      <c r="P166" s="132"/>
      <c r="Q166" s="4"/>
      <c r="R166" s="128">
        <f t="shared" si="1"/>
        <v>0</v>
      </c>
      <c r="S166" s="83" t="str">
        <f t="shared" si="2"/>
        <v>FLB4105__44515_0.191284722222222</v>
      </c>
      <c r="T166" s="4" t="s">
        <v>2387</v>
      </c>
      <c r="U166" s="83" t="str">
        <f t="shared" si="3"/>
        <v>FLB3983</v>
      </c>
      <c r="V166" s="216" t="b">
        <f t="shared" si="4"/>
        <v>0</v>
      </c>
      <c r="W166" s="83" t="str">
        <f t="shared" si="5"/>
        <v/>
      </c>
    </row>
    <row r="167">
      <c r="A167" s="4" t="s">
        <v>1322</v>
      </c>
      <c r="B167" s="144">
        <v>44515.0</v>
      </c>
      <c r="C167" s="115">
        <v>0.1854398148148148</v>
      </c>
      <c r="D167" s="4"/>
      <c r="E167" s="4"/>
      <c r="F167" s="4"/>
      <c r="G167" s="4"/>
      <c r="H167" s="151"/>
      <c r="I167" s="4"/>
      <c r="J167" s="4"/>
      <c r="K167" s="4" t="s">
        <v>622</v>
      </c>
      <c r="L167" s="144">
        <v>44515.0</v>
      </c>
      <c r="M167" s="115">
        <v>0.39466435185185184</v>
      </c>
      <c r="N167" s="4"/>
      <c r="O167" s="4"/>
      <c r="P167" s="132"/>
      <c r="Q167" s="4"/>
      <c r="R167" s="128">
        <f t="shared" si="1"/>
        <v>0</v>
      </c>
      <c r="S167" s="83" t="str">
        <f t="shared" si="2"/>
        <v>FLB2737__44515_0.185439814814815</v>
      </c>
      <c r="T167" s="4" t="s">
        <v>2388</v>
      </c>
      <c r="U167" s="83" t="str">
        <f t="shared" si="3"/>
        <v>FLB3984</v>
      </c>
      <c r="V167" s="216" t="b">
        <f t="shared" si="4"/>
        <v>0</v>
      </c>
      <c r="W167" s="83" t="str">
        <f t="shared" si="5"/>
        <v/>
      </c>
    </row>
    <row r="168">
      <c r="A168" s="4" t="s">
        <v>1320</v>
      </c>
      <c r="B168" s="144">
        <v>44515.0</v>
      </c>
      <c r="C168" s="115">
        <v>0.18506944444444445</v>
      </c>
      <c r="D168" s="4"/>
      <c r="E168" s="4"/>
      <c r="F168" s="4"/>
      <c r="G168" s="4"/>
      <c r="H168" s="151"/>
      <c r="I168" s="4"/>
      <c r="J168" s="4"/>
      <c r="K168" s="4" t="s">
        <v>622</v>
      </c>
      <c r="L168" s="144">
        <v>44515.0</v>
      </c>
      <c r="M168" s="115">
        <v>0.39466435185185184</v>
      </c>
      <c r="N168" s="4"/>
      <c r="O168" s="4"/>
      <c r="P168" s="132"/>
      <c r="Q168" s="4"/>
      <c r="R168" s="128">
        <f t="shared" si="1"/>
        <v>0</v>
      </c>
      <c r="S168" s="83" t="str">
        <f t="shared" si="2"/>
        <v>FLB3978__44515_0.185069444444444</v>
      </c>
      <c r="T168" s="4" t="s">
        <v>2389</v>
      </c>
      <c r="U168" s="83" t="str">
        <f t="shared" si="3"/>
        <v>FLB3987</v>
      </c>
      <c r="V168" s="216" t="b">
        <f t="shared" si="4"/>
        <v>1</v>
      </c>
      <c r="W168" s="83" t="str">
        <f t="shared" si="5"/>
        <v>FLB3987</v>
      </c>
    </row>
    <row r="169">
      <c r="A169" s="4" t="s">
        <v>1312</v>
      </c>
      <c r="B169" s="144">
        <v>44515.0</v>
      </c>
      <c r="C169" s="115">
        <v>0.18311342592592592</v>
      </c>
      <c r="D169" s="4"/>
      <c r="E169" s="4"/>
      <c r="F169" s="4"/>
      <c r="G169" s="4"/>
      <c r="H169" s="151"/>
      <c r="I169" s="4"/>
      <c r="J169" s="4"/>
      <c r="K169" s="4" t="s">
        <v>622</v>
      </c>
      <c r="L169" s="144">
        <v>44515.0</v>
      </c>
      <c r="M169" s="115">
        <v>0.39466435185185184</v>
      </c>
      <c r="N169" s="4"/>
      <c r="O169" s="4"/>
      <c r="P169" s="132"/>
      <c r="Q169" s="4"/>
      <c r="R169" s="128">
        <f t="shared" si="1"/>
        <v>0</v>
      </c>
      <c r="S169" s="83" t="str">
        <f t="shared" si="2"/>
        <v>FLB4104__44515_0.183113425925926</v>
      </c>
      <c r="T169" s="4" t="s">
        <v>2390</v>
      </c>
      <c r="U169" s="83" t="str">
        <f t="shared" si="3"/>
        <v>FLB3987</v>
      </c>
      <c r="V169" s="216" t="b">
        <f t="shared" si="4"/>
        <v>0</v>
      </c>
      <c r="W169" s="83" t="str">
        <f t="shared" si="5"/>
        <v/>
      </c>
    </row>
    <row r="170">
      <c r="A170" s="4" t="s">
        <v>1304</v>
      </c>
      <c r="B170" s="144">
        <v>44515.0</v>
      </c>
      <c r="C170" s="115">
        <v>0.13349537037037038</v>
      </c>
      <c r="D170" s="4"/>
      <c r="E170" s="4"/>
      <c r="F170" s="4"/>
      <c r="G170" s="4"/>
      <c r="H170" s="151"/>
      <c r="I170" s="4"/>
      <c r="J170" s="4"/>
      <c r="K170" s="4" t="s">
        <v>622</v>
      </c>
      <c r="L170" s="144">
        <v>44515.0</v>
      </c>
      <c r="M170" s="115">
        <v>0.39466435185185184</v>
      </c>
      <c r="N170" s="4"/>
      <c r="O170" s="4"/>
      <c r="P170" s="132"/>
      <c r="Q170" s="4"/>
      <c r="R170" s="128">
        <f t="shared" si="1"/>
        <v>0</v>
      </c>
      <c r="S170" s="83" t="str">
        <f t="shared" si="2"/>
        <v>FLB4091__44515_0.13349537037037</v>
      </c>
      <c r="T170" s="4" t="s">
        <v>2391</v>
      </c>
      <c r="U170" s="83" t="str">
        <f t="shared" si="3"/>
        <v>FLB3988</v>
      </c>
      <c r="V170" s="216" t="b">
        <f t="shared" si="4"/>
        <v>0</v>
      </c>
      <c r="W170" s="83" t="str">
        <f t="shared" si="5"/>
        <v/>
      </c>
    </row>
    <row r="171">
      <c r="A171" s="4" t="s">
        <v>1300</v>
      </c>
      <c r="B171" s="144">
        <v>44515.0</v>
      </c>
      <c r="C171" s="115">
        <v>0.12974537037037037</v>
      </c>
      <c r="D171" s="4"/>
      <c r="E171" s="4"/>
      <c r="F171" s="4"/>
      <c r="G171" s="4"/>
      <c r="H171" s="151"/>
      <c r="I171" s="4"/>
      <c r="J171" s="4"/>
      <c r="K171" s="4" t="s">
        <v>622</v>
      </c>
      <c r="L171" s="144">
        <v>44515.0</v>
      </c>
      <c r="M171" s="115">
        <v>0.39466435185185184</v>
      </c>
      <c r="N171" s="4"/>
      <c r="O171" s="4"/>
      <c r="P171" s="132"/>
      <c r="Q171" s="4"/>
      <c r="R171" s="128">
        <f t="shared" si="1"/>
        <v>0</v>
      </c>
      <c r="S171" s="83" t="str">
        <f t="shared" si="2"/>
        <v>FLB4088__44515_0.12974537037037</v>
      </c>
      <c r="T171" s="4" t="s">
        <v>2392</v>
      </c>
      <c r="U171" s="83" t="str">
        <f t="shared" si="3"/>
        <v>FLB3990</v>
      </c>
      <c r="V171" s="216" t="b">
        <f t="shared" si="4"/>
        <v>0</v>
      </c>
      <c r="W171" s="83" t="str">
        <f t="shared" si="5"/>
        <v/>
      </c>
    </row>
    <row r="172">
      <c r="A172" s="4" t="s">
        <v>1298</v>
      </c>
      <c r="B172" s="144">
        <v>44515.0</v>
      </c>
      <c r="C172" s="115">
        <v>0.12909722222222222</v>
      </c>
      <c r="D172" s="4"/>
      <c r="E172" s="4"/>
      <c r="F172" s="4"/>
      <c r="G172" s="4"/>
      <c r="H172" s="151"/>
      <c r="I172" s="4"/>
      <c r="J172" s="4"/>
      <c r="K172" s="4" t="s">
        <v>622</v>
      </c>
      <c r="L172" s="144">
        <v>44515.0</v>
      </c>
      <c r="M172" s="115">
        <v>0.39466435185185184</v>
      </c>
      <c r="N172" s="4"/>
      <c r="O172" s="4"/>
      <c r="P172" s="132"/>
      <c r="Q172" s="4"/>
      <c r="R172" s="128">
        <f t="shared" si="1"/>
        <v>0</v>
      </c>
      <c r="S172" s="83" t="str">
        <f t="shared" si="2"/>
        <v>FLB3965__44515_0.129097222222222</v>
      </c>
      <c r="T172" s="4" t="s">
        <v>2393</v>
      </c>
      <c r="U172" s="83" t="str">
        <f t="shared" si="3"/>
        <v>FLB4036</v>
      </c>
      <c r="V172" s="216" t="b">
        <f t="shared" si="4"/>
        <v>0</v>
      </c>
      <c r="W172" s="83" t="str">
        <f t="shared" si="5"/>
        <v/>
      </c>
    </row>
    <row r="173">
      <c r="A173" s="4" t="s">
        <v>1296</v>
      </c>
      <c r="B173" s="144">
        <v>44515.0</v>
      </c>
      <c r="C173" s="115">
        <v>0.12729166666666666</v>
      </c>
      <c r="D173" s="4"/>
      <c r="E173" s="4"/>
      <c r="F173" s="4"/>
      <c r="G173" s="4"/>
      <c r="H173" s="151"/>
      <c r="I173" s="4"/>
      <c r="J173" s="4"/>
      <c r="K173" s="4" t="s">
        <v>622</v>
      </c>
      <c r="L173" s="144">
        <v>44515.0</v>
      </c>
      <c r="M173" s="115">
        <v>0.39466435185185184</v>
      </c>
      <c r="N173" s="4"/>
      <c r="O173" s="4"/>
      <c r="P173" s="132"/>
      <c r="Q173" s="4"/>
      <c r="R173" s="128">
        <f t="shared" si="1"/>
        <v>0</v>
      </c>
      <c r="S173" s="83" t="str">
        <f t="shared" si="2"/>
        <v>FLB3959__44515_0.127291666666667</v>
      </c>
      <c r="T173" s="4" t="s">
        <v>2394</v>
      </c>
      <c r="U173" s="83" t="str">
        <f t="shared" si="3"/>
        <v>FLB4042</v>
      </c>
      <c r="V173" s="216" t="b">
        <f t="shared" si="4"/>
        <v>0</v>
      </c>
      <c r="W173" s="83" t="str">
        <f t="shared" si="5"/>
        <v/>
      </c>
    </row>
    <row r="174">
      <c r="A174" s="4" t="s">
        <v>1290</v>
      </c>
      <c r="B174" s="144">
        <v>44515.0</v>
      </c>
      <c r="C174" s="115">
        <v>0.12369212962962962</v>
      </c>
      <c r="D174" s="4"/>
      <c r="E174" s="4"/>
      <c r="F174" s="4"/>
      <c r="G174" s="4"/>
      <c r="H174" s="151"/>
      <c r="I174" s="4"/>
      <c r="J174" s="4"/>
      <c r="K174" s="4" t="s">
        <v>622</v>
      </c>
      <c r="L174" s="144">
        <v>44515.0</v>
      </c>
      <c r="M174" s="115">
        <v>0.39466435185185184</v>
      </c>
      <c r="N174" s="4"/>
      <c r="O174" s="4"/>
      <c r="P174" s="132"/>
      <c r="Q174" s="4"/>
      <c r="R174" s="128">
        <f t="shared" si="1"/>
        <v>0</v>
      </c>
      <c r="S174" s="83" t="str">
        <f t="shared" si="2"/>
        <v>FLB3945__44515_0.12369212962963</v>
      </c>
      <c r="T174" s="4" t="s">
        <v>2395</v>
      </c>
      <c r="U174" s="83" t="str">
        <f t="shared" si="3"/>
        <v>FLB4049</v>
      </c>
      <c r="V174" s="216" t="b">
        <f t="shared" si="4"/>
        <v>0</v>
      </c>
      <c r="W174" s="83" t="str">
        <f t="shared" si="5"/>
        <v/>
      </c>
    </row>
    <row r="175">
      <c r="A175" s="4" t="s">
        <v>1288</v>
      </c>
      <c r="B175" s="144">
        <v>44515.0</v>
      </c>
      <c r="C175" s="115">
        <v>0.12341435185185186</v>
      </c>
      <c r="D175" s="4"/>
      <c r="E175" s="4"/>
      <c r="F175" s="4"/>
      <c r="G175" s="4"/>
      <c r="H175" s="151"/>
      <c r="I175" s="4"/>
      <c r="J175" s="4"/>
      <c r="K175" s="4" t="s">
        <v>622</v>
      </c>
      <c r="L175" s="144">
        <v>44515.0</v>
      </c>
      <c r="M175" s="115">
        <v>0.39466435185185184</v>
      </c>
      <c r="N175" s="4"/>
      <c r="O175" s="4"/>
      <c r="P175" s="132"/>
      <c r="Q175" s="4"/>
      <c r="R175" s="128">
        <f t="shared" si="1"/>
        <v>0</v>
      </c>
      <c r="S175" s="83" t="str">
        <f t="shared" si="2"/>
        <v>FLB3972__44515_0.123414351851852</v>
      </c>
      <c r="T175" s="4" t="s">
        <v>2396</v>
      </c>
      <c r="U175" s="83" t="str">
        <f t="shared" si="3"/>
        <v>FLB4050</v>
      </c>
      <c r="V175" s="216" t="b">
        <f t="shared" si="4"/>
        <v>0</v>
      </c>
      <c r="W175" s="83" t="str">
        <f t="shared" si="5"/>
        <v/>
      </c>
    </row>
    <row r="176">
      <c r="A176" s="4" t="s">
        <v>1275</v>
      </c>
      <c r="B176" s="144">
        <v>44511.0</v>
      </c>
      <c r="C176" s="115">
        <v>0.46565972222222224</v>
      </c>
      <c r="D176" s="4"/>
      <c r="E176" s="4"/>
      <c r="F176" s="4"/>
      <c r="G176" s="4"/>
      <c r="H176" s="151"/>
      <c r="I176" s="4"/>
      <c r="J176" s="4"/>
      <c r="K176" s="4" t="s">
        <v>622</v>
      </c>
      <c r="L176" s="144">
        <v>44512.0</v>
      </c>
      <c r="M176" s="115">
        <v>0.5153935185185186</v>
      </c>
      <c r="N176" s="4"/>
      <c r="O176" s="4"/>
      <c r="P176" s="132"/>
      <c r="Q176" s="4"/>
      <c r="R176" s="128">
        <f t="shared" si="1"/>
        <v>0</v>
      </c>
      <c r="S176" s="83" t="str">
        <f t="shared" si="2"/>
        <v>FLB3544__44511_0.465659722222222</v>
      </c>
      <c r="T176" s="4" t="s">
        <v>2397</v>
      </c>
      <c r="U176" s="83" t="str">
        <f t="shared" si="3"/>
        <v>FLB4067</v>
      </c>
      <c r="V176" s="216" t="b">
        <f t="shared" si="4"/>
        <v>0</v>
      </c>
      <c r="W176" s="83" t="str">
        <f t="shared" si="5"/>
        <v/>
      </c>
    </row>
    <row r="177">
      <c r="A177" s="4" t="s">
        <v>1273</v>
      </c>
      <c r="B177" s="144">
        <v>44511.0</v>
      </c>
      <c r="C177" s="115">
        <v>0.4653587962962963</v>
      </c>
      <c r="D177" s="4"/>
      <c r="E177" s="4"/>
      <c r="F177" s="4"/>
      <c r="G177" s="4"/>
      <c r="H177" s="151"/>
      <c r="I177" s="4"/>
      <c r="J177" s="4"/>
      <c r="K177" s="4" t="s">
        <v>622</v>
      </c>
      <c r="L177" s="144">
        <v>44512.0</v>
      </c>
      <c r="M177" s="115">
        <v>0.5153935185185186</v>
      </c>
      <c r="N177" s="4"/>
      <c r="O177" s="4"/>
      <c r="P177" s="132"/>
      <c r="Q177" s="4"/>
      <c r="R177" s="128">
        <f t="shared" si="1"/>
        <v>0</v>
      </c>
      <c r="S177" s="83" t="str">
        <f t="shared" si="2"/>
        <v>FLB3844__44511_0.465358796296296</v>
      </c>
      <c r="T177" s="4" t="s">
        <v>2398</v>
      </c>
      <c r="U177" s="83" t="str">
        <f t="shared" si="3"/>
        <v>FLB4077</v>
      </c>
      <c r="V177" s="216" t="b">
        <f t="shared" si="4"/>
        <v>0</v>
      </c>
      <c r="W177" s="83" t="str">
        <f t="shared" si="5"/>
        <v/>
      </c>
    </row>
    <row r="178">
      <c r="A178" s="4" t="s">
        <v>1271</v>
      </c>
      <c r="B178" s="144">
        <v>44511.0</v>
      </c>
      <c r="C178" s="115">
        <v>0.4508564814814815</v>
      </c>
      <c r="D178" s="4"/>
      <c r="E178" s="4"/>
      <c r="F178" s="4"/>
      <c r="G178" s="4"/>
      <c r="H178" s="151"/>
      <c r="I178" s="4"/>
      <c r="J178" s="4"/>
      <c r="K178" s="4" t="s">
        <v>622</v>
      </c>
      <c r="L178" s="144">
        <v>44512.0</v>
      </c>
      <c r="M178" s="115">
        <v>0.5153935185185186</v>
      </c>
      <c r="N178" s="4"/>
      <c r="O178" s="4"/>
      <c r="P178" s="132"/>
      <c r="Q178" s="4"/>
      <c r="R178" s="128">
        <f t="shared" si="1"/>
        <v>0</v>
      </c>
      <c r="S178" s="83" t="str">
        <f t="shared" si="2"/>
        <v>FLB3546__44511_0.450856481481482</v>
      </c>
      <c r="T178" s="4" t="s">
        <v>2399</v>
      </c>
      <c r="U178" s="83" t="str">
        <f t="shared" si="3"/>
        <v>FLB4082</v>
      </c>
      <c r="V178" s="216" t="b">
        <f t="shared" si="4"/>
        <v>0</v>
      </c>
      <c r="W178" s="83" t="str">
        <f t="shared" si="5"/>
        <v/>
      </c>
    </row>
    <row r="179">
      <c r="A179" s="4" t="s">
        <v>1262</v>
      </c>
      <c r="B179" s="144">
        <v>44511.0</v>
      </c>
      <c r="C179" s="115">
        <v>0.4362847222222222</v>
      </c>
      <c r="D179" s="4"/>
      <c r="E179" s="4"/>
      <c r="F179" s="4"/>
      <c r="G179" s="4"/>
      <c r="H179" s="151"/>
      <c r="I179" s="4"/>
      <c r="J179" s="4"/>
      <c r="K179" s="4" t="s">
        <v>271</v>
      </c>
      <c r="L179" s="4"/>
      <c r="M179" s="4"/>
      <c r="N179" s="4"/>
      <c r="O179" s="4"/>
      <c r="P179" s="132"/>
      <c r="Q179" s="4"/>
      <c r="R179" s="128">
        <f t="shared" si="1"/>
        <v>0</v>
      </c>
      <c r="S179" s="83" t="str">
        <f t="shared" si="2"/>
        <v>FLB3739__44511_0.436284722222222</v>
      </c>
      <c r="T179" s="4" t="s">
        <v>2400</v>
      </c>
      <c r="U179" s="83" t="str">
        <f t="shared" si="3"/>
        <v>FLB4083</v>
      </c>
      <c r="V179" s="216" t="b">
        <f t="shared" si="4"/>
        <v>0</v>
      </c>
      <c r="W179" s="83" t="str">
        <f t="shared" si="5"/>
        <v/>
      </c>
    </row>
    <row r="180">
      <c r="A180" s="4" t="s">
        <v>1252</v>
      </c>
      <c r="B180" s="144">
        <v>44511.0</v>
      </c>
      <c r="C180" s="115">
        <v>0.4336574074074074</v>
      </c>
      <c r="D180" s="4"/>
      <c r="E180" s="4"/>
      <c r="F180" s="4"/>
      <c r="G180" s="4"/>
      <c r="H180" s="151"/>
      <c r="I180" s="4"/>
      <c r="J180" s="4"/>
      <c r="K180" s="4" t="s">
        <v>622</v>
      </c>
      <c r="L180" s="144">
        <v>44512.0</v>
      </c>
      <c r="M180" s="115">
        <v>0.5153935185185186</v>
      </c>
      <c r="N180" s="4"/>
      <c r="O180" s="4"/>
      <c r="P180" s="132"/>
      <c r="Q180" s="4"/>
      <c r="R180" s="128">
        <f t="shared" si="1"/>
        <v>0</v>
      </c>
      <c r="S180" s="83" t="str">
        <f t="shared" si="2"/>
        <v>FLB4408__44511_0.433657407407407</v>
      </c>
      <c r="T180" s="4" t="s">
        <v>2401</v>
      </c>
      <c r="U180" s="83" t="str">
        <f t="shared" si="3"/>
        <v>FLB4084</v>
      </c>
      <c r="V180" s="216" t="b">
        <f t="shared" si="4"/>
        <v>0</v>
      </c>
      <c r="W180" s="83" t="str">
        <f t="shared" si="5"/>
        <v/>
      </c>
    </row>
    <row r="181">
      <c r="A181" s="4" t="s">
        <v>1234</v>
      </c>
      <c r="B181" s="144">
        <v>44511.0</v>
      </c>
      <c r="C181" s="115">
        <v>0.43346064814814816</v>
      </c>
      <c r="D181" s="4"/>
      <c r="E181" s="4"/>
      <c r="F181" s="4"/>
      <c r="G181" s="4"/>
      <c r="H181" s="151"/>
      <c r="I181" s="4"/>
      <c r="J181" s="4"/>
      <c r="K181" s="4" t="s">
        <v>622</v>
      </c>
      <c r="L181" s="144">
        <v>44512.0</v>
      </c>
      <c r="M181" s="115">
        <v>0.5153819444444444</v>
      </c>
      <c r="N181" s="4"/>
      <c r="O181" s="4"/>
      <c r="P181" s="132"/>
      <c r="Q181" s="4"/>
      <c r="R181" s="128">
        <f t="shared" si="1"/>
        <v>0</v>
      </c>
      <c r="S181" s="83" t="str">
        <f t="shared" si="2"/>
        <v>FLB3987__44511_0.433460648148148</v>
      </c>
      <c r="T181" s="4" t="s">
        <v>2402</v>
      </c>
      <c r="U181" s="83" t="str">
        <f t="shared" si="3"/>
        <v>FLB4085</v>
      </c>
      <c r="V181" s="216" t="b">
        <f t="shared" si="4"/>
        <v>0</v>
      </c>
      <c r="W181" s="83" t="str">
        <f t="shared" si="5"/>
        <v/>
      </c>
    </row>
    <row r="182">
      <c r="A182" s="4" t="s">
        <v>1249</v>
      </c>
      <c r="B182" s="144">
        <v>44511.0</v>
      </c>
      <c r="C182" s="115">
        <v>0.43344907407407407</v>
      </c>
      <c r="D182" s="4"/>
      <c r="E182" s="4"/>
      <c r="F182" s="4"/>
      <c r="G182" s="4"/>
      <c r="H182" s="151"/>
      <c r="I182" s="4"/>
      <c r="J182" s="4"/>
      <c r="K182" s="4" t="s">
        <v>622</v>
      </c>
      <c r="L182" s="144">
        <v>44512.0</v>
      </c>
      <c r="M182" s="115">
        <v>0.5153935185185186</v>
      </c>
      <c r="N182" s="4"/>
      <c r="O182" s="4"/>
      <c r="P182" s="132"/>
      <c r="Q182" s="4"/>
      <c r="R182" s="128">
        <f t="shared" si="1"/>
        <v>0</v>
      </c>
      <c r="S182" s="83" t="str">
        <f t="shared" si="2"/>
        <v>FLB4404__44511_0.433449074074074</v>
      </c>
      <c r="T182" s="4" t="s">
        <v>2403</v>
      </c>
      <c r="U182" s="83" t="str">
        <f t="shared" si="3"/>
        <v>FLB4086</v>
      </c>
      <c r="V182" s="216" t="b">
        <f t="shared" si="4"/>
        <v>0</v>
      </c>
      <c r="W182" s="83" t="str">
        <f t="shared" si="5"/>
        <v/>
      </c>
    </row>
    <row r="183">
      <c r="A183" s="4" t="s">
        <v>1247</v>
      </c>
      <c r="B183" s="144">
        <v>44511.0</v>
      </c>
      <c r="C183" s="115">
        <v>0.43024305555555553</v>
      </c>
      <c r="D183" s="4"/>
      <c r="E183" s="4"/>
      <c r="F183" s="4"/>
      <c r="G183" s="4"/>
      <c r="H183" s="151"/>
      <c r="I183" s="4"/>
      <c r="J183" s="4"/>
      <c r="K183" s="4" t="s">
        <v>622</v>
      </c>
      <c r="L183" s="144">
        <v>44512.0</v>
      </c>
      <c r="M183" s="115">
        <v>0.5153935185185186</v>
      </c>
      <c r="N183" s="4"/>
      <c r="O183" s="4"/>
      <c r="P183" s="132"/>
      <c r="Q183" s="4"/>
      <c r="R183" s="128">
        <f t="shared" si="1"/>
        <v>0</v>
      </c>
      <c r="S183" s="83" t="str">
        <f t="shared" si="2"/>
        <v>FLB3748__44511_0.430243055555556</v>
      </c>
      <c r="T183" s="4" t="s">
        <v>2404</v>
      </c>
      <c r="U183" s="83" t="str">
        <f t="shared" si="3"/>
        <v>FLB4087</v>
      </c>
      <c r="V183" s="216" t="b">
        <f t="shared" si="4"/>
        <v>0</v>
      </c>
      <c r="W183" s="83" t="str">
        <f t="shared" si="5"/>
        <v/>
      </c>
    </row>
    <row r="184">
      <c r="A184" s="4" t="s">
        <v>1245</v>
      </c>
      <c r="B184" s="144">
        <v>44511.0</v>
      </c>
      <c r="C184" s="115">
        <v>0.42966435185185187</v>
      </c>
      <c r="D184" s="4"/>
      <c r="E184" s="4"/>
      <c r="F184" s="4"/>
      <c r="G184" s="4"/>
      <c r="H184" s="151"/>
      <c r="I184" s="4"/>
      <c r="J184" s="4"/>
      <c r="K184" s="4" t="s">
        <v>622</v>
      </c>
      <c r="L184" s="144">
        <v>44512.0</v>
      </c>
      <c r="M184" s="115">
        <v>0.5153935185185186</v>
      </c>
      <c r="N184" s="4"/>
      <c r="O184" s="4"/>
      <c r="P184" s="132"/>
      <c r="Q184" s="4"/>
      <c r="R184" s="128">
        <f t="shared" si="1"/>
        <v>0</v>
      </c>
      <c r="S184" s="83" t="str">
        <f t="shared" si="2"/>
        <v>FLB3726__44511_0.429664351851852</v>
      </c>
      <c r="T184" s="4" t="s">
        <v>2405</v>
      </c>
      <c r="U184" s="83" t="str">
        <f t="shared" si="3"/>
        <v>FLB4088</v>
      </c>
      <c r="V184" s="216" t="b">
        <f t="shared" si="4"/>
        <v>0</v>
      </c>
      <c r="W184" s="83" t="str">
        <f t="shared" si="5"/>
        <v/>
      </c>
    </row>
    <row r="185">
      <c r="A185" s="4" t="s">
        <v>1243</v>
      </c>
      <c r="B185" s="144">
        <v>44511.0</v>
      </c>
      <c r="C185" s="115">
        <v>0.42916666666666664</v>
      </c>
      <c r="D185" s="4"/>
      <c r="E185" s="4"/>
      <c r="F185" s="4"/>
      <c r="G185" s="4"/>
      <c r="H185" s="151"/>
      <c r="I185" s="4"/>
      <c r="J185" s="4"/>
      <c r="K185" s="4" t="s">
        <v>622</v>
      </c>
      <c r="L185" s="144">
        <v>44512.0</v>
      </c>
      <c r="M185" s="115">
        <v>0.5153935185185186</v>
      </c>
      <c r="N185" s="4"/>
      <c r="O185" s="4"/>
      <c r="P185" s="132"/>
      <c r="Q185" s="4"/>
      <c r="R185" s="128">
        <f t="shared" si="1"/>
        <v>0</v>
      </c>
      <c r="S185" s="83" t="str">
        <f t="shared" si="2"/>
        <v>FLB3729__44511_0.429166666666667</v>
      </c>
      <c r="T185" s="4" t="s">
        <v>2406</v>
      </c>
      <c r="U185" s="83" t="str">
        <f t="shared" si="3"/>
        <v>FLB4089</v>
      </c>
      <c r="V185" s="216" t="b">
        <f t="shared" si="4"/>
        <v>0</v>
      </c>
      <c r="W185" s="83" t="str">
        <f t="shared" si="5"/>
        <v/>
      </c>
    </row>
    <row r="186">
      <c r="A186" s="4" t="s">
        <v>1241</v>
      </c>
      <c r="B186" s="144">
        <v>44511.0</v>
      </c>
      <c r="C186" s="115">
        <v>0.42836805555555557</v>
      </c>
      <c r="D186" s="4"/>
      <c r="E186" s="4"/>
      <c r="F186" s="4"/>
      <c r="G186" s="4"/>
      <c r="H186" s="151"/>
      <c r="I186" s="4"/>
      <c r="J186" s="4"/>
      <c r="K186" s="4" t="s">
        <v>271</v>
      </c>
      <c r="L186" s="4"/>
      <c r="M186" s="4"/>
      <c r="N186" s="4"/>
      <c r="O186" s="4"/>
      <c r="P186" s="132"/>
      <c r="Q186" s="4"/>
      <c r="R186" s="128">
        <f t="shared" si="1"/>
        <v>0</v>
      </c>
      <c r="S186" s="83" t="str">
        <f t="shared" si="2"/>
        <v>FLB4410__44511_0.428368055555556</v>
      </c>
      <c r="T186" s="4" t="s">
        <v>2407</v>
      </c>
      <c r="U186" s="83" t="str">
        <f t="shared" si="3"/>
        <v>FLB4090</v>
      </c>
      <c r="V186" s="216" t="b">
        <f t="shared" si="4"/>
        <v>0</v>
      </c>
      <c r="W186" s="83" t="str">
        <f t="shared" si="5"/>
        <v/>
      </c>
    </row>
    <row r="187">
      <c r="A187" s="4" t="s">
        <v>1239</v>
      </c>
      <c r="B187" s="144">
        <v>44511.0</v>
      </c>
      <c r="C187" s="115">
        <v>0.4278240740740741</v>
      </c>
      <c r="D187" s="4"/>
      <c r="E187" s="4"/>
      <c r="F187" s="4"/>
      <c r="G187" s="4"/>
      <c r="H187" s="151"/>
      <c r="I187" s="4"/>
      <c r="J187" s="4"/>
      <c r="K187" s="4" t="s">
        <v>622</v>
      </c>
      <c r="L187" s="144">
        <v>44512.0</v>
      </c>
      <c r="M187" s="115">
        <v>0.5153819444444444</v>
      </c>
      <c r="N187" s="4"/>
      <c r="O187" s="4"/>
      <c r="P187" s="132"/>
      <c r="Q187" s="4"/>
      <c r="R187" s="128">
        <f t="shared" si="1"/>
        <v>0</v>
      </c>
      <c r="S187" s="83" t="str">
        <f t="shared" si="2"/>
        <v>FLB3725__44511_0.427824074074074</v>
      </c>
      <c r="T187" s="4" t="s">
        <v>2408</v>
      </c>
      <c r="U187" s="83" t="str">
        <f t="shared" si="3"/>
        <v>FLB4091</v>
      </c>
      <c r="V187" s="216" t="b">
        <f t="shared" si="4"/>
        <v>0</v>
      </c>
      <c r="W187" s="83" t="str">
        <f t="shared" si="5"/>
        <v/>
      </c>
    </row>
    <row r="188">
      <c r="A188" s="4" t="s">
        <v>1234</v>
      </c>
      <c r="B188" s="144">
        <v>44511.0</v>
      </c>
      <c r="C188" s="115">
        <v>0.38405092592592593</v>
      </c>
      <c r="D188" s="4"/>
      <c r="E188" s="4"/>
      <c r="F188" s="4"/>
      <c r="G188" s="4"/>
      <c r="H188" s="151"/>
      <c r="I188" s="4"/>
      <c r="J188" s="4"/>
      <c r="K188" s="4" t="s">
        <v>622</v>
      </c>
      <c r="L188" s="144">
        <v>44512.0</v>
      </c>
      <c r="M188" s="115">
        <v>0.5153819444444444</v>
      </c>
      <c r="N188" s="4"/>
      <c r="O188" s="4"/>
      <c r="P188" s="132"/>
      <c r="Q188" s="4"/>
      <c r="R188" s="128">
        <f t="shared" si="1"/>
        <v>0</v>
      </c>
      <c r="S188" s="83" t="str">
        <f t="shared" si="2"/>
        <v>FLB3987__44511_0.384050925925926</v>
      </c>
      <c r="T188" s="4" t="s">
        <v>2409</v>
      </c>
      <c r="U188" s="83" t="str">
        <f t="shared" si="3"/>
        <v>FLB4094</v>
      </c>
      <c r="V188" s="216" t="b">
        <f t="shared" si="4"/>
        <v>0</v>
      </c>
      <c r="W188" s="83" t="str">
        <f t="shared" si="5"/>
        <v/>
      </c>
    </row>
    <row r="189">
      <c r="A189" s="4" t="s">
        <v>1230</v>
      </c>
      <c r="B189" s="144">
        <v>44511.0</v>
      </c>
      <c r="C189" s="115">
        <v>0.30635416666666665</v>
      </c>
      <c r="D189" s="4"/>
      <c r="E189" s="4"/>
      <c r="F189" s="4"/>
      <c r="G189" s="4"/>
      <c r="H189" s="151"/>
      <c r="I189" s="4"/>
      <c r="J189" s="4"/>
      <c r="K189" s="4" t="s">
        <v>622</v>
      </c>
      <c r="L189" s="144">
        <v>44512.0</v>
      </c>
      <c r="M189" s="115">
        <v>0.5153819444444444</v>
      </c>
      <c r="N189" s="4"/>
      <c r="O189" s="4"/>
      <c r="P189" s="132"/>
      <c r="Q189" s="4"/>
      <c r="R189" s="128">
        <f t="shared" si="1"/>
        <v>0</v>
      </c>
      <c r="S189" s="83" t="str">
        <f t="shared" si="2"/>
        <v>FLB3733__44511_0.306354166666667</v>
      </c>
      <c r="T189" s="4" t="s">
        <v>2410</v>
      </c>
      <c r="U189" s="83" t="str">
        <f t="shared" si="3"/>
        <v>FLB4095</v>
      </c>
      <c r="V189" s="216" t="b">
        <f t="shared" si="4"/>
        <v>0</v>
      </c>
      <c r="W189" s="83" t="str">
        <f t="shared" si="5"/>
        <v/>
      </c>
    </row>
    <row r="190">
      <c r="A190" s="4" t="s">
        <v>1218</v>
      </c>
      <c r="B190" s="144">
        <v>44510.0</v>
      </c>
      <c r="C190" s="115">
        <v>0.27458333333333335</v>
      </c>
      <c r="D190" s="4"/>
      <c r="E190" s="4"/>
      <c r="F190" s="4"/>
      <c r="G190" s="4"/>
      <c r="H190" s="151"/>
      <c r="I190" s="4"/>
      <c r="J190" s="4"/>
      <c r="K190" s="4" t="s">
        <v>622</v>
      </c>
      <c r="L190" s="144">
        <v>44512.0</v>
      </c>
      <c r="M190" s="115">
        <v>0.5153819444444444</v>
      </c>
      <c r="N190" s="4"/>
      <c r="O190" s="4"/>
      <c r="P190" s="132"/>
      <c r="Q190" s="4"/>
      <c r="R190" s="128">
        <f t="shared" si="1"/>
        <v>0</v>
      </c>
      <c r="S190" s="83" t="str">
        <f t="shared" si="2"/>
        <v>FLB3545__44510_0.274583333333333</v>
      </c>
      <c r="T190" s="4" t="s">
        <v>2411</v>
      </c>
      <c r="U190" s="83" t="str">
        <f t="shared" si="3"/>
        <v>FLB4101</v>
      </c>
      <c r="V190" s="216" t="b">
        <f t="shared" si="4"/>
        <v>0</v>
      </c>
      <c r="W190" s="83" t="str">
        <f t="shared" si="5"/>
        <v/>
      </c>
    </row>
    <row r="191">
      <c r="A191" s="4" t="s">
        <v>1216</v>
      </c>
      <c r="B191" s="144">
        <v>44509.0</v>
      </c>
      <c r="C191" s="115">
        <v>0.3136111111111111</v>
      </c>
      <c r="D191" s="4"/>
      <c r="E191" s="4"/>
      <c r="F191" s="4"/>
      <c r="G191" s="4"/>
      <c r="H191" s="151"/>
      <c r="I191" s="4"/>
      <c r="J191" s="4"/>
      <c r="K191" s="4" t="s">
        <v>622</v>
      </c>
      <c r="L191" s="144">
        <v>44509.0</v>
      </c>
      <c r="M191" s="115">
        <v>0.4559490740740741</v>
      </c>
      <c r="N191" s="4"/>
      <c r="O191" s="4"/>
      <c r="P191" s="132"/>
      <c r="Q191" s="4"/>
      <c r="R191" s="128">
        <f t="shared" si="1"/>
        <v>0</v>
      </c>
      <c r="S191" s="83" t="str">
        <f t="shared" si="2"/>
        <v>FLB4383__44509_0.313611111111111</v>
      </c>
      <c r="T191" s="4" t="s">
        <v>2412</v>
      </c>
      <c r="U191" s="83" t="str">
        <f t="shared" si="3"/>
        <v>FLB4103</v>
      </c>
      <c r="V191" s="216" t="b">
        <f t="shared" si="4"/>
        <v>0</v>
      </c>
      <c r="W191" s="83" t="str">
        <f t="shared" si="5"/>
        <v/>
      </c>
    </row>
    <row r="192">
      <c r="A192" s="4" t="s">
        <v>1211</v>
      </c>
      <c r="B192" s="144">
        <v>44509.0</v>
      </c>
      <c r="C192" s="115">
        <v>0.303587962962963</v>
      </c>
      <c r="D192" s="4"/>
      <c r="E192" s="4"/>
      <c r="F192" s="4"/>
      <c r="G192" s="4"/>
      <c r="H192" s="151"/>
      <c r="I192" s="4"/>
      <c r="J192" s="4"/>
      <c r="K192" s="4" t="s">
        <v>622</v>
      </c>
      <c r="L192" s="144">
        <v>44509.0</v>
      </c>
      <c r="M192" s="115">
        <v>0.4559375</v>
      </c>
      <c r="N192" s="4"/>
      <c r="O192" s="4"/>
      <c r="P192" s="132"/>
      <c r="Q192" s="4"/>
      <c r="R192" s="128">
        <f t="shared" si="1"/>
        <v>0</v>
      </c>
      <c r="S192" s="83" t="str">
        <f t="shared" si="2"/>
        <v>FLB3849__44509_0.303587962962963</v>
      </c>
      <c r="T192" s="4" t="s">
        <v>2413</v>
      </c>
      <c r="U192" s="83" t="str">
        <f t="shared" si="3"/>
        <v>FLB4104</v>
      </c>
      <c r="V192" s="216" t="b">
        <f t="shared" si="4"/>
        <v>0</v>
      </c>
      <c r="W192" s="83" t="str">
        <f t="shared" si="5"/>
        <v/>
      </c>
    </row>
    <row r="193">
      <c r="A193" s="4" t="s">
        <v>1209</v>
      </c>
      <c r="B193" s="144">
        <v>44509.0</v>
      </c>
      <c r="C193" s="115">
        <v>0.27197916666666666</v>
      </c>
      <c r="D193" s="4"/>
      <c r="E193" s="4"/>
      <c r="F193" s="4"/>
      <c r="G193" s="4"/>
      <c r="H193" s="151"/>
      <c r="I193" s="4"/>
      <c r="J193" s="4"/>
      <c r="K193" s="4" t="s">
        <v>622</v>
      </c>
      <c r="L193" s="144">
        <v>44509.0</v>
      </c>
      <c r="M193" s="115">
        <v>0.4559375</v>
      </c>
      <c r="N193" s="4"/>
      <c r="O193" s="4"/>
      <c r="P193" s="132"/>
      <c r="Q193" s="4"/>
      <c r="R193" s="128">
        <f t="shared" si="1"/>
        <v>0</v>
      </c>
      <c r="S193" s="83" t="str">
        <f t="shared" si="2"/>
        <v>FLB3847__44509_0.271979166666667</v>
      </c>
      <c r="T193" s="4" t="s">
        <v>2414</v>
      </c>
      <c r="U193" s="83" t="str">
        <f t="shared" si="3"/>
        <v>FLB4105</v>
      </c>
      <c r="V193" s="216" t="b">
        <f t="shared" si="4"/>
        <v>0</v>
      </c>
      <c r="W193" s="83" t="str">
        <f t="shared" si="5"/>
        <v/>
      </c>
    </row>
    <row r="194">
      <c r="A194" s="4" t="s">
        <v>1205</v>
      </c>
      <c r="B194" s="144">
        <v>44509.0</v>
      </c>
      <c r="C194" s="115">
        <v>0.25913194444444443</v>
      </c>
      <c r="D194" s="4"/>
      <c r="E194" s="4"/>
      <c r="F194" s="4"/>
      <c r="G194" s="4"/>
      <c r="H194" s="151"/>
      <c r="I194" s="4"/>
      <c r="J194" s="4"/>
      <c r="K194" s="4" t="s">
        <v>622</v>
      </c>
      <c r="L194" s="144">
        <v>44509.0</v>
      </c>
      <c r="M194" s="115">
        <v>0.4559375</v>
      </c>
      <c r="N194" s="4"/>
      <c r="O194" s="4"/>
      <c r="P194" s="132"/>
      <c r="Q194" s="4"/>
      <c r="R194" s="128">
        <f t="shared" si="1"/>
        <v>0</v>
      </c>
      <c r="S194" s="83" t="str">
        <f t="shared" si="2"/>
        <v>FLB3548__44509_0.259131944444444</v>
      </c>
      <c r="T194" s="4" t="s">
        <v>2415</v>
      </c>
      <c r="U194" s="83" t="str">
        <f t="shared" si="3"/>
        <v>FLB4381</v>
      </c>
      <c r="V194" s="216" t="b">
        <f t="shared" si="4"/>
        <v>1</v>
      </c>
      <c r="W194" s="83" t="str">
        <f t="shared" si="5"/>
        <v>FLB4381</v>
      </c>
    </row>
    <row r="195">
      <c r="A195" s="4" t="s">
        <v>1203</v>
      </c>
      <c r="B195" s="144">
        <v>44509.0</v>
      </c>
      <c r="C195" s="115">
        <v>0.25774305555555554</v>
      </c>
      <c r="D195" s="4"/>
      <c r="E195" s="4"/>
      <c r="F195" s="4"/>
      <c r="G195" s="4"/>
      <c r="H195" s="151"/>
      <c r="I195" s="4"/>
      <c r="J195" s="4"/>
      <c r="K195" s="4" t="s">
        <v>622</v>
      </c>
      <c r="L195" s="144">
        <v>44509.0</v>
      </c>
      <c r="M195" s="115">
        <v>0.4559375</v>
      </c>
      <c r="N195" s="4"/>
      <c r="O195" s="4"/>
      <c r="P195" s="132"/>
      <c r="Q195" s="4"/>
      <c r="R195" s="128">
        <f t="shared" si="1"/>
        <v>0</v>
      </c>
      <c r="S195" s="83" t="str">
        <f t="shared" si="2"/>
        <v>FLB3724__44509_0.257743055555556</v>
      </c>
      <c r="T195" s="4" t="s">
        <v>2416</v>
      </c>
      <c r="U195" s="83" t="str">
        <f t="shared" si="3"/>
        <v>FLB4381</v>
      </c>
      <c r="V195" s="216" t="b">
        <f t="shared" si="4"/>
        <v>0</v>
      </c>
      <c r="W195" s="83" t="str">
        <f t="shared" si="5"/>
        <v/>
      </c>
    </row>
    <row r="196">
      <c r="A196" s="4" t="s">
        <v>1196</v>
      </c>
      <c r="B196" s="144">
        <v>44509.0</v>
      </c>
      <c r="C196" s="115">
        <v>0.25425925925925924</v>
      </c>
      <c r="D196" s="4"/>
      <c r="E196" s="4"/>
      <c r="F196" s="4"/>
      <c r="G196" s="4"/>
      <c r="H196" s="151"/>
      <c r="I196" s="4"/>
      <c r="J196" s="4"/>
      <c r="K196" s="4" t="s">
        <v>622</v>
      </c>
      <c r="L196" s="144">
        <v>44509.0</v>
      </c>
      <c r="M196" s="115">
        <v>0.4559375</v>
      </c>
      <c r="N196" s="4"/>
      <c r="O196" s="4"/>
      <c r="P196" s="132"/>
      <c r="Q196" s="4"/>
      <c r="R196" s="128">
        <f t="shared" si="1"/>
        <v>0</v>
      </c>
      <c r="S196" s="83" t="str">
        <f t="shared" si="2"/>
        <v>FLB4399__44509_0.254259259259259</v>
      </c>
      <c r="T196" s="4" t="s">
        <v>2417</v>
      </c>
      <c r="U196" s="83" t="str">
        <f t="shared" si="3"/>
        <v>FLB4383</v>
      </c>
      <c r="V196" s="216" t="b">
        <f t="shared" si="4"/>
        <v>0</v>
      </c>
      <c r="W196" s="83" t="str">
        <f t="shared" si="5"/>
        <v/>
      </c>
    </row>
    <row r="197">
      <c r="A197" s="4" t="s">
        <v>1194</v>
      </c>
      <c r="B197" s="144">
        <v>44509.0</v>
      </c>
      <c r="C197" s="115">
        <v>0.2514351851851852</v>
      </c>
      <c r="D197" s="4"/>
      <c r="E197" s="4"/>
      <c r="F197" s="4"/>
      <c r="G197" s="4"/>
      <c r="H197" s="151"/>
      <c r="I197" s="4"/>
      <c r="J197" s="4"/>
      <c r="K197" s="4" t="s">
        <v>622</v>
      </c>
      <c r="L197" s="144">
        <v>44509.0</v>
      </c>
      <c r="M197" s="115">
        <v>0.4559375</v>
      </c>
      <c r="N197" s="4"/>
      <c r="O197" s="4"/>
      <c r="P197" s="132"/>
      <c r="Q197" s="4"/>
      <c r="R197" s="128">
        <f t="shared" si="1"/>
        <v>0</v>
      </c>
      <c r="S197" s="83" t="str">
        <f t="shared" si="2"/>
        <v>FLB3842__44509_0.251435185185185</v>
      </c>
      <c r="T197" s="4" t="s">
        <v>2418</v>
      </c>
      <c r="U197" s="83" t="str">
        <f t="shared" si="3"/>
        <v>FLB4384</v>
      </c>
      <c r="V197" s="216" t="b">
        <f t="shared" si="4"/>
        <v>0</v>
      </c>
      <c r="W197" s="83" t="str">
        <f t="shared" si="5"/>
        <v/>
      </c>
    </row>
    <row r="198">
      <c r="A198" s="4" t="s">
        <v>1188</v>
      </c>
      <c r="B198" s="144">
        <v>44509.0</v>
      </c>
      <c r="C198" s="115">
        <v>0.24297453703703703</v>
      </c>
      <c r="D198" s="4"/>
      <c r="E198" s="4"/>
      <c r="F198" s="4"/>
      <c r="G198" s="4"/>
      <c r="H198" s="151"/>
      <c r="I198" s="4"/>
      <c r="J198" s="4"/>
      <c r="K198" s="4" t="s">
        <v>622</v>
      </c>
      <c r="L198" s="144">
        <v>44509.0</v>
      </c>
      <c r="M198" s="115">
        <v>0.4559375</v>
      </c>
      <c r="N198" s="4"/>
      <c r="O198" s="4"/>
      <c r="P198" s="132"/>
      <c r="Q198" s="4"/>
      <c r="R198" s="128">
        <f t="shared" si="1"/>
        <v>0</v>
      </c>
      <c r="S198" s="83" t="str">
        <f t="shared" si="2"/>
        <v>FLB4390__44509_0.242974537037037</v>
      </c>
      <c r="T198" s="4" t="s">
        <v>2419</v>
      </c>
      <c r="U198" s="83" t="str">
        <f t="shared" si="3"/>
        <v>FLB4386</v>
      </c>
      <c r="V198" s="216" t="b">
        <f t="shared" si="4"/>
        <v>0</v>
      </c>
      <c r="W198" s="83" t="str">
        <f t="shared" si="5"/>
        <v/>
      </c>
    </row>
    <row r="199">
      <c r="A199" s="4" t="s">
        <v>1186</v>
      </c>
      <c r="B199" s="144">
        <v>44509.0</v>
      </c>
      <c r="C199" s="115">
        <v>0.24133101851851851</v>
      </c>
      <c r="D199" s="4"/>
      <c r="E199" s="4"/>
      <c r="F199" s="4"/>
      <c r="G199" s="4"/>
      <c r="H199" s="151"/>
      <c r="I199" s="4"/>
      <c r="J199" s="4"/>
      <c r="K199" s="4" t="s">
        <v>622</v>
      </c>
      <c r="L199" s="144">
        <v>44509.0</v>
      </c>
      <c r="M199" s="115">
        <v>0.4559375</v>
      </c>
      <c r="N199" s="4"/>
      <c r="O199" s="4"/>
      <c r="P199" s="132"/>
      <c r="Q199" s="4"/>
      <c r="R199" s="128">
        <f t="shared" si="1"/>
        <v>0</v>
      </c>
      <c r="S199" s="83" t="str">
        <f t="shared" si="2"/>
        <v>FLB3550__44509_0.241331018518519</v>
      </c>
      <c r="T199" s="4" t="s">
        <v>2420</v>
      </c>
      <c r="U199" s="83" t="str">
        <f t="shared" si="3"/>
        <v>FLB4390</v>
      </c>
      <c r="V199" s="216" t="b">
        <f t="shared" si="4"/>
        <v>0</v>
      </c>
      <c r="W199" s="83" t="str">
        <f t="shared" si="5"/>
        <v/>
      </c>
    </row>
    <row r="200">
      <c r="A200" s="4" t="s">
        <v>1173</v>
      </c>
      <c r="B200" s="144">
        <v>44509.0</v>
      </c>
      <c r="C200" s="115">
        <v>0.22024305555555557</v>
      </c>
      <c r="D200" s="4"/>
      <c r="E200" s="4"/>
      <c r="F200" s="4"/>
      <c r="G200" s="4"/>
      <c r="H200" s="151"/>
      <c r="I200" s="4"/>
      <c r="J200" s="4"/>
      <c r="K200" s="4" t="s">
        <v>622</v>
      </c>
      <c r="L200" s="144">
        <v>44509.0</v>
      </c>
      <c r="M200" s="115">
        <v>0.4559375</v>
      </c>
      <c r="N200" s="4"/>
      <c r="O200" s="4"/>
      <c r="P200" s="132"/>
      <c r="Q200" s="4"/>
      <c r="R200" s="128">
        <f t="shared" si="1"/>
        <v>0</v>
      </c>
      <c r="S200" s="83" t="str">
        <f t="shared" si="2"/>
        <v>FLB3853__44509_0.220243055555556</v>
      </c>
      <c r="T200" s="4" t="s">
        <v>2421</v>
      </c>
      <c r="U200" s="83" t="str">
        <f t="shared" si="3"/>
        <v>FLB4399</v>
      </c>
      <c r="V200" s="216" t="b">
        <f t="shared" si="4"/>
        <v>0</v>
      </c>
      <c r="W200" s="83" t="str">
        <f t="shared" si="5"/>
        <v/>
      </c>
    </row>
    <row r="201">
      <c r="A201" s="4" t="s">
        <v>1171</v>
      </c>
      <c r="B201" s="144">
        <v>44509.0</v>
      </c>
      <c r="C201" s="115">
        <v>0.19202546296296297</v>
      </c>
      <c r="D201" s="4"/>
      <c r="E201" s="4"/>
      <c r="F201" s="4"/>
      <c r="G201" s="4"/>
      <c r="H201" s="151"/>
      <c r="I201" s="4"/>
      <c r="J201" s="4"/>
      <c r="K201" s="4" t="s">
        <v>622</v>
      </c>
      <c r="L201" s="144">
        <v>44509.0</v>
      </c>
      <c r="M201" s="115">
        <v>0.4559375</v>
      </c>
      <c r="N201" s="4"/>
      <c r="O201" s="4"/>
      <c r="P201" s="132"/>
      <c r="Q201" s="4"/>
      <c r="R201" s="128">
        <f t="shared" si="1"/>
        <v>0</v>
      </c>
      <c r="S201" s="83" t="str">
        <f t="shared" si="2"/>
        <v>FLB4386__44509_0.192025462962963</v>
      </c>
      <c r="T201" s="4" t="s">
        <v>2422</v>
      </c>
      <c r="U201" s="83" t="str">
        <f t="shared" si="3"/>
        <v>FLB4402</v>
      </c>
      <c r="V201" s="216" t="b">
        <f t="shared" si="4"/>
        <v>0</v>
      </c>
      <c r="W201" s="83" t="str">
        <f t="shared" si="5"/>
        <v/>
      </c>
    </row>
    <row r="202">
      <c r="A202" s="4" t="s">
        <v>1169</v>
      </c>
      <c r="B202" s="144">
        <v>44509.0</v>
      </c>
      <c r="C202" s="115">
        <v>0.19046296296296297</v>
      </c>
      <c r="D202" s="4"/>
      <c r="E202" s="4"/>
      <c r="F202" s="4"/>
      <c r="G202" s="4"/>
      <c r="H202" s="151"/>
      <c r="I202" s="4"/>
      <c r="J202" s="4"/>
      <c r="K202" s="4" t="s">
        <v>622</v>
      </c>
      <c r="L202" s="144">
        <v>44509.0</v>
      </c>
      <c r="M202" s="115">
        <v>0.4559375</v>
      </c>
      <c r="N202" s="4"/>
      <c r="O202" s="4"/>
      <c r="P202" s="132"/>
      <c r="Q202" s="4"/>
      <c r="R202" s="128">
        <f t="shared" si="1"/>
        <v>0</v>
      </c>
      <c r="S202" s="83" t="str">
        <f t="shared" si="2"/>
        <v>FLB3863__44509_0.190462962962963</v>
      </c>
      <c r="T202" s="4" t="s">
        <v>2423</v>
      </c>
      <c r="U202" s="83" t="str">
        <f t="shared" si="3"/>
        <v>FLB4404</v>
      </c>
      <c r="V202" s="216" t="b">
        <f t="shared" si="4"/>
        <v>0</v>
      </c>
      <c r="W202" s="83" t="str">
        <f t="shared" si="5"/>
        <v/>
      </c>
    </row>
    <row r="203">
      <c r="A203" s="4" t="s">
        <v>2424</v>
      </c>
      <c r="B203" s="144">
        <v>44509.0</v>
      </c>
      <c r="C203" s="115">
        <v>0.19028935185185186</v>
      </c>
      <c r="D203" s="4"/>
      <c r="E203" s="4"/>
      <c r="F203" s="4"/>
      <c r="G203" s="4"/>
      <c r="H203" s="151"/>
      <c r="I203" s="4"/>
      <c r="J203" s="4"/>
      <c r="K203" s="4" t="s">
        <v>271</v>
      </c>
      <c r="L203" s="4"/>
      <c r="M203" s="4"/>
      <c r="N203" s="4"/>
      <c r="O203" s="4"/>
      <c r="P203" s="132"/>
      <c r="Q203" s="4"/>
      <c r="R203" s="128">
        <f t="shared" si="1"/>
        <v>0</v>
      </c>
      <c r="S203" s="83" t="str">
        <f t="shared" si="2"/>
        <v>Flb3856__44509_0.190289351851852</v>
      </c>
      <c r="T203" s="4" t="s">
        <v>2425</v>
      </c>
      <c r="U203" s="83" t="str">
        <f t="shared" si="3"/>
        <v>FLB4406</v>
      </c>
      <c r="V203" s="216" t="b">
        <f t="shared" si="4"/>
        <v>0</v>
      </c>
      <c r="W203" s="83" t="str">
        <f t="shared" si="5"/>
        <v/>
      </c>
    </row>
    <row r="204">
      <c r="A204" s="4" t="s">
        <v>1165</v>
      </c>
      <c r="B204" s="144">
        <v>44508.0</v>
      </c>
      <c r="C204" s="115">
        <v>0.3267824074074074</v>
      </c>
      <c r="D204" s="4"/>
      <c r="E204" s="4"/>
      <c r="F204" s="4"/>
      <c r="G204" s="4"/>
      <c r="H204" s="151"/>
      <c r="I204" s="4"/>
      <c r="J204" s="4"/>
      <c r="K204" s="4" t="s">
        <v>622</v>
      </c>
      <c r="L204" s="144">
        <v>44508.0</v>
      </c>
      <c r="M204" s="115">
        <v>0.4126736111111111</v>
      </c>
      <c r="N204" s="4"/>
      <c r="O204" s="4"/>
      <c r="P204" s="132"/>
      <c r="Q204" s="4"/>
      <c r="R204" s="128">
        <f t="shared" si="1"/>
        <v>0</v>
      </c>
      <c r="S204" s="83" t="str">
        <f t="shared" si="2"/>
        <v>FLB4042__44508_0.326782407407407</v>
      </c>
      <c r="T204" s="4" t="s">
        <v>2426</v>
      </c>
      <c r="U204" s="83" t="str">
        <f t="shared" si="3"/>
        <v>FLB4407</v>
      </c>
      <c r="V204" s="216" t="b">
        <f t="shared" si="4"/>
        <v>0</v>
      </c>
      <c r="W204" s="83" t="str">
        <f t="shared" si="5"/>
        <v/>
      </c>
    </row>
    <row r="205">
      <c r="A205" s="4" t="s">
        <v>1155</v>
      </c>
      <c r="B205" s="144">
        <v>44508.0</v>
      </c>
      <c r="C205" s="115">
        <v>0.3169328703703704</v>
      </c>
      <c r="D205" s="4"/>
      <c r="E205" s="4"/>
      <c r="F205" s="4"/>
      <c r="G205" s="4"/>
      <c r="H205" s="151"/>
      <c r="I205" s="4"/>
      <c r="J205" s="4"/>
      <c r="K205" s="4" t="s">
        <v>622</v>
      </c>
      <c r="L205" s="144">
        <v>44508.0</v>
      </c>
      <c r="M205" s="115">
        <v>0.4126736111111111</v>
      </c>
      <c r="N205" s="4"/>
      <c r="O205" s="4"/>
      <c r="P205" s="132"/>
      <c r="Q205" s="4"/>
      <c r="R205" s="128">
        <f t="shared" si="1"/>
        <v>0</v>
      </c>
      <c r="S205" s="83" t="str">
        <f t="shared" si="2"/>
        <v>FLB2377__44508_0.31693287037037</v>
      </c>
      <c r="T205" s="4" t="s">
        <v>2427</v>
      </c>
      <c r="U205" s="83" t="str">
        <f t="shared" si="3"/>
        <v>FLB4408</v>
      </c>
      <c r="V205" s="216" t="b">
        <f t="shared" si="4"/>
        <v>0</v>
      </c>
      <c r="W205" s="83" t="str">
        <f t="shared" si="5"/>
        <v/>
      </c>
    </row>
    <row r="206">
      <c r="A206" s="4" t="s">
        <v>1150</v>
      </c>
      <c r="B206" s="144">
        <v>44508.0</v>
      </c>
      <c r="C206" s="115">
        <v>0.29703703703703704</v>
      </c>
      <c r="D206" s="4"/>
      <c r="E206" s="4"/>
      <c r="F206" s="4"/>
      <c r="G206" s="4"/>
      <c r="H206" s="151"/>
      <c r="I206" s="4"/>
      <c r="J206" s="4"/>
      <c r="K206" s="4" t="s">
        <v>622</v>
      </c>
      <c r="L206" s="144">
        <v>44508.0</v>
      </c>
      <c r="M206" s="115">
        <v>0.4126736111111111</v>
      </c>
      <c r="N206" s="4"/>
      <c r="O206" s="4"/>
      <c r="P206" s="132"/>
      <c r="Q206" s="4"/>
      <c r="R206" s="128">
        <f t="shared" si="1"/>
        <v>0</v>
      </c>
      <c r="S206" s="83" t="str">
        <f t="shared" si="2"/>
        <v>FLB4049__44508_0.297037037037037</v>
      </c>
      <c r="T206" s="4" t="s">
        <v>2428</v>
      </c>
      <c r="U206" s="83" t="str">
        <f t="shared" si="3"/>
        <v>FLB4409</v>
      </c>
      <c r="V206" s="216" t="b">
        <f t="shared" si="4"/>
        <v>0</v>
      </c>
      <c r="W206" s="83" t="str">
        <f t="shared" si="5"/>
        <v/>
      </c>
    </row>
    <row r="207">
      <c r="A207" s="4" t="s">
        <v>1146</v>
      </c>
      <c r="B207" s="144">
        <v>44508.0</v>
      </c>
      <c r="C207" s="115">
        <v>0.29530092592592594</v>
      </c>
      <c r="D207" s="4"/>
      <c r="E207" s="4"/>
      <c r="F207" s="4"/>
      <c r="G207" s="4"/>
      <c r="H207" s="151"/>
      <c r="I207" s="4"/>
      <c r="J207" s="4"/>
      <c r="K207" s="4" t="s">
        <v>622</v>
      </c>
      <c r="L207" s="144">
        <v>44508.0</v>
      </c>
      <c r="M207" s="115">
        <v>0.4126736111111111</v>
      </c>
      <c r="N207" s="4"/>
      <c r="O207" s="4"/>
      <c r="P207" s="132"/>
      <c r="Q207" s="4"/>
      <c r="R207" s="128">
        <f t="shared" si="1"/>
        <v>0</v>
      </c>
      <c r="S207" s="83" t="str">
        <f t="shared" si="2"/>
        <v>FLB4077__44508_0.295300925925926</v>
      </c>
      <c r="T207" s="4" t="s">
        <v>2429</v>
      </c>
      <c r="U207" s="83" t="str">
        <f t="shared" si="3"/>
        <v>FLB4410</v>
      </c>
      <c r="V207" s="216" t="b">
        <f t="shared" si="4"/>
        <v>0</v>
      </c>
      <c r="W207" s="83" t="str">
        <f t="shared" si="5"/>
        <v/>
      </c>
    </row>
    <row r="208">
      <c r="A208" s="4" t="s">
        <v>1142</v>
      </c>
      <c r="B208" s="144">
        <v>44505.0</v>
      </c>
      <c r="C208" s="115">
        <v>0.3038888888888889</v>
      </c>
      <c r="D208" s="4"/>
      <c r="E208" s="4"/>
      <c r="F208" s="4"/>
      <c r="G208" s="4"/>
      <c r="H208" s="151"/>
      <c r="I208" s="4"/>
      <c r="J208" s="4"/>
      <c r="K208" s="4" t="s">
        <v>622</v>
      </c>
      <c r="L208" s="144">
        <v>44505.0</v>
      </c>
      <c r="M208" s="115">
        <v>0.50375</v>
      </c>
      <c r="N208" s="4"/>
      <c r="O208" s="4"/>
      <c r="P208" s="132"/>
      <c r="Q208" s="4"/>
      <c r="R208" s="128">
        <f t="shared" si="1"/>
        <v>0</v>
      </c>
      <c r="S208" s="83" t="str">
        <f t="shared" si="2"/>
        <v>FLE550__44505_0.303888888888889</v>
      </c>
      <c r="T208" s="4" t="s">
        <v>2430</v>
      </c>
      <c r="U208" s="83" t="str">
        <f t="shared" si="3"/>
        <v>FLE383</v>
      </c>
      <c r="V208" s="216" t="b">
        <f t="shared" si="4"/>
        <v>0</v>
      </c>
      <c r="W208" s="83" t="str">
        <f t="shared" si="5"/>
        <v/>
      </c>
    </row>
    <row r="209">
      <c r="A209" s="4" t="s">
        <v>1140</v>
      </c>
      <c r="B209" s="144">
        <v>44505.0</v>
      </c>
      <c r="C209" s="115">
        <v>0.3033796296296296</v>
      </c>
      <c r="D209" s="4"/>
      <c r="E209" s="4"/>
      <c r="F209" s="4"/>
      <c r="G209" s="4"/>
      <c r="H209" s="151"/>
      <c r="I209" s="4"/>
      <c r="J209" s="4"/>
      <c r="K209" s="4" t="s">
        <v>622</v>
      </c>
      <c r="L209" s="144">
        <v>44505.0</v>
      </c>
      <c r="M209" s="115">
        <v>0.50375</v>
      </c>
      <c r="N209" s="4"/>
      <c r="O209" s="4"/>
      <c r="P209" s="132"/>
      <c r="Q209" s="4"/>
      <c r="R209" s="128">
        <f t="shared" si="1"/>
        <v>0</v>
      </c>
      <c r="S209" s="83" t="str">
        <f t="shared" si="2"/>
        <v>FLE540__44505_0.30337962962963</v>
      </c>
      <c r="T209" s="4" t="s">
        <v>2431</v>
      </c>
      <c r="U209" s="83" t="str">
        <f t="shared" si="3"/>
        <v>FLE385</v>
      </c>
      <c r="V209" s="216" t="b">
        <f t="shared" si="4"/>
        <v>0</v>
      </c>
      <c r="W209" s="83" t="str">
        <f t="shared" si="5"/>
        <v/>
      </c>
    </row>
    <row r="210">
      <c r="A210" s="4" t="s">
        <v>1138</v>
      </c>
      <c r="B210" s="144">
        <v>44505.0</v>
      </c>
      <c r="C210" s="115">
        <v>0.30256944444444445</v>
      </c>
      <c r="D210" s="4"/>
      <c r="E210" s="4"/>
      <c r="F210" s="4"/>
      <c r="G210" s="4"/>
      <c r="H210" s="151"/>
      <c r="I210" s="4"/>
      <c r="J210" s="4"/>
      <c r="K210" s="4" t="s">
        <v>622</v>
      </c>
      <c r="L210" s="144">
        <v>44505.0</v>
      </c>
      <c r="M210" s="115">
        <v>0.50375</v>
      </c>
      <c r="N210" s="4"/>
      <c r="O210" s="4"/>
      <c r="P210" s="132"/>
      <c r="Q210" s="4"/>
      <c r="R210" s="128">
        <f t="shared" si="1"/>
        <v>0</v>
      </c>
      <c r="S210" s="83" t="str">
        <f t="shared" si="2"/>
        <v>FLE507__44505_0.302569444444444</v>
      </c>
      <c r="T210" s="4" t="s">
        <v>2432</v>
      </c>
      <c r="U210" s="83" t="str">
        <f t="shared" si="3"/>
        <v>Fle386</v>
      </c>
      <c r="V210" s="216" t="b">
        <f t="shared" si="4"/>
        <v>0</v>
      </c>
      <c r="W210" s="83" t="str">
        <f t="shared" si="5"/>
        <v/>
      </c>
    </row>
    <row r="211">
      <c r="A211" s="4" t="s">
        <v>1134</v>
      </c>
      <c r="B211" s="144">
        <v>44505.0</v>
      </c>
      <c r="C211" s="115">
        <v>0.2984027777777778</v>
      </c>
      <c r="D211" s="4"/>
      <c r="E211" s="4"/>
      <c r="F211" s="4"/>
      <c r="G211" s="4"/>
      <c r="H211" s="151"/>
      <c r="I211" s="4"/>
      <c r="J211" s="4"/>
      <c r="K211" s="4" t="s">
        <v>622</v>
      </c>
      <c r="L211" s="144">
        <v>44505.0</v>
      </c>
      <c r="M211" s="115">
        <v>0.50375</v>
      </c>
      <c r="N211" s="4"/>
      <c r="O211" s="4"/>
      <c r="P211" s="132"/>
      <c r="Q211" s="4"/>
      <c r="R211" s="128">
        <f t="shared" si="1"/>
        <v>0</v>
      </c>
      <c r="S211" s="83" t="str">
        <f t="shared" si="2"/>
        <v>FLE429__44505_0.298402777777778</v>
      </c>
      <c r="T211" s="4" t="s">
        <v>2433</v>
      </c>
      <c r="U211" s="83" t="str">
        <f t="shared" si="3"/>
        <v>FLE411</v>
      </c>
      <c r="V211" s="216" t="b">
        <f t="shared" si="4"/>
        <v>0</v>
      </c>
      <c r="W211" s="83" t="str">
        <f t="shared" si="5"/>
        <v/>
      </c>
    </row>
    <row r="212">
      <c r="A212" s="4" t="s">
        <v>1131</v>
      </c>
      <c r="B212" s="144">
        <v>44505.0</v>
      </c>
      <c r="C212" s="115">
        <v>0.28487268518518516</v>
      </c>
      <c r="D212" s="4"/>
      <c r="E212" s="4"/>
      <c r="F212" s="4"/>
      <c r="G212" s="4"/>
      <c r="H212" s="151"/>
      <c r="I212" s="4"/>
      <c r="J212" s="4"/>
      <c r="K212" s="4" t="s">
        <v>622</v>
      </c>
      <c r="L212" s="144">
        <v>44505.0</v>
      </c>
      <c r="M212" s="115">
        <v>0.50375</v>
      </c>
      <c r="N212" s="4"/>
      <c r="O212" s="4"/>
      <c r="P212" s="132"/>
      <c r="Q212" s="4"/>
      <c r="R212" s="128">
        <f t="shared" si="1"/>
        <v>0</v>
      </c>
      <c r="S212" s="83" t="str">
        <f t="shared" si="2"/>
        <v>FLE466__44505_0.284872685185185</v>
      </c>
      <c r="T212" s="4" t="s">
        <v>2434</v>
      </c>
      <c r="U212" s="83" t="str">
        <f t="shared" si="3"/>
        <v>FLE415</v>
      </c>
      <c r="V212" s="216" t="b">
        <f t="shared" si="4"/>
        <v>0</v>
      </c>
      <c r="W212" s="83" t="str">
        <f t="shared" si="5"/>
        <v/>
      </c>
    </row>
    <row r="213">
      <c r="A213" s="4" t="s">
        <v>1131</v>
      </c>
      <c r="B213" s="144">
        <v>44505.0</v>
      </c>
      <c r="C213" s="115">
        <v>0.2836458333333333</v>
      </c>
      <c r="D213" s="4"/>
      <c r="E213" s="4"/>
      <c r="F213" s="4"/>
      <c r="G213" s="4"/>
      <c r="H213" s="151"/>
      <c r="I213" s="4"/>
      <c r="J213" s="4"/>
      <c r="K213" s="4" t="s">
        <v>271</v>
      </c>
      <c r="L213" s="4"/>
      <c r="M213" s="4"/>
      <c r="N213" s="4"/>
      <c r="O213" s="4"/>
      <c r="P213" s="132"/>
      <c r="Q213" s="4"/>
      <c r="R213" s="128">
        <f t="shared" si="1"/>
        <v>0</v>
      </c>
      <c r="S213" s="83" t="str">
        <f t="shared" si="2"/>
        <v>FLE466__44505_0.283645833333333</v>
      </c>
      <c r="T213" s="4" t="s">
        <v>2435</v>
      </c>
      <c r="U213" s="83" t="str">
        <f t="shared" si="3"/>
        <v>FLE416</v>
      </c>
      <c r="V213" s="216" t="b">
        <f t="shared" si="4"/>
        <v>0</v>
      </c>
      <c r="W213" s="83" t="str">
        <f t="shared" si="5"/>
        <v/>
      </c>
    </row>
    <row r="214">
      <c r="A214" s="4" t="s">
        <v>2436</v>
      </c>
      <c r="B214" s="144">
        <v>44505.0</v>
      </c>
      <c r="C214" s="115">
        <v>0.2739699074074074</v>
      </c>
      <c r="D214" s="4"/>
      <c r="E214" s="4"/>
      <c r="F214" s="4"/>
      <c r="G214" s="4"/>
      <c r="H214" s="151"/>
      <c r="I214" s="4"/>
      <c r="J214" s="4"/>
      <c r="K214" s="4" t="s">
        <v>271</v>
      </c>
      <c r="L214" s="4"/>
      <c r="M214" s="4"/>
      <c r="N214" s="4"/>
      <c r="O214" s="4"/>
      <c r="P214" s="132"/>
      <c r="Q214" s="4"/>
      <c r="R214" s="128">
        <f t="shared" si="1"/>
        <v>0</v>
      </c>
      <c r="S214" s="83" t="str">
        <f t="shared" si="2"/>
        <v>Fle609__44505_0.273969907407407</v>
      </c>
      <c r="T214" s="4" t="s">
        <v>2437</v>
      </c>
      <c r="U214" s="83" t="str">
        <f t="shared" si="3"/>
        <v>FLE419</v>
      </c>
      <c r="V214" s="216" t="b">
        <f t="shared" si="4"/>
        <v>0</v>
      </c>
      <c r="W214" s="83" t="str">
        <f t="shared" si="5"/>
        <v/>
      </c>
    </row>
    <row r="215">
      <c r="A215" s="4" t="s">
        <v>1128</v>
      </c>
      <c r="B215" s="144">
        <v>44505.0</v>
      </c>
      <c r="C215" s="115">
        <v>0.2736458333333333</v>
      </c>
      <c r="D215" s="4"/>
      <c r="E215" s="4"/>
      <c r="F215" s="4"/>
      <c r="G215" s="4"/>
      <c r="H215" s="151"/>
      <c r="I215" s="4"/>
      <c r="J215" s="4"/>
      <c r="K215" s="4" t="s">
        <v>622</v>
      </c>
      <c r="L215" s="144">
        <v>44505.0</v>
      </c>
      <c r="M215" s="115">
        <v>0.50375</v>
      </c>
      <c r="N215" s="4"/>
      <c r="O215" s="4"/>
      <c r="P215" s="132"/>
      <c r="Q215" s="4"/>
      <c r="R215" s="128">
        <f t="shared" si="1"/>
        <v>0</v>
      </c>
      <c r="S215" s="83" t="str">
        <f t="shared" si="2"/>
        <v>FLE610__44505_0.273645833333333</v>
      </c>
      <c r="T215" s="4" t="s">
        <v>2438</v>
      </c>
      <c r="U215" s="83" t="str">
        <f t="shared" si="3"/>
        <v>FLE421</v>
      </c>
      <c r="V215" s="216" t="b">
        <f t="shared" si="4"/>
        <v>0</v>
      </c>
      <c r="W215" s="83" t="str">
        <f t="shared" si="5"/>
        <v/>
      </c>
    </row>
    <row r="216">
      <c r="A216" s="4" t="s">
        <v>1126</v>
      </c>
      <c r="B216" s="144">
        <v>44505.0</v>
      </c>
      <c r="C216" s="115">
        <v>0.27337962962962964</v>
      </c>
      <c r="D216" s="4"/>
      <c r="E216" s="4"/>
      <c r="F216" s="4"/>
      <c r="G216" s="4"/>
      <c r="H216" s="151"/>
      <c r="I216" s="4"/>
      <c r="J216" s="4"/>
      <c r="K216" s="4" t="s">
        <v>622</v>
      </c>
      <c r="L216" s="144">
        <v>44505.0</v>
      </c>
      <c r="M216" s="115">
        <v>0.50375</v>
      </c>
      <c r="N216" s="4"/>
      <c r="O216" s="4"/>
      <c r="P216" s="132"/>
      <c r="Q216" s="4"/>
      <c r="R216" s="128">
        <f t="shared" si="1"/>
        <v>0</v>
      </c>
      <c r="S216" s="83" t="str">
        <f t="shared" si="2"/>
        <v>FLE609__44505_0.27337962962963</v>
      </c>
      <c r="T216" s="4" t="s">
        <v>2439</v>
      </c>
      <c r="U216" s="83" t="str">
        <f t="shared" si="3"/>
        <v>FLE422</v>
      </c>
      <c r="V216" s="216" t="b">
        <f t="shared" si="4"/>
        <v>0</v>
      </c>
      <c r="W216" s="83" t="str">
        <f t="shared" si="5"/>
        <v/>
      </c>
    </row>
    <row r="217">
      <c r="A217" s="4" t="s">
        <v>1122</v>
      </c>
      <c r="B217" s="144">
        <v>44505.0</v>
      </c>
      <c r="C217" s="115">
        <v>0.2720601851851852</v>
      </c>
      <c r="D217" s="4"/>
      <c r="E217" s="4"/>
      <c r="F217" s="4"/>
      <c r="G217" s="4"/>
      <c r="H217" s="151"/>
      <c r="I217" s="4"/>
      <c r="J217" s="4"/>
      <c r="K217" s="4" t="s">
        <v>622</v>
      </c>
      <c r="L217" s="144">
        <v>44505.0</v>
      </c>
      <c r="M217" s="115">
        <v>0.50375</v>
      </c>
      <c r="N217" s="4"/>
      <c r="O217" s="4"/>
      <c r="P217" s="132"/>
      <c r="Q217" s="4"/>
      <c r="R217" s="128">
        <f t="shared" si="1"/>
        <v>0</v>
      </c>
      <c r="S217" s="83" t="str">
        <f t="shared" si="2"/>
        <v>FLE464__44505_0.272060185185185</v>
      </c>
      <c r="T217" s="4" t="s">
        <v>2440</v>
      </c>
      <c r="U217" s="83" t="str">
        <f t="shared" si="3"/>
        <v>FLE423</v>
      </c>
      <c r="V217" s="216" t="b">
        <f t="shared" si="4"/>
        <v>0</v>
      </c>
      <c r="W217" s="83" t="str">
        <f t="shared" si="5"/>
        <v/>
      </c>
    </row>
    <row r="218">
      <c r="A218" s="4" t="s">
        <v>1116</v>
      </c>
      <c r="B218" s="144">
        <v>44505.0</v>
      </c>
      <c r="C218" s="115">
        <v>0.2712847222222222</v>
      </c>
      <c r="D218" s="4"/>
      <c r="E218" s="4"/>
      <c r="F218" s="4"/>
      <c r="G218" s="4"/>
      <c r="H218" s="151"/>
      <c r="I218" s="4"/>
      <c r="J218" s="4"/>
      <c r="K218" s="4" t="s">
        <v>622</v>
      </c>
      <c r="L218" s="144">
        <v>44505.0</v>
      </c>
      <c r="M218" s="115">
        <v>0.50375</v>
      </c>
      <c r="N218" s="4"/>
      <c r="O218" s="4"/>
      <c r="P218" s="132"/>
      <c r="Q218" s="4"/>
      <c r="R218" s="128">
        <f t="shared" si="1"/>
        <v>0</v>
      </c>
      <c r="S218" s="83" t="str">
        <f t="shared" si="2"/>
        <v>FLE579__44505_0.271284722222222</v>
      </c>
      <c r="T218" s="4" t="s">
        <v>2441</v>
      </c>
      <c r="U218" s="83" t="str">
        <f t="shared" si="3"/>
        <v>FLE426</v>
      </c>
      <c r="V218" s="216" t="b">
        <f t="shared" si="4"/>
        <v>0</v>
      </c>
      <c r="W218" s="83" t="str">
        <f t="shared" si="5"/>
        <v/>
      </c>
    </row>
    <row r="219">
      <c r="A219" s="4" t="s">
        <v>1114</v>
      </c>
      <c r="B219" s="144">
        <v>44505.0</v>
      </c>
      <c r="C219" s="115">
        <v>0.2704398148148148</v>
      </c>
      <c r="D219" s="4"/>
      <c r="E219" s="4"/>
      <c r="F219" s="4"/>
      <c r="G219" s="4"/>
      <c r="H219" s="151"/>
      <c r="I219" s="4"/>
      <c r="J219" s="4"/>
      <c r="K219" s="4" t="s">
        <v>622</v>
      </c>
      <c r="L219" s="144">
        <v>44505.0</v>
      </c>
      <c r="M219" s="115">
        <v>0.50375</v>
      </c>
      <c r="N219" s="4"/>
      <c r="O219" s="4"/>
      <c r="P219" s="132"/>
      <c r="Q219" s="4"/>
      <c r="R219" s="128">
        <f t="shared" si="1"/>
        <v>0</v>
      </c>
      <c r="S219" s="83" t="str">
        <f t="shared" si="2"/>
        <v>FLE640__44505_0.270439814814815</v>
      </c>
      <c r="T219" s="4" t="s">
        <v>2442</v>
      </c>
      <c r="U219" s="83" t="str">
        <f t="shared" si="3"/>
        <v>FLE427</v>
      </c>
      <c r="V219" s="216" t="b">
        <f t="shared" si="4"/>
        <v>0</v>
      </c>
      <c r="W219" s="83" t="str">
        <f t="shared" si="5"/>
        <v/>
      </c>
    </row>
    <row r="220">
      <c r="A220" s="4" t="s">
        <v>1112</v>
      </c>
      <c r="B220" s="144">
        <v>44505.0</v>
      </c>
      <c r="C220" s="115">
        <v>0.2700578703703704</v>
      </c>
      <c r="D220" s="4"/>
      <c r="E220" s="4"/>
      <c r="F220" s="4"/>
      <c r="G220" s="4"/>
      <c r="H220" s="151"/>
      <c r="I220" s="4"/>
      <c r="J220" s="4"/>
      <c r="K220" s="4" t="s">
        <v>622</v>
      </c>
      <c r="L220" s="144">
        <v>44505.0</v>
      </c>
      <c r="M220" s="115">
        <v>0.50375</v>
      </c>
      <c r="N220" s="4"/>
      <c r="O220" s="4"/>
      <c r="P220" s="132"/>
      <c r="Q220" s="4"/>
      <c r="R220" s="128">
        <f t="shared" si="1"/>
        <v>0</v>
      </c>
      <c r="S220" s="83" t="str">
        <f t="shared" si="2"/>
        <v>FLE450__44505_0.27005787037037</v>
      </c>
      <c r="T220" s="4" t="s">
        <v>2443</v>
      </c>
      <c r="U220" s="83" t="str">
        <f t="shared" si="3"/>
        <v>FLE429</v>
      </c>
      <c r="V220" s="216" t="b">
        <f t="shared" si="4"/>
        <v>0</v>
      </c>
      <c r="W220" s="83" t="str">
        <f t="shared" si="5"/>
        <v/>
      </c>
    </row>
    <row r="221">
      <c r="A221" s="4" t="s">
        <v>1110</v>
      </c>
      <c r="B221" s="144">
        <v>44505.0</v>
      </c>
      <c r="C221" s="115">
        <v>0.20800925925925925</v>
      </c>
      <c r="D221" s="4"/>
      <c r="E221" s="4"/>
      <c r="F221" s="4"/>
      <c r="G221" s="4"/>
      <c r="H221" s="151"/>
      <c r="I221" s="4"/>
      <c r="J221" s="4"/>
      <c r="K221" s="4" t="s">
        <v>622</v>
      </c>
      <c r="L221" s="144">
        <v>44505.0</v>
      </c>
      <c r="M221" s="115">
        <v>0.50375</v>
      </c>
      <c r="N221" s="4"/>
      <c r="O221" s="4"/>
      <c r="P221" s="132"/>
      <c r="Q221" s="4"/>
      <c r="R221" s="128">
        <f t="shared" si="1"/>
        <v>0</v>
      </c>
      <c r="S221" s="83" t="str">
        <f t="shared" si="2"/>
        <v>FLE612__44505_0.208009259259259</v>
      </c>
      <c r="T221" s="4" t="s">
        <v>2444</v>
      </c>
      <c r="U221" s="83" t="str">
        <f t="shared" si="3"/>
        <v>FLE434</v>
      </c>
      <c r="V221" s="216" t="b">
        <f t="shared" si="4"/>
        <v>0</v>
      </c>
      <c r="W221" s="83" t="str">
        <f t="shared" si="5"/>
        <v/>
      </c>
    </row>
    <row r="222">
      <c r="A222" s="4" t="s">
        <v>1106</v>
      </c>
      <c r="B222" s="144">
        <v>44505.0</v>
      </c>
      <c r="C222" s="115">
        <v>0.20603009259259258</v>
      </c>
      <c r="D222" s="4"/>
      <c r="E222" s="4"/>
      <c r="F222" s="4"/>
      <c r="G222" s="4"/>
      <c r="H222" s="151"/>
      <c r="I222" s="4"/>
      <c r="J222" s="4"/>
      <c r="K222" s="4" t="s">
        <v>622</v>
      </c>
      <c r="L222" s="144">
        <v>44505.0</v>
      </c>
      <c r="M222" s="115">
        <v>0.50375</v>
      </c>
      <c r="N222" s="4"/>
      <c r="O222" s="4"/>
      <c r="P222" s="132"/>
      <c r="Q222" s="4"/>
      <c r="R222" s="128">
        <f t="shared" si="1"/>
        <v>0</v>
      </c>
      <c r="S222" s="83" t="str">
        <f t="shared" si="2"/>
        <v>FLE419__44505_0.206030092592593</v>
      </c>
      <c r="T222" s="4" t="s">
        <v>2445</v>
      </c>
      <c r="U222" s="83" t="str">
        <f t="shared" si="3"/>
        <v>FLE450</v>
      </c>
      <c r="V222" s="216" t="b">
        <f t="shared" si="4"/>
        <v>0</v>
      </c>
      <c r="W222" s="83" t="str">
        <f t="shared" si="5"/>
        <v/>
      </c>
    </row>
    <row r="223">
      <c r="A223" s="4" t="s">
        <v>1104</v>
      </c>
      <c r="B223" s="144">
        <v>44505.0</v>
      </c>
      <c r="C223" s="115">
        <v>0.20570601851851852</v>
      </c>
      <c r="D223" s="4"/>
      <c r="E223" s="4"/>
      <c r="F223" s="4"/>
      <c r="G223" s="4"/>
      <c r="H223" s="151"/>
      <c r="I223" s="4"/>
      <c r="J223" s="4"/>
      <c r="K223" s="4" t="s">
        <v>622</v>
      </c>
      <c r="L223" s="144">
        <v>44505.0</v>
      </c>
      <c r="M223" s="115">
        <v>0.50375</v>
      </c>
      <c r="N223" s="4"/>
      <c r="O223" s="4"/>
      <c r="P223" s="132"/>
      <c r="Q223" s="4"/>
      <c r="R223" s="128">
        <f t="shared" si="1"/>
        <v>0</v>
      </c>
      <c r="S223" s="83" t="str">
        <f t="shared" si="2"/>
        <v>FLE614__44505_0.205706018518519</v>
      </c>
      <c r="T223" s="4" t="s">
        <v>2446</v>
      </c>
      <c r="U223" s="83" t="str">
        <f t="shared" si="3"/>
        <v>FLE451</v>
      </c>
      <c r="V223" s="216" t="b">
        <f t="shared" si="4"/>
        <v>0</v>
      </c>
      <c r="W223" s="83" t="str">
        <f t="shared" si="5"/>
        <v/>
      </c>
    </row>
    <row r="224">
      <c r="A224" s="4" t="s">
        <v>1102</v>
      </c>
      <c r="B224" s="144">
        <v>44505.0</v>
      </c>
      <c r="C224" s="115">
        <v>0.20152777777777778</v>
      </c>
      <c r="D224" s="4"/>
      <c r="E224" s="4"/>
      <c r="F224" s="4"/>
      <c r="G224" s="4"/>
      <c r="H224" s="151"/>
      <c r="I224" s="4"/>
      <c r="J224" s="4"/>
      <c r="K224" s="4" t="s">
        <v>622</v>
      </c>
      <c r="L224" s="144">
        <v>44505.0</v>
      </c>
      <c r="M224" s="115">
        <v>0.50375</v>
      </c>
      <c r="N224" s="4"/>
      <c r="O224" s="4"/>
      <c r="P224" s="132"/>
      <c r="Q224" s="4"/>
      <c r="R224" s="128">
        <f t="shared" si="1"/>
        <v>0</v>
      </c>
      <c r="S224" s="83" t="str">
        <f t="shared" si="2"/>
        <v>FLE639__44505_0.201527777777778</v>
      </c>
      <c r="T224" s="4" t="s">
        <v>2447</v>
      </c>
      <c r="U224" s="83" t="str">
        <f t="shared" si="3"/>
        <v>FLE452</v>
      </c>
      <c r="V224" s="216" t="b">
        <f t="shared" si="4"/>
        <v>0</v>
      </c>
      <c r="W224" s="83" t="str">
        <f t="shared" si="5"/>
        <v/>
      </c>
    </row>
    <row r="225">
      <c r="A225" s="4" t="s">
        <v>1100</v>
      </c>
      <c r="B225" s="144">
        <v>44505.0</v>
      </c>
      <c r="C225" s="115">
        <v>0.20043981481481482</v>
      </c>
      <c r="D225" s="4"/>
      <c r="E225" s="4"/>
      <c r="F225" s="4"/>
      <c r="G225" s="4"/>
      <c r="H225" s="151"/>
      <c r="I225" s="4"/>
      <c r="J225" s="4"/>
      <c r="K225" s="4" t="s">
        <v>622</v>
      </c>
      <c r="L225" s="144">
        <v>44505.0</v>
      </c>
      <c r="M225" s="115">
        <v>0.50375</v>
      </c>
      <c r="N225" s="4"/>
      <c r="O225" s="4"/>
      <c r="P225" s="132"/>
      <c r="Q225" s="4"/>
      <c r="R225" s="128">
        <f t="shared" si="1"/>
        <v>0</v>
      </c>
      <c r="S225" s="83" t="str">
        <f t="shared" si="2"/>
        <v>FLE452__44505_0.200439814814815</v>
      </c>
      <c r="T225" s="4" t="s">
        <v>2448</v>
      </c>
      <c r="U225" s="83" t="str">
        <f t="shared" si="3"/>
        <v>FLE453</v>
      </c>
      <c r="V225" s="216" t="b">
        <f t="shared" si="4"/>
        <v>0</v>
      </c>
      <c r="W225" s="83" t="str">
        <f t="shared" si="5"/>
        <v/>
      </c>
    </row>
    <row r="226">
      <c r="A226" s="4" t="s">
        <v>1098</v>
      </c>
      <c r="B226" s="144">
        <v>44505.0</v>
      </c>
      <c r="C226" s="115">
        <v>0.20021990740740742</v>
      </c>
      <c r="D226" s="4"/>
      <c r="E226" s="4"/>
      <c r="F226" s="4"/>
      <c r="G226" s="4"/>
      <c r="H226" s="151"/>
      <c r="I226" s="4"/>
      <c r="J226" s="4"/>
      <c r="K226" s="4" t="s">
        <v>622</v>
      </c>
      <c r="L226" s="144">
        <v>44505.0</v>
      </c>
      <c r="M226" s="115">
        <v>0.50375</v>
      </c>
      <c r="N226" s="4"/>
      <c r="O226" s="4"/>
      <c r="P226" s="132"/>
      <c r="Q226" s="4"/>
      <c r="R226" s="128">
        <f t="shared" si="1"/>
        <v>0</v>
      </c>
      <c r="S226" s="83" t="str">
        <f t="shared" si="2"/>
        <v>FLE582__44505_0.200219907407407</v>
      </c>
      <c r="T226" s="4" t="s">
        <v>2449</v>
      </c>
      <c r="U226" s="83" t="str">
        <f t="shared" si="3"/>
        <v>Fle454</v>
      </c>
      <c r="V226" s="216" t="b">
        <f t="shared" si="4"/>
        <v>0</v>
      </c>
      <c r="W226" s="83" t="str">
        <f t="shared" si="5"/>
        <v/>
      </c>
    </row>
    <row r="227">
      <c r="A227" s="4" t="s">
        <v>1096</v>
      </c>
      <c r="B227" s="144">
        <v>44503.0</v>
      </c>
      <c r="C227" s="115">
        <v>0.26902777777777775</v>
      </c>
      <c r="D227" s="4"/>
      <c r="E227" s="4"/>
      <c r="F227" s="4"/>
      <c r="G227" s="4"/>
      <c r="H227" s="151"/>
      <c r="I227" s="4"/>
      <c r="J227" s="4"/>
      <c r="K227" s="4" t="s">
        <v>622</v>
      </c>
      <c r="L227" s="144">
        <v>44503.0</v>
      </c>
      <c r="M227" s="115">
        <v>0.5576388888888889</v>
      </c>
      <c r="N227" s="4"/>
      <c r="O227" s="4"/>
      <c r="P227" s="132"/>
      <c r="Q227" s="4"/>
      <c r="R227" s="128">
        <f t="shared" si="1"/>
        <v>0</v>
      </c>
      <c r="S227" s="83" t="str">
        <f t="shared" si="2"/>
        <v>FLE521__44503_0.269027777777778</v>
      </c>
      <c r="T227" s="4" t="s">
        <v>2450</v>
      </c>
      <c r="U227" s="83" t="str">
        <f t="shared" si="3"/>
        <v>FLE455</v>
      </c>
      <c r="V227" s="216" t="b">
        <f t="shared" si="4"/>
        <v>0</v>
      </c>
      <c r="W227" s="83" t="str">
        <f t="shared" si="5"/>
        <v/>
      </c>
    </row>
    <row r="228">
      <c r="A228" s="4" t="s">
        <v>1094</v>
      </c>
      <c r="B228" s="144">
        <v>44503.0</v>
      </c>
      <c r="C228" s="115">
        <v>0.2666898148148148</v>
      </c>
      <c r="D228" s="4"/>
      <c r="E228" s="4"/>
      <c r="F228" s="4"/>
      <c r="G228" s="4"/>
      <c r="H228" s="151"/>
      <c r="I228" s="4"/>
      <c r="J228" s="4"/>
      <c r="K228" s="4" t="s">
        <v>622</v>
      </c>
      <c r="L228" s="144">
        <v>44503.0</v>
      </c>
      <c r="M228" s="115">
        <v>0.5576388888888889</v>
      </c>
      <c r="N228" s="4"/>
      <c r="O228" s="4"/>
      <c r="P228" s="132"/>
      <c r="Q228" s="4"/>
      <c r="R228" s="128">
        <f t="shared" si="1"/>
        <v>0</v>
      </c>
      <c r="S228" s="83" t="str">
        <f t="shared" si="2"/>
        <v>FLE557__44503_0.266689814814815</v>
      </c>
      <c r="T228" s="4" t="s">
        <v>2451</v>
      </c>
      <c r="U228" s="83" t="str">
        <f t="shared" si="3"/>
        <v>FLE457</v>
      </c>
      <c r="V228" s="216" t="b">
        <f t="shared" si="4"/>
        <v>0</v>
      </c>
      <c r="W228" s="83" t="str">
        <f t="shared" si="5"/>
        <v/>
      </c>
    </row>
    <row r="229">
      <c r="A229" s="4" t="s">
        <v>1089</v>
      </c>
      <c r="B229" s="144">
        <v>44503.0</v>
      </c>
      <c r="C229" s="115">
        <v>0.26395833333333335</v>
      </c>
      <c r="D229" s="4"/>
      <c r="E229" s="4"/>
      <c r="F229" s="4"/>
      <c r="G229" s="4"/>
      <c r="H229" s="151"/>
      <c r="I229" s="4"/>
      <c r="J229" s="4"/>
      <c r="K229" s="4" t="s">
        <v>622</v>
      </c>
      <c r="L229" s="144">
        <v>44503.0</v>
      </c>
      <c r="M229" s="115">
        <v>0.5576157407407407</v>
      </c>
      <c r="N229" s="4"/>
      <c r="O229" s="4"/>
      <c r="P229" s="132"/>
      <c r="Q229" s="4"/>
      <c r="R229" s="128">
        <f t="shared" si="1"/>
        <v>0</v>
      </c>
      <c r="S229" s="83" t="str">
        <f t="shared" si="2"/>
        <v>FLE554__44503_0.263958333333333</v>
      </c>
      <c r="T229" s="4" t="s">
        <v>2452</v>
      </c>
      <c r="U229" s="83" t="str">
        <f t="shared" si="3"/>
        <v>FLE458</v>
      </c>
      <c r="V229" s="216" t="b">
        <f t="shared" si="4"/>
        <v>0</v>
      </c>
      <c r="W229" s="83" t="str">
        <f t="shared" si="5"/>
        <v/>
      </c>
    </row>
    <row r="230">
      <c r="A230" s="4" t="s">
        <v>1087</v>
      </c>
      <c r="B230" s="144">
        <v>44503.0</v>
      </c>
      <c r="C230" s="115">
        <v>0.24790509259259258</v>
      </c>
      <c r="D230" s="4"/>
      <c r="E230" s="4"/>
      <c r="F230" s="4"/>
      <c r="G230" s="4"/>
      <c r="H230" s="151"/>
      <c r="I230" s="4"/>
      <c r="J230" s="4"/>
      <c r="K230" s="4" t="s">
        <v>622</v>
      </c>
      <c r="L230" s="144">
        <v>44503.0</v>
      </c>
      <c r="M230" s="115">
        <v>0.5576157407407407</v>
      </c>
      <c r="N230" s="4"/>
      <c r="O230" s="4"/>
      <c r="P230" s="132"/>
      <c r="Q230" s="4"/>
      <c r="R230" s="128">
        <f t="shared" si="1"/>
        <v>0</v>
      </c>
      <c r="S230" s="83" t="str">
        <f t="shared" si="2"/>
        <v>FLE411__44503_0.247905092592593</v>
      </c>
      <c r="T230" s="4" t="s">
        <v>2453</v>
      </c>
      <c r="U230" s="83" t="str">
        <f t="shared" si="3"/>
        <v>FLE459</v>
      </c>
      <c r="V230" s="216" t="b">
        <f t="shared" si="4"/>
        <v>0</v>
      </c>
      <c r="W230" s="83" t="str">
        <f t="shared" si="5"/>
        <v/>
      </c>
    </row>
    <row r="231">
      <c r="A231" s="4" t="s">
        <v>1083</v>
      </c>
      <c r="B231" s="144">
        <v>44503.0</v>
      </c>
      <c r="C231" s="115">
        <v>0.1799537037037037</v>
      </c>
      <c r="D231" s="4"/>
      <c r="E231" s="4"/>
      <c r="F231" s="4"/>
      <c r="G231" s="4"/>
      <c r="H231" s="151"/>
      <c r="I231" s="4"/>
      <c r="J231" s="4"/>
      <c r="K231" s="4" t="s">
        <v>622</v>
      </c>
      <c r="L231" s="144">
        <v>44503.0</v>
      </c>
      <c r="M231" s="115">
        <v>0.5576157407407407</v>
      </c>
      <c r="N231" s="4"/>
      <c r="O231" s="4"/>
      <c r="P231" s="132"/>
      <c r="Q231" s="4"/>
      <c r="R231" s="128">
        <f t="shared" si="1"/>
        <v>0</v>
      </c>
      <c r="S231" s="83" t="str">
        <f t="shared" si="2"/>
        <v>PA9477__44503_0.179953703703704</v>
      </c>
      <c r="T231" s="4" t="s">
        <v>2454</v>
      </c>
      <c r="U231" s="83" t="str">
        <f t="shared" si="3"/>
        <v>FLE461</v>
      </c>
      <c r="V231" s="216" t="b">
        <f t="shared" si="4"/>
        <v>0</v>
      </c>
      <c r="W231" s="83" t="str">
        <f t="shared" si="5"/>
        <v/>
      </c>
    </row>
    <row r="232">
      <c r="A232" s="4" t="s">
        <v>1078</v>
      </c>
      <c r="B232" s="144">
        <v>44503.0</v>
      </c>
      <c r="C232" s="115">
        <v>0.17681712962962962</v>
      </c>
      <c r="D232" s="4"/>
      <c r="E232" s="4"/>
      <c r="F232" s="4"/>
      <c r="G232" s="4"/>
      <c r="H232" s="151"/>
      <c r="I232" s="4"/>
      <c r="J232" s="4"/>
      <c r="K232" s="4" t="s">
        <v>622</v>
      </c>
      <c r="L232" s="144">
        <v>44503.0</v>
      </c>
      <c r="M232" s="115">
        <v>0.5576157407407407</v>
      </c>
      <c r="N232" s="4"/>
      <c r="O232" s="4"/>
      <c r="P232" s="132"/>
      <c r="Q232" s="4"/>
      <c r="R232" s="128">
        <f t="shared" si="1"/>
        <v>0</v>
      </c>
      <c r="S232" s="83" t="str">
        <f t="shared" si="2"/>
        <v>FLE427__44503_0.17681712962963</v>
      </c>
      <c r="T232" s="4" t="s">
        <v>2455</v>
      </c>
      <c r="U232" s="83" t="str">
        <f t="shared" si="3"/>
        <v>FLE462</v>
      </c>
      <c r="V232" s="216" t="b">
        <f t="shared" si="4"/>
        <v>0</v>
      </c>
      <c r="W232" s="83" t="str">
        <f t="shared" si="5"/>
        <v/>
      </c>
    </row>
    <row r="233">
      <c r="A233" s="4" t="s">
        <v>2456</v>
      </c>
      <c r="B233" s="144">
        <v>44503.0</v>
      </c>
      <c r="C233" s="115">
        <v>0.17474537037037038</v>
      </c>
      <c r="D233" s="4"/>
      <c r="E233" s="4"/>
      <c r="F233" s="4"/>
      <c r="G233" s="4"/>
      <c r="H233" s="151"/>
      <c r="I233" s="4"/>
      <c r="J233" s="4"/>
      <c r="K233" s="4" t="s">
        <v>271</v>
      </c>
      <c r="L233" s="4"/>
      <c r="M233" s="4"/>
      <c r="N233" s="4"/>
      <c r="O233" s="4"/>
      <c r="P233" s="132"/>
      <c r="Q233" s="4"/>
      <c r="R233" s="128">
        <f t="shared" si="1"/>
        <v>0</v>
      </c>
      <c r="S233" s="83" t="str">
        <f t="shared" si="2"/>
        <v>Fle511__44503_0.17474537037037</v>
      </c>
      <c r="T233" s="4" t="s">
        <v>2457</v>
      </c>
      <c r="U233" s="83" t="str">
        <f t="shared" si="3"/>
        <v>Fle463</v>
      </c>
      <c r="V233" s="216" t="b">
        <f t="shared" si="4"/>
        <v>0</v>
      </c>
      <c r="W233" s="83" t="str">
        <f t="shared" si="5"/>
        <v/>
      </c>
    </row>
    <row r="234">
      <c r="A234" s="4" t="s">
        <v>2458</v>
      </c>
      <c r="B234" s="144">
        <v>44503.0</v>
      </c>
      <c r="C234" s="115">
        <v>0.17277777777777778</v>
      </c>
      <c r="D234" s="4"/>
      <c r="E234" s="4"/>
      <c r="F234" s="4"/>
      <c r="G234" s="4"/>
      <c r="H234" s="151"/>
      <c r="I234" s="4"/>
      <c r="J234" s="4"/>
      <c r="K234" s="4" t="s">
        <v>271</v>
      </c>
      <c r="L234" s="4"/>
      <c r="M234" s="4"/>
      <c r="N234" s="4"/>
      <c r="O234" s="4"/>
      <c r="P234" s="132"/>
      <c r="Q234" s="4"/>
      <c r="R234" s="128">
        <f t="shared" si="1"/>
        <v>0</v>
      </c>
      <c r="S234" s="83" t="str">
        <f t="shared" si="2"/>
        <v>Fle529__44503_0.172777777777778</v>
      </c>
      <c r="T234" s="4" t="s">
        <v>2459</v>
      </c>
      <c r="U234" s="83" t="str">
        <f t="shared" si="3"/>
        <v>FLE464</v>
      </c>
      <c r="V234" s="216" t="b">
        <f t="shared" si="4"/>
        <v>0</v>
      </c>
      <c r="W234" s="83" t="str">
        <f t="shared" si="5"/>
        <v/>
      </c>
    </row>
    <row r="235">
      <c r="A235" s="4" t="s">
        <v>1070</v>
      </c>
      <c r="B235" s="144">
        <v>44503.0</v>
      </c>
      <c r="C235" s="115">
        <v>0.17034722222222223</v>
      </c>
      <c r="D235" s="4"/>
      <c r="E235" s="4"/>
      <c r="F235" s="4"/>
      <c r="G235" s="4"/>
      <c r="H235" s="151"/>
      <c r="I235" s="4"/>
      <c r="J235" s="4"/>
      <c r="K235" s="4" t="s">
        <v>622</v>
      </c>
      <c r="L235" s="144">
        <v>44503.0</v>
      </c>
      <c r="M235" s="115">
        <v>0.5576157407407407</v>
      </c>
      <c r="N235" s="4"/>
      <c r="O235" s="4"/>
      <c r="P235" s="132"/>
      <c r="Q235" s="4"/>
      <c r="R235" s="128">
        <f t="shared" si="1"/>
        <v>0</v>
      </c>
      <c r="S235" s="83" t="str">
        <f t="shared" si="2"/>
        <v>FLE520__44503_0.170347222222222</v>
      </c>
      <c r="T235" s="4" t="s">
        <v>2460</v>
      </c>
      <c r="U235" s="83" t="str">
        <f t="shared" si="3"/>
        <v>FLE466</v>
      </c>
      <c r="V235" s="216" t="b">
        <f t="shared" si="4"/>
        <v>1</v>
      </c>
      <c r="W235" s="83" t="str">
        <f t="shared" si="5"/>
        <v>FLE466</v>
      </c>
    </row>
    <row r="236">
      <c r="A236" s="4" t="s">
        <v>1066</v>
      </c>
      <c r="B236" s="144">
        <v>44503.0</v>
      </c>
      <c r="C236" s="115">
        <v>0.16945601851851852</v>
      </c>
      <c r="D236" s="4"/>
      <c r="E236" s="4"/>
      <c r="F236" s="4"/>
      <c r="G236" s="4"/>
      <c r="H236" s="151"/>
      <c r="I236" s="4"/>
      <c r="J236" s="4"/>
      <c r="K236" s="4" t="s">
        <v>622</v>
      </c>
      <c r="L236" s="144">
        <v>44503.0</v>
      </c>
      <c r="M236" s="115">
        <v>0.5576157407407407</v>
      </c>
      <c r="N236" s="4"/>
      <c r="O236" s="4"/>
      <c r="P236" s="132"/>
      <c r="Q236" s="4"/>
      <c r="R236" s="128">
        <f t="shared" si="1"/>
        <v>0</v>
      </c>
      <c r="S236" s="83" t="str">
        <f t="shared" si="2"/>
        <v>FLE620__44503_0.169456018518519</v>
      </c>
      <c r="T236" s="4" t="s">
        <v>2461</v>
      </c>
      <c r="U236" s="83" t="str">
        <f t="shared" si="3"/>
        <v>FLE466</v>
      </c>
      <c r="V236" s="216" t="b">
        <f t="shared" si="4"/>
        <v>0</v>
      </c>
      <c r="W236" s="83" t="str">
        <f t="shared" si="5"/>
        <v/>
      </c>
    </row>
    <row r="237">
      <c r="A237" s="4" t="s">
        <v>1062</v>
      </c>
      <c r="B237" s="144">
        <v>44503.0</v>
      </c>
      <c r="C237" s="115">
        <v>0.16664351851851852</v>
      </c>
      <c r="D237" s="4"/>
      <c r="E237" s="4"/>
      <c r="F237" s="4"/>
      <c r="G237" s="4"/>
      <c r="H237" s="151"/>
      <c r="I237" s="4"/>
      <c r="J237" s="4"/>
      <c r="K237" s="4" t="s">
        <v>622</v>
      </c>
      <c r="L237" s="144">
        <v>44503.0</v>
      </c>
      <c r="M237" s="115">
        <v>0.5576157407407407</v>
      </c>
      <c r="N237" s="4"/>
      <c r="O237" s="4"/>
      <c r="P237" s="132"/>
      <c r="Q237" s="4"/>
      <c r="R237" s="128">
        <f t="shared" si="1"/>
        <v>0</v>
      </c>
      <c r="S237" s="83" t="str">
        <f t="shared" si="2"/>
        <v>FLE421__44503_0.166643518518519</v>
      </c>
      <c r="T237" s="4" t="s">
        <v>2462</v>
      </c>
      <c r="U237" s="83" t="str">
        <f t="shared" si="3"/>
        <v>FLE467</v>
      </c>
      <c r="V237" s="216" t="b">
        <f t="shared" si="4"/>
        <v>0</v>
      </c>
      <c r="W237" s="83" t="str">
        <f t="shared" si="5"/>
        <v/>
      </c>
    </row>
    <row r="238">
      <c r="A238" s="4" t="s">
        <v>1058</v>
      </c>
      <c r="B238" s="144">
        <v>44503.0</v>
      </c>
      <c r="C238" s="115">
        <v>0.16496527777777778</v>
      </c>
      <c r="D238" s="4"/>
      <c r="E238" s="4"/>
      <c r="F238" s="4"/>
      <c r="G238" s="4"/>
      <c r="H238" s="151"/>
      <c r="I238" s="4"/>
      <c r="J238" s="4"/>
      <c r="K238" s="4" t="s">
        <v>622</v>
      </c>
      <c r="L238" s="144">
        <v>44503.0</v>
      </c>
      <c r="M238" s="115">
        <v>0.5576157407407407</v>
      </c>
      <c r="N238" s="4"/>
      <c r="O238" s="4"/>
      <c r="P238" s="132"/>
      <c r="Q238" s="4"/>
      <c r="R238" s="128">
        <f t="shared" si="1"/>
        <v>0</v>
      </c>
      <c r="S238" s="83" t="str">
        <f t="shared" si="2"/>
        <v>FLE523__44503_0.164965277777778</v>
      </c>
      <c r="T238" s="4" t="s">
        <v>2463</v>
      </c>
      <c r="U238" s="83" t="str">
        <f t="shared" si="3"/>
        <v>FLE468</v>
      </c>
      <c r="V238" s="216" t="b">
        <f t="shared" si="4"/>
        <v>0</v>
      </c>
      <c r="W238" s="83" t="str">
        <f t="shared" si="5"/>
        <v/>
      </c>
    </row>
    <row r="239">
      <c r="A239" s="4" t="s">
        <v>1056</v>
      </c>
      <c r="B239" s="144">
        <v>44503.0</v>
      </c>
      <c r="C239" s="115">
        <v>0.16467592592592592</v>
      </c>
      <c r="D239" s="4"/>
      <c r="E239" s="4"/>
      <c r="F239" s="4"/>
      <c r="G239" s="4"/>
      <c r="H239" s="151"/>
      <c r="I239" s="4"/>
      <c r="J239" s="4"/>
      <c r="K239" s="4" t="s">
        <v>622</v>
      </c>
      <c r="L239" s="144">
        <v>44503.0</v>
      </c>
      <c r="M239" s="115">
        <v>0.5576157407407407</v>
      </c>
      <c r="N239" s="4"/>
      <c r="O239" s="4"/>
      <c r="P239" s="132"/>
      <c r="Q239" s="4"/>
      <c r="R239" s="128">
        <f t="shared" si="1"/>
        <v>0</v>
      </c>
      <c r="S239" s="83" t="str">
        <f t="shared" si="2"/>
        <v>FLE491__44503_0.164675925925926</v>
      </c>
      <c r="T239" s="4" t="s">
        <v>2464</v>
      </c>
      <c r="U239" s="83" t="str">
        <f t="shared" si="3"/>
        <v>FLE473</v>
      </c>
      <c r="V239" s="216" t="b">
        <f t="shared" si="4"/>
        <v>0</v>
      </c>
      <c r="W239" s="83" t="str">
        <f t="shared" si="5"/>
        <v/>
      </c>
    </row>
    <row r="240">
      <c r="A240" s="4" t="s">
        <v>1042</v>
      </c>
      <c r="B240" s="144">
        <v>44502.0</v>
      </c>
      <c r="C240" s="115">
        <v>0.523425925925926</v>
      </c>
      <c r="D240" s="4"/>
      <c r="E240" s="4"/>
      <c r="F240" s="4"/>
      <c r="G240" s="4"/>
      <c r="H240" s="151"/>
      <c r="I240" s="4"/>
      <c r="J240" s="4"/>
      <c r="K240" s="4" t="s">
        <v>622</v>
      </c>
      <c r="L240" s="144">
        <v>44503.0</v>
      </c>
      <c r="M240" s="115">
        <v>0.5576157407407407</v>
      </c>
      <c r="N240" s="4"/>
      <c r="O240" s="4"/>
      <c r="P240" s="132"/>
      <c r="Q240" s="4"/>
      <c r="R240" s="128">
        <f t="shared" si="1"/>
        <v>0</v>
      </c>
      <c r="S240" s="83" t="str">
        <f t="shared" si="2"/>
        <v>FLE501__44502_0.523425925925926</v>
      </c>
      <c r="T240" s="4" t="s">
        <v>2465</v>
      </c>
      <c r="U240" s="83" t="str">
        <f t="shared" si="3"/>
        <v>FLE480</v>
      </c>
      <c r="V240" s="216" t="b">
        <f t="shared" si="4"/>
        <v>0</v>
      </c>
      <c r="W240" s="83" t="str">
        <f t="shared" si="5"/>
        <v/>
      </c>
    </row>
    <row r="241">
      <c r="A241" s="4" t="s">
        <v>1032</v>
      </c>
      <c r="B241" s="144">
        <v>44501.0</v>
      </c>
      <c r="C241" s="115">
        <v>0.4263425925925926</v>
      </c>
      <c r="D241" s="4"/>
      <c r="E241" s="4"/>
      <c r="F241" s="4"/>
      <c r="G241" s="4"/>
      <c r="H241" s="151"/>
      <c r="I241" s="4"/>
      <c r="J241" s="4"/>
      <c r="K241" s="4" t="s">
        <v>622</v>
      </c>
      <c r="L241" s="144">
        <v>44501.0</v>
      </c>
      <c r="M241" s="115">
        <v>0.5211574074074075</v>
      </c>
      <c r="N241" s="4"/>
      <c r="O241" s="4"/>
      <c r="P241" s="132"/>
      <c r="Q241" s="4"/>
      <c r="R241" s="128">
        <f t="shared" si="1"/>
        <v>0</v>
      </c>
      <c r="S241" s="83" t="str">
        <f t="shared" si="2"/>
        <v>FLE426__44501_0.426342592592593</v>
      </c>
      <c r="T241" s="4" t="s">
        <v>2466</v>
      </c>
      <c r="U241" s="83" t="str">
        <f t="shared" si="3"/>
        <v>FLE491</v>
      </c>
      <c r="V241" s="216" t="b">
        <f t="shared" si="4"/>
        <v>0</v>
      </c>
      <c r="W241" s="83" t="str">
        <f t="shared" si="5"/>
        <v/>
      </c>
    </row>
    <row r="242">
      <c r="A242" s="4" t="s">
        <v>1027</v>
      </c>
      <c r="B242" s="144">
        <v>44501.0</v>
      </c>
      <c r="C242" s="115">
        <v>0.4241087962962963</v>
      </c>
      <c r="D242" s="4"/>
      <c r="E242" s="4"/>
      <c r="F242" s="4"/>
      <c r="G242" s="4"/>
      <c r="H242" s="151"/>
      <c r="I242" s="4"/>
      <c r="J242" s="4"/>
      <c r="K242" s="4" t="s">
        <v>622</v>
      </c>
      <c r="L242" s="144">
        <v>44501.0</v>
      </c>
      <c r="M242" s="115">
        <v>0.5211574074074075</v>
      </c>
      <c r="N242" s="4"/>
      <c r="O242" s="4"/>
      <c r="P242" s="132"/>
      <c r="Q242" s="4"/>
      <c r="R242" s="128">
        <f t="shared" si="1"/>
        <v>0</v>
      </c>
      <c r="S242" s="83" t="str">
        <f t="shared" si="2"/>
        <v>FLE519__44501_0.424108796296296</v>
      </c>
      <c r="T242" s="4" t="s">
        <v>2467</v>
      </c>
      <c r="U242" s="83" t="str">
        <f t="shared" si="3"/>
        <v>FLE500</v>
      </c>
      <c r="V242" s="216" t="b">
        <f t="shared" si="4"/>
        <v>0</v>
      </c>
      <c r="W242" s="83" t="str">
        <f t="shared" si="5"/>
        <v/>
      </c>
    </row>
    <row r="243">
      <c r="A243" s="4" t="s">
        <v>1022</v>
      </c>
      <c r="B243" s="144">
        <v>44501.0</v>
      </c>
      <c r="C243" s="115">
        <v>0.4189236111111111</v>
      </c>
      <c r="D243" s="4"/>
      <c r="E243" s="4"/>
      <c r="F243" s="4"/>
      <c r="G243" s="4"/>
      <c r="H243" s="151"/>
      <c r="I243" s="4"/>
      <c r="J243" s="4"/>
      <c r="K243" s="4" t="s">
        <v>622</v>
      </c>
      <c r="L243" s="144">
        <v>44501.0</v>
      </c>
      <c r="M243" s="115">
        <v>0.5211574074074075</v>
      </c>
      <c r="N243" s="4"/>
      <c r="O243" s="4"/>
      <c r="P243" s="132"/>
      <c r="Q243" s="4"/>
      <c r="R243" s="128">
        <f t="shared" si="1"/>
        <v>0</v>
      </c>
      <c r="S243" s="83" t="str">
        <f t="shared" si="2"/>
        <v>FLE534__44501_0.418923611111111</v>
      </c>
      <c r="T243" s="4" t="s">
        <v>2468</v>
      </c>
      <c r="U243" s="83" t="str">
        <f t="shared" si="3"/>
        <v>FLE501</v>
      </c>
      <c r="V243" s="216" t="b">
        <f t="shared" si="4"/>
        <v>0</v>
      </c>
      <c r="W243" s="83" t="str">
        <f t="shared" si="5"/>
        <v/>
      </c>
    </row>
    <row r="244">
      <c r="A244" s="4" t="s">
        <v>1020</v>
      </c>
      <c r="B244" s="144">
        <v>44501.0</v>
      </c>
      <c r="C244" s="115">
        <v>0.4185069444444444</v>
      </c>
      <c r="D244" s="4"/>
      <c r="E244" s="4"/>
      <c r="F244" s="4"/>
      <c r="G244" s="4"/>
      <c r="H244" s="151"/>
      <c r="I244" s="4"/>
      <c r="J244" s="4"/>
      <c r="K244" s="4" t="s">
        <v>622</v>
      </c>
      <c r="L244" s="144">
        <v>44501.0</v>
      </c>
      <c r="M244" s="115">
        <v>0.5211574074074075</v>
      </c>
      <c r="N244" s="4"/>
      <c r="O244" s="4"/>
      <c r="P244" s="132"/>
      <c r="Q244" s="4"/>
      <c r="R244" s="128">
        <f t="shared" si="1"/>
        <v>0</v>
      </c>
      <c r="S244" s="83" t="str">
        <f t="shared" si="2"/>
        <v>FLE434__44501_0.418506944444444</v>
      </c>
      <c r="T244" s="4" t="s">
        <v>2469</v>
      </c>
      <c r="U244" s="83" t="str">
        <f t="shared" si="3"/>
        <v>FLE502</v>
      </c>
      <c r="V244" s="216" t="b">
        <f t="shared" si="4"/>
        <v>0</v>
      </c>
      <c r="W244" s="83" t="str">
        <f t="shared" si="5"/>
        <v/>
      </c>
    </row>
    <row r="245">
      <c r="A245" s="4" t="s">
        <v>1011</v>
      </c>
      <c r="B245" s="144">
        <v>44501.0</v>
      </c>
      <c r="C245" s="115">
        <v>0.3574189814814815</v>
      </c>
      <c r="D245" s="4"/>
      <c r="E245" s="4"/>
      <c r="F245" s="4"/>
      <c r="G245" s="4"/>
      <c r="H245" s="151"/>
      <c r="I245" s="4"/>
      <c r="J245" s="4"/>
      <c r="K245" s="4" t="s">
        <v>622</v>
      </c>
      <c r="L245" s="144">
        <v>44501.0</v>
      </c>
      <c r="M245" s="115">
        <v>0.5211574074074075</v>
      </c>
      <c r="N245" s="4"/>
      <c r="O245" s="4"/>
      <c r="P245" s="132"/>
      <c r="Q245" s="4"/>
      <c r="R245" s="128">
        <f t="shared" si="1"/>
        <v>0</v>
      </c>
      <c r="S245" s="83" t="str">
        <f t="shared" si="2"/>
        <v>FLE577__44501_0.357418981481482</v>
      </c>
      <c r="T245" s="4" t="s">
        <v>2470</v>
      </c>
      <c r="U245" s="83" t="str">
        <f t="shared" si="3"/>
        <v>FLE504</v>
      </c>
      <c r="V245" s="216" t="b">
        <f t="shared" si="4"/>
        <v>0</v>
      </c>
      <c r="W245" s="83" t="str">
        <f t="shared" si="5"/>
        <v/>
      </c>
    </row>
    <row r="246">
      <c r="A246" s="4" t="s">
        <v>1009</v>
      </c>
      <c r="B246" s="144">
        <v>44501.0</v>
      </c>
      <c r="C246" s="115">
        <v>0.3549074074074074</v>
      </c>
      <c r="D246" s="4"/>
      <c r="E246" s="4"/>
      <c r="F246" s="4"/>
      <c r="G246" s="4"/>
      <c r="H246" s="151"/>
      <c r="I246" s="4"/>
      <c r="J246" s="4"/>
      <c r="K246" s="4" t="s">
        <v>622</v>
      </c>
      <c r="L246" s="144">
        <v>44501.0</v>
      </c>
      <c r="M246" s="115">
        <v>0.5211574074074075</v>
      </c>
      <c r="N246" s="4"/>
      <c r="O246" s="4"/>
      <c r="P246" s="132"/>
      <c r="Q246" s="4"/>
      <c r="R246" s="128">
        <f t="shared" si="1"/>
        <v>0</v>
      </c>
      <c r="S246" s="83" t="str">
        <f t="shared" si="2"/>
        <v>FLE615__44501_0.354907407407407</v>
      </c>
      <c r="T246" s="4" t="s">
        <v>2471</v>
      </c>
      <c r="U246" s="83" t="str">
        <f t="shared" si="3"/>
        <v>FLE505</v>
      </c>
      <c r="V246" s="216" t="b">
        <f t="shared" si="4"/>
        <v>0</v>
      </c>
      <c r="W246" s="83" t="str">
        <f t="shared" si="5"/>
        <v/>
      </c>
    </row>
    <row r="247">
      <c r="A247" s="4" t="s">
        <v>1007</v>
      </c>
      <c r="B247" s="144">
        <v>44501.0</v>
      </c>
      <c r="C247" s="115">
        <v>0.35399305555555555</v>
      </c>
      <c r="D247" s="4"/>
      <c r="E247" s="4"/>
      <c r="F247" s="4"/>
      <c r="G247" s="4"/>
      <c r="H247" s="151"/>
      <c r="I247" s="4"/>
      <c r="J247" s="4"/>
      <c r="K247" s="4" t="s">
        <v>622</v>
      </c>
      <c r="L247" s="144">
        <v>44501.0</v>
      </c>
      <c r="M247" s="115">
        <v>0.5211574074074075</v>
      </c>
      <c r="N247" s="4"/>
      <c r="O247" s="4"/>
      <c r="P247" s="132"/>
      <c r="Q247" s="4"/>
      <c r="R247" s="128">
        <f t="shared" si="1"/>
        <v>0</v>
      </c>
      <c r="S247" s="83" t="str">
        <f t="shared" si="2"/>
        <v>FLE515__44501_0.353993055555556</v>
      </c>
      <c r="T247" s="4" t="s">
        <v>2472</v>
      </c>
      <c r="U247" s="83" t="str">
        <f t="shared" si="3"/>
        <v>FLE506</v>
      </c>
      <c r="V247" s="216" t="b">
        <f t="shared" si="4"/>
        <v>0</v>
      </c>
      <c r="W247" s="83" t="str">
        <f t="shared" si="5"/>
        <v/>
      </c>
    </row>
    <row r="248">
      <c r="A248" s="4" t="s">
        <v>1005</v>
      </c>
      <c r="B248" s="144">
        <v>44501.0</v>
      </c>
      <c r="C248" s="115">
        <v>0.3446064814814815</v>
      </c>
      <c r="D248" s="4"/>
      <c r="E248" s="4"/>
      <c r="F248" s="4"/>
      <c r="G248" s="4"/>
      <c r="H248" s="151"/>
      <c r="I248" s="4"/>
      <c r="J248" s="4"/>
      <c r="K248" s="4" t="s">
        <v>622</v>
      </c>
      <c r="L248" s="144">
        <v>44501.0</v>
      </c>
      <c r="M248" s="115">
        <v>0.5211574074074075</v>
      </c>
      <c r="N248" s="4"/>
      <c r="O248" s="4"/>
      <c r="P248" s="132"/>
      <c r="Q248" s="4"/>
      <c r="R248" s="128">
        <f t="shared" si="1"/>
        <v>0</v>
      </c>
      <c r="S248" s="83" t="str">
        <f t="shared" si="2"/>
        <v>FLE617__44501_0.344606481481482</v>
      </c>
      <c r="T248" s="4" t="s">
        <v>2473</v>
      </c>
      <c r="U248" s="83" t="str">
        <f t="shared" si="3"/>
        <v>FLE507</v>
      </c>
      <c r="V248" s="216" t="b">
        <f t="shared" si="4"/>
        <v>0</v>
      </c>
      <c r="W248" s="83" t="str">
        <f t="shared" si="5"/>
        <v/>
      </c>
    </row>
    <row r="249">
      <c r="A249" s="4" t="s">
        <v>1003</v>
      </c>
      <c r="B249" s="144">
        <v>44501.0</v>
      </c>
      <c r="C249" s="115">
        <v>0.3442824074074074</v>
      </c>
      <c r="D249" s="4"/>
      <c r="E249" s="4"/>
      <c r="F249" s="4"/>
      <c r="G249" s="4"/>
      <c r="H249" s="151"/>
      <c r="I249" s="4"/>
      <c r="J249" s="4"/>
      <c r="K249" s="4" t="s">
        <v>622</v>
      </c>
      <c r="L249" s="144">
        <v>44501.0</v>
      </c>
      <c r="M249" s="115">
        <v>0.5211574074074075</v>
      </c>
      <c r="N249" s="4"/>
      <c r="O249" s="4"/>
      <c r="P249" s="132"/>
      <c r="Q249" s="4"/>
      <c r="R249" s="128">
        <f t="shared" si="1"/>
        <v>0</v>
      </c>
      <c r="S249" s="83" t="str">
        <f t="shared" si="2"/>
        <v>FLE592__44501_0.344282407407407</v>
      </c>
      <c r="T249" s="4" t="s">
        <v>2474</v>
      </c>
      <c r="U249" s="83" t="str">
        <f t="shared" si="3"/>
        <v>Fle511</v>
      </c>
      <c r="V249" s="216" t="b">
        <f t="shared" si="4"/>
        <v>0</v>
      </c>
      <c r="W249" s="83" t="str">
        <f t="shared" si="5"/>
        <v/>
      </c>
    </row>
    <row r="250">
      <c r="A250" s="4" t="s">
        <v>2475</v>
      </c>
      <c r="B250" s="144">
        <v>44501.0</v>
      </c>
      <c r="C250" s="115">
        <v>0.3426736111111111</v>
      </c>
      <c r="D250" s="4"/>
      <c r="E250" s="4"/>
      <c r="F250" s="4"/>
      <c r="G250" s="4"/>
      <c r="H250" s="151"/>
      <c r="I250" s="4"/>
      <c r="J250" s="4"/>
      <c r="K250" s="4" t="s">
        <v>271</v>
      </c>
      <c r="L250" s="4"/>
      <c r="M250" s="4"/>
      <c r="N250" s="4"/>
      <c r="O250" s="4"/>
      <c r="P250" s="132"/>
      <c r="Q250" s="4"/>
      <c r="R250" s="128">
        <f t="shared" si="1"/>
        <v>0</v>
      </c>
      <c r="S250" s="83" t="str">
        <f t="shared" si="2"/>
        <v>Fle616__44501_0.342673611111111</v>
      </c>
      <c r="T250" s="4" t="s">
        <v>2476</v>
      </c>
      <c r="U250" s="83" t="str">
        <f t="shared" si="3"/>
        <v>FLE512</v>
      </c>
      <c r="V250" s="216" t="b">
        <f t="shared" si="4"/>
        <v>0</v>
      </c>
      <c r="W250" s="83" t="str">
        <f t="shared" si="5"/>
        <v/>
      </c>
    </row>
    <row r="251">
      <c r="A251" s="4" t="s">
        <v>2477</v>
      </c>
      <c r="B251" s="144">
        <v>44501.0</v>
      </c>
      <c r="C251" s="115">
        <v>0.3419675925925926</v>
      </c>
      <c r="D251" s="4"/>
      <c r="E251" s="4"/>
      <c r="F251" s="4"/>
      <c r="G251" s="4"/>
      <c r="H251" s="151"/>
      <c r="I251" s="4"/>
      <c r="J251" s="4"/>
      <c r="K251" s="4" t="s">
        <v>271</v>
      </c>
      <c r="L251" s="4"/>
      <c r="M251" s="4"/>
      <c r="N251" s="4"/>
      <c r="O251" s="4"/>
      <c r="P251" s="132"/>
      <c r="Q251" s="4"/>
      <c r="R251" s="128">
        <f t="shared" si="1"/>
        <v>0</v>
      </c>
      <c r="S251" s="83" t="str">
        <f t="shared" si="2"/>
        <v>Fle454__44501_0.341967592592593</v>
      </c>
      <c r="T251" s="4" t="s">
        <v>2478</v>
      </c>
      <c r="U251" s="83" t="str">
        <f t="shared" si="3"/>
        <v>FLE513</v>
      </c>
      <c r="V251" s="216" t="b">
        <f t="shared" si="4"/>
        <v>0</v>
      </c>
      <c r="W251" s="83" t="str">
        <f t="shared" si="5"/>
        <v/>
      </c>
    </row>
    <row r="252">
      <c r="A252" s="4" t="s">
        <v>2479</v>
      </c>
      <c r="B252" s="144">
        <v>44498.0</v>
      </c>
      <c r="C252" s="115">
        <v>0.31574074074074077</v>
      </c>
      <c r="D252" s="4"/>
      <c r="E252" s="4"/>
      <c r="F252" s="4"/>
      <c r="G252" s="4"/>
      <c r="H252" s="151"/>
      <c r="I252" s="4"/>
      <c r="J252" s="4"/>
      <c r="K252" s="4" t="s">
        <v>271</v>
      </c>
      <c r="L252" s="4"/>
      <c r="M252" s="4"/>
      <c r="N252" s="4"/>
      <c r="O252" s="4"/>
      <c r="P252" s="132"/>
      <c r="Q252" s="4"/>
      <c r="R252" s="128">
        <f t="shared" si="1"/>
        <v>0</v>
      </c>
      <c r="S252" s="83" t="str">
        <f t="shared" si="2"/>
        <v>Fle556__44498_0.315740740740741</v>
      </c>
      <c r="T252" s="4" t="s">
        <v>2480</v>
      </c>
      <c r="U252" s="83" t="str">
        <f t="shared" si="3"/>
        <v>FLE515</v>
      </c>
      <c r="V252" s="216" t="b">
        <f t="shared" si="4"/>
        <v>0</v>
      </c>
      <c r="W252" s="83" t="str">
        <f t="shared" si="5"/>
        <v/>
      </c>
    </row>
    <row r="253">
      <c r="A253" s="4" t="s">
        <v>992</v>
      </c>
      <c r="B253" s="144">
        <v>44498.0</v>
      </c>
      <c r="C253" s="115">
        <v>0.3145601851851852</v>
      </c>
      <c r="D253" s="4"/>
      <c r="E253" s="4"/>
      <c r="F253" s="4"/>
      <c r="G253" s="4"/>
      <c r="H253" s="151"/>
      <c r="I253" s="4"/>
      <c r="J253" s="4"/>
      <c r="K253" s="4" t="s">
        <v>622</v>
      </c>
      <c r="L253" s="144">
        <v>44498.0</v>
      </c>
      <c r="M253" s="115">
        <v>0.4052777777777778</v>
      </c>
      <c r="N253" s="4"/>
      <c r="O253" s="4"/>
      <c r="P253" s="132"/>
      <c r="Q253" s="4"/>
      <c r="R253" s="128">
        <f t="shared" si="1"/>
        <v>0</v>
      </c>
      <c r="S253" s="83" t="str">
        <f t="shared" si="2"/>
        <v>FLE423__44498_0.314560185185185</v>
      </c>
      <c r="T253" s="4" t="s">
        <v>2481</v>
      </c>
      <c r="U253" s="83" t="str">
        <f t="shared" si="3"/>
        <v>FLE517</v>
      </c>
      <c r="V253" s="216" t="b">
        <f t="shared" si="4"/>
        <v>0</v>
      </c>
      <c r="W253" s="83" t="str">
        <f t="shared" si="5"/>
        <v/>
      </c>
    </row>
    <row r="254">
      <c r="A254" s="4" t="s">
        <v>987</v>
      </c>
      <c r="B254" s="144">
        <v>44498.0</v>
      </c>
      <c r="C254" s="115">
        <v>0.2958912037037037</v>
      </c>
      <c r="D254" s="4"/>
      <c r="E254" s="4"/>
      <c r="F254" s="4"/>
      <c r="G254" s="4"/>
      <c r="H254" s="151"/>
      <c r="I254" s="4"/>
      <c r="J254" s="4"/>
      <c r="K254" s="4" t="s">
        <v>622</v>
      </c>
      <c r="L254" s="144">
        <v>44498.0</v>
      </c>
      <c r="M254" s="115">
        <v>0.4052777777777778</v>
      </c>
      <c r="N254" s="4"/>
      <c r="O254" s="4"/>
      <c r="P254" s="132"/>
      <c r="Q254" s="4"/>
      <c r="R254" s="128">
        <f t="shared" si="1"/>
        <v>0</v>
      </c>
      <c r="S254" s="83" t="str">
        <f t="shared" si="2"/>
        <v>FLE416__44498_0.295891203703704</v>
      </c>
      <c r="T254" s="4" t="s">
        <v>2482</v>
      </c>
      <c r="U254" s="83" t="str">
        <f t="shared" si="3"/>
        <v>FLE519</v>
      </c>
      <c r="V254" s="216" t="b">
        <f t="shared" si="4"/>
        <v>0</v>
      </c>
      <c r="W254" s="83" t="str">
        <f t="shared" si="5"/>
        <v/>
      </c>
    </row>
    <row r="255">
      <c r="A255" s="4" t="s">
        <v>985</v>
      </c>
      <c r="B255" s="144">
        <v>44498.0</v>
      </c>
      <c r="C255" s="115">
        <v>0.29344907407407406</v>
      </c>
      <c r="D255" s="4"/>
      <c r="E255" s="4"/>
      <c r="F255" s="4"/>
      <c r="G255" s="4"/>
      <c r="H255" s="151"/>
      <c r="I255" s="4"/>
      <c r="J255" s="4"/>
      <c r="K255" s="4" t="s">
        <v>622</v>
      </c>
      <c r="L255" s="144">
        <v>44498.0</v>
      </c>
      <c r="M255" s="115">
        <v>0.4052777777777778</v>
      </c>
      <c r="N255" s="4"/>
      <c r="O255" s="4"/>
      <c r="P255" s="132"/>
      <c r="Q255" s="4"/>
      <c r="R255" s="128">
        <f t="shared" si="1"/>
        <v>0</v>
      </c>
      <c r="S255" s="83" t="str">
        <f t="shared" si="2"/>
        <v>FLE594__44498_0.293449074074074</v>
      </c>
      <c r="T255" s="4" t="s">
        <v>2483</v>
      </c>
      <c r="U255" s="83" t="str">
        <f t="shared" si="3"/>
        <v>FLE520</v>
      </c>
      <c r="V255" s="216" t="b">
        <f t="shared" si="4"/>
        <v>0</v>
      </c>
      <c r="W255" s="83" t="str">
        <f t="shared" si="5"/>
        <v/>
      </c>
    </row>
    <row r="256">
      <c r="A256" s="4" t="s">
        <v>983</v>
      </c>
      <c r="B256" s="144">
        <v>44498.0</v>
      </c>
      <c r="C256" s="115">
        <v>0.29207175925925927</v>
      </c>
      <c r="D256" s="4"/>
      <c r="E256" s="4"/>
      <c r="F256" s="4"/>
      <c r="G256" s="4"/>
      <c r="H256" s="151"/>
      <c r="I256" s="4"/>
      <c r="J256" s="4"/>
      <c r="K256" s="4" t="s">
        <v>622</v>
      </c>
      <c r="L256" s="144">
        <v>44498.0</v>
      </c>
      <c r="M256" s="115">
        <v>0.4052777777777778</v>
      </c>
      <c r="N256" s="4"/>
      <c r="O256" s="4"/>
      <c r="P256" s="132"/>
      <c r="Q256" s="4"/>
      <c r="R256" s="128">
        <f t="shared" si="1"/>
        <v>0</v>
      </c>
      <c r="S256" s="83" t="str">
        <f t="shared" si="2"/>
        <v>FLE604__44498_0.292071759259259</v>
      </c>
      <c r="T256" s="4" t="s">
        <v>2484</v>
      </c>
      <c r="U256" s="83" t="str">
        <f t="shared" si="3"/>
        <v>FLE521</v>
      </c>
      <c r="V256" s="216" t="b">
        <f t="shared" si="4"/>
        <v>0</v>
      </c>
      <c r="W256" s="83" t="str">
        <f t="shared" si="5"/>
        <v/>
      </c>
    </row>
    <row r="257">
      <c r="A257" s="4" t="s">
        <v>975</v>
      </c>
      <c r="B257" s="144">
        <v>44498.0</v>
      </c>
      <c r="C257" s="115">
        <v>0.2869097222222222</v>
      </c>
      <c r="D257" s="4"/>
      <c r="E257" s="4"/>
      <c r="F257" s="4"/>
      <c r="G257" s="4"/>
      <c r="H257" s="151"/>
      <c r="I257" s="4"/>
      <c r="J257" s="4"/>
      <c r="K257" s="4" t="s">
        <v>622</v>
      </c>
      <c r="L257" s="144">
        <v>44498.0</v>
      </c>
      <c r="M257" s="115">
        <v>0.4052777777777778</v>
      </c>
      <c r="N257" s="4"/>
      <c r="O257" s="4"/>
      <c r="P257" s="132"/>
      <c r="Q257" s="4"/>
      <c r="R257" s="128">
        <f t="shared" si="1"/>
        <v>0</v>
      </c>
      <c r="S257" s="83" t="str">
        <f t="shared" si="2"/>
        <v>FLE467__44498_0.286909722222222</v>
      </c>
      <c r="T257" s="4" t="s">
        <v>2485</v>
      </c>
      <c r="U257" s="83" t="str">
        <f t="shared" si="3"/>
        <v>FLE523</v>
      </c>
      <c r="V257" s="216" t="b">
        <f t="shared" si="4"/>
        <v>0</v>
      </c>
      <c r="W257" s="83" t="str">
        <f t="shared" si="5"/>
        <v/>
      </c>
    </row>
    <row r="258">
      <c r="A258" s="4" t="s">
        <v>973</v>
      </c>
      <c r="B258" s="144">
        <v>44497.0</v>
      </c>
      <c r="C258" s="115">
        <v>0.3031712962962963</v>
      </c>
      <c r="D258" s="4"/>
      <c r="E258" s="4"/>
      <c r="F258" s="4"/>
      <c r="G258" s="4"/>
      <c r="H258" s="151"/>
      <c r="I258" s="4"/>
      <c r="J258" s="4"/>
      <c r="K258" s="4" t="s">
        <v>622</v>
      </c>
      <c r="L258" s="144">
        <v>44497.0</v>
      </c>
      <c r="M258" s="115">
        <v>0.4262152777777778</v>
      </c>
      <c r="N258" s="4"/>
      <c r="O258" s="4"/>
      <c r="P258" s="132"/>
      <c r="Q258" s="4"/>
      <c r="R258" s="128">
        <f t="shared" si="1"/>
        <v>0</v>
      </c>
      <c r="S258" s="83" t="str">
        <f t="shared" si="2"/>
        <v>FLE649__44497_0.303171296296296</v>
      </c>
      <c r="T258" s="4" t="s">
        <v>2486</v>
      </c>
      <c r="U258" s="83" t="str">
        <f t="shared" si="3"/>
        <v>FLE524</v>
      </c>
      <c r="V258" s="216" t="b">
        <f t="shared" si="4"/>
        <v>0</v>
      </c>
      <c r="W258" s="83" t="str">
        <f t="shared" si="5"/>
        <v/>
      </c>
    </row>
    <row r="259">
      <c r="A259" s="4" t="s">
        <v>966</v>
      </c>
      <c r="B259" s="144">
        <v>44496.0</v>
      </c>
      <c r="C259" s="115">
        <v>0.31699074074074074</v>
      </c>
      <c r="D259" s="4"/>
      <c r="E259" s="4"/>
      <c r="F259" s="4"/>
      <c r="G259" s="4"/>
      <c r="H259" s="151"/>
      <c r="I259" s="4"/>
      <c r="J259" s="4"/>
      <c r="K259" s="4" t="s">
        <v>271</v>
      </c>
      <c r="L259" s="4"/>
      <c r="M259" s="4"/>
      <c r="N259" s="4"/>
      <c r="O259" s="4"/>
      <c r="P259" s="132"/>
      <c r="Q259" s="4"/>
      <c r="R259" s="128">
        <f t="shared" si="1"/>
        <v>0</v>
      </c>
      <c r="S259" s="83" t="str">
        <f t="shared" si="2"/>
        <v>FLE512__44496_0.316990740740741</v>
      </c>
      <c r="T259" s="4" t="s">
        <v>2487</v>
      </c>
      <c r="U259" s="83" t="str">
        <f t="shared" si="3"/>
        <v>FLE525</v>
      </c>
      <c r="V259" s="216" t="b">
        <f t="shared" si="4"/>
        <v>0</v>
      </c>
      <c r="W259" s="83" t="str">
        <f t="shared" si="5"/>
        <v/>
      </c>
    </row>
    <row r="260">
      <c r="A260" s="4" t="s">
        <v>964</v>
      </c>
      <c r="B260" s="144">
        <v>44496.0</v>
      </c>
      <c r="C260" s="115">
        <v>0.14394675925925926</v>
      </c>
      <c r="D260" s="4"/>
      <c r="E260" s="4"/>
      <c r="F260" s="4"/>
      <c r="G260" s="4"/>
      <c r="H260" s="151"/>
      <c r="I260" s="4"/>
      <c r="J260" s="4"/>
      <c r="K260" s="4" t="s">
        <v>271</v>
      </c>
      <c r="L260" s="4"/>
      <c r="M260" s="4"/>
      <c r="N260" s="4"/>
      <c r="O260" s="4"/>
      <c r="P260" s="132"/>
      <c r="Q260" s="4"/>
      <c r="R260" s="128">
        <f t="shared" si="1"/>
        <v>0</v>
      </c>
      <c r="S260" s="83" t="str">
        <f t="shared" si="2"/>
        <v>FLE555__44496_0.143946759259259</v>
      </c>
      <c r="T260" s="4" t="s">
        <v>2488</v>
      </c>
      <c r="U260" s="83" t="str">
        <f t="shared" si="3"/>
        <v>FLE528</v>
      </c>
      <c r="V260" s="216" t="b">
        <f t="shared" si="4"/>
        <v>0</v>
      </c>
      <c r="W260" s="83" t="str">
        <f t="shared" si="5"/>
        <v/>
      </c>
    </row>
    <row r="261">
      <c r="A261" s="4" t="s">
        <v>962</v>
      </c>
      <c r="B261" s="144">
        <v>44496.0</v>
      </c>
      <c r="C261" s="115">
        <v>0.14248842592592592</v>
      </c>
      <c r="D261" s="4"/>
      <c r="E261" s="4"/>
      <c r="F261" s="4"/>
      <c r="G261" s="4"/>
      <c r="H261" s="151"/>
      <c r="I261" s="4"/>
      <c r="J261" s="4"/>
      <c r="K261" s="4" t="s">
        <v>271</v>
      </c>
      <c r="L261" s="4"/>
      <c r="M261" s="4"/>
      <c r="N261" s="4"/>
      <c r="O261" s="4"/>
      <c r="P261" s="132"/>
      <c r="Q261" s="4"/>
      <c r="R261" s="128">
        <f t="shared" si="1"/>
        <v>0</v>
      </c>
      <c r="S261" s="83" t="str">
        <f t="shared" si="2"/>
        <v>FLE517__44496_0.142488425925926</v>
      </c>
      <c r="T261" s="4" t="s">
        <v>2489</v>
      </c>
      <c r="U261" s="83" t="str">
        <f t="shared" si="3"/>
        <v>Fle529</v>
      </c>
      <c r="V261" s="216" t="b">
        <f t="shared" si="4"/>
        <v>0</v>
      </c>
      <c r="W261" s="83" t="str">
        <f t="shared" si="5"/>
        <v/>
      </c>
    </row>
    <row r="262">
      <c r="A262" s="4" t="s">
        <v>960</v>
      </c>
      <c r="B262" s="144">
        <v>44496.0</v>
      </c>
      <c r="C262" s="115">
        <v>0.14059027777777777</v>
      </c>
      <c r="D262" s="4"/>
      <c r="E262" s="4"/>
      <c r="F262" s="4"/>
      <c r="G262" s="4"/>
      <c r="H262" s="151"/>
      <c r="I262" s="4"/>
      <c r="J262" s="4"/>
      <c r="K262" s="4" t="s">
        <v>271</v>
      </c>
      <c r="L262" s="4"/>
      <c r="M262" s="4"/>
      <c r="N262" s="4"/>
      <c r="O262" s="4"/>
      <c r="P262" s="132"/>
      <c r="Q262" s="4"/>
      <c r="R262" s="128">
        <f t="shared" si="1"/>
        <v>0</v>
      </c>
      <c r="S262" s="83" t="str">
        <f t="shared" si="2"/>
        <v>FLE422__44496_0.140590277777778</v>
      </c>
      <c r="T262" s="4" t="s">
        <v>2490</v>
      </c>
      <c r="U262" s="83" t="str">
        <f t="shared" si="3"/>
        <v>FLE531</v>
      </c>
      <c r="V262" s="216" t="b">
        <f t="shared" si="4"/>
        <v>0</v>
      </c>
      <c r="W262" s="83" t="str">
        <f t="shared" si="5"/>
        <v/>
      </c>
    </row>
    <row r="263">
      <c r="A263" s="4" t="s">
        <v>958</v>
      </c>
      <c r="B263" s="144">
        <v>44496.0</v>
      </c>
      <c r="C263" s="115">
        <v>0.14006944444444444</v>
      </c>
      <c r="D263" s="4"/>
      <c r="E263" s="4"/>
      <c r="F263" s="4"/>
      <c r="G263" s="4"/>
      <c r="H263" s="151"/>
      <c r="I263" s="4"/>
      <c r="J263" s="4"/>
      <c r="K263" s="4" t="s">
        <v>271</v>
      </c>
      <c r="L263" s="4"/>
      <c r="M263" s="4"/>
      <c r="N263" s="4"/>
      <c r="O263" s="4"/>
      <c r="P263" s="132"/>
      <c r="Q263" s="4"/>
      <c r="R263" s="128">
        <f t="shared" si="1"/>
        <v>0</v>
      </c>
      <c r="S263" s="83" t="str">
        <f t="shared" si="2"/>
        <v>FLE383__44496_0.140069444444444</v>
      </c>
      <c r="T263" s="4" t="s">
        <v>2491</v>
      </c>
      <c r="U263" s="83" t="str">
        <f t="shared" si="3"/>
        <v>FLE532</v>
      </c>
      <c r="V263" s="216" t="b">
        <f t="shared" si="4"/>
        <v>0</v>
      </c>
      <c r="W263" s="83" t="str">
        <f t="shared" si="5"/>
        <v/>
      </c>
    </row>
    <row r="264">
      <c r="A264" s="4" t="s">
        <v>956</v>
      </c>
      <c r="B264" s="144">
        <v>44496.0</v>
      </c>
      <c r="C264" s="115">
        <v>0.13892361111111112</v>
      </c>
      <c r="D264" s="4"/>
      <c r="E264" s="4"/>
      <c r="F264" s="4"/>
      <c r="G264" s="4"/>
      <c r="H264" s="151"/>
      <c r="I264" s="4"/>
      <c r="J264" s="4"/>
      <c r="K264" s="4" t="s">
        <v>271</v>
      </c>
      <c r="L264" s="4"/>
      <c r="M264" s="4"/>
      <c r="N264" s="4"/>
      <c r="O264" s="4"/>
      <c r="P264" s="132"/>
      <c r="Q264" s="4"/>
      <c r="R264" s="128">
        <f t="shared" si="1"/>
        <v>0</v>
      </c>
      <c r="S264" s="83" t="str">
        <f t="shared" si="2"/>
        <v>FLE525__44496_0.138923611111111</v>
      </c>
      <c r="T264" s="4" t="s">
        <v>2492</v>
      </c>
      <c r="U264" s="83" t="str">
        <f t="shared" si="3"/>
        <v>FLE533</v>
      </c>
      <c r="V264" s="216" t="b">
        <f t="shared" si="4"/>
        <v>0</v>
      </c>
      <c r="W264" s="83" t="str">
        <f t="shared" si="5"/>
        <v/>
      </c>
    </row>
    <row r="265">
      <c r="A265" s="4" t="s">
        <v>954</v>
      </c>
      <c r="B265" s="144">
        <v>44496.0</v>
      </c>
      <c r="C265" s="115">
        <v>0.13207175925925926</v>
      </c>
      <c r="D265" s="4"/>
      <c r="E265" s="4"/>
      <c r="F265" s="4"/>
      <c r="G265" s="4"/>
      <c r="H265" s="151"/>
      <c r="I265" s="4"/>
      <c r="J265" s="4"/>
      <c r="K265" s="4" t="s">
        <v>271</v>
      </c>
      <c r="L265" s="4"/>
      <c r="M265" s="4"/>
      <c r="N265" s="4"/>
      <c r="O265" s="4"/>
      <c r="P265" s="132"/>
      <c r="Q265" s="4"/>
      <c r="R265" s="128">
        <f t="shared" si="1"/>
        <v>0</v>
      </c>
      <c r="S265" s="83" t="str">
        <f t="shared" si="2"/>
        <v>FLE504__44496_0.132071759259259</v>
      </c>
      <c r="T265" s="4" t="s">
        <v>2493</v>
      </c>
      <c r="U265" s="83" t="str">
        <f t="shared" si="3"/>
        <v>FLE534</v>
      </c>
      <c r="V265" s="216" t="b">
        <f t="shared" si="4"/>
        <v>0</v>
      </c>
      <c r="W265" s="83" t="str">
        <f t="shared" si="5"/>
        <v/>
      </c>
    </row>
    <row r="266">
      <c r="A266" s="4" t="s">
        <v>952</v>
      </c>
      <c r="B266" s="144">
        <v>44496.0</v>
      </c>
      <c r="C266" s="115">
        <v>0.1295138888888889</v>
      </c>
      <c r="D266" s="4"/>
      <c r="E266" s="4"/>
      <c r="F266" s="4"/>
      <c r="G266" s="4"/>
      <c r="H266" s="151"/>
      <c r="I266" s="4"/>
      <c r="J266" s="4"/>
      <c r="K266" s="4" t="s">
        <v>271</v>
      </c>
      <c r="L266" s="4"/>
      <c r="M266" s="4"/>
      <c r="N266" s="4"/>
      <c r="O266" s="4"/>
      <c r="P266" s="132"/>
      <c r="Q266" s="4"/>
      <c r="R266" s="128">
        <f t="shared" si="1"/>
        <v>0</v>
      </c>
      <c r="S266" s="83" t="str">
        <f t="shared" si="2"/>
        <v>FLE473__44496_0.129513888888889</v>
      </c>
      <c r="T266" s="4" t="s">
        <v>2494</v>
      </c>
      <c r="U266" s="83" t="str">
        <f t="shared" si="3"/>
        <v>FLE535</v>
      </c>
      <c r="V266" s="216" t="b">
        <f t="shared" si="4"/>
        <v>0</v>
      </c>
      <c r="W266" s="83" t="str">
        <f t="shared" si="5"/>
        <v/>
      </c>
    </row>
    <row r="267">
      <c r="A267" s="4" t="s">
        <v>950</v>
      </c>
      <c r="B267" s="144">
        <v>44496.0</v>
      </c>
      <c r="C267" s="115">
        <v>0.12893518518518518</v>
      </c>
      <c r="D267" s="4"/>
      <c r="E267" s="4"/>
      <c r="F267" s="4"/>
      <c r="G267" s="4"/>
      <c r="H267" s="151"/>
      <c r="I267" s="4"/>
      <c r="J267" s="4"/>
      <c r="K267" s="4" t="s">
        <v>271</v>
      </c>
      <c r="L267" s="4"/>
      <c r="M267" s="4"/>
      <c r="N267" s="4"/>
      <c r="O267" s="4"/>
      <c r="P267" s="132"/>
      <c r="Q267" s="4"/>
      <c r="R267" s="128">
        <f t="shared" si="1"/>
        <v>0</v>
      </c>
      <c r="S267" s="83" t="str">
        <f t="shared" si="2"/>
        <v>FLE505__44496_0.128935185185185</v>
      </c>
      <c r="T267" s="4" t="s">
        <v>2495</v>
      </c>
      <c r="U267" s="83" t="str">
        <f t="shared" si="3"/>
        <v>FLE539</v>
      </c>
      <c r="V267" s="216" t="b">
        <f t="shared" si="4"/>
        <v>0</v>
      </c>
      <c r="W267" s="83" t="str">
        <f t="shared" si="5"/>
        <v/>
      </c>
    </row>
    <row r="268">
      <c r="A268" s="4" t="s">
        <v>948</v>
      </c>
      <c r="B268" s="144">
        <v>44496.0</v>
      </c>
      <c r="C268" s="115">
        <v>0.1259375</v>
      </c>
      <c r="D268" s="4"/>
      <c r="E268" s="4"/>
      <c r="F268" s="4"/>
      <c r="G268" s="4"/>
      <c r="H268" s="151"/>
      <c r="I268" s="4"/>
      <c r="J268" s="4"/>
      <c r="K268" s="4" t="s">
        <v>271</v>
      </c>
      <c r="L268" s="4"/>
      <c r="M268" s="4"/>
      <c r="N268" s="4"/>
      <c r="O268" s="4"/>
      <c r="P268" s="132"/>
      <c r="Q268" s="4"/>
      <c r="R268" s="128">
        <f t="shared" si="1"/>
        <v>0</v>
      </c>
      <c r="S268" s="83" t="str">
        <f t="shared" si="2"/>
        <v>FLE552__44496_0.1259375</v>
      </c>
      <c r="T268" s="4" t="s">
        <v>2496</v>
      </c>
      <c r="U268" s="83" t="str">
        <f t="shared" si="3"/>
        <v>FLE540</v>
      </c>
      <c r="V268" s="216" t="b">
        <f t="shared" si="4"/>
        <v>0</v>
      </c>
      <c r="W268" s="83" t="str">
        <f t="shared" si="5"/>
        <v/>
      </c>
    </row>
    <row r="269">
      <c r="A269" s="4" t="s">
        <v>946</v>
      </c>
      <c r="B269" s="144">
        <v>44496.0</v>
      </c>
      <c r="C269" s="115">
        <v>0.1255439814814815</v>
      </c>
      <c r="D269" s="4"/>
      <c r="E269" s="4"/>
      <c r="F269" s="4"/>
      <c r="G269" s="4"/>
      <c r="H269" s="151"/>
      <c r="I269" s="4"/>
      <c r="J269" s="4"/>
      <c r="K269" s="4" t="s">
        <v>271</v>
      </c>
      <c r="L269" s="4"/>
      <c r="M269" s="4"/>
      <c r="N269" s="4"/>
      <c r="O269" s="4"/>
      <c r="P269" s="132"/>
      <c r="Q269" s="4"/>
      <c r="R269" s="128">
        <f t="shared" si="1"/>
        <v>0</v>
      </c>
      <c r="S269" s="83" t="str">
        <f t="shared" si="2"/>
        <v>FLE539__44496_0.125543981481482</v>
      </c>
      <c r="T269" s="4" t="s">
        <v>2497</v>
      </c>
      <c r="U269" s="83" t="str">
        <f t="shared" si="3"/>
        <v>FLE546</v>
      </c>
      <c r="V269" s="216" t="b">
        <f t="shared" si="4"/>
        <v>0</v>
      </c>
      <c r="W269" s="83" t="str">
        <f t="shared" si="5"/>
        <v/>
      </c>
    </row>
    <row r="270">
      <c r="A270" s="4" t="s">
        <v>944</v>
      </c>
      <c r="B270" s="144">
        <v>44495.0</v>
      </c>
      <c r="C270" s="115">
        <v>0.3683912037037037</v>
      </c>
      <c r="D270" s="4"/>
      <c r="E270" s="4"/>
      <c r="F270" s="4"/>
      <c r="G270" s="4"/>
      <c r="H270" s="151"/>
      <c r="I270" s="4"/>
      <c r="J270" s="4"/>
      <c r="K270" s="4" t="s">
        <v>622</v>
      </c>
      <c r="L270" s="144">
        <v>44495.0</v>
      </c>
      <c r="M270" s="115">
        <v>0.44599537037037035</v>
      </c>
      <c r="N270" s="4"/>
      <c r="O270" s="4"/>
      <c r="P270" s="132"/>
      <c r="Q270" s="4"/>
      <c r="R270" s="128">
        <f t="shared" si="1"/>
        <v>0</v>
      </c>
      <c r="S270" s="83" t="str">
        <f t="shared" si="2"/>
        <v>FLE513__44495_0.368391203703704</v>
      </c>
      <c r="T270" s="4" t="s">
        <v>2498</v>
      </c>
      <c r="U270" s="83" t="str">
        <f t="shared" si="3"/>
        <v>FLE550</v>
      </c>
      <c r="V270" s="216" t="b">
        <f t="shared" si="4"/>
        <v>0</v>
      </c>
      <c r="W270" s="83" t="str">
        <f t="shared" si="5"/>
        <v/>
      </c>
    </row>
    <row r="271">
      <c r="A271" s="4" t="s">
        <v>942</v>
      </c>
      <c r="B271" s="144">
        <v>44495.0</v>
      </c>
      <c r="C271" s="115">
        <v>0.28987268518518516</v>
      </c>
      <c r="D271" s="4"/>
      <c r="E271" s="4"/>
      <c r="F271" s="4"/>
      <c r="G271" s="4"/>
      <c r="H271" s="151"/>
      <c r="I271" s="4"/>
      <c r="J271" s="4"/>
      <c r="K271" s="4" t="s">
        <v>622</v>
      </c>
      <c r="L271" s="144">
        <v>44495.0</v>
      </c>
      <c r="M271" s="115">
        <v>0.44599537037037035</v>
      </c>
      <c r="N271" s="4"/>
      <c r="O271" s="4"/>
      <c r="P271" s="132"/>
      <c r="Q271" s="4"/>
      <c r="R271" s="128">
        <f t="shared" si="1"/>
        <v>0</v>
      </c>
      <c r="S271" s="83" t="str">
        <f t="shared" si="2"/>
        <v>FLE524__44495_0.289872685185185</v>
      </c>
      <c r="T271" s="4" t="s">
        <v>2499</v>
      </c>
      <c r="U271" s="83" t="str">
        <f t="shared" si="3"/>
        <v>FLE552</v>
      </c>
      <c r="V271" s="216" t="b">
        <f t="shared" si="4"/>
        <v>0</v>
      </c>
      <c r="W271" s="83" t="str">
        <f t="shared" si="5"/>
        <v/>
      </c>
    </row>
    <row r="272">
      <c r="A272" s="4" t="s">
        <v>940</v>
      </c>
      <c r="B272" s="144">
        <v>44495.0</v>
      </c>
      <c r="C272" s="115">
        <v>0.2807060185185185</v>
      </c>
      <c r="D272" s="4"/>
      <c r="E272" s="4"/>
      <c r="F272" s="4"/>
      <c r="G272" s="4"/>
      <c r="H272" s="151"/>
      <c r="I272" s="4"/>
      <c r="J272" s="4"/>
      <c r="K272" s="4" t="s">
        <v>622</v>
      </c>
      <c r="L272" s="144">
        <v>44495.0</v>
      </c>
      <c r="M272" s="115">
        <v>0.44599537037037035</v>
      </c>
      <c r="N272" s="4"/>
      <c r="O272" s="4"/>
      <c r="P272" s="132"/>
      <c r="Q272" s="4"/>
      <c r="R272" s="128">
        <f t="shared" si="1"/>
        <v>0</v>
      </c>
      <c r="S272" s="83" t="str">
        <f t="shared" si="2"/>
        <v>FLE546__44495_0.280706018518519</v>
      </c>
      <c r="T272" s="4" t="s">
        <v>2500</v>
      </c>
      <c r="U272" s="83" t="str">
        <f t="shared" si="3"/>
        <v>FLE554</v>
      </c>
      <c r="V272" s="216" t="b">
        <f t="shared" si="4"/>
        <v>0</v>
      </c>
      <c r="W272" s="83" t="str">
        <f t="shared" si="5"/>
        <v/>
      </c>
    </row>
    <row r="273">
      <c r="A273" s="4" t="s">
        <v>938</v>
      </c>
      <c r="B273" s="144">
        <v>44495.0</v>
      </c>
      <c r="C273" s="115">
        <v>0.26359953703703703</v>
      </c>
      <c r="D273" s="4"/>
      <c r="E273" s="4"/>
      <c r="F273" s="4"/>
      <c r="G273" s="4"/>
      <c r="H273" s="151"/>
      <c r="I273" s="4"/>
      <c r="J273" s="4"/>
      <c r="K273" s="4" t="s">
        <v>622</v>
      </c>
      <c r="L273" s="144">
        <v>44495.0</v>
      </c>
      <c r="M273" s="115">
        <v>0.44599537037037035</v>
      </c>
      <c r="N273" s="4"/>
      <c r="O273" s="4"/>
      <c r="P273" s="132"/>
      <c r="Q273" s="4"/>
      <c r="R273" s="128">
        <f t="shared" si="1"/>
        <v>0</v>
      </c>
      <c r="S273" s="83" t="str">
        <f t="shared" si="2"/>
        <v>FLE535__44495_0.263599537037037</v>
      </c>
      <c r="T273" s="4" t="s">
        <v>2501</v>
      </c>
      <c r="U273" s="83" t="str">
        <f t="shared" si="3"/>
        <v>FLE555</v>
      </c>
      <c r="V273" s="216" t="b">
        <f t="shared" si="4"/>
        <v>0</v>
      </c>
      <c r="W273" s="83" t="str">
        <f t="shared" si="5"/>
        <v/>
      </c>
    </row>
    <row r="274">
      <c r="A274" s="4" t="s">
        <v>936</v>
      </c>
      <c r="B274" s="144">
        <v>44495.0</v>
      </c>
      <c r="C274" s="115">
        <v>0.26328703703703704</v>
      </c>
      <c r="D274" s="4"/>
      <c r="E274" s="4"/>
      <c r="F274" s="4"/>
      <c r="G274" s="4"/>
      <c r="H274" s="151"/>
      <c r="I274" s="4"/>
      <c r="J274" s="4"/>
      <c r="K274" s="4" t="s">
        <v>622</v>
      </c>
      <c r="L274" s="144">
        <v>44495.0</v>
      </c>
      <c r="M274" s="115">
        <v>0.44599537037037035</v>
      </c>
      <c r="N274" s="4"/>
      <c r="O274" s="4"/>
      <c r="P274" s="132"/>
      <c r="Q274" s="4"/>
      <c r="R274" s="128">
        <f t="shared" si="1"/>
        <v>0</v>
      </c>
      <c r="S274" s="83" t="str">
        <f t="shared" si="2"/>
        <v>FLE559__44495_0.263287037037037</v>
      </c>
      <c r="T274" s="4" t="s">
        <v>2502</v>
      </c>
      <c r="U274" s="83" t="str">
        <f t="shared" si="3"/>
        <v>Fle556</v>
      </c>
      <c r="V274" s="216" t="b">
        <f t="shared" si="4"/>
        <v>0</v>
      </c>
      <c r="W274" s="83" t="str">
        <f t="shared" si="5"/>
        <v/>
      </c>
    </row>
    <row r="275">
      <c r="A275" s="4" t="s">
        <v>923</v>
      </c>
      <c r="B275" s="144">
        <v>44494.0</v>
      </c>
      <c r="C275" s="115">
        <v>0.39395833333333335</v>
      </c>
      <c r="D275" s="4"/>
      <c r="E275" s="4"/>
      <c r="F275" s="4"/>
      <c r="G275" s="4"/>
      <c r="H275" s="151"/>
      <c r="I275" s="4"/>
      <c r="J275" s="4"/>
      <c r="K275" s="4" t="s">
        <v>622</v>
      </c>
      <c r="L275" s="144">
        <v>44494.0</v>
      </c>
      <c r="M275" s="115">
        <v>0.4824189814814815</v>
      </c>
      <c r="N275" s="4"/>
      <c r="O275" s="4"/>
      <c r="P275" s="132"/>
      <c r="Q275" s="4"/>
      <c r="R275" s="128">
        <f t="shared" si="1"/>
        <v>0</v>
      </c>
      <c r="S275" s="83" t="str">
        <f t="shared" si="2"/>
        <v>FLE502__44494_0.393958333333333</v>
      </c>
      <c r="T275" s="4" t="s">
        <v>2503</v>
      </c>
      <c r="U275" s="83" t="str">
        <f t="shared" si="3"/>
        <v>FLE557</v>
      </c>
      <c r="V275" s="216" t="b">
        <f t="shared" si="4"/>
        <v>0</v>
      </c>
      <c r="W275" s="83" t="str">
        <f t="shared" si="5"/>
        <v/>
      </c>
    </row>
    <row r="276">
      <c r="A276" s="4" t="s">
        <v>915</v>
      </c>
      <c r="B276" s="144">
        <v>44494.0</v>
      </c>
      <c r="C276" s="115">
        <v>0.31288194444444445</v>
      </c>
      <c r="D276" s="4"/>
      <c r="E276" s="4"/>
      <c r="F276" s="4"/>
      <c r="G276" s="4"/>
      <c r="H276" s="151"/>
      <c r="I276" s="4"/>
      <c r="J276" s="4"/>
      <c r="K276" s="4" t="s">
        <v>622</v>
      </c>
      <c r="L276" s="144">
        <v>44494.0</v>
      </c>
      <c r="M276" s="115">
        <v>0.4824189814814815</v>
      </c>
      <c r="N276" s="4"/>
      <c r="O276" s="4"/>
      <c r="P276" s="132"/>
      <c r="Q276" s="4"/>
      <c r="R276" s="128">
        <f t="shared" si="1"/>
        <v>0</v>
      </c>
      <c r="S276" s="83" t="str">
        <f t="shared" si="2"/>
        <v>FLE462__44494_0.312881944444444</v>
      </c>
      <c r="T276" s="4" t="s">
        <v>2504</v>
      </c>
      <c r="U276" s="83" t="str">
        <f t="shared" si="3"/>
        <v>FLE559</v>
      </c>
      <c r="V276" s="216" t="b">
        <f t="shared" si="4"/>
        <v>0</v>
      </c>
      <c r="W276" s="83" t="str">
        <f t="shared" si="5"/>
        <v/>
      </c>
    </row>
    <row r="277">
      <c r="A277" s="4" t="s">
        <v>907</v>
      </c>
      <c r="B277" s="144">
        <v>44494.0</v>
      </c>
      <c r="C277" s="115">
        <v>0.30324074074074076</v>
      </c>
      <c r="D277" s="4"/>
      <c r="E277" s="4"/>
      <c r="F277" s="4"/>
      <c r="G277" s="4"/>
      <c r="H277" s="151"/>
      <c r="I277" s="4"/>
      <c r="J277" s="4"/>
      <c r="K277" s="4" t="s">
        <v>622</v>
      </c>
      <c r="L277" s="144">
        <v>44494.0</v>
      </c>
      <c r="M277" s="115">
        <v>0.4824189814814815</v>
      </c>
      <c r="N277" s="4"/>
      <c r="O277" s="4"/>
      <c r="P277" s="132"/>
      <c r="Q277" s="4"/>
      <c r="R277" s="128">
        <f t="shared" si="1"/>
        <v>0</v>
      </c>
      <c r="S277" s="83" t="str">
        <f t="shared" si="2"/>
        <v>FLE576__44494_0.303240740740741</v>
      </c>
      <c r="T277" s="4" t="s">
        <v>2505</v>
      </c>
      <c r="U277" s="83" t="str">
        <f t="shared" si="3"/>
        <v>FLE560</v>
      </c>
      <c r="V277" s="216" t="b">
        <f t="shared" si="4"/>
        <v>0</v>
      </c>
      <c r="W277" s="83" t="str">
        <f t="shared" si="5"/>
        <v/>
      </c>
    </row>
    <row r="278">
      <c r="A278" s="4" t="s">
        <v>905</v>
      </c>
      <c r="B278" s="144">
        <v>44494.0</v>
      </c>
      <c r="C278" s="115">
        <v>0.302962962962963</v>
      </c>
      <c r="D278" s="4"/>
      <c r="E278" s="4"/>
      <c r="F278" s="4"/>
      <c r="G278" s="4"/>
      <c r="H278" s="151"/>
      <c r="I278" s="4"/>
      <c r="J278" s="4"/>
      <c r="K278" s="4" t="s">
        <v>622</v>
      </c>
      <c r="L278" s="144">
        <v>44494.0</v>
      </c>
      <c r="M278" s="115">
        <v>0.4824074074074074</v>
      </c>
      <c r="N278" s="4"/>
      <c r="O278" s="4"/>
      <c r="P278" s="132"/>
      <c r="Q278" s="4"/>
      <c r="R278" s="128">
        <f t="shared" si="1"/>
        <v>0</v>
      </c>
      <c r="S278" s="83" t="str">
        <f t="shared" si="2"/>
        <v>FLE533__44494_0.302962962962963</v>
      </c>
      <c r="T278" s="4" t="s">
        <v>2506</v>
      </c>
      <c r="U278" s="83" t="str">
        <f t="shared" si="3"/>
        <v>FLE564</v>
      </c>
      <c r="V278" s="216" t="b">
        <f t="shared" si="4"/>
        <v>0</v>
      </c>
      <c r="W278" s="83" t="str">
        <f t="shared" si="5"/>
        <v/>
      </c>
    </row>
    <row r="279">
      <c r="A279" s="4" t="s">
        <v>903</v>
      </c>
      <c r="B279" s="144">
        <v>44494.0</v>
      </c>
      <c r="C279" s="115">
        <v>0.3022916666666667</v>
      </c>
      <c r="D279" s="4"/>
      <c r="E279" s="4"/>
      <c r="F279" s="4"/>
      <c r="G279" s="4"/>
      <c r="H279" s="151"/>
      <c r="I279" s="4"/>
      <c r="J279" s="4"/>
      <c r="K279" s="4" t="s">
        <v>622</v>
      </c>
      <c r="L279" s="144">
        <v>44494.0</v>
      </c>
      <c r="M279" s="115">
        <v>0.4824074074074074</v>
      </c>
      <c r="N279" s="4"/>
      <c r="O279" s="4"/>
      <c r="P279" s="132"/>
      <c r="Q279" s="4"/>
      <c r="R279" s="128">
        <f t="shared" si="1"/>
        <v>0</v>
      </c>
      <c r="S279" s="83" t="str">
        <f t="shared" si="2"/>
        <v>FLE568__44494_0.302291666666667</v>
      </c>
      <c r="T279" s="4" t="s">
        <v>2507</v>
      </c>
      <c r="U279" s="83" t="str">
        <f t="shared" si="3"/>
        <v>FLE565</v>
      </c>
      <c r="V279" s="216" t="b">
        <f t="shared" si="4"/>
        <v>0</v>
      </c>
      <c r="W279" s="83" t="str">
        <f t="shared" si="5"/>
        <v/>
      </c>
    </row>
    <row r="280">
      <c r="A280" s="4" t="s">
        <v>901</v>
      </c>
      <c r="B280" s="144">
        <v>44494.0</v>
      </c>
      <c r="C280" s="115">
        <v>0.30136574074074074</v>
      </c>
      <c r="D280" s="4"/>
      <c r="E280" s="4"/>
      <c r="F280" s="4"/>
      <c r="G280" s="4"/>
      <c r="H280" s="151"/>
      <c r="I280" s="4"/>
      <c r="J280" s="4"/>
      <c r="K280" s="4" t="s">
        <v>622</v>
      </c>
      <c r="L280" s="144">
        <v>44494.0</v>
      </c>
      <c r="M280" s="115">
        <v>0.4824074074074074</v>
      </c>
      <c r="N280" s="4"/>
      <c r="O280" s="4"/>
      <c r="P280" s="132"/>
      <c r="Q280" s="4"/>
      <c r="R280" s="128">
        <f t="shared" si="1"/>
        <v>0</v>
      </c>
      <c r="S280" s="83" t="str">
        <f t="shared" si="2"/>
        <v>FLE565__44494_0.301365740740741</v>
      </c>
      <c r="T280" s="4" t="s">
        <v>2508</v>
      </c>
      <c r="U280" s="83" t="str">
        <f t="shared" si="3"/>
        <v>FLE566</v>
      </c>
      <c r="V280" s="216" t="b">
        <f t="shared" si="4"/>
        <v>0</v>
      </c>
      <c r="W280" s="83" t="str">
        <f t="shared" si="5"/>
        <v/>
      </c>
    </row>
    <row r="281">
      <c r="A281" s="4" t="s">
        <v>899</v>
      </c>
      <c r="B281" s="144">
        <v>44494.0</v>
      </c>
      <c r="C281" s="115">
        <v>0.3000462962962963</v>
      </c>
      <c r="D281" s="4"/>
      <c r="E281" s="4"/>
      <c r="F281" s="4"/>
      <c r="G281" s="4"/>
      <c r="H281" s="151"/>
      <c r="I281" s="4"/>
      <c r="J281" s="4"/>
      <c r="K281" s="4" t="s">
        <v>622</v>
      </c>
      <c r="L281" s="144">
        <v>44494.0</v>
      </c>
      <c r="M281" s="115">
        <v>0.4824074074074074</v>
      </c>
      <c r="N281" s="4"/>
      <c r="O281" s="4"/>
      <c r="P281" s="132"/>
      <c r="Q281" s="4"/>
      <c r="R281" s="128">
        <f t="shared" si="1"/>
        <v>0</v>
      </c>
      <c r="S281" s="83" t="str">
        <f t="shared" si="2"/>
        <v>FLE645__44494_0.300046296296296</v>
      </c>
      <c r="T281" s="4" t="s">
        <v>2509</v>
      </c>
      <c r="U281" s="83" t="str">
        <f t="shared" si="3"/>
        <v>FLE567</v>
      </c>
      <c r="V281" s="216" t="b">
        <f t="shared" si="4"/>
        <v>0</v>
      </c>
      <c r="W281" s="83" t="str">
        <f t="shared" si="5"/>
        <v/>
      </c>
    </row>
    <row r="282">
      <c r="A282" s="4" t="s">
        <v>897</v>
      </c>
      <c r="B282" s="144">
        <v>44494.0</v>
      </c>
      <c r="C282" s="115">
        <v>0.29965277777777777</v>
      </c>
      <c r="D282" s="4"/>
      <c r="E282" s="4"/>
      <c r="F282" s="4"/>
      <c r="G282" s="4"/>
      <c r="H282" s="151"/>
      <c r="I282" s="4"/>
      <c r="J282" s="4"/>
      <c r="K282" s="4" t="s">
        <v>622</v>
      </c>
      <c r="L282" s="144">
        <v>44494.0</v>
      </c>
      <c r="M282" s="115">
        <v>0.4824074074074074</v>
      </c>
      <c r="N282" s="4"/>
      <c r="O282" s="4"/>
      <c r="P282" s="132"/>
      <c r="Q282" s="4"/>
      <c r="R282" s="128">
        <f t="shared" si="1"/>
        <v>0</v>
      </c>
      <c r="S282" s="83" t="str">
        <f t="shared" si="2"/>
        <v>FLE605__44494_0.299652777777778</v>
      </c>
      <c r="T282" s="4" t="s">
        <v>2510</v>
      </c>
      <c r="U282" s="83" t="str">
        <f t="shared" si="3"/>
        <v>FLE568</v>
      </c>
      <c r="V282" s="216" t="b">
        <f t="shared" si="4"/>
        <v>0</v>
      </c>
      <c r="W282" s="83" t="str">
        <f t="shared" si="5"/>
        <v/>
      </c>
    </row>
    <row r="283">
      <c r="A283" s="4" t="s">
        <v>895</v>
      </c>
      <c r="B283" s="144">
        <v>44494.0</v>
      </c>
      <c r="C283" s="115">
        <v>0.2990625</v>
      </c>
      <c r="D283" s="4"/>
      <c r="E283" s="4"/>
      <c r="F283" s="4"/>
      <c r="G283" s="4"/>
      <c r="H283" s="151"/>
      <c r="I283" s="4"/>
      <c r="J283" s="4"/>
      <c r="K283" s="4" t="s">
        <v>622</v>
      </c>
      <c r="L283" s="144">
        <v>44494.0</v>
      </c>
      <c r="M283" s="115">
        <v>0.4824074074074074</v>
      </c>
      <c r="N283" s="4"/>
      <c r="O283" s="4"/>
      <c r="P283" s="132"/>
      <c r="Q283" s="4"/>
      <c r="R283" s="128">
        <f t="shared" si="1"/>
        <v>0</v>
      </c>
      <c r="S283" s="83" t="str">
        <f t="shared" si="2"/>
        <v>FLE585__44494_0.2990625</v>
      </c>
      <c r="T283" s="4" t="s">
        <v>2511</v>
      </c>
      <c r="U283" s="83" t="str">
        <f t="shared" si="3"/>
        <v>FLE570</v>
      </c>
      <c r="V283" s="216" t="b">
        <f t="shared" si="4"/>
        <v>0</v>
      </c>
      <c r="W283" s="83" t="str">
        <f t="shared" si="5"/>
        <v/>
      </c>
    </row>
    <row r="284">
      <c r="A284" s="4" t="s">
        <v>893</v>
      </c>
      <c r="B284" s="144">
        <v>44494.0</v>
      </c>
      <c r="C284" s="115">
        <v>0.2983564814814815</v>
      </c>
      <c r="D284" s="4"/>
      <c r="E284" s="4"/>
      <c r="F284" s="4"/>
      <c r="G284" s="4"/>
      <c r="H284" s="151"/>
      <c r="I284" s="4"/>
      <c r="J284" s="4"/>
      <c r="K284" s="4" t="s">
        <v>622</v>
      </c>
      <c r="L284" s="144">
        <v>44494.0</v>
      </c>
      <c r="M284" s="115">
        <v>0.4824074074074074</v>
      </c>
      <c r="N284" s="4"/>
      <c r="O284" s="4"/>
      <c r="P284" s="132"/>
      <c r="Q284" s="4"/>
      <c r="R284" s="128">
        <f t="shared" si="1"/>
        <v>0</v>
      </c>
      <c r="S284" s="83" t="str">
        <f t="shared" si="2"/>
        <v>FLE637__44494_0.298356481481482</v>
      </c>
      <c r="T284" s="4" t="s">
        <v>2512</v>
      </c>
      <c r="U284" s="83" t="str">
        <f t="shared" si="3"/>
        <v>FLE572</v>
      </c>
      <c r="V284" s="216" t="b">
        <f t="shared" si="4"/>
        <v>0</v>
      </c>
      <c r="W284" s="83" t="str">
        <f t="shared" si="5"/>
        <v/>
      </c>
    </row>
    <row r="285">
      <c r="A285" s="4" t="s">
        <v>891</v>
      </c>
      <c r="B285" s="144">
        <v>44494.0</v>
      </c>
      <c r="C285" s="115">
        <v>0.2982523148148148</v>
      </c>
      <c r="D285" s="4"/>
      <c r="E285" s="4"/>
      <c r="F285" s="4"/>
      <c r="G285" s="4"/>
      <c r="H285" s="151"/>
      <c r="I285" s="4"/>
      <c r="J285" s="4"/>
      <c r="K285" s="4" t="s">
        <v>622</v>
      </c>
      <c r="L285" s="144">
        <v>44494.0</v>
      </c>
      <c r="M285" s="115">
        <v>0.4824074074074074</v>
      </c>
      <c r="N285" s="4"/>
      <c r="O285" s="4"/>
      <c r="P285" s="132"/>
      <c r="Q285" s="4"/>
      <c r="R285" s="128">
        <f t="shared" si="1"/>
        <v>0</v>
      </c>
      <c r="S285" s="83" t="str">
        <f t="shared" si="2"/>
        <v>FLE638__44494_0.298252314814815</v>
      </c>
      <c r="T285" s="4" t="s">
        <v>2513</v>
      </c>
      <c r="U285" s="83" t="str">
        <f t="shared" si="3"/>
        <v>FLE574</v>
      </c>
      <c r="V285" s="216" t="b">
        <f t="shared" si="4"/>
        <v>0</v>
      </c>
      <c r="W285" s="83" t="str">
        <f t="shared" si="5"/>
        <v/>
      </c>
    </row>
    <row r="286">
      <c r="A286" s="4" t="s">
        <v>887</v>
      </c>
      <c r="B286" s="144">
        <v>44494.0</v>
      </c>
      <c r="C286" s="115">
        <v>0.2967592592592593</v>
      </c>
      <c r="D286" s="4"/>
      <c r="E286" s="4"/>
      <c r="F286" s="4"/>
      <c r="G286" s="4"/>
      <c r="H286" s="151"/>
      <c r="I286" s="4"/>
      <c r="J286" s="4"/>
      <c r="K286" s="4" t="s">
        <v>622</v>
      </c>
      <c r="L286" s="144">
        <v>44494.0</v>
      </c>
      <c r="M286" s="115">
        <v>0.4824074074074074</v>
      </c>
      <c r="N286" s="4"/>
      <c r="O286" s="4"/>
      <c r="P286" s="132"/>
      <c r="Q286" s="4"/>
      <c r="R286" s="128">
        <f t="shared" si="1"/>
        <v>0</v>
      </c>
      <c r="S286" s="83" t="str">
        <f t="shared" si="2"/>
        <v>FLE453__44494_0.296759259259259</v>
      </c>
      <c r="T286" s="4" t="s">
        <v>2514</v>
      </c>
      <c r="U286" s="83" t="str">
        <f t="shared" si="3"/>
        <v>FLE575</v>
      </c>
      <c r="V286" s="216" t="b">
        <f t="shared" si="4"/>
        <v>0</v>
      </c>
      <c r="W286" s="83" t="str">
        <f t="shared" si="5"/>
        <v/>
      </c>
    </row>
    <row r="287">
      <c r="A287" s="4" t="s">
        <v>885</v>
      </c>
      <c r="B287" s="144">
        <v>44494.0</v>
      </c>
      <c r="C287" s="115">
        <v>0.29662037037037037</v>
      </c>
      <c r="D287" s="4"/>
      <c r="E287" s="4"/>
      <c r="F287" s="4"/>
      <c r="G287" s="4"/>
      <c r="H287" s="151"/>
      <c r="I287" s="4"/>
      <c r="J287" s="4"/>
      <c r="K287" s="4" t="s">
        <v>622</v>
      </c>
      <c r="L287" s="144">
        <v>44494.0</v>
      </c>
      <c r="M287" s="115">
        <v>0.4824074074074074</v>
      </c>
      <c r="N287" s="4"/>
      <c r="O287" s="4"/>
      <c r="P287" s="132"/>
      <c r="Q287" s="4"/>
      <c r="R287" s="128">
        <f t="shared" si="1"/>
        <v>0</v>
      </c>
      <c r="S287" s="83" t="str">
        <f t="shared" si="2"/>
        <v>FLE532__44494_0.29662037037037</v>
      </c>
      <c r="T287" s="4" t="s">
        <v>2515</v>
      </c>
      <c r="U287" s="83" t="str">
        <f t="shared" si="3"/>
        <v>FLE576</v>
      </c>
      <c r="V287" s="216" t="b">
        <f t="shared" si="4"/>
        <v>0</v>
      </c>
      <c r="W287" s="83" t="str">
        <f t="shared" si="5"/>
        <v/>
      </c>
    </row>
    <row r="288">
      <c r="A288" s="4" t="s">
        <v>883</v>
      </c>
      <c r="B288" s="144">
        <v>44494.0</v>
      </c>
      <c r="C288" s="115">
        <v>0.2962962962962963</v>
      </c>
      <c r="D288" s="4"/>
      <c r="E288" s="4"/>
      <c r="F288" s="4"/>
      <c r="G288" s="4"/>
      <c r="H288" s="151"/>
      <c r="I288" s="4"/>
      <c r="J288" s="4"/>
      <c r="K288" s="4" t="s">
        <v>622</v>
      </c>
      <c r="L288" s="144">
        <v>44494.0</v>
      </c>
      <c r="M288" s="115">
        <v>0.4824074074074074</v>
      </c>
      <c r="N288" s="4"/>
      <c r="O288" s="4"/>
      <c r="P288" s="132"/>
      <c r="Q288" s="4"/>
      <c r="R288" s="128">
        <f t="shared" si="1"/>
        <v>0</v>
      </c>
      <c r="S288" s="83" t="str">
        <f t="shared" si="2"/>
        <v>FLE584__44494_0.296296296296296</v>
      </c>
      <c r="T288" s="4" t="s">
        <v>2516</v>
      </c>
      <c r="U288" s="83" t="str">
        <f t="shared" si="3"/>
        <v>FLE577</v>
      </c>
      <c r="V288" s="216" t="b">
        <f t="shared" si="4"/>
        <v>0</v>
      </c>
      <c r="W288" s="83" t="str">
        <f t="shared" si="5"/>
        <v/>
      </c>
    </row>
    <row r="289">
      <c r="A289" s="4" t="s">
        <v>881</v>
      </c>
      <c r="B289" s="144">
        <v>44491.0</v>
      </c>
      <c r="C289" s="115">
        <v>0.28225694444444444</v>
      </c>
      <c r="D289" s="4"/>
      <c r="E289" s="4"/>
      <c r="F289" s="4"/>
      <c r="G289" s="4"/>
      <c r="H289" s="151"/>
      <c r="I289" s="4"/>
      <c r="J289" s="4"/>
      <c r="K289" s="4" t="s">
        <v>622</v>
      </c>
      <c r="L289" s="144">
        <v>44491.0</v>
      </c>
      <c r="M289" s="115">
        <v>0.47908564814814814</v>
      </c>
      <c r="N289" s="4"/>
      <c r="O289" s="4"/>
      <c r="P289" s="132"/>
      <c r="Q289" s="4"/>
      <c r="R289" s="128">
        <f t="shared" si="1"/>
        <v>0</v>
      </c>
      <c r="S289" s="83" t="str">
        <f t="shared" si="2"/>
        <v>FLE564__44491_0.282256944444444</v>
      </c>
      <c r="T289" s="4" t="s">
        <v>2517</v>
      </c>
      <c r="U289" s="83" t="str">
        <f t="shared" si="3"/>
        <v>FLE578</v>
      </c>
      <c r="V289" s="216" t="b">
        <f t="shared" si="4"/>
        <v>0</v>
      </c>
      <c r="W289" s="83" t="str">
        <f t="shared" si="5"/>
        <v/>
      </c>
    </row>
    <row r="290">
      <c r="A290" s="4" t="s">
        <v>873</v>
      </c>
      <c r="B290" s="144">
        <v>44491.0</v>
      </c>
      <c r="C290" s="115">
        <v>0.2677777777777778</v>
      </c>
      <c r="D290" s="4"/>
      <c r="E290" s="4"/>
      <c r="F290" s="4"/>
      <c r="G290" s="4"/>
      <c r="H290" s="151"/>
      <c r="I290" s="4"/>
      <c r="J290" s="4"/>
      <c r="K290" s="4" t="s">
        <v>271</v>
      </c>
      <c r="L290" s="4"/>
      <c r="M290" s="4"/>
      <c r="N290" s="4"/>
      <c r="O290" s="4"/>
      <c r="P290" s="132"/>
      <c r="Q290" s="4"/>
      <c r="R290" s="128">
        <f t="shared" si="1"/>
        <v>0</v>
      </c>
      <c r="S290" s="83" t="str">
        <f t="shared" si="2"/>
        <v>FLE601__44491_0.267777777777778</v>
      </c>
      <c r="T290" s="4" t="s">
        <v>2518</v>
      </c>
      <c r="U290" s="83" t="str">
        <f t="shared" si="3"/>
        <v>FLE579</v>
      </c>
      <c r="V290" s="216" t="b">
        <f t="shared" si="4"/>
        <v>0</v>
      </c>
      <c r="W290" s="83" t="str">
        <f t="shared" si="5"/>
        <v/>
      </c>
    </row>
    <row r="291">
      <c r="A291" s="4" t="s">
        <v>873</v>
      </c>
      <c r="B291" s="144">
        <v>44491.0</v>
      </c>
      <c r="C291" s="115">
        <v>0.2602314814814815</v>
      </c>
      <c r="D291" s="4"/>
      <c r="E291" s="4"/>
      <c r="F291" s="4"/>
      <c r="G291" s="4"/>
      <c r="H291" s="151"/>
      <c r="I291" s="4"/>
      <c r="J291" s="4"/>
      <c r="K291" s="4" t="s">
        <v>622</v>
      </c>
      <c r="L291" s="144">
        <v>44491.0</v>
      </c>
      <c r="M291" s="115">
        <v>0.47908564814814814</v>
      </c>
      <c r="N291" s="4"/>
      <c r="O291" s="4"/>
      <c r="P291" s="132"/>
      <c r="Q291" s="4"/>
      <c r="R291" s="128">
        <f t="shared" si="1"/>
        <v>0</v>
      </c>
      <c r="S291" s="83" t="str">
        <f t="shared" si="2"/>
        <v>FLE601__44491_0.260231481481482</v>
      </c>
      <c r="T291" s="4" t="s">
        <v>2519</v>
      </c>
      <c r="U291" s="83" t="str">
        <f t="shared" si="3"/>
        <v>FLE580</v>
      </c>
      <c r="V291" s="216" t="b">
        <f t="shared" si="4"/>
        <v>0</v>
      </c>
      <c r="W291" s="83" t="str">
        <f t="shared" si="5"/>
        <v/>
      </c>
    </row>
    <row r="292">
      <c r="A292" s="4" t="s">
        <v>871</v>
      </c>
      <c r="B292" s="144">
        <v>44491.0</v>
      </c>
      <c r="C292" s="115">
        <v>0.25938657407407406</v>
      </c>
      <c r="D292" s="4"/>
      <c r="E292" s="4"/>
      <c r="F292" s="4"/>
      <c r="G292" s="4"/>
      <c r="H292" s="151"/>
      <c r="I292" s="4"/>
      <c r="J292" s="4"/>
      <c r="K292" s="4" t="s">
        <v>622</v>
      </c>
      <c r="L292" s="144">
        <v>44491.0</v>
      </c>
      <c r="M292" s="115">
        <v>0.47908564814814814</v>
      </c>
      <c r="N292" s="4"/>
      <c r="O292" s="4"/>
      <c r="P292" s="132"/>
      <c r="Q292" s="4"/>
      <c r="R292" s="128">
        <f t="shared" si="1"/>
        <v>0</v>
      </c>
      <c r="S292" s="83" t="str">
        <f t="shared" si="2"/>
        <v>FLE608__44491_0.259386574074074</v>
      </c>
      <c r="T292" s="4" t="s">
        <v>2520</v>
      </c>
      <c r="U292" s="83" t="str">
        <f t="shared" si="3"/>
        <v>FLE582</v>
      </c>
      <c r="V292" s="216" t="b">
        <f t="shared" si="4"/>
        <v>0</v>
      </c>
      <c r="W292" s="83" t="str">
        <f t="shared" si="5"/>
        <v/>
      </c>
    </row>
    <row r="293">
      <c r="A293" s="4" t="s">
        <v>869</v>
      </c>
      <c r="B293" s="144">
        <v>44491.0</v>
      </c>
      <c r="C293" s="115">
        <v>0.2583564814814815</v>
      </c>
      <c r="D293" s="4"/>
      <c r="E293" s="4"/>
      <c r="F293" s="4"/>
      <c r="G293" s="4"/>
      <c r="H293" s="151"/>
      <c r="I293" s="4"/>
      <c r="J293" s="4"/>
      <c r="K293" s="4" t="s">
        <v>622</v>
      </c>
      <c r="L293" s="144">
        <v>44491.0</v>
      </c>
      <c r="M293" s="115">
        <v>0.47908564814814814</v>
      </c>
      <c r="N293" s="4"/>
      <c r="O293" s="4"/>
      <c r="P293" s="132"/>
      <c r="Q293" s="4"/>
      <c r="R293" s="128">
        <f t="shared" si="1"/>
        <v>0</v>
      </c>
      <c r="S293" s="83" t="str">
        <f t="shared" si="2"/>
        <v>FLE599__44491_0.258356481481482</v>
      </c>
      <c r="T293" s="4" t="s">
        <v>2521</v>
      </c>
      <c r="U293" s="83" t="str">
        <f t="shared" si="3"/>
        <v>FLE583</v>
      </c>
      <c r="V293" s="216" t="b">
        <f t="shared" si="4"/>
        <v>0</v>
      </c>
      <c r="W293" s="83" t="str">
        <f t="shared" si="5"/>
        <v/>
      </c>
    </row>
    <row r="294">
      <c r="A294" s="4" t="s">
        <v>867</v>
      </c>
      <c r="B294" s="144">
        <v>44491.0</v>
      </c>
      <c r="C294" s="115">
        <v>0.2574537037037037</v>
      </c>
      <c r="D294" s="4"/>
      <c r="E294" s="4"/>
      <c r="F294" s="4"/>
      <c r="G294" s="4"/>
      <c r="H294" s="151"/>
      <c r="I294" s="4"/>
      <c r="J294" s="4"/>
      <c r="K294" s="4" t="s">
        <v>622</v>
      </c>
      <c r="L294" s="144">
        <v>44491.0</v>
      </c>
      <c r="M294" s="115">
        <v>0.47908564814814814</v>
      </c>
      <c r="N294" s="4"/>
      <c r="O294" s="4"/>
      <c r="P294" s="132"/>
      <c r="Q294" s="4"/>
      <c r="R294" s="128">
        <f t="shared" si="1"/>
        <v>0</v>
      </c>
      <c r="S294" s="83" t="str">
        <f t="shared" si="2"/>
        <v>FLE607__44491_0.257453703703704</v>
      </c>
      <c r="T294" s="4" t="s">
        <v>2522</v>
      </c>
      <c r="U294" s="83" t="str">
        <f t="shared" si="3"/>
        <v>FLE584</v>
      </c>
      <c r="V294" s="216" t="b">
        <f t="shared" si="4"/>
        <v>0</v>
      </c>
      <c r="W294" s="83" t="str">
        <f t="shared" si="5"/>
        <v/>
      </c>
    </row>
    <row r="295">
      <c r="A295" s="4" t="s">
        <v>865</v>
      </c>
      <c r="B295" s="144">
        <v>44491.0</v>
      </c>
      <c r="C295" s="115">
        <v>0.2573611111111111</v>
      </c>
      <c r="D295" s="4"/>
      <c r="E295" s="4"/>
      <c r="F295" s="4"/>
      <c r="G295" s="4"/>
      <c r="H295" s="151"/>
      <c r="I295" s="4"/>
      <c r="J295" s="4"/>
      <c r="K295" s="4" t="s">
        <v>622</v>
      </c>
      <c r="L295" s="144">
        <v>44491.0</v>
      </c>
      <c r="M295" s="115">
        <v>0.47908564814814814</v>
      </c>
      <c r="N295" s="4"/>
      <c r="O295" s="4"/>
      <c r="P295" s="132"/>
      <c r="Q295" s="4"/>
      <c r="R295" s="128">
        <f t="shared" si="1"/>
        <v>0</v>
      </c>
      <c r="S295" s="83" t="str">
        <f t="shared" si="2"/>
        <v>FLE468__44491_0.257361111111111</v>
      </c>
      <c r="T295" s="4" t="s">
        <v>2523</v>
      </c>
      <c r="U295" s="83" t="str">
        <f t="shared" si="3"/>
        <v>FLE585</v>
      </c>
      <c r="V295" s="216" t="b">
        <f t="shared" si="4"/>
        <v>0</v>
      </c>
      <c r="W295" s="83" t="str">
        <f t="shared" si="5"/>
        <v/>
      </c>
    </row>
    <row r="296">
      <c r="A296" s="4" t="s">
        <v>863</v>
      </c>
      <c r="B296" s="144">
        <v>44491.0</v>
      </c>
      <c r="C296" s="115">
        <v>0.2570601851851852</v>
      </c>
      <c r="D296" s="4"/>
      <c r="E296" s="4"/>
      <c r="F296" s="4"/>
      <c r="G296" s="4"/>
      <c r="H296" s="151"/>
      <c r="I296" s="4"/>
      <c r="J296" s="4"/>
      <c r="K296" s="4" t="s">
        <v>622</v>
      </c>
      <c r="L296" s="144">
        <v>44491.0</v>
      </c>
      <c r="M296" s="115">
        <v>0.47908564814814814</v>
      </c>
      <c r="N296" s="4"/>
      <c r="O296" s="4"/>
      <c r="P296" s="132"/>
      <c r="Q296" s="4"/>
      <c r="R296" s="128">
        <f t="shared" si="1"/>
        <v>0</v>
      </c>
      <c r="S296" s="83" t="str">
        <f t="shared" si="2"/>
        <v>FLE451__44491_0.257060185185185</v>
      </c>
      <c r="T296" s="4" t="s">
        <v>2524</v>
      </c>
      <c r="U296" s="83" t="str">
        <f t="shared" si="3"/>
        <v>FLE587</v>
      </c>
      <c r="V296" s="216" t="b">
        <f t="shared" si="4"/>
        <v>0</v>
      </c>
      <c r="W296" s="83" t="str">
        <f t="shared" si="5"/>
        <v/>
      </c>
    </row>
    <row r="297">
      <c r="A297" s="4" t="s">
        <v>861</v>
      </c>
      <c r="B297" s="144">
        <v>44491.0</v>
      </c>
      <c r="C297" s="115">
        <v>0.2560648148148148</v>
      </c>
      <c r="D297" s="4"/>
      <c r="E297" s="4"/>
      <c r="F297" s="4"/>
      <c r="G297" s="4"/>
      <c r="H297" s="151"/>
      <c r="I297" s="4"/>
      <c r="J297" s="4"/>
      <c r="K297" s="4" t="s">
        <v>622</v>
      </c>
      <c r="L297" s="144">
        <v>44491.0</v>
      </c>
      <c r="M297" s="115">
        <v>0.47908564814814814</v>
      </c>
      <c r="N297" s="4"/>
      <c r="O297" s="4"/>
      <c r="P297" s="132"/>
      <c r="Q297" s="4"/>
      <c r="R297" s="128">
        <f t="shared" si="1"/>
        <v>0</v>
      </c>
      <c r="S297" s="83" t="str">
        <f t="shared" si="2"/>
        <v>FLE647__44491_0.256064814814815</v>
      </c>
      <c r="T297" s="4" t="s">
        <v>2525</v>
      </c>
      <c r="U297" s="83" t="str">
        <f t="shared" si="3"/>
        <v>FLE588</v>
      </c>
      <c r="V297" s="216" t="b">
        <f t="shared" si="4"/>
        <v>0</v>
      </c>
      <c r="W297" s="83" t="str">
        <f t="shared" si="5"/>
        <v/>
      </c>
    </row>
    <row r="298">
      <c r="A298" s="4" t="s">
        <v>859</v>
      </c>
      <c r="B298" s="144">
        <v>44490.0</v>
      </c>
      <c r="C298" s="115">
        <v>0.5891435185185185</v>
      </c>
      <c r="D298" s="4"/>
      <c r="E298" s="4"/>
      <c r="F298" s="4"/>
      <c r="G298" s="4"/>
      <c r="H298" s="151"/>
      <c r="I298" s="4"/>
      <c r="J298" s="4"/>
      <c r="K298" s="4" t="s">
        <v>271</v>
      </c>
      <c r="L298" s="4"/>
      <c r="M298" s="4"/>
      <c r="N298" s="4"/>
      <c r="O298" s="4"/>
      <c r="P298" s="132"/>
      <c r="Q298" s="4"/>
      <c r="R298" s="128">
        <f t="shared" si="1"/>
        <v>0</v>
      </c>
      <c r="S298" s="83" t="str">
        <f t="shared" si="2"/>
        <v>Testhh__44490_0.589143518518519</v>
      </c>
      <c r="T298" s="4" t="s">
        <v>2526</v>
      </c>
      <c r="U298" s="83" t="str">
        <f t="shared" si="3"/>
        <v>FLE590</v>
      </c>
      <c r="V298" s="216" t="b">
        <f t="shared" si="4"/>
        <v>0</v>
      </c>
      <c r="W298" s="83" t="str">
        <f t="shared" si="5"/>
        <v/>
      </c>
    </row>
    <row r="299">
      <c r="A299" s="4" t="s">
        <v>851</v>
      </c>
      <c r="B299" s="144">
        <v>44490.0</v>
      </c>
      <c r="C299" s="115">
        <v>0.49234953703703704</v>
      </c>
      <c r="D299" s="4"/>
      <c r="E299" s="4"/>
      <c r="F299" s="4"/>
      <c r="G299" s="4"/>
      <c r="H299" s="151"/>
      <c r="I299" s="4"/>
      <c r="J299" s="4"/>
      <c r="K299" s="4" t="s">
        <v>622</v>
      </c>
      <c r="L299" s="144">
        <v>44491.0</v>
      </c>
      <c r="M299" s="115">
        <v>0.47908564814814814</v>
      </c>
      <c r="N299" s="4"/>
      <c r="O299" s="4"/>
      <c r="P299" s="132"/>
      <c r="Q299" s="4"/>
      <c r="R299" s="128">
        <f t="shared" si="1"/>
        <v>0</v>
      </c>
      <c r="S299" s="83" t="str">
        <f t="shared" si="2"/>
        <v>FLE593__44490_0.492349537037037</v>
      </c>
      <c r="T299" s="4" t="s">
        <v>2527</v>
      </c>
      <c r="U299" s="83" t="str">
        <f t="shared" si="3"/>
        <v>FLE592</v>
      </c>
      <c r="V299" s="216" t="b">
        <f t="shared" si="4"/>
        <v>0</v>
      </c>
      <c r="W299" s="83" t="str">
        <f t="shared" si="5"/>
        <v/>
      </c>
    </row>
    <row r="300">
      <c r="A300" s="4" t="s">
        <v>849</v>
      </c>
      <c r="B300" s="144">
        <v>44490.0</v>
      </c>
      <c r="C300" s="115">
        <v>0.3368055555555556</v>
      </c>
      <c r="D300" s="4"/>
      <c r="E300" s="4"/>
      <c r="F300" s="4"/>
      <c r="G300" s="4"/>
      <c r="H300" s="151"/>
      <c r="I300" s="4"/>
      <c r="J300" s="4"/>
      <c r="K300" s="4" t="s">
        <v>622</v>
      </c>
      <c r="L300" s="144">
        <v>44491.0</v>
      </c>
      <c r="M300" s="115">
        <v>0.47908564814814814</v>
      </c>
      <c r="N300" s="4"/>
      <c r="O300" s="4"/>
      <c r="P300" s="132"/>
      <c r="Q300" s="4"/>
      <c r="R300" s="128">
        <f t="shared" si="1"/>
        <v>0</v>
      </c>
      <c r="S300" s="83" t="str">
        <f t="shared" si="2"/>
        <v>FLE583__44490_0.336805555555556</v>
      </c>
      <c r="T300" s="4" t="s">
        <v>2528</v>
      </c>
      <c r="U300" s="83" t="str">
        <f t="shared" si="3"/>
        <v>FLE593</v>
      </c>
      <c r="V300" s="216" t="b">
        <f t="shared" si="4"/>
        <v>0</v>
      </c>
      <c r="W300" s="83" t="str">
        <f t="shared" si="5"/>
        <v/>
      </c>
    </row>
    <row r="301">
      <c r="A301" s="4" t="s">
        <v>847</v>
      </c>
      <c r="B301" s="144">
        <v>44490.0</v>
      </c>
      <c r="C301" s="115">
        <v>0.21784722222222222</v>
      </c>
      <c r="D301" s="4"/>
      <c r="E301" s="4"/>
      <c r="F301" s="4"/>
      <c r="G301" s="4"/>
      <c r="H301" s="151"/>
      <c r="I301" s="4"/>
      <c r="J301" s="4"/>
      <c r="K301" s="4" t="s">
        <v>622</v>
      </c>
      <c r="L301" s="144">
        <v>44490.0</v>
      </c>
      <c r="M301" s="115">
        <v>0.3804513888888889</v>
      </c>
      <c r="N301" s="4"/>
      <c r="O301" s="4"/>
      <c r="P301" s="132"/>
      <c r="Q301" s="4"/>
      <c r="R301" s="128">
        <f t="shared" si="1"/>
        <v>0</v>
      </c>
      <c r="S301" s="83" t="str">
        <f t="shared" si="2"/>
        <v>FLE560__44490_0.217847222222222</v>
      </c>
      <c r="T301" s="4" t="s">
        <v>2529</v>
      </c>
      <c r="U301" s="83" t="str">
        <f t="shared" si="3"/>
        <v>FLE594</v>
      </c>
      <c r="V301" s="216" t="b">
        <f t="shared" si="4"/>
        <v>0</v>
      </c>
      <c r="W301" s="83" t="str">
        <f t="shared" si="5"/>
        <v/>
      </c>
    </row>
    <row r="302">
      <c r="A302" s="4" t="s">
        <v>845</v>
      </c>
      <c r="B302" s="144">
        <v>44490.0</v>
      </c>
      <c r="C302" s="115">
        <v>0.21657407407407409</v>
      </c>
      <c r="D302" s="4"/>
      <c r="E302" s="4"/>
      <c r="F302" s="4"/>
      <c r="G302" s="4"/>
      <c r="H302" s="151"/>
      <c r="I302" s="4"/>
      <c r="J302" s="4"/>
      <c r="K302" s="4" t="s">
        <v>622</v>
      </c>
      <c r="L302" s="144">
        <v>44490.0</v>
      </c>
      <c r="M302" s="115">
        <v>0.3804513888888889</v>
      </c>
      <c r="N302" s="4"/>
      <c r="O302" s="4"/>
      <c r="P302" s="132"/>
      <c r="Q302" s="4"/>
      <c r="R302" s="128">
        <f t="shared" si="1"/>
        <v>0</v>
      </c>
      <c r="S302" s="83" t="str">
        <f t="shared" si="2"/>
        <v>FLE578__44490_0.216574074074074</v>
      </c>
      <c r="T302" s="4" t="s">
        <v>2530</v>
      </c>
      <c r="U302" s="83" t="str">
        <f t="shared" si="3"/>
        <v>FLE599</v>
      </c>
      <c r="V302" s="216" t="b">
        <f t="shared" si="4"/>
        <v>0</v>
      </c>
      <c r="W302" s="83" t="str">
        <f t="shared" si="5"/>
        <v/>
      </c>
    </row>
    <row r="303">
      <c r="A303" s="4" t="s">
        <v>843</v>
      </c>
      <c r="B303" s="144">
        <v>44490.0</v>
      </c>
      <c r="C303" s="115">
        <v>0.21430555555555555</v>
      </c>
      <c r="D303" s="4"/>
      <c r="E303" s="4"/>
      <c r="F303" s="4"/>
      <c r="G303" s="4"/>
      <c r="H303" s="151"/>
      <c r="I303" s="4"/>
      <c r="J303" s="4"/>
      <c r="K303" s="4" t="s">
        <v>622</v>
      </c>
      <c r="L303" s="144">
        <v>44490.0</v>
      </c>
      <c r="M303" s="115">
        <v>0.3804513888888889</v>
      </c>
      <c r="N303" s="4"/>
      <c r="O303" s="4"/>
      <c r="P303" s="132"/>
      <c r="Q303" s="4"/>
      <c r="R303" s="128">
        <f t="shared" si="1"/>
        <v>0</v>
      </c>
      <c r="S303" s="83" t="str">
        <f t="shared" si="2"/>
        <v>FLE587__44490_0.214305555555556</v>
      </c>
      <c r="T303" s="4" t="s">
        <v>2531</v>
      </c>
      <c r="U303" s="83" t="str">
        <f t="shared" si="3"/>
        <v>Fle600</v>
      </c>
      <c r="V303" s="216" t="b">
        <f t="shared" si="4"/>
        <v>0</v>
      </c>
      <c r="W303" s="83" t="str">
        <f t="shared" si="5"/>
        <v/>
      </c>
    </row>
    <row r="304">
      <c r="A304" s="4" t="s">
        <v>841</v>
      </c>
      <c r="B304" s="144">
        <v>44490.0</v>
      </c>
      <c r="C304" s="115">
        <v>0.21386574074074075</v>
      </c>
      <c r="D304" s="4"/>
      <c r="E304" s="4"/>
      <c r="F304" s="4"/>
      <c r="G304" s="4"/>
      <c r="H304" s="151"/>
      <c r="I304" s="4"/>
      <c r="J304" s="4"/>
      <c r="K304" s="4" t="s">
        <v>622</v>
      </c>
      <c r="L304" s="144">
        <v>44490.0</v>
      </c>
      <c r="M304" s="115">
        <v>0.3804513888888889</v>
      </c>
      <c r="N304" s="4"/>
      <c r="O304" s="4"/>
      <c r="P304" s="132"/>
      <c r="Q304" s="4"/>
      <c r="R304" s="128">
        <f t="shared" si="1"/>
        <v>0</v>
      </c>
      <c r="S304" s="83" t="str">
        <f t="shared" si="2"/>
        <v>FLE566__44490_0.213865740740741</v>
      </c>
      <c r="T304" s="4" t="s">
        <v>2532</v>
      </c>
      <c r="U304" s="83" t="str">
        <f t="shared" si="3"/>
        <v>FLE601</v>
      </c>
      <c r="V304" s="216" t="b">
        <f t="shared" si="4"/>
        <v>1</v>
      </c>
      <c r="W304" s="83" t="str">
        <f t="shared" si="5"/>
        <v>FLE601</v>
      </c>
    </row>
    <row r="305">
      <c r="A305" s="4" t="s">
        <v>839</v>
      </c>
      <c r="B305" s="144">
        <v>44490.0</v>
      </c>
      <c r="C305" s="115">
        <v>0.21238425925925927</v>
      </c>
      <c r="D305" s="4"/>
      <c r="E305" s="4"/>
      <c r="F305" s="4"/>
      <c r="G305" s="4"/>
      <c r="H305" s="151"/>
      <c r="I305" s="4"/>
      <c r="J305" s="4"/>
      <c r="K305" s="4" t="s">
        <v>622</v>
      </c>
      <c r="L305" s="144">
        <v>44490.0</v>
      </c>
      <c r="M305" s="115">
        <v>0.3804513888888889</v>
      </c>
      <c r="N305" s="4"/>
      <c r="O305" s="4"/>
      <c r="P305" s="132"/>
      <c r="Q305" s="4"/>
      <c r="R305" s="128">
        <f t="shared" si="1"/>
        <v>0</v>
      </c>
      <c r="S305" s="83" t="str">
        <f t="shared" si="2"/>
        <v>FLE574__44490_0.212384259259259</v>
      </c>
      <c r="T305" s="4" t="s">
        <v>2533</v>
      </c>
      <c r="U305" s="83" t="str">
        <f t="shared" si="3"/>
        <v>FLE601</v>
      </c>
      <c r="V305" s="216" t="b">
        <f t="shared" si="4"/>
        <v>0</v>
      </c>
      <c r="W305" s="83" t="str">
        <f t="shared" si="5"/>
        <v/>
      </c>
    </row>
    <row r="306">
      <c r="A306" s="4" t="s">
        <v>2534</v>
      </c>
      <c r="B306" s="144">
        <v>44490.0</v>
      </c>
      <c r="C306" s="115">
        <v>0.21085648148148148</v>
      </c>
      <c r="D306" s="4"/>
      <c r="E306" s="4"/>
      <c r="F306" s="4"/>
      <c r="G306" s="4"/>
      <c r="H306" s="151"/>
      <c r="I306" s="4"/>
      <c r="J306" s="4"/>
      <c r="K306" s="4" t="s">
        <v>271</v>
      </c>
      <c r="L306" s="4"/>
      <c r="M306" s="4"/>
      <c r="N306" s="4"/>
      <c r="O306" s="4"/>
      <c r="P306" s="132"/>
      <c r="Q306" s="4"/>
      <c r="R306" s="128">
        <f t="shared" si="1"/>
        <v>0</v>
      </c>
      <c r="S306" s="83" t="str">
        <f t="shared" si="2"/>
        <v>Fle463__44490_0.210856481481481</v>
      </c>
      <c r="T306" s="4" t="s">
        <v>2535</v>
      </c>
      <c r="U306" s="83" t="str">
        <f t="shared" si="3"/>
        <v>FLE604</v>
      </c>
      <c r="V306" s="216" t="b">
        <f t="shared" si="4"/>
        <v>0</v>
      </c>
      <c r="W306" s="83" t="str">
        <f t="shared" si="5"/>
        <v/>
      </c>
    </row>
    <row r="307">
      <c r="A307" s="4" t="s">
        <v>828</v>
      </c>
      <c r="B307" s="144">
        <v>44489.0</v>
      </c>
      <c r="C307" s="115">
        <v>0.24443287037037037</v>
      </c>
      <c r="D307" s="4"/>
      <c r="E307" s="4"/>
      <c r="F307" s="4"/>
      <c r="G307" s="4"/>
      <c r="H307" s="151"/>
      <c r="I307" s="4"/>
      <c r="J307" s="4"/>
      <c r="K307" s="4" t="s">
        <v>622</v>
      </c>
      <c r="L307" s="144">
        <v>44489.0</v>
      </c>
      <c r="M307" s="115">
        <v>0.4132175925925926</v>
      </c>
      <c r="N307" s="4"/>
      <c r="O307" s="4"/>
      <c r="P307" s="132"/>
      <c r="Q307" s="4"/>
      <c r="R307" s="128">
        <f t="shared" si="1"/>
        <v>0</v>
      </c>
      <c r="S307" s="83" t="str">
        <f t="shared" si="2"/>
        <v>FLE580__44489_0.24443287037037</v>
      </c>
      <c r="T307" s="4" t="s">
        <v>2536</v>
      </c>
      <c r="U307" s="83" t="str">
        <f t="shared" si="3"/>
        <v>FLE605</v>
      </c>
      <c r="V307" s="216" t="b">
        <f t="shared" si="4"/>
        <v>0</v>
      </c>
      <c r="W307" s="83" t="str">
        <f t="shared" si="5"/>
        <v/>
      </c>
    </row>
    <row r="308">
      <c r="A308" s="4" t="s">
        <v>826</v>
      </c>
      <c r="B308" s="144">
        <v>44489.0</v>
      </c>
      <c r="C308" s="115">
        <v>0.23938657407407407</v>
      </c>
      <c r="D308" s="4"/>
      <c r="E308" s="4"/>
      <c r="F308" s="4"/>
      <c r="G308" s="4"/>
      <c r="H308" s="151"/>
      <c r="I308" s="4"/>
      <c r="J308" s="4"/>
      <c r="K308" s="4" t="s">
        <v>622</v>
      </c>
      <c r="L308" s="144">
        <v>44489.0</v>
      </c>
      <c r="M308" s="115">
        <v>0.4132175925925926</v>
      </c>
      <c r="N308" s="4"/>
      <c r="O308" s="4"/>
      <c r="P308" s="132"/>
      <c r="Q308" s="4"/>
      <c r="R308" s="128">
        <f t="shared" si="1"/>
        <v>0</v>
      </c>
      <c r="S308" s="83" t="str">
        <f t="shared" si="2"/>
        <v>FLE634__44489_0.239386574074074</v>
      </c>
      <c r="T308" s="4" t="s">
        <v>2537</v>
      </c>
      <c r="U308" s="83" t="str">
        <f t="shared" si="3"/>
        <v>FLE606</v>
      </c>
      <c r="V308" s="216" t="b">
        <f t="shared" si="4"/>
        <v>0</v>
      </c>
      <c r="W308" s="83" t="str">
        <f t="shared" si="5"/>
        <v/>
      </c>
    </row>
    <row r="309">
      <c r="A309" s="4" t="s">
        <v>824</v>
      </c>
      <c r="B309" s="144">
        <v>44489.0</v>
      </c>
      <c r="C309" s="115">
        <v>0.2387037037037037</v>
      </c>
      <c r="D309" s="4"/>
      <c r="E309" s="4"/>
      <c r="F309" s="4"/>
      <c r="G309" s="4"/>
      <c r="H309" s="151"/>
      <c r="I309" s="4"/>
      <c r="J309" s="4"/>
      <c r="K309" s="4" t="s">
        <v>622</v>
      </c>
      <c r="L309" s="144">
        <v>44489.0</v>
      </c>
      <c r="M309" s="115">
        <v>0.4132175925925926</v>
      </c>
      <c r="N309" s="4"/>
      <c r="O309" s="4"/>
      <c r="P309" s="132"/>
      <c r="Q309" s="4"/>
      <c r="R309" s="128">
        <f t="shared" si="1"/>
        <v>0</v>
      </c>
      <c r="S309" s="83" t="str">
        <f t="shared" si="2"/>
        <v>FLE575__44489_0.238703703703704</v>
      </c>
      <c r="T309" s="4" t="s">
        <v>2538</v>
      </c>
      <c r="U309" s="83" t="str">
        <f t="shared" si="3"/>
        <v>FLE607</v>
      </c>
      <c r="V309" s="216" t="b">
        <f t="shared" si="4"/>
        <v>0</v>
      </c>
      <c r="W309" s="83" t="str">
        <f t="shared" si="5"/>
        <v/>
      </c>
    </row>
    <row r="310">
      <c r="A310" s="4" t="s">
        <v>819</v>
      </c>
      <c r="B310" s="144">
        <v>44489.0</v>
      </c>
      <c r="C310" s="115">
        <v>0.2300347222222222</v>
      </c>
      <c r="D310" s="4"/>
      <c r="E310" s="4"/>
      <c r="F310" s="4"/>
      <c r="G310" s="4"/>
      <c r="H310" s="151"/>
      <c r="I310" s="4"/>
      <c r="J310" s="4"/>
      <c r="K310" s="4" t="s">
        <v>622</v>
      </c>
      <c r="L310" s="144">
        <v>44489.0</v>
      </c>
      <c r="M310" s="115">
        <v>0.4132175925925926</v>
      </c>
      <c r="N310" s="4"/>
      <c r="O310" s="4"/>
      <c r="P310" s="132"/>
      <c r="Q310" s="4"/>
      <c r="R310" s="128">
        <f t="shared" si="1"/>
        <v>0</v>
      </c>
      <c r="S310" s="83" t="str">
        <f t="shared" si="2"/>
        <v>FLE572__44489_0.230034722222222</v>
      </c>
      <c r="T310" s="4" t="s">
        <v>2539</v>
      </c>
      <c r="U310" s="83" t="str">
        <f t="shared" si="3"/>
        <v>FLE608</v>
      </c>
      <c r="V310" s="216" t="b">
        <f t="shared" si="4"/>
        <v>0</v>
      </c>
      <c r="W310" s="83" t="str">
        <f t="shared" si="5"/>
        <v/>
      </c>
    </row>
    <row r="311">
      <c r="A311" s="4" t="s">
        <v>817</v>
      </c>
      <c r="B311" s="144">
        <v>44489.0</v>
      </c>
      <c r="C311" s="115">
        <v>0.22885416666666666</v>
      </c>
      <c r="D311" s="4"/>
      <c r="E311" s="4"/>
      <c r="F311" s="4"/>
      <c r="G311" s="4"/>
      <c r="H311" s="151"/>
      <c r="I311" s="4"/>
      <c r="J311" s="4"/>
      <c r="K311" s="4" t="s">
        <v>622</v>
      </c>
      <c r="L311" s="144">
        <v>44489.0</v>
      </c>
      <c r="M311" s="115">
        <v>0.4132175925925926</v>
      </c>
      <c r="N311" s="4"/>
      <c r="O311" s="4"/>
      <c r="P311" s="132"/>
      <c r="Q311" s="4"/>
      <c r="R311" s="128">
        <f t="shared" si="1"/>
        <v>0</v>
      </c>
      <c r="S311" s="83" t="str">
        <f t="shared" si="2"/>
        <v>FLE588__44489_0.228854166666667</v>
      </c>
      <c r="T311" s="4" t="s">
        <v>2540</v>
      </c>
      <c r="U311" s="83" t="str">
        <f t="shared" si="3"/>
        <v>FLE609</v>
      </c>
      <c r="V311" s="216" t="b">
        <f t="shared" si="4"/>
        <v>0</v>
      </c>
      <c r="W311" s="83" t="str">
        <f t="shared" si="5"/>
        <v/>
      </c>
    </row>
    <row r="312">
      <c r="A312" s="4" t="s">
        <v>2541</v>
      </c>
      <c r="B312" s="144">
        <v>44489.0</v>
      </c>
      <c r="C312" s="115">
        <v>0.22114583333333335</v>
      </c>
      <c r="D312" s="4"/>
      <c r="E312" s="4"/>
      <c r="F312" s="4"/>
      <c r="G312" s="4"/>
      <c r="H312" s="151"/>
      <c r="I312" s="4"/>
      <c r="J312" s="4"/>
      <c r="K312" s="4" t="s">
        <v>271</v>
      </c>
      <c r="L312" s="4"/>
      <c r="M312" s="4"/>
      <c r="N312" s="4"/>
      <c r="O312" s="4"/>
      <c r="P312" s="132"/>
      <c r="Q312" s="4"/>
      <c r="R312" s="128">
        <f t="shared" si="1"/>
        <v>0</v>
      </c>
      <c r="S312" s="83" t="str">
        <f t="shared" si="2"/>
        <v>Fle600__44489_0.221145833333333</v>
      </c>
      <c r="T312" s="4" t="s">
        <v>2542</v>
      </c>
      <c r="U312" s="83" t="str">
        <f t="shared" si="3"/>
        <v>Fle609</v>
      </c>
      <c r="V312" s="216" t="b">
        <f t="shared" si="4"/>
        <v>0</v>
      </c>
      <c r="W312" s="83" t="str">
        <f t="shared" si="5"/>
        <v/>
      </c>
    </row>
    <row r="313">
      <c r="A313" s="4" t="s">
        <v>812</v>
      </c>
      <c r="B313" s="144">
        <v>44489.0</v>
      </c>
      <c r="C313" s="115">
        <v>0.2208101851851852</v>
      </c>
      <c r="D313" s="4"/>
      <c r="E313" s="4"/>
      <c r="F313" s="4"/>
      <c r="G313" s="4"/>
      <c r="H313" s="151"/>
      <c r="I313" s="4"/>
      <c r="J313" s="4"/>
      <c r="K313" s="4" t="s">
        <v>622</v>
      </c>
      <c r="L313" s="144">
        <v>44489.0</v>
      </c>
      <c r="M313" s="115">
        <v>0.4132175925925926</v>
      </c>
      <c r="N313" s="4"/>
      <c r="O313" s="4"/>
      <c r="P313" s="132"/>
      <c r="Q313" s="4"/>
      <c r="R313" s="128">
        <f t="shared" si="1"/>
        <v>0</v>
      </c>
      <c r="S313" s="83" t="str">
        <f t="shared" si="2"/>
        <v>FLE590__44489_0.220810185185185</v>
      </c>
      <c r="T313" s="4" t="s">
        <v>2543</v>
      </c>
      <c r="U313" s="83" t="str">
        <f t="shared" si="3"/>
        <v>FLE610</v>
      </c>
      <c r="V313" s="216" t="b">
        <f t="shared" si="4"/>
        <v>0</v>
      </c>
      <c r="W313" s="83" t="str">
        <f t="shared" si="5"/>
        <v/>
      </c>
    </row>
    <row r="314">
      <c r="A314" s="4" t="s">
        <v>810</v>
      </c>
      <c r="B314" s="144">
        <v>44489.0</v>
      </c>
      <c r="C314" s="115">
        <v>0.2202662037037037</v>
      </c>
      <c r="D314" s="4"/>
      <c r="E314" s="4"/>
      <c r="F314" s="4"/>
      <c r="G314" s="4"/>
      <c r="H314" s="151"/>
      <c r="I314" s="4"/>
      <c r="J314" s="4"/>
      <c r="K314" s="4" t="s">
        <v>622</v>
      </c>
      <c r="L314" s="144">
        <v>44489.0</v>
      </c>
      <c r="M314" s="115">
        <v>0.4132175925925926</v>
      </c>
      <c r="N314" s="4"/>
      <c r="O314" s="4"/>
      <c r="P314" s="132"/>
      <c r="Q314" s="4"/>
      <c r="R314" s="128">
        <f t="shared" si="1"/>
        <v>0</v>
      </c>
      <c r="S314" s="83" t="str">
        <f t="shared" si="2"/>
        <v>FLE461__44489_0.220266203703704</v>
      </c>
      <c r="T314" s="4" t="s">
        <v>2544</v>
      </c>
      <c r="U314" s="83" t="str">
        <f t="shared" si="3"/>
        <v>FLE612</v>
      </c>
      <c r="V314" s="216" t="b">
        <f t="shared" si="4"/>
        <v>0</v>
      </c>
      <c r="W314" s="83" t="str">
        <f t="shared" si="5"/>
        <v/>
      </c>
    </row>
    <row r="315">
      <c r="A315" s="4" t="s">
        <v>808</v>
      </c>
      <c r="B315" s="144">
        <v>44489.0</v>
      </c>
      <c r="C315" s="115">
        <v>0.1784837962962963</v>
      </c>
      <c r="D315" s="4"/>
      <c r="E315" s="4"/>
      <c r="F315" s="4"/>
      <c r="G315" s="4"/>
      <c r="H315" s="151"/>
      <c r="I315" s="4"/>
      <c r="J315" s="4"/>
      <c r="K315" s="4" t="s">
        <v>622</v>
      </c>
      <c r="L315" s="144">
        <v>44489.0</v>
      </c>
      <c r="M315" s="115">
        <v>0.4132175925925926</v>
      </c>
      <c r="N315" s="4"/>
      <c r="O315" s="4"/>
      <c r="P315" s="132"/>
      <c r="Q315" s="4"/>
      <c r="R315" s="128">
        <f t="shared" si="1"/>
        <v>0</v>
      </c>
      <c r="S315" s="83" t="str">
        <f t="shared" si="2"/>
        <v>FLE644__44489_0.178483796296296</v>
      </c>
      <c r="T315" s="4" t="s">
        <v>2545</v>
      </c>
      <c r="U315" s="83" t="str">
        <f t="shared" si="3"/>
        <v>FLE613</v>
      </c>
      <c r="V315" s="216" t="b">
        <f t="shared" si="4"/>
        <v>0</v>
      </c>
      <c r="W315" s="83" t="str">
        <f t="shared" si="5"/>
        <v/>
      </c>
    </row>
    <row r="316">
      <c r="A316" s="4" t="s">
        <v>806</v>
      </c>
      <c r="B316" s="144">
        <v>44489.0</v>
      </c>
      <c r="C316" s="115">
        <v>0.17733796296296298</v>
      </c>
      <c r="D316" s="4"/>
      <c r="E316" s="4"/>
      <c r="F316" s="4"/>
      <c r="G316" s="4"/>
      <c r="H316" s="151"/>
      <c r="I316" s="4"/>
      <c r="J316" s="4"/>
      <c r="K316" s="4" t="s">
        <v>622</v>
      </c>
      <c r="L316" s="144">
        <v>44489.0</v>
      </c>
      <c r="M316" s="115">
        <v>0.4132175925925926</v>
      </c>
      <c r="N316" s="4"/>
      <c r="O316" s="4"/>
      <c r="P316" s="132"/>
      <c r="Q316" s="4"/>
      <c r="R316" s="128">
        <f t="shared" si="1"/>
        <v>0</v>
      </c>
      <c r="S316" s="83" t="str">
        <f t="shared" si="2"/>
        <v>FLE738__44489_0.177337962962963</v>
      </c>
      <c r="T316" s="4" t="s">
        <v>2546</v>
      </c>
      <c r="U316" s="83" t="str">
        <f t="shared" si="3"/>
        <v>FLE614</v>
      </c>
      <c r="V316" s="216" t="b">
        <f t="shared" si="4"/>
        <v>0</v>
      </c>
      <c r="W316" s="83" t="str">
        <f t="shared" si="5"/>
        <v/>
      </c>
    </row>
    <row r="317">
      <c r="A317" s="4" t="s">
        <v>804</v>
      </c>
      <c r="B317" s="144">
        <v>44489.0</v>
      </c>
      <c r="C317" s="115">
        <v>0.17399305555555555</v>
      </c>
      <c r="D317" s="4"/>
      <c r="E317" s="4"/>
      <c r="F317" s="4"/>
      <c r="G317" s="4"/>
      <c r="H317" s="151"/>
      <c r="I317" s="4"/>
      <c r="J317" s="4"/>
      <c r="K317" s="4" t="s">
        <v>622</v>
      </c>
      <c r="L317" s="144">
        <v>44489.0</v>
      </c>
      <c r="M317" s="115">
        <v>0.4132175925925926</v>
      </c>
      <c r="N317" s="4"/>
      <c r="O317" s="4"/>
      <c r="P317" s="132"/>
      <c r="Q317" s="4"/>
      <c r="R317" s="128">
        <f t="shared" si="1"/>
        <v>0</v>
      </c>
      <c r="S317" s="83" t="str">
        <f t="shared" si="2"/>
        <v>FLE570__44489_0.173993055555556</v>
      </c>
      <c r="T317" s="4" t="s">
        <v>2547</v>
      </c>
      <c r="U317" s="83" t="str">
        <f t="shared" si="3"/>
        <v>FLE615</v>
      </c>
      <c r="V317" s="216" t="b">
        <f t="shared" si="4"/>
        <v>0</v>
      </c>
      <c r="W317" s="83" t="str">
        <f t="shared" si="5"/>
        <v/>
      </c>
    </row>
    <row r="318">
      <c r="A318" s="4" t="s">
        <v>802</v>
      </c>
      <c r="B318" s="144">
        <v>44489.0</v>
      </c>
      <c r="C318" s="115">
        <v>0.1726273148148148</v>
      </c>
      <c r="D318" s="4"/>
      <c r="E318" s="4"/>
      <c r="F318" s="4"/>
      <c r="G318" s="4"/>
      <c r="H318" s="151"/>
      <c r="I318" s="4"/>
      <c r="J318" s="4"/>
      <c r="K318" s="4" t="s">
        <v>622</v>
      </c>
      <c r="L318" s="144">
        <v>44489.0</v>
      </c>
      <c r="M318" s="115">
        <v>0.4132175925925926</v>
      </c>
      <c r="N318" s="4"/>
      <c r="O318" s="4"/>
      <c r="P318" s="132"/>
      <c r="Q318" s="4"/>
      <c r="R318" s="128">
        <f t="shared" si="1"/>
        <v>0</v>
      </c>
      <c r="S318" s="83" t="str">
        <f t="shared" si="2"/>
        <v>FLE646__44489_0.172627314814815</v>
      </c>
      <c r="T318" s="4" t="s">
        <v>2548</v>
      </c>
      <c r="U318" s="83" t="str">
        <f t="shared" si="3"/>
        <v>Fle616</v>
      </c>
      <c r="V318" s="216" t="b">
        <f t="shared" si="4"/>
        <v>0</v>
      </c>
      <c r="W318" s="83" t="str">
        <f t="shared" si="5"/>
        <v/>
      </c>
    </row>
    <row r="319">
      <c r="A319" s="4" t="s">
        <v>800</v>
      </c>
      <c r="B319" s="144">
        <v>44489.0</v>
      </c>
      <c r="C319" s="115">
        <v>0.17224537037037038</v>
      </c>
      <c r="D319" s="4"/>
      <c r="E319" s="4"/>
      <c r="F319" s="4"/>
      <c r="G319" s="4"/>
      <c r="H319" s="151"/>
      <c r="I319" s="4"/>
      <c r="J319" s="4"/>
      <c r="K319" s="4" t="s">
        <v>622</v>
      </c>
      <c r="L319" s="144">
        <v>44489.0</v>
      </c>
      <c r="M319" s="115">
        <v>0.4132175925925926</v>
      </c>
      <c r="N319" s="4"/>
      <c r="O319" s="4"/>
      <c r="P319" s="132"/>
      <c r="Q319" s="4"/>
      <c r="R319" s="128">
        <f t="shared" si="1"/>
        <v>0</v>
      </c>
      <c r="S319" s="83" t="str">
        <f t="shared" si="2"/>
        <v>FLE567__44489_0.17224537037037</v>
      </c>
      <c r="T319" s="4" t="s">
        <v>2549</v>
      </c>
      <c r="U319" s="83" t="str">
        <f t="shared" si="3"/>
        <v>FLE617</v>
      </c>
      <c r="V319" s="216" t="b">
        <f t="shared" si="4"/>
        <v>0</v>
      </c>
      <c r="W319" s="83" t="str">
        <f t="shared" si="5"/>
        <v/>
      </c>
    </row>
    <row r="320">
      <c r="A320" s="4" t="s">
        <v>798</v>
      </c>
      <c r="B320" s="144">
        <v>44489.0</v>
      </c>
      <c r="C320" s="115">
        <v>0.1699074074074074</v>
      </c>
      <c r="D320" s="4"/>
      <c r="E320" s="4"/>
      <c r="F320" s="4"/>
      <c r="G320" s="4"/>
      <c r="H320" s="151"/>
      <c r="I320" s="4"/>
      <c r="J320" s="4"/>
      <c r="K320" s="4" t="s">
        <v>622</v>
      </c>
      <c r="L320" s="144">
        <v>44489.0</v>
      </c>
      <c r="M320" s="115">
        <v>0.4132175925925926</v>
      </c>
      <c r="N320" s="4"/>
      <c r="O320" s="4"/>
      <c r="P320" s="132"/>
      <c r="Q320" s="4"/>
      <c r="R320" s="128">
        <f t="shared" si="1"/>
        <v>0</v>
      </c>
      <c r="S320" s="83" t="str">
        <f t="shared" si="2"/>
        <v>FLE531__44489_0.169907407407407</v>
      </c>
      <c r="T320" s="4" t="s">
        <v>2550</v>
      </c>
      <c r="U320" s="83" t="str">
        <f t="shared" si="3"/>
        <v>FLE620</v>
      </c>
      <c r="V320" s="216" t="b">
        <f t="shared" si="4"/>
        <v>0</v>
      </c>
      <c r="W320" s="83" t="str">
        <f t="shared" si="5"/>
        <v/>
      </c>
    </row>
    <row r="321">
      <c r="A321" s="4" t="s">
        <v>795</v>
      </c>
      <c r="B321" s="144">
        <v>44489.0</v>
      </c>
      <c r="C321" s="115">
        <v>0.1696527777777778</v>
      </c>
      <c r="D321" s="4"/>
      <c r="E321" s="4"/>
      <c r="F321" s="4"/>
      <c r="G321" s="4"/>
      <c r="H321" s="151"/>
      <c r="I321" s="4"/>
      <c r="J321" s="4"/>
      <c r="K321" s="4" t="s">
        <v>622</v>
      </c>
      <c r="L321" s="144">
        <v>44489.0</v>
      </c>
      <c r="M321" s="115">
        <v>0.4132175925925926</v>
      </c>
      <c r="N321" s="4"/>
      <c r="O321" s="4"/>
      <c r="P321" s="132"/>
      <c r="Q321" s="4"/>
      <c r="R321" s="128">
        <f t="shared" si="1"/>
        <v>0</v>
      </c>
      <c r="S321" s="83" t="str">
        <f t="shared" si="2"/>
        <v>FLE606__44489_0.169652777777778</v>
      </c>
      <c r="T321" s="4" t="s">
        <v>2551</v>
      </c>
      <c r="U321" s="83" t="str">
        <f t="shared" si="3"/>
        <v>FLE621</v>
      </c>
      <c r="V321" s="216" t="b">
        <f t="shared" si="4"/>
        <v>0</v>
      </c>
      <c r="W321" s="83" t="str">
        <f t="shared" si="5"/>
        <v/>
      </c>
    </row>
    <row r="322">
      <c r="A322" s="4" t="s">
        <v>793</v>
      </c>
      <c r="B322" s="144">
        <v>44488.0</v>
      </c>
      <c r="C322" s="115">
        <v>0.5106712962962963</v>
      </c>
      <c r="D322" s="4"/>
      <c r="E322" s="4"/>
      <c r="F322" s="4"/>
      <c r="G322" s="4"/>
      <c r="H322" s="151"/>
      <c r="I322" s="4"/>
      <c r="J322" s="4"/>
      <c r="K322" s="4" t="s">
        <v>622</v>
      </c>
      <c r="L322" s="144">
        <v>44490.0</v>
      </c>
      <c r="M322" s="115">
        <v>0.3804513888888889</v>
      </c>
      <c r="N322" s="4"/>
      <c r="O322" s="4"/>
      <c r="P322" s="132"/>
      <c r="Q322" s="4"/>
      <c r="R322" s="128">
        <f t="shared" si="1"/>
        <v>0</v>
      </c>
      <c r="S322" s="83" t="str">
        <f t="shared" si="2"/>
        <v>FLE648__44488_0.510671296296296</v>
      </c>
      <c r="T322" s="4" t="s">
        <v>2552</v>
      </c>
      <c r="U322" s="83" t="str">
        <f t="shared" si="3"/>
        <v>FLE622</v>
      </c>
      <c r="V322" s="216" t="b">
        <f t="shared" si="4"/>
        <v>0</v>
      </c>
      <c r="W322" s="83" t="str">
        <f t="shared" si="5"/>
        <v/>
      </c>
    </row>
    <row r="323">
      <c r="A323" s="4" t="s">
        <v>791</v>
      </c>
      <c r="B323" s="144">
        <v>44488.0</v>
      </c>
      <c r="C323" s="115">
        <v>0.5078587962962963</v>
      </c>
      <c r="D323" s="4"/>
      <c r="E323" s="4"/>
      <c r="F323" s="4"/>
      <c r="G323" s="4"/>
      <c r="H323" s="151"/>
      <c r="I323" s="4"/>
      <c r="J323" s="4"/>
      <c r="K323" s="4" t="s">
        <v>622</v>
      </c>
      <c r="L323" s="144">
        <v>44490.0</v>
      </c>
      <c r="M323" s="115">
        <v>0.3804513888888889</v>
      </c>
      <c r="N323" s="4"/>
      <c r="O323" s="4"/>
      <c r="P323" s="132"/>
      <c r="Q323" s="4"/>
      <c r="R323" s="128">
        <f t="shared" si="1"/>
        <v>0</v>
      </c>
      <c r="S323" s="83" t="str">
        <f t="shared" si="2"/>
        <v>FLE641__44488_0.507858796296296</v>
      </c>
      <c r="T323" s="4" t="s">
        <v>2553</v>
      </c>
      <c r="U323" s="83" t="str">
        <f t="shared" si="3"/>
        <v>FLE623</v>
      </c>
      <c r="V323" s="216" t="b">
        <f t="shared" si="4"/>
        <v>0</v>
      </c>
      <c r="W323" s="83" t="str">
        <f t="shared" si="5"/>
        <v/>
      </c>
    </row>
    <row r="324">
      <c r="A324" s="4" t="s">
        <v>777</v>
      </c>
      <c r="B324" s="144">
        <v>44488.0</v>
      </c>
      <c r="C324" s="115">
        <v>0.38090277777777776</v>
      </c>
      <c r="D324" s="4"/>
      <c r="E324" s="4"/>
      <c r="F324" s="4"/>
      <c r="G324" s="4"/>
      <c r="H324" s="151"/>
      <c r="I324" s="4"/>
      <c r="J324" s="4"/>
      <c r="K324" s="4" t="s">
        <v>622</v>
      </c>
      <c r="L324" s="144">
        <v>44489.0</v>
      </c>
      <c r="M324" s="115">
        <v>0.4132175925925926</v>
      </c>
      <c r="N324" s="4"/>
      <c r="O324" s="4"/>
      <c r="P324" s="132"/>
      <c r="Q324" s="4"/>
      <c r="R324" s="128">
        <f t="shared" si="1"/>
        <v>0</v>
      </c>
      <c r="S324" s="83" t="str">
        <f t="shared" si="2"/>
        <v>FLE613__44488_0.380902777777778</v>
      </c>
      <c r="T324" s="4" t="s">
        <v>2554</v>
      </c>
      <c r="U324" s="83" t="str">
        <f t="shared" si="3"/>
        <v>FLE624</v>
      </c>
      <c r="V324" s="216" t="b">
        <f t="shared" si="4"/>
        <v>0</v>
      </c>
      <c r="W324" s="83" t="str">
        <f t="shared" si="5"/>
        <v/>
      </c>
    </row>
    <row r="325">
      <c r="A325" s="4" t="s">
        <v>754</v>
      </c>
      <c r="B325" s="144">
        <v>44488.0</v>
      </c>
      <c r="C325" s="115">
        <v>0.32796296296296296</v>
      </c>
      <c r="D325" s="4"/>
      <c r="E325" s="4"/>
      <c r="F325" s="4"/>
      <c r="G325" s="4"/>
      <c r="H325" s="151"/>
      <c r="I325" s="4"/>
      <c r="J325" s="4"/>
      <c r="K325" s="4" t="s">
        <v>622</v>
      </c>
      <c r="L325" s="144">
        <v>44489.0</v>
      </c>
      <c r="M325" s="115">
        <v>0.4132175925925926</v>
      </c>
      <c r="N325" s="4"/>
      <c r="O325" s="4"/>
      <c r="P325" s="132"/>
      <c r="Q325" s="4"/>
      <c r="R325" s="128">
        <f t="shared" si="1"/>
        <v>0</v>
      </c>
      <c r="S325" s="83" t="str">
        <f t="shared" si="2"/>
        <v>FLE500__44488_0.327962962962963</v>
      </c>
      <c r="T325" s="4" t="s">
        <v>2555</v>
      </c>
      <c r="U325" s="83" t="str">
        <f t="shared" si="3"/>
        <v>FLE626</v>
      </c>
      <c r="V325" s="216" t="b">
        <f t="shared" si="4"/>
        <v>0</v>
      </c>
      <c r="W325" s="83" t="str">
        <f t="shared" si="5"/>
        <v/>
      </c>
    </row>
    <row r="326">
      <c r="A326" s="4" t="s">
        <v>752</v>
      </c>
      <c r="B326" s="144">
        <v>44488.0</v>
      </c>
      <c r="C326" s="115">
        <v>0.29863425925925924</v>
      </c>
      <c r="D326" s="4"/>
      <c r="E326" s="4"/>
      <c r="F326" s="4"/>
      <c r="G326" s="4"/>
      <c r="H326" s="151"/>
      <c r="I326" s="4"/>
      <c r="J326" s="4"/>
      <c r="K326" s="4" t="s">
        <v>622</v>
      </c>
      <c r="L326" s="144">
        <v>44489.0</v>
      </c>
      <c r="M326" s="115">
        <v>0.4132175925925926</v>
      </c>
      <c r="N326" s="4"/>
      <c r="O326" s="4"/>
      <c r="P326" s="132"/>
      <c r="Q326" s="4"/>
      <c r="R326" s="128">
        <f t="shared" si="1"/>
        <v>0</v>
      </c>
      <c r="S326" s="83" t="str">
        <f t="shared" si="2"/>
        <v>FLE739__44488_0.298634259259259</v>
      </c>
      <c r="T326" s="4" t="s">
        <v>2556</v>
      </c>
      <c r="U326" s="83" t="str">
        <f t="shared" si="3"/>
        <v>FLE628</v>
      </c>
      <c r="V326" s="216" t="b">
        <f t="shared" si="4"/>
        <v>0</v>
      </c>
      <c r="W326" s="83" t="str">
        <f t="shared" si="5"/>
        <v/>
      </c>
    </row>
    <row r="327">
      <c r="A327" s="4" t="s">
        <v>750</v>
      </c>
      <c r="B327" s="144">
        <v>44488.0</v>
      </c>
      <c r="C327" s="115">
        <v>0.29649305555555555</v>
      </c>
      <c r="D327" s="4"/>
      <c r="E327" s="4"/>
      <c r="F327" s="4"/>
      <c r="G327" s="4"/>
      <c r="H327" s="151"/>
      <c r="I327" s="4"/>
      <c r="J327" s="4"/>
      <c r="K327" s="4" t="s">
        <v>622</v>
      </c>
      <c r="L327" s="144">
        <v>44489.0</v>
      </c>
      <c r="M327" s="115">
        <v>0.4132175925925926</v>
      </c>
      <c r="N327" s="4"/>
      <c r="O327" s="4"/>
      <c r="P327" s="132"/>
      <c r="Q327" s="4"/>
      <c r="R327" s="128">
        <f t="shared" si="1"/>
        <v>0</v>
      </c>
      <c r="S327" s="83" t="str">
        <f t="shared" si="2"/>
        <v>FLE676__44488_0.296493055555556</v>
      </c>
      <c r="T327" s="4" t="s">
        <v>2557</v>
      </c>
      <c r="U327" s="83" t="str">
        <f t="shared" si="3"/>
        <v>FLE630</v>
      </c>
      <c r="V327" s="216" t="b">
        <f t="shared" si="4"/>
        <v>0</v>
      </c>
      <c r="W327" s="83" t="str">
        <f t="shared" si="5"/>
        <v/>
      </c>
    </row>
    <row r="328">
      <c r="A328" s="4" t="s">
        <v>748</v>
      </c>
      <c r="B328" s="144">
        <v>44488.0</v>
      </c>
      <c r="C328" s="115">
        <v>0.2958912037037037</v>
      </c>
      <c r="D328" s="4"/>
      <c r="E328" s="4"/>
      <c r="F328" s="4"/>
      <c r="G328" s="4"/>
      <c r="H328" s="151"/>
      <c r="I328" s="4"/>
      <c r="J328" s="4"/>
      <c r="K328" s="4" t="s">
        <v>622</v>
      </c>
      <c r="L328" s="144">
        <v>44489.0</v>
      </c>
      <c r="M328" s="115">
        <v>0.4132175925925926</v>
      </c>
      <c r="N328" s="4"/>
      <c r="O328" s="4"/>
      <c r="P328" s="132"/>
      <c r="Q328" s="4"/>
      <c r="R328" s="128">
        <f t="shared" si="1"/>
        <v>0</v>
      </c>
      <c r="S328" s="83" t="str">
        <f t="shared" si="2"/>
        <v>FLE709__44488_0.295891203703704</v>
      </c>
      <c r="T328" s="4" t="s">
        <v>2558</v>
      </c>
      <c r="U328" s="83" t="str">
        <f t="shared" si="3"/>
        <v>FLE632</v>
      </c>
      <c r="V328" s="216" t="b">
        <f t="shared" si="4"/>
        <v>0</v>
      </c>
      <c r="W328" s="83" t="str">
        <f t="shared" si="5"/>
        <v/>
      </c>
    </row>
    <row r="329">
      <c r="A329" s="4" t="s">
        <v>746</v>
      </c>
      <c r="B329" s="144">
        <v>44488.0</v>
      </c>
      <c r="C329" s="115">
        <v>0.2950231481481482</v>
      </c>
      <c r="D329" s="4"/>
      <c r="E329" s="4"/>
      <c r="F329" s="4"/>
      <c r="G329" s="4"/>
      <c r="H329" s="151"/>
      <c r="I329" s="4"/>
      <c r="J329" s="4"/>
      <c r="K329" s="4" t="s">
        <v>622</v>
      </c>
      <c r="L329" s="144">
        <v>44489.0</v>
      </c>
      <c r="M329" s="115">
        <v>0.4132175925925926</v>
      </c>
      <c r="N329" s="4"/>
      <c r="O329" s="4"/>
      <c r="P329" s="132"/>
      <c r="Q329" s="4"/>
      <c r="R329" s="128">
        <f t="shared" si="1"/>
        <v>0</v>
      </c>
      <c r="S329" s="83" t="str">
        <f t="shared" si="2"/>
        <v>FLE675__44488_0.295023148148148</v>
      </c>
      <c r="T329" s="4" t="s">
        <v>2559</v>
      </c>
      <c r="U329" s="83" t="str">
        <f t="shared" si="3"/>
        <v>FLE633</v>
      </c>
      <c r="V329" s="216" t="b">
        <f t="shared" si="4"/>
        <v>0</v>
      </c>
      <c r="W329" s="83" t="str">
        <f t="shared" si="5"/>
        <v/>
      </c>
    </row>
    <row r="330">
      <c r="A330" s="4" t="s">
        <v>744</v>
      </c>
      <c r="B330" s="144">
        <v>44488.0</v>
      </c>
      <c r="C330" s="115">
        <v>0.2946990740740741</v>
      </c>
      <c r="D330" s="4"/>
      <c r="E330" s="4"/>
      <c r="F330" s="4"/>
      <c r="G330" s="4"/>
      <c r="H330" s="151"/>
      <c r="I330" s="4"/>
      <c r="J330" s="4"/>
      <c r="K330" s="4" t="s">
        <v>622</v>
      </c>
      <c r="L330" s="144">
        <v>44489.0</v>
      </c>
      <c r="M330" s="115">
        <v>0.4132175925925926</v>
      </c>
      <c r="N330" s="4"/>
      <c r="O330" s="4"/>
      <c r="P330" s="132"/>
      <c r="Q330" s="4"/>
      <c r="R330" s="128">
        <f t="shared" si="1"/>
        <v>0</v>
      </c>
      <c r="S330" s="83" t="str">
        <f t="shared" si="2"/>
        <v>FLE702__44488_0.294699074074074</v>
      </c>
      <c r="T330" s="4" t="s">
        <v>2560</v>
      </c>
      <c r="U330" s="83" t="str">
        <f t="shared" si="3"/>
        <v>FLE634</v>
      </c>
      <c r="V330" s="216" t="b">
        <f t="shared" si="4"/>
        <v>0</v>
      </c>
      <c r="W330" s="83" t="str">
        <f t="shared" si="5"/>
        <v/>
      </c>
    </row>
    <row r="331">
      <c r="A331" s="4" t="s">
        <v>746</v>
      </c>
      <c r="B331" s="144">
        <v>44488.0</v>
      </c>
      <c r="C331" s="115">
        <v>0.29443287037037036</v>
      </c>
      <c r="D331" s="4"/>
      <c r="E331" s="4"/>
      <c r="F331" s="4"/>
      <c r="G331" s="4"/>
      <c r="H331" s="151"/>
      <c r="I331" s="4"/>
      <c r="J331" s="4"/>
      <c r="K331" s="4" t="s">
        <v>622</v>
      </c>
      <c r="L331" s="144">
        <v>44489.0</v>
      </c>
      <c r="M331" s="115">
        <v>0.4132175925925926</v>
      </c>
      <c r="N331" s="4"/>
      <c r="O331" s="4"/>
      <c r="P331" s="132"/>
      <c r="Q331" s="4"/>
      <c r="R331" s="128">
        <f t="shared" si="1"/>
        <v>0</v>
      </c>
      <c r="S331" s="83" t="str">
        <f t="shared" si="2"/>
        <v>FLE675__44488_0.29443287037037</v>
      </c>
      <c r="T331" s="4" t="s">
        <v>2561</v>
      </c>
      <c r="U331" s="83" t="str">
        <f t="shared" si="3"/>
        <v>FLE637</v>
      </c>
      <c r="V331" s="216" t="b">
        <f t="shared" si="4"/>
        <v>0</v>
      </c>
      <c r="W331" s="83" t="str">
        <f t="shared" si="5"/>
        <v/>
      </c>
    </row>
    <row r="332">
      <c r="A332" s="4" t="s">
        <v>740</v>
      </c>
      <c r="B332" s="144">
        <v>44488.0</v>
      </c>
      <c r="C332" s="115">
        <v>0.29388888888888887</v>
      </c>
      <c r="D332" s="4"/>
      <c r="E332" s="4"/>
      <c r="F332" s="4"/>
      <c r="G332" s="4"/>
      <c r="H332" s="151"/>
      <c r="I332" s="4"/>
      <c r="J332" s="4"/>
      <c r="K332" s="4" t="s">
        <v>622</v>
      </c>
      <c r="L332" s="144">
        <v>44489.0</v>
      </c>
      <c r="M332" s="115">
        <v>0.4132175925925926</v>
      </c>
      <c r="N332" s="4"/>
      <c r="O332" s="4"/>
      <c r="P332" s="132"/>
      <c r="Q332" s="4"/>
      <c r="R332" s="128">
        <f t="shared" si="1"/>
        <v>0</v>
      </c>
      <c r="S332" s="83" t="str">
        <f t="shared" si="2"/>
        <v>FLE687__44488_0.293888888888889</v>
      </c>
      <c r="T332" s="4" t="s">
        <v>2562</v>
      </c>
      <c r="U332" s="83" t="str">
        <f t="shared" si="3"/>
        <v>FLE638</v>
      </c>
      <c r="V332" s="216" t="b">
        <f t="shared" si="4"/>
        <v>0</v>
      </c>
      <c r="W332" s="83" t="str">
        <f t="shared" si="5"/>
        <v/>
      </c>
    </row>
    <row r="333">
      <c r="A333" s="4" t="s">
        <v>738</v>
      </c>
      <c r="B333" s="144">
        <v>44487.0</v>
      </c>
      <c r="C333" s="115">
        <v>0.6101620370370371</v>
      </c>
      <c r="D333" s="4"/>
      <c r="E333" s="4"/>
      <c r="F333" s="4"/>
      <c r="G333" s="4"/>
      <c r="H333" s="151"/>
      <c r="I333" s="4"/>
      <c r="J333" s="4"/>
      <c r="K333" s="4" t="s">
        <v>268</v>
      </c>
      <c r="L333" s="144">
        <v>44508.0</v>
      </c>
      <c r="M333" s="115">
        <v>0.4130902777777778</v>
      </c>
      <c r="N333" s="4"/>
      <c r="O333" s="4"/>
      <c r="P333" s="132"/>
      <c r="Q333" s="4"/>
      <c r="R333" s="128">
        <f t="shared" si="1"/>
        <v>0</v>
      </c>
      <c r="S333" s="83" t="str">
        <f t="shared" si="2"/>
        <v>Testh__44487_0.610162037037037</v>
      </c>
      <c r="T333" s="4" t="s">
        <v>2563</v>
      </c>
      <c r="U333" s="83" t="str">
        <f t="shared" si="3"/>
        <v>FLE639</v>
      </c>
      <c r="V333" s="216" t="b">
        <f t="shared" si="4"/>
        <v>0</v>
      </c>
      <c r="W333" s="83" t="str">
        <f t="shared" si="5"/>
        <v/>
      </c>
    </row>
    <row r="334">
      <c r="A334" s="4" t="s">
        <v>736</v>
      </c>
      <c r="B334" s="144">
        <v>44487.0</v>
      </c>
      <c r="C334" s="115">
        <v>0.3274537037037037</v>
      </c>
      <c r="D334" s="4"/>
      <c r="E334" s="4"/>
      <c r="F334" s="4"/>
      <c r="G334" s="4"/>
      <c r="H334" s="151"/>
      <c r="I334" s="4"/>
      <c r="J334" s="4"/>
      <c r="K334" s="4" t="s">
        <v>622</v>
      </c>
      <c r="L334" s="144">
        <v>44487.0</v>
      </c>
      <c r="M334" s="115">
        <v>0.32863425925925926</v>
      </c>
      <c r="N334" s="4"/>
      <c r="O334" s="4"/>
      <c r="P334" s="132"/>
      <c r="Q334" s="4"/>
      <c r="R334" s="128">
        <f t="shared" si="1"/>
        <v>0</v>
      </c>
      <c r="S334" s="83" t="str">
        <f t="shared" si="2"/>
        <v>PA9418__44487_0.327453703703704</v>
      </c>
      <c r="T334" s="4" t="s">
        <v>2564</v>
      </c>
      <c r="U334" s="83" t="str">
        <f t="shared" si="3"/>
        <v>FLE640</v>
      </c>
      <c r="V334" s="216" t="b">
        <f t="shared" si="4"/>
        <v>0</v>
      </c>
      <c r="W334" s="83" t="str">
        <f t="shared" si="5"/>
        <v/>
      </c>
    </row>
    <row r="335">
      <c r="A335" s="4" t="s">
        <v>2565</v>
      </c>
      <c r="B335" s="144">
        <v>44484.0</v>
      </c>
      <c r="C335" s="115">
        <v>0.2619328703703704</v>
      </c>
      <c r="D335" s="4"/>
      <c r="E335" s="4"/>
      <c r="F335" s="4"/>
      <c r="G335" s="4"/>
      <c r="H335" s="151"/>
      <c r="I335" s="4"/>
      <c r="J335" s="4"/>
      <c r="K335" s="4" t="s">
        <v>271</v>
      </c>
      <c r="L335" s="4"/>
      <c r="M335" s="4"/>
      <c r="N335" s="4"/>
      <c r="O335" s="4"/>
      <c r="P335" s="132"/>
      <c r="Q335" s="4"/>
      <c r="R335" s="128">
        <f t="shared" si="1"/>
        <v>0</v>
      </c>
      <c r="S335" s="83" t="str">
        <f t="shared" si="2"/>
        <v>Fle386__44484_0.26193287037037</v>
      </c>
      <c r="T335" s="4" t="s">
        <v>2566</v>
      </c>
      <c r="U335" s="83" t="str">
        <f t="shared" si="3"/>
        <v>FLE641</v>
      </c>
      <c r="V335" s="216" t="b">
        <f t="shared" si="4"/>
        <v>0</v>
      </c>
      <c r="W335" s="83" t="str">
        <f t="shared" si="5"/>
        <v/>
      </c>
    </row>
    <row r="336">
      <c r="A336" s="4" t="s">
        <v>730</v>
      </c>
      <c r="B336" s="144">
        <v>44484.0</v>
      </c>
      <c r="C336" s="115">
        <v>0.26131944444444444</v>
      </c>
      <c r="D336" s="4"/>
      <c r="E336" s="4"/>
      <c r="F336" s="4"/>
      <c r="G336" s="4"/>
      <c r="H336" s="151"/>
      <c r="I336" s="4"/>
      <c r="J336" s="4"/>
      <c r="K336" s="4" t="s">
        <v>622</v>
      </c>
      <c r="L336" s="144">
        <v>44484.0</v>
      </c>
      <c r="M336" s="115">
        <v>0.34760416666666666</v>
      </c>
      <c r="N336" s="4"/>
      <c r="O336" s="4"/>
      <c r="P336" s="132"/>
      <c r="Q336" s="4"/>
      <c r="R336" s="128">
        <f t="shared" si="1"/>
        <v>0</v>
      </c>
      <c r="S336" s="83" t="str">
        <f t="shared" si="2"/>
        <v>FLE385__44484_0.261319444444444</v>
      </c>
      <c r="T336" s="4" t="s">
        <v>2567</v>
      </c>
      <c r="U336" s="83" t="str">
        <f t="shared" si="3"/>
        <v>FLE644</v>
      </c>
      <c r="V336" s="216" t="b">
        <f t="shared" si="4"/>
        <v>0</v>
      </c>
      <c r="W336" s="83" t="str">
        <f t="shared" si="5"/>
        <v/>
      </c>
    </row>
    <row r="337">
      <c r="A337" s="4" t="s">
        <v>728</v>
      </c>
      <c r="B337" s="144">
        <v>44484.0</v>
      </c>
      <c r="C337" s="115">
        <v>0.26130787037037034</v>
      </c>
      <c r="D337" s="4"/>
      <c r="E337" s="4"/>
      <c r="F337" s="4"/>
      <c r="G337" s="4"/>
      <c r="H337" s="151"/>
      <c r="I337" s="4"/>
      <c r="J337" s="4"/>
      <c r="K337" s="4" t="s">
        <v>622</v>
      </c>
      <c r="L337" s="144">
        <v>44484.0</v>
      </c>
      <c r="M337" s="115">
        <v>0.34760416666666666</v>
      </c>
      <c r="N337" s="4"/>
      <c r="O337" s="4"/>
      <c r="P337" s="132"/>
      <c r="Q337" s="4"/>
      <c r="R337" s="128">
        <f t="shared" si="1"/>
        <v>0</v>
      </c>
      <c r="S337" s="83" t="str">
        <f t="shared" si="2"/>
        <v>FLE528__44484_0.26130787037037</v>
      </c>
      <c r="T337" s="4" t="s">
        <v>2568</v>
      </c>
      <c r="U337" s="83" t="str">
        <f t="shared" si="3"/>
        <v>FLE645</v>
      </c>
      <c r="V337" s="216" t="b">
        <f t="shared" si="4"/>
        <v>0</v>
      </c>
      <c r="W337" s="83" t="str">
        <f t="shared" si="5"/>
        <v/>
      </c>
    </row>
    <row r="338">
      <c r="A338" s="4" t="s">
        <v>726</v>
      </c>
      <c r="B338" s="144">
        <v>44484.0</v>
      </c>
      <c r="C338" s="115">
        <v>0.26109953703703703</v>
      </c>
      <c r="D338" s="4"/>
      <c r="E338" s="4"/>
      <c r="F338" s="4"/>
      <c r="G338" s="4"/>
      <c r="H338" s="151"/>
      <c r="I338" s="4"/>
      <c r="J338" s="4"/>
      <c r="K338" s="4" t="s">
        <v>622</v>
      </c>
      <c r="L338" s="144">
        <v>44484.0</v>
      </c>
      <c r="M338" s="115">
        <v>0.34760416666666666</v>
      </c>
      <c r="N338" s="4"/>
      <c r="O338" s="4"/>
      <c r="P338" s="132"/>
      <c r="Q338" s="4"/>
      <c r="R338" s="128">
        <f t="shared" si="1"/>
        <v>0</v>
      </c>
      <c r="S338" s="83" t="str">
        <f t="shared" si="2"/>
        <v>FLE415__44484_0.261099537037037</v>
      </c>
      <c r="T338" s="4" t="s">
        <v>2569</v>
      </c>
      <c r="U338" s="83" t="str">
        <f t="shared" si="3"/>
        <v>FLE646</v>
      </c>
      <c r="V338" s="216" t="b">
        <f t="shared" si="4"/>
        <v>0</v>
      </c>
      <c r="W338" s="83" t="str">
        <f t="shared" si="5"/>
        <v/>
      </c>
    </row>
    <row r="339">
      <c r="A339" s="4" t="s">
        <v>724</v>
      </c>
      <c r="B339" s="144">
        <v>44484.0</v>
      </c>
      <c r="C339" s="115">
        <v>0.26013888888888886</v>
      </c>
      <c r="D339" s="4"/>
      <c r="E339" s="4"/>
      <c r="F339" s="4"/>
      <c r="G339" s="4"/>
      <c r="H339" s="151"/>
      <c r="I339" s="4"/>
      <c r="J339" s="4"/>
      <c r="K339" s="4" t="s">
        <v>622</v>
      </c>
      <c r="L339" s="144">
        <v>44484.0</v>
      </c>
      <c r="M339" s="115">
        <v>0.34760416666666666</v>
      </c>
      <c r="N339" s="4"/>
      <c r="O339" s="4"/>
      <c r="P339" s="132"/>
      <c r="Q339" s="4"/>
      <c r="R339" s="128">
        <f t="shared" si="1"/>
        <v>0</v>
      </c>
      <c r="S339" s="83" t="str">
        <f t="shared" si="2"/>
        <v>FLE480__44484_0.260138888888889</v>
      </c>
      <c r="T339" s="4" t="s">
        <v>2570</v>
      </c>
      <c r="U339" s="83" t="str">
        <f t="shared" si="3"/>
        <v>FLE647</v>
      </c>
      <c r="V339" s="216" t="b">
        <f t="shared" si="4"/>
        <v>0</v>
      </c>
      <c r="W339" s="83" t="str">
        <f t="shared" si="5"/>
        <v/>
      </c>
    </row>
    <row r="340">
      <c r="A340" s="4" t="s">
        <v>722</v>
      </c>
      <c r="B340" s="144">
        <v>44483.0</v>
      </c>
      <c r="C340" s="115">
        <v>0.49364583333333334</v>
      </c>
      <c r="D340" s="4"/>
      <c r="E340" s="4"/>
      <c r="F340" s="4"/>
      <c r="G340" s="4"/>
      <c r="H340" s="151"/>
      <c r="I340" s="4"/>
      <c r="J340" s="4"/>
      <c r="K340" s="4" t="s">
        <v>622</v>
      </c>
      <c r="L340" s="144">
        <v>44484.0</v>
      </c>
      <c r="M340" s="115">
        <v>0.34760416666666666</v>
      </c>
      <c r="N340" s="4"/>
      <c r="O340" s="4"/>
      <c r="P340" s="132"/>
      <c r="Q340" s="4"/>
      <c r="R340" s="128">
        <f t="shared" si="1"/>
        <v>0</v>
      </c>
      <c r="S340" s="83" t="str">
        <f t="shared" si="2"/>
        <v>FLE667__44483_0.493645833333333</v>
      </c>
      <c r="T340" s="4" t="s">
        <v>2571</v>
      </c>
      <c r="U340" s="83" t="str">
        <f t="shared" si="3"/>
        <v>FLE648</v>
      </c>
      <c r="V340" s="216" t="b">
        <f t="shared" si="4"/>
        <v>0</v>
      </c>
      <c r="W340" s="83" t="str">
        <f t="shared" si="5"/>
        <v/>
      </c>
    </row>
    <row r="341">
      <c r="A341" s="4" t="s">
        <v>720</v>
      </c>
      <c r="B341" s="144">
        <v>44483.0</v>
      </c>
      <c r="C341" s="115">
        <v>0.4932523148148148</v>
      </c>
      <c r="D341" s="4"/>
      <c r="E341" s="4"/>
      <c r="F341" s="4"/>
      <c r="G341" s="4"/>
      <c r="H341" s="151"/>
      <c r="I341" s="4"/>
      <c r="J341" s="4"/>
      <c r="K341" s="4" t="s">
        <v>622</v>
      </c>
      <c r="L341" s="144">
        <v>44484.0</v>
      </c>
      <c r="M341" s="115">
        <v>0.34760416666666666</v>
      </c>
      <c r="N341" s="4"/>
      <c r="O341" s="4"/>
      <c r="P341" s="132"/>
      <c r="Q341" s="4"/>
      <c r="R341" s="128">
        <f t="shared" si="1"/>
        <v>0</v>
      </c>
      <c r="S341" s="83" t="str">
        <f t="shared" si="2"/>
        <v>FLE652__44483_0.493252314814815</v>
      </c>
      <c r="T341" s="4" t="s">
        <v>2572</v>
      </c>
      <c r="U341" s="83" t="str">
        <f t="shared" si="3"/>
        <v>FLE649</v>
      </c>
      <c r="V341" s="216" t="b">
        <f t="shared" si="4"/>
        <v>0</v>
      </c>
      <c r="W341" s="83" t="str">
        <f t="shared" si="5"/>
        <v/>
      </c>
    </row>
    <row r="342">
      <c r="A342" s="4" t="s">
        <v>718</v>
      </c>
      <c r="B342" s="144">
        <v>44483.0</v>
      </c>
      <c r="C342" s="115">
        <v>0.462337962962963</v>
      </c>
      <c r="D342" s="4"/>
      <c r="E342" s="4"/>
      <c r="F342" s="4"/>
      <c r="G342" s="4"/>
      <c r="H342" s="151"/>
      <c r="I342" s="4"/>
      <c r="J342" s="4"/>
      <c r="K342" s="4" t="s">
        <v>622</v>
      </c>
      <c r="L342" s="144">
        <v>44484.0</v>
      </c>
      <c r="M342" s="115">
        <v>0.34760416666666666</v>
      </c>
      <c r="N342" s="4"/>
      <c r="O342" s="4"/>
      <c r="P342" s="132"/>
      <c r="Q342" s="4"/>
      <c r="R342" s="128">
        <f t="shared" si="1"/>
        <v>0</v>
      </c>
      <c r="S342" s="83" t="str">
        <f t="shared" si="2"/>
        <v>FLE624__44483_0.462337962962963</v>
      </c>
      <c r="T342" s="4" t="s">
        <v>2573</v>
      </c>
      <c r="U342" s="83" t="str">
        <f t="shared" si="3"/>
        <v>FLE650</v>
      </c>
      <c r="V342" s="216" t="b">
        <f t="shared" si="4"/>
        <v>0</v>
      </c>
      <c r="W342" s="83" t="str">
        <f t="shared" si="5"/>
        <v/>
      </c>
    </row>
    <row r="343">
      <c r="A343" s="4" t="s">
        <v>716</v>
      </c>
      <c r="B343" s="144">
        <v>44483.0</v>
      </c>
      <c r="C343" s="115">
        <v>0.4620601851851852</v>
      </c>
      <c r="D343" s="4"/>
      <c r="E343" s="4"/>
      <c r="F343" s="4"/>
      <c r="G343" s="4"/>
      <c r="H343" s="151"/>
      <c r="I343" s="4"/>
      <c r="J343" s="4"/>
      <c r="K343" s="4" t="s">
        <v>622</v>
      </c>
      <c r="L343" s="144">
        <v>44484.0</v>
      </c>
      <c r="M343" s="115">
        <v>0.34760416666666666</v>
      </c>
      <c r="N343" s="4"/>
      <c r="O343" s="4"/>
      <c r="P343" s="132"/>
      <c r="Q343" s="4"/>
      <c r="R343" s="128">
        <f t="shared" si="1"/>
        <v>0</v>
      </c>
      <c r="S343" s="83" t="str">
        <f t="shared" si="2"/>
        <v>FLE736__44483_0.462060185185185</v>
      </c>
      <c r="T343" s="4" t="s">
        <v>2574</v>
      </c>
      <c r="U343" s="83" t="str">
        <f t="shared" si="3"/>
        <v>FLE652</v>
      </c>
      <c r="V343" s="216" t="b">
        <f t="shared" si="4"/>
        <v>0</v>
      </c>
      <c r="W343" s="83" t="str">
        <f t="shared" si="5"/>
        <v/>
      </c>
    </row>
    <row r="344">
      <c r="A344" s="4" t="s">
        <v>714</v>
      </c>
      <c r="B344" s="144">
        <v>44483.0</v>
      </c>
      <c r="C344" s="115">
        <v>0.45296296296296296</v>
      </c>
      <c r="D344" s="4"/>
      <c r="E344" s="4"/>
      <c r="F344" s="4"/>
      <c r="G344" s="4"/>
      <c r="H344" s="151"/>
      <c r="I344" s="4"/>
      <c r="J344" s="4"/>
      <c r="K344" s="4" t="s">
        <v>622</v>
      </c>
      <c r="L344" s="144">
        <v>44484.0</v>
      </c>
      <c r="M344" s="115">
        <v>0.34760416666666666</v>
      </c>
      <c r="N344" s="4"/>
      <c r="O344" s="4"/>
      <c r="P344" s="132"/>
      <c r="Q344" s="4"/>
      <c r="R344" s="128">
        <f t="shared" si="1"/>
        <v>0</v>
      </c>
      <c r="S344" s="83" t="str">
        <f t="shared" si="2"/>
        <v>FLE655__44483_0.452962962962963</v>
      </c>
      <c r="T344" s="4" t="s">
        <v>2575</v>
      </c>
      <c r="U344" s="83" t="str">
        <f t="shared" si="3"/>
        <v>FLE653</v>
      </c>
      <c r="V344" s="216" t="b">
        <f t="shared" si="4"/>
        <v>0</v>
      </c>
      <c r="W344" s="83" t="str">
        <f t="shared" si="5"/>
        <v/>
      </c>
    </row>
    <row r="345">
      <c r="A345" s="4" t="s">
        <v>712</v>
      </c>
      <c r="B345" s="144">
        <v>44483.0</v>
      </c>
      <c r="C345" s="115">
        <v>0.44298611111111114</v>
      </c>
      <c r="D345" s="4"/>
      <c r="E345" s="4"/>
      <c r="F345" s="4"/>
      <c r="G345" s="4"/>
      <c r="H345" s="151"/>
      <c r="I345" s="4"/>
      <c r="J345" s="4"/>
      <c r="K345" s="4" t="s">
        <v>622</v>
      </c>
      <c r="L345" s="144">
        <v>44484.0</v>
      </c>
      <c r="M345" s="115">
        <v>0.34760416666666666</v>
      </c>
      <c r="N345" s="4"/>
      <c r="O345" s="4"/>
      <c r="P345" s="132"/>
      <c r="Q345" s="4"/>
      <c r="R345" s="128">
        <f t="shared" si="1"/>
        <v>0</v>
      </c>
      <c r="S345" s="83" t="str">
        <f t="shared" si="2"/>
        <v>FLE506__44483_0.442986111111111</v>
      </c>
      <c r="T345" s="4" t="s">
        <v>2576</v>
      </c>
      <c r="U345" s="83" t="str">
        <f t="shared" si="3"/>
        <v>FLE654</v>
      </c>
      <c r="V345" s="216" t="b">
        <f t="shared" si="4"/>
        <v>0</v>
      </c>
      <c r="W345" s="83" t="str">
        <f t="shared" si="5"/>
        <v/>
      </c>
    </row>
    <row r="346">
      <c r="A346" s="4" t="s">
        <v>704</v>
      </c>
      <c r="B346" s="144">
        <v>44482.0</v>
      </c>
      <c r="C346" s="115">
        <v>0.4386689814814815</v>
      </c>
      <c r="D346" s="4"/>
      <c r="E346" s="4"/>
      <c r="F346" s="4"/>
      <c r="G346" s="4"/>
      <c r="H346" s="151"/>
      <c r="I346" s="4"/>
      <c r="J346" s="4"/>
      <c r="K346" s="4" t="s">
        <v>622</v>
      </c>
      <c r="L346" s="144">
        <v>44482.0</v>
      </c>
      <c r="M346" s="115">
        <v>0.5174884259259259</v>
      </c>
      <c r="N346" s="4"/>
      <c r="O346" s="4"/>
      <c r="P346" s="132"/>
      <c r="Q346" s="4"/>
      <c r="R346" s="128">
        <f t="shared" si="1"/>
        <v>0</v>
      </c>
      <c r="S346" s="83" t="str">
        <f t="shared" si="2"/>
        <v>FLE458__44482_0.438668981481482</v>
      </c>
      <c r="T346" s="4" t="s">
        <v>2577</v>
      </c>
      <c r="U346" s="83" t="str">
        <f t="shared" si="3"/>
        <v>FLE655</v>
      </c>
      <c r="V346" s="216" t="b">
        <f t="shared" si="4"/>
        <v>0</v>
      </c>
      <c r="W346" s="83" t="str">
        <f t="shared" si="5"/>
        <v/>
      </c>
    </row>
    <row r="347">
      <c r="A347" s="4" t="s">
        <v>702</v>
      </c>
      <c r="B347" s="144">
        <v>44482.0</v>
      </c>
      <c r="C347" s="115">
        <v>0.4382523148148148</v>
      </c>
      <c r="D347" s="4"/>
      <c r="E347" s="4"/>
      <c r="F347" s="4"/>
      <c r="G347" s="4"/>
      <c r="H347" s="151"/>
      <c r="I347" s="4"/>
      <c r="J347" s="4"/>
      <c r="K347" s="4" t="s">
        <v>622</v>
      </c>
      <c r="L347" s="144">
        <v>44482.0</v>
      </c>
      <c r="M347" s="115">
        <v>0.5174884259259259</v>
      </c>
      <c r="N347" s="4"/>
      <c r="O347" s="4"/>
      <c r="P347" s="132"/>
      <c r="Q347" s="4"/>
      <c r="R347" s="128">
        <f t="shared" si="1"/>
        <v>0</v>
      </c>
      <c r="S347" s="83" t="str">
        <f t="shared" si="2"/>
        <v>FLE654__44482_0.438252314814815</v>
      </c>
      <c r="T347" s="4" t="s">
        <v>2578</v>
      </c>
      <c r="U347" s="83" t="str">
        <f t="shared" si="3"/>
        <v>FLE657</v>
      </c>
      <c r="V347" s="216" t="b">
        <f t="shared" si="4"/>
        <v>0</v>
      </c>
      <c r="W347" s="83" t="str">
        <f t="shared" si="5"/>
        <v/>
      </c>
    </row>
    <row r="348">
      <c r="A348" s="4" t="s">
        <v>694</v>
      </c>
      <c r="B348" s="144">
        <v>44482.0</v>
      </c>
      <c r="C348" s="115">
        <v>0.4350115740740741</v>
      </c>
      <c r="D348" s="4"/>
      <c r="E348" s="4"/>
      <c r="F348" s="4"/>
      <c r="G348" s="4"/>
      <c r="H348" s="151"/>
      <c r="I348" s="4"/>
      <c r="J348" s="4"/>
      <c r="K348" s="4" t="s">
        <v>622</v>
      </c>
      <c r="L348" s="144">
        <v>44482.0</v>
      </c>
      <c r="M348" s="115">
        <v>0.5174884259259259</v>
      </c>
      <c r="N348" s="4"/>
      <c r="O348" s="4"/>
      <c r="P348" s="132"/>
      <c r="Q348" s="4"/>
      <c r="R348" s="128">
        <f t="shared" si="1"/>
        <v>0</v>
      </c>
      <c r="S348" s="83" t="str">
        <f t="shared" si="2"/>
        <v>FLE685__44482_0.435011574074074</v>
      </c>
      <c r="T348" s="4" t="s">
        <v>2579</v>
      </c>
      <c r="U348" s="83" t="str">
        <f t="shared" si="3"/>
        <v>FLE658</v>
      </c>
      <c r="V348" s="216" t="b">
        <f t="shared" si="4"/>
        <v>0</v>
      </c>
      <c r="W348" s="83" t="str">
        <f t="shared" si="5"/>
        <v/>
      </c>
    </row>
    <row r="349">
      <c r="A349" s="4" t="s">
        <v>687</v>
      </c>
      <c r="B349" s="144">
        <v>44482.0</v>
      </c>
      <c r="C349" s="115">
        <v>0.4333680555555556</v>
      </c>
      <c r="D349" s="4"/>
      <c r="E349" s="4"/>
      <c r="F349" s="4"/>
      <c r="G349" s="4"/>
      <c r="H349" s="151"/>
      <c r="I349" s="4"/>
      <c r="J349" s="4"/>
      <c r="K349" s="4" t="s">
        <v>622</v>
      </c>
      <c r="L349" s="144">
        <v>44482.0</v>
      </c>
      <c r="M349" s="115">
        <v>0.5174884259259259</v>
      </c>
      <c r="N349" s="4"/>
      <c r="O349" s="4"/>
      <c r="P349" s="132"/>
      <c r="Q349" s="4"/>
      <c r="R349" s="128">
        <f t="shared" si="1"/>
        <v>0</v>
      </c>
      <c r="S349" s="83" t="str">
        <f t="shared" si="2"/>
        <v>FLE671__44482_0.433368055555556</v>
      </c>
      <c r="T349" s="4" t="s">
        <v>2580</v>
      </c>
      <c r="U349" s="83" t="str">
        <f t="shared" si="3"/>
        <v>FLE660</v>
      </c>
      <c r="V349" s="216" t="b">
        <f t="shared" si="4"/>
        <v>0</v>
      </c>
      <c r="W349" s="83" t="str">
        <f t="shared" si="5"/>
        <v/>
      </c>
    </row>
    <row r="350">
      <c r="A350" s="4" t="s">
        <v>673</v>
      </c>
      <c r="B350" s="144">
        <v>44482.0</v>
      </c>
      <c r="C350" s="115">
        <v>0.43115740740740743</v>
      </c>
      <c r="D350" s="4"/>
      <c r="E350" s="4"/>
      <c r="F350" s="4"/>
      <c r="G350" s="4"/>
      <c r="H350" s="151"/>
      <c r="I350" s="4"/>
      <c r="J350" s="4"/>
      <c r="K350" s="4" t="s">
        <v>622</v>
      </c>
      <c r="L350" s="144">
        <v>44482.0</v>
      </c>
      <c r="M350" s="115">
        <v>0.5174884259259259</v>
      </c>
      <c r="N350" s="4"/>
      <c r="O350" s="4"/>
      <c r="P350" s="132"/>
      <c r="Q350" s="4"/>
      <c r="R350" s="128">
        <f t="shared" si="1"/>
        <v>0</v>
      </c>
      <c r="S350" s="83" t="str">
        <f t="shared" si="2"/>
        <v>FLE623__44482_0.431157407407407</v>
      </c>
      <c r="T350" s="4" t="s">
        <v>2581</v>
      </c>
      <c r="U350" s="83" t="str">
        <f t="shared" si="3"/>
        <v>FLE661</v>
      </c>
      <c r="V350" s="216" t="b">
        <f t="shared" si="4"/>
        <v>0</v>
      </c>
      <c r="W350" s="83" t="str">
        <f t="shared" si="5"/>
        <v/>
      </c>
    </row>
    <row r="351">
      <c r="A351" s="4" t="s">
        <v>665</v>
      </c>
      <c r="B351" s="144">
        <v>44482.0</v>
      </c>
      <c r="C351" s="115">
        <v>0.3662037037037037</v>
      </c>
      <c r="D351" s="4"/>
      <c r="E351" s="4"/>
      <c r="F351" s="4"/>
      <c r="G351" s="4"/>
      <c r="H351" s="151"/>
      <c r="I351" s="4"/>
      <c r="J351" s="4"/>
      <c r="K351" s="4" t="s">
        <v>622</v>
      </c>
      <c r="L351" s="144">
        <v>44482.0</v>
      </c>
      <c r="M351" s="115">
        <v>0.5174884259259259</v>
      </c>
      <c r="N351" s="4"/>
      <c r="O351" s="4"/>
      <c r="P351" s="132"/>
      <c r="Q351" s="4"/>
      <c r="R351" s="128">
        <f t="shared" si="1"/>
        <v>0</v>
      </c>
      <c r="S351" s="83" t="str">
        <f t="shared" si="2"/>
        <v>FLE714__44482_0.366203703703704</v>
      </c>
      <c r="T351" s="4" t="s">
        <v>2582</v>
      </c>
      <c r="U351" s="83" t="str">
        <f t="shared" si="3"/>
        <v>FLE664</v>
      </c>
      <c r="V351" s="216" t="b">
        <f t="shared" si="4"/>
        <v>0</v>
      </c>
      <c r="W351" s="83" t="str">
        <f t="shared" si="5"/>
        <v/>
      </c>
    </row>
    <row r="352">
      <c r="A352" s="4" t="s">
        <v>663</v>
      </c>
      <c r="B352" s="144">
        <v>44482.0</v>
      </c>
      <c r="C352" s="115">
        <v>0.35962962962962963</v>
      </c>
      <c r="D352" s="4"/>
      <c r="E352" s="4"/>
      <c r="F352" s="4"/>
      <c r="G352" s="4"/>
      <c r="H352" s="151"/>
      <c r="I352" s="4"/>
      <c r="J352" s="4"/>
      <c r="K352" s="4" t="s">
        <v>622</v>
      </c>
      <c r="L352" s="144">
        <v>44482.0</v>
      </c>
      <c r="M352" s="115">
        <v>0.5174884259259259</v>
      </c>
      <c r="N352" s="4"/>
      <c r="O352" s="4"/>
      <c r="P352" s="132"/>
      <c r="Q352" s="4"/>
      <c r="R352" s="128">
        <f t="shared" si="1"/>
        <v>0</v>
      </c>
      <c r="S352" s="83" t="str">
        <f t="shared" si="2"/>
        <v>FLE705__44482_0.35962962962963</v>
      </c>
      <c r="T352" s="4" t="s">
        <v>2583</v>
      </c>
      <c r="U352" s="83" t="str">
        <f t="shared" si="3"/>
        <v>FLE665</v>
      </c>
      <c r="V352" s="216" t="b">
        <f t="shared" si="4"/>
        <v>0</v>
      </c>
      <c r="W352" s="83" t="str">
        <f t="shared" si="5"/>
        <v/>
      </c>
    </row>
    <row r="353">
      <c r="A353" s="4" t="s">
        <v>661</v>
      </c>
      <c r="B353" s="144">
        <v>44482.0</v>
      </c>
      <c r="C353" s="115">
        <v>0.35783564814814817</v>
      </c>
      <c r="D353" s="4"/>
      <c r="E353" s="4"/>
      <c r="F353" s="4"/>
      <c r="G353" s="4"/>
      <c r="H353" s="151"/>
      <c r="I353" s="4"/>
      <c r="J353" s="4"/>
      <c r="K353" s="4" t="s">
        <v>622</v>
      </c>
      <c r="L353" s="144">
        <v>44482.0</v>
      </c>
      <c r="M353" s="115">
        <v>0.5174884259259259</v>
      </c>
      <c r="N353" s="4"/>
      <c r="O353" s="4"/>
      <c r="P353" s="132"/>
      <c r="Q353" s="4"/>
      <c r="R353" s="128">
        <f t="shared" si="1"/>
        <v>0</v>
      </c>
      <c r="S353" s="83" t="str">
        <f t="shared" si="2"/>
        <v>FLE658__44482_0.357835648148148</v>
      </c>
      <c r="T353" s="4" t="s">
        <v>2584</v>
      </c>
      <c r="U353" s="83" t="str">
        <f t="shared" si="3"/>
        <v>FLE666</v>
      </c>
      <c r="V353" s="216" t="b">
        <f t="shared" si="4"/>
        <v>0</v>
      </c>
      <c r="W353" s="83" t="str">
        <f t="shared" si="5"/>
        <v/>
      </c>
    </row>
    <row r="354">
      <c r="A354" s="4" t="s">
        <v>659</v>
      </c>
      <c r="B354" s="144">
        <v>44482.0</v>
      </c>
      <c r="C354" s="115">
        <v>0.3575115740740741</v>
      </c>
      <c r="D354" s="4"/>
      <c r="E354" s="4"/>
      <c r="F354" s="4"/>
      <c r="G354" s="4"/>
      <c r="H354" s="151"/>
      <c r="I354" s="4"/>
      <c r="J354" s="4"/>
      <c r="K354" s="4" t="s">
        <v>622</v>
      </c>
      <c r="L354" s="144">
        <v>44482.0</v>
      </c>
      <c r="M354" s="115">
        <v>0.5174884259259259</v>
      </c>
      <c r="N354" s="4"/>
      <c r="O354" s="4"/>
      <c r="P354" s="132"/>
      <c r="Q354" s="4"/>
      <c r="R354" s="128">
        <f t="shared" si="1"/>
        <v>0</v>
      </c>
      <c r="S354" s="83" t="str">
        <f t="shared" si="2"/>
        <v>FLE716__44482_0.357511574074074</v>
      </c>
      <c r="T354" s="4" t="s">
        <v>2585</v>
      </c>
      <c r="U354" s="83" t="str">
        <f t="shared" si="3"/>
        <v>FLE667</v>
      </c>
      <c r="V354" s="216" t="b">
        <f t="shared" si="4"/>
        <v>0</v>
      </c>
      <c r="W354" s="83" t="str">
        <f t="shared" si="5"/>
        <v/>
      </c>
    </row>
    <row r="355">
      <c r="A355" s="4" t="s">
        <v>657</v>
      </c>
      <c r="B355" s="144">
        <v>44482.0</v>
      </c>
      <c r="C355" s="115">
        <v>0.3546990740740741</v>
      </c>
      <c r="D355" s="4"/>
      <c r="E355" s="4"/>
      <c r="F355" s="4"/>
      <c r="G355" s="4"/>
      <c r="H355" s="151"/>
      <c r="I355" s="4"/>
      <c r="J355" s="4"/>
      <c r="K355" s="4" t="s">
        <v>622</v>
      </c>
      <c r="L355" s="144">
        <v>44482.0</v>
      </c>
      <c r="M355" s="115">
        <v>0.5174884259259259</v>
      </c>
      <c r="N355" s="4"/>
      <c r="O355" s="4"/>
      <c r="P355" s="132"/>
      <c r="Q355" s="4"/>
      <c r="R355" s="128">
        <f t="shared" si="1"/>
        <v>0</v>
      </c>
      <c r="S355" s="83" t="str">
        <f t="shared" si="2"/>
        <v>FLE692__44482_0.354699074074074</v>
      </c>
      <c r="T355" s="4" t="s">
        <v>2586</v>
      </c>
      <c r="U355" s="83" t="str">
        <f t="shared" si="3"/>
        <v>FLE668</v>
      </c>
      <c r="V355" s="216" t="b">
        <f t="shared" si="4"/>
        <v>0</v>
      </c>
      <c r="W355" s="83" t="str">
        <f t="shared" si="5"/>
        <v/>
      </c>
    </row>
    <row r="356">
      <c r="A356" s="4" t="s">
        <v>655</v>
      </c>
      <c r="B356" s="144">
        <v>44482.0</v>
      </c>
      <c r="C356" s="115">
        <v>0.35466435185185186</v>
      </c>
      <c r="D356" s="4"/>
      <c r="E356" s="4"/>
      <c r="F356" s="4"/>
      <c r="G356" s="4"/>
      <c r="H356" s="151"/>
      <c r="I356" s="4"/>
      <c r="J356" s="4"/>
      <c r="K356" s="4" t="s">
        <v>622</v>
      </c>
      <c r="L356" s="144">
        <v>44482.0</v>
      </c>
      <c r="M356" s="115">
        <v>0.5174884259259259</v>
      </c>
      <c r="N356" s="4"/>
      <c r="O356" s="4"/>
      <c r="P356" s="132"/>
      <c r="Q356" s="4"/>
      <c r="R356" s="128">
        <f t="shared" si="1"/>
        <v>0</v>
      </c>
      <c r="S356" s="83" t="str">
        <f t="shared" si="2"/>
        <v>FLE653__44482_0.354664351851852</v>
      </c>
      <c r="T356" s="4" t="s">
        <v>2587</v>
      </c>
      <c r="U356" s="83" t="str">
        <f t="shared" si="3"/>
        <v>FLE671</v>
      </c>
      <c r="V356" s="216" t="b">
        <f t="shared" si="4"/>
        <v>0</v>
      </c>
      <c r="W356" s="83" t="str">
        <f t="shared" si="5"/>
        <v/>
      </c>
    </row>
    <row r="357">
      <c r="A357" s="4" t="s">
        <v>653</v>
      </c>
      <c r="B357" s="144">
        <v>44482.0</v>
      </c>
      <c r="C357" s="115">
        <v>0.3544097222222222</v>
      </c>
      <c r="D357" s="4"/>
      <c r="E357" s="4"/>
      <c r="F357" s="4"/>
      <c r="G357" s="4"/>
      <c r="H357" s="151"/>
      <c r="I357" s="4"/>
      <c r="J357" s="4"/>
      <c r="K357" s="4" t="s">
        <v>622</v>
      </c>
      <c r="L357" s="144">
        <v>44482.0</v>
      </c>
      <c r="M357" s="115">
        <v>0.5174884259259259</v>
      </c>
      <c r="N357" s="4"/>
      <c r="O357" s="4"/>
      <c r="P357" s="132"/>
      <c r="Q357" s="4"/>
      <c r="R357" s="128">
        <f t="shared" si="1"/>
        <v>0</v>
      </c>
      <c r="S357" s="83" t="str">
        <f t="shared" si="2"/>
        <v>FLE680__44482_0.354409722222222</v>
      </c>
      <c r="T357" s="4" t="s">
        <v>2588</v>
      </c>
      <c r="U357" s="83" t="str">
        <f t="shared" si="3"/>
        <v>FLE674</v>
      </c>
      <c r="V357" s="216" t="b">
        <f t="shared" si="4"/>
        <v>0</v>
      </c>
      <c r="W357" s="83" t="str">
        <f t="shared" si="5"/>
        <v/>
      </c>
    </row>
    <row r="358">
      <c r="A358" s="4" t="s">
        <v>651</v>
      </c>
      <c r="B358" s="144">
        <v>44482.0</v>
      </c>
      <c r="C358" s="115">
        <v>0.3541666666666667</v>
      </c>
      <c r="D358" s="4"/>
      <c r="E358" s="4"/>
      <c r="F358" s="4"/>
      <c r="G358" s="4"/>
      <c r="H358" s="151"/>
      <c r="I358" s="4"/>
      <c r="J358" s="4"/>
      <c r="K358" s="4" t="s">
        <v>622</v>
      </c>
      <c r="L358" s="144">
        <v>44482.0</v>
      </c>
      <c r="M358" s="115">
        <v>0.5174884259259259</v>
      </c>
      <c r="N358" s="4"/>
      <c r="O358" s="4"/>
      <c r="P358" s="132"/>
      <c r="Q358" s="4"/>
      <c r="R358" s="128">
        <f t="shared" si="1"/>
        <v>0</v>
      </c>
      <c r="S358" s="83" t="str">
        <f t="shared" si="2"/>
        <v>FLE696__44482_0.354166666666667</v>
      </c>
      <c r="T358" s="4" t="s">
        <v>2589</v>
      </c>
      <c r="U358" s="83" t="str">
        <f t="shared" si="3"/>
        <v>FLE675</v>
      </c>
      <c r="V358" s="216" t="b">
        <f t="shared" si="4"/>
        <v>1</v>
      </c>
      <c r="W358" s="83" t="str">
        <f t="shared" si="5"/>
        <v>FLE675</v>
      </c>
    </row>
    <row r="359">
      <c r="A359" s="4" t="s">
        <v>649</v>
      </c>
      <c r="B359" s="144">
        <v>44482.0</v>
      </c>
      <c r="C359" s="115">
        <v>0.353125</v>
      </c>
      <c r="D359" s="4"/>
      <c r="E359" s="4"/>
      <c r="F359" s="4"/>
      <c r="G359" s="4"/>
      <c r="H359" s="151"/>
      <c r="I359" s="4"/>
      <c r="J359" s="4"/>
      <c r="K359" s="4" t="s">
        <v>622</v>
      </c>
      <c r="L359" s="144">
        <v>44482.0</v>
      </c>
      <c r="M359" s="115">
        <v>0.5174884259259259</v>
      </c>
      <c r="N359" s="4"/>
      <c r="O359" s="4"/>
      <c r="P359" s="132"/>
      <c r="Q359" s="4"/>
      <c r="R359" s="128">
        <f t="shared" si="1"/>
        <v>0</v>
      </c>
      <c r="S359" s="83" t="str">
        <f t="shared" si="2"/>
        <v>FLE677__44482_0.353125</v>
      </c>
      <c r="T359" s="4" t="s">
        <v>2590</v>
      </c>
      <c r="U359" s="83" t="str">
        <f t="shared" si="3"/>
        <v>FLE675</v>
      </c>
      <c r="V359" s="216" t="b">
        <f t="shared" si="4"/>
        <v>0</v>
      </c>
      <c r="W359" s="83" t="str">
        <f t="shared" si="5"/>
        <v/>
      </c>
    </row>
    <row r="360">
      <c r="A360" s="4" t="s">
        <v>647</v>
      </c>
      <c r="B360" s="144">
        <v>44482.0</v>
      </c>
      <c r="C360" s="115">
        <v>0.3527777777777778</v>
      </c>
      <c r="D360" s="4"/>
      <c r="E360" s="4"/>
      <c r="F360" s="4"/>
      <c r="G360" s="4"/>
      <c r="H360" s="151"/>
      <c r="I360" s="4"/>
      <c r="J360" s="4"/>
      <c r="K360" s="4" t="s">
        <v>622</v>
      </c>
      <c r="L360" s="144">
        <v>44482.0</v>
      </c>
      <c r="M360" s="115">
        <v>0.5174884259259259</v>
      </c>
      <c r="N360" s="4"/>
      <c r="O360" s="4"/>
      <c r="P360" s="132"/>
      <c r="Q360" s="4"/>
      <c r="R360" s="128">
        <f t="shared" si="1"/>
        <v>0</v>
      </c>
      <c r="S360" s="83" t="str">
        <f t="shared" si="2"/>
        <v>FLE719__44482_0.352777777777778</v>
      </c>
      <c r="T360" s="4" t="s">
        <v>2591</v>
      </c>
      <c r="U360" s="83" t="str">
        <f t="shared" si="3"/>
        <v>FLE676</v>
      </c>
      <c r="V360" s="216" t="b">
        <f t="shared" si="4"/>
        <v>0</v>
      </c>
      <c r="W360" s="83" t="str">
        <f t="shared" si="5"/>
        <v/>
      </c>
    </row>
    <row r="361">
      <c r="A361" s="4" t="s">
        <v>645</v>
      </c>
      <c r="B361" s="144">
        <v>44482.0</v>
      </c>
      <c r="C361" s="115">
        <v>0.3525</v>
      </c>
      <c r="D361" s="4"/>
      <c r="E361" s="4"/>
      <c r="F361" s="4"/>
      <c r="G361" s="4"/>
      <c r="H361" s="151"/>
      <c r="I361" s="4"/>
      <c r="J361" s="4"/>
      <c r="K361" s="4" t="s">
        <v>622</v>
      </c>
      <c r="L361" s="144">
        <v>44482.0</v>
      </c>
      <c r="M361" s="115">
        <v>0.5174884259259259</v>
      </c>
      <c r="N361" s="4"/>
      <c r="O361" s="4"/>
      <c r="P361" s="132"/>
      <c r="Q361" s="4"/>
      <c r="R361" s="128">
        <f t="shared" si="1"/>
        <v>0</v>
      </c>
      <c r="S361" s="83" t="str">
        <f t="shared" si="2"/>
        <v>FLE715__44482_0.3525</v>
      </c>
      <c r="T361" s="4" t="s">
        <v>2592</v>
      </c>
      <c r="U361" s="83" t="str">
        <f t="shared" si="3"/>
        <v>FLE677</v>
      </c>
      <c r="V361" s="216" t="b">
        <f t="shared" si="4"/>
        <v>0</v>
      </c>
      <c r="W361" s="83" t="str">
        <f t="shared" si="5"/>
        <v/>
      </c>
    </row>
    <row r="362">
      <c r="A362" s="4" t="s">
        <v>643</v>
      </c>
      <c r="B362" s="144">
        <v>44482.0</v>
      </c>
      <c r="C362" s="115">
        <v>0.35065972222222225</v>
      </c>
      <c r="D362" s="4"/>
      <c r="E362" s="4"/>
      <c r="F362" s="4"/>
      <c r="G362" s="4"/>
      <c r="H362" s="151"/>
      <c r="I362" s="4"/>
      <c r="J362" s="4"/>
      <c r="K362" s="4" t="s">
        <v>622</v>
      </c>
      <c r="L362" s="144">
        <v>44482.0</v>
      </c>
      <c r="M362" s="115">
        <v>0.5174884259259259</v>
      </c>
      <c r="N362" s="4"/>
      <c r="O362" s="4"/>
      <c r="P362" s="132"/>
      <c r="Q362" s="4"/>
      <c r="R362" s="128">
        <f t="shared" si="1"/>
        <v>0</v>
      </c>
      <c r="S362" s="83" t="str">
        <f t="shared" si="2"/>
        <v>PA9566__44482_0.350659722222222</v>
      </c>
      <c r="T362" s="4" t="s">
        <v>2593</v>
      </c>
      <c r="U362" s="83" t="str">
        <f t="shared" si="3"/>
        <v>FLE680</v>
      </c>
      <c r="V362" s="216" t="b">
        <f t="shared" si="4"/>
        <v>0</v>
      </c>
      <c r="W362" s="83" t="str">
        <f t="shared" si="5"/>
        <v/>
      </c>
    </row>
    <row r="363">
      <c r="A363" s="4" t="s">
        <v>641</v>
      </c>
      <c r="B363" s="144">
        <v>44482.0</v>
      </c>
      <c r="C363" s="115">
        <v>0.3498611111111111</v>
      </c>
      <c r="D363" s="4"/>
      <c r="E363" s="4"/>
      <c r="F363" s="4"/>
      <c r="G363" s="4"/>
      <c r="H363" s="151"/>
      <c r="I363" s="4"/>
      <c r="J363" s="4"/>
      <c r="K363" s="4" t="s">
        <v>622</v>
      </c>
      <c r="L363" s="144">
        <v>44482.0</v>
      </c>
      <c r="M363" s="115">
        <v>0.5174884259259259</v>
      </c>
      <c r="N363" s="4"/>
      <c r="O363" s="4"/>
      <c r="P363" s="132"/>
      <c r="Q363" s="4"/>
      <c r="R363" s="128">
        <f t="shared" si="1"/>
        <v>0</v>
      </c>
      <c r="S363" s="83" t="str">
        <f t="shared" si="2"/>
        <v>FLE674__44482_0.349861111111111</v>
      </c>
      <c r="T363" s="4" t="s">
        <v>2594</v>
      </c>
      <c r="U363" s="83" t="str">
        <f t="shared" si="3"/>
        <v>FLE682</v>
      </c>
      <c r="V363" s="216" t="b">
        <f t="shared" si="4"/>
        <v>0</v>
      </c>
      <c r="W363" s="83" t="str">
        <f t="shared" si="5"/>
        <v/>
      </c>
    </row>
    <row r="364">
      <c r="A364" s="4" t="s">
        <v>638</v>
      </c>
      <c r="B364" s="144">
        <v>44482.0</v>
      </c>
      <c r="C364" s="115">
        <v>0.345162037037037</v>
      </c>
      <c r="D364" s="4"/>
      <c r="E364" s="4"/>
      <c r="F364" s="4"/>
      <c r="G364" s="4"/>
      <c r="H364" s="151"/>
      <c r="I364" s="4"/>
      <c r="J364" s="4"/>
      <c r="K364" s="4" t="s">
        <v>622</v>
      </c>
      <c r="L364" s="144">
        <v>44482.0</v>
      </c>
      <c r="M364" s="115">
        <v>0.5174884259259259</v>
      </c>
      <c r="N364" s="4"/>
      <c r="O364" s="4"/>
      <c r="P364" s="132"/>
      <c r="Q364" s="4"/>
      <c r="R364" s="128">
        <f t="shared" si="1"/>
        <v>0</v>
      </c>
      <c r="S364" s="83" t="str">
        <f t="shared" si="2"/>
        <v>FLE668__44482_0.345162037037037</v>
      </c>
      <c r="T364" s="4" t="s">
        <v>2595</v>
      </c>
      <c r="U364" s="83" t="str">
        <f t="shared" si="3"/>
        <v>FLE683</v>
      </c>
      <c r="V364" s="216" t="b">
        <f t="shared" si="4"/>
        <v>0</v>
      </c>
      <c r="W364" s="83" t="str">
        <f t="shared" si="5"/>
        <v/>
      </c>
    </row>
    <row r="365">
      <c r="A365" s="4" t="s">
        <v>636</v>
      </c>
      <c r="B365" s="144">
        <v>44482.0</v>
      </c>
      <c r="C365" s="115">
        <v>0.3437615740740741</v>
      </c>
      <c r="D365" s="4"/>
      <c r="E365" s="4"/>
      <c r="F365" s="4"/>
      <c r="G365" s="4"/>
      <c r="H365" s="151"/>
      <c r="I365" s="4"/>
      <c r="J365" s="4"/>
      <c r="K365" s="4" t="s">
        <v>622</v>
      </c>
      <c r="L365" s="144">
        <v>44482.0</v>
      </c>
      <c r="M365" s="115">
        <v>0.5174884259259259</v>
      </c>
      <c r="N365" s="4"/>
      <c r="O365" s="4"/>
      <c r="P365" s="132"/>
      <c r="Q365" s="4"/>
      <c r="R365" s="128">
        <f t="shared" si="1"/>
        <v>0</v>
      </c>
      <c r="S365" s="83" t="str">
        <f t="shared" si="2"/>
        <v>FLE724__44482_0.343761574074074</v>
      </c>
      <c r="T365" s="4" t="s">
        <v>2596</v>
      </c>
      <c r="U365" s="83" t="str">
        <f t="shared" si="3"/>
        <v>FLE685</v>
      </c>
      <c r="V365" s="216" t="b">
        <f t="shared" si="4"/>
        <v>0</v>
      </c>
      <c r="W365" s="83" t="str">
        <f t="shared" si="5"/>
        <v/>
      </c>
    </row>
    <row r="366">
      <c r="A366" s="4" t="s">
        <v>634</v>
      </c>
      <c r="B366" s="144">
        <v>44482.0</v>
      </c>
      <c r="C366" s="115">
        <v>0.3432060185185185</v>
      </c>
      <c r="D366" s="4"/>
      <c r="E366" s="4"/>
      <c r="F366" s="4"/>
      <c r="G366" s="4"/>
      <c r="H366" s="151"/>
      <c r="I366" s="4"/>
      <c r="J366" s="4"/>
      <c r="K366" s="4" t="s">
        <v>622</v>
      </c>
      <c r="L366" s="144">
        <v>44482.0</v>
      </c>
      <c r="M366" s="115">
        <v>0.5174884259259259</v>
      </c>
      <c r="N366" s="4"/>
      <c r="O366" s="4"/>
      <c r="P366" s="132"/>
      <c r="Q366" s="4"/>
      <c r="R366" s="128">
        <f t="shared" si="1"/>
        <v>0</v>
      </c>
      <c r="S366" s="83" t="str">
        <f t="shared" si="2"/>
        <v>FLE650__44482_0.343206018518519</v>
      </c>
      <c r="T366" s="4" t="s">
        <v>2597</v>
      </c>
      <c r="U366" s="83" t="str">
        <f t="shared" si="3"/>
        <v>FLE687</v>
      </c>
      <c r="V366" s="216" t="b">
        <f t="shared" si="4"/>
        <v>0</v>
      </c>
      <c r="W366" s="83" t="str">
        <f t="shared" si="5"/>
        <v/>
      </c>
    </row>
    <row r="367">
      <c r="A367" s="4" t="s">
        <v>632</v>
      </c>
      <c r="B367" s="144">
        <v>44482.0</v>
      </c>
      <c r="C367" s="115">
        <v>0.3424652777777778</v>
      </c>
      <c r="D367" s="4"/>
      <c r="E367" s="4"/>
      <c r="F367" s="4"/>
      <c r="G367" s="4"/>
      <c r="H367" s="151"/>
      <c r="I367" s="4"/>
      <c r="J367" s="4"/>
      <c r="K367" s="4" t="s">
        <v>622</v>
      </c>
      <c r="L367" s="144">
        <v>44482.0</v>
      </c>
      <c r="M367" s="115">
        <v>0.5174884259259259</v>
      </c>
      <c r="N367" s="4"/>
      <c r="O367" s="4"/>
      <c r="P367" s="132"/>
      <c r="Q367" s="4"/>
      <c r="R367" s="128">
        <f t="shared" si="1"/>
        <v>0</v>
      </c>
      <c r="S367" s="83" t="str">
        <f t="shared" si="2"/>
        <v>FLE459__44482_0.342465277777778</v>
      </c>
      <c r="T367" s="4" t="s">
        <v>2598</v>
      </c>
      <c r="U367" s="83" t="str">
        <f t="shared" si="3"/>
        <v>FLE689</v>
      </c>
      <c r="V367" s="216" t="b">
        <f t="shared" si="4"/>
        <v>0</v>
      </c>
      <c r="W367" s="83" t="str">
        <f t="shared" si="5"/>
        <v/>
      </c>
    </row>
    <row r="368">
      <c r="A368" s="4" t="s">
        <v>2599</v>
      </c>
      <c r="B368" s="144">
        <v>44481.0</v>
      </c>
      <c r="C368" s="115">
        <v>0.6715162037037037</v>
      </c>
      <c r="D368" s="4"/>
      <c r="E368" s="4"/>
      <c r="F368" s="4"/>
      <c r="G368" s="4"/>
      <c r="H368" s="151"/>
      <c r="I368" s="4"/>
      <c r="J368" s="4"/>
      <c r="K368" s="4" t="s">
        <v>271</v>
      </c>
      <c r="L368" s="4"/>
      <c r="M368" s="4"/>
      <c r="N368" s="4"/>
      <c r="O368" s="4"/>
      <c r="P368" s="132"/>
      <c r="Q368" s="4"/>
      <c r="R368" s="128">
        <f t="shared" si="1"/>
        <v>0</v>
      </c>
      <c r="S368" s="83" t="str">
        <f t="shared" si="2"/>
        <v>Fle718__44481_0.671516203703704</v>
      </c>
      <c r="T368" s="4" t="s">
        <v>2600</v>
      </c>
      <c r="U368" s="83" t="str">
        <f t="shared" si="3"/>
        <v>FLE690</v>
      </c>
      <c r="V368" s="216" t="b">
        <f t="shared" si="4"/>
        <v>0</v>
      </c>
      <c r="W368" s="83" t="str">
        <f t="shared" si="5"/>
        <v/>
      </c>
    </row>
    <row r="369">
      <c r="A369" s="4" t="s">
        <v>628</v>
      </c>
      <c r="B369" s="144">
        <v>44481.0</v>
      </c>
      <c r="C369" s="115">
        <v>0.605925925925926</v>
      </c>
      <c r="D369" s="4"/>
      <c r="E369" s="4"/>
      <c r="F369" s="4"/>
      <c r="G369" s="4"/>
      <c r="H369" s="151"/>
      <c r="I369" s="4"/>
      <c r="J369" s="4"/>
      <c r="K369" s="4" t="s">
        <v>622</v>
      </c>
      <c r="L369" s="144">
        <v>44482.0</v>
      </c>
      <c r="M369" s="115">
        <v>0.5174884259259259</v>
      </c>
      <c r="N369" s="4"/>
      <c r="O369" s="4"/>
      <c r="P369" s="132"/>
      <c r="Q369" s="4"/>
      <c r="R369" s="128">
        <f t="shared" si="1"/>
        <v>0</v>
      </c>
      <c r="S369" s="83" t="str">
        <f t="shared" si="2"/>
        <v>FLE455__44481_0.605925925925926</v>
      </c>
      <c r="T369" s="4" t="s">
        <v>2601</v>
      </c>
      <c r="U369" s="83" t="str">
        <f t="shared" si="3"/>
        <v>FLE691</v>
      </c>
      <c r="V369" s="216" t="b">
        <f t="shared" si="4"/>
        <v>0</v>
      </c>
      <c r="W369" s="83" t="str">
        <f t="shared" si="5"/>
        <v/>
      </c>
    </row>
    <row r="370">
      <c r="A370" s="4" t="s">
        <v>626</v>
      </c>
      <c r="B370" s="144">
        <v>44481.0</v>
      </c>
      <c r="C370" s="115">
        <v>0.2976388888888889</v>
      </c>
      <c r="D370" s="4"/>
      <c r="E370" s="4"/>
      <c r="F370" s="4"/>
      <c r="G370" s="4"/>
      <c r="H370" s="151"/>
      <c r="I370" s="4"/>
      <c r="J370" s="4"/>
      <c r="K370" s="4" t="s">
        <v>622</v>
      </c>
      <c r="L370" s="144">
        <v>44481.0</v>
      </c>
      <c r="M370" s="115">
        <v>0.38667824074074075</v>
      </c>
      <c r="N370" s="4"/>
      <c r="O370" s="4"/>
      <c r="P370" s="132"/>
      <c r="Q370" s="4"/>
      <c r="R370" s="128">
        <f t="shared" si="1"/>
        <v>0</v>
      </c>
      <c r="S370" s="83" t="str">
        <f t="shared" si="2"/>
        <v>FLE661__44481_0.297638888888889</v>
      </c>
      <c r="T370" s="4" t="s">
        <v>2602</v>
      </c>
      <c r="U370" s="83" t="str">
        <f t="shared" si="3"/>
        <v>FLE692</v>
      </c>
      <c r="V370" s="216" t="b">
        <f t="shared" si="4"/>
        <v>0</v>
      </c>
      <c r="W370" s="83" t="str">
        <f t="shared" si="5"/>
        <v/>
      </c>
    </row>
    <row r="371">
      <c r="A371" s="4" t="s">
        <v>624</v>
      </c>
      <c r="B371" s="144">
        <v>44481.0</v>
      </c>
      <c r="C371" s="115">
        <v>0.2971990740740741</v>
      </c>
      <c r="D371" s="4"/>
      <c r="E371" s="4"/>
      <c r="F371" s="4"/>
      <c r="G371" s="4"/>
      <c r="H371" s="151"/>
      <c r="I371" s="4"/>
      <c r="J371" s="4"/>
      <c r="K371" s="4" t="s">
        <v>622</v>
      </c>
      <c r="L371" s="144">
        <v>44481.0</v>
      </c>
      <c r="M371" s="115">
        <v>0.38667824074074075</v>
      </c>
      <c r="N371" s="4"/>
      <c r="O371" s="4"/>
      <c r="P371" s="132"/>
      <c r="Q371" s="4"/>
      <c r="R371" s="128">
        <f t="shared" si="1"/>
        <v>0</v>
      </c>
      <c r="S371" s="83" t="str">
        <f t="shared" si="2"/>
        <v>FLE666__44481_0.297199074074074</v>
      </c>
      <c r="T371" s="4" t="s">
        <v>2603</v>
      </c>
      <c r="U371" s="83" t="str">
        <f t="shared" si="3"/>
        <v>FLE694</v>
      </c>
      <c r="V371" s="216" t="b">
        <f t="shared" si="4"/>
        <v>0</v>
      </c>
      <c r="W371" s="83" t="str">
        <f t="shared" si="5"/>
        <v/>
      </c>
    </row>
    <row r="372">
      <c r="A372" s="4" t="s">
        <v>621</v>
      </c>
      <c r="B372" s="144">
        <v>44481.0</v>
      </c>
      <c r="C372" s="115">
        <v>0.2573842592592593</v>
      </c>
      <c r="D372" s="4"/>
      <c r="E372" s="4"/>
      <c r="F372" s="4"/>
      <c r="G372" s="4"/>
      <c r="H372" s="151"/>
      <c r="I372" s="4"/>
      <c r="J372" s="4"/>
      <c r="K372" s="4" t="s">
        <v>622</v>
      </c>
      <c r="L372" s="144">
        <v>44481.0</v>
      </c>
      <c r="M372" s="115">
        <v>0.38667824074074075</v>
      </c>
      <c r="N372" s="4"/>
      <c r="O372" s="4"/>
      <c r="P372" s="132"/>
      <c r="Q372" s="4"/>
      <c r="R372" s="128">
        <f t="shared" si="1"/>
        <v>0</v>
      </c>
      <c r="S372" s="83" t="str">
        <f t="shared" si="2"/>
        <v>FLE701__44481_0.257384259259259</v>
      </c>
      <c r="T372" s="4" t="s">
        <v>2604</v>
      </c>
      <c r="U372" s="83" t="str">
        <f t="shared" si="3"/>
        <v>FLE695</v>
      </c>
      <c r="V372" s="216" t="b">
        <f t="shared" si="4"/>
        <v>0</v>
      </c>
      <c r="W372" s="83" t="str">
        <f t="shared" si="5"/>
        <v/>
      </c>
    </row>
    <row r="373">
      <c r="A373" s="4" t="s">
        <v>617</v>
      </c>
      <c r="B373" s="144">
        <v>44480.0</v>
      </c>
      <c r="C373" s="115">
        <v>0.34199074074074076</v>
      </c>
      <c r="D373" s="4"/>
      <c r="E373" s="4"/>
      <c r="F373" s="4"/>
      <c r="G373" s="4"/>
      <c r="H373" s="151"/>
      <c r="I373" s="4"/>
      <c r="J373" s="4"/>
      <c r="K373" s="4" t="s">
        <v>271</v>
      </c>
      <c r="L373" s="4"/>
      <c r="M373" s="4"/>
      <c r="N373" s="4"/>
      <c r="O373" s="4"/>
      <c r="P373" s="132"/>
      <c r="Q373" s="4"/>
      <c r="R373" s="128">
        <f t="shared" si="1"/>
        <v>0</v>
      </c>
      <c r="S373" s="83" t="str">
        <f t="shared" si="2"/>
        <v>FLE632__44480_0.341990740740741</v>
      </c>
      <c r="T373" s="4" t="s">
        <v>2605</v>
      </c>
      <c r="U373" s="83" t="str">
        <f t="shared" si="3"/>
        <v>FLE696</v>
      </c>
      <c r="V373" s="216" t="b">
        <f t="shared" si="4"/>
        <v>0</v>
      </c>
      <c r="W373" s="83" t="str">
        <f t="shared" si="5"/>
        <v/>
      </c>
    </row>
    <row r="374">
      <c r="A374" s="4" t="s">
        <v>599</v>
      </c>
      <c r="B374" s="144">
        <v>44480.0</v>
      </c>
      <c r="C374" s="115">
        <v>0.3282638888888889</v>
      </c>
      <c r="D374" s="4"/>
      <c r="E374" s="4"/>
      <c r="F374" s="4"/>
      <c r="G374" s="4"/>
      <c r="H374" s="151"/>
      <c r="I374" s="4"/>
      <c r="J374" s="4"/>
      <c r="K374" s="4" t="s">
        <v>271</v>
      </c>
      <c r="L374" s="4"/>
      <c r="M374" s="4"/>
      <c r="N374" s="4"/>
      <c r="O374" s="4"/>
      <c r="P374" s="132"/>
      <c r="Q374" s="4"/>
      <c r="R374" s="128">
        <f t="shared" si="1"/>
        <v>0</v>
      </c>
      <c r="S374" s="83" t="str">
        <f t="shared" si="2"/>
        <v>FLE626__44480_0.328263888888889</v>
      </c>
      <c r="T374" s="4" t="s">
        <v>2606</v>
      </c>
      <c r="U374" s="83" t="str">
        <f t="shared" si="3"/>
        <v>FLE697</v>
      </c>
      <c r="V374" s="216" t="b">
        <f t="shared" si="4"/>
        <v>0</v>
      </c>
      <c r="W374" s="83" t="str">
        <f t="shared" si="5"/>
        <v/>
      </c>
    </row>
    <row r="375">
      <c r="A375" s="4" t="s">
        <v>589</v>
      </c>
      <c r="B375" s="144">
        <v>44480.0</v>
      </c>
      <c r="C375" s="115">
        <v>0.31046296296296294</v>
      </c>
      <c r="D375" s="4"/>
      <c r="E375" s="4"/>
      <c r="F375" s="4"/>
      <c r="G375" s="4"/>
      <c r="H375" s="151"/>
      <c r="I375" s="4"/>
      <c r="J375" s="4"/>
      <c r="K375" s="4" t="s">
        <v>271</v>
      </c>
      <c r="L375" s="4"/>
      <c r="M375" s="4"/>
      <c r="N375" s="4"/>
      <c r="O375" s="4"/>
      <c r="P375" s="132"/>
      <c r="Q375" s="4"/>
      <c r="R375" s="128">
        <f t="shared" si="1"/>
        <v>0</v>
      </c>
      <c r="S375" s="83" t="str">
        <f t="shared" si="2"/>
        <v>FLE682__44480_0.310462962962963</v>
      </c>
      <c r="T375" s="4" t="s">
        <v>2607</v>
      </c>
      <c r="U375" s="83" t="str">
        <f t="shared" si="3"/>
        <v>FLE700</v>
      </c>
      <c r="V375" s="216" t="b">
        <f t="shared" si="4"/>
        <v>1</v>
      </c>
      <c r="W375" s="83" t="str">
        <f t="shared" si="5"/>
        <v>FLE700</v>
      </c>
    </row>
    <row r="376">
      <c r="A376" s="4" t="s">
        <v>582</v>
      </c>
      <c r="B376" s="144">
        <v>44480.0</v>
      </c>
      <c r="C376" s="115">
        <v>0.2846180555555556</v>
      </c>
      <c r="D376" s="4"/>
      <c r="E376" s="4"/>
      <c r="F376" s="4"/>
      <c r="G376" s="4"/>
      <c r="H376" s="151"/>
      <c r="I376" s="4"/>
      <c r="J376" s="4"/>
      <c r="K376" s="4" t="s">
        <v>271</v>
      </c>
      <c r="L376" s="4"/>
      <c r="M376" s="4"/>
      <c r="N376" s="4"/>
      <c r="O376" s="4"/>
      <c r="P376" s="132"/>
      <c r="Q376" s="4"/>
      <c r="R376" s="128">
        <f t="shared" si="1"/>
        <v>0</v>
      </c>
      <c r="S376" s="83" t="str">
        <f t="shared" si="2"/>
        <v>FLE628__44480_0.284618055555556</v>
      </c>
      <c r="T376" s="4" t="s">
        <v>2608</v>
      </c>
      <c r="U376" s="83" t="str">
        <f t="shared" si="3"/>
        <v>FLE700</v>
      </c>
      <c r="V376" s="216" t="b">
        <f t="shared" si="4"/>
        <v>1</v>
      </c>
      <c r="W376" s="83" t="str">
        <f t="shared" si="5"/>
        <v>FLE700</v>
      </c>
    </row>
    <row r="377">
      <c r="A377" s="4" t="s">
        <v>580</v>
      </c>
      <c r="B377" s="144">
        <v>44480.0</v>
      </c>
      <c r="C377" s="115">
        <v>0.2833912037037037</v>
      </c>
      <c r="D377" s="4"/>
      <c r="E377" s="4"/>
      <c r="F377" s="4"/>
      <c r="G377" s="4"/>
      <c r="H377" s="151"/>
      <c r="I377" s="4"/>
      <c r="J377" s="4"/>
      <c r="K377" s="4" t="s">
        <v>271</v>
      </c>
      <c r="L377" s="4"/>
      <c r="M377" s="4"/>
      <c r="N377" s="4"/>
      <c r="O377" s="4"/>
      <c r="P377" s="132"/>
      <c r="Q377" s="4"/>
      <c r="R377" s="128">
        <f t="shared" si="1"/>
        <v>0</v>
      </c>
      <c r="S377" s="83" t="str">
        <f t="shared" si="2"/>
        <v>FLE694__44480_0.283391203703704</v>
      </c>
      <c r="T377" s="4" t="s">
        <v>2609</v>
      </c>
      <c r="U377" s="83" t="str">
        <f t="shared" si="3"/>
        <v>FLE700</v>
      </c>
      <c r="V377" s="216" t="b">
        <f t="shared" si="4"/>
        <v>0</v>
      </c>
      <c r="W377" s="83" t="str">
        <f t="shared" si="5"/>
        <v/>
      </c>
    </row>
    <row r="378">
      <c r="A378" s="4" t="s">
        <v>578</v>
      </c>
      <c r="B378" s="144">
        <v>44480.0</v>
      </c>
      <c r="C378" s="115">
        <v>0.28251157407407407</v>
      </c>
      <c r="D378" s="4"/>
      <c r="E378" s="4"/>
      <c r="F378" s="4"/>
      <c r="G378" s="4"/>
      <c r="H378" s="151"/>
      <c r="I378" s="4"/>
      <c r="J378" s="4"/>
      <c r="K378" s="4" t="s">
        <v>271</v>
      </c>
      <c r="L378" s="4"/>
      <c r="M378" s="4"/>
      <c r="N378" s="4"/>
      <c r="O378" s="4"/>
      <c r="P378" s="132"/>
      <c r="Q378" s="4"/>
      <c r="R378" s="128">
        <f t="shared" si="1"/>
        <v>0</v>
      </c>
      <c r="S378" s="83" t="str">
        <f t="shared" si="2"/>
        <v>FLE689__44480_0.282511574074074</v>
      </c>
      <c r="T378" s="4" t="s">
        <v>2610</v>
      </c>
      <c r="U378" s="83" t="str">
        <f t="shared" si="3"/>
        <v>FLE701</v>
      </c>
      <c r="V378" s="216" t="b">
        <f t="shared" si="4"/>
        <v>0</v>
      </c>
      <c r="W378" s="83" t="str">
        <f t="shared" si="5"/>
        <v/>
      </c>
    </row>
    <row r="379">
      <c r="A379" s="4" t="s">
        <v>576</v>
      </c>
      <c r="B379" s="144">
        <v>44480.0</v>
      </c>
      <c r="C379" s="115">
        <v>0.27199074074074076</v>
      </c>
      <c r="D379" s="4"/>
      <c r="E379" s="4"/>
      <c r="F379" s="4"/>
      <c r="G379" s="4"/>
      <c r="H379" s="151"/>
      <c r="I379" s="4"/>
      <c r="J379" s="4"/>
      <c r="K379" s="4" t="s">
        <v>271</v>
      </c>
      <c r="L379" s="4"/>
      <c r="M379" s="4"/>
      <c r="N379" s="4"/>
      <c r="O379" s="4"/>
      <c r="P379" s="132"/>
      <c r="Q379" s="4"/>
      <c r="R379" s="128">
        <f t="shared" si="1"/>
        <v>0</v>
      </c>
      <c r="S379" s="83" t="str">
        <f t="shared" si="2"/>
        <v>FLE630__44480_0.271990740740741</v>
      </c>
      <c r="T379" s="4" t="s">
        <v>2611</v>
      </c>
      <c r="U379" s="83" t="str">
        <f t="shared" si="3"/>
        <v>FLE702</v>
      </c>
      <c r="V379" s="216" t="b">
        <f t="shared" si="4"/>
        <v>0</v>
      </c>
      <c r="W379" s="83" t="str">
        <f t="shared" si="5"/>
        <v/>
      </c>
    </row>
    <row r="380">
      <c r="A380" s="4" t="s">
        <v>574</v>
      </c>
      <c r="B380" s="144">
        <v>44480.0</v>
      </c>
      <c r="C380" s="115">
        <v>0.2682986111111111</v>
      </c>
      <c r="D380" s="4"/>
      <c r="E380" s="4"/>
      <c r="F380" s="4"/>
      <c r="G380" s="4"/>
      <c r="H380" s="151"/>
      <c r="I380" s="4"/>
      <c r="J380" s="4"/>
      <c r="K380" s="4" t="s">
        <v>271</v>
      </c>
      <c r="L380" s="4"/>
      <c r="M380" s="4"/>
      <c r="N380" s="4"/>
      <c r="O380" s="4"/>
      <c r="P380" s="132"/>
      <c r="Q380" s="4"/>
      <c r="R380" s="128">
        <f t="shared" si="1"/>
        <v>0</v>
      </c>
      <c r="S380" s="83" t="str">
        <f t="shared" si="2"/>
        <v>FLE697__44480_0.268298611111111</v>
      </c>
      <c r="T380" s="4" t="s">
        <v>2612</v>
      </c>
      <c r="U380" s="83" t="str">
        <f t="shared" si="3"/>
        <v>FLE704</v>
      </c>
      <c r="V380" s="216" t="b">
        <f t="shared" si="4"/>
        <v>0</v>
      </c>
      <c r="W380" s="83" t="str">
        <f t="shared" si="5"/>
        <v/>
      </c>
    </row>
    <row r="381">
      <c r="A381" s="4" t="s">
        <v>572</v>
      </c>
      <c r="B381" s="144">
        <v>44480.0</v>
      </c>
      <c r="C381" s="115">
        <v>0.2574537037037037</v>
      </c>
      <c r="D381" s="4"/>
      <c r="E381" s="4"/>
      <c r="F381" s="4"/>
      <c r="G381" s="4"/>
      <c r="H381" s="151"/>
      <c r="I381" s="4"/>
      <c r="J381" s="4"/>
      <c r="K381" s="4" t="s">
        <v>271</v>
      </c>
      <c r="L381" s="4"/>
      <c r="M381" s="4"/>
      <c r="N381" s="4"/>
      <c r="O381" s="4"/>
      <c r="P381" s="132"/>
      <c r="Q381" s="4"/>
      <c r="R381" s="128">
        <f t="shared" si="1"/>
        <v>0</v>
      </c>
      <c r="S381" s="83" t="str">
        <f t="shared" si="2"/>
        <v>PA9493__44480_0.257453703703704</v>
      </c>
      <c r="T381" s="4" t="s">
        <v>2613</v>
      </c>
      <c r="U381" s="83" t="str">
        <f t="shared" si="3"/>
        <v>FLE705</v>
      </c>
      <c r="V381" s="216" t="b">
        <f t="shared" si="4"/>
        <v>0</v>
      </c>
      <c r="W381" s="83" t="str">
        <f t="shared" si="5"/>
        <v/>
      </c>
    </row>
    <row r="382">
      <c r="A382" s="4" t="s">
        <v>570</v>
      </c>
      <c r="B382" s="144">
        <v>44480.0</v>
      </c>
      <c r="C382" s="115">
        <v>0.2474537037037037</v>
      </c>
      <c r="D382" s="4"/>
      <c r="E382" s="4"/>
      <c r="F382" s="4"/>
      <c r="G382" s="4"/>
      <c r="H382" s="151"/>
      <c r="I382" s="4"/>
      <c r="J382" s="4"/>
      <c r="K382" s="4" t="s">
        <v>271</v>
      </c>
      <c r="L382" s="4"/>
      <c r="M382" s="4"/>
      <c r="N382" s="4"/>
      <c r="O382" s="4"/>
      <c r="P382" s="132"/>
      <c r="Q382" s="4"/>
      <c r="R382" s="128">
        <f t="shared" si="1"/>
        <v>0</v>
      </c>
      <c r="S382" s="83" t="str">
        <f t="shared" si="2"/>
        <v>FLE621__44480_0.247453703703704</v>
      </c>
      <c r="T382" s="4" t="s">
        <v>2614</v>
      </c>
      <c r="U382" s="83" t="str">
        <f t="shared" si="3"/>
        <v>FLE706</v>
      </c>
      <c r="V382" s="216" t="b">
        <f t="shared" si="4"/>
        <v>0</v>
      </c>
      <c r="W382" s="83" t="str">
        <f t="shared" si="5"/>
        <v/>
      </c>
    </row>
    <row r="383">
      <c r="A383" s="4" t="s">
        <v>568</v>
      </c>
      <c r="B383" s="144">
        <v>44480.0</v>
      </c>
      <c r="C383" s="115">
        <v>0.2469675925925926</v>
      </c>
      <c r="D383" s="4"/>
      <c r="E383" s="4"/>
      <c r="F383" s="4"/>
      <c r="G383" s="4"/>
      <c r="H383" s="151"/>
      <c r="I383" s="4"/>
      <c r="J383" s="4"/>
      <c r="K383" s="4" t="s">
        <v>271</v>
      </c>
      <c r="L383" s="4"/>
      <c r="M383" s="4"/>
      <c r="N383" s="4"/>
      <c r="O383" s="4"/>
      <c r="P383" s="132"/>
      <c r="Q383" s="4"/>
      <c r="R383" s="128">
        <f t="shared" si="1"/>
        <v>0</v>
      </c>
      <c r="S383" s="83" t="str">
        <f t="shared" si="2"/>
        <v>PA9423__44480_0.246967592592593</v>
      </c>
      <c r="T383" s="4" t="s">
        <v>2615</v>
      </c>
      <c r="U383" s="83" t="str">
        <f t="shared" si="3"/>
        <v>FLE708</v>
      </c>
      <c r="V383" s="216" t="b">
        <f t="shared" si="4"/>
        <v>0</v>
      </c>
      <c r="W383" s="83" t="str">
        <f t="shared" si="5"/>
        <v/>
      </c>
    </row>
    <row r="384">
      <c r="A384" s="4" t="s">
        <v>566</v>
      </c>
      <c r="B384" s="144">
        <v>44480.0</v>
      </c>
      <c r="C384" s="115">
        <v>0.24296296296296296</v>
      </c>
      <c r="D384" s="4"/>
      <c r="E384" s="4"/>
      <c r="F384" s="4"/>
      <c r="G384" s="4"/>
      <c r="H384" s="151"/>
      <c r="I384" s="4"/>
      <c r="J384" s="4"/>
      <c r="K384" s="4" t="s">
        <v>271</v>
      </c>
      <c r="L384" s="4"/>
      <c r="M384" s="4"/>
      <c r="N384" s="4"/>
      <c r="O384" s="4"/>
      <c r="P384" s="132"/>
      <c r="Q384" s="4"/>
      <c r="R384" s="128">
        <f t="shared" si="1"/>
        <v>0</v>
      </c>
      <c r="S384" s="83" t="str">
        <f t="shared" si="2"/>
        <v>FLE683__44480_0.242962962962963</v>
      </c>
      <c r="T384" s="4" t="s">
        <v>2616</v>
      </c>
      <c r="U384" s="83" t="str">
        <f t="shared" si="3"/>
        <v>FLE709</v>
      </c>
      <c r="V384" s="216" t="b">
        <f t="shared" si="4"/>
        <v>0</v>
      </c>
      <c r="W384" s="83" t="str">
        <f t="shared" si="5"/>
        <v/>
      </c>
    </row>
    <row r="385">
      <c r="A385" s="4" t="s">
        <v>564</v>
      </c>
      <c r="B385" s="144">
        <v>44480.0</v>
      </c>
      <c r="C385" s="115">
        <v>0.24265046296296297</v>
      </c>
      <c r="D385" s="4"/>
      <c r="E385" s="4"/>
      <c r="F385" s="4"/>
      <c r="G385" s="4"/>
      <c r="H385" s="151"/>
      <c r="I385" s="4"/>
      <c r="J385" s="4"/>
      <c r="K385" s="4" t="s">
        <v>271</v>
      </c>
      <c r="L385" s="4"/>
      <c r="M385" s="4"/>
      <c r="N385" s="4"/>
      <c r="O385" s="4"/>
      <c r="P385" s="132"/>
      <c r="Q385" s="4"/>
      <c r="R385" s="128">
        <f t="shared" si="1"/>
        <v>0</v>
      </c>
      <c r="S385" s="83" t="str">
        <f t="shared" si="2"/>
        <v>FLE690__44480_0.242650462962963</v>
      </c>
      <c r="T385" s="4" t="s">
        <v>2617</v>
      </c>
      <c r="U385" s="83" t="str">
        <f t="shared" si="3"/>
        <v>FLE714</v>
      </c>
      <c r="V385" s="216" t="b">
        <f t="shared" si="4"/>
        <v>0</v>
      </c>
      <c r="W385" s="83" t="str">
        <f t="shared" si="5"/>
        <v/>
      </c>
    </row>
    <row r="386">
      <c r="A386" s="4" t="s">
        <v>562</v>
      </c>
      <c r="B386" s="144">
        <v>44480.0</v>
      </c>
      <c r="C386" s="115">
        <v>0.23521990740740742</v>
      </c>
      <c r="D386" s="4"/>
      <c r="E386" s="4"/>
      <c r="F386" s="4"/>
      <c r="G386" s="4"/>
      <c r="H386" s="151"/>
      <c r="I386" s="4"/>
      <c r="J386" s="4"/>
      <c r="K386" s="4" t="s">
        <v>271</v>
      </c>
      <c r="L386" s="4"/>
      <c r="M386" s="4"/>
      <c r="N386" s="4"/>
      <c r="O386" s="4"/>
      <c r="P386" s="132"/>
      <c r="Q386" s="4"/>
      <c r="R386" s="128">
        <f t="shared" si="1"/>
        <v>0</v>
      </c>
      <c r="S386" s="83" t="str">
        <f t="shared" si="2"/>
        <v>FLE735__44480_0.235219907407407</v>
      </c>
      <c r="T386" s="4" t="s">
        <v>2618</v>
      </c>
      <c r="U386" s="83" t="str">
        <f t="shared" si="3"/>
        <v>FLE715</v>
      </c>
      <c r="V386" s="216" t="b">
        <f t="shared" si="4"/>
        <v>0</v>
      </c>
      <c r="W386" s="83" t="str">
        <f t="shared" si="5"/>
        <v/>
      </c>
    </row>
    <row r="387">
      <c r="A387" s="4" t="s">
        <v>557</v>
      </c>
      <c r="B387" s="144">
        <v>44477.0</v>
      </c>
      <c r="C387" s="115">
        <v>0.2583796296296296</v>
      </c>
      <c r="D387" s="4"/>
      <c r="E387" s="4"/>
      <c r="F387" s="4"/>
      <c r="G387" s="4"/>
      <c r="H387" s="151"/>
      <c r="I387" s="4"/>
      <c r="J387" s="4"/>
      <c r="K387" s="4" t="s">
        <v>271</v>
      </c>
      <c r="L387" s="4"/>
      <c r="M387" s="4"/>
      <c r="N387" s="4"/>
      <c r="O387" s="4"/>
      <c r="P387" s="132"/>
      <c r="Q387" s="4"/>
      <c r="R387" s="128">
        <f t="shared" si="1"/>
        <v>0</v>
      </c>
      <c r="S387" s="83" t="str">
        <f t="shared" si="2"/>
        <v>FLE457__44477_0.25837962962963</v>
      </c>
      <c r="T387" s="4" t="s">
        <v>2619</v>
      </c>
      <c r="U387" s="83" t="str">
        <f t="shared" si="3"/>
        <v>FLE716</v>
      </c>
      <c r="V387" s="216" t="b">
        <f t="shared" si="4"/>
        <v>0</v>
      </c>
      <c r="W387" s="83" t="str">
        <f t="shared" si="5"/>
        <v/>
      </c>
    </row>
    <row r="388">
      <c r="A388" s="4" t="s">
        <v>555</v>
      </c>
      <c r="B388" s="144">
        <v>44477.0</v>
      </c>
      <c r="C388" s="115">
        <v>0.25028935185185186</v>
      </c>
      <c r="D388" s="4"/>
      <c r="E388" s="4"/>
      <c r="F388" s="4"/>
      <c r="G388" s="4"/>
      <c r="H388" s="151"/>
      <c r="I388" s="4"/>
      <c r="J388" s="4"/>
      <c r="K388" s="4" t="s">
        <v>271</v>
      </c>
      <c r="L388" s="4"/>
      <c r="M388" s="4"/>
      <c r="N388" s="4"/>
      <c r="O388" s="4"/>
      <c r="P388" s="132"/>
      <c r="Q388" s="4"/>
      <c r="R388" s="128">
        <f t="shared" si="1"/>
        <v>0</v>
      </c>
      <c r="S388" s="83" t="str">
        <f t="shared" si="2"/>
        <v>PA9490__44477_0.250289351851852</v>
      </c>
      <c r="T388" s="4" t="s">
        <v>2620</v>
      </c>
      <c r="U388" s="83" t="str">
        <f t="shared" si="3"/>
        <v>FLE717</v>
      </c>
      <c r="V388" s="216" t="b">
        <f t="shared" si="4"/>
        <v>0</v>
      </c>
      <c r="W388" s="83" t="str">
        <f t="shared" si="5"/>
        <v/>
      </c>
    </row>
    <row r="389">
      <c r="A389" s="4" t="s">
        <v>555</v>
      </c>
      <c r="B389" s="144">
        <v>44477.0</v>
      </c>
      <c r="C389" s="115">
        <v>0.25</v>
      </c>
      <c r="D389" s="4"/>
      <c r="E389" s="4"/>
      <c r="F389" s="4"/>
      <c r="G389" s="4"/>
      <c r="H389" s="151"/>
      <c r="I389" s="4"/>
      <c r="J389" s="4"/>
      <c r="K389" s="4" t="s">
        <v>271</v>
      </c>
      <c r="L389" s="4"/>
      <c r="M389" s="4"/>
      <c r="N389" s="4"/>
      <c r="O389" s="4"/>
      <c r="P389" s="132"/>
      <c r="Q389" s="4"/>
      <c r="R389" s="128">
        <f t="shared" si="1"/>
        <v>0</v>
      </c>
      <c r="S389" s="83" t="str">
        <f t="shared" si="2"/>
        <v>PA9490__44477_0.25</v>
      </c>
      <c r="T389" s="4" t="s">
        <v>2621</v>
      </c>
      <c r="U389" s="83" t="str">
        <f t="shared" si="3"/>
        <v>Fle718</v>
      </c>
      <c r="V389" s="216" t="b">
        <f t="shared" si="4"/>
        <v>0</v>
      </c>
      <c r="W389" s="83" t="str">
        <f t="shared" si="5"/>
        <v/>
      </c>
    </row>
    <row r="390">
      <c r="A390" s="4" t="s">
        <v>551</v>
      </c>
      <c r="B390" s="144">
        <v>44477.0</v>
      </c>
      <c r="C390" s="115">
        <v>0.24430555555555555</v>
      </c>
      <c r="D390" s="4"/>
      <c r="E390" s="4"/>
      <c r="F390" s="4"/>
      <c r="G390" s="4"/>
      <c r="H390" s="151"/>
      <c r="I390" s="4"/>
      <c r="J390" s="4"/>
      <c r="K390" s="4" t="s">
        <v>271</v>
      </c>
      <c r="L390" s="4"/>
      <c r="M390" s="4"/>
      <c r="N390" s="4"/>
      <c r="O390" s="4"/>
      <c r="P390" s="132"/>
      <c r="Q390" s="4"/>
      <c r="R390" s="128">
        <f t="shared" si="1"/>
        <v>0</v>
      </c>
      <c r="S390" s="83" t="str">
        <f t="shared" si="2"/>
        <v>FLE695__44477_0.244305555555556</v>
      </c>
      <c r="T390" s="4" t="s">
        <v>2622</v>
      </c>
      <c r="U390" s="83" t="str">
        <f t="shared" si="3"/>
        <v>FLE719</v>
      </c>
      <c r="V390" s="216" t="b">
        <f t="shared" si="4"/>
        <v>0</v>
      </c>
      <c r="W390" s="83" t="str">
        <f t="shared" si="5"/>
        <v/>
      </c>
    </row>
    <row r="391">
      <c r="A391" s="4" t="s">
        <v>549</v>
      </c>
      <c r="B391" s="144">
        <v>44477.0</v>
      </c>
      <c r="C391" s="115">
        <v>0.24203703703703705</v>
      </c>
      <c r="D391" s="4"/>
      <c r="E391" s="4"/>
      <c r="F391" s="4"/>
      <c r="G391" s="4"/>
      <c r="H391" s="151"/>
      <c r="I391" s="4"/>
      <c r="J391" s="4"/>
      <c r="K391" s="4" t="s">
        <v>271</v>
      </c>
      <c r="L391" s="4"/>
      <c r="M391" s="4"/>
      <c r="N391" s="4"/>
      <c r="O391" s="4"/>
      <c r="P391" s="132"/>
      <c r="Q391" s="4"/>
      <c r="R391" s="128">
        <f t="shared" si="1"/>
        <v>0</v>
      </c>
      <c r="S391" s="83" t="str">
        <f t="shared" si="2"/>
        <v>FLE706__44477_0.242037037037037</v>
      </c>
      <c r="T391" s="4" t="s">
        <v>2623</v>
      </c>
      <c r="U391" s="83" t="str">
        <f t="shared" si="3"/>
        <v>FLE723</v>
      </c>
      <c r="V391" s="216" t="b">
        <f t="shared" si="4"/>
        <v>0</v>
      </c>
      <c r="W391" s="83" t="str">
        <f t="shared" si="5"/>
        <v/>
      </c>
    </row>
    <row r="392">
      <c r="A392" s="4" t="s">
        <v>547</v>
      </c>
      <c r="B392" s="144">
        <v>44477.0</v>
      </c>
      <c r="C392" s="115">
        <v>0.23644675925925926</v>
      </c>
      <c r="D392" s="4"/>
      <c r="E392" s="4"/>
      <c r="F392" s="4"/>
      <c r="G392" s="4"/>
      <c r="H392" s="151"/>
      <c r="I392" s="4"/>
      <c r="J392" s="4"/>
      <c r="K392" s="4" t="s">
        <v>271</v>
      </c>
      <c r="L392" s="4"/>
      <c r="M392" s="4"/>
      <c r="N392" s="4"/>
      <c r="O392" s="4"/>
      <c r="P392" s="132"/>
      <c r="Q392" s="4"/>
      <c r="R392" s="128">
        <f t="shared" si="1"/>
        <v>0</v>
      </c>
      <c r="S392" s="83" t="str">
        <f t="shared" si="2"/>
        <v>FLE657__44477_0.236446759259259</v>
      </c>
      <c r="T392" s="4" t="s">
        <v>2624</v>
      </c>
      <c r="U392" s="83" t="str">
        <f t="shared" si="3"/>
        <v>FLE724</v>
      </c>
      <c r="V392" s="216" t="b">
        <f t="shared" si="4"/>
        <v>0</v>
      </c>
      <c r="W392" s="83" t="str">
        <f t="shared" si="5"/>
        <v/>
      </c>
    </row>
    <row r="393">
      <c r="A393" s="4" t="s">
        <v>545</v>
      </c>
      <c r="B393" s="144">
        <v>44477.0</v>
      </c>
      <c r="C393" s="115">
        <v>0.23605324074074074</v>
      </c>
      <c r="D393" s="4"/>
      <c r="E393" s="4"/>
      <c r="F393" s="4"/>
      <c r="G393" s="4"/>
      <c r="H393" s="151"/>
      <c r="I393" s="4"/>
      <c r="J393" s="4"/>
      <c r="K393" s="4" t="s">
        <v>271</v>
      </c>
      <c r="L393" s="4"/>
      <c r="M393" s="4"/>
      <c r="N393" s="4"/>
      <c r="O393" s="4"/>
      <c r="P393" s="132"/>
      <c r="Q393" s="4"/>
      <c r="R393" s="128">
        <f t="shared" si="1"/>
        <v>0</v>
      </c>
      <c r="S393" s="83" t="str">
        <f t="shared" si="2"/>
        <v>FLE704__44477_0.236053240740741</v>
      </c>
      <c r="T393" s="4" t="s">
        <v>2625</v>
      </c>
      <c r="U393" s="83" t="str">
        <f t="shared" si="3"/>
        <v>FLE725</v>
      </c>
      <c r="V393" s="216" t="b">
        <f t="shared" si="4"/>
        <v>0</v>
      </c>
      <c r="W393" s="83" t="str">
        <f t="shared" si="5"/>
        <v/>
      </c>
    </row>
    <row r="394">
      <c r="A394" s="4" t="s">
        <v>543</v>
      </c>
      <c r="B394" s="144">
        <v>44477.0</v>
      </c>
      <c r="C394" s="115">
        <v>0.23228009259259258</v>
      </c>
      <c r="D394" s="4"/>
      <c r="E394" s="4"/>
      <c r="F394" s="4"/>
      <c r="G394" s="4"/>
      <c r="H394" s="151"/>
      <c r="I394" s="4"/>
      <c r="J394" s="4"/>
      <c r="K394" s="4" t="s">
        <v>271</v>
      </c>
      <c r="L394" s="4"/>
      <c r="M394" s="4"/>
      <c r="N394" s="4"/>
      <c r="O394" s="4"/>
      <c r="P394" s="132"/>
      <c r="Q394" s="4"/>
      <c r="R394" s="128">
        <f t="shared" si="1"/>
        <v>0</v>
      </c>
      <c r="S394" s="83" t="str">
        <f t="shared" si="2"/>
        <v>PA9413__44477_0.232280092592593</v>
      </c>
      <c r="T394" s="4" t="s">
        <v>2626</v>
      </c>
      <c r="U394" s="83" t="str">
        <f t="shared" si="3"/>
        <v>FLE728</v>
      </c>
      <c r="V394" s="216" t="b">
        <f t="shared" si="4"/>
        <v>0</v>
      </c>
      <c r="W394" s="83" t="str">
        <f t="shared" si="5"/>
        <v/>
      </c>
    </row>
    <row r="395">
      <c r="A395" s="4" t="s">
        <v>541</v>
      </c>
      <c r="B395" s="144">
        <v>44477.0</v>
      </c>
      <c r="C395" s="115">
        <v>0.21248842592592593</v>
      </c>
      <c r="D395" s="4"/>
      <c r="E395" s="4"/>
      <c r="F395" s="4"/>
      <c r="G395" s="4"/>
      <c r="H395" s="151"/>
      <c r="I395" s="4"/>
      <c r="J395" s="4"/>
      <c r="K395" s="4" t="s">
        <v>271</v>
      </c>
      <c r="L395" s="4"/>
      <c r="M395" s="4"/>
      <c r="N395" s="4"/>
      <c r="O395" s="4"/>
      <c r="P395" s="132"/>
      <c r="Q395" s="4"/>
      <c r="R395" s="128">
        <f t="shared" si="1"/>
        <v>0</v>
      </c>
      <c r="S395" s="83" t="str">
        <f t="shared" si="2"/>
        <v>PA9447__44477_0.212488425925926</v>
      </c>
      <c r="T395" s="4" t="s">
        <v>2627</v>
      </c>
      <c r="U395" s="83" t="str">
        <f t="shared" si="3"/>
        <v>FLE734</v>
      </c>
      <c r="V395" s="216" t="b">
        <f t="shared" si="4"/>
        <v>0</v>
      </c>
      <c r="W395" s="83" t="str">
        <f t="shared" si="5"/>
        <v/>
      </c>
    </row>
    <row r="396">
      <c r="A396" s="4" t="s">
        <v>539</v>
      </c>
      <c r="B396" s="144">
        <v>44477.0</v>
      </c>
      <c r="C396" s="115">
        <v>0.20619212962962963</v>
      </c>
      <c r="D396" s="4"/>
      <c r="E396" s="4"/>
      <c r="F396" s="4"/>
      <c r="G396" s="4"/>
      <c r="H396" s="151"/>
      <c r="I396" s="4"/>
      <c r="J396" s="4"/>
      <c r="K396" s="4" t="s">
        <v>271</v>
      </c>
      <c r="L396" s="4"/>
      <c r="M396" s="4"/>
      <c r="N396" s="4"/>
      <c r="O396" s="4"/>
      <c r="P396" s="132"/>
      <c r="Q396" s="4"/>
      <c r="R396" s="128">
        <f t="shared" si="1"/>
        <v>0</v>
      </c>
      <c r="S396" s="83" t="str">
        <f t="shared" si="2"/>
        <v>FLE691__44477_0.20619212962963</v>
      </c>
      <c r="T396" s="4" t="s">
        <v>2628</v>
      </c>
      <c r="U396" s="83" t="str">
        <f t="shared" si="3"/>
        <v>FLE735</v>
      </c>
      <c r="V396" s="216" t="b">
        <f t="shared" si="4"/>
        <v>0</v>
      </c>
      <c r="W396" s="83" t="str">
        <f t="shared" si="5"/>
        <v/>
      </c>
    </row>
    <row r="397">
      <c r="A397" s="4" t="s">
        <v>537</v>
      </c>
      <c r="B397" s="144">
        <v>44476.0</v>
      </c>
      <c r="C397" s="115">
        <v>0.46534722222222225</v>
      </c>
      <c r="D397" s="4"/>
      <c r="E397" s="4"/>
      <c r="F397" s="4"/>
      <c r="G397" s="4"/>
      <c r="H397" s="151"/>
      <c r="I397" s="4"/>
      <c r="J397" s="4"/>
      <c r="K397" s="4" t="s">
        <v>271</v>
      </c>
      <c r="L397" s="4"/>
      <c r="M397" s="4"/>
      <c r="N397" s="4"/>
      <c r="O397" s="4"/>
      <c r="P397" s="132"/>
      <c r="Q397" s="4"/>
      <c r="R397" s="128">
        <f t="shared" si="1"/>
        <v>0</v>
      </c>
      <c r="S397" s="83" t="str">
        <f t="shared" si="2"/>
        <v>FLE664__44476_0.465347222222222</v>
      </c>
      <c r="T397" s="4" t="s">
        <v>2629</v>
      </c>
      <c r="U397" s="83" t="str">
        <f t="shared" si="3"/>
        <v>FLE736</v>
      </c>
      <c r="V397" s="216" t="b">
        <f t="shared" si="4"/>
        <v>0</v>
      </c>
      <c r="W397" s="83" t="str">
        <f t="shared" si="5"/>
        <v/>
      </c>
    </row>
    <row r="398">
      <c r="A398" s="4" t="s">
        <v>529</v>
      </c>
      <c r="B398" s="144">
        <v>44476.0</v>
      </c>
      <c r="C398" s="115">
        <v>0.2136574074074074</v>
      </c>
      <c r="D398" s="4"/>
      <c r="E398" s="4"/>
      <c r="F398" s="4"/>
      <c r="G398" s="4"/>
      <c r="H398" s="151"/>
      <c r="I398" s="4"/>
      <c r="J398" s="4"/>
      <c r="K398" s="4" t="s">
        <v>271</v>
      </c>
      <c r="L398" s="4"/>
      <c r="M398" s="4"/>
      <c r="N398" s="4"/>
      <c r="O398" s="4"/>
      <c r="P398" s="132"/>
      <c r="Q398" s="4"/>
      <c r="R398" s="128">
        <f t="shared" si="1"/>
        <v>0</v>
      </c>
      <c r="S398" s="83" t="str">
        <f t="shared" si="2"/>
        <v>PA9501__44476_0.213657407407407</v>
      </c>
      <c r="T398" s="4" t="s">
        <v>2630</v>
      </c>
      <c r="U398" s="83" t="str">
        <f t="shared" si="3"/>
        <v>FLE737</v>
      </c>
      <c r="V398" s="216" t="b">
        <f t="shared" si="4"/>
        <v>0</v>
      </c>
      <c r="W398" s="83" t="str">
        <f t="shared" si="5"/>
        <v/>
      </c>
    </row>
    <row r="399">
      <c r="A399" s="4" t="s">
        <v>527</v>
      </c>
      <c r="B399" s="144">
        <v>44476.0</v>
      </c>
      <c r="C399" s="115">
        <v>0.18077546296296296</v>
      </c>
      <c r="D399" s="4"/>
      <c r="E399" s="4"/>
      <c r="F399" s="4"/>
      <c r="G399" s="4"/>
      <c r="H399" s="151"/>
      <c r="I399" s="4"/>
      <c r="J399" s="4"/>
      <c r="K399" s="4" t="s">
        <v>271</v>
      </c>
      <c r="L399" s="4"/>
      <c r="M399" s="4"/>
      <c r="N399" s="4"/>
      <c r="O399" s="4"/>
      <c r="P399" s="132"/>
      <c r="Q399" s="4"/>
      <c r="R399" s="128">
        <f t="shared" si="1"/>
        <v>0</v>
      </c>
      <c r="S399" s="83" t="str">
        <f t="shared" si="2"/>
        <v>PA9464__44476_0.180775462962963</v>
      </c>
      <c r="T399" s="4" t="s">
        <v>2631</v>
      </c>
      <c r="U399" s="83" t="str">
        <f t="shared" si="3"/>
        <v>FLE738</v>
      </c>
      <c r="V399" s="216" t="b">
        <f t="shared" si="4"/>
        <v>0</v>
      </c>
      <c r="W399" s="83" t="str">
        <f t="shared" si="5"/>
        <v/>
      </c>
    </row>
    <row r="400">
      <c r="A400" s="4" t="s">
        <v>522</v>
      </c>
      <c r="B400" s="144">
        <v>44476.0</v>
      </c>
      <c r="C400" s="115">
        <v>0.17608796296296297</v>
      </c>
      <c r="D400" s="4"/>
      <c r="E400" s="4"/>
      <c r="F400" s="4"/>
      <c r="G400" s="4"/>
      <c r="H400" s="151"/>
      <c r="I400" s="4"/>
      <c r="J400" s="4"/>
      <c r="K400" s="4" t="s">
        <v>271</v>
      </c>
      <c r="L400" s="4"/>
      <c r="M400" s="4"/>
      <c r="N400" s="4"/>
      <c r="O400" s="4"/>
      <c r="P400" s="132"/>
      <c r="Q400" s="4"/>
      <c r="R400" s="128">
        <f t="shared" si="1"/>
        <v>0</v>
      </c>
      <c r="S400" s="83" t="str">
        <f t="shared" si="2"/>
        <v>PA9460__44476_0.176087962962963</v>
      </c>
      <c r="T400" s="4" t="s">
        <v>2632</v>
      </c>
      <c r="U400" s="83" t="str">
        <f t="shared" si="3"/>
        <v>FLE739</v>
      </c>
      <c r="V400" s="216" t="b">
        <f t="shared" si="4"/>
        <v>0</v>
      </c>
      <c r="W400" s="83" t="str">
        <f t="shared" si="5"/>
        <v/>
      </c>
    </row>
    <row r="401">
      <c r="A401" s="4" t="s">
        <v>519</v>
      </c>
      <c r="B401" s="144">
        <v>44476.0</v>
      </c>
      <c r="C401" s="115">
        <v>0.17096064814814815</v>
      </c>
      <c r="D401" s="4"/>
      <c r="E401" s="4"/>
      <c r="F401" s="4"/>
      <c r="G401" s="4"/>
      <c r="H401" s="151"/>
      <c r="I401" s="4"/>
      <c r="J401" s="4"/>
      <c r="K401" s="4" t="s">
        <v>271</v>
      </c>
      <c r="L401" s="4"/>
      <c r="M401" s="4"/>
      <c r="N401" s="4"/>
      <c r="O401" s="4"/>
      <c r="P401" s="132"/>
      <c r="Q401" s="4"/>
      <c r="R401" s="128">
        <f t="shared" si="1"/>
        <v>0</v>
      </c>
      <c r="S401" s="83" t="str">
        <f t="shared" si="2"/>
        <v>PA9463__44476_0.170960648148148</v>
      </c>
      <c r="T401" s="4" t="s">
        <v>2633</v>
      </c>
      <c r="U401" s="83" t="str">
        <f t="shared" si="3"/>
        <v>PA9413</v>
      </c>
      <c r="V401" s="216" t="b">
        <f t="shared" si="4"/>
        <v>0</v>
      </c>
      <c r="W401" s="83" t="str">
        <f t="shared" si="5"/>
        <v/>
      </c>
    </row>
    <row r="402">
      <c r="A402" s="4" t="s">
        <v>517</v>
      </c>
      <c r="B402" s="144">
        <v>44476.0</v>
      </c>
      <c r="C402" s="115">
        <v>0.17034722222222223</v>
      </c>
      <c r="D402" s="4"/>
      <c r="E402" s="4"/>
      <c r="F402" s="4"/>
      <c r="G402" s="4"/>
      <c r="H402" s="151"/>
      <c r="I402" s="4"/>
      <c r="J402" s="4"/>
      <c r="K402" s="4" t="s">
        <v>271</v>
      </c>
      <c r="L402" s="4"/>
      <c r="M402" s="4"/>
      <c r="N402" s="4"/>
      <c r="O402" s="4"/>
      <c r="P402" s="132"/>
      <c r="Q402" s="4"/>
      <c r="R402" s="128">
        <f t="shared" si="1"/>
        <v>0</v>
      </c>
      <c r="S402" s="83" t="str">
        <f t="shared" si="2"/>
        <v>PA9469__44476_0.170347222222222</v>
      </c>
      <c r="T402" s="4" t="s">
        <v>2634</v>
      </c>
      <c r="U402" s="83" t="str">
        <f t="shared" si="3"/>
        <v>PA9417</v>
      </c>
      <c r="V402" s="216" t="b">
        <f t="shared" si="4"/>
        <v>0</v>
      </c>
      <c r="W402" s="83" t="str">
        <f t="shared" si="5"/>
        <v/>
      </c>
    </row>
    <row r="403">
      <c r="A403" s="4" t="s">
        <v>513</v>
      </c>
      <c r="B403" s="144">
        <v>44476.0</v>
      </c>
      <c r="C403" s="115">
        <v>0.16377314814814814</v>
      </c>
      <c r="D403" s="4"/>
      <c r="E403" s="4"/>
      <c r="F403" s="4"/>
      <c r="G403" s="4"/>
      <c r="H403" s="151"/>
      <c r="I403" s="4"/>
      <c r="J403" s="4"/>
      <c r="K403" s="4" t="s">
        <v>271</v>
      </c>
      <c r="L403" s="4"/>
      <c r="M403" s="4"/>
      <c r="N403" s="4"/>
      <c r="O403" s="4"/>
      <c r="P403" s="132"/>
      <c r="Q403" s="4"/>
      <c r="R403" s="128">
        <f t="shared" si="1"/>
        <v>0</v>
      </c>
      <c r="S403" s="83" t="str">
        <f t="shared" si="2"/>
        <v>PA9618__44476_0.163773148148148</v>
      </c>
      <c r="T403" s="4" t="s">
        <v>2635</v>
      </c>
      <c r="U403" s="83" t="str">
        <f t="shared" si="3"/>
        <v>PA9418</v>
      </c>
      <c r="V403" s="216" t="b">
        <f t="shared" si="4"/>
        <v>0</v>
      </c>
      <c r="W403" s="83" t="str">
        <f t="shared" si="5"/>
        <v/>
      </c>
    </row>
    <row r="404">
      <c r="A404" s="4" t="s">
        <v>511</v>
      </c>
      <c r="B404" s="144">
        <v>44476.0</v>
      </c>
      <c r="C404" s="115">
        <v>0.1632523148148148</v>
      </c>
      <c r="D404" s="4"/>
      <c r="E404" s="4"/>
      <c r="F404" s="4"/>
      <c r="G404" s="4"/>
      <c r="H404" s="151"/>
      <c r="I404" s="4"/>
      <c r="J404" s="4"/>
      <c r="K404" s="4" t="s">
        <v>271</v>
      </c>
      <c r="L404" s="4"/>
      <c r="M404" s="4"/>
      <c r="N404" s="4"/>
      <c r="O404" s="4"/>
      <c r="P404" s="132"/>
      <c r="Q404" s="4"/>
      <c r="R404" s="128">
        <f t="shared" si="1"/>
        <v>0</v>
      </c>
      <c r="S404" s="83" t="str">
        <f t="shared" si="2"/>
        <v>PA9662__44476_0.163252314814815</v>
      </c>
      <c r="T404" s="4" t="s">
        <v>2636</v>
      </c>
      <c r="U404" s="83" t="str">
        <f t="shared" si="3"/>
        <v>PA9419</v>
      </c>
      <c r="V404" s="216" t="b">
        <f t="shared" si="4"/>
        <v>0</v>
      </c>
      <c r="W404" s="83" t="str">
        <f t="shared" si="5"/>
        <v/>
      </c>
    </row>
    <row r="405">
      <c r="A405" s="4" t="s">
        <v>500</v>
      </c>
      <c r="B405" s="144">
        <v>44476.0</v>
      </c>
      <c r="C405" s="115">
        <v>0.1625462962962963</v>
      </c>
      <c r="D405" s="4"/>
      <c r="E405" s="4"/>
      <c r="F405" s="4"/>
      <c r="G405" s="4"/>
      <c r="H405" s="151"/>
      <c r="I405" s="4"/>
      <c r="J405" s="4"/>
      <c r="K405" s="4" t="s">
        <v>271</v>
      </c>
      <c r="L405" s="4"/>
      <c r="M405" s="4"/>
      <c r="N405" s="4"/>
      <c r="O405" s="4"/>
      <c r="P405" s="132"/>
      <c r="Q405" s="4"/>
      <c r="R405" s="128">
        <f t="shared" si="1"/>
        <v>0</v>
      </c>
      <c r="S405" s="83" t="str">
        <f t="shared" si="2"/>
        <v>PA9419__44476_0.162546296296296</v>
      </c>
      <c r="T405" s="4" t="s">
        <v>2637</v>
      </c>
      <c r="U405" s="83" t="str">
        <f t="shared" si="3"/>
        <v>PA9421</v>
      </c>
      <c r="V405" s="216" t="b">
        <f t="shared" si="4"/>
        <v>0</v>
      </c>
      <c r="W405" s="83" t="str">
        <f t="shared" si="5"/>
        <v/>
      </c>
    </row>
    <row r="406">
      <c r="A406" s="4" t="s">
        <v>495</v>
      </c>
      <c r="B406" s="144">
        <v>44476.0</v>
      </c>
      <c r="C406" s="115">
        <v>0.1621064814814815</v>
      </c>
      <c r="D406" s="4"/>
      <c r="E406" s="4"/>
      <c r="F406" s="4"/>
      <c r="G406" s="4"/>
      <c r="H406" s="151"/>
      <c r="I406" s="4"/>
      <c r="J406" s="4"/>
      <c r="K406" s="4" t="s">
        <v>271</v>
      </c>
      <c r="L406" s="4"/>
      <c r="M406" s="4"/>
      <c r="N406" s="4"/>
      <c r="O406" s="4"/>
      <c r="P406" s="132"/>
      <c r="Q406" s="4"/>
      <c r="R406" s="128">
        <f t="shared" si="1"/>
        <v>0</v>
      </c>
      <c r="S406" s="83" t="str">
        <f t="shared" si="2"/>
        <v>PA9604__44476_0.162106481481482</v>
      </c>
      <c r="T406" s="4" t="s">
        <v>2638</v>
      </c>
      <c r="U406" s="83" t="str">
        <f t="shared" si="3"/>
        <v>PA9423</v>
      </c>
      <c r="V406" s="216" t="b">
        <f t="shared" si="4"/>
        <v>0</v>
      </c>
      <c r="W406" s="83" t="str">
        <f t="shared" si="5"/>
        <v/>
      </c>
    </row>
    <row r="407">
      <c r="A407" s="4" t="s">
        <v>493</v>
      </c>
      <c r="B407" s="144">
        <v>44476.0</v>
      </c>
      <c r="C407" s="115">
        <v>0.16185185185185186</v>
      </c>
      <c r="D407" s="4"/>
      <c r="E407" s="4"/>
      <c r="F407" s="4"/>
      <c r="G407" s="4"/>
      <c r="H407" s="151"/>
      <c r="I407" s="4"/>
      <c r="J407" s="4"/>
      <c r="K407" s="4" t="s">
        <v>271</v>
      </c>
      <c r="L407" s="4"/>
      <c r="M407" s="4"/>
      <c r="N407" s="4"/>
      <c r="O407" s="4"/>
      <c r="P407" s="132"/>
      <c r="Q407" s="4"/>
      <c r="R407" s="128">
        <f t="shared" si="1"/>
        <v>0</v>
      </c>
      <c r="S407" s="83" t="str">
        <f t="shared" si="2"/>
        <v>PA9417__44476_0.161851851851852</v>
      </c>
      <c r="T407" s="4" t="s">
        <v>2639</v>
      </c>
      <c r="U407" s="83" t="str">
        <f t="shared" si="3"/>
        <v>PA9432</v>
      </c>
      <c r="V407" s="216" t="b">
        <f t="shared" si="4"/>
        <v>0</v>
      </c>
      <c r="W407" s="83" t="str">
        <f t="shared" si="5"/>
        <v/>
      </c>
    </row>
    <row r="408">
      <c r="A408" s="4" t="s">
        <v>484</v>
      </c>
      <c r="B408" s="144">
        <v>44476.0</v>
      </c>
      <c r="C408" s="115">
        <v>0.16072916666666667</v>
      </c>
      <c r="D408" s="4"/>
      <c r="E408" s="4"/>
      <c r="F408" s="4"/>
      <c r="G408" s="4"/>
      <c r="H408" s="151"/>
      <c r="I408" s="4"/>
      <c r="J408" s="4"/>
      <c r="K408" s="4" t="s">
        <v>271</v>
      </c>
      <c r="L408" s="4"/>
      <c r="M408" s="4"/>
      <c r="N408" s="4"/>
      <c r="O408" s="4"/>
      <c r="P408" s="132"/>
      <c r="Q408" s="4"/>
      <c r="R408" s="128">
        <f t="shared" si="1"/>
        <v>0</v>
      </c>
      <c r="S408" s="83" t="str">
        <f t="shared" si="2"/>
        <v>PA9433__44476_0.160729166666667</v>
      </c>
      <c r="T408" s="4" t="s">
        <v>2640</v>
      </c>
      <c r="U408" s="83" t="str">
        <f t="shared" si="3"/>
        <v>PA9433</v>
      </c>
      <c r="V408" s="216" t="b">
        <f t="shared" si="4"/>
        <v>0</v>
      </c>
      <c r="W408" s="83" t="str">
        <f t="shared" si="5"/>
        <v/>
      </c>
    </row>
    <row r="409">
      <c r="A409" s="4" t="s">
        <v>478</v>
      </c>
      <c r="B409" s="144">
        <v>44475.0</v>
      </c>
      <c r="C409" s="115">
        <v>0.4779976851851852</v>
      </c>
      <c r="D409" s="4"/>
      <c r="E409" s="4"/>
      <c r="F409" s="4"/>
      <c r="G409" s="4"/>
      <c r="H409" s="151"/>
      <c r="I409" s="4"/>
      <c r="J409" s="4"/>
      <c r="K409" s="4" t="s">
        <v>271</v>
      </c>
      <c r="L409" s="4"/>
      <c r="M409" s="4"/>
      <c r="N409" s="4"/>
      <c r="O409" s="4"/>
      <c r="P409" s="132"/>
      <c r="Q409" s="4"/>
      <c r="R409" s="128">
        <f t="shared" si="1"/>
        <v>0</v>
      </c>
      <c r="S409" s="83" t="str">
        <f t="shared" si="2"/>
        <v>PA9513__44475_0.477997685185185</v>
      </c>
      <c r="T409" s="4" t="s">
        <v>2641</v>
      </c>
      <c r="U409" s="83" t="str">
        <f t="shared" si="3"/>
        <v>PA9439</v>
      </c>
      <c r="V409" s="216" t="b">
        <f t="shared" si="4"/>
        <v>0</v>
      </c>
      <c r="W409" s="83" t="str">
        <f t="shared" si="5"/>
        <v/>
      </c>
    </row>
    <row r="410">
      <c r="A410" s="4" t="s">
        <v>472</v>
      </c>
      <c r="B410" s="144">
        <v>44475.0</v>
      </c>
      <c r="C410" s="115">
        <v>0.4688541666666667</v>
      </c>
      <c r="D410" s="4"/>
      <c r="E410" s="4"/>
      <c r="F410" s="4"/>
      <c r="G410" s="4"/>
      <c r="H410" s="151"/>
      <c r="I410" s="4"/>
      <c r="J410" s="4"/>
      <c r="K410" s="4" t="s">
        <v>271</v>
      </c>
      <c r="L410" s="4"/>
      <c r="M410" s="4"/>
      <c r="N410" s="4"/>
      <c r="O410" s="4"/>
      <c r="P410" s="132"/>
      <c r="Q410" s="4"/>
      <c r="R410" s="128">
        <f t="shared" si="1"/>
        <v>0</v>
      </c>
      <c r="S410" s="83" t="str">
        <f t="shared" si="2"/>
        <v>PA9598__44475_0.468854166666667</v>
      </c>
      <c r="T410" s="4" t="s">
        <v>2642</v>
      </c>
      <c r="U410" s="83" t="str">
        <f t="shared" si="3"/>
        <v>PA9447</v>
      </c>
      <c r="V410" s="216" t="b">
        <f t="shared" si="4"/>
        <v>0</v>
      </c>
      <c r="W410" s="83" t="str">
        <f t="shared" si="5"/>
        <v/>
      </c>
    </row>
    <row r="411">
      <c r="A411" s="4" t="s">
        <v>470</v>
      </c>
      <c r="B411" s="144">
        <v>44475.0</v>
      </c>
      <c r="C411" s="115">
        <v>0.31515046296296295</v>
      </c>
      <c r="D411" s="4"/>
      <c r="E411" s="4"/>
      <c r="F411" s="4"/>
      <c r="G411" s="4"/>
      <c r="H411" s="151"/>
      <c r="I411" s="4"/>
      <c r="J411" s="4"/>
      <c r="K411" s="4" t="s">
        <v>271</v>
      </c>
      <c r="L411" s="4"/>
      <c r="M411" s="4"/>
      <c r="N411" s="4"/>
      <c r="O411" s="4"/>
      <c r="P411" s="132"/>
      <c r="Q411" s="4"/>
      <c r="R411" s="128">
        <f t="shared" si="1"/>
        <v>0</v>
      </c>
      <c r="S411" s="83" t="str">
        <f t="shared" si="2"/>
        <v>FLE708__44475_0.315150462962963</v>
      </c>
      <c r="T411" s="4" t="s">
        <v>2643</v>
      </c>
      <c r="U411" s="83" t="str">
        <f t="shared" si="3"/>
        <v>PA9456</v>
      </c>
      <c r="V411" s="216" t="b">
        <f t="shared" si="4"/>
        <v>0</v>
      </c>
      <c r="W411" s="83" t="str">
        <f t="shared" si="5"/>
        <v/>
      </c>
    </row>
    <row r="412">
      <c r="A412" s="4" t="s">
        <v>468</v>
      </c>
      <c r="B412" s="144">
        <v>44475.0</v>
      </c>
      <c r="C412" s="115">
        <v>0.2928703703703704</v>
      </c>
      <c r="D412" s="4"/>
      <c r="E412" s="4"/>
      <c r="F412" s="4"/>
      <c r="G412" s="4"/>
      <c r="H412" s="151"/>
      <c r="I412" s="4"/>
      <c r="J412" s="4"/>
      <c r="K412" s="4" t="s">
        <v>271</v>
      </c>
      <c r="L412" s="4"/>
      <c r="M412" s="4"/>
      <c r="N412" s="4"/>
      <c r="O412" s="4"/>
      <c r="P412" s="132"/>
      <c r="Q412" s="4"/>
      <c r="R412" s="128">
        <f t="shared" si="1"/>
        <v>0</v>
      </c>
      <c r="S412" s="83" t="str">
        <f t="shared" si="2"/>
        <v>FLE728__44475_0.29287037037037</v>
      </c>
      <c r="T412" s="4" t="s">
        <v>2644</v>
      </c>
      <c r="U412" s="83" t="str">
        <f t="shared" si="3"/>
        <v>PA9460</v>
      </c>
      <c r="V412" s="216" t="b">
        <f t="shared" si="4"/>
        <v>0</v>
      </c>
      <c r="W412" s="83" t="str">
        <f t="shared" si="5"/>
        <v/>
      </c>
    </row>
    <row r="413">
      <c r="A413" s="4" t="s">
        <v>464</v>
      </c>
      <c r="B413" s="144">
        <v>44475.0</v>
      </c>
      <c r="C413" s="115">
        <v>0.2925347222222222</v>
      </c>
      <c r="D413" s="4"/>
      <c r="E413" s="4"/>
      <c r="F413" s="4"/>
      <c r="G413" s="4"/>
      <c r="H413" s="151"/>
      <c r="I413" s="4"/>
      <c r="J413" s="4"/>
      <c r="K413" s="4" t="s">
        <v>271</v>
      </c>
      <c r="L413" s="4"/>
      <c r="M413" s="4"/>
      <c r="N413" s="4"/>
      <c r="O413" s="4"/>
      <c r="P413" s="132"/>
      <c r="Q413" s="4"/>
      <c r="R413" s="128">
        <f t="shared" si="1"/>
        <v>0</v>
      </c>
      <c r="S413" s="83" t="str">
        <f t="shared" si="2"/>
        <v>FLE700__44475_0.292534722222222</v>
      </c>
      <c r="T413" s="4" t="s">
        <v>2645</v>
      </c>
      <c r="U413" s="83" t="str">
        <f t="shared" si="3"/>
        <v>PA9463</v>
      </c>
      <c r="V413" s="216" t="b">
        <f t="shared" si="4"/>
        <v>0</v>
      </c>
      <c r="W413" s="83" t="str">
        <f t="shared" si="5"/>
        <v/>
      </c>
    </row>
    <row r="414">
      <c r="A414" s="4" t="s">
        <v>464</v>
      </c>
      <c r="B414" s="144">
        <v>44475.0</v>
      </c>
      <c r="C414" s="115">
        <v>0.2922106481481481</v>
      </c>
      <c r="D414" s="4"/>
      <c r="E414" s="4"/>
      <c r="F414" s="4"/>
      <c r="G414" s="4"/>
      <c r="H414" s="151"/>
      <c r="I414" s="4"/>
      <c r="J414" s="4"/>
      <c r="K414" s="4" t="s">
        <v>271</v>
      </c>
      <c r="L414" s="4"/>
      <c r="M414" s="4"/>
      <c r="N414" s="4"/>
      <c r="O414" s="4"/>
      <c r="P414" s="132"/>
      <c r="Q414" s="4"/>
      <c r="R414" s="128">
        <f t="shared" si="1"/>
        <v>0</v>
      </c>
      <c r="S414" s="83" t="str">
        <f t="shared" si="2"/>
        <v>FLE700__44475_0.292210648148148</v>
      </c>
      <c r="T414" s="4" t="s">
        <v>2646</v>
      </c>
      <c r="U414" s="83" t="str">
        <f t="shared" si="3"/>
        <v>PA9464</v>
      </c>
      <c r="V414" s="216" t="b">
        <f t="shared" si="4"/>
        <v>0</v>
      </c>
      <c r="W414" s="83" t="str">
        <f t="shared" si="5"/>
        <v/>
      </c>
    </row>
    <row r="415">
      <c r="A415" s="4" t="s">
        <v>464</v>
      </c>
      <c r="B415" s="144">
        <v>44475.0</v>
      </c>
      <c r="C415" s="115">
        <v>0.2917592592592593</v>
      </c>
      <c r="D415" s="4"/>
      <c r="E415" s="4"/>
      <c r="F415" s="4"/>
      <c r="G415" s="4"/>
      <c r="H415" s="151"/>
      <c r="I415" s="4"/>
      <c r="J415" s="4"/>
      <c r="K415" s="4" t="s">
        <v>271</v>
      </c>
      <c r="L415" s="4"/>
      <c r="M415" s="4"/>
      <c r="N415" s="4"/>
      <c r="O415" s="4"/>
      <c r="P415" s="132"/>
      <c r="Q415" s="4"/>
      <c r="R415" s="128">
        <f t="shared" si="1"/>
        <v>0</v>
      </c>
      <c r="S415" s="83" t="str">
        <f t="shared" si="2"/>
        <v>FLE700__44475_0.291759259259259</v>
      </c>
      <c r="T415" s="4" t="s">
        <v>2647</v>
      </c>
      <c r="U415" s="83" t="str">
        <f t="shared" si="3"/>
        <v>PA9466</v>
      </c>
      <c r="V415" s="216" t="b">
        <f t="shared" si="4"/>
        <v>0</v>
      </c>
      <c r="W415" s="83" t="str">
        <f t="shared" si="5"/>
        <v/>
      </c>
    </row>
    <row r="416">
      <c r="A416" s="4" t="s">
        <v>461</v>
      </c>
      <c r="B416" s="144">
        <v>44475.0</v>
      </c>
      <c r="C416" s="115">
        <v>0.28607638888888887</v>
      </c>
      <c r="D416" s="4"/>
      <c r="E416" s="4"/>
      <c r="F416" s="4"/>
      <c r="G416" s="4"/>
      <c r="H416" s="151"/>
      <c r="I416" s="4"/>
      <c r="J416" s="4"/>
      <c r="K416" s="4" t="s">
        <v>271</v>
      </c>
      <c r="L416" s="4"/>
      <c r="M416" s="4"/>
      <c r="N416" s="4"/>
      <c r="O416" s="4"/>
      <c r="P416" s="132"/>
      <c r="Q416" s="4"/>
      <c r="R416" s="128">
        <f t="shared" si="1"/>
        <v>0</v>
      </c>
      <c r="S416" s="83" t="str">
        <f t="shared" si="2"/>
        <v>PA9421__44475_0.286076388888889</v>
      </c>
      <c r="T416" s="4" t="s">
        <v>2648</v>
      </c>
      <c r="U416" s="83" t="str">
        <f t="shared" si="3"/>
        <v>PA9467</v>
      </c>
      <c r="V416" s="216" t="b">
        <f t="shared" si="4"/>
        <v>0</v>
      </c>
      <c r="W416" s="83" t="str">
        <f t="shared" si="5"/>
        <v/>
      </c>
    </row>
    <row r="417">
      <c r="A417" s="4" t="s">
        <v>444</v>
      </c>
      <c r="B417" s="144">
        <v>44475.0</v>
      </c>
      <c r="C417" s="115">
        <v>0.27089120370370373</v>
      </c>
      <c r="D417" s="4"/>
      <c r="E417" s="4"/>
      <c r="F417" s="4"/>
      <c r="G417" s="4"/>
      <c r="H417" s="151"/>
      <c r="I417" s="4"/>
      <c r="J417" s="4"/>
      <c r="K417" s="4" t="s">
        <v>271</v>
      </c>
      <c r="L417" s="4"/>
      <c r="M417" s="4"/>
      <c r="N417" s="4"/>
      <c r="O417" s="4"/>
      <c r="P417" s="132"/>
      <c r="Q417" s="4"/>
      <c r="R417" s="128">
        <f t="shared" si="1"/>
        <v>0</v>
      </c>
      <c r="S417" s="83" t="str">
        <f t="shared" si="2"/>
        <v>FLE622__44475_0.270891203703704</v>
      </c>
      <c r="T417" s="4" t="s">
        <v>2649</v>
      </c>
      <c r="U417" s="83" t="str">
        <f t="shared" si="3"/>
        <v>PA9469</v>
      </c>
      <c r="V417" s="216" t="b">
        <f t="shared" si="4"/>
        <v>0</v>
      </c>
      <c r="W417" s="83" t="str">
        <f t="shared" si="5"/>
        <v/>
      </c>
    </row>
    <row r="418">
      <c r="A418" s="4" t="s">
        <v>439</v>
      </c>
      <c r="B418" s="144">
        <v>44475.0</v>
      </c>
      <c r="C418" s="115">
        <v>0.2652662037037037</v>
      </c>
      <c r="D418" s="4"/>
      <c r="E418" s="4"/>
      <c r="F418" s="4"/>
      <c r="G418" s="4"/>
      <c r="H418" s="151"/>
      <c r="I418" s="4"/>
      <c r="J418" s="4"/>
      <c r="K418" s="4" t="s">
        <v>271</v>
      </c>
      <c r="L418" s="4"/>
      <c r="M418" s="4"/>
      <c r="N418" s="4"/>
      <c r="O418" s="4"/>
      <c r="P418" s="132"/>
      <c r="Q418" s="4"/>
      <c r="R418" s="128">
        <f t="shared" si="1"/>
        <v>0</v>
      </c>
      <c r="S418" s="83" t="str">
        <f t="shared" si="2"/>
        <v>FLE633__44475_0.265266203703704</v>
      </c>
      <c r="T418" s="4" t="s">
        <v>2650</v>
      </c>
      <c r="U418" s="83" t="str">
        <f t="shared" si="3"/>
        <v>PA9473</v>
      </c>
      <c r="V418" s="216" t="b">
        <f t="shared" si="4"/>
        <v>0</v>
      </c>
      <c r="W418" s="83" t="str">
        <f t="shared" si="5"/>
        <v/>
      </c>
    </row>
    <row r="419">
      <c r="A419" s="4" t="s">
        <v>436</v>
      </c>
      <c r="B419" s="144">
        <v>44475.0</v>
      </c>
      <c r="C419" s="115">
        <v>0.259224537037037</v>
      </c>
      <c r="D419" s="4"/>
      <c r="E419" s="4"/>
      <c r="F419" s="4"/>
      <c r="G419" s="4"/>
      <c r="H419" s="151"/>
      <c r="I419" s="4"/>
      <c r="J419" s="4"/>
      <c r="K419" s="4" t="s">
        <v>271</v>
      </c>
      <c r="L419" s="4"/>
      <c r="M419" s="4"/>
      <c r="N419" s="4"/>
      <c r="O419" s="4"/>
      <c r="P419" s="132"/>
      <c r="Q419" s="4"/>
      <c r="R419" s="128">
        <f t="shared" si="1"/>
        <v>0</v>
      </c>
      <c r="S419" s="83" t="str">
        <f t="shared" si="2"/>
        <v>FLE660__44475_0.259224537037037</v>
      </c>
      <c r="T419" s="4" t="s">
        <v>2651</v>
      </c>
      <c r="U419" s="83" t="str">
        <f t="shared" si="3"/>
        <v>Pa9475</v>
      </c>
      <c r="V419" s="216" t="b">
        <f t="shared" si="4"/>
        <v>0</v>
      </c>
      <c r="W419" s="83" t="str">
        <f t="shared" si="5"/>
        <v/>
      </c>
    </row>
    <row r="420">
      <c r="A420" s="4" t="s">
        <v>434</v>
      </c>
      <c r="B420" s="144">
        <v>44475.0</v>
      </c>
      <c r="C420" s="115">
        <v>0.2574884259259259</v>
      </c>
      <c r="D420" s="4"/>
      <c r="E420" s="4"/>
      <c r="F420" s="4"/>
      <c r="G420" s="4"/>
      <c r="H420" s="151"/>
      <c r="I420" s="4"/>
      <c r="J420" s="4"/>
      <c r="K420" s="4" t="s">
        <v>271</v>
      </c>
      <c r="L420" s="4"/>
      <c r="M420" s="4"/>
      <c r="N420" s="4"/>
      <c r="O420" s="4"/>
      <c r="P420" s="132"/>
      <c r="Q420" s="4"/>
      <c r="R420" s="128">
        <f t="shared" si="1"/>
        <v>0</v>
      </c>
      <c r="S420" s="83" t="str">
        <f t="shared" si="2"/>
        <v>FLE725__44475_0.257488425925926</v>
      </c>
      <c r="T420" s="4" t="s">
        <v>2652</v>
      </c>
      <c r="U420" s="83" t="str">
        <f t="shared" si="3"/>
        <v>PA9477</v>
      </c>
      <c r="V420" s="216" t="b">
        <f t="shared" si="4"/>
        <v>0</v>
      </c>
      <c r="W420" s="83" t="str">
        <f t="shared" si="5"/>
        <v/>
      </c>
    </row>
    <row r="421">
      <c r="A421" s="4" t="s">
        <v>432</v>
      </c>
      <c r="B421" s="144">
        <v>44475.0</v>
      </c>
      <c r="C421" s="115">
        <v>0.25679398148148147</v>
      </c>
      <c r="D421" s="4"/>
      <c r="E421" s="4"/>
      <c r="F421" s="4"/>
      <c r="G421" s="4"/>
      <c r="H421" s="151"/>
      <c r="I421" s="4"/>
      <c r="J421" s="4"/>
      <c r="K421" s="4" t="s">
        <v>271</v>
      </c>
      <c r="L421" s="4"/>
      <c r="M421" s="4"/>
      <c r="N421" s="4"/>
      <c r="O421" s="4"/>
      <c r="P421" s="132"/>
      <c r="Q421" s="4"/>
      <c r="R421" s="128">
        <f t="shared" si="1"/>
        <v>0</v>
      </c>
      <c r="S421" s="83" t="str">
        <f t="shared" si="2"/>
        <v>FLE717__44475_0.256793981481481</v>
      </c>
      <c r="T421" s="4" t="s">
        <v>2653</v>
      </c>
      <c r="U421" s="83" t="str">
        <f t="shared" si="3"/>
        <v>PA9479</v>
      </c>
      <c r="V421" s="216" t="b">
        <f t="shared" si="4"/>
        <v>0</v>
      </c>
      <c r="W421" s="83" t="str">
        <f t="shared" si="5"/>
        <v/>
      </c>
    </row>
    <row r="422">
      <c r="A422" s="4" t="s">
        <v>430</v>
      </c>
      <c r="B422" s="144">
        <v>44475.0</v>
      </c>
      <c r="C422" s="115">
        <v>0.25614583333333335</v>
      </c>
      <c r="D422" s="4"/>
      <c r="E422" s="4"/>
      <c r="F422" s="4"/>
      <c r="G422" s="4"/>
      <c r="H422" s="151"/>
      <c r="I422" s="4"/>
      <c r="J422" s="4"/>
      <c r="K422" s="4" t="s">
        <v>271</v>
      </c>
      <c r="L422" s="4"/>
      <c r="M422" s="4"/>
      <c r="N422" s="4"/>
      <c r="O422" s="4"/>
      <c r="P422" s="132"/>
      <c r="Q422" s="4"/>
      <c r="R422" s="128">
        <f t="shared" si="1"/>
        <v>0</v>
      </c>
      <c r="S422" s="83" t="str">
        <f t="shared" si="2"/>
        <v>FLE737__44475_0.256145833333333</v>
      </c>
      <c r="T422" s="4" t="s">
        <v>2654</v>
      </c>
      <c r="U422" s="83" t="str">
        <f t="shared" si="3"/>
        <v>PA9490</v>
      </c>
      <c r="V422" s="216" t="b">
        <f t="shared" si="4"/>
        <v>1</v>
      </c>
      <c r="W422" s="83" t="str">
        <f t="shared" si="5"/>
        <v>PA9490</v>
      </c>
    </row>
    <row r="423">
      <c r="A423" s="4" t="s">
        <v>428</v>
      </c>
      <c r="B423" s="144">
        <v>44475.0</v>
      </c>
      <c r="C423" s="115">
        <v>0.2558564814814815</v>
      </c>
      <c r="D423" s="4"/>
      <c r="E423" s="4"/>
      <c r="F423" s="4"/>
      <c r="G423" s="4"/>
      <c r="H423" s="151"/>
      <c r="I423" s="4"/>
      <c r="J423" s="4"/>
      <c r="K423" s="4" t="s">
        <v>271</v>
      </c>
      <c r="L423" s="4"/>
      <c r="M423" s="4"/>
      <c r="N423" s="4"/>
      <c r="O423" s="4"/>
      <c r="P423" s="132"/>
      <c r="Q423" s="4"/>
      <c r="R423" s="128">
        <f t="shared" si="1"/>
        <v>0</v>
      </c>
      <c r="S423" s="83" t="str">
        <f t="shared" si="2"/>
        <v>FLE665__44475_0.255856481481482</v>
      </c>
      <c r="T423" s="4" t="s">
        <v>2655</v>
      </c>
      <c r="U423" s="83" t="str">
        <f t="shared" si="3"/>
        <v>PA9490</v>
      </c>
      <c r="V423" s="216" t="b">
        <f t="shared" si="4"/>
        <v>0</v>
      </c>
      <c r="W423" s="83" t="str">
        <f t="shared" si="5"/>
        <v/>
      </c>
    </row>
    <row r="424">
      <c r="A424" s="4" t="s">
        <v>425</v>
      </c>
      <c r="B424" s="144">
        <v>44475.0</v>
      </c>
      <c r="C424" s="115">
        <v>0.2524537037037037</v>
      </c>
      <c r="D424" s="4"/>
      <c r="E424" s="4"/>
      <c r="F424" s="4"/>
      <c r="G424" s="4"/>
      <c r="H424" s="151"/>
      <c r="I424" s="4"/>
      <c r="J424" s="4"/>
      <c r="K424" s="4" t="s">
        <v>271</v>
      </c>
      <c r="L424" s="4"/>
      <c r="M424" s="4"/>
      <c r="N424" s="4"/>
      <c r="O424" s="4"/>
      <c r="P424" s="132"/>
      <c r="Q424" s="4"/>
      <c r="R424" s="128">
        <f t="shared" si="1"/>
        <v>0</v>
      </c>
      <c r="S424" s="83" t="str">
        <f t="shared" si="2"/>
        <v>FLE723__44475_0.252453703703704</v>
      </c>
      <c r="T424" s="4" t="s">
        <v>2656</v>
      </c>
      <c r="U424" s="83" t="str">
        <f t="shared" si="3"/>
        <v>PA9493</v>
      </c>
      <c r="V424" s="216" t="b">
        <f t="shared" si="4"/>
        <v>0</v>
      </c>
      <c r="W424" s="83" t="str">
        <f t="shared" si="5"/>
        <v/>
      </c>
    </row>
    <row r="425">
      <c r="A425" s="4" t="s">
        <v>423</v>
      </c>
      <c r="B425" s="144">
        <v>44475.0</v>
      </c>
      <c r="C425" s="115">
        <v>0.2504398148148148</v>
      </c>
      <c r="D425" s="4"/>
      <c r="E425" s="4"/>
      <c r="F425" s="4"/>
      <c r="G425" s="4"/>
      <c r="H425" s="151"/>
      <c r="I425" s="4"/>
      <c r="J425" s="4"/>
      <c r="K425" s="4" t="s">
        <v>271</v>
      </c>
      <c r="L425" s="4"/>
      <c r="M425" s="4"/>
      <c r="N425" s="4"/>
      <c r="O425" s="4"/>
      <c r="P425" s="132"/>
      <c r="Q425" s="4"/>
      <c r="R425" s="128">
        <f t="shared" si="1"/>
        <v>0</v>
      </c>
      <c r="S425" s="83" t="str">
        <f t="shared" si="2"/>
        <v>FLE734__44475_0.250439814814815</v>
      </c>
      <c r="T425" s="4" t="s">
        <v>2657</v>
      </c>
      <c r="U425" s="83" t="str">
        <f t="shared" si="3"/>
        <v>PA9501</v>
      </c>
      <c r="V425" s="216" t="b">
        <f t="shared" si="4"/>
        <v>0</v>
      </c>
      <c r="W425" s="83" t="str">
        <f t="shared" si="5"/>
        <v/>
      </c>
    </row>
    <row r="426">
      <c r="A426" s="4" t="s">
        <v>418</v>
      </c>
      <c r="B426" s="144">
        <v>44474.0</v>
      </c>
      <c r="C426" s="115">
        <v>0.5081018518518519</v>
      </c>
      <c r="D426" s="4"/>
      <c r="E426" s="4"/>
      <c r="F426" s="4"/>
      <c r="G426" s="4"/>
      <c r="H426" s="151"/>
      <c r="I426" s="4"/>
      <c r="J426" s="4"/>
      <c r="K426" s="4" t="s">
        <v>271</v>
      </c>
      <c r="L426" s="4"/>
      <c r="M426" s="4"/>
      <c r="N426" s="4"/>
      <c r="O426" s="4"/>
      <c r="P426" s="132"/>
      <c r="Q426" s="4"/>
      <c r="R426" s="128">
        <f t="shared" si="1"/>
        <v>0</v>
      </c>
      <c r="S426" s="83" t="str">
        <f t="shared" si="2"/>
        <v>PA9466__44474_0.508101851851852</v>
      </c>
      <c r="T426" s="4" t="s">
        <v>2658</v>
      </c>
      <c r="U426" s="83" t="str">
        <f t="shared" si="3"/>
        <v>PA9513</v>
      </c>
      <c r="V426" s="216" t="b">
        <f t="shared" si="4"/>
        <v>0</v>
      </c>
      <c r="W426" s="83" t="str">
        <f t="shared" si="5"/>
        <v/>
      </c>
    </row>
    <row r="427">
      <c r="A427" s="4" t="s">
        <v>412</v>
      </c>
      <c r="B427" s="144">
        <v>44474.0</v>
      </c>
      <c r="C427" s="115">
        <v>0.3425925925925926</v>
      </c>
      <c r="D427" s="4"/>
      <c r="E427" s="4"/>
      <c r="F427" s="4"/>
      <c r="G427" s="4"/>
      <c r="H427" s="151"/>
      <c r="I427" s="4"/>
      <c r="J427" s="4"/>
      <c r="K427" s="4" t="s">
        <v>271</v>
      </c>
      <c r="L427" s="4"/>
      <c r="M427" s="4"/>
      <c r="N427" s="4"/>
      <c r="O427" s="4"/>
      <c r="P427" s="132"/>
      <c r="Q427" s="4"/>
      <c r="R427" s="128">
        <f t="shared" si="1"/>
        <v>0</v>
      </c>
      <c r="S427" s="83" t="str">
        <f t="shared" si="2"/>
        <v>PA9439__44474_0.342592592592593</v>
      </c>
      <c r="T427" s="4" t="s">
        <v>2659</v>
      </c>
      <c r="U427" s="83" t="str">
        <f t="shared" si="3"/>
        <v>PA9514</v>
      </c>
      <c r="V427" s="216" t="b">
        <f t="shared" si="4"/>
        <v>0</v>
      </c>
      <c r="W427" s="83" t="str">
        <f t="shared" si="5"/>
        <v/>
      </c>
    </row>
    <row r="428">
      <c r="A428" s="4" t="s">
        <v>410</v>
      </c>
      <c r="B428" s="144">
        <v>44474.0</v>
      </c>
      <c r="C428" s="115">
        <v>0.33340277777777777</v>
      </c>
      <c r="D428" s="4"/>
      <c r="E428" s="4"/>
      <c r="F428" s="4"/>
      <c r="G428" s="4"/>
      <c r="H428" s="151"/>
      <c r="I428" s="4"/>
      <c r="J428" s="4"/>
      <c r="K428" s="4" t="s">
        <v>271</v>
      </c>
      <c r="L428" s="4"/>
      <c r="M428" s="4"/>
      <c r="N428" s="4"/>
      <c r="O428" s="4"/>
      <c r="P428" s="132"/>
      <c r="Q428" s="4"/>
      <c r="R428" s="128">
        <f t="shared" si="1"/>
        <v>0</v>
      </c>
      <c r="S428" s="83" t="str">
        <f t="shared" si="2"/>
        <v>PA9473__44474_0.333402777777778</v>
      </c>
      <c r="T428" s="4" t="s">
        <v>2660</v>
      </c>
      <c r="U428" s="83" t="str">
        <f t="shared" si="3"/>
        <v>PA9555</v>
      </c>
      <c r="V428" s="216" t="b">
        <f t="shared" si="4"/>
        <v>0</v>
      </c>
      <c r="W428" s="83" t="str">
        <f t="shared" si="5"/>
        <v/>
      </c>
    </row>
    <row r="429">
      <c r="A429" s="4" t="s">
        <v>407</v>
      </c>
      <c r="B429" s="144">
        <v>44474.0</v>
      </c>
      <c r="C429" s="115">
        <v>0.29966435185185186</v>
      </c>
      <c r="D429" s="4"/>
      <c r="E429" s="4"/>
      <c r="F429" s="4"/>
      <c r="G429" s="4"/>
      <c r="H429" s="151"/>
      <c r="I429" s="4"/>
      <c r="J429" s="4"/>
      <c r="K429" s="4" t="s">
        <v>271</v>
      </c>
      <c r="L429" s="4"/>
      <c r="M429" s="4"/>
      <c r="N429" s="4"/>
      <c r="O429" s="4"/>
      <c r="P429" s="132"/>
      <c r="Q429" s="4"/>
      <c r="R429" s="128">
        <f t="shared" si="1"/>
        <v>0</v>
      </c>
      <c r="S429" s="83" t="str">
        <f t="shared" si="2"/>
        <v>PA9616__44474_0.299664351851852</v>
      </c>
      <c r="T429" s="4" t="s">
        <v>2661</v>
      </c>
      <c r="U429" s="83" t="str">
        <f t="shared" si="3"/>
        <v>PA9556</v>
      </c>
      <c r="V429" s="216" t="b">
        <f t="shared" si="4"/>
        <v>0</v>
      </c>
      <c r="W429" s="83" t="str">
        <f t="shared" si="5"/>
        <v/>
      </c>
    </row>
    <row r="430">
      <c r="A430" s="4" t="s">
        <v>398</v>
      </c>
      <c r="B430" s="144">
        <v>44473.0</v>
      </c>
      <c r="C430" s="115">
        <v>0.7457870370370371</v>
      </c>
      <c r="D430" s="4"/>
      <c r="E430" s="4"/>
      <c r="F430" s="4"/>
      <c r="G430" s="4"/>
      <c r="H430" s="151"/>
      <c r="I430" s="4"/>
      <c r="J430" s="4"/>
      <c r="K430" s="4" t="s">
        <v>271</v>
      </c>
      <c r="L430" s="4"/>
      <c r="M430" s="4"/>
      <c r="N430" s="4"/>
      <c r="O430" s="4"/>
      <c r="P430" s="132"/>
      <c r="Q430" s="4"/>
      <c r="R430" s="128">
        <f t="shared" si="1"/>
        <v>0</v>
      </c>
      <c r="S430" s="83" t="str">
        <f t="shared" si="2"/>
        <v>PA9432__44473_0.745787037037037</v>
      </c>
      <c r="T430" s="4" t="s">
        <v>2662</v>
      </c>
      <c r="U430" s="83" t="str">
        <f t="shared" si="3"/>
        <v>PA9566</v>
      </c>
      <c r="V430" s="216" t="b">
        <f t="shared" si="4"/>
        <v>0</v>
      </c>
      <c r="W430" s="83" t="str">
        <f t="shared" si="5"/>
        <v/>
      </c>
    </row>
    <row r="431">
      <c r="A431" s="4" t="s">
        <v>395</v>
      </c>
      <c r="B431" s="144">
        <v>44473.0</v>
      </c>
      <c r="C431" s="115">
        <v>0.7417824074074074</v>
      </c>
      <c r="D431" s="4"/>
      <c r="E431" s="4"/>
      <c r="F431" s="4"/>
      <c r="G431" s="4"/>
      <c r="H431" s="151"/>
      <c r="I431" s="4"/>
      <c r="J431" s="4"/>
      <c r="K431" s="4" t="s">
        <v>271</v>
      </c>
      <c r="L431" s="4"/>
      <c r="M431" s="4"/>
      <c r="N431" s="4"/>
      <c r="O431" s="4"/>
      <c r="P431" s="132"/>
      <c r="Q431" s="4"/>
      <c r="R431" s="128">
        <f t="shared" si="1"/>
        <v>0</v>
      </c>
      <c r="S431" s="83" t="str">
        <f t="shared" si="2"/>
        <v>PA9467__44473_0.741782407407407</v>
      </c>
      <c r="T431" s="4" t="s">
        <v>2663</v>
      </c>
      <c r="U431" s="83" t="str">
        <f t="shared" si="3"/>
        <v>Pa9580</v>
      </c>
      <c r="V431" s="216" t="b">
        <f t="shared" si="4"/>
        <v>0</v>
      </c>
      <c r="W431" s="83" t="str">
        <f t="shared" si="5"/>
        <v/>
      </c>
    </row>
    <row r="432">
      <c r="A432" s="4" t="s">
        <v>375</v>
      </c>
      <c r="B432" s="144">
        <v>44473.0</v>
      </c>
      <c r="C432" s="115">
        <v>0.4840162037037037</v>
      </c>
      <c r="D432" s="4"/>
      <c r="E432" s="4"/>
      <c r="F432" s="4"/>
      <c r="G432" s="4"/>
      <c r="H432" s="151"/>
      <c r="I432" s="4"/>
      <c r="J432" s="4"/>
      <c r="K432" s="4" t="s">
        <v>271</v>
      </c>
      <c r="L432" s="4"/>
      <c r="M432" s="4"/>
      <c r="N432" s="4"/>
      <c r="O432" s="4"/>
      <c r="P432" s="132"/>
      <c r="Q432" s="4"/>
      <c r="R432" s="128">
        <f t="shared" si="1"/>
        <v>0</v>
      </c>
      <c r="S432" s="83" t="str">
        <f t="shared" si="2"/>
        <v>PA9555__44473_0.484016203703704</v>
      </c>
      <c r="T432" s="4" t="s">
        <v>2664</v>
      </c>
      <c r="U432" s="83" t="str">
        <f t="shared" si="3"/>
        <v>PA9598</v>
      </c>
      <c r="V432" s="216" t="b">
        <f t="shared" si="4"/>
        <v>0</v>
      </c>
      <c r="W432" s="83" t="str">
        <f t="shared" si="5"/>
        <v/>
      </c>
    </row>
    <row r="433">
      <c r="A433" s="4" t="s">
        <v>372</v>
      </c>
      <c r="B433" s="144">
        <v>44473.0</v>
      </c>
      <c r="C433" s="115">
        <v>0.4605092592592593</v>
      </c>
      <c r="D433" s="4"/>
      <c r="E433" s="4"/>
      <c r="F433" s="4"/>
      <c r="G433" s="4"/>
      <c r="H433" s="151"/>
      <c r="I433" s="4"/>
      <c r="J433" s="4"/>
      <c r="K433" s="4" t="s">
        <v>271</v>
      </c>
      <c r="L433" s="4"/>
      <c r="M433" s="4"/>
      <c r="N433" s="4"/>
      <c r="O433" s="4"/>
      <c r="P433" s="132"/>
      <c r="Q433" s="4"/>
      <c r="R433" s="128">
        <f t="shared" si="1"/>
        <v>0</v>
      </c>
      <c r="S433" s="83" t="str">
        <f t="shared" si="2"/>
        <v>PA9479__44473_0.460509259259259</v>
      </c>
      <c r="T433" s="4" t="s">
        <v>2665</v>
      </c>
      <c r="U433" s="83" t="str">
        <f t="shared" si="3"/>
        <v>PA9604</v>
      </c>
      <c r="V433" s="216" t="b">
        <f t="shared" si="4"/>
        <v>0</v>
      </c>
      <c r="W433" s="83" t="str">
        <f t="shared" si="5"/>
        <v/>
      </c>
    </row>
    <row r="434">
      <c r="A434" s="4" t="s">
        <v>2666</v>
      </c>
      <c r="B434" s="144">
        <v>44473.0</v>
      </c>
      <c r="C434" s="115">
        <v>0.4370601851851852</v>
      </c>
      <c r="D434" s="4"/>
      <c r="E434" s="4"/>
      <c r="F434" s="4"/>
      <c r="G434" s="4"/>
      <c r="H434" s="151"/>
      <c r="I434" s="4"/>
      <c r="J434" s="4"/>
      <c r="K434" s="4" t="s">
        <v>271</v>
      </c>
      <c r="L434" s="4"/>
      <c r="M434" s="4"/>
      <c r="N434" s="4"/>
      <c r="O434" s="4"/>
      <c r="P434" s="132"/>
      <c r="Q434" s="4"/>
      <c r="R434" s="128">
        <f t="shared" si="1"/>
        <v>0</v>
      </c>
      <c r="S434" s="83" t="str">
        <f t="shared" si="2"/>
        <v>Pa9580__44473_0.437060185185185</v>
      </c>
      <c r="T434" s="4" t="s">
        <v>2667</v>
      </c>
      <c r="U434" s="83" t="str">
        <f t="shared" si="3"/>
        <v>PA9609</v>
      </c>
      <c r="V434" s="216" t="b">
        <f t="shared" si="4"/>
        <v>0</v>
      </c>
      <c r="W434" s="83" t="str">
        <f t="shared" si="5"/>
        <v/>
      </c>
    </row>
    <row r="435">
      <c r="A435" s="4" t="s">
        <v>2668</v>
      </c>
      <c r="B435" s="144">
        <v>44473.0</v>
      </c>
      <c r="C435" s="115">
        <v>0.32320601851851855</v>
      </c>
      <c r="D435" s="4"/>
      <c r="E435" s="4"/>
      <c r="F435" s="4"/>
      <c r="G435" s="4"/>
      <c r="H435" s="151"/>
      <c r="I435" s="4"/>
      <c r="J435" s="4"/>
      <c r="K435" s="4" t="s">
        <v>271</v>
      </c>
      <c r="L435" s="4"/>
      <c r="M435" s="4"/>
      <c r="N435" s="4"/>
      <c r="O435" s="4"/>
      <c r="P435" s="132"/>
      <c r="Q435" s="4"/>
      <c r="R435" s="128">
        <f t="shared" si="1"/>
        <v>0</v>
      </c>
      <c r="S435" s="83" t="str">
        <f t="shared" si="2"/>
        <v>Pa9475__44473_0.323206018518519</v>
      </c>
      <c r="T435" s="4" t="s">
        <v>2669</v>
      </c>
      <c r="U435" s="83" t="str">
        <f t="shared" si="3"/>
        <v>PA9611</v>
      </c>
      <c r="V435" s="216" t="b">
        <f t="shared" si="4"/>
        <v>0</v>
      </c>
      <c r="W435" s="83" t="str">
        <f t="shared" si="5"/>
        <v/>
      </c>
    </row>
    <row r="436">
      <c r="A436" s="4" t="s">
        <v>362</v>
      </c>
      <c r="B436" s="144">
        <v>44473.0</v>
      </c>
      <c r="C436" s="115">
        <v>0.31525462962962963</v>
      </c>
      <c r="D436" s="4"/>
      <c r="E436" s="4"/>
      <c r="F436" s="4"/>
      <c r="G436" s="4"/>
      <c r="H436" s="151"/>
      <c r="I436" s="4"/>
      <c r="J436" s="4"/>
      <c r="K436" s="4" t="s">
        <v>271</v>
      </c>
      <c r="L436" s="4"/>
      <c r="M436" s="4"/>
      <c r="N436" s="4"/>
      <c r="O436" s="4"/>
      <c r="P436" s="132"/>
      <c r="Q436" s="4"/>
      <c r="R436" s="128">
        <f t="shared" si="1"/>
        <v>0</v>
      </c>
      <c r="S436" s="83" t="str">
        <f t="shared" si="2"/>
        <v>PA9609__44473_0.31525462962963</v>
      </c>
      <c r="T436" s="4" t="s">
        <v>2670</v>
      </c>
      <c r="U436" s="83" t="str">
        <f t="shared" si="3"/>
        <v>PA9616</v>
      </c>
      <c r="V436" s="216" t="b">
        <f t="shared" si="4"/>
        <v>0</v>
      </c>
      <c r="W436" s="83" t="str">
        <f t="shared" si="5"/>
        <v/>
      </c>
    </row>
    <row r="437">
      <c r="A437" s="4" t="s">
        <v>359</v>
      </c>
      <c r="B437" s="144">
        <v>44473.0</v>
      </c>
      <c r="C437" s="115">
        <v>0.3149189814814815</v>
      </c>
      <c r="D437" s="4"/>
      <c r="E437" s="4"/>
      <c r="F437" s="4"/>
      <c r="G437" s="4"/>
      <c r="H437" s="151"/>
      <c r="I437" s="4"/>
      <c r="J437" s="4"/>
      <c r="K437" s="4" t="s">
        <v>271</v>
      </c>
      <c r="L437" s="4"/>
      <c r="M437" s="4"/>
      <c r="N437" s="4"/>
      <c r="O437" s="4"/>
      <c r="P437" s="132"/>
      <c r="Q437" s="4"/>
      <c r="R437" s="128">
        <f t="shared" si="1"/>
        <v>0</v>
      </c>
      <c r="S437" s="83" t="str">
        <f t="shared" si="2"/>
        <v>PA9611__44473_0.314918981481482</v>
      </c>
      <c r="T437" s="4" t="s">
        <v>2671</v>
      </c>
      <c r="U437" s="83" t="str">
        <f t="shared" si="3"/>
        <v>PA9618</v>
      </c>
      <c r="V437" s="216" t="b">
        <f t="shared" si="4"/>
        <v>0</v>
      </c>
      <c r="W437" s="83" t="str">
        <f t="shared" si="5"/>
        <v/>
      </c>
    </row>
    <row r="438">
      <c r="A438" s="4" t="s">
        <v>356</v>
      </c>
      <c r="B438" s="144">
        <v>44473.0</v>
      </c>
      <c r="C438" s="115">
        <v>0.3146759259259259</v>
      </c>
      <c r="D438" s="4"/>
      <c r="E438" s="4"/>
      <c r="F438" s="4"/>
      <c r="G438" s="4"/>
      <c r="H438" s="151"/>
      <c r="I438" s="4"/>
      <c r="J438" s="4"/>
      <c r="K438" s="4" t="s">
        <v>271</v>
      </c>
      <c r="L438" s="4"/>
      <c r="M438" s="4"/>
      <c r="N438" s="4"/>
      <c r="O438" s="4"/>
      <c r="P438" s="132"/>
      <c r="Q438" s="4"/>
      <c r="R438" s="128">
        <f t="shared" si="1"/>
        <v>0</v>
      </c>
      <c r="S438" s="83" t="str">
        <f t="shared" si="2"/>
        <v>PA9456__44473_0.314675925925926</v>
      </c>
      <c r="T438" s="4" t="s">
        <v>2672</v>
      </c>
      <c r="U438" s="83" t="str">
        <f t="shared" si="3"/>
        <v>PA9635</v>
      </c>
      <c r="V438" s="216" t="b">
        <f t="shared" si="4"/>
        <v>0</v>
      </c>
      <c r="W438" s="83" t="str">
        <f t="shared" si="5"/>
        <v/>
      </c>
    </row>
    <row r="439">
      <c r="A439" s="4" t="s">
        <v>354</v>
      </c>
      <c r="B439" s="144">
        <v>44473.0</v>
      </c>
      <c r="C439" s="115">
        <v>0.31230324074074073</v>
      </c>
      <c r="D439" s="4"/>
      <c r="E439" s="4"/>
      <c r="F439" s="4"/>
      <c r="G439" s="4"/>
      <c r="H439" s="151"/>
      <c r="I439" s="4"/>
      <c r="J439" s="4"/>
      <c r="K439" s="4" t="s">
        <v>271</v>
      </c>
      <c r="L439" s="4"/>
      <c r="M439" s="4"/>
      <c r="N439" s="4"/>
      <c r="O439" s="4"/>
      <c r="P439" s="132"/>
      <c r="Q439" s="4"/>
      <c r="R439" s="128">
        <f t="shared" si="1"/>
        <v>0</v>
      </c>
      <c r="S439" s="83" t="str">
        <f t="shared" si="2"/>
        <v>PA9514__44473_0.312303240740741</v>
      </c>
      <c r="T439" s="4" t="s">
        <v>2673</v>
      </c>
      <c r="U439" s="83" t="str">
        <f t="shared" si="3"/>
        <v>PA9662</v>
      </c>
      <c r="V439" s="216" t="b">
        <f t="shared" si="4"/>
        <v>0</v>
      </c>
      <c r="W439" s="83" t="str">
        <f t="shared" si="5"/>
        <v/>
      </c>
    </row>
    <row r="440">
      <c r="A440" s="4" t="s">
        <v>351</v>
      </c>
      <c r="B440" s="144">
        <v>44473.0</v>
      </c>
      <c r="C440" s="115">
        <v>0.30212962962962964</v>
      </c>
      <c r="D440" s="4"/>
      <c r="E440" s="4"/>
      <c r="F440" s="4"/>
      <c r="G440" s="4"/>
      <c r="H440" s="151"/>
      <c r="I440" s="4"/>
      <c r="J440" s="4"/>
      <c r="K440" s="4" t="s">
        <v>271</v>
      </c>
      <c r="L440" s="4"/>
      <c r="M440" s="4"/>
      <c r="N440" s="4"/>
      <c r="O440" s="4"/>
      <c r="P440" s="132"/>
      <c r="Q440" s="4"/>
      <c r="R440" s="128">
        <f t="shared" si="1"/>
        <v>0</v>
      </c>
      <c r="S440" s="83" t="str">
        <f t="shared" si="2"/>
        <v>PA9556__44473_0.30212962962963</v>
      </c>
      <c r="T440" s="4" t="s">
        <v>2674</v>
      </c>
      <c r="U440" s="83" t="str">
        <f t="shared" si="3"/>
        <v>Testh</v>
      </c>
      <c r="V440" s="216" t="b">
        <f t="shared" si="4"/>
        <v>0</v>
      </c>
      <c r="W440" s="83" t="str">
        <f t="shared" si="5"/>
        <v/>
      </c>
    </row>
    <row r="441">
      <c r="A441" s="4" t="s">
        <v>348</v>
      </c>
      <c r="B441" s="144">
        <v>44473.0</v>
      </c>
      <c r="C441" s="115">
        <v>0.3</v>
      </c>
      <c r="D441" s="4"/>
      <c r="E441" s="4"/>
      <c r="F441" s="4"/>
      <c r="G441" s="4"/>
      <c r="H441" s="151"/>
      <c r="I441" s="4"/>
      <c r="J441" s="4"/>
      <c r="K441" s="4" t="s">
        <v>271</v>
      </c>
      <c r="L441" s="4"/>
      <c r="M441" s="4"/>
      <c r="N441" s="4"/>
      <c r="O441" s="4"/>
      <c r="P441" s="132"/>
      <c r="Q441" s="4"/>
      <c r="R441" s="128">
        <f t="shared" si="1"/>
        <v>0</v>
      </c>
      <c r="S441" s="83" t="str">
        <f t="shared" si="2"/>
        <v>PA9635__44473_0.3</v>
      </c>
      <c r="T441" s="4" t="s">
        <v>2675</v>
      </c>
      <c r="U441" s="83" t="str">
        <f t="shared" si="3"/>
        <v>Testhh</v>
      </c>
      <c r="V441" s="216" t="str">
        <f>EXACT(#REF!,U441)</f>
        <v>#REF!</v>
      </c>
      <c r="W441" s="83" t="str">
        <f t="shared" si="5"/>
        <v>#REF!</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1" max="11" width="14.88"/>
  </cols>
  <sheetData>
    <row r="1">
      <c r="A1" s="28" t="s">
        <v>2211</v>
      </c>
      <c r="B1" s="28" t="s">
        <v>2212</v>
      </c>
      <c r="C1" s="213" t="s">
        <v>2213</v>
      </c>
      <c r="D1" s="4"/>
      <c r="E1" s="4"/>
      <c r="F1" s="4"/>
      <c r="G1" s="4"/>
      <c r="H1" s="4"/>
      <c r="I1" s="4"/>
      <c r="J1" s="4"/>
      <c r="K1" s="4"/>
      <c r="L1" s="4"/>
      <c r="M1" s="4"/>
      <c r="N1" s="4"/>
      <c r="O1" s="4"/>
    </row>
    <row r="2">
      <c r="A2" s="92" t="s">
        <v>219</v>
      </c>
      <c r="B2" s="92" t="s">
        <v>181</v>
      </c>
      <c r="C2" s="92" t="s">
        <v>182</v>
      </c>
      <c r="D2" s="92" t="s">
        <v>184</v>
      </c>
      <c r="E2" s="92" t="s">
        <v>185</v>
      </c>
      <c r="F2" s="92" t="s">
        <v>2676</v>
      </c>
      <c r="G2" s="92" t="s">
        <v>227</v>
      </c>
      <c r="H2" s="92" t="s">
        <v>2215</v>
      </c>
      <c r="I2" s="92" t="s">
        <v>188</v>
      </c>
      <c r="J2" s="92" t="s">
        <v>189</v>
      </c>
      <c r="K2" s="92" t="s">
        <v>2677</v>
      </c>
      <c r="L2" s="92" t="s">
        <v>2678</v>
      </c>
      <c r="M2" s="92" t="s">
        <v>2679</v>
      </c>
      <c r="N2" s="92" t="s">
        <v>2216</v>
      </c>
      <c r="O2" s="92" t="s">
        <v>192</v>
      </c>
      <c r="P2" s="57"/>
      <c r="Q2" s="57"/>
      <c r="R2" s="57"/>
      <c r="S2" s="57"/>
      <c r="T2" s="57"/>
      <c r="U2" s="57"/>
      <c r="V2" s="57"/>
      <c r="W2" s="57"/>
      <c r="X2" s="57"/>
      <c r="Y2" s="57"/>
      <c r="Z2" s="57"/>
    </row>
    <row r="3">
      <c r="A3" s="4" t="s">
        <v>2008</v>
      </c>
      <c r="B3" s="144">
        <v>44547.0</v>
      </c>
      <c r="C3" s="115">
        <v>0.19903935185185184</v>
      </c>
      <c r="D3" s="4"/>
      <c r="E3" s="4"/>
      <c r="F3" s="4"/>
      <c r="G3" s="4" t="s">
        <v>2013</v>
      </c>
      <c r="H3" s="4" t="s">
        <v>622</v>
      </c>
      <c r="I3" s="144">
        <v>44547.0</v>
      </c>
      <c r="J3" s="115">
        <v>0.40186342592592594</v>
      </c>
      <c r="K3" s="13">
        <v>0.0</v>
      </c>
      <c r="L3" s="8" t="b">
        <v>1</v>
      </c>
      <c r="M3" s="4" t="s">
        <v>2680</v>
      </c>
      <c r="N3" s="4"/>
      <c r="O3" s="4"/>
    </row>
    <row r="4">
      <c r="A4" s="4" t="s">
        <v>2007</v>
      </c>
      <c r="B4" s="144">
        <v>44547.0</v>
      </c>
      <c r="C4" s="115">
        <v>0.1977199074074074</v>
      </c>
      <c r="D4" s="4"/>
      <c r="E4" s="4"/>
      <c r="F4" s="4"/>
      <c r="G4" s="4" t="s">
        <v>2013</v>
      </c>
      <c r="H4" s="4" t="s">
        <v>622</v>
      </c>
      <c r="I4" s="144">
        <v>44547.0</v>
      </c>
      <c r="J4" s="115">
        <v>0.40186342592592594</v>
      </c>
      <c r="K4" s="13">
        <v>0.0</v>
      </c>
      <c r="L4" s="8" t="b">
        <v>1</v>
      </c>
      <c r="M4" s="4" t="s">
        <v>2680</v>
      </c>
      <c r="N4" s="4"/>
      <c r="O4" s="4"/>
    </row>
    <row r="5">
      <c r="A5" s="4" t="s">
        <v>2005</v>
      </c>
      <c r="B5" s="144">
        <v>44547.0</v>
      </c>
      <c r="C5" s="115">
        <v>0.1973263888888889</v>
      </c>
      <c r="D5" s="4"/>
      <c r="E5" s="4"/>
      <c r="F5" s="4"/>
      <c r="G5" s="4" t="s">
        <v>2013</v>
      </c>
      <c r="H5" s="4" t="s">
        <v>622</v>
      </c>
      <c r="I5" s="144">
        <v>44547.0</v>
      </c>
      <c r="J5" s="115">
        <v>0.40186342592592594</v>
      </c>
      <c r="K5" s="13">
        <v>1.0</v>
      </c>
      <c r="L5" s="8" t="b">
        <v>1</v>
      </c>
      <c r="M5" s="4" t="s">
        <v>2680</v>
      </c>
      <c r="N5" s="4"/>
      <c r="O5" s="4"/>
    </row>
    <row r="6">
      <c r="A6" s="4" t="s">
        <v>2004</v>
      </c>
      <c r="B6" s="144">
        <v>44547.0</v>
      </c>
      <c r="C6" s="115">
        <v>0.19366898148148148</v>
      </c>
      <c r="D6" s="4"/>
      <c r="E6" s="4"/>
      <c r="F6" s="4"/>
      <c r="G6" s="4" t="s">
        <v>2013</v>
      </c>
      <c r="H6" s="4" t="s">
        <v>622</v>
      </c>
      <c r="I6" s="144">
        <v>44547.0</v>
      </c>
      <c r="J6" s="115">
        <v>0.40186342592592594</v>
      </c>
      <c r="K6" s="13">
        <v>0.0</v>
      </c>
      <c r="L6" s="8" t="b">
        <v>1</v>
      </c>
      <c r="M6" s="4" t="s">
        <v>2680</v>
      </c>
      <c r="N6" s="4"/>
      <c r="O6" s="4"/>
    </row>
    <row r="7">
      <c r="A7" s="4" t="s">
        <v>2003</v>
      </c>
      <c r="B7" s="144">
        <v>44547.0</v>
      </c>
      <c r="C7" s="115">
        <v>0.19350694444444444</v>
      </c>
      <c r="D7" s="4"/>
      <c r="E7" s="4"/>
      <c r="F7" s="4"/>
      <c r="G7" s="4" t="s">
        <v>2013</v>
      </c>
      <c r="H7" s="4" t="s">
        <v>622</v>
      </c>
      <c r="I7" s="144">
        <v>44547.0</v>
      </c>
      <c r="J7" s="115">
        <v>0.40186342592592594</v>
      </c>
      <c r="K7" s="13">
        <v>0.0</v>
      </c>
      <c r="L7" s="8" t="b">
        <v>1</v>
      </c>
      <c r="M7" s="4" t="s">
        <v>2680</v>
      </c>
      <c r="N7" s="4"/>
      <c r="O7" s="4"/>
    </row>
    <row r="8">
      <c r="A8" s="4" t="s">
        <v>2001</v>
      </c>
      <c r="B8" s="144">
        <v>44547.0</v>
      </c>
      <c r="C8" s="115">
        <v>0.19317129629629629</v>
      </c>
      <c r="D8" s="4"/>
      <c r="E8" s="4"/>
      <c r="F8" s="4"/>
      <c r="G8" s="4" t="s">
        <v>2013</v>
      </c>
      <c r="H8" s="4" t="s">
        <v>622</v>
      </c>
      <c r="I8" s="144">
        <v>44547.0</v>
      </c>
      <c r="J8" s="115">
        <v>0.40186342592592594</v>
      </c>
      <c r="K8" s="13">
        <v>1.0</v>
      </c>
      <c r="L8" s="8" t="b">
        <v>1</v>
      </c>
      <c r="M8" s="4" t="s">
        <v>2680</v>
      </c>
      <c r="N8" s="4"/>
      <c r="O8" s="4"/>
    </row>
    <row r="9">
      <c r="A9" s="4" t="s">
        <v>1999</v>
      </c>
      <c r="B9" s="144">
        <v>44547.0</v>
      </c>
      <c r="C9" s="115">
        <v>0.1879976851851852</v>
      </c>
      <c r="D9" s="4"/>
      <c r="E9" s="4"/>
      <c r="F9" s="4"/>
      <c r="G9" s="4" t="s">
        <v>2013</v>
      </c>
      <c r="H9" s="4" t="s">
        <v>622</v>
      </c>
      <c r="I9" s="144">
        <v>44547.0</v>
      </c>
      <c r="J9" s="115">
        <v>0.40186342592592594</v>
      </c>
      <c r="K9" s="13">
        <v>1.0</v>
      </c>
      <c r="L9" s="8" t="b">
        <v>1</v>
      </c>
      <c r="M9" s="4" t="s">
        <v>2680</v>
      </c>
      <c r="N9" s="4"/>
      <c r="O9" s="4"/>
    </row>
    <row r="10">
      <c r="A10" s="4" t="s">
        <v>1997</v>
      </c>
      <c r="B10" s="144">
        <v>44547.0</v>
      </c>
      <c r="C10" s="115">
        <v>0.18579861111111112</v>
      </c>
      <c r="D10" s="4"/>
      <c r="E10" s="4"/>
      <c r="F10" s="4"/>
      <c r="G10" s="4" t="s">
        <v>2013</v>
      </c>
      <c r="H10" s="4" t="s">
        <v>622</v>
      </c>
      <c r="I10" s="144">
        <v>44547.0</v>
      </c>
      <c r="J10" s="115">
        <v>0.40186342592592594</v>
      </c>
      <c r="K10" s="13">
        <v>1.0</v>
      </c>
      <c r="L10" s="8" t="b">
        <v>1</v>
      </c>
      <c r="M10" s="4" t="s">
        <v>2680</v>
      </c>
      <c r="N10" s="4"/>
      <c r="O10" s="4"/>
    </row>
    <row r="11">
      <c r="A11" s="4" t="s">
        <v>1995</v>
      </c>
      <c r="B11" s="144">
        <v>44547.0</v>
      </c>
      <c r="C11" s="115">
        <v>0.17759259259259258</v>
      </c>
      <c r="D11" s="4"/>
      <c r="E11" s="4"/>
      <c r="F11" s="4"/>
      <c r="G11" s="4" t="s">
        <v>2013</v>
      </c>
      <c r="H11" s="4" t="s">
        <v>622</v>
      </c>
      <c r="I11" s="144">
        <v>44547.0</v>
      </c>
      <c r="J11" s="115">
        <v>0.40186342592592594</v>
      </c>
      <c r="K11" s="13">
        <v>1.0</v>
      </c>
      <c r="L11" s="8" t="b">
        <v>1</v>
      </c>
      <c r="M11" s="4" t="s">
        <v>2680</v>
      </c>
      <c r="N11" s="4"/>
      <c r="O11" s="4"/>
    </row>
    <row r="12">
      <c r="A12" s="4" t="s">
        <v>1993</v>
      </c>
      <c r="B12" s="144">
        <v>44547.0</v>
      </c>
      <c r="C12" s="115">
        <v>0.17733796296296298</v>
      </c>
      <c r="D12" s="4"/>
      <c r="E12" s="4"/>
      <c r="F12" s="4"/>
      <c r="G12" s="4" t="s">
        <v>2013</v>
      </c>
      <c r="H12" s="4" t="s">
        <v>622</v>
      </c>
      <c r="I12" s="144">
        <v>44547.0</v>
      </c>
      <c r="J12" s="115">
        <v>0.40186342592592594</v>
      </c>
      <c r="K12" s="13">
        <v>1.0</v>
      </c>
      <c r="L12" s="8" t="b">
        <v>1</v>
      </c>
      <c r="M12" s="4" t="s">
        <v>2680</v>
      </c>
      <c r="N12" s="4"/>
      <c r="O12" s="4"/>
    </row>
    <row r="13">
      <c r="A13" s="4" t="s">
        <v>1992</v>
      </c>
      <c r="B13" s="144">
        <v>44547.0</v>
      </c>
      <c r="C13" s="115">
        <v>0.17694444444444443</v>
      </c>
      <c r="D13" s="4"/>
      <c r="E13" s="4"/>
      <c r="F13" s="4"/>
      <c r="G13" s="4" t="s">
        <v>2013</v>
      </c>
      <c r="H13" s="4" t="s">
        <v>622</v>
      </c>
      <c r="I13" s="144">
        <v>44547.0</v>
      </c>
      <c r="J13" s="115">
        <v>0.40186342592592594</v>
      </c>
      <c r="K13" s="13">
        <v>0.0</v>
      </c>
      <c r="L13" s="8" t="b">
        <v>1</v>
      </c>
      <c r="M13" s="4" t="s">
        <v>2680</v>
      </c>
      <c r="N13" s="4"/>
      <c r="O13" s="4"/>
    </row>
    <row r="14">
      <c r="A14" s="4" t="s">
        <v>1991</v>
      </c>
      <c r="B14" s="144">
        <v>44547.0</v>
      </c>
      <c r="C14" s="115">
        <v>0.17603009259259259</v>
      </c>
      <c r="D14" s="4"/>
      <c r="E14" s="4"/>
      <c r="F14" s="4"/>
      <c r="G14" s="4" t="s">
        <v>2013</v>
      </c>
      <c r="H14" s="4" t="s">
        <v>622</v>
      </c>
      <c r="I14" s="144">
        <v>44547.0</v>
      </c>
      <c r="J14" s="115">
        <v>0.40186342592592594</v>
      </c>
      <c r="K14" s="13">
        <v>0.0</v>
      </c>
      <c r="L14" s="8" t="b">
        <v>1</v>
      </c>
      <c r="M14" s="4" t="s">
        <v>2680</v>
      </c>
      <c r="N14" s="4"/>
      <c r="O14" s="4"/>
    </row>
    <row r="15">
      <c r="A15" s="4" t="s">
        <v>1990</v>
      </c>
      <c r="B15" s="144">
        <v>44546.0</v>
      </c>
      <c r="C15" s="115">
        <v>0.3214351851851852</v>
      </c>
      <c r="D15" s="4"/>
      <c r="E15" s="4"/>
      <c r="F15" s="4"/>
      <c r="G15" s="4" t="s">
        <v>2013</v>
      </c>
      <c r="H15" s="4" t="s">
        <v>622</v>
      </c>
      <c r="I15" s="144">
        <v>44546.0</v>
      </c>
      <c r="J15" s="115">
        <v>0.5112847222222222</v>
      </c>
      <c r="K15" s="13">
        <v>0.0</v>
      </c>
      <c r="L15" s="8" t="b">
        <v>1</v>
      </c>
      <c r="M15" s="4" t="s">
        <v>2681</v>
      </c>
      <c r="N15" s="4"/>
      <c r="O15" s="4"/>
    </row>
    <row r="16">
      <c r="A16" s="4" t="s">
        <v>1989</v>
      </c>
      <c r="B16" s="144">
        <v>44546.0</v>
      </c>
      <c r="C16" s="115">
        <v>0.3194444444444444</v>
      </c>
      <c r="D16" s="4"/>
      <c r="E16" s="4"/>
      <c r="F16" s="4"/>
      <c r="G16" s="4" t="s">
        <v>2013</v>
      </c>
      <c r="H16" s="4" t="s">
        <v>622</v>
      </c>
      <c r="I16" s="144">
        <v>44546.0</v>
      </c>
      <c r="J16" s="115">
        <v>0.5112847222222222</v>
      </c>
      <c r="K16" s="13">
        <v>0.0</v>
      </c>
      <c r="L16" s="8" t="b">
        <v>1</v>
      </c>
      <c r="M16" s="4" t="s">
        <v>2681</v>
      </c>
      <c r="N16" s="4"/>
      <c r="O16" s="4"/>
    </row>
    <row r="17">
      <c r="A17" s="4" t="s">
        <v>1988</v>
      </c>
      <c r="B17" s="144">
        <v>44546.0</v>
      </c>
      <c r="C17" s="115">
        <v>0.2962037037037037</v>
      </c>
      <c r="D17" s="4"/>
      <c r="E17" s="4"/>
      <c r="F17" s="4"/>
      <c r="G17" s="4" t="s">
        <v>2013</v>
      </c>
      <c r="H17" s="4" t="s">
        <v>622</v>
      </c>
      <c r="I17" s="144">
        <v>44546.0</v>
      </c>
      <c r="J17" s="115">
        <v>0.5112847222222222</v>
      </c>
      <c r="K17" s="13">
        <v>0.0</v>
      </c>
      <c r="L17" s="8" t="b">
        <v>1</v>
      </c>
      <c r="M17" s="4" t="s">
        <v>2681</v>
      </c>
      <c r="N17" s="4"/>
      <c r="O17" s="4"/>
    </row>
    <row r="18">
      <c r="A18" s="4" t="s">
        <v>1987</v>
      </c>
      <c r="B18" s="144">
        <v>44546.0</v>
      </c>
      <c r="C18" s="115">
        <v>0.29538194444444443</v>
      </c>
      <c r="D18" s="4"/>
      <c r="E18" s="4"/>
      <c r="F18" s="4"/>
      <c r="G18" s="4" t="s">
        <v>2013</v>
      </c>
      <c r="H18" s="4" t="s">
        <v>622</v>
      </c>
      <c r="I18" s="144">
        <v>44546.0</v>
      </c>
      <c r="J18" s="115">
        <v>0.5112847222222222</v>
      </c>
      <c r="K18" s="13">
        <v>1.0</v>
      </c>
      <c r="L18" s="8" t="b">
        <v>1</v>
      </c>
      <c r="M18" s="4" t="s">
        <v>2681</v>
      </c>
      <c r="N18" s="4"/>
      <c r="O18" s="4"/>
    </row>
    <row r="19">
      <c r="A19" s="4" t="s">
        <v>1986</v>
      </c>
      <c r="B19" s="144">
        <v>44546.0</v>
      </c>
      <c r="C19" s="115">
        <v>0.29398148148148145</v>
      </c>
      <c r="D19" s="4"/>
      <c r="E19" s="4"/>
      <c r="F19" s="4"/>
      <c r="G19" s="4" t="s">
        <v>2013</v>
      </c>
      <c r="H19" s="4" t="s">
        <v>622</v>
      </c>
      <c r="I19" s="144">
        <v>44546.0</v>
      </c>
      <c r="J19" s="115">
        <v>0.5112847222222222</v>
      </c>
      <c r="K19" s="13">
        <v>0.0</v>
      </c>
      <c r="L19" s="8" t="b">
        <v>1</v>
      </c>
      <c r="M19" s="4" t="s">
        <v>2681</v>
      </c>
      <c r="N19" s="4"/>
      <c r="O19" s="4"/>
    </row>
    <row r="20">
      <c r="A20" s="4" t="s">
        <v>1985</v>
      </c>
      <c r="B20" s="144">
        <v>44546.0</v>
      </c>
      <c r="C20" s="115">
        <v>0.2939699074074074</v>
      </c>
      <c r="D20" s="4"/>
      <c r="E20" s="4"/>
      <c r="F20" s="4"/>
      <c r="G20" s="4" t="s">
        <v>2013</v>
      </c>
      <c r="H20" s="4" t="s">
        <v>622</v>
      </c>
      <c r="I20" s="144">
        <v>44546.0</v>
      </c>
      <c r="J20" s="115">
        <v>0.5112847222222222</v>
      </c>
      <c r="K20" s="13">
        <v>0.0</v>
      </c>
      <c r="L20" s="8" t="b">
        <v>1</v>
      </c>
      <c r="M20" s="4" t="s">
        <v>2681</v>
      </c>
      <c r="N20" s="4"/>
      <c r="O20" s="4"/>
    </row>
    <row r="21">
      <c r="A21" s="4" t="s">
        <v>1984</v>
      </c>
      <c r="B21" s="144">
        <v>44546.0</v>
      </c>
      <c r="C21" s="115">
        <v>0.29010416666666666</v>
      </c>
      <c r="D21" s="4"/>
      <c r="E21" s="4"/>
      <c r="F21" s="4"/>
      <c r="G21" s="4" t="s">
        <v>2013</v>
      </c>
      <c r="H21" s="4" t="s">
        <v>622</v>
      </c>
      <c r="I21" s="144">
        <v>44546.0</v>
      </c>
      <c r="J21" s="115">
        <v>0.5112847222222222</v>
      </c>
      <c r="K21" s="13">
        <v>0.0</v>
      </c>
      <c r="L21" s="8" t="b">
        <v>1</v>
      </c>
      <c r="M21" s="4" t="s">
        <v>2681</v>
      </c>
      <c r="N21" s="4"/>
      <c r="O21" s="4"/>
    </row>
    <row r="22">
      <c r="A22" s="4" t="s">
        <v>1983</v>
      </c>
      <c r="B22" s="144">
        <v>44546.0</v>
      </c>
      <c r="C22" s="115">
        <v>0.28983796296296294</v>
      </c>
      <c r="D22" s="4"/>
      <c r="E22" s="4"/>
      <c r="F22" s="4"/>
      <c r="G22" s="4" t="s">
        <v>2013</v>
      </c>
      <c r="H22" s="4" t="s">
        <v>622</v>
      </c>
      <c r="I22" s="144">
        <v>44546.0</v>
      </c>
      <c r="J22" s="115">
        <v>0.5112847222222222</v>
      </c>
      <c r="K22" s="13">
        <v>0.0</v>
      </c>
      <c r="L22" s="8" t="b">
        <v>1</v>
      </c>
      <c r="M22" s="4" t="s">
        <v>2681</v>
      </c>
      <c r="N22" s="4"/>
      <c r="O22" s="4"/>
    </row>
    <row r="23">
      <c r="A23" s="4" t="s">
        <v>1982</v>
      </c>
      <c r="B23" s="144">
        <v>44546.0</v>
      </c>
      <c r="C23" s="115">
        <v>0.2895023148148148</v>
      </c>
      <c r="D23" s="4"/>
      <c r="E23" s="4"/>
      <c r="F23" s="4"/>
      <c r="G23" s="4" t="s">
        <v>2013</v>
      </c>
      <c r="H23" s="4" t="s">
        <v>622</v>
      </c>
      <c r="I23" s="144">
        <v>44546.0</v>
      </c>
      <c r="J23" s="115">
        <v>0.5112847222222222</v>
      </c>
      <c r="K23" s="13">
        <v>1.0</v>
      </c>
      <c r="L23" s="8" t="b">
        <v>1</v>
      </c>
      <c r="M23" s="4" t="s">
        <v>2681</v>
      </c>
      <c r="N23" s="4"/>
      <c r="O23" s="4"/>
    </row>
    <row r="24">
      <c r="A24" s="4" t="s">
        <v>1981</v>
      </c>
      <c r="B24" s="144">
        <v>44546.0</v>
      </c>
      <c r="C24" s="115">
        <v>0.2892824074074074</v>
      </c>
      <c r="D24" s="4"/>
      <c r="E24" s="4"/>
      <c r="F24" s="4"/>
      <c r="G24" s="4" t="s">
        <v>2013</v>
      </c>
      <c r="H24" s="4" t="s">
        <v>622</v>
      </c>
      <c r="I24" s="144">
        <v>44546.0</v>
      </c>
      <c r="J24" s="115">
        <v>0.5112847222222222</v>
      </c>
      <c r="K24" s="13">
        <v>1.0</v>
      </c>
      <c r="L24" s="8" t="b">
        <v>1</v>
      </c>
      <c r="M24" s="4" t="s">
        <v>2681</v>
      </c>
      <c r="N24" s="4"/>
      <c r="O24" s="4"/>
    </row>
    <row r="25">
      <c r="A25" s="4" t="s">
        <v>1980</v>
      </c>
      <c r="B25" s="144">
        <v>44546.0</v>
      </c>
      <c r="C25" s="115">
        <v>0.28868055555555555</v>
      </c>
      <c r="D25" s="4"/>
      <c r="E25" s="4"/>
      <c r="F25" s="4"/>
      <c r="G25" s="4" t="s">
        <v>2013</v>
      </c>
      <c r="H25" s="4" t="s">
        <v>622</v>
      </c>
      <c r="I25" s="144">
        <v>44546.0</v>
      </c>
      <c r="J25" s="115">
        <v>0.5112847222222222</v>
      </c>
      <c r="K25" s="13">
        <v>1.0</v>
      </c>
      <c r="L25" s="8" t="b">
        <v>1</v>
      </c>
      <c r="M25" s="4" t="s">
        <v>2681</v>
      </c>
      <c r="N25" s="4"/>
      <c r="O25" s="4"/>
    </row>
    <row r="26">
      <c r="A26" s="4" t="s">
        <v>1979</v>
      </c>
      <c r="B26" s="144">
        <v>44546.0</v>
      </c>
      <c r="C26" s="115">
        <v>0.2804861111111111</v>
      </c>
      <c r="D26" s="4"/>
      <c r="E26" s="4"/>
      <c r="F26" s="4"/>
      <c r="G26" s="4" t="s">
        <v>2013</v>
      </c>
      <c r="H26" s="4" t="s">
        <v>622</v>
      </c>
      <c r="I26" s="144">
        <v>44546.0</v>
      </c>
      <c r="J26" s="115">
        <v>0.5112847222222222</v>
      </c>
      <c r="K26" s="13">
        <v>1.0</v>
      </c>
      <c r="L26" s="8" t="b">
        <v>1</v>
      </c>
      <c r="M26" s="4" t="s">
        <v>2681</v>
      </c>
      <c r="N26" s="4"/>
      <c r="O26" s="4"/>
    </row>
    <row r="27">
      <c r="A27" s="4" t="s">
        <v>1978</v>
      </c>
      <c r="B27" s="144">
        <v>44545.0</v>
      </c>
      <c r="C27" s="115">
        <v>0.3997453703703704</v>
      </c>
      <c r="D27" s="4"/>
      <c r="E27" s="4"/>
      <c r="F27" s="4"/>
      <c r="G27" s="4" t="s">
        <v>2013</v>
      </c>
      <c r="H27" s="4" t="s">
        <v>622</v>
      </c>
      <c r="I27" s="144">
        <v>44545.0</v>
      </c>
      <c r="J27" s="115">
        <v>0.5189583333333333</v>
      </c>
      <c r="K27" s="13">
        <v>1.0</v>
      </c>
      <c r="L27" s="8" t="b">
        <v>1</v>
      </c>
      <c r="M27" s="4" t="s">
        <v>2682</v>
      </c>
      <c r="N27" s="4"/>
      <c r="O27" s="4"/>
    </row>
    <row r="28">
      <c r="A28" s="4" t="s">
        <v>1977</v>
      </c>
      <c r="B28" s="144">
        <v>44545.0</v>
      </c>
      <c r="C28" s="115">
        <v>0.39747685185185183</v>
      </c>
      <c r="D28" s="4"/>
      <c r="E28" s="4"/>
      <c r="F28" s="4"/>
      <c r="G28" s="4" t="s">
        <v>2013</v>
      </c>
      <c r="H28" s="4" t="s">
        <v>622</v>
      </c>
      <c r="I28" s="144">
        <v>44545.0</v>
      </c>
      <c r="J28" s="115">
        <v>0.5189583333333333</v>
      </c>
      <c r="K28" s="13">
        <v>1.0</v>
      </c>
      <c r="L28" s="8" t="b">
        <v>1</v>
      </c>
      <c r="M28" s="4" t="s">
        <v>2682</v>
      </c>
      <c r="N28" s="4"/>
      <c r="O28" s="4"/>
    </row>
    <row r="29">
      <c r="A29" s="4" t="s">
        <v>1975</v>
      </c>
      <c r="B29" s="144">
        <v>44545.0</v>
      </c>
      <c r="C29" s="115">
        <v>0.3959837962962963</v>
      </c>
      <c r="D29" s="4"/>
      <c r="E29" s="4"/>
      <c r="F29" s="4"/>
      <c r="G29" s="4" t="s">
        <v>2013</v>
      </c>
      <c r="H29" s="4" t="s">
        <v>622</v>
      </c>
      <c r="I29" s="144">
        <v>44545.0</v>
      </c>
      <c r="J29" s="115">
        <v>0.5189583333333333</v>
      </c>
      <c r="K29" s="13">
        <v>1.0</v>
      </c>
      <c r="L29" s="8" t="b">
        <v>1</v>
      </c>
      <c r="M29" s="4" t="s">
        <v>2682</v>
      </c>
      <c r="N29" s="4"/>
      <c r="O29" s="4"/>
    </row>
    <row r="30">
      <c r="A30" s="4" t="s">
        <v>1973</v>
      </c>
      <c r="B30" s="144">
        <v>44545.0</v>
      </c>
      <c r="C30" s="115">
        <v>0.3955787037037037</v>
      </c>
      <c r="D30" s="4"/>
      <c r="E30" s="4"/>
      <c r="F30" s="4"/>
      <c r="G30" s="4" t="s">
        <v>2013</v>
      </c>
      <c r="H30" s="4" t="s">
        <v>622</v>
      </c>
      <c r="I30" s="144">
        <v>44545.0</v>
      </c>
      <c r="J30" s="115">
        <v>0.5189583333333333</v>
      </c>
      <c r="K30" s="13">
        <v>0.0</v>
      </c>
      <c r="L30" s="8" t="b">
        <v>1</v>
      </c>
      <c r="M30" s="4" t="s">
        <v>2682</v>
      </c>
      <c r="N30" s="4"/>
      <c r="O30" s="4"/>
    </row>
    <row r="31">
      <c r="A31" s="4" t="s">
        <v>1971</v>
      </c>
      <c r="B31" s="144">
        <v>44545.0</v>
      </c>
      <c r="C31" s="115">
        <v>0.3947453703703704</v>
      </c>
      <c r="D31" s="4"/>
      <c r="E31" s="4"/>
      <c r="F31" s="4"/>
      <c r="G31" s="4" t="s">
        <v>2013</v>
      </c>
      <c r="H31" s="4" t="s">
        <v>622</v>
      </c>
      <c r="I31" s="144">
        <v>44545.0</v>
      </c>
      <c r="J31" s="115">
        <v>0.5189583333333333</v>
      </c>
      <c r="K31" s="13">
        <v>0.0</v>
      </c>
      <c r="L31" s="8" t="b">
        <v>1</v>
      </c>
      <c r="M31" s="4" t="s">
        <v>2682</v>
      </c>
      <c r="N31" s="4"/>
      <c r="O31" s="4"/>
    </row>
    <row r="32">
      <c r="A32" s="4" t="s">
        <v>1969</v>
      </c>
      <c r="B32" s="144">
        <v>44545.0</v>
      </c>
      <c r="C32" s="115">
        <v>0.3943402777777778</v>
      </c>
      <c r="D32" s="4"/>
      <c r="E32" s="4"/>
      <c r="F32" s="4"/>
      <c r="G32" s="4" t="s">
        <v>2013</v>
      </c>
      <c r="H32" s="4" t="s">
        <v>622</v>
      </c>
      <c r="I32" s="144">
        <v>44545.0</v>
      </c>
      <c r="J32" s="115">
        <v>0.5189583333333333</v>
      </c>
      <c r="K32" s="13">
        <v>1.0</v>
      </c>
      <c r="L32" s="8" t="b">
        <v>1</v>
      </c>
      <c r="M32" s="4" t="s">
        <v>2682</v>
      </c>
      <c r="N32" s="4"/>
      <c r="O32" s="4"/>
    </row>
    <row r="33">
      <c r="A33" s="4" t="s">
        <v>1967</v>
      </c>
      <c r="B33" s="144">
        <v>44545.0</v>
      </c>
      <c r="C33" s="115">
        <v>0.3422685185185185</v>
      </c>
      <c r="D33" s="4"/>
      <c r="E33" s="4"/>
      <c r="F33" s="4"/>
      <c r="G33" s="4" t="s">
        <v>2013</v>
      </c>
      <c r="H33" s="4" t="s">
        <v>622</v>
      </c>
      <c r="I33" s="144">
        <v>44545.0</v>
      </c>
      <c r="J33" s="115">
        <v>0.5189583333333333</v>
      </c>
      <c r="K33" s="13">
        <v>0.0</v>
      </c>
      <c r="L33" s="8" t="b">
        <v>1</v>
      </c>
      <c r="M33" s="4" t="s">
        <v>2682</v>
      </c>
      <c r="N33" s="4"/>
      <c r="O33" s="4"/>
    </row>
    <row r="34">
      <c r="A34" s="4" t="s">
        <v>1965</v>
      </c>
      <c r="B34" s="144">
        <v>44545.0</v>
      </c>
      <c r="C34" s="115">
        <v>0.34164351851851854</v>
      </c>
      <c r="D34" s="4"/>
      <c r="E34" s="4"/>
      <c r="F34" s="4"/>
      <c r="G34" s="4" t="s">
        <v>2013</v>
      </c>
      <c r="H34" s="4" t="s">
        <v>622</v>
      </c>
      <c r="I34" s="144">
        <v>44545.0</v>
      </c>
      <c r="J34" s="115">
        <v>0.5189583333333333</v>
      </c>
      <c r="K34" s="13">
        <v>0.0</v>
      </c>
      <c r="L34" s="8" t="b">
        <v>1</v>
      </c>
      <c r="M34" s="4" t="s">
        <v>2682</v>
      </c>
      <c r="N34" s="4"/>
      <c r="O34" s="4"/>
    </row>
    <row r="35">
      <c r="A35" s="4" t="s">
        <v>1963</v>
      </c>
      <c r="B35" s="144">
        <v>44545.0</v>
      </c>
      <c r="C35" s="115">
        <v>0.3387847222222222</v>
      </c>
      <c r="D35" s="4"/>
      <c r="E35" s="4"/>
      <c r="F35" s="4"/>
      <c r="G35" s="4" t="s">
        <v>2013</v>
      </c>
      <c r="H35" s="4" t="s">
        <v>622</v>
      </c>
      <c r="I35" s="144">
        <v>44545.0</v>
      </c>
      <c r="J35" s="115">
        <v>0.5189583333333333</v>
      </c>
      <c r="K35" s="13">
        <v>1.0</v>
      </c>
      <c r="L35" s="8" t="b">
        <v>1</v>
      </c>
      <c r="M35" s="4" t="s">
        <v>2682</v>
      </c>
      <c r="N35" s="4"/>
      <c r="O35" s="4"/>
    </row>
    <row r="36">
      <c r="A36" s="4" t="s">
        <v>1961</v>
      </c>
      <c r="B36" s="144">
        <v>44545.0</v>
      </c>
      <c r="C36" s="115">
        <v>0.33565972222222223</v>
      </c>
      <c r="D36" s="4"/>
      <c r="E36" s="4"/>
      <c r="F36" s="4"/>
      <c r="G36" s="4" t="s">
        <v>2013</v>
      </c>
      <c r="H36" s="4" t="s">
        <v>622</v>
      </c>
      <c r="I36" s="144">
        <v>44545.0</v>
      </c>
      <c r="J36" s="115">
        <v>0.5189583333333333</v>
      </c>
      <c r="K36" s="13">
        <v>0.0</v>
      </c>
      <c r="L36" s="8" t="b">
        <v>1</v>
      </c>
      <c r="M36" s="4" t="s">
        <v>2682</v>
      </c>
      <c r="N36" s="4"/>
      <c r="O36" s="4"/>
    </row>
    <row r="37">
      <c r="A37" s="4" t="s">
        <v>1959</v>
      </c>
      <c r="B37" s="144">
        <v>44545.0</v>
      </c>
      <c r="C37" s="115">
        <v>0.334837962962963</v>
      </c>
      <c r="D37" s="4"/>
      <c r="E37" s="4"/>
      <c r="F37" s="4"/>
      <c r="G37" s="4" t="s">
        <v>2013</v>
      </c>
      <c r="H37" s="4" t="s">
        <v>622</v>
      </c>
      <c r="I37" s="144">
        <v>44545.0</v>
      </c>
      <c r="J37" s="115">
        <v>0.5189583333333333</v>
      </c>
      <c r="K37" s="13">
        <v>0.0</v>
      </c>
      <c r="L37" s="8" t="b">
        <v>1</v>
      </c>
      <c r="M37" s="4" t="s">
        <v>2682</v>
      </c>
      <c r="N37" s="4"/>
      <c r="O37" s="4"/>
    </row>
    <row r="38">
      <c r="A38" s="4" t="s">
        <v>1957</v>
      </c>
      <c r="B38" s="144">
        <v>44545.0</v>
      </c>
      <c r="C38" s="115">
        <v>0.33405092592592595</v>
      </c>
      <c r="D38" s="4"/>
      <c r="E38" s="4"/>
      <c r="F38" s="4"/>
      <c r="G38" s="4" t="s">
        <v>2013</v>
      </c>
      <c r="H38" s="4" t="s">
        <v>622</v>
      </c>
      <c r="I38" s="144">
        <v>44545.0</v>
      </c>
      <c r="J38" s="115">
        <v>0.5189583333333333</v>
      </c>
      <c r="K38" s="13">
        <v>0.0</v>
      </c>
      <c r="L38" s="8" t="b">
        <v>1</v>
      </c>
      <c r="M38" s="4" t="s">
        <v>2682</v>
      </c>
      <c r="N38" s="4"/>
      <c r="O38" s="4"/>
    </row>
    <row r="39">
      <c r="A39" s="4" t="s">
        <v>1955</v>
      </c>
      <c r="B39" s="144">
        <v>44545.0</v>
      </c>
      <c r="C39" s="115">
        <v>0.33380787037037035</v>
      </c>
      <c r="D39" s="4"/>
      <c r="E39" s="4"/>
      <c r="F39" s="4"/>
      <c r="G39" s="4" t="s">
        <v>2013</v>
      </c>
      <c r="H39" s="4" t="s">
        <v>622</v>
      </c>
      <c r="I39" s="144">
        <v>44545.0</v>
      </c>
      <c r="J39" s="115">
        <v>0.5189583333333333</v>
      </c>
      <c r="K39" s="13">
        <v>1.0</v>
      </c>
      <c r="L39" s="8" t="b">
        <v>1</v>
      </c>
      <c r="M39" s="4" t="s">
        <v>2682</v>
      </c>
      <c r="N39" s="4"/>
      <c r="O39" s="4"/>
    </row>
    <row r="40">
      <c r="A40" s="4" t="s">
        <v>1953</v>
      </c>
      <c r="B40" s="144">
        <v>44545.0</v>
      </c>
      <c r="C40" s="115">
        <v>0.33368055555555554</v>
      </c>
      <c r="D40" s="4"/>
      <c r="E40" s="4"/>
      <c r="F40" s="4"/>
      <c r="G40" s="4" t="s">
        <v>2013</v>
      </c>
      <c r="H40" s="4" t="s">
        <v>622</v>
      </c>
      <c r="I40" s="144">
        <v>44545.0</v>
      </c>
      <c r="J40" s="115">
        <v>0.5189583333333333</v>
      </c>
      <c r="K40" s="13">
        <v>0.0</v>
      </c>
      <c r="L40" s="8" t="b">
        <v>1</v>
      </c>
      <c r="M40" s="4" t="s">
        <v>2682</v>
      </c>
      <c r="N40" s="4"/>
      <c r="O40" s="4"/>
    </row>
    <row r="41">
      <c r="A41" s="4" t="s">
        <v>1951</v>
      </c>
      <c r="B41" s="144">
        <v>44545.0</v>
      </c>
      <c r="C41" s="115">
        <v>0.2764583333333333</v>
      </c>
      <c r="D41" s="4"/>
      <c r="E41" s="4"/>
      <c r="F41" s="4"/>
      <c r="G41" s="4" t="s">
        <v>2013</v>
      </c>
      <c r="H41" s="4" t="s">
        <v>622</v>
      </c>
      <c r="I41" s="144">
        <v>44545.0</v>
      </c>
      <c r="J41" s="115">
        <v>0.5189583333333333</v>
      </c>
      <c r="K41" s="13">
        <v>0.0</v>
      </c>
      <c r="L41" s="8" t="b">
        <v>1</v>
      </c>
      <c r="M41" s="4" t="s">
        <v>2682</v>
      </c>
      <c r="N41" s="4"/>
      <c r="O41" s="4"/>
    </row>
    <row r="42">
      <c r="A42" s="4" t="s">
        <v>1948</v>
      </c>
      <c r="B42" s="144">
        <v>44545.0</v>
      </c>
      <c r="C42" s="115">
        <v>0.2761689814814815</v>
      </c>
      <c r="D42" s="4"/>
      <c r="E42" s="4"/>
      <c r="F42" s="4"/>
      <c r="G42" s="4" t="s">
        <v>2013</v>
      </c>
      <c r="H42" s="4" t="s">
        <v>622</v>
      </c>
      <c r="I42" s="144">
        <v>44545.0</v>
      </c>
      <c r="J42" s="115">
        <v>0.5189583333333333</v>
      </c>
      <c r="K42" s="13">
        <v>0.0</v>
      </c>
      <c r="L42" s="8" t="b">
        <v>1</v>
      </c>
      <c r="M42" s="4" t="s">
        <v>2682</v>
      </c>
      <c r="N42" s="4"/>
      <c r="O42" s="4"/>
    </row>
    <row r="43">
      <c r="A43" s="4" t="s">
        <v>1946</v>
      </c>
      <c r="B43" s="144">
        <v>44545.0</v>
      </c>
      <c r="C43" s="115">
        <v>0.2578935185185185</v>
      </c>
      <c r="D43" s="4"/>
      <c r="E43" s="4"/>
      <c r="F43" s="4"/>
      <c r="G43" s="4" t="s">
        <v>2013</v>
      </c>
      <c r="H43" s="4" t="s">
        <v>622</v>
      </c>
      <c r="I43" s="144">
        <v>44545.0</v>
      </c>
      <c r="J43" s="115">
        <v>0.5189583333333333</v>
      </c>
      <c r="K43" s="13">
        <v>1.0</v>
      </c>
      <c r="L43" s="8" t="b">
        <v>1</v>
      </c>
      <c r="M43" s="4" t="s">
        <v>2682</v>
      </c>
      <c r="N43" s="4"/>
      <c r="O43" s="4"/>
    </row>
    <row r="44">
      <c r="A44" s="4" t="s">
        <v>1944</v>
      </c>
      <c r="B44" s="144">
        <v>44545.0</v>
      </c>
      <c r="C44" s="115">
        <v>0.253587962962963</v>
      </c>
      <c r="D44" s="4"/>
      <c r="E44" s="4"/>
      <c r="F44" s="4"/>
      <c r="G44" s="4" t="s">
        <v>2013</v>
      </c>
      <c r="H44" s="4" t="s">
        <v>622</v>
      </c>
      <c r="I44" s="144">
        <v>44545.0</v>
      </c>
      <c r="J44" s="115">
        <v>0.5189583333333333</v>
      </c>
      <c r="K44" s="13">
        <v>1.0</v>
      </c>
      <c r="L44" s="8" t="b">
        <v>1</v>
      </c>
      <c r="M44" s="4" t="s">
        <v>2682</v>
      </c>
      <c r="N44" s="4"/>
      <c r="O44" s="4"/>
    </row>
    <row r="45">
      <c r="A45" s="4" t="s">
        <v>1942</v>
      </c>
      <c r="B45" s="144">
        <v>44545.0</v>
      </c>
      <c r="C45" s="115">
        <v>0.24954861111111112</v>
      </c>
      <c r="D45" s="4"/>
      <c r="E45" s="4"/>
      <c r="F45" s="4"/>
      <c r="G45" s="4" t="s">
        <v>2013</v>
      </c>
      <c r="H45" s="4" t="s">
        <v>622</v>
      </c>
      <c r="I45" s="144">
        <v>44545.0</v>
      </c>
      <c r="J45" s="115">
        <v>0.5189583333333333</v>
      </c>
      <c r="K45" s="13">
        <v>0.0</v>
      </c>
      <c r="L45" s="8" t="b">
        <v>1</v>
      </c>
      <c r="M45" s="4" t="s">
        <v>2682</v>
      </c>
      <c r="N45" s="4"/>
      <c r="O45" s="4"/>
    </row>
    <row r="46">
      <c r="A46" s="4" t="s">
        <v>1940</v>
      </c>
      <c r="B46" s="144">
        <v>44545.0</v>
      </c>
      <c r="C46" s="115">
        <v>0.24858796296296296</v>
      </c>
      <c r="D46" s="4"/>
      <c r="E46" s="4"/>
      <c r="F46" s="4"/>
      <c r="G46" s="4" t="s">
        <v>2013</v>
      </c>
      <c r="H46" s="4" t="s">
        <v>622</v>
      </c>
      <c r="I46" s="144">
        <v>44545.0</v>
      </c>
      <c r="J46" s="115">
        <v>0.5189583333333333</v>
      </c>
      <c r="K46" s="13">
        <v>1.0</v>
      </c>
      <c r="L46" s="8" t="b">
        <v>1</v>
      </c>
      <c r="M46" s="4" t="s">
        <v>2682</v>
      </c>
      <c r="N46" s="4"/>
      <c r="O46" s="4"/>
    </row>
    <row r="47">
      <c r="A47" s="4" t="s">
        <v>1938</v>
      </c>
      <c r="B47" s="144">
        <v>44545.0</v>
      </c>
      <c r="C47" s="115">
        <v>0.24782407407407409</v>
      </c>
      <c r="D47" s="4"/>
      <c r="E47" s="4"/>
      <c r="F47" s="4"/>
      <c r="G47" s="4" t="s">
        <v>2013</v>
      </c>
      <c r="H47" s="4" t="s">
        <v>622</v>
      </c>
      <c r="I47" s="144">
        <v>44545.0</v>
      </c>
      <c r="J47" s="115">
        <v>0.5189583333333333</v>
      </c>
      <c r="K47" s="13">
        <v>1.0</v>
      </c>
      <c r="L47" s="8" t="b">
        <v>1</v>
      </c>
      <c r="M47" s="4" t="s">
        <v>2682</v>
      </c>
      <c r="N47" s="4"/>
      <c r="O47" s="4"/>
    </row>
    <row r="48">
      <c r="A48" s="4" t="s">
        <v>1936</v>
      </c>
      <c r="B48" s="144">
        <v>44544.0</v>
      </c>
      <c r="C48" s="115">
        <v>0.4114814814814815</v>
      </c>
      <c r="D48" s="4"/>
      <c r="E48" s="4"/>
      <c r="F48" s="4"/>
      <c r="G48" s="4" t="s">
        <v>2013</v>
      </c>
      <c r="H48" s="4" t="s">
        <v>622</v>
      </c>
      <c r="I48" s="144">
        <v>44545.0</v>
      </c>
      <c r="J48" s="115">
        <v>0.5189583333333333</v>
      </c>
      <c r="K48" s="13">
        <v>1.0</v>
      </c>
      <c r="L48" s="8" t="b">
        <v>1</v>
      </c>
      <c r="M48" s="4" t="s">
        <v>2682</v>
      </c>
      <c r="N48" s="4"/>
      <c r="O48" s="4"/>
    </row>
    <row r="49">
      <c r="A49" s="4" t="s">
        <v>1934</v>
      </c>
      <c r="B49" s="144">
        <v>44544.0</v>
      </c>
      <c r="C49" s="115">
        <v>0.3457060185185185</v>
      </c>
      <c r="D49" s="4"/>
      <c r="E49" s="4"/>
      <c r="F49" s="4"/>
      <c r="G49" s="4" t="s">
        <v>2013</v>
      </c>
      <c r="H49" s="4" t="s">
        <v>622</v>
      </c>
      <c r="I49" s="144">
        <v>44544.0</v>
      </c>
      <c r="J49" s="115">
        <v>0.472662037037037</v>
      </c>
      <c r="K49" s="13">
        <v>1.0</v>
      </c>
      <c r="L49" s="8" t="b">
        <v>1</v>
      </c>
      <c r="M49" s="4" t="s">
        <v>2683</v>
      </c>
      <c r="N49" s="4"/>
      <c r="O49" s="4"/>
    </row>
    <row r="50">
      <c r="A50" s="4" t="s">
        <v>1932</v>
      </c>
      <c r="B50" s="144">
        <v>44544.0</v>
      </c>
      <c r="C50" s="115">
        <v>0.31266203703703704</v>
      </c>
      <c r="D50" s="4"/>
      <c r="E50" s="4"/>
      <c r="F50" s="4"/>
      <c r="G50" s="4" t="s">
        <v>2013</v>
      </c>
      <c r="H50" s="4" t="s">
        <v>622</v>
      </c>
      <c r="I50" s="144">
        <v>44544.0</v>
      </c>
      <c r="J50" s="115">
        <v>0.472662037037037</v>
      </c>
      <c r="K50" s="13">
        <v>0.0</v>
      </c>
      <c r="L50" s="8" t="b">
        <v>1</v>
      </c>
      <c r="M50" s="4" t="s">
        <v>2683</v>
      </c>
      <c r="N50" s="4"/>
      <c r="O50" s="4"/>
    </row>
    <row r="51">
      <c r="A51" s="4" t="s">
        <v>1930</v>
      </c>
      <c r="B51" s="144">
        <v>44544.0</v>
      </c>
      <c r="C51" s="115">
        <v>0.3036111111111111</v>
      </c>
      <c r="D51" s="4"/>
      <c r="E51" s="4"/>
      <c r="F51" s="4"/>
      <c r="G51" s="4" t="s">
        <v>2013</v>
      </c>
      <c r="H51" s="4" t="s">
        <v>622</v>
      </c>
      <c r="I51" s="144">
        <v>44544.0</v>
      </c>
      <c r="J51" s="115">
        <v>0.472662037037037</v>
      </c>
      <c r="K51" s="13">
        <v>1.0</v>
      </c>
      <c r="L51" s="8" t="b">
        <v>1</v>
      </c>
      <c r="M51" s="4" t="s">
        <v>2683</v>
      </c>
      <c r="N51" s="4"/>
      <c r="O51" s="4"/>
    </row>
    <row r="52">
      <c r="A52" s="4" t="s">
        <v>1928</v>
      </c>
      <c r="B52" s="144">
        <v>44544.0</v>
      </c>
      <c r="C52" s="115">
        <v>0.3005555555555556</v>
      </c>
      <c r="D52" s="4"/>
      <c r="E52" s="4"/>
      <c r="F52" s="4"/>
      <c r="G52" s="4" t="s">
        <v>2013</v>
      </c>
      <c r="H52" s="4" t="s">
        <v>622</v>
      </c>
      <c r="I52" s="144">
        <v>44544.0</v>
      </c>
      <c r="J52" s="115">
        <v>0.472662037037037</v>
      </c>
      <c r="K52" s="13">
        <v>0.0</v>
      </c>
      <c r="L52" s="8" t="b">
        <v>1</v>
      </c>
      <c r="M52" s="4" t="s">
        <v>2683</v>
      </c>
      <c r="N52" s="4"/>
      <c r="O52" s="4"/>
    </row>
    <row r="53">
      <c r="A53" s="4" t="s">
        <v>1926</v>
      </c>
      <c r="B53" s="144">
        <v>44544.0</v>
      </c>
      <c r="C53" s="115">
        <v>0.2960185185185185</v>
      </c>
      <c r="D53" s="4"/>
      <c r="E53" s="4"/>
      <c r="F53" s="4"/>
      <c r="G53" s="4" t="s">
        <v>2013</v>
      </c>
      <c r="H53" s="4" t="s">
        <v>622</v>
      </c>
      <c r="I53" s="144">
        <v>44545.0</v>
      </c>
      <c r="J53" s="115">
        <v>0.5189467592592593</v>
      </c>
      <c r="K53" s="13">
        <v>1.0</v>
      </c>
      <c r="L53" s="8" t="b">
        <v>1</v>
      </c>
      <c r="M53" s="4" t="s">
        <v>2682</v>
      </c>
      <c r="N53" s="4"/>
      <c r="O53" s="4"/>
    </row>
    <row r="54">
      <c r="A54" s="4" t="s">
        <v>1924</v>
      </c>
      <c r="B54" s="144">
        <v>44544.0</v>
      </c>
      <c r="C54" s="115">
        <v>0.2941782407407407</v>
      </c>
      <c r="D54" s="4"/>
      <c r="E54" s="4"/>
      <c r="F54" s="4"/>
      <c r="G54" s="4" t="s">
        <v>2013</v>
      </c>
      <c r="H54" s="4" t="s">
        <v>622</v>
      </c>
      <c r="I54" s="144">
        <v>44544.0</v>
      </c>
      <c r="J54" s="115">
        <v>0.472662037037037</v>
      </c>
      <c r="K54" s="13">
        <v>0.0</v>
      </c>
      <c r="L54" s="8" t="b">
        <v>1</v>
      </c>
      <c r="M54" s="4" t="s">
        <v>2683</v>
      </c>
      <c r="N54" s="4"/>
      <c r="O54" s="4"/>
    </row>
    <row r="55">
      <c r="A55" s="4" t="s">
        <v>1921</v>
      </c>
      <c r="B55" s="144">
        <v>44544.0</v>
      </c>
      <c r="C55" s="115">
        <v>0.2492476851851852</v>
      </c>
      <c r="D55" s="4"/>
      <c r="E55" s="4"/>
      <c r="F55" s="4"/>
      <c r="G55" s="4" t="s">
        <v>2013</v>
      </c>
      <c r="H55" s="4" t="s">
        <v>622</v>
      </c>
      <c r="I55" s="144">
        <v>44544.0</v>
      </c>
      <c r="J55" s="115">
        <v>0.472662037037037</v>
      </c>
      <c r="K55" s="13">
        <v>0.0</v>
      </c>
      <c r="L55" s="8" t="b">
        <v>1</v>
      </c>
      <c r="M55" s="4" t="s">
        <v>2683</v>
      </c>
      <c r="N55" s="4"/>
      <c r="O55" s="4"/>
    </row>
    <row r="56">
      <c r="A56" s="4" t="s">
        <v>1919</v>
      </c>
      <c r="B56" s="144">
        <v>44544.0</v>
      </c>
      <c r="C56" s="115">
        <v>0.24851851851851853</v>
      </c>
      <c r="D56" s="4"/>
      <c r="E56" s="4"/>
      <c r="F56" s="4"/>
      <c r="G56" s="4" t="s">
        <v>2013</v>
      </c>
      <c r="H56" s="4" t="s">
        <v>622</v>
      </c>
      <c r="I56" s="144">
        <v>44544.0</v>
      </c>
      <c r="J56" s="115">
        <v>0.472662037037037</v>
      </c>
      <c r="K56" s="13">
        <v>0.0</v>
      </c>
      <c r="L56" s="8" t="b">
        <v>1</v>
      </c>
      <c r="M56" s="4" t="s">
        <v>2683</v>
      </c>
      <c r="N56" s="4"/>
      <c r="O56" s="4"/>
    </row>
    <row r="57">
      <c r="A57" s="4" t="s">
        <v>1917</v>
      </c>
      <c r="B57" s="144">
        <v>44544.0</v>
      </c>
      <c r="C57" s="115">
        <v>0.2474074074074074</v>
      </c>
      <c r="D57" s="4"/>
      <c r="E57" s="4"/>
      <c r="F57" s="4"/>
      <c r="G57" s="4" t="s">
        <v>2013</v>
      </c>
      <c r="H57" s="4" t="s">
        <v>622</v>
      </c>
      <c r="I57" s="144">
        <v>44544.0</v>
      </c>
      <c r="J57" s="115">
        <v>0.472662037037037</v>
      </c>
      <c r="K57" s="13">
        <v>0.0</v>
      </c>
      <c r="L57" s="8" t="b">
        <v>1</v>
      </c>
      <c r="M57" s="4" t="s">
        <v>2683</v>
      </c>
      <c r="N57" s="4"/>
      <c r="O57" s="4"/>
    </row>
    <row r="58">
      <c r="A58" s="4" t="s">
        <v>1915</v>
      </c>
      <c r="B58" s="144">
        <v>44544.0</v>
      </c>
      <c r="C58" s="115">
        <v>0.24570601851851853</v>
      </c>
      <c r="D58" s="4"/>
      <c r="E58" s="4"/>
      <c r="F58" s="4"/>
      <c r="G58" s="4" t="s">
        <v>2013</v>
      </c>
      <c r="H58" s="4" t="s">
        <v>622</v>
      </c>
      <c r="I58" s="144">
        <v>44544.0</v>
      </c>
      <c r="J58" s="115">
        <v>0.472662037037037</v>
      </c>
      <c r="K58" s="13">
        <v>0.0</v>
      </c>
      <c r="L58" s="8" t="b">
        <v>1</v>
      </c>
      <c r="M58" s="4" t="s">
        <v>2683</v>
      </c>
      <c r="N58" s="4"/>
      <c r="O58" s="4"/>
    </row>
    <row r="59">
      <c r="A59" s="4" t="s">
        <v>1913</v>
      </c>
      <c r="B59" s="144">
        <v>44544.0</v>
      </c>
      <c r="C59" s="115">
        <v>0.23766203703703703</v>
      </c>
      <c r="D59" s="4"/>
      <c r="E59" s="4"/>
      <c r="F59" s="4"/>
      <c r="G59" s="4" t="s">
        <v>2013</v>
      </c>
      <c r="H59" s="4" t="s">
        <v>622</v>
      </c>
      <c r="I59" s="144">
        <v>44544.0</v>
      </c>
      <c r="J59" s="115">
        <v>0.472662037037037</v>
      </c>
      <c r="K59" s="13">
        <v>0.0</v>
      </c>
      <c r="L59" s="8" t="b">
        <v>1</v>
      </c>
      <c r="M59" s="4" t="s">
        <v>2683</v>
      </c>
      <c r="N59" s="4"/>
      <c r="O59" s="4"/>
    </row>
    <row r="60">
      <c r="A60" s="4" t="s">
        <v>1911</v>
      </c>
      <c r="B60" s="144">
        <v>44544.0</v>
      </c>
      <c r="C60" s="115">
        <v>0.23641203703703703</v>
      </c>
      <c r="D60" s="4"/>
      <c r="E60" s="4"/>
      <c r="F60" s="4"/>
      <c r="G60" s="4" t="s">
        <v>2013</v>
      </c>
      <c r="H60" s="4" t="s">
        <v>622</v>
      </c>
      <c r="I60" s="144">
        <v>44544.0</v>
      </c>
      <c r="J60" s="115">
        <v>0.472662037037037</v>
      </c>
      <c r="K60" s="13">
        <v>1.0</v>
      </c>
      <c r="L60" s="8" t="b">
        <v>1</v>
      </c>
      <c r="M60" s="4" t="s">
        <v>2683</v>
      </c>
      <c r="N60" s="4"/>
      <c r="O60" s="4"/>
    </row>
    <row r="61">
      <c r="A61" s="4" t="s">
        <v>1909</v>
      </c>
      <c r="B61" s="144">
        <v>44544.0</v>
      </c>
      <c r="C61" s="115">
        <v>0.23277777777777778</v>
      </c>
      <c r="D61" s="4"/>
      <c r="E61" s="4"/>
      <c r="F61" s="4"/>
      <c r="G61" s="4" t="s">
        <v>2013</v>
      </c>
      <c r="H61" s="4" t="s">
        <v>622</v>
      </c>
      <c r="I61" s="144">
        <v>44544.0</v>
      </c>
      <c r="J61" s="115">
        <v>0.472662037037037</v>
      </c>
      <c r="K61" s="13">
        <v>1.0</v>
      </c>
      <c r="L61" s="8" t="b">
        <v>1</v>
      </c>
      <c r="M61" s="4" t="s">
        <v>2683</v>
      </c>
      <c r="N61" s="4"/>
      <c r="O61" s="4"/>
    </row>
    <row r="62">
      <c r="A62" s="4" t="s">
        <v>1907</v>
      </c>
      <c r="B62" s="144">
        <v>44544.0</v>
      </c>
      <c r="C62" s="115">
        <v>0.23152777777777778</v>
      </c>
      <c r="D62" s="4"/>
      <c r="E62" s="4"/>
      <c r="F62" s="4"/>
      <c r="G62" s="4" t="s">
        <v>2013</v>
      </c>
      <c r="H62" s="4" t="s">
        <v>622</v>
      </c>
      <c r="I62" s="144">
        <v>44544.0</v>
      </c>
      <c r="J62" s="115">
        <v>0.472662037037037</v>
      </c>
      <c r="K62" s="13">
        <v>1.0</v>
      </c>
      <c r="L62" s="8" t="b">
        <v>1</v>
      </c>
      <c r="M62" s="4" t="s">
        <v>2683</v>
      </c>
      <c r="N62" s="4"/>
      <c r="O62" s="4"/>
    </row>
    <row r="63">
      <c r="A63" s="4" t="s">
        <v>1905</v>
      </c>
      <c r="B63" s="144">
        <v>44544.0</v>
      </c>
      <c r="C63" s="115">
        <v>0.230625</v>
      </c>
      <c r="D63" s="4"/>
      <c r="E63" s="4"/>
      <c r="F63" s="4"/>
      <c r="G63" s="4" t="s">
        <v>2013</v>
      </c>
      <c r="H63" s="4" t="s">
        <v>622</v>
      </c>
      <c r="I63" s="144">
        <v>44544.0</v>
      </c>
      <c r="J63" s="115">
        <v>0.472662037037037</v>
      </c>
      <c r="K63" s="13">
        <v>1.0</v>
      </c>
      <c r="L63" s="8" t="b">
        <v>1</v>
      </c>
      <c r="M63" s="4" t="s">
        <v>2683</v>
      </c>
      <c r="N63" s="4"/>
      <c r="O63" s="4"/>
    </row>
    <row r="64">
      <c r="A64" s="4" t="s">
        <v>1903</v>
      </c>
      <c r="B64" s="144">
        <v>44544.0</v>
      </c>
      <c r="C64" s="115">
        <v>0.2304050925925926</v>
      </c>
      <c r="D64" s="4"/>
      <c r="E64" s="4"/>
      <c r="F64" s="4"/>
      <c r="G64" s="4" t="s">
        <v>2013</v>
      </c>
      <c r="H64" s="4" t="s">
        <v>622</v>
      </c>
      <c r="I64" s="144">
        <v>44544.0</v>
      </c>
      <c r="J64" s="115">
        <v>0.472662037037037</v>
      </c>
      <c r="K64" s="13">
        <v>1.0</v>
      </c>
      <c r="L64" s="8" t="b">
        <v>1</v>
      </c>
      <c r="M64" s="4" t="s">
        <v>2683</v>
      </c>
      <c r="N64" s="4"/>
      <c r="O64" s="4"/>
    </row>
    <row r="65">
      <c r="A65" s="4" t="s">
        <v>1901</v>
      </c>
      <c r="B65" s="144">
        <v>44544.0</v>
      </c>
      <c r="C65" s="115">
        <v>0.17299768518518518</v>
      </c>
      <c r="D65" s="4"/>
      <c r="E65" s="4"/>
      <c r="F65" s="4"/>
      <c r="G65" s="4" t="s">
        <v>2013</v>
      </c>
      <c r="H65" s="4" t="s">
        <v>622</v>
      </c>
      <c r="I65" s="144">
        <v>44544.0</v>
      </c>
      <c r="J65" s="115">
        <v>0.472662037037037</v>
      </c>
      <c r="K65" s="13">
        <v>0.0</v>
      </c>
      <c r="L65" s="8" t="b">
        <v>1</v>
      </c>
      <c r="M65" s="4" t="s">
        <v>2683</v>
      </c>
      <c r="N65" s="4"/>
      <c r="O65" s="4"/>
    </row>
    <row r="66">
      <c r="A66" s="4" t="s">
        <v>1899</v>
      </c>
      <c r="B66" s="144">
        <v>44544.0</v>
      </c>
      <c r="C66" s="115">
        <v>0.17069444444444445</v>
      </c>
      <c r="D66" s="4"/>
      <c r="E66" s="4"/>
      <c r="F66" s="4"/>
      <c r="G66" s="4" t="s">
        <v>2013</v>
      </c>
      <c r="H66" s="4" t="s">
        <v>622</v>
      </c>
      <c r="I66" s="144">
        <v>44544.0</v>
      </c>
      <c r="J66" s="115">
        <v>0.472662037037037</v>
      </c>
      <c r="K66" s="13">
        <v>1.0</v>
      </c>
      <c r="L66" s="8" t="b">
        <v>1</v>
      </c>
      <c r="M66" s="4" t="s">
        <v>2683</v>
      </c>
      <c r="N66" s="4"/>
      <c r="O66" s="4"/>
    </row>
    <row r="67">
      <c r="A67" s="4" t="s">
        <v>1897</v>
      </c>
      <c r="B67" s="144">
        <v>44544.0</v>
      </c>
      <c r="C67" s="115">
        <v>0.1704513888888889</v>
      </c>
      <c r="D67" s="4"/>
      <c r="E67" s="4"/>
      <c r="F67" s="4"/>
      <c r="G67" s="4" t="s">
        <v>2013</v>
      </c>
      <c r="H67" s="4" t="s">
        <v>622</v>
      </c>
      <c r="I67" s="144">
        <v>44544.0</v>
      </c>
      <c r="J67" s="115">
        <v>0.472662037037037</v>
      </c>
      <c r="K67" s="13">
        <v>0.0</v>
      </c>
      <c r="L67" s="8" t="b">
        <v>1</v>
      </c>
      <c r="M67" s="4" t="s">
        <v>2683</v>
      </c>
      <c r="N67" s="4"/>
      <c r="O67" s="4"/>
    </row>
    <row r="68">
      <c r="A68" s="4" t="s">
        <v>1894</v>
      </c>
      <c r="B68" s="144">
        <v>44544.0</v>
      </c>
      <c r="C68" s="115">
        <v>0.17024305555555555</v>
      </c>
      <c r="D68" s="4"/>
      <c r="E68" s="4"/>
      <c r="F68" s="4"/>
      <c r="G68" s="4" t="s">
        <v>2013</v>
      </c>
      <c r="H68" s="4" t="s">
        <v>622</v>
      </c>
      <c r="I68" s="144">
        <v>44544.0</v>
      </c>
      <c r="J68" s="115">
        <v>0.472650462962963</v>
      </c>
      <c r="K68" s="13">
        <v>0.0</v>
      </c>
      <c r="L68" s="8" t="b">
        <v>1</v>
      </c>
      <c r="M68" s="4" t="s">
        <v>2683</v>
      </c>
      <c r="N68" s="4"/>
      <c r="O68" s="4"/>
    </row>
    <row r="69">
      <c r="A69" s="4" t="s">
        <v>1892</v>
      </c>
      <c r="B69" s="144">
        <v>44544.0</v>
      </c>
      <c r="C69" s="115">
        <v>0.1688310185185185</v>
      </c>
      <c r="D69" s="4"/>
      <c r="E69" s="4"/>
      <c r="F69" s="4"/>
      <c r="G69" s="4" t="s">
        <v>2013</v>
      </c>
      <c r="H69" s="4" t="s">
        <v>622</v>
      </c>
      <c r="I69" s="144">
        <v>44544.0</v>
      </c>
      <c r="J69" s="115">
        <v>0.472650462962963</v>
      </c>
      <c r="K69" s="13">
        <v>1.0</v>
      </c>
      <c r="L69" s="8" t="b">
        <v>1</v>
      </c>
      <c r="M69" s="4" t="s">
        <v>2683</v>
      </c>
      <c r="N69" s="4"/>
      <c r="O69" s="4"/>
    </row>
    <row r="70">
      <c r="A70" s="4" t="s">
        <v>1890</v>
      </c>
      <c r="B70" s="144">
        <v>44544.0</v>
      </c>
      <c r="C70" s="115">
        <v>0.16854166666666667</v>
      </c>
      <c r="D70" s="4"/>
      <c r="E70" s="4"/>
      <c r="F70" s="4"/>
      <c r="G70" s="4" t="s">
        <v>2013</v>
      </c>
      <c r="H70" s="4" t="s">
        <v>622</v>
      </c>
      <c r="I70" s="144">
        <v>44544.0</v>
      </c>
      <c r="J70" s="115">
        <v>0.472650462962963</v>
      </c>
      <c r="K70" s="13">
        <v>0.0</v>
      </c>
      <c r="L70" s="8" t="b">
        <v>1</v>
      </c>
      <c r="M70" s="4" t="s">
        <v>2683</v>
      </c>
      <c r="N70" s="4"/>
      <c r="O70" s="4"/>
    </row>
    <row r="71">
      <c r="A71" s="4" t="s">
        <v>1888</v>
      </c>
      <c r="B71" s="144">
        <v>44544.0</v>
      </c>
      <c r="C71" s="115">
        <v>0.16783564814814814</v>
      </c>
      <c r="D71" s="4"/>
      <c r="E71" s="4"/>
      <c r="F71" s="4"/>
      <c r="G71" s="4" t="s">
        <v>2013</v>
      </c>
      <c r="H71" s="4" t="s">
        <v>622</v>
      </c>
      <c r="I71" s="144">
        <v>44544.0</v>
      </c>
      <c r="J71" s="115">
        <v>0.472650462962963</v>
      </c>
      <c r="K71" s="13">
        <v>0.0</v>
      </c>
      <c r="L71" s="8" t="b">
        <v>1</v>
      </c>
      <c r="M71" s="4" t="s">
        <v>2683</v>
      </c>
      <c r="N71" s="4"/>
      <c r="O71" s="4"/>
    </row>
    <row r="72">
      <c r="A72" s="4" t="s">
        <v>1886</v>
      </c>
      <c r="B72" s="144">
        <v>44544.0</v>
      </c>
      <c r="C72" s="115">
        <v>0.1673726851851852</v>
      </c>
      <c r="D72" s="4"/>
      <c r="E72" s="4"/>
      <c r="F72" s="4"/>
      <c r="G72" s="4" t="s">
        <v>2013</v>
      </c>
      <c r="H72" s="4" t="s">
        <v>622</v>
      </c>
      <c r="I72" s="144">
        <v>44544.0</v>
      </c>
      <c r="J72" s="115">
        <v>0.472650462962963</v>
      </c>
      <c r="K72" s="13">
        <v>0.0</v>
      </c>
      <c r="L72" s="8" t="b">
        <v>1</v>
      </c>
      <c r="M72" s="4" t="s">
        <v>2683</v>
      </c>
      <c r="N72" s="4"/>
      <c r="O72" s="4"/>
    </row>
    <row r="73">
      <c r="A73" s="4" t="s">
        <v>1884</v>
      </c>
      <c r="B73" s="144">
        <v>44544.0</v>
      </c>
      <c r="C73" s="115">
        <v>0.16633101851851853</v>
      </c>
      <c r="D73" s="4"/>
      <c r="E73" s="4"/>
      <c r="F73" s="4"/>
      <c r="G73" s="4" t="s">
        <v>2013</v>
      </c>
      <c r="H73" s="4" t="s">
        <v>622</v>
      </c>
      <c r="I73" s="144">
        <v>44544.0</v>
      </c>
      <c r="J73" s="115">
        <v>0.472650462962963</v>
      </c>
      <c r="K73" s="13">
        <v>1.0</v>
      </c>
      <c r="L73" s="8" t="b">
        <v>1</v>
      </c>
      <c r="M73" s="4" t="s">
        <v>2683</v>
      </c>
      <c r="N73" s="4"/>
      <c r="O73" s="4"/>
    </row>
    <row r="74">
      <c r="A74" s="4" t="s">
        <v>1882</v>
      </c>
      <c r="B74" s="144">
        <v>44544.0</v>
      </c>
      <c r="C74" s="115">
        <v>0.16511574074074073</v>
      </c>
      <c r="D74" s="4"/>
      <c r="E74" s="4"/>
      <c r="F74" s="4"/>
      <c r="G74" s="4" t="s">
        <v>2013</v>
      </c>
      <c r="H74" s="4" t="s">
        <v>622</v>
      </c>
      <c r="I74" s="144">
        <v>44544.0</v>
      </c>
      <c r="J74" s="115">
        <v>0.472650462962963</v>
      </c>
      <c r="K74" s="13">
        <v>1.0</v>
      </c>
      <c r="L74" s="8" t="b">
        <v>1</v>
      </c>
      <c r="M74" s="4" t="s">
        <v>2683</v>
      </c>
      <c r="N74" s="4"/>
      <c r="O74" s="4"/>
    </row>
    <row r="75">
      <c r="A75" s="4" t="s">
        <v>2250</v>
      </c>
      <c r="B75" s="144">
        <v>44543.0</v>
      </c>
      <c r="C75" s="115">
        <v>0.2821064814814815</v>
      </c>
      <c r="D75" s="4"/>
      <c r="E75" s="4"/>
      <c r="F75" s="4"/>
      <c r="G75" s="4" t="s">
        <v>2009</v>
      </c>
      <c r="H75" s="4" t="s">
        <v>271</v>
      </c>
      <c r="I75" s="144">
        <v>44868.0</v>
      </c>
      <c r="J75" s="115">
        <v>0.5355208333333333</v>
      </c>
      <c r="K75" s="13">
        <v>1.0</v>
      </c>
      <c r="L75" s="4"/>
      <c r="M75" s="4"/>
      <c r="N75" s="4"/>
      <c r="O75" s="4"/>
    </row>
    <row r="76">
      <c r="A76" s="4" t="s">
        <v>1878</v>
      </c>
      <c r="B76" s="144">
        <v>44543.0</v>
      </c>
      <c r="C76" s="115">
        <v>0.2795138888888889</v>
      </c>
      <c r="D76" s="4"/>
      <c r="E76" s="4"/>
      <c r="F76" s="4"/>
      <c r="G76" s="4" t="s">
        <v>2013</v>
      </c>
      <c r="H76" s="4" t="s">
        <v>622</v>
      </c>
      <c r="I76" s="144">
        <v>44543.0</v>
      </c>
      <c r="J76" s="115">
        <v>0.5098032407407408</v>
      </c>
      <c r="K76" s="13">
        <v>0.0</v>
      </c>
      <c r="L76" s="8" t="b">
        <v>1</v>
      </c>
      <c r="M76" s="4" t="s">
        <v>2684</v>
      </c>
      <c r="N76" s="4"/>
      <c r="O76" s="4"/>
    </row>
    <row r="77">
      <c r="A77" s="4" t="s">
        <v>1876</v>
      </c>
      <c r="B77" s="144">
        <v>44543.0</v>
      </c>
      <c r="C77" s="115">
        <v>0.2753009259259259</v>
      </c>
      <c r="D77" s="4"/>
      <c r="E77" s="4"/>
      <c r="F77" s="4"/>
      <c r="G77" s="4" t="s">
        <v>2013</v>
      </c>
      <c r="H77" s="4" t="s">
        <v>622</v>
      </c>
      <c r="I77" s="144">
        <v>44543.0</v>
      </c>
      <c r="J77" s="115">
        <v>0.5098032407407408</v>
      </c>
      <c r="K77" s="13">
        <v>1.0</v>
      </c>
      <c r="L77" s="8" t="b">
        <v>1</v>
      </c>
      <c r="M77" s="4" t="s">
        <v>2684</v>
      </c>
      <c r="N77" s="4"/>
      <c r="O77" s="4"/>
    </row>
    <row r="78">
      <c r="A78" s="4" t="s">
        <v>2253</v>
      </c>
      <c r="B78" s="144">
        <v>44543.0</v>
      </c>
      <c r="C78" s="115">
        <v>0.27108796296296295</v>
      </c>
      <c r="D78" s="4"/>
      <c r="E78" s="4"/>
      <c r="F78" s="4"/>
      <c r="G78" s="4" t="s">
        <v>2009</v>
      </c>
      <c r="H78" s="4" t="s">
        <v>271</v>
      </c>
      <c r="I78" s="144">
        <v>44868.0</v>
      </c>
      <c r="J78" s="115">
        <v>0.5355208333333333</v>
      </c>
      <c r="K78" s="13">
        <v>1.0</v>
      </c>
      <c r="L78" s="4"/>
      <c r="M78" s="4"/>
      <c r="N78" s="4"/>
      <c r="O78" s="4"/>
    </row>
    <row r="79">
      <c r="A79" s="4" t="s">
        <v>2685</v>
      </c>
      <c r="B79" s="144">
        <v>44543.0</v>
      </c>
      <c r="C79" s="115">
        <v>0.2668287037037037</v>
      </c>
      <c r="D79" s="4"/>
      <c r="E79" s="4"/>
      <c r="F79" s="4"/>
      <c r="G79" s="4" t="s">
        <v>2009</v>
      </c>
      <c r="H79" s="4" t="s">
        <v>271</v>
      </c>
      <c r="I79" s="144">
        <v>44868.0</v>
      </c>
      <c r="J79" s="115">
        <v>0.5355208333333333</v>
      </c>
      <c r="K79" s="13">
        <v>0.0</v>
      </c>
      <c r="L79" s="4"/>
      <c r="M79" s="4"/>
      <c r="N79" s="4"/>
      <c r="O79" s="4"/>
    </row>
    <row r="80">
      <c r="A80" s="4" t="s">
        <v>2686</v>
      </c>
      <c r="B80" s="144">
        <v>44543.0</v>
      </c>
      <c r="C80" s="115">
        <v>0.25732638888888887</v>
      </c>
      <c r="D80" s="4"/>
      <c r="E80" s="4"/>
      <c r="F80" s="4"/>
      <c r="G80" s="4" t="s">
        <v>2009</v>
      </c>
      <c r="H80" s="4" t="s">
        <v>271</v>
      </c>
      <c r="I80" s="144">
        <v>44868.0</v>
      </c>
      <c r="J80" s="115">
        <v>0.5355208333333333</v>
      </c>
      <c r="K80" s="13">
        <v>0.0</v>
      </c>
      <c r="L80" s="4"/>
      <c r="M80" s="4"/>
      <c r="N80" s="4"/>
      <c r="O80" s="4"/>
    </row>
    <row r="81">
      <c r="A81" s="4" t="s">
        <v>1867</v>
      </c>
      <c r="B81" s="144">
        <v>44543.0</v>
      </c>
      <c r="C81" s="115">
        <v>0.25702546296296297</v>
      </c>
      <c r="D81" s="4"/>
      <c r="E81" s="4"/>
      <c r="F81" s="4"/>
      <c r="G81" s="4" t="s">
        <v>2013</v>
      </c>
      <c r="H81" s="4" t="s">
        <v>622</v>
      </c>
      <c r="I81" s="144">
        <v>44543.0</v>
      </c>
      <c r="J81" s="115">
        <v>0.5098032407407408</v>
      </c>
      <c r="K81" s="13">
        <v>1.0</v>
      </c>
      <c r="L81" s="8" t="b">
        <v>1</v>
      </c>
      <c r="M81" s="4" t="s">
        <v>2684</v>
      </c>
      <c r="N81" s="4"/>
      <c r="O81" s="4"/>
    </row>
    <row r="82">
      <c r="A82" s="4" t="s">
        <v>1865</v>
      </c>
      <c r="B82" s="144">
        <v>44543.0</v>
      </c>
      <c r="C82" s="115">
        <v>0.2563888888888889</v>
      </c>
      <c r="D82" s="4"/>
      <c r="E82" s="4"/>
      <c r="F82" s="4"/>
      <c r="G82" s="4" t="s">
        <v>2013</v>
      </c>
      <c r="H82" s="4" t="s">
        <v>622</v>
      </c>
      <c r="I82" s="144">
        <v>44543.0</v>
      </c>
      <c r="J82" s="115">
        <v>0.5098032407407408</v>
      </c>
      <c r="K82" s="13">
        <v>0.0</v>
      </c>
      <c r="L82" s="8" t="b">
        <v>1</v>
      </c>
      <c r="M82" s="4" t="s">
        <v>2684</v>
      </c>
      <c r="N82" s="4"/>
      <c r="O82" s="4"/>
    </row>
    <row r="83">
      <c r="A83" s="4" t="s">
        <v>2687</v>
      </c>
      <c r="B83" s="144">
        <v>44543.0</v>
      </c>
      <c r="C83" s="115">
        <v>0.20733796296296297</v>
      </c>
      <c r="D83" s="4"/>
      <c r="E83" s="4"/>
      <c r="F83" s="4"/>
      <c r="G83" s="4" t="s">
        <v>2009</v>
      </c>
      <c r="H83" s="4" t="s">
        <v>271</v>
      </c>
      <c r="I83" s="144">
        <v>44868.0</v>
      </c>
      <c r="J83" s="115">
        <v>0.5355208333333333</v>
      </c>
      <c r="K83" s="13">
        <v>0.0</v>
      </c>
      <c r="L83" s="4"/>
      <c r="M83" s="4"/>
      <c r="N83" s="4"/>
      <c r="O83" s="4"/>
    </row>
    <row r="84">
      <c r="A84" s="4" t="s">
        <v>2688</v>
      </c>
      <c r="B84" s="144">
        <v>44543.0</v>
      </c>
      <c r="C84" s="115">
        <v>0.1800462962962963</v>
      </c>
      <c r="D84" s="4"/>
      <c r="E84" s="4"/>
      <c r="F84" s="4"/>
      <c r="G84" s="4" t="s">
        <v>2009</v>
      </c>
      <c r="H84" s="4" t="s">
        <v>271</v>
      </c>
      <c r="I84" s="144">
        <v>44868.0</v>
      </c>
      <c r="J84" s="115">
        <v>0.5355208333333333</v>
      </c>
      <c r="K84" s="13">
        <v>0.0</v>
      </c>
      <c r="L84" s="4"/>
      <c r="M84" s="4"/>
      <c r="N84" s="4"/>
      <c r="O84" s="4"/>
    </row>
    <row r="85">
      <c r="A85" s="4" t="s">
        <v>1874</v>
      </c>
      <c r="B85" s="144">
        <v>44543.0</v>
      </c>
      <c r="C85" s="115">
        <v>0.16619212962962962</v>
      </c>
      <c r="D85" s="4"/>
      <c r="E85" s="4"/>
      <c r="F85" s="4"/>
      <c r="G85" s="4" t="s">
        <v>2013</v>
      </c>
      <c r="H85" s="4" t="s">
        <v>622</v>
      </c>
      <c r="I85" s="144">
        <v>44543.0</v>
      </c>
      <c r="J85" s="115">
        <v>0.5098032407407408</v>
      </c>
      <c r="K85" s="13">
        <v>0.0</v>
      </c>
      <c r="L85" s="8" t="b">
        <v>1</v>
      </c>
      <c r="M85" s="4" t="s">
        <v>2684</v>
      </c>
      <c r="N85" s="4"/>
      <c r="O85" s="4"/>
    </row>
    <row r="86">
      <c r="A86" s="4" t="s">
        <v>2689</v>
      </c>
      <c r="B86" s="144">
        <v>44543.0</v>
      </c>
      <c r="C86" s="115">
        <v>0.1656712962962963</v>
      </c>
      <c r="D86" s="4"/>
      <c r="E86" s="4"/>
      <c r="F86" s="4"/>
      <c r="G86" s="4" t="s">
        <v>2009</v>
      </c>
      <c r="H86" s="4" t="s">
        <v>271</v>
      </c>
      <c r="I86" s="144">
        <v>44868.0</v>
      </c>
      <c r="J86" s="115">
        <v>0.5355208333333333</v>
      </c>
      <c r="K86" s="13">
        <v>0.0</v>
      </c>
      <c r="L86" s="4"/>
      <c r="M86" s="4"/>
      <c r="N86" s="4"/>
      <c r="O86" s="4"/>
    </row>
    <row r="87">
      <c r="A87" s="4" t="s">
        <v>1857</v>
      </c>
      <c r="B87" s="144">
        <v>44543.0</v>
      </c>
      <c r="C87" s="115">
        <v>0.1651388888888889</v>
      </c>
      <c r="D87" s="4"/>
      <c r="E87" s="4"/>
      <c r="F87" s="4"/>
      <c r="G87" s="4" t="s">
        <v>2013</v>
      </c>
      <c r="H87" s="4" t="s">
        <v>622</v>
      </c>
      <c r="I87" s="144">
        <v>44543.0</v>
      </c>
      <c r="J87" s="115">
        <v>0.5098032407407408</v>
      </c>
      <c r="K87" s="13">
        <v>1.0</v>
      </c>
      <c r="L87" s="8" t="b">
        <v>1</v>
      </c>
      <c r="M87" s="4" t="s">
        <v>2684</v>
      </c>
      <c r="N87" s="4"/>
      <c r="O87" s="4"/>
    </row>
    <row r="88">
      <c r="A88" s="4" t="s">
        <v>1855</v>
      </c>
      <c r="B88" s="144">
        <v>44543.0</v>
      </c>
      <c r="C88" s="115">
        <v>0.16488425925925926</v>
      </c>
      <c r="D88" s="4"/>
      <c r="E88" s="4"/>
      <c r="F88" s="4"/>
      <c r="G88" s="4" t="s">
        <v>2013</v>
      </c>
      <c r="H88" s="4" t="s">
        <v>622</v>
      </c>
      <c r="I88" s="144">
        <v>44543.0</v>
      </c>
      <c r="J88" s="115">
        <v>0.5098032407407408</v>
      </c>
      <c r="K88" s="13">
        <v>0.0</v>
      </c>
      <c r="L88" s="8" t="b">
        <v>1</v>
      </c>
      <c r="M88" s="4" t="s">
        <v>2684</v>
      </c>
      <c r="N88" s="4"/>
      <c r="O88" s="4"/>
    </row>
    <row r="89">
      <c r="A89" s="4" t="s">
        <v>1852</v>
      </c>
      <c r="B89" s="144">
        <v>44543.0</v>
      </c>
      <c r="C89" s="115">
        <v>0.15797453703703704</v>
      </c>
      <c r="D89" s="4"/>
      <c r="E89" s="4"/>
      <c r="F89" s="4"/>
      <c r="G89" s="4" t="s">
        <v>2013</v>
      </c>
      <c r="H89" s="4" t="s">
        <v>622</v>
      </c>
      <c r="I89" s="144">
        <v>44543.0</v>
      </c>
      <c r="J89" s="115">
        <v>0.5098032407407408</v>
      </c>
      <c r="K89" s="13">
        <v>0.0</v>
      </c>
      <c r="L89" s="8" t="b">
        <v>1</v>
      </c>
      <c r="M89" s="4" t="s">
        <v>2684</v>
      </c>
      <c r="N89" s="4"/>
      <c r="O89" s="4"/>
    </row>
    <row r="90">
      <c r="A90" s="4" t="s">
        <v>1850</v>
      </c>
      <c r="B90" s="144">
        <v>44543.0</v>
      </c>
      <c r="C90" s="115">
        <v>0.15484953703703705</v>
      </c>
      <c r="D90" s="4"/>
      <c r="E90" s="4"/>
      <c r="F90" s="4"/>
      <c r="G90" s="4" t="s">
        <v>2013</v>
      </c>
      <c r="H90" s="4" t="s">
        <v>622</v>
      </c>
      <c r="I90" s="144">
        <v>44543.0</v>
      </c>
      <c r="J90" s="115">
        <v>0.5098032407407408</v>
      </c>
      <c r="K90" s="13">
        <v>0.0</v>
      </c>
      <c r="L90" s="8" t="b">
        <v>1</v>
      </c>
      <c r="M90" s="4" t="s">
        <v>2684</v>
      </c>
      <c r="N90" s="4"/>
      <c r="O90" s="4"/>
    </row>
    <row r="91">
      <c r="A91" s="4" t="s">
        <v>1848</v>
      </c>
      <c r="B91" s="144">
        <v>44543.0</v>
      </c>
      <c r="C91" s="115">
        <v>0.1542361111111111</v>
      </c>
      <c r="D91" s="4"/>
      <c r="E91" s="4"/>
      <c r="F91" s="4"/>
      <c r="G91" s="4" t="s">
        <v>2013</v>
      </c>
      <c r="H91" s="4" t="s">
        <v>622</v>
      </c>
      <c r="I91" s="144">
        <v>44543.0</v>
      </c>
      <c r="J91" s="115">
        <v>0.5098032407407408</v>
      </c>
      <c r="K91" s="13">
        <v>1.0</v>
      </c>
      <c r="L91" s="8" t="b">
        <v>1</v>
      </c>
      <c r="M91" s="4" t="s">
        <v>2684</v>
      </c>
      <c r="N91" s="4"/>
      <c r="O91" s="4"/>
    </row>
    <row r="92">
      <c r="A92" s="4" t="s">
        <v>1846</v>
      </c>
      <c r="B92" s="144">
        <v>44543.0</v>
      </c>
      <c r="C92" s="115">
        <v>0.1537962962962963</v>
      </c>
      <c r="D92" s="4"/>
      <c r="E92" s="4"/>
      <c r="F92" s="4"/>
      <c r="G92" s="4" t="s">
        <v>2013</v>
      </c>
      <c r="H92" s="4" t="s">
        <v>622</v>
      </c>
      <c r="I92" s="144">
        <v>44543.0</v>
      </c>
      <c r="J92" s="115">
        <v>0.5098032407407408</v>
      </c>
      <c r="K92" s="13">
        <v>0.0</v>
      </c>
      <c r="L92" s="8" t="b">
        <v>1</v>
      </c>
      <c r="M92" s="4" t="s">
        <v>2684</v>
      </c>
      <c r="N92" s="4"/>
      <c r="O92" s="4"/>
    </row>
    <row r="93">
      <c r="A93" s="4" t="s">
        <v>1843</v>
      </c>
      <c r="B93" s="144">
        <v>44543.0</v>
      </c>
      <c r="C93" s="115">
        <v>0.1529513888888889</v>
      </c>
      <c r="D93" s="4"/>
      <c r="E93" s="4"/>
      <c r="F93" s="4"/>
      <c r="G93" s="4" t="s">
        <v>2013</v>
      </c>
      <c r="H93" s="4" t="s">
        <v>622</v>
      </c>
      <c r="I93" s="144">
        <v>44543.0</v>
      </c>
      <c r="J93" s="115">
        <v>0.5098032407407408</v>
      </c>
      <c r="K93" s="13">
        <v>0.0</v>
      </c>
      <c r="L93" s="8" t="b">
        <v>1</v>
      </c>
      <c r="M93" s="4" t="s">
        <v>2684</v>
      </c>
      <c r="N93" s="4"/>
      <c r="O93" s="4"/>
    </row>
    <row r="94">
      <c r="A94" s="4" t="s">
        <v>1841</v>
      </c>
      <c r="B94" s="144">
        <v>44543.0</v>
      </c>
      <c r="C94" s="115">
        <v>0.15278935185185186</v>
      </c>
      <c r="D94" s="4"/>
      <c r="E94" s="4"/>
      <c r="F94" s="4"/>
      <c r="G94" s="4" t="s">
        <v>2013</v>
      </c>
      <c r="H94" s="4" t="s">
        <v>622</v>
      </c>
      <c r="I94" s="144">
        <v>44543.0</v>
      </c>
      <c r="J94" s="115">
        <v>0.5098032407407408</v>
      </c>
      <c r="K94" s="13">
        <v>1.0</v>
      </c>
      <c r="L94" s="8" t="b">
        <v>1</v>
      </c>
      <c r="M94" s="4" t="s">
        <v>2684</v>
      </c>
      <c r="N94" s="4"/>
      <c r="O94" s="4"/>
    </row>
    <row r="95">
      <c r="A95" s="4" t="s">
        <v>1839</v>
      </c>
      <c r="B95" s="144">
        <v>44543.0</v>
      </c>
      <c r="C95" s="115">
        <v>0.1525462962962963</v>
      </c>
      <c r="D95" s="4"/>
      <c r="E95" s="4"/>
      <c r="F95" s="4"/>
      <c r="G95" s="4" t="s">
        <v>2013</v>
      </c>
      <c r="H95" s="4" t="s">
        <v>622</v>
      </c>
      <c r="I95" s="144">
        <v>44543.0</v>
      </c>
      <c r="J95" s="115">
        <v>0.5098032407407408</v>
      </c>
      <c r="K95" s="13">
        <v>0.0</v>
      </c>
      <c r="L95" s="8" t="b">
        <v>1</v>
      </c>
      <c r="M95" s="4" t="s">
        <v>2684</v>
      </c>
      <c r="N95" s="4"/>
      <c r="O95" s="4"/>
    </row>
    <row r="96">
      <c r="A96" s="4" t="s">
        <v>1837</v>
      </c>
      <c r="B96" s="144">
        <v>44543.0</v>
      </c>
      <c r="C96" s="115">
        <v>0.15193287037037037</v>
      </c>
      <c r="D96" s="4"/>
      <c r="E96" s="4"/>
      <c r="F96" s="4"/>
      <c r="G96" s="4" t="s">
        <v>2013</v>
      </c>
      <c r="H96" s="4" t="s">
        <v>622</v>
      </c>
      <c r="I96" s="144">
        <v>44543.0</v>
      </c>
      <c r="J96" s="115">
        <v>0.5098032407407408</v>
      </c>
      <c r="K96" s="13">
        <v>1.0</v>
      </c>
      <c r="L96" s="8" t="b">
        <v>1</v>
      </c>
      <c r="M96" s="4" t="s">
        <v>2684</v>
      </c>
      <c r="N96" s="4"/>
      <c r="O96" s="4"/>
    </row>
    <row r="97">
      <c r="A97" s="4" t="s">
        <v>1835</v>
      </c>
      <c r="B97" s="144">
        <v>44543.0</v>
      </c>
      <c r="C97" s="115">
        <v>0.1517013888888889</v>
      </c>
      <c r="D97" s="4"/>
      <c r="E97" s="4"/>
      <c r="F97" s="4"/>
      <c r="G97" s="4" t="s">
        <v>2013</v>
      </c>
      <c r="H97" s="4" t="s">
        <v>47</v>
      </c>
      <c r="I97" s="144">
        <v>44543.0</v>
      </c>
      <c r="J97" s="115">
        <v>0.5098032407407408</v>
      </c>
      <c r="K97" s="13">
        <v>1.0</v>
      </c>
      <c r="L97" s="8" t="b">
        <v>1</v>
      </c>
      <c r="M97" s="4"/>
      <c r="N97" s="4"/>
      <c r="O97" s="4"/>
    </row>
    <row r="98">
      <c r="A98" s="4" t="s">
        <v>1833</v>
      </c>
      <c r="B98" s="144">
        <v>44543.0</v>
      </c>
      <c r="C98" s="115">
        <v>0.1501273148148148</v>
      </c>
      <c r="D98" s="4"/>
      <c r="E98" s="4"/>
      <c r="F98" s="4"/>
      <c r="G98" s="4" t="s">
        <v>2013</v>
      </c>
      <c r="H98" s="4" t="s">
        <v>622</v>
      </c>
      <c r="I98" s="144">
        <v>44543.0</v>
      </c>
      <c r="J98" s="115">
        <v>0.5098032407407408</v>
      </c>
      <c r="K98" s="13">
        <v>1.0</v>
      </c>
      <c r="L98" s="8" t="b">
        <v>1</v>
      </c>
      <c r="M98" s="4" t="s">
        <v>2684</v>
      </c>
      <c r="N98" s="4"/>
      <c r="O98" s="4"/>
    </row>
    <row r="99">
      <c r="A99" s="4" t="s">
        <v>1831</v>
      </c>
      <c r="B99" s="144">
        <v>44543.0</v>
      </c>
      <c r="C99" s="115">
        <v>0.14981481481481482</v>
      </c>
      <c r="D99" s="4"/>
      <c r="E99" s="4"/>
      <c r="F99" s="4"/>
      <c r="G99" s="4" t="s">
        <v>2009</v>
      </c>
      <c r="H99" s="4" t="s">
        <v>271</v>
      </c>
      <c r="I99" s="144">
        <v>44868.0</v>
      </c>
      <c r="J99" s="115">
        <v>0.5355208333333333</v>
      </c>
      <c r="K99" s="13">
        <v>0.0</v>
      </c>
      <c r="L99" s="4"/>
      <c r="M99" s="4"/>
      <c r="N99" s="4"/>
      <c r="O99" s="4"/>
    </row>
    <row r="100">
      <c r="A100" s="4" t="s">
        <v>1829</v>
      </c>
      <c r="B100" s="144">
        <v>44543.0</v>
      </c>
      <c r="C100" s="115">
        <v>0.14934027777777778</v>
      </c>
      <c r="D100" s="4"/>
      <c r="E100" s="4"/>
      <c r="F100" s="4"/>
      <c r="G100" s="4" t="s">
        <v>2013</v>
      </c>
      <c r="H100" s="4" t="s">
        <v>622</v>
      </c>
      <c r="I100" s="144">
        <v>44543.0</v>
      </c>
      <c r="J100" s="115">
        <v>0.5098032407407408</v>
      </c>
      <c r="K100" s="13">
        <v>0.0</v>
      </c>
      <c r="L100" s="8" t="b">
        <v>1</v>
      </c>
      <c r="M100" s="4" t="s">
        <v>2684</v>
      </c>
      <c r="N100" s="4"/>
      <c r="O100" s="4"/>
    </row>
    <row r="101">
      <c r="A101" s="4" t="s">
        <v>1827</v>
      </c>
      <c r="B101" s="144">
        <v>44543.0</v>
      </c>
      <c r="C101" s="115">
        <v>0.09225694444444445</v>
      </c>
      <c r="D101" s="4"/>
      <c r="E101" s="4"/>
      <c r="F101" s="4"/>
      <c r="G101" s="4" t="s">
        <v>2013</v>
      </c>
      <c r="H101" s="4" t="s">
        <v>622</v>
      </c>
      <c r="I101" s="144">
        <v>44543.0</v>
      </c>
      <c r="J101" s="115">
        <v>0.5098032407407408</v>
      </c>
      <c r="K101" s="13">
        <v>1.0</v>
      </c>
      <c r="L101" s="8" t="b">
        <v>1</v>
      </c>
      <c r="M101" s="4" t="s">
        <v>2684</v>
      </c>
      <c r="N101" s="4"/>
      <c r="O101" s="4"/>
    </row>
    <row r="102">
      <c r="A102" s="4" t="s">
        <v>1824</v>
      </c>
      <c r="B102" s="144">
        <v>44540.0</v>
      </c>
      <c r="C102" s="115">
        <v>0.3244328703703704</v>
      </c>
      <c r="D102" s="4"/>
      <c r="E102" s="4"/>
      <c r="F102" s="4"/>
      <c r="G102" s="4" t="s">
        <v>2013</v>
      </c>
      <c r="H102" s="4" t="s">
        <v>622</v>
      </c>
      <c r="I102" s="144">
        <v>44540.0</v>
      </c>
      <c r="J102" s="115">
        <v>0.48641203703703706</v>
      </c>
      <c r="K102" s="13">
        <v>0.0</v>
      </c>
      <c r="L102" s="8" t="b">
        <v>1</v>
      </c>
      <c r="M102" s="4" t="s">
        <v>2690</v>
      </c>
      <c r="N102" s="4"/>
      <c r="O102" s="4"/>
    </row>
    <row r="103">
      <c r="A103" s="4" t="s">
        <v>1822</v>
      </c>
      <c r="B103" s="144">
        <v>44540.0</v>
      </c>
      <c r="C103" s="115">
        <v>0.2970833333333333</v>
      </c>
      <c r="D103" s="4"/>
      <c r="E103" s="4"/>
      <c r="F103" s="4"/>
      <c r="G103" s="4" t="s">
        <v>2013</v>
      </c>
      <c r="H103" s="4" t="s">
        <v>622</v>
      </c>
      <c r="I103" s="144">
        <v>44540.0</v>
      </c>
      <c r="J103" s="115">
        <v>0.48641203703703706</v>
      </c>
      <c r="K103" s="13">
        <v>1.0</v>
      </c>
      <c r="L103" s="8" t="b">
        <v>1</v>
      </c>
      <c r="M103" s="4" t="s">
        <v>2690</v>
      </c>
      <c r="N103" s="4"/>
      <c r="O103" s="4"/>
    </row>
    <row r="104">
      <c r="A104" s="4" t="s">
        <v>1820</v>
      </c>
      <c r="B104" s="144">
        <v>44540.0</v>
      </c>
      <c r="C104" s="115">
        <v>0.2955787037037037</v>
      </c>
      <c r="D104" s="4"/>
      <c r="E104" s="4"/>
      <c r="F104" s="4"/>
      <c r="G104" s="4" t="s">
        <v>2009</v>
      </c>
      <c r="H104" s="4" t="s">
        <v>271</v>
      </c>
      <c r="I104" s="144">
        <v>44868.0</v>
      </c>
      <c r="J104" s="115">
        <v>0.5355208333333333</v>
      </c>
      <c r="K104" s="13">
        <v>1.0</v>
      </c>
      <c r="L104" s="4"/>
      <c r="M104" s="4"/>
      <c r="N104" s="4"/>
      <c r="O104" s="4"/>
    </row>
    <row r="105">
      <c r="A105" s="4" t="s">
        <v>1818</v>
      </c>
      <c r="B105" s="144">
        <v>44540.0</v>
      </c>
      <c r="C105" s="115">
        <v>0.29483796296296294</v>
      </c>
      <c r="D105" s="4"/>
      <c r="E105" s="4"/>
      <c r="F105" s="4"/>
      <c r="G105" s="4" t="s">
        <v>2013</v>
      </c>
      <c r="H105" s="4" t="s">
        <v>622</v>
      </c>
      <c r="I105" s="144">
        <v>44540.0</v>
      </c>
      <c r="J105" s="115">
        <v>0.48641203703703706</v>
      </c>
      <c r="K105" s="13">
        <v>0.0</v>
      </c>
      <c r="L105" s="8" t="b">
        <v>1</v>
      </c>
      <c r="M105" s="4" t="s">
        <v>2690</v>
      </c>
      <c r="N105" s="4"/>
      <c r="O105" s="4"/>
    </row>
    <row r="106">
      <c r="A106" s="4" t="s">
        <v>1816</v>
      </c>
      <c r="B106" s="144">
        <v>44540.0</v>
      </c>
      <c r="C106" s="115">
        <v>0.2945833333333333</v>
      </c>
      <c r="D106" s="4"/>
      <c r="E106" s="4"/>
      <c r="F106" s="4"/>
      <c r="G106" s="4" t="s">
        <v>2013</v>
      </c>
      <c r="H106" s="4" t="s">
        <v>622</v>
      </c>
      <c r="I106" s="144">
        <v>44540.0</v>
      </c>
      <c r="J106" s="115">
        <v>0.48641203703703706</v>
      </c>
      <c r="K106" s="13">
        <v>0.0</v>
      </c>
      <c r="L106" s="8" t="b">
        <v>1</v>
      </c>
      <c r="M106" s="4" t="s">
        <v>2690</v>
      </c>
      <c r="N106" s="4"/>
      <c r="O106" s="4"/>
    </row>
    <row r="107">
      <c r="A107" s="4" t="s">
        <v>1814</v>
      </c>
      <c r="B107" s="144">
        <v>44540.0</v>
      </c>
      <c r="C107" s="115">
        <v>0.2942708333333333</v>
      </c>
      <c r="D107" s="4"/>
      <c r="E107" s="4"/>
      <c r="F107" s="4"/>
      <c r="G107" s="4" t="s">
        <v>2013</v>
      </c>
      <c r="H107" s="4" t="s">
        <v>622</v>
      </c>
      <c r="I107" s="144">
        <v>44540.0</v>
      </c>
      <c r="J107" s="115">
        <v>0.48641203703703706</v>
      </c>
      <c r="K107" s="13">
        <v>0.0</v>
      </c>
      <c r="L107" s="8" t="b">
        <v>1</v>
      </c>
      <c r="M107" s="4" t="s">
        <v>2690</v>
      </c>
      <c r="N107" s="4"/>
      <c r="O107" s="4"/>
    </row>
    <row r="108">
      <c r="A108" s="4" t="s">
        <v>1812</v>
      </c>
      <c r="B108" s="144">
        <v>44540.0</v>
      </c>
      <c r="C108" s="115">
        <v>0.2922106481481481</v>
      </c>
      <c r="D108" s="4"/>
      <c r="E108" s="4"/>
      <c r="F108" s="4"/>
      <c r="G108" s="4" t="s">
        <v>2013</v>
      </c>
      <c r="H108" s="4" t="s">
        <v>622</v>
      </c>
      <c r="I108" s="144">
        <v>44540.0</v>
      </c>
      <c r="J108" s="115">
        <v>0.48641203703703706</v>
      </c>
      <c r="K108" s="13">
        <v>1.0</v>
      </c>
      <c r="L108" s="8" t="b">
        <v>1</v>
      </c>
      <c r="M108" s="4" t="s">
        <v>2690</v>
      </c>
      <c r="N108" s="4"/>
      <c r="O108" s="4"/>
    </row>
    <row r="109">
      <c r="A109" s="4" t="s">
        <v>1809</v>
      </c>
      <c r="B109" s="144">
        <v>44540.0</v>
      </c>
      <c r="C109" s="115">
        <v>0.2920833333333333</v>
      </c>
      <c r="D109" s="4"/>
      <c r="E109" s="4"/>
      <c r="F109" s="4"/>
      <c r="G109" s="4" t="s">
        <v>2013</v>
      </c>
      <c r="H109" s="4" t="s">
        <v>622</v>
      </c>
      <c r="I109" s="144">
        <v>44540.0</v>
      </c>
      <c r="J109" s="115">
        <v>0.48641203703703706</v>
      </c>
      <c r="K109" s="13">
        <v>0.0</v>
      </c>
      <c r="L109" s="8" t="b">
        <v>1</v>
      </c>
      <c r="M109" s="4" t="s">
        <v>2690</v>
      </c>
      <c r="N109" s="4"/>
      <c r="O109" s="4"/>
    </row>
    <row r="110">
      <c r="A110" s="4" t="s">
        <v>1807</v>
      </c>
      <c r="B110" s="144">
        <v>44540.0</v>
      </c>
      <c r="C110" s="115">
        <v>0.23835648148148147</v>
      </c>
      <c r="D110" s="4"/>
      <c r="E110" s="4"/>
      <c r="F110" s="4"/>
      <c r="G110" s="4" t="s">
        <v>2013</v>
      </c>
      <c r="H110" s="4" t="s">
        <v>622</v>
      </c>
      <c r="I110" s="144">
        <v>44540.0</v>
      </c>
      <c r="J110" s="115">
        <v>0.48641203703703706</v>
      </c>
      <c r="K110" s="13">
        <v>0.0</v>
      </c>
      <c r="L110" s="8" t="b">
        <v>1</v>
      </c>
      <c r="M110" s="4" t="s">
        <v>2690</v>
      </c>
      <c r="N110" s="4"/>
      <c r="O110" s="4"/>
    </row>
    <row r="111">
      <c r="A111" s="4" t="s">
        <v>1805</v>
      </c>
      <c r="B111" s="144">
        <v>44540.0</v>
      </c>
      <c r="C111" s="115">
        <v>0.23255787037037037</v>
      </c>
      <c r="D111" s="4"/>
      <c r="E111" s="4"/>
      <c r="F111" s="4"/>
      <c r="G111" s="4" t="s">
        <v>2013</v>
      </c>
      <c r="H111" s="4" t="s">
        <v>622</v>
      </c>
      <c r="I111" s="144">
        <v>44540.0</v>
      </c>
      <c r="J111" s="115">
        <v>0.48641203703703706</v>
      </c>
      <c r="K111" s="13">
        <v>1.0</v>
      </c>
      <c r="L111" s="8" t="b">
        <v>1</v>
      </c>
      <c r="M111" s="4" t="s">
        <v>2690</v>
      </c>
      <c r="N111" s="4"/>
      <c r="O111" s="4"/>
    </row>
    <row r="112">
      <c r="A112" s="4" t="s">
        <v>1803</v>
      </c>
      <c r="B112" s="144">
        <v>44540.0</v>
      </c>
      <c r="C112" s="115">
        <v>0.2313310185185185</v>
      </c>
      <c r="D112" s="4"/>
      <c r="E112" s="4"/>
      <c r="F112" s="4"/>
      <c r="G112" s="4" t="s">
        <v>2013</v>
      </c>
      <c r="H112" s="4" t="s">
        <v>622</v>
      </c>
      <c r="I112" s="144">
        <v>44540.0</v>
      </c>
      <c r="J112" s="115">
        <v>0.48641203703703706</v>
      </c>
      <c r="K112" s="13">
        <v>0.0</v>
      </c>
      <c r="L112" s="8" t="b">
        <v>1</v>
      </c>
      <c r="M112" s="4" t="s">
        <v>2690</v>
      </c>
      <c r="N112" s="4"/>
      <c r="O112" s="4"/>
    </row>
    <row r="113">
      <c r="A113" s="4" t="s">
        <v>1801</v>
      </c>
      <c r="B113" s="144">
        <v>44540.0</v>
      </c>
      <c r="C113" s="115">
        <v>0.2310763888888889</v>
      </c>
      <c r="D113" s="4"/>
      <c r="E113" s="4"/>
      <c r="F113" s="4"/>
      <c r="G113" s="4" t="s">
        <v>2013</v>
      </c>
      <c r="H113" s="4" t="s">
        <v>622</v>
      </c>
      <c r="I113" s="144">
        <v>44540.0</v>
      </c>
      <c r="J113" s="115">
        <v>0.48641203703703706</v>
      </c>
      <c r="K113" s="13">
        <v>0.0</v>
      </c>
      <c r="L113" s="8" t="b">
        <v>1</v>
      </c>
      <c r="M113" s="4" t="s">
        <v>2690</v>
      </c>
      <c r="N113" s="4"/>
      <c r="O113" s="151"/>
    </row>
    <row r="114">
      <c r="A114" s="4" t="s">
        <v>1799</v>
      </c>
      <c r="B114" s="144">
        <v>44540.0</v>
      </c>
      <c r="C114" s="115">
        <v>0.23008101851851853</v>
      </c>
      <c r="D114" s="4"/>
      <c r="E114" s="4"/>
      <c r="F114" s="4"/>
      <c r="G114" s="4" t="s">
        <v>2013</v>
      </c>
      <c r="H114" s="4" t="s">
        <v>622</v>
      </c>
      <c r="I114" s="144">
        <v>44540.0</v>
      </c>
      <c r="J114" s="115">
        <v>0.48641203703703706</v>
      </c>
      <c r="K114" s="13">
        <v>1.0</v>
      </c>
      <c r="L114" s="8" t="b">
        <v>1</v>
      </c>
      <c r="M114" s="4" t="s">
        <v>2690</v>
      </c>
      <c r="N114" s="4"/>
      <c r="O114" s="4"/>
    </row>
    <row r="115">
      <c r="A115" s="4" t="s">
        <v>1797</v>
      </c>
      <c r="B115" s="144">
        <v>44540.0</v>
      </c>
      <c r="C115" s="115">
        <v>0.2284837962962963</v>
      </c>
      <c r="D115" s="4"/>
      <c r="E115" s="4"/>
      <c r="F115" s="4"/>
      <c r="G115" s="4" t="s">
        <v>2013</v>
      </c>
      <c r="H115" s="4" t="s">
        <v>622</v>
      </c>
      <c r="I115" s="144">
        <v>44540.0</v>
      </c>
      <c r="J115" s="115">
        <v>0.48641203703703706</v>
      </c>
      <c r="K115" s="13">
        <v>0.0</v>
      </c>
      <c r="L115" s="8" t="b">
        <v>1</v>
      </c>
      <c r="M115" s="4" t="s">
        <v>2690</v>
      </c>
      <c r="N115" s="4"/>
      <c r="O115" s="4"/>
    </row>
    <row r="116">
      <c r="A116" s="4" t="s">
        <v>1795</v>
      </c>
      <c r="B116" s="144">
        <v>44540.0</v>
      </c>
      <c r="C116" s="115">
        <v>0.22672453703703704</v>
      </c>
      <c r="D116" s="4"/>
      <c r="E116" s="4"/>
      <c r="F116" s="4"/>
      <c r="G116" s="4" t="s">
        <v>2013</v>
      </c>
      <c r="H116" s="4" t="s">
        <v>622</v>
      </c>
      <c r="I116" s="144">
        <v>44540.0</v>
      </c>
      <c r="J116" s="115">
        <v>0.48641203703703706</v>
      </c>
      <c r="K116" s="13">
        <v>1.0</v>
      </c>
      <c r="L116" s="8" t="b">
        <v>1</v>
      </c>
      <c r="M116" s="4" t="s">
        <v>2690</v>
      </c>
      <c r="N116" s="4"/>
      <c r="O116" s="4"/>
    </row>
    <row r="117">
      <c r="A117" s="4" t="s">
        <v>1793</v>
      </c>
      <c r="B117" s="144">
        <v>44540.0</v>
      </c>
      <c r="C117" s="115">
        <v>0.22648148148148148</v>
      </c>
      <c r="D117" s="4"/>
      <c r="E117" s="4"/>
      <c r="F117" s="4"/>
      <c r="G117" s="4" t="s">
        <v>2013</v>
      </c>
      <c r="H117" s="4" t="s">
        <v>622</v>
      </c>
      <c r="I117" s="144">
        <v>44540.0</v>
      </c>
      <c r="J117" s="115">
        <v>0.48641203703703706</v>
      </c>
      <c r="K117" s="13">
        <v>1.0</v>
      </c>
      <c r="L117" s="8" t="b">
        <v>1</v>
      </c>
      <c r="M117" s="4" t="s">
        <v>2690</v>
      </c>
      <c r="N117" s="4"/>
      <c r="O117" s="4"/>
    </row>
    <row r="118">
      <c r="A118" s="4" t="s">
        <v>1791</v>
      </c>
      <c r="B118" s="144">
        <v>44540.0</v>
      </c>
      <c r="C118" s="115">
        <v>0.22458333333333333</v>
      </c>
      <c r="D118" s="4"/>
      <c r="E118" s="4"/>
      <c r="F118" s="4"/>
      <c r="G118" s="4" t="s">
        <v>2013</v>
      </c>
      <c r="H118" s="4" t="s">
        <v>622</v>
      </c>
      <c r="I118" s="144">
        <v>44540.0</v>
      </c>
      <c r="J118" s="115">
        <v>0.48641203703703706</v>
      </c>
      <c r="K118" s="13">
        <v>1.0</v>
      </c>
      <c r="L118" s="8" t="b">
        <v>1</v>
      </c>
      <c r="M118" s="4" t="s">
        <v>2690</v>
      </c>
      <c r="N118" s="4"/>
      <c r="O118" s="4"/>
    </row>
    <row r="119">
      <c r="A119" s="4" t="s">
        <v>1789</v>
      </c>
      <c r="B119" s="144">
        <v>44539.0</v>
      </c>
      <c r="C119" s="115">
        <v>0.3247800925925926</v>
      </c>
      <c r="D119" s="4"/>
      <c r="E119" s="4"/>
      <c r="F119" s="4"/>
      <c r="G119" s="4" t="s">
        <v>2013</v>
      </c>
      <c r="H119" s="4" t="s">
        <v>622</v>
      </c>
      <c r="I119" s="144">
        <v>44539.0</v>
      </c>
      <c r="J119" s="115">
        <v>0.49667824074074074</v>
      </c>
      <c r="K119" s="13">
        <v>0.0</v>
      </c>
      <c r="L119" s="8" t="b">
        <v>1</v>
      </c>
      <c r="M119" s="4" t="s">
        <v>2691</v>
      </c>
      <c r="N119" s="4"/>
      <c r="O119" s="4"/>
    </row>
    <row r="120">
      <c r="A120" s="4" t="s">
        <v>1787</v>
      </c>
      <c r="B120" s="144">
        <v>44539.0</v>
      </c>
      <c r="C120" s="115">
        <v>0.3163888888888889</v>
      </c>
      <c r="D120" s="4"/>
      <c r="E120" s="4"/>
      <c r="F120" s="4"/>
      <c r="G120" s="4" t="s">
        <v>2013</v>
      </c>
      <c r="H120" s="4" t="s">
        <v>622</v>
      </c>
      <c r="I120" s="144">
        <v>44539.0</v>
      </c>
      <c r="J120" s="115">
        <v>0.49667824074074074</v>
      </c>
      <c r="K120" s="13">
        <v>1.0</v>
      </c>
      <c r="L120" s="8" t="b">
        <v>1</v>
      </c>
      <c r="M120" s="4" t="s">
        <v>2691</v>
      </c>
      <c r="N120" s="4"/>
      <c r="O120" s="4"/>
    </row>
    <row r="121">
      <c r="A121" s="4" t="s">
        <v>1785</v>
      </c>
      <c r="B121" s="144">
        <v>44539.0</v>
      </c>
      <c r="C121" s="115">
        <v>0.3137037037037037</v>
      </c>
      <c r="D121" s="4"/>
      <c r="E121" s="4"/>
      <c r="F121" s="4"/>
      <c r="G121" s="4" t="s">
        <v>2013</v>
      </c>
      <c r="H121" s="4" t="s">
        <v>622</v>
      </c>
      <c r="I121" s="144">
        <v>44539.0</v>
      </c>
      <c r="J121" s="115">
        <v>0.49667824074074074</v>
      </c>
      <c r="K121" s="13">
        <v>1.0</v>
      </c>
      <c r="L121" s="8" t="b">
        <v>1</v>
      </c>
      <c r="M121" s="4" t="s">
        <v>2691</v>
      </c>
      <c r="N121" s="4"/>
      <c r="O121" s="4"/>
    </row>
    <row r="122">
      <c r="A122" s="4" t="s">
        <v>1783</v>
      </c>
      <c r="B122" s="144">
        <v>44539.0</v>
      </c>
      <c r="C122" s="115">
        <v>0.3120717592592593</v>
      </c>
      <c r="D122" s="4"/>
      <c r="E122" s="4"/>
      <c r="F122" s="4"/>
      <c r="G122" s="4" t="s">
        <v>2013</v>
      </c>
      <c r="H122" s="4" t="s">
        <v>622</v>
      </c>
      <c r="I122" s="144">
        <v>44539.0</v>
      </c>
      <c r="J122" s="115">
        <v>0.49667824074074074</v>
      </c>
      <c r="K122" s="13">
        <v>1.0</v>
      </c>
      <c r="L122" s="8" t="b">
        <v>1</v>
      </c>
      <c r="M122" s="4" t="s">
        <v>2691</v>
      </c>
      <c r="N122" s="4"/>
      <c r="O122" s="4"/>
    </row>
    <row r="123">
      <c r="A123" s="4" t="s">
        <v>1781</v>
      </c>
      <c r="B123" s="144">
        <v>44539.0</v>
      </c>
      <c r="C123" s="115">
        <v>0.3117824074074074</v>
      </c>
      <c r="D123" s="4"/>
      <c r="E123" s="4"/>
      <c r="F123" s="4"/>
      <c r="G123" s="4" t="s">
        <v>2013</v>
      </c>
      <c r="H123" s="4" t="s">
        <v>622</v>
      </c>
      <c r="I123" s="144">
        <v>44539.0</v>
      </c>
      <c r="J123" s="115">
        <v>0.49667824074074074</v>
      </c>
      <c r="K123" s="13">
        <v>1.0</v>
      </c>
      <c r="L123" s="8" t="b">
        <v>1</v>
      </c>
      <c r="M123" s="4" t="s">
        <v>2691</v>
      </c>
      <c r="N123" s="4"/>
      <c r="O123" s="4"/>
    </row>
    <row r="124">
      <c r="A124" s="4" t="s">
        <v>1779</v>
      </c>
      <c r="B124" s="144">
        <v>44539.0</v>
      </c>
      <c r="C124" s="115">
        <v>0.31078703703703703</v>
      </c>
      <c r="D124" s="4"/>
      <c r="E124" s="4"/>
      <c r="F124" s="4"/>
      <c r="G124" s="4" t="s">
        <v>2013</v>
      </c>
      <c r="H124" s="4" t="s">
        <v>622</v>
      </c>
      <c r="I124" s="144">
        <v>44539.0</v>
      </c>
      <c r="J124" s="115">
        <v>0.49667824074074074</v>
      </c>
      <c r="K124" s="13">
        <v>1.0</v>
      </c>
      <c r="L124" s="8" t="b">
        <v>1</v>
      </c>
      <c r="M124" s="4" t="s">
        <v>2691</v>
      </c>
      <c r="N124" s="4"/>
      <c r="O124" s="4"/>
    </row>
    <row r="125">
      <c r="A125" s="4" t="s">
        <v>1777</v>
      </c>
      <c r="B125" s="144">
        <v>44539.0</v>
      </c>
      <c r="C125" s="115">
        <v>0.308599537037037</v>
      </c>
      <c r="D125" s="4"/>
      <c r="E125" s="4"/>
      <c r="F125" s="4"/>
      <c r="G125" s="4" t="s">
        <v>2013</v>
      </c>
      <c r="H125" s="4" t="s">
        <v>622</v>
      </c>
      <c r="I125" s="144">
        <v>44539.0</v>
      </c>
      <c r="J125" s="115">
        <v>0.49667824074074074</v>
      </c>
      <c r="K125" s="13">
        <v>0.0</v>
      </c>
      <c r="L125" s="8" t="b">
        <v>1</v>
      </c>
      <c r="M125" s="4" t="s">
        <v>2691</v>
      </c>
      <c r="N125" s="4"/>
      <c r="O125" s="4"/>
    </row>
    <row r="126">
      <c r="A126" s="4" t="s">
        <v>1775</v>
      </c>
      <c r="B126" s="144">
        <v>44539.0</v>
      </c>
      <c r="C126" s="115">
        <v>0.30822916666666667</v>
      </c>
      <c r="D126" s="4"/>
      <c r="E126" s="4"/>
      <c r="F126" s="4"/>
      <c r="G126" s="4" t="s">
        <v>2013</v>
      </c>
      <c r="H126" s="4" t="s">
        <v>622</v>
      </c>
      <c r="I126" s="144">
        <v>44539.0</v>
      </c>
      <c r="J126" s="115">
        <v>0.49667824074074074</v>
      </c>
      <c r="K126" s="13">
        <v>0.0</v>
      </c>
      <c r="L126" s="8" t="b">
        <v>1</v>
      </c>
      <c r="M126" s="4" t="s">
        <v>2691</v>
      </c>
      <c r="N126" s="4"/>
      <c r="O126" s="4"/>
    </row>
    <row r="127">
      <c r="A127" s="4" t="s">
        <v>1773</v>
      </c>
      <c r="B127" s="144">
        <v>44539.0</v>
      </c>
      <c r="C127" s="115">
        <v>0.3078356481481481</v>
      </c>
      <c r="D127" s="4"/>
      <c r="E127" s="4"/>
      <c r="F127" s="4"/>
      <c r="G127" s="4" t="s">
        <v>2013</v>
      </c>
      <c r="H127" s="4" t="s">
        <v>622</v>
      </c>
      <c r="I127" s="144">
        <v>44539.0</v>
      </c>
      <c r="J127" s="115">
        <v>0.49667824074074074</v>
      </c>
      <c r="K127" s="13">
        <v>0.0</v>
      </c>
      <c r="L127" s="8" t="b">
        <v>1</v>
      </c>
      <c r="M127" s="4" t="s">
        <v>2691</v>
      </c>
      <c r="N127" s="4"/>
      <c r="O127" s="4"/>
    </row>
    <row r="128">
      <c r="A128" s="4" t="s">
        <v>1771</v>
      </c>
      <c r="B128" s="144">
        <v>44539.0</v>
      </c>
      <c r="C128" s="115">
        <v>0.30488425925925927</v>
      </c>
      <c r="D128" s="4"/>
      <c r="E128" s="4"/>
      <c r="F128" s="4"/>
      <c r="G128" s="4" t="s">
        <v>2013</v>
      </c>
      <c r="H128" s="4" t="s">
        <v>622</v>
      </c>
      <c r="I128" s="144">
        <v>44539.0</v>
      </c>
      <c r="J128" s="115">
        <v>0.49667824074074074</v>
      </c>
      <c r="K128" s="13">
        <v>0.0</v>
      </c>
      <c r="L128" s="8" t="b">
        <v>1</v>
      </c>
      <c r="M128" s="4" t="s">
        <v>2691</v>
      </c>
      <c r="N128" s="4"/>
      <c r="O128" s="4"/>
    </row>
    <row r="129">
      <c r="A129" s="4" t="s">
        <v>1769</v>
      </c>
      <c r="B129" s="144">
        <v>44539.0</v>
      </c>
      <c r="C129" s="115">
        <v>0.2788888888888889</v>
      </c>
      <c r="D129" s="4"/>
      <c r="E129" s="4"/>
      <c r="F129" s="4"/>
      <c r="G129" s="4" t="s">
        <v>2013</v>
      </c>
      <c r="H129" s="4" t="s">
        <v>622</v>
      </c>
      <c r="I129" s="144">
        <v>44539.0</v>
      </c>
      <c r="J129" s="115">
        <v>0.49667824074074074</v>
      </c>
      <c r="K129" s="13">
        <v>0.0</v>
      </c>
      <c r="L129" s="8" t="b">
        <v>1</v>
      </c>
      <c r="M129" s="4" t="s">
        <v>2691</v>
      </c>
      <c r="N129" s="4"/>
      <c r="O129" s="4"/>
    </row>
    <row r="130">
      <c r="A130" s="4" t="s">
        <v>1767</v>
      </c>
      <c r="B130" s="144">
        <v>44539.0</v>
      </c>
      <c r="C130" s="115">
        <v>0.27870370370370373</v>
      </c>
      <c r="D130" s="4"/>
      <c r="E130" s="4"/>
      <c r="F130" s="4"/>
      <c r="G130" s="4" t="s">
        <v>2013</v>
      </c>
      <c r="H130" s="4" t="s">
        <v>622</v>
      </c>
      <c r="I130" s="144">
        <v>44539.0</v>
      </c>
      <c r="J130" s="115">
        <v>0.49667824074074074</v>
      </c>
      <c r="K130" s="13">
        <v>0.0</v>
      </c>
      <c r="L130" s="8" t="b">
        <v>1</v>
      </c>
      <c r="M130" s="4" t="s">
        <v>2691</v>
      </c>
      <c r="N130" s="4"/>
      <c r="O130" s="4"/>
    </row>
    <row r="131">
      <c r="A131" s="4" t="s">
        <v>1765</v>
      </c>
      <c r="B131" s="144">
        <v>44539.0</v>
      </c>
      <c r="C131" s="115">
        <v>0.2282986111111111</v>
      </c>
      <c r="D131" s="4"/>
      <c r="E131" s="4"/>
      <c r="F131" s="4"/>
      <c r="G131" s="4" t="s">
        <v>2013</v>
      </c>
      <c r="H131" s="4" t="s">
        <v>622</v>
      </c>
      <c r="I131" s="144">
        <v>44539.0</v>
      </c>
      <c r="J131" s="115">
        <v>0.49667824074074074</v>
      </c>
      <c r="K131" s="13">
        <v>1.0</v>
      </c>
      <c r="L131" s="8" t="b">
        <v>1</v>
      </c>
      <c r="M131" s="4" t="s">
        <v>2691</v>
      </c>
      <c r="N131" s="4"/>
      <c r="O131" s="4"/>
    </row>
    <row r="132">
      <c r="A132" s="4" t="s">
        <v>1763</v>
      </c>
      <c r="B132" s="144">
        <v>44539.0</v>
      </c>
      <c r="C132" s="115">
        <v>0.2250925925925926</v>
      </c>
      <c r="D132" s="4"/>
      <c r="E132" s="4"/>
      <c r="F132" s="4"/>
      <c r="G132" s="4" t="s">
        <v>2013</v>
      </c>
      <c r="H132" s="4" t="s">
        <v>622</v>
      </c>
      <c r="I132" s="144">
        <v>44539.0</v>
      </c>
      <c r="J132" s="115">
        <v>0.49667824074074074</v>
      </c>
      <c r="K132" s="13">
        <v>0.0</v>
      </c>
      <c r="L132" s="8" t="b">
        <v>1</v>
      </c>
      <c r="M132" s="4" t="s">
        <v>2691</v>
      </c>
      <c r="N132" s="4"/>
      <c r="O132" s="4"/>
    </row>
    <row r="133">
      <c r="A133" s="4" t="s">
        <v>1761</v>
      </c>
      <c r="B133" s="144">
        <v>44539.0</v>
      </c>
      <c r="C133" s="115">
        <v>0.2223263888888889</v>
      </c>
      <c r="D133" s="4"/>
      <c r="E133" s="4"/>
      <c r="F133" s="4"/>
      <c r="G133" s="4" t="s">
        <v>2013</v>
      </c>
      <c r="H133" s="4" t="s">
        <v>622</v>
      </c>
      <c r="I133" s="144">
        <v>44539.0</v>
      </c>
      <c r="J133" s="115">
        <v>0.49667824074074074</v>
      </c>
      <c r="K133" s="13">
        <v>0.0</v>
      </c>
      <c r="L133" s="8" t="b">
        <v>1</v>
      </c>
      <c r="M133" s="4" t="s">
        <v>2691</v>
      </c>
      <c r="N133" s="4"/>
      <c r="O133" s="4"/>
    </row>
    <row r="134">
      <c r="A134" s="4" t="s">
        <v>1759</v>
      </c>
      <c r="B134" s="144">
        <v>44539.0</v>
      </c>
      <c r="C134" s="115">
        <v>0.21834490740740742</v>
      </c>
      <c r="D134" s="4"/>
      <c r="E134" s="4"/>
      <c r="F134" s="4"/>
      <c r="G134" s="4" t="s">
        <v>2013</v>
      </c>
      <c r="H134" s="4" t="s">
        <v>622</v>
      </c>
      <c r="I134" s="144">
        <v>44539.0</v>
      </c>
      <c r="J134" s="115">
        <v>0.49667824074074074</v>
      </c>
      <c r="K134" s="13">
        <v>1.0</v>
      </c>
      <c r="L134" s="8" t="b">
        <v>1</v>
      </c>
      <c r="M134" s="4" t="s">
        <v>2691</v>
      </c>
      <c r="N134" s="4"/>
      <c r="O134" s="4"/>
    </row>
    <row r="135">
      <c r="A135" s="4" t="s">
        <v>1757</v>
      </c>
      <c r="B135" s="144">
        <v>44539.0</v>
      </c>
      <c r="C135" s="115">
        <v>0.21797453703703704</v>
      </c>
      <c r="D135" s="4"/>
      <c r="E135" s="4"/>
      <c r="F135" s="4"/>
      <c r="G135" s="4" t="s">
        <v>2013</v>
      </c>
      <c r="H135" s="4" t="s">
        <v>622</v>
      </c>
      <c r="I135" s="144">
        <v>44539.0</v>
      </c>
      <c r="J135" s="115">
        <v>0.49666666666666665</v>
      </c>
      <c r="K135" s="13">
        <v>1.0</v>
      </c>
      <c r="L135" s="8" t="b">
        <v>1</v>
      </c>
      <c r="M135" s="4" t="s">
        <v>2691</v>
      </c>
      <c r="N135" s="4"/>
      <c r="O135" s="4"/>
    </row>
    <row r="136">
      <c r="A136" s="4" t="s">
        <v>1755</v>
      </c>
      <c r="B136" s="144">
        <v>44539.0</v>
      </c>
      <c r="C136" s="115">
        <v>0.19402777777777777</v>
      </c>
      <c r="D136" s="4"/>
      <c r="E136" s="4"/>
      <c r="F136" s="4"/>
      <c r="G136" s="4" t="s">
        <v>2013</v>
      </c>
      <c r="H136" s="4" t="s">
        <v>622</v>
      </c>
      <c r="I136" s="144">
        <v>44539.0</v>
      </c>
      <c r="J136" s="115">
        <v>0.49666666666666665</v>
      </c>
      <c r="K136" s="13">
        <v>1.0</v>
      </c>
      <c r="L136" s="8" t="b">
        <v>1</v>
      </c>
      <c r="M136" s="4" t="s">
        <v>2691</v>
      </c>
      <c r="N136" s="4"/>
      <c r="O136" s="4"/>
    </row>
    <row r="137">
      <c r="A137" s="4" t="s">
        <v>1753</v>
      </c>
      <c r="B137" s="144">
        <v>44538.0</v>
      </c>
      <c r="C137" s="115">
        <v>0.32003472222222223</v>
      </c>
      <c r="D137" s="4"/>
      <c r="E137" s="4"/>
      <c r="F137" s="4"/>
      <c r="G137" s="4" t="s">
        <v>2013</v>
      </c>
      <c r="H137" s="4" t="s">
        <v>622</v>
      </c>
      <c r="I137" s="144">
        <v>44538.0</v>
      </c>
      <c r="J137" s="115">
        <v>0.4005324074074074</v>
      </c>
      <c r="K137" s="13">
        <v>0.0</v>
      </c>
      <c r="L137" s="8" t="b">
        <v>1</v>
      </c>
      <c r="M137" s="4" t="s">
        <v>2692</v>
      </c>
      <c r="N137" s="4"/>
      <c r="O137" s="4"/>
    </row>
    <row r="138">
      <c r="A138" s="4" t="s">
        <v>1751</v>
      </c>
      <c r="B138" s="144">
        <v>44538.0</v>
      </c>
      <c r="C138" s="115">
        <v>0.31957175925925924</v>
      </c>
      <c r="D138" s="4"/>
      <c r="E138" s="4"/>
      <c r="F138" s="4"/>
      <c r="G138" s="4" t="s">
        <v>2013</v>
      </c>
      <c r="H138" s="4" t="s">
        <v>622</v>
      </c>
      <c r="I138" s="144">
        <v>44538.0</v>
      </c>
      <c r="J138" s="115">
        <v>0.4005324074074074</v>
      </c>
      <c r="K138" s="13">
        <v>1.0</v>
      </c>
      <c r="L138" s="8" t="b">
        <v>1</v>
      </c>
      <c r="M138" s="4" t="s">
        <v>2692</v>
      </c>
      <c r="N138" s="4"/>
      <c r="O138" s="4"/>
    </row>
    <row r="139">
      <c r="A139" s="4" t="s">
        <v>1749</v>
      </c>
      <c r="B139" s="144">
        <v>44538.0</v>
      </c>
      <c r="C139" s="115">
        <v>0.22369212962962962</v>
      </c>
      <c r="D139" s="4"/>
      <c r="E139" s="4"/>
      <c r="F139" s="4"/>
      <c r="G139" s="4" t="s">
        <v>2013</v>
      </c>
      <c r="H139" s="4" t="s">
        <v>622</v>
      </c>
      <c r="I139" s="144">
        <v>44538.0</v>
      </c>
      <c r="J139" s="115">
        <v>0.4005324074074074</v>
      </c>
      <c r="K139" s="13">
        <v>1.0</v>
      </c>
      <c r="L139" s="8" t="b">
        <v>1</v>
      </c>
      <c r="M139" s="4" t="s">
        <v>2692</v>
      </c>
      <c r="N139" s="4"/>
      <c r="O139" s="4"/>
    </row>
    <row r="140">
      <c r="A140" s="4" t="s">
        <v>1747</v>
      </c>
      <c r="B140" s="144">
        <v>44538.0</v>
      </c>
      <c r="C140" s="115">
        <v>0.21524305555555556</v>
      </c>
      <c r="D140" s="4"/>
      <c r="E140" s="4"/>
      <c r="F140" s="4"/>
      <c r="G140" s="4" t="s">
        <v>2013</v>
      </c>
      <c r="H140" s="4" t="s">
        <v>622</v>
      </c>
      <c r="I140" s="144">
        <v>44538.0</v>
      </c>
      <c r="J140" s="115">
        <v>0.4005324074074074</v>
      </c>
      <c r="K140" s="13">
        <v>0.0</v>
      </c>
      <c r="L140" s="8" t="b">
        <v>1</v>
      </c>
      <c r="M140" s="4" t="s">
        <v>2692</v>
      </c>
      <c r="N140" s="4"/>
      <c r="O140" s="4"/>
    </row>
    <row r="141">
      <c r="A141" s="4" t="s">
        <v>1745</v>
      </c>
      <c r="B141" s="144">
        <v>44538.0</v>
      </c>
      <c r="C141" s="115">
        <v>0.21475694444444443</v>
      </c>
      <c r="D141" s="4"/>
      <c r="E141" s="4"/>
      <c r="F141" s="4"/>
      <c r="G141" s="4" t="s">
        <v>2013</v>
      </c>
      <c r="H141" s="4" t="s">
        <v>622</v>
      </c>
      <c r="I141" s="144">
        <v>44538.0</v>
      </c>
      <c r="J141" s="115">
        <v>0.4005324074074074</v>
      </c>
      <c r="K141" s="13">
        <v>0.0</v>
      </c>
      <c r="L141" s="8" t="b">
        <v>1</v>
      </c>
      <c r="M141" s="4" t="s">
        <v>2692</v>
      </c>
      <c r="N141" s="4"/>
      <c r="O141" s="4"/>
    </row>
    <row r="142">
      <c r="A142" s="4" t="s">
        <v>1743</v>
      </c>
      <c r="B142" s="144">
        <v>44538.0</v>
      </c>
      <c r="C142" s="115">
        <v>0.2142824074074074</v>
      </c>
      <c r="D142" s="4"/>
      <c r="E142" s="4"/>
      <c r="F142" s="4"/>
      <c r="G142" s="4" t="s">
        <v>2009</v>
      </c>
      <c r="H142" s="4" t="s">
        <v>271</v>
      </c>
      <c r="I142" s="144">
        <v>44868.0</v>
      </c>
      <c r="J142" s="115">
        <v>0.5355208333333333</v>
      </c>
      <c r="K142" s="13">
        <v>0.0</v>
      </c>
      <c r="L142" s="4"/>
      <c r="M142" s="4"/>
      <c r="N142" s="4"/>
      <c r="O142" s="4"/>
    </row>
    <row r="143">
      <c r="A143" s="4" t="s">
        <v>1743</v>
      </c>
      <c r="B143" s="144">
        <v>44537.0</v>
      </c>
      <c r="C143" s="115">
        <v>0.4013541666666667</v>
      </c>
      <c r="D143" s="4"/>
      <c r="E143" s="4"/>
      <c r="F143" s="4"/>
      <c r="G143" s="4" t="s">
        <v>2013</v>
      </c>
      <c r="H143" s="4" t="s">
        <v>622</v>
      </c>
      <c r="I143" s="144">
        <v>44537.0</v>
      </c>
      <c r="J143" s="115">
        <v>0.5118287037037037</v>
      </c>
      <c r="K143" s="13">
        <v>1.0</v>
      </c>
      <c r="L143" s="8" t="b">
        <v>1</v>
      </c>
      <c r="M143" s="4" t="s">
        <v>2693</v>
      </c>
      <c r="N143" s="4"/>
      <c r="O143" s="4"/>
    </row>
    <row r="144">
      <c r="A144" s="4" t="s">
        <v>1741</v>
      </c>
      <c r="B144" s="144">
        <v>44537.0</v>
      </c>
      <c r="C144" s="115">
        <v>0.3943402777777778</v>
      </c>
      <c r="D144" s="4"/>
      <c r="E144" s="4"/>
      <c r="F144" s="4"/>
      <c r="G144" s="4" t="s">
        <v>2013</v>
      </c>
      <c r="H144" s="4" t="s">
        <v>622</v>
      </c>
      <c r="I144" s="144">
        <v>44537.0</v>
      </c>
      <c r="J144" s="115">
        <v>0.5118287037037037</v>
      </c>
      <c r="K144" s="13">
        <v>1.0</v>
      </c>
      <c r="L144" s="8" t="b">
        <v>1</v>
      </c>
      <c r="M144" s="4" t="s">
        <v>2693</v>
      </c>
      <c r="N144" s="4"/>
      <c r="O144" s="4"/>
    </row>
    <row r="145">
      <c r="A145" s="4" t="s">
        <v>1739</v>
      </c>
      <c r="B145" s="144">
        <v>44537.0</v>
      </c>
      <c r="C145" s="115">
        <v>0.37193287037037037</v>
      </c>
      <c r="D145" s="4"/>
      <c r="E145" s="4"/>
      <c r="F145" s="4"/>
      <c r="G145" s="4" t="s">
        <v>2013</v>
      </c>
      <c r="H145" s="4" t="s">
        <v>622</v>
      </c>
      <c r="I145" s="144">
        <v>44537.0</v>
      </c>
      <c r="J145" s="115">
        <v>0.5118287037037037</v>
      </c>
      <c r="K145" s="13">
        <v>1.0</v>
      </c>
      <c r="L145" s="8" t="b">
        <v>1</v>
      </c>
      <c r="M145" s="4" t="s">
        <v>2693</v>
      </c>
      <c r="N145" s="4"/>
      <c r="O145" s="4"/>
    </row>
    <row r="146">
      <c r="A146" s="4" t="s">
        <v>1737</v>
      </c>
      <c r="B146" s="144">
        <v>44537.0</v>
      </c>
      <c r="C146" s="115">
        <v>0.318587962962963</v>
      </c>
      <c r="D146" s="4"/>
      <c r="E146" s="4"/>
      <c r="F146" s="4"/>
      <c r="G146" s="4" t="s">
        <v>2013</v>
      </c>
      <c r="H146" s="4" t="s">
        <v>622</v>
      </c>
      <c r="I146" s="144">
        <v>44537.0</v>
      </c>
      <c r="J146" s="115">
        <v>0.5118287037037037</v>
      </c>
      <c r="K146" s="13">
        <v>1.0</v>
      </c>
      <c r="L146" s="8" t="b">
        <v>1</v>
      </c>
      <c r="M146" s="4" t="s">
        <v>2693</v>
      </c>
      <c r="N146" s="4"/>
      <c r="O146" s="4"/>
    </row>
    <row r="147">
      <c r="A147" s="4" t="s">
        <v>1735</v>
      </c>
      <c r="B147" s="144">
        <v>44537.0</v>
      </c>
      <c r="C147" s="115">
        <v>0.316712962962963</v>
      </c>
      <c r="D147" s="4"/>
      <c r="E147" s="4"/>
      <c r="F147" s="4"/>
      <c r="G147" s="4" t="s">
        <v>2013</v>
      </c>
      <c r="H147" s="4" t="s">
        <v>622</v>
      </c>
      <c r="I147" s="144">
        <v>44537.0</v>
      </c>
      <c r="J147" s="115">
        <v>0.5118287037037037</v>
      </c>
      <c r="K147" s="13">
        <v>0.0</v>
      </c>
      <c r="L147" s="8" t="b">
        <v>1</v>
      </c>
      <c r="M147" s="4" t="s">
        <v>2693</v>
      </c>
      <c r="N147" s="4"/>
      <c r="O147" s="4"/>
    </row>
    <row r="148">
      <c r="A148" s="4" t="s">
        <v>1733</v>
      </c>
      <c r="B148" s="144">
        <v>44537.0</v>
      </c>
      <c r="C148" s="115">
        <v>0.3163078703703704</v>
      </c>
      <c r="D148" s="4"/>
      <c r="E148" s="4"/>
      <c r="F148" s="4"/>
      <c r="G148" s="4" t="s">
        <v>2013</v>
      </c>
      <c r="H148" s="4" t="s">
        <v>622</v>
      </c>
      <c r="I148" s="144">
        <v>44537.0</v>
      </c>
      <c r="J148" s="115">
        <v>0.5118287037037037</v>
      </c>
      <c r="K148" s="13">
        <v>1.0</v>
      </c>
      <c r="L148" s="8" t="b">
        <v>1</v>
      </c>
      <c r="M148" s="4" t="s">
        <v>2693</v>
      </c>
      <c r="N148" s="4"/>
      <c r="O148" s="4"/>
    </row>
    <row r="149">
      <c r="A149" s="4" t="s">
        <v>1731</v>
      </c>
      <c r="B149" s="144">
        <v>44537.0</v>
      </c>
      <c r="C149" s="115">
        <v>0.31494212962962964</v>
      </c>
      <c r="D149" s="4"/>
      <c r="E149" s="4"/>
      <c r="F149" s="4"/>
      <c r="G149" s="4" t="s">
        <v>2013</v>
      </c>
      <c r="H149" s="4" t="s">
        <v>622</v>
      </c>
      <c r="I149" s="144">
        <v>44537.0</v>
      </c>
      <c r="J149" s="115">
        <v>0.5118287037037037</v>
      </c>
      <c r="K149" s="13">
        <v>0.0</v>
      </c>
      <c r="L149" s="8" t="b">
        <v>1</v>
      </c>
      <c r="M149" s="4" t="s">
        <v>2693</v>
      </c>
      <c r="N149" s="4"/>
      <c r="O149" s="4"/>
    </row>
    <row r="150">
      <c r="A150" s="4" t="s">
        <v>1729</v>
      </c>
      <c r="B150" s="144">
        <v>44537.0</v>
      </c>
      <c r="C150" s="115">
        <v>0.31451388888888887</v>
      </c>
      <c r="D150" s="4"/>
      <c r="E150" s="4"/>
      <c r="F150" s="4"/>
      <c r="G150" s="4" t="s">
        <v>2013</v>
      </c>
      <c r="H150" s="4" t="s">
        <v>622</v>
      </c>
      <c r="I150" s="144">
        <v>44537.0</v>
      </c>
      <c r="J150" s="115">
        <v>0.5118287037037037</v>
      </c>
      <c r="K150" s="13">
        <v>1.0</v>
      </c>
      <c r="L150" s="8" t="b">
        <v>1</v>
      </c>
      <c r="M150" s="4" t="s">
        <v>2693</v>
      </c>
      <c r="N150" s="4"/>
      <c r="O150" s="4"/>
    </row>
    <row r="151">
      <c r="A151" s="4" t="s">
        <v>1727</v>
      </c>
      <c r="B151" s="144">
        <v>44537.0</v>
      </c>
      <c r="C151" s="115">
        <v>0.3130324074074074</v>
      </c>
      <c r="D151" s="4"/>
      <c r="E151" s="4"/>
      <c r="F151" s="4"/>
      <c r="G151" s="4" t="s">
        <v>2013</v>
      </c>
      <c r="H151" s="4" t="s">
        <v>622</v>
      </c>
      <c r="I151" s="144">
        <v>44537.0</v>
      </c>
      <c r="J151" s="115">
        <v>0.5118287037037037</v>
      </c>
      <c r="K151" s="13">
        <v>0.0</v>
      </c>
      <c r="L151" s="8" t="b">
        <v>1</v>
      </c>
      <c r="M151" s="4" t="s">
        <v>2693</v>
      </c>
      <c r="N151" s="4"/>
      <c r="O151" s="4"/>
    </row>
    <row r="152">
      <c r="A152" s="4" t="s">
        <v>1725</v>
      </c>
      <c r="B152" s="144">
        <v>44537.0</v>
      </c>
      <c r="C152" s="115">
        <v>0.3119675925925926</v>
      </c>
      <c r="D152" s="4"/>
      <c r="E152" s="4"/>
      <c r="F152" s="4"/>
      <c r="G152" s="4" t="s">
        <v>2013</v>
      </c>
      <c r="H152" s="4" t="s">
        <v>622</v>
      </c>
      <c r="I152" s="144">
        <v>44537.0</v>
      </c>
      <c r="J152" s="115">
        <v>0.5118287037037037</v>
      </c>
      <c r="K152" s="13">
        <v>0.0</v>
      </c>
      <c r="L152" s="8" t="b">
        <v>1</v>
      </c>
      <c r="M152" s="4" t="s">
        <v>2693</v>
      </c>
      <c r="N152" s="4"/>
      <c r="O152" s="4"/>
    </row>
    <row r="153">
      <c r="A153" s="4" t="s">
        <v>1723</v>
      </c>
      <c r="B153" s="144">
        <v>44537.0</v>
      </c>
      <c r="C153" s="115">
        <v>0.31166666666666665</v>
      </c>
      <c r="D153" s="4"/>
      <c r="E153" s="4"/>
      <c r="F153" s="4"/>
      <c r="G153" s="4" t="s">
        <v>2013</v>
      </c>
      <c r="H153" s="4" t="s">
        <v>622</v>
      </c>
      <c r="I153" s="144">
        <v>44537.0</v>
      </c>
      <c r="J153" s="115">
        <v>0.5118287037037037</v>
      </c>
      <c r="K153" s="13">
        <v>1.0</v>
      </c>
      <c r="L153" s="8" t="b">
        <v>1</v>
      </c>
      <c r="M153" s="4" t="s">
        <v>2693</v>
      </c>
      <c r="N153" s="4"/>
      <c r="O153" s="4"/>
    </row>
    <row r="154">
      <c r="A154" s="4" t="s">
        <v>1721</v>
      </c>
      <c r="B154" s="144">
        <v>44537.0</v>
      </c>
      <c r="C154" s="115">
        <v>0.31122685185185184</v>
      </c>
      <c r="D154" s="4"/>
      <c r="E154" s="4"/>
      <c r="F154" s="4"/>
      <c r="G154" s="4" t="s">
        <v>2013</v>
      </c>
      <c r="H154" s="4" t="s">
        <v>622</v>
      </c>
      <c r="I154" s="144">
        <v>44537.0</v>
      </c>
      <c r="J154" s="115">
        <v>0.5118287037037037</v>
      </c>
      <c r="K154" s="13">
        <v>0.0</v>
      </c>
      <c r="L154" s="8" t="b">
        <v>1</v>
      </c>
      <c r="M154" s="4" t="s">
        <v>2693</v>
      </c>
      <c r="N154" s="4"/>
      <c r="O154" s="4"/>
    </row>
    <row r="155">
      <c r="A155" s="4" t="s">
        <v>1719</v>
      </c>
      <c r="B155" s="144">
        <v>44537.0</v>
      </c>
      <c r="C155" s="115">
        <v>0.2839699074074074</v>
      </c>
      <c r="D155" s="4"/>
      <c r="E155" s="4"/>
      <c r="F155" s="4"/>
      <c r="G155" s="4" t="s">
        <v>2013</v>
      </c>
      <c r="H155" s="4" t="s">
        <v>622</v>
      </c>
      <c r="I155" s="144">
        <v>44537.0</v>
      </c>
      <c r="J155" s="115">
        <v>0.5118287037037037</v>
      </c>
      <c r="K155" s="13">
        <v>0.0</v>
      </c>
      <c r="L155" s="8" t="b">
        <v>1</v>
      </c>
      <c r="M155" s="4" t="s">
        <v>2693</v>
      </c>
      <c r="N155" s="4"/>
      <c r="O155" s="4"/>
    </row>
    <row r="156">
      <c r="A156" s="4" t="s">
        <v>1717</v>
      </c>
      <c r="B156" s="144">
        <v>44537.0</v>
      </c>
      <c r="C156" s="115">
        <v>0.24601851851851853</v>
      </c>
      <c r="D156" s="4"/>
      <c r="E156" s="4"/>
      <c r="F156" s="4"/>
      <c r="G156" s="4" t="s">
        <v>2013</v>
      </c>
      <c r="H156" s="4" t="s">
        <v>622</v>
      </c>
      <c r="I156" s="144">
        <v>44537.0</v>
      </c>
      <c r="J156" s="115">
        <v>0.5118287037037037</v>
      </c>
      <c r="K156" s="13">
        <v>0.0</v>
      </c>
      <c r="L156" s="8" t="b">
        <v>1</v>
      </c>
      <c r="M156" s="4" t="s">
        <v>2693</v>
      </c>
      <c r="N156" s="4"/>
      <c r="O156" s="4"/>
    </row>
    <row r="157">
      <c r="A157" s="4" t="s">
        <v>1715</v>
      </c>
      <c r="B157" s="144">
        <v>44537.0</v>
      </c>
      <c r="C157" s="115">
        <v>0.24513888888888888</v>
      </c>
      <c r="D157" s="4"/>
      <c r="E157" s="4"/>
      <c r="F157" s="4"/>
      <c r="G157" s="4" t="s">
        <v>2013</v>
      </c>
      <c r="H157" s="4" t="s">
        <v>622</v>
      </c>
      <c r="I157" s="144">
        <v>44537.0</v>
      </c>
      <c r="J157" s="115">
        <v>0.5118287037037037</v>
      </c>
      <c r="K157" s="13">
        <v>1.0</v>
      </c>
      <c r="L157" s="8" t="b">
        <v>1</v>
      </c>
      <c r="M157" s="4" t="s">
        <v>2693</v>
      </c>
      <c r="N157" s="4"/>
      <c r="O157" s="4"/>
    </row>
    <row r="158">
      <c r="A158" s="4" t="s">
        <v>1713</v>
      </c>
      <c r="B158" s="144">
        <v>44537.0</v>
      </c>
      <c r="C158" s="115">
        <v>0.24475694444444446</v>
      </c>
      <c r="D158" s="4"/>
      <c r="E158" s="4"/>
      <c r="F158" s="4"/>
      <c r="G158" s="4" t="s">
        <v>2013</v>
      </c>
      <c r="H158" s="4" t="s">
        <v>622</v>
      </c>
      <c r="I158" s="144">
        <v>44537.0</v>
      </c>
      <c r="J158" s="115">
        <v>0.5118287037037037</v>
      </c>
      <c r="K158" s="13">
        <v>1.0</v>
      </c>
      <c r="L158" s="8" t="b">
        <v>1</v>
      </c>
      <c r="M158" s="4" t="s">
        <v>2693</v>
      </c>
      <c r="N158" s="4"/>
      <c r="O158" s="4"/>
    </row>
    <row r="159">
      <c r="A159" s="4" t="s">
        <v>1711</v>
      </c>
      <c r="B159" s="144">
        <v>44537.0</v>
      </c>
      <c r="C159" s="115">
        <v>0.2417476851851852</v>
      </c>
      <c r="D159" s="4"/>
      <c r="E159" s="4"/>
      <c r="F159" s="4"/>
      <c r="G159" s="4" t="s">
        <v>2013</v>
      </c>
      <c r="H159" s="4" t="s">
        <v>622</v>
      </c>
      <c r="I159" s="144">
        <v>44537.0</v>
      </c>
      <c r="J159" s="115">
        <v>0.5118287037037037</v>
      </c>
      <c r="K159" s="13">
        <v>1.0</v>
      </c>
      <c r="L159" s="8" t="b">
        <v>1</v>
      </c>
      <c r="M159" s="4" t="s">
        <v>2693</v>
      </c>
      <c r="N159" s="4"/>
      <c r="O159" s="4"/>
    </row>
    <row r="160">
      <c r="A160" s="4" t="s">
        <v>1709</v>
      </c>
      <c r="B160" s="144">
        <v>44537.0</v>
      </c>
      <c r="C160" s="115">
        <v>0.20168981481481482</v>
      </c>
      <c r="D160" s="4"/>
      <c r="E160" s="4"/>
      <c r="F160" s="4"/>
      <c r="G160" s="4" t="s">
        <v>2013</v>
      </c>
      <c r="H160" s="4" t="s">
        <v>622</v>
      </c>
      <c r="I160" s="144">
        <v>44537.0</v>
      </c>
      <c r="J160" s="115">
        <v>0.5118171296296297</v>
      </c>
      <c r="K160" s="13">
        <v>1.0</v>
      </c>
      <c r="L160" s="8" t="b">
        <v>1</v>
      </c>
      <c r="M160" s="4" t="s">
        <v>2693</v>
      </c>
      <c r="N160" s="4"/>
      <c r="O160" s="4"/>
    </row>
    <row r="161">
      <c r="A161" s="4" t="s">
        <v>1706</v>
      </c>
      <c r="B161" s="144">
        <v>44536.0</v>
      </c>
      <c r="C161" s="115">
        <v>0.37659722222222225</v>
      </c>
      <c r="D161" s="4"/>
      <c r="E161" s="4"/>
      <c r="F161" s="4"/>
      <c r="G161" s="4" t="s">
        <v>2013</v>
      </c>
      <c r="H161" s="4" t="s">
        <v>622</v>
      </c>
      <c r="I161" s="144">
        <v>44536.0</v>
      </c>
      <c r="J161" s="115">
        <v>0.5064699074074074</v>
      </c>
      <c r="K161" s="13">
        <v>0.0</v>
      </c>
      <c r="L161" s="8" t="b">
        <v>1</v>
      </c>
      <c r="M161" s="4" t="s">
        <v>2694</v>
      </c>
      <c r="N161" s="4"/>
      <c r="O161" s="4"/>
    </row>
    <row r="162">
      <c r="A162" s="4" t="s">
        <v>1704</v>
      </c>
      <c r="B162" s="144">
        <v>44536.0</v>
      </c>
      <c r="C162" s="115">
        <v>0.3456712962962963</v>
      </c>
      <c r="D162" s="4"/>
      <c r="E162" s="4"/>
      <c r="F162" s="4"/>
      <c r="G162" s="4" t="s">
        <v>2013</v>
      </c>
      <c r="H162" s="4" t="s">
        <v>622</v>
      </c>
      <c r="I162" s="144">
        <v>44536.0</v>
      </c>
      <c r="J162" s="115">
        <v>0.5064699074074074</v>
      </c>
      <c r="K162" s="13">
        <v>1.0</v>
      </c>
      <c r="L162" s="8" t="b">
        <v>1</v>
      </c>
      <c r="M162" s="4" t="s">
        <v>2694</v>
      </c>
      <c r="N162" s="4"/>
      <c r="O162" s="4"/>
    </row>
    <row r="163">
      <c r="A163" s="4" t="s">
        <v>1702</v>
      </c>
      <c r="B163" s="144">
        <v>44536.0</v>
      </c>
      <c r="C163" s="115">
        <v>0.345474537037037</v>
      </c>
      <c r="D163" s="4"/>
      <c r="E163" s="4"/>
      <c r="F163" s="4"/>
      <c r="G163" s="4" t="s">
        <v>2009</v>
      </c>
      <c r="H163" s="4" t="s">
        <v>271</v>
      </c>
      <c r="I163" s="144">
        <v>44868.0</v>
      </c>
      <c r="J163" s="115">
        <v>0.5355208333333333</v>
      </c>
      <c r="K163" s="13">
        <v>0.0</v>
      </c>
      <c r="L163" s="4"/>
      <c r="M163" s="4"/>
      <c r="N163" s="4"/>
      <c r="O163" s="4"/>
    </row>
    <row r="164">
      <c r="A164" s="4" t="s">
        <v>1702</v>
      </c>
      <c r="B164" s="144">
        <v>44536.0</v>
      </c>
      <c r="C164" s="115">
        <v>0.3443981481481482</v>
      </c>
      <c r="D164" s="4"/>
      <c r="E164" s="4"/>
      <c r="F164" s="4"/>
      <c r="G164" s="4" t="s">
        <v>2013</v>
      </c>
      <c r="H164" s="4" t="s">
        <v>622</v>
      </c>
      <c r="I164" s="144">
        <v>44536.0</v>
      </c>
      <c r="J164" s="115">
        <v>0.5064699074074074</v>
      </c>
      <c r="K164" s="13">
        <v>1.0</v>
      </c>
      <c r="L164" s="8" t="b">
        <v>1</v>
      </c>
      <c r="M164" s="4" t="s">
        <v>2694</v>
      </c>
      <c r="N164" s="4"/>
      <c r="O164" s="4"/>
    </row>
    <row r="165">
      <c r="A165" s="4" t="s">
        <v>1700</v>
      </c>
      <c r="B165" s="144">
        <v>44536.0</v>
      </c>
      <c r="C165" s="115">
        <v>0.3421064814814815</v>
      </c>
      <c r="D165" s="4"/>
      <c r="E165" s="4"/>
      <c r="F165" s="4"/>
      <c r="G165" s="4" t="s">
        <v>2013</v>
      </c>
      <c r="H165" s="4" t="s">
        <v>622</v>
      </c>
      <c r="I165" s="144">
        <v>44536.0</v>
      </c>
      <c r="J165" s="115">
        <v>0.5064699074074074</v>
      </c>
      <c r="K165" s="13">
        <v>1.0</v>
      </c>
      <c r="L165" s="8" t="b">
        <v>1</v>
      </c>
      <c r="M165" s="4" t="s">
        <v>2694</v>
      </c>
      <c r="N165" s="4"/>
      <c r="O165" s="4"/>
    </row>
    <row r="166">
      <c r="A166" s="4" t="s">
        <v>1698</v>
      </c>
      <c r="B166" s="144">
        <v>44536.0</v>
      </c>
      <c r="C166" s="115">
        <v>0.34055555555555556</v>
      </c>
      <c r="D166" s="4"/>
      <c r="E166" s="4"/>
      <c r="F166" s="4"/>
      <c r="G166" s="4" t="s">
        <v>2013</v>
      </c>
      <c r="H166" s="4" t="s">
        <v>622</v>
      </c>
      <c r="I166" s="144">
        <v>44536.0</v>
      </c>
      <c r="J166" s="115">
        <v>0.5064699074074074</v>
      </c>
      <c r="K166" s="13">
        <v>1.0</v>
      </c>
      <c r="L166" s="8" t="b">
        <v>1</v>
      </c>
      <c r="M166" s="4" t="s">
        <v>2694</v>
      </c>
      <c r="N166" s="4"/>
      <c r="O166" s="4"/>
    </row>
    <row r="167">
      <c r="A167" s="4" t="s">
        <v>1696</v>
      </c>
      <c r="B167" s="144">
        <v>44536.0</v>
      </c>
      <c r="C167" s="115">
        <v>0.3373726851851852</v>
      </c>
      <c r="D167" s="4"/>
      <c r="E167" s="4"/>
      <c r="F167" s="4"/>
      <c r="G167" s="4" t="s">
        <v>2013</v>
      </c>
      <c r="H167" s="4" t="s">
        <v>622</v>
      </c>
      <c r="I167" s="144">
        <v>44536.0</v>
      </c>
      <c r="J167" s="115">
        <v>0.5064699074074074</v>
      </c>
      <c r="K167" s="13">
        <v>0.0</v>
      </c>
      <c r="L167" s="8" t="b">
        <v>1</v>
      </c>
      <c r="M167" s="4" t="s">
        <v>2694</v>
      </c>
      <c r="N167" s="4"/>
      <c r="O167" s="4"/>
    </row>
    <row r="168">
      <c r="A168" s="4" t="s">
        <v>1694</v>
      </c>
      <c r="B168" s="144">
        <v>44536.0</v>
      </c>
      <c r="C168" s="115">
        <v>0.3331134259259259</v>
      </c>
      <c r="D168" s="4"/>
      <c r="E168" s="4"/>
      <c r="F168" s="4"/>
      <c r="G168" s="4" t="s">
        <v>2013</v>
      </c>
      <c r="H168" s="4" t="s">
        <v>622</v>
      </c>
      <c r="I168" s="144">
        <v>44536.0</v>
      </c>
      <c r="J168" s="115">
        <v>0.5064699074074074</v>
      </c>
      <c r="K168" s="13">
        <v>0.0</v>
      </c>
      <c r="L168" s="8" t="b">
        <v>1</v>
      </c>
      <c r="M168" s="4" t="s">
        <v>2694</v>
      </c>
      <c r="N168" s="4"/>
      <c r="O168" s="4"/>
    </row>
    <row r="169">
      <c r="A169" s="4" t="s">
        <v>1692</v>
      </c>
      <c r="B169" s="144">
        <v>44536.0</v>
      </c>
      <c r="C169" s="115">
        <v>0.33174768518518516</v>
      </c>
      <c r="D169" s="4"/>
      <c r="E169" s="4"/>
      <c r="F169" s="4"/>
      <c r="G169" s="4" t="s">
        <v>2013</v>
      </c>
      <c r="H169" s="4" t="s">
        <v>622</v>
      </c>
      <c r="I169" s="144">
        <v>44536.0</v>
      </c>
      <c r="J169" s="115">
        <v>0.5064699074074074</v>
      </c>
      <c r="K169" s="13">
        <v>0.0</v>
      </c>
      <c r="L169" s="8" t="b">
        <v>1</v>
      </c>
      <c r="M169" s="4" t="s">
        <v>2694</v>
      </c>
      <c r="N169" s="4"/>
      <c r="O169" s="4"/>
    </row>
    <row r="170">
      <c r="A170" s="4" t="s">
        <v>1690</v>
      </c>
      <c r="B170" s="144">
        <v>44536.0</v>
      </c>
      <c r="C170" s="115">
        <v>0.3315625</v>
      </c>
      <c r="D170" s="4"/>
      <c r="E170" s="4"/>
      <c r="F170" s="4"/>
      <c r="G170" s="4" t="s">
        <v>2013</v>
      </c>
      <c r="H170" s="4" t="s">
        <v>622</v>
      </c>
      <c r="I170" s="144">
        <v>44536.0</v>
      </c>
      <c r="J170" s="115">
        <v>0.5064699074074074</v>
      </c>
      <c r="K170" s="13">
        <v>1.0</v>
      </c>
      <c r="L170" s="8" t="b">
        <v>1</v>
      </c>
      <c r="M170" s="4" t="s">
        <v>2694</v>
      </c>
      <c r="N170" s="4"/>
      <c r="O170" s="4"/>
    </row>
    <row r="171">
      <c r="A171" s="4" t="s">
        <v>1688</v>
      </c>
      <c r="B171" s="144">
        <v>44536.0</v>
      </c>
      <c r="C171" s="115">
        <v>0.33121527777777776</v>
      </c>
      <c r="D171" s="4"/>
      <c r="E171" s="4"/>
      <c r="F171" s="4"/>
      <c r="G171" s="4" t="s">
        <v>2013</v>
      </c>
      <c r="H171" s="4" t="s">
        <v>622</v>
      </c>
      <c r="I171" s="144">
        <v>44536.0</v>
      </c>
      <c r="J171" s="115">
        <v>0.5064699074074074</v>
      </c>
      <c r="K171" s="13">
        <v>1.0</v>
      </c>
      <c r="L171" s="8" t="b">
        <v>1</v>
      </c>
      <c r="M171" s="4" t="s">
        <v>2694</v>
      </c>
      <c r="N171" s="4"/>
      <c r="O171" s="4"/>
    </row>
    <row r="172">
      <c r="A172" s="4" t="s">
        <v>1685</v>
      </c>
      <c r="B172" s="144">
        <v>44536.0</v>
      </c>
      <c r="C172" s="115">
        <v>0.33012731481481483</v>
      </c>
      <c r="D172" s="4"/>
      <c r="E172" s="4"/>
      <c r="F172" s="4"/>
      <c r="G172" s="4" t="s">
        <v>2013</v>
      </c>
      <c r="H172" s="4" t="s">
        <v>622</v>
      </c>
      <c r="I172" s="144">
        <v>44536.0</v>
      </c>
      <c r="J172" s="115">
        <v>0.5064699074074074</v>
      </c>
      <c r="K172" s="13">
        <v>0.0</v>
      </c>
      <c r="L172" s="8" t="b">
        <v>1</v>
      </c>
      <c r="M172" s="4" t="s">
        <v>2694</v>
      </c>
      <c r="N172" s="4"/>
      <c r="O172" s="4"/>
    </row>
    <row r="173">
      <c r="A173" s="4" t="s">
        <v>1683</v>
      </c>
      <c r="B173" s="144">
        <v>44536.0</v>
      </c>
      <c r="C173" s="115">
        <v>0.3297800925925926</v>
      </c>
      <c r="D173" s="4"/>
      <c r="E173" s="4"/>
      <c r="F173" s="4"/>
      <c r="G173" s="4" t="s">
        <v>2013</v>
      </c>
      <c r="H173" s="4" t="s">
        <v>622</v>
      </c>
      <c r="I173" s="144">
        <v>44536.0</v>
      </c>
      <c r="J173" s="115">
        <v>0.5064699074074074</v>
      </c>
      <c r="K173" s="13">
        <v>0.0</v>
      </c>
      <c r="L173" s="8" t="b">
        <v>1</v>
      </c>
      <c r="M173" s="4" t="s">
        <v>2694</v>
      </c>
      <c r="N173" s="4"/>
      <c r="O173" s="4"/>
    </row>
    <row r="174">
      <c r="A174" s="4" t="s">
        <v>1681</v>
      </c>
      <c r="B174" s="144">
        <v>44536.0</v>
      </c>
      <c r="C174" s="115">
        <v>0.3293055555555556</v>
      </c>
      <c r="D174" s="4"/>
      <c r="E174" s="4"/>
      <c r="F174" s="4"/>
      <c r="G174" s="4" t="s">
        <v>2013</v>
      </c>
      <c r="H174" s="4" t="s">
        <v>622</v>
      </c>
      <c r="I174" s="144">
        <v>44536.0</v>
      </c>
      <c r="J174" s="115">
        <v>0.5064699074074074</v>
      </c>
      <c r="K174" s="13">
        <v>0.0</v>
      </c>
      <c r="L174" s="8" t="b">
        <v>1</v>
      </c>
      <c r="M174" s="4" t="s">
        <v>2694</v>
      </c>
      <c r="N174" s="4"/>
      <c r="O174" s="4"/>
    </row>
    <row r="175">
      <c r="A175" s="4" t="s">
        <v>1679</v>
      </c>
      <c r="B175" s="144">
        <v>44536.0</v>
      </c>
      <c r="C175" s="115">
        <v>0.3284375</v>
      </c>
      <c r="D175" s="4"/>
      <c r="E175" s="4"/>
      <c r="F175" s="4"/>
      <c r="G175" s="4" t="s">
        <v>2013</v>
      </c>
      <c r="H175" s="4" t="s">
        <v>622</v>
      </c>
      <c r="I175" s="144">
        <v>44536.0</v>
      </c>
      <c r="J175" s="115">
        <v>0.5064699074074074</v>
      </c>
      <c r="K175" s="13">
        <v>1.0</v>
      </c>
      <c r="L175" s="8" t="b">
        <v>1</v>
      </c>
      <c r="M175" s="4" t="s">
        <v>2694</v>
      </c>
      <c r="N175" s="4"/>
      <c r="O175" s="4"/>
    </row>
    <row r="176">
      <c r="A176" s="4" t="s">
        <v>1677</v>
      </c>
      <c r="B176" s="144">
        <v>44536.0</v>
      </c>
      <c r="C176" s="115">
        <v>0.3269097222222222</v>
      </c>
      <c r="D176" s="4"/>
      <c r="E176" s="4"/>
      <c r="F176" s="4"/>
      <c r="G176" s="4" t="s">
        <v>2013</v>
      </c>
      <c r="H176" s="4" t="s">
        <v>622</v>
      </c>
      <c r="I176" s="144">
        <v>44536.0</v>
      </c>
      <c r="J176" s="115">
        <v>0.5064699074074074</v>
      </c>
      <c r="K176" s="13">
        <v>0.0</v>
      </c>
      <c r="L176" s="8" t="b">
        <v>1</v>
      </c>
      <c r="M176" s="4" t="s">
        <v>2694</v>
      </c>
      <c r="N176" s="4"/>
      <c r="O176" s="4"/>
    </row>
    <row r="177">
      <c r="A177" s="4" t="s">
        <v>1675</v>
      </c>
      <c r="B177" s="144">
        <v>44536.0</v>
      </c>
      <c r="C177" s="115">
        <v>0.32614583333333336</v>
      </c>
      <c r="D177" s="4"/>
      <c r="E177" s="4"/>
      <c r="F177" s="4"/>
      <c r="G177" s="4" t="s">
        <v>2013</v>
      </c>
      <c r="H177" s="4" t="s">
        <v>622</v>
      </c>
      <c r="I177" s="144">
        <v>44536.0</v>
      </c>
      <c r="J177" s="115">
        <v>0.5064699074074074</v>
      </c>
      <c r="K177" s="13">
        <v>0.0</v>
      </c>
      <c r="L177" s="8" t="b">
        <v>1</v>
      </c>
      <c r="M177" s="4" t="s">
        <v>2694</v>
      </c>
      <c r="N177" s="4"/>
      <c r="O177" s="4"/>
    </row>
    <row r="178">
      <c r="A178" s="4" t="s">
        <v>1673</v>
      </c>
      <c r="B178" s="144">
        <v>44536.0</v>
      </c>
      <c r="C178" s="115">
        <v>0.3258564814814815</v>
      </c>
      <c r="D178" s="4"/>
      <c r="E178" s="4"/>
      <c r="F178" s="4"/>
      <c r="G178" s="4" t="s">
        <v>2013</v>
      </c>
      <c r="H178" s="4" t="s">
        <v>622</v>
      </c>
      <c r="I178" s="144">
        <v>44536.0</v>
      </c>
      <c r="J178" s="115">
        <v>0.5064699074074074</v>
      </c>
      <c r="K178" s="13">
        <v>1.0</v>
      </c>
      <c r="L178" s="8" t="b">
        <v>1</v>
      </c>
      <c r="M178" s="4" t="s">
        <v>2694</v>
      </c>
      <c r="N178" s="4"/>
      <c r="O178" s="4"/>
    </row>
    <row r="179">
      <c r="A179" s="4" t="s">
        <v>1671</v>
      </c>
      <c r="B179" s="144">
        <v>44536.0</v>
      </c>
      <c r="C179" s="115">
        <v>0.325625</v>
      </c>
      <c r="D179" s="4"/>
      <c r="E179" s="4"/>
      <c r="F179" s="4"/>
      <c r="G179" s="4" t="s">
        <v>2013</v>
      </c>
      <c r="H179" s="4" t="s">
        <v>622</v>
      </c>
      <c r="I179" s="144">
        <v>44536.0</v>
      </c>
      <c r="J179" s="115">
        <v>0.5064699074074074</v>
      </c>
      <c r="K179" s="13">
        <v>0.0</v>
      </c>
      <c r="L179" s="8" t="b">
        <v>1</v>
      </c>
      <c r="M179" s="4" t="s">
        <v>2694</v>
      </c>
      <c r="N179" s="4"/>
      <c r="O179" s="4"/>
    </row>
    <row r="180">
      <c r="A180" s="4" t="s">
        <v>1669</v>
      </c>
      <c r="B180" s="144">
        <v>44536.0</v>
      </c>
      <c r="C180" s="115">
        <v>0.26599537037037035</v>
      </c>
      <c r="D180" s="4"/>
      <c r="E180" s="4"/>
      <c r="F180" s="4"/>
      <c r="G180" s="4" t="s">
        <v>2013</v>
      </c>
      <c r="H180" s="4" t="s">
        <v>622</v>
      </c>
      <c r="I180" s="144">
        <v>44536.0</v>
      </c>
      <c r="J180" s="115">
        <v>0.5064699074074074</v>
      </c>
      <c r="K180" s="13">
        <v>1.0</v>
      </c>
      <c r="L180" s="8" t="b">
        <v>1</v>
      </c>
      <c r="M180" s="4" t="s">
        <v>2694</v>
      </c>
      <c r="N180" s="4"/>
      <c r="O180" s="4"/>
    </row>
    <row r="181">
      <c r="A181" s="4" t="s">
        <v>1667</v>
      </c>
      <c r="B181" s="144">
        <v>44536.0</v>
      </c>
      <c r="C181" s="115">
        <v>0.2656597222222222</v>
      </c>
      <c r="D181" s="4"/>
      <c r="E181" s="4"/>
      <c r="F181" s="4"/>
      <c r="G181" s="4" t="s">
        <v>2013</v>
      </c>
      <c r="H181" s="4" t="s">
        <v>622</v>
      </c>
      <c r="I181" s="144">
        <v>44536.0</v>
      </c>
      <c r="J181" s="115">
        <v>0.5064699074074074</v>
      </c>
      <c r="K181" s="13">
        <v>1.0</v>
      </c>
      <c r="L181" s="8" t="b">
        <v>1</v>
      </c>
      <c r="M181" s="4" t="s">
        <v>2694</v>
      </c>
      <c r="N181" s="4"/>
      <c r="O181" s="4"/>
    </row>
    <row r="182">
      <c r="A182" s="4" t="s">
        <v>1665</v>
      </c>
      <c r="B182" s="144">
        <v>44536.0</v>
      </c>
      <c r="C182" s="115">
        <v>0.25917824074074075</v>
      </c>
      <c r="D182" s="4"/>
      <c r="E182" s="4"/>
      <c r="F182" s="4"/>
      <c r="G182" s="4" t="s">
        <v>2013</v>
      </c>
      <c r="H182" s="4" t="s">
        <v>622</v>
      </c>
      <c r="I182" s="144">
        <v>44536.0</v>
      </c>
      <c r="J182" s="115">
        <v>0.5064699074074074</v>
      </c>
      <c r="K182" s="13">
        <v>0.0</v>
      </c>
      <c r="L182" s="8" t="b">
        <v>1</v>
      </c>
      <c r="M182" s="4" t="s">
        <v>2694</v>
      </c>
      <c r="N182" s="4"/>
      <c r="O182" s="4"/>
    </row>
    <row r="183">
      <c r="A183" s="4" t="s">
        <v>1663</v>
      </c>
      <c r="B183" s="144">
        <v>44536.0</v>
      </c>
      <c r="C183" s="115">
        <v>0.2560300925925926</v>
      </c>
      <c r="D183" s="4"/>
      <c r="E183" s="4"/>
      <c r="F183" s="4"/>
      <c r="G183" s="4" t="s">
        <v>2013</v>
      </c>
      <c r="H183" s="4" t="s">
        <v>622</v>
      </c>
      <c r="I183" s="144">
        <v>44536.0</v>
      </c>
      <c r="J183" s="115">
        <v>0.5064583333333333</v>
      </c>
      <c r="K183" s="13">
        <v>0.0</v>
      </c>
      <c r="L183" s="8" t="b">
        <v>1</v>
      </c>
      <c r="M183" s="4" t="s">
        <v>2694</v>
      </c>
      <c r="N183" s="4"/>
      <c r="O183" s="4"/>
    </row>
    <row r="184">
      <c r="A184" s="4" t="s">
        <v>1661</v>
      </c>
      <c r="B184" s="144">
        <v>44536.0</v>
      </c>
      <c r="C184" s="115">
        <v>0.2544328703703704</v>
      </c>
      <c r="D184" s="4"/>
      <c r="E184" s="4"/>
      <c r="F184" s="4"/>
      <c r="G184" s="4" t="s">
        <v>2013</v>
      </c>
      <c r="H184" s="4" t="s">
        <v>622</v>
      </c>
      <c r="I184" s="144">
        <v>44536.0</v>
      </c>
      <c r="J184" s="115">
        <v>0.5064583333333333</v>
      </c>
      <c r="K184" s="13">
        <v>0.0</v>
      </c>
      <c r="L184" s="8" t="b">
        <v>1</v>
      </c>
      <c r="M184" s="4" t="s">
        <v>2694</v>
      </c>
      <c r="N184" s="4"/>
      <c r="O184" s="4"/>
    </row>
    <row r="185">
      <c r="A185" s="4" t="s">
        <v>1659</v>
      </c>
      <c r="B185" s="144">
        <v>44536.0</v>
      </c>
      <c r="C185" s="115">
        <v>0.2541435185185185</v>
      </c>
      <c r="D185" s="4"/>
      <c r="E185" s="4"/>
      <c r="F185" s="4"/>
      <c r="G185" s="4" t="s">
        <v>2013</v>
      </c>
      <c r="H185" s="4" t="s">
        <v>622</v>
      </c>
      <c r="I185" s="144">
        <v>44536.0</v>
      </c>
      <c r="J185" s="115">
        <v>0.5064583333333333</v>
      </c>
      <c r="K185" s="13">
        <v>1.0</v>
      </c>
      <c r="L185" s="8" t="b">
        <v>1</v>
      </c>
      <c r="M185" s="4" t="s">
        <v>2694</v>
      </c>
      <c r="N185" s="4"/>
      <c r="O185" s="4"/>
    </row>
    <row r="186">
      <c r="A186" s="4" t="s">
        <v>1657</v>
      </c>
      <c r="B186" s="144">
        <v>44536.0</v>
      </c>
      <c r="C186" s="115">
        <v>0.2537962962962963</v>
      </c>
      <c r="D186" s="4"/>
      <c r="E186" s="4"/>
      <c r="F186" s="4"/>
      <c r="G186" s="4" t="s">
        <v>2013</v>
      </c>
      <c r="H186" s="4" t="s">
        <v>622</v>
      </c>
      <c r="I186" s="144">
        <v>44536.0</v>
      </c>
      <c r="J186" s="115">
        <v>0.5064583333333333</v>
      </c>
      <c r="K186" s="13">
        <v>1.0</v>
      </c>
      <c r="L186" s="8" t="b">
        <v>1</v>
      </c>
      <c r="M186" s="4" t="s">
        <v>2694</v>
      </c>
      <c r="N186" s="4"/>
      <c r="O186" s="4"/>
    </row>
    <row r="187">
      <c r="A187" s="4" t="s">
        <v>1655</v>
      </c>
      <c r="B187" s="144">
        <v>44536.0</v>
      </c>
      <c r="C187" s="115">
        <v>0.25275462962962963</v>
      </c>
      <c r="D187" s="4"/>
      <c r="E187" s="4"/>
      <c r="F187" s="4"/>
      <c r="G187" s="4" t="s">
        <v>2013</v>
      </c>
      <c r="H187" s="4" t="s">
        <v>622</v>
      </c>
      <c r="I187" s="144">
        <v>44536.0</v>
      </c>
      <c r="J187" s="115">
        <v>0.5064583333333333</v>
      </c>
      <c r="K187" s="13">
        <v>1.0</v>
      </c>
      <c r="L187" s="8" t="b">
        <v>1</v>
      </c>
      <c r="M187" s="4" t="s">
        <v>2694</v>
      </c>
      <c r="N187" s="4"/>
      <c r="O187" s="4"/>
    </row>
    <row r="188">
      <c r="A188" s="4" t="s">
        <v>1653</v>
      </c>
      <c r="B188" s="144">
        <v>44532.0</v>
      </c>
      <c r="C188" s="115">
        <v>0.2940740740740741</v>
      </c>
      <c r="D188" s="4"/>
      <c r="E188" s="4"/>
      <c r="F188" s="4"/>
      <c r="G188" s="4" t="s">
        <v>2013</v>
      </c>
      <c r="H188" s="4" t="s">
        <v>622</v>
      </c>
      <c r="I188" s="144">
        <v>44532.0</v>
      </c>
      <c r="J188" s="115">
        <v>0.45427083333333335</v>
      </c>
      <c r="K188" s="13">
        <v>1.0</v>
      </c>
      <c r="L188" s="8" t="b">
        <v>1</v>
      </c>
      <c r="M188" s="4" t="s">
        <v>2695</v>
      </c>
      <c r="N188" s="4"/>
      <c r="O188" s="4"/>
    </row>
    <row r="189">
      <c r="A189" s="4" t="s">
        <v>1651</v>
      </c>
      <c r="B189" s="144">
        <v>44532.0</v>
      </c>
      <c r="C189" s="115">
        <v>0.2937268518518519</v>
      </c>
      <c r="D189" s="4"/>
      <c r="E189" s="4"/>
      <c r="F189" s="4"/>
      <c r="G189" s="4" t="s">
        <v>2013</v>
      </c>
      <c r="H189" s="4" t="s">
        <v>622</v>
      </c>
      <c r="I189" s="144">
        <v>44532.0</v>
      </c>
      <c r="J189" s="115">
        <v>0.45427083333333335</v>
      </c>
      <c r="K189" s="13">
        <v>1.0</v>
      </c>
      <c r="L189" s="8" t="b">
        <v>1</v>
      </c>
      <c r="M189" s="4" t="s">
        <v>2695</v>
      </c>
      <c r="N189" s="4"/>
      <c r="O189" s="4"/>
    </row>
    <row r="190">
      <c r="A190" s="4" t="s">
        <v>1649</v>
      </c>
      <c r="B190" s="144">
        <v>44532.0</v>
      </c>
      <c r="C190" s="115">
        <v>0.28109953703703705</v>
      </c>
      <c r="D190" s="4"/>
      <c r="E190" s="4"/>
      <c r="F190" s="4"/>
      <c r="G190" s="4" t="s">
        <v>2013</v>
      </c>
      <c r="H190" s="4" t="s">
        <v>622</v>
      </c>
      <c r="I190" s="144">
        <v>44532.0</v>
      </c>
      <c r="J190" s="115">
        <v>0.45427083333333335</v>
      </c>
      <c r="K190" s="13">
        <v>0.0</v>
      </c>
      <c r="L190" s="8" t="b">
        <v>1</v>
      </c>
      <c r="M190" s="4" t="s">
        <v>2695</v>
      </c>
      <c r="N190" s="4"/>
      <c r="O190" s="4"/>
    </row>
    <row r="191">
      <c r="A191" s="4" t="s">
        <v>1647</v>
      </c>
      <c r="B191" s="144">
        <v>44532.0</v>
      </c>
      <c r="C191" s="115">
        <v>0.27770833333333333</v>
      </c>
      <c r="D191" s="4"/>
      <c r="E191" s="4"/>
      <c r="F191" s="4"/>
      <c r="G191" s="4" t="s">
        <v>2013</v>
      </c>
      <c r="H191" s="4" t="s">
        <v>622</v>
      </c>
      <c r="I191" s="144">
        <v>44532.0</v>
      </c>
      <c r="J191" s="115">
        <v>0.45427083333333335</v>
      </c>
      <c r="K191" s="13">
        <v>0.0</v>
      </c>
      <c r="L191" s="8" t="b">
        <v>1</v>
      </c>
      <c r="M191" s="4" t="s">
        <v>2695</v>
      </c>
      <c r="N191" s="4"/>
      <c r="O191" s="4"/>
    </row>
    <row r="192">
      <c r="A192" s="4" t="s">
        <v>1645</v>
      </c>
      <c r="B192" s="144">
        <v>44532.0</v>
      </c>
      <c r="C192" s="115">
        <v>0.2742824074074074</v>
      </c>
      <c r="D192" s="4"/>
      <c r="E192" s="4"/>
      <c r="F192" s="4"/>
      <c r="G192" s="4" t="s">
        <v>2013</v>
      </c>
      <c r="H192" s="4" t="s">
        <v>622</v>
      </c>
      <c r="I192" s="144">
        <v>44532.0</v>
      </c>
      <c r="J192" s="115">
        <v>0.45427083333333335</v>
      </c>
      <c r="K192" s="13">
        <v>1.0</v>
      </c>
      <c r="L192" s="8" t="b">
        <v>1</v>
      </c>
      <c r="M192" s="4" t="s">
        <v>2695</v>
      </c>
      <c r="N192" s="4"/>
      <c r="O192" s="4"/>
    </row>
    <row r="193">
      <c r="A193" s="4" t="s">
        <v>1643</v>
      </c>
      <c r="B193" s="144">
        <v>44532.0</v>
      </c>
      <c r="C193" s="115">
        <v>0.23194444444444445</v>
      </c>
      <c r="D193" s="4"/>
      <c r="E193" s="4"/>
      <c r="F193" s="4"/>
      <c r="G193" s="4" t="s">
        <v>2013</v>
      </c>
      <c r="H193" s="4" t="s">
        <v>622</v>
      </c>
      <c r="I193" s="144">
        <v>44532.0</v>
      </c>
      <c r="J193" s="115">
        <v>0.45427083333333335</v>
      </c>
      <c r="K193" s="13">
        <v>0.0</v>
      </c>
      <c r="L193" s="8" t="b">
        <v>1</v>
      </c>
      <c r="M193" s="4" t="s">
        <v>2695</v>
      </c>
      <c r="N193" s="4"/>
      <c r="O193" s="4"/>
    </row>
    <row r="194">
      <c r="A194" s="4" t="s">
        <v>1641</v>
      </c>
      <c r="B194" s="144">
        <v>44532.0</v>
      </c>
      <c r="C194" s="115">
        <v>0.22819444444444445</v>
      </c>
      <c r="D194" s="4"/>
      <c r="E194" s="4"/>
      <c r="F194" s="4"/>
      <c r="G194" s="4" t="s">
        <v>2013</v>
      </c>
      <c r="H194" s="4" t="s">
        <v>622</v>
      </c>
      <c r="I194" s="144">
        <v>44532.0</v>
      </c>
      <c r="J194" s="115">
        <v>0.45427083333333335</v>
      </c>
      <c r="K194" s="13">
        <v>0.0</v>
      </c>
      <c r="L194" s="8" t="b">
        <v>1</v>
      </c>
      <c r="M194" s="4" t="s">
        <v>2695</v>
      </c>
      <c r="N194" s="4"/>
      <c r="O194" s="4"/>
    </row>
    <row r="195">
      <c r="A195" s="4" t="s">
        <v>1639</v>
      </c>
      <c r="B195" s="144">
        <v>44531.0</v>
      </c>
      <c r="C195" s="115">
        <v>0.3410763888888889</v>
      </c>
      <c r="D195" s="4"/>
      <c r="E195" s="4"/>
      <c r="F195" s="4"/>
      <c r="G195" s="4" t="s">
        <v>2013</v>
      </c>
      <c r="H195" s="4" t="s">
        <v>622</v>
      </c>
      <c r="I195" s="144">
        <v>44531.0</v>
      </c>
      <c r="J195" s="115">
        <v>0.4507523148148148</v>
      </c>
      <c r="K195" s="13">
        <v>1.0</v>
      </c>
      <c r="L195" s="8" t="b">
        <v>1</v>
      </c>
      <c r="M195" s="4" t="s">
        <v>2696</v>
      </c>
      <c r="N195" s="4"/>
      <c r="O195" s="4"/>
    </row>
    <row r="196">
      <c r="A196" s="4" t="s">
        <v>1637</v>
      </c>
      <c r="B196" s="144">
        <v>44531.0</v>
      </c>
      <c r="C196" s="115">
        <v>0.33416666666666667</v>
      </c>
      <c r="D196" s="4"/>
      <c r="E196" s="4"/>
      <c r="F196" s="4"/>
      <c r="G196" s="4" t="s">
        <v>2013</v>
      </c>
      <c r="H196" s="4" t="s">
        <v>622</v>
      </c>
      <c r="I196" s="144">
        <v>44531.0</v>
      </c>
      <c r="J196" s="115">
        <v>0.4507523148148148</v>
      </c>
      <c r="K196" s="13">
        <v>1.0</v>
      </c>
      <c r="L196" s="8" t="b">
        <v>1</v>
      </c>
      <c r="M196" s="4" t="s">
        <v>2696</v>
      </c>
      <c r="N196" s="4"/>
      <c r="O196" s="4"/>
    </row>
    <row r="197">
      <c r="A197" s="4" t="s">
        <v>1637</v>
      </c>
      <c r="B197" s="144">
        <v>44531.0</v>
      </c>
      <c r="C197" s="115">
        <v>0.33391203703703703</v>
      </c>
      <c r="D197" s="4"/>
      <c r="E197" s="4"/>
      <c r="F197" s="4"/>
      <c r="G197" s="4" t="s">
        <v>2009</v>
      </c>
      <c r="H197" s="4" t="s">
        <v>271</v>
      </c>
      <c r="I197" s="144">
        <v>44868.0</v>
      </c>
      <c r="J197" s="115">
        <v>0.5355208333333333</v>
      </c>
      <c r="K197" s="13">
        <v>0.0</v>
      </c>
      <c r="L197" s="4"/>
      <c r="M197" s="4"/>
      <c r="N197" s="4"/>
      <c r="O197" s="4"/>
    </row>
    <row r="198">
      <c r="A198" s="4" t="s">
        <v>1635</v>
      </c>
      <c r="B198" s="144">
        <v>44531.0</v>
      </c>
      <c r="C198" s="115">
        <v>0.33</v>
      </c>
      <c r="D198" s="4"/>
      <c r="E198" s="4"/>
      <c r="F198" s="4"/>
      <c r="G198" s="4" t="s">
        <v>2013</v>
      </c>
      <c r="H198" s="4" t="s">
        <v>622</v>
      </c>
      <c r="I198" s="144">
        <v>44531.0</v>
      </c>
      <c r="J198" s="115">
        <v>0.4507523148148148</v>
      </c>
      <c r="K198" s="13">
        <v>1.0</v>
      </c>
      <c r="L198" s="8" t="b">
        <v>1</v>
      </c>
      <c r="M198" s="4" t="s">
        <v>2696</v>
      </c>
      <c r="N198" s="4"/>
      <c r="O198" s="4"/>
    </row>
    <row r="199">
      <c r="A199" s="4" t="s">
        <v>1633</v>
      </c>
      <c r="B199" s="144">
        <v>44531.0</v>
      </c>
      <c r="C199" s="115">
        <v>0.32586805555555554</v>
      </c>
      <c r="D199" s="4"/>
      <c r="E199" s="4"/>
      <c r="F199" s="4"/>
      <c r="G199" s="4" t="s">
        <v>2013</v>
      </c>
      <c r="H199" s="4" t="s">
        <v>622</v>
      </c>
      <c r="I199" s="144">
        <v>44531.0</v>
      </c>
      <c r="J199" s="115">
        <v>0.4507523148148148</v>
      </c>
      <c r="K199" s="13">
        <v>1.0</v>
      </c>
      <c r="L199" s="8" t="b">
        <v>1</v>
      </c>
      <c r="M199" s="4" t="s">
        <v>2696</v>
      </c>
      <c r="N199" s="4"/>
      <c r="O199" s="4"/>
    </row>
    <row r="200">
      <c r="A200" s="4" t="s">
        <v>1631</v>
      </c>
      <c r="B200" s="144">
        <v>44531.0</v>
      </c>
      <c r="C200" s="115">
        <v>0.32371527777777775</v>
      </c>
      <c r="D200" s="4"/>
      <c r="E200" s="4"/>
      <c r="F200" s="4"/>
      <c r="G200" s="4" t="s">
        <v>2013</v>
      </c>
      <c r="H200" s="4" t="s">
        <v>622</v>
      </c>
      <c r="I200" s="144">
        <v>44531.0</v>
      </c>
      <c r="J200" s="115">
        <v>0.4507523148148148</v>
      </c>
      <c r="K200" s="13">
        <v>0.0</v>
      </c>
      <c r="L200" s="8" t="b">
        <v>1</v>
      </c>
      <c r="M200" s="4" t="s">
        <v>2696</v>
      </c>
      <c r="N200" s="4"/>
      <c r="O200" s="4"/>
    </row>
    <row r="201">
      <c r="A201" s="4" t="s">
        <v>1629</v>
      </c>
      <c r="B201" s="144">
        <v>44531.0</v>
      </c>
      <c r="C201" s="115">
        <v>0.32354166666666667</v>
      </c>
      <c r="D201" s="4"/>
      <c r="E201" s="4"/>
      <c r="F201" s="4"/>
      <c r="G201" s="4" t="s">
        <v>2013</v>
      </c>
      <c r="H201" s="4" t="s">
        <v>622</v>
      </c>
      <c r="I201" s="144">
        <v>44531.0</v>
      </c>
      <c r="J201" s="115">
        <v>0.4507523148148148</v>
      </c>
      <c r="K201" s="13">
        <v>1.0</v>
      </c>
      <c r="L201" s="8" t="b">
        <v>1</v>
      </c>
      <c r="M201" s="4" t="s">
        <v>2696</v>
      </c>
      <c r="N201" s="4"/>
      <c r="O201" s="4"/>
    </row>
    <row r="202">
      <c r="A202" s="4" t="s">
        <v>1627</v>
      </c>
      <c r="B202" s="144">
        <v>44531.0</v>
      </c>
      <c r="C202" s="115">
        <v>0.28401620370370373</v>
      </c>
      <c r="D202" s="4"/>
      <c r="E202" s="4"/>
      <c r="F202" s="4"/>
      <c r="G202" s="4" t="s">
        <v>2013</v>
      </c>
      <c r="H202" s="4" t="s">
        <v>622</v>
      </c>
      <c r="I202" s="144">
        <v>44531.0</v>
      </c>
      <c r="J202" s="115">
        <v>0.4507523148148148</v>
      </c>
      <c r="K202" s="13">
        <v>1.0</v>
      </c>
      <c r="L202" s="8" t="b">
        <v>1</v>
      </c>
      <c r="M202" s="4" t="s">
        <v>2696</v>
      </c>
      <c r="N202" s="4"/>
      <c r="O202" s="4"/>
    </row>
    <row r="203">
      <c r="A203" s="4" t="s">
        <v>1625</v>
      </c>
      <c r="B203" s="144">
        <v>44531.0</v>
      </c>
      <c r="C203" s="115">
        <v>0.2839467592592593</v>
      </c>
      <c r="D203" s="4"/>
      <c r="E203" s="4"/>
      <c r="F203" s="4"/>
      <c r="G203" s="4" t="s">
        <v>2013</v>
      </c>
      <c r="H203" s="4" t="s">
        <v>622</v>
      </c>
      <c r="I203" s="144">
        <v>44531.0</v>
      </c>
      <c r="J203" s="115">
        <v>0.4507523148148148</v>
      </c>
      <c r="K203" s="13">
        <v>1.0</v>
      </c>
      <c r="L203" s="8" t="b">
        <v>1</v>
      </c>
      <c r="M203" s="4" t="s">
        <v>2696</v>
      </c>
      <c r="N203" s="4"/>
      <c r="O203" s="4"/>
    </row>
    <row r="204">
      <c r="A204" s="4" t="s">
        <v>1623</v>
      </c>
      <c r="B204" s="144">
        <v>44531.0</v>
      </c>
      <c r="C204" s="115">
        <v>0.28378472222222223</v>
      </c>
      <c r="D204" s="4"/>
      <c r="E204" s="4"/>
      <c r="F204" s="4"/>
      <c r="G204" s="4" t="s">
        <v>2013</v>
      </c>
      <c r="H204" s="4" t="s">
        <v>622</v>
      </c>
      <c r="I204" s="144">
        <v>44531.0</v>
      </c>
      <c r="J204" s="115">
        <v>0.4507407407407407</v>
      </c>
      <c r="K204" s="13">
        <v>0.0</v>
      </c>
      <c r="L204" s="8" t="b">
        <v>1</v>
      </c>
      <c r="M204" s="4" t="s">
        <v>2696</v>
      </c>
      <c r="N204" s="4"/>
      <c r="O204" s="4"/>
    </row>
    <row r="205">
      <c r="A205" s="4" t="s">
        <v>1621</v>
      </c>
      <c r="B205" s="144">
        <v>44531.0</v>
      </c>
      <c r="C205" s="115">
        <v>0.2835416666666667</v>
      </c>
      <c r="D205" s="4"/>
      <c r="E205" s="4"/>
      <c r="F205" s="4"/>
      <c r="G205" s="4" t="s">
        <v>2013</v>
      </c>
      <c r="H205" s="4" t="s">
        <v>622</v>
      </c>
      <c r="I205" s="144">
        <v>44531.0</v>
      </c>
      <c r="J205" s="115">
        <v>0.4507407407407407</v>
      </c>
      <c r="K205" s="13">
        <v>1.0</v>
      </c>
      <c r="L205" s="8" t="b">
        <v>1</v>
      </c>
      <c r="M205" s="4" t="s">
        <v>2696</v>
      </c>
      <c r="N205" s="4"/>
      <c r="O205" s="4"/>
    </row>
    <row r="206">
      <c r="A206" s="4" t="s">
        <v>1619</v>
      </c>
      <c r="B206" s="144">
        <v>44531.0</v>
      </c>
      <c r="C206" s="115">
        <v>0.28319444444444447</v>
      </c>
      <c r="D206" s="4"/>
      <c r="E206" s="4"/>
      <c r="F206" s="4"/>
      <c r="G206" s="4" t="s">
        <v>2013</v>
      </c>
      <c r="H206" s="4" t="s">
        <v>622</v>
      </c>
      <c r="I206" s="144">
        <v>44531.0</v>
      </c>
      <c r="J206" s="115">
        <v>0.4507407407407407</v>
      </c>
      <c r="K206" s="13">
        <v>1.0</v>
      </c>
      <c r="L206" s="8" t="b">
        <v>1</v>
      </c>
      <c r="M206" s="4" t="s">
        <v>2696</v>
      </c>
      <c r="N206" s="4"/>
      <c r="O206" s="4"/>
    </row>
    <row r="207">
      <c r="A207" s="4" t="s">
        <v>1617</v>
      </c>
      <c r="B207" s="144">
        <v>44531.0</v>
      </c>
      <c r="C207" s="115">
        <v>0.2828819444444444</v>
      </c>
      <c r="D207" s="4"/>
      <c r="E207" s="4"/>
      <c r="F207" s="4"/>
      <c r="G207" s="4" t="s">
        <v>2013</v>
      </c>
      <c r="H207" s="4" t="s">
        <v>622</v>
      </c>
      <c r="I207" s="144">
        <v>44531.0</v>
      </c>
      <c r="J207" s="115">
        <v>0.4507407407407407</v>
      </c>
      <c r="K207" s="13">
        <v>0.0</v>
      </c>
      <c r="L207" s="8" t="b">
        <v>1</v>
      </c>
      <c r="M207" s="4" t="s">
        <v>2696</v>
      </c>
      <c r="N207" s="4"/>
      <c r="O207" s="4"/>
    </row>
    <row r="208">
      <c r="A208" s="4" t="s">
        <v>1614</v>
      </c>
      <c r="B208" s="144">
        <v>44530.0</v>
      </c>
      <c r="C208" s="115">
        <v>0.3190046296296296</v>
      </c>
      <c r="D208" s="4"/>
      <c r="E208" s="4"/>
      <c r="F208" s="4"/>
      <c r="G208" s="4" t="s">
        <v>2013</v>
      </c>
      <c r="H208" s="4" t="s">
        <v>622</v>
      </c>
      <c r="I208" s="144">
        <v>44532.0</v>
      </c>
      <c r="J208" s="115">
        <v>0.45427083333333335</v>
      </c>
      <c r="K208" s="13">
        <v>0.0</v>
      </c>
      <c r="L208" s="8" t="b">
        <v>1</v>
      </c>
      <c r="M208" s="4" t="s">
        <v>2695</v>
      </c>
      <c r="N208" s="4"/>
      <c r="O208" s="4"/>
    </row>
    <row r="209">
      <c r="A209" s="4" t="s">
        <v>1612</v>
      </c>
      <c r="B209" s="144">
        <v>44530.0</v>
      </c>
      <c r="C209" s="115">
        <v>0.29881944444444447</v>
      </c>
      <c r="D209" s="4"/>
      <c r="E209" s="4"/>
      <c r="F209" s="4"/>
      <c r="G209" s="4" t="s">
        <v>2013</v>
      </c>
      <c r="H209" s="4" t="s">
        <v>622</v>
      </c>
      <c r="I209" s="144">
        <v>44532.0</v>
      </c>
      <c r="J209" s="115">
        <v>0.45427083333333335</v>
      </c>
      <c r="K209" s="13">
        <v>1.0</v>
      </c>
      <c r="L209" s="8" t="b">
        <v>1</v>
      </c>
      <c r="M209" s="4" t="s">
        <v>2695</v>
      </c>
      <c r="N209" s="4"/>
      <c r="O209" s="4"/>
    </row>
    <row r="210">
      <c r="A210" s="4" t="s">
        <v>1610</v>
      </c>
      <c r="B210" s="144">
        <v>44530.0</v>
      </c>
      <c r="C210" s="115">
        <v>0.24524305555555556</v>
      </c>
      <c r="D210" s="4"/>
      <c r="E210" s="4"/>
      <c r="F210" s="4"/>
      <c r="G210" s="4" t="s">
        <v>2013</v>
      </c>
      <c r="H210" s="4" t="s">
        <v>622</v>
      </c>
      <c r="I210" s="144">
        <v>44531.0</v>
      </c>
      <c r="J210" s="115">
        <v>0.4507407407407407</v>
      </c>
      <c r="K210" s="13">
        <v>1.0</v>
      </c>
      <c r="L210" s="8" t="b">
        <v>1</v>
      </c>
      <c r="M210" s="4" t="s">
        <v>2696</v>
      </c>
      <c r="N210" s="4"/>
      <c r="O210" s="4"/>
    </row>
    <row r="211">
      <c r="A211" s="4" t="s">
        <v>1608</v>
      </c>
      <c r="B211" s="144">
        <v>44529.0</v>
      </c>
      <c r="C211" s="115">
        <v>0.39413194444444444</v>
      </c>
      <c r="D211" s="4"/>
      <c r="E211" s="4"/>
      <c r="F211" s="4"/>
      <c r="G211" s="4" t="s">
        <v>2013</v>
      </c>
      <c r="H211" s="4" t="s">
        <v>622</v>
      </c>
      <c r="I211" s="144">
        <v>44529.0</v>
      </c>
      <c r="J211" s="115">
        <v>0.5002893518518519</v>
      </c>
      <c r="K211" s="13">
        <v>1.0</v>
      </c>
      <c r="L211" s="8" t="b">
        <v>1</v>
      </c>
      <c r="M211" s="4" t="s">
        <v>2697</v>
      </c>
      <c r="N211" s="4"/>
      <c r="O211" s="4"/>
    </row>
    <row r="212">
      <c r="A212" s="4" t="s">
        <v>1606</v>
      </c>
      <c r="B212" s="144">
        <v>44529.0</v>
      </c>
      <c r="C212" s="115">
        <v>0.3816319444444444</v>
      </c>
      <c r="D212" s="4"/>
      <c r="E212" s="4"/>
      <c r="F212" s="4"/>
      <c r="G212" s="4" t="s">
        <v>2013</v>
      </c>
      <c r="H212" s="4" t="s">
        <v>622</v>
      </c>
      <c r="I212" s="144">
        <v>44529.0</v>
      </c>
      <c r="J212" s="115">
        <v>0.5002893518518519</v>
      </c>
      <c r="K212" s="13">
        <v>0.0</v>
      </c>
      <c r="L212" s="8" t="b">
        <v>1</v>
      </c>
      <c r="M212" s="4" t="s">
        <v>2697</v>
      </c>
      <c r="N212" s="4"/>
      <c r="O212" s="4"/>
    </row>
    <row r="213">
      <c r="A213" s="4" t="s">
        <v>1604</v>
      </c>
      <c r="B213" s="144">
        <v>44529.0</v>
      </c>
      <c r="C213" s="115">
        <v>0.38055555555555554</v>
      </c>
      <c r="D213" s="4"/>
      <c r="E213" s="4"/>
      <c r="F213" s="4"/>
      <c r="G213" s="4" t="s">
        <v>2013</v>
      </c>
      <c r="H213" s="4" t="s">
        <v>622</v>
      </c>
      <c r="I213" s="144">
        <v>44529.0</v>
      </c>
      <c r="J213" s="115">
        <v>0.5002893518518519</v>
      </c>
      <c r="K213" s="13">
        <v>1.0</v>
      </c>
      <c r="L213" s="8" t="b">
        <v>1</v>
      </c>
      <c r="M213" s="4" t="s">
        <v>2697</v>
      </c>
      <c r="N213" s="4"/>
      <c r="O213" s="4"/>
    </row>
    <row r="214">
      <c r="A214" s="4" t="s">
        <v>1601</v>
      </c>
      <c r="B214" s="144">
        <v>44529.0</v>
      </c>
      <c r="C214" s="115">
        <v>0.3732986111111111</v>
      </c>
      <c r="D214" s="4"/>
      <c r="E214" s="4"/>
      <c r="F214" s="4"/>
      <c r="G214" s="4" t="s">
        <v>2013</v>
      </c>
      <c r="H214" s="4" t="s">
        <v>622</v>
      </c>
      <c r="I214" s="144">
        <v>44529.0</v>
      </c>
      <c r="J214" s="115">
        <v>0.5002893518518519</v>
      </c>
      <c r="K214" s="13">
        <v>0.0</v>
      </c>
      <c r="L214" s="8" t="b">
        <v>1</v>
      </c>
      <c r="M214" s="4" t="s">
        <v>2697</v>
      </c>
      <c r="N214" s="4"/>
      <c r="O214" s="151"/>
    </row>
    <row r="215">
      <c r="A215" s="4" t="s">
        <v>1598</v>
      </c>
      <c r="B215" s="144">
        <v>44529.0</v>
      </c>
      <c r="C215" s="115">
        <v>0.37310185185185185</v>
      </c>
      <c r="D215" s="4"/>
      <c r="E215" s="4"/>
      <c r="F215" s="4"/>
      <c r="G215" s="4" t="s">
        <v>2013</v>
      </c>
      <c r="H215" s="4" t="s">
        <v>622</v>
      </c>
      <c r="I215" s="144">
        <v>44529.0</v>
      </c>
      <c r="J215" s="115">
        <v>0.5002893518518519</v>
      </c>
      <c r="K215" s="13">
        <v>0.0</v>
      </c>
      <c r="L215" s="8" t="b">
        <v>1</v>
      </c>
      <c r="M215" s="4" t="s">
        <v>2697</v>
      </c>
      <c r="N215" s="4"/>
      <c r="O215" s="4"/>
    </row>
    <row r="216">
      <c r="A216" s="4" t="s">
        <v>1595</v>
      </c>
      <c r="B216" s="144">
        <v>44529.0</v>
      </c>
      <c r="C216" s="115">
        <v>0.3372685185185185</v>
      </c>
      <c r="D216" s="4"/>
      <c r="E216" s="4"/>
      <c r="F216" s="4"/>
      <c r="G216" s="4" t="s">
        <v>2013</v>
      </c>
      <c r="H216" s="4" t="s">
        <v>622</v>
      </c>
      <c r="I216" s="144">
        <v>44529.0</v>
      </c>
      <c r="J216" s="115">
        <v>0.5002893518518519</v>
      </c>
      <c r="K216" s="13">
        <v>0.0</v>
      </c>
      <c r="L216" s="8" t="b">
        <v>1</v>
      </c>
      <c r="M216" s="4" t="s">
        <v>2697</v>
      </c>
      <c r="N216" s="4"/>
      <c r="O216" s="4"/>
    </row>
    <row r="217">
      <c r="A217" s="4" t="s">
        <v>1593</v>
      </c>
      <c r="B217" s="144">
        <v>44529.0</v>
      </c>
      <c r="C217" s="115">
        <v>0.33489583333333334</v>
      </c>
      <c r="D217" s="4"/>
      <c r="E217" s="4"/>
      <c r="F217" s="4"/>
      <c r="G217" s="4" t="s">
        <v>2013</v>
      </c>
      <c r="H217" s="4" t="s">
        <v>622</v>
      </c>
      <c r="I217" s="144">
        <v>44529.0</v>
      </c>
      <c r="J217" s="115">
        <v>0.5002893518518519</v>
      </c>
      <c r="K217" s="13">
        <v>1.0</v>
      </c>
      <c r="L217" s="8" t="b">
        <v>1</v>
      </c>
      <c r="M217" s="4" t="s">
        <v>2697</v>
      </c>
      <c r="N217" s="4"/>
      <c r="O217" s="4"/>
    </row>
    <row r="218">
      <c r="A218" s="4" t="s">
        <v>1591</v>
      </c>
      <c r="B218" s="144">
        <v>44529.0</v>
      </c>
      <c r="C218" s="115">
        <v>0.3345023148148148</v>
      </c>
      <c r="D218" s="4"/>
      <c r="E218" s="4"/>
      <c r="F218" s="4"/>
      <c r="G218" s="4" t="s">
        <v>2013</v>
      </c>
      <c r="H218" s="4" t="s">
        <v>622</v>
      </c>
      <c r="I218" s="144">
        <v>44529.0</v>
      </c>
      <c r="J218" s="115">
        <v>0.5002777777777778</v>
      </c>
      <c r="K218" s="13">
        <v>1.0</v>
      </c>
      <c r="L218" s="8" t="b">
        <v>1</v>
      </c>
      <c r="M218" s="4" t="s">
        <v>2697</v>
      </c>
      <c r="N218" s="4"/>
      <c r="O218" s="4"/>
    </row>
    <row r="219">
      <c r="A219" s="4" t="s">
        <v>1589</v>
      </c>
      <c r="B219" s="144">
        <v>44529.0</v>
      </c>
      <c r="C219" s="115">
        <v>0.33427083333333335</v>
      </c>
      <c r="D219" s="4"/>
      <c r="E219" s="4"/>
      <c r="F219" s="4"/>
      <c r="G219" s="4" t="s">
        <v>2013</v>
      </c>
      <c r="H219" s="4" t="s">
        <v>622</v>
      </c>
      <c r="I219" s="144">
        <v>44529.0</v>
      </c>
      <c r="J219" s="115">
        <v>0.5002777777777778</v>
      </c>
      <c r="K219" s="13">
        <v>1.0</v>
      </c>
      <c r="L219" s="8" t="b">
        <v>1</v>
      </c>
      <c r="M219" s="4" t="s">
        <v>2697</v>
      </c>
      <c r="N219" s="4"/>
      <c r="O219" s="4"/>
    </row>
    <row r="220">
      <c r="A220" s="4" t="s">
        <v>1587</v>
      </c>
      <c r="B220" s="144">
        <v>44529.0</v>
      </c>
      <c r="C220" s="115">
        <v>0.3302893518518519</v>
      </c>
      <c r="D220" s="4"/>
      <c r="E220" s="4"/>
      <c r="F220" s="4"/>
      <c r="G220" s="4" t="s">
        <v>2013</v>
      </c>
      <c r="H220" s="4" t="s">
        <v>622</v>
      </c>
      <c r="I220" s="144">
        <v>44529.0</v>
      </c>
      <c r="J220" s="115">
        <v>0.5002777777777778</v>
      </c>
      <c r="K220" s="13">
        <v>1.0</v>
      </c>
      <c r="L220" s="8" t="b">
        <v>1</v>
      </c>
      <c r="M220" s="4" t="s">
        <v>2697</v>
      </c>
      <c r="N220" s="4"/>
      <c r="O220" s="4"/>
    </row>
    <row r="221">
      <c r="A221" s="4" t="s">
        <v>1585</v>
      </c>
      <c r="B221" s="144">
        <v>44529.0</v>
      </c>
      <c r="C221" s="115">
        <v>0.32731481481481484</v>
      </c>
      <c r="D221" s="4"/>
      <c r="E221" s="4"/>
      <c r="F221" s="4"/>
      <c r="G221" s="4" t="s">
        <v>2013</v>
      </c>
      <c r="H221" s="4" t="s">
        <v>622</v>
      </c>
      <c r="I221" s="144">
        <v>44529.0</v>
      </c>
      <c r="J221" s="115">
        <v>0.5002777777777778</v>
      </c>
      <c r="K221" s="13">
        <v>0.0</v>
      </c>
      <c r="L221" s="8" t="b">
        <v>1</v>
      </c>
      <c r="M221" s="4" t="s">
        <v>2697</v>
      </c>
      <c r="N221" s="4"/>
      <c r="O221" s="4"/>
    </row>
    <row r="222">
      <c r="A222" s="4" t="s">
        <v>1583</v>
      </c>
      <c r="B222" s="144">
        <v>44529.0</v>
      </c>
      <c r="C222" s="115">
        <v>0.32686342592592593</v>
      </c>
      <c r="D222" s="4"/>
      <c r="E222" s="4"/>
      <c r="F222" s="4"/>
      <c r="G222" s="4" t="s">
        <v>2013</v>
      </c>
      <c r="H222" s="4" t="s">
        <v>622</v>
      </c>
      <c r="I222" s="144">
        <v>44529.0</v>
      </c>
      <c r="J222" s="115">
        <v>0.5002777777777778</v>
      </c>
      <c r="K222" s="13">
        <v>0.0</v>
      </c>
      <c r="L222" s="8" t="b">
        <v>1</v>
      </c>
      <c r="M222" s="4" t="s">
        <v>2697</v>
      </c>
      <c r="N222" s="4"/>
      <c r="O222" s="4"/>
    </row>
    <row r="223">
      <c r="A223" s="4" t="s">
        <v>1581</v>
      </c>
      <c r="B223" s="144">
        <v>44529.0</v>
      </c>
      <c r="C223" s="115">
        <v>0.31266203703703704</v>
      </c>
      <c r="D223" s="4"/>
      <c r="E223" s="4"/>
      <c r="F223" s="4"/>
      <c r="G223" s="4" t="s">
        <v>2013</v>
      </c>
      <c r="H223" s="4" t="s">
        <v>622</v>
      </c>
      <c r="I223" s="144">
        <v>44529.0</v>
      </c>
      <c r="J223" s="115">
        <v>0.5002777777777778</v>
      </c>
      <c r="K223" s="13">
        <v>0.0</v>
      </c>
      <c r="L223" s="8" t="b">
        <v>1</v>
      </c>
      <c r="M223" s="4" t="s">
        <v>2697</v>
      </c>
      <c r="N223" s="4"/>
      <c r="O223" s="4"/>
    </row>
    <row r="224">
      <c r="A224" s="4" t="s">
        <v>1578</v>
      </c>
      <c r="B224" s="144">
        <v>44529.0</v>
      </c>
      <c r="C224" s="115">
        <v>0.3113888888888889</v>
      </c>
      <c r="D224" s="4"/>
      <c r="E224" s="4"/>
      <c r="F224" s="4"/>
      <c r="G224" s="4" t="s">
        <v>2013</v>
      </c>
      <c r="H224" s="4" t="s">
        <v>622</v>
      </c>
      <c r="I224" s="144">
        <v>44529.0</v>
      </c>
      <c r="J224" s="115">
        <v>0.5002777777777778</v>
      </c>
      <c r="K224" s="13">
        <v>0.0</v>
      </c>
      <c r="L224" s="8" t="b">
        <v>1</v>
      </c>
      <c r="M224" s="4" t="s">
        <v>2697</v>
      </c>
      <c r="N224" s="4"/>
      <c r="O224" s="4"/>
    </row>
    <row r="225">
      <c r="A225" s="4" t="s">
        <v>1575</v>
      </c>
      <c r="B225" s="144">
        <v>44529.0</v>
      </c>
      <c r="C225" s="115">
        <v>0.30802083333333335</v>
      </c>
      <c r="D225" s="4"/>
      <c r="E225" s="4"/>
      <c r="F225" s="4"/>
      <c r="G225" s="4" t="s">
        <v>2013</v>
      </c>
      <c r="H225" s="4" t="s">
        <v>622</v>
      </c>
      <c r="I225" s="144">
        <v>44529.0</v>
      </c>
      <c r="J225" s="115">
        <v>0.5002777777777778</v>
      </c>
      <c r="K225" s="13">
        <v>0.0</v>
      </c>
      <c r="L225" s="8" t="b">
        <v>1</v>
      </c>
      <c r="M225" s="4" t="s">
        <v>2697</v>
      </c>
      <c r="N225" s="4"/>
      <c r="O225" s="151"/>
    </row>
    <row r="226">
      <c r="A226" s="4" t="s">
        <v>1573</v>
      </c>
      <c r="B226" s="144">
        <v>44529.0</v>
      </c>
      <c r="C226" s="115">
        <v>0.3077662037037037</v>
      </c>
      <c r="D226" s="4"/>
      <c r="E226" s="4"/>
      <c r="F226" s="4"/>
      <c r="G226" s="4" t="s">
        <v>2013</v>
      </c>
      <c r="H226" s="4" t="s">
        <v>622</v>
      </c>
      <c r="I226" s="144">
        <v>44529.0</v>
      </c>
      <c r="J226" s="115">
        <v>0.5002777777777778</v>
      </c>
      <c r="K226" s="13">
        <v>1.0</v>
      </c>
      <c r="L226" s="8" t="b">
        <v>1</v>
      </c>
      <c r="M226" s="4" t="s">
        <v>2697</v>
      </c>
      <c r="N226" s="4"/>
      <c r="O226" s="4"/>
    </row>
    <row r="227">
      <c r="A227" s="4" t="s">
        <v>1571</v>
      </c>
      <c r="B227" s="144">
        <v>44529.0</v>
      </c>
      <c r="C227" s="115">
        <v>0.30711805555555555</v>
      </c>
      <c r="D227" s="4"/>
      <c r="E227" s="4"/>
      <c r="F227" s="4"/>
      <c r="G227" s="4" t="s">
        <v>2009</v>
      </c>
      <c r="H227" s="4" t="s">
        <v>271</v>
      </c>
      <c r="I227" s="144">
        <v>44868.0</v>
      </c>
      <c r="J227" s="115">
        <v>0.5355208333333333</v>
      </c>
      <c r="K227" s="13">
        <v>0.0</v>
      </c>
      <c r="L227" s="4"/>
      <c r="M227" s="4"/>
      <c r="N227" s="4"/>
      <c r="O227" s="4"/>
    </row>
    <row r="228">
      <c r="A228" s="4" t="s">
        <v>1569</v>
      </c>
      <c r="B228" s="144">
        <v>44529.0</v>
      </c>
      <c r="C228" s="115">
        <v>0.30668981481481483</v>
      </c>
      <c r="D228" s="4"/>
      <c r="E228" s="4"/>
      <c r="F228" s="4"/>
      <c r="G228" s="4" t="s">
        <v>2013</v>
      </c>
      <c r="H228" s="4" t="s">
        <v>622</v>
      </c>
      <c r="I228" s="144">
        <v>44529.0</v>
      </c>
      <c r="J228" s="115">
        <v>0.5002777777777778</v>
      </c>
      <c r="K228" s="13">
        <v>0.0</v>
      </c>
      <c r="L228" s="8" t="b">
        <v>1</v>
      </c>
      <c r="M228" s="4" t="s">
        <v>2697</v>
      </c>
      <c r="N228" s="4"/>
      <c r="O228" s="4"/>
    </row>
    <row r="229">
      <c r="A229" s="4" t="s">
        <v>1567</v>
      </c>
      <c r="B229" s="144">
        <v>44529.0</v>
      </c>
      <c r="C229" s="115">
        <v>0.3058449074074074</v>
      </c>
      <c r="D229" s="4"/>
      <c r="E229" s="4"/>
      <c r="F229" s="4"/>
      <c r="G229" s="4" t="s">
        <v>2013</v>
      </c>
      <c r="H229" s="4" t="s">
        <v>622</v>
      </c>
      <c r="I229" s="144">
        <v>44529.0</v>
      </c>
      <c r="J229" s="115">
        <v>0.5002777777777778</v>
      </c>
      <c r="K229" s="13">
        <v>0.0</v>
      </c>
      <c r="L229" s="8" t="b">
        <v>1</v>
      </c>
      <c r="M229" s="4" t="s">
        <v>2697</v>
      </c>
      <c r="N229" s="4"/>
      <c r="O229" s="4"/>
    </row>
    <row r="230">
      <c r="A230" s="4" t="s">
        <v>1565</v>
      </c>
      <c r="B230" s="144">
        <v>44529.0</v>
      </c>
      <c r="C230" s="115">
        <v>0.3020486111111111</v>
      </c>
      <c r="D230" s="4"/>
      <c r="E230" s="4"/>
      <c r="F230" s="4"/>
      <c r="G230" s="4" t="s">
        <v>2013</v>
      </c>
      <c r="H230" s="4" t="s">
        <v>622</v>
      </c>
      <c r="I230" s="144">
        <v>44529.0</v>
      </c>
      <c r="J230" s="115">
        <v>0.5002777777777778</v>
      </c>
      <c r="K230" s="13">
        <v>1.0</v>
      </c>
      <c r="L230" s="8" t="b">
        <v>1</v>
      </c>
      <c r="M230" s="4" t="s">
        <v>2697</v>
      </c>
      <c r="N230" s="4"/>
      <c r="O230" s="4"/>
    </row>
    <row r="231">
      <c r="A231" s="4" t="s">
        <v>1563</v>
      </c>
      <c r="B231" s="144">
        <v>44529.0</v>
      </c>
      <c r="C231" s="115">
        <v>0.3012384259259259</v>
      </c>
      <c r="D231" s="4"/>
      <c r="E231" s="4"/>
      <c r="F231" s="4"/>
      <c r="G231" s="4" t="s">
        <v>2013</v>
      </c>
      <c r="H231" s="4" t="s">
        <v>622</v>
      </c>
      <c r="I231" s="144">
        <v>44529.0</v>
      </c>
      <c r="J231" s="115">
        <v>0.5002777777777778</v>
      </c>
      <c r="K231" s="13">
        <v>1.0</v>
      </c>
      <c r="L231" s="8" t="b">
        <v>1</v>
      </c>
      <c r="M231" s="4" t="s">
        <v>2697</v>
      </c>
      <c r="N231" s="4"/>
      <c r="O231" s="4"/>
    </row>
    <row r="232">
      <c r="A232" s="4" t="s">
        <v>1561</v>
      </c>
      <c r="B232" s="144">
        <v>44529.0</v>
      </c>
      <c r="C232" s="115">
        <v>0.3012384259259259</v>
      </c>
      <c r="D232" s="4"/>
      <c r="E232" s="4"/>
      <c r="F232" s="4"/>
      <c r="G232" s="4" t="s">
        <v>2009</v>
      </c>
      <c r="H232" s="4" t="s">
        <v>271</v>
      </c>
      <c r="I232" s="144">
        <v>44868.0</v>
      </c>
      <c r="J232" s="115">
        <v>0.5355208333333333</v>
      </c>
      <c r="K232" s="13">
        <v>1.0</v>
      </c>
      <c r="L232" s="4"/>
      <c r="M232" s="4"/>
      <c r="N232" s="4"/>
      <c r="O232" s="4"/>
    </row>
    <row r="233">
      <c r="A233" s="4" t="s">
        <v>1559</v>
      </c>
      <c r="B233" s="144">
        <v>44529.0</v>
      </c>
      <c r="C233" s="115">
        <v>0.30040509259259257</v>
      </c>
      <c r="D233" s="4"/>
      <c r="E233" s="4"/>
      <c r="F233" s="4"/>
      <c r="G233" s="4" t="s">
        <v>2013</v>
      </c>
      <c r="H233" s="4" t="s">
        <v>622</v>
      </c>
      <c r="I233" s="144">
        <v>44529.0</v>
      </c>
      <c r="J233" s="115">
        <v>0.5002777777777778</v>
      </c>
      <c r="K233" s="13">
        <v>0.0</v>
      </c>
      <c r="L233" s="8" t="b">
        <v>1</v>
      </c>
      <c r="M233" s="4" t="s">
        <v>2697</v>
      </c>
      <c r="N233" s="4"/>
      <c r="O233" s="4"/>
    </row>
    <row r="234">
      <c r="A234" s="4" t="s">
        <v>1557</v>
      </c>
      <c r="B234" s="144">
        <v>44529.0</v>
      </c>
      <c r="C234" s="115">
        <v>0.2998726851851852</v>
      </c>
      <c r="D234" s="4"/>
      <c r="E234" s="4"/>
      <c r="F234" s="4"/>
      <c r="G234" s="4" t="s">
        <v>2013</v>
      </c>
      <c r="H234" s="4" t="s">
        <v>622</v>
      </c>
      <c r="I234" s="144">
        <v>44529.0</v>
      </c>
      <c r="J234" s="115">
        <v>0.5002777777777778</v>
      </c>
      <c r="K234" s="13">
        <v>0.0</v>
      </c>
      <c r="L234" s="8" t="b">
        <v>1</v>
      </c>
      <c r="M234" s="4" t="s">
        <v>2697</v>
      </c>
      <c r="N234" s="4"/>
      <c r="O234" s="4"/>
    </row>
    <row r="235">
      <c r="A235" s="4" t="s">
        <v>1555</v>
      </c>
      <c r="B235" s="144">
        <v>44529.0</v>
      </c>
      <c r="C235" s="115">
        <v>0.2992592592592593</v>
      </c>
      <c r="D235" s="4"/>
      <c r="E235" s="4"/>
      <c r="F235" s="4"/>
      <c r="G235" s="4" t="s">
        <v>2013</v>
      </c>
      <c r="H235" s="4" t="s">
        <v>622</v>
      </c>
      <c r="I235" s="144">
        <v>44529.0</v>
      </c>
      <c r="J235" s="115">
        <v>0.5002777777777778</v>
      </c>
      <c r="K235" s="13">
        <v>1.0</v>
      </c>
      <c r="L235" s="8" t="b">
        <v>1</v>
      </c>
      <c r="M235" s="4" t="s">
        <v>2697</v>
      </c>
      <c r="N235" s="4"/>
      <c r="O235" s="4"/>
    </row>
    <row r="236">
      <c r="A236" s="4" t="s">
        <v>1553</v>
      </c>
      <c r="B236" s="144">
        <v>44529.0</v>
      </c>
      <c r="C236" s="115">
        <v>0.29854166666666665</v>
      </c>
      <c r="D236" s="4"/>
      <c r="E236" s="4"/>
      <c r="F236" s="4"/>
      <c r="G236" s="4" t="s">
        <v>2013</v>
      </c>
      <c r="H236" s="4" t="s">
        <v>622</v>
      </c>
      <c r="I236" s="144">
        <v>44529.0</v>
      </c>
      <c r="J236" s="115">
        <v>0.5002777777777778</v>
      </c>
      <c r="K236" s="13">
        <v>1.0</v>
      </c>
      <c r="L236" s="8" t="b">
        <v>1</v>
      </c>
      <c r="M236" s="4" t="s">
        <v>2697</v>
      </c>
      <c r="N236" s="4"/>
      <c r="O236" s="4"/>
    </row>
    <row r="237">
      <c r="A237" s="4" t="s">
        <v>1551</v>
      </c>
      <c r="B237" s="144">
        <v>44529.0</v>
      </c>
      <c r="C237" s="115">
        <v>0.2977546296296296</v>
      </c>
      <c r="D237" s="4"/>
      <c r="E237" s="4"/>
      <c r="F237" s="4"/>
      <c r="G237" s="4" t="s">
        <v>2013</v>
      </c>
      <c r="H237" s="4" t="s">
        <v>622</v>
      </c>
      <c r="I237" s="144">
        <v>44529.0</v>
      </c>
      <c r="J237" s="115">
        <v>0.5002777777777778</v>
      </c>
      <c r="K237" s="13">
        <v>1.0</v>
      </c>
      <c r="L237" s="8" t="b">
        <v>1</v>
      </c>
      <c r="M237" s="4" t="s">
        <v>2697</v>
      </c>
      <c r="N237" s="4"/>
      <c r="O237" s="4"/>
    </row>
    <row r="238">
      <c r="A238" s="4" t="s">
        <v>1549</v>
      </c>
      <c r="B238" s="144">
        <v>44529.0</v>
      </c>
      <c r="C238" s="115">
        <v>0.2972916666666667</v>
      </c>
      <c r="D238" s="4"/>
      <c r="E238" s="4"/>
      <c r="F238" s="4"/>
      <c r="G238" s="4" t="s">
        <v>2013</v>
      </c>
      <c r="H238" s="4" t="s">
        <v>622</v>
      </c>
      <c r="I238" s="144">
        <v>44529.0</v>
      </c>
      <c r="J238" s="115">
        <v>0.5002777777777778</v>
      </c>
      <c r="K238" s="13">
        <v>0.0</v>
      </c>
      <c r="L238" s="8" t="b">
        <v>1</v>
      </c>
      <c r="M238" s="4" t="s">
        <v>2697</v>
      </c>
      <c r="N238" s="4"/>
      <c r="O238" s="4"/>
    </row>
    <row r="239">
      <c r="A239" s="4" t="s">
        <v>1547</v>
      </c>
      <c r="B239" s="144">
        <v>44529.0</v>
      </c>
      <c r="C239" s="115">
        <v>0.2522337962962963</v>
      </c>
      <c r="D239" s="4"/>
      <c r="E239" s="4"/>
      <c r="F239" s="4"/>
      <c r="G239" s="4" t="s">
        <v>2013</v>
      </c>
      <c r="H239" s="4" t="s">
        <v>622</v>
      </c>
      <c r="I239" s="144">
        <v>44529.0</v>
      </c>
      <c r="J239" s="115">
        <v>0.5002777777777778</v>
      </c>
      <c r="K239" s="13">
        <v>1.0</v>
      </c>
      <c r="L239" s="8" t="b">
        <v>1</v>
      </c>
      <c r="M239" s="4" t="s">
        <v>2697</v>
      </c>
      <c r="N239" s="4"/>
      <c r="O239" s="4"/>
    </row>
    <row r="240">
      <c r="A240" s="4" t="s">
        <v>1545</v>
      </c>
      <c r="B240" s="144">
        <v>44529.0</v>
      </c>
      <c r="C240" s="115">
        <v>0.24575231481481483</v>
      </c>
      <c r="D240" s="4"/>
      <c r="E240" s="4"/>
      <c r="F240" s="4"/>
      <c r="G240" s="4" t="s">
        <v>2013</v>
      </c>
      <c r="H240" s="4" t="s">
        <v>622</v>
      </c>
      <c r="I240" s="144">
        <v>44529.0</v>
      </c>
      <c r="J240" s="115">
        <v>0.5002777777777778</v>
      </c>
      <c r="K240" s="13">
        <v>1.0</v>
      </c>
      <c r="L240" s="8" t="b">
        <v>1</v>
      </c>
      <c r="M240" s="4" t="s">
        <v>2697</v>
      </c>
      <c r="N240" s="4"/>
      <c r="O240" s="4"/>
    </row>
    <row r="241">
      <c r="A241" s="4" t="s">
        <v>1543</v>
      </c>
      <c r="B241" s="144">
        <v>44529.0</v>
      </c>
      <c r="C241" s="115">
        <v>0.24547453703703703</v>
      </c>
      <c r="D241" s="4"/>
      <c r="E241" s="4"/>
      <c r="F241" s="4"/>
      <c r="G241" s="4" t="s">
        <v>2013</v>
      </c>
      <c r="H241" s="4" t="s">
        <v>622</v>
      </c>
      <c r="I241" s="144">
        <v>44529.0</v>
      </c>
      <c r="J241" s="115">
        <v>0.5002777777777778</v>
      </c>
      <c r="K241" s="13">
        <v>1.0</v>
      </c>
      <c r="L241" s="8" t="b">
        <v>1</v>
      </c>
      <c r="M241" s="4" t="s">
        <v>2697</v>
      </c>
      <c r="N241" s="4"/>
      <c r="O241" s="4"/>
    </row>
    <row r="242">
      <c r="A242" s="4" t="s">
        <v>1541</v>
      </c>
      <c r="B242" s="144">
        <v>44529.0</v>
      </c>
      <c r="C242" s="115">
        <v>0.23523148148148149</v>
      </c>
      <c r="D242" s="4"/>
      <c r="E242" s="4"/>
      <c r="F242" s="4"/>
      <c r="G242" s="4" t="s">
        <v>2013</v>
      </c>
      <c r="H242" s="4" t="s">
        <v>622</v>
      </c>
      <c r="I242" s="144">
        <v>44529.0</v>
      </c>
      <c r="J242" s="115">
        <v>0.5002777777777778</v>
      </c>
      <c r="K242" s="13">
        <v>0.0</v>
      </c>
      <c r="L242" s="8" t="b">
        <v>1</v>
      </c>
      <c r="M242" s="4" t="s">
        <v>2697</v>
      </c>
      <c r="N242" s="4"/>
      <c r="O242" s="4"/>
    </row>
    <row r="243">
      <c r="A243" s="4" t="s">
        <v>1539</v>
      </c>
      <c r="B243" s="144">
        <v>44529.0</v>
      </c>
      <c r="C243" s="115">
        <v>0.23431712962962964</v>
      </c>
      <c r="D243" s="4"/>
      <c r="E243" s="4"/>
      <c r="F243" s="4"/>
      <c r="G243" s="4" t="s">
        <v>2013</v>
      </c>
      <c r="H243" s="4" t="s">
        <v>622</v>
      </c>
      <c r="I243" s="144">
        <v>44529.0</v>
      </c>
      <c r="J243" s="115">
        <v>0.5002777777777778</v>
      </c>
      <c r="K243" s="13">
        <v>0.0</v>
      </c>
      <c r="L243" s="8" t="b">
        <v>1</v>
      </c>
      <c r="M243" s="4" t="s">
        <v>2697</v>
      </c>
      <c r="N243" s="4"/>
      <c r="O243" s="4"/>
    </row>
    <row r="244">
      <c r="A244" s="4" t="s">
        <v>1536</v>
      </c>
      <c r="B244" s="144">
        <v>44529.0</v>
      </c>
      <c r="C244" s="115">
        <v>0.230625</v>
      </c>
      <c r="D244" s="4"/>
      <c r="E244" s="4"/>
      <c r="F244" s="4"/>
      <c r="G244" s="4" t="s">
        <v>2013</v>
      </c>
      <c r="H244" s="4" t="s">
        <v>622</v>
      </c>
      <c r="I244" s="144">
        <v>44529.0</v>
      </c>
      <c r="J244" s="115">
        <v>0.5002777777777778</v>
      </c>
      <c r="K244" s="13">
        <v>0.0</v>
      </c>
      <c r="L244" s="8" t="b">
        <v>1</v>
      </c>
      <c r="M244" s="4" t="s">
        <v>2697</v>
      </c>
      <c r="N244" s="4"/>
      <c r="O244" s="4"/>
    </row>
    <row r="245">
      <c r="A245" s="4" t="s">
        <v>1534</v>
      </c>
      <c r="B245" s="144">
        <v>44529.0</v>
      </c>
      <c r="C245" s="115">
        <v>0.23043981481481482</v>
      </c>
      <c r="D245" s="4"/>
      <c r="E245" s="4"/>
      <c r="F245" s="4"/>
      <c r="G245" s="4" t="s">
        <v>2013</v>
      </c>
      <c r="H245" s="4" t="s">
        <v>622</v>
      </c>
      <c r="I245" s="144">
        <v>44529.0</v>
      </c>
      <c r="J245" s="115">
        <v>0.5002777777777778</v>
      </c>
      <c r="K245" s="13">
        <v>1.0</v>
      </c>
      <c r="L245" s="8" t="b">
        <v>1</v>
      </c>
      <c r="M245" s="4" t="s">
        <v>2697</v>
      </c>
      <c r="N245" s="4"/>
      <c r="O245" s="4"/>
    </row>
    <row r="246">
      <c r="A246" s="4" t="s">
        <v>1532</v>
      </c>
      <c r="B246" s="144">
        <v>44529.0</v>
      </c>
      <c r="C246" s="115">
        <v>0.22864583333333333</v>
      </c>
      <c r="D246" s="4"/>
      <c r="E246" s="4"/>
      <c r="F246" s="4"/>
      <c r="G246" s="4" t="s">
        <v>2013</v>
      </c>
      <c r="H246" s="4" t="s">
        <v>622</v>
      </c>
      <c r="I246" s="144">
        <v>44529.0</v>
      </c>
      <c r="J246" s="115">
        <v>0.5002777777777778</v>
      </c>
      <c r="K246" s="13">
        <v>0.0</v>
      </c>
      <c r="L246" s="8" t="b">
        <v>1</v>
      </c>
      <c r="M246" s="4" t="s">
        <v>2697</v>
      </c>
      <c r="N246" s="4"/>
      <c r="O246" s="4"/>
    </row>
    <row r="247">
      <c r="A247" s="4" t="s">
        <v>1530</v>
      </c>
      <c r="B247" s="144">
        <v>44529.0</v>
      </c>
      <c r="C247" s="115">
        <v>0.22042824074074074</v>
      </c>
      <c r="D247" s="4"/>
      <c r="E247" s="4"/>
      <c r="F247" s="4"/>
      <c r="G247" s="4" t="s">
        <v>2013</v>
      </c>
      <c r="H247" s="4" t="s">
        <v>622</v>
      </c>
      <c r="I247" s="144">
        <v>44529.0</v>
      </c>
      <c r="J247" s="115">
        <v>0.5002662037037037</v>
      </c>
      <c r="K247" s="13">
        <v>1.0</v>
      </c>
      <c r="L247" s="8" t="b">
        <v>1</v>
      </c>
      <c r="M247" s="4" t="s">
        <v>2697</v>
      </c>
      <c r="N247" s="4"/>
      <c r="O247" s="4"/>
    </row>
    <row r="248">
      <c r="A248" s="4" t="s">
        <v>1527</v>
      </c>
      <c r="B248" s="144">
        <v>44528.0</v>
      </c>
      <c r="C248" s="115">
        <v>0.8442939814814815</v>
      </c>
      <c r="D248" s="4"/>
      <c r="E248" s="4"/>
      <c r="F248" s="4"/>
      <c r="G248" s="4" t="s">
        <v>2013</v>
      </c>
      <c r="H248" s="4" t="s">
        <v>622</v>
      </c>
      <c r="I248" s="144">
        <v>44529.0</v>
      </c>
      <c r="J248" s="115">
        <v>0.5002662037037037</v>
      </c>
      <c r="K248" s="13">
        <v>0.0</v>
      </c>
      <c r="L248" s="8" t="b">
        <v>1</v>
      </c>
      <c r="M248" s="4" t="s">
        <v>2697</v>
      </c>
      <c r="N248" s="4"/>
      <c r="O248" s="4"/>
    </row>
    <row r="249">
      <c r="A249" s="4" t="s">
        <v>1524</v>
      </c>
      <c r="B249" s="144">
        <v>44528.0</v>
      </c>
      <c r="C249" s="115">
        <v>0.8441087962962963</v>
      </c>
      <c r="D249" s="4"/>
      <c r="E249" s="4"/>
      <c r="F249" s="4"/>
      <c r="G249" s="4" t="s">
        <v>2013</v>
      </c>
      <c r="H249" s="4" t="s">
        <v>622</v>
      </c>
      <c r="I249" s="144">
        <v>44529.0</v>
      </c>
      <c r="J249" s="115">
        <v>0.5002662037037037</v>
      </c>
      <c r="K249" s="13">
        <v>0.0</v>
      </c>
      <c r="L249" s="8" t="b">
        <v>1</v>
      </c>
      <c r="M249" s="4" t="s">
        <v>2697</v>
      </c>
      <c r="N249" s="4"/>
      <c r="O249" s="4"/>
    </row>
    <row r="250">
      <c r="A250" s="4" t="s">
        <v>1521</v>
      </c>
      <c r="B250" s="144">
        <v>44522.0</v>
      </c>
      <c r="C250" s="115">
        <v>0.4256712962962963</v>
      </c>
      <c r="D250" s="4"/>
      <c r="E250" s="4"/>
      <c r="F250" s="4"/>
      <c r="G250" s="4" t="s">
        <v>2013</v>
      </c>
      <c r="H250" s="4" t="s">
        <v>622</v>
      </c>
      <c r="I250" s="144">
        <v>44522.0</v>
      </c>
      <c r="J250" s="115">
        <v>0.5365740740740741</v>
      </c>
      <c r="K250" s="13">
        <v>0.0</v>
      </c>
      <c r="L250" s="8" t="b">
        <v>1</v>
      </c>
      <c r="M250" s="4" t="s">
        <v>2698</v>
      </c>
      <c r="N250" s="4"/>
      <c r="O250" s="4"/>
    </row>
    <row r="251">
      <c r="A251" s="4" t="s">
        <v>1518</v>
      </c>
      <c r="B251" s="144">
        <v>44522.0</v>
      </c>
      <c r="C251" s="115">
        <v>0.3961226851851852</v>
      </c>
      <c r="D251" s="4"/>
      <c r="E251" s="4"/>
      <c r="F251" s="4"/>
      <c r="G251" s="4" t="s">
        <v>2013</v>
      </c>
      <c r="H251" s="4" t="s">
        <v>622</v>
      </c>
      <c r="I251" s="144">
        <v>44522.0</v>
      </c>
      <c r="J251" s="115">
        <v>0.5365740740740741</v>
      </c>
      <c r="K251" s="13">
        <v>0.0</v>
      </c>
      <c r="L251" s="8" t="b">
        <v>1</v>
      </c>
      <c r="M251" s="4" t="s">
        <v>2698</v>
      </c>
      <c r="N251" s="4"/>
      <c r="O251" s="4"/>
    </row>
    <row r="252">
      <c r="A252" s="4" t="s">
        <v>1516</v>
      </c>
      <c r="B252" s="144">
        <v>44522.0</v>
      </c>
      <c r="C252" s="115">
        <v>0.3958101851851852</v>
      </c>
      <c r="D252" s="4"/>
      <c r="E252" s="4"/>
      <c r="F252" s="4"/>
      <c r="G252" s="4" t="s">
        <v>2013</v>
      </c>
      <c r="H252" s="4" t="s">
        <v>622</v>
      </c>
      <c r="I252" s="144">
        <v>44522.0</v>
      </c>
      <c r="J252" s="115">
        <v>0.5365740740740741</v>
      </c>
      <c r="K252" s="13">
        <v>1.0</v>
      </c>
      <c r="L252" s="8" t="b">
        <v>1</v>
      </c>
      <c r="M252" s="4" t="s">
        <v>2698</v>
      </c>
      <c r="N252" s="4"/>
      <c r="O252" s="4"/>
    </row>
    <row r="253">
      <c r="A253" s="4" t="s">
        <v>1514</v>
      </c>
      <c r="B253" s="144">
        <v>44522.0</v>
      </c>
      <c r="C253" s="115">
        <v>0.36766203703703704</v>
      </c>
      <c r="D253" s="4"/>
      <c r="E253" s="4"/>
      <c r="F253" s="4"/>
      <c r="G253" s="4" t="s">
        <v>2013</v>
      </c>
      <c r="H253" s="4" t="s">
        <v>622</v>
      </c>
      <c r="I253" s="144">
        <v>44522.0</v>
      </c>
      <c r="J253" s="115">
        <v>0.5365740740740741</v>
      </c>
      <c r="K253" s="13">
        <v>0.0</v>
      </c>
      <c r="L253" s="8" t="b">
        <v>1</v>
      </c>
      <c r="M253" s="4" t="s">
        <v>2698</v>
      </c>
      <c r="N253" s="4"/>
      <c r="O253" s="4"/>
    </row>
    <row r="254">
      <c r="A254" s="4" t="s">
        <v>1512</v>
      </c>
      <c r="B254" s="144">
        <v>44522.0</v>
      </c>
      <c r="C254" s="115">
        <v>0.35997685185185185</v>
      </c>
      <c r="D254" s="4"/>
      <c r="E254" s="4"/>
      <c r="F254" s="4"/>
      <c r="G254" s="4" t="s">
        <v>2013</v>
      </c>
      <c r="H254" s="4" t="s">
        <v>622</v>
      </c>
      <c r="I254" s="144">
        <v>44522.0</v>
      </c>
      <c r="J254" s="115">
        <v>0.5365740740740741</v>
      </c>
      <c r="K254" s="13">
        <v>1.0</v>
      </c>
      <c r="L254" s="8" t="b">
        <v>1</v>
      </c>
      <c r="M254" s="4" t="s">
        <v>2698</v>
      </c>
      <c r="N254" s="4"/>
      <c r="O254" s="4"/>
    </row>
    <row r="255">
      <c r="A255" s="4" t="s">
        <v>1510</v>
      </c>
      <c r="B255" s="144">
        <v>44522.0</v>
      </c>
      <c r="C255" s="115">
        <v>0.35780092592592594</v>
      </c>
      <c r="D255" s="4"/>
      <c r="E255" s="4"/>
      <c r="F255" s="4"/>
      <c r="G255" s="4" t="s">
        <v>2013</v>
      </c>
      <c r="H255" s="4" t="s">
        <v>622</v>
      </c>
      <c r="I255" s="144">
        <v>44522.0</v>
      </c>
      <c r="J255" s="115">
        <v>0.5365740740740741</v>
      </c>
      <c r="K255" s="13">
        <v>0.0</v>
      </c>
      <c r="L255" s="8" t="b">
        <v>1</v>
      </c>
      <c r="M255" s="4" t="s">
        <v>2698</v>
      </c>
      <c r="N255" s="4"/>
      <c r="O255" s="151"/>
    </row>
    <row r="256">
      <c r="A256" s="4" t="s">
        <v>1507</v>
      </c>
      <c r="B256" s="144">
        <v>44522.0</v>
      </c>
      <c r="C256" s="115">
        <v>0.355787037037037</v>
      </c>
      <c r="D256" s="4"/>
      <c r="E256" s="4"/>
      <c r="F256" s="4"/>
      <c r="G256" s="4" t="s">
        <v>2009</v>
      </c>
      <c r="H256" s="4" t="s">
        <v>271</v>
      </c>
      <c r="I256" s="144">
        <v>44868.0</v>
      </c>
      <c r="J256" s="115">
        <v>0.5355208333333333</v>
      </c>
      <c r="K256" s="13">
        <v>0.0</v>
      </c>
      <c r="L256" s="4"/>
      <c r="M256" s="4"/>
      <c r="N256" s="4"/>
      <c r="O256" s="4"/>
    </row>
    <row r="257">
      <c r="A257" s="4" t="s">
        <v>1504</v>
      </c>
      <c r="B257" s="144">
        <v>44522.0</v>
      </c>
      <c r="C257" s="115">
        <v>0.355625</v>
      </c>
      <c r="D257" s="4"/>
      <c r="E257" s="4"/>
      <c r="F257" s="4"/>
      <c r="G257" s="4" t="s">
        <v>2013</v>
      </c>
      <c r="H257" s="4" t="s">
        <v>622</v>
      </c>
      <c r="I257" s="144">
        <v>44522.0</v>
      </c>
      <c r="J257" s="115">
        <v>0.5365740740740741</v>
      </c>
      <c r="K257" s="13">
        <v>0.0</v>
      </c>
      <c r="L257" s="8" t="b">
        <v>1</v>
      </c>
      <c r="M257" s="4" t="s">
        <v>2698</v>
      </c>
      <c r="N257" s="4"/>
      <c r="O257" s="4"/>
    </row>
    <row r="258">
      <c r="A258" s="4" t="s">
        <v>1501</v>
      </c>
      <c r="B258" s="144">
        <v>44522.0</v>
      </c>
      <c r="C258" s="115">
        <v>0.3552199074074074</v>
      </c>
      <c r="D258" s="4"/>
      <c r="E258" s="4"/>
      <c r="F258" s="4"/>
      <c r="G258" s="4" t="s">
        <v>2013</v>
      </c>
      <c r="H258" s="4" t="s">
        <v>622</v>
      </c>
      <c r="I258" s="144">
        <v>44522.0</v>
      </c>
      <c r="J258" s="115">
        <v>0.5365740740740741</v>
      </c>
      <c r="K258" s="13">
        <v>1.0</v>
      </c>
      <c r="L258" s="8" t="b">
        <v>1</v>
      </c>
      <c r="M258" s="4" t="s">
        <v>2698</v>
      </c>
      <c r="N258" s="4"/>
      <c r="O258" s="4"/>
    </row>
    <row r="259">
      <c r="A259" s="4" t="s">
        <v>1501</v>
      </c>
      <c r="B259" s="144">
        <v>44522.0</v>
      </c>
      <c r="C259" s="115">
        <v>0.3355902777777778</v>
      </c>
      <c r="D259" s="4"/>
      <c r="E259" s="4"/>
      <c r="F259" s="4"/>
      <c r="G259" s="4" t="s">
        <v>2009</v>
      </c>
      <c r="H259" s="4" t="s">
        <v>271</v>
      </c>
      <c r="I259" s="144">
        <v>44868.0</v>
      </c>
      <c r="J259" s="115">
        <v>0.5355208333333333</v>
      </c>
      <c r="K259" s="13">
        <v>1.0</v>
      </c>
      <c r="L259" s="4"/>
      <c r="M259" s="4"/>
      <c r="N259" s="4"/>
      <c r="O259" s="4"/>
    </row>
    <row r="260">
      <c r="A260" s="4" t="s">
        <v>1499</v>
      </c>
      <c r="B260" s="144">
        <v>44522.0</v>
      </c>
      <c r="C260" s="115">
        <v>0.3353703703703704</v>
      </c>
      <c r="D260" s="4"/>
      <c r="E260" s="4"/>
      <c r="F260" s="4"/>
      <c r="G260" s="4" t="s">
        <v>2013</v>
      </c>
      <c r="H260" s="4" t="s">
        <v>622</v>
      </c>
      <c r="I260" s="144">
        <v>44522.0</v>
      </c>
      <c r="J260" s="115">
        <v>0.5365740740740741</v>
      </c>
      <c r="K260" s="13">
        <v>1.0</v>
      </c>
      <c r="L260" s="8" t="b">
        <v>1</v>
      </c>
      <c r="M260" s="4" t="s">
        <v>2698</v>
      </c>
      <c r="N260" s="4"/>
      <c r="O260" s="4"/>
    </row>
    <row r="261">
      <c r="A261" s="4" t="s">
        <v>1497</v>
      </c>
      <c r="B261" s="144">
        <v>44522.0</v>
      </c>
      <c r="C261" s="115">
        <v>0.3269675925925926</v>
      </c>
      <c r="D261" s="4"/>
      <c r="E261" s="4"/>
      <c r="F261" s="4"/>
      <c r="G261" s="4" t="s">
        <v>2013</v>
      </c>
      <c r="H261" s="4" t="s">
        <v>622</v>
      </c>
      <c r="I261" s="144">
        <v>44522.0</v>
      </c>
      <c r="J261" s="115">
        <v>0.5365740740740741</v>
      </c>
      <c r="K261" s="13">
        <v>1.0</v>
      </c>
      <c r="L261" s="8" t="b">
        <v>1</v>
      </c>
      <c r="M261" s="4" t="s">
        <v>2698</v>
      </c>
      <c r="N261" s="4"/>
      <c r="O261" s="4"/>
    </row>
    <row r="262">
      <c r="A262" s="4" t="s">
        <v>1495</v>
      </c>
      <c r="B262" s="144">
        <v>44522.0</v>
      </c>
      <c r="C262" s="115">
        <v>0.30572916666666666</v>
      </c>
      <c r="D262" s="4"/>
      <c r="E262" s="4"/>
      <c r="F262" s="4"/>
      <c r="G262" s="4" t="s">
        <v>2013</v>
      </c>
      <c r="H262" s="4" t="s">
        <v>622</v>
      </c>
      <c r="I262" s="144">
        <v>44522.0</v>
      </c>
      <c r="J262" s="115">
        <v>0.5365740740740741</v>
      </c>
      <c r="K262" s="13">
        <v>0.0</v>
      </c>
      <c r="L262" s="8" t="b">
        <v>1</v>
      </c>
      <c r="M262" s="4" t="s">
        <v>2698</v>
      </c>
      <c r="N262" s="4"/>
      <c r="O262" s="4"/>
    </row>
    <row r="263">
      <c r="A263" s="4" t="s">
        <v>1493</v>
      </c>
      <c r="B263" s="144">
        <v>44522.0</v>
      </c>
      <c r="C263" s="115">
        <v>0.3042476851851852</v>
      </c>
      <c r="D263" s="4"/>
      <c r="E263" s="4"/>
      <c r="F263" s="4"/>
      <c r="G263" s="4" t="s">
        <v>2013</v>
      </c>
      <c r="H263" s="4" t="s">
        <v>622</v>
      </c>
      <c r="I263" s="144">
        <v>44522.0</v>
      </c>
      <c r="J263" s="115">
        <v>0.5365740740740741</v>
      </c>
      <c r="K263" s="13">
        <v>0.0</v>
      </c>
      <c r="L263" s="8" t="b">
        <v>1</v>
      </c>
      <c r="M263" s="4" t="s">
        <v>2698</v>
      </c>
      <c r="N263" s="4"/>
      <c r="O263" s="4"/>
    </row>
    <row r="264">
      <c r="A264" s="4" t="s">
        <v>1491</v>
      </c>
      <c r="B264" s="144">
        <v>44522.0</v>
      </c>
      <c r="C264" s="115">
        <v>0.3025</v>
      </c>
      <c r="D264" s="4"/>
      <c r="E264" s="4"/>
      <c r="F264" s="4"/>
      <c r="G264" s="4" t="s">
        <v>2013</v>
      </c>
      <c r="H264" s="4" t="s">
        <v>622</v>
      </c>
      <c r="I264" s="144">
        <v>44522.0</v>
      </c>
      <c r="J264" s="115">
        <v>0.5365740740740741</v>
      </c>
      <c r="K264" s="13">
        <v>1.0</v>
      </c>
      <c r="L264" s="8" t="b">
        <v>1</v>
      </c>
      <c r="M264" s="4" t="s">
        <v>2698</v>
      </c>
      <c r="N264" s="4"/>
      <c r="O264" s="4"/>
    </row>
    <row r="265">
      <c r="A265" s="4" t="s">
        <v>1489</v>
      </c>
      <c r="B265" s="144">
        <v>44522.0</v>
      </c>
      <c r="C265" s="115">
        <v>0.29834490740740743</v>
      </c>
      <c r="D265" s="4"/>
      <c r="E265" s="4"/>
      <c r="F265" s="4"/>
      <c r="G265" s="4" t="s">
        <v>2013</v>
      </c>
      <c r="H265" s="4" t="s">
        <v>622</v>
      </c>
      <c r="I265" s="144">
        <v>44522.0</v>
      </c>
      <c r="J265" s="115">
        <v>0.5365740740740741</v>
      </c>
      <c r="K265" s="13">
        <v>1.0</v>
      </c>
      <c r="L265" s="8" t="b">
        <v>1</v>
      </c>
      <c r="M265" s="4" t="s">
        <v>2698</v>
      </c>
      <c r="N265" s="4"/>
      <c r="O265" s="4"/>
    </row>
    <row r="266">
      <c r="A266" s="4" t="s">
        <v>1486</v>
      </c>
      <c r="B266" s="144">
        <v>44522.0</v>
      </c>
      <c r="C266" s="115">
        <v>0.2977546296296296</v>
      </c>
      <c r="D266" s="4"/>
      <c r="E266" s="4"/>
      <c r="F266" s="4"/>
      <c r="G266" s="4" t="s">
        <v>2013</v>
      </c>
      <c r="H266" s="4" t="s">
        <v>622</v>
      </c>
      <c r="I266" s="144">
        <v>44522.0</v>
      </c>
      <c r="J266" s="115">
        <v>0.5365740740740741</v>
      </c>
      <c r="K266" s="13">
        <v>1.0</v>
      </c>
      <c r="L266" s="8" t="b">
        <v>1</v>
      </c>
      <c r="M266" s="4" t="s">
        <v>2698</v>
      </c>
      <c r="N266" s="4"/>
      <c r="O266" s="4"/>
    </row>
    <row r="267">
      <c r="A267" s="4" t="s">
        <v>1483</v>
      </c>
      <c r="B267" s="144">
        <v>44522.0</v>
      </c>
      <c r="C267" s="115">
        <v>0.2959837962962963</v>
      </c>
      <c r="D267" s="4"/>
      <c r="E267" s="4"/>
      <c r="F267" s="4"/>
      <c r="G267" s="4" t="s">
        <v>2013</v>
      </c>
      <c r="H267" s="4" t="s">
        <v>622</v>
      </c>
      <c r="I267" s="144">
        <v>44522.0</v>
      </c>
      <c r="J267" s="115">
        <v>0.5365625</v>
      </c>
      <c r="K267" s="13">
        <v>0.0</v>
      </c>
      <c r="L267" s="8" t="b">
        <v>1</v>
      </c>
      <c r="M267" s="4" t="s">
        <v>2698</v>
      </c>
      <c r="N267" s="4"/>
      <c r="O267" s="4"/>
    </row>
    <row r="268">
      <c r="A268" s="4" t="s">
        <v>1481</v>
      </c>
      <c r="B268" s="144">
        <v>44522.0</v>
      </c>
      <c r="C268" s="115">
        <v>0.29475694444444445</v>
      </c>
      <c r="D268" s="4"/>
      <c r="E268" s="4"/>
      <c r="F268" s="4"/>
      <c r="G268" s="4" t="s">
        <v>2013</v>
      </c>
      <c r="H268" s="4" t="s">
        <v>622</v>
      </c>
      <c r="I268" s="144">
        <v>44522.0</v>
      </c>
      <c r="J268" s="115">
        <v>0.5365625</v>
      </c>
      <c r="K268" s="13">
        <v>1.0</v>
      </c>
      <c r="L268" s="8" t="b">
        <v>1</v>
      </c>
      <c r="M268" s="4" t="s">
        <v>2698</v>
      </c>
      <c r="N268" s="4"/>
      <c r="O268" s="4"/>
    </row>
    <row r="269">
      <c r="A269" s="4" t="s">
        <v>1479</v>
      </c>
      <c r="B269" s="144">
        <v>44522.0</v>
      </c>
      <c r="C269" s="115">
        <v>0.2941782407407407</v>
      </c>
      <c r="D269" s="4"/>
      <c r="E269" s="4"/>
      <c r="F269" s="4"/>
      <c r="G269" s="4" t="s">
        <v>2013</v>
      </c>
      <c r="H269" s="4" t="s">
        <v>622</v>
      </c>
      <c r="I269" s="144">
        <v>44522.0</v>
      </c>
      <c r="J269" s="115">
        <v>0.5365625</v>
      </c>
      <c r="K269" s="13">
        <v>0.0</v>
      </c>
      <c r="L269" s="8" t="b">
        <v>1</v>
      </c>
      <c r="M269" s="4" t="s">
        <v>2698</v>
      </c>
      <c r="N269" s="4"/>
      <c r="O269" s="4"/>
    </row>
    <row r="270">
      <c r="A270" s="4" t="s">
        <v>1477</v>
      </c>
      <c r="B270" s="144">
        <v>44522.0</v>
      </c>
      <c r="C270" s="115">
        <v>0.2938310185185185</v>
      </c>
      <c r="D270" s="4"/>
      <c r="E270" s="4"/>
      <c r="F270" s="4"/>
      <c r="G270" s="4" t="s">
        <v>2013</v>
      </c>
      <c r="H270" s="4" t="s">
        <v>622</v>
      </c>
      <c r="I270" s="144">
        <v>44522.0</v>
      </c>
      <c r="J270" s="115">
        <v>0.5365625</v>
      </c>
      <c r="K270" s="13">
        <v>0.0</v>
      </c>
      <c r="L270" s="8" t="b">
        <v>1</v>
      </c>
      <c r="M270" s="4" t="s">
        <v>2698</v>
      </c>
      <c r="N270" s="4"/>
      <c r="O270" s="4"/>
    </row>
    <row r="271">
      <c r="A271" s="4" t="s">
        <v>1475</v>
      </c>
      <c r="B271" s="144">
        <v>44522.0</v>
      </c>
      <c r="C271" s="115">
        <v>0.29359953703703706</v>
      </c>
      <c r="D271" s="4"/>
      <c r="E271" s="4"/>
      <c r="F271" s="4"/>
      <c r="G271" s="4" t="s">
        <v>2013</v>
      </c>
      <c r="H271" s="4" t="s">
        <v>622</v>
      </c>
      <c r="I271" s="144">
        <v>44522.0</v>
      </c>
      <c r="J271" s="115">
        <v>0.5365625</v>
      </c>
      <c r="K271" s="13">
        <v>0.0</v>
      </c>
      <c r="L271" s="8" t="b">
        <v>1</v>
      </c>
      <c r="M271" s="4" t="s">
        <v>2698</v>
      </c>
      <c r="N271" s="4"/>
      <c r="O271" s="4"/>
    </row>
    <row r="272">
      <c r="A272" s="4" t="s">
        <v>1473</v>
      </c>
      <c r="B272" s="144">
        <v>44522.0</v>
      </c>
      <c r="C272" s="115">
        <v>0.2326851851851852</v>
      </c>
      <c r="D272" s="4"/>
      <c r="E272" s="4"/>
      <c r="F272" s="4"/>
      <c r="G272" s="4" t="s">
        <v>2013</v>
      </c>
      <c r="H272" s="4" t="s">
        <v>622</v>
      </c>
      <c r="I272" s="144">
        <v>44522.0</v>
      </c>
      <c r="J272" s="115">
        <v>0.5365625</v>
      </c>
      <c r="K272" s="13">
        <v>1.0</v>
      </c>
      <c r="L272" s="8" t="b">
        <v>1</v>
      </c>
      <c r="M272" s="4" t="s">
        <v>2698</v>
      </c>
      <c r="N272" s="4"/>
      <c r="O272" s="4"/>
    </row>
    <row r="273">
      <c r="A273" s="4" t="s">
        <v>1471</v>
      </c>
      <c r="B273" s="144">
        <v>44522.0</v>
      </c>
      <c r="C273" s="115">
        <v>0.22244212962962964</v>
      </c>
      <c r="D273" s="4"/>
      <c r="E273" s="4"/>
      <c r="F273" s="4"/>
      <c r="G273" s="4" t="s">
        <v>2013</v>
      </c>
      <c r="H273" s="4" t="s">
        <v>622</v>
      </c>
      <c r="I273" s="144">
        <v>44522.0</v>
      </c>
      <c r="J273" s="115">
        <v>0.5365625</v>
      </c>
      <c r="K273" s="13">
        <v>1.0</v>
      </c>
      <c r="L273" s="8" t="b">
        <v>1</v>
      </c>
      <c r="M273" s="4" t="s">
        <v>2698</v>
      </c>
      <c r="N273" s="4"/>
      <c r="O273" s="4"/>
    </row>
    <row r="274">
      <c r="A274" s="4" t="s">
        <v>1468</v>
      </c>
      <c r="B274" s="144">
        <v>44522.0</v>
      </c>
      <c r="C274" s="115">
        <v>0.22216435185185185</v>
      </c>
      <c r="D274" s="4"/>
      <c r="E274" s="4"/>
      <c r="F274" s="4"/>
      <c r="G274" s="4" t="s">
        <v>2013</v>
      </c>
      <c r="H274" s="4" t="s">
        <v>622</v>
      </c>
      <c r="I274" s="144">
        <v>44522.0</v>
      </c>
      <c r="J274" s="115">
        <v>0.5365625</v>
      </c>
      <c r="K274" s="13">
        <v>0.0</v>
      </c>
      <c r="L274" s="8" t="b">
        <v>1</v>
      </c>
      <c r="M274" s="4" t="s">
        <v>2698</v>
      </c>
      <c r="N274" s="4"/>
      <c r="O274" s="4"/>
    </row>
    <row r="275">
      <c r="A275" s="4" t="s">
        <v>1466</v>
      </c>
      <c r="B275" s="144">
        <v>44522.0</v>
      </c>
      <c r="C275" s="115">
        <v>0.2205787037037037</v>
      </c>
      <c r="D275" s="4"/>
      <c r="E275" s="4"/>
      <c r="F275" s="4"/>
      <c r="G275" s="4" t="s">
        <v>2013</v>
      </c>
      <c r="H275" s="4" t="s">
        <v>622</v>
      </c>
      <c r="I275" s="144">
        <v>44522.0</v>
      </c>
      <c r="J275" s="115">
        <v>0.5365625</v>
      </c>
      <c r="K275" s="13">
        <v>1.0</v>
      </c>
      <c r="L275" s="8" t="b">
        <v>1</v>
      </c>
      <c r="M275" s="4" t="s">
        <v>2698</v>
      </c>
      <c r="N275" s="4"/>
      <c r="O275" s="4"/>
    </row>
    <row r="276">
      <c r="A276" s="4" t="s">
        <v>1464</v>
      </c>
      <c r="B276" s="144">
        <v>44522.0</v>
      </c>
      <c r="C276" s="115">
        <v>0.21658564814814815</v>
      </c>
      <c r="D276" s="4"/>
      <c r="E276" s="4"/>
      <c r="F276" s="4"/>
      <c r="G276" s="4" t="s">
        <v>2013</v>
      </c>
      <c r="H276" s="4" t="s">
        <v>622</v>
      </c>
      <c r="I276" s="144">
        <v>44522.0</v>
      </c>
      <c r="J276" s="115">
        <v>0.5365625</v>
      </c>
      <c r="K276" s="13">
        <v>1.0</v>
      </c>
      <c r="L276" s="8" t="b">
        <v>1</v>
      </c>
      <c r="M276" s="4" t="s">
        <v>2698</v>
      </c>
      <c r="N276" s="4"/>
      <c r="O276" s="4"/>
    </row>
    <row r="277">
      <c r="A277" s="4" t="s">
        <v>1462</v>
      </c>
      <c r="B277" s="144">
        <v>44522.0</v>
      </c>
      <c r="C277" s="115">
        <v>0.21493055555555557</v>
      </c>
      <c r="D277" s="4"/>
      <c r="E277" s="4"/>
      <c r="F277" s="4"/>
      <c r="G277" s="4" t="s">
        <v>2013</v>
      </c>
      <c r="H277" s="4" t="s">
        <v>622</v>
      </c>
      <c r="I277" s="144">
        <v>44522.0</v>
      </c>
      <c r="J277" s="115">
        <v>0.5365625</v>
      </c>
      <c r="K277" s="13">
        <v>0.0</v>
      </c>
      <c r="L277" s="8" t="b">
        <v>1</v>
      </c>
      <c r="M277" s="4" t="s">
        <v>2698</v>
      </c>
      <c r="N277" s="4"/>
      <c r="O277" s="4"/>
    </row>
    <row r="278">
      <c r="A278" s="4" t="s">
        <v>1460</v>
      </c>
      <c r="B278" s="144">
        <v>44522.0</v>
      </c>
      <c r="C278" s="115">
        <v>0.21408564814814815</v>
      </c>
      <c r="D278" s="4"/>
      <c r="E278" s="4"/>
      <c r="F278" s="4"/>
      <c r="G278" s="4" t="s">
        <v>2013</v>
      </c>
      <c r="H278" s="4" t="s">
        <v>622</v>
      </c>
      <c r="I278" s="144">
        <v>44522.0</v>
      </c>
      <c r="J278" s="115">
        <v>0.5365625</v>
      </c>
      <c r="K278" s="13">
        <v>1.0</v>
      </c>
      <c r="L278" s="8" t="b">
        <v>1</v>
      </c>
      <c r="M278" s="4" t="s">
        <v>2698</v>
      </c>
      <c r="N278" s="4"/>
      <c r="O278" s="4"/>
    </row>
    <row r="279">
      <c r="A279" s="4" t="s">
        <v>1458</v>
      </c>
      <c r="B279" s="144">
        <v>44522.0</v>
      </c>
      <c r="C279" s="115">
        <v>0.21237268518518518</v>
      </c>
      <c r="D279" s="4"/>
      <c r="E279" s="4"/>
      <c r="F279" s="4"/>
      <c r="G279" s="4" t="s">
        <v>2013</v>
      </c>
      <c r="H279" s="4" t="s">
        <v>622</v>
      </c>
      <c r="I279" s="144">
        <v>44522.0</v>
      </c>
      <c r="J279" s="115">
        <v>0.5365625</v>
      </c>
      <c r="K279" s="13">
        <v>1.0</v>
      </c>
      <c r="L279" s="8" t="b">
        <v>1</v>
      </c>
      <c r="M279" s="4" t="s">
        <v>2698</v>
      </c>
      <c r="N279" s="4"/>
      <c r="O279" s="4"/>
    </row>
    <row r="280">
      <c r="A280" s="4" t="s">
        <v>1456</v>
      </c>
      <c r="B280" s="144">
        <v>44522.0</v>
      </c>
      <c r="C280" s="115">
        <v>0.14581018518518518</v>
      </c>
      <c r="D280" s="4"/>
      <c r="E280" s="4"/>
      <c r="F280" s="4"/>
      <c r="G280" s="4" t="s">
        <v>2013</v>
      </c>
      <c r="H280" s="4" t="s">
        <v>622</v>
      </c>
      <c r="I280" s="144">
        <v>44522.0</v>
      </c>
      <c r="J280" s="115">
        <v>0.5365625</v>
      </c>
      <c r="K280" s="13">
        <v>1.0</v>
      </c>
      <c r="L280" s="8" t="b">
        <v>1</v>
      </c>
      <c r="M280" s="4" t="s">
        <v>2698</v>
      </c>
      <c r="N280" s="4"/>
      <c r="O280" s="4"/>
    </row>
    <row r="281">
      <c r="A281" s="4" t="s">
        <v>1454</v>
      </c>
      <c r="B281" s="144">
        <v>44522.0</v>
      </c>
      <c r="C281" s="115">
        <v>0.1454976851851852</v>
      </c>
      <c r="D281" s="4"/>
      <c r="E281" s="4"/>
      <c r="F281" s="4"/>
      <c r="G281" s="4" t="s">
        <v>2013</v>
      </c>
      <c r="H281" s="4" t="s">
        <v>622</v>
      </c>
      <c r="I281" s="144">
        <v>44522.0</v>
      </c>
      <c r="J281" s="115">
        <v>0.5365625</v>
      </c>
      <c r="K281" s="13">
        <v>1.0</v>
      </c>
      <c r="L281" s="8" t="b">
        <v>1</v>
      </c>
      <c r="M281" s="4" t="s">
        <v>2698</v>
      </c>
      <c r="N281" s="4"/>
      <c r="O281" s="4"/>
    </row>
    <row r="282">
      <c r="A282" s="4" t="s">
        <v>1452</v>
      </c>
      <c r="B282" s="144">
        <v>44522.0</v>
      </c>
      <c r="C282" s="115">
        <v>0.14519675925925926</v>
      </c>
      <c r="D282" s="4"/>
      <c r="E282" s="4"/>
      <c r="F282" s="4"/>
      <c r="G282" s="4" t="s">
        <v>2013</v>
      </c>
      <c r="H282" s="4" t="s">
        <v>622</v>
      </c>
      <c r="I282" s="144">
        <v>44522.0</v>
      </c>
      <c r="J282" s="115">
        <v>0.5365625</v>
      </c>
      <c r="K282" s="13">
        <v>1.0</v>
      </c>
      <c r="L282" s="8" t="b">
        <v>1</v>
      </c>
      <c r="M282" s="4" t="s">
        <v>2698</v>
      </c>
      <c r="N282" s="4"/>
      <c r="O282" s="4"/>
    </row>
    <row r="283">
      <c r="A283" s="4" t="s">
        <v>1450</v>
      </c>
      <c r="B283" s="144">
        <v>44522.0</v>
      </c>
      <c r="C283" s="115">
        <v>0.14487268518518517</v>
      </c>
      <c r="D283" s="4"/>
      <c r="E283" s="4"/>
      <c r="F283" s="4"/>
      <c r="G283" s="4" t="s">
        <v>2013</v>
      </c>
      <c r="H283" s="4" t="s">
        <v>622</v>
      </c>
      <c r="I283" s="144">
        <v>44522.0</v>
      </c>
      <c r="J283" s="115">
        <v>0.5365625</v>
      </c>
      <c r="K283" s="13">
        <v>0.0</v>
      </c>
      <c r="L283" s="8" t="b">
        <v>1</v>
      </c>
      <c r="M283" s="4" t="s">
        <v>2698</v>
      </c>
      <c r="N283" s="4"/>
      <c r="O283" s="4"/>
    </row>
    <row r="284">
      <c r="A284" s="4" t="s">
        <v>1448</v>
      </c>
      <c r="B284" s="144">
        <v>44522.0</v>
      </c>
      <c r="C284" s="115">
        <v>0.14439814814814814</v>
      </c>
      <c r="D284" s="4"/>
      <c r="E284" s="4"/>
      <c r="F284" s="4"/>
      <c r="G284" s="4" t="s">
        <v>2013</v>
      </c>
      <c r="H284" s="4" t="s">
        <v>622</v>
      </c>
      <c r="I284" s="144">
        <v>44522.0</v>
      </c>
      <c r="J284" s="115">
        <v>0.5365625</v>
      </c>
      <c r="K284" s="13">
        <v>1.0</v>
      </c>
      <c r="L284" s="8" t="b">
        <v>1</v>
      </c>
      <c r="M284" s="4" t="s">
        <v>2698</v>
      </c>
      <c r="N284" s="4"/>
      <c r="O284" s="4"/>
    </row>
    <row r="285">
      <c r="A285" s="4" t="s">
        <v>1446</v>
      </c>
      <c r="B285" s="144">
        <v>44519.0</v>
      </c>
      <c r="C285" s="115">
        <v>0.29453703703703704</v>
      </c>
      <c r="D285" s="4"/>
      <c r="E285" s="4"/>
      <c r="F285" s="4"/>
      <c r="G285" s="4" t="s">
        <v>2013</v>
      </c>
      <c r="H285" s="4" t="s">
        <v>622</v>
      </c>
      <c r="I285" s="144">
        <v>44519.0</v>
      </c>
      <c r="J285" s="115">
        <v>0.4053703703703704</v>
      </c>
      <c r="K285" s="13">
        <v>1.0</v>
      </c>
      <c r="L285" s="8" t="b">
        <v>1</v>
      </c>
      <c r="M285" s="4" t="s">
        <v>2699</v>
      </c>
      <c r="N285" s="4"/>
      <c r="O285" s="4"/>
    </row>
    <row r="286">
      <c r="A286" s="4" t="s">
        <v>1444</v>
      </c>
      <c r="B286" s="144">
        <v>44519.0</v>
      </c>
      <c r="C286" s="115">
        <v>0.2942939814814815</v>
      </c>
      <c r="D286" s="4"/>
      <c r="E286" s="4"/>
      <c r="F286" s="4"/>
      <c r="G286" s="4" t="s">
        <v>2013</v>
      </c>
      <c r="H286" s="4" t="s">
        <v>622</v>
      </c>
      <c r="I286" s="144">
        <v>44519.0</v>
      </c>
      <c r="J286" s="115">
        <v>0.4053703703703704</v>
      </c>
      <c r="K286" s="13">
        <v>1.0</v>
      </c>
      <c r="L286" s="8" t="b">
        <v>1</v>
      </c>
      <c r="M286" s="4" t="s">
        <v>2699</v>
      </c>
      <c r="N286" s="4"/>
      <c r="O286" s="4"/>
    </row>
    <row r="287">
      <c r="A287" s="4" t="s">
        <v>1442</v>
      </c>
      <c r="B287" s="144">
        <v>44519.0</v>
      </c>
      <c r="C287" s="115">
        <v>0.2924421296296296</v>
      </c>
      <c r="D287" s="4"/>
      <c r="E287" s="4"/>
      <c r="F287" s="4"/>
      <c r="G287" s="4" t="s">
        <v>2013</v>
      </c>
      <c r="H287" s="4" t="s">
        <v>622</v>
      </c>
      <c r="I287" s="144">
        <v>44522.0</v>
      </c>
      <c r="J287" s="115">
        <v>0.5365625</v>
      </c>
      <c r="K287" s="13">
        <v>1.0</v>
      </c>
      <c r="L287" s="8" t="b">
        <v>1</v>
      </c>
      <c r="M287" s="4" t="s">
        <v>2698</v>
      </c>
      <c r="N287" s="4"/>
      <c r="O287" s="4"/>
    </row>
    <row r="288">
      <c r="A288" s="4" t="s">
        <v>1440</v>
      </c>
      <c r="B288" s="144">
        <v>44519.0</v>
      </c>
      <c r="C288" s="115">
        <v>0.29215277777777776</v>
      </c>
      <c r="D288" s="4"/>
      <c r="E288" s="4"/>
      <c r="F288" s="4"/>
      <c r="G288" s="4" t="s">
        <v>2013</v>
      </c>
      <c r="H288" s="4" t="s">
        <v>622</v>
      </c>
      <c r="I288" s="144">
        <v>44519.0</v>
      </c>
      <c r="J288" s="115">
        <v>0.4053703703703704</v>
      </c>
      <c r="K288" s="13">
        <v>1.0</v>
      </c>
      <c r="L288" s="8" t="b">
        <v>1</v>
      </c>
      <c r="M288" s="4" t="s">
        <v>2699</v>
      </c>
      <c r="N288" s="4"/>
      <c r="O288" s="4"/>
    </row>
    <row r="289">
      <c r="A289" s="4" t="s">
        <v>1438</v>
      </c>
      <c r="B289" s="144">
        <v>44519.0</v>
      </c>
      <c r="C289" s="115">
        <v>0.2912268518518519</v>
      </c>
      <c r="D289" s="4"/>
      <c r="E289" s="4"/>
      <c r="F289" s="4"/>
      <c r="G289" s="4" t="s">
        <v>2013</v>
      </c>
      <c r="H289" s="4" t="s">
        <v>622</v>
      </c>
      <c r="I289" s="144">
        <v>44519.0</v>
      </c>
      <c r="J289" s="115">
        <v>0.4053703703703704</v>
      </c>
      <c r="K289" s="13">
        <v>0.0</v>
      </c>
      <c r="L289" s="8" t="b">
        <v>1</v>
      </c>
      <c r="M289" s="4" t="s">
        <v>2699</v>
      </c>
      <c r="N289" s="4"/>
      <c r="O289" s="4"/>
    </row>
    <row r="290">
      <c r="A290" s="4" t="s">
        <v>1436</v>
      </c>
      <c r="B290" s="144">
        <v>44519.0</v>
      </c>
      <c r="C290" s="115">
        <v>0.28835648148148146</v>
      </c>
      <c r="D290" s="4"/>
      <c r="E290" s="4"/>
      <c r="F290" s="4"/>
      <c r="G290" s="4" t="s">
        <v>2013</v>
      </c>
      <c r="H290" s="4" t="s">
        <v>622</v>
      </c>
      <c r="I290" s="144">
        <v>44519.0</v>
      </c>
      <c r="J290" s="115">
        <v>0.4053703703703704</v>
      </c>
      <c r="K290" s="13">
        <v>1.0</v>
      </c>
      <c r="L290" s="8" t="b">
        <v>1</v>
      </c>
      <c r="M290" s="4" t="s">
        <v>2699</v>
      </c>
      <c r="N290" s="4"/>
      <c r="O290" s="4"/>
    </row>
    <row r="291">
      <c r="A291" s="4" t="s">
        <v>1434</v>
      </c>
      <c r="B291" s="144">
        <v>44519.0</v>
      </c>
      <c r="C291" s="115">
        <v>0.2866087962962963</v>
      </c>
      <c r="D291" s="4"/>
      <c r="E291" s="4"/>
      <c r="F291" s="4"/>
      <c r="G291" s="4" t="s">
        <v>2009</v>
      </c>
      <c r="H291" s="4" t="s">
        <v>271</v>
      </c>
      <c r="I291" s="144">
        <v>44868.0</v>
      </c>
      <c r="J291" s="115">
        <v>0.5355208333333333</v>
      </c>
      <c r="K291" s="13">
        <v>0.0</v>
      </c>
      <c r="L291" s="4"/>
      <c r="M291" s="4"/>
      <c r="N291" s="4"/>
      <c r="O291" s="4"/>
    </row>
    <row r="292">
      <c r="A292" s="4" t="s">
        <v>1432</v>
      </c>
      <c r="B292" s="144">
        <v>44519.0</v>
      </c>
      <c r="C292" s="115">
        <v>0.27625</v>
      </c>
      <c r="D292" s="4"/>
      <c r="E292" s="4"/>
      <c r="F292" s="4"/>
      <c r="G292" s="4" t="s">
        <v>2013</v>
      </c>
      <c r="H292" s="4" t="s">
        <v>622</v>
      </c>
      <c r="I292" s="144">
        <v>44519.0</v>
      </c>
      <c r="J292" s="115">
        <v>0.4053703703703704</v>
      </c>
      <c r="K292" s="13">
        <v>0.0</v>
      </c>
      <c r="L292" s="8" t="b">
        <v>1</v>
      </c>
      <c r="M292" s="4" t="s">
        <v>2699</v>
      </c>
      <c r="N292" s="4"/>
      <c r="O292" s="4"/>
    </row>
    <row r="293">
      <c r="A293" s="4" t="s">
        <v>1430</v>
      </c>
      <c r="B293" s="144">
        <v>44519.0</v>
      </c>
      <c r="C293" s="115">
        <v>0.22287037037037036</v>
      </c>
      <c r="D293" s="4"/>
      <c r="E293" s="4"/>
      <c r="F293" s="4"/>
      <c r="G293" s="4" t="s">
        <v>2013</v>
      </c>
      <c r="H293" s="4" t="s">
        <v>622</v>
      </c>
      <c r="I293" s="144">
        <v>44519.0</v>
      </c>
      <c r="J293" s="115">
        <v>0.4053703703703704</v>
      </c>
      <c r="K293" s="13">
        <v>1.0</v>
      </c>
      <c r="L293" s="8" t="b">
        <v>1</v>
      </c>
      <c r="M293" s="4" t="s">
        <v>2699</v>
      </c>
      <c r="N293" s="4"/>
      <c r="O293" s="4"/>
    </row>
    <row r="294">
      <c r="A294" s="4" t="s">
        <v>1428</v>
      </c>
      <c r="B294" s="144">
        <v>44519.0</v>
      </c>
      <c r="C294" s="115">
        <v>0.21856481481481482</v>
      </c>
      <c r="D294" s="4"/>
      <c r="E294" s="4"/>
      <c r="F294" s="4"/>
      <c r="G294" s="4" t="s">
        <v>2013</v>
      </c>
      <c r="H294" s="4" t="s">
        <v>622</v>
      </c>
      <c r="I294" s="144">
        <v>44519.0</v>
      </c>
      <c r="J294" s="115">
        <v>0.4053703703703704</v>
      </c>
      <c r="K294" s="13">
        <v>1.0</v>
      </c>
      <c r="L294" s="8" t="b">
        <v>1</v>
      </c>
      <c r="M294" s="4" t="s">
        <v>2699</v>
      </c>
      <c r="N294" s="4"/>
      <c r="O294" s="4"/>
    </row>
    <row r="295">
      <c r="A295" s="4" t="s">
        <v>1425</v>
      </c>
      <c r="B295" s="144">
        <v>44519.0</v>
      </c>
      <c r="C295" s="115">
        <v>0.21751157407407407</v>
      </c>
      <c r="D295" s="4"/>
      <c r="E295" s="4"/>
      <c r="F295" s="4"/>
      <c r="G295" s="4" t="s">
        <v>2013</v>
      </c>
      <c r="H295" s="4" t="s">
        <v>622</v>
      </c>
      <c r="I295" s="144">
        <v>44519.0</v>
      </c>
      <c r="J295" s="115">
        <v>0.4053703703703704</v>
      </c>
      <c r="K295" s="13">
        <v>0.0</v>
      </c>
      <c r="L295" s="8" t="b">
        <v>1</v>
      </c>
      <c r="M295" s="4" t="s">
        <v>2699</v>
      </c>
      <c r="N295" s="4"/>
      <c r="O295" s="4"/>
    </row>
    <row r="296">
      <c r="A296" s="4" t="s">
        <v>1423</v>
      </c>
      <c r="B296" s="144">
        <v>44519.0</v>
      </c>
      <c r="C296" s="115">
        <v>0.21711805555555555</v>
      </c>
      <c r="D296" s="4"/>
      <c r="E296" s="4"/>
      <c r="F296" s="4"/>
      <c r="G296" s="4" t="s">
        <v>2013</v>
      </c>
      <c r="H296" s="4" t="s">
        <v>622</v>
      </c>
      <c r="I296" s="144">
        <v>44519.0</v>
      </c>
      <c r="J296" s="115">
        <v>0.4053703703703704</v>
      </c>
      <c r="K296" s="13">
        <v>0.0</v>
      </c>
      <c r="L296" s="8" t="b">
        <v>1</v>
      </c>
      <c r="M296" s="4" t="s">
        <v>2699</v>
      </c>
      <c r="N296" s="4"/>
      <c r="O296" s="4"/>
    </row>
    <row r="297">
      <c r="A297" s="4" t="s">
        <v>1421</v>
      </c>
      <c r="B297" s="144">
        <v>44519.0</v>
      </c>
      <c r="C297" s="115">
        <v>0.21672453703703703</v>
      </c>
      <c r="D297" s="4"/>
      <c r="E297" s="4"/>
      <c r="F297" s="4"/>
      <c r="G297" s="4" t="s">
        <v>2013</v>
      </c>
      <c r="H297" s="4" t="s">
        <v>622</v>
      </c>
      <c r="I297" s="144">
        <v>44519.0</v>
      </c>
      <c r="J297" s="115">
        <v>0.4053703703703704</v>
      </c>
      <c r="K297" s="13">
        <v>0.0</v>
      </c>
      <c r="L297" s="8" t="b">
        <v>1</v>
      </c>
      <c r="M297" s="4" t="s">
        <v>2699</v>
      </c>
      <c r="N297" s="4"/>
      <c r="O297" s="4"/>
    </row>
    <row r="298">
      <c r="A298" s="4" t="s">
        <v>1419</v>
      </c>
      <c r="B298" s="144">
        <v>44519.0</v>
      </c>
      <c r="C298" s="115">
        <v>0.2139236111111111</v>
      </c>
      <c r="D298" s="4"/>
      <c r="E298" s="4"/>
      <c r="F298" s="4"/>
      <c r="G298" s="4" t="s">
        <v>2013</v>
      </c>
      <c r="H298" s="4" t="s">
        <v>622</v>
      </c>
      <c r="I298" s="144">
        <v>44519.0</v>
      </c>
      <c r="J298" s="115">
        <v>0.4053703703703704</v>
      </c>
      <c r="K298" s="13">
        <v>0.0</v>
      </c>
      <c r="L298" s="8" t="b">
        <v>1</v>
      </c>
      <c r="M298" s="4" t="s">
        <v>2699</v>
      </c>
      <c r="N298" s="4"/>
      <c r="O298" s="4"/>
    </row>
    <row r="299">
      <c r="A299" s="4" t="s">
        <v>1417</v>
      </c>
      <c r="B299" s="144">
        <v>44519.0</v>
      </c>
      <c r="C299" s="115">
        <v>0.21283564814814815</v>
      </c>
      <c r="D299" s="4"/>
      <c r="E299" s="4"/>
      <c r="F299" s="4"/>
      <c r="G299" s="4" t="s">
        <v>2013</v>
      </c>
      <c r="H299" s="4" t="s">
        <v>622</v>
      </c>
      <c r="I299" s="144">
        <v>44519.0</v>
      </c>
      <c r="J299" s="115">
        <v>0.4053703703703704</v>
      </c>
      <c r="K299" s="13">
        <v>1.0</v>
      </c>
      <c r="L299" s="8" t="b">
        <v>1</v>
      </c>
      <c r="M299" s="4" t="s">
        <v>2699</v>
      </c>
      <c r="N299" s="4"/>
      <c r="O299" s="4"/>
    </row>
    <row r="300">
      <c r="A300" s="4" t="s">
        <v>1414</v>
      </c>
      <c r="B300" s="144">
        <v>44519.0</v>
      </c>
      <c r="C300" s="115">
        <v>0.21255787037037038</v>
      </c>
      <c r="D300" s="4"/>
      <c r="E300" s="4"/>
      <c r="F300" s="4"/>
      <c r="G300" s="4" t="s">
        <v>2013</v>
      </c>
      <c r="H300" s="4" t="s">
        <v>622</v>
      </c>
      <c r="I300" s="144">
        <v>44519.0</v>
      </c>
      <c r="J300" s="115">
        <v>0.4053703703703704</v>
      </c>
      <c r="K300" s="13">
        <v>0.0</v>
      </c>
      <c r="L300" s="8" t="b">
        <v>1</v>
      </c>
      <c r="M300" s="4" t="s">
        <v>2699</v>
      </c>
      <c r="N300" s="4"/>
      <c r="O300" s="4"/>
    </row>
    <row r="301">
      <c r="A301" s="4" t="s">
        <v>1412</v>
      </c>
      <c r="B301" s="144">
        <v>44519.0</v>
      </c>
      <c r="C301" s="115">
        <v>0.2112962962962963</v>
      </c>
      <c r="D301" s="4"/>
      <c r="E301" s="4"/>
      <c r="F301" s="4"/>
      <c r="G301" s="4" t="s">
        <v>2013</v>
      </c>
      <c r="H301" s="4" t="s">
        <v>622</v>
      </c>
      <c r="I301" s="144">
        <v>44519.0</v>
      </c>
      <c r="J301" s="115">
        <v>0.4053703703703704</v>
      </c>
      <c r="K301" s="13">
        <v>1.0</v>
      </c>
      <c r="L301" s="8" t="b">
        <v>1</v>
      </c>
      <c r="M301" s="4" t="s">
        <v>2699</v>
      </c>
      <c r="N301" s="4"/>
      <c r="O301" s="4"/>
    </row>
    <row r="302">
      <c r="A302" s="4" t="s">
        <v>1410</v>
      </c>
      <c r="B302" s="144">
        <v>44519.0</v>
      </c>
      <c r="C302" s="115">
        <v>0.20613425925925927</v>
      </c>
      <c r="D302" s="4"/>
      <c r="E302" s="4"/>
      <c r="F302" s="4"/>
      <c r="G302" s="4" t="s">
        <v>2013</v>
      </c>
      <c r="H302" s="4" t="s">
        <v>622</v>
      </c>
      <c r="I302" s="144">
        <v>44519.0</v>
      </c>
      <c r="J302" s="115">
        <v>0.4053703703703704</v>
      </c>
      <c r="K302" s="13">
        <v>1.0</v>
      </c>
      <c r="L302" s="8" t="b">
        <v>1</v>
      </c>
      <c r="M302" s="4" t="s">
        <v>2699</v>
      </c>
      <c r="N302" s="4"/>
      <c r="O302" s="4"/>
    </row>
    <row r="303">
      <c r="A303" s="4" t="s">
        <v>1407</v>
      </c>
      <c r="B303" s="144">
        <v>44519.0</v>
      </c>
      <c r="C303" s="115">
        <v>0.20494212962962963</v>
      </c>
      <c r="D303" s="4"/>
      <c r="E303" s="4"/>
      <c r="F303" s="4"/>
      <c r="G303" s="4" t="s">
        <v>2013</v>
      </c>
      <c r="H303" s="4" t="s">
        <v>622</v>
      </c>
      <c r="I303" s="144">
        <v>44519.0</v>
      </c>
      <c r="J303" s="115">
        <v>0.4053703703703704</v>
      </c>
      <c r="K303" s="13">
        <v>0.0</v>
      </c>
      <c r="L303" s="8" t="b">
        <v>1</v>
      </c>
      <c r="M303" s="4" t="s">
        <v>2699</v>
      </c>
      <c r="N303" s="4"/>
      <c r="O303" s="4"/>
    </row>
    <row r="304">
      <c r="A304" s="4" t="s">
        <v>1405</v>
      </c>
      <c r="B304" s="144">
        <v>44519.0</v>
      </c>
      <c r="C304" s="115">
        <v>0.2049189814814815</v>
      </c>
      <c r="D304" s="4"/>
      <c r="E304" s="4"/>
      <c r="F304" s="4"/>
      <c r="G304" s="4" t="s">
        <v>2013</v>
      </c>
      <c r="H304" s="4" t="s">
        <v>622</v>
      </c>
      <c r="I304" s="144">
        <v>44519.0</v>
      </c>
      <c r="J304" s="115">
        <v>0.4053703703703704</v>
      </c>
      <c r="K304" s="13">
        <v>1.0</v>
      </c>
      <c r="L304" s="8" t="b">
        <v>1</v>
      </c>
      <c r="M304" s="4" t="s">
        <v>2699</v>
      </c>
      <c r="N304" s="4"/>
      <c r="O304" s="4"/>
    </row>
    <row r="305">
      <c r="A305" s="4" t="s">
        <v>1403</v>
      </c>
      <c r="B305" s="144">
        <v>44518.0</v>
      </c>
      <c r="C305" s="115">
        <v>0.255625</v>
      </c>
      <c r="D305" s="4"/>
      <c r="E305" s="4"/>
      <c r="F305" s="4"/>
      <c r="G305" s="4" t="s">
        <v>2013</v>
      </c>
      <c r="H305" s="4" t="s">
        <v>622</v>
      </c>
      <c r="I305" s="144">
        <v>44518.0</v>
      </c>
      <c r="J305" s="115">
        <v>0.3912037037037037</v>
      </c>
      <c r="K305" s="13">
        <v>0.0</v>
      </c>
      <c r="L305" s="8" t="b">
        <v>1</v>
      </c>
      <c r="M305" s="4" t="s">
        <v>2700</v>
      </c>
      <c r="N305" s="4"/>
      <c r="O305" s="4"/>
    </row>
    <row r="306">
      <c r="A306" s="4" t="s">
        <v>1401</v>
      </c>
      <c r="B306" s="144">
        <v>44518.0</v>
      </c>
      <c r="C306" s="115">
        <v>0.2530787037037037</v>
      </c>
      <c r="D306" s="4"/>
      <c r="E306" s="4"/>
      <c r="F306" s="4"/>
      <c r="G306" s="4" t="s">
        <v>2013</v>
      </c>
      <c r="H306" s="4" t="s">
        <v>622</v>
      </c>
      <c r="I306" s="144">
        <v>44518.0</v>
      </c>
      <c r="J306" s="115">
        <v>0.3912037037037037</v>
      </c>
      <c r="K306" s="13">
        <v>0.0</v>
      </c>
      <c r="L306" s="8" t="b">
        <v>1</v>
      </c>
      <c r="M306" s="4" t="s">
        <v>2700</v>
      </c>
      <c r="N306" s="4"/>
      <c r="O306" s="4"/>
    </row>
    <row r="307">
      <c r="A307" s="4" t="s">
        <v>1398</v>
      </c>
      <c r="B307" s="144">
        <v>44518.0</v>
      </c>
      <c r="C307" s="115">
        <v>0.24810185185185185</v>
      </c>
      <c r="D307" s="4"/>
      <c r="E307" s="4"/>
      <c r="F307" s="4"/>
      <c r="G307" s="4" t="s">
        <v>2013</v>
      </c>
      <c r="H307" s="4" t="s">
        <v>622</v>
      </c>
      <c r="I307" s="144">
        <v>44518.0</v>
      </c>
      <c r="J307" s="115">
        <v>0.3912037037037037</v>
      </c>
      <c r="K307" s="13">
        <v>0.0</v>
      </c>
      <c r="L307" s="8" t="b">
        <v>1</v>
      </c>
      <c r="M307" s="4" t="s">
        <v>2700</v>
      </c>
      <c r="N307" s="4"/>
      <c r="O307" s="4"/>
    </row>
    <row r="308">
      <c r="A308" s="4" t="s">
        <v>1395</v>
      </c>
      <c r="B308" s="144">
        <v>44518.0</v>
      </c>
      <c r="C308" s="115">
        <v>0.24179398148148148</v>
      </c>
      <c r="D308" s="4"/>
      <c r="E308" s="4"/>
      <c r="F308" s="4"/>
      <c r="G308" s="4" t="s">
        <v>2013</v>
      </c>
      <c r="H308" s="4" t="s">
        <v>622</v>
      </c>
      <c r="I308" s="144">
        <v>44518.0</v>
      </c>
      <c r="J308" s="115">
        <v>0.3912037037037037</v>
      </c>
      <c r="K308" s="13">
        <v>0.0</v>
      </c>
      <c r="L308" s="8" t="b">
        <v>1</v>
      </c>
      <c r="M308" s="4" t="s">
        <v>2700</v>
      </c>
      <c r="N308" s="4"/>
      <c r="O308" s="4"/>
    </row>
    <row r="309">
      <c r="A309" s="4" t="s">
        <v>1392</v>
      </c>
      <c r="B309" s="144">
        <v>44518.0</v>
      </c>
      <c r="C309" s="115">
        <v>0.2411574074074074</v>
      </c>
      <c r="D309" s="4"/>
      <c r="E309" s="4"/>
      <c r="F309" s="4"/>
      <c r="G309" s="4" t="s">
        <v>2013</v>
      </c>
      <c r="H309" s="4" t="s">
        <v>622</v>
      </c>
      <c r="I309" s="144">
        <v>44518.0</v>
      </c>
      <c r="J309" s="115">
        <v>0.3912037037037037</v>
      </c>
      <c r="K309" s="13">
        <v>0.0</v>
      </c>
      <c r="L309" s="8" t="b">
        <v>1</v>
      </c>
      <c r="M309" s="4" t="s">
        <v>2700</v>
      </c>
      <c r="N309" s="4"/>
      <c r="O309" s="4"/>
    </row>
    <row r="310">
      <c r="A310" s="4" t="s">
        <v>1389</v>
      </c>
      <c r="B310" s="144">
        <v>44518.0</v>
      </c>
      <c r="C310" s="115">
        <v>0.2348611111111111</v>
      </c>
      <c r="D310" s="4"/>
      <c r="E310" s="4"/>
      <c r="F310" s="4"/>
      <c r="G310" s="4" t="s">
        <v>2013</v>
      </c>
      <c r="H310" s="4" t="s">
        <v>622</v>
      </c>
      <c r="I310" s="144">
        <v>44518.0</v>
      </c>
      <c r="J310" s="115">
        <v>0.3912037037037037</v>
      </c>
      <c r="K310" s="13">
        <v>0.0</v>
      </c>
      <c r="L310" s="8" t="b">
        <v>1</v>
      </c>
      <c r="M310" s="4" t="s">
        <v>2700</v>
      </c>
      <c r="N310" s="4"/>
      <c r="O310" s="4"/>
    </row>
    <row r="311">
      <c r="A311" s="4" t="s">
        <v>1385</v>
      </c>
      <c r="B311" s="144">
        <v>44518.0</v>
      </c>
      <c r="C311" s="115">
        <v>0.2266550925925926</v>
      </c>
      <c r="D311" s="4"/>
      <c r="E311" s="4"/>
      <c r="F311" s="4"/>
      <c r="G311" s="4" t="s">
        <v>2013</v>
      </c>
      <c r="H311" s="4" t="s">
        <v>622</v>
      </c>
      <c r="I311" s="144">
        <v>44518.0</v>
      </c>
      <c r="J311" s="115">
        <v>0.3912037037037037</v>
      </c>
      <c r="K311" s="13">
        <v>1.0</v>
      </c>
      <c r="L311" s="8" t="b">
        <v>1</v>
      </c>
      <c r="M311" s="4" t="s">
        <v>2700</v>
      </c>
      <c r="N311" s="4"/>
      <c r="O311" s="4"/>
    </row>
    <row r="312">
      <c r="A312" s="4" t="s">
        <v>1383</v>
      </c>
      <c r="B312" s="144">
        <v>44518.0</v>
      </c>
      <c r="C312" s="115">
        <v>0.2216898148148148</v>
      </c>
      <c r="D312" s="4"/>
      <c r="E312" s="4"/>
      <c r="F312" s="4"/>
      <c r="G312" s="4" t="s">
        <v>2013</v>
      </c>
      <c r="H312" s="4" t="s">
        <v>622</v>
      </c>
      <c r="I312" s="144">
        <v>44518.0</v>
      </c>
      <c r="J312" s="115">
        <v>0.3912037037037037</v>
      </c>
      <c r="K312" s="13">
        <v>1.0</v>
      </c>
      <c r="L312" s="8" t="b">
        <v>1</v>
      </c>
      <c r="M312" s="4" t="s">
        <v>2700</v>
      </c>
      <c r="N312" s="4"/>
      <c r="O312" s="4"/>
    </row>
    <row r="313">
      <c r="A313" s="4" t="s">
        <v>1381</v>
      </c>
      <c r="B313" s="144">
        <v>44517.0</v>
      </c>
      <c r="C313" s="115">
        <v>0.4091666666666667</v>
      </c>
      <c r="D313" s="4"/>
      <c r="E313" s="4"/>
      <c r="F313" s="4"/>
      <c r="G313" s="4" t="s">
        <v>2013</v>
      </c>
      <c r="H313" s="4" t="s">
        <v>622</v>
      </c>
      <c r="I313" s="144">
        <v>44519.0</v>
      </c>
      <c r="J313" s="115">
        <v>0.4053703703703704</v>
      </c>
      <c r="K313" s="13">
        <v>1.0</v>
      </c>
      <c r="L313" s="8" t="b">
        <v>1</v>
      </c>
      <c r="M313" s="4" t="s">
        <v>2699</v>
      </c>
      <c r="N313" s="4"/>
      <c r="O313" s="4"/>
    </row>
    <row r="314">
      <c r="A314" s="4" t="s">
        <v>1379</v>
      </c>
      <c r="B314" s="144">
        <v>44517.0</v>
      </c>
      <c r="C314" s="115">
        <v>0.4041550925925926</v>
      </c>
      <c r="D314" s="4"/>
      <c r="E314" s="4"/>
      <c r="F314" s="4"/>
      <c r="G314" s="4" t="s">
        <v>2013</v>
      </c>
      <c r="H314" s="4" t="s">
        <v>622</v>
      </c>
      <c r="I314" s="144">
        <v>44519.0</v>
      </c>
      <c r="J314" s="115">
        <v>0.4053703703703704</v>
      </c>
      <c r="K314" s="13">
        <v>0.0</v>
      </c>
      <c r="L314" s="8" t="b">
        <v>1</v>
      </c>
      <c r="M314" s="4" t="s">
        <v>2699</v>
      </c>
      <c r="N314" s="4"/>
      <c r="O314" s="4"/>
    </row>
    <row r="315">
      <c r="A315" s="4" t="s">
        <v>1377</v>
      </c>
      <c r="B315" s="144">
        <v>44517.0</v>
      </c>
      <c r="C315" s="115">
        <v>0.40359953703703705</v>
      </c>
      <c r="D315" s="4"/>
      <c r="E315" s="4"/>
      <c r="F315" s="4"/>
      <c r="G315" s="4" t="s">
        <v>2013</v>
      </c>
      <c r="H315" s="4" t="s">
        <v>622</v>
      </c>
      <c r="I315" s="144">
        <v>44519.0</v>
      </c>
      <c r="J315" s="115">
        <v>0.4053703703703704</v>
      </c>
      <c r="K315" s="13">
        <v>0.0</v>
      </c>
      <c r="L315" s="8" t="b">
        <v>1</v>
      </c>
      <c r="M315" s="4" t="s">
        <v>2699</v>
      </c>
      <c r="N315" s="4"/>
      <c r="O315" s="4"/>
    </row>
    <row r="316">
      <c r="A316" s="4" t="s">
        <v>1375</v>
      </c>
      <c r="B316" s="144">
        <v>44517.0</v>
      </c>
      <c r="C316" s="115">
        <v>0.40207175925925925</v>
      </c>
      <c r="D316" s="4"/>
      <c r="E316" s="4"/>
      <c r="F316" s="4"/>
      <c r="G316" s="4" t="s">
        <v>2013</v>
      </c>
      <c r="H316" s="4" t="s">
        <v>622</v>
      </c>
      <c r="I316" s="144">
        <v>44519.0</v>
      </c>
      <c r="J316" s="115">
        <v>0.4053703703703704</v>
      </c>
      <c r="K316" s="13">
        <v>1.0</v>
      </c>
      <c r="L316" s="8" t="b">
        <v>1</v>
      </c>
      <c r="M316" s="4" t="s">
        <v>2699</v>
      </c>
      <c r="N316" s="4"/>
      <c r="O316" s="4"/>
    </row>
    <row r="317">
      <c r="A317" s="4" t="s">
        <v>1373</v>
      </c>
      <c r="B317" s="144">
        <v>44517.0</v>
      </c>
      <c r="C317" s="115">
        <v>0.3393171296296296</v>
      </c>
      <c r="D317" s="4"/>
      <c r="E317" s="4"/>
      <c r="F317" s="4"/>
      <c r="G317" s="4" t="s">
        <v>2013</v>
      </c>
      <c r="H317" s="4" t="s">
        <v>622</v>
      </c>
      <c r="I317" s="144">
        <v>44517.0</v>
      </c>
      <c r="J317" s="115">
        <v>0.4712152777777778</v>
      </c>
      <c r="K317" s="13">
        <v>1.0</v>
      </c>
      <c r="L317" s="8" t="b">
        <v>1</v>
      </c>
      <c r="M317" s="4" t="s">
        <v>2701</v>
      </c>
      <c r="N317" s="4"/>
      <c r="O317" s="4"/>
    </row>
    <row r="318">
      <c r="A318" s="4" t="s">
        <v>1371</v>
      </c>
      <c r="B318" s="144">
        <v>44517.0</v>
      </c>
      <c r="C318" s="115">
        <v>0.3389351851851852</v>
      </c>
      <c r="D318" s="4"/>
      <c r="E318" s="4"/>
      <c r="F318" s="4"/>
      <c r="G318" s="4" t="s">
        <v>2013</v>
      </c>
      <c r="H318" s="4" t="s">
        <v>622</v>
      </c>
      <c r="I318" s="144">
        <v>44517.0</v>
      </c>
      <c r="J318" s="115">
        <v>0.4712152777777778</v>
      </c>
      <c r="K318" s="13">
        <v>0.0</v>
      </c>
      <c r="L318" s="8" t="b">
        <v>1</v>
      </c>
      <c r="M318" s="4" t="s">
        <v>2701</v>
      </c>
      <c r="N318" s="4"/>
      <c r="O318" s="4"/>
    </row>
    <row r="319">
      <c r="A319" s="4" t="s">
        <v>1369</v>
      </c>
      <c r="B319" s="144">
        <v>44517.0</v>
      </c>
      <c r="C319" s="115">
        <v>0.33600694444444446</v>
      </c>
      <c r="D319" s="4"/>
      <c r="E319" s="4"/>
      <c r="F319" s="4"/>
      <c r="G319" s="4" t="s">
        <v>2013</v>
      </c>
      <c r="H319" s="4" t="s">
        <v>622</v>
      </c>
      <c r="I319" s="144">
        <v>44517.0</v>
      </c>
      <c r="J319" s="115">
        <v>0.4712152777777778</v>
      </c>
      <c r="K319" s="13">
        <v>0.0</v>
      </c>
      <c r="L319" s="8" t="b">
        <v>1</v>
      </c>
      <c r="M319" s="4" t="s">
        <v>2701</v>
      </c>
      <c r="N319" s="4"/>
      <c r="O319" s="4"/>
    </row>
    <row r="320">
      <c r="A320" s="4" t="s">
        <v>1367</v>
      </c>
      <c r="B320" s="144">
        <v>44517.0</v>
      </c>
      <c r="C320" s="115">
        <v>0.334537037037037</v>
      </c>
      <c r="D320" s="4"/>
      <c r="E320" s="4"/>
      <c r="F320" s="4"/>
      <c r="G320" s="4" t="s">
        <v>2013</v>
      </c>
      <c r="H320" s="4" t="s">
        <v>622</v>
      </c>
      <c r="I320" s="144">
        <v>44517.0</v>
      </c>
      <c r="J320" s="115">
        <v>0.4712152777777778</v>
      </c>
      <c r="K320" s="13">
        <v>1.0</v>
      </c>
      <c r="L320" s="8" t="b">
        <v>1</v>
      </c>
      <c r="M320" s="4" t="s">
        <v>2701</v>
      </c>
      <c r="N320" s="4"/>
      <c r="O320" s="4"/>
    </row>
    <row r="321">
      <c r="A321" s="4" t="s">
        <v>1365</v>
      </c>
      <c r="B321" s="144">
        <v>44517.0</v>
      </c>
      <c r="C321" s="115">
        <v>0.3270138888888889</v>
      </c>
      <c r="D321" s="4"/>
      <c r="E321" s="4"/>
      <c r="F321" s="4"/>
      <c r="G321" s="4" t="s">
        <v>2013</v>
      </c>
      <c r="H321" s="4" t="s">
        <v>622</v>
      </c>
      <c r="I321" s="144">
        <v>44517.0</v>
      </c>
      <c r="J321" s="115">
        <v>0.4712152777777778</v>
      </c>
      <c r="K321" s="13">
        <v>0.0</v>
      </c>
      <c r="L321" s="8" t="b">
        <v>1</v>
      </c>
      <c r="M321" s="4" t="s">
        <v>2701</v>
      </c>
      <c r="N321" s="4"/>
      <c r="O321" s="4"/>
    </row>
    <row r="322">
      <c r="A322" s="4" t="s">
        <v>1363</v>
      </c>
      <c r="B322" s="144">
        <v>44517.0</v>
      </c>
      <c r="C322" s="115">
        <v>0.32666666666666666</v>
      </c>
      <c r="D322" s="4"/>
      <c r="E322" s="4"/>
      <c r="F322" s="4"/>
      <c r="G322" s="4" t="s">
        <v>2013</v>
      </c>
      <c r="H322" s="4" t="s">
        <v>622</v>
      </c>
      <c r="I322" s="144">
        <v>44517.0</v>
      </c>
      <c r="J322" s="115">
        <v>0.4712152777777778</v>
      </c>
      <c r="K322" s="13">
        <v>1.0</v>
      </c>
      <c r="L322" s="8" t="b">
        <v>1</v>
      </c>
      <c r="M322" s="4" t="s">
        <v>2701</v>
      </c>
      <c r="N322" s="4"/>
      <c r="O322" s="4"/>
    </row>
    <row r="323">
      <c r="A323" s="4" t="s">
        <v>1361</v>
      </c>
      <c r="B323" s="144">
        <v>44517.0</v>
      </c>
      <c r="C323" s="115">
        <v>0.32625</v>
      </c>
      <c r="D323" s="4"/>
      <c r="E323" s="4"/>
      <c r="F323" s="4"/>
      <c r="G323" s="4" t="s">
        <v>2013</v>
      </c>
      <c r="H323" s="4" t="s">
        <v>622</v>
      </c>
      <c r="I323" s="144">
        <v>44517.0</v>
      </c>
      <c r="J323" s="115">
        <v>0.4712152777777778</v>
      </c>
      <c r="K323" s="13">
        <v>1.0</v>
      </c>
      <c r="L323" s="8" t="b">
        <v>1</v>
      </c>
      <c r="M323" s="4" t="s">
        <v>2701</v>
      </c>
      <c r="N323" s="4"/>
      <c r="O323" s="4"/>
    </row>
    <row r="324">
      <c r="A324" s="4" t="s">
        <v>1359</v>
      </c>
      <c r="B324" s="144">
        <v>44517.0</v>
      </c>
      <c r="C324" s="115">
        <v>0.31925925925925924</v>
      </c>
      <c r="D324" s="4"/>
      <c r="E324" s="4"/>
      <c r="F324" s="4"/>
      <c r="G324" s="4" t="s">
        <v>2013</v>
      </c>
      <c r="H324" s="4" t="s">
        <v>622</v>
      </c>
      <c r="I324" s="144">
        <v>44517.0</v>
      </c>
      <c r="J324" s="115">
        <v>0.4712152777777778</v>
      </c>
      <c r="K324" s="13">
        <v>1.0</v>
      </c>
      <c r="L324" s="8" t="b">
        <v>1</v>
      </c>
      <c r="M324" s="4" t="s">
        <v>2701</v>
      </c>
      <c r="N324" s="4"/>
      <c r="O324" s="4"/>
    </row>
    <row r="325">
      <c r="A325" s="4" t="s">
        <v>1357</v>
      </c>
      <c r="B325" s="144">
        <v>44517.0</v>
      </c>
      <c r="C325" s="115">
        <v>0.31881944444444443</v>
      </c>
      <c r="D325" s="4"/>
      <c r="E325" s="4"/>
      <c r="F325" s="4"/>
      <c r="G325" s="4" t="s">
        <v>2013</v>
      </c>
      <c r="H325" s="4" t="s">
        <v>622</v>
      </c>
      <c r="I325" s="144">
        <v>44517.0</v>
      </c>
      <c r="J325" s="115">
        <v>0.4712152777777778</v>
      </c>
      <c r="K325" s="13">
        <v>1.0</v>
      </c>
      <c r="L325" s="8" t="b">
        <v>1</v>
      </c>
      <c r="M325" s="4" t="s">
        <v>2701</v>
      </c>
      <c r="N325" s="4"/>
      <c r="O325" s="4"/>
    </row>
    <row r="326">
      <c r="A326" s="4" t="s">
        <v>1355</v>
      </c>
      <c r="B326" s="144">
        <v>44516.0</v>
      </c>
      <c r="C326" s="115">
        <v>0.5013310185185185</v>
      </c>
      <c r="D326" s="4"/>
      <c r="E326" s="4"/>
      <c r="F326" s="4"/>
      <c r="G326" s="4" t="s">
        <v>2013</v>
      </c>
      <c r="H326" s="4" t="s">
        <v>622</v>
      </c>
      <c r="I326" s="144">
        <v>44517.0</v>
      </c>
      <c r="J326" s="115">
        <v>0.4712152777777778</v>
      </c>
      <c r="K326" s="13">
        <v>1.0</v>
      </c>
      <c r="L326" s="8" t="b">
        <v>1</v>
      </c>
      <c r="M326" s="4" t="s">
        <v>2701</v>
      </c>
      <c r="N326" s="4"/>
      <c r="O326" s="4"/>
    </row>
    <row r="327">
      <c r="A327" s="4" t="s">
        <v>1353</v>
      </c>
      <c r="B327" s="144">
        <v>44516.0</v>
      </c>
      <c r="C327" s="115">
        <v>0.45837962962962964</v>
      </c>
      <c r="D327" s="4"/>
      <c r="E327" s="4"/>
      <c r="F327" s="4"/>
      <c r="G327" s="4" t="s">
        <v>2013</v>
      </c>
      <c r="H327" s="4" t="s">
        <v>622</v>
      </c>
      <c r="I327" s="144">
        <v>44517.0</v>
      </c>
      <c r="J327" s="115">
        <v>0.4712152777777778</v>
      </c>
      <c r="K327" s="13">
        <v>1.0</v>
      </c>
      <c r="L327" s="8" t="b">
        <v>1</v>
      </c>
      <c r="M327" s="4" t="s">
        <v>2701</v>
      </c>
      <c r="N327" s="4"/>
      <c r="O327" s="4"/>
    </row>
    <row r="328">
      <c r="A328" s="4" t="s">
        <v>1351</v>
      </c>
      <c r="B328" s="144">
        <v>44516.0</v>
      </c>
      <c r="C328" s="115">
        <v>0.440625</v>
      </c>
      <c r="D328" s="4"/>
      <c r="E328" s="4"/>
      <c r="F328" s="4"/>
      <c r="G328" s="4" t="s">
        <v>2013</v>
      </c>
      <c r="H328" s="4" t="s">
        <v>622</v>
      </c>
      <c r="I328" s="144">
        <v>44517.0</v>
      </c>
      <c r="J328" s="115">
        <v>0.4712152777777778</v>
      </c>
      <c r="K328" s="13">
        <v>1.0</v>
      </c>
      <c r="L328" s="8" t="b">
        <v>1</v>
      </c>
      <c r="M328" s="4" t="s">
        <v>2701</v>
      </c>
      <c r="N328" s="4"/>
      <c r="O328" s="4"/>
    </row>
    <row r="329">
      <c r="A329" s="4" t="s">
        <v>1349</v>
      </c>
      <c r="B329" s="144">
        <v>44516.0</v>
      </c>
      <c r="C329" s="115">
        <v>0.4403125</v>
      </c>
      <c r="D329" s="4"/>
      <c r="E329" s="4"/>
      <c r="F329" s="4"/>
      <c r="G329" s="4" t="s">
        <v>2013</v>
      </c>
      <c r="H329" s="4" t="s">
        <v>622</v>
      </c>
      <c r="I329" s="144">
        <v>44517.0</v>
      </c>
      <c r="J329" s="115">
        <v>0.4712152777777778</v>
      </c>
      <c r="K329" s="13">
        <v>1.0</v>
      </c>
      <c r="L329" s="8" t="b">
        <v>1</v>
      </c>
      <c r="M329" s="4" t="s">
        <v>2701</v>
      </c>
      <c r="N329" s="4"/>
      <c r="O329" s="4"/>
    </row>
    <row r="330">
      <c r="A330" s="4" t="s">
        <v>1347</v>
      </c>
      <c r="B330" s="144">
        <v>44516.0</v>
      </c>
      <c r="C330" s="115">
        <v>0.428275462962963</v>
      </c>
      <c r="D330" s="4"/>
      <c r="E330" s="4"/>
      <c r="F330" s="4"/>
      <c r="G330" s="4" t="s">
        <v>2013</v>
      </c>
      <c r="H330" s="4" t="s">
        <v>622</v>
      </c>
      <c r="I330" s="144">
        <v>44517.0</v>
      </c>
      <c r="J330" s="115">
        <v>0.4712152777777778</v>
      </c>
      <c r="K330" s="13">
        <v>1.0</v>
      </c>
      <c r="L330" s="8" t="b">
        <v>1</v>
      </c>
      <c r="M330" s="4" t="s">
        <v>2701</v>
      </c>
      <c r="N330" s="4"/>
      <c r="O330" s="4"/>
    </row>
    <row r="331">
      <c r="A331" s="4" t="s">
        <v>1345</v>
      </c>
      <c r="B331" s="144">
        <v>44516.0</v>
      </c>
      <c r="C331" s="115">
        <v>0.41671296296296295</v>
      </c>
      <c r="D331" s="4"/>
      <c r="E331" s="4"/>
      <c r="F331" s="4"/>
      <c r="G331" s="4" t="s">
        <v>2013</v>
      </c>
      <c r="H331" s="4" t="s">
        <v>622</v>
      </c>
      <c r="I331" s="144">
        <v>44517.0</v>
      </c>
      <c r="J331" s="115">
        <v>0.4712152777777778</v>
      </c>
      <c r="K331" s="13">
        <v>1.0</v>
      </c>
      <c r="L331" s="8" t="b">
        <v>1</v>
      </c>
      <c r="M331" s="4" t="s">
        <v>2701</v>
      </c>
      <c r="N331" s="4"/>
      <c r="O331" s="4"/>
    </row>
    <row r="332">
      <c r="A332" s="4" t="s">
        <v>1343</v>
      </c>
      <c r="B332" s="144">
        <v>44516.0</v>
      </c>
      <c r="C332" s="115">
        <v>0.4139583333333333</v>
      </c>
      <c r="D332" s="4"/>
      <c r="E332" s="4"/>
      <c r="F332" s="4"/>
      <c r="G332" s="4" t="s">
        <v>2009</v>
      </c>
      <c r="H332" s="4" t="s">
        <v>271</v>
      </c>
      <c r="I332" s="144">
        <v>44868.0</v>
      </c>
      <c r="J332" s="115">
        <v>0.5355208333333333</v>
      </c>
      <c r="K332" s="13">
        <v>1.0</v>
      </c>
      <c r="L332" s="4"/>
      <c r="M332" s="4"/>
      <c r="N332" s="4"/>
      <c r="O332" s="4"/>
    </row>
    <row r="333">
      <c r="A333" s="4" t="s">
        <v>1341</v>
      </c>
      <c r="B333" s="144">
        <v>44516.0</v>
      </c>
      <c r="C333" s="115">
        <v>0.33576388888888886</v>
      </c>
      <c r="D333" s="4"/>
      <c r="E333" s="4"/>
      <c r="F333" s="4"/>
      <c r="G333" s="4" t="s">
        <v>2013</v>
      </c>
      <c r="H333" s="4" t="s">
        <v>622</v>
      </c>
      <c r="I333" s="144">
        <v>44517.0</v>
      </c>
      <c r="J333" s="115">
        <v>0.4712152777777778</v>
      </c>
      <c r="K333" s="13">
        <v>0.0</v>
      </c>
      <c r="L333" s="8" t="b">
        <v>1</v>
      </c>
      <c r="M333" s="4" t="s">
        <v>2701</v>
      </c>
      <c r="N333" s="4"/>
      <c r="O333" s="4"/>
    </row>
    <row r="334">
      <c r="A334" s="4" t="s">
        <v>1339</v>
      </c>
      <c r="B334" s="144">
        <v>44516.0</v>
      </c>
      <c r="C334" s="115">
        <v>0.3339699074074074</v>
      </c>
      <c r="D334" s="4"/>
      <c r="E334" s="4"/>
      <c r="F334" s="4"/>
      <c r="G334" s="4" t="s">
        <v>2013</v>
      </c>
      <c r="H334" s="4" t="s">
        <v>622</v>
      </c>
      <c r="I334" s="144">
        <v>44517.0</v>
      </c>
      <c r="J334" s="115">
        <v>0.4712152777777778</v>
      </c>
      <c r="K334" s="13">
        <v>1.0</v>
      </c>
      <c r="L334" s="8" t="b">
        <v>1</v>
      </c>
      <c r="M334" s="4" t="s">
        <v>2701</v>
      </c>
      <c r="N334" s="4"/>
      <c r="O334" s="4"/>
    </row>
    <row r="335">
      <c r="A335" s="4" t="s">
        <v>1337</v>
      </c>
      <c r="B335" s="144">
        <v>44516.0</v>
      </c>
      <c r="C335" s="115">
        <v>0.3332986111111111</v>
      </c>
      <c r="D335" s="4"/>
      <c r="E335" s="4"/>
      <c r="F335" s="4"/>
      <c r="G335" s="4" t="s">
        <v>2013</v>
      </c>
      <c r="H335" s="4" t="s">
        <v>622</v>
      </c>
      <c r="I335" s="144">
        <v>44517.0</v>
      </c>
      <c r="J335" s="115">
        <v>0.4712152777777778</v>
      </c>
      <c r="K335" s="13">
        <v>0.0</v>
      </c>
      <c r="L335" s="8" t="b">
        <v>1</v>
      </c>
      <c r="M335" s="4" t="s">
        <v>2701</v>
      </c>
      <c r="N335" s="4"/>
      <c r="O335" s="4"/>
    </row>
    <row r="336">
      <c r="A336" s="4" t="s">
        <v>1335</v>
      </c>
      <c r="B336" s="144">
        <v>44516.0</v>
      </c>
      <c r="C336" s="115">
        <v>0.2707291666666667</v>
      </c>
      <c r="D336" s="4"/>
      <c r="E336" s="4"/>
      <c r="F336" s="4"/>
      <c r="G336" s="4" t="s">
        <v>2013</v>
      </c>
      <c r="H336" s="4" t="s">
        <v>622</v>
      </c>
      <c r="I336" s="144">
        <v>44517.0</v>
      </c>
      <c r="J336" s="115">
        <v>0.4712152777777778</v>
      </c>
      <c r="K336" s="13">
        <v>0.0</v>
      </c>
      <c r="L336" s="8" t="b">
        <v>1</v>
      </c>
      <c r="M336" s="4" t="s">
        <v>2701</v>
      </c>
      <c r="N336" s="4"/>
      <c r="O336" s="4"/>
    </row>
    <row r="337">
      <c r="A337" s="4" t="s">
        <v>1333</v>
      </c>
      <c r="B337" s="144">
        <v>44515.0</v>
      </c>
      <c r="C337" s="115">
        <v>0.3575347222222222</v>
      </c>
      <c r="D337" s="4"/>
      <c r="E337" s="4"/>
      <c r="F337" s="4"/>
      <c r="G337" s="4" t="s">
        <v>2013</v>
      </c>
      <c r="H337" s="4" t="s">
        <v>622</v>
      </c>
      <c r="I337" s="144">
        <v>44517.0</v>
      </c>
      <c r="J337" s="115">
        <v>0.4712152777777778</v>
      </c>
      <c r="K337" s="13">
        <v>0.0</v>
      </c>
      <c r="L337" s="8" t="b">
        <v>1</v>
      </c>
      <c r="M337" s="4" t="s">
        <v>2701</v>
      </c>
      <c r="N337" s="4"/>
      <c r="O337" s="4"/>
    </row>
    <row r="338">
      <c r="A338" s="4" t="s">
        <v>1331</v>
      </c>
      <c r="B338" s="144">
        <v>44515.0</v>
      </c>
      <c r="C338" s="115">
        <v>0.3573263888888889</v>
      </c>
      <c r="D338" s="4"/>
      <c r="E338" s="4"/>
      <c r="F338" s="4"/>
      <c r="G338" s="4" t="s">
        <v>2013</v>
      </c>
      <c r="H338" s="4" t="s">
        <v>622</v>
      </c>
      <c r="I338" s="144">
        <v>44517.0</v>
      </c>
      <c r="J338" s="115">
        <v>0.4712152777777778</v>
      </c>
      <c r="K338" s="13">
        <v>0.0</v>
      </c>
      <c r="L338" s="8" t="b">
        <v>1</v>
      </c>
      <c r="M338" s="4" t="s">
        <v>2701</v>
      </c>
      <c r="N338" s="4"/>
      <c r="O338" s="4"/>
    </row>
    <row r="339">
      <c r="A339" s="4" t="s">
        <v>1328</v>
      </c>
      <c r="B339" s="144">
        <v>44515.0</v>
      </c>
      <c r="C339" s="115">
        <v>0.1916898148148148</v>
      </c>
      <c r="D339" s="4"/>
      <c r="E339" s="4"/>
      <c r="F339" s="4"/>
      <c r="G339" s="4" t="s">
        <v>2013</v>
      </c>
      <c r="H339" s="4" t="s">
        <v>622</v>
      </c>
      <c r="I339" s="144">
        <v>44515.0</v>
      </c>
      <c r="J339" s="115">
        <v>0.39467592592592593</v>
      </c>
      <c r="K339" s="13">
        <v>0.0</v>
      </c>
      <c r="L339" s="8" t="b">
        <v>1</v>
      </c>
      <c r="M339" s="4" t="s">
        <v>2702</v>
      </c>
      <c r="N339" s="4"/>
      <c r="O339" s="4"/>
    </row>
    <row r="340">
      <c r="A340" s="4" t="s">
        <v>1326</v>
      </c>
      <c r="B340" s="144">
        <v>44515.0</v>
      </c>
      <c r="C340" s="115">
        <v>0.19128472222222223</v>
      </c>
      <c r="D340" s="4"/>
      <c r="E340" s="4"/>
      <c r="F340" s="4"/>
      <c r="G340" s="4" t="s">
        <v>2013</v>
      </c>
      <c r="H340" s="4" t="s">
        <v>622</v>
      </c>
      <c r="I340" s="144">
        <v>44515.0</v>
      </c>
      <c r="J340" s="115">
        <v>0.39467592592592593</v>
      </c>
      <c r="K340" s="13">
        <v>1.0</v>
      </c>
      <c r="L340" s="8" t="b">
        <v>1</v>
      </c>
      <c r="M340" s="4" t="s">
        <v>2702</v>
      </c>
      <c r="N340" s="4"/>
      <c r="O340" s="4"/>
    </row>
    <row r="341">
      <c r="A341" s="4" t="s">
        <v>1324</v>
      </c>
      <c r="B341" s="144">
        <v>44515.0</v>
      </c>
      <c r="C341" s="115">
        <v>0.18652777777777776</v>
      </c>
      <c r="D341" s="4"/>
      <c r="E341" s="4"/>
      <c r="F341" s="4"/>
      <c r="G341" s="4" t="s">
        <v>2013</v>
      </c>
      <c r="H341" s="4" t="s">
        <v>622</v>
      </c>
      <c r="I341" s="144">
        <v>44515.0</v>
      </c>
      <c r="J341" s="115">
        <v>0.39466435185185184</v>
      </c>
      <c r="K341" s="13">
        <v>0.0</v>
      </c>
      <c r="L341" s="8" t="b">
        <v>1</v>
      </c>
      <c r="M341" s="4" t="s">
        <v>2702</v>
      </c>
      <c r="N341" s="4"/>
      <c r="O341" s="4"/>
    </row>
    <row r="342">
      <c r="A342" s="4" t="s">
        <v>1322</v>
      </c>
      <c r="B342" s="144">
        <v>44515.0</v>
      </c>
      <c r="C342" s="115">
        <v>0.1854398148148148</v>
      </c>
      <c r="D342" s="4"/>
      <c r="E342" s="4"/>
      <c r="F342" s="4"/>
      <c r="G342" s="4" t="s">
        <v>2013</v>
      </c>
      <c r="H342" s="4" t="s">
        <v>622</v>
      </c>
      <c r="I342" s="144">
        <v>44515.0</v>
      </c>
      <c r="J342" s="115">
        <v>0.39466435185185184</v>
      </c>
      <c r="K342" s="13">
        <v>1.0</v>
      </c>
      <c r="L342" s="8" t="b">
        <v>1</v>
      </c>
      <c r="M342" s="4" t="s">
        <v>2702</v>
      </c>
      <c r="N342" s="4"/>
      <c r="O342" s="4"/>
    </row>
    <row r="343">
      <c r="A343" s="4" t="s">
        <v>1320</v>
      </c>
      <c r="B343" s="144">
        <v>44515.0</v>
      </c>
      <c r="C343" s="115">
        <v>0.18506944444444445</v>
      </c>
      <c r="D343" s="4"/>
      <c r="E343" s="4"/>
      <c r="F343" s="4"/>
      <c r="G343" s="4" t="s">
        <v>2013</v>
      </c>
      <c r="H343" s="4" t="s">
        <v>622</v>
      </c>
      <c r="I343" s="144">
        <v>44515.0</v>
      </c>
      <c r="J343" s="115">
        <v>0.39466435185185184</v>
      </c>
      <c r="K343" s="13">
        <v>1.0</v>
      </c>
      <c r="L343" s="8" t="b">
        <v>1</v>
      </c>
      <c r="M343" s="4" t="s">
        <v>2702</v>
      </c>
      <c r="N343" s="4"/>
      <c r="O343" s="4"/>
    </row>
    <row r="344">
      <c r="A344" s="4" t="s">
        <v>1317</v>
      </c>
      <c r="B344" s="144">
        <v>44515.0</v>
      </c>
      <c r="C344" s="115">
        <v>0.1836111111111111</v>
      </c>
      <c r="D344" s="4"/>
      <c r="E344" s="4"/>
      <c r="F344" s="4"/>
      <c r="G344" s="4" t="s">
        <v>2013</v>
      </c>
      <c r="H344" s="4" t="s">
        <v>622</v>
      </c>
      <c r="I344" s="144">
        <v>44515.0</v>
      </c>
      <c r="J344" s="115">
        <v>0.39466435185185184</v>
      </c>
      <c r="K344" s="13">
        <v>0.0</v>
      </c>
      <c r="L344" s="8" t="b">
        <v>1</v>
      </c>
      <c r="M344" s="4" t="s">
        <v>2702</v>
      </c>
      <c r="N344" s="4"/>
      <c r="O344" s="4"/>
    </row>
    <row r="345">
      <c r="A345" s="4" t="s">
        <v>1314</v>
      </c>
      <c r="B345" s="144">
        <v>44515.0</v>
      </c>
      <c r="C345" s="115">
        <v>0.18336805555555555</v>
      </c>
      <c r="D345" s="4"/>
      <c r="E345" s="4"/>
      <c r="F345" s="4"/>
      <c r="G345" s="4" t="s">
        <v>2013</v>
      </c>
      <c r="H345" s="4" t="s">
        <v>622</v>
      </c>
      <c r="I345" s="144">
        <v>44515.0</v>
      </c>
      <c r="J345" s="115">
        <v>0.39466435185185184</v>
      </c>
      <c r="K345" s="13">
        <v>0.0</v>
      </c>
      <c r="L345" s="8" t="b">
        <v>1</v>
      </c>
      <c r="M345" s="4" t="s">
        <v>2702</v>
      </c>
      <c r="N345" s="4"/>
      <c r="O345" s="4"/>
    </row>
    <row r="346">
      <c r="A346" s="4" t="s">
        <v>1312</v>
      </c>
      <c r="B346" s="144">
        <v>44515.0</v>
      </c>
      <c r="C346" s="115">
        <v>0.18311342592592592</v>
      </c>
      <c r="D346" s="4"/>
      <c r="E346" s="4"/>
      <c r="F346" s="4"/>
      <c r="G346" s="4" t="s">
        <v>2013</v>
      </c>
      <c r="H346" s="4" t="s">
        <v>622</v>
      </c>
      <c r="I346" s="144">
        <v>44515.0</v>
      </c>
      <c r="J346" s="115">
        <v>0.39466435185185184</v>
      </c>
      <c r="K346" s="13">
        <v>1.0</v>
      </c>
      <c r="L346" s="8" t="b">
        <v>1</v>
      </c>
      <c r="M346" s="4" t="s">
        <v>2702</v>
      </c>
      <c r="N346" s="4"/>
      <c r="O346" s="4"/>
    </row>
    <row r="347">
      <c r="A347" s="4" t="s">
        <v>1310</v>
      </c>
      <c r="B347" s="144">
        <v>44515.0</v>
      </c>
      <c r="C347" s="115">
        <v>0.18099537037037036</v>
      </c>
      <c r="D347" s="4"/>
      <c r="E347" s="4"/>
      <c r="F347" s="4"/>
      <c r="G347" s="4" t="s">
        <v>2013</v>
      </c>
      <c r="H347" s="4" t="s">
        <v>622</v>
      </c>
      <c r="I347" s="144">
        <v>44515.0</v>
      </c>
      <c r="J347" s="115">
        <v>0.39466435185185184</v>
      </c>
      <c r="K347" s="13">
        <v>0.0</v>
      </c>
      <c r="L347" s="8" t="b">
        <v>1</v>
      </c>
      <c r="M347" s="4" t="s">
        <v>2702</v>
      </c>
      <c r="N347" s="4"/>
      <c r="O347" s="4"/>
    </row>
    <row r="348">
      <c r="A348" s="4" t="s">
        <v>1308</v>
      </c>
      <c r="B348" s="144">
        <v>44515.0</v>
      </c>
      <c r="C348" s="115">
        <v>0.18075231481481482</v>
      </c>
      <c r="D348" s="4"/>
      <c r="E348" s="4"/>
      <c r="F348" s="4"/>
      <c r="G348" s="4" t="s">
        <v>2013</v>
      </c>
      <c r="H348" s="4" t="s">
        <v>622</v>
      </c>
      <c r="I348" s="144">
        <v>44515.0</v>
      </c>
      <c r="J348" s="115">
        <v>0.39466435185185184</v>
      </c>
      <c r="K348" s="13">
        <v>0.0</v>
      </c>
      <c r="L348" s="8" t="b">
        <v>1</v>
      </c>
      <c r="M348" s="4" t="s">
        <v>2702</v>
      </c>
      <c r="N348" s="4"/>
      <c r="O348" s="151"/>
    </row>
    <row r="349">
      <c r="A349" s="4" t="s">
        <v>1306</v>
      </c>
      <c r="B349" s="144">
        <v>44515.0</v>
      </c>
      <c r="C349" s="115">
        <v>0.18050925925925926</v>
      </c>
      <c r="D349" s="4"/>
      <c r="E349" s="4"/>
      <c r="F349" s="4"/>
      <c r="G349" s="4" t="s">
        <v>2013</v>
      </c>
      <c r="H349" s="4" t="s">
        <v>622</v>
      </c>
      <c r="I349" s="144">
        <v>44515.0</v>
      </c>
      <c r="J349" s="115">
        <v>0.39466435185185184</v>
      </c>
      <c r="K349" s="13">
        <v>0.0</v>
      </c>
      <c r="L349" s="8" t="b">
        <v>1</v>
      </c>
      <c r="M349" s="4" t="s">
        <v>2702</v>
      </c>
      <c r="N349" s="4"/>
      <c r="O349" s="4"/>
    </row>
    <row r="350">
      <c r="A350" s="4" t="s">
        <v>1304</v>
      </c>
      <c r="B350" s="144">
        <v>44515.0</v>
      </c>
      <c r="C350" s="115">
        <v>0.13349537037037038</v>
      </c>
      <c r="D350" s="4"/>
      <c r="E350" s="4"/>
      <c r="F350" s="4"/>
      <c r="G350" s="4" t="s">
        <v>2013</v>
      </c>
      <c r="H350" s="4" t="s">
        <v>622</v>
      </c>
      <c r="I350" s="144">
        <v>44515.0</v>
      </c>
      <c r="J350" s="115">
        <v>0.39466435185185184</v>
      </c>
      <c r="K350" s="13">
        <v>1.0</v>
      </c>
      <c r="L350" s="8" t="b">
        <v>1</v>
      </c>
      <c r="M350" s="4" t="s">
        <v>2702</v>
      </c>
      <c r="N350" s="4"/>
      <c r="O350" s="4"/>
    </row>
    <row r="351">
      <c r="A351" s="4" t="s">
        <v>1302</v>
      </c>
      <c r="B351" s="144">
        <v>44515.0</v>
      </c>
      <c r="C351" s="115">
        <v>0.1305324074074074</v>
      </c>
      <c r="D351" s="4"/>
      <c r="E351" s="4"/>
      <c r="F351" s="4"/>
      <c r="G351" s="4" t="s">
        <v>2013</v>
      </c>
      <c r="H351" s="4" t="s">
        <v>622</v>
      </c>
      <c r="I351" s="144">
        <v>44515.0</v>
      </c>
      <c r="J351" s="115">
        <v>0.39466435185185184</v>
      </c>
      <c r="K351" s="13">
        <v>0.0</v>
      </c>
      <c r="L351" s="8" t="b">
        <v>1</v>
      </c>
      <c r="M351" s="4" t="s">
        <v>2702</v>
      </c>
      <c r="N351" s="4"/>
      <c r="O351" s="4"/>
    </row>
    <row r="352">
      <c r="A352" s="4" t="s">
        <v>1300</v>
      </c>
      <c r="B352" s="144">
        <v>44515.0</v>
      </c>
      <c r="C352" s="115">
        <v>0.12974537037037037</v>
      </c>
      <c r="D352" s="4"/>
      <c r="E352" s="4"/>
      <c r="F352" s="4"/>
      <c r="G352" s="4" t="s">
        <v>2013</v>
      </c>
      <c r="H352" s="4" t="s">
        <v>622</v>
      </c>
      <c r="I352" s="144">
        <v>44515.0</v>
      </c>
      <c r="J352" s="115">
        <v>0.39466435185185184</v>
      </c>
      <c r="K352" s="13">
        <v>1.0</v>
      </c>
      <c r="L352" s="8" t="b">
        <v>1</v>
      </c>
      <c r="M352" s="4" t="s">
        <v>2702</v>
      </c>
      <c r="N352" s="4"/>
      <c r="O352" s="4"/>
    </row>
    <row r="353">
      <c r="A353" s="4" t="s">
        <v>1298</v>
      </c>
      <c r="B353" s="144">
        <v>44515.0</v>
      </c>
      <c r="C353" s="115">
        <v>0.12909722222222222</v>
      </c>
      <c r="D353" s="4"/>
      <c r="E353" s="4"/>
      <c r="F353" s="4"/>
      <c r="G353" s="4" t="s">
        <v>2013</v>
      </c>
      <c r="H353" s="4" t="s">
        <v>622</v>
      </c>
      <c r="I353" s="144">
        <v>44515.0</v>
      </c>
      <c r="J353" s="115">
        <v>0.39466435185185184</v>
      </c>
      <c r="K353" s="13">
        <v>1.0</v>
      </c>
      <c r="L353" s="8" t="b">
        <v>1</v>
      </c>
      <c r="M353" s="4" t="s">
        <v>2702</v>
      </c>
      <c r="N353" s="4"/>
      <c r="O353" s="4"/>
    </row>
    <row r="354">
      <c r="A354" s="4" t="s">
        <v>1296</v>
      </c>
      <c r="B354" s="144">
        <v>44515.0</v>
      </c>
      <c r="C354" s="115">
        <v>0.12729166666666666</v>
      </c>
      <c r="D354" s="4"/>
      <c r="E354" s="4"/>
      <c r="F354" s="4"/>
      <c r="G354" s="4" t="s">
        <v>2013</v>
      </c>
      <c r="H354" s="4" t="s">
        <v>622</v>
      </c>
      <c r="I354" s="144">
        <v>44515.0</v>
      </c>
      <c r="J354" s="115">
        <v>0.39466435185185184</v>
      </c>
      <c r="K354" s="13">
        <v>1.0</v>
      </c>
      <c r="L354" s="8" t="b">
        <v>1</v>
      </c>
      <c r="M354" s="4" t="s">
        <v>2702</v>
      </c>
      <c r="N354" s="4"/>
      <c r="O354" s="4"/>
    </row>
    <row r="355">
      <c r="A355" s="4" t="s">
        <v>1294</v>
      </c>
      <c r="B355" s="144">
        <v>44515.0</v>
      </c>
      <c r="C355" s="115">
        <v>0.12429398148148148</v>
      </c>
      <c r="D355" s="4"/>
      <c r="E355" s="4"/>
      <c r="F355" s="4"/>
      <c r="G355" s="4" t="s">
        <v>2009</v>
      </c>
      <c r="H355" s="4" t="s">
        <v>271</v>
      </c>
      <c r="I355" s="144">
        <v>44868.0</v>
      </c>
      <c r="J355" s="115">
        <v>0.5355208333333333</v>
      </c>
      <c r="K355" s="13">
        <v>0.0</v>
      </c>
      <c r="L355" s="4"/>
      <c r="M355" s="4"/>
      <c r="N355" s="4"/>
      <c r="O355" s="4"/>
    </row>
    <row r="356">
      <c r="A356" s="4" t="s">
        <v>1292</v>
      </c>
      <c r="B356" s="144">
        <v>44515.0</v>
      </c>
      <c r="C356" s="115">
        <v>0.12387731481481482</v>
      </c>
      <c r="D356" s="4"/>
      <c r="E356" s="4"/>
      <c r="F356" s="4"/>
      <c r="G356" s="4" t="s">
        <v>2013</v>
      </c>
      <c r="H356" s="4" t="s">
        <v>622</v>
      </c>
      <c r="I356" s="144">
        <v>44515.0</v>
      </c>
      <c r="J356" s="115">
        <v>0.39466435185185184</v>
      </c>
      <c r="K356" s="13">
        <v>0.0</v>
      </c>
      <c r="L356" s="8" t="b">
        <v>1</v>
      </c>
      <c r="M356" s="4" t="s">
        <v>2702</v>
      </c>
      <c r="N356" s="4"/>
      <c r="O356" s="4"/>
    </row>
    <row r="357">
      <c r="A357" s="4" t="s">
        <v>1290</v>
      </c>
      <c r="B357" s="144">
        <v>44515.0</v>
      </c>
      <c r="C357" s="115">
        <v>0.12369212962962962</v>
      </c>
      <c r="D357" s="4"/>
      <c r="E357" s="4"/>
      <c r="F357" s="4"/>
      <c r="G357" s="4" t="s">
        <v>2013</v>
      </c>
      <c r="H357" s="4" t="s">
        <v>622</v>
      </c>
      <c r="I357" s="144">
        <v>44515.0</v>
      </c>
      <c r="J357" s="115">
        <v>0.39466435185185184</v>
      </c>
      <c r="K357" s="13">
        <v>1.0</v>
      </c>
      <c r="L357" s="8" t="b">
        <v>1</v>
      </c>
      <c r="M357" s="4" t="s">
        <v>2702</v>
      </c>
      <c r="N357" s="4"/>
      <c r="O357" s="4"/>
    </row>
    <row r="358">
      <c r="A358" s="4" t="s">
        <v>1288</v>
      </c>
      <c r="B358" s="144">
        <v>44515.0</v>
      </c>
      <c r="C358" s="115">
        <v>0.12341435185185186</v>
      </c>
      <c r="D358" s="4"/>
      <c r="E358" s="4"/>
      <c r="F358" s="4"/>
      <c r="G358" s="4" t="s">
        <v>2013</v>
      </c>
      <c r="H358" s="4" t="s">
        <v>622</v>
      </c>
      <c r="I358" s="144">
        <v>44515.0</v>
      </c>
      <c r="J358" s="115">
        <v>0.39466435185185184</v>
      </c>
      <c r="K358" s="13">
        <v>1.0</v>
      </c>
      <c r="L358" s="8" t="b">
        <v>1</v>
      </c>
      <c r="M358" s="4" t="s">
        <v>2702</v>
      </c>
      <c r="N358" s="4"/>
      <c r="O358" s="4"/>
    </row>
    <row r="359">
      <c r="A359" s="4" t="s">
        <v>1286</v>
      </c>
      <c r="B359" s="144">
        <v>44515.0</v>
      </c>
      <c r="C359" s="115">
        <v>0.12304398148148148</v>
      </c>
      <c r="D359" s="4"/>
      <c r="E359" s="4"/>
      <c r="F359" s="4"/>
      <c r="G359" s="4" t="s">
        <v>2013</v>
      </c>
      <c r="H359" s="4" t="s">
        <v>622</v>
      </c>
      <c r="I359" s="144">
        <v>44515.0</v>
      </c>
      <c r="J359" s="115">
        <v>0.39466435185185184</v>
      </c>
      <c r="K359" s="13">
        <v>0.0</v>
      </c>
      <c r="L359" s="8" t="b">
        <v>1</v>
      </c>
      <c r="M359" s="4" t="s">
        <v>2702</v>
      </c>
      <c r="N359" s="4"/>
      <c r="O359" s="4"/>
    </row>
    <row r="360">
      <c r="A360" s="4" t="s">
        <v>1284</v>
      </c>
      <c r="B360" s="144">
        <v>44515.0</v>
      </c>
      <c r="C360" s="115">
        <v>0.12255787037037037</v>
      </c>
      <c r="D360" s="4"/>
      <c r="E360" s="4"/>
      <c r="F360" s="4"/>
      <c r="G360" s="4" t="s">
        <v>2013</v>
      </c>
      <c r="H360" s="4" t="s">
        <v>622</v>
      </c>
      <c r="I360" s="144">
        <v>44515.0</v>
      </c>
      <c r="J360" s="115">
        <v>0.39466435185185184</v>
      </c>
      <c r="K360" s="13">
        <v>0.0</v>
      </c>
      <c r="L360" s="8" t="b">
        <v>1</v>
      </c>
      <c r="M360" s="4" t="s">
        <v>2702</v>
      </c>
      <c r="N360" s="4"/>
      <c r="O360" s="4"/>
    </row>
    <row r="361">
      <c r="A361" s="4" t="s">
        <v>1281</v>
      </c>
      <c r="B361" s="144">
        <v>44512.0</v>
      </c>
      <c r="C361" s="115">
        <v>0.30033564814814817</v>
      </c>
      <c r="D361" s="4"/>
      <c r="E361" s="4"/>
      <c r="F361" s="4"/>
      <c r="G361" s="4" t="s">
        <v>2013</v>
      </c>
      <c r="H361" s="4" t="s">
        <v>622</v>
      </c>
      <c r="I361" s="144">
        <v>44512.0</v>
      </c>
      <c r="J361" s="115">
        <v>0.5153935185185186</v>
      </c>
      <c r="K361" s="13">
        <v>0.0</v>
      </c>
      <c r="L361" s="8" t="b">
        <v>1</v>
      </c>
      <c r="M361" s="4" t="s">
        <v>2703</v>
      </c>
      <c r="N361" s="4"/>
      <c r="O361" s="4"/>
    </row>
    <row r="362">
      <c r="A362" s="4" t="s">
        <v>1278</v>
      </c>
      <c r="B362" s="144">
        <v>44511.0</v>
      </c>
      <c r="C362" s="115">
        <v>0.4675578703703704</v>
      </c>
      <c r="D362" s="4"/>
      <c r="E362" s="4"/>
      <c r="F362" s="4"/>
      <c r="G362" s="4" t="s">
        <v>2013</v>
      </c>
      <c r="H362" s="4" t="s">
        <v>622</v>
      </c>
      <c r="I362" s="144">
        <v>44512.0</v>
      </c>
      <c r="J362" s="115">
        <v>0.5153935185185186</v>
      </c>
      <c r="K362" s="13">
        <v>0.0</v>
      </c>
      <c r="L362" s="8" t="b">
        <v>1</v>
      </c>
      <c r="M362" s="4" t="s">
        <v>2703</v>
      </c>
      <c r="N362" s="4"/>
      <c r="O362" s="4"/>
    </row>
    <row r="363">
      <c r="A363" s="4" t="s">
        <v>1275</v>
      </c>
      <c r="B363" s="144">
        <v>44511.0</v>
      </c>
      <c r="C363" s="115">
        <v>0.46565972222222224</v>
      </c>
      <c r="D363" s="4"/>
      <c r="E363" s="4"/>
      <c r="F363" s="4"/>
      <c r="G363" s="4" t="s">
        <v>2013</v>
      </c>
      <c r="H363" s="4" t="s">
        <v>622</v>
      </c>
      <c r="I363" s="144">
        <v>44512.0</v>
      </c>
      <c r="J363" s="115">
        <v>0.5153935185185186</v>
      </c>
      <c r="K363" s="13">
        <v>1.0</v>
      </c>
      <c r="L363" s="8" t="b">
        <v>1</v>
      </c>
      <c r="M363" s="4" t="s">
        <v>2703</v>
      </c>
      <c r="N363" s="4"/>
      <c r="O363" s="4"/>
    </row>
    <row r="364">
      <c r="A364" s="4" t="s">
        <v>1273</v>
      </c>
      <c r="B364" s="144">
        <v>44511.0</v>
      </c>
      <c r="C364" s="115">
        <v>0.4653587962962963</v>
      </c>
      <c r="D364" s="4"/>
      <c r="E364" s="4"/>
      <c r="F364" s="4"/>
      <c r="G364" s="4" t="s">
        <v>2013</v>
      </c>
      <c r="H364" s="4" t="s">
        <v>622</v>
      </c>
      <c r="I364" s="144">
        <v>44512.0</v>
      </c>
      <c r="J364" s="115">
        <v>0.5153935185185186</v>
      </c>
      <c r="K364" s="13">
        <v>1.0</v>
      </c>
      <c r="L364" s="8" t="b">
        <v>1</v>
      </c>
      <c r="M364" s="4" t="s">
        <v>2703</v>
      </c>
      <c r="N364" s="4"/>
      <c r="O364" s="4"/>
    </row>
    <row r="365">
      <c r="A365" s="4" t="s">
        <v>1271</v>
      </c>
      <c r="B365" s="144">
        <v>44511.0</v>
      </c>
      <c r="C365" s="115">
        <v>0.4508564814814815</v>
      </c>
      <c r="D365" s="4"/>
      <c r="E365" s="4"/>
      <c r="F365" s="4"/>
      <c r="G365" s="4" t="s">
        <v>2013</v>
      </c>
      <c r="H365" s="4" t="s">
        <v>622</v>
      </c>
      <c r="I365" s="144">
        <v>44512.0</v>
      </c>
      <c r="J365" s="115">
        <v>0.5153935185185186</v>
      </c>
      <c r="K365" s="13">
        <v>1.0</v>
      </c>
      <c r="L365" s="8" t="b">
        <v>1</v>
      </c>
      <c r="M365" s="4" t="s">
        <v>2703</v>
      </c>
      <c r="N365" s="4"/>
      <c r="O365" s="4"/>
    </row>
    <row r="366">
      <c r="A366" s="4" t="s">
        <v>1269</v>
      </c>
      <c r="B366" s="144">
        <v>44511.0</v>
      </c>
      <c r="C366" s="115">
        <v>0.4497685185185185</v>
      </c>
      <c r="D366" s="4"/>
      <c r="E366" s="4"/>
      <c r="F366" s="4"/>
      <c r="G366" s="4" t="s">
        <v>2013</v>
      </c>
      <c r="H366" s="4" t="s">
        <v>622</v>
      </c>
      <c r="I366" s="144">
        <v>44512.0</v>
      </c>
      <c r="J366" s="115">
        <v>0.5153935185185186</v>
      </c>
      <c r="K366" s="13">
        <v>0.0</v>
      </c>
      <c r="L366" s="8" t="b">
        <v>1</v>
      </c>
      <c r="M366" s="4" t="s">
        <v>2703</v>
      </c>
      <c r="N366" s="4"/>
      <c r="O366" s="4"/>
    </row>
    <row r="367">
      <c r="A367" s="4" t="s">
        <v>1267</v>
      </c>
      <c r="B367" s="144">
        <v>44511.0</v>
      </c>
      <c r="C367" s="115">
        <v>0.43940972222222224</v>
      </c>
      <c r="D367" s="4"/>
      <c r="E367" s="4"/>
      <c r="F367" s="4"/>
      <c r="G367" s="4" t="s">
        <v>2009</v>
      </c>
      <c r="H367" s="4" t="s">
        <v>271</v>
      </c>
      <c r="I367" s="144">
        <v>44868.0</v>
      </c>
      <c r="J367" s="115">
        <v>0.5355208333333333</v>
      </c>
      <c r="K367" s="13">
        <v>0.0</v>
      </c>
      <c r="L367" s="4"/>
      <c r="M367" s="4"/>
      <c r="N367" s="4"/>
      <c r="O367" s="4"/>
    </row>
    <row r="368">
      <c r="A368" s="4" t="s">
        <v>1264</v>
      </c>
      <c r="B368" s="144">
        <v>44511.0</v>
      </c>
      <c r="C368" s="115">
        <v>0.43927083333333333</v>
      </c>
      <c r="D368" s="4"/>
      <c r="E368" s="4"/>
      <c r="F368" s="4"/>
      <c r="G368" s="4" t="s">
        <v>2013</v>
      </c>
      <c r="H368" s="4" t="s">
        <v>622</v>
      </c>
      <c r="I368" s="144">
        <v>44512.0</v>
      </c>
      <c r="J368" s="115">
        <v>0.5153935185185186</v>
      </c>
      <c r="K368" s="13">
        <v>0.0</v>
      </c>
      <c r="L368" s="8" t="b">
        <v>1</v>
      </c>
      <c r="M368" s="4" t="s">
        <v>2703</v>
      </c>
      <c r="N368" s="4"/>
      <c r="O368" s="4"/>
    </row>
    <row r="369">
      <c r="A369" s="4" t="s">
        <v>1262</v>
      </c>
      <c r="B369" s="144">
        <v>44511.0</v>
      </c>
      <c r="C369" s="115">
        <v>0.4362847222222222</v>
      </c>
      <c r="D369" s="4"/>
      <c r="E369" s="4"/>
      <c r="F369" s="4"/>
      <c r="G369" s="4" t="s">
        <v>2009</v>
      </c>
      <c r="H369" s="4" t="s">
        <v>271</v>
      </c>
      <c r="I369" s="144">
        <v>44868.0</v>
      </c>
      <c r="J369" s="115">
        <v>0.5355208333333333</v>
      </c>
      <c r="K369" s="13">
        <v>1.0</v>
      </c>
      <c r="L369" s="4"/>
      <c r="M369" s="4"/>
      <c r="N369" s="4"/>
      <c r="O369" s="4"/>
    </row>
    <row r="370">
      <c r="A370" s="4" t="s">
        <v>1260</v>
      </c>
      <c r="B370" s="144">
        <v>44511.0</v>
      </c>
      <c r="C370" s="115">
        <v>0.43618055555555557</v>
      </c>
      <c r="D370" s="4"/>
      <c r="E370" s="4"/>
      <c r="F370" s="4"/>
      <c r="G370" s="4" t="s">
        <v>2013</v>
      </c>
      <c r="H370" s="4" t="s">
        <v>622</v>
      </c>
      <c r="I370" s="144">
        <v>44512.0</v>
      </c>
      <c r="J370" s="115">
        <v>0.5153935185185186</v>
      </c>
      <c r="K370" s="13">
        <v>0.0</v>
      </c>
      <c r="L370" s="8" t="b">
        <v>1</v>
      </c>
      <c r="M370" s="4" t="s">
        <v>2703</v>
      </c>
      <c r="N370" s="4"/>
      <c r="O370" s="4"/>
    </row>
    <row r="371">
      <c r="A371" s="4" t="s">
        <v>1258</v>
      </c>
      <c r="B371" s="144">
        <v>44511.0</v>
      </c>
      <c r="C371" s="115">
        <v>0.4356712962962963</v>
      </c>
      <c r="D371" s="4"/>
      <c r="E371" s="4"/>
      <c r="F371" s="4"/>
      <c r="G371" s="4" t="s">
        <v>2013</v>
      </c>
      <c r="H371" s="4" t="s">
        <v>622</v>
      </c>
      <c r="I371" s="144">
        <v>44512.0</v>
      </c>
      <c r="J371" s="115">
        <v>0.5153935185185186</v>
      </c>
      <c r="K371" s="13">
        <v>0.0</v>
      </c>
      <c r="L371" s="8" t="b">
        <v>1</v>
      </c>
      <c r="M371" s="4" t="s">
        <v>2703</v>
      </c>
      <c r="N371" s="4"/>
      <c r="O371" s="4"/>
    </row>
    <row r="372">
      <c r="A372" s="4" t="s">
        <v>1256</v>
      </c>
      <c r="B372" s="144">
        <v>44511.0</v>
      </c>
      <c r="C372" s="115">
        <v>0.43561342592592595</v>
      </c>
      <c r="D372" s="4"/>
      <c r="E372" s="4"/>
      <c r="F372" s="4"/>
      <c r="G372" s="4" t="s">
        <v>2013</v>
      </c>
      <c r="H372" s="4" t="s">
        <v>622</v>
      </c>
      <c r="I372" s="144">
        <v>44512.0</v>
      </c>
      <c r="J372" s="115">
        <v>0.5153935185185186</v>
      </c>
      <c r="K372" s="13">
        <v>0.0</v>
      </c>
      <c r="L372" s="8" t="b">
        <v>1</v>
      </c>
      <c r="M372" s="4" t="s">
        <v>2703</v>
      </c>
      <c r="N372" s="4"/>
      <c r="O372" s="4"/>
    </row>
    <row r="373">
      <c r="A373" s="4" t="s">
        <v>1254</v>
      </c>
      <c r="B373" s="144">
        <v>44511.0</v>
      </c>
      <c r="C373" s="115">
        <v>0.4345486111111111</v>
      </c>
      <c r="D373" s="4"/>
      <c r="E373" s="4"/>
      <c r="F373" s="4"/>
      <c r="G373" s="4" t="s">
        <v>2013</v>
      </c>
      <c r="H373" s="4" t="s">
        <v>622</v>
      </c>
      <c r="I373" s="144">
        <v>44512.0</v>
      </c>
      <c r="J373" s="115">
        <v>0.5153935185185186</v>
      </c>
      <c r="K373" s="13">
        <v>0.0</v>
      </c>
      <c r="L373" s="8" t="b">
        <v>1</v>
      </c>
      <c r="M373" s="4" t="s">
        <v>2703</v>
      </c>
      <c r="N373" s="4"/>
      <c r="O373" s="4"/>
    </row>
    <row r="374">
      <c r="A374" s="4" t="s">
        <v>1252</v>
      </c>
      <c r="B374" s="144">
        <v>44511.0</v>
      </c>
      <c r="C374" s="115">
        <v>0.4336574074074074</v>
      </c>
      <c r="D374" s="4"/>
      <c r="E374" s="4"/>
      <c r="F374" s="4"/>
      <c r="G374" s="4" t="s">
        <v>2013</v>
      </c>
      <c r="H374" s="4" t="s">
        <v>622</v>
      </c>
      <c r="I374" s="144">
        <v>44512.0</v>
      </c>
      <c r="J374" s="115">
        <v>0.5153935185185186</v>
      </c>
      <c r="K374" s="13">
        <v>1.0</v>
      </c>
      <c r="L374" s="8" t="b">
        <v>1</v>
      </c>
      <c r="M374" s="4" t="s">
        <v>2703</v>
      </c>
      <c r="N374" s="4"/>
      <c r="O374" s="4"/>
    </row>
    <row r="375">
      <c r="A375" s="4" t="s">
        <v>1234</v>
      </c>
      <c r="B375" s="144">
        <v>44511.0</v>
      </c>
      <c r="C375" s="115">
        <v>0.43346064814814816</v>
      </c>
      <c r="D375" s="4"/>
      <c r="E375" s="4"/>
      <c r="F375" s="4"/>
      <c r="G375" s="4" t="s">
        <v>2013</v>
      </c>
      <c r="H375" s="4" t="s">
        <v>622</v>
      </c>
      <c r="I375" s="144">
        <v>44512.0</v>
      </c>
      <c r="J375" s="115">
        <v>0.5153819444444444</v>
      </c>
      <c r="K375" s="13">
        <v>1.0</v>
      </c>
      <c r="L375" s="8" t="b">
        <v>1</v>
      </c>
      <c r="M375" s="4" t="s">
        <v>2703</v>
      </c>
      <c r="N375" s="4"/>
      <c r="O375" s="4"/>
    </row>
    <row r="376">
      <c r="A376" s="4" t="s">
        <v>1249</v>
      </c>
      <c r="B376" s="144">
        <v>44511.0</v>
      </c>
      <c r="C376" s="115">
        <v>0.43344907407407407</v>
      </c>
      <c r="D376" s="4"/>
      <c r="E376" s="4"/>
      <c r="F376" s="4"/>
      <c r="G376" s="4" t="s">
        <v>2013</v>
      </c>
      <c r="H376" s="4" t="s">
        <v>622</v>
      </c>
      <c r="I376" s="144">
        <v>44512.0</v>
      </c>
      <c r="J376" s="115">
        <v>0.5153935185185186</v>
      </c>
      <c r="K376" s="13">
        <v>1.0</v>
      </c>
      <c r="L376" s="8" t="b">
        <v>1</v>
      </c>
      <c r="M376" s="4" t="s">
        <v>2703</v>
      </c>
      <c r="N376" s="4"/>
      <c r="O376" s="4"/>
    </row>
    <row r="377">
      <c r="A377" s="4" t="s">
        <v>1247</v>
      </c>
      <c r="B377" s="144">
        <v>44511.0</v>
      </c>
      <c r="C377" s="115">
        <v>0.43024305555555553</v>
      </c>
      <c r="D377" s="4"/>
      <c r="E377" s="4"/>
      <c r="F377" s="4"/>
      <c r="G377" s="4" t="s">
        <v>2013</v>
      </c>
      <c r="H377" s="4" t="s">
        <v>622</v>
      </c>
      <c r="I377" s="144">
        <v>44512.0</v>
      </c>
      <c r="J377" s="115">
        <v>0.5153935185185186</v>
      </c>
      <c r="K377" s="13">
        <v>1.0</v>
      </c>
      <c r="L377" s="8" t="b">
        <v>1</v>
      </c>
      <c r="M377" s="4" t="s">
        <v>2703</v>
      </c>
      <c r="N377" s="4"/>
      <c r="O377" s="4"/>
    </row>
    <row r="378">
      <c r="A378" s="4" t="s">
        <v>1245</v>
      </c>
      <c r="B378" s="144">
        <v>44511.0</v>
      </c>
      <c r="C378" s="115">
        <v>0.42966435185185187</v>
      </c>
      <c r="D378" s="4"/>
      <c r="E378" s="4"/>
      <c r="F378" s="4"/>
      <c r="G378" s="4" t="s">
        <v>2013</v>
      </c>
      <c r="H378" s="4" t="s">
        <v>622</v>
      </c>
      <c r="I378" s="144">
        <v>44512.0</v>
      </c>
      <c r="J378" s="115">
        <v>0.5153935185185186</v>
      </c>
      <c r="K378" s="13">
        <v>1.0</v>
      </c>
      <c r="L378" s="8" t="b">
        <v>1</v>
      </c>
      <c r="M378" s="4" t="s">
        <v>2703</v>
      </c>
      <c r="N378" s="4"/>
      <c r="O378" s="4"/>
    </row>
    <row r="379">
      <c r="A379" s="4" t="s">
        <v>1243</v>
      </c>
      <c r="B379" s="144">
        <v>44511.0</v>
      </c>
      <c r="C379" s="115">
        <v>0.42916666666666664</v>
      </c>
      <c r="D379" s="4"/>
      <c r="E379" s="4"/>
      <c r="F379" s="4"/>
      <c r="G379" s="4" t="s">
        <v>2013</v>
      </c>
      <c r="H379" s="4" t="s">
        <v>622</v>
      </c>
      <c r="I379" s="144">
        <v>44512.0</v>
      </c>
      <c r="J379" s="115">
        <v>0.5153935185185186</v>
      </c>
      <c r="K379" s="13">
        <v>1.0</v>
      </c>
      <c r="L379" s="8" t="b">
        <v>1</v>
      </c>
      <c r="M379" s="4" t="s">
        <v>2703</v>
      </c>
      <c r="N379" s="4"/>
      <c r="O379" s="4"/>
    </row>
    <row r="380">
      <c r="A380" s="4" t="s">
        <v>1241</v>
      </c>
      <c r="B380" s="144">
        <v>44511.0</v>
      </c>
      <c r="C380" s="115">
        <v>0.42836805555555557</v>
      </c>
      <c r="D380" s="4"/>
      <c r="E380" s="4"/>
      <c r="F380" s="4"/>
      <c r="G380" s="4" t="s">
        <v>2009</v>
      </c>
      <c r="H380" s="4" t="s">
        <v>271</v>
      </c>
      <c r="I380" s="144">
        <v>44868.0</v>
      </c>
      <c r="J380" s="115">
        <v>0.5355208333333333</v>
      </c>
      <c r="K380" s="13">
        <v>1.0</v>
      </c>
      <c r="L380" s="4"/>
      <c r="M380" s="4"/>
      <c r="N380" s="4"/>
      <c r="O380" s="4"/>
    </row>
    <row r="381">
      <c r="A381" s="4" t="s">
        <v>1239</v>
      </c>
      <c r="B381" s="144">
        <v>44511.0</v>
      </c>
      <c r="C381" s="115">
        <v>0.4278240740740741</v>
      </c>
      <c r="D381" s="4"/>
      <c r="E381" s="4"/>
      <c r="F381" s="4"/>
      <c r="G381" s="4" t="s">
        <v>2013</v>
      </c>
      <c r="H381" s="4" t="s">
        <v>622</v>
      </c>
      <c r="I381" s="144">
        <v>44512.0</v>
      </c>
      <c r="J381" s="115">
        <v>0.5153819444444444</v>
      </c>
      <c r="K381" s="13">
        <v>1.0</v>
      </c>
      <c r="L381" s="8" t="b">
        <v>1</v>
      </c>
      <c r="M381" s="4" t="s">
        <v>2703</v>
      </c>
      <c r="N381" s="4"/>
      <c r="O381" s="4"/>
    </row>
    <row r="382">
      <c r="A382" s="4" t="s">
        <v>1236</v>
      </c>
      <c r="B382" s="144">
        <v>44511.0</v>
      </c>
      <c r="C382" s="115">
        <v>0.42736111111111114</v>
      </c>
      <c r="D382" s="4"/>
      <c r="E382" s="4"/>
      <c r="F382" s="4"/>
      <c r="G382" s="4" t="s">
        <v>2013</v>
      </c>
      <c r="H382" s="4" t="s">
        <v>622</v>
      </c>
      <c r="I382" s="144">
        <v>44512.0</v>
      </c>
      <c r="J382" s="115">
        <v>0.5153819444444444</v>
      </c>
      <c r="K382" s="13">
        <v>0.0</v>
      </c>
      <c r="L382" s="8" t="b">
        <v>1</v>
      </c>
      <c r="M382" s="4" t="s">
        <v>2703</v>
      </c>
      <c r="N382" s="4"/>
      <c r="O382" s="4"/>
    </row>
    <row r="383">
      <c r="A383" s="4" t="s">
        <v>1234</v>
      </c>
      <c r="B383" s="144">
        <v>44511.0</v>
      </c>
      <c r="C383" s="115">
        <v>0.38405092592592593</v>
      </c>
      <c r="D383" s="4"/>
      <c r="E383" s="4"/>
      <c r="F383" s="4"/>
      <c r="G383" s="4" t="s">
        <v>2013</v>
      </c>
      <c r="H383" s="4" t="s">
        <v>622</v>
      </c>
      <c r="I383" s="144">
        <v>44512.0</v>
      </c>
      <c r="J383" s="115">
        <v>0.5153819444444444</v>
      </c>
      <c r="K383" s="13">
        <v>1.0</v>
      </c>
      <c r="L383" s="8" t="b">
        <v>1</v>
      </c>
      <c r="M383" s="4" t="s">
        <v>2703</v>
      </c>
      <c r="N383" s="4"/>
      <c r="O383" s="4"/>
    </row>
    <row r="384">
      <c r="A384" s="4" t="s">
        <v>1232</v>
      </c>
      <c r="B384" s="144">
        <v>44511.0</v>
      </c>
      <c r="C384" s="115">
        <v>0.3134490740740741</v>
      </c>
      <c r="D384" s="4"/>
      <c r="E384" s="4"/>
      <c r="F384" s="4"/>
      <c r="G384" s="4" t="s">
        <v>2013</v>
      </c>
      <c r="H384" s="4" t="s">
        <v>622</v>
      </c>
      <c r="I384" s="144">
        <v>44512.0</v>
      </c>
      <c r="J384" s="115">
        <v>0.5153819444444444</v>
      </c>
      <c r="K384" s="13">
        <v>0.0</v>
      </c>
      <c r="L384" s="8" t="b">
        <v>1</v>
      </c>
      <c r="M384" s="4" t="s">
        <v>2703</v>
      </c>
      <c r="N384" s="4"/>
      <c r="O384" s="4"/>
    </row>
    <row r="385">
      <c r="A385" s="4" t="s">
        <v>1230</v>
      </c>
      <c r="B385" s="144">
        <v>44511.0</v>
      </c>
      <c r="C385" s="115">
        <v>0.30635416666666665</v>
      </c>
      <c r="D385" s="4"/>
      <c r="E385" s="4"/>
      <c r="F385" s="4"/>
      <c r="G385" s="4" t="s">
        <v>2013</v>
      </c>
      <c r="H385" s="4" t="s">
        <v>622</v>
      </c>
      <c r="I385" s="144">
        <v>44512.0</v>
      </c>
      <c r="J385" s="115">
        <v>0.5153819444444444</v>
      </c>
      <c r="K385" s="13">
        <v>1.0</v>
      </c>
      <c r="L385" s="8" t="b">
        <v>1</v>
      </c>
      <c r="M385" s="4" t="s">
        <v>2703</v>
      </c>
      <c r="N385" s="4"/>
      <c r="O385" s="4"/>
    </row>
    <row r="386">
      <c r="A386" s="4" t="s">
        <v>1228</v>
      </c>
      <c r="B386" s="144">
        <v>44511.0</v>
      </c>
      <c r="C386" s="115">
        <v>0.30618055555555557</v>
      </c>
      <c r="D386" s="4"/>
      <c r="E386" s="4"/>
      <c r="F386" s="4"/>
      <c r="G386" s="4" t="s">
        <v>2013</v>
      </c>
      <c r="H386" s="4" t="s">
        <v>622</v>
      </c>
      <c r="I386" s="144">
        <v>44512.0</v>
      </c>
      <c r="J386" s="115">
        <v>0.5153819444444444</v>
      </c>
      <c r="K386" s="13">
        <v>0.0</v>
      </c>
      <c r="L386" s="8" t="b">
        <v>1</v>
      </c>
      <c r="M386" s="4" t="s">
        <v>2703</v>
      </c>
      <c r="N386" s="4"/>
      <c r="O386" s="4"/>
    </row>
    <row r="387">
      <c r="A387" s="4" t="s">
        <v>1226</v>
      </c>
      <c r="B387" s="144">
        <v>44511.0</v>
      </c>
      <c r="C387" s="115">
        <v>0.29520833333333335</v>
      </c>
      <c r="D387" s="4"/>
      <c r="E387" s="4"/>
      <c r="F387" s="4"/>
      <c r="G387" s="4" t="s">
        <v>2013</v>
      </c>
      <c r="H387" s="4" t="s">
        <v>622</v>
      </c>
      <c r="I387" s="144">
        <v>44512.0</v>
      </c>
      <c r="J387" s="115">
        <v>0.5153819444444444</v>
      </c>
      <c r="K387" s="13">
        <v>0.0</v>
      </c>
      <c r="L387" s="8" t="b">
        <v>1</v>
      </c>
      <c r="M387" s="4" t="s">
        <v>2703</v>
      </c>
      <c r="N387" s="4"/>
      <c r="O387" s="4"/>
    </row>
    <row r="388">
      <c r="A388" s="4" t="s">
        <v>1224</v>
      </c>
      <c r="B388" s="144">
        <v>44510.0</v>
      </c>
      <c r="C388" s="115">
        <v>0.31181712962962965</v>
      </c>
      <c r="D388" s="4"/>
      <c r="E388" s="4"/>
      <c r="F388" s="4"/>
      <c r="G388" s="4" t="s">
        <v>2013</v>
      </c>
      <c r="H388" s="4" t="s">
        <v>622</v>
      </c>
      <c r="I388" s="144">
        <v>44512.0</v>
      </c>
      <c r="J388" s="115">
        <v>0.5153819444444444</v>
      </c>
      <c r="K388" s="13">
        <v>0.0</v>
      </c>
      <c r="L388" s="8" t="b">
        <v>1</v>
      </c>
      <c r="M388" s="4" t="s">
        <v>2703</v>
      </c>
      <c r="N388" s="4"/>
      <c r="O388" s="4"/>
    </row>
    <row r="389">
      <c r="A389" s="4" t="s">
        <v>1222</v>
      </c>
      <c r="B389" s="144">
        <v>44510.0</v>
      </c>
      <c r="C389" s="115">
        <v>0.285150462962963</v>
      </c>
      <c r="D389" s="4"/>
      <c r="E389" s="4"/>
      <c r="F389" s="4"/>
      <c r="G389" s="4" t="s">
        <v>2013</v>
      </c>
      <c r="H389" s="4" t="s">
        <v>622</v>
      </c>
      <c r="I389" s="144">
        <v>44512.0</v>
      </c>
      <c r="J389" s="115">
        <v>0.5153819444444444</v>
      </c>
      <c r="K389" s="13">
        <v>0.0</v>
      </c>
      <c r="L389" s="8" t="b">
        <v>1</v>
      </c>
      <c r="M389" s="4" t="s">
        <v>2703</v>
      </c>
      <c r="N389" s="4"/>
      <c r="O389" s="4"/>
    </row>
    <row r="390">
      <c r="A390" s="4" t="s">
        <v>1220</v>
      </c>
      <c r="B390" s="144">
        <v>44510.0</v>
      </c>
      <c r="C390" s="115">
        <v>0.2747685185185185</v>
      </c>
      <c r="D390" s="4"/>
      <c r="E390" s="4"/>
      <c r="F390" s="4"/>
      <c r="G390" s="4" t="s">
        <v>2013</v>
      </c>
      <c r="H390" s="4" t="s">
        <v>622</v>
      </c>
      <c r="I390" s="144">
        <v>44512.0</v>
      </c>
      <c r="J390" s="115">
        <v>0.5153819444444444</v>
      </c>
      <c r="K390" s="13">
        <v>0.0</v>
      </c>
      <c r="L390" s="8" t="b">
        <v>1</v>
      </c>
      <c r="M390" s="4" t="s">
        <v>2703</v>
      </c>
      <c r="N390" s="4"/>
      <c r="O390" s="4"/>
    </row>
    <row r="391">
      <c r="A391" s="4" t="s">
        <v>1218</v>
      </c>
      <c r="B391" s="144">
        <v>44510.0</v>
      </c>
      <c r="C391" s="115">
        <v>0.27458333333333335</v>
      </c>
      <c r="D391" s="4"/>
      <c r="E391" s="4"/>
      <c r="F391" s="4"/>
      <c r="G391" s="4" t="s">
        <v>2013</v>
      </c>
      <c r="H391" s="4" t="s">
        <v>622</v>
      </c>
      <c r="I391" s="144">
        <v>44512.0</v>
      </c>
      <c r="J391" s="115">
        <v>0.5153819444444444</v>
      </c>
      <c r="K391" s="13">
        <v>1.0</v>
      </c>
      <c r="L391" s="8" t="b">
        <v>1</v>
      </c>
      <c r="M391" s="4" t="s">
        <v>2703</v>
      </c>
      <c r="N391" s="4"/>
      <c r="O391" s="4"/>
    </row>
    <row r="392">
      <c r="A392" s="4" t="s">
        <v>1216</v>
      </c>
      <c r="B392" s="144">
        <v>44509.0</v>
      </c>
      <c r="C392" s="115">
        <v>0.3136111111111111</v>
      </c>
      <c r="D392" s="4"/>
      <c r="E392" s="4"/>
      <c r="F392" s="4"/>
      <c r="G392" s="4" t="s">
        <v>2013</v>
      </c>
      <c r="H392" s="4" t="s">
        <v>622</v>
      </c>
      <c r="I392" s="144">
        <v>44509.0</v>
      </c>
      <c r="J392" s="115">
        <v>0.4559490740740741</v>
      </c>
      <c r="K392" s="13">
        <v>1.0</v>
      </c>
      <c r="L392" s="8" t="b">
        <v>1</v>
      </c>
      <c r="M392" s="4" t="s">
        <v>2704</v>
      </c>
      <c r="N392" s="4"/>
      <c r="O392" s="4"/>
    </row>
    <row r="393">
      <c r="A393" s="4" t="s">
        <v>1213</v>
      </c>
      <c r="B393" s="144">
        <v>44509.0</v>
      </c>
      <c r="C393" s="115">
        <v>0.3045833333333333</v>
      </c>
      <c r="D393" s="4"/>
      <c r="E393" s="4"/>
      <c r="F393" s="4"/>
      <c r="G393" s="4" t="s">
        <v>2013</v>
      </c>
      <c r="H393" s="4" t="s">
        <v>622</v>
      </c>
      <c r="I393" s="144">
        <v>44509.0</v>
      </c>
      <c r="J393" s="115">
        <v>0.4559490740740741</v>
      </c>
      <c r="K393" s="13">
        <v>0.0</v>
      </c>
      <c r="L393" s="8" t="b">
        <v>1</v>
      </c>
      <c r="M393" s="4" t="s">
        <v>2704</v>
      </c>
      <c r="N393" s="4"/>
      <c r="O393" s="4"/>
    </row>
    <row r="394">
      <c r="A394" s="4" t="s">
        <v>1211</v>
      </c>
      <c r="B394" s="144">
        <v>44509.0</v>
      </c>
      <c r="C394" s="115">
        <v>0.303587962962963</v>
      </c>
      <c r="D394" s="4"/>
      <c r="E394" s="4"/>
      <c r="F394" s="4"/>
      <c r="G394" s="4" t="s">
        <v>2013</v>
      </c>
      <c r="H394" s="4" t="s">
        <v>622</v>
      </c>
      <c r="I394" s="144">
        <v>44509.0</v>
      </c>
      <c r="J394" s="115">
        <v>0.4559375</v>
      </c>
      <c r="K394" s="13">
        <v>1.0</v>
      </c>
      <c r="L394" s="8" t="b">
        <v>1</v>
      </c>
      <c r="M394" s="4" t="s">
        <v>2704</v>
      </c>
      <c r="N394" s="4"/>
      <c r="O394" s="4"/>
    </row>
    <row r="395">
      <c r="A395" s="4" t="s">
        <v>1209</v>
      </c>
      <c r="B395" s="144">
        <v>44509.0</v>
      </c>
      <c r="C395" s="115">
        <v>0.27197916666666666</v>
      </c>
      <c r="D395" s="4"/>
      <c r="E395" s="4"/>
      <c r="F395" s="4"/>
      <c r="G395" s="4" t="s">
        <v>2013</v>
      </c>
      <c r="H395" s="4" t="s">
        <v>622</v>
      </c>
      <c r="I395" s="144">
        <v>44509.0</v>
      </c>
      <c r="J395" s="115">
        <v>0.4559375</v>
      </c>
      <c r="K395" s="13">
        <v>1.0</v>
      </c>
      <c r="L395" s="8" t="b">
        <v>1</v>
      </c>
      <c r="M395" s="4" t="s">
        <v>2704</v>
      </c>
      <c r="N395" s="4"/>
      <c r="O395" s="4"/>
    </row>
    <row r="396">
      <c r="A396" s="4" t="s">
        <v>1207</v>
      </c>
      <c r="B396" s="144">
        <v>44509.0</v>
      </c>
      <c r="C396" s="115">
        <v>0.264212962962963</v>
      </c>
      <c r="D396" s="4"/>
      <c r="E396" s="4"/>
      <c r="F396" s="4"/>
      <c r="G396" s="4" t="s">
        <v>2013</v>
      </c>
      <c r="H396" s="4" t="s">
        <v>622</v>
      </c>
      <c r="I396" s="144">
        <v>44509.0</v>
      </c>
      <c r="J396" s="115">
        <v>0.4559375</v>
      </c>
      <c r="K396" s="13">
        <v>0.0</v>
      </c>
      <c r="L396" s="8" t="b">
        <v>1</v>
      </c>
      <c r="M396" s="4" t="s">
        <v>2704</v>
      </c>
      <c r="N396" s="4"/>
      <c r="O396" s="151"/>
    </row>
    <row r="397">
      <c r="A397" s="4" t="s">
        <v>1205</v>
      </c>
      <c r="B397" s="144">
        <v>44509.0</v>
      </c>
      <c r="C397" s="115">
        <v>0.25913194444444443</v>
      </c>
      <c r="D397" s="4"/>
      <c r="E397" s="4"/>
      <c r="F397" s="4"/>
      <c r="G397" s="4" t="s">
        <v>2013</v>
      </c>
      <c r="H397" s="4" t="s">
        <v>622</v>
      </c>
      <c r="I397" s="144">
        <v>44509.0</v>
      </c>
      <c r="J397" s="115">
        <v>0.4559375</v>
      </c>
      <c r="K397" s="13">
        <v>1.0</v>
      </c>
      <c r="L397" s="8" t="b">
        <v>1</v>
      </c>
      <c r="M397" s="4" t="s">
        <v>2704</v>
      </c>
      <c r="N397" s="4"/>
      <c r="O397" s="4"/>
    </row>
    <row r="398">
      <c r="A398" s="4" t="s">
        <v>1203</v>
      </c>
      <c r="B398" s="144">
        <v>44509.0</v>
      </c>
      <c r="C398" s="115">
        <v>0.25774305555555554</v>
      </c>
      <c r="D398" s="4"/>
      <c r="E398" s="4"/>
      <c r="F398" s="4"/>
      <c r="G398" s="4" t="s">
        <v>2013</v>
      </c>
      <c r="H398" s="4" t="s">
        <v>622</v>
      </c>
      <c r="I398" s="144">
        <v>44509.0</v>
      </c>
      <c r="J398" s="115">
        <v>0.4559375</v>
      </c>
      <c r="K398" s="13">
        <v>1.0</v>
      </c>
      <c r="L398" s="8" t="b">
        <v>1</v>
      </c>
      <c r="M398" s="4" t="s">
        <v>2704</v>
      </c>
      <c r="N398" s="4"/>
      <c r="O398" s="4"/>
    </row>
    <row r="399">
      <c r="A399" s="4" t="s">
        <v>1201</v>
      </c>
      <c r="B399" s="144">
        <v>44509.0</v>
      </c>
      <c r="C399" s="115">
        <v>0.25574074074074077</v>
      </c>
      <c r="D399" s="4"/>
      <c r="E399" s="4"/>
      <c r="F399" s="4"/>
      <c r="G399" s="4" t="s">
        <v>2013</v>
      </c>
      <c r="H399" s="4" t="s">
        <v>622</v>
      </c>
      <c r="I399" s="144">
        <v>44509.0</v>
      </c>
      <c r="J399" s="115">
        <v>0.4559375</v>
      </c>
      <c r="K399" s="13">
        <v>0.0</v>
      </c>
      <c r="L399" s="8" t="b">
        <v>1</v>
      </c>
      <c r="M399" s="4" t="s">
        <v>2704</v>
      </c>
      <c r="N399" s="4"/>
      <c r="O399" s="4"/>
    </row>
    <row r="400">
      <c r="A400" s="4" t="s">
        <v>1198</v>
      </c>
      <c r="B400" s="144">
        <v>44509.0</v>
      </c>
      <c r="C400" s="115">
        <v>0.2546643518518519</v>
      </c>
      <c r="D400" s="4"/>
      <c r="E400" s="4"/>
      <c r="F400" s="4"/>
      <c r="G400" s="4" t="s">
        <v>2013</v>
      </c>
      <c r="H400" s="4" t="s">
        <v>622</v>
      </c>
      <c r="I400" s="144">
        <v>44509.0</v>
      </c>
      <c r="J400" s="115">
        <v>0.4559375</v>
      </c>
      <c r="K400" s="13">
        <v>0.0</v>
      </c>
      <c r="L400" s="8" t="b">
        <v>1</v>
      </c>
      <c r="M400" s="4" t="s">
        <v>2704</v>
      </c>
      <c r="N400" s="4"/>
      <c r="O400" s="4"/>
    </row>
    <row r="401">
      <c r="A401" s="4" t="s">
        <v>1196</v>
      </c>
      <c r="B401" s="144">
        <v>44509.0</v>
      </c>
      <c r="C401" s="115">
        <v>0.25425925925925924</v>
      </c>
      <c r="D401" s="4"/>
      <c r="E401" s="4"/>
      <c r="F401" s="4"/>
      <c r="G401" s="4" t="s">
        <v>2013</v>
      </c>
      <c r="H401" s="4" t="s">
        <v>622</v>
      </c>
      <c r="I401" s="144">
        <v>44509.0</v>
      </c>
      <c r="J401" s="115">
        <v>0.4559375</v>
      </c>
      <c r="K401" s="13">
        <v>1.0</v>
      </c>
      <c r="L401" s="8" t="b">
        <v>1</v>
      </c>
      <c r="M401" s="4" t="s">
        <v>2704</v>
      </c>
      <c r="N401" s="4"/>
      <c r="O401" s="4"/>
    </row>
    <row r="402">
      <c r="A402" s="4" t="s">
        <v>1194</v>
      </c>
      <c r="B402" s="144">
        <v>44509.0</v>
      </c>
      <c r="C402" s="115">
        <v>0.2514351851851852</v>
      </c>
      <c r="D402" s="4"/>
      <c r="E402" s="4"/>
      <c r="F402" s="4"/>
      <c r="G402" s="4" t="s">
        <v>2013</v>
      </c>
      <c r="H402" s="4" t="s">
        <v>622</v>
      </c>
      <c r="I402" s="144">
        <v>44509.0</v>
      </c>
      <c r="J402" s="115">
        <v>0.4559375</v>
      </c>
      <c r="K402" s="13">
        <v>1.0</v>
      </c>
      <c r="L402" s="8" t="b">
        <v>1</v>
      </c>
      <c r="M402" s="4" t="s">
        <v>2704</v>
      </c>
      <c r="N402" s="4"/>
      <c r="O402" s="4"/>
    </row>
    <row r="403">
      <c r="A403" s="4" t="s">
        <v>1192</v>
      </c>
      <c r="B403" s="144">
        <v>44509.0</v>
      </c>
      <c r="C403" s="115">
        <v>0.2495138888888889</v>
      </c>
      <c r="D403" s="4"/>
      <c r="E403" s="4"/>
      <c r="F403" s="4"/>
      <c r="G403" s="4" t="s">
        <v>2013</v>
      </c>
      <c r="H403" s="4" t="s">
        <v>622</v>
      </c>
      <c r="I403" s="144">
        <v>44509.0</v>
      </c>
      <c r="J403" s="115">
        <v>0.4559375</v>
      </c>
      <c r="K403" s="13">
        <v>0.0</v>
      </c>
      <c r="L403" s="8" t="b">
        <v>1</v>
      </c>
      <c r="M403" s="4" t="s">
        <v>2704</v>
      </c>
      <c r="N403" s="4"/>
      <c r="O403" s="4"/>
    </row>
    <row r="404">
      <c r="A404" s="4" t="s">
        <v>1190</v>
      </c>
      <c r="B404" s="144">
        <v>44509.0</v>
      </c>
      <c r="C404" s="115">
        <v>0.2492824074074074</v>
      </c>
      <c r="D404" s="4"/>
      <c r="E404" s="4"/>
      <c r="F404" s="4"/>
      <c r="G404" s="4" t="s">
        <v>2013</v>
      </c>
      <c r="H404" s="4" t="s">
        <v>622</v>
      </c>
      <c r="I404" s="144">
        <v>44509.0</v>
      </c>
      <c r="J404" s="115">
        <v>0.4559375</v>
      </c>
      <c r="K404" s="13">
        <v>0.0</v>
      </c>
      <c r="L404" s="8" t="b">
        <v>1</v>
      </c>
      <c r="M404" s="4" t="s">
        <v>2704</v>
      </c>
      <c r="N404" s="4"/>
      <c r="O404" s="4"/>
    </row>
    <row r="405">
      <c r="A405" s="4" t="s">
        <v>1188</v>
      </c>
      <c r="B405" s="144">
        <v>44509.0</v>
      </c>
      <c r="C405" s="115">
        <v>0.24297453703703703</v>
      </c>
      <c r="D405" s="4"/>
      <c r="E405" s="4"/>
      <c r="F405" s="4"/>
      <c r="G405" s="4" t="s">
        <v>2013</v>
      </c>
      <c r="H405" s="4" t="s">
        <v>622</v>
      </c>
      <c r="I405" s="144">
        <v>44509.0</v>
      </c>
      <c r="J405" s="115">
        <v>0.4559375</v>
      </c>
      <c r="K405" s="13">
        <v>1.0</v>
      </c>
      <c r="L405" s="8" t="b">
        <v>1</v>
      </c>
      <c r="M405" s="4" t="s">
        <v>2704</v>
      </c>
      <c r="N405" s="4"/>
      <c r="O405" s="4"/>
    </row>
    <row r="406">
      <c r="A406" s="4" t="s">
        <v>1186</v>
      </c>
      <c r="B406" s="144">
        <v>44509.0</v>
      </c>
      <c r="C406" s="115">
        <v>0.24133101851851851</v>
      </c>
      <c r="D406" s="4"/>
      <c r="E406" s="4"/>
      <c r="F406" s="4"/>
      <c r="G406" s="4" t="s">
        <v>2013</v>
      </c>
      <c r="H406" s="4" t="s">
        <v>622</v>
      </c>
      <c r="I406" s="144">
        <v>44509.0</v>
      </c>
      <c r="J406" s="115">
        <v>0.4559375</v>
      </c>
      <c r="K406" s="13">
        <v>1.0</v>
      </c>
      <c r="L406" s="8" t="b">
        <v>1</v>
      </c>
      <c r="M406" s="4" t="s">
        <v>2704</v>
      </c>
      <c r="N406" s="4"/>
      <c r="O406" s="4"/>
    </row>
    <row r="407">
      <c r="A407" s="4" t="s">
        <v>1184</v>
      </c>
      <c r="B407" s="144">
        <v>44509.0</v>
      </c>
      <c r="C407" s="115">
        <v>0.24104166666666665</v>
      </c>
      <c r="D407" s="4"/>
      <c r="E407" s="4"/>
      <c r="F407" s="4"/>
      <c r="G407" s="4" t="s">
        <v>2013</v>
      </c>
      <c r="H407" s="4" t="s">
        <v>622</v>
      </c>
      <c r="I407" s="144">
        <v>44509.0</v>
      </c>
      <c r="J407" s="115">
        <v>0.4559375</v>
      </c>
      <c r="K407" s="13">
        <v>0.0</v>
      </c>
      <c r="L407" s="8" t="b">
        <v>1</v>
      </c>
      <c r="M407" s="4" t="s">
        <v>2704</v>
      </c>
      <c r="N407" s="4"/>
      <c r="O407" s="4"/>
    </row>
    <row r="408">
      <c r="A408" s="4" t="s">
        <v>1182</v>
      </c>
      <c r="B408" s="144">
        <v>44509.0</v>
      </c>
      <c r="C408" s="115">
        <v>0.2404050925925926</v>
      </c>
      <c r="D408" s="4"/>
      <c r="E408" s="4"/>
      <c r="F408" s="4"/>
      <c r="G408" s="4" t="s">
        <v>2013</v>
      </c>
      <c r="H408" s="4" t="s">
        <v>622</v>
      </c>
      <c r="I408" s="144">
        <v>44509.0</v>
      </c>
      <c r="J408" s="115">
        <v>0.4559375</v>
      </c>
      <c r="K408" s="13">
        <v>0.0</v>
      </c>
      <c r="L408" s="8" t="b">
        <v>1</v>
      </c>
      <c r="M408" s="4" t="s">
        <v>2704</v>
      </c>
      <c r="N408" s="4"/>
      <c r="O408" s="4"/>
    </row>
    <row r="409">
      <c r="A409" s="4" t="s">
        <v>1180</v>
      </c>
      <c r="B409" s="144">
        <v>44509.0</v>
      </c>
      <c r="C409" s="115">
        <v>0.22626157407407407</v>
      </c>
      <c r="D409" s="4"/>
      <c r="E409" s="4"/>
      <c r="F409" s="4"/>
      <c r="G409" s="4" t="s">
        <v>2013</v>
      </c>
      <c r="H409" s="4" t="s">
        <v>622</v>
      </c>
      <c r="I409" s="144">
        <v>44509.0</v>
      </c>
      <c r="J409" s="115">
        <v>0.4559375</v>
      </c>
      <c r="K409" s="13">
        <v>0.0</v>
      </c>
      <c r="L409" s="8" t="b">
        <v>1</v>
      </c>
      <c r="M409" s="4" t="s">
        <v>2704</v>
      </c>
      <c r="N409" s="4"/>
      <c r="O409" s="4"/>
    </row>
    <row r="410">
      <c r="A410" s="4" t="s">
        <v>1178</v>
      </c>
      <c r="B410" s="144">
        <v>44509.0</v>
      </c>
      <c r="C410" s="115">
        <v>0.2257523148148148</v>
      </c>
      <c r="D410" s="4"/>
      <c r="E410" s="4"/>
      <c r="F410" s="4"/>
      <c r="G410" s="4" t="s">
        <v>2013</v>
      </c>
      <c r="H410" s="4" t="s">
        <v>622</v>
      </c>
      <c r="I410" s="144">
        <v>44509.0</v>
      </c>
      <c r="J410" s="115">
        <v>0.4559375</v>
      </c>
      <c r="K410" s="13">
        <v>0.0</v>
      </c>
      <c r="L410" s="8" t="b">
        <v>1</v>
      </c>
      <c r="M410" s="4" t="s">
        <v>2704</v>
      </c>
      <c r="N410" s="4"/>
      <c r="O410" s="4"/>
    </row>
    <row r="411">
      <c r="A411" s="4" t="s">
        <v>1175</v>
      </c>
      <c r="B411" s="144">
        <v>44509.0</v>
      </c>
      <c r="C411" s="115">
        <v>0.22225694444444444</v>
      </c>
      <c r="D411" s="4"/>
      <c r="E411" s="4"/>
      <c r="F411" s="4"/>
      <c r="G411" s="4" t="s">
        <v>2013</v>
      </c>
      <c r="H411" s="4" t="s">
        <v>622</v>
      </c>
      <c r="I411" s="144">
        <v>44509.0</v>
      </c>
      <c r="J411" s="115">
        <v>0.4559375</v>
      </c>
      <c r="K411" s="13">
        <v>0.0</v>
      </c>
      <c r="L411" s="8" t="b">
        <v>1</v>
      </c>
      <c r="M411" s="4" t="s">
        <v>2704</v>
      </c>
      <c r="N411" s="4"/>
      <c r="O411" s="4"/>
    </row>
    <row r="412">
      <c r="A412" s="4" t="s">
        <v>1173</v>
      </c>
      <c r="B412" s="144">
        <v>44509.0</v>
      </c>
      <c r="C412" s="115">
        <v>0.22024305555555557</v>
      </c>
      <c r="D412" s="4"/>
      <c r="E412" s="4"/>
      <c r="F412" s="4"/>
      <c r="G412" s="4" t="s">
        <v>2013</v>
      </c>
      <c r="H412" s="4" t="s">
        <v>622</v>
      </c>
      <c r="I412" s="144">
        <v>44509.0</v>
      </c>
      <c r="J412" s="115">
        <v>0.4559375</v>
      </c>
      <c r="K412" s="13">
        <v>1.0</v>
      </c>
      <c r="L412" s="8" t="b">
        <v>1</v>
      </c>
      <c r="M412" s="4" t="s">
        <v>2704</v>
      </c>
      <c r="N412" s="4"/>
      <c r="O412" s="4"/>
    </row>
    <row r="413">
      <c r="A413" s="4" t="s">
        <v>1171</v>
      </c>
      <c r="B413" s="144">
        <v>44509.0</v>
      </c>
      <c r="C413" s="115">
        <v>0.19202546296296297</v>
      </c>
      <c r="D413" s="4"/>
      <c r="E413" s="4"/>
      <c r="F413" s="4"/>
      <c r="G413" s="4" t="s">
        <v>2013</v>
      </c>
      <c r="H413" s="4" t="s">
        <v>622</v>
      </c>
      <c r="I413" s="144">
        <v>44509.0</v>
      </c>
      <c r="J413" s="115">
        <v>0.4559375</v>
      </c>
      <c r="K413" s="13">
        <v>1.0</v>
      </c>
      <c r="L413" s="8" t="b">
        <v>1</v>
      </c>
      <c r="M413" s="4" t="s">
        <v>2704</v>
      </c>
      <c r="N413" s="4"/>
      <c r="O413" s="4"/>
    </row>
    <row r="414">
      <c r="A414" s="4" t="s">
        <v>1169</v>
      </c>
      <c r="B414" s="144">
        <v>44509.0</v>
      </c>
      <c r="C414" s="115">
        <v>0.19046296296296297</v>
      </c>
      <c r="D414" s="4"/>
      <c r="E414" s="4"/>
      <c r="F414" s="4"/>
      <c r="G414" s="4" t="s">
        <v>2013</v>
      </c>
      <c r="H414" s="4" t="s">
        <v>622</v>
      </c>
      <c r="I414" s="144">
        <v>44509.0</v>
      </c>
      <c r="J414" s="115">
        <v>0.4559375</v>
      </c>
      <c r="K414" s="13">
        <v>1.0</v>
      </c>
      <c r="L414" s="8" t="b">
        <v>1</v>
      </c>
      <c r="M414" s="4" t="s">
        <v>2704</v>
      </c>
      <c r="N414" s="4"/>
      <c r="O414" s="4"/>
    </row>
    <row r="415">
      <c r="A415" s="4" t="s">
        <v>2424</v>
      </c>
      <c r="B415" s="144">
        <v>44509.0</v>
      </c>
      <c r="C415" s="115">
        <v>0.19028935185185186</v>
      </c>
      <c r="D415" s="4"/>
      <c r="E415" s="4"/>
      <c r="F415" s="4"/>
      <c r="G415" s="4" t="s">
        <v>2009</v>
      </c>
      <c r="H415" s="4" t="s">
        <v>271</v>
      </c>
      <c r="I415" s="144">
        <v>44868.0</v>
      </c>
      <c r="J415" s="115">
        <v>0.5355208333333333</v>
      </c>
      <c r="K415" s="13">
        <v>1.0</v>
      </c>
      <c r="L415" s="4"/>
      <c r="M415" s="4"/>
      <c r="N415" s="4"/>
      <c r="O415" s="4"/>
    </row>
    <row r="416">
      <c r="A416" s="4" t="s">
        <v>1165</v>
      </c>
      <c r="B416" s="144">
        <v>44508.0</v>
      </c>
      <c r="C416" s="115">
        <v>0.3267824074074074</v>
      </c>
      <c r="D416" s="4"/>
      <c r="E416" s="4"/>
      <c r="F416" s="4"/>
      <c r="G416" s="4" t="s">
        <v>2013</v>
      </c>
      <c r="H416" s="4" t="s">
        <v>622</v>
      </c>
      <c r="I416" s="144">
        <v>44508.0</v>
      </c>
      <c r="J416" s="115">
        <v>0.4126736111111111</v>
      </c>
      <c r="K416" s="13">
        <v>1.0</v>
      </c>
      <c r="L416" s="8" t="b">
        <v>1</v>
      </c>
      <c r="M416" s="4" t="s">
        <v>2705</v>
      </c>
      <c r="N416" s="4"/>
      <c r="O416" s="4"/>
    </row>
    <row r="417">
      <c r="A417" s="4" t="s">
        <v>1162</v>
      </c>
      <c r="B417" s="144">
        <v>44508.0</v>
      </c>
      <c r="C417" s="115">
        <v>0.31859953703703703</v>
      </c>
      <c r="D417" s="4"/>
      <c r="E417" s="4"/>
      <c r="F417" s="4"/>
      <c r="G417" s="4" t="s">
        <v>2013</v>
      </c>
      <c r="H417" s="4" t="s">
        <v>622</v>
      </c>
      <c r="I417" s="144">
        <v>44508.0</v>
      </c>
      <c r="J417" s="115">
        <v>0.4126736111111111</v>
      </c>
      <c r="K417" s="13">
        <v>0.0</v>
      </c>
      <c r="L417" s="8" t="b">
        <v>1</v>
      </c>
      <c r="M417" s="4" t="s">
        <v>2705</v>
      </c>
      <c r="N417" s="4"/>
      <c r="O417" s="4"/>
    </row>
    <row r="418">
      <c r="A418" s="4" t="s">
        <v>1160</v>
      </c>
      <c r="B418" s="144">
        <v>44508.0</v>
      </c>
      <c r="C418" s="115">
        <v>0.3182175925925926</v>
      </c>
      <c r="D418" s="4"/>
      <c r="E418" s="4"/>
      <c r="F418" s="4"/>
      <c r="G418" s="4" t="s">
        <v>2013</v>
      </c>
      <c r="H418" s="4" t="s">
        <v>622</v>
      </c>
      <c r="I418" s="144">
        <v>44508.0</v>
      </c>
      <c r="J418" s="115">
        <v>0.4126736111111111</v>
      </c>
      <c r="K418" s="13">
        <v>0.0</v>
      </c>
      <c r="L418" s="8" t="b">
        <v>1</v>
      </c>
      <c r="M418" s="4" t="s">
        <v>2705</v>
      </c>
      <c r="N418" s="4"/>
      <c r="O418" s="4"/>
    </row>
    <row r="419">
      <c r="A419" s="4" t="s">
        <v>1157</v>
      </c>
      <c r="B419" s="144">
        <v>44508.0</v>
      </c>
      <c r="C419" s="115">
        <v>0.31722222222222224</v>
      </c>
      <c r="D419" s="4"/>
      <c r="E419" s="4"/>
      <c r="F419" s="4"/>
      <c r="G419" s="4" t="s">
        <v>2013</v>
      </c>
      <c r="H419" s="4" t="s">
        <v>622</v>
      </c>
      <c r="I419" s="144">
        <v>44508.0</v>
      </c>
      <c r="J419" s="115">
        <v>0.4126736111111111</v>
      </c>
      <c r="K419" s="13">
        <v>0.0</v>
      </c>
      <c r="L419" s="8" t="b">
        <v>1</v>
      </c>
      <c r="M419" s="4" t="s">
        <v>2705</v>
      </c>
      <c r="N419" s="4"/>
      <c r="O419" s="4"/>
    </row>
    <row r="420">
      <c r="A420" s="4" t="s">
        <v>1155</v>
      </c>
      <c r="B420" s="144">
        <v>44508.0</v>
      </c>
      <c r="C420" s="115">
        <v>0.3169328703703704</v>
      </c>
      <c r="D420" s="4"/>
      <c r="E420" s="4"/>
      <c r="F420" s="4"/>
      <c r="G420" s="4" t="s">
        <v>2013</v>
      </c>
      <c r="H420" s="4" t="s">
        <v>622</v>
      </c>
      <c r="I420" s="144">
        <v>44508.0</v>
      </c>
      <c r="J420" s="115">
        <v>0.4126736111111111</v>
      </c>
      <c r="K420" s="13">
        <v>1.0</v>
      </c>
      <c r="L420" s="8" t="b">
        <v>1</v>
      </c>
      <c r="M420" s="4" t="s">
        <v>2705</v>
      </c>
      <c r="N420" s="4"/>
      <c r="O420" s="4"/>
    </row>
    <row r="421">
      <c r="A421" s="4" t="s">
        <v>1152</v>
      </c>
      <c r="B421" s="144">
        <v>44508.0</v>
      </c>
      <c r="C421" s="115">
        <v>0.31627314814814816</v>
      </c>
      <c r="D421" s="4"/>
      <c r="E421" s="4"/>
      <c r="F421" s="4"/>
      <c r="G421" s="4" t="s">
        <v>2013</v>
      </c>
      <c r="H421" s="4" t="s">
        <v>622</v>
      </c>
      <c r="I421" s="144">
        <v>44508.0</v>
      </c>
      <c r="J421" s="115">
        <v>0.4126736111111111</v>
      </c>
      <c r="K421" s="13">
        <v>0.0</v>
      </c>
      <c r="L421" s="8" t="b">
        <v>1</v>
      </c>
      <c r="M421" s="4" t="s">
        <v>2705</v>
      </c>
      <c r="N421" s="4"/>
      <c r="O421" s="4"/>
    </row>
    <row r="422">
      <c r="A422" s="4" t="s">
        <v>1150</v>
      </c>
      <c r="B422" s="144">
        <v>44508.0</v>
      </c>
      <c r="C422" s="115">
        <v>0.29703703703703704</v>
      </c>
      <c r="D422" s="4"/>
      <c r="E422" s="4"/>
      <c r="F422" s="4"/>
      <c r="G422" s="4" t="s">
        <v>2013</v>
      </c>
      <c r="H422" s="4" t="s">
        <v>622</v>
      </c>
      <c r="I422" s="144">
        <v>44508.0</v>
      </c>
      <c r="J422" s="115">
        <v>0.4126736111111111</v>
      </c>
      <c r="K422" s="13">
        <v>1.0</v>
      </c>
      <c r="L422" s="8" t="b">
        <v>1</v>
      </c>
      <c r="M422" s="4" t="s">
        <v>2705</v>
      </c>
      <c r="N422" s="4"/>
      <c r="O422" s="4"/>
    </row>
    <row r="423">
      <c r="A423" s="4" t="s">
        <v>1148</v>
      </c>
      <c r="B423" s="144">
        <v>44508.0</v>
      </c>
      <c r="C423" s="115">
        <v>0.2967592592592593</v>
      </c>
      <c r="D423" s="4"/>
      <c r="E423" s="4"/>
      <c r="F423" s="4"/>
      <c r="G423" s="4" t="s">
        <v>2013</v>
      </c>
      <c r="H423" s="4" t="s">
        <v>622</v>
      </c>
      <c r="I423" s="144">
        <v>44508.0</v>
      </c>
      <c r="J423" s="115">
        <v>0.4126736111111111</v>
      </c>
      <c r="K423" s="13">
        <v>0.0</v>
      </c>
      <c r="L423" s="8" t="b">
        <v>1</v>
      </c>
      <c r="M423" s="4" t="s">
        <v>2705</v>
      </c>
      <c r="N423" s="4"/>
      <c r="O423" s="4"/>
    </row>
    <row r="424">
      <c r="A424" s="4" t="s">
        <v>1146</v>
      </c>
      <c r="B424" s="144">
        <v>44508.0</v>
      </c>
      <c r="C424" s="115">
        <v>0.29530092592592594</v>
      </c>
      <c r="D424" s="4"/>
      <c r="E424" s="4"/>
      <c r="F424" s="4"/>
      <c r="G424" s="4" t="s">
        <v>2013</v>
      </c>
      <c r="H424" s="4" t="s">
        <v>622</v>
      </c>
      <c r="I424" s="144">
        <v>44508.0</v>
      </c>
      <c r="J424" s="115">
        <v>0.4126736111111111</v>
      </c>
      <c r="K424" s="13">
        <v>1.0</v>
      </c>
      <c r="L424" s="8" t="b">
        <v>1</v>
      </c>
      <c r="M424" s="4" t="s">
        <v>2705</v>
      </c>
      <c r="N424" s="4"/>
      <c r="O424" s="4"/>
    </row>
    <row r="425">
      <c r="A425" s="4" t="s">
        <v>1144</v>
      </c>
      <c r="B425" s="144">
        <v>44508.0</v>
      </c>
      <c r="C425" s="115">
        <v>0.29506944444444444</v>
      </c>
      <c r="D425" s="4"/>
      <c r="E425" s="4"/>
      <c r="F425" s="4"/>
      <c r="G425" s="4" t="s">
        <v>2013</v>
      </c>
      <c r="H425" s="4" t="s">
        <v>622</v>
      </c>
      <c r="I425" s="144">
        <v>44508.0</v>
      </c>
      <c r="J425" s="115">
        <v>0.4126736111111111</v>
      </c>
      <c r="K425" s="13">
        <v>0.0</v>
      </c>
      <c r="L425" s="8" t="b">
        <v>1</v>
      </c>
      <c r="M425" s="4" t="s">
        <v>2705</v>
      </c>
      <c r="N425" s="4"/>
      <c r="O425" s="4"/>
    </row>
    <row r="426">
      <c r="A426" s="4" t="s">
        <v>1142</v>
      </c>
      <c r="B426" s="144">
        <v>44505.0</v>
      </c>
      <c r="C426" s="115">
        <v>0.3038888888888889</v>
      </c>
      <c r="D426" s="4"/>
      <c r="E426" s="4"/>
      <c r="F426" s="4"/>
      <c r="G426" s="4" t="s">
        <v>2013</v>
      </c>
      <c r="H426" s="4" t="s">
        <v>622</v>
      </c>
      <c r="I426" s="144">
        <v>44505.0</v>
      </c>
      <c r="J426" s="115">
        <v>0.50375</v>
      </c>
      <c r="K426" s="13">
        <v>1.0</v>
      </c>
      <c r="L426" s="8" t="b">
        <v>1</v>
      </c>
      <c r="M426" s="4" t="s">
        <v>2706</v>
      </c>
      <c r="N426" s="4"/>
      <c r="O426" s="4"/>
    </row>
    <row r="427">
      <c r="A427" s="4" t="s">
        <v>1140</v>
      </c>
      <c r="B427" s="144">
        <v>44505.0</v>
      </c>
      <c r="C427" s="115">
        <v>0.3033796296296296</v>
      </c>
      <c r="D427" s="4"/>
      <c r="E427" s="4"/>
      <c r="F427" s="4"/>
      <c r="G427" s="4" t="s">
        <v>2013</v>
      </c>
      <c r="H427" s="4" t="s">
        <v>622</v>
      </c>
      <c r="I427" s="144">
        <v>44505.0</v>
      </c>
      <c r="J427" s="115">
        <v>0.50375</v>
      </c>
      <c r="K427" s="13">
        <v>1.0</v>
      </c>
      <c r="L427" s="8" t="b">
        <v>1</v>
      </c>
      <c r="M427" s="4" t="s">
        <v>2706</v>
      </c>
      <c r="N427" s="4"/>
      <c r="O427" s="4"/>
    </row>
    <row r="428">
      <c r="A428" s="4" t="s">
        <v>1138</v>
      </c>
      <c r="B428" s="144">
        <v>44505.0</v>
      </c>
      <c r="C428" s="115">
        <v>0.30256944444444445</v>
      </c>
      <c r="D428" s="4"/>
      <c r="E428" s="4"/>
      <c r="F428" s="4"/>
      <c r="G428" s="4" t="s">
        <v>2013</v>
      </c>
      <c r="H428" s="4" t="s">
        <v>622</v>
      </c>
      <c r="I428" s="144">
        <v>44505.0</v>
      </c>
      <c r="J428" s="115">
        <v>0.50375</v>
      </c>
      <c r="K428" s="13">
        <v>1.0</v>
      </c>
      <c r="L428" s="8" t="b">
        <v>1</v>
      </c>
      <c r="M428" s="4" t="s">
        <v>2706</v>
      </c>
      <c r="N428" s="4"/>
      <c r="O428" s="4"/>
    </row>
    <row r="429">
      <c r="A429" s="4" t="s">
        <v>1136</v>
      </c>
      <c r="B429" s="144">
        <v>44505.0</v>
      </c>
      <c r="C429" s="115">
        <v>0.3008101851851852</v>
      </c>
      <c r="D429" s="4"/>
      <c r="E429" s="4"/>
      <c r="F429" s="4"/>
      <c r="G429" s="4" t="s">
        <v>2013</v>
      </c>
      <c r="H429" s="4" t="s">
        <v>622</v>
      </c>
      <c r="I429" s="144">
        <v>44505.0</v>
      </c>
      <c r="J429" s="115">
        <v>0.50375</v>
      </c>
      <c r="K429" s="13">
        <v>0.0</v>
      </c>
      <c r="L429" s="8" t="b">
        <v>1</v>
      </c>
      <c r="M429" s="4" t="s">
        <v>2706</v>
      </c>
      <c r="N429" s="4"/>
      <c r="O429" s="4"/>
    </row>
    <row r="430">
      <c r="A430" s="4" t="s">
        <v>1134</v>
      </c>
      <c r="B430" s="144">
        <v>44505.0</v>
      </c>
      <c r="C430" s="115">
        <v>0.2984027777777778</v>
      </c>
      <c r="D430" s="4"/>
      <c r="E430" s="4"/>
      <c r="F430" s="4"/>
      <c r="G430" s="4" t="s">
        <v>2013</v>
      </c>
      <c r="H430" s="4" t="s">
        <v>622</v>
      </c>
      <c r="I430" s="144">
        <v>44505.0</v>
      </c>
      <c r="J430" s="115">
        <v>0.50375</v>
      </c>
      <c r="K430" s="13">
        <v>1.0</v>
      </c>
      <c r="L430" s="8" t="b">
        <v>1</v>
      </c>
      <c r="M430" s="4" t="s">
        <v>2706</v>
      </c>
      <c r="N430" s="4"/>
      <c r="O430" s="4"/>
    </row>
    <row r="431">
      <c r="A431" s="4" t="s">
        <v>1131</v>
      </c>
      <c r="B431" s="144">
        <v>44505.0</v>
      </c>
      <c r="C431" s="115">
        <v>0.28487268518518516</v>
      </c>
      <c r="D431" s="4"/>
      <c r="E431" s="4"/>
      <c r="F431" s="4"/>
      <c r="G431" s="4" t="s">
        <v>2013</v>
      </c>
      <c r="H431" s="4" t="s">
        <v>622</v>
      </c>
      <c r="I431" s="144">
        <v>44505.0</v>
      </c>
      <c r="J431" s="115">
        <v>0.50375</v>
      </c>
      <c r="K431" s="13">
        <v>1.0</v>
      </c>
      <c r="L431" s="8" t="b">
        <v>1</v>
      </c>
      <c r="M431" s="4" t="s">
        <v>2706</v>
      </c>
      <c r="N431" s="4"/>
      <c r="O431" s="4"/>
    </row>
    <row r="432">
      <c r="A432" s="4" t="s">
        <v>1131</v>
      </c>
      <c r="B432" s="144">
        <v>44505.0</v>
      </c>
      <c r="C432" s="115">
        <v>0.2836458333333333</v>
      </c>
      <c r="D432" s="4"/>
      <c r="E432" s="4"/>
      <c r="F432" s="4"/>
      <c r="G432" s="4" t="s">
        <v>2009</v>
      </c>
      <c r="H432" s="4" t="s">
        <v>271</v>
      </c>
      <c r="I432" s="144">
        <v>44868.0</v>
      </c>
      <c r="J432" s="115">
        <v>0.5355208333333333</v>
      </c>
      <c r="K432" s="13">
        <v>1.0</v>
      </c>
      <c r="L432" s="4"/>
      <c r="M432" s="4"/>
      <c r="N432" s="4"/>
      <c r="O432" s="4"/>
    </row>
    <row r="433">
      <c r="A433" s="4" t="s">
        <v>2436</v>
      </c>
      <c r="B433" s="144">
        <v>44505.0</v>
      </c>
      <c r="C433" s="115">
        <v>0.2739699074074074</v>
      </c>
      <c r="D433" s="4"/>
      <c r="E433" s="4"/>
      <c r="F433" s="4"/>
      <c r="G433" s="4" t="s">
        <v>2009</v>
      </c>
      <c r="H433" s="4" t="s">
        <v>271</v>
      </c>
      <c r="I433" s="144">
        <v>44868.0</v>
      </c>
      <c r="J433" s="115">
        <v>0.5355208333333333</v>
      </c>
      <c r="K433" s="13">
        <v>1.0</v>
      </c>
      <c r="L433" s="4"/>
      <c r="M433" s="4"/>
      <c r="N433" s="4"/>
      <c r="O433" s="4"/>
    </row>
    <row r="434">
      <c r="A434" s="4" t="s">
        <v>1128</v>
      </c>
      <c r="B434" s="144">
        <v>44505.0</v>
      </c>
      <c r="C434" s="115">
        <v>0.2736458333333333</v>
      </c>
      <c r="D434" s="4"/>
      <c r="E434" s="4"/>
      <c r="F434" s="4"/>
      <c r="G434" s="4" t="s">
        <v>2013</v>
      </c>
      <c r="H434" s="4" t="s">
        <v>622</v>
      </c>
      <c r="I434" s="144">
        <v>44505.0</v>
      </c>
      <c r="J434" s="115">
        <v>0.50375</v>
      </c>
      <c r="K434" s="13">
        <v>1.0</v>
      </c>
      <c r="L434" s="8" t="b">
        <v>1</v>
      </c>
      <c r="M434" s="4" t="s">
        <v>2706</v>
      </c>
      <c r="N434" s="4"/>
      <c r="O434" s="4"/>
    </row>
    <row r="435">
      <c r="A435" s="4" t="s">
        <v>1126</v>
      </c>
      <c r="B435" s="144">
        <v>44505.0</v>
      </c>
      <c r="C435" s="115">
        <v>0.27337962962962964</v>
      </c>
      <c r="D435" s="4"/>
      <c r="E435" s="4"/>
      <c r="F435" s="4"/>
      <c r="G435" s="4" t="s">
        <v>2013</v>
      </c>
      <c r="H435" s="4" t="s">
        <v>622</v>
      </c>
      <c r="I435" s="144">
        <v>44505.0</v>
      </c>
      <c r="J435" s="115">
        <v>0.50375</v>
      </c>
      <c r="K435" s="13">
        <v>1.0</v>
      </c>
      <c r="L435" s="8" t="b">
        <v>1</v>
      </c>
      <c r="M435" s="4" t="s">
        <v>2706</v>
      </c>
      <c r="N435" s="4"/>
      <c r="O435" s="4"/>
    </row>
    <row r="436">
      <c r="A436" s="4" t="s">
        <v>1124</v>
      </c>
      <c r="B436" s="144">
        <v>44505.0</v>
      </c>
      <c r="C436" s="115">
        <v>0.2728703703703704</v>
      </c>
      <c r="D436" s="4"/>
      <c r="E436" s="4"/>
      <c r="F436" s="4"/>
      <c r="G436" s="4" t="s">
        <v>2013</v>
      </c>
      <c r="H436" s="4" t="s">
        <v>622</v>
      </c>
      <c r="I436" s="144">
        <v>44505.0</v>
      </c>
      <c r="J436" s="115">
        <v>0.50375</v>
      </c>
      <c r="K436" s="13">
        <v>0.0</v>
      </c>
      <c r="L436" s="8" t="b">
        <v>1</v>
      </c>
      <c r="M436" s="4" t="s">
        <v>2706</v>
      </c>
      <c r="N436" s="4"/>
      <c r="O436" s="4"/>
    </row>
    <row r="437">
      <c r="A437" s="4" t="s">
        <v>1122</v>
      </c>
      <c r="B437" s="144">
        <v>44505.0</v>
      </c>
      <c r="C437" s="115">
        <v>0.2720601851851852</v>
      </c>
      <c r="D437" s="4"/>
      <c r="E437" s="4"/>
      <c r="F437" s="4"/>
      <c r="G437" s="4" t="s">
        <v>2013</v>
      </c>
      <c r="H437" s="4" t="s">
        <v>622</v>
      </c>
      <c r="I437" s="144">
        <v>44505.0</v>
      </c>
      <c r="J437" s="115">
        <v>0.50375</v>
      </c>
      <c r="K437" s="13">
        <v>1.0</v>
      </c>
      <c r="L437" s="8" t="b">
        <v>1</v>
      </c>
      <c r="M437" s="4" t="s">
        <v>2706</v>
      </c>
      <c r="N437" s="4"/>
      <c r="O437" s="4"/>
    </row>
    <row r="438">
      <c r="A438" s="4" t="s">
        <v>1120</v>
      </c>
      <c r="B438" s="144">
        <v>44505.0</v>
      </c>
      <c r="C438" s="115">
        <v>0.27167824074074076</v>
      </c>
      <c r="D438" s="4"/>
      <c r="E438" s="4"/>
      <c r="F438" s="4"/>
      <c r="G438" s="4" t="s">
        <v>2013</v>
      </c>
      <c r="H438" s="4" t="s">
        <v>622</v>
      </c>
      <c r="I438" s="144">
        <v>44505.0</v>
      </c>
      <c r="J438" s="115">
        <v>0.50375</v>
      </c>
      <c r="K438" s="13">
        <v>0.0</v>
      </c>
      <c r="L438" s="8" t="b">
        <v>1</v>
      </c>
      <c r="M438" s="4" t="s">
        <v>2706</v>
      </c>
      <c r="N438" s="4"/>
      <c r="O438" s="4"/>
    </row>
    <row r="439">
      <c r="A439" s="4" t="s">
        <v>1118</v>
      </c>
      <c r="B439" s="144">
        <v>44505.0</v>
      </c>
      <c r="C439" s="115">
        <v>0.27143518518518517</v>
      </c>
      <c r="D439" s="4"/>
      <c r="E439" s="4"/>
      <c r="F439" s="4"/>
      <c r="G439" s="4" t="s">
        <v>2013</v>
      </c>
      <c r="H439" s="4" t="s">
        <v>622</v>
      </c>
      <c r="I439" s="144">
        <v>44505.0</v>
      </c>
      <c r="J439" s="115">
        <v>0.50375</v>
      </c>
      <c r="K439" s="13">
        <v>0.0</v>
      </c>
      <c r="L439" s="8" t="b">
        <v>1</v>
      </c>
      <c r="M439" s="4" t="s">
        <v>2706</v>
      </c>
      <c r="N439" s="4"/>
      <c r="O439" s="4"/>
    </row>
    <row r="440">
      <c r="A440" s="4" t="s">
        <v>1116</v>
      </c>
      <c r="B440" s="144">
        <v>44505.0</v>
      </c>
      <c r="C440" s="115">
        <v>0.2712847222222222</v>
      </c>
      <c r="D440" s="4"/>
      <c r="E440" s="4"/>
      <c r="F440" s="4"/>
      <c r="G440" s="4" t="s">
        <v>2013</v>
      </c>
      <c r="H440" s="4" t="s">
        <v>622</v>
      </c>
      <c r="I440" s="144">
        <v>44505.0</v>
      </c>
      <c r="J440" s="115">
        <v>0.50375</v>
      </c>
      <c r="K440" s="13">
        <v>1.0</v>
      </c>
      <c r="L440" s="8" t="b">
        <v>1</v>
      </c>
      <c r="M440" s="4" t="s">
        <v>2706</v>
      </c>
      <c r="N440" s="4"/>
      <c r="O440" s="4"/>
    </row>
    <row r="441">
      <c r="A441" s="4" t="s">
        <v>1114</v>
      </c>
      <c r="B441" s="144">
        <v>44505.0</v>
      </c>
      <c r="C441" s="115">
        <v>0.2704398148148148</v>
      </c>
      <c r="D441" s="4"/>
      <c r="E441" s="4"/>
      <c r="F441" s="4"/>
      <c r="G441" s="4" t="s">
        <v>2013</v>
      </c>
      <c r="H441" s="4" t="s">
        <v>622</v>
      </c>
      <c r="I441" s="144">
        <v>44505.0</v>
      </c>
      <c r="J441" s="115">
        <v>0.50375</v>
      </c>
      <c r="K441" s="13">
        <v>1.0</v>
      </c>
      <c r="L441" s="8" t="b">
        <v>1</v>
      </c>
      <c r="M441" s="4" t="s">
        <v>2706</v>
      </c>
      <c r="N441" s="4"/>
      <c r="O441" s="4"/>
    </row>
    <row r="442">
      <c r="A442" s="4" t="s">
        <v>1112</v>
      </c>
      <c r="B442" s="144">
        <v>44505.0</v>
      </c>
      <c r="C442" s="115">
        <v>0.2700578703703704</v>
      </c>
      <c r="D442" s="4"/>
      <c r="E442" s="4"/>
      <c r="F442" s="4"/>
      <c r="G442" s="4" t="s">
        <v>2013</v>
      </c>
      <c r="H442" s="4" t="s">
        <v>622</v>
      </c>
      <c r="I442" s="144">
        <v>44505.0</v>
      </c>
      <c r="J442" s="115">
        <v>0.50375</v>
      </c>
      <c r="K442" s="13">
        <v>1.0</v>
      </c>
      <c r="L442" s="8" t="b">
        <v>1</v>
      </c>
      <c r="M442" s="4" t="s">
        <v>2706</v>
      </c>
      <c r="N442" s="4"/>
      <c r="O442" s="4"/>
    </row>
    <row r="443">
      <c r="A443" s="4" t="s">
        <v>1110</v>
      </c>
      <c r="B443" s="144">
        <v>44505.0</v>
      </c>
      <c r="C443" s="115">
        <v>0.20800925925925925</v>
      </c>
      <c r="D443" s="4"/>
      <c r="E443" s="4"/>
      <c r="F443" s="4"/>
      <c r="G443" s="4" t="s">
        <v>2013</v>
      </c>
      <c r="H443" s="4" t="s">
        <v>622</v>
      </c>
      <c r="I443" s="144">
        <v>44505.0</v>
      </c>
      <c r="J443" s="115">
        <v>0.50375</v>
      </c>
      <c r="K443" s="13">
        <v>1.0</v>
      </c>
      <c r="L443" s="8" t="b">
        <v>1</v>
      </c>
      <c r="M443" s="4" t="s">
        <v>2706</v>
      </c>
      <c r="N443" s="4"/>
      <c r="O443" s="4"/>
    </row>
    <row r="444">
      <c r="A444" s="4" t="s">
        <v>1108</v>
      </c>
      <c r="B444" s="144">
        <v>44505.0</v>
      </c>
      <c r="C444" s="115">
        <v>0.2062152777777778</v>
      </c>
      <c r="D444" s="4"/>
      <c r="E444" s="4"/>
      <c r="F444" s="4"/>
      <c r="G444" s="4" t="s">
        <v>2013</v>
      </c>
      <c r="H444" s="4" t="s">
        <v>622</v>
      </c>
      <c r="I444" s="144">
        <v>44505.0</v>
      </c>
      <c r="J444" s="115">
        <v>0.50375</v>
      </c>
      <c r="K444" s="13">
        <v>0.0</v>
      </c>
      <c r="L444" s="8" t="b">
        <v>1</v>
      </c>
      <c r="M444" s="4" t="s">
        <v>2706</v>
      </c>
      <c r="N444" s="4"/>
      <c r="O444" s="4"/>
    </row>
    <row r="445">
      <c r="A445" s="4" t="s">
        <v>1106</v>
      </c>
      <c r="B445" s="144">
        <v>44505.0</v>
      </c>
      <c r="C445" s="115">
        <v>0.20603009259259258</v>
      </c>
      <c r="D445" s="4"/>
      <c r="E445" s="4"/>
      <c r="F445" s="4"/>
      <c r="G445" s="4" t="s">
        <v>2013</v>
      </c>
      <c r="H445" s="4" t="s">
        <v>622</v>
      </c>
      <c r="I445" s="144">
        <v>44505.0</v>
      </c>
      <c r="J445" s="115">
        <v>0.50375</v>
      </c>
      <c r="K445" s="13">
        <v>1.0</v>
      </c>
      <c r="L445" s="8" t="b">
        <v>1</v>
      </c>
      <c r="M445" s="4" t="s">
        <v>2706</v>
      </c>
      <c r="N445" s="4"/>
      <c r="O445" s="4"/>
    </row>
    <row r="446">
      <c r="A446" s="4" t="s">
        <v>1104</v>
      </c>
      <c r="B446" s="144">
        <v>44505.0</v>
      </c>
      <c r="C446" s="115">
        <v>0.20570601851851852</v>
      </c>
      <c r="D446" s="4"/>
      <c r="E446" s="4"/>
      <c r="F446" s="4"/>
      <c r="G446" s="4" t="s">
        <v>2013</v>
      </c>
      <c r="H446" s="4" t="s">
        <v>622</v>
      </c>
      <c r="I446" s="144">
        <v>44505.0</v>
      </c>
      <c r="J446" s="115">
        <v>0.50375</v>
      </c>
      <c r="K446" s="13">
        <v>1.0</v>
      </c>
      <c r="L446" s="8" t="b">
        <v>1</v>
      </c>
      <c r="M446" s="4" t="s">
        <v>2706</v>
      </c>
      <c r="N446" s="4"/>
      <c r="O446" s="4"/>
    </row>
    <row r="447">
      <c r="A447" s="4" t="s">
        <v>1102</v>
      </c>
      <c r="B447" s="144">
        <v>44505.0</v>
      </c>
      <c r="C447" s="115">
        <v>0.20152777777777778</v>
      </c>
      <c r="D447" s="4"/>
      <c r="E447" s="4"/>
      <c r="F447" s="4"/>
      <c r="G447" s="4" t="s">
        <v>2013</v>
      </c>
      <c r="H447" s="4" t="s">
        <v>622</v>
      </c>
      <c r="I447" s="144">
        <v>44505.0</v>
      </c>
      <c r="J447" s="115">
        <v>0.50375</v>
      </c>
      <c r="K447" s="13">
        <v>1.0</v>
      </c>
      <c r="L447" s="8" t="b">
        <v>1</v>
      </c>
      <c r="M447" s="4" t="s">
        <v>2706</v>
      </c>
      <c r="N447" s="4"/>
      <c r="O447" s="4"/>
    </row>
    <row r="448">
      <c r="A448" s="4" t="s">
        <v>1100</v>
      </c>
      <c r="B448" s="144">
        <v>44505.0</v>
      </c>
      <c r="C448" s="115">
        <v>0.20043981481481482</v>
      </c>
      <c r="D448" s="4"/>
      <c r="E448" s="4"/>
      <c r="F448" s="4"/>
      <c r="G448" s="4" t="s">
        <v>2013</v>
      </c>
      <c r="H448" s="4" t="s">
        <v>622</v>
      </c>
      <c r="I448" s="144">
        <v>44505.0</v>
      </c>
      <c r="J448" s="115">
        <v>0.50375</v>
      </c>
      <c r="K448" s="13">
        <v>1.0</v>
      </c>
      <c r="L448" s="8" t="b">
        <v>1</v>
      </c>
      <c r="M448" s="4" t="s">
        <v>2706</v>
      </c>
      <c r="N448" s="4"/>
      <c r="O448" s="4"/>
    </row>
    <row r="449">
      <c r="A449" s="4" t="s">
        <v>1098</v>
      </c>
      <c r="B449" s="144">
        <v>44505.0</v>
      </c>
      <c r="C449" s="115">
        <v>0.20021990740740742</v>
      </c>
      <c r="D449" s="4"/>
      <c r="E449" s="4"/>
      <c r="F449" s="4"/>
      <c r="G449" s="4" t="s">
        <v>2013</v>
      </c>
      <c r="H449" s="4" t="s">
        <v>622</v>
      </c>
      <c r="I449" s="144">
        <v>44505.0</v>
      </c>
      <c r="J449" s="115">
        <v>0.50375</v>
      </c>
      <c r="K449" s="13">
        <v>1.0</v>
      </c>
      <c r="L449" s="8" t="b">
        <v>1</v>
      </c>
      <c r="M449" s="4" t="s">
        <v>2706</v>
      </c>
      <c r="N449" s="4"/>
      <c r="O449" s="4"/>
    </row>
    <row r="450">
      <c r="A450" s="4" t="s">
        <v>1096</v>
      </c>
      <c r="B450" s="144">
        <v>44503.0</v>
      </c>
      <c r="C450" s="115">
        <v>0.26902777777777775</v>
      </c>
      <c r="D450" s="4"/>
      <c r="E450" s="4"/>
      <c r="F450" s="4"/>
      <c r="G450" s="4" t="s">
        <v>2013</v>
      </c>
      <c r="H450" s="4" t="s">
        <v>622</v>
      </c>
      <c r="I450" s="144">
        <v>44503.0</v>
      </c>
      <c r="J450" s="115">
        <v>0.5576388888888889</v>
      </c>
      <c r="K450" s="13">
        <v>1.0</v>
      </c>
      <c r="L450" s="8" t="b">
        <v>1</v>
      </c>
      <c r="M450" s="4" t="s">
        <v>2707</v>
      </c>
      <c r="N450" s="4"/>
      <c r="O450" s="4"/>
    </row>
    <row r="451">
      <c r="A451" s="4" t="s">
        <v>1094</v>
      </c>
      <c r="B451" s="144">
        <v>44503.0</v>
      </c>
      <c r="C451" s="115">
        <v>0.2666898148148148</v>
      </c>
      <c r="D451" s="4"/>
      <c r="E451" s="4"/>
      <c r="F451" s="4"/>
      <c r="G451" s="4" t="s">
        <v>2013</v>
      </c>
      <c r="H451" s="4" t="s">
        <v>622</v>
      </c>
      <c r="I451" s="144">
        <v>44503.0</v>
      </c>
      <c r="J451" s="115">
        <v>0.5576388888888889</v>
      </c>
      <c r="K451" s="13">
        <v>1.0</v>
      </c>
      <c r="L451" s="8" t="b">
        <v>1</v>
      </c>
      <c r="M451" s="4" t="s">
        <v>2707</v>
      </c>
      <c r="N451" s="4"/>
      <c r="O451" s="4"/>
    </row>
    <row r="452">
      <c r="A452" s="4" t="s">
        <v>1091</v>
      </c>
      <c r="B452" s="144">
        <v>44503.0</v>
      </c>
      <c r="C452" s="115">
        <v>0.2657060185185185</v>
      </c>
      <c r="D452" s="4"/>
      <c r="E452" s="4"/>
      <c r="F452" s="4"/>
      <c r="G452" s="4" t="s">
        <v>2013</v>
      </c>
      <c r="H452" s="4" t="s">
        <v>622</v>
      </c>
      <c r="I452" s="144">
        <v>44503.0</v>
      </c>
      <c r="J452" s="115">
        <v>0.5576157407407407</v>
      </c>
      <c r="K452" s="13">
        <v>0.0</v>
      </c>
      <c r="L452" s="8" t="b">
        <v>1</v>
      </c>
      <c r="M452" s="4" t="s">
        <v>2707</v>
      </c>
      <c r="N452" s="4"/>
      <c r="O452" s="4"/>
    </row>
    <row r="453">
      <c r="A453" s="4" t="s">
        <v>1089</v>
      </c>
      <c r="B453" s="144">
        <v>44503.0</v>
      </c>
      <c r="C453" s="115">
        <v>0.26395833333333335</v>
      </c>
      <c r="D453" s="4"/>
      <c r="E453" s="4"/>
      <c r="F453" s="4"/>
      <c r="G453" s="4" t="s">
        <v>2013</v>
      </c>
      <c r="H453" s="4" t="s">
        <v>622</v>
      </c>
      <c r="I453" s="144">
        <v>44503.0</v>
      </c>
      <c r="J453" s="115">
        <v>0.5576157407407407</v>
      </c>
      <c r="K453" s="13">
        <v>1.0</v>
      </c>
      <c r="L453" s="8" t="b">
        <v>1</v>
      </c>
      <c r="M453" s="4" t="s">
        <v>2707</v>
      </c>
      <c r="N453" s="4"/>
      <c r="O453" s="4"/>
    </row>
    <row r="454">
      <c r="A454" s="4" t="s">
        <v>1087</v>
      </c>
      <c r="B454" s="144">
        <v>44503.0</v>
      </c>
      <c r="C454" s="115">
        <v>0.24790509259259258</v>
      </c>
      <c r="D454" s="4"/>
      <c r="E454" s="4"/>
      <c r="F454" s="4"/>
      <c r="G454" s="4" t="s">
        <v>2013</v>
      </c>
      <c r="H454" s="4" t="s">
        <v>622</v>
      </c>
      <c r="I454" s="144">
        <v>44503.0</v>
      </c>
      <c r="J454" s="115">
        <v>0.5576157407407407</v>
      </c>
      <c r="K454" s="13">
        <v>1.0</v>
      </c>
      <c r="L454" s="8" t="b">
        <v>1</v>
      </c>
      <c r="M454" s="4" t="s">
        <v>2707</v>
      </c>
      <c r="N454" s="4"/>
      <c r="O454" s="4"/>
    </row>
    <row r="455">
      <c r="A455" s="4" t="s">
        <v>1085</v>
      </c>
      <c r="B455" s="144">
        <v>44503.0</v>
      </c>
      <c r="C455" s="115">
        <v>0.18203703703703702</v>
      </c>
      <c r="D455" s="4"/>
      <c r="E455" s="4"/>
      <c r="F455" s="4"/>
      <c r="G455" s="4" t="s">
        <v>2013</v>
      </c>
      <c r="H455" s="4" t="s">
        <v>622</v>
      </c>
      <c r="I455" s="144">
        <v>44503.0</v>
      </c>
      <c r="J455" s="115">
        <v>0.5576157407407407</v>
      </c>
      <c r="K455" s="13">
        <v>0.0</v>
      </c>
      <c r="L455" s="8" t="b">
        <v>1</v>
      </c>
      <c r="M455" s="4" t="s">
        <v>2707</v>
      </c>
      <c r="N455" s="4"/>
      <c r="O455" s="4"/>
    </row>
    <row r="456">
      <c r="A456" s="4" t="s">
        <v>1083</v>
      </c>
      <c r="B456" s="144">
        <v>44503.0</v>
      </c>
      <c r="C456" s="115">
        <v>0.1799537037037037</v>
      </c>
      <c r="D456" s="4"/>
      <c r="E456" s="4"/>
      <c r="F456" s="4"/>
      <c r="G456" s="4" t="s">
        <v>2013</v>
      </c>
      <c r="H456" s="4" t="s">
        <v>622</v>
      </c>
      <c r="I456" s="144">
        <v>44503.0</v>
      </c>
      <c r="J456" s="115">
        <v>0.5576157407407407</v>
      </c>
      <c r="K456" s="13">
        <v>1.0</v>
      </c>
      <c r="L456" s="8" t="b">
        <v>1</v>
      </c>
      <c r="M456" s="4" t="s">
        <v>2707</v>
      </c>
      <c r="N456" s="4"/>
      <c r="O456" s="4"/>
    </row>
    <row r="457">
      <c r="A457" s="4" t="s">
        <v>1080</v>
      </c>
      <c r="B457" s="144">
        <v>44503.0</v>
      </c>
      <c r="C457" s="115">
        <v>0.17752314814814815</v>
      </c>
      <c r="D457" s="4"/>
      <c r="E457" s="4"/>
      <c r="F457" s="4"/>
      <c r="G457" s="4" t="s">
        <v>2013</v>
      </c>
      <c r="H457" s="4" t="s">
        <v>622</v>
      </c>
      <c r="I457" s="144">
        <v>44503.0</v>
      </c>
      <c r="J457" s="115">
        <v>0.5576157407407407</v>
      </c>
      <c r="K457" s="13">
        <v>0.0</v>
      </c>
      <c r="L457" s="8" t="b">
        <v>1</v>
      </c>
      <c r="M457" s="4" t="s">
        <v>2707</v>
      </c>
      <c r="N457" s="4"/>
      <c r="O457" s="4"/>
    </row>
    <row r="458">
      <c r="A458" s="4" t="s">
        <v>1078</v>
      </c>
      <c r="B458" s="144">
        <v>44503.0</v>
      </c>
      <c r="C458" s="115">
        <v>0.17681712962962962</v>
      </c>
      <c r="D458" s="4"/>
      <c r="E458" s="4"/>
      <c r="F458" s="4"/>
      <c r="G458" s="4" t="s">
        <v>2013</v>
      </c>
      <c r="H458" s="4" t="s">
        <v>622</v>
      </c>
      <c r="I458" s="144">
        <v>44503.0</v>
      </c>
      <c r="J458" s="115">
        <v>0.5576157407407407</v>
      </c>
      <c r="K458" s="13">
        <v>1.0</v>
      </c>
      <c r="L458" s="8" t="b">
        <v>1</v>
      </c>
      <c r="M458" s="4" t="s">
        <v>2707</v>
      </c>
      <c r="N458" s="4"/>
      <c r="O458" s="4"/>
    </row>
    <row r="459">
      <c r="A459" s="4" t="s">
        <v>2456</v>
      </c>
      <c r="B459" s="144">
        <v>44503.0</v>
      </c>
      <c r="C459" s="115">
        <v>0.17474537037037038</v>
      </c>
      <c r="D459" s="4"/>
      <c r="E459" s="4"/>
      <c r="F459" s="4"/>
      <c r="G459" s="4" t="s">
        <v>2009</v>
      </c>
      <c r="H459" s="4" t="s">
        <v>271</v>
      </c>
      <c r="I459" s="144">
        <v>44868.0</v>
      </c>
      <c r="J459" s="115">
        <v>0.5355208333333333</v>
      </c>
      <c r="K459" s="13">
        <v>1.0</v>
      </c>
      <c r="L459" s="4"/>
      <c r="M459" s="4"/>
      <c r="N459" s="4"/>
      <c r="O459" s="4"/>
    </row>
    <row r="460">
      <c r="A460" s="4" t="s">
        <v>2708</v>
      </c>
      <c r="B460" s="144">
        <v>44503.0</v>
      </c>
      <c r="C460" s="115">
        <v>0.17386574074074074</v>
      </c>
      <c r="D460" s="4"/>
      <c r="E460" s="4"/>
      <c r="F460" s="4"/>
      <c r="G460" s="4" t="s">
        <v>2009</v>
      </c>
      <c r="H460" s="4" t="s">
        <v>271</v>
      </c>
      <c r="I460" s="144">
        <v>44868.0</v>
      </c>
      <c r="J460" s="115">
        <v>0.5355208333333333</v>
      </c>
      <c r="K460" s="13">
        <v>0.0</v>
      </c>
      <c r="L460" s="4"/>
      <c r="M460" s="4"/>
      <c r="N460" s="4"/>
      <c r="O460" s="4"/>
    </row>
    <row r="461">
      <c r="A461" s="4" t="s">
        <v>2458</v>
      </c>
      <c r="B461" s="144">
        <v>44503.0</v>
      </c>
      <c r="C461" s="115">
        <v>0.17277777777777778</v>
      </c>
      <c r="D461" s="4"/>
      <c r="E461" s="4"/>
      <c r="F461" s="4"/>
      <c r="G461" s="4" t="s">
        <v>2009</v>
      </c>
      <c r="H461" s="4" t="s">
        <v>271</v>
      </c>
      <c r="I461" s="144">
        <v>44868.0</v>
      </c>
      <c r="J461" s="115">
        <v>0.5355208333333333</v>
      </c>
      <c r="K461" s="13">
        <v>1.0</v>
      </c>
      <c r="L461" s="4"/>
      <c r="M461" s="4"/>
      <c r="N461" s="4"/>
      <c r="O461" s="4"/>
    </row>
    <row r="462">
      <c r="A462" s="4" t="s">
        <v>1070</v>
      </c>
      <c r="B462" s="144">
        <v>44503.0</v>
      </c>
      <c r="C462" s="115">
        <v>0.17034722222222223</v>
      </c>
      <c r="D462" s="4"/>
      <c r="E462" s="4"/>
      <c r="F462" s="4"/>
      <c r="G462" s="4" t="s">
        <v>2013</v>
      </c>
      <c r="H462" s="4" t="s">
        <v>622</v>
      </c>
      <c r="I462" s="144">
        <v>44503.0</v>
      </c>
      <c r="J462" s="115">
        <v>0.5576157407407407</v>
      </c>
      <c r="K462" s="13">
        <v>1.0</v>
      </c>
      <c r="L462" s="8" t="b">
        <v>1</v>
      </c>
      <c r="M462" s="4" t="s">
        <v>2707</v>
      </c>
      <c r="N462" s="4"/>
      <c r="O462" s="4"/>
    </row>
    <row r="463">
      <c r="A463" s="4" t="s">
        <v>1068</v>
      </c>
      <c r="B463" s="144">
        <v>44503.0</v>
      </c>
      <c r="C463" s="115">
        <v>0.17011574074074073</v>
      </c>
      <c r="D463" s="4"/>
      <c r="E463" s="4"/>
      <c r="F463" s="4"/>
      <c r="G463" s="4" t="s">
        <v>2013</v>
      </c>
      <c r="H463" s="4" t="s">
        <v>622</v>
      </c>
      <c r="I463" s="144">
        <v>44503.0</v>
      </c>
      <c r="J463" s="115">
        <v>0.5576157407407407</v>
      </c>
      <c r="K463" s="13">
        <v>0.0</v>
      </c>
      <c r="L463" s="8" t="b">
        <v>1</v>
      </c>
      <c r="M463" s="4" t="s">
        <v>2707</v>
      </c>
      <c r="N463" s="4"/>
      <c r="O463" s="4"/>
    </row>
    <row r="464">
      <c r="A464" s="4" t="s">
        <v>1066</v>
      </c>
      <c r="B464" s="144">
        <v>44503.0</v>
      </c>
      <c r="C464" s="115">
        <v>0.16945601851851852</v>
      </c>
      <c r="D464" s="4"/>
      <c r="E464" s="4"/>
      <c r="F464" s="4"/>
      <c r="G464" s="4" t="s">
        <v>2013</v>
      </c>
      <c r="H464" s="4" t="s">
        <v>622</v>
      </c>
      <c r="I464" s="144">
        <v>44503.0</v>
      </c>
      <c r="J464" s="115">
        <v>0.5576157407407407</v>
      </c>
      <c r="K464" s="13">
        <v>1.0</v>
      </c>
      <c r="L464" s="8" t="b">
        <v>1</v>
      </c>
      <c r="M464" s="4" t="s">
        <v>2707</v>
      </c>
      <c r="N464" s="4"/>
      <c r="O464" s="4"/>
    </row>
    <row r="465">
      <c r="A465" s="4" t="s">
        <v>1064</v>
      </c>
      <c r="B465" s="144">
        <v>44503.0</v>
      </c>
      <c r="C465" s="115">
        <v>0.16847222222222222</v>
      </c>
      <c r="D465" s="4"/>
      <c r="E465" s="4"/>
      <c r="F465" s="4"/>
      <c r="G465" s="4" t="s">
        <v>2013</v>
      </c>
      <c r="H465" s="4" t="s">
        <v>622</v>
      </c>
      <c r="I465" s="144">
        <v>44503.0</v>
      </c>
      <c r="J465" s="115">
        <v>0.5576157407407407</v>
      </c>
      <c r="K465" s="13">
        <v>0.0</v>
      </c>
      <c r="L465" s="8" t="b">
        <v>1</v>
      </c>
      <c r="M465" s="4" t="s">
        <v>2707</v>
      </c>
      <c r="N465" s="4"/>
      <c r="O465" s="4"/>
    </row>
    <row r="466">
      <c r="A466" s="4" t="s">
        <v>1062</v>
      </c>
      <c r="B466" s="144">
        <v>44503.0</v>
      </c>
      <c r="C466" s="115">
        <v>0.16664351851851852</v>
      </c>
      <c r="D466" s="4"/>
      <c r="E466" s="4"/>
      <c r="F466" s="4"/>
      <c r="G466" s="4" t="s">
        <v>2013</v>
      </c>
      <c r="H466" s="4" t="s">
        <v>622</v>
      </c>
      <c r="I466" s="144">
        <v>44503.0</v>
      </c>
      <c r="J466" s="115">
        <v>0.5576157407407407</v>
      </c>
      <c r="K466" s="13">
        <v>1.0</v>
      </c>
      <c r="L466" s="8" t="b">
        <v>1</v>
      </c>
      <c r="M466" s="4" t="s">
        <v>2707</v>
      </c>
      <c r="N466" s="4"/>
      <c r="O466" s="4"/>
    </row>
    <row r="467">
      <c r="A467" s="4" t="s">
        <v>1060</v>
      </c>
      <c r="B467" s="144">
        <v>44503.0</v>
      </c>
      <c r="C467" s="115">
        <v>0.16534722222222223</v>
      </c>
      <c r="D467" s="4"/>
      <c r="E467" s="4"/>
      <c r="F467" s="4"/>
      <c r="G467" s="4" t="s">
        <v>2013</v>
      </c>
      <c r="H467" s="4" t="s">
        <v>622</v>
      </c>
      <c r="I467" s="144">
        <v>44503.0</v>
      </c>
      <c r="J467" s="115">
        <v>0.5576157407407407</v>
      </c>
      <c r="K467" s="13">
        <v>0.0</v>
      </c>
      <c r="L467" s="8" t="b">
        <v>1</v>
      </c>
      <c r="M467" s="4" t="s">
        <v>2707</v>
      </c>
      <c r="N467" s="4"/>
      <c r="O467" s="4"/>
    </row>
    <row r="468">
      <c r="A468" s="4" t="s">
        <v>1058</v>
      </c>
      <c r="B468" s="144">
        <v>44503.0</v>
      </c>
      <c r="C468" s="115">
        <v>0.16496527777777778</v>
      </c>
      <c r="D468" s="4"/>
      <c r="E468" s="4"/>
      <c r="F468" s="4"/>
      <c r="G468" s="4" t="s">
        <v>2013</v>
      </c>
      <c r="H468" s="4" t="s">
        <v>622</v>
      </c>
      <c r="I468" s="144">
        <v>44503.0</v>
      </c>
      <c r="J468" s="115">
        <v>0.5576157407407407</v>
      </c>
      <c r="K468" s="13">
        <v>1.0</v>
      </c>
      <c r="L468" s="8" t="b">
        <v>1</v>
      </c>
      <c r="M468" s="4" t="s">
        <v>2707</v>
      </c>
      <c r="N468" s="4"/>
      <c r="O468" s="4"/>
    </row>
    <row r="469">
      <c r="A469" s="4" t="s">
        <v>1056</v>
      </c>
      <c r="B469" s="144">
        <v>44503.0</v>
      </c>
      <c r="C469" s="115">
        <v>0.16467592592592592</v>
      </c>
      <c r="D469" s="4"/>
      <c r="E469" s="4"/>
      <c r="F469" s="4"/>
      <c r="G469" s="4" t="s">
        <v>2013</v>
      </c>
      <c r="H469" s="4" t="s">
        <v>622</v>
      </c>
      <c r="I469" s="144">
        <v>44503.0</v>
      </c>
      <c r="J469" s="115">
        <v>0.5576157407407407</v>
      </c>
      <c r="K469" s="13">
        <v>1.0</v>
      </c>
      <c r="L469" s="8" t="b">
        <v>1</v>
      </c>
      <c r="M469" s="4" t="s">
        <v>2707</v>
      </c>
      <c r="N469" s="4"/>
      <c r="O469" s="4"/>
    </row>
    <row r="470">
      <c r="A470" s="4" t="s">
        <v>1054</v>
      </c>
      <c r="B470" s="144">
        <v>44502.0</v>
      </c>
      <c r="C470" s="115">
        <v>0.5675810185185185</v>
      </c>
      <c r="D470" s="4"/>
      <c r="E470" s="4"/>
      <c r="F470" s="4"/>
      <c r="G470" s="4" t="s">
        <v>2013</v>
      </c>
      <c r="H470" s="4" t="s">
        <v>622</v>
      </c>
      <c r="I470" s="144">
        <v>44503.0</v>
      </c>
      <c r="J470" s="115">
        <v>0.5576157407407407</v>
      </c>
      <c r="K470" s="13">
        <v>0.0</v>
      </c>
      <c r="L470" s="8" t="b">
        <v>1</v>
      </c>
      <c r="M470" s="4" t="s">
        <v>2707</v>
      </c>
      <c r="N470" s="4"/>
      <c r="O470" s="4"/>
    </row>
    <row r="471">
      <c r="A471" s="4" t="s">
        <v>1051</v>
      </c>
      <c r="B471" s="144">
        <v>44502.0</v>
      </c>
      <c r="C471" s="115">
        <v>0.5248148148148148</v>
      </c>
      <c r="D471" s="4"/>
      <c r="E471" s="4"/>
      <c r="F471" s="4"/>
      <c r="G471" s="4" t="s">
        <v>2013</v>
      </c>
      <c r="H471" s="4" t="s">
        <v>622</v>
      </c>
      <c r="I471" s="144">
        <v>44503.0</v>
      </c>
      <c r="J471" s="115">
        <v>0.5576157407407407</v>
      </c>
      <c r="K471" s="13">
        <v>0.0</v>
      </c>
      <c r="L471" s="8" t="b">
        <v>1</v>
      </c>
      <c r="M471" s="4" t="s">
        <v>2707</v>
      </c>
      <c r="N471" s="4"/>
      <c r="O471" s="151"/>
    </row>
    <row r="472">
      <c r="A472" s="4" t="s">
        <v>1048</v>
      </c>
      <c r="B472" s="144">
        <v>44502.0</v>
      </c>
      <c r="C472" s="115">
        <v>0.5240393518518518</v>
      </c>
      <c r="D472" s="4"/>
      <c r="E472" s="4"/>
      <c r="F472" s="4"/>
      <c r="G472" s="4" t="s">
        <v>2013</v>
      </c>
      <c r="H472" s="4" t="s">
        <v>622</v>
      </c>
      <c r="I472" s="144">
        <v>44503.0</v>
      </c>
      <c r="J472" s="115">
        <v>0.5576157407407407</v>
      </c>
      <c r="K472" s="13">
        <v>0.0</v>
      </c>
      <c r="L472" s="8" t="b">
        <v>1</v>
      </c>
      <c r="M472" s="4" t="s">
        <v>2707</v>
      </c>
      <c r="N472" s="4"/>
      <c r="O472" s="4"/>
    </row>
    <row r="473">
      <c r="A473" s="4" t="s">
        <v>1045</v>
      </c>
      <c r="B473" s="144">
        <v>44502.0</v>
      </c>
      <c r="C473" s="115">
        <v>0.523449074074074</v>
      </c>
      <c r="D473" s="4"/>
      <c r="E473" s="4"/>
      <c r="F473" s="4"/>
      <c r="G473" s="4" t="s">
        <v>2013</v>
      </c>
      <c r="H473" s="4" t="s">
        <v>622</v>
      </c>
      <c r="I473" s="144">
        <v>44503.0</v>
      </c>
      <c r="J473" s="115">
        <v>0.5576157407407407</v>
      </c>
      <c r="K473" s="13">
        <v>0.0</v>
      </c>
      <c r="L473" s="8" t="b">
        <v>1</v>
      </c>
      <c r="M473" s="4" t="s">
        <v>2707</v>
      </c>
      <c r="N473" s="4"/>
      <c r="O473" s="4"/>
    </row>
    <row r="474">
      <c r="A474" s="4" t="s">
        <v>1042</v>
      </c>
      <c r="B474" s="144">
        <v>44502.0</v>
      </c>
      <c r="C474" s="115">
        <v>0.523425925925926</v>
      </c>
      <c r="D474" s="4"/>
      <c r="E474" s="4"/>
      <c r="F474" s="4"/>
      <c r="G474" s="4" t="s">
        <v>2013</v>
      </c>
      <c r="H474" s="4" t="s">
        <v>622</v>
      </c>
      <c r="I474" s="144">
        <v>44503.0</v>
      </c>
      <c r="J474" s="115">
        <v>0.5576157407407407</v>
      </c>
      <c r="K474" s="13">
        <v>1.0</v>
      </c>
      <c r="L474" s="8" t="b">
        <v>1</v>
      </c>
      <c r="M474" s="4" t="s">
        <v>2707</v>
      </c>
      <c r="N474" s="4"/>
      <c r="O474" s="4"/>
    </row>
    <row r="475">
      <c r="A475" s="4" t="s">
        <v>1040</v>
      </c>
      <c r="B475" s="144">
        <v>44502.0</v>
      </c>
      <c r="C475" s="115">
        <v>0.268125</v>
      </c>
      <c r="D475" s="4"/>
      <c r="E475" s="4"/>
      <c r="F475" s="4"/>
      <c r="G475" s="4" t="s">
        <v>2013</v>
      </c>
      <c r="H475" s="4" t="s">
        <v>622</v>
      </c>
      <c r="I475" s="144">
        <v>44503.0</v>
      </c>
      <c r="J475" s="115">
        <v>0.5576157407407407</v>
      </c>
      <c r="K475" s="13">
        <v>0.0</v>
      </c>
      <c r="L475" s="8" t="b">
        <v>1</v>
      </c>
      <c r="M475" s="4" t="s">
        <v>2709</v>
      </c>
      <c r="N475" s="4"/>
      <c r="O475" s="4"/>
    </row>
    <row r="476">
      <c r="A476" s="4" t="s">
        <v>1038</v>
      </c>
      <c r="B476" s="144">
        <v>44501.0</v>
      </c>
      <c r="C476" s="115">
        <v>0.6405902777777778</v>
      </c>
      <c r="D476" s="4"/>
      <c r="E476" s="4"/>
      <c r="F476" s="4"/>
      <c r="G476" s="4" t="s">
        <v>2013</v>
      </c>
      <c r="H476" s="4" t="s">
        <v>622</v>
      </c>
      <c r="I476" s="144">
        <v>44503.0</v>
      </c>
      <c r="J476" s="115">
        <v>0.5576157407407407</v>
      </c>
      <c r="K476" s="13">
        <v>0.0</v>
      </c>
      <c r="L476" s="8" t="b">
        <v>1</v>
      </c>
      <c r="M476" s="4" t="s">
        <v>2709</v>
      </c>
      <c r="N476" s="4"/>
      <c r="O476" s="4"/>
    </row>
    <row r="477">
      <c r="A477" s="4" t="s">
        <v>1036</v>
      </c>
      <c r="B477" s="144">
        <v>44501.0</v>
      </c>
      <c r="C477" s="115">
        <v>0.6403587962962963</v>
      </c>
      <c r="D477" s="4"/>
      <c r="E477" s="4"/>
      <c r="F477" s="4"/>
      <c r="G477" s="4" t="s">
        <v>2013</v>
      </c>
      <c r="H477" s="4" t="s">
        <v>622</v>
      </c>
      <c r="I477" s="144">
        <v>44503.0</v>
      </c>
      <c r="J477" s="115">
        <v>0.5576157407407407</v>
      </c>
      <c r="K477" s="13">
        <v>0.0</v>
      </c>
      <c r="L477" s="8" t="b">
        <v>1</v>
      </c>
      <c r="M477" s="4" t="s">
        <v>2709</v>
      </c>
      <c r="N477" s="4"/>
      <c r="O477" s="4"/>
    </row>
    <row r="478">
      <c r="A478" s="4" t="s">
        <v>1034</v>
      </c>
      <c r="B478" s="144">
        <v>44501.0</v>
      </c>
      <c r="C478" s="115">
        <v>0.6401736111111112</v>
      </c>
      <c r="D478" s="4"/>
      <c r="E478" s="4"/>
      <c r="F478" s="4"/>
      <c r="G478" s="4" t="s">
        <v>2013</v>
      </c>
      <c r="H478" s="4" t="s">
        <v>622</v>
      </c>
      <c r="I478" s="144">
        <v>44503.0</v>
      </c>
      <c r="J478" s="115">
        <v>0.5576041666666667</v>
      </c>
      <c r="K478" s="13">
        <v>0.0</v>
      </c>
      <c r="L478" s="8" t="b">
        <v>1</v>
      </c>
      <c r="M478" s="4" t="s">
        <v>2709</v>
      </c>
      <c r="N478" s="4"/>
      <c r="O478" s="4"/>
    </row>
    <row r="479">
      <c r="A479" s="4" t="s">
        <v>1032</v>
      </c>
      <c r="B479" s="144">
        <v>44501.0</v>
      </c>
      <c r="C479" s="115">
        <v>0.4263425925925926</v>
      </c>
      <c r="D479" s="4"/>
      <c r="E479" s="4"/>
      <c r="F479" s="4"/>
      <c r="G479" s="4" t="s">
        <v>2013</v>
      </c>
      <c r="H479" s="4" t="s">
        <v>622</v>
      </c>
      <c r="I479" s="144">
        <v>44501.0</v>
      </c>
      <c r="J479" s="115">
        <v>0.5211574074074075</v>
      </c>
      <c r="K479" s="13">
        <v>1.0</v>
      </c>
      <c r="L479" s="8" t="b">
        <v>1</v>
      </c>
      <c r="M479" s="4" t="s">
        <v>2710</v>
      </c>
      <c r="N479" s="4"/>
      <c r="O479" s="4"/>
    </row>
    <row r="480">
      <c r="A480" s="4" t="s">
        <v>1029</v>
      </c>
      <c r="B480" s="144">
        <v>44501.0</v>
      </c>
      <c r="C480" s="115">
        <v>0.4257986111111111</v>
      </c>
      <c r="D480" s="4"/>
      <c r="E480" s="4"/>
      <c r="F480" s="4"/>
      <c r="G480" s="4" t="s">
        <v>2013</v>
      </c>
      <c r="H480" s="4" t="s">
        <v>622</v>
      </c>
      <c r="I480" s="144">
        <v>44501.0</v>
      </c>
      <c r="J480" s="115">
        <v>0.5211574074074075</v>
      </c>
      <c r="K480" s="13">
        <v>0.0</v>
      </c>
      <c r="L480" s="8" t="b">
        <v>1</v>
      </c>
      <c r="M480" s="4" t="s">
        <v>2710</v>
      </c>
      <c r="N480" s="4"/>
      <c r="O480" s="4"/>
    </row>
    <row r="481">
      <c r="A481" s="4" t="s">
        <v>1027</v>
      </c>
      <c r="B481" s="144">
        <v>44501.0</v>
      </c>
      <c r="C481" s="115">
        <v>0.4241087962962963</v>
      </c>
      <c r="D481" s="4"/>
      <c r="E481" s="4"/>
      <c r="F481" s="4"/>
      <c r="G481" s="4" t="s">
        <v>2013</v>
      </c>
      <c r="H481" s="4" t="s">
        <v>622</v>
      </c>
      <c r="I481" s="144">
        <v>44501.0</v>
      </c>
      <c r="J481" s="115">
        <v>0.5211574074074075</v>
      </c>
      <c r="K481" s="13">
        <v>1.0</v>
      </c>
      <c r="L481" s="8" t="b">
        <v>1</v>
      </c>
      <c r="M481" s="4" t="s">
        <v>2710</v>
      </c>
      <c r="N481" s="4"/>
      <c r="O481" s="4"/>
    </row>
    <row r="482">
      <c r="A482" s="4" t="s">
        <v>1024</v>
      </c>
      <c r="B482" s="144">
        <v>44501.0</v>
      </c>
      <c r="C482" s="115">
        <v>0.42189814814814813</v>
      </c>
      <c r="D482" s="4"/>
      <c r="E482" s="4"/>
      <c r="F482" s="4"/>
      <c r="G482" s="4" t="s">
        <v>2013</v>
      </c>
      <c r="H482" s="4" t="s">
        <v>622</v>
      </c>
      <c r="I482" s="144">
        <v>44501.0</v>
      </c>
      <c r="J482" s="115">
        <v>0.5211574074074075</v>
      </c>
      <c r="K482" s="13">
        <v>0.0</v>
      </c>
      <c r="L482" s="8" t="b">
        <v>1</v>
      </c>
      <c r="M482" s="4" t="s">
        <v>2710</v>
      </c>
      <c r="N482" s="4"/>
      <c r="O482" s="4"/>
    </row>
    <row r="483">
      <c r="A483" s="4" t="s">
        <v>1022</v>
      </c>
      <c r="B483" s="144">
        <v>44501.0</v>
      </c>
      <c r="C483" s="115">
        <v>0.4189236111111111</v>
      </c>
      <c r="D483" s="4"/>
      <c r="E483" s="4"/>
      <c r="F483" s="4"/>
      <c r="G483" s="4" t="s">
        <v>2013</v>
      </c>
      <c r="H483" s="4" t="s">
        <v>622</v>
      </c>
      <c r="I483" s="144">
        <v>44501.0</v>
      </c>
      <c r="J483" s="115">
        <v>0.5211574074074075</v>
      </c>
      <c r="K483" s="13">
        <v>1.0</v>
      </c>
      <c r="L483" s="8" t="b">
        <v>1</v>
      </c>
      <c r="M483" s="4" t="s">
        <v>2710</v>
      </c>
      <c r="N483" s="4"/>
      <c r="O483" s="4"/>
    </row>
    <row r="484">
      <c r="A484" s="4" t="s">
        <v>1020</v>
      </c>
      <c r="B484" s="144">
        <v>44501.0</v>
      </c>
      <c r="C484" s="115">
        <v>0.4185069444444444</v>
      </c>
      <c r="D484" s="4"/>
      <c r="E484" s="4"/>
      <c r="F484" s="4"/>
      <c r="G484" s="4" t="s">
        <v>2013</v>
      </c>
      <c r="H484" s="4" t="s">
        <v>622</v>
      </c>
      <c r="I484" s="144">
        <v>44501.0</v>
      </c>
      <c r="J484" s="115">
        <v>0.5211574074074075</v>
      </c>
      <c r="K484" s="13">
        <v>1.0</v>
      </c>
      <c r="L484" s="8" t="b">
        <v>1</v>
      </c>
      <c r="M484" s="4" t="s">
        <v>2710</v>
      </c>
      <c r="N484" s="4"/>
      <c r="O484" s="4"/>
    </row>
    <row r="485">
      <c r="A485" s="4" t="s">
        <v>1017</v>
      </c>
      <c r="B485" s="144">
        <v>44501.0</v>
      </c>
      <c r="C485" s="115">
        <v>0.4173148148148148</v>
      </c>
      <c r="D485" s="4"/>
      <c r="E485" s="4"/>
      <c r="F485" s="4"/>
      <c r="G485" s="4" t="s">
        <v>2013</v>
      </c>
      <c r="H485" s="4" t="s">
        <v>622</v>
      </c>
      <c r="I485" s="144">
        <v>44501.0</v>
      </c>
      <c r="J485" s="115">
        <v>0.5211574074074075</v>
      </c>
      <c r="K485" s="13">
        <v>0.0</v>
      </c>
      <c r="L485" s="8" t="b">
        <v>1</v>
      </c>
      <c r="M485" s="4" t="s">
        <v>2710</v>
      </c>
      <c r="N485" s="4"/>
      <c r="O485" s="4"/>
    </row>
    <row r="486">
      <c r="A486" s="4" t="s">
        <v>1015</v>
      </c>
      <c r="B486" s="144">
        <v>44501.0</v>
      </c>
      <c r="C486" s="115">
        <v>0.3650347222222222</v>
      </c>
      <c r="D486" s="4"/>
      <c r="E486" s="4"/>
      <c r="F486" s="4"/>
      <c r="G486" s="4" t="s">
        <v>2013</v>
      </c>
      <c r="H486" s="4" t="s">
        <v>622</v>
      </c>
      <c r="I486" s="144">
        <v>44501.0</v>
      </c>
      <c r="J486" s="115">
        <v>0.5211574074074075</v>
      </c>
      <c r="K486" s="13">
        <v>0.0</v>
      </c>
      <c r="L486" s="8" t="b">
        <v>1</v>
      </c>
      <c r="M486" s="4" t="s">
        <v>2710</v>
      </c>
      <c r="N486" s="4"/>
      <c r="O486" s="4"/>
    </row>
    <row r="487">
      <c r="A487" s="4" t="s">
        <v>1013</v>
      </c>
      <c r="B487" s="144">
        <v>44501.0</v>
      </c>
      <c r="C487" s="115">
        <v>0.361875</v>
      </c>
      <c r="D487" s="4"/>
      <c r="E487" s="4"/>
      <c r="F487" s="4"/>
      <c r="G487" s="4" t="s">
        <v>2013</v>
      </c>
      <c r="H487" s="4" t="s">
        <v>622</v>
      </c>
      <c r="I487" s="144">
        <v>44501.0</v>
      </c>
      <c r="J487" s="115">
        <v>0.5211574074074075</v>
      </c>
      <c r="K487" s="13">
        <v>0.0</v>
      </c>
      <c r="L487" s="8" t="b">
        <v>1</v>
      </c>
      <c r="M487" s="4" t="s">
        <v>2710</v>
      </c>
      <c r="N487" s="4"/>
      <c r="O487" s="4"/>
    </row>
    <row r="488">
      <c r="A488" s="4" t="s">
        <v>1011</v>
      </c>
      <c r="B488" s="144">
        <v>44501.0</v>
      </c>
      <c r="C488" s="115">
        <v>0.3574189814814815</v>
      </c>
      <c r="D488" s="4"/>
      <c r="E488" s="4"/>
      <c r="F488" s="4"/>
      <c r="G488" s="4" t="s">
        <v>2013</v>
      </c>
      <c r="H488" s="4" t="s">
        <v>622</v>
      </c>
      <c r="I488" s="144">
        <v>44501.0</v>
      </c>
      <c r="J488" s="115">
        <v>0.5211574074074075</v>
      </c>
      <c r="K488" s="13">
        <v>1.0</v>
      </c>
      <c r="L488" s="8" t="b">
        <v>1</v>
      </c>
      <c r="M488" s="4" t="s">
        <v>2710</v>
      </c>
      <c r="N488" s="4"/>
      <c r="O488" s="4"/>
    </row>
    <row r="489">
      <c r="A489" s="4" t="s">
        <v>1009</v>
      </c>
      <c r="B489" s="144">
        <v>44501.0</v>
      </c>
      <c r="C489" s="115">
        <v>0.3549074074074074</v>
      </c>
      <c r="D489" s="4"/>
      <c r="E489" s="4"/>
      <c r="F489" s="4"/>
      <c r="G489" s="4" t="s">
        <v>2013</v>
      </c>
      <c r="H489" s="4" t="s">
        <v>622</v>
      </c>
      <c r="I489" s="144">
        <v>44501.0</v>
      </c>
      <c r="J489" s="115">
        <v>0.5211574074074075</v>
      </c>
      <c r="K489" s="13">
        <v>1.0</v>
      </c>
      <c r="L489" s="8" t="b">
        <v>1</v>
      </c>
      <c r="M489" s="4" t="s">
        <v>2710</v>
      </c>
      <c r="N489" s="4"/>
      <c r="O489" s="4"/>
    </row>
    <row r="490">
      <c r="A490" s="4" t="s">
        <v>1007</v>
      </c>
      <c r="B490" s="144">
        <v>44501.0</v>
      </c>
      <c r="C490" s="115">
        <v>0.35399305555555555</v>
      </c>
      <c r="D490" s="4"/>
      <c r="E490" s="4"/>
      <c r="F490" s="4"/>
      <c r="G490" s="4" t="s">
        <v>2013</v>
      </c>
      <c r="H490" s="4" t="s">
        <v>622</v>
      </c>
      <c r="I490" s="144">
        <v>44501.0</v>
      </c>
      <c r="J490" s="115">
        <v>0.5211574074074075</v>
      </c>
      <c r="K490" s="13">
        <v>1.0</v>
      </c>
      <c r="L490" s="8" t="b">
        <v>1</v>
      </c>
      <c r="M490" s="4" t="s">
        <v>2710</v>
      </c>
      <c r="N490" s="4"/>
      <c r="O490" s="4"/>
    </row>
    <row r="491">
      <c r="A491" s="4" t="s">
        <v>1005</v>
      </c>
      <c r="B491" s="144">
        <v>44501.0</v>
      </c>
      <c r="C491" s="115">
        <v>0.3446064814814815</v>
      </c>
      <c r="D491" s="4"/>
      <c r="E491" s="4"/>
      <c r="F491" s="4"/>
      <c r="G491" s="4" t="s">
        <v>2013</v>
      </c>
      <c r="H491" s="4" t="s">
        <v>622</v>
      </c>
      <c r="I491" s="144">
        <v>44501.0</v>
      </c>
      <c r="J491" s="115">
        <v>0.5211574074074075</v>
      </c>
      <c r="K491" s="13">
        <v>1.0</v>
      </c>
      <c r="L491" s="8" t="b">
        <v>1</v>
      </c>
      <c r="M491" s="4" t="s">
        <v>2710</v>
      </c>
      <c r="N491" s="4"/>
      <c r="O491" s="4"/>
    </row>
    <row r="492">
      <c r="A492" s="4" t="s">
        <v>1003</v>
      </c>
      <c r="B492" s="144">
        <v>44501.0</v>
      </c>
      <c r="C492" s="115">
        <v>0.3442824074074074</v>
      </c>
      <c r="D492" s="4"/>
      <c r="E492" s="4"/>
      <c r="F492" s="4"/>
      <c r="G492" s="4" t="s">
        <v>2013</v>
      </c>
      <c r="H492" s="4" t="s">
        <v>622</v>
      </c>
      <c r="I492" s="144">
        <v>44501.0</v>
      </c>
      <c r="J492" s="115">
        <v>0.5211574074074075</v>
      </c>
      <c r="K492" s="13">
        <v>1.0</v>
      </c>
      <c r="L492" s="8" t="b">
        <v>1</v>
      </c>
      <c r="M492" s="4" t="s">
        <v>2710</v>
      </c>
      <c r="N492" s="4"/>
      <c r="O492" s="4"/>
    </row>
    <row r="493">
      <c r="A493" s="4" t="s">
        <v>1000</v>
      </c>
      <c r="B493" s="144">
        <v>44501.0</v>
      </c>
      <c r="C493" s="115">
        <v>0.34347222222222223</v>
      </c>
      <c r="D493" s="4"/>
      <c r="E493" s="4"/>
      <c r="F493" s="4"/>
      <c r="G493" s="4" t="s">
        <v>2013</v>
      </c>
      <c r="H493" s="4" t="s">
        <v>622</v>
      </c>
      <c r="I493" s="144">
        <v>44501.0</v>
      </c>
      <c r="J493" s="115">
        <v>0.5211574074074075</v>
      </c>
      <c r="K493" s="13">
        <v>0.0</v>
      </c>
      <c r="L493" s="8" t="b">
        <v>1</v>
      </c>
      <c r="M493" s="4" t="s">
        <v>2710</v>
      </c>
      <c r="N493" s="4"/>
      <c r="O493" s="4"/>
    </row>
    <row r="494">
      <c r="A494" s="4" t="s">
        <v>2475</v>
      </c>
      <c r="B494" s="144">
        <v>44501.0</v>
      </c>
      <c r="C494" s="115">
        <v>0.3426736111111111</v>
      </c>
      <c r="D494" s="4"/>
      <c r="E494" s="4"/>
      <c r="F494" s="4"/>
      <c r="G494" s="4" t="s">
        <v>2009</v>
      </c>
      <c r="H494" s="4" t="s">
        <v>271</v>
      </c>
      <c r="I494" s="144">
        <v>44868.0</v>
      </c>
      <c r="J494" s="115">
        <v>0.5355208333333333</v>
      </c>
      <c r="K494" s="13">
        <v>1.0</v>
      </c>
      <c r="L494" s="4"/>
      <c r="M494" s="4"/>
      <c r="N494" s="4"/>
      <c r="O494" s="4"/>
    </row>
    <row r="495">
      <c r="A495" s="4" t="s">
        <v>2477</v>
      </c>
      <c r="B495" s="144">
        <v>44501.0</v>
      </c>
      <c r="C495" s="115">
        <v>0.3419675925925926</v>
      </c>
      <c r="D495" s="4"/>
      <c r="E495" s="4"/>
      <c r="F495" s="4"/>
      <c r="G495" s="4" t="s">
        <v>2009</v>
      </c>
      <c r="H495" s="4" t="s">
        <v>271</v>
      </c>
      <c r="I495" s="144">
        <v>44868.0</v>
      </c>
      <c r="J495" s="115">
        <v>0.5355208333333333</v>
      </c>
      <c r="K495" s="13">
        <v>1.0</v>
      </c>
      <c r="L495" s="4"/>
      <c r="M495" s="4"/>
      <c r="N495" s="4"/>
      <c r="O495" s="4"/>
    </row>
    <row r="496">
      <c r="A496" s="4" t="s">
        <v>2479</v>
      </c>
      <c r="B496" s="144">
        <v>44498.0</v>
      </c>
      <c r="C496" s="115">
        <v>0.31574074074074077</v>
      </c>
      <c r="D496" s="4"/>
      <c r="E496" s="4"/>
      <c r="F496" s="4"/>
      <c r="G496" s="4" t="s">
        <v>2009</v>
      </c>
      <c r="H496" s="4" t="s">
        <v>271</v>
      </c>
      <c r="I496" s="144">
        <v>44868.0</v>
      </c>
      <c r="J496" s="115">
        <v>0.5355208333333333</v>
      </c>
      <c r="K496" s="13">
        <v>1.0</v>
      </c>
      <c r="L496" s="4"/>
      <c r="M496" s="4"/>
      <c r="N496" s="4"/>
      <c r="O496" s="4"/>
    </row>
    <row r="497">
      <c r="A497" s="4" t="s">
        <v>992</v>
      </c>
      <c r="B497" s="144">
        <v>44498.0</v>
      </c>
      <c r="C497" s="115">
        <v>0.3145601851851852</v>
      </c>
      <c r="D497" s="4"/>
      <c r="E497" s="4"/>
      <c r="F497" s="4"/>
      <c r="G497" s="4" t="s">
        <v>2013</v>
      </c>
      <c r="H497" s="4" t="s">
        <v>622</v>
      </c>
      <c r="I497" s="144">
        <v>44498.0</v>
      </c>
      <c r="J497" s="115">
        <v>0.4052777777777778</v>
      </c>
      <c r="K497" s="13">
        <v>1.0</v>
      </c>
      <c r="L497" s="8" t="b">
        <v>1</v>
      </c>
      <c r="M497" s="4" t="s">
        <v>2711</v>
      </c>
      <c r="N497" s="4"/>
      <c r="O497" s="4"/>
    </row>
    <row r="498">
      <c r="A498" s="4" t="s">
        <v>989</v>
      </c>
      <c r="B498" s="144">
        <v>44498.0</v>
      </c>
      <c r="C498" s="115">
        <v>0.29811342592592593</v>
      </c>
      <c r="D498" s="4"/>
      <c r="E498" s="4"/>
      <c r="F498" s="4"/>
      <c r="G498" s="4" t="s">
        <v>2013</v>
      </c>
      <c r="H498" s="4" t="s">
        <v>622</v>
      </c>
      <c r="I498" s="144">
        <v>44498.0</v>
      </c>
      <c r="J498" s="115">
        <v>0.4052777777777778</v>
      </c>
      <c r="K498" s="13">
        <v>0.0</v>
      </c>
      <c r="L498" s="8" t="b">
        <v>1</v>
      </c>
      <c r="M498" s="4" t="s">
        <v>2711</v>
      </c>
      <c r="N498" s="4"/>
      <c r="O498" s="4"/>
    </row>
    <row r="499">
      <c r="A499" s="4" t="s">
        <v>987</v>
      </c>
      <c r="B499" s="144">
        <v>44498.0</v>
      </c>
      <c r="C499" s="115">
        <v>0.2958912037037037</v>
      </c>
      <c r="D499" s="4"/>
      <c r="E499" s="4"/>
      <c r="F499" s="4"/>
      <c r="G499" s="4" t="s">
        <v>2013</v>
      </c>
      <c r="H499" s="4" t="s">
        <v>622</v>
      </c>
      <c r="I499" s="144">
        <v>44498.0</v>
      </c>
      <c r="J499" s="115">
        <v>0.4052777777777778</v>
      </c>
      <c r="K499" s="13">
        <v>1.0</v>
      </c>
      <c r="L499" s="8" t="b">
        <v>1</v>
      </c>
      <c r="M499" s="4" t="s">
        <v>2711</v>
      </c>
      <c r="N499" s="4"/>
      <c r="O499" s="4"/>
    </row>
    <row r="500">
      <c r="A500" s="4" t="s">
        <v>985</v>
      </c>
      <c r="B500" s="144">
        <v>44498.0</v>
      </c>
      <c r="C500" s="115">
        <v>0.29344907407407406</v>
      </c>
      <c r="D500" s="4"/>
      <c r="E500" s="4"/>
      <c r="F500" s="4"/>
      <c r="G500" s="4" t="s">
        <v>2013</v>
      </c>
      <c r="H500" s="4" t="s">
        <v>622</v>
      </c>
      <c r="I500" s="144">
        <v>44498.0</v>
      </c>
      <c r="J500" s="115">
        <v>0.4052777777777778</v>
      </c>
      <c r="K500" s="13">
        <v>1.0</v>
      </c>
      <c r="L500" s="8" t="b">
        <v>1</v>
      </c>
      <c r="M500" s="4" t="s">
        <v>2711</v>
      </c>
      <c r="N500" s="4"/>
      <c r="O500" s="4"/>
    </row>
    <row r="501">
      <c r="A501" s="4" t="s">
        <v>983</v>
      </c>
      <c r="B501" s="144">
        <v>44498.0</v>
      </c>
      <c r="C501" s="115">
        <v>0.29207175925925927</v>
      </c>
      <c r="D501" s="4"/>
      <c r="E501" s="4"/>
      <c r="F501" s="4"/>
      <c r="G501" s="4" t="s">
        <v>2013</v>
      </c>
      <c r="H501" s="4" t="s">
        <v>622</v>
      </c>
      <c r="I501" s="144">
        <v>44498.0</v>
      </c>
      <c r="J501" s="115">
        <v>0.4052777777777778</v>
      </c>
      <c r="K501" s="13">
        <v>1.0</v>
      </c>
      <c r="L501" s="8" t="b">
        <v>1</v>
      </c>
      <c r="M501" s="4" t="s">
        <v>2711</v>
      </c>
      <c r="N501" s="4"/>
      <c r="O501" s="4"/>
    </row>
    <row r="502">
      <c r="A502" s="4" t="s">
        <v>980</v>
      </c>
      <c r="B502" s="144">
        <v>44498.0</v>
      </c>
      <c r="C502" s="115">
        <v>0.2892476851851852</v>
      </c>
      <c r="D502" s="4"/>
      <c r="E502" s="4"/>
      <c r="F502" s="4"/>
      <c r="G502" s="4" t="s">
        <v>2013</v>
      </c>
      <c r="H502" s="4" t="s">
        <v>622</v>
      </c>
      <c r="I502" s="144">
        <v>44498.0</v>
      </c>
      <c r="J502" s="115">
        <v>0.4052777777777778</v>
      </c>
      <c r="K502" s="13">
        <v>0.0</v>
      </c>
      <c r="L502" s="8" t="b">
        <v>1</v>
      </c>
      <c r="M502" s="4" t="s">
        <v>2711</v>
      </c>
      <c r="N502" s="4"/>
      <c r="O502" s="4"/>
    </row>
    <row r="503">
      <c r="A503" s="4" t="s">
        <v>977</v>
      </c>
      <c r="B503" s="144">
        <v>44498.0</v>
      </c>
      <c r="C503" s="115">
        <v>0.28711805555555553</v>
      </c>
      <c r="D503" s="4"/>
      <c r="E503" s="4"/>
      <c r="F503" s="4"/>
      <c r="G503" s="4" t="s">
        <v>2013</v>
      </c>
      <c r="H503" s="4" t="s">
        <v>622</v>
      </c>
      <c r="I503" s="144">
        <v>44498.0</v>
      </c>
      <c r="J503" s="115">
        <v>0.4052777777777778</v>
      </c>
      <c r="K503" s="13">
        <v>0.0</v>
      </c>
      <c r="L503" s="8" t="b">
        <v>1</v>
      </c>
      <c r="M503" s="4" t="s">
        <v>2711</v>
      </c>
      <c r="N503" s="4"/>
      <c r="O503" s="4"/>
    </row>
    <row r="504">
      <c r="A504" s="4" t="s">
        <v>975</v>
      </c>
      <c r="B504" s="144">
        <v>44498.0</v>
      </c>
      <c r="C504" s="115">
        <v>0.2869097222222222</v>
      </c>
      <c r="D504" s="4"/>
      <c r="E504" s="4"/>
      <c r="F504" s="4"/>
      <c r="G504" s="4" t="s">
        <v>2013</v>
      </c>
      <c r="H504" s="4" t="s">
        <v>622</v>
      </c>
      <c r="I504" s="144">
        <v>44498.0</v>
      </c>
      <c r="J504" s="115">
        <v>0.4052777777777778</v>
      </c>
      <c r="K504" s="13">
        <v>1.0</v>
      </c>
      <c r="L504" s="8" t="b">
        <v>1</v>
      </c>
      <c r="M504" s="4" t="s">
        <v>2711</v>
      </c>
      <c r="N504" s="4"/>
      <c r="O504" s="4"/>
    </row>
    <row r="505">
      <c r="A505" s="4" t="s">
        <v>973</v>
      </c>
      <c r="B505" s="144">
        <v>44497.0</v>
      </c>
      <c r="C505" s="115">
        <v>0.3031712962962963</v>
      </c>
      <c r="D505" s="4"/>
      <c r="E505" s="4"/>
      <c r="F505" s="4"/>
      <c r="G505" s="4" t="s">
        <v>2013</v>
      </c>
      <c r="H505" s="4" t="s">
        <v>622</v>
      </c>
      <c r="I505" s="144">
        <v>44497.0</v>
      </c>
      <c r="J505" s="115">
        <v>0.4262152777777778</v>
      </c>
      <c r="K505" s="13">
        <v>1.0</v>
      </c>
      <c r="L505" s="8" t="b">
        <v>1</v>
      </c>
      <c r="M505" s="4" t="s">
        <v>2712</v>
      </c>
      <c r="N505" s="4"/>
      <c r="O505" s="4"/>
    </row>
    <row r="506">
      <c r="A506" s="4" t="s">
        <v>970</v>
      </c>
      <c r="B506" s="144">
        <v>44497.0</v>
      </c>
      <c r="C506" s="115">
        <v>0.2969212962962963</v>
      </c>
      <c r="D506" s="4"/>
      <c r="E506" s="4"/>
      <c r="F506" s="4"/>
      <c r="G506" s="4" t="s">
        <v>2013</v>
      </c>
      <c r="H506" s="4" t="s">
        <v>622</v>
      </c>
      <c r="I506" s="144">
        <v>44497.0</v>
      </c>
      <c r="J506" s="115">
        <v>0.4262152777777778</v>
      </c>
      <c r="K506" s="13">
        <v>0.0</v>
      </c>
      <c r="L506" s="8" t="b">
        <v>1</v>
      </c>
      <c r="M506" s="4" t="s">
        <v>2712</v>
      </c>
      <c r="N506" s="4"/>
      <c r="O506" s="4"/>
    </row>
    <row r="507">
      <c r="A507" s="4" t="s">
        <v>968</v>
      </c>
      <c r="B507" s="144">
        <v>44497.0</v>
      </c>
      <c r="C507" s="115">
        <v>0.29667824074074073</v>
      </c>
      <c r="D507" s="4"/>
      <c r="E507" s="4"/>
      <c r="F507" s="4"/>
      <c r="G507" s="4" t="s">
        <v>2013</v>
      </c>
      <c r="H507" s="4" t="s">
        <v>622</v>
      </c>
      <c r="I507" s="144">
        <v>44497.0</v>
      </c>
      <c r="J507" s="115">
        <v>0.4262152777777778</v>
      </c>
      <c r="K507" s="13">
        <v>0.0</v>
      </c>
      <c r="L507" s="8" t="b">
        <v>1</v>
      </c>
      <c r="M507" s="4" t="s">
        <v>2712</v>
      </c>
      <c r="N507" s="4"/>
      <c r="O507" s="4"/>
    </row>
    <row r="508">
      <c r="A508" s="4" t="s">
        <v>966</v>
      </c>
      <c r="B508" s="144">
        <v>44496.0</v>
      </c>
      <c r="C508" s="115">
        <v>0.31699074074074074</v>
      </c>
      <c r="D508" s="4"/>
      <c r="E508" s="4"/>
      <c r="F508" s="4"/>
      <c r="G508" s="4" t="s">
        <v>2009</v>
      </c>
      <c r="H508" s="4" t="s">
        <v>271</v>
      </c>
      <c r="I508" s="144">
        <v>44868.0</v>
      </c>
      <c r="J508" s="115">
        <v>0.5355208333333333</v>
      </c>
      <c r="K508" s="13">
        <v>1.0</v>
      </c>
      <c r="L508" s="4"/>
      <c r="M508" s="4"/>
      <c r="N508" s="4"/>
      <c r="O508" s="4"/>
    </row>
    <row r="509">
      <c r="A509" s="4" t="s">
        <v>964</v>
      </c>
      <c r="B509" s="144">
        <v>44496.0</v>
      </c>
      <c r="C509" s="115">
        <v>0.14394675925925926</v>
      </c>
      <c r="D509" s="4"/>
      <c r="E509" s="4"/>
      <c r="F509" s="4"/>
      <c r="G509" s="4" t="s">
        <v>2009</v>
      </c>
      <c r="H509" s="4" t="s">
        <v>271</v>
      </c>
      <c r="I509" s="144">
        <v>44868.0</v>
      </c>
      <c r="J509" s="115">
        <v>0.5355208333333333</v>
      </c>
      <c r="K509" s="13">
        <v>1.0</v>
      </c>
      <c r="L509" s="4"/>
      <c r="M509" s="4"/>
      <c r="N509" s="4"/>
      <c r="O509" s="4"/>
    </row>
    <row r="510">
      <c r="A510" s="4" t="s">
        <v>962</v>
      </c>
      <c r="B510" s="144">
        <v>44496.0</v>
      </c>
      <c r="C510" s="115">
        <v>0.14248842592592592</v>
      </c>
      <c r="D510" s="4"/>
      <c r="E510" s="4"/>
      <c r="F510" s="4"/>
      <c r="G510" s="4" t="s">
        <v>2009</v>
      </c>
      <c r="H510" s="4" t="s">
        <v>271</v>
      </c>
      <c r="I510" s="144">
        <v>44868.0</v>
      </c>
      <c r="J510" s="115">
        <v>0.5355208333333333</v>
      </c>
      <c r="K510" s="13">
        <v>1.0</v>
      </c>
      <c r="L510" s="4"/>
      <c r="M510" s="4"/>
      <c r="N510" s="4"/>
      <c r="O510" s="4"/>
    </row>
    <row r="511">
      <c r="A511" s="4" t="s">
        <v>960</v>
      </c>
      <c r="B511" s="144">
        <v>44496.0</v>
      </c>
      <c r="C511" s="115">
        <v>0.14059027777777777</v>
      </c>
      <c r="D511" s="4"/>
      <c r="E511" s="4"/>
      <c r="F511" s="4"/>
      <c r="G511" s="4" t="s">
        <v>2009</v>
      </c>
      <c r="H511" s="4" t="s">
        <v>271</v>
      </c>
      <c r="I511" s="144">
        <v>44868.0</v>
      </c>
      <c r="J511" s="115">
        <v>0.5355208333333333</v>
      </c>
      <c r="K511" s="13">
        <v>1.0</v>
      </c>
      <c r="L511" s="4"/>
      <c r="M511" s="4"/>
      <c r="N511" s="4"/>
      <c r="O511" s="4"/>
    </row>
    <row r="512">
      <c r="A512" s="4" t="s">
        <v>958</v>
      </c>
      <c r="B512" s="144">
        <v>44496.0</v>
      </c>
      <c r="C512" s="115">
        <v>0.14006944444444444</v>
      </c>
      <c r="D512" s="4"/>
      <c r="E512" s="4"/>
      <c r="F512" s="4"/>
      <c r="G512" s="4" t="s">
        <v>2009</v>
      </c>
      <c r="H512" s="4" t="s">
        <v>271</v>
      </c>
      <c r="I512" s="144">
        <v>44868.0</v>
      </c>
      <c r="J512" s="115">
        <v>0.5355208333333333</v>
      </c>
      <c r="K512" s="13">
        <v>1.0</v>
      </c>
      <c r="L512" s="4"/>
      <c r="M512" s="4"/>
      <c r="N512" s="4"/>
      <c r="O512" s="4"/>
    </row>
    <row r="513">
      <c r="A513" s="4" t="s">
        <v>956</v>
      </c>
      <c r="B513" s="144">
        <v>44496.0</v>
      </c>
      <c r="C513" s="115">
        <v>0.13892361111111112</v>
      </c>
      <c r="D513" s="4"/>
      <c r="E513" s="4"/>
      <c r="F513" s="4"/>
      <c r="G513" s="4" t="s">
        <v>2009</v>
      </c>
      <c r="H513" s="4" t="s">
        <v>271</v>
      </c>
      <c r="I513" s="144">
        <v>44868.0</v>
      </c>
      <c r="J513" s="115">
        <v>0.5355208333333333</v>
      </c>
      <c r="K513" s="13">
        <v>1.0</v>
      </c>
      <c r="L513" s="4"/>
      <c r="M513" s="4"/>
      <c r="N513" s="4"/>
      <c r="O513" s="4"/>
    </row>
    <row r="514">
      <c r="A514" s="4" t="s">
        <v>954</v>
      </c>
      <c r="B514" s="144">
        <v>44496.0</v>
      </c>
      <c r="C514" s="115">
        <v>0.13207175925925926</v>
      </c>
      <c r="D514" s="4"/>
      <c r="E514" s="4"/>
      <c r="F514" s="4"/>
      <c r="G514" s="4" t="s">
        <v>2009</v>
      </c>
      <c r="H514" s="4" t="s">
        <v>271</v>
      </c>
      <c r="I514" s="144">
        <v>44868.0</v>
      </c>
      <c r="J514" s="115">
        <v>0.5355208333333333</v>
      </c>
      <c r="K514" s="13">
        <v>1.0</v>
      </c>
      <c r="L514" s="4"/>
      <c r="M514" s="4"/>
      <c r="N514" s="4"/>
      <c r="O514" s="4"/>
    </row>
    <row r="515">
      <c r="A515" s="4" t="s">
        <v>952</v>
      </c>
      <c r="B515" s="144">
        <v>44496.0</v>
      </c>
      <c r="C515" s="115">
        <v>0.1295138888888889</v>
      </c>
      <c r="D515" s="4"/>
      <c r="E515" s="4"/>
      <c r="F515" s="4"/>
      <c r="G515" s="4" t="s">
        <v>2009</v>
      </c>
      <c r="H515" s="4" t="s">
        <v>271</v>
      </c>
      <c r="I515" s="144">
        <v>44868.0</v>
      </c>
      <c r="J515" s="115">
        <v>0.5355208333333333</v>
      </c>
      <c r="K515" s="13">
        <v>1.0</v>
      </c>
      <c r="L515" s="4"/>
      <c r="M515" s="4"/>
      <c r="N515" s="4"/>
      <c r="O515" s="4"/>
    </row>
    <row r="516">
      <c r="A516" s="4" t="s">
        <v>950</v>
      </c>
      <c r="B516" s="144">
        <v>44496.0</v>
      </c>
      <c r="C516" s="115">
        <v>0.12893518518518518</v>
      </c>
      <c r="D516" s="4"/>
      <c r="E516" s="4"/>
      <c r="F516" s="4"/>
      <c r="G516" s="4" t="s">
        <v>2009</v>
      </c>
      <c r="H516" s="4" t="s">
        <v>271</v>
      </c>
      <c r="I516" s="144">
        <v>44868.0</v>
      </c>
      <c r="J516" s="115">
        <v>0.5355208333333333</v>
      </c>
      <c r="K516" s="13">
        <v>1.0</v>
      </c>
      <c r="L516" s="4"/>
      <c r="M516" s="4"/>
      <c r="N516" s="4"/>
      <c r="O516" s="4"/>
    </row>
    <row r="517">
      <c r="A517" s="4" t="s">
        <v>948</v>
      </c>
      <c r="B517" s="144">
        <v>44496.0</v>
      </c>
      <c r="C517" s="115">
        <v>0.1259375</v>
      </c>
      <c r="D517" s="4"/>
      <c r="E517" s="4"/>
      <c r="F517" s="4"/>
      <c r="G517" s="4" t="s">
        <v>2009</v>
      </c>
      <c r="H517" s="4" t="s">
        <v>271</v>
      </c>
      <c r="I517" s="144">
        <v>44868.0</v>
      </c>
      <c r="J517" s="115">
        <v>0.5355208333333333</v>
      </c>
      <c r="K517" s="13">
        <v>1.0</v>
      </c>
      <c r="L517" s="4"/>
      <c r="M517" s="4"/>
      <c r="N517" s="4"/>
      <c r="O517" s="4"/>
    </row>
    <row r="518">
      <c r="A518" s="4" t="s">
        <v>946</v>
      </c>
      <c r="B518" s="144">
        <v>44496.0</v>
      </c>
      <c r="C518" s="115">
        <v>0.1255439814814815</v>
      </c>
      <c r="D518" s="4"/>
      <c r="E518" s="4"/>
      <c r="F518" s="4"/>
      <c r="G518" s="4" t="s">
        <v>2009</v>
      </c>
      <c r="H518" s="4" t="s">
        <v>271</v>
      </c>
      <c r="I518" s="144">
        <v>44868.0</v>
      </c>
      <c r="J518" s="115">
        <v>0.5355208333333333</v>
      </c>
      <c r="K518" s="13">
        <v>1.0</v>
      </c>
      <c r="L518" s="4"/>
      <c r="M518" s="4"/>
      <c r="N518" s="4"/>
      <c r="O518" s="4"/>
    </row>
    <row r="519">
      <c r="A519" s="4" t="s">
        <v>944</v>
      </c>
      <c r="B519" s="144">
        <v>44495.0</v>
      </c>
      <c r="C519" s="115">
        <v>0.3683912037037037</v>
      </c>
      <c r="D519" s="4"/>
      <c r="E519" s="4"/>
      <c r="F519" s="4"/>
      <c r="G519" s="4" t="s">
        <v>2013</v>
      </c>
      <c r="H519" s="4" t="s">
        <v>622</v>
      </c>
      <c r="I519" s="144">
        <v>44495.0</v>
      </c>
      <c r="J519" s="115">
        <v>0.44599537037037035</v>
      </c>
      <c r="K519" s="13">
        <v>1.0</v>
      </c>
      <c r="L519" s="8" t="b">
        <v>1</v>
      </c>
      <c r="M519" s="4" t="s">
        <v>2713</v>
      </c>
      <c r="N519" s="4"/>
      <c r="O519" s="4"/>
    </row>
    <row r="520">
      <c r="A520" s="4" t="s">
        <v>942</v>
      </c>
      <c r="B520" s="144">
        <v>44495.0</v>
      </c>
      <c r="C520" s="115">
        <v>0.28987268518518516</v>
      </c>
      <c r="D520" s="4"/>
      <c r="E520" s="4"/>
      <c r="F520" s="4"/>
      <c r="G520" s="4" t="s">
        <v>2013</v>
      </c>
      <c r="H520" s="4" t="s">
        <v>622</v>
      </c>
      <c r="I520" s="144">
        <v>44495.0</v>
      </c>
      <c r="J520" s="115">
        <v>0.44599537037037035</v>
      </c>
      <c r="K520" s="13">
        <v>1.0</v>
      </c>
      <c r="L520" s="8" t="b">
        <v>1</v>
      </c>
      <c r="M520" s="4" t="s">
        <v>2713</v>
      </c>
      <c r="N520" s="4"/>
      <c r="O520" s="4"/>
    </row>
    <row r="521">
      <c r="A521" s="4" t="s">
        <v>940</v>
      </c>
      <c r="B521" s="144">
        <v>44495.0</v>
      </c>
      <c r="C521" s="115">
        <v>0.2807060185185185</v>
      </c>
      <c r="D521" s="4"/>
      <c r="E521" s="4"/>
      <c r="F521" s="4"/>
      <c r="G521" s="4" t="s">
        <v>2013</v>
      </c>
      <c r="H521" s="4" t="s">
        <v>622</v>
      </c>
      <c r="I521" s="144">
        <v>44495.0</v>
      </c>
      <c r="J521" s="115">
        <v>0.44599537037037035</v>
      </c>
      <c r="K521" s="13">
        <v>1.0</v>
      </c>
      <c r="L521" s="8" t="b">
        <v>1</v>
      </c>
      <c r="M521" s="4" t="s">
        <v>2713</v>
      </c>
      <c r="N521" s="4"/>
      <c r="O521" s="4"/>
    </row>
    <row r="522">
      <c r="A522" s="4" t="s">
        <v>938</v>
      </c>
      <c r="B522" s="144">
        <v>44495.0</v>
      </c>
      <c r="C522" s="115">
        <v>0.26359953703703703</v>
      </c>
      <c r="D522" s="4"/>
      <c r="E522" s="4"/>
      <c r="F522" s="4"/>
      <c r="G522" s="4" t="s">
        <v>2013</v>
      </c>
      <c r="H522" s="4" t="s">
        <v>622</v>
      </c>
      <c r="I522" s="144">
        <v>44495.0</v>
      </c>
      <c r="J522" s="115">
        <v>0.44599537037037035</v>
      </c>
      <c r="K522" s="13">
        <v>1.0</v>
      </c>
      <c r="L522" s="8" t="b">
        <v>1</v>
      </c>
      <c r="M522" s="4" t="s">
        <v>2713</v>
      </c>
      <c r="N522" s="4"/>
      <c r="O522" s="4"/>
    </row>
    <row r="523">
      <c r="A523" s="4" t="s">
        <v>936</v>
      </c>
      <c r="B523" s="144">
        <v>44495.0</v>
      </c>
      <c r="C523" s="115">
        <v>0.26328703703703704</v>
      </c>
      <c r="D523" s="4"/>
      <c r="E523" s="4"/>
      <c r="F523" s="4"/>
      <c r="G523" s="4" t="s">
        <v>2013</v>
      </c>
      <c r="H523" s="4" t="s">
        <v>622</v>
      </c>
      <c r="I523" s="144">
        <v>44495.0</v>
      </c>
      <c r="J523" s="115">
        <v>0.44599537037037035</v>
      </c>
      <c r="K523" s="13">
        <v>1.0</v>
      </c>
      <c r="L523" s="8" t="b">
        <v>1</v>
      </c>
      <c r="M523" s="4" t="s">
        <v>2713</v>
      </c>
      <c r="N523" s="4"/>
      <c r="O523" s="4"/>
    </row>
    <row r="524">
      <c r="A524" s="4" t="s">
        <v>934</v>
      </c>
      <c r="B524" s="144">
        <v>44495.0</v>
      </c>
      <c r="C524" s="115">
        <v>0.24027777777777778</v>
      </c>
      <c r="D524" s="4"/>
      <c r="E524" s="4"/>
      <c r="F524" s="4"/>
      <c r="G524" s="4" t="s">
        <v>2009</v>
      </c>
      <c r="H524" s="4" t="s">
        <v>271</v>
      </c>
      <c r="I524" s="144">
        <v>44868.0</v>
      </c>
      <c r="J524" s="115">
        <v>0.5355208333333333</v>
      </c>
      <c r="K524" s="13">
        <v>0.0</v>
      </c>
      <c r="L524" s="4"/>
      <c r="M524" s="4"/>
      <c r="N524" s="4"/>
      <c r="O524" s="4"/>
    </row>
    <row r="525">
      <c r="A525" s="4" t="s">
        <v>932</v>
      </c>
      <c r="B525" s="144">
        <v>44494.0</v>
      </c>
      <c r="C525" s="115">
        <v>0.3967361111111111</v>
      </c>
      <c r="D525" s="4"/>
      <c r="E525" s="4"/>
      <c r="F525" s="4"/>
      <c r="G525" s="4" t="s">
        <v>2013</v>
      </c>
      <c r="H525" s="4" t="s">
        <v>622</v>
      </c>
      <c r="I525" s="144">
        <v>44494.0</v>
      </c>
      <c r="J525" s="115">
        <v>0.4824189814814815</v>
      </c>
      <c r="K525" s="13">
        <v>0.0</v>
      </c>
      <c r="L525" s="8" t="b">
        <v>1</v>
      </c>
      <c r="M525" s="4" t="s">
        <v>2714</v>
      </c>
      <c r="N525" s="4"/>
      <c r="O525" s="4"/>
    </row>
    <row r="526">
      <c r="A526" s="4" t="s">
        <v>930</v>
      </c>
      <c r="B526" s="144">
        <v>44494.0</v>
      </c>
      <c r="C526" s="115">
        <v>0.3956134259259259</v>
      </c>
      <c r="D526" s="4"/>
      <c r="E526" s="4"/>
      <c r="F526" s="4"/>
      <c r="G526" s="4" t="s">
        <v>2013</v>
      </c>
      <c r="H526" s="4" t="s">
        <v>622</v>
      </c>
      <c r="I526" s="144">
        <v>44494.0</v>
      </c>
      <c r="J526" s="115">
        <v>0.4824189814814815</v>
      </c>
      <c r="K526" s="13">
        <v>0.0</v>
      </c>
      <c r="L526" s="8" t="b">
        <v>1</v>
      </c>
      <c r="M526" s="4" t="s">
        <v>2714</v>
      </c>
      <c r="N526" s="4"/>
      <c r="O526" s="4"/>
    </row>
    <row r="527">
      <c r="A527" s="4" t="s">
        <v>927</v>
      </c>
      <c r="B527" s="144">
        <v>44494.0</v>
      </c>
      <c r="C527" s="115">
        <v>0.39560185185185187</v>
      </c>
      <c r="D527" s="4"/>
      <c r="E527" s="4"/>
      <c r="F527" s="4"/>
      <c r="G527" s="4" t="s">
        <v>2013</v>
      </c>
      <c r="H527" s="4" t="s">
        <v>622</v>
      </c>
      <c r="I527" s="144">
        <v>44494.0</v>
      </c>
      <c r="J527" s="115">
        <v>0.4824189814814815</v>
      </c>
      <c r="K527" s="13">
        <v>0.0</v>
      </c>
      <c r="L527" s="8" t="b">
        <v>1</v>
      </c>
      <c r="M527" s="4" t="s">
        <v>2714</v>
      </c>
      <c r="N527" s="4"/>
      <c r="O527" s="4"/>
    </row>
    <row r="528">
      <c r="A528" s="4" t="s">
        <v>925</v>
      </c>
      <c r="B528" s="144">
        <v>44494.0</v>
      </c>
      <c r="C528" s="115">
        <v>0.39503472222222225</v>
      </c>
      <c r="D528" s="4"/>
      <c r="E528" s="4"/>
      <c r="F528" s="4"/>
      <c r="G528" s="4" t="s">
        <v>2013</v>
      </c>
      <c r="H528" s="4" t="s">
        <v>622</v>
      </c>
      <c r="I528" s="144">
        <v>44494.0</v>
      </c>
      <c r="J528" s="115">
        <v>0.4824189814814815</v>
      </c>
      <c r="K528" s="13">
        <v>0.0</v>
      </c>
      <c r="L528" s="8" t="b">
        <v>1</v>
      </c>
      <c r="M528" s="4" t="s">
        <v>2714</v>
      </c>
      <c r="N528" s="4"/>
      <c r="O528" s="4"/>
    </row>
    <row r="529">
      <c r="A529" s="4" t="s">
        <v>923</v>
      </c>
      <c r="B529" s="144">
        <v>44494.0</v>
      </c>
      <c r="C529" s="115">
        <v>0.39395833333333335</v>
      </c>
      <c r="D529" s="4"/>
      <c r="E529" s="4"/>
      <c r="F529" s="4"/>
      <c r="G529" s="4" t="s">
        <v>2013</v>
      </c>
      <c r="H529" s="4" t="s">
        <v>622</v>
      </c>
      <c r="I529" s="144">
        <v>44494.0</v>
      </c>
      <c r="J529" s="115">
        <v>0.4824189814814815</v>
      </c>
      <c r="K529" s="13">
        <v>1.0</v>
      </c>
      <c r="L529" s="8" t="b">
        <v>1</v>
      </c>
      <c r="M529" s="4" t="s">
        <v>2714</v>
      </c>
      <c r="N529" s="4"/>
      <c r="O529" s="4"/>
    </row>
    <row r="530">
      <c r="A530" s="4" t="s">
        <v>921</v>
      </c>
      <c r="B530" s="144">
        <v>44494.0</v>
      </c>
      <c r="C530" s="115">
        <v>0.3859722222222222</v>
      </c>
      <c r="D530" s="4"/>
      <c r="E530" s="4"/>
      <c r="F530" s="4"/>
      <c r="G530" s="4" t="s">
        <v>2013</v>
      </c>
      <c r="H530" s="4" t="s">
        <v>622</v>
      </c>
      <c r="I530" s="144">
        <v>44494.0</v>
      </c>
      <c r="J530" s="115">
        <v>0.4824189814814815</v>
      </c>
      <c r="K530" s="13">
        <v>0.0</v>
      </c>
      <c r="L530" s="8" t="b">
        <v>1</v>
      </c>
      <c r="M530" s="4" t="s">
        <v>2714</v>
      </c>
      <c r="N530" s="4"/>
      <c r="O530" s="4"/>
    </row>
    <row r="531">
      <c r="A531" s="4" t="s">
        <v>919</v>
      </c>
      <c r="B531" s="144">
        <v>44494.0</v>
      </c>
      <c r="C531" s="115">
        <v>0.38375</v>
      </c>
      <c r="D531" s="4"/>
      <c r="E531" s="4"/>
      <c r="F531" s="4"/>
      <c r="G531" s="4" t="s">
        <v>2013</v>
      </c>
      <c r="H531" s="4" t="s">
        <v>622</v>
      </c>
      <c r="I531" s="144">
        <v>44494.0</v>
      </c>
      <c r="J531" s="115">
        <v>0.4824189814814815</v>
      </c>
      <c r="K531" s="13">
        <v>0.0</v>
      </c>
      <c r="L531" s="8" t="b">
        <v>1</v>
      </c>
      <c r="M531" s="4" t="s">
        <v>2714</v>
      </c>
      <c r="N531" s="4"/>
      <c r="O531" s="4"/>
    </row>
    <row r="532">
      <c r="A532" s="4" t="s">
        <v>917</v>
      </c>
      <c r="B532" s="144">
        <v>44494.0</v>
      </c>
      <c r="C532" s="115">
        <v>0.38153935185185184</v>
      </c>
      <c r="D532" s="4"/>
      <c r="E532" s="4"/>
      <c r="F532" s="4"/>
      <c r="G532" s="4" t="s">
        <v>2013</v>
      </c>
      <c r="H532" s="4" t="s">
        <v>622</v>
      </c>
      <c r="I532" s="144">
        <v>44494.0</v>
      </c>
      <c r="J532" s="115">
        <v>0.4824189814814815</v>
      </c>
      <c r="K532" s="13">
        <v>0.0</v>
      </c>
      <c r="L532" s="8" t="b">
        <v>1</v>
      </c>
      <c r="M532" s="4" t="s">
        <v>2714</v>
      </c>
      <c r="N532" s="4"/>
      <c r="O532" s="4"/>
    </row>
    <row r="533">
      <c r="A533" s="4" t="s">
        <v>915</v>
      </c>
      <c r="B533" s="144">
        <v>44494.0</v>
      </c>
      <c r="C533" s="115">
        <v>0.31288194444444445</v>
      </c>
      <c r="D533" s="4"/>
      <c r="E533" s="4"/>
      <c r="F533" s="4"/>
      <c r="G533" s="4" t="s">
        <v>2013</v>
      </c>
      <c r="H533" s="4" t="s">
        <v>622</v>
      </c>
      <c r="I533" s="144">
        <v>44494.0</v>
      </c>
      <c r="J533" s="115">
        <v>0.4824189814814815</v>
      </c>
      <c r="K533" s="13">
        <v>1.0</v>
      </c>
      <c r="L533" s="8" t="b">
        <v>1</v>
      </c>
      <c r="M533" s="4" t="s">
        <v>2714</v>
      </c>
      <c r="N533" s="4"/>
      <c r="O533" s="4"/>
    </row>
    <row r="534">
      <c r="A534" s="4" t="s">
        <v>912</v>
      </c>
      <c r="B534" s="144">
        <v>44494.0</v>
      </c>
      <c r="C534" s="115">
        <v>0.3123726851851852</v>
      </c>
      <c r="D534" s="4"/>
      <c r="E534" s="4"/>
      <c r="F534" s="4"/>
      <c r="G534" s="4" t="s">
        <v>2013</v>
      </c>
      <c r="H534" s="4" t="s">
        <v>622</v>
      </c>
      <c r="I534" s="144">
        <v>44494.0</v>
      </c>
      <c r="J534" s="115">
        <v>0.4824189814814815</v>
      </c>
      <c r="K534" s="13">
        <v>0.0</v>
      </c>
      <c r="L534" s="8" t="b">
        <v>1</v>
      </c>
      <c r="M534" s="4" t="s">
        <v>2714</v>
      </c>
      <c r="N534" s="4"/>
      <c r="O534" s="4"/>
    </row>
    <row r="535">
      <c r="A535" s="4" t="s">
        <v>909</v>
      </c>
      <c r="B535" s="144">
        <v>44494.0</v>
      </c>
      <c r="C535" s="115">
        <v>0.3120717592592593</v>
      </c>
      <c r="D535" s="4"/>
      <c r="E535" s="4"/>
      <c r="F535" s="4"/>
      <c r="G535" s="4" t="s">
        <v>2013</v>
      </c>
      <c r="H535" s="4" t="s">
        <v>622</v>
      </c>
      <c r="I535" s="144">
        <v>44494.0</v>
      </c>
      <c r="J535" s="115">
        <v>0.4824189814814815</v>
      </c>
      <c r="K535" s="13">
        <v>0.0</v>
      </c>
      <c r="L535" s="8" t="b">
        <v>1</v>
      </c>
      <c r="M535" s="4" t="s">
        <v>2714</v>
      </c>
      <c r="N535" s="4"/>
      <c r="O535" s="4"/>
    </row>
    <row r="536">
      <c r="A536" s="4" t="s">
        <v>907</v>
      </c>
      <c r="B536" s="144">
        <v>44494.0</v>
      </c>
      <c r="C536" s="115">
        <v>0.30324074074074076</v>
      </c>
      <c r="D536" s="4"/>
      <c r="E536" s="4"/>
      <c r="F536" s="4"/>
      <c r="G536" s="4" t="s">
        <v>2013</v>
      </c>
      <c r="H536" s="4" t="s">
        <v>622</v>
      </c>
      <c r="I536" s="144">
        <v>44494.0</v>
      </c>
      <c r="J536" s="115">
        <v>0.4824189814814815</v>
      </c>
      <c r="K536" s="13">
        <v>1.0</v>
      </c>
      <c r="L536" s="8" t="b">
        <v>1</v>
      </c>
      <c r="M536" s="4" t="s">
        <v>2714</v>
      </c>
      <c r="N536" s="4"/>
      <c r="O536" s="4"/>
    </row>
    <row r="537">
      <c r="A537" s="4" t="s">
        <v>905</v>
      </c>
      <c r="B537" s="144">
        <v>44494.0</v>
      </c>
      <c r="C537" s="115">
        <v>0.302962962962963</v>
      </c>
      <c r="D537" s="4"/>
      <c r="E537" s="4"/>
      <c r="F537" s="4"/>
      <c r="G537" s="4" t="s">
        <v>2013</v>
      </c>
      <c r="H537" s="4" t="s">
        <v>622</v>
      </c>
      <c r="I537" s="144">
        <v>44494.0</v>
      </c>
      <c r="J537" s="115">
        <v>0.4824074074074074</v>
      </c>
      <c r="K537" s="13">
        <v>1.0</v>
      </c>
      <c r="L537" s="8" t="b">
        <v>1</v>
      </c>
      <c r="M537" s="4" t="s">
        <v>2714</v>
      </c>
      <c r="N537" s="4"/>
      <c r="O537" s="4"/>
    </row>
    <row r="538">
      <c r="A538" s="4" t="s">
        <v>903</v>
      </c>
      <c r="B538" s="144">
        <v>44494.0</v>
      </c>
      <c r="C538" s="115">
        <v>0.3022916666666667</v>
      </c>
      <c r="D538" s="4"/>
      <c r="E538" s="4"/>
      <c r="F538" s="4"/>
      <c r="G538" s="4" t="s">
        <v>2013</v>
      </c>
      <c r="H538" s="4" t="s">
        <v>622</v>
      </c>
      <c r="I538" s="144">
        <v>44494.0</v>
      </c>
      <c r="J538" s="115">
        <v>0.4824074074074074</v>
      </c>
      <c r="K538" s="13">
        <v>1.0</v>
      </c>
      <c r="L538" s="8" t="b">
        <v>1</v>
      </c>
      <c r="M538" s="4" t="s">
        <v>2714</v>
      </c>
      <c r="N538" s="4"/>
      <c r="O538" s="4"/>
    </row>
    <row r="539">
      <c r="A539" s="4" t="s">
        <v>901</v>
      </c>
      <c r="B539" s="144">
        <v>44494.0</v>
      </c>
      <c r="C539" s="115">
        <v>0.30136574074074074</v>
      </c>
      <c r="D539" s="4"/>
      <c r="E539" s="4"/>
      <c r="F539" s="4"/>
      <c r="G539" s="4" t="s">
        <v>2013</v>
      </c>
      <c r="H539" s="4" t="s">
        <v>622</v>
      </c>
      <c r="I539" s="144">
        <v>44494.0</v>
      </c>
      <c r="J539" s="115">
        <v>0.4824074074074074</v>
      </c>
      <c r="K539" s="13">
        <v>1.0</v>
      </c>
      <c r="L539" s="8" t="b">
        <v>1</v>
      </c>
      <c r="M539" s="4" t="s">
        <v>2714</v>
      </c>
      <c r="N539" s="4"/>
      <c r="O539" s="4"/>
    </row>
    <row r="540">
      <c r="A540" s="4" t="s">
        <v>899</v>
      </c>
      <c r="B540" s="144">
        <v>44494.0</v>
      </c>
      <c r="C540" s="115">
        <v>0.3000462962962963</v>
      </c>
      <c r="D540" s="4"/>
      <c r="E540" s="4"/>
      <c r="F540" s="4"/>
      <c r="G540" s="4" t="s">
        <v>2013</v>
      </c>
      <c r="H540" s="4" t="s">
        <v>622</v>
      </c>
      <c r="I540" s="144">
        <v>44494.0</v>
      </c>
      <c r="J540" s="115">
        <v>0.4824074074074074</v>
      </c>
      <c r="K540" s="13">
        <v>1.0</v>
      </c>
      <c r="L540" s="8" t="b">
        <v>1</v>
      </c>
      <c r="M540" s="4" t="s">
        <v>2714</v>
      </c>
      <c r="N540" s="4"/>
      <c r="O540" s="4"/>
    </row>
    <row r="541">
      <c r="A541" s="4" t="s">
        <v>897</v>
      </c>
      <c r="B541" s="144">
        <v>44494.0</v>
      </c>
      <c r="C541" s="115">
        <v>0.29965277777777777</v>
      </c>
      <c r="D541" s="4"/>
      <c r="E541" s="4"/>
      <c r="F541" s="4"/>
      <c r="G541" s="4" t="s">
        <v>2013</v>
      </c>
      <c r="H541" s="4" t="s">
        <v>622</v>
      </c>
      <c r="I541" s="144">
        <v>44494.0</v>
      </c>
      <c r="J541" s="115">
        <v>0.4824074074074074</v>
      </c>
      <c r="K541" s="13">
        <v>1.0</v>
      </c>
      <c r="L541" s="8" t="b">
        <v>1</v>
      </c>
      <c r="M541" s="4" t="s">
        <v>2714</v>
      </c>
      <c r="N541" s="4"/>
      <c r="O541" s="4"/>
    </row>
    <row r="542">
      <c r="A542" s="4" t="s">
        <v>895</v>
      </c>
      <c r="B542" s="144">
        <v>44494.0</v>
      </c>
      <c r="C542" s="115">
        <v>0.2990625</v>
      </c>
      <c r="D542" s="4"/>
      <c r="E542" s="4"/>
      <c r="F542" s="4"/>
      <c r="G542" s="4" t="s">
        <v>2013</v>
      </c>
      <c r="H542" s="4" t="s">
        <v>622</v>
      </c>
      <c r="I542" s="144">
        <v>44494.0</v>
      </c>
      <c r="J542" s="115">
        <v>0.4824074074074074</v>
      </c>
      <c r="K542" s="13">
        <v>1.0</v>
      </c>
      <c r="L542" s="8" t="b">
        <v>1</v>
      </c>
      <c r="M542" s="4" t="s">
        <v>2714</v>
      </c>
      <c r="N542" s="4"/>
      <c r="O542" s="4"/>
    </row>
    <row r="543">
      <c r="A543" s="4" t="s">
        <v>893</v>
      </c>
      <c r="B543" s="144">
        <v>44494.0</v>
      </c>
      <c r="C543" s="115">
        <v>0.2983564814814815</v>
      </c>
      <c r="D543" s="4"/>
      <c r="E543" s="4"/>
      <c r="F543" s="4"/>
      <c r="G543" s="4" t="s">
        <v>2013</v>
      </c>
      <c r="H543" s="4" t="s">
        <v>622</v>
      </c>
      <c r="I543" s="144">
        <v>44494.0</v>
      </c>
      <c r="J543" s="115">
        <v>0.4824074074074074</v>
      </c>
      <c r="K543" s="13">
        <v>1.0</v>
      </c>
      <c r="L543" s="8" t="b">
        <v>1</v>
      </c>
      <c r="M543" s="4" t="s">
        <v>2714</v>
      </c>
      <c r="N543" s="4"/>
      <c r="O543" s="4"/>
    </row>
    <row r="544">
      <c r="A544" s="4" t="s">
        <v>891</v>
      </c>
      <c r="B544" s="144">
        <v>44494.0</v>
      </c>
      <c r="C544" s="115">
        <v>0.2982523148148148</v>
      </c>
      <c r="D544" s="4"/>
      <c r="E544" s="4"/>
      <c r="F544" s="4"/>
      <c r="G544" s="4" t="s">
        <v>2013</v>
      </c>
      <c r="H544" s="4" t="s">
        <v>622</v>
      </c>
      <c r="I544" s="144">
        <v>44494.0</v>
      </c>
      <c r="J544" s="115">
        <v>0.4824074074074074</v>
      </c>
      <c r="K544" s="13">
        <v>1.0</v>
      </c>
      <c r="L544" s="8" t="b">
        <v>1</v>
      </c>
      <c r="M544" s="4" t="s">
        <v>2714</v>
      </c>
      <c r="N544" s="4"/>
      <c r="O544" s="4"/>
    </row>
    <row r="545">
      <c r="A545" s="4" t="s">
        <v>889</v>
      </c>
      <c r="B545" s="144">
        <v>44494.0</v>
      </c>
      <c r="C545" s="115">
        <v>0.29724537037037035</v>
      </c>
      <c r="D545" s="4"/>
      <c r="E545" s="4"/>
      <c r="F545" s="4"/>
      <c r="G545" s="4" t="s">
        <v>2013</v>
      </c>
      <c r="H545" s="4" t="s">
        <v>622</v>
      </c>
      <c r="I545" s="144">
        <v>44494.0</v>
      </c>
      <c r="J545" s="115">
        <v>0.4824074074074074</v>
      </c>
      <c r="K545" s="13">
        <v>0.0</v>
      </c>
      <c r="L545" s="8" t="b">
        <v>1</v>
      </c>
      <c r="M545" s="4" t="s">
        <v>2714</v>
      </c>
      <c r="N545" s="4"/>
      <c r="O545" s="4"/>
    </row>
    <row r="546">
      <c r="A546" s="4" t="s">
        <v>887</v>
      </c>
      <c r="B546" s="144">
        <v>44494.0</v>
      </c>
      <c r="C546" s="115">
        <v>0.2967592592592593</v>
      </c>
      <c r="D546" s="4"/>
      <c r="E546" s="4"/>
      <c r="F546" s="4"/>
      <c r="G546" s="4" t="s">
        <v>2013</v>
      </c>
      <c r="H546" s="4" t="s">
        <v>622</v>
      </c>
      <c r="I546" s="144">
        <v>44494.0</v>
      </c>
      <c r="J546" s="115">
        <v>0.4824074074074074</v>
      </c>
      <c r="K546" s="13">
        <v>1.0</v>
      </c>
      <c r="L546" s="8" t="b">
        <v>1</v>
      </c>
      <c r="M546" s="4" t="s">
        <v>2714</v>
      </c>
      <c r="N546" s="4"/>
      <c r="O546" s="4"/>
    </row>
    <row r="547">
      <c r="A547" s="4" t="s">
        <v>885</v>
      </c>
      <c r="B547" s="144">
        <v>44494.0</v>
      </c>
      <c r="C547" s="115">
        <v>0.29662037037037037</v>
      </c>
      <c r="D547" s="4"/>
      <c r="E547" s="4"/>
      <c r="F547" s="4"/>
      <c r="G547" s="4" t="s">
        <v>2013</v>
      </c>
      <c r="H547" s="4" t="s">
        <v>622</v>
      </c>
      <c r="I547" s="144">
        <v>44494.0</v>
      </c>
      <c r="J547" s="115">
        <v>0.4824074074074074</v>
      </c>
      <c r="K547" s="13">
        <v>1.0</v>
      </c>
      <c r="L547" s="8" t="b">
        <v>1</v>
      </c>
      <c r="M547" s="4" t="s">
        <v>2714</v>
      </c>
      <c r="N547" s="4"/>
      <c r="O547" s="4"/>
    </row>
    <row r="548">
      <c r="A548" s="4" t="s">
        <v>883</v>
      </c>
      <c r="B548" s="144">
        <v>44494.0</v>
      </c>
      <c r="C548" s="115">
        <v>0.2962962962962963</v>
      </c>
      <c r="D548" s="4"/>
      <c r="E548" s="4"/>
      <c r="F548" s="4"/>
      <c r="G548" s="4" t="s">
        <v>2013</v>
      </c>
      <c r="H548" s="4" t="s">
        <v>622</v>
      </c>
      <c r="I548" s="144">
        <v>44494.0</v>
      </c>
      <c r="J548" s="115">
        <v>0.4824074074074074</v>
      </c>
      <c r="K548" s="13">
        <v>1.0</v>
      </c>
      <c r="L548" s="8" t="b">
        <v>1</v>
      </c>
      <c r="M548" s="4" t="s">
        <v>2714</v>
      </c>
      <c r="N548" s="4"/>
      <c r="O548" s="4"/>
    </row>
    <row r="549">
      <c r="A549" s="4" t="s">
        <v>881</v>
      </c>
      <c r="B549" s="144">
        <v>44491.0</v>
      </c>
      <c r="C549" s="115">
        <v>0.28225694444444444</v>
      </c>
      <c r="D549" s="4"/>
      <c r="E549" s="4"/>
      <c r="F549" s="4"/>
      <c r="G549" s="4" t="s">
        <v>2013</v>
      </c>
      <c r="H549" s="4" t="s">
        <v>622</v>
      </c>
      <c r="I549" s="144">
        <v>44491.0</v>
      </c>
      <c r="J549" s="115">
        <v>0.47908564814814814</v>
      </c>
      <c r="K549" s="13">
        <v>1.0</v>
      </c>
      <c r="L549" s="8" t="b">
        <v>1</v>
      </c>
      <c r="M549" s="4" t="s">
        <v>2715</v>
      </c>
      <c r="N549" s="4"/>
      <c r="O549" s="4"/>
    </row>
    <row r="550">
      <c r="A550" s="4" t="s">
        <v>879</v>
      </c>
      <c r="B550" s="144">
        <v>44491.0</v>
      </c>
      <c r="C550" s="115">
        <v>0.2816087962962963</v>
      </c>
      <c r="D550" s="4"/>
      <c r="E550" s="4"/>
      <c r="F550" s="4"/>
      <c r="G550" s="4" t="s">
        <v>2013</v>
      </c>
      <c r="H550" s="4" t="s">
        <v>622</v>
      </c>
      <c r="I550" s="144">
        <v>44491.0</v>
      </c>
      <c r="J550" s="115">
        <v>0.47908564814814814</v>
      </c>
      <c r="K550" s="13">
        <v>0.0</v>
      </c>
      <c r="L550" s="8" t="b">
        <v>1</v>
      </c>
      <c r="M550" s="4" t="s">
        <v>2715</v>
      </c>
      <c r="N550" s="4"/>
      <c r="O550" s="4"/>
    </row>
    <row r="551">
      <c r="A551" s="4" t="s">
        <v>876</v>
      </c>
      <c r="B551" s="144">
        <v>44491.0</v>
      </c>
      <c r="C551" s="115">
        <v>0.2712037037037037</v>
      </c>
      <c r="D551" s="4"/>
      <c r="E551" s="4"/>
      <c r="F551" s="4"/>
      <c r="G551" s="4" t="s">
        <v>2013</v>
      </c>
      <c r="H551" s="4" t="s">
        <v>622</v>
      </c>
      <c r="I551" s="144">
        <v>44491.0</v>
      </c>
      <c r="J551" s="115">
        <v>0.47908564814814814</v>
      </c>
      <c r="K551" s="13">
        <v>0.0</v>
      </c>
      <c r="L551" s="8" t="b">
        <v>1</v>
      </c>
      <c r="M551" s="4" t="s">
        <v>2715</v>
      </c>
      <c r="N551" s="4"/>
      <c r="O551" s="4"/>
    </row>
    <row r="552">
      <c r="A552" s="4" t="s">
        <v>873</v>
      </c>
      <c r="B552" s="144">
        <v>44491.0</v>
      </c>
      <c r="C552" s="115">
        <v>0.2677777777777778</v>
      </c>
      <c r="D552" s="4"/>
      <c r="E552" s="4"/>
      <c r="F552" s="4"/>
      <c r="G552" s="4" t="s">
        <v>2009</v>
      </c>
      <c r="H552" s="4" t="s">
        <v>271</v>
      </c>
      <c r="I552" s="144">
        <v>44868.0</v>
      </c>
      <c r="J552" s="115">
        <v>0.5355208333333333</v>
      </c>
      <c r="K552" s="13">
        <v>1.0</v>
      </c>
      <c r="L552" s="4"/>
      <c r="M552" s="4"/>
      <c r="N552" s="4"/>
      <c r="O552" s="4"/>
    </row>
    <row r="553">
      <c r="A553" s="4" t="s">
        <v>873</v>
      </c>
      <c r="B553" s="144">
        <v>44491.0</v>
      </c>
      <c r="C553" s="115">
        <v>0.2602314814814815</v>
      </c>
      <c r="D553" s="4"/>
      <c r="E553" s="4"/>
      <c r="F553" s="4"/>
      <c r="G553" s="4" t="s">
        <v>2013</v>
      </c>
      <c r="H553" s="4" t="s">
        <v>622</v>
      </c>
      <c r="I553" s="144">
        <v>44491.0</v>
      </c>
      <c r="J553" s="115">
        <v>0.47908564814814814</v>
      </c>
      <c r="K553" s="13">
        <v>1.0</v>
      </c>
      <c r="L553" s="8" t="b">
        <v>1</v>
      </c>
      <c r="M553" s="4" t="s">
        <v>2715</v>
      </c>
      <c r="N553" s="4"/>
      <c r="O553" s="4"/>
    </row>
    <row r="554">
      <c r="A554" s="4" t="s">
        <v>871</v>
      </c>
      <c r="B554" s="144">
        <v>44491.0</v>
      </c>
      <c r="C554" s="115">
        <v>0.25938657407407406</v>
      </c>
      <c r="D554" s="4"/>
      <c r="E554" s="4"/>
      <c r="F554" s="4"/>
      <c r="G554" s="4" t="s">
        <v>2013</v>
      </c>
      <c r="H554" s="4" t="s">
        <v>622</v>
      </c>
      <c r="I554" s="144">
        <v>44491.0</v>
      </c>
      <c r="J554" s="115">
        <v>0.47908564814814814</v>
      </c>
      <c r="K554" s="13">
        <v>1.0</v>
      </c>
      <c r="L554" s="8" t="b">
        <v>1</v>
      </c>
      <c r="M554" s="4" t="s">
        <v>2715</v>
      </c>
      <c r="N554" s="4"/>
      <c r="O554" s="4"/>
    </row>
    <row r="555">
      <c r="A555" s="4" t="s">
        <v>869</v>
      </c>
      <c r="B555" s="144">
        <v>44491.0</v>
      </c>
      <c r="C555" s="115">
        <v>0.2583564814814815</v>
      </c>
      <c r="D555" s="4"/>
      <c r="E555" s="4"/>
      <c r="F555" s="4"/>
      <c r="G555" s="4" t="s">
        <v>2013</v>
      </c>
      <c r="H555" s="4" t="s">
        <v>622</v>
      </c>
      <c r="I555" s="144">
        <v>44491.0</v>
      </c>
      <c r="J555" s="115">
        <v>0.47908564814814814</v>
      </c>
      <c r="K555" s="13">
        <v>1.0</v>
      </c>
      <c r="L555" s="8" t="b">
        <v>1</v>
      </c>
      <c r="M555" s="4" t="s">
        <v>2715</v>
      </c>
      <c r="N555" s="4"/>
      <c r="O555" s="4"/>
    </row>
    <row r="556">
      <c r="A556" s="4" t="s">
        <v>867</v>
      </c>
      <c r="B556" s="144">
        <v>44491.0</v>
      </c>
      <c r="C556" s="115">
        <v>0.2574537037037037</v>
      </c>
      <c r="D556" s="4"/>
      <c r="E556" s="4"/>
      <c r="F556" s="4"/>
      <c r="G556" s="4" t="s">
        <v>2013</v>
      </c>
      <c r="H556" s="4" t="s">
        <v>622</v>
      </c>
      <c r="I556" s="144">
        <v>44491.0</v>
      </c>
      <c r="J556" s="115">
        <v>0.47908564814814814</v>
      </c>
      <c r="K556" s="13">
        <v>1.0</v>
      </c>
      <c r="L556" s="8" t="b">
        <v>1</v>
      </c>
      <c r="M556" s="4" t="s">
        <v>2715</v>
      </c>
      <c r="N556" s="4"/>
      <c r="O556" s="4"/>
    </row>
    <row r="557">
      <c r="A557" s="4" t="s">
        <v>865</v>
      </c>
      <c r="B557" s="144">
        <v>44491.0</v>
      </c>
      <c r="C557" s="115">
        <v>0.2573611111111111</v>
      </c>
      <c r="D557" s="4"/>
      <c r="E557" s="4"/>
      <c r="F557" s="4"/>
      <c r="G557" s="4" t="s">
        <v>2013</v>
      </c>
      <c r="H557" s="4" t="s">
        <v>622</v>
      </c>
      <c r="I557" s="144">
        <v>44491.0</v>
      </c>
      <c r="J557" s="115">
        <v>0.47908564814814814</v>
      </c>
      <c r="K557" s="13">
        <v>1.0</v>
      </c>
      <c r="L557" s="8" t="b">
        <v>1</v>
      </c>
      <c r="M557" s="4" t="s">
        <v>2715</v>
      </c>
      <c r="N557" s="4"/>
      <c r="O557" s="4"/>
    </row>
    <row r="558">
      <c r="A558" s="4" t="s">
        <v>863</v>
      </c>
      <c r="B558" s="144">
        <v>44491.0</v>
      </c>
      <c r="C558" s="115">
        <v>0.2570601851851852</v>
      </c>
      <c r="D558" s="4"/>
      <c r="E558" s="4"/>
      <c r="F558" s="4"/>
      <c r="G558" s="4" t="s">
        <v>2013</v>
      </c>
      <c r="H558" s="4" t="s">
        <v>622</v>
      </c>
      <c r="I558" s="144">
        <v>44491.0</v>
      </c>
      <c r="J558" s="115">
        <v>0.47908564814814814</v>
      </c>
      <c r="K558" s="13">
        <v>1.0</v>
      </c>
      <c r="L558" s="8" t="b">
        <v>1</v>
      </c>
      <c r="M558" s="4" t="s">
        <v>2715</v>
      </c>
      <c r="N558" s="4"/>
      <c r="O558" s="4"/>
    </row>
    <row r="559">
      <c r="A559" s="4" t="s">
        <v>861</v>
      </c>
      <c r="B559" s="144">
        <v>44491.0</v>
      </c>
      <c r="C559" s="115">
        <v>0.2560648148148148</v>
      </c>
      <c r="D559" s="4"/>
      <c r="E559" s="4"/>
      <c r="F559" s="4"/>
      <c r="G559" s="4" t="s">
        <v>2013</v>
      </c>
      <c r="H559" s="4" t="s">
        <v>622</v>
      </c>
      <c r="I559" s="144">
        <v>44491.0</v>
      </c>
      <c r="J559" s="115">
        <v>0.47908564814814814</v>
      </c>
      <c r="K559" s="13">
        <v>1.0</v>
      </c>
      <c r="L559" s="8" t="b">
        <v>1</v>
      </c>
      <c r="M559" s="4" t="s">
        <v>2715</v>
      </c>
      <c r="N559" s="4"/>
      <c r="O559" s="4"/>
    </row>
    <row r="560">
      <c r="A560" s="4" t="s">
        <v>859</v>
      </c>
      <c r="B560" s="144">
        <v>44490.0</v>
      </c>
      <c r="C560" s="115">
        <v>0.5891435185185185</v>
      </c>
      <c r="D560" s="4"/>
      <c r="E560" s="4"/>
      <c r="F560" s="4"/>
      <c r="G560" s="4" t="s">
        <v>2009</v>
      </c>
      <c r="H560" s="4" t="s">
        <v>271</v>
      </c>
      <c r="I560" s="144">
        <v>44868.0</v>
      </c>
      <c r="J560" s="115">
        <v>0.5355208333333333</v>
      </c>
      <c r="K560" s="13">
        <v>1.0</v>
      </c>
      <c r="L560" s="4"/>
      <c r="M560" s="4"/>
      <c r="N560" s="4"/>
      <c r="O560" s="4"/>
    </row>
    <row r="561">
      <c r="A561" s="4" t="s">
        <v>856</v>
      </c>
      <c r="B561" s="144">
        <v>44490.0</v>
      </c>
      <c r="C561" s="115">
        <v>0.4935185185185185</v>
      </c>
      <c r="D561" s="4"/>
      <c r="E561" s="4"/>
      <c r="F561" s="4"/>
      <c r="G561" s="4" t="s">
        <v>2013</v>
      </c>
      <c r="H561" s="4" t="s">
        <v>622</v>
      </c>
      <c r="I561" s="144">
        <v>44491.0</v>
      </c>
      <c r="J561" s="115">
        <v>0.47908564814814814</v>
      </c>
      <c r="K561" s="13">
        <v>0.0</v>
      </c>
      <c r="L561" s="8" t="b">
        <v>1</v>
      </c>
      <c r="M561" s="4" t="s">
        <v>2715</v>
      </c>
      <c r="N561" s="4"/>
      <c r="O561" s="151"/>
    </row>
    <row r="562">
      <c r="A562" s="4" t="s">
        <v>853</v>
      </c>
      <c r="B562" s="144">
        <v>44490.0</v>
      </c>
      <c r="C562" s="115">
        <v>0.493287037037037</v>
      </c>
      <c r="D562" s="4"/>
      <c r="E562" s="4"/>
      <c r="F562" s="4"/>
      <c r="G562" s="4" t="s">
        <v>2013</v>
      </c>
      <c r="H562" s="4" t="s">
        <v>622</v>
      </c>
      <c r="I562" s="144">
        <v>44491.0</v>
      </c>
      <c r="J562" s="115">
        <v>0.47908564814814814</v>
      </c>
      <c r="K562" s="13">
        <v>0.0</v>
      </c>
      <c r="L562" s="8" t="b">
        <v>1</v>
      </c>
      <c r="M562" s="4" t="s">
        <v>2715</v>
      </c>
      <c r="N562" s="4"/>
      <c r="O562" s="4"/>
    </row>
    <row r="563">
      <c r="A563" s="4" t="s">
        <v>851</v>
      </c>
      <c r="B563" s="144">
        <v>44490.0</v>
      </c>
      <c r="C563" s="115">
        <v>0.49234953703703704</v>
      </c>
      <c r="D563" s="4"/>
      <c r="E563" s="4"/>
      <c r="F563" s="4"/>
      <c r="G563" s="4" t="s">
        <v>2013</v>
      </c>
      <c r="H563" s="4" t="s">
        <v>622</v>
      </c>
      <c r="I563" s="144">
        <v>44491.0</v>
      </c>
      <c r="J563" s="115">
        <v>0.47908564814814814</v>
      </c>
      <c r="K563" s="13">
        <v>1.0</v>
      </c>
      <c r="L563" s="8" t="b">
        <v>1</v>
      </c>
      <c r="M563" s="4" t="s">
        <v>2715</v>
      </c>
      <c r="N563" s="4"/>
      <c r="O563" s="4"/>
    </row>
    <row r="564">
      <c r="A564" s="4" t="s">
        <v>849</v>
      </c>
      <c r="B564" s="144">
        <v>44490.0</v>
      </c>
      <c r="C564" s="115">
        <v>0.3368055555555556</v>
      </c>
      <c r="D564" s="4"/>
      <c r="E564" s="4"/>
      <c r="F564" s="4"/>
      <c r="G564" s="4" t="s">
        <v>2013</v>
      </c>
      <c r="H564" s="4" t="s">
        <v>622</v>
      </c>
      <c r="I564" s="144">
        <v>44491.0</v>
      </c>
      <c r="J564" s="115">
        <v>0.47908564814814814</v>
      </c>
      <c r="K564" s="13">
        <v>1.0</v>
      </c>
      <c r="L564" s="8" t="b">
        <v>1</v>
      </c>
      <c r="M564" s="4" t="s">
        <v>2715</v>
      </c>
      <c r="N564" s="4"/>
      <c r="O564" s="4"/>
    </row>
    <row r="565">
      <c r="A565" s="4" t="s">
        <v>847</v>
      </c>
      <c r="B565" s="144">
        <v>44490.0</v>
      </c>
      <c r="C565" s="115">
        <v>0.21784722222222222</v>
      </c>
      <c r="D565" s="4"/>
      <c r="E565" s="4"/>
      <c r="F565" s="4"/>
      <c r="G565" s="4" t="s">
        <v>2013</v>
      </c>
      <c r="H565" s="4" t="s">
        <v>622</v>
      </c>
      <c r="I565" s="144">
        <v>44490.0</v>
      </c>
      <c r="J565" s="115">
        <v>0.3804513888888889</v>
      </c>
      <c r="K565" s="13">
        <v>1.0</v>
      </c>
      <c r="L565" s="8" t="b">
        <v>1</v>
      </c>
      <c r="M565" s="4" t="s">
        <v>2716</v>
      </c>
      <c r="N565" s="4"/>
      <c r="O565" s="4"/>
    </row>
    <row r="566">
      <c r="A566" s="4" t="s">
        <v>845</v>
      </c>
      <c r="B566" s="144">
        <v>44490.0</v>
      </c>
      <c r="C566" s="115">
        <v>0.21657407407407409</v>
      </c>
      <c r="D566" s="4"/>
      <c r="E566" s="4"/>
      <c r="F566" s="4"/>
      <c r="G566" s="4" t="s">
        <v>2013</v>
      </c>
      <c r="H566" s="4" t="s">
        <v>622</v>
      </c>
      <c r="I566" s="144">
        <v>44490.0</v>
      </c>
      <c r="J566" s="115">
        <v>0.3804513888888889</v>
      </c>
      <c r="K566" s="13">
        <v>1.0</v>
      </c>
      <c r="L566" s="8" t="b">
        <v>1</v>
      </c>
      <c r="M566" s="4" t="s">
        <v>2716</v>
      </c>
      <c r="N566" s="4"/>
      <c r="O566" s="4"/>
    </row>
    <row r="567">
      <c r="A567" s="4" t="s">
        <v>843</v>
      </c>
      <c r="B567" s="144">
        <v>44490.0</v>
      </c>
      <c r="C567" s="115">
        <v>0.21430555555555555</v>
      </c>
      <c r="D567" s="4"/>
      <c r="E567" s="4"/>
      <c r="F567" s="4"/>
      <c r="G567" s="4" t="s">
        <v>2013</v>
      </c>
      <c r="H567" s="4" t="s">
        <v>622</v>
      </c>
      <c r="I567" s="144">
        <v>44490.0</v>
      </c>
      <c r="J567" s="115">
        <v>0.3804513888888889</v>
      </c>
      <c r="K567" s="13">
        <v>1.0</v>
      </c>
      <c r="L567" s="8" t="b">
        <v>1</v>
      </c>
      <c r="M567" s="4" t="s">
        <v>2716</v>
      </c>
      <c r="N567" s="4"/>
      <c r="O567" s="4"/>
    </row>
    <row r="568">
      <c r="A568" s="4" t="s">
        <v>841</v>
      </c>
      <c r="B568" s="144">
        <v>44490.0</v>
      </c>
      <c r="C568" s="115">
        <v>0.21386574074074075</v>
      </c>
      <c r="D568" s="4"/>
      <c r="E568" s="4"/>
      <c r="F568" s="4"/>
      <c r="G568" s="4" t="s">
        <v>2013</v>
      </c>
      <c r="H568" s="4" t="s">
        <v>622</v>
      </c>
      <c r="I568" s="144">
        <v>44490.0</v>
      </c>
      <c r="J568" s="115">
        <v>0.3804513888888889</v>
      </c>
      <c r="K568" s="13">
        <v>1.0</v>
      </c>
      <c r="L568" s="8" t="b">
        <v>1</v>
      </c>
      <c r="M568" s="4" t="s">
        <v>2716</v>
      </c>
      <c r="N568" s="4"/>
      <c r="O568" s="4"/>
    </row>
    <row r="569">
      <c r="A569" s="4" t="s">
        <v>839</v>
      </c>
      <c r="B569" s="144">
        <v>44490.0</v>
      </c>
      <c r="C569" s="115">
        <v>0.21238425925925927</v>
      </c>
      <c r="D569" s="4"/>
      <c r="E569" s="4"/>
      <c r="F569" s="4"/>
      <c r="G569" s="4" t="s">
        <v>2013</v>
      </c>
      <c r="H569" s="4" t="s">
        <v>622</v>
      </c>
      <c r="I569" s="144">
        <v>44490.0</v>
      </c>
      <c r="J569" s="115">
        <v>0.3804513888888889</v>
      </c>
      <c r="K569" s="13">
        <v>1.0</v>
      </c>
      <c r="L569" s="8" t="b">
        <v>1</v>
      </c>
      <c r="M569" s="4" t="s">
        <v>2716</v>
      </c>
      <c r="N569" s="4"/>
      <c r="O569" s="4"/>
    </row>
    <row r="570">
      <c r="A570" s="4" t="s">
        <v>2534</v>
      </c>
      <c r="B570" s="144">
        <v>44490.0</v>
      </c>
      <c r="C570" s="115">
        <v>0.21085648148148148</v>
      </c>
      <c r="D570" s="4"/>
      <c r="E570" s="4"/>
      <c r="F570" s="4"/>
      <c r="G570" s="4" t="s">
        <v>2009</v>
      </c>
      <c r="H570" s="4" t="s">
        <v>271</v>
      </c>
      <c r="I570" s="144">
        <v>44868.0</v>
      </c>
      <c r="J570" s="115">
        <v>0.5355208333333333</v>
      </c>
      <c r="K570" s="13">
        <v>1.0</v>
      </c>
      <c r="L570" s="4"/>
      <c r="M570" s="4"/>
      <c r="N570" s="4"/>
      <c r="O570" s="4"/>
    </row>
    <row r="571">
      <c r="A571" s="4" t="s">
        <v>2717</v>
      </c>
      <c r="B571" s="144">
        <v>44490.0</v>
      </c>
      <c r="C571" s="115">
        <v>0.21063657407407407</v>
      </c>
      <c r="D571" s="4"/>
      <c r="E571" s="4"/>
      <c r="F571" s="4"/>
      <c r="G571" s="4" t="s">
        <v>2009</v>
      </c>
      <c r="H571" s="4" t="s">
        <v>271</v>
      </c>
      <c r="I571" s="144">
        <v>44868.0</v>
      </c>
      <c r="J571" s="115">
        <v>0.5355208333333333</v>
      </c>
      <c r="K571" s="13">
        <v>0.0</v>
      </c>
      <c r="L571" s="4"/>
      <c r="M571" s="4"/>
      <c r="N571" s="4"/>
      <c r="O571" s="4"/>
    </row>
    <row r="572">
      <c r="A572" s="4" t="s">
        <v>832</v>
      </c>
      <c r="B572" s="144">
        <v>44489.0</v>
      </c>
      <c r="C572" s="115">
        <v>0.2517013888888889</v>
      </c>
      <c r="D572" s="4"/>
      <c r="E572" s="4"/>
      <c r="F572" s="4"/>
      <c r="G572" s="4" t="s">
        <v>2013</v>
      </c>
      <c r="H572" s="4" t="s">
        <v>622</v>
      </c>
      <c r="I572" s="144">
        <v>44489.0</v>
      </c>
      <c r="J572" s="115">
        <v>0.4132175925925926</v>
      </c>
      <c r="K572" s="13">
        <v>0.0</v>
      </c>
      <c r="L572" s="8" t="b">
        <v>1</v>
      </c>
      <c r="M572" s="4" t="s">
        <v>2718</v>
      </c>
      <c r="N572" s="4"/>
      <c r="O572" s="4"/>
    </row>
    <row r="573">
      <c r="A573" s="4" t="s">
        <v>830</v>
      </c>
      <c r="B573" s="144">
        <v>44489.0</v>
      </c>
      <c r="C573" s="115">
        <v>0.24920138888888888</v>
      </c>
      <c r="D573" s="4"/>
      <c r="E573" s="4"/>
      <c r="F573" s="4"/>
      <c r="G573" s="4" t="s">
        <v>2013</v>
      </c>
      <c r="H573" s="4" t="s">
        <v>622</v>
      </c>
      <c r="I573" s="144">
        <v>44489.0</v>
      </c>
      <c r="J573" s="115">
        <v>0.4132175925925926</v>
      </c>
      <c r="K573" s="13">
        <v>0.0</v>
      </c>
      <c r="L573" s="8" t="b">
        <v>1</v>
      </c>
      <c r="M573" s="4" t="s">
        <v>2718</v>
      </c>
      <c r="N573" s="4"/>
      <c r="O573" s="4"/>
    </row>
    <row r="574">
      <c r="A574" s="4" t="s">
        <v>828</v>
      </c>
      <c r="B574" s="144">
        <v>44489.0</v>
      </c>
      <c r="C574" s="115">
        <v>0.24443287037037037</v>
      </c>
      <c r="D574" s="4"/>
      <c r="E574" s="4"/>
      <c r="F574" s="4"/>
      <c r="G574" s="4" t="s">
        <v>2013</v>
      </c>
      <c r="H574" s="4" t="s">
        <v>622</v>
      </c>
      <c r="I574" s="144">
        <v>44489.0</v>
      </c>
      <c r="J574" s="115">
        <v>0.4132175925925926</v>
      </c>
      <c r="K574" s="13">
        <v>1.0</v>
      </c>
      <c r="L574" s="8" t="b">
        <v>1</v>
      </c>
      <c r="M574" s="4" t="s">
        <v>2718</v>
      </c>
      <c r="N574" s="4"/>
      <c r="O574" s="4"/>
    </row>
    <row r="575">
      <c r="A575" s="4" t="s">
        <v>826</v>
      </c>
      <c r="B575" s="144">
        <v>44489.0</v>
      </c>
      <c r="C575" s="115">
        <v>0.23938657407407407</v>
      </c>
      <c r="D575" s="4"/>
      <c r="E575" s="4"/>
      <c r="F575" s="4"/>
      <c r="G575" s="4" t="s">
        <v>2013</v>
      </c>
      <c r="H575" s="4" t="s">
        <v>622</v>
      </c>
      <c r="I575" s="144">
        <v>44489.0</v>
      </c>
      <c r="J575" s="115">
        <v>0.4132175925925926</v>
      </c>
      <c r="K575" s="13">
        <v>1.0</v>
      </c>
      <c r="L575" s="8" t="b">
        <v>1</v>
      </c>
      <c r="M575" s="4" t="s">
        <v>2718</v>
      </c>
      <c r="N575" s="4"/>
      <c r="O575" s="4"/>
    </row>
    <row r="576">
      <c r="A576" s="4" t="s">
        <v>824</v>
      </c>
      <c r="B576" s="144">
        <v>44489.0</v>
      </c>
      <c r="C576" s="115">
        <v>0.2387037037037037</v>
      </c>
      <c r="D576" s="4"/>
      <c r="E576" s="4"/>
      <c r="F576" s="4"/>
      <c r="G576" s="4" t="s">
        <v>2013</v>
      </c>
      <c r="H576" s="4" t="s">
        <v>622</v>
      </c>
      <c r="I576" s="144">
        <v>44489.0</v>
      </c>
      <c r="J576" s="115">
        <v>0.4132175925925926</v>
      </c>
      <c r="K576" s="13">
        <v>1.0</v>
      </c>
      <c r="L576" s="8" t="b">
        <v>1</v>
      </c>
      <c r="M576" s="4" t="s">
        <v>2718</v>
      </c>
      <c r="N576" s="4"/>
      <c r="O576" s="4"/>
    </row>
    <row r="577">
      <c r="A577" s="4" t="s">
        <v>821</v>
      </c>
      <c r="B577" s="144">
        <v>44489.0</v>
      </c>
      <c r="C577" s="115">
        <v>0.23641203703703703</v>
      </c>
      <c r="D577" s="4"/>
      <c r="E577" s="4"/>
      <c r="F577" s="4"/>
      <c r="G577" s="4" t="s">
        <v>2013</v>
      </c>
      <c r="H577" s="4" t="s">
        <v>622</v>
      </c>
      <c r="I577" s="144">
        <v>44489.0</v>
      </c>
      <c r="J577" s="115">
        <v>0.4132175925925926</v>
      </c>
      <c r="K577" s="13">
        <v>0.0</v>
      </c>
      <c r="L577" s="8" t="b">
        <v>1</v>
      </c>
      <c r="M577" s="4" t="s">
        <v>2718</v>
      </c>
      <c r="N577" s="4"/>
      <c r="O577" s="151"/>
    </row>
    <row r="578">
      <c r="A578" s="4" t="s">
        <v>814</v>
      </c>
      <c r="B578" s="144">
        <v>44489.0</v>
      </c>
      <c r="C578" s="115">
        <v>0.2356712962962963</v>
      </c>
      <c r="D578" s="4"/>
      <c r="E578" s="4"/>
      <c r="F578" s="4"/>
      <c r="G578" s="4" t="s">
        <v>2013</v>
      </c>
      <c r="H578" s="4" t="s">
        <v>622</v>
      </c>
      <c r="I578" s="144">
        <v>44489.0</v>
      </c>
      <c r="J578" s="115">
        <v>0.4132175925925926</v>
      </c>
      <c r="K578" s="13">
        <v>0.0</v>
      </c>
      <c r="L578" s="8" t="b">
        <v>1</v>
      </c>
      <c r="M578" s="4" t="s">
        <v>2718</v>
      </c>
      <c r="N578" s="4"/>
      <c r="O578" s="4"/>
    </row>
    <row r="579">
      <c r="A579" s="4" t="s">
        <v>819</v>
      </c>
      <c r="B579" s="144">
        <v>44489.0</v>
      </c>
      <c r="C579" s="115">
        <v>0.2300347222222222</v>
      </c>
      <c r="D579" s="4"/>
      <c r="E579" s="4"/>
      <c r="F579" s="4"/>
      <c r="G579" s="4" t="s">
        <v>2013</v>
      </c>
      <c r="H579" s="4" t="s">
        <v>622</v>
      </c>
      <c r="I579" s="144">
        <v>44489.0</v>
      </c>
      <c r="J579" s="115">
        <v>0.4132175925925926</v>
      </c>
      <c r="K579" s="13">
        <v>1.0</v>
      </c>
      <c r="L579" s="8" t="b">
        <v>1</v>
      </c>
      <c r="M579" s="4" t="s">
        <v>2718</v>
      </c>
      <c r="N579" s="4"/>
      <c r="O579" s="4"/>
    </row>
    <row r="580">
      <c r="A580" s="4" t="s">
        <v>817</v>
      </c>
      <c r="B580" s="144">
        <v>44489.0</v>
      </c>
      <c r="C580" s="115">
        <v>0.22885416666666666</v>
      </c>
      <c r="D580" s="4"/>
      <c r="E580" s="4"/>
      <c r="F580" s="4"/>
      <c r="G580" s="4" t="s">
        <v>2013</v>
      </c>
      <c r="H580" s="4" t="s">
        <v>622</v>
      </c>
      <c r="I580" s="144">
        <v>44489.0</v>
      </c>
      <c r="J580" s="115">
        <v>0.4132175925925926</v>
      </c>
      <c r="K580" s="13">
        <v>1.0</v>
      </c>
      <c r="L580" s="8" t="b">
        <v>1</v>
      </c>
      <c r="M580" s="4" t="s">
        <v>2718</v>
      </c>
      <c r="N580" s="4"/>
      <c r="O580" s="4"/>
    </row>
    <row r="581">
      <c r="A581" s="4" t="s">
        <v>2541</v>
      </c>
      <c r="B581" s="144">
        <v>44489.0</v>
      </c>
      <c r="C581" s="115">
        <v>0.22114583333333335</v>
      </c>
      <c r="D581" s="4"/>
      <c r="E581" s="4"/>
      <c r="F581" s="4"/>
      <c r="G581" s="4" t="s">
        <v>2009</v>
      </c>
      <c r="H581" s="4" t="s">
        <v>271</v>
      </c>
      <c r="I581" s="144">
        <v>44868.0</v>
      </c>
      <c r="J581" s="115">
        <v>0.5355208333333333</v>
      </c>
      <c r="K581" s="13">
        <v>1.0</v>
      </c>
      <c r="L581" s="4"/>
      <c r="M581" s="4"/>
      <c r="N581" s="4"/>
      <c r="O581" s="4"/>
    </row>
    <row r="582">
      <c r="A582" s="4" t="s">
        <v>812</v>
      </c>
      <c r="B582" s="144">
        <v>44489.0</v>
      </c>
      <c r="C582" s="115">
        <v>0.2208101851851852</v>
      </c>
      <c r="D582" s="4"/>
      <c r="E582" s="4"/>
      <c r="F582" s="4"/>
      <c r="G582" s="4" t="s">
        <v>2013</v>
      </c>
      <c r="H582" s="4" t="s">
        <v>622</v>
      </c>
      <c r="I582" s="144">
        <v>44489.0</v>
      </c>
      <c r="J582" s="115">
        <v>0.4132175925925926</v>
      </c>
      <c r="K582" s="13">
        <v>1.0</v>
      </c>
      <c r="L582" s="8" t="b">
        <v>1</v>
      </c>
      <c r="M582" s="4" t="s">
        <v>2718</v>
      </c>
      <c r="N582" s="4"/>
      <c r="O582" s="4"/>
    </row>
    <row r="583">
      <c r="A583" s="4" t="s">
        <v>810</v>
      </c>
      <c r="B583" s="144">
        <v>44489.0</v>
      </c>
      <c r="C583" s="115">
        <v>0.2202662037037037</v>
      </c>
      <c r="D583" s="4"/>
      <c r="E583" s="4"/>
      <c r="F583" s="4"/>
      <c r="G583" s="4" t="s">
        <v>2013</v>
      </c>
      <c r="H583" s="4" t="s">
        <v>622</v>
      </c>
      <c r="I583" s="144">
        <v>44489.0</v>
      </c>
      <c r="J583" s="115">
        <v>0.4132175925925926</v>
      </c>
      <c r="K583" s="13">
        <v>1.0</v>
      </c>
      <c r="L583" s="8" t="b">
        <v>1</v>
      </c>
      <c r="M583" s="4" t="s">
        <v>2718</v>
      </c>
      <c r="N583" s="4"/>
      <c r="O583" s="4"/>
    </row>
    <row r="584">
      <c r="A584" s="4" t="s">
        <v>808</v>
      </c>
      <c r="B584" s="144">
        <v>44489.0</v>
      </c>
      <c r="C584" s="115">
        <v>0.1784837962962963</v>
      </c>
      <c r="D584" s="4"/>
      <c r="E584" s="4"/>
      <c r="F584" s="4"/>
      <c r="G584" s="4" t="s">
        <v>2013</v>
      </c>
      <c r="H584" s="4" t="s">
        <v>622</v>
      </c>
      <c r="I584" s="144">
        <v>44489.0</v>
      </c>
      <c r="J584" s="115">
        <v>0.4132175925925926</v>
      </c>
      <c r="K584" s="13">
        <v>1.0</v>
      </c>
      <c r="L584" s="8" t="b">
        <v>1</v>
      </c>
      <c r="M584" s="4" t="s">
        <v>2718</v>
      </c>
      <c r="N584" s="4"/>
      <c r="O584" s="4"/>
    </row>
    <row r="585">
      <c r="A585" s="4" t="s">
        <v>806</v>
      </c>
      <c r="B585" s="144">
        <v>44489.0</v>
      </c>
      <c r="C585" s="115">
        <v>0.17733796296296298</v>
      </c>
      <c r="D585" s="4"/>
      <c r="E585" s="4"/>
      <c r="F585" s="4"/>
      <c r="G585" s="4" t="s">
        <v>2013</v>
      </c>
      <c r="H585" s="4" t="s">
        <v>622</v>
      </c>
      <c r="I585" s="144">
        <v>44489.0</v>
      </c>
      <c r="J585" s="115">
        <v>0.4132175925925926</v>
      </c>
      <c r="K585" s="13">
        <v>1.0</v>
      </c>
      <c r="L585" s="8" t="b">
        <v>1</v>
      </c>
      <c r="M585" s="4" t="s">
        <v>2718</v>
      </c>
      <c r="N585" s="4"/>
      <c r="O585" s="4"/>
    </row>
    <row r="586">
      <c r="A586" s="4" t="s">
        <v>804</v>
      </c>
      <c r="B586" s="144">
        <v>44489.0</v>
      </c>
      <c r="C586" s="115">
        <v>0.17399305555555555</v>
      </c>
      <c r="D586" s="4"/>
      <c r="E586" s="4"/>
      <c r="F586" s="4"/>
      <c r="G586" s="4" t="s">
        <v>2013</v>
      </c>
      <c r="H586" s="4" t="s">
        <v>622</v>
      </c>
      <c r="I586" s="144">
        <v>44489.0</v>
      </c>
      <c r="J586" s="115">
        <v>0.4132175925925926</v>
      </c>
      <c r="K586" s="13">
        <v>1.0</v>
      </c>
      <c r="L586" s="8" t="b">
        <v>1</v>
      </c>
      <c r="M586" s="4" t="s">
        <v>2718</v>
      </c>
      <c r="N586" s="4"/>
      <c r="O586" s="4"/>
    </row>
    <row r="587">
      <c r="A587" s="4" t="s">
        <v>802</v>
      </c>
      <c r="B587" s="144">
        <v>44489.0</v>
      </c>
      <c r="C587" s="115">
        <v>0.1726273148148148</v>
      </c>
      <c r="D587" s="4"/>
      <c r="E587" s="4"/>
      <c r="F587" s="4"/>
      <c r="G587" s="4" t="s">
        <v>2013</v>
      </c>
      <c r="H587" s="4" t="s">
        <v>622</v>
      </c>
      <c r="I587" s="144">
        <v>44489.0</v>
      </c>
      <c r="J587" s="115">
        <v>0.4132175925925926</v>
      </c>
      <c r="K587" s="13">
        <v>1.0</v>
      </c>
      <c r="L587" s="8" t="b">
        <v>1</v>
      </c>
      <c r="M587" s="4" t="s">
        <v>2718</v>
      </c>
      <c r="N587" s="4"/>
      <c r="O587" s="4"/>
    </row>
    <row r="588">
      <c r="A588" s="4" t="s">
        <v>800</v>
      </c>
      <c r="B588" s="144">
        <v>44489.0</v>
      </c>
      <c r="C588" s="115">
        <v>0.17224537037037038</v>
      </c>
      <c r="D588" s="4"/>
      <c r="E588" s="4"/>
      <c r="F588" s="4"/>
      <c r="G588" s="4" t="s">
        <v>2013</v>
      </c>
      <c r="H588" s="4" t="s">
        <v>622</v>
      </c>
      <c r="I588" s="144">
        <v>44489.0</v>
      </c>
      <c r="J588" s="115">
        <v>0.4132175925925926</v>
      </c>
      <c r="K588" s="13">
        <v>1.0</v>
      </c>
      <c r="L588" s="8" t="b">
        <v>1</v>
      </c>
      <c r="M588" s="4" t="s">
        <v>2718</v>
      </c>
      <c r="N588" s="4"/>
      <c r="O588" s="4"/>
    </row>
    <row r="589">
      <c r="A589" s="4" t="s">
        <v>798</v>
      </c>
      <c r="B589" s="144">
        <v>44489.0</v>
      </c>
      <c r="C589" s="115">
        <v>0.1699074074074074</v>
      </c>
      <c r="D589" s="4"/>
      <c r="E589" s="4"/>
      <c r="F589" s="4"/>
      <c r="G589" s="4" t="s">
        <v>2013</v>
      </c>
      <c r="H589" s="4" t="s">
        <v>622</v>
      </c>
      <c r="I589" s="144">
        <v>44489.0</v>
      </c>
      <c r="J589" s="115">
        <v>0.4132175925925926</v>
      </c>
      <c r="K589" s="13">
        <v>1.0</v>
      </c>
      <c r="L589" s="8" t="b">
        <v>1</v>
      </c>
      <c r="M589" s="4" t="s">
        <v>2718</v>
      </c>
      <c r="N589" s="4"/>
      <c r="O589" s="4"/>
    </row>
    <row r="590">
      <c r="A590" s="4" t="s">
        <v>795</v>
      </c>
      <c r="B590" s="144">
        <v>44489.0</v>
      </c>
      <c r="C590" s="115">
        <v>0.1696527777777778</v>
      </c>
      <c r="D590" s="4"/>
      <c r="E590" s="4"/>
      <c r="F590" s="4"/>
      <c r="G590" s="4" t="s">
        <v>2013</v>
      </c>
      <c r="H590" s="4" t="s">
        <v>622</v>
      </c>
      <c r="I590" s="144">
        <v>44489.0</v>
      </c>
      <c r="J590" s="115">
        <v>0.4132175925925926</v>
      </c>
      <c r="K590" s="13">
        <v>1.0</v>
      </c>
      <c r="L590" s="8" t="b">
        <v>1</v>
      </c>
      <c r="M590" s="4" t="s">
        <v>2718</v>
      </c>
      <c r="N590" s="4"/>
      <c r="O590" s="4"/>
    </row>
    <row r="591">
      <c r="A591" s="4" t="s">
        <v>793</v>
      </c>
      <c r="B591" s="144">
        <v>44488.0</v>
      </c>
      <c r="C591" s="115">
        <v>0.5106712962962963</v>
      </c>
      <c r="D591" s="4"/>
      <c r="E591" s="4"/>
      <c r="F591" s="4"/>
      <c r="G591" s="4" t="s">
        <v>2013</v>
      </c>
      <c r="H591" s="4" t="s">
        <v>622</v>
      </c>
      <c r="I591" s="144">
        <v>44490.0</v>
      </c>
      <c r="J591" s="115">
        <v>0.3804513888888889</v>
      </c>
      <c r="K591" s="13">
        <v>1.0</v>
      </c>
      <c r="L591" s="8" t="b">
        <v>1</v>
      </c>
      <c r="M591" s="4" t="s">
        <v>2716</v>
      </c>
      <c r="N591" s="4"/>
      <c r="O591" s="4"/>
    </row>
    <row r="592">
      <c r="A592" s="4" t="s">
        <v>791</v>
      </c>
      <c r="B592" s="144">
        <v>44488.0</v>
      </c>
      <c r="C592" s="115">
        <v>0.5078587962962963</v>
      </c>
      <c r="D592" s="4"/>
      <c r="E592" s="4"/>
      <c r="F592" s="4"/>
      <c r="G592" s="4" t="s">
        <v>2013</v>
      </c>
      <c r="H592" s="4" t="s">
        <v>622</v>
      </c>
      <c r="I592" s="144">
        <v>44490.0</v>
      </c>
      <c r="J592" s="115">
        <v>0.3804513888888889</v>
      </c>
      <c r="K592" s="13">
        <v>1.0</v>
      </c>
      <c r="L592" s="8" t="b">
        <v>1</v>
      </c>
      <c r="M592" s="4" t="s">
        <v>2716</v>
      </c>
      <c r="N592" s="4"/>
      <c r="O592" s="4"/>
    </row>
    <row r="593">
      <c r="A593" s="4" t="s">
        <v>789</v>
      </c>
      <c r="B593" s="144">
        <v>44488.0</v>
      </c>
      <c r="C593" s="115">
        <v>0.4501273148148148</v>
      </c>
      <c r="D593" s="4"/>
      <c r="E593" s="4"/>
      <c r="F593" s="4"/>
      <c r="G593" s="4" t="s">
        <v>2013</v>
      </c>
      <c r="H593" s="4" t="s">
        <v>622</v>
      </c>
      <c r="I593" s="144">
        <v>44490.0</v>
      </c>
      <c r="J593" s="115">
        <v>0.3804513888888889</v>
      </c>
      <c r="K593" s="13">
        <v>0.0</v>
      </c>
      <c r="L593" s="8" t="b">
        <v>1</v>
      </c>
      <c r="M593" s="4" t="s">
        <v>2716</v>
      </c>
      <c r="N593" s="4"/>
      <c r="O593" s="4"/>
    </row>
    <row r="594">
      <c r="A594" s="4" t="s">
        <v>786</v>
      </c>
      <c r="B594" s="144">
        <v>44488.0</v>
      </c>
      <c r="C594" s="115">
        <v>0.44873842592592594</v>
      </c>
      <c r="D594" s="4"/>
      <c r="E594" s="4"/>
      <c r="F594" s="4"/>
      <c r="G594" s="4" t="s">
        <v>2013</v>
      </c>
      <c r="H594" s="4" t="s">
        <v>622</v>
      </c>
      <c r="I594" s="144">
        <v>44490.0</v>
      </c>
      <c r="J594" s="115">
        <v>0.3804513888888889</v>
      </c>
      <c r="K594" s="13">
        <v>0.0</v>
      </c>
      <c r="L594" s="8" t="b">
        <v>1</v>
      </c>
      <c r="M594" s="4" t="s">
        <v>2716</v>
      </c>
      <c r="N594" s="4"/>
      <c r="O594" s="151"/>
    </row>
    <row r="595">
      <c r="A595" s="4" t="s">
        <v>783</v>
      </c>
      <c r="B595" s="144">
        <v>44488.0</v>
      </c>
      <c r="C595" s="115">
        <v>0.44849537037037035</v>
      </c>
      <c r="D595" s="4"/>
      <c r="E595" s="4"/>
      <c r="F595" s="4"/>
      <c r="G595" s="4" t="s">
        <v>2013</v>
      </c>
      <c r="H595" s="4" t="s">
        <v>622</v>
      </c>
      <c r="I595" s="144">
        <v>44490.0</v>
      </c>
      <c r="J595" s="115">
        <v>0.3804513888888889</v>
      </c>
      <c r="K595" s="13">
        <v>0.0</v>
      </c>
      <c r="L595" s="8" t="b">
        <v>1</v>
      </c>
      <c r="M595" s="4" t="s">
        <v>2716</v>
      </c>
      <c r="N595" s="4"/>
      <c r="O595" s="151"/>
    </row>
    <row r="596">
      <c r="A596" s="4" t="s">
        <v>781</v>
      </c>
      <c r="B596" s="144">
        <v>44488.0</v>
      </c>
      <c r="C596" s="115">
        <v>0.4462962962962963</v>
      </c>
      <c r="D596" s="4"/>
      <c r="E596" s="4"/>
      <c r="F596" s="4"/>
      <c r="G596" s="4" t="s">
        <v>2013</v>
      </c>
      <c r="H596" s="4" t="s">
        <v>622</v>
      </c>
      <c r="I596" s="144">
        <v>44490.0</v>
      </c>
      <c r="J596" s="115">
        <v>0.3804513888888889</v>
      </c>
      <c r="K596" s="13">
        <v>0.0</v>
      </c>
      <c r="L596" s="8" t="b">
        <v>1</v>
      </c>
      <c r="M596" s="4" t="s">
        <v>2716</v>
      </c>
      <c r="N596" s="4"/>
      <c r="O596" s="4"/>
    </row>
    <row r="597">
      <c r="A597" s="4" t="s">
        <v>779</v>
      </c>
      <c r="B597" s="144">
        <v>44488.0</v>
      </c>
      <c r="C597" s="115">
        <v>0.4038773148148148</v>
      </c>
      <c r="D597" s="4"/>
      <c r="E597" s="4"/>
      <c r="F597" s="4"/>
      <c r="G597" s="4" t="s">
        <v>2013</v>
      </c>
      <c r="H597" s="4" t="s">
        <v>622</v>
      </c>
      <c r="I597" s="144">
        <v>44489.0</v>
      </c>
      <c r="J597" s="115">
        <v>0.4132175925925926</v>
      </c>
      <c r="K597" s="13">
        <v>0.0</v>
      </c>
      <c r="L597" s="8" t="b">
        <v>1</v>
      </c>
      <c r="M597" s="4" t="s">
        <v>2719</v>
      </c>
      <c r="N597" s="4"/>
      <c r="O597" s="4"/>
    </row>
    <row r="598">
      <c r="A598" s="4" t="s">
        <v>777</v>
      </c>
      <c r="B598" s="144">
        <v>44488.0</v>
      </c>
      <c r="C598" s="115">
        <v>0.38090277777777776</v>
      </c>
      <c r="D598" s="4"/>
      <c r="E598" s="4"/>
      <c r="F598" s="4"/>
      <c r="G598" s="4" t="s">
        <v>2013</v>
      </c>
      <c r="H598" s="4" t="s">
        <v>622</v>
      </c>
      <c r="I598" s="144">
        <v>44489.0</v>
      </c>
      <c r="J598" s="115">
        <v>0.4132175925925926</v>
      </c>
      <c r="K598" s="13">
        <v>1.0</v>
      </c>
      <c r="L598" s="8" t="b">
        <v>1</v>
      </c>
      <c r="M598" s="4" t="s">
        <v>2719</v>
      </c>
      <c r="N598" s="4"/>
      <c r="O598" s="4"/>
    </row>
    <row r="599">
      <c r="A599" s="4" t="s">
        <v>775</v>
      </c>
      <c r="B599" s="144">
        <v>44488.0</v>
      </c>
      <c r="C599" s="115">
        <v>0.3474189814814815</v>
      </c>
      <c r="D599" s="4"/>
      <c r="E599" s="4"/>
      <c r="F599" s="4"/>
      <c r="G599" s="4" t="s">
        <v>2013</v>
      </c>
      <c r="H599" s="4" t="s">
        <v>622</v>
      </c>
      <c r="I599" s="144">
        <v>44489.0</v>
      </c>
      <c r="J599" s="115">
        <v>0.4132175925925926</v>
      </c>
      <c r="K599" s="13">
        <v>0.0</v>
      </c>
      <c r="L599" s="8" t="b">
        <v>1</v>
      </c>
      <c r="M599" s="4" t="s">
        <v>2719</v>
      </c>
      <c r="N599" s="4"/>
      <c r="O599" s="151"/>
    </row>
    <row r="600">
      <c r="A600" s="4" t="s">
        <v>773</v>
      </c>
      <c r="B600" s="144">
        <v>44488.0</v>
      </c>
      <c r="C600" s="115">
        <v>0.3461111111111111</v>
      </c>
      <c r="D600" s="4"/>
      <c r="E600" s="4"/>
      <c r="F600" s="4"/>
      <c r="G600" s="4" t="s">
        <v>2013</v>
      </c>
      <c r="H600" s="4" t="s">
        <v>622</v>
      </c>
      <c r="I600" s="144">
        <v>44489.0</v>
      </c>
      <c r="J600" s="115">
        <v>0.4132175925925926</v>
      </c>
      <c r="K600" s="13">
        <v>0.0</v>
      </c>
      <c r="L600" s="8" t="b">
        <v>1</v>
      </c>
      <c r="M600" s="4" t="s">
        <v>2719</v>
      </c>
      <c r="N600" s="4"/>
      <c r="O600" s="4"/>
    </row>
    <row r="601">
      <c r="A601" s="4" t="s">
        <v>770</v>
      </c>
      <c r="B601" s="144">
        <v>44488.0</v>
      </c>
      <c r="C601" s="115">
        <v>0.34510416666666666</v>
      </c>
      <c r="D601" s="4"/>
      <c r="E601" s="4"/>
      <c r="F601" s="4"/>
      <c r="G601" s="4" t="s">
        <v>2013</v>
      </c>
      <c r="H601" s="4" t="s">
        <v>622</v>
      </c>
      <c r="I601" s="144">
        <v>44489.0</v>
      </c>
      <c r="J601" s="115">
        <v>0.4132175925925926</v>
      </c>
      <c r="K601" s="13">
        <v>0.0</v>
      </c>
      <c r="L601" s="8" t="b">
        <v>1</v>
      </c>
      <c r="M601" s="4" t="s">
        <v>2719</v>
      </c>
      <c r="N601" s="4"/>
      <c r="O601" s="4"/>
    </row>
    <row r="602">
      <c r="A602" s="4" t="s">
        <v>768</v>
      </c>
      <c r="B602" s="144">
        <v>44488.0</v>
      </c>
      <c r="C602" s="115">
        <v>0.34453703703703703</v>
      </c>
      <c r="D602" s="4"/>
      <c r="E602" s="4"/>
      <c r="F602" s="4"/>
      <c r="G602" s="4" t="s">
        <v>2013</v>
      </c>
      <c r="H602" s="4" t="s">
        <v>622</v>
      </c>
      <c r="I602" s="144">
        <v>44489.0</v>
      </c>
      <c r="J602" s="115">
        <v>0.4132175925925926</v>
      </c>
      <c r="K602" s="13">
        <v>0.0</v>
      </c>
      <c r="L602" s="8" t="b">
        <v>1</v>
      </c>
      <c r="M602" s="4" t="s">
        <v>2719</v>
      </c>
      <c r="N602" s="4"/>
      <c r="O602" s="4"/>
    </row>
    <row r="603">
      <c r="A603" s="4" t="s">
        <v>766</v>
      </c>
      <c r="B603" s="144">
        <v>44488.0</v>
      </c>
      <c r="C603" s="115">
        <v>0.3440625</v>
      </c>
      <c r="D603" s="4"/>
      <c r="E603" s="4"/>
      <c r="F603" s="4"/>
      <c r="G603" s="4" t="s">
        <v>2013</v>
      </c>
      <c r="H603" s="4" t="s">
        <v>622</v>
      </c>
      <c r="I603" s="144">
        <v>44489.0</v>
      </c>
      <c r="J603" s="115">
        <v>0.4132175925925926</v>
      </c>
      <c r="K603" s="13">
        <v>0.0</v>
      </c>
      <c r="L603" s="8" t="b">
        <v>1</v>
      </c>
      <c r="M603" s="4" t="s">
        <v>2719</v>
      </c>
      <c r="N603" s="4"/>
      <c r="O603" s="4"/>
    </row>
    <row r="604">
      <c r="A604" s="4" t="s">
        <v>764</v>
      </c>
      <c r="B604" s="144">
        <v>44488.0</v>
      </c>
      <c r="C604" s="115">
        <v>0.329537037037037</v>
      </c>
      <c r="D604" s="4"/>
      <c r="E604" s="4"/>
      <c r="F604" s="4"/>
      <c r="G604" s="4" t="s">
        <v>2013</v>
      </c>
      <c r="H604" s="4" t="s">
        <v>622</v>
      </c>
      <c r="I604" s="144">
        <v>44489.0</v>
      </c>
      <c r="J604" s="115">
        <v>0.4132175925925926</v>
      </c>
      <c r="K604" s="13">
        <v>0.0</v>
      </c>
      <c r="L604" s="8" t="b">
        <v>1</v>
      </c>
      <c r="M604" s="4" t="s">
        <v>2719</v>
      </c>
      <c r="N604" s="4"/>
      <c r="O604" s="151"/>
    </row>
    <row r="605">
      <c r="A605" s="4" t="s">
        <v>762</v>
      </c>
      <c r="B605" s="144">
        <v>44488.0</v>
      </c>
      <c r="C605" s="115">
        <v>0.32903935185185185</v>
      </c>
      <c r="D605" s="4"/>
      <c r="E605" s="4"/>
      <c r="F605" s="4"/>
      <c r="G605" s="4" t="s">
        <v>2013</v>
      </c>
      <c r="H605" s="4" t="s">
        <v>622</v>
      </c>
      <c r="I605" s="144">
        <v>44489.0</v>
      </c>
      <c r="J605" s="115">
        <v>0.4132175925925926</v>
      </c>
      <c r="K605" s="13">
        <v>0.0</v>
      </c>
      <c r="L605" s="8" t="b">
        <v>1</v>
      </c>
      <c r="M605" s="4" t="s">
        <v>2719</v>
      </c>
      <c r="N605" s="4"/>
      <c r="O605" s="4"/>
    </row>
    <row r="606">
      <c r="A606" s="4" t="s">
        <v>759</v>
      </c>
      <c r="B606" s="144">
        <v>44488.0</v>
      </c>
      <c r="C606" s="115">
        <v>0.3283449074074074</v>
      </c>
      <c r="D606" s="4"/>
      <c r="E606" s="4"/>
      <c r="F606" s="4"/>
      <c r="G606" s="4" t="s">
        <v>2013</v>
      </c>
      <c r="H606" s="4" t="s">
        <v>622</v>
      </c>
      <c r="I606" s="144">
        <v>44489.0</v>
      </c>
      <c r="J606" s="115">
        <v>0.4132175925925926</v>
      </c>
      <c r="K606" s="13">
        <v>0.0</v>
      </c>
      <c r="L606" s="8" t="b">
        <v>1</v>
      </c>
      <c r="M606" s="4" t="s">
        <v>2719</v>
      </c>
      <c r="N606" s="4"/>
      <c r="O606" s="4"/>
    </row>
    <row r="607">
      <c r="A607" s="4" t="s">
        <v>756</v>
      </c>
      <c r="B607" s="144">
        <v>44488.0</v>
      </c>
      <c r="C607" s="115">
        <v>0.32805555555555554</v>
      </c>
      <c r="D607" s="4"/>
      <c r="E607" s="4"/>
      <c r="F607" s="4"/>
      <c r="G607" s="4" t="s">
        <v>2013</v>
      </c>
      <c r="H607" s="4" t="s">
        <v>622</v>
      </c>
      <c r="I607" s="144">
        <v>44489.0</v>
      </c>
      <c r="J607" s="115">
        <v>0.4132175925925926</v>
      </c>
      <c r="K607" s="13">
        <v>0.0</v>
      </c>
      <c r="L607" s="8" t="b">
        <v>1</v>
      </c>
      <c r="M607" s="4" t="s">
        <v>2719</v>
      </c>
      <c r="N607" s="4"/>
      <c r="O607" s="4"/>
    </row>
    <row r="608">
      <c r="A608" s="4" t="s">
        <v>754</v>
      </c>
      <c r="B608" s="144">
        <v>44488.0</v>
      </c>
      <c r="C608" s="115">
        <v>0.32796296296296296</v>
      </c>
      <c r="D608" s="4"/>
      <c r="E608" s="4"/>
      <c r="F608" s="4"/>
      <c r="G608" s="4" t="s">
        <v>2013</v>
      </c>
      <c r="H608" s="4" t="s">
        <v>622</v>
      </c>
      <c r="I608" s="144">
        <v>44489.0</v>
      </c>
      <c r="J608" s="115">
        <v>0.4132175925925926</v>
      </c>
      <c r="K608" s="13">
        <v>1.0</v>
      </c>
      <c r="L608" s="8" t="b">
        <v>1</v>
      </c>
      <c r="M608" s="4" t="s">
        <v>2719</v>
      </c>
      <c r="N608" s="4"/>
      <c r="O608" s="4"/>
    </row>
    <row r="609">
      <c r="A609" s="4" t="s">
        <v>752</v>
      </c>
      <c r="B609" s="144">
        <v>44488.0</v>
      </c>
      <c r="C609" s="115">
        <v>0.29863425925925924</v>
      </c>
      <c r="D609" s="4"/>
      <c r="E609" s="4"/>
      <c r="F609" s="4"/>
      <c r="G609" s="4" t="s">
        <v>2013</v>
      </c>
      <c r="H609" s="4" t="s">
        <v>622</v>
      </c>
      <c r="I609" s="144">
        <v>44489.0</v>
      </c>
      <c r="J609" s="115">
        <v>0.4132175925925926</v>
      </c>
      <c r="K609" s="13">
        <v>1.0</v>
      </c>
      <c r="L609" s="8" t="b">
        <v>1</v>
      </c>
      <c r="M609" s="4" t="s">
        <v>2719</v>
      </c>
      <c r="N609" s="4"/>
      <c r="O609" s="4"/>
    </row>
    <row r="610">
      <c r="A610" s="4" t="s">
        <v>750</v>
      </c>
      <c r="B610" s="144">
        <v>44488.0</v>
      </c>
      <c r="C610" s="115">
        <v>0.29649305555555555</v>
      </c>
      <c r="D610" s="4"/>
      <c r="E610" s="4"/>
      <c r="F610" s="4"/>
      <c r="G610" s="4" t="s">
        <v>2013</v>
      </c>
      <c r="H610" s="4" t="s">
        <v>622</v>
      </c>
      <c r="I610" s="144">
        <v>44489.0</v>
      </c>
      <c r="J610" s="115">
        <v>0.4132175925925926</v>
      </c>
      <c r="K610" s="13">
        <v>1.0</v>
      </c>
      <c r="L610" s="8" t="b">
        <v>1</v>
      </c>
      <c r="M610" s="4" t="s">
        <v>2719</v>
      </c>
      <c r="N610" s="4"/>
      <c r="O610" s="4"/>
    </row>
    <row r="611">
      <c r="A611" s="4" t="s">
        <v>748</v>
      </c>
      <c r="B611" s="144">
        <v>44488.0</v>
      </c>
      <c r="C611" s="115">
        <v>0.2958912037037037</v>
      </c>
      <c r="D611" s="4"/>
      <c r="E611" s="4"/>
      <c r="F611" s="4"/>
      <c r="G611" s="4" t="s">
        <v>2013</v>
      </c>
      <c r="H611" s="4" t="s">
        <v>622</v>
      </c>
      <c r="I611" s="144">
        <v>44489.0</v>
      </c>
      <c r="J611" s="115">
        <v>0.4132175925925926</v>
      </c>
      <c r="K611" s="13">
        <v>1.0</v>
      </c>
      <c r="L611" s="8" t="b">
        <v>1</v>
      </c>
      <c r="M611" s="4" t="s">
        <v>2719</v>
      </c>
      <c r="N611" s="4"/>
      <c r="O611" s="4"/>
    </row>
    <row r="612">
      <c r="A612" s="4" t="s">
        <v>746</v>
      </c>
      <c r="B612" s="144">
        <v>44488.0</v>
      </c>
      <c r="C612" s="115">
        <v>0.2950231481481482</v>
      </c>
      <c r="D612" s="4"/>
      <c r="E612" s="4"/>
      <c r="F612" s="4"/>
      <c r="G612" s="4" t="s">
        <v>2013</v>
      </c>
      <c r="H612" s="4" t="s">
        <v>622</v>
      </c>
      <c r="I612" s="144">
        <v>44489.0</v>
      </c>
      <c r="J612" s="115">
        <v>0.4132175925925926</v>
      </c>
      <c r="K612" s="13">
        <v>1.0</v>
      </c>
      <c r="L612" s="8" t="b">
        <v>1</v>
      </c>
      <c r="M612" s="4" t="s">
        <v>2719</v>
      </c>
      <c r="N612" s="4"/>
      <c r="O612" s="4"/>
    </row>
    <row r="613">
      <c r="A613" s="4" t="s">
        <v>744</v>
      </c>
      <c r="B613" s="144">
        <v>44488.0</v>
      </c>
      <c r="C613" s="115">
        <v>0.2946990740740741</v>
      </c>
      <c r="D613" s="4"/>
      <c r="E613" s="4"/>
      <c r="F613" s="4"/>
      <c r="G613" s="4" t="s">
        <v>2013</v>
      </c>
      <c r="H613" s="4" t="s">
        <v>622</v>
      </c>
      <c r="I613" s="144">
        <v>44489.0</v>
      </c>
      <c r="J613" s="115">
        <v>0.4132175925925926</v>
      </c>
      <c r="K613" s="13">
        <v>1.0</v>
      </c>
      <c r="L613" s="8" t="b">
        <v>1</v>
      </c>
      <c r="M613" s="4" t="s">
        <v>2719</v>
      </c>
      <c r="N613" s="4"/>
      <c r="O613" s="4"/>
    </row>
    <row r="614">
      <c r="A614" s="4" t="s">
        <v>746</v>
      </c>
      <c r="B614" s="144">
        <v>44488.0</v>
      </c>
      <c r="C614" s="115">
        <v>0.29443287037037036</v>
      </c>
      <c r="D614" s="4"/>
      <c r="E614" s="4"/>
      <c r="F614" s="4"/>
      <c r="G614" s="4" t="s">
        <v>2013</v>
      </c>
      <c r="H614" s="4" t="s">
        <v>622</v>
      </c>
      <c r="I614" s="144">
        <v>44489.0</v>
      </c>
      <c r="J614" s="115">
        <v>0.4132175925925926</v>
      </c>
      <c r="K614" s="13">
        <v>1.0</v>
      </c>
      <c r="L614" s="8" t="b">
        <v>1</v>
      </c>
      <c r="M614" s="4" t="s">
        <v>2719</v>
      </c>
      <c r="N614" s="4"/>
      <c r="O614" s="4"/>
    </row>
    <row r="615">
      <c r="A615" s="4" t="s">
        <v>740</v>
      </c>
      <c r="B615" s="144">
        <v>44488.0</v>
      </c>
      <c r="C615" s="115">
        <v>0.29388888888888887</v>
      </c>
      <c r="D615" s="4"/>
      <c r="E615" s="4"/>
      <c r="F615" s="4"/>
      <c r="G615" s="4" t="s">
        <v>2013</v>
      </c>
      <c r="H615" s="4" t="s">
        <v>622</v>
      </c>
      <c r="I615" s="144">
        <v>44489.0</v>
      </c>
      <c r="J615" s="115">
        <v>0.4132175925925926</v>
      </c>
      <c r="K615" s="13">
        <v>1.0</v>
      </c>
      <c r="L615" s="8" t="b">
        <v>1</v>
      </c>
      <c r="M615" s="4" t="s">
        <v>2719</v>
      </c>
      <c r="N615" s="4"/>
      <c r="O615" s="4"/>
    </row>
    <row r="616">
      <c r="A616" s="4" t="s">
        <v>738</v>
      </c>
      <c r="B616" s="144">
        <v>44487.0</v>
      </c>
      <c r="C616" s="115">
        <v>0.6101620370370371</v>
      </c>
      <c r="D616" s="4"/>
      <c r="E616" s="4"/>
      <c r="F616" s="4"/>
      <c r="G616" s="4" t="s">
        <v>2013</v>
      </c>
      <c r="H616" s="4" t="s">
        <v>268</v>
      </c>
      <c r="I616" s="144">
        <v>44508.0</v>
      </c>
      <c r="J616" s="115">
        <v>0.4130902777777778</v>
      </c>
      <c r="K616" s="13">
        <v>1.0</v>
      </c>
      <c r="L616" s="8" t="b">
        <v>1</v>
      </c>
      <c r="M616" s="4"/>
      <c r="N616" s="4"/>
      <c r="O616" s="4"/>
    </row>
    <row r="617">
      <c r="A617" s="4" t="s">
        <v>736</v>
      </c>
      <c r="B617" s="144">
        <v>44487.0</v>
      </c>
      <c r="C617" s="115">
        <v>0.3274537037037037</v>
      </c>
      <c r="D617" s="4"/>
      <c r="E617" s="4"/>
      <c r="F617" s="4"/>
      <c r="G617" s="4" t="s">
        <v>2013</v>
      </c>
      <c r="H617" s="4" t="s">
        <v>622</v>
      </c>
      <c r="I617" s="144">
        <v>44487.0</v>
      </c>
      <c r="J617" s="115">
        <v>0.32863425925925926</v>
      </c>
      <c r="K617" s="13">
        <v>1.0</v>
      </c>
      <c r="L617" s="8" t="b">
        <v>1</v>
      </c>
      <c r="M617" s="4" t="s">
        <v>2720</v>
      </c>
      <c r="N617" s="4"/>
      <c r="O617" s="4"/>
    </row>
    <row r="618">
      <c r="A618" s="4" t="s">
        <v>2565</v>
      </c>
      <c r="B618" s="144">
        <v>44484.0</v>
      </c>
      <c r="C618" s="115">
        <v>0.2619328703703704</v>
      </c>
      <c r="D618" s="4"/>
      <c r="E618" s="4"/>
      <c r="F618" s="4"/>
      <c r="G618" s="4" t="s">
        <v>2009</v>
      </c>
      <c r="H618" s="4" t="s">
        <v>271</v>
      </c>
      <c r="I618" s="144">
        <v>44868.0</v>
      </c>
      <c r="J618" s="115">
        <v>0.5355208333333333</v>
      </c>
      <c r="K618" s="13">
        <v>1.0</v>
      </c>
      <c r="L618" s="4"/>
      <c r="M618" s="4"/>
      <c r="N618" s="4"/>
      <c r="O618" s="4"/>
    </row>
    <row r="619">
      <c r="A619" s="4" t="s">
        <v>2721</v>
      </c>
      <c r="B619" s="144">
        <v>44484.0</v>
      </c>
      <c r="C619" s="115">
        <v>0.2616435185185185</v>
      </c>
      <c r="D619" s="4"/>
      <c r="E619" s="4"/>
      <c r="F619" s="4"/>
      <c r="G619" s="4" t="s">
        <v>2009</v>
      </c>
      <c r="H619" s="4" t="s">
        <v>271</v>
      </c>
      <c r="I619" s="144">
        <v>44868.0</v>
      </c>
      <c r="J619" s="115">
        <v>0.5355208333333333</v>
      </c>
      <c r="K619" s="13">
        <v>0.0</v>
      </c>
      <c r="L619" s="4"/>
      <c r="M619" s="4"/>
      <c r="N619" s="4"/>
      <c r="O619" s="4"/>
    </row>
    <row r="620">
      <c r="A620" s="4" t="s">
        <v>730</v>
      </c>
      <c r="B620" s="144">
        <v>44484.0</v>
      </c>
      <c r="C620" s="115">
        <v>0.26131944444444444</v>
      </c>
      <c r="D620" s="4"/>
      <c r="E620" s="4"/>
      <c r="F620" s="4"/>
      <c r="G620" s="4" t="s">
        <v>2013</v>
      </c>
      <c r="H620" s="4" t="s">
        <v>622</v>
      </c>
      <c r="I620" s="144">
        <v>44484.0</v>
      </c>
      <c r="J620" s="115">
        <v>0.34760416666666666</v>
      </c>
      <c r="K620" s="13">
        <v>1.0</v>
      </c>
      <c r="L620" s="8" t="b">
        <v>1</v>
      </c>
      <c r="M620" s="4" t="s">
        <v>2722</v>
      </c>
      <c r="N620" s="4"/>
      <c r="O620" s="4"/>
    </row>
    <row r="621">
      <c r="A621" s="4" t="s">
        <v>728</v>
      </c>
      <c r="B621" s="144">
        <v>44484.0</v>
      </c>
      <c r="C621" s="115">
        <v>0.26130787037037034</v>
      </c>
      <c r="D621" s="4"/>
      <c r="E621" s="4"/>
      <c r="F621" s="4"/>
      <c r="G621" s="4" t="s">
        <v>2013</v>
      </c>
      <c r="H621" s="4" t="s">
        <v>622</v>
      </c>
      <c r="I621" s="144">
        <v>44484.0</v>
      </c>
      <c r="J621" s="115">
        <v>0.34760416666666666</v>
      </c>
      <c r="K621" s="13">
        <v>1.0</v>
      </c>
      <c r="L621" s="8" t="b">
        <v>1</v>
      </c>
      <c r="M621" s="4" t="s">
        <v>2722</v>
      </c>
      <c r="N621" s="4"/>
      <c r="O621" s="4"/>
    </row>
    <row r="622">
      <c r="A622" s="4" t="s">
        <v>726</v>
      </c>
      <c r="B622" s="144">
        <v>44484.0</v>
      </c>
      <c r="C622" s="115">
        <v>0.26109953703703703</v>
      </c>
      <c r="D622" s="4"/>
      <c r="E622" s="4"/>
      <c r="F622" s="4"/>
      <c r="G622" s="4" t="s">
        <v>2013</v>
      </c>
      <c r="H622" s="4" t="s">
        <v>622</v>
      </c>
      <c r="I622" s="144">
        <v>44484.0</v>
      </c>
      <c r="J622" s="115">
        <v>0.34760416666666666</v>
      </c>
      <c r="K622" s="13">
        <v>1.0</v>
      </c>
      <c r="L622" s="8" t="b">
        <v>1</v>
      </c>
      <c r="M622" s="4" t="s">
        <v>2722</v>
      </c>
      <c r="N622" s="4"/>
      <c r="O622" s="4"/>
    </row>
    <row r="623">
      <c r="A623" s="4" t="s">
        <v>724</v>
      </c>
      <c r="B623" s="144">
        <v>44484.0</v>
      </c>
      <c r="C623" s="115">
        <v>0.26013888888888886</v>
      </c>
      <c r="D623" s="4"/>
      <c r="E623" s="4"/>
      <c r="F623" s="4"/>
      <c r="G623" s="4" t="s">
        <v>2013</v>
      </c>
      <c r="H623" s="4" t="s">
        <v>622</v>
      </c>
      <c r="I623" s="144">
        <v>44484.0</v>
      </c>
      <c r="J623" s="115">
        <v>0.34760416666666666</v>
      </c>
      <c r="K623" s="13">
        <v>1.0</v>
      </c>
      <c r="L623" s="8" t="b">
        <v>1</v>
      </c>
      <c r="M623" s="4" t="s">
        <v>2722</v>
      </c>
      <c r="N623" s="4"/>
      <c r="O623" s="4"/>
    </row>
    <row r="624">
      <c r="A624" s="4" t="s">
        <v>722</v>
      </c>
      <c r="B624" s="144">
        <v>44483.0</v>
      </c>
      <c r="C624" s="115">
        <v>0.49364583333333334</v>
      </c>
      <c r="D624" s="4"/>
      <c r="E624" s="4"/>
      <c r="F624" s="4"/>
      <c r="G624" s="4" t="s">
        <v>2013</v>
      </c>
      <c r="H624" s="4" t="s">
        <v>622</v>
      </c>
      <c r="I624" s="144">
        <v>44484.0</v>
      </c>
      <c r="J624" s="115">
        <v>0.34760416666666666</v>
      </c>
      <c r="K624" s="13">
        <v>1.0</v>
      </c>
      <c r="L624" s="8" t="b">
        <v>1</v>
      </c>
      <c r="M624" s="4" t="s">
        <v>2722</v>
      </c>
      <c r="N624" s="4"/>
      <c r="O624" s="4"/>
    </row>
    <row r="625">
      <c r="A625" s="4" t="s">
        <v>720</v>
      </c>
      <c r="B625" s="144">
        <v>44483.0</v>
      </c>
      <c r="C625" s="115">
        <v>0.4932523148148148</v>
      </c>
      <c r="D625" s="4"/>
      <c r="E625" s="4"/>
      <c r="F625" s="4"/>
      <c r="G625" s="4" t="s">
        <v>2013</v>
      </c>
      <c r="H625" s="4" t="s">
        <v>622</v>
      </c>
      <c r="I625" s="144">
        <v>44484.0</v>
      </c>
      <c r="J625" s="115">
        <v>0.34760416666666666</v>
      </c>
      <c r="K625" s="13">
        <v>1.0</v>
      </c>
      <c r="L625" s="8" t="b">
        <v>1</v>
      </c>
      <c r="M625" s="4" t="s">
        <v>2722</v>
      </c>
      <c r="N625" s="4"/>
      <c r="O625" s="4"/>
    </row>
    <row r="626">
      <c r="A626" s="4" t="s">
        <v>718</v>
      </c>
      <c r="B626" s="144">
        <v>44483.0</v>
      </c>
      <c r="C626" s="115">
        <v>0.462337962962963</v>
      </c>
      <c r="D626" s="4"/>
      <c r="E626" s="4"/>
      <c r="F626" s="4"/>
      <c r="G626" s="4" t="s">
        <v>2013</v>
      </c>
      <c r="H626" s="4" t="s">
        <v>622</v>
      </c>
      <c r="I626" s="144">
        <v>44484.0</v>
      </c>
      <c r="J626" s="115">
        <v>0.34760416666666666</v>
      </c>
      <c r="K626" s="13">
        <v>1.0</v>
      </c>
      <c r="L626" s="8" t="b">
        <v>1</v>
      </c>
      <c r="M626" s="4" t="s">
        <v>2722</v>
      </c>
      <c r="N626" s="4"/>
      <c r="O626" s="4"/>
    </row>
    <row r="627">
      <c r="A627" s="4" t="s">
        <v>716</v>
      </c>
      <c r="B627" s="144">
        <v>44483.0</v>
      </c>
      <c r="C627" s="115">
        <v>0.4620601851851852</v>
      </c>
      <c r="D627" s="4"/>
      <c r="E627" s="4"/>
      <c r="F627" s="4"/>
      <c r="G627" s="4" t="s">
        <v>2013</v>
      </c>
      <c r="H627" s="4" t="s">
        <v>622</v>
      </c>
      <c r="I627" s="144">
        <v>44484.0</v>
      </c>
      <c r="J627" s="115">
        <v>0.34760416666666666</v>
      </c>
      <c r="K627" s="13">
        <v>1.0</v>
      </c>
      <c r="L627" s="8" t="b">
        <v>1</v>
      </c>
      <c r="M627" s="4" t="s">
        <v>2722</v>
      </c>
      <c r="N627" s="4"/>
      <c r="O627" s="4"/>
    </row>
    <row r="628">
      <c r="A628" s="4" t="s">
        <v>714</v>
      </c>
      <c r="B628" s="144">
        <v>44483.0</v>
      </c>
      <c r="C628" s="115">
        <v>0.45296296296296296</v>
      </c>
      <c r="D628" s="4"/>
      <c r="E628" s="4"/>
      <c r="F628" s="4"/>
      <c r="G628" s="4" t="s">
        <v>2013</v>
      </c>
      <c r="H628" s="4" t="s">
        <v>622</v>
      </c>
      <c r="I628" s="144">
        <v>44484.0</v>
      </c>
      <c r="J628" s="115">
        <v>0.34760416666666666</v>
      </c>
      <c r="K628" s="13">
        <v>1.0</v>
      </c>
      <c r="L628" s="8" t="b">
        <v>1</v>
      </c>
      <c r="M628" s="4" t="s">
        <v>2722</v>
      </c>
      <c r="N628" s="4"/>
      <c r="O628" s="4"/>
    </row>
    <row r="629">
      <c r="A629" s="4" t="s">
        <v>712</v>
      </c>
      <c r="B629" s="144">
        <v>44483.0</v>
      </c>
      <c r="C629" s="115">
        <v>0.44298611111111114</v>
      </c>
      <c r="D629" s="4"/>
      <c r="E629" s="4"/>
      <c r="F629" s="4"/>
      <c r="G629" s="4" t="s">
        <v>2013</v>
      </c>
      <c r="H629" s="4" t="s">
        <v>622</v>
      </c>
      <c r="I629" s="144">
        <v>44484.0</v>
      </c>
      <c r="J629" s="115">
        <v>0.34760416666666666</v>
      </c>
      <c r="K629" s="13">
        <v>1.0</v>
      </c>
      <c r="L629" s="8" t="b">
        <v>1</v>
      </c>
      <c r="M629" s="4" t="s">
        <v>2722</v>
      </c>
      <c r="N629" s="4"/>
      <c r="O629" s="4"/>
    </row>
    <row r="630">
      <c r="A630" s="4" t="s">
        <v>709</v>
      </c>
      <c r="B630" s="144">
        <v>44483.0</v>
      </c>
      <c r="C630" s="115">
        <v>0.3107986111111111</v>
      </c>
      <c r="D630" s="4"/>
      <c r="E630" s="4"/>
      <c r="F630" s="4"/>
      <c r="G630" s="4" t="s">
        <v>2009</v>
      </c>
      <c r="H630" s="4" t="s">
        <v>271</v>
      </c>
      <c r="I630" s="144">
        <v>44868.0</v>
      </c>
      <c r="J630" s="115">
        <v>0.5355208333333333</v>
      </c>
      <c r="K630" s="13">
        <v>0.0</v>
      </c>
      <c r="L630" s="4"/>
      <c r="M630" s="4"/>
      <c r="N630" s="4"/>
      <c r="O630" s="4"/>
    </row>
    <row r="631">
      <c r="A631" s="4" t="s">
        <v>706</v>
      </c>
      <c r="B631" s="144">
        <v>44482.0</v>
      </c>
      <c r="C631" s="115">
        <v>0.7903935185185185</v>
      </c>
      <c r="D631" s="4"/>
      <c r="E631" s="4"/>
      <c r="F631" s="4"/>
      <c r="G631" s="4" t="s">
        <v>2009</v>
      </c>
      <c r="H631" s="4" t="s">
        <v>271</v>
      </c>
      <c r="I631" s="144">
        <v>44868.0</v>
      </c>
      <c r="J631" s="115">
        <v>0.5355208333333333</v>
      </c>
      <c r="K631" s="13">
        <v>0.0</v>
      </c>
      <c r="L631" s="4"/>
      <c r="M631" s="4"/>
      <c r="N631" s="4"/>
      <c r="O631" s="4"/>
    </row>
    <row r="632">
      <c r="A632" s="4" t="s">
        <v>704</v>
      </c>
      <c r="B632" s="144">
        <v>44482.0</v>
      </c>
      <c r="C632" s="115">
        <v>0.4386689814814815</v>
      </c>
      <c r="D632" s="4"/>
      <c r="E632" s="4"/>
      <c r="F632" s="4"/>
      <c r="G632" s="4" t="s">
        <v>2013</v>
      </c>
      <c r="H632" s="4" t="s">
        <v>622</v>
      </c>
      <c r="I632" s="144">
        <v>44482.0</v>
      </c>
      <c r="J632" s="115">
        <v>0.5174884259259259</v>
      </c>
      <c r="K632" s="13">
        <v>1.0</v>
      </c>
      <c r="L632" s="8" t="b">
        <v>1</v>
      </c>
      <c r="M632" s="4" t="s">
        <v>2723</v>
      </c>
      <c r="N632" s="4"/>
      <c r="O632" s="4"/>
    </row>
    <row r="633">
      <c r="A633" s="4" t="s">
        <v>702</v>
      </c>
      <c r="B633" s="144">
        <v>44482.0</v>
      </c>
      <c r="C633" s="115">
        <v>0.4382523148148148</v>
      </c>
      <c r="D633" s="4"/>
      <c r="E633" s="4"/>
      <c r="F633" s="4"/>
      <c r="G633" s="4" t="s">
        <v>2013</v>
      </c>
      <c r="H633" s="4" t="s">
        <v>622</v>
      </c>
      <c r="I633" s="144">
        <v>44482.0</v>
      </c>
      <c r="J633" s="115">
        <v>0.5174884259259259</v>
      </c>
      <c r="K633" s="13">
        <v>1.0</v>
      </c>
      <c r="L633" s="8" t="b">
        <v>1</v>
      </c>
      <c r="M633" s="4" t="s">
        <v>2723</v>
      </c>
      <c r="N633" s="4"/>
      <c r="O633" s="4"/>
    </row>
    <row r="634">
      <c r="A634" s="4" t="s">
        <v>699</v>
      </c>
      <c r="B634" s="144">
        <v>44482.0</v>
      </c>
      <c r="C634" s="115">
        <v>0.43646990740740743</v>
      </c>
      <c r="D634" s="4"/>
      <c r="E634" s="4"/>
      <c r="F634" s="4"/>
      <c r="G634" s="4" t="s">
        <v>2013</v>
      </c>
      <c r="H634" s="4" t="s">
        <v>622</v>
      </c>
      <c r="I634" s="144">
        <v>44482.0</v>
      </c>
      <c r="J634" s="115">
        <v>0.5174884259259259</v>
      </c>
      <c r="K634" s="13">
        <v>0.0</v>
      </c>
      <c r="L634" s="8" t="b">
        <v>1</v>
      </c>
      <c r="M634" s="4" t="s">
        <v>2723</v>
      </c>
      <c r="N634" s="4"/>
      <c r="O634" s="4"/>
    </row>
    <row r="635">
      <c r="A635" s="4" t="s">
        <v>697</v>
      </c>
      <c r="B635" s="144">
        <v>44482.0</v>
      </c>
      <c r="C635" s="115">
        <v>0.4357523148148148</v>
      </c>
      <c r="D635" s="4"/>
      <c r="E635" s="4"/>
      <c r="F635" s="4"/>
      <c r="G635" s="4" t="s">
        <v>2013</v>
      </c>
      <c r="H635" s="4" t="s">
        <v>622</v>
      </c>
      <c r="I635" s="144">
        <v>44482.0</v>
      </c>
      <c r="J635" s="115">
        <v>0.5174884259259259</v>
      </c>
      <c r="K635" s="13">
        <v>0.0</v>
      </c>
      <c r="L635" s="8" t="b">
        <v>1</v>
      </c>
      <c r="M635" s="4" t="s">
        <v>2723</v>
      </c>
      <c r="N635" s="4"/>
      <c r="O635" s="4"/>
    </row>
    <row r="636">
      <c r="A636" s="4" t="s">
        <v>694</v>
      </c>
      <c r="B636" s="144">
        <v>44482.0</v>
      </c>
      <c r="C636" s="115">
        <v>0.4350115740740741</v>
      </c>
      <c r="D636" s="4"/>
      <c r="E636" s="4"/>
      <c r="F636" s="4"/>
      <c r="G636" s="4" t="s">
        <v>2013</v>
      </c>
      <c r="H636" s="4" t="s">
        <v>622</v>
      </c>
      <c r="I636" s="144">
        <v>44482.0</v>
      </c>
      <c r="J636" s="115">
        <v>0.5174884259259259</v>
      </c>
      <c r="K636" s="13">
        <v>1.0</v>
      </c>
      <c r="L636" s="8" t="b">
        <v>1</v>
      </c>
      <c r="M636" s="4" t="s">
        <v>2723</v>
      </c>
      <c r="N636" s="4"/>
      <c r="O636" s="4"/>
    </row>
    <row r="637">
      <c r="A637" s="4" t="s">
        <v>692</v>
      </c>
      <c r="B637" s="144">
        <v>44482.0</v>
      </c>
      <c r="C637" s="115">
        <v>0.43460648148148145</v>
      </c>
      <c r="D637" s="4"/>
      <c r="E637" s="4"/>
      <c r="F637" s="4"/>
      <c r="G637" s="4" t="s">
        <v>2013</v>
      </c>
      <c r="H637" s="4" t="s">
        <v>622</v>
      </c>
      <c r="I637" s="144">
        <v>44482.0</v>
      </c>
      <c r="J637" s="115">
        <v>0.5174884259259259</v>
      </c>
      <c r="K637" s="13">
        <v>0.0</v>
      </c>
      <c r="L637" s="8" t="b">
        <v>1</v>
      </c>
      <c r="M637" s="4" t="s">
        <v>2723</v>
      </c>
      <c r="N637" s="4"/>
      <c r="O637" s="4"/>
    </row>
    <row r="638">
      <c r="A638" s="4" t="s">
        <v>689</v>
      </c>
      <c r="B638" s="144">
        <v>44482.0</v>
      </c>
      <c r="C638" s="115">
        <v>0.43425925925925923</v>
      </c>
      <c r="D638" s="4"/>
      <c r="E638" s="4"/>
      <c r="F638" s="4"/>
      <c r="G638" s="4" t="s">
        <v>2013</v>
      </c>
      <c r="H638" s="4" t="s">
        <v>622</v>
      </c>
      <c r="I638" s="144">
        <v>44482.0</v>
      </c>
      <c r="J638" s="115">
        <v>0.5174884259259259</v>
      </c>
      <c r="K638" s="13">
        <v>0.0</v>
      </c>
      <c r="L638" s="8" t="b">
        <v>1</v>
      </c>
      <c r="M638" s="4" t="s">
        <v>2723</v>
      </c>
      <c r="N638" s="4"/>
      <c r="O638" s="4"/>
    </row>
    <row r="639">
      <c r="A639" s="4" t="s">
        <v>687</v>
      </c>
      <c r="B639" s="144">
        <v>44482.0</v>
      </c>
      <c r="C639" s="115">
        <v>0.4333680555555556</v>
      </c>
      <c r="D639" s="4"/>
      <c r="E639" s="4"/>
      <c r="F639" s="4"/>
      <c r="G639" s="4" t="s">
        <v>2013</v>
      </c>
      <c r="H639" s="4" t="s">
        <v>622</v>
      </c>
      <c r="I639" s="144">
        <v>44482.0</v>
      </c>
      <c r="J639" s="115">
        <v>0.5174884259259259</v>
      </c>
      <c r="K639" s="13">
        <v>1.0</v>
      </c>
      <c r="L639" s="8" t="b">
        <v>1</v>
      </c>
      <c r="M639" s="4" t="s">
        <v>2723</v>
      </c>
      <c r="N639" s="4"/>
      <c r="O639" s="4"/>
    </row>
    <row r="640">
      <c r="A640" s="4" t="s">
        <v>685</v>
      </c>
      <c r="B640" s="144">
        <v>44482.0</v>
      </c>
      <c r="C640" s="115">
        <v>0.4331365740740741</v>
      </c>
      <c r="D640" s="4"/>
      <c r="E640" s="4"/>
      <c r="F640" s="4"/>
      <c r="G640" s="4" t="s">
        <v>2013</v>
      </c>
      <c r="H640" s="4" t="s">
        <v>622</v>
      </c>
      <c r="I640" s="144">
        <v>44482.0</v>
      </c>
      <c r="J640" s="115">
        <v>0.5174884259259259</v>
      </c>
      <c r="K640" s="13">
        <v>0.0</v>
      </c>
      <c r="L640" s="8" t="b">
        <v>1</v>
      </c>
      <c r="M640" s="4" t="s">
        <v>2723</v>
      </c>
      <c r="N640" s="4"/>
      <c r="O640" s="151"/>
    </row>
    <row r="641">
      <c r="A641" s="4" t="s">
        <v>683</v>
      </c>
      <c r="B641" s="144">
        <v>44482.0</v>
      </c>
      <c r="C641" s="115">
        <v>0.4329513888888889</v>
      </c>
      <c r="D641" s="4"/>
      <c r="E641" s="4"/>
      <c r="F641" s="4"/>
      <c r="G641" s="4" t="s">
        <v>2013</v>
      </c>
      <c r="H641" s="4" t="s">
        <v>622</v>
      </c>
      <c r="I641" s="144">
        <v>44482.0</v>
      </c>
      <c r="J641" s="115">
        <v>0.5174884259259259</v>
      </c>
      <c r="K641" s="13">
        <v>0.0</v>
      </c>
      <c r="L641" s="8" t="b">
        <v>1</v>
      </c>
      <c r="M641" s="4" t="s">
        <v>2723</v>
      </c>
      <c r="N641" s="4"/>
      <c r="O641" s="4"/>
    </row>
    <row r="642">
      <c r="A642" s="4" t="s">
        <v>680</v>
      </c>
      <c r="B642" s="144">
        <v>44482.0</v>
      </c>
      <c r="C642" s="115">
        <v>0.43256944444444445</v>
      </c>
      <c r="D642" s="4"/>
      <c r="E642" s="4"/>
      <c r="F642" s="4"/>
      <c r="G642" s="4" t="s">
        <v>2013</v>
      </c>
      <c r="H642" s="4" t="s">
        <v>622</v>
      </c>
      <c r="I642" s="144">
        <v>44482.0</v>
      </c>
      <c r="J642" s="115">
        <v>0.5174884259259259</v>
      </c>
      <c r="K642" s="13">
        <v>0.0</v>
      </c>
      <c r="L642" s="8" t="b">
        <v>1</v>
      </c>
      <c r="M642" s="4" t="s">
        <v>2723</v>
      </c>
      <c r="N642" s="4"/>
      <c r="O642" s="151"/>
    </row>
    <row r="643">
      <c r="A643" s="4" t="s">
        <v>677</v>
      </c>
      <c r="B643" s="144">
        <v>44482.0</v>
      </c>
      <c r="C643" s="115">
        <v>0.43224537037037036</v>
      </c>
      <c r="D643" s="4"/>
      <c r="E643" s="4"/>
      <c r="F643" s="4"/>
      <c r="G643" s="4" t="s">
        <v>2013</v>
      </c>
      <c r="H643" s="4" t="s">
        <v>622</v>
      </c>
      <c r="I643" s="144">
        <v>44482.0</v>
      </c>
      <c r="J643" s="115">
        <v>0.5174884259259259</v>
      </c>
      <c r="K643" s="13">
        <v>0.0</v>
      </c>
      <c r="L643" s="8" t="b">
        <v>1</v>
      </c>
      <c r="M643" s="4" t="s">
        <v>2723</v>
      </c>
      <c r="N643" s="4"/>
      <c r="O643" s="4"/>
    </row>
    <row r="644">
      <c r="A644" s="4" t="s">
        <v>675</v>
      </c>
      <c r="B644" s="144">
        <v>44482.0</v>
      </c>
      <c r="C644" s="115">
        <v>0.43150462962962965</v>
      </c>
      <c r="D644" s="4"/>
      <c r="E644" s="4"/>
      <c r="F644" s="4"/>
      <c r="G644" s="4" t="s">
        <v>2013</v>
      </c>
      <c r="H644" s="4" t="s">
        <v>622</v>
      </c>
      <c r="I644" s="144">
        <v>44482.0</v>
      </c>
      <c r="J644" s="115">
        <v>0.5174884259259259</v>
      </c>
      <c r="K644" s="13">
        <v>0.0</v>
      </c>
      <c r="L644" s="8" t="b">
        <v>1</v>
      </c>
      <c r="M644" s="4" t="s">
        <v>2723</v>
      </c>
      <c r="N644" s="4"/>
      <c r="O644" s="151"/>
    </row>
    <row r="645">
      <c r="A645" s="4" t="s">
        <v>673</v>
      </c>
      <c r="B645" s="144">
        <v>44482.0</v>
      </c>
      <c r="C645" s="115">
        <v>0.43115740740740743</v>
      </c>
      <c r="D645" s="4"/>
      <c r="E645" s="4"/>
      <c r="F645" s="4"/>
      <c r="G645" s="4" t="s">
        <v>2013</v>
      </c>
      <c r="H645" s="4" t="s">
        <v>622</v>
      </c>
      <c r="I645" s="144">
        <v>44482.0</v>
      </c>
      <c r="J645" s="115">
        <v>0.5174884259259259</v>
      </c>
      <c r="K645" s="13">
        <v>1.0</v>
      </c>
      <c r="L645" s="8" t="b">
        <v>1</v>
      </c>
      <c r="M645" s="4" t="s">
        <v>2723</v>
      </c>
      <c r="N645" s="4"/>
      <c r="O645" s="4"/>
    </row>
    <row r="646">
      <c r="A646" s="4" t="s">
        <v>670</v>
      </c>
      <c r="B646" s="144">
        <v>44482.0</v>
      </c>
      <c r="C646" s="115">
        <v>0.4310648148148148</v>
      </c>
      <c r="D646" s="4"/>
      <c r="E646" s="4"/>
      <c r="F646" s="4"/>
      <c r="G646" s="4" t="s">
        <v>2013</v>
      </c>
      <c r="H646" s="4" t="s">
        <v>622</v>
      </c>
      <c r="I646" s="144">
        <v>44482.0</v>
      </c>
      <c r="J646" s="115">
        <v>0.5174884259259259</v>
      </c>
      <c r="K646" s="13">
        <v>0.0</v>
      </c>
      <c r="L646" s="8" t="b">
        <v>1</v>
      </c>
      <c r="M646" s="4" t="s">
        <v>2723</v>
      </c>
      <c r="N646" s="4"/>
      <c r="O646" s="4"/>
    </row>
    <row r="647">
      <c r="A647" s="4" t="s">
        <v>667</v>
      </c>
      <c r="B647" s="144">
        <v>44482.0</v>
      </c>
      <c r="C647" s="115">
        <v>0.40193287037037034</v>
      </c>
      <c r="D647" s="4"/>
      <c r="E647" s="4"/>
      <c r="F647" s="4"/>
      <c r="G647" s="4" t="s">
        <v>2013</v>
      </c>
      <c r="H647" s="4" t="s">
        <v>622</v>
      </c>
      <c r="I647" s="144">
        <v>44482.0</v>
      </c>
      <c r="J647" s="115">
        <v>0.5174884259259259</v>
      </c>
      <c r="K647" s="13">
        <v>0.0</v>
      </c>
      <c r="L647" s="8" t="b">
        <v>1</v>
      </c>
      <c r="M647" s="4" t="s">
        <v>2723</v>
      </c>
      <c r="N647" s="4"/>
      <c r="O647" s="4"/>
    </row>
    <row r="648">
      <c r="A648" s="4" t="s">
        <v>665</v>
      </c>
      <c r="B648" s="144">
        <v>44482.0</v>
      </c>
      <c r="C648" s="115">
        <v>0.3662037037037037</v>
      </c>
      <c r="D648" s="4"/>
      <c r="E648" s="4"/>
      <c r="F648" s="4"/>
      <c r="G648" s="4" t="s">
        <v>2013</v>
      </c>
      <c r="H648" s="4" t="s">
        <v>622</v>
      </c>
      <c r="I648" s="144">
        <v>44482.0</v>
      </c>
      <c r="J648" s="115">
        <v>0.5174884259259259</v>
      </c>
      <c r="K648" s="13">
        <v>1.0</v>
      </c>
      <c r="L648" s="8" t="b">
        <v>1</v>
      </c>
      <c r="M648" s="4" t="s">
        <v>2723</v>
      </c>
      <c r="N648" s="4"/>
      <c r="O648" s="4"/>
    </row>
    <row r="649">
      <c r="A649" s="4" t="s">
        <v>663</v>
      </c>
      <c r="B649" s="144">
        <v>44482.0</v>
      </c>
      <c r="C649" s="115">
        <v>0.35962962962962963</v>
      </c>
      <c r="D649" s="4"/>
      <c r="E649" s="4"/>
      <c r="F649" s="4"/>
      <c r="G649" s="4" t="s">
        <v>2013</v>
      </c>
      <c r="H649" s="4" t="s">
        <v>622</v>
      </c>
      <c r="I649" s="144">
        <v>44482.0</v>
      </c>
      <c r="J649" s="115">
        <v>0.5174884259259259</v>
      </c>
      <c r="K649" s="13">
        <v>1.0</v>
      </c>
      <c r="L649" s="8" t="b">
        <v>1</v>
      </c>
      <c r="M649" s="4" t="s">
        <v>2723</v>
      </c>
      <c r="N649" s="4"/>
      <c r="O649" s="4"/>
    </row>
    <row r="650">
      <c r="A650" s="4" t="s">
        <v>661</v>
      </c>
      <c r="B650" s="144">
        <v>44482.0</v>
      </c>
      <c r="C650" s="115">
        <v>0.35783564814814817</v>
      </c>
      <c r="D650" s="4"/>
      <c r="E650" s="4"/>
      <c r="F650" s="4"/>
      <c r="G650" s="4" t="s">
        <v>2013</v>
      </c>
      <c r="H650" s="4" t="s">
        <v>622</v>
      </c>
      <c r="I650" s="144">
        <v>44482.0</v>
      </c>
      <c r="J650" s="115">
        <v>0.5174884259259259</v>
      </c>
      <c r="K650" s="13">
        <v>1.0</v>
      </c>
      <c r="L650" s="8" t="b">
        <v>1</v>
      </c>
      <c r="M650" s="4" t="s">
        <v>2723</v>
      </c>
      <c r="N650" s="4"/>
      <c r="O650" s="4"/>
    </row>
    <row r="651">
      <c r="A651" s="4" t="s">
        <v>659</v>
      </c>
      <c r="B651" s="144">
        <v>44482.0</v>
      </c>
      <c r="C651" s="115">
        <v>0.3575115740740741</v>
      </c>
      <c r="D651" s="4"/>
      <c r="E651" s="4"/>
      <c r="F651" s="4"/>
      <c r="G651" s="4" t="s">
        <v>2013</v>
      </c>
      <c r="H651" s="4" t="s">
        <v>622</v>
      </c>
      <c r="I651" s="144">
        <v>44482.0</v>
      </c>
      <c r="J651" s="115">
        <v>0.5174884259259259</v>
      </c>
      <c r="K651" s="13">
        <v>1.0</v>
      </c>
      <c r="L651" s="8" t="b">
        <v>1</v>
      </c>
      <c r="M651" s="4" t="s">
        <v>2723</v>
      </c>
      <c r="N651" s="4"/>
      <c r="O651" s="4"/>
    </row>
    <row r="652">
      <c r="A652" s="4" t="s">
        <v>657</v>
      </c>
      <c r="B652" s="144">
        <v>44482.0</v>
      </c>
      <c r="C652" s="115">
        <v>0.3546990740740741</v>
      </c>
      <c r="D652" s="4"/>
      <c r="E652" s="4"/>
      <c r="F652" s="4"/>
      <c r="G652" s="4" t="s">
        <v>2013</v>
      </c>
      <c r="H652" s="4" t="s">
        <v>622</v>
      </c>
      <c r="I652" s="144">
        <v>44482.0</v>
      </c>
      <c r="J652" s="115">
        <v>0.5174884259259259</v>
      </c>
      <c r="K652" s="13">
        <v>1.0</v>
      </c>
      <c r="L652" s="8" t="b">
        <v>1</v>
      </c>
      <c r="M652" s="4" t="s">
        <v>2723</v>
      </c>
      <c r="N652" s="4"/>
      <c r="O652" s="4"/>
    </row>
    <row r="653">
      <c r="A653" s="4" t="s">
        <v>655</v>
      </c>
      <c r="B653" s="144">
        <v>44482.0</v>
      </c>
      <c r="C653" s="115">
        <v>0.35466435185185186</v>
      </c>
      <c r="D653" s="4"/>
      <c r="E653" s="4"/>
      <c r="F653" s="4"/>
      <c r="G653" s="4" t="s">
        <v>2013</v>
      </c>
      <c r="H653" s="4" t="s">
        <v>622</v>
      </c>
      <c r="I653" s="144">
        <v>44482.0</v>
      </c>
      <c r="J653" s="115">
        <v>0.5174884259259259</v>
      </c>
      <c r="K653" s="13">
        <v>1.0</v>
      </c>
      <c r="L653" s="8" t="b">
        <v>1</v>
      </c>
      <c r="M653" s="4" t="s">
        <v>2723</v>
      </c>
      <c r="N653" s="4"/>
      <c r="O653" s="4"/>
    </row>
    <row r="654">
      <c r="A654" s="4" t="s">
        <v>653</v>
      </c>
      <c r="B654" s="144">
        <v>44482.0</v>
      </c>
      <c r="C654" s="115">
        <v>0.3544097222222222</v>
      </c>
      <c r="D654" s="4"/>
      <c r="E654" s="4"/>
      <c r="F654" s="4"/>
      <c r="G654" s="4" t="s">
        <v>2013</v>
      </c>
      <c r="H654" s="4" t="s">
        <v>622</v>
      </c>
      <c r="I654" s="144">
        <v>44482.0</v>
      </c>
      <c r="J654" s="115">
        <v>0.5174884259259259</v>
      </c>
      <c r="K654" s="13">
        <v>1.0</v>
      </c>
      <c r="L654" s="8" t="b">
        <v>1</v>
      </c>
      <c r="M654" s="4" t="s">
        <v>2723</v>
      </c>
      <c r="N654" s="4"/>
      <c r="O654" s="4"/>
    </row>
    <row r="655">
      <c r="A655" s="4" t="s">
        <v>651</v>
      </c>
      <c r="B655" s="144">
        <v>44482.0</v>
      </c>
      <c r="C655" s="115">
        <v>0.3541666666666667</v>
      </c>
      <c r="D655" s="4"/>
      <c r="E655" s="4"/>
      <c r="F655" s="4"/>
      <c r="G655" s="4" t="s">
        <v>2013</v>
      </c>
      <c r="H655" s="4" t="s">
        <v>622</v>
      </c>
      <c r="I655" s="144">
        <v>44482.0</v>
      </c>
      <c r="J655" s="115">
        <v>0.5174884259259259</v>
      </c>
      <c r="K655" s="13">
        <v>1.0</v>
      </c>
      <c r="L655" s="8" t="b">
        <v>1</v>
      </c>
      <c r="M655" s="4" t="s">
        <v>2723</v>
      </c>
      <c r="N655" s="4"/>
      <c r="O655" s="4"/>
    </row>
    <row r="656">
      <c r="A656" s="4" t="s">
        <v>649</v>
      </c>
      <c r="B656" s="144">
        <v>44482.0</v>
      </c>
      <c r="C656" s="115">
        <v>0.353125</v>
      </c>
      <c r="D656" s="4"/>
      <c r="E656" s="4"/>
      <c r="F656" s="4"/>
      <c r="G656" s="4" t="s">
        <v>2013</v>
      </c>
      <c r="H656" s="4" t="s">
        <v>622</v>
      </c>
      <c r="I656" s="144">
        <v>44482.0</v>
      </c>
      <c r="J656" s="115">
        <v>0.5174884259259259</v>
      </c>
      <c r="K656" s="13">
        <v>1.0</v>
      </c>
      <c r="L656" s="8" t="b">
        <v>1</v>
      </c>
      <c r="M656" s="4" t="s">
        <v>2723</v>
      </c>
      <c r="N656" s="4"/>
      <c r="O656" s="4"/>
    </row>
    <row r="657">
      <c r="A657" s="4" t="s">
        <v>647</v>
      </c>
      <c r="B657" s="144">
        <v>44482.0</v>
      </c>
      <c r="C657" s="115">
        <v>0.3527777777777778</v>
      </c>
      <c r="D657" s="4"/>
      <c r="E657" s="4"/>
      <c r="F657" s="4"/>
      <c r="G657" s="4" t="s">
        <v>2013</v>
      </c>
      <c r="H657" s="4" t="s">
        <v>622</v>
      </c>
      <c r="I657" s="144">
        <v>44482.0</v>
      </c>
      <c r="J657" s="115">
        <v>0.5174884259259259</v>
      </c>
      <c r="K657" s="13">
        <v>1.0</v>
      </c>
      <c r="L657" s="8" t="b">
        <v>1</v>
      </c>
      <c r="M657" s="4" t="s">
        <v>2723</v>
      </c>
      <c r="N657" s="4"/>
      <c r="O657" s="4"/>
    </row>
    <row r="658">
      <c r="A658" s="4" t="s">
        <v>645</v>
      </c>
      <c r="B658" s="144">
        <v>44482.0</v>
      </c>
      <c r="C658" s="115">
        <v>0.3525</v>
      </c>
      <c r="D658" s="4"/>
      <c r="E658" s="4"/>
      <c r="F658" s="4"/>
      <c r="G658" s="4" t="s">
        <v>2013</v>
      </c>
      <c r="H658" s="4" t="s">
        <v>622</v>
      </c>
      <c r="I658" s="144">
        <v>44482.0</v>
      </c>
      <c r="J658" s="115">
        <v>0.5174884259259259</v>
      </c>
      <c r="K658" s="13">
        <v>1.0</v>
      </c>
      <c r="L658" s="8" t="b">
        <v>1</v>
      </c>
      <c r="M658" s="4" t="s">
        <v>2723</v>
      </c>
      <c r="N658" s="4"/>
      <c r="O658" s="4"/>
    </row>
    <row r="659">
      <c r="A659" s="4" t="s">
        <v>643</v>
      </c>
      <c r="B659" s="144">
        <v>44482.0</v>
      </c>
      <c r="C659" s="115">
        <v>0.35065972222222225</v>
      </c>
      <c r="D659" s="4"/>
      <c r="E659" s="4"/>
      <c r="F659" s="4"/>
      <c r="G659" s="4" t="s">
        <v>2013</v>
      </c>
      <c r="H659" s="4" t="s">
        <v>622</v>
      </c>
      <c r="I659" s="144">
        <v>44482.0</v>
      </c>
      <c r="J659" s="115">
        <v>0.5174884259259259</v>
      </c>
      <c r="K659" s="13">
        <v>1.0</v>
      </c>
      <c r="L659" s="8" t="b">
        <v>1</v>
      </c>
      <c r="M659" s="4" t="s">
        <v>2723</v>
      </c>
      <c r="N659" s="4"/>
      <c r="O659" s="4"/>
    </row>
    <row r="660">
      <c r="A660" s="4" t="s">
        <v>641</v>
      </c>
      <c r="B660" s="144">
        <v>44482.0</v>
      </c>
      <c r="C660" s="115">
        <v>0.3498611111111111</v>
      </c>
      <c r="D660" s="4"/>
      <c r="E660" s="4"/>
      <c r="F660" s="4"/>
      <c r="G660" s="4" t="s">
        <v>2013</v>
      </c>
      <c r="H660" s="4" t="s">
        <v>622</v>
      </c>
      <c r="I660" s="144">
        <v>44482.0</v>
      </c>
      <c r="J660" s="115">
        <v>0.5174884259259259</v>
      </c>
      <c r="K660" s="13">
        <v>1.0</v>
      </c>
      <c r="L660" s="8" t="b">
        <v>1</v>
      </c>
      <c r="M660" s="4" t="s">
        <v>2723</v>
      </c>
      <c r="N660" s="4"/>
      <c r="O660" s="4"/>
    </row>
    <row r="661">
      <c r="A661" s="4" t="s">
        <v>638</v>
      </c>
      <c r="B661" s="144">
        <v>44482.0</v>
      </c>
      <c r="C661" s="115">
        <v>0.345162037037037</v>
      </c>
      <c r="D661" s="4"/>
      <c r="E661" s="4"/>
      <c r="F661" s="4"/>
      <c r="G661" s="4" t="s">
        <v>2013</v>
      </c>
      <c r="H661" s="4" t="s">
        <v>622</v>
      </c>
      <c r="I661" s="144">
        <v>44482.0</v>
      </c>
      <c r="J661" s="115">
        <v>0.5174884259259259</v>
      </c>
      <c r="K661" s="13">
        <v>1.0</v>
      </c>
      <c r="L661" s="8" t="b">
        <v>1</v>
      </c>
      <c r="M661" s="4" t="s">
        <v>2723</v>
      </c>
      <c r="N661" s="4"/>
      <c r="O661" s="4"/>
    </row>
    <row r="662">
      <c r="A662" s="4" t="s">
        <v>636</v>
      </c>
      <c r="B662" s="144">
        <v>44482.0</v>
      </c>
      <c r="C662" s="115">
        <v>0.3437615740740741</v>
      </c>
      <c r="D662" s="4"/>
      <c r="E662" s="4"/>
      <c r="F662" s="4"/>
      <c r="G662" s="4" t="s">
        <v>2013</v>
      </c>
      <c r="H662" s="4" t="s">
        <v>622</v>
      </c>
      <c r="I662" s="144">
        <v>44482.0</v>
      </c>
      <c r="J662" s="115">
        <v>0.5174884259259259</v>
      </c>
      <c r="K662" s="13">
        <v>1.0</v>
      </c>
      <c r="L662" s="8" t="b">
        <v>1</v>
      </c>
      <c r="M662" s="4" t="s">
        <v>2723</v>
      </c>
      <c r="N662" s="4"/>
      <c r="O662" s="4"/>
    </row>
    <row r="663">
      <c r="A663" s="4" t="s">
        <v>634</v>
      </c>
      <c r="B663" s="144">
        <v>44482.0</v>
      </c>
      <c r="C663" s="115">
        <v>0.3432060185185185</v>
      </c>
      <c r="D663" s="4"/>
      <c r="E663" s="4"/>
      <c r="F663" s="4"/>
      <c r="G663" s="4" t="s">
        <v>2013</v>
      </c>
      <c r="H663" s="4" t="s">
        <v>622</v>
      </c>
      <c r="I663" s="144">
        <v>44482.0</v>
      </c>
      <c r="J663" s="115">
        <v>0.5174884259259259</v>
      </c>
      <c r="K663" s="13">
        <v>1.0</v>
      </c>
      <c r="L663" s="8" t="b">
        <v>1</v>
      </c>
      <c r="M663" s="4" t="s">
        <v>2723</v>
      </c>
      <c r="N663" s="4"/>
      <c r="O663" s="4"/>
    </row>
    <row r="664">
      <c r="A664" s="4" t="s">
        <v>632</v>
      </c>
      <c r="B664" s="144">
        <v>44482.0</v>
      </c>
      <c r="C664" s="115">
        <v>0.3424652777777778</v>
      </c>
      <c r="D664" s="4"/>
      <c r="E664" s="4"/>
      <c r="F664" s="4"/>
      <c r="G664" s="4" t="s">
        <v>2013</v>
      </c>
      <c r="H664" s="4" t="s">
        <v>622</v>
      </c>
      <c r="I664" s="144">
        <v>44482.0</v>
      </c>
      <c r="J664" s="115">
        <v>0.5174884259259259</v>
      </c>
      <c r="K664" s="13">
        <v>1.0</v>
      </c>
      <c r="L664" s="8" t="b">
        <v>1</v>
      </c>
      <c r="M664" s="4" t="s">
        <v>2723</v>
      </c>
      <c r="N664" s="4"/>
      <c r="O664" s="4"/>
    </row>
    <row r="665">
      <c r="A665" s="4" t="s">
        <v>2599</v>
      </c>
      <c r="B665" s="144">
        <v>44481.0</v>
      </c>
      <c r="C665" s="115">
        <v>0.6715162037037037</v>
      </c>
      <c r="D665" s="4"/>
      <c r="E665" s="4"/>
      <c r="F665" s="4"/>
      <c r="G665" s="4" t="s">
        <v>2009</v>
      </c>
      <c r="H665" s="4" t="s">
        <v>271</v>
      </c>
      <c r="I665" s="144">
        <v>44868.0</v>
      </c>
      <c r="J665" s="115">
        <v>0.5355208333333333</v>
      </c>
      <c r="K665" s="13">
        <v>1.0</v>
      </c>
      <c r="L665" s="4"/>
      <c r="M665" s="4"/>
      <c r="N665" s="4"/>
      <c r="O665" s="4"/>
    </row>
    <row r="666">
      <c r="A666" s="4" t="s">
        <v>628</v>
      </c>
      <c r="B666" s="144">
        <v>44481.0</v>
      </c>
      <c r="C666" s="115">
        <v>0.605925925925926</v>
      </c>
      <c r="D666" s="4"/>
      <c r="E666" s="4"/>
      <c r="F666" s="4"/>
      <c r="G666" s="4" t="s">
        <v>2013</v>
      </c>
      <c r="H666" s="4" t="s">
        <v>622</v>
      </c>
      <c r="I666" s="144">
        <v>44482.0</v>
      </c>
      <c r="J666" s="115">
        <v>0.5174884259259259</v>
      </c>
      <c r="K666" s="13">
        <v>1.0</v>
      </c>
      <c r="L666" s="8" t="b">
        <v>1</v>
      </c>
      <c r="M666" s="4" t="s">
        <v>2723</v>
      </c>
      <c r="N666" s="4"/>
      <c r="O666" s="4"/>
    </row>
    <row r="667">
      <c r="A667" s="4" t="s">
        <v>626</v>
      </c>
      <c r="B667" s="144">
        <v>44481.0</v>
      </c>
      <c r="C667" s="115">
        <v>0.2976388888888889</v>
      </c>
      <c r="D667" s="4"/>
      <c r="E667" s="4"/>
      <c r="F667" s="4"/>
      <c r="G667" s="4" t="s">
        <v>2013</v>
      </c>
      <c r="H667" s="4" t="s">
        <v>622</v>
      </c>
      <c r="I667" s="144">
        <v>44481.0</v>
      </c>
      <c r="J667" s="115">
        <v>0.38667824074074075</v>
      </c>
      <c r="K667" s="13">
        <v>1.0</v>
      </c>
      <c r="L667" s="8" t="b">
        <v>1</v>
      </c>
      <c r="M667" s="4" t="s">
        <v>2724</v>
      </c>
      <c r="N667" s="4"/>
      <c r="O667" s="4"/>
    </row>
    <row r="668">
      <c r="A668" s="4" t="s">
        <v>624</v>
      </c>
      <c r="B668" s="144">
        <v>44481.0</v>
      </c>
      <c r="C668" s="115">
        <v>0.2971990740740741</v>
      </c>
      <c r="D668" s="4"/>
      <c r="E668" s="4"/>
      <c r="F668" s="4"/>
      <c r="G668" s="4" t="s">
        <v>2013</v>
      </c>
      <c r="H668" s="4" t="s">
        <v>622</v>
      </c>
      <c r="I668" s="144">
        <v>44481.0</v>
      </c>
      <c r="J668" s="115">
        <v>0.38667824074074075</v>
      </c>
      <c r="K668" s="13">
        <v>1.0</v>
      </c>
      <c r="L668" s="8" t="b">
        <v>1</v>
      </c>
      <c r="M668" s="4" t="s">
        <v>2724</v>
      </c>
      <c r="N668" s="4"/>
      <c r="O668" s="4"/>
    </row>
    <row r="669">
      <c r="A669" s="4" t="s">
        <v>621</v>
      </c>
      <c r="B669" s="144">
        <v>44481.0</v>
      </c>
      <c r="C669" s="115">
        <v>0.2573842592592593</v>
      </c>
      <c r="D669" s="4"/>
      <c r="E669" s="4"/>
      <c r="F669" s="4"/>
      <c r="G669" s="4" t="s">
        <v>2013</v>
      </c>
      <c r="H669" s="4" t="s">
        <v>622</v>
      </c>
      <c r="I669" s="144">
        <v>44481.0</v>
      </c>
      <c r="J669" s="115">
        <v>0.38667824074074075</v>
      </c>
      <c r="K669" s="13">
        <v>1.0</v>
      </c>
      <c r="L669" s="8" t="b">
        <v>1</v>
      </c>
      <c r="M669" s="4" t="s">
        <v>2724</v>
      </c>
      <c r="N669" s="4"/>
      <c r="O669" s="4"/>
    </row>
    <row r="670">
      <c r="A670" s="4" t="s">
        <v>619</v>
      </c>
      <c r="B670" s="144">
        <v>44480.0</v>
      </c>
      <c r="C670" s="115">
        <v>0.3537037037037037</v>
      </c>
      <c r="D670" s="4"/>
      <c r="E670" s="4"/>
      <c r="F670" s="4"/>
      <c r="G670" s="4" t="s">
        <v>2009</v>
      </c>
      <c r="H670" s="4" t="s">
        <v>271</v>
      </c>
      <c r="I670" s="144">
        <v>44868.0</v>
      </c>
      <c r="J670" s="115">
        <v>0.5355208333333333</v>
      </c>
      <c r="K670" s="13">
        <v>0.0</v>
      </c>
      <c r="L670" s="4"/>
      <c r="M670" s="4"/>
      <c r="N670" s="4"/>
      <c r="O670" s="4"/>
    </row>
    <row r="671">
      <c r="A671" s="4" t="s">
        <v>617</v>
      </c>
      <c r="B671" s="144">
        <v>44480.0</v>
      </c>
      <c r="C671" s="115">
        <v>0.34199074074074076</v>
      </c>
      <c r="D671" s="4"/>
      <c r="E671" s="4"/>
      <c r="F671" s="4"/>
      <c r="G671" s="4" t="s">
        <v>2009</v>
      </c>
      <c r="H671" s="4" t="s">
        <v>271</v>
      </c>
      <c r="I671" s="144">
        <v>44868.0</v>
      </c>
      <c r="J671" s="115">
        <v>0.5355208333333333</v>
      </c>
      <c r="K671" s="13">
        <v>1.0</v>
      </c>
      <c r="L671" s="4"/>
      <c r="M671" s="4"/>
      <c r="N671" s="4"/>
      <c r="O671" s="4"/>
    </row>
    <row r="672">
      <c r="A672" s="4" t="s">
        <v>614</v>
      </c>
      <c r="B672" s="144">
        <v>44480.0</v>
      </c>
      <c r="C672" s="115">
        <v>0.34163194444444445</v>
      </c>
      <c r="D672" s="4"/>
      <c r="E672" s="4"/>
      <c r="F672" s="4"/>
      <c r="G672" s="4" t="s">
        <v>2009</v>
      </c>
      <c r="H672" s="4" t="s">
        <v>271</v>
      </c>
      <c r="I672" s="144">
        <v>44868.0</v>
      </c>
      <c r="J672" s="115">
        <v>0.5355208333333333</v>
      </c>
      <c r="K672" s="13">
        <v>0.0</v>
      </c>
      <c r="L672" s="4"/>
      <c r="M672" s="4"/>
      <c r="N672" s="4"/>
      <c r="O672" s="4"/>
    </row>
    <row r="673">
      <c r="A673" s="4" t="s">
        <v>612</v>
      </c>
      <c r="B673" s="144">
        <v>44480.0</v>
      </c>
      <c r="C673" s="115">
        <v>0.3413888888888889</v>
      </c>
      <c r="D673" s="4"/>
      <c r="E673" s="4"/>
      <c r="F673" s="4"/>
      <c r="G673" s="4" t="s">
        <v>2009</v>
      </c>
      <c r="H673" s="4" t="s">
        <v>271</v>
      </c>
      <c r="I673" s="144">
        <v>44868.0</v>
      </c>
      <c r="J673" s="115">
        <v>0.5355208333333333</v>
      </c>
      <c r="K673" s="13">
        <v>0.0</v>
      </c>
      <c r="L673" s="4"/>
      <c r="M673" s="4"/>
      <c r="N673" s="4"/>
      <c r="O673" s="4"/>
    </row>
    <row r="674">
      <c r="A674" s="4" t="s">
        <v>609</v>
      </c>
      <c r="B674" s="144">
        <v>44480.0</v>
      </c>
      <c r="C674" s="115">
        <v>0.3410648148148148</v>
      </c>
      <c r="D674" s="4"/>
      <c r="E674" s="4"/>
      <c r="F674" s="4"/>
      <c r="G674" s="4" t="s">
        <v>2009</v>
      </c>
      <c r="H674" s="4" t="s">
        <v>271</v>
      </c>
      <c r="I674" s="144">
        <v>44868.0</v>
      </c>
      <c r="J674" s="115">
        <v>0.5355208333333333</v>
      </c>
      <c r="K674" s="13">
        <v>0.0</v>
      </c>
      <c r="L674" s="4"/>
      <c r="M674" s="4"/>
      <c r="N674" s="4"/>
      <c r="O674" s="4"/>
    </row>
    <row r="675">
      <c r="A675" s="4" t="s">
        <v>607</v>
      </c>
      <c r="B675" s="144">
        <v>44480.0</v>
      </c>
      <c r="C675" s="115">
        <v>0.3407986111111111</v>
      </c>
      <c r="D675" s="4"/>
      <c r="E675" s="4"/>
      <c r="F675" s="4"/>
      <c r="G675" s="4" t="s">
        <v>2009</v>
      </c>
      <c r="H675" s="4" t="s">
        <v>271</v>
      </c>
      <c r="I675" s="144">
        <v>44868.0</v>
      </c>
      <c r="J675" s="115">
        <v>0.5355208333333333</v>
      </c>
      <c r="K675" s="13">
        <v>0.0</v>
      </c>
      <c r="L675" s="4"/>
      <c r="M675" s="4"/>
      <c r="N675" s="4"/>
      <c r="O675" s="4"/>
    </row>
    <row r="676">
      <c r="A676" s="4" t="s">
        <v>605</v>
      </c>
      <c r="B676" s="144">
        <v>44480.0</v>
      </c>
      <c r="C676" s="115">
        <v>0.3405324074074074</v>
      </c>
      <c r="D676" s="4"/>
      <c r="E676" s="4"/>
      <c r="F676" s="4"/>
      <c r="G676" s="4" t="s">
        <v>2009</v>
      </c>
      <c r="H676" s="4" t="s">
        <v>271</v>
      </c>
      <c r="I676" s="144">
        <v>44868.0</v>
      </c>
      <c r="J676" s="115">
        <v>0.5355208333333333</v>
      </c>
      <c r="K676" s="13">
        <v>0.0</v>
      </c>
      <c r="L676" s="4"/>
      <c r="M676" s="4"/>
      <c r="N676" s="4"/>
      <c r="O676" s="4"/>
    </row>
    <row r="677">
      <c r="A677" s="4" t="s">
        <v>603</v>
      </c>
      <c r="B677" s="144">
        <v>44480.0</v>
      </c>
      <c r="C677" s="115">
        <v>0.3401851851851852</v>
      </c>
      <c r="D677" s="4"/>
      <c r="E677" s="4"/>
      <c r="F677" s="4"/>
      <c r="G677" s="4" t="s">
        <v>2009</v>
      </c>
      <c r="H677" s="4" t="s">
        <v>271</v>
      </c>
      <c r="I677" s="144">
        <v>44868.0</v>
      </c>
      <c r="J677" s="115">
        <v>0.5355208333333333</v>
      </c>
      <c r="K677" s="13">
        <v>0.0</v>
      </c>
      <c r="L677" s="4"/>
      <c r="M677" s="4"/>
      <c r="N677" s="4"/>
      <c r="O677" s="4"/>
    </row>
    <row r="678">
      <c r="A678" s="4" t="s">
        <v>601</v>
      </c>
      <c r="B678" s="144">
        <v>44480.0</v>
      </c>
      <c r="C678" s="115">
        <v>0.3313773148148148</v>
      </c>
      <c r="D678" s="4"/>
      <c r="E678" s="4"/>
      <c r="F678" s="4"/>
      <c r="G678" s="4" t="s">
        <v>2009</v>
      </c>
      <c r="H678" s="4" t="s">
        <v>271</v>
      </c>
      <c r="I678" s="144">
        <v>44868.0</v>
      </c>
      <c r="J678" s="115">
        <v>0.5355208333333333</v>
      </c>
      <c r="K678" s="13">
        <v>0.0</v>
      </c>
      <c r="L678" s="4"/>
      <c r="M678" s="4"/>
      <c r="N678" s="4"/>
      <c r="O678" s="151"/>
    </row>
    <row r="679">
      <c r="A679" s="4" t="s">
        <v>599</v>
      </c>
      <c r="B679" s="144">
        <v>44480.0</v>
      </c>
      <c r="C679" s="115">
        <v>0.3282638888888889</v>
      </c>
      <c r="D679" s="4"/>
      <c r="E679" s="4"/>
      <c r="F679" s="4"/>
      <c r="G679" s="4" t="s">
        <v>2009</v>
      </c>
      <c r="H679" s="4" t="s">
        <v>271</v>
      </c>
      <c r="I679" s="144">
        <v>44868.0</v>
      </c>
      <c r="J679" s="115">
        <v>0.5355208333333333</v>
      </c>
      <c r="K679" s="13">
        <v>1.0</v>
      </c>
      <c r="L679" s="4"/>
      <c r="M679" s="4"/>
      <c r="N679" s="4"/>
      <c r="O679" s="4"/>
    </row>
    <row r="680">
      <c r="A680" s="4" t="s">
        <v>597</v>
      </c>
      <c r="B680" s="144">
        <v>44480.0</v>
      </c>
      <c r="C680" s="115">
        <v>0.31681712962962966</v>
      </c>
      <c r="D680" s="4"/>
      <c r="E680" s="4"/>
      <c r="F680" s="4"/>
      <c r="G680" s="4" t="s">
        <v>2009</v>
      </c>
      <c r="H680" s="4" t="s">
        <v>271</v>
      </c>
      <c r="I680" s="144">
        <v>44868.0</v>
      </c>
      <c r="J680" s="115">
        <v>0.5355208333333333</v>
      </c>
      <c r="K680" s="13">
        <v>0.0</v>
      </c>
      <c r="L680" s="4"/>
      <c r="M680" s="4"/>
      <c r="N680" s="4"/>
      <c r="O680" s="4"/>
    </row>
    <row r="681">
      <c r="A681" s="4" t="s">
        <v>594</v>
      </c>
      <c r="B681" s="144">
        <v>44480.0</v>
      </c>
      <c r="C681" s="115">
        <v>0.31612268518518516</v>
      </c>
      <c r="D681" s="4"/>
      <c r="E681" s="4"/>
      <c r="F681" s="4"/>
      <c r="G681" s="4" t="s">
        <v>2009</v>
      </c>
      <c r="H681" s="4" t="s">
        <v>271</v>
      </c>
      <c r="I681" s="144">
        <v>44868.0</v>
      </c>
      <c r="J681" s="115">
        <v>0.5355208333333333</v>
      </c>
      <c r="K681" s="13">
        <v>0.0</v>
      </c>
      <c r="L681" s="4"/>
      <c r="M681" s="4"/>
      <c r="N681" s="4"/>
      <c r="O681" s="4"/>
    </row>
    <row r="682">
      <c r="A682" s="4" t="s">
        <v>591</v>
      </c>
      <c r="B682" s="144">
        <v>44480.0</v>
      </c>
      <c r="C682" s="115">
        <v>0.3147800925925926</v>
      </c>
      <c r="D682" s="4"/>
      <c r="E682" s="4"/>
      <c r="F682" s="4"/>
      <c r="G682" s="4" t="s">
        <v>2009</v>
      </c>
      <c r="H682" s="4" t="s">
        <v>271</v>
      </c>
      <c r="I682" s="144">
        <v>44868.0</v>
      </c>
      <c r="J682" s="115">
        <v>0.5355208333333333</v>
      </c>
      <c r="K682" s="13">
        <v>0.0</v>
      </c>
      <c r="L682" s="4"/>
      <c r="M682" s="4"/>
      <c r="N682" s="4"/>
      <c r="O682" s="4"/>
    </row>
    <row r="683">
      <c r="A683" s="4" t="s">
        <v>589</v>
      </c>
      <c r="B683" s="144">
        <v>44480.0</v>
      </c>
      <c r="C683" s="115">
        <v>0.31046296296296294</v>
      </c>
      <c r="D683" s="4"/>
      <c r="E683" s="4"/>
      <c r="F683" s="4"/>
      <c r="G683" s="4" t="s">
        <v>2009</v>
      </c>
      <c r="H683" s="4" t="s">
        <v>271</v>
      </c>
      <c r="I683" s="144">
        <v>44868.0</v>
      </c>
      <c r="J683" s="115">
        <v>0.5355208333333333</v>
      </c>
      <c r="K683" s="13">
        <v>1.0</v>
      </c>
      <c r="L683" s="4"/>
      <c r="M683" s="4"/>
      <c r="N683" s="4"/>
      <c r="O683" s="4"/>
    </row>
    <row r="684">
      <c r="A684" s="4" t="s">
        <v>587</v>
      </c>
      <c r="B684" s="144">
        <v>44480.0</v>
      </c>
      <c r="C684" s="115">
        <v>0.3099189814814815</v>
      </c>
      <c r="D684" s="4"/>
      <c r="E684" s="4"/>
      <c r="F684" s="4"/>
      <c r="G684" s="4" t="s">
        <v>2009</v>
      </c>
      <c r="H684" s="4" t="s">
        <v>271</v>
      </c>
      <c r="I684" s="144">
        <v>44868.0</v>
      </c>
      <c r="J684" s="115">
        <v>0.5355208333333333</v>
      </c>
      <c r="K684" s="13">
        <v>0.0</v>
      </c>
      <c r="L684" s="4"/>
      <c r="M684" s="4"/>
      <c r="N684" s="4"/>
      <c r="O684" s="4"/>
    </row>
    <row r="685">
      <c r="A685" s="4" t="s">
        <v>584</v>
      </c>
      <c r="B685" s="144">
        <v>44480.0</v>
      </c>
      <c r="C685" s="115">
        <v>0.30939814814814814</v>
      </c>
      <c r="D685" s="4"/>
      <c r="E685" s="4"/>
      <c r="F685" s="4"/>
      <c r="G685" s="4" t="s">
        <v>2009</v>
      </c>
      <c r="H685" s="4" t="s">
        <v>271</v>
      </c>
      <c r="I685" s="144">
        <v>44868.0</v>
      </c>
      <c r="J685" s="115">
        <v>0.5355208333333333</v>
      </c>
      <c r="K685" s="13">
        <v>0.0</v>
      </c>
      <c r="L685" s="4"/>
      <c r="M685" s="4"/>
      <c r="N685" s="4"/>
      <c r="O685" s="4"/>
    </row>
    <row r="686">
      <c r="A686" s="4" t="s">
        <v>582</v>
      </c>
      <c r="B686" s="144">
        <v>44480.0</v>
      </c>
      <c r="C686" s="115">
        <v>0.2846180555555556</v>
      </c>
      <c r="D686" s="4"/>
      <c r="E686" s="4"/>
      <c r="F686" s="4"/>
      <c r="G686" s="4" t="s">
        <v>2009</v>
      </c>
      <c r="H686" s="4" t="s">
        <v>271</v>
      </c>
      <c r="I686" s="144">
        <v>44868.0</v>
      </c>
      <c r="J686" s="115">
        <v>0.5355208333333333</v>
      </c>
      <c r="K686" s="13">
        <v>1.0</v>
      </c>
      <c r="L686" s="4"/>
      <c r="M686" s="4"/>
      <c r="N686" s="4"/>
      <c r="O686" s="4"/>
    </row>
    <row r="687">
      <c r="A687" s="4" t="s">
        <v>580</v>
      </c>
      <c r="B687" s="144">
        <v>44480.0</v>
      </c>
      <c r="C687" s="115">
        <v>0.2833912037037037</v>
      </c>
      <c r="D687" s="4"/>
      <c r="E687" s="4"/>
      <c r="F687" s="4"/>
      <c r="G687" s="4" t="s">
        <v>2009</v>
      </c>
      <c r="H687" s="4" t="s">
        <v>271</v>
      </c>
      <c r="I687" s="144">
        <v>44868.0</v>
      </c>
      <c r="J687" s="115">
        <v>0.5355208333333333</v>
      </c>
      <c r="K687" s="13">
        <v>1.0</v>
      </c>
      <c r="L687" s="4"/>
      <c r="M687" s="4"/>
      <c r="N687" s="4"/>
      <c r="O687" s="4"/>
    </row>
    <row r="688">
      <c r="A688" s="4" t="s">
        <v>578</v>
      </c>
      <c r="B688" s="144">
        <v>44480.0</v>
      </c>
      <c r="C688" s="115">
        <v>0.28251157407407407</v>
      </c>
      <c r="D688" s="4"/>
      <c r="E688" s="4"/>
      <c r="F688" s="4"/>
      <c r="G688" s="4" t="s">
        <v>2009</v>
      </c>
      <c r="H688" s="4" t="s">
        <v>271</v>
      </c>
      <c r="I688" s="144">
        <v>44868.0</v>
      </c>
      <c r="J688" s="115">
        <v>0.5355208333333333</v>
      </c>
      <c r="K688" s="13">
        <v>1.0</v>
      </c>
      <c r="L688" s="4"/>
      <c r="M688" s="4"/>
      <c r="N688" s="4"/>
      <c r="O688" s="4"/>
    </row>
    <row r="689">
      <c r="A689" s="4" t="s">
        <v>576</v>
      </c>
      <c r="B689" s="144">
        <v>44480.0</v>
      </c>
      <c r="C689" s="115">
        <v>0.27199074074074076</v>
      </c>
      <c r="D689" s="4"/>
      <c r="E689" s="4"/>
      <c r="F689" s="4"/>
      <c r="G689" s="4" t="s">
        <v>2009</v>
      </c>
      <c r="H689" s="4" t="s">
        <v>271</v>
      </c>
      <c r="I689" s="144">
        <v>44868.0</v>
      </c>
      <c r="J689" s="115">
        <v>0.5355208333333333</v>
      </c>
      <c r="K689" s="13">
        <v>1.0</v>
      </c>
      <c r="L689" s="4"/>
      <c r="M689" s="4"/>
      <c r="N689" s="4"/>
      <c r="O689" s="4"/>
    </row>
    <row r="690">
      <c r="A690" s="4" t="s">
        <v>574</v>
      </c>
      <c r="B690" s="144">
        <v>44480.0</v>
      </c>
      <c r="C690" s="115">
        <v>0.2682986111111111</v>
      </c>
      <c r="D690" s="4"/>
      <c r="E690" s="4"/>
      <c r="F690" s="4"/>
      <c r="G690" s="4" t="s">
        <v>2009</v>
      </c>
      <c r="H690" s="4" t="s">
        <v>271</v>
      </c>
      <c r="I690" s="144">
        <v>44868.0</v>
      </c>
      <c r="J690" s="115">
        <v>0.5355208333333333</v>
      </c>
      <c r="K690" s="13">
        <v>1.0</v>
      </c>
      <c r="L690" s="4"/>
      <c r="M690" s="4"/>
      <c r="N690" s="4"/>
      <c r="O690" s="4"/>
    </row>
    <row r="691">
      <c r="A691" s="4" t="s">
        <v>572</v>
      </c>
      <c r="B691" s="144">
        <v>44480.0</v>
      </c>
      <c r="C691" s="115">
        <v>0.2574537037037037</v>
      </c>
      <c r="D691" s="4"/>
      <c r="E691" s="4"/>
      <c r="F691" s="4"/>
      <c r="G691" s="4" t="s">
        <v>2009</v>
      </c>
      <c r="H691" s="4" t="s">
        <v>271</v>
      </c>
      <c r="I691" s="144">
        <v>44868.0</v>
      </c>
      <c r="J691" s="115">
        <v>0.5355208333333333</v>
      </c>
      <c r="K691" s="13">
        <v>1.0</v>
      </c>
      <c r="L691" s="4"/>
      <c r="M691" s="4"/>
      <c r="N691" s="4"/>
      <c r="O691" s="4"/>
    </row>
    <row r="692">
      <c r="A692" s="4" t="s">
        <v>570</v>
      </c>
      <c r="B692" s="144">
        <v>44480.0</v>
      </c>
      <c r="C692" s="115">
        <v>0.2474537037037037</v>
      </c>
      <c r="D692" s="4"/>
      <c r="E692" s="4"/>
      <c r="F692" s="4"/>
      <c r="G692" s="4" t="s">
        <v>2009</v>
      </c>
      <c r="H692" s="4" t="s">
        <v>271</v>
      </c>
      <c r="I692" s="144">
        <v>44868.0</v>
      </c>
      <c r="J692" s="115">
        <v>0.5355208333333333</v>
      </c>
      <c r="K692" s="13">
        <v>1.0</v>
      </c>
      <c r="L692" s="4"/>
      <c r="M692" s="4"/>
      <c r="N692" s="4"/>
      <c r="O692" s="4"/>
    </row>
    <row r="693">
      <c r="A693" s="4" t="s">
        <v>568</v>
      </c>
      <c r="B693" s="144">
        <v>44480.0</v>
      </c>
      <c r="C693" s="115">
        <v>0.2469675925925926</v>
      </c>
      <c r="D693" s="4"/>
      <c r="E693" s="4"/>
      <c r="F693" s="4"/>
      <c r="G693" s="4" t="s">
        <v>2009</v>
      </c>
      <c r="H693" s="4" t="s">
        <v>271</v>
      </c>
      <c r="I693" s="144">
        <v>44868.0</v>
      </c>
      <c r="J693" s="115">
        <v>0.5355208333333333</v>
      </c>
      <c r="K693" s="13">
        <v>1.0</v>
      </c>
      <c r="L693" s="4"/>
      <c r="M693" s="4"/>
      <c r="N693" s="4"/>
      <c r="O693" s="4"/>
    </row>
    <row r="694">
      <c r="A694" s="4" t="s">
        <v>566</v>
      </c>
      <c r="B694" s="144">
        <v>44480.0</v>
      </c>
      <c r="C694" s="115">
        <v>0.24296296296296296</v>
      </c>
      <c r="D694" s="4"/>
      <c r="E694" s="4"/>
      <c r="F694" s="4"/>
      <c r="G694" s="4" t="s">
        <v>2009</v>
      </c>
      <c r="H694" s="4" t="s">
        <v>271</v>
      </c>
      <c r="I694" s="144">
        <v>44868.0</v>
      </c>
      <c r="J694" s="115">
        <v>0.5355208333333333</v>
      </c>
      <c r="K694" s="13">
        <v>1.0</v>
      </c>
      <c r="L694" s="4"/>
      <c r="M694" s="4"/>
      <c r="N694" s="4"/>
      <c r="O694" s="4"/>
    </row>
    <row r="695">
      <c r="A695" s="4" t="s">
        <v>564</v>
      </c>
      <c r="B695" s="144">
        <v>44480.0</v>
      </c>
      <c r="C695" s="115">
        <v>0.24265046296296297</v>
      </c>
      <c r="D695" s="4"/>
      <c r="E695" s="4"/>
      <c r="F695" s="4"/>
      <c r="G695" s="4" t="s">
        <v>2009</v>
      </c>
      <c r="H695" s="4" t="s">
        <v>271</v>
      </c>
      <c r="I695" s="144">
        <v>44868.0</v>
      </c>
      <c r="J695" s="115">
        <v>0.5355208333333333</v>
      </c>
      <c r="K695" s="13">
        <v>1.0</v>
      </c>
      <c r="L695" s="4"/>
      <c r="M695" s="4"/>
      <c r="N695" s="4"/>
      <c r="O695" s="4"/>
    </row>
    <row r="696">
      <c r="A696" s="4" t="s">
        <v>562</v>
      </c>
      <c r="B696" s="144">
        <v>44480.0</v>
      </c>
      <c r="C696" s="115">
        <v>0.23521990740740742</v>
      </c>
      <c r="D696" s="4"/>
      <c r="E696" s="4"/>
      <c r="F696" s="4"/>
      <c r="G696" s="4" t="s">
        <v>2009</v>
      </c>
      <c r="H696" s="4" t="s">
        <v>271</v>
      </c>
      <c r="I696" s="144">
        <v>44868.0</v>
      </c>
      <c r="J696" s="115">
        <v>0.5355208333333333</v>
      </c>
      <c r="K696" s="13">
        <v>1.0</v>
      </c>
      <c r="L696" s="4"/>
      <c r="M696" s="4"/>
      <c r="N696" s="4"/>
      <c r="O696" s="4"/>
    </row>
    <row r="697">
      <c r="A697" s="4" t="s">
        <v>559</v>
      </c>
      <c r="B697" s="144">
        <v>44477.0</v>
      </c>
      <c r="C697" s="115">
        <v>0.2592013888888889</v>
      </c>
      <c r="D697" s="4"/>
      <c r="E697" s="4"/>
      <c r="F697" s="4"/>
      <c r="G697" s="4" t="s">
        <v>2009</v>
      </c>
      <c r="H697" s="4" t="s">
        <v>271</v>
      </c>
      <c r="I697" s="144">
        <v>44868.0</v>
      </c>
      <c r="J697" s="115">
        <v>0.5355208333333333</v>
      </c>
      <c r="K697" s="13">
        <v>0.0</v>
      </c>
      <c r="L697" s="4"/>
      <c r="M697" s="4"/>
      <c r="N697" s="4"/>
      <c r="O697" s="4"/>
    </row>
    <row r="698">
      <c r="A698" s="4" t="s">
        <v>557</v>
      </c>
      <c r="B698" s="144">
        <v>44477.0</v>
      </c>
      <c r="C698" s="115">
        <v>0.2583796296296296</v>
      </c>
      <c r="D698" s="4"/>
      <c r="E698" s="4"/>
      <c r="F698" s="4"/>
      <c r="G698" s="4" t="s">
        <v>2009</v>
      </c>
      <c r="H698" s="4" t="s">
        <v>271</v>
      </c>
      <c r="I698" s="144">
        <v>44868.0</v>
      </c>
      <c r="J698" s="115">
        <v>0.5355208333333333</v>
      </c>
      <c r="K698" s="13">
        <v>1.0</v>
      </c>
      <c r="L698" s="4"/>
      <c r="M698" s="4"/>
      <c r="N698" s="4"/>
      <c r="O698" s="4"/>
    </row>
    <row r="699">
      <c r="A699" s="4" t="s">
        <v>555</v>
      </c>
      <c r="B699" s="144">
        <v>44477.0</v>
      </c>
      <c r="C699" s="115">
        <v>0.25028935185185186</v>
      </c>
      <c r="D699" s="4"/>
      <c r="E699" s="4"/>
      <c r="F699" s="4"/>
      <c r="G699" s="4" t="s">
        <v>2009</v>
      </c>
      <c r="H699" s="4" t="s">
        <v>271</v>
      </c>
      <c r="I699" s="144">
        <v>44868.0</v>
      </c>
      <c r="J699" s="115">
        <v>0.5355208333333333</v>
      </c>
      <c r="K699" s="13">
        <v>1.0</v>
      </c>
      <c r="L699" s="4"/>
      <c r="M699" s="4"/>
      <c r="N699" s="4"/>
      <c r="O699" s="4"/>
    </row>
    <row r="700">
      <c r="A700" s="4" t="s">
        <v>555</v>
      </c>
      <c r="B700" s="144">
        <v>44477.0</v>
      </c>
      <c r="C700" s="115">
        <v>0.25</v>
      </c>
      <c r="D700" s="4"/>
      <c r="E700" s="4"/>
      <c r="F700" s="4"/>
      <c r="G700" s="4" t="s">
        <v>2009</v>
      </c>
      <c r="H700" s="4" t="s">
        <v>271</v>
      </c>
      <c r="I700" s="144">
        <v>44868.0</v>
      </c>
      <c r="J700" s="115">
        <v>0.5355208333333333</v>
      </c>
      <c r="K700" s="13">
        <v>1.0</v>
      </c>
      <c r="L700" s="4"/>
      <c r="M700" s="4"/>
      <c r="N700" s="4"/>
      <c r="O700" s="4"/>
    </row>
    <row r="701">
      <c r="A701" s="4" t="s">
        <v>551</v>
      </c>
      <c r="B701" s="144">
        <v>44477.0</v>
      </c>
      <c r="C701" s="115">
        <v>0.24430555555555555</v>
      </c>
      <c r="D701" s="4"/>
      <c r="E701" s="4"/>
      <c r="F701" s="4"/>
      <c r="G701" s="4" t="s">
        <v>2009</v>
      </c>
      <c r="H701" s="4" t="s">
        <v>271</v>
      </c>
      <c r="I701" s="144">
        <v>44868.0</v>
      </c>
      <c r="J701" s="115">
        <v>0.5355208333333333</v>
      </c>
      <c r="K701" s="13">
        <v>1.0</v>
      </c>
      <c r="L701" s="4"/>
      <c r="M701" s="4"/>
      <c r="N701" s="4"/>
      <c r="O701" s="4"/>
    </row>
    <row r="702">
      <c r="A702" s="4" t="s">
        <v>549</v>
      </c>
      <c r="B702" s="144">
        <v>44477.0</v>
      </c>
      <c r="C702" s="115">
        <v>0.24203703703703705</v>
      </c>
      <c r="D702" s="4"/>
      <c r="E702" s="4"/>
      <c r="F702" s="4"/>
      <c r="G702" s="4" t="s">
        <v>2009</v>
      </c>
      <c r="H702" s="4" t="s">
        <v>271</v>
      </c>
      <c r="I702" s="144">
        <v>44868.0</v>
      </c>
      <c r="J702" s="115">
        <v>0.5355208333333333</v>
      </c>
      <c r="K702" s="13">
        <v>1.0</v>
      </c>
      <c r="L702" s="4"/>
      <c r="M702" s="4"/>
      <c r="N702" s="4"/>
      <c r="O702" s="4"/>
    </row>
    <row r="703">
      <c r="A703" s="4" t="s">
        <v>547</v>
      </c>
      <c r="B703" s="144">
        <v>44477.0</v>
      </c>
      <c r="C703" s="115">
        <v>0.23644675925925926</v>
      </c>
      <c r="D703" s="4"/>
      <c r="E703" s="4"/>
      <c r="F703" s="4"/>
      <c r="G703" s="4" t="s">
        <v>2009</v>
      </c>
      <c r="H703" s="4" t="s">
        <v>271</v>
      </c>
      <c r="I703" s="144">
        <v>44868.0</v>
      </c>
      <c r="J703" s="115">
        <v>0.5355208333333333</v>
      </c>
      <c r="K703" s="13">
        <v>1.0</v>
      </c>
      <c r="L703" s="4"/>
      <c r="M703" s="4"/>
      <c r="N703" s="4"/>
      <c r="O703" s="4"/>
    </row>
    <row r="704">
      <c r="A704" s="4" t="s">
        <v>545</v>
      </c>
      <c r="B704" s="144">
        <v>44477.0</v>
      </c>
      <c r="C704" s="115">
        <v>0.23605324074074074</v>
      </c>
      <c r="D704" s="4"/>
      <c r="E704" s="4"/>
      <c r="F704" s="4"/>
      <c r="G704" s="4" t="s">
        <v>2009</v>
      </c>
      <c r="H704" s="4" t="s">
        <v>271</v>
      </c>
      <c r="I704" s="144">
        <v>44868.0</v>
      </c>
      <c r="J704" s="115">
        <v>0.5355208333333333</v>
      </c>
      <c r="K704" s="13">
        <v>1.0</v>
      </c>
      <c r="L704" s="4"/>
      <c r="M704" s="4"/>
      <c r="N704" s="4"/>
      <c r="O704" s="4"/>
    </row>
    <row r="705">
      <c r="A705" s="4" t="s">
        <v>543</v>
      </c>
      <c r="B705" s="144">
        <v>44477.0</v>
      </c>
      <c r="C705" s="115">
        <v>0.23228009259259258</v>
      </c>
      <c r="D705" s="4"/>
      <c r="E705" s="4"/>
      <c r="F705" s="4"/>
      <c r="G705" s="4" t="s">
        <v>2009</v>
      </c>
      <c r="H705" s="4" t="s">
        <v>271</v>
      </c>
      <c r="I705" s="144">
        <v>44868.0</v>
      </c>
      <c r="J705" s="115">
        <v>0.5355208333333333</v>
      </c>
      <c r="K705" s="13">
        <v>1.0</v>
      </c>
      <c r="L705" s="4"/>
      <c r="M705" s="4"/>
      <c r="N705" s="4"/>
      <c r="O705" s="4"/>
    </row>
    <row r="706">
      <c r="A706" s="4" t="s">
        <v>541</v>
      </c>
      <c r="B706" s="144">
        <v>44477.0</v>
      </c>
      <c r="C706" s="115">
        <v>0.21248842592592593</v>
      </c>
      <c r="D706" s="4"/>
      <c r="E706" s="4"/>
      <c r="F706" s="4"/>
      <c r="G706" s="4" t="s">
        <v>2009</v>
      </c>
      <c r="H706" s="4" t="s">
        <v>271</v>
      </c>
      <c r="I706" s="144">
        <v>44868.0</v>
      </c>
      <c r="J706" s="115">
        <v>0.5355208333333333</v>
      </c>
      <c r="K706" s="13">
        <v>1.0</v>
      </c>
      <c r="L706" s="4"/>
      <c r="M706" s="4"/>
      <c r="N706" s="4"/>
      <c r="O706" s="4"/>
    </row>
    <row r="707">
      <c r="A707" s="4" t="s">
        <v>539</v>
      </c>
      <c r="B707" s="144">
        <v>44477.0</v>
      </c>
      <c r="C707" s="115">
        <v>0.20619212962962963</v>
      </c>
      <c r="D707" s="4"/>
      <c r="E707" s="4"/>
      <c r="F707" s="4"/>
      <c r="G707" s="4" t="s">
        <v>2009</v>
      </c>
      <c r="H707" s="4" t="s">
        <v>271</v>
      </c>
      <c r="I707" s="144">
        <v>44868.0</v>
      </c>
      <c r="J707" s="115">
        <v>0.5355208333333333</v>
      </c>
      <c r="K707" s="13">
        <v>1.0</v>
      </c>
      <c r="L707" s="4"/>
      <c r="M707" s="4"/>
      <c r="N707" s="4"/>
      <c r="O707" s="4"/>
    </row>
    <row r="708">
      <c r="A708" s="4" t="s">
        <v>537</v>
      </c>
      <c r="B708" s="144">
        <v>44476.0</v>
      </c>
      <c r="C708" s="115">
        <v>0.46534722222222225</v>
      </c>
      <c r="D708" s="4"/>
      <c r="E708" s="4"/>
      <c r="F708" s="4"/>
      <c r="G708" s="4" t="s">
        <v>2009</v>
      </c>
      <c r="H708" s="4" t="s">
        <v>271</v>
      </c>
      <c r="I708" s="144">
        <v>44868.0</v>
      </c>
      <c r="J708" s="115">
        <v>0.5355208333333333</v>
      </c>
      <c r="K708" s="13">
        <v>1.0</v>
      </c>
      <c r="L708" s="4"/>
      <c r="M708" s="4"/>
      <c r="N708" s="4"/>
      <c r="O708" s="4"/>
    </row>
    <row r="709">
      <c r="A709" s="4" t="s">
        <v>2725</v>
      </c>
      <c r="B709" s="144">
        <v>44476.0</v>
      </c>
      <c r="C709" s="115">
        <v>0.42268518518518516</v>
      </c>
      <c r="D709" s="4"/>
      <c r="E709" s="4"/>
      <c r="F709" s="4"/>
      <c r="G709" s="4" t="s">
        <v>2009</v>
      </c>
      <c r="H709" s="4" t="s">
        <v>271</v>
      </c>
      <c r="I709" s="144">
        <v>44868.0</v>
      </c>
      <c r="J709" s="115">
        <v>0.5355208333333333</v>
      </c>
      <c r="K709" s="13">
        <v>0.0</v>
      </c>
      <c r="L709" s="4"/>
      <c r="M709" s="4"/>
      <c r="N709" s="4"/>
      <c r="O709" s="151"/>
    </row>
    <row r="710">
      <c r="A710" s="4" t="s">
        <v>2726</v>
      </c>
      <c r="B710" s="144">
        <v>44476.0</v>
      </c>
      <c r="C710" s="115">
        <v>0.4220601851851852</v>
      </c>
      <c r="D710" s="4"/>
      <c r="E710" s="4"/>
      <c r="F710" s="4"/>
      <c r="G710" s="4" t="s">
        <v>2009</v>
      </c>
      <c r="H710" s="4" t="s">
        <v>271</v>
      </c>
      <c r="I710" s="144">
        <v>44868.0</v>
      </c>
      <c r="J710" s="115">
        <v>0.5355208333333333</v>
      </c>
      <c r="K710" s="13">
        <v>0.0</v>
      </c>
      <c r="L710" s="4"/>
      <c r="M710" s="4"/>
      <c r="N710" s="4"/>
      <c r="O710" s="4"/>
    </row>
    <row r="711">
      <c r="A711" s="4" t="s">
        <v>529</v>
      </c>
      <c r="B711" s="144">
        <v>44476.0</v>
      </c>
      <c r="C711" s="115">
        <v>0.2136574074074074</v>
      </c>
      <c r="D711" s="4"/>
      <c r="E711" s="4"/>
      <c r="F711" s="4"/>
      <c r="G711" s="4" t="s">
        <v>2009</v>
      </c>
      <c r="H711" s="4" t="s">
        <v>271</v>
      </c>
      <c r="I711" s="144">
        <v>44868.0</v>
      </c>
      <c r="J711" s="115">
        <v>0.5355208333333333</v>
      </c>
      <c r="K711" s="13">
        <v>1.0</v>
      </c>
      <c r="L711" s="4"/>
      <c r="M711" s="4"/>
      <c r="N711" s="4"/>
      <c r="O711" s="4"/>
    </row>
    <row r="712">
      <c r="A712" s="4" t="s">
        <v>527</v>
      </c>
      <c r="B712" s="144">
        <v>44476.0</v>
      </c>
      <c r="C712" s="115">
        <v>0.18077546296296296</v>
      </c>
      <c r="D712" s="4"/>
      <c r="E712" s="4"/>
      <c r="F712" s="4"/>
      <c r="G712" s="4" t="s">
        <v>2009</v>
      </c>
      <c r="H712" s="4" t="s">
        <v>271</v>
      </c>
      <c r="I712" s="144">
        <v>44868.0</v>
      </c>
      <c r="J712" s="115">
        <v>0.5355208333333333</v>
      </c>
      <c r="K712" s="13">
        <v>1.0</v>
      </c>
      <c r="L712" s="4"/>
      <c r="M712" s="4"/>
      <c r="N712" s="4"/>
      <c r="O712" s="4"/>
    </row>
    <row r="713">
      <c r="A713" s="4" t="s">
        <v>524</v>
      </c>
      <c r="B713" s="144">
        <v>44476.0</v>
      </c>
      <c r="C713" s="115">
        <v>0.18002314814814815</v>
      </c>
      <c r="D713" s="4"/>
      <c r="E713" s="4"/>
      <c r="F713" s="4"/>
      <c r="G713" s="4" t="s">
        <v>2009</v>
      </c>
      <c r="H713" s="4" t="s">
        <v>271</v>
      </c>
      <c r="I713" s="144">
        <v>44868.0</v>
      </c>
      <c r="J713" s="115">
        <v>0.5355208333333333</v>
      </c>
      <c r="K713" s="13">
        <v>0.0</v>
      </c>
      <c r="L713" s="4"/>
      <c r="M713" s="4"/>
      <c r="N713" s="4"/>
      <c r="O713" s="4"/>
    </row>
    <row r="714">
      <c r="A714" s="4" t="s">
        <v>522</v>
      </c>
      <c r="B714" s="144">
        <v>44476.0</v>
      </c>
      <c r="C714" s="115">
        <v>0.17608796296296297</v>
      </c>
      <c r="D714" s="4"/>
      <c r="E714" s="4"/>
      <c r="F714" s="4"/>
      <c r="G714" s="4" t="s">
        <v>2009</v>
      </c>
      <c r="H714" s="4" t="s">
        <v>271</v>
      </c>
      <c r="I714" s="144">
        <v>44868.0</v>
      </c>
      <c r="J714" s="115">
        <v>0.5355208333333333</v>
      </c>
      <c r="K714" s="13">
        <v>1.0</v>
      </c>
      <c r="L714" s="4"/>
      <c r="M714" s="4"/>
      <c r="N714" s="4"/>
      <c r="O714" s="4"/>
    </row>
    <row r="715">
      <c r="A715" s="4" t="s">
        <v>519</v>
      </c>
      <c r="B715" s="144">
        <v>44476.0</v>
      </c>
      <c r="C715" s="115">
        <v>0.17096064814814815</v>
      </c>
      <c r="D715" s="4"/>
      <c r="E715" s="4"/>
      <c r="F715" s="4"/>
      <c r="G715" s="4" t="s">
        <v>2009</v>
      </c>
      <c r="H715" s="4" t="s">
        <v>271</v>
      </c>
      <c r="I715" s="144">
        <v>44868.0</v>
      </c>
      <c r="J715" s="115">
        <v>0.5355208333333333</v>
      </c>
      <c r="K715" s="13">
        <v>1.0</v>
      </c>
      <c r="L715" s="4"/>
      <c r="M715" s="4"/>
      <c r="N715" s="4"/>
      <c r="O715" s="4"/>
    </row>
    <row r="716">
      <c r="A716" s="4" t="s">
        <v>517</v>
      </c>
      <c r="B716" s="144">
        <v>44476.0</v>
      </c>
      <c r="C716" s="115">
        <v>0.17034722222222223</v>
      </c>
      <c r="D716" s="4"/>
      <c r="E716" s="4"/>
      <c r="F716" s="4"/>
      <c r="G716" s="4" t="s">
        <v>2009</v>
      </c>
      <c r="H716" s="4" t="s">
        <v>271</v>
      </c>
      <c r="I716" s="144">
        <v>44868.0</v>
      </c>
      <c r="J716" s="115">
        <v>0.5355208333333333</v>
      </c>
      <c r="K716" s="13">
        <v>1.0</v>
      </c>
      <c r="L716" s="4"/>
      <c r="M716" s="4"/>
      <c r="N716" s="4"/>
      <c r="O716" s="4"/>
    </row>
    <row r="717">
      <c r="A717" s="4" t="s">
        <v>515</v>
      </c>
      <c r="B717" s="144">
        <v>44476.0</v>
      </c>
      <c r="C717" s="115">
        <v>0.16446759259259258</v>
      </c>
      <c r="D717" s="4"/>
      <c r="E717" s="4"/>
      <c r="F717" s="4"/>
      <c r="G717" s="4" t="s">
        <v>2009</v>
      </c>
      <c r="H717" s="4" t="s">
        <v>271</v>
      </c>
      <c r="I717" s="144">
        <v>44868.0</v>
      </c>
      <c r="J717" s="115">
        <v>0.5355208333333333</v>
      </c>
      <c r="K717" s="13">
        <v>0.0</v>
      </c>
      <c r="L717" s="4"/>
      <c r="M717" s="4"/>
      <c r="N717" s="4"/>
      <c r="O717" s="151"/>
    </row>
    <row r="718">
      <c r="A718" s="4" t="s">
        <v>513</v>
      </c>
      <c r="B718" s="144">
        <v>44476.0</v>
      </c>
      <c r="C718" s="115">
        <v>0.16377314814814814</v>
      </c>
      <c r="D718" s="4"/>
      <c r="E718" s="4"/>
      <c r="F718" s="4"/>
      <c r="G718" s="4" t="s">
        <v>2009</v>
      </c>
      <c r="H718" s="4" t="s">
        <v>271</v>
      </c>
      <c r="I718" s="144">
        <v>44868.0</v>
      </c>
      <c r="J718" s="115">
        <v>0.5355208333333333</v>
      </c>
      <c r="K718" s="13">
        <v>1.0</v>
      </c>
      <c r="L718" s="4"/>
      <c r="M718" s="4"/>
      <c r="N718" s="4"/>
      <c r="O718" s="4"/>
    </row>
    <row r="719">
      <c r="A719" s="4" t="s">
        <v>511</v>
      </c>
      <c r="B719" s="144">
        <v>44476.0</v>
      </c>
      <c r="C719" s="115">
        <v>0.1632523148148148</v>
      </c>
      <c r="D719" s="4"/>
      <c r="E719" s="4"/>
      <c r="F719" s="4"/>
      <c r="G719" s="4" t="s">
        <v>2009</v>
      </c>
      <c r="H719" s="4" t="s">
        <v>271</v>
      </c>
      <c r="I719" s="144">
        <v>44868.0</v>
      </c>
      <c r="J719" s="115">
        <v>0.5355208333333333</v>
      </c>
      <c r="K719" s="13">
        <v>1.0</v>
      </c>
      <c r="L719" s="4"/>
      <c r="M719" s="4"/>
      <c r="N719" s="4"/>
      <c r="O719" s="4"/>
    </row>
    <row r="720">
      <c r="A720" s="4" t="s">
        <v>508</v>
      </c>
      <c r="B720" s="144">
        <v>44476.0</v>
      </c>
      <c r="C720" s="115">
        <v>0.1631712962962963</v>
      </c>
      <c r="D720" s="4"/>
      <c r="E720" s="4"/>
      <c r="F720" s="4"/>
      <c r="G720" s="4" t="s">
        <v>2009</v>
      </c>
      <c r="H720" s="4" t="s">
        <v>271</v>
      </c>
      <c r="I720" s="144">
        <v>44868.0</v>
      </c>
      <c r="J720" s="115">
        <v>0.5355208333333333</v>
      </c>
      <c r="K720" s="13">
        <v>0.0</v>
      </c>
      <c r="L720" s="4"/>
      <c r="M720" s="4"/>
      <c r="N720" s="4"/>
      <c r="O720" s="4"/>
    </row>
    <row r="721">
      <c r="A721" s="4" t="s">
        <v>505</v>
      </c>
      <c r="B721" s="144">
        <v>44476.0</v>
      </c>
      <c r="C721" s="115">
        <v>0.16287037037037036</v>
      </c>
      <c r="D721" s="4"/>
      <c r="E721" s="4"/>
      <c r="F721" s="4"/>
      <c r="G721" s="4" t="s">
        <v>2009</v>
      </c>
      <c r="H721" s="4" t="s">
        <v>271</v>
      </c>
      <c r="I721" s="144">
        <v>44868.0</v>
      </c>
      <c r="J721" s="115">
        <v>0.5355208333333333</v>
      </c>
      <c r="K721" s="13">
        <v>0.0</v>
      </c>
      <c r="L721" s="4"/>
      <c r="M721" s="4"/>
      <c r="N721" s="4"/>
      <c r="O721" s="151"/>
    </row>
    <row r="722">
      <c r="A722" s="4" t="s">
        <v>503</v>
      </c>
      <c r="B722" s="144">
        <v>44476.0</v>
      </c>
      <c r="C722" s="115">
        <v>0.16266203703703705</v>
      </c>
      <c r="D722" s="4"/>
      <c r="E722" s="4"/>
      <c r="F722" s="4"/>
      <c r="G722" s="4" t="s">
        <v>2009</v>
      </c>
      <c r="H722" s="4" t="s">
        <v>271</v>
      </c>
      <c r="I722" s="144">
        <v>44868.0</v>
      </c>
      <c r="J722" s="115">
        <v>0.5355208333333333</v>
      </c>
      <c r="K722" s="13">
        <v>0.0</v>
      </c>
      <c r="L722" s="4"/>
      <c r="M722" s="4"/>
      <c r="N722" s="4"/>
      <c r="O722" s="4"/>
    </row>
    <row r="723">
      <c r="A723" s="4" t="s">
        <v>500</v>
      </c>
      <c r="B723" s="144">
        <v>44476.0</v>
      </c>
      <c r="C723" s="115">
        <v>0.1625462962962963</v>
      </c>
      <c r="D723" s="4"/>
      <c r="E723" s="4"/>
      <c r="F723" s="4"/>
      <c r="G723" s="4" t="s">
        <v>2009</v>
      </c>
      <c r="H723" s="4" t="s">
        <v>271</v>
      </c>
      <c r="I723" s="144">
        <v>44868.0</v>
      </c>
      <c r="J723" s="115">
        <v>0.5355208333333333</v>
      </c>
      <c r="K723" s="13">
        <v>1.0</v>
      </c>
      <c r="L723" s="4"/>
      <c r="M723" s="4"/>
      <c r="N723" s="4"/>
      <c r="O723" s="4"/>
    </row>
    <row r="724">
      <c r="A724" s="4" t="s">
        <v>497</v>
      </c>
      <c r="B724" s="144">
        <v>44476.0</v>
      </c>
      <c r="C724" s="115">
        <v>0.16216435185185185</v>
      </c>
      <c r="D724" s="4"/>
      <c r="E724" s="4"/>
      <c r="F724" s="4"/>
      <c r="G724" s="4" t="s">
        <v>2009</v>
      </c>
      <c r="H724" s="4" t="s">
        <v>271</v>
      </c>
      <c r="I724" s="144">
        <v>44868.0</v>
      </c>
      <c r="J724" s="115">
        <v>0.5355208333333333</v>
      </c>
      <c r="K724" s="13">
        <v>0.0</v>
      </c>
      <c r="L724" s="4"/>
      <c r="M724" s="4"/>
      <c r="N724" s="4"/>
      <c r="O724" s="4"/>
    </row>
    <row r="725">
      <c r="A725" s="4" t="s">
        <v>495</v>
      </c>
      <c r="B725" s="144">
        <v>44476.0</v>
      </c>
      <c r="C725" s="115">
        <v>0.1621064814814815</v>
      </c>
      <c r="D725" s="4"/>
      <c r="E725" s="4"/>
      <c r="F725" s="4"/>
      <c r="G725" s="4" t="s">
        <v>2009</v>
      </c>
      <c r="H725" s="4" t="s">
        <v>271</v>
      </c>
      <c r="I725" s="144">
        <v>44868.0</v>
      </c>
      <c r="J725" s="115">
        <v>0.5355208333333333</v>
      </c>
      <c r="K725" s="13">
        <v>1.0</v>
      </c>
      <c r="L725" s="4"/>
      <c r="M725" s="4"/>
      <c r="N725" s="4"/>
      <c r="O725" s="4"/>
    </row>
    <row r="726">
      <c r="A726" s="4" t="s">
        <v>493</v>
      </c>
      <c r="B726" s="144">
        <v>44476.0</v>
      </c>
      <c r="C726" s="115">
        <v>0.16185185185185186</v>
      </c>
      <c r="D726" s="4"/>
      <c r="E726" s="4"/>
      <c r="F726" s="4"/>
      <c r="G726" s="4" t="s">
        <v>2009</v>
      </c>
      <c r="H726" s="4" t="s">
        <v>271</v>
      </c>
      <c r="I726" s="144">
        <v>44868.0</v>
      </c>
      <c r="J726" s="115">
        <v>0.5355208333333333</v>
      </c>
      <c r="K726" s="13">
        <v>1.0</v>
      </c>
      <c r="L726" s="4"/>
      <c r="M726" s="4"/>
      <c r="N726" s="4"/>
      <c r="O726" s="4"/>
    </row>
    <row r="727">
      <c r="A727" s="4" t="s">
        <v>490</v>
      </c>
      <c r="B727" s="144">
        <v>44476.0</v>
      </c>
      <c r="C727" s="115">
        <v>0.1614699074074074</v>
      </c>
      <c r="D727" s="4"/>
      <c r="E727" s="4"/>
      <c r="F727" s="4"/>
      <c r="G727" s="4" t="s">
        <v>2009</v>
      </c>
      <c r="H727" s="4" t="s">
        <v>271</v>
      </c>
      <c r="I727" s="144">
        <v>44868.0</v>
      </c>
      <c r="J727" s="115">
        <v>0.5355208333333333</v>
      </c>
      <c r="K727" s="13">
        <v>0.0</v>
      </c>
      <c r="L727" s="4"/>
      <c r="M727" s="4"/>
      <c r="N727" s="4"/>
      <c r="O727" s="4"/>
    </row>
    <row r="728">
      <c r="A728" s="4" t="s">
        <v>487</v>
      </c>
      <c r="B728" s="144">
        <v>44476.0</v>
      </c>
      <c r="C728" s="115">
        <v>0.1610763888888889</v>
      </c>
      <c r="D728" s="4"/>
      <c r="E728" s="4"/>
      <c r="F728" s="4"/>
      <c r="G728" s="4" t="s">
        <v>2009</v>
      </c>
      <c r="H728" s="4" t="s">
        <v>271</v>
      </c>
      <c r="I728" s="144">
        <v>44868.0</v>
      </c>
      <c r="J728" s="115">
        <v>0.5355208333333333</v>
      </c>
      <c r="K728" s="13">
        <v>0.0</v>
      </c>
      <c r="L728" s="4"/>
      <c r="M728" s="4"/>
      <c r="N728" s="4"/>
      <c r="O728" s="4"/>
    </row>
    <row r="729">
      <c r="A729" s="4" t="s">
        <v>484</v>
      </c>
      <c r="B729" s="144">
        <v>44476.0</v>
      </c>
      <c r="C729" s="115">
        <v>0.16072916666666667</v>
      </c>
      <c r="D729" s="4"/>
      <c r="E729" s="4"/>
      <c r="F729" s="4"/>
      <c r="G729" s="4" t="s">
        <v>2009</v>
      </c>
      <c r="H729" s="4" t="s">
        <v>271</v>
      </c>
      <c r="I729" s="144">
        <v>44868.0</v>
      </c>
      <c r="J729" s="115">
        <v>0.5355208333333333</v>
      </c>
      <c r="K729" s="13">
        <v>1.0</v>
      </c>
      <c r="L729" s="4"/>
      <c r="M729" s="4"/>
      <c r="N729" s="4"/>
      <c r="O729" s="4"/>
    </row>
    <row r="730">
      <c r="A730" s="4" t="s">
        <v>481</v>
      </c>
      <c r="B730" s="144">
        <v>44476.0</v>
      </c>
      <c r="C730" s="115">
        <v>0.1607060185185185</v>
      </c>
      <c r="D730" s="4"/>
      <c r="E730" s="4"/>
      <c r="F730" s="4"/>
      <c r="G730" s="4" t="s">
        <v>2009</v>
      </c>
      <c r="H730" s="4" t="s">
        <v>271</v>
      </c>
      <c r="I730" s="144">
        <v>44868.0</v>
      </c>
      <c r="J730" s="115">
        <v>0.5355208333333333</v>
      </c>
      <c r="K730" s="13">
        <v>0.0</v>
      </c>
      <c r="L730" s="4"/>
      <c r="M730" s="4"/>
      <c r="N730" s="4"/>
      <c r="O730" s="4"/>
    </row>
    <row r="731">
      <c r="A731" s="4" t="s">
        <v>478</v>
      </c>
      <c r="B731" s="144">
        <v>44475.0</v>
      </c>
      <c r="C731" s="115">
        <v>0.4779976851851852</v>
      </c>
      <c r="D731" s="4"/>
      <c r="E731" s="4"/>
      <c r="F731" s="4"/>
      <c r="G731" s="4" t="s">
        <v>2009</v>
      </c>
      <c r="H731" s="4" t="s">
        <v>271</v>
      </c>
      <c r="I731" s="144">
        <v>44868.0</v>
      </c>
      <c r="J731" s="115">
        <v>0.5355208333333333</v>
      </c>
      <c r="K731" s="13">
        <v>1.0</v>
      </c>
      <c r="L731" s="4"/>
      <c r="M731" s="4"/>
      <c r="N731" s="4"/>
      <c r="O731" s="4"/>
    </row>
    <row r="732">
      <c r="A732" s="4" t="s">
        <v>475</v>
      </c>
      <c r="B732" s="144">
        <v>44475.0</v>
      </c>
      <c r="C732" s="115">
        <v>0.46967592592592594</v>
      </c>
      <c r="D732" s="4"/>
      <c r="E732" s="4"/>
      <c r="F732" s="4"/>
      <c r="G732" s="4" t="s">
        <v>2009</v>
      </c>
      <c r="H732" s="4" t="s">
        <v>271</v>
      </c>
      <c r="I732" s="144">
        <v>44868.0</v>
      </c>
      <c r="J732" s="115">
        <v>0.5355208333333333</v>
      </c>
      <c r="K732" s="13">
        <v>0.0</v>
      </c>
      <c r="L732" s="4"/>
      <c r="M732" s="4"/>
      <c r="N732" s="4"/>
      <c r="O732" s="4"/>
    </row>
    <row r="733">
      <c r="A733" s="4" t="s">
        <v>472</v>
      </c>
      <c r="B733" s="144">
        <v>44475.0</v>
      </c>
      <c r="C733" s="115">
        <v>0.4688541666666667</v>
      </c>
      <c r="D733" s="4"/>
      <c r="E733" s="4"/>
      <c r="F733" s="4"/>
      <c r="G733" s="4" t="s">
        <v>2009</v>
      </c>
      <c r="H733" s="4" t="s">
        <v>271</v>
      </c>
      <c r="I733" s="144">
        <v>44868.0</v>
      </c>
      <c r="J733" s="115">
        <v>0.5355208333333333</v>
      </c>
      <c r="K733" s="13">
        <v>1.0</v>
      </c>
      <c r="L733" s="4"/>
      <c r="M733" s="4"/>
      <c r="N733" s="4"/>
      <c r="O733" s="4"/>
    </row>
    <row r="734">
      <c r="A734" s="4" t="s">
        <v>470</v>
      </c>
      <c r="B734" s="144">
        <v>44475.0</v>
      </c>
      <c r="C734" s="115">
        <v>0.31515046296296295</v>
      </c>
      <c r="D734" s="4"/>
      <c r="E734" s="4"/>
      <c r="F734" s="4"/>
      <c r="G734" s="4" t="s">
        <v>2009</v>
      </c>
      <c r="H734" s="4" t="s">
        <v>271</v>
      </c>
      <c r="I734" s="144">
        <v>44868.0</v>
      </c>
      <c r="J734" s="115">
        <v>0.5355208333333333</v>
      </c>
      <c r="K734" s="13">
        <v>1.0</v>
      </c>
      <c r="L734" s="4"/>
      <c r="M734" s="4"/>
      <c r="N734" s="4"/>
      <c r="O734" s="4"/>
    </row>
    <row r="735">
      <c r="A735" s="4" t="s">
        <v>468</v>
      </c>
      <c r="B735" s="144">
        <v>44475.0</v>
      </c>
      <c r="C735" s="115">
        <v>0.2928703703703704</v>
      </c>
      <c r="D735" s="4"/>
      <c r="E735" s="4"/>
      <c r="F735" s="4"/>
      <c r="G735" s="4" t="s">
        <v>2009</v>
      </c>
      <c r="H735" s="4" t="s">
        <v>271</v>
      </c>
      <c r="I735" s="144">
        <v>44868.0</v>
      </c>
      <c r="J735" s="115">
        <v>0.5355208333333333</v>
      </c>
      <c r="K735" s="13">
        <v>1.0</v>
      </c>
      <c r="L735" s="4"/>
      <c r="M735" s="4"/>
      <c r="N735" s="4"/>
      <c r="O735" s="4"/>
    </row>
    <row r="736">
      <c r="A736" s="4" t="s">
        <v>464</v>
      </c>
      <c r="B736" s="144">
        <v>44475.0</v>
      </c>
      <c r="C736" s="115">
        <v>0.2925347222222222</v>
      </c>
      <c r="D736" s="4"/>
      <c r="E736" s="4"/>
      <c r="F736" s="4"/>
      <c r="G736" s="4" t="s">
        <v>2009</v>
      </c>
      <c r="H736" s="4" t="s">
        <v>271</v>
      </c>
      <c r="I736" s="144">
        <v>44868.0</v>
      </c>
      <c r="J736" s="115">
        <v>0.5355208333333333</v>
      </c>
      <c r="K736" s="13">
        <v>1.0</v>
      </c>
      <c r="L736" s="4"/>
      <c r="M736" s="4"/>
      <c r="N736" s="4"/>
      <c r="O736" s="4"/>
    </row>
    <row r="737">
      <c r="A737" s="4" t="s">
        <v>464</v>
      </c>
      <c r="B737" s="144">
        <v>44475.0</v>
      </c>
      <c r="C737" s="115">
        <v>0.2922106481481481</v>
      </c>
      <c r="D737" s="4"/>
      <c r="E737" s="4"/>
      <c r="F737" s="4"/>
      <c r="G737" s="4" t="s">
        <v>2009</v>
      </c>
      <c r="H737" s="4" t="s">
        <v>271</v>
      </c>
      <c r="I737" s="144">
        <v>44868.0</v>
      </c>
      <c r="J737" s="115">
        <v>0.5355208333333333</v>
      </c>
      <c r="K737" s="13">
        <v>1.0</v>
      </c>
      <c r="L737" s="4"/>
      <c r="M737" s="4"/>
      <c r="N737" s="4"/>
      <c r="O737" s="4"/>
    </row>
    <row r="738">
      <c r="A738" s="4" t="s">
        <v>464</v>
      </c>
      <c r="B738" s="144">
        <v>44475.0</v>
      </c>
      <c r="C738" s="115">
        <v>0.2917592592592593</v>
      </c>
      <c r="D738" s="4"/>
      <c r="E738" s="4"/>
      <c r="F738" s="4"/>
      <c r="G738" s="4" t="s">
        <v>2009</v>
      </c>
      <c r="H738" s="4" t="s">
        <v>271</v>
      </c>
      <c r="I738" s="144">
        <v>44868.0</v>
      </c>
      <c r="J738" s="115">
        <v>0.5355208333333333</v>
      </c>
      <c r="K738" s="13">
        <v>1.0</v>
      </c>
      <c r="L738" s="4"/>
      <c r="M738" s="4"/>
      <c r="N738" s="4"/>
      <c r="O738" s="4"/>
    </row>
    <row r="739">
      <c r="A739" s="4" t="s">
        <v>461</v>
      </c>
      <c r="B739" s="144">
        <v>44475.0</v>
      </c>
      <c r="C739" s="115">
        <v>0.28607638888888887</v>
      </c>
      <c r="D739" s="4"/>
      <c r="E739" s="4"/>
      <c r="F739" s="4"/>
      <c r="G739" s="4" t="s">
        <v>2009</v>
      </c>
      <c r="H739" s="4" t="s">
        <v>271</v>
      </c>
      <c r="I739" s="144">
        <v>44868.0</v>
      </c>
      <c r="J739" s="115">
        <v>0.5355208333333333</v>
      </c>
      <c r="K739" s="13">
        <v>1.0</v>
      </c>
      <c r="L739" s="4"/>
      <c r="M739" s="4"/>
      <c r="N739" s="4"/>
      <c r="O739" s="4"/>
    </row>
    <row r="740">
      <c r="A740" s="4" t="s">
        <v>458</v>
      </c>
      <c r="B740" s="144">
        <v>44475.0</v>
      </c>
      <c r="C740" s="115">
        <v>0.2760763888888889</v>
      </c>
      <c r="D740" s="4"/>
      <c r="E740" s="4"/>
      <c r="F740" s="4"/>
      <c r="G740" s="4" t="s">
        <v>2009</v>
      </c>
      <c r="H740" s="4" t="s">
        <v>271</v>
      </c>
      <c r="I740" s="144">
        <v>44868.0</v>
      </c>
      <c r="J740" s="115">
        <v>0.5355208333333333</v>
      </c>
      <c r="K740" s="13">
        <v>0.0</v>
      </c>
      <c r="L740" s="4"/>
      <c r="M740" s="4"/>
      <c r="N740" s="4"/>
      <c r="O740" s="4"/>
    </row>
    <row r="741">
      <c r="A741" s="4" t="s">
        <v>455</v>
      </c>
      <c r="B741" s="144">
        <v>44475.0</v>
      </c>
      <c r="C741" s="115">
        <v>0.27512731481481484</v>
      </c>
      <c r="D741" s="4"/>
      <c r="E741" s="4"/>
      <c r="F741" s="4"/>
      <c r="G741" s="4" t="s">
        <v>2009</v>
      </c>
      <c r="H741" s="4" t="s">
        <v>271</v>
      </c>
      <c r="I741" s="144">
        <v>44868.0</v>
      </c>
      <c r="J741" s="115">
        <v>0.5355208333333333</v>
      </c>
      <c r="K741" s="13">
        <v>0.0</v>
      </c>
      <c r="L741" s="4"/>
      <c r="M741" s="4"/>
      <c r="N741" s="4"/>
      <c r="O741" s="4"/>
    </row>
    <row r="742">
      <c r="A742" s="4" t="s">
        <v>452</v>
      </c>
      <c r="B742" s="144">
        <v>44475.0</v>
      </c>
      <c r="C742" s="115">
        <v>0.27405092592592595</v>
      </c>
      <c r="D742" s="4"/>
      <c r="E742" s="4"/>
      <c r="F742" s="4"/>
      <c r="G742" s="4" t="s">
        <v>2009</v>
      </c>
      <c r="H742" s="4" t="s">
        <v>271</v>
      </c>
      <c r="I742" s="144">
        <v>44868.0</v>
      </c>
      <c r="J742" s="115">
        <v>0.5355208333333333</v>
      </c>
      <c r="K742" s="13">
        <v>0.0</v>
      </c>
      <c r="L742" s="4"/>
      <c r="M742" s="4"/>
      <c r="N742" s="4"/>
      <c r="O742" s="4"/>
    </row>
    <row r="743">
      <c r="A743" s="4" t="s">
        <v>449</v>
      </c>
      <c r="B743" s="144">
        <v>44475.0</v>
      </c>
      <c r="C743" s="115">
        <v>0.27326388888888886</v>
      </c>
      <c r="D743" s="4"/>
      <c r="E743" s="4"/>
      <c r="F743" s="4"/>
      <c r="G743" s="4" t="s">
        <v>2009</v>
      </c>
      <c r="H743" s="4" t="s">
        <v>271</v>
      </c>
      <c r="I743" s="144">
        <v>44868.0</v>
      </c>
      <c r="J743" s="115">
        <v>0.5355208333333333</v>
      </c>
      <c r="K743" s="13">
        <v>0.0</v>
      </c>
      <c r="L743" s="4"/>
      <c r="M743" s="4"/>
      <c r="N743" s="4"/>
      <c r="O743" s="4"/>
    </row>
    <row r="744">
      <c r="A744" s="4" t="s">
        <v>446</v>
      </c>
      <c r="B744" s="144">
        <v>44475.0</v>
      </c>
      <c r="C744" s="115">
        <v>0.27090277777777777</v>
      </c>
      <c r="D744" s="4"/>
      <c r="E744" s="4"/>
      <c r="F744" s="4"/>
      <c r="G744" s="4" t="s">
        <v>2009</v>
      </c>
      <c r="H744" s="4" t="s">
        <v>271</v>
      </c>
      <c r="I744" s="144">
        <v>44868.0</v>
      </c>
      <c r="J744" s="115">
        <v>0.5355208333333333</v>
      </c>
      <c r="K744" s="13">
        <v>0.0</v>
      </c>
      <c r="L744" s="4"/>
      <c r="M744" s="4"/>
      <c r="N744" s="4"/>
      <c r="O744" s="4"/>
    </row>
    <row r="745">
      <c r="A745" s="4" t="s">
        <v>444</v>
      </c>
      <c r="B745" s="144">
        <v>44475.0</v>
      </c>
      <c r="C745" s="115">
        <v>0.27089120370370373</v>
      </c>
      <c r="D745" s="4"/>
      <c r="E745" s="4"/>
      <c r="F745" s="4"/>
      <c r="G745" s="4" t="s">
        <v>2009</v>
      </c>
      <c r="H745" s="4" t="s">
        <v>271</v>
      </c>
      <c r="I745" s="144">
        <v>44868.0</v>
      </c>
      <c r="J745" s="115">
        <v>0.5355208333333333</v>
      </c>
      <c r="K745" s="13">
        <v>1.0</v>
      </c>
      <c r="L745" s="4"/>
      <c r="M745" s="4"/>
      <c r="N745" s="4"/>
      <c r="O745" s="4"/>
    </row>
    <row r="746">
      <c r="A746" s="4" t="s">
        <v>441</v>
      </c>
      <c r="B746" s="144">
        <v>44475.0</v>
      </c>
      <c r="C746" s="115">
        <v>0.2698726851851852</v>
      </c>
      <c r="D746" s="4"/>
      <c r="E746" s="4"/>
      <c r="F746" s="4"/>
      <c r="G746" s="4" t="s">
        <v>2009</v>
      </c>
      <c r="H746" s="4" t="s">
        <v>271</v>
      </c>
      <c r="I746" s="144">
        <v>44868.0</v>
      </c>
      <c r="J746" s="115">
        <v>0.5355208333333333</v>
      </c>
      <c r="K746" s="13">
        <v>0.0</v>
      </c>
      <c r="L746" s="4"/>
      <c r="M746" s="4"/>
      <c r="N746" s="4"/>
      <c r="O746" s="4"/>
    </row>
    <row r="747">
      <c r="A747" s="4" t="s">
        <v>439</v>
      </c>
      <c r="B747" s="144">
        <v>44475.0</v>
      </c>
      <c r="C747" s="115">
        <v>0.2652662037037037</v>
      </c>
      <c r="D747" s="4"/>
      <c r="E747" s="4"/>
      <c r="F747" s="4"/>
      <c r="G747" s="4" t="s">
        <v>2009</v>
      </c>
      <c r="H747" s="4" t="s">
        <v>271</v>
      </c>
      <c r="I747" s="144">
        <v>44868.0</v>
      </c>
      <c r="J747" s="115">
        <v>0.5355208333333333</v>
      </c>
      <c r="K747" s="13">
        <v>1.0</v>
      </c>
      <c r="L747" s="4"/>
      <c r="M747" s="4"/>
      <c r="N747" s="4"/>
      <c r="O747" s="4"/>
    </row>
    <row r="748">
      <c r="A748" s="4" t="s">
        <v>436</v>
      </c>
      <c r="B748" s="144">
        <v>44475.0</v>
      </c>
      <c r="C748" s="115">
        <v>0.259224537037037</v>
      </c>
      <c r="D748" s="4"/>
      <c r="E748" s="4"/>
      <c r="F748" s="4"/>
      <c r="G748" s="4" t="s">
        <v>2009</v>
      </c>
      <c r="H748" s="4" t="s">
        <v>271</v>
      </c>
      <c r="I748" s="144">
        <v>44868.0</v>
      </c>
      <c r="J748" s="115">
        <v>0.5355208333333333</v>
      </c>
      <c r="K748" s="13">
        <v>1.0</v>
      </c>
      <c r="L748" s="4"/>
      <c r="M748" s="4"/>
      <c r="N748" s="4"/>
      <c r="O748" s="4"/>
    </row>
    <row r="749">
      <c r="A749" s="4" t="s">
        <v>434</v>
      </c>
      <c r="B749" s="144">
        <v>44475.0</v>
      </c>
      <c r="C749" s="115">
        <v>0.2574884259259259</v>
      </c>
      <c r="D749" s="4"/>
      <c r="E749" s="4"/>
      <c r="F749" s="4"/>
      <c r="G749" s="4" t="s">
        <v>2009</v>
      </c>
      <c r="H749" s="4" t="s">
        <v>271</v>
      </c>
      <c r="I749" s="144">
        <v>44868.0</v>
      </c>
      <c r="J749" s="115">
        <v>0.5355208333333333</v>
      </c>
      <c r="K749" s="13">
        <v>1.0</v>
      </c>
      <c r="L749" s="4"/>
      <c r="M749" s="4"/>
      <c r="N749" s="4"/>
      <c r="O749" s="4"/>
    </row>
    <row r="750">
      <c r="A750" s="4" t="s">
        <v>432</v>
      </c>
      <c r="B750" s="144">
        <v>44475.0</v>
      </c>
      <c r="C750" s="115">
        <v>0.25679398148148147</v>
      </c>
      <c r="D750" s="4"/>
      <c r="E750" s="4"/>
      <c r="F750" s="4"/>
      <c r="G750" s="4" t="s">
        <v>2009</v>
      </c>
      <c r="H750" s="4" t="s">
        <v>271</v>
      </c>
      <c r="I750" s="144">
        <v>44868.0</v>
      </c>
      <c r="J750" s="115">
        <v>0.5355208333333333</v>
      </c>
      <c r="K750" s="13">
        <v>1.0</v>
      </c>
      <c r="L750" s="4"/>
      <c r="M750" s="4"/>
      <c r="N750" s="4"/>
      <c r="O750" s="4"/>
    </row>
    <row r="751">
      <c r="A751" s="4" t="s">
        <v>430</v>
      </c>
      <c r="B751" s="144">
        <v>44475.0</v>
      </c>
      <c r="C751" s="115">
        <v>0.25614583333333335</v>
      </c>
      <c r="D751" s="4"/>
      <c r="E751" s="4"/>
      <c r="F751" s="4"/>
      <c r="G751" s="4" t="s">
        <v>2009</v>
      </c>
      <c r="H751" s="4" t="s">
        <v>271</v>
      </c>
      <c r="I751" s="144">
        <v>44868.0</v>
      </c>
      <c r="J751" s="115">
        <v>0.5355208333333333</v>
      </c>
      <c r="K751" s="13">
        <v>1.0</v>
      </c>
      <c r="L751" s="4"/>
      <c r="M751" s="4"/>
      <c r="N751" s="4"/>
      <c r="O751" s="4"/>
    </row>
    <row r="752">
      <c r="A752" s="4" t="s">
        <v>428</v>
      </c>
      <c r="B752" s="144">
        <v>44475.0</v>
      </c>
      <c r="C752" s="115">
        <v>0.2558564814814815</v>
      </c>
      <c r="D752" s="4"/>
      <c r="E752" s="4"/>
      <c r="F752" s="4"/>
      <c r="G752" s="4" t="s">
        <v>2009</v>
      </c>
      <c r="H752" s="4" t="s">
        <v>271</v>
      </c>
      <c r="I752" s="144">
        <v>44868.0</v>
      </c>
      <c r="J752" s="115">
        <v>0.5355208333333333</v>
      </c>
      <c r="K752" s="13">
        <v>1.0</v>
      </c>
      <c r="L752" s="4"/>
      <c r="M752" s="4"/>
      <c r="N752" s="4"/>
      <c r="O752" s="4"/>
    </row>
    <row r="753">
      <c r="A753" s="4" t="s">
        <v>425</v>
      </c>
      <c r="B753" s="144">
        <v>44475.0</v>
      </c>
      <c r="C753" s="115">
        <v>0.2524537037037037</v>
      </c>
      <c r="D753" s="4"/>
      <c r="E753" s="4"/>
      <c r="F753" s="4"/>
      <c r="G753" s="4" t="s">
        <v>2009</v>
      </c>
      <c r="H753" s="4" t="s">
        <v>271</v>
      </c>
      <c r="I753" s="144">
        <v>44868.0</v>
      </c>
      <c r="J753" s="115">
        <v>0.5355208333333333</v>
      </c>
      <c r="K753" s="13">
        <v>1.0</v>
      </c>
      <c r="L753" s="4"/>
      <c r="M753" s="4"/>
      <c r="N753" s="4"/>
      <c r="O753" s="4"/>
    </row>
    <row r="754">
      <c r="A754" s="4" t="s">
        <v>423</v>
      </c>
      <c r="B754" s="144">
        <v>44475.0</v>
      </c>
      <c r="C754" s="115">
        <v>0.2504398148148148</v>
      </c>
      <c r="D754" s="4"/>
      <c r="E754" s="4"/>
      <c r="F754" s="4"/>
      <c r="G754" s="4" t="s">
        <v>2009</v>
      </c>
      <c r="H754" s="4" t="s">
        <v>271</v>
      </c>
      <c r="I754" s="144">
        <v>44868.0</v>
      </c>
      <c r="J754" s="115">
        <v>0.5355208333333333</v>
      </c>
      <c r="K754" s="13">
        <v>1.0</v>
      </c>
      <c r="L754" s="4"/>
      <c r="M754" s="4"/>
      <c r="N754" s="4"/>
      <c r="O754" s="4"/>
    </row>
    <row r="755">
      <c r="A755" s="4" t="s">
        <v>420</v>
      </c>
      <c r="B755" s="144">
        <v>44474.0</v>
      </c>
      <c r="C755" s="115">
        <v>0.6213541666666667</v>
      </c>
      <c r="D755" s="4"/>
      <c r="E755" s="4"/>
      <c r="F755" s="4"/>
      <c r="G755" s="4" t="s">
        <v>2009</v>
      </c>
      <c r="H755" s="4" t="s">
        <v>271</v>
      </c>
      <c r="I755" s="144">
        <v>44868.0</v>
      </c>
      <c r="J755" s="115">
        <v>0.5355208333333333</v>
      </c>
      <c r="K755" s="13">
        <v>0.0</v>
      </c>
      <c r="L755" s="4"/>
      <c r="M755" s="4"/>
      <c r="N755" s="4"/>
      <c r="O755" s="4"/>
    </row>
    <row r="756">
      <c r="A756" s="4" t="s">
        <v>418</v>
      </c>
      <c r="B756" s="144">
        <v>44474.0</v>
      </c>
      <c r="C756" s="115">
        <v>0.5081018518518519</v>
      </c>
      <c r="D756" s="4"/>
      <c r="E756" s="4"/>
      <c r="F756" s="4"/>
      <c r="G756" s="4" t="s">
        <v>2009</v>
      </c>
      <c r="H756" s="4" t="s">
        <v>271</v>
      </c>
      <c r="I756" s="144">
        <v>44868.0</v>
      </c>
      <c r="J756" s="115">
        <v>0.5355208333333333</v>
      </c>
      <c r="K756" s="13">
        <v>1.0</v>
      </c>
      <c r="L756" s="4"/>
      <c r="M756" s="4"/>
      <c r="N756" s="4"/>
      <c r="O756" s="4"/>
    </row>
    <row r="757">
      <c r="A757" s="4" t="s">
        <v>415</v>
      </c>
      <c r="B757" s="144">
        <v>44474.0</v>
      </c>
      <c r="C757" s="115">
        <v>0.40921296296296295</v>
      </c>
      <c r="D757" s="4"/>
      <c r="E757" s="4"/>
      <c r="F757" s="4"/>
      <c r="G757" s="4" t="s">
        <v>2009</v>
      </c>
      <c r="H757" s="4" t="s">
        <v>271</v>
      </c>
      <c r="I757" s="144">
        <v>44868.0</v>
      </c>
      <c r="J757" s="115">
        <v>0.5355208333333333</v>
      </c>
      <c r="K757" s="13">
        <v>0.0</v>
      </c>
      <c r="L757" s="4"/>
      <c r="M757" s="4"/>
      <c r="N757" s="4"/>
      <c r="O757" s="151"/>
    </row>
    <row r="758">
      <c r="A758" s="4" t="s">
        <v>412</v>
      </c>
      <c r="B758" s="144">
        <v>44474.0</v>
      </c>
      <c r="C758" s="115">
        <v>0.3425925925925926</v>
      </c>
      <c r="D758" s="4"/>
      <c r="E758" s="4"/>
      <c r="F758" s="4"/>
      <c r="G758" s="4" t="s">
        <v>2009</v>
      </c>
      <c r="H758" s="4" t="s">
        <v>271</v>
      </c>
      <c r="I758" s="144">
        <v>44868.0</v>
      </c>
      <c r="J758" s="115">
        <v>0.5355208333333333</v>
      </c>
      <c r="K758" s="13">
        <v>1.0</v>
      </c>
      <c r="L758" s="4"/>
      <c r="M758" s="4"/>
      <c r="N758" s="4"/>
      <c r="O758" s="4"/>
    </row>
    <row r="759">
      <c r="A759" s="4" t="s">
        <v>410</v>
      </c>
      <c r="B759" s="144">
        <v>44474.0</v>
      </c>
      <c r="C759" s="115">
        <v>0.33340277777777777</v>
      </c>
      <c r="D759" s="4"/>
      <c r="E759" s="4"/>
      <c r="F759" s="4"/>
      <c r="G759" s="4" t="s">
        <v>2009</v>
      </c>
      <c r="H759" s="4" t="s">
        <v>271</v>
      </c>
      <c r="I759" s="144">
        <v>44868.0</v>
      </c>
      <c r="J759" s="115">
        <v>0.5355208333333333</v>
      </c>
      <c r="K759" s="13">
        <v>1.0</v>
      </c>
      <c r="L759" s="4"/>
      <c r="M759" s="4"/>
      <c r="N759" s="4"/>
      <c r="O759" s="4"/>
    </row>
    <row r="760">
      <c r="A760" s="4" t="s">
        <v>407</v>
      </c>
      <c r="B760" s="144">
        <v>44474.0</v>
      </c>
      <c r="C760" s="115">
        <v>0.29966435185185186</v>
      </c>
      <c r="D760" s="4"/>
      <c r="E760" s="4"/>
      <c r="F760" s="4"/>
      <c r="G760" s="4" t="s">
        <v>2009</v>
      </c>
      <c r="H760" s="4" t="s">
        <v>271</v>
      </c>
      <c r="I760" s="144">
        <v>44868.0</v>
      </c>
      <c r="J760" s="115">
        <v>0.5355208333333333</v>
      </c>
      <c r="K760" s="13">
        <v>1.0</v>
      </c>
      <c r="L760" s="4"/>
      <c r="M760" s="4"/>
      <c r="N760" s="4"/>
      <c r="O760" s="4"/>
    </row>
    <row r="761">
      <c r="A761" s="4" t="s">
        <v>404</v>
      </c>
      <c r="B761" s="144">
        <v>44474.0</v>
      </c>
      <c r="C761" s="115">
        <v>0.2202662037037037</v>
      </c>
      <c r="D761" s="4"/>
      <c r="E761" s="4"/>
      <c r="F761" s="4"/>
      <c r="G761" s="4" t="s">
        <v>2009</v>
      </c>
      <c r="H761" s="4" t="s">
        <v>271</v>
      </c>
      <c r="I761" s="144">
        <v>44868.0</v>
      </c>
      <c r="J761" s="115">
        <v>0.5355208333333333</v>
      </c>
      <c r="K761" s="13">
        <v>0.0</v>
      </c>
      <c r="L761" s="4"/>
      <c r="M761" s="4"/>
      <c r="N761" s="4"/>
      <c r="O761" s="4"/>
    </row>
    <row r="762">
      <c r="A762" s="4" t="s">
        <v>401</v>
      </c>
      <c r="B762" s="144">
        <v>44473.0</v>
      </c>
      <c r="C762" s="115">
        <v>0.7493518518518518</v>
      </c>
      <c r="D762" s="4"/>
      <c r="E762" s="4"/>
      <c r="F762" s="4"/>
      <c r="G762" s="4" t="s">
        <v>2009</v>
      </c>
      <c r="H762" s="4" t="s">
        <v>271</v>
      </c>
      <c r="I762" s="144">
        <v>44868.0</v>
      </c>
      <c r="J762" s="115">
        <v>0.5355208333333333</v>
      </c>
      <c r="K762" s="13">
        <v>0.0</v>
      </c>
      <c r="L762" s="4"/>
      <c r="M762" s="4"/>
      <c r="N762" s="4"/>
      <c r="O762" s="151"/>
    </row>
    <row r="763">
      <c r="A763" s="4" t="s">
        <v>398</v>
      </c>
      <c r="B763" s="144">
        <v>44473.0</v>
      </c>
      <c r="C763" s="115">
        <v>0.7457870370370371</v>
      </c>
      <c r="D763" s="4"/>
      <c r="E763" s="4"/>
      <c r="F763" s="4"/>
      <c r="G763" s="4" t="s">
        <v>2009</v>
      </c>
      <c r="H763" s="4" t="s">
        <v>271</v>
      </c>
      <c r="I763" s="144">
        <v>44868.0</v>
      </c>
      <c r="J763" s="115">
        <v>0.5355208333333333</v>
      </c>
      <c r="K763" s="13">
        <v>1.0</v>
      </c>
      <c r="L763" s="4"/>
      <c r="M763" s="4"/>
      <c r="N763" s="4"/>
      <c r="O763" s="4"/>
    </row>
    <row r="764">
      <c r="A764" s="4" t="s">
        <v>395</v>
      </c>
      <c r="B764" s="144">
        <v>44473.0</v>
      </c>
      <c r="C764" s="115">
        <v>0.7417824074074074</v>
      </c>
      <c r="D764" s="4"/>
      <c r="E764" s="4"/>
      <c r="F764" s="4"/>
      <c r="G764" s="4" t="s">
        <v>2009</v>
      </c>
      <c r="H764" s="4" t="s">
        <v>271</v>
      </c>
      <c r="I764" s="144">
        <v>44868.0</v>
      </c>
      <c r="J764" s="115">
        <v>0.5355208333333333</v>
      </c>
      <c r="K764" s="13">
        <v>1.0</v>
      </c>
      <c r="L764" s="4"/>
      <c r="M764" s="4"/>
      <c r="N764" s="4"/>
      <c r="O764" s="4"/>
    </row>
    <row r="765">
      <c r="A765" s="4" t="s">
        <v>392</v>
      </c>
      <c r="B765" s="144">
        <v>44473.0</v>
      </c>
      <c r="C765" s="115">
        <v>0.7223263888888889</v>
      </c>
      <c r="D765" s="4"/>
      <c r="E765" s="4"/>
      <c r="F765" s="4"/>
      <c r="G765" s="4" t="s">
        <v>2009</v>
      </c>
      <c r="H765" s="4" t="s">
        <v>271</v>
      </c>
      <c r="I765" s="144">
        <v>44868.0</v>
      </c>
      <c r="J765" s="115">
        <v>0.5355208333333333</v>
      </c>
      <c r="K765" s="13">
        <v>0.0</v>
      </c>
      <c r="L765" s="4"/>
      <c r="M765" s="4"/>
      <c r="N765" s="4"/>
      <c r="O765" s="4"/>
    </row>
    <row r="766">
      <c r="A766" s="4" t="s">
        <v>389</v>
      </c>
      <c r="B766" s="144">
        <v>44473.0</v>
      </c>
      <c r="C766" s="115">
        <v>0.7196296296296296</v>
      </c>
      <c r="D766" s="4"/>
      <c r="E766" s="4"/>
      <c r="F766" s="4"/>
      <c r="G766" s="4" t="s">
        <v>2009</v>
      </c>
      <c r="H766" s="4" t="s">
        <v>271</v>
      </c>
      <c r="I766" s="144">
        <v>44868.0</v>
      </c>
      <c r="J766" s="115">
        <v>0.5355208333333333</v>
      </c>
      <c r="K766" s="13">
        <v>0.0</v>
      </c>
      <c r="L766" s="4"/>
      <c r="M766" s="4"/>
      <c r="N766" s="4"/>
      <c r="O766" s="151"/>
    </row>
    <row r="767">
      <c r="A767" s="4" t="s">
        <v>2727</v>
      </c>
      <c r="B767" s="144">
        <v>44473.0</v>
      </c>
      <c r="C767" s="115">
        <v>0.7190625</v>
      </c>
      <c r="D767" s="4"/>
      <c r="E767" s="4"/>
      <c r="F767" s="4"/>
      <c r="G767" s="4" t="s">
        <v>2009</v>
      </c>
      <c r="H767" s="4" t="s">
        <v>271</v>
      </c>
      <c r="I767" s="144">
        <v>44868.0</v>
      </c>
      <c r="J767" s="115">
        <v>0.5355208333333333</v>
      </c>
      <c r="K767" s="13">
        <v>0.0</v>
      </c>
      <c r="L767" s="4"/>
      <c r="M767" s="4"/>
      <c r="N767" s="4"/>
      <c r="O767" s="4"/>
    </row>
    <row r="768">
      <c r="A768" s="4" t="s">
        <v>383</v>
      </c>
      <c r="B768" s="144">
        <v>44473.0</v>
      </c>
      <c r="C768" s="115">
        <v>0.7175115740740741</v>
      </c>
      <c r="D768" s="4"/>
      <c r="E768" s="4"/>
      <c r="F768" s="4"/>
      <c r="G768" s="4" t="s">
        <v>2009</v>
      </c>
      <c r="H768" s="4" t="s">
        <v>271</v>
      </c>
      <c r="I768" s="144">
        <v>44868.0</v>
      </c>
      <c r="J768" s="115">
        <v>0.5355208333333333</v>
      </c>
      <c r="K768" s="13">
        <v>0.0</v>
      </c>
      <c r="L768" s="4"/>
      <c r="M768" s="4"/>
      <c r="N768" s="4"/>
      <c r="O768" s="151"/>
    </row>
    <row r="769">
      <c r="A769" s="4" t="s">
        <v>380</v>
      </c>
      <c r="B769" s="144">
        <v>44473.0</v>
      </c>
      <c r="C769" s="115">
        <v>0.7167476851851852</v>
      </c>
      <c r="D769" s="4"/>
      <c r="E769" s="4"/>
      <c r="F769" s="4"/>
      <c r="G769" s="4" t="s">
        <v>2009</v>
      </c>
      <c r="H769" s="4" t="s">
        <v>271</v>
      </c>
      <c r="I769" s="144">
        <v>44868.0</v>
      </c>
      <c r="J769" s="115">
        <v>0.5355208333333333</v>
      </c>
      <c r="K769" s="13">
        <v>0.0</v>
      </c>
      <c r="L769" s="4"/>
      <c r="M769" s="4"/>
      <c r="N769" s="4"/>
      <c r="O769" s="4"/>
    </row>
    <row r="770">
      <c r="A770" s="4" t="s">
        <v>377</v>
      </c>
      <c r="B770" s="144">
        <v>44473.0</v>
      </c>
      <c r="C770" s="115">
        <v>0.5335185185185185</v>
      </c>
      <c r="D770" s="4"/>
      <c r="E770" s="4"/>
      <c r="F770" s="4"/>
      <c r="G770" s="4" t="s">
        <v>2009</v>
      </c>
      <c r="H770" s="4" t="s">
        <v>271</v>
      </c>
      <c r="I770" s="144">
        <v>44868.0</v>
      </c>
      <c r="J770" s="115">
        <v>0.5355208333333333</v>
      </c>
      <c r="K770" s="13">
        <v>0.0</v>
      </c>
      <c r="L770" s="4"/>
      <c r="M770" s="4"/>
      <c r="N770" s="4"/>
      <c r="O770" s="4"/>
    </row>
    <row r="771">
      <c r="A771" s="4" t="s">
        <v>375</v>
      </c>
      <c r="B771" s="144">
        <v>44473.0</v>
      </c>
      <c r="C771" s="115">
        <v>0.4840162037037037</v>
      </c>
      <c r="D771" s="4"/>
      <c r="E771" s="4"/>
      <c r="F771" s="4"/>
      <c r="G771" s="4" t="s">
        <v>2009</v>
      </c>
      <c r="H771" s="4" t="s">
        <v>271</v>
      </c>
      <c r="I771" s="144">
        <v>44868.0</v>
      </c>
      <c r="J771" s="115">
        <v>0.5355208333333333</v>
      </c>
      <c r="K771" s="13">
        <v>1.0</v>
      </c>
      <c r="L771" s="4"/>
      <c r="M771" s="4"/>
      <c r="N771" s="4"/>
      <c r="O771" s="4"/>
    </row>
    <row r="772">
      <c r="A772" s="4" t="s">
        <v>372</v>
      </c>
      <c r="B772" s="144">
        <v>44473.0</v>
      </c>
      <c r="C772" s="115">
        <v>0.4605092592592593</v>
      </c>
      <c r="D772" s="4"/>
      <c r="E772" s="4"/>
      <c r="F772" s="4"/>
      <c r="G772" s="4" t="s">
        <v>2009</v>
      </c>
      <c r="H772" s="4" t="s">
        <v>271</v>
      </c>
      <c r="I772" s="144">
        <v>44868.0</v>
      </c>
      <c r="J772" s="115">
        <v>0.5355208333333333</v>
      </c>
      <c r="K772" s="13">
        <v>1.0</v>
      </c>
      <c r="L772" s="4"/>
      <c r="M772" s="4"/>
      <c r="N772" s="4"/>
      <c r="O772" s="4"/>
    </row>
    <row r="773">
      <c r="A773" s="4" t="s">
        <v>2666</v>
      </c>
      <c r="B773" s="144">
        <v>44473.0</v>
      </c>
      <c r="C773" s="115">
        <v>0.4370601851851852</v>
      </c>
      <c r="D773" s="4"/>
      <c r="E773" s="4"/>
      <c r="F773" s="4"/>
      <c r="G773" s="4" t="s">
        <v>2009</v>
      </c>
      <c r="H773" s="4" t="s">
        <v>271</v>
      </c>
      <c r="I773" s="144">
        <v>44868.0</v>
      </c>
      <c r="J773" s="115">
        <v>0.5355208333333333</v>
      </c>
      <c r="K773" s="13">
        <v>1.0</v>
      </c>
      <c r="L773" s="4"/>
      <c r="M773" s="4"/>
      <c r="N773" s="4"/>
      <c r="O773" s="4"/>
    </row>
    <row r="774">
      <c r="A774" s="4" t="s">
        <v>2728</v>
      </c>
      <c r="B774" s="144">
        <v>44473.0</v>
      </c>
      <c r="C774" s="115">
        <v>0.3960300925925926</v>
      </c>
      <c r="D774" s="4"/>
      <c r="E774" s="4"/>
      <c r="F774" s="4"/>
      <c r="G774" s="4" t="s">
        <v>2009</v>
      </c>
      <c r="H774" s="4" t="s">
        <v>271</v>
      </c>
      <c r="I774" s="144">
        <v>44868.0</v>
      </c>
      <c r="J774" s="115">
        <v>0.5355208333333333</v>
      </c>
      <c r="K774" s="13">
        <v>0.0</v>
      </c>
      <c r="L774" s="4"/>
      <c r="M774" s="4"/>
      <c r="N774" s="4"/>
      <c r="O774" s="151"/>
    </row>
    <row r="775">
      <c r="A775" s="4" t="s">
        <v>2668</v>
      </c>
      <c r="B775" s="144">
        <v>44473.0</v>
      </c>
      <c r="C775" s="115">
        <v>0.32320601851851855</v>
      </c>
      <c r="D775" s="4"/>
      <c r="E775" s="4"/>
      <c r="F775" s="4"/>
      <c r="G775" s="4" t="s">
        <v>2009</v>
      </c>
      <c r="H775" s="4" t="s">
        <v>271</v>
      </c>
      <c r="I775" s="144">
        <v>44868.0</v>
      </c>
      <c r="J775" s="115">
        <v>0.5355208333333333</v>
      </c>
      <c r="K775" s="13">
        <v>1.0</v>
      </c>
      <c r="L775" s="4"/>
      <c r="M775" s="4"/>
      <c r="N775" s="4"/>
      <c r="O775" s="4"/>
    </row>
    <row r="776">
      <c r="A776" s="4" t="s">
        <v>362</v>
      </c>
      <c r="B776" s="144">
        <v>44473.0</v>
      </c>
      <c r="C776" s="115">
        <v>0.31525462962962963</v>
      </c>
      <c r="D776" s="4"/>
      <c r="E776" s="4"/>
      <c r="F776" s="4"/>
      <c r="G776" s="4" t="s">
        <v>2009</v>
      </c>
      <c r="H776" s="4" t="s">
        <v>271</v>
      </c>
      <c r="I776" s="144">
        <v>44868.0</v>
      </c>
      <c r="J776" s="115">
        <v>0.5355208333333333</v>
      </c>
      <c r="K776" s="13">
        <v>1.0</v>
      </c>
      <c r="L776" s="4"/>
      <c r="M776" s="4"/>
      <c r="N776" s="4"/>
      <c r="O776" s="4"/>
    </row>
    <row r="777">
      <c r="A777" s="4" t="s">
        <v>359</v>
      </c>
      <c r="B777" s="144">
        <v>44473.0</v>
      </c>
      <c r="C777" s="115">
        <v>0.3149189814814815</v>
      </c>
      <c r="D777" s="4"/>
      <c r="E777" s="4"/>
      <c r="F777" s="4"/>
      <c r="G777" s="4" t="s">
        <v>2009</v>
      </c>
      <c r="H777" s="4" t="s">
        <v>271</v>
      </c>
      <c r="I777" s="144">
        <v>44868.0</v>
      </c>
      <c r="J777" s="115">
        <v>0.5355208333333333</v>
      </c>
      <c r="K777" s="13">
        <v>1.0</v>
      </c>
      <c r="L777" s="4"/>
      <c r="M777" s="4"/>
      <c r="N777" s="4"/>
      <c r="O777" s="4"/>
    </row>
    <row r="778">
      <c r="A778" s="4" t="s">
        <v>356</v>
      </c>
      <c r="B778" s="144">
        <v>44473.0</v>
      </c>
      <c r="C778" s="115">
        <v>0.3146759259259259</v>
      </c>
      <c r="D778" s="4"/>
      <c r="E778" s="4"/>
      <c r="F778" s="4"/>
      <c r="G778" s="4" t="s">
        <v>2009</v>
      </c>
      <c r="H778" s="4" t="s">
        <v>271</v>
      </c>
      <c r="I778" s="144">
        <v>44868.0</v>
      </c>
      <c r="J778" s="115">
        <v>0.5355208333333333</v>
      </c>
      <c r="K778" s="13">
        <v>1.0</v>
      </c>
      <c r="L778" s="4"/>
      <c r="M778" s="4"/>
      <c r="N778" s="4"/>
      <c r="O778" s="4"/>
    </row>
    <row r="779">
      <c r="A779" s="4" t="s">
        <v>354</v>
      </c>
      <c r="B779" s="144">
        <v>44473.0</v>
      </c>
      <c r="C779" s="115">
        <v>0.31230324074074073</v>
      </c>
      <c r="D779" s="4"/>
      <c r="E779" s="4"/>
      <c r="F779" s="4"/>
      <c r="G779" s="4" t="s">
        <v>2009</v>
      </c>
      <c r="H779" s="4" t="s">
        <v>271</v>
      </c>
      <c r="I779" s="144">
        <v>44868.0</v>
      </c>
      <c r="J779" s="115">
        <v>0.5355208333333333</v>
      </c>
      <c r="K779" s="13">
        <v>1.0</v>
      </c>
      <c r="L779" s="4"/>
      <c r="M779" s="4"/>
      <c r="N779" s="4"/>
      <c r="O779" s="4"/>
    </row>
    <row r="780">
      <c r="A780" s="4" t="s">
        <v>351</v>
      </c>
      <c r="B780" s="144">
        <v>44473.0</v>
      </c>
      <c r="C780" s="115">
        <v>0.30212962962962964</v>
      </c>
      <c r="D780" s="4"/>
      <c r="E780" s="4"/>
      <c r="F780" s="4"/>
      <c r="G780" s="4" t="s">
        <v>2009</v>
      </c>
      <c r="H780" s="4" t="s">
        <v>271</v>
      </c>
      <c r="I780" s="144">
        <v>44868.0</v>
      </c>
      <c r="J780" s="115">
        <v>0.5355208333333333</v>
      </c>
      <c r="K780" s="13">
        <v>1.0</v>
      </c>
      <c r="L780" s="4"/>
      <c r="M780" s="4"/>
      <c r="N780" s="4"/>
      <c r="O780" s="4"/>
    </row>
    <row r="781">
      <c r="A781" s="4" t="s">
        <v>348</v>
      </c>
      <c r="B781" s="144">
        <v>44473.0</v>
      </c>
      <c r="C781" s="115">
        <v>0.3</v>
      </c>
      <c r="D781" s="4"/>
      <c r="E781" s="4"/>
      <c r="F781" s="4"/>
      <c r="G781" s="4" t="s">
        <v>2009</v>
      </c>
      <c r="H781" s="4" t="s">
        <v>271</v>
      </c>
      <c r="I781" s="144">
        <v>44868.0</v>
      </c>
      <c r="J781" s="115">
        <v>0.5355208333333333</v>
      </c>
      <c r="K781" s="13">
        <v>1.0</v>
      </c>
      <c r="L781" s="4"/>
      <c r="M781" s="4"/>
      <c r="N781" s="4"/>
      <c r="O781" s="4"/>
    </row>
    <row r="782">
      <c r="A782" s="4" t="s">
        <v>345</v>
      </c>
      <c r="B782" s="144">
        <v>44473.0</v>
      </c>
      <c r="C782" s="115">
        <v>0.2783333333333333</v>
      </c>
      <c r="D782" s="4"/>
      <c r="E782" s="4"/>
      <c r="F782" s="4"/>
      <c r="G782" s="4" t="s">
        <v>2009</v>
      </c>
      <c r="H782" s="4" t="s">
        <v>271</v>
      </c>
      <c r="I782" s="144">
        <v>44868.0</v>
      </c>
      <c r="J782" s="115">
        <v>0.5355208333333333</v>
      </c>
      <c r="K782" s="13">
        <v>0.0</v>
      </c>
      <c r="L782" s="4"/>
      <c r="M782" s="4"/>
      <c r="N782" s="4"/>
      <c r="O782" s="4"/>
    </row>
    <row r="783">
      <c r="A783" s="4" t="s">
        <v>343</v>
      </c>
      <c r="B783" s="144">
        <v>44470.0</v>
      </c>
      <c r="C783" s="115">
        <v>0.3325810185185185</v>
      </c>
      <c r="D783" s="4"/>
      <c r="E783" s="4"/>
      <c r="F783" s="4"/>
      <c r="G783" s="4" t="s">
        <v>2009</v>
      </c>
      <c r="H783" s="4" t="s">
        <v>271</v>
      </c>
      <c r="I783" s="144">
        <v>44868.0</v>
      </c>
      <c r="J783" s="115">
        <v>0.5355208333333333</v>
      </c>
      <c r="K783" s="13">
        <v>1.0</v>
      </c>
      <c r="L783" s="4"/>
      <c r="M783" s="4"/>
      <c r="N783" s="4"/>
      <c r="O783" s="4"/>
    </row>
    <row r="784">
      <c r="A784" s="4" t="s">
        <v>341</v>
      </c>
      <c r="B784" s="144">
        <v>44470.0</v>
      </c>
      <c r="C784" s="115">
        <v>0.33140046296296294</v>
      </c>
      <c r="D784" s="4"/>
      <c r="E784" s="4"/>
      <c r="F784" s="4"/>
      <c r="G784" s="4" t="s">
        <v>2009</v>
      </c>
      <c r="H784" s="4" t="s">
        <v>271</v>
      </c>
      <c r="I784" s="144">
        <v>44868.0</v>
      </c>
      <c r="J784" s="115">
        <v>0.5355208333333333</v>
      </c>
      <c r="K784" s="13">
        <v>1.0</v>
      </c>
      <c r="L784" s="4"/>
      <c r="M784" s="4"/>
      <c r="N784" s="4"/>
      <c r="O784" s="4"/>
    </row>
    <row r="785">
      <c r="A785" s="13">
        <v>1234.0</v>
      </c>
      <c r="B785" s="144">
        <v>44470.0</v>
      </c>
      <c r="C785" s="115">
        <v>0.30756944444444445</v>
      </c>
      <c r="D785" s="4"/>
      <c r="E785" s="4"/>
      <c r="F785" s="4"/>
      <c r="G785" s="4" t="s">
        <v>2729</v>
      </c>
      <c r="H785" s="4" t="s">
        <v>271</v>
      </c>
      <c r="I785" s="144">
        <v>44868.0</v>
      </c>
      <c r="J785" s="115">
        <v>0.5355208333333333</v>
      </c>
      <c r="K785" s="13">
        <v>1.0</v>
      </c>
      <c r="L785" s="4"/>
      <c r="M785" s="4"/>
      <c r="N785" s="4"/>
      <c r="O785" s="4"/>
    </row>
    <row r="786">
      <c r="A786" s="4" t="s">
        <v>337</v>
      </c>
      <c r="B786" s="144">
        <v>44470.0</v>
      </c>
      <c r="C786" s="115">
        <v>0.29085648148148147</v>
      </c>
      <c r="D786" s="4"/>
      <c r="E786" s="4"/>
      <c r="F786" s="4"/>
      <c r="G786" s="4" t="s">
        <v>2009</v>
      </c>
      <c r="H786" s="4" t="s">
        <v>271</v>
      </c>
      <c r="I786" s="144">
        <v>44868.0</v>
      </c>
      <c r="J786" s="115">
        <v>0.5355208333333333</v>
      </c>
      <c r="K786" s="13">
        <v>0.0</v>
      </c>
      <c r="L786" s="4"/>
      <c r="M786" s="4"/>
      <c r="N786" s="4"/>
      <c r="O786" s="4"/>
    </row>
    <row r="787">
      <c r="A787" s="4" t="s">
        <v>335</v>
      </c>
      <c r="B787" s="144">
        <v>44470.0</v>
      </c>
      <c r="C787" s="115">
        <v>0.2902430555555556</v>
      </c>
      <c r="D787" s="4"/>
      <c r="E787" s="4"/>
      <c r="F787" s="4"/>
      <c r="G787" s="4" t="s">
        <v>2009</v>
      </c>
      <c r="H787" s="4" t="s">
        <v>271</v>
      </c>
      <c r="I787" s="144">
        <v>44868.0</v>
      </c>
      <c r="J787" s="115">
        <v>0.5355208333333333</v>
      </c>
      <c r="K787" s="13">
        <v>0.0</v>
      </c>
      <c r="L787" s="4"/>
      <c r="M787" s="4"/>
      <c r="N787" s="4"/>
      <c r="O787" s="4"/>
    </row>
    <row r="788">
      <c r="A788" s="4" t="s">
        <v>333</v>
      </c>
      <c r="B788" s="144">
        <v>44470.0</v>
      </c>
      <c r="C788" s="115">
        <v>0.2899189814814815</v>
      </c>
      <c r="D788" s="4"/>
      <c r="E788" s="4"/>
      <c r="F788" s="4"/>
      <c r="G788" s="4" t="s">
        <v>2009</v>
      </c>
      <c r="H788" s="4" t="s">
        <v>271</v>
      </c>
      <c r="I788" s="144">
        <v>44868.0</v>
      </c>
      <c r="J788" s="115">
        <v>0.5355208333333333</v>
      </c>
      <c r="K788" s="13">
        <v>0.0</v>
      </c>
      <c r="L788" s="4"/>
      <c r="M788" s="4"/>
      <c r="N788" s="4"/>
      <c r="O788" s="4"/>
    </row>
    <row r="789">
      <c r="A789" s="4" t="s">
        <v>331</v>
      </c>
      <c r="B789" s="144">
        <v>44470.0</v>
      </c>
      <c r="C789" s="115">
        <v>0.2849074074074074</v>
      </c>
      <c r="D789" s="4"/>
      <c r="E789" s="4"/>
      <c r="F789" s="4"/>
      <c r="G789" s="4" t="s">
        <v>2009</v>
      </c>
      <c r="H789" s="4" t="s">
        <v>271</v>
      </c>
      <c r="I789" s="144">
        <v>44868.0</v>
      </c>
      <c r="J789" s="115">
        <v>0.5355208333333333</v>
      </c>
      <c r="K789" s="13">
        <v>1.0</v>
      </c>
      <c r="L789" s="4"/>
      <c r="M789" s="4"/>
      <c r="N789" s="4"/>
      <c r="O789" s="4"/>
    </row>
    <row r="790">
      <c r="A790" s="4" t="s">
        <v>329</v>
      </c>
      <c r="B790" s="144">
        <v>44470.0</v>
      </c>
      <c r="C790" s="115">
        <v>0.280162037037037</v>
      </c>
      <c r="D790" s="4"/>
      <c r="E790" s="4"/>
      <c r="F790" s="4"/>
      <c r="G790" s="4" t="s">
        <v>2009</v>
      </c>
      <c r="H790" s="4" t="s">
        <v>271</v>
      </c>
      <c r="I790" s="144">
        <v>44868.0</v>
      </c>
      <c r="J790" s="115">
        <v>0.5355208333333333</v>
      </c>
      <c r="K790" s="13">
        <v>0.0</v>
      </c>
      <c r="L790" s="4"/>
      <c r="M790" s="4"/>
      <c r="N790" s="4"/>
      <c r="O790" s="151"/>
    </row>
    <row r="791">
      <c r="A791" s="4" t="s">
        <v>327</v>
      </c>
      <c r="B791" s="144">
        <v>44470.0</v>
      </c>
      <c r="C791" s="115">
        <v>0.27988425925925925</v>
      </c>
      <c r="D791" s="4"/>
      <c r="E791" s="4"/>
      <c r="F791" s="4"/>
      <c r="G791" s="4" t="s">
        <v>2009</v>
      </c>
      <c r="H791" s="4" t="s">
        <v>271</v>
      </c>
      <c r="I791" s="144">
        <v>44868.0</v>
      </c>
      <c r="J791" s="115">
        <v>0.5355208333333333</v>
      </c>
      <c r="K791" s="13">
        <v>1.0</v>
      </c>
      <c r="L791" s="4"/>
      <c r="M791" s="4"/>
      <c r="N791" s="4"/>
      <c r="O791" s="4"/>
    </row>
    <row r="792">
      <c r="A792" s="4" t="s">
        <v>324</v>
      </c>
      <c r="B792" s="144">
        <v>44469.0</v>
      </c>
      <c r="C792" s="115">
        <v>0.3608912037037037</v>
      </c>
      <c r="D792" s="4"/>
      <c r="E792" s="4"/>
      <c r="F792" s="4"/>
      <c r="G792" s="4" t="s">
        <v>2009</v>
      </c>
      <c r="H792" s="4" t="s">
        <v>271</v>
      </c>
      <c r="I792" s="144">
        <v>44868.0</v>
      </c>
      <c r="J792" s="115">
        <v>0.5355208333333333</v>
      </c>
      <c r="K792" s="13">
        <v>0.0</v>
      </c>
      <c r="L792" s="4"/>
      <c r="M792" s="4"/>
      <c r="N792" s="4"/>
      <c r="O792" s="151"/>
    </row>
    <row r="793">
      <c r="A793" s="4" t="s">
        <v>321</v>
      </c>
      <c r="B793" s="144">
        <v>44469.0</v>
      </c>
      <c r="C793" s="115">
        <v>0.31451388888888887</v>
      </c>
      <c r="D793" s="4"/>
      <c r="E793" s="4"/>
      <c r="F793" s="4"/>
      <c r="G793" s="4" t="s">
        <v>2009</v>
      </c>
      <c r="H793" s="4" t="s">
        <v>271</v>
      </c>
      <c r="I793" s="144">
        <v>44868.0</v>
      </c>
      <c r="J793" s="115">
        <v>0.5355208333333333</v>
      </c>
      <c r="K793" s="13">
        <v>0.0</v>
      </c>
      <c r="L793" s="4"/>
      <c r="M793" s="4"/>
      <c r="N793" s="4"/>
      <c r="O793" s="4"/>
    </row>
    <row r="794">
      <c r="A794" s="4" t="s">
        <v>318</v>
      </c>
      <c r="B794" s="144">
        <v>44469.0</v>
      </c>
      <c r="C794" s="115">
        <v>0.27547453703703706</v>
      </c>
      <c r="D794" s="4"/>
      <c r="E794" s="4"/>
      <c r="F794" s="4"/>
      <c r="G794" s="4" t="s">
        <v>2009</v>
      </c>
      <c r="H794" s="4" t="s">
        <v>271</v>
      </c>
      <c r="I794" s="144">
        <v>44868.0</v>
      </c>
      <c r="J794" s="115">
        <v>0.5355208333333333</v>
      </c>
      <c r="K794" s="13">
        <v>0.0</v>
      </c>
      <c r="L794" s="4"/>
      <c r="M794" s="4"/>
      <c r="N794" s="4"/>
      <c r="O794" s="151"/>
    </row>
    <row r="795">
      <c r="A795" s="4" t="s">
        <v>315</v>
      </c>
      <c r="B795" s="144">
        <v>44469.0</v>
      </c>
      <c r="C795" s="115">
        <v>0.24612268518518518</v>
      </c>
      <c r="D795" s="4"/>
      <c r="E795" s="4"/>
      <c r="F795" s="4"/>
      <c r="G795" s="4" t="s">
        <v>2009</v>
      </c>
      <c r="H795" s="4" t="s">
        <v>271</v>
      </c>
      <c r="I795" s="144">
        <v>44868.0</v>
      </c>
      <c r="J795" s="115">
        <v>0.5355208333333333</v>
      </c>
      <c r="K795" s="13">
        <v>0.0</v>
      </c>
      <c r="L795" s="4"/>
      <c r="M795" s="4"/>
      <c r="N795" s="4"/>
      <c r="O795" s="4"/>
    </row>
    <row r="796">
      <c r="A796" s="4" t="s">
        <v>312</v>
      </c>
      <c r="B796" s="144">
        <v>44468.0</v>
      </c>
      <c r="C796" s="115">
        <v>0.39512731481481483</v>
      </c>
      <c r="D796" s="4"/>
      <c r="E796" s="4"/>
      <c r="F796" s="4"/>
      <c r="G796" s="4" t="s">
        <v>2009</v>
      </c>
      <c r="H796" s="4" t="s">
        <v>271</v>
      </c>
      <c r="I796" s="144">
        <v>44868.0</v>
      </c>
      <c r="J796" s="115">
        <v>0.5355208333333333</v>
      </c>
      <c r="K796" s="13">
        <v>0.0</v>
      </c>
      <c r="L796" s="4"/>
      <c r="M796" s="4"/>
      <c r="N796" s="4"/>
      <c r="O796" s="4"/>
    </row>
    <row r="797">
      <c r="A797" s="4" t="s">
        <v>309</v>
      </c>
      <c r="B797" s="144">
        <v>44468.0</v>
      </c>
      <c r="C797" s="115">
        <v>0.3618287037037037</v>
      </c>
      <c r="D797" s="4"/>
      <c r="E797" s="4"/>
      <c r="F797" s="4"/>
      <c r="G797" s="4" t="s">
        <v>2009</v>
      </c>
      <c r="H797" s="4" t="s">
        <v>271</v>
      </c>
      <c r="I797" s="144">
        <v>44868.0</v>
      </c>
      <c r="J797" s="115">
        <v>0.5355208333333333</v>
      </c>
      <c r="K797" s="13">
        <v>0.0</v>
      </c>
      <c r="L797" s="4"/>
      <c r="M797" s="4"/>
      <c r="N797" s="4"/>
      <c r="O797" s="4"/>
    </row>
    <row r="798">
      <c r="A798" s="4" t="s">
        <v>307</v>
      </c>
      <c r="B798" s="144">
        <v>44468.0</v>
      </c>
      <c r="C798" s="115">
        <v>0.35561342592592593</v>
      </c>
      <c r="D798" s="4"/>
      <c r="E798" s="4"/>
      <c r="F798" s="4"/>
      <c r="G798" s="4" t="s">
        <v>2009</v>
      </c>
      <c r="H798" s="4" t="s">
        <v>271</v>
      </c>
      <c r="I798" s="144">
        <v>44868.0</v>
      </c>
      <c r="J798" s="115">
        <v>0.5355208333333333</v>
      </c>
      <c r="K798" s="13">
        <v>1.0</v>
      </c>
      <c r="L798" s="4"/>
      <c r="M798" s="4"/>
      <c r="N798" s="4"/>
      <c r="O798" s="4"/>
    </row>
    <row r="799">
      <c r="A799" s="4" t="s">
        <v>304</v>
      </c>
      <c r="B799" s="144">
        <v>44468.0</v>
      </c>
      <c r="C799" s="115">
        <v>0.3417939814814815</v>
      </c>
      <c r="D799" s="4"/>
      <c r="E799" s="4"/>
      <c r="F799" s="4"/>
      <c r="G799" s="4" t="s">
        <v>2009</v>
      </c>
      <c r="H799" s="4" t="s">
        <v>271</v>
      </c>
      <c r="I799" s="144">
        <v>44868.0</v>
      </c>
      <c r="J799" s="115">
        <v>0.5355208333333333</v>
      </c>
      <c r="K799" s="13">
        <v>0.0</v>
      </c>
      <c r="L799" s="4"/>
      <c r="M799" s="4"/>
      <c r="N799" s="4"/>
      <c r="O799" s="4"/>
    </row>
    <row r="800">
      <c r="A800" s="4" t="s">
        <v>301</v>
      </c>
      <c r="B800" s="144">
        <v>44468.0</v>
      </c>
      <c r="C800" s="115">
        <v>0.28961805555555553</v>
      </c>
      <c r="D800" s="4"/>
      <c r="E800" s="4"/>
      <c r="F800" s="4"/>
      <c r="G800" s="4" t="s">
        <v>2009</v>
      </c>
      <c r="H800" s="4" t="s">
        <v>271</v>
      </c>
      <c r="I800" s="144">
        <v>44868.0</v>
      </c>
      <c r="J800" s="115">
        <v>0.5355208333333333</v>
      </c>
      <c r="K800" s="13">
        <v>0.0</v>
      </c>
      <c r="L800" s="4"/>
      <c r="M800" s="4"/>
      <c r="N800" s="4"/>
      <c r="O800" s="4"/>
    </row>
    <row r="801">
      <c r="A801" s="4" t="s">
        <v>299</v>
      </c>
      <c r="B801" s="144">
        <v>44468.0</v>
      </c>
      <c r="C801" s="115">
        <v>0.284849537037037</v>
      </c>
      <c r="D801" s="4"/>
      <c r="E801" s="4"/>
      <c r="F801" s="4"/>
      <c r="G801" s="4" t="s">
        <v>2009</v>
      </c>
      <c r="H801" s="4" t="s">
        <v>271</v>
      </c>
      <c r="I801" s="144">
        <v>44868.0</v>
      </c>
      <c r="J801" s="115">
        <v>0.5355208333333333</v>
      </c>
      <c r="K801" s="13">
        <v>0.0</v>
      </c>
      <c r="L801" s="4"/>
      <c r="M801" s="4"/>
      <c r="N801" s="4"/>
      <c r="O801" s="151"/>
    </row>
    <row r="802">
      <c r="A802" s="4" t="s">
        <v>297</v>
      </c>
      <c r="B802" s="144">
        <v>44468.0</v>
      </c>
      <c r="C802" s="115">
        <v>0.2809027777777778</v>
      </c>
      <c r="D802" s="4"/>
      <c r="E802" s="4"/>
      <c r="F802" s="4"/>
      <c r="G802" s="4" t="s">
        <v>2009</v>
      </c>
      <c r="H802" s="4" t="s">
        <v>271</v>
      </c>
      <c r="I802" s="144">
        <v>44868.0</v>
      </c>
      <c r="J802" s="115">
        <v>0.5355208333333333</v>
      </c>
      <c r="K802" s="13">
        <v>1.0</v>
      </c>
      <c r="L802" s="4"/>
      <c r="M802" s="4"/>
      <c r="N802" s="4"/>
      <c r="O802" s="4"/>
    </row>
    <row r="803">
      <c r="A803" s="4" t="s">
        <v>295</v>
      </c>
      <c r="B803" s="144">
        <v>44468.0</v>
      </c>
      <c r="C803" s="115">
        <v>0.27738425925925925</v>
      </c>
      <c r="D803" s="4"/>
      <c r="E803" s="4"/>
      <c r="F803" s="4"/>
      <c r="G803" s="4" t="s">
        <v>2009</v>
      </c>
      <c r="H803" s="4" t="s">
        <v>271</v>
      </c>
      <c r="I803" s="144">
        <v>44868.0</v>
      </c>
      <c r="J803" s="115">
        <v>0.5355208333333333</v>
      </c>
      <c r="K803" s="13">
        <v>1.0</v>
      </c>
      <c r="L803" s="4"/>
      <c r="M803" s="4"/>
      <c r="N803" s="4"/>
      <c r="O803" s="4"/>
    </row>
    <row r="804">
      <c r="A804" s="4" t="s">
        <v>293</v>
      </c>
      <c r="B804" s="144">
        <v>44468.0</v>
      </c>
      <c r="C804" s="115">
        <v>0.2763425925925926</v>
      </c>
      <c r="D804" s="4"/>
      <c r="E804" s="4"/>
      <c r="F804" s="4"/>
      <c r="G804" s="4" t="s">
        <v>2009</v>
      </c>
      <c r="H804" s="4" t="s">
        <v>271</v>
      </c>
      <c r="I804" s="144">
        <v>44868.0</v>
      </c>
      <c r="J804" s="115">
        <v>0.5355208333333333</v>
      </c>
      <c r="K804" s="13">
        <v>1.0</v>
      </c>
      <c r="L804" s="4"/>
      <c r="M804" s="4"/>
      <c r="N804" s="4"/>
      <c r="O804" s="4"/>
    </row>
    <row r="805">
      <c r="A805" s="4" t="s">
        <v>291</v>
      </c>
      <c r="B805" s="144">
        <v>44468.0</v>
      </c>
      <c r="C805" s="115">
        <v>0.2760648148148148</v>
      </c>
      <c r="D805" s="4"/>
      <c r="E805" s="4"/>
      <c r="F805" s="4"/>
      <c r="G805" s="4" t="s">
        <v>2009</v>
      </c>
      <c r="H805" s="4" t="s">
        <v>271</v>
      </c>
      <c r="I805" s="144">
        <v>44868.0</v>
      </c>
      <c r="J805" s="115">
        <v>0.5355208333333333</v>
      </c>
      <c r="K805" s="13">
        <v>0.0</v>
      </c>
      <c r="L805" s="4"/>
      <c r="M805" s="4"/>
      <c r="N805" s="4"/>
      <c r="O805" s="4"/>
    </row>
    <row r="806">
      <c r="A806" s="4" t="s">
        <v>289</v>
      </c>
      <c r="B806" s="144">
        <v>44467.0</v>
      </c>
      <c r="C806" s="115">
        <v>0.3529976851851852</v>
      </c>
      <c r="D806" s="4"/>
      <c r="E806" s="4"/>
      <c r="F806" s="4"/>
      <c r="G806" s="4" t="s">
        <v>2009</v>
      </c>
      <c r="H806" s="4" t="s">
        <v>271</v>
      </c>
      <c r="I806" s="144">
        <v>44868.0</v>
      </c>
      <c r="J806" s="115">
        <v>0.5355208333333333</v>
      </c>
      <c r="K806" s="13">
        <v>1.0</v>
      </c>
      <c r="L806" s="4"/>
      <c r="M806" s="4"/>
      <c r="N806" s="4"/>
      <c r="O806" s="4"/>
    </row>
    <row r="807">
      <c r="A807" s="4" t="s">
        <v>286</v>
      </c>
      <c r="B807" s="144">
        <v>44467.0</v>
      </c>
      <c r="C807" s="115">
        <v>0.3526388888888889</v>
      </c>
      <c r="D807" s="4"/>
      <c r="E807" s="4"/>
      <c r="F807" s="4"/>
      <c r="G807" s="4" t="s">
        <v>2009</v>
      </c>
      <c r="H807" s="4" t="s">
        <v>271</v>
      </c>
      <c r="I807" s="144">
        <v>44868.0</v>
      </c>
      <c r="J807" s="115">
        <v>0.5355208333333333</v>
      </c>
      <c r="K807" s="13">
        <v>0.0</v>
      </c>
      <c r="L807" s="4"/>
      <c r="M807" s="4"/>
      <c r="N807" s="4"/>
      <c r="O807" s="4"/>
    </row>
    <row r="808">
      <c r="A808" s="4" t="s">
        <v>283</v>
      </c>
      <c r="B808" s="144">
        <v>44467.0</v>
      </c>
      <c r="C808" s="115">
        <v>0.35224537037037035</v>
      </c>
      <c r="D808" s="4"/>
      <c r="E808" s="4"/>
      <c r="F808" s="4"/>
      <c r="G808" s="4" t="s">
        <v>2009</v>
      </c>
      <c r="H808" s="4" t="s">
        <v>271</v>
      </c>
      <c r="I808" s="144">
        <v>44868.0</v>
      </c>
      <c r="J808" s="115">
        <v>0.5355208333333333</v>
      </c>
      <c r="K808" s="13">
        <v>0.0</v>
      </c>
      <c r="L808" s="4"/>
      <c r="M808" s="4"/>
      <c r="N808" s="4"/>
      <c r="O808" s="4"/>
    </row>
    <row r="809">
      <c r="A809" s="4" t="s">
        <v>279</v>
      </c>
      <c r="B809" s="144">
        <v>44467.0</v>
      </c>
      <c r="C809" s="115">
        <v>0.29356481481481483</v>
      </c>
      <c r="D809" s="4"/>
      <c r="E809" s="4"/>
      <c r="F809" s="4"/>
      <c r="G809" s="4" t="s">
        <v>2009</v>
      </c>
      <c r="H809" s="4" t="s">
        <v>271</v>
      </c>
      <c r="I809" s="144">
        <v>44868.0</v>
      </c>
      <c r="J809" s="115">
        <v>0.5355208333333333</v>
      </c>
      <c r="K809" s="13">
        <v>0.0</v>
      </c>
      <c r="L809" s="4"/>
      <c r="M809" s="4"/>
      <c r="N809" s="4"/>
      <c r="O809" s="151"/>
    </row>
    <row r="810">
      <c r="A810" s="4" t="s">
        <v>277</v>
      </c>
      <c r="B810" s="144">
        <v>44467.0</v>
      </c>
      <c r="C810" s="115">
        <v>0.2921990740740741</v>
      </c>
      <c r="D810" s="4"/>
      <c r="E810" s="4"/>
      <c r="F810" s="4"/>
      <c r="G810" s="4" t="s">
        <v>2009</v>
      </c>
      <c r="H810" s="4" t="s">
        <v>271</v>
      </c>
      <c r="I810" s="144">
        <v>44868.0</v>
      </c>
      <c r="J810" s="115">
        <v>0.5355208333333333</v>
      </c>
      <c r="K810" s="13">
        <v>1.0</v>
      </c>
      <c r="L810" s="4"/>
      <c r="M810" s="4"/>
      <c r="N810" s="4"/>
      <c r="O810" s="4"/>
    </row>
    <row r="811">
      <c r="A811" s="4" t="s">
        <v>275</v>
      </c>
      <c r="B811" s="144">
        <v>44467.0</v>
      </c>
      <c r="C811" s="115">
        <v>0.28556712962962966</v>
      </c>
      <c r="D811" s="4"/>
      <c r="E811" s="4"/>
      <c r="F811" s="4"/>
      <c r="G811" s="4" t="s">
        <v>2009</v>
      </c>
      <c r="H811" s="4" t="s">
        <v>271</v>
      </c>
      <c r="I811" s="144">
        <v>44868.0</v>
      </c>
      <c r="J811" s="115">
        <v>0.5355208333333333</v>
      </c>
      <c r="K811" s="13">
        <v>1.0</v>
      </c>
      <c r="L811" s="4"/>
      <c r="M811" s="4"/>
      <c r="N811" s="4"/>
      <c r="O811" s="4"/>
    </row>
    <row r="812">
      <c r="A812" s="4" t="s">
        <v>2730</v>
      </c>
      <c r="B812" s="144">
        <v>44463.0</v>
      </c>
      <c r="C812" s="115">
        <v>0.5937731481481482</v>
      </c>
      <c r="D812" s="4"/>
      <c r="E812" s="4"/>
      <c r="F812" s="4"/>
      <c r="G812" s="4" t="s">
        <v>2009</v>
      </c>
      <c r="H812" s="4" t="s">
        <v>271</v>
      </c>
      <c r="I812" s="144">
        <v>44868.0</v>
      </c>
      <c r="J812" s="115">
        <v>0.5355208333333333</v>
      </c>
      <c r="K812" s="13">
        <v>0.0</v>
      </c>
      <c r="L812" s="4"/>
      <c r="M812" s="4"/>
      <c r="N812" s="4"/>
      <c r="O812" s="4"/>
    </row>
    <row r="813">
      <c r="A813" s="4" t="s">
        <v>2731</v>
      </c>
      <c r="B813" s="144">
        <v>44463.0</v>
      </c>
      <c r="C813" s="115">
        <v>0.5923611111111111</v>
      </c>
      <c r="D813" s="4"/>
      <c r="E813" s="4"/>
      <c r="F813" s="4"/>
      <c r="G813" s="4" t="s">
        <v>2009</v>
      </c>
      <c r="H813" s="4" t="s">
        <v>271</v>
      </c>
      <c r="I813" s="144">
        <v>44868.0</v>
      </c>
      <c r="J813" s="115">
        <v>0.5355208333333333</v>
      </c>
      <c r="K813" s="13">
        <v>1.0</v>
      </c>
      <c r="L813" s="4"/>
      <c r="M813" s="4"/>
      <c r="N813" s="4"/>
      <c r="O813" s="4"/>
    </row>
    <row r="814">
      <c r="A814" s="4" t="s">
        <v>2732</v>
      </c>
      <c r="B814" s="144">
        <v>44463.0</v>
      </c>
      <c r="C814" s="115">
        <v>0.5330787037037037</v>
      </c>
      <c r="D814" s="4"/>
      <c r="E814" s="4"/>
      <c r="F814" s="4"/>
      <c r="G814" s="4" t="s">
        <v>2013</v>
      </c>
      <c r="H814" s="4" t="s">
        <v>268</v>
      </c>
      <c r="I814" s="144">
        <v>44463.0</v>
      </c>
      <c r="J814" s="115">
        <v>0.5349884259259259</v>
      </c>
      <c r="K814" s="13">
        <v>1.0</v>
      </c>
      <c r="L814" s="8" t="b">
        <v>1</v>
      </c>
      <c r="M814" s="4"/>
      <c r="N814" s="4"/>
      <c r="O814" s="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1" max="11" width="13.88"/>
    <col customWidth="1" min="17" max="17" width="16.75"/>
    <col customWidth="1" min="18" max="18" width="11.5"/>
    <col customWidth="1" min="19" max="19" width="9.5"/>
    <col customWidth="1" min="26" max="26" width="5.38"/>
  </cols>
  <sheetData>
    <row r="1">
      <c r="A1" s="92" t="s">
        <v>219</v>
      </c>
      <c r="B1" s="92" t="s">
        <v>181</v>
      </c>
      <c r="C1" s="92" t="s">
        <v>182</v>
      </c>
      <c r="D1" s="92" t="s">
        <v>184</v>
      </c>
      <c r="E1" s="92" t="s">
        <v>185</v>
      </c>
      <c r="F1" s="92" t="s">
        <v>2676</v>
      </c>
      <c r="G1" s="92" t="s">
        <v>227</v>
      </c>
      <c r="H1" s="92" t="s">
        <v>2215</v>
      </c>
      <c r="I1" s="92" t="s">
        <v>188</v>
      </c>
      <c r="J1" s="92" t="s">
        <v>189</v>
      </c>
      <c r="K1" s="92" t="s">
        <v>2677</v>
      </c>
      <c r="L1" s="92" t="s">
        <v>2678</v>
      </c>
      <c r="M1" s="92" t="s">
        <v>2679</v>
      </c>
      <c r="N1" s="92" t="s">
        <v>2216</v>
      </c>
      <c r="O1" s="9" t="s">
        <v>192</v>
      </c>
      <c r="P1" s="93" t="s">
        <v>2733</v>
      </c>
      <c r="Q1" s="93" t="s">
        <v>2734</v>
      </c>
      <c r="R1" s="93" t="str">
        <f>CONCATENATE("ROW has replicate(s)? ",COUNTIF(R2:R813,TRUE))</f>
        <v>ROW has replicate(s)? 29</v>
      </c>
      <c r="S1" s="128">
        <f>COUNTIF(P2:P813,TRUE)</f>
        <v>368</v>
      </c>
      <c r="T1" s="55" t="s">
        <v>2735</v>
      </c>
      <c r="U1" s="93" t="str">
        <f>CONCATENATE("Missing Tube ID, Collect Date or Time? ",COUNTIF(U2:U813,TRUE))</f>
        <v>Missing Tube ID, Collect Date or Time? 0</v>
      </c>
      <c r="V1" s="54" t="s">
        <v>2736</v>
      </c>
      <c r="W1" s="54"/>
      <c r="X1" s="54"/>
      <c r="Y1" s="54"/>
      <c r="Z1" s="132"/>
      <c r="AA1" s="97" t="s">
        <v>2737</v>
      </c>
      <c r="AB1" s="97" t="s">
        <v>2738</v>
      </c>
      <c r="AC1" s="97" t="s">
        <v>2739</v>
      </c>
      <c r="AD1" s="217" t="str">
        <f>CONCATENATE("Rep Tube IDs Sorted = ",COUNTA(AD2:AD813))</f>
        <v>Rep Tube IDs Sorted = 14</v>
      </c>
      <c r="AE1" s="217" t="str">
        <f>CONCATENATE("Rep Rows Sorted ",SUM(AE2:AE813))</f>
        <v>Rep Rows Sorted 29</v>
      </c>
    </row>
    <row r="2">
      <c r="A2" s="47" t="str">
        <f>RAW_APT!A3</f>
        <v>FLB3313</v>
      </c>
      <c r="B2" s="211">
        <f>RAW_APT!B3</f>
        <v>44547</v>
      </c>
      <c r="C2" s="218">
        <f>RAW_APT!C3</f>
        <v>0.1990393519</v>
      </c>
      <c r="D2" s="47" t="str">
        <f>RAW_APT!D3</f>
        <v/>
      </c>
      <c r="E2" s="47" t="str">
        <f>RAW_APT!E3</f>
        <v/>
      </c>
      <c r="F2" s="47" t="str">
        <f>RAW_APT!F3</f>
        <v/>
      </c>
      <c r="G2" s="47" t="str">
        <f>RAW_APT!G3</f>
        <v>Result</v>
      </c>
      <c r="H2" s="47" t="str">
        <f>RAW_APT!H3</f>
        <v>Negative</v>
      </c>
      <c r="I2" s="211">
        <f>RAW_APT!I3</f>
        <v>44547</v>
      </c>
      <c r="J2" s="218">
        <f>RAW_APT!J3</f>
        <v>0.4018634259</v>
      </c>
      <c r="K2" s="47">
        <f>RAW_APT!K3</f>
        <v>0</v>
      </c>
      <c r="L2" s="47" t="b">
        <f>RAW_APT!L3</f>
        <v>1</v>
      </c>
      <c r="M2" s="47" t="str">
        <f>RAW_APT!M3</f>
        <v>211217-1</v>
      </c>
      <c r="N2" s="47"/>
      <c r="O2" s="47"/>
      <c r="P2" s="128" t="b">
        <f t="shared" ref="P2:P813" si="1">AND(Q2,ISBLANK(T2))</f>
        <v>1</v>
      </c>
      <c r="Q2" s="128" t="b">
        <f>IF(COUNTIF(RAW_APS!$A$2:$A813,A2)=0,TRUE,FALSE)</f>
        <v>1</v>
      </c>
      <c r="R2" s="128" t="b">
        <f t="shared" ref="R2:R813" si="2">IF(COUNTIF($A$2:$A813,A2)&gt;1,TRUE,FALSE)</f>
        <v>0</v>
      </c>
      <c r="S2" s="8"/>
      <c r="U2" s="83" t="str">
        <f t="shared" ref="U2:U813" si="3">IF(OR(ISBLANK(A2),ISBLANK(B2),ISBLANK(C2)),TRUE,IFERROR(0/0,""))</f>
        <v/>
      </c>
      <c r="Z2" s="132"/>
      <c r="AA2" s="83" t="str">
        <f t="shared" ref="AA2:AA813" si="4">UPPER(A2)</f>
        <v>FLB3313</v>
      </c>
      <c r="AB2" s="83" t="str">
        <f t="shared" ref="AB2:AB813" si="5">IF(COUNTIF(AA$2:AA813,AA2)&gt;1,AA2,IFERROR(0/0,""))</f>
        <v/>
      </c>
      <c r="AC2" s="83" t="str">
        <f t="shared" ref="AC2:AC813" si="6">IF(COUNTIF(AA$2:AA813,AA2)&gt;1,COUNTIF(AA$2:AA813,AA2),IFERROR(0/0,""))</f>
        <v/>
      </c>
      <c r="AD2" s="83" t="str">
        <f t="array" ref="AD2:AE16">SORT(UNIQUE(AB2:AC813),1,TRUE)</f>
        <v>FLB3440</v>
      </c>
      <c r="AE2" s="13">
        <v>2.0</v>
      </c>
    </row>
    <row r="3">
      <c r="A3" s="47" t="str">
        <f>RAW_APT!A4</f>
        <v>FLB3788</v>
      </c>
      <c r="B3" s="211">
        <f>RAW_APT!B4</f>
        <v>44547</v>
      </c>
      <c r="C3" s="218">
        <f>RAW_APT!C4</f>
        <v>0.1977199074</v>
      </c>
      <c r="D3" s="47" t="str">
        <f>RAW_APT!D4</f>
        <v/>
      </c>
      <c r="E3" s="47" t="str">
        <f>RAW_APT!E4</f>
        <v/>
      </c>
      <c r="F3" s="47" t="str">
        <f>RAW_APT!F4</f>
        <v/>
      </c>
      <c r="G3" s="47" t="str">
        <f>RAW_APT!G4</f>
        <v>Result</v>
      </c>
      <c r="H3" s="47" t="str">
        <f>RAW_APT!H4</f>
        <v>Negative</v>
      </c>
      <c r="I3" s="211">
        <f>RAW_APT!I4</f>
        <v>44547</v>
      </c>
      <c r="J3" s="218">
        <f>RAW_APT!J4</f>
        <v>0.4018634259</v>
      </c>
      <c r="K3" s="47">
        <f>RAW_APT!K4</f>
        <v>0</v>
      </c>
      <c r="L3" s="47" t="b">
        <f>RAW_APT!L4</f>
        <v>1</v>
      </c>
      <c r="M3" s="47" t="str">
        <f>RAW_APT!M4</f>
        <v>211217-1</v>
      </c>
      <c r="N3" s="47"/>
      <c r="O3" s="47"/>
      <c r="P3" s="128" t="b">
        <f t="shared" si="1"/>
        <v>1</v>
      </c>
      <c r="Q3" s="128" t="b">
        <f>IF(COUNTIF(RAW_APS!$A$2:$A813,A3)=0,TRUE,FALSE)</f>
        <v>1</v>
      </c>
      <c r="R3" s="128" t="b">
        <f t="shared" si="2"/>
        <v>0</v>
      </c>
      <c r="S3" s="8"/>
      <c r="U3" s="83" t="str">
        <f t="shared" si="3"/>
        <v/>
      </c>
      <c r="Z3" s="132"/>
      <c r="AA3" s="83" t="str">
        <f t="shared" si="4"/>
        <v>FLB3788</v>
      </c>
      <c r="AB3" s="83" t="str">
        <f t="shared" si="5"/>
        <v/>
      </c>
      <c r="AC3" s="83" t="str">
        <f t="shared" si="6"/>
        <v/>
      </c>
      <c r="AD3" s="4" t="s">
        <v>1702</v>
      </c>
      <c r="AE3" s="13">
        <v>2.0</v>
      </c>
    </row>
    <row r="4">
      <c r="A4" s="47" t="str">
        <f>RAW_APT!A5</f>
        <v>FLB3354</v>
      </c>
      <c r="B4" s="211">
        <f>RAW_APT!B5</f>
        <v>44547</v>
      </c>
      <c r="C4" s="218">
        <f>RAW_APT!C5</f>
        <v>0.1973263889</v>
      </c>
      <c r="D4" s="47" t="str">
        <f>RAW_APT!D5</f>
        <v/>
      </c>
      <c r="E4" s="47" t="str">
        <f>RAW_APT!E5</f>
        <v/>
      </c>
      <c r="F4" s="47" t="str">
        <f>RAW_APT!F5</f>
        <v/>
      </c>
      <c r="G4" s="47" t="str">
        <f>RAW_APT!G5</f>
        <v>Result</v>
      </c>
      <c r="H4" s="47" t="str">
        <f>RAW_APT!H5</f>
        <v>Negative</v>
      </c>
      <c r="I4" s="211">
        <f>RAW_APT!I5</f>
        <v>44547</v>
      </c>
      <c r="J4" s="218">
        <f>RAW_APT!J5</f>
        <v>0.4018634259</v>
      </c>
      <c r="K4" s="47">
        <f>RAW_APT!K5</f>
        <v>1</v>
      </c>
      <c r="L4" s="47" t="b">
        <f>RAW_APT!L5</f>
        <v>1</v>
      </c>
      <c r="M4" s="47" t="str">
        <f>RAW_APT!M5</f>
        <v>211217-1</v>
      </c>
      <c r="N4" s="47"/>
      <c r="O4" s="47"/>
      <c r="P4" s="128" t="b">
        <f t="shared" si="1"/>
        <v>1</v>
      </c>
      <c r="Q4" s="128" t="b">
        <f>IF(COUNTIF(RAW_APS!$A$2:$A813,A4)=0,TRUE,FALSE)</f>
        <v>1</v>
      </c>
      <c r="R4" s="128" t="b">
        <f t="shared" si="2"/>
        <v>0</v>
      </c>
      <c r="S4" s="8"/>
      <c r="U4" s="83" t="str">
        <f t="shared" si="3"/>
        <v/>
      </c>
      <c r="Z4" s="132"/>
      <c r="AA4" s="83" t="str">
        <f t="shared" si="4"/>
        <v>FLB3354</v>
      </c>
      <c r="AB4" s="83" t="str">
        <f t="shared" si="5"/>
        <v/>
      </c>
      <c r="AC4" s="83" t="str">
        <f t="shared" si="6"/>
        <v/>
      </c>
      <c r="AD4" s="4" t="s">
        <v>1874</v>
      </c>
      <c r="AE4" s="13">
        <v>2.0</v>
      </c>
    </row>
    <row r="5">
      <c r="A5" s="47" t="str">
        <f>RAW_APT!A6</f>
        <v>FLB3693</v>
      </c>
      <c r="B5" s="211">
        <f>RAW_APT!B6</f>
        <v>44547</v>
      </c>
      <c r="C5" s="218">
        <f>RAW_APT!C6</f>
        <v>0.1936689815</v>
      </c>
      <c r="D5" s="47" t="str">
        <f>RAW_APT!D6</f>
        <v/>
      </c>
      <c r="E5" s="47" t="str">
        <f>RAW_APT!E6</f>
        <v/>
      </c>
      <c r="F5" s="47" t="str">
        <f>RAW_APT!F6</f>
        <v/>
      </c>
      <c r="G5" s="47" t="str">
        <f>RAW_APT!G6</f>
        <v>Result</v>
      </c>
      <c r="H5" s="47" t="str">
        <f>RAW_APT!H6</f>
        <v>Negative</v>
      </c>
      <c r="I5" s="211">
        <f>RAW_APT!I6</f>
        <v>44547</v>
      </c>
      <c r="J5" s="218">
        <f>RAW_APT!J6</f>
        <v>0.4018634259</v>
      </c>
      <c r="K5" s="47">
        <f>RAW_APT!K6</f>
        <v>0</v>
      </c>
      <c r="L5" s="47" t="b">
        <f>RAW_APT!L6</f>
        <v>1</v>
      </c>
      <c r="M5" s="47" t="str">
        <f>RAW_APT!M6</f>
        <v>211217-1</v>
      </c>
      <c r="N5" s="47"/>
      <c r="O5" s="47"/>
      <c r="P5" s="128" t="b">
        <f t="shared" si="1"/>
        <v>1</v>
      </c>
      <c r="Q5" s="128" t="b">
        <f>IF(COUNTIF(RAW_APS!$A$2:$A813,A5)=0,TRUE,FALSE)</f>
        <v>1</v>
      </c>
      <c r="R5" s="128" t="b">
        <f t="shared" si="2"/>
        <v>0</v>
      </c>
      <c r="S5" s="8"/>
      <c r="U5" s="83" t="str">
        <f t="shared" si="3"/>
        <v/>
      </c>
      <c r="Z5" s="132"/>
      <c r="AA5" s="83" t="str">
        <f t="shared" si="4"/>
        <v>FLB3693</v>
      </c>
      <c r="AB5" s="83" t="str">
        <f t="shared" si="5"/>
        <v/>
      </c>
      <c r="AC5" s="83" t="str">
        <f t="shared" si="6"/>
        <v/>
      </c>
      <c r="AD5" s="4" t="s">
        <v>1234</v>
      </c>
      <c r="AE5" s="13">
        <v>2.0</v>
      </c>
    </row>
    <row r="6">
      <c r="A6" s="47" t="str">
        <f>RAW_APT!A7</f>
        <v>FLB3325</v>
      </c>
      <c r="B6" s="211">
        <f>RAW_APT!B7</f>
        <v>44547</v>
      </c>
      <c r="C6" s="218">
        <f>RAW_APT!C7</f>
        <v>0.1935069444</v>
      </c>
      <c r="D6" s="47" t="str">
        <f>RAW_APT!D7</f>
        <v/>
      </c>
      <c r="E6" s="47" t="str">
        <f>RAW_APT!E7</f>
        <v/>
      </c>
      <c r="F6" s="47" t="str">
        <f>RAW_APT!F7</f>
        <v/>
      </c>
      <c r="G6" s="47" t="str">
        <f>RAW_APT!G7</f>
        <v>Result</v>
      </c>
      <c r="H6" s="47" t="str">
        <f>RAW_APT!H7</f>
        <v>Negative</v>
      </c>
      <c r="I6" s="211">
        <f>RAW_APT!I7</f>
        <v>44547</v>
      </c>
      <c r="J6" s="218">
        <f>RAW_APT!J7</f>
        <v>0.4018634259</v>
      </c>
      <c r="K6" s="47">
        <f>RAW_APT!K7</f>
        <v>0</v>
      </c>
      <c r="L6" s="47" t="b">
        <f>RAW_APT!L7</f>
        <v>1</v>
      </c>
      <c r="M6" s="47" t="str">
        <f>RAW_APT!M7</f>
        <v>211217-1</v>
      </c>
      <c r="N6" s="47"/>
      <c r="O6" s="47"/>
      <c r="P6" s="128" t="b">
        <f t="shared" si="1"/>
        <v>1</v>
      </c>
      <c r="Q6" s="128" t="b">
        <f>IF(COUNTIF(RAW_APS!$A$2:$A813,A6)=0,TRUE,FALSE)</f>
        <v>1</v>
      </c>
      <c r="R6" s="128" t="b">
        <f t="shared" si="2"/>
        <v>0</v>
      </c>
      <c r="S6" s="8"/>
      <c r="U6" s="83" t="str">
        <f t="shared" si="3"/>
        <v/>
      </c>
      <c r="Z6" s="132"/>
      <c r="AA6" s="83" t="str">
        <f t="shared" si="4"/>
        <v>FLB3325</v>
      </c>
      <c r="AB6" s="83" t="str">
        <f t="shared" si="5"/>
        <v/>
      </c>
      <c r="AC6" s="83" t="str">
        <f t="shared" si="6"/>
        <v/>
      </c>
      <c r="AD6" s="4" t="s">
        <v>1501</v>
      </c>
      <c r="AE6" s="13">
        <v>2.0</v>
      </c>
    </row>
    <row r="7">
      <c r="A7" s="47" t="str">
        <f>RAW_APT!A8</f>
        <v>FLB3928</v>
      </c>
      <c r="B7" s="211">
        <f>RAW_APT!B8</f>
        <v>44547</v>
      </c>
      <c r="C7" s="218">
        <f>RAW_APT!C8</f>
        <v>0.1931712963</v>
      </c>
      <c r="D7" s="47" t="str">
        <f>RAW_APT!D8</f>
        <v/>
      </c>
      <c r="E7" s="47" t="str">
        <f>RAW_APT!E8</f>
        <v/>
      </c>
      <c r="F7" s="47" t="str">
        <f>RAW_APT!F8</f>
        <v/>
      </c>
      <c r="G7" s="47" t="str">
        <f>RAW_APT!G8</f>
        <v>Result</v>
      </c>
      <c r="H7" s="47" t="str">
        <f>RAW_APT!H8</f>
        <v>Negative</v>
      </c>
      <c r="I7" s="211">
        <f>RAW_APT!I8</f>
        <v>44547</v>
      </c>
      <c r="J7" s="218">
        <f>RAW_APT!J8</f>
        <v>0.4018634259</v>
      </c>
      <c r="K7" s="47">
        <f>RAW_APT!K8</f>
        <v>1</v>
      </c>
      <c r="L7" s="47" t="b">
        <f>RAW_APT!L8</f>
        <v>1</v>
      </c>
      <c r="M7" s="47" t="str">
        <f>RAW_APT!M8</f>
        <v>211217-1</v>
      </c>
      <c r="N7" s="47"/>
      <c r="O7" s="47"/>
      <c r="P7" s="128" t="b">
        <f t="shared" si="1"/>
        <v>1</v>
      </c>
      <c r="Q7" s="128" t="b">
        <f>IF(COUNTIF(RAW_APS!$A$2:$A813,A7)=0,TRUE,FALSE)</f>
        <v>1</v>
      </c>
      <c r="R7" s="128" t="b">
        <f t="shared" si="2"/>
        <v>0</v>
      </c>
      <c r="S7" s="8"/>
      <c r="U7" s="83" t="str">
        <f t="shared" si="3"/>
        <v/>
      </c>
      <c r="Z7" s="132"/>
      <c r="AA7" s="83" t="str">
        <f t="shared" si="4"/>
        <v>FLB3928</v>
      </c>
      <c r="AB7" s="83" t="str">
        <f t="shared" si="5"/>
        <v/>
      </c>
      <c r="AC7" s="83" t="str">
        <f t="shared" si="6"/>
        <v/>
      </c>
      <c r="AD7" s="4" t="s">
        <v>1637</v>
      </c>
      <c r="AE7" s="13">
        <v>2.0</v>
      </c>
    </row>
    <row r="8">
      <c r="A8" s="47" t="str">
        <f>RAW_APT!A9</f>
        <v>FLB3311</v>
      </c>
      <c r="B8" s="211">
        <f>RAW_APT!B9</f>
        <v>44547</v>
      </c>
      <c r="C8" s="218">
        <f>RAW_APT!C9</f>
        <v>0.1879976852</v>
      </c>
      <c r="D8" s="47" t="str">
        <f>RAW_APT!D9</f>
        <v/>
      </c>
      <c r="E8" s="47" t="str">
        <f>RAW_APT!E9</f>
        <v/>
      </c>
      <c r="F8" s="47" t="str">
        <f>RAW_APT!F9</f>
        <v/>
      </c>
      <c r="G8" s="47" t="str">
        <f>RAW_APT!G9</f>
        <v>Result</v>
      </c>
      <c r="H8" s="47" t="str">
        <f>RAW_APT!H9</f>
        <v>Negative</v>
      </c>
      <c r="I8" s="211">
        <f>RAW_APT!I9</f>
        <v>44547</v>
      </c>
      <c r="J8" s="218">
        <f>RAW_APT!J9</f>
        <v>0.4018634259</v>
      </c>
      <c r="K8" s="47">
        <f>RAW_APT!K9</f>
        <v>1</v>
      </c>
      <c r="L8" s="47" t="b">
        <f>RAW_APT!L9</f>
        <v>1</v>
      </c>
      <c r="M8" s="47" t="str">
        <f>RAW_APT!M9</f>
        <v>211217-1</v>
      </c>
      <c r="N8" s="47"/>
      <c r="O8" s="47"/>
      <c r="P8" s="128" t="b">
        <f t="shared" si="1"/>
        <v>1</v>
      </c>
      <c r="Q8" s="128" t="b">
        <f>IF(COUNTIF(RAW_APS!$A$2:$A813,A8)=0,TRUE,FALSE)</f>
        <v>1</v>
      </c>
      <c r="R8" s="128" t="b">
        <f t="shared" si="2"/>
        <v>0</v>
      </c>
      <c r="S8" s="8"/>
      <c r="U8" s="83" t="str">
        <f t="shared" si="3"/>
        <v/>
      </c>
      <c r="Z8" s="132"/>
      <c r="AA8" s="83" t="str">
        <f t="shared" si="4"/>
        <v>FLB3311</v>
      </c>
      <c r="AB8" s="83" t="str">
        <f t="shared" si="5"/>
        <v/>
      </c>
      <c r="AC8" s="83" t="str">
        <f t="shared" si="6"/>
        <v/>
      </c>
      <c r="AD8" s="4" t="s">
        <v>1131</v>
      </c>
      <c r="AE8" s="13">
        <v>2.0</v>
      </c>
    </row>
    <row r="9">
      <c r="A9" s="47" t="str">
        <f>RAW_APT!A10</f>
        <v>FLB3047</v>
      </c>
      <c r="B9" s="211">
        <f>RAW_APT!B10</f>
        <v>44547</v>
      </c>
      <c r="C9" s="218">
        <f>RAW_APT!C10</f>
        <v>0.1857986111</v>
      </c>
      <c r="D9" s="47" t="str">
        <f>RAW_APT!D10</f>
        <v/>
      </c>
      <c r="E9" s="47" t="str">
        <f>RAW_APT!E10</f>
        <v/>
      </c>
      <c r="F9" s="47" t="str">
        <f>RAW_APT!F10</f>
        <v/>
      </c>
      <c r="G9" s="47" t="str">
        <f>RAW_APT!G10</f>
        <v>Result</v>
      </c>
      <c r="H9" s="47" t="str">
        <f>RAW_APT!H10</f>
        <v>Negative</v>
      </c>
      <c r="I9" s="211">
        <f>RAW_APT!I10</f>
        <v>44547</v>
      </c>
      <c r="J9" s="218">
        <f>RAW_APT!J10</f>
        <v>0.4018634259</v>
      </c>
      <c r="K9" s="47">
        <f>RAW_APT!K10</f>
        <v>1</v>
      </c>
      <c r="L9" s="47" t="b">
        <f>RAW_APT!L10</f>
        <v>1</v>
      </c>
      <c r="M9" s="47" t="str">
        <f>RAW_APT!M10</f>
        <v>211217-1</v>
      </c>
      <c r="N9" s="47"/>
      <c r="O9" s="47"/>
      <c r="P9" s="128" t="b">
        <f t="shared" si="1"/>
        <v>1</v>
      </c>
      <c r="Q9" s="128" t="b">
        <f>IF(COUNTIF(RAW_APS!$A$2:$A813,A9)=0,TRUE,FALSE)</f>
        <v>1</v>
      </c>
      <c r="R9" s="128" t="b">
        <f t="shared" si="2"/>
        <v>0</v>
      </c>
      <c r="S9" s="8"/>
      <c r="U9" s="83" t="str">
        <f t="shared" si="3"/>
        <v/>
      </c>
      <c r="Z9" s="132"/>
      <c r="AA9" s="83" t="str">
        <f t="shared" si="4"/>
        <v>FLB3047</v>
      </c>
      <c r="AB9" s="83" t="str">
        <f t="shared" si="5"/>
        <v/>
      </c>
      <c r="AC9" s="83" t="str">
        <f t="shared" si="6"/>
        <v/>
      </c>
      <c r="AD9" s="4" t="s">
        <v>814</v>
      </c>
      <c r="AE9" s="13">
        <v>2.0</v>
      </c>
    </row>
    <row r="10">
      <c r="A10" s="47" t="str">
        <f>RAW_APT!A11</f>
        <v>FLB3083</v>
      </c>
      <c r="B10" s="211">
        <f>RAW_APT!B11</f>
        <v>44547</v>
      </c>
      <c r="C10" s="218">
        <f>RAW_APT!C11</f>
        <v>0.1775925926</v>
      </c>
      <c r="D10" s="47" t="str">
        <f>RAW_APT!D11</f>
        <v/>
      </c>
      <c r="E10" s="47" t="str">
        <f>RAW_APT!E11</f>
        <v/>
      </c>
      <c r="F10" s="47" t="str">
        <f>RAW_APT!F11</f>
        <v/>
      </c>
      <c r="G10" s="47" t="str">
        <f>RAW_APT!G11</f>
        <v>Result</v>
      </c>
      <c r="H10" s="47" t="str">
        <f>RAW_APT!H11</f>
        <v>Negative</v>
      </c>
      <c r="I10" s="211">
        <f>RAW_APT!I11</f>
        <v>44547</v>
      </c>
      <c r="J10" s="218">
        <f>RAW_APT!J11</f>
        <v>0.4018634259</v>
      </c>
      <c r="K10" s="47">
        <f>RAW_APT!K11</f>
        <v>1</v>
      </c>
      <c r="L10" s="47" t="b">
        <f>RAW_APT!L11</f>
        <v>1</v>
      </c>
      <c r="M10" s="47" t="str">
        <f>RAW_APT!M11</f>
        <v>211217-1</v>
      </c>
      <c r="N10" s="47"/>
      <c r="O10" s="47"/>
      <c r="P10" s="128" t="b">
        <f t="shared" si="1"/>
        <v>1</v>
      </c>
      <c r="Q10" s="128" t="b">
        <f>IF(COUNTIF(RAW_APS!$A$2:$A813,A10)=0,TRUE,FALSE)</f>
        <v>1</v>
      </c>
      <c r="R10" s="128" t="b">
        <f t="shared" si="2"/>
        <v>0</v>
      </c>
      <c r="S10" s="8"/>
      <c r="U10" s="83" t="str">
        <f t="shared" si="3"/>
        <v/>
      </c>
      <c r="Z10" s="132"/>
      <c r="AA10" s="83" t="str">
        <f t="shared" si="4"/>
        <v>FLB3083</v>
      </c>
      <c r="AB10" s="83" t="str">
        <f t="shared" si="5"/>
        <v/>
      </c>
      <c r="AC10" s="83" t="str">
        <f t="shared" si="6"/>
        <v/>
      </c>
      <c r="AD10" s="4" t="s">
        <v>873</v>
      </c>
      <c r="AE10" s="13">
        <v>2.0</v>
      </c>
    </row>
    <row r="11">
      <c r="A11" s="47" t="str">
        <f>RAW_APT!A12</f>
        <v>FLB3640</v>
      </c>
      <c r="B11" s="211">
        <f>RAW_APT!B12</f>
        <v>44547</v>
      </c>
      <c r="C11" s="218">
        <f>RAW_APT!C12</f>
        <v>0.177337963</v>
      </c>
      <c r="D11" s="47" t="str">
        <f>RAW_APT!D12</f>
        <v/>
      </c>
      <c r="E11" s="47" t="str">
        <f>RAW_APT!E12</f>
        <v/>
      </c>
      <c r="F11" s="47" t="str">
        <f>RAW_APT!F12</f>
        <v/>
      </c>
      <c r="G11" s="47" t="str">
        <f>RAW_APT!G12</f>
        <v>Result</v>
      </c>
      <c r="H11" s="47" t="str">
        <f>RAW_APT!H12</f>
        <v>Negative</v>
      </c>
      <c r="I11" s="211">
        <f>RAW_APT!I12</f>
        <v>44547</v>
      </c>
      <c r="J11" s="218">
        <f>RAW_APT!J12</f>
        <v>0.4018634259</v>
      </c>
      <c r="K11" s="47">
        <f>RAW_APT!K12</f>
        <v>1</v>
      </c>
      <c r="L11" s="47" t="b">
        <f>RAW_APT!L12</f>
        <v>1</v>
      </c>
      <c r="M11" s="47" t="str">
        <f>RAW_APT!M12</f>
        <v>211217-1</v>
      </c>
      <c r="N11" s="47"/>
      <c r="O11" s="47"/>
      <c r="P11" s="128" t="b">
        <f t="shared" si="1"/>
        <v>1</v>
      </c>
      <c r="Q11" s="128" t="b">
        <f>IF(COUNTIF(RAW_APS!$A$2:$A813,A11)=0,TRUE,FALSE)</f>
        <v>1</v>
      </c>
      <c r="R11" s="128" t="b">
        <f t="shared" si="2"/>
        <v>0</v>
      </c>
      <c r="S11" s="8"/>
      <c r="U11" s="83" t="str">
        <f t="shared" si="3"/>
        <v/>
      </c>
      <c r="Z11" s="132"/>
      <c r="AA11" s="83" t="str">
        <f t="shared" si="4"/>
        <v>FLB3640</v>
      </c>
      <c r="AB11" s="83" t="str">
        <f t="shared" si="5"/>
        <v/>
      </c>
      <c r="AC11" s="83" t="str">
        <f t="shared" si="6"/>
        <v/>
      </c>
      <c r="AD11" s="4" t="s">
        <v>1126</v>
      </c>
      <c r="AE11" s="13">
        <v>2.0</v>
      </c>
    </row>
    <row r="12">
      <c r="A12" s="47" t="str">
        <f>RAW_APT!A13</f>
        <v>FLB3321</v>
      </c>
      <c r="B12" s="211">
        <f>RAW_APT!B13</f>
        <v>44547</v>
      </c>
      <c r="C12" s="218">
        <f>RAW_APT!C13</f>
        <v>0.1769444444</v>
      </c>
      <c r="D12" s="47" t="str">
        <f>RAW_APT!D13</f>
        <v/>
      </c>
      <c r="E12" s="47" t="str">
        <f>RAW_APT!E13</f>
        <v/>
      </c>
      <c r="F12" s="47" t="str">
        <f>RAW_APT!F13</f>
        <v/>
      </c>
      <c r="G12" s="47" t="str">
        <f>RAW_APT!G13</f>
        <v>Result</v>
      </c>
      <c r="H12" s="47" t="str">
        <f>RAW_APT!H13</f>
        <v>Negative</v>
      </c>
      <c r="I12" s="211">
        <f>RAW_APT!I13</f>
        <v>44547</v>
      </c>
      <c r="J12" s="218">
        <f>RAW_APT!J13</f>
        <v>0.4018634259</v>
      </c>
      <c r="K12" s="47">
        <f>RAW_APT!K13</f>
        <v>0</v>
      </c>
      <c r="L12" s="47" t="b">
        <f>RAW_APT!L13</f>
        <v>1</v>
      </c>
      <c r="M12" s="47" t="str">
        <f>RAW_APT!M13</f>
        <v>211217-1</v>
      </c>
      <c r="N12" s="47"/>
      <c r="O12" s="47"/>
      <c r="P12" s="128" t="b">
        <f t="shared" si="1"/>
        <v>1</v>
      </c>
      <c r="Q12" s="128" t="b">
        <f>IF(COUNTIF(RAW_APS!$A$2:$A813,A12)=0,TRUE,FALSE)</f>
        <v>1</v>
      </c>
      <c r="R12" s="128" t="b">
        <f t="shared" si="2"/>
        <v>0</v>
      </c>
      <c r="S12" s="8"/>
      <c r="U12" s="83" t="str">
        <f t="shared" si="3"/>
        <v/>
      </c>
      <c r="Z12" s="132"/>
      <c r="AA12" s="83" t="str">
        <f t="shared" si="4"/>
        <v>FLB3321</v>
      </c>
      <c r="AB12" s="83" t="str">
        <f t="shared" si="5"/>
        <v/>
      </c>
      <c r="AC12" s="83" t="str">
        <f t="shared" si="6"/>
        <v/>
      </c>
      <c r="AD12" s="4" t="s">
        <v>746</v>
      </c>
      <c r="AE12" s="13">
        <v>2.0</v>
      </c>
    </row>
    <row r="13">
      <c r="A13" s="47" t="str">
        <f>RAW_APT!A14</f>
        <v>FLB1331</v>
      </c>
      <c r="B13" s="211">
        <f>RAW_APT!B14</f>
        <v>44547</v>
      </c>
      <c r="C13" s="218">
        <f>RAW_APT!C14</f>
        <v>0.1760300926</v>
      </c>
      <c r="D13" s="47" t="str">
        <f>RAW_APT!D14</f>
        <v/>
      </c>
      <c r="E13" s="47" t="str">
        <f>RAW_APT!E14</f>
        <v/>
      </c>
      <c r="F13" s="47" t="str">
        <f>RAW_APT!F14</f>
        <v/>
      </c>
      <c r="G13" s="47" t="str">
        <f>RAW_APT!G14</f>
        <v>Result</v>
      </c>
      <c r="H13" s="47" t="str">
        <f>RAW_APT!H14</f>
        <v>Negative</v>
      </c>
      <c r="I13" s="211">
        <f>RAW_APT!I14</f>
        <v>44547</v>
      </c>
      <c r="J13" s="218">
        <f>RAW_APT!J14</f>
        <v>0.4018634259</v>
      </c>
      <c r="K13" s="47">
        <f>RAW_APT!K14</f>
        <v>0</v>
      </c>
      <c r="L13" s="47" t="b">
        <f>RAW_APT!L14</f>
        <v>1</v>
      </c>
      <c r="M13" s="47" t="str">
        <f>RAW_APT!M14</f>
        <v>211217-1</v>
      </c>
      <c r="N13" s="47"/>
      <c r="O13" s="47"/>
      <c r="P13" s="128" t="b">
        <f t="shared" si="1"/>
        <v>1</v>
      </c>
      <c r="Q13" s="128" t="b">
        <f>IF(COUNTIF(RAW_APS!$A$2:$A813,A13)=0,TRUE,FALSE)</f>
        <v>1</v>
      </c>
      <c r="R13" s="128" t="b">
        <f t="shared" si="2"/>
        <v>0</v>
      </c>
      <c r="S13" s="8"/>
      <c r="U13" s="83" t="str">
        <f t="shared" si="3"/>
        <v/>
      </c>
      <c r="Z13" s="132"/>
      <c r="AA13" s="83" t="str">
        <f t="shared" si="4"/>
        <v>FLB1331</v>
      </c>
      <c r="AB13" s="83" t="str">
        <f t="shared" si="5"/>
        <v/>
      </c>
      <c r="AC13" s="83" t="str">
        <f t="shared" si="6"/>
        <v/>
      </c>
      <c r="AD13" s="4" t="s">
        <v>464</v>
      </c>
      <c r="AE13" s="13">
        <v>3.0</v>
      </c>
    </row>
    <row r="14">
      <c r="A14" s="47" t="str">
        <f>RAW_APT!A15</f>
        <v>FLB3326</v>
      </c>
      <c r="B14" s="211">
        <f>RAW_APT!B15</f>
        <v>44546</v>
      </c>
      <c r="C14" s="218">
        <f>RAW_APT!C15</f>
        <v>0.3214351852</v>
      </c>
      <c r="D14" s="47" t="str">
        <f>RAW_APT!D15</f>
        <v/>
      </c>
      <c r="E14" s="47" t="str">
        <f>RAW_APT!E15</f>
        <v/>
      </c>
      <c r="F14" s="47" t="str">
        <f>RAW_APT!F15</f>
        <v/>
      </c>
      <c r="G14" s="47" t="str">
        <f>RAW_APT!G15</f>
        <v>Result</v>
      </c>
      <c r="H14" s="47" t="str">
        <f>RAW_APT!H15</f>
        <v>Negative</v>
      </c>
      <c r="I14" s="211">
        <f>RAW_APT!I15</f>
        <v>44546</v>
      </c>
      <c r="J14" s="218">
        <f>RAW_APT!J15</f>
        <v>0.5112847222</v>
      </c>
      <c r="K14" s="47">
        <f>RAW_APT!K15</f>
        <v>0</v>
      </c>
      <c r="L14" s="47" t="b">
        <f>RAW_APT!L15</f>
        <v>1</v>
      </c>
      <c r="M14" s="47" t="str">
        <f>RAW_APT!M15</f>
        <v>211216-1</v>
      </c>
      <c r="N14" s="47"/>
      <c r="O14" s="47"/>
      <c r="P14" s="128" t="b">
        <f t="shared" si="1"/>
        <v>1</v>
      </c>
      <c r="Q14" s="128" t="b">
        <f>IF(COUNTIF(RAW_APS!$A$2:$A813,A14)=0,TRUE,FALSE)</f>
        <v>1</v>
      </c>
      <c r="R14" s="128" t="b">
        <f t="shared" si="2"/>
        <v>0</v>
      </c>
      <c r="S14" s="8"/>
      <c r="U14" s="83" t="str">
        <f t="shared" si="3"/>
        <v/>
      </c>
      <c r="Z14" s="132"/>
      <c r="AA14" s="83" t="str">
        <f t="shared" si="4"/>
        <v>FLB3326</v>
      </c>
      <c r="AB14" s="83" t="str">
        <f t="shared" si="5"/>
        <v/>
      </c>
      <c r="AC14" s="83" t="str">
        <f t="shared" si="6"/>
        <v/>
      </c>
      <c r="AD14" s="4" t="s">
        <v>555</v>
      </c>
      <c r="AE14" s="13">
        <v>2.0</v>
      </c>
    </row>
    <row r="15">
      <c r="A15" s="47" t="str">
        <f>RAW_APT!A16</f>
        <v>FLB3683</v>
      </c>
      <c r="B15" s="211">
        <f>RAW_APT!B16</f>
        <v>44546</v>
      </c>
      <c r="C15" s="218">
        <f>RAW_APT!C16</f>
        <v>0.3194444444</v>
      </c>
      <c r="D15" s="47" t="str">
        <f>RAW_APT!D16</f>
        <v/>
      </c>
      <c r="E15" s="47" t="str">
        <f>RAW_APT!E16</f>
        <v/>
      </c>
      <c r="F15" s="47" t="str">
        <f>RAW_APT!F16</f>
        <v/>
      </c>
      <c r="G15" s="47" t="str">
        <f>RAW_APT!G16</f>
        <v>Result</v>
      </c>
      <c r="H15" s="47" t="str">
        <f>RAW_APT!H16</f>
        <v>Negative</v>
      </c>
      <c r="I15" s="211">
        <f>RAW_APT!I16</f>
        <v>44546</v>
      </c>
      <c r="J15" s="218">
        <f>RAW_APT!J16</f>
        <v>0.5112847222</v>
      </c>
      <c r="K15" s="47">
        <f>RAW_APT!K16</f>
        <v>0</v>
      </c>
      <c r="L15" s="47" t="b">
        <f>RAW_APT!L16</f>
        <v>1</v>
      </c>
      <c r="M15" s="47" t="str">
        <f>RAW_APT!M16</f>
        <v>211216-1</v>
      </c>
      <c r="N15" s="47"/>
      <c r="O15" s="47"/>
      <c r="P15" s="128" t="b">
        <f t="shared" si="1"/>
        <v>1</v>
      </c>
      <c r="Q15" s="128" t="b">
        <f>IF(COUNTIF(RAW_APS!$A$2:$A813,A15)=0,TRUE,FALSE)</f>
        <v>1</v>
      </c>
      <c r="R15" s="128" t="b">
        <f t="shared" si="2"/>
        <v>0</v>
      </c>
      <c r="S15" s="8"/>
      <c r="U15" s="83" t="str">
        <f t="shared" si="3"/>
        <v/>
      </c>
      <c r="Z15" s="132"/>
      <c r="AA15" s="83" t="str">
        <f t="shared" si="4"/>
        <v>FLB3683</v>
      </c>
      <c r="AB15" s="83" t="str">
        <f t="shared" si="5"/>
        <v/>
      </c>
      <c r="AC15" s="83" t="str">
        <f t="shared" si="6"/>
        <v/>
      </c>
      <c r="AD15" s="4" t="s">
        <v>389</v>
      </c>
      <c r="AE15" s="13">
        <v>2.0</v>
      </c>
    </row>
    <row r="16">
      <c r="A16" s="47" t="str">
        <f>RAW_APT!A17</f>
        <v>FLB3084</v>
      </c>
      <c r="B16" s="211">
        <f>RAW_APT!B17</f>
        <v>44546</v>
      </c>
      <c r="C16" s="218">
        <f>RAW_APT!C17</f>
        <v>0.2962037037</v>
      </c>
      <c r="D16" s="47" t="str">
        <f>RAW_APT!D17</f>
        <v/>
      </c>
      <c r="E16" s="47" t="str">
        <f>RAW_APT!E17</f>
        <v/>
      </c>
      <c r="F16" s="47" t="str">
        <f>RAW_APT!F17</f>
        <v/>
      </c>
      <c r="G16" s="47" t="str">
        <f>RAW_APT!G17</f>
        <v>Result</v>
      </c>
      <c r="H16" s="47" t="str">
        <f>RAW_APT!H17</f>
        <v>Negative</v>
      </c>
      <c r="I16" s="211">
        <f>RAW_APT!I17</f>
        <v>44546</v>
      </c>
      <c r="J16" s="218">
        <f>RAW_APT!J17</f>
        <v>0.5112847222</v>
      </c>
      <c r="K16" s="47">
        <f>RAW_APT!K17</f>
        <v>0</v>
      </c>
      <c r="L16" s="47" t="b">
        <f>RAW_APT!L17</f>
        <v>1</v>
      </c>
      <c r="M16" s="47" t="str">
        <f>RAW_APT!M17</f>
        <v>211216-1</v>
      </c>
      <c r="N16" s="47"/>
      <c r="O16" s="47"/>
      <c r="P16" s="128" t="b">
        <f t="shared" si="1"/>
        <v>1</v>
      </c>
      <c r="Q16" s="128" t="b">
        <f>IF(COUNTIF(RAW_APS!$A$2:$A813,A16)=0,TRUE,FALSE)</f>
        <v>1</v>
      </c>
      <c r="R16" s="128" t="b">
        <f t="shared" si="2"/>
        <v>0</v>
      </c>
      <c r="S16" s="8"/>
      <c r="U16" s="83" t="str">
        <f t="shared" si="3"/>
        <v/>
      </c>
      <c r="Z16" s="132"/>
      <c r="AA16" s="83" t="str">
        <f t="shared" si="4"/>
        <v>FLB3084</v>
      </c>
      <c r="AB16" s="83" t="str">
        <f t="shared" si="5"/>
        <v/>
      </c>
      <c r="AC16" s="83" t="str">
        <f t="shared" si="6"/>
        <v/>
      </c>
      <c r="AD16" s="4"/>
      <c r="AE16" s="13"/>
    </row>
    <row r="17">
      <c r="A17" s="47" t="str">
        <f>RAW_APT!A18</f>
        <v>FLB3324</v>
      </c>
      <c r="B17" s="211">
        <f>RAW_APT!B18</f>
        <v>44546</v>
      </c>
      <c r="C17" s="218">
        <f>RAW_APT!C18</f>
        <v>0.2953819444</v>
      </c>
      <c r="D17" s="47" t="str">
        <f>RAW_APT!D18</f>
        <v/>
      </c>
      <c r="E17" s="47" t="str">
        <f>RAW_APT!E18</f>
        <v/>
      </c>
      <c r="F17" s="47" t="str">
        <f>RAW_APT!F18</f>
        <v/>
      </c>
      <c r="G17" s="47" t="str">
        <f>RAW_APT!G18</f>
        <v>Result</v>
      </c>
      <c r="H17" s="47" t="str">
        <f>RAW_APT!H18</f>
        <v>Negative</v>
      </c>
      <c r="I17" s="211">
        <f>RAW_APT!I18</f>
        <v>44546</v>
      </c>
      <c r="J17" s="218">
        <f>RAW_APT!J18</f>
        <v>0.5112847222</v>
      </c>
      <c r="K17" s="47">
        <f>RAW_APT!K18</f>
        <v>1</v>
      </c>
      <c r="L17" s="47" t="b">
        <f>RAW_APT!L18</f>
        <v>1</v>
      </c>
      <c r="M17" s="47" t="str">
        <f>RAW_APT!M18</f>
        <v>211216-1</v>
      </c>
      <c r="N17" s="47"/>
      <c r="O17" s="47"/>
      <c r="P17" s="128" t="b">
        <f t="shared" si="1"/>
        <v>0</v>
      </c>
      <c r="Q17" s="128" t="b">
        <f>IF(COUNTIF(RAW_APS!$A$2:$A813,A17)=0,TRUE,FALSE)</f>
        <v>0</v>
      </c>
      <c r="R17" s="128" t="b">
        <f t="shared" si="2"/>
        <v>0</v>
      </c>
      <c r="S17" s="8"/>
      <c r="U17" s="83" t="str">
        <f t="shared" si="3"/>
        <v/>
      </c>
      <c r="Z17" s="132"/>
      <c r="AA17" s="83" t="str">
        <f t="shared" si="4"/>
        <v>FLB3324</v>
      </c>
      <c r="AB17" s="83" t="str">
        <f t="shared" si="5"/>
        <v/>
      </c>
      <c r="AC17" s="83" t="str">
        <f t="shared" si="6"/>
        <v/>
      </c>
      <c r="AD17" s="4"/>
      <c r="AE17" s="13"/>
    </row>
    <row r="18">
      <c r="A18" s="47" t="str">
        <f>RAW_APT!A19</f>
        <v>FLB3658</v>
      </c>
      <c r="B18" s="211">
        <f>RAW_APT!B19</f>
        <v>44546</v>
      </c>
      <c r="C18" s="218">
        <f>RAW_APT!C19</f>
        <v>0.2939814815</v>
      </c>
      <c r="D18" s="47" t="str">
        <f>RAW_APT!D19</f>
        <v/>
      </c>
      <c r="E18" s="47" t="str">
        <f>RAW_APT!E19</f>
        <v/>
      </c>
      <c r="F18" s="47" t="str">
        <f>RAW_APT!F19</f>
        <v/>
      </c>
      <c r="G18" s="47" t="str">
        <f>RAW_APT!G19</f>
        <v>Result</v>
      </c>
      <c r="H18" s="47" t="str">
        <f>RAW_APT!H19</f>
        <v>Negative</v>
      </c>
      <c r="I18" s="211">
        <f>RAW_APT!I19</f>
        <v>44546</v>
      </c>
      <c r="J18" s="218">
        <f>RAW_APT!J19</f>
        <v>0.5112847222</v>
      </c>
      <c r="K18" s="47">
        <f>RAW_APT!K19</f>
        <v>0</v>
      </c>
      <c r="L18" s="47" t="b">
        <f>RAW_APT!L19</f>
        <v>1</v>
      </c>
      <c r="M18" s="47" t="str">
        <f>RAW_APT!M19</f>
        <v>211216-1</v>
      </c>
      <c r="N18" s="47"/>
      <c r="O18" s="47"/>
      <c r="P18" s="128" t="b">
        <f t="shared" si="1"/>
        <v>1</v>
      </c>
      <c r="Q18" s="128" t="b">
        <f>IF(COUNTIF(RAW_APS!$A$2:$A813,A18)=0,TRUE,FALSE)</f>
        <v>1</v>
      </c>
      <c r="R18" s="128" t="b">
        <f t="shared" si="2"/>
        <v>0</v>
      </c>
      <c r="S18" s="8"/>
      <c r="U18" s="83" t="str">
        <f t="shared" si="3"/>
        <v/>
      </c>
      <c r="Z18" s="132"/>
      <c r="AA18" s="83" t="str">
        <f t="shared" si="4"/>
        <v>FLB3658</v>
      </c>
      <c r="AB18" s="83" t="str">
        <f t="shared" si="5"/>
        <v/>
      </c>
      <c r="AC18" s="83" t="str">
        <f t="shared" si="6"/>
        <v/>
      </c>
      <c r="AD18" s="4"/>
      <c r="AE18" s="13"/>
    </row>
    <row r="19">
      <c r="A19" s="47" t="str">
        <f>RAW_APT!A20</f>
        <v>FLB3061</v>
      </c>
      <c r="B19" s="211">
        <f>RAW_APT!B20</f>
        <v>44546</v>
      </c>
      <c r="C19" s="218">
        <f>RAW_APT!C20</f>
        <v>0.2939699074</v>
      </c>
      <c r="D19" s="47" t="str">
        <f>RAW_APT!D20</f>
        <v/>
      </c>
      <c r="E19" s="47" t="str">
        <f>RAW_APT!E20</f>
        <v/>
      </c>
      <c r="F19" s="47" t="str">
        <f>RAW_APT!F20</f>
        <v/>
      </c>
      <c r="G19" s="47" t="str">
        <f>RAW_APT!G20</f>
        <v>Result</v>
      </c>
      <c r="H19" s="47" t="str">
        <f>RAW_APT!H20</f>
        <v>Negative</v>
      </c>
      <c r="I19" s="211">
        <f>RAW_APT!I20</f>
        <v>44546</v>
      </c>
      <c r="J19" s="218">
        <f>RAW_APT!J20</f>
        <v>0.5112847222</v>
      </c>
      <c r="K19" s="47">
        <f>RAW_APT!K20</f>
        <v>0</v>
      </c>
      <c r="L19" s="47" t="b">
        <f>RAW_APT!L20</f>
        <v>1</v>
      </c>
      <c r="M19" s="47" t="str">
        <f>RAW_APT!M20</f>
        <v>211216-1</v>
      </c>
      <c r="N19" s="47"/>
      <c r="O19" s="47"/>
      <c r="P19" s="128" t="b">
        <f t="shared" si="1"/>
        <v>1</v>
      </c>
      <c r="Q19" s="128" t="b">
        <f>IF(COUNTIF(RAW_APS!$A$2:$A813,A19)=0,TRUE,FALSE)</f>
        <v>1</v>
      </c>
      <c r="R19" s="128" t="b">
        <f t="shared" si="2"/>
        <v>0</v>
      </c>
      <c r="S19" s="8"/>
      <c r="U19" s="83" t="str">
        <f t="shared" si="3"/>
        <v/>
      </c>
      <c r="Z19" s="132"/>
      <c r="AA19" s="83" t="str">
        <f t="shared" si="4"/>
        <v>FLB3061</v>
      </c>
      <c r="AB19" s="83" t="str">
        <f t="shared" si="5"/>
        <v/>
      </c>
      <c r="AC19" s="83" t="str">
        <f t="shared" si="6"/>
        <v/>
      </c>
      <c r="AD19" s="4"/>
      <c r="AE19" s="13"/>
    </row>
    <row r="20">
      <c r="A20" s="47" t="str">
        <f>RAW_APT!A21</f>
        <v>FLB3340</v>
      </c>
      <c r="B20" s="211">
        <f>RAW_APT!B21</f>
        <v>44546</v>
      </c>
      <c r="C20" s="218">
        <f>RAW_APT!C21</f>
        <v>0.2901041667</v>
      </c>
      <c r="D20" s="47" t="str">
        <f>RAW_APT!D21</f>
        <v/>
      </c>
      <c r="E20" s="47" t="str">
        <f>RAW_APT!E21</f>
        <v/>
      </c>
      <c r="F20" s="47" t="str">
        <f>RAW_APT!F21</f>
        <v/>
      </c>
      <c r="G20" s="47" t="str">
        <f>RAW_APT!G21</f>
        <v>Result</v>
      </c>
      <c r="H20" s="47" t="str">
        <f>RAW_APT!H21</f>
        <v>Negative</v>
      </c>
      <c r="I20" s="211">
        <f>RAW_APT!I21</f>
        <v>44546</v>
      </c>
      <c r="J20" s="218">
        <f>RAW_APT!J21</f>
        <v>0.5112847222</v>
      </c>
      <c r="K20" s="47">
        <f>RAW_APT!K21</f>
        <v>0</v>
      </c>
      <c r="L20" s="47" t="b">
        <f>RAW_APT!L21</f>
        <v>1</v>
      </c>
      <c r="M20" s="47" t="str">
        <f>RAW_APT!M21</f>
        <v>211216-1</v>
      </c>
      <c r="N20" s="47"/>
      <c r="O20" s="47"/>
      <c r="P20" s="128" t="b">
        <f t="shared" si="1"/>
        <v>1</v>
      </c>
      <c r="Q20" s="128" t="b">
        <f>IF(COUNTIF(RAW_APS!$A$2:$A813,A20)=0,TRUE,FALSE)</f>
        <v>1</v>
      </c>
      <c r="R20" s="128" t="b">
        <f t="shared" si="2"/>
        <v>0</v>
      </c>
      <c r="S20" s="8"/>
      <c r="U20" s="83" t="str">
        <f t="shared" si="3"/>
        <v/>
      </c>
      <c r="Z20" s="132"/>
      <c r="AA20" s="83" t="str">
        <f t="shared" si="4"/>
        <v>FLB3340</v>
      </c>
      <c r="AB20" s="83" t="str">
        <f t="shared" si="5"/>
        <v/>
      </c>
      <c r="AC20" s="83" t="str">
        <f t="shared" si="6"/>
        <v/>
      </c>
      <c r="AD20" s="4"/>
      <c r="AE20" s="13"/>
    </row>
    <row r="21">
      <c r="A21" s="47" t="str">
        <f>RAW_APT!A22</f>
        <v>FLB3360</v>
      </c>
      <c r="B21" s="211">
        <f>RAW_APT!B22</f>
        <v>44546</v>
      </c>
      <c r="C21" s="218">
        <f>RAW_APT!C22</f>
        <v>0.289837963</v>
      </c>
      <c r="D21" s="47" t="str">
        <f>RAW_APT!D22</f>
        <v/>
      </c>
      <c r="E21" s="47" t="str">
        <f>RAW_APT!E22</f>
        <v/>
      </c>
      <c r="F21" s="47" t="str">
        <f>RAW_APT!F22</f>
        <v/>
      </c>
      <c r="G21" s="47" t="str">
        <f>RAW_APT!G22</f>
        <v>Result</v>
      </c>
      <c r="H21" s="47" t="str">
        <f>RAW_APT!H22</f>
        <v>Negative</v>
      </c>
      <c r="I21" s="211">
        <f>RAW_APT!I22</f>
        <v>44546</v>
      </c>
      <c r="J21" s="218">
        <f>RAW_APT!J22</f>
        <v>0.5112847222</v>
      </c>
      <c r="K21" s="47">
        <f>RAW_APT!K22</f>
        <v>0</v>
      </c>
      <c r="L21" s="47" t="b">
        <f>RAW_APT!L22</f>
        <v>1</v>
      </c>
      <c r="M21" s="47" t="str">
        <f>RAW_APT!M22</f>
        <v>211216-1</v>
      </c>
      <c r="N21" s="47"/>
      <c r="O21" s="47"/>
      <c r="P21" s="128" t="b">
        <f t="shared" si="1"/>
        <v>1</v>
      </c>
      <c r="Q21" s="128" t="b">
        <f>IF(COUNTIF(RAW_APS!$A$2:$A813,A21)=0,TRUE,FALSE)</f>
        <v>1</v>
      </c>
      <c r="R21" s="128" t="b">
        <f t="shared" si="2"/>
        <v>0</v>
      </c>
      <c r="S21" s="8"/>
      <c r="U21" s="83" t="str">
        <f t="shared" si="3"/>
        <v/>
      </c>
      <c r="Z21" s="132"/>
      <c r="AA21" s="83" t="str">
        <f t="shared" si="4"/>
        <v>FLB3360</v>
      </c>
      <c r="AB21" s="83" t="str">
        <f t="shared" si="5"/>
        <v/>
      </c>
      <c r="AC21" s="83" t="str">
        <f t="shared" si="6"/>
        <v/>
      </c>
      <c r="AD21" s="4"/>
      <c r="AE21" s="13"/>
    </row>
    <row r="22">
      <c r="A22" s="47" t="str">
        <f>RAW_APT!A23</f>
        <v>FLB3720</v>
      </c>
      <c r="B22" s="211">
        <f>RAW_APT!B23</f>
        <v>44546</v>
      </c>
      <c r="C22" s="218">
        <f>RAW_APT!C23</f>
        <v>0.2895023148</v>
      </c>
      <c r="D22" s="47" t="str">
        <f>RAW_APT!D23</f>
        <v/>
      </c>
      <c r="E22" s="47" t="str">
        <f>RAW_APT!E23</f>
        <v/>
      </c>
      <c r="F22" s="47" t="str">
        <f>RAW_APT!F23</f>
        <v/>
      </c>
      <c r="G22" s="47" t="str">
        <f>RAW_APT!G23</f>
        <v>Result</v>
      </c>
      <c r="H22" s="47" t="str">
        <f>RAW_APT!H23</f>
        <v>Negative</v>
      </c>
      <c r="I22" s="211">
        <f>RAW_APT!I23</f>
        <v>44546</v>
      </c>
      <c r="J22" s="218">
        <f>RAW_APT!J23</f>
        <v>0.5112847222</v>
      </c>
      <c r="K22" s="47">
        <f>RAW_APT!K23</f>
        <v>1</v>
      </c>
      <c r="L22" s="47" t="b">
        <f>RAW_APT!L23</f>
        <v>1</v>
      </c>
      <c r="M22" s="47" t="str">
        <f>RAW_APT!M23</f>
        <v>211216-1</v>
      </c>
      <c r="N22" s="47"/>
      <c r="O22" s="47"/>
      <c r="P22" s="128" t="b">
        <f t="shared" si="1"/>
        <v>0</v>
      </c>
      <c r="Q22" s="128" t="b">
        <f>IF(COUNTIF(RAW_APS!$A$2:$A813,A22)=0,TRUE,FALSE)</f>
        <v>0</v>
      </c>
      <c r="R22" s="128" t="b">
        <f t="shared" si="2"/>
        <v>0</v>
      </c>
      <c r="S22" s="8"/>
      <c r="U22" s="83" t="str">
        <f t="shared" si="3"/>
        <v/>
      </c>
      <c r="Z22" s="132"/>
      <c r="AA22" s="83" t="str">
        <f t="shared" si="4"/>
        <v>FLB3720</v>
      </c>
      <c r="AB22" s="83" t="str">
        <f t="shared" si="5"/>
        <v/>
      </c>
      <c r="AC22" s="83" t="str">
        <f t="shared" si="6"/>
        <v/>
      </c>
      <c r="AD22" s="4"/>
      <c r="AE22" s="13"/>
    </row>
    <row r="23">
      <c r="A23" s="47" t="str">
        <f>RAW_APT!A24</f>
        <v>FLB3267</v>
      </c>
      <c r="B23" s="211">
        <f>RAW_APT!B24</f>
        <v>44546</v>
      </c>
      <c r="C23" s="218">
        <f>RAW_APT!C24</f>
        <v>0.2892824074</v>
      </c>
      <c r="D23" s="47" t="str">
        <f>RAW_APT!D24</f>
        <v/>
      </c>
      <c r="E23" s="47" t="str">
        <f>RAW_APT!E24</f>
        <v/>
      </c>
      <c r="F23" s="47" t="str">
        <f>RAW_APT!F24</f>
        <v/>
      </c>
      <c r="G23" s="47" t="str">
        <f>RAW_APT!G24</f>
        <v>Result</v>
      </c>
      <c r="H23" s="47" t="str">
        <f>RAW_APT!H24</f>
        <v>Negative</v>
      </c>
      <c r="I23" s="211">
        <f>RAW_APT!I24</f>
        <v>44546</v>
      </c>
      <c r="J23" s="218">
        <f>RAW_APT!J24</f>
        <v>0.5112847222</v>
      </c>
      <c r="K23" s="47">
        <f>RAW_APT!K24</f>
        <v>1</v>
      </c>
      <c r="L23" s="47" t="b">
        <f>RAW_APT!L24</f>
        <v>1</v>
      </c>
      <c r="M23" s="47" t="str">
        <f>RAW_APT!M24</f>
        <v>211216-1</v>
      </c>
      <c r="N23" s="47"/>
      <c r="O23" s="47"/>
      <c r="P23" s="128" t="b">
        <f t="shared" si="1"/>
        <v>0</v>
      </c>
      <c r="Q23" s="128" t="b">
        <f>IF(COUNTIF(RAW_APS!$A$2:$A813,A23)=0,TRUE,FALSE)</f>
        <v>0</v>
      </c>
      <c r="R23" s="128" t="b">
        <f t="shared" si="2"/>
        <v>0</v>
      </c>
      <c r="S23" s="8"/>
      <c r="U23" s="83" t="str">
        <f t="shared" si="3"/>
        <v/>
      </c>
      <c r="Z23" s="132"/>
      <c r="AA23" s="83" t="str">
        <f t="shared" si="4"/>
        <v>FLB3267</v>
      </c>
      <c r="AB23" s="83" t="str">
        <f t="shared" si="5"/>
        <v/>
      </c>
      <c r="AC23" s="83" t="str">
        <f t="shared" si="6"/>
        <v/>
      </c>
      <c r="AD23" s="4"/>
      <c r="AE23" s="13"/>
    </row>
    <row r="24">
      <c r="A24" s="47" t="str">
        <f>RAW_APT!A25</f>
        <v>FLB3081</v>
      </c>
      <c r="B24" s="211">
        <f>RAW_APT!B25</f>
        <v>44546</v>
      </c>
      <c r="C24" s="218">
        <f>RAW_APT!C25</f>
        <v>0.2886805556</v>
      </c>
      <c r="D24" s="47" t="str">
        <f>RAW_APT!D25</f>
        <v/>
      </c>
      <c r="E24" s="47" t="str">
        <f>RAW_APT!E25</f>
        <v/>
      </c>
      <c r="F24" s="47" t="str">
        <f>RAW_APT!F25</f>
        <v/>
      </c>
      <c r="G24" s="47" t="str">
        <f>RAW_APT!G25</f>
        <v>Result</v>
      </c>
      <c r="H24" s="47" t="str">
        <f>RAW_APT!H25</f>
        <v>Negative</v>
      </c>
      <c r="I24" s="211">
        <f>RAW_APT!I25</f>
        <v>44546</v>
      </c>
      <c r="J24" s="218">
        <f>RAW_APT!J25</f>
        <v>0.5112847222</v>
      </c>
      <c r="K24" s="47">
        <f>RAW_APT!K25</f>
        <v>1</v>
      </c>
      <c r="L24" s="47" t="b">
        <f>RAW_APT!L25</f>
        <v>1</v>
      </c>
      <c r="M24" s="47" t="str">
        <f>RAW_APT!M25</f>
        <v>211216-1</v>
      </c>
      <c r="N24" s="47"/>
      <c r="O24" s="47"/>
      <c r="P24" s="128" t="b">
        <f t="shared" si="1"/>
        <v>0</v>
      </c>
      <c r="Q24" s="128" t="b">
        <f>IF(COUNTIF(RAW_APS!$A$2:$A813,A24)=0,TRUE,FALSE)</f>
        <v>0</v>
      </c>
      <c r="R24" s="128" t="b">
        <f t="shared" si="2"/>
        <v>0</v>
      </c>
      <c r="S24" s="8"/>
      <c r="U24" s="83" t="str">
        <f t="shared" si="3"/>
        <v/>
      </c>
      <c r="Z24" s="132"/>
      <c r="AA24" s="83" t="str">
        <f t="shared" si="4"/>
        <v>FLB3081</v>
      </c>
      <c r="AB24" s="83" t="str">
        <f t="shared" si="5"/>
        <v/>
      </c>
      <c r="AC24" s="83" t="str">
        <f t="shared" si="6"/>
        <v/>
      </c>
      <c r="AD24" s="4"/>
      <c r="AE24" s="13"/>
    </row>
    <row r="25">
      <c r="A25" s="47" t="str">
        <f>RAW_APT!A26</f>
        <v>FLB3310</v>
      </c>
      <c r="B25" s="211">
        <f>RAW_APT!B26</f>
        <v>44546</v>
      </c>
      <c r="C25" s="218">
        <f>RAW_APT!C26</f>
        <v>0.2804861111</v>
      </c>
      <c r="D25" s="47" t="str">
        <f>RAW_APT!D26</f>
        <v/>
      </c>
      <c r="E25" s="47" t="str">
        <f>RAW_APT!E26</f>
        <v/>
      </c>
      <c r="F25" s="47" t="str">
        <f>RAW_APT!F26</f>
        <v/>
      </c>
      <c r="G25" s="47" t="str">
        <f>RAW_APT!G26</f>
        <v>Result</v>
      </c>
      <c r="H25" s="47" t="str">
        <f>RAW_APT!H26</f>
        <v>Negative</v>
      </c>
      <c r="I25" s="211">
        <f>RAW_APT!I26</f>
        <v>44546</v>
      </c>
      <c r="J25" s="218">
        <f>RAW_APT!J26</f>
        <v>0.5112847222</v>
      </c>
      <c r="K25" s="47">
        <f>RAW_APT!K26</f>
        <v>1</v>
      </c>
      <c r="L25" s="47" t="b">
        <f>RAW_APT!L26</f>
        <v>1</v>
      </c>
      <c r="M25" s="47" t="str">
        <f>RAW_APT!M26</f>
        <v>211216-1</v>
      </c>
      <c r="N25" s="47"/>
      <c r="O25" s="47"/>
      <c r="P25" s="128" t="b">
        <f t="shared" si="1"/>
        <v>0</v>
      </c>
      <c r="Q25" s="128" t="b">
        <f>IF(COUNTIF(RAW_APS!$A$2:$A813,A25)=0,TRUE,FALSE)</f>
        <v>0</v>
      </c>
      <c r="R25" s="128" t="b">
        <f t="shared" si="2"/>
        <v>0</v>
      </c>
      <c r="S25" s="8"/>
      <c r="U25" s="83" t="str">
        <f t="shared" si="3"/>
        <v/>
      </c>
      <c r="Z25" s="132"/>
      <c r="AA25" s="83" t="str">
        <f t="shared" si="4"/>
        <v>FLB3310</v>
      </c>
      <c r="AB25" s="83" t="str">
        <f t="shared" si="5"/>
        <v/>
      </c>
      <c r="AC25" s="83" t="str">
        <f t="shared" si="6"/>
        <v/>
      </c>
      <c r="AD25" s="4"/>
      <c r="AE25" s="13"/>
    </row>
    <row r="26">
      <c r="A26" s="47" t="str">
        <f>RAW_APT!A27</f>
        <v>FLB3329</v>
      </c>
      <c r="B26" s="211">
        <f>RAW_APT!B27</f>
        <v>44545</v>
      </c>
      <c r="C26" s="218">
        <f>RAW_APT!C27</f>
        <v>0.3997453704</v>
      </c>
      <c r="D26" s="47" t="str">
        <f>RAW_APT!D27</f>
        <v/>
      </c>
      <c r="E26" s="47" t="str">
        <f>RAW_APT!E27</f>
        <v/>
      </c>
      <c r="F26" s="47" t="str">
        <f>RAW_APT!F27</f>
        <v/>
      </c>
      <c r="G26" s="47" t="str">
        <f>RAW_APT!G27</f>
        <v>Result</v>
      </c>
      <c r="H26" s="47" t="str">
        <f>RAW_APT!H27</f>
        <v>Negative</v>
      </c>
      <c r="I26" s="211">
        <f>RAW_APT!I27</f>
        <v>44545</v>
      </c>
      <c r="J26" s="218">
        <f>RAW_APT!J27</f>
        <v>0.5189583333</v>
      </c>
      <c r="K26" s="47">
        <f>RAW_APT!K27</f>
        <v>1</v>
      </c>
      <c r="L26" s="47" t="b">
        <f>RAW_APT!L27</f>
        <v>1</v>
      </c>
      <c r="M26" s="47" t="str">
        <f>RAW_APT!M27</f>
        <v>211215-1</v>
      </c>
      <c r="N26" s="47"/>
      <c r="O26" s="47"/>
      <c r="P26" s="128" t="b">
        <f t="shared" si="1"/>
        <v>0</v>
      </c>
      <c r="Q26" s="128" t="b">
        <f>IF(COUNTIF(RAW_APS!$A$2:$A813,A26)=0,TRUE,FALSE)</f>
        <v>0</v>
      </c>
      <c r="R26" s="128" t="b">
        <f t="shared" si="2"/>
        <v>0</v>
      </c>
      <c r="S26" s="8"/>
      <c r="U26" s="83" t="str">
        <f t="shared" si="3"/>
        <v/>
      </c>
      <c r="Z26" s="132"/>
      <c r="AA26" s="83" t="str">
        <f t="shared" si="4"/>
        <v>FLB3329</v>
      </c>
      <c r="AB26" s="83" t="str">
        <f t="shared" si="5"/>
        <v/>
      </c>
      <c r="AC26" s="83" t="str">
        <f t="shared" si="6"/>
        <v/>
      </c>
      <c r="AD26" s="4"/>
      <c r="AE26" s="13"/>
    </row>
    <row r="27">
      <c r="A27" s="47" t="str">
        <f>RAW_APT!A28</f>
        <v>FLB3341</v>
      </c>
      <c r="B27" s="211">
        <f>RAW_APT!B28</f>
        <v>44545</v>
      </c>
      <c r="C27" s="218">
        <f>RAW_APT!C28</f>
        <v>0.3974768519</v>
      </c>
      <c r="D27" s="47" t="str">
        <f>RAW_APT!D28</f>
        <v/>
      </c>
      <c r="E27" s="47" t="str">
        <f>RAW_APT!E28</f>
        <v/>
      </c>
      <c r="F27" s="47" t="str">
        <f>RAW_APT!F28</f>
        <v/>
      </c>
      <c r="G27" s="47" t="str">
        <f>RAW_APT!G28</f>
        <v>Result</v>
      </c>
      <c r="H27" s="47" t="str">
        <f>RAW_APT!H28</f>
        <v>Negative</v>
      </c>
      <c r="I27" s="211">
        <f>RAW_APT!I28</f>
        <v>44545</v>
      </c>
      <c r="J27" s="218">
        <f>RAW_APT!J28</f>
        <v>0.5189583333</v>
      </c>
      <c r="K27" s="47">
        <f>RAW_APT!K28</f>
        <v>1</v>
      </c>
      <c r="L27" s="47" t="b">
        <f>RAW_APT!L28</f>
        <v>1</v>
      </c>
      <c r="M27" s="47" t="str">
        <f>RAW_APT!M28</f>
        <v>211215-1</v>
      </c>
      <c r="N27" s="47"/>
      <c r="O27" s="47"/>
      <c r="P27" s="128" t="b">
        <f t="shared" si="1"/>
        <v>0</v>
      </c>
      <c r="Q27" s="128" t="b">
        <f>IF(COUNTIF(RAW_APS!$A$2:$A813,A27)=0,TRUE,FALSE)</f>
        <v>0</v>
      </c>
      <c r="R27" s="128" t="b">
        <f t="shared" si="2"/>
        <v>0</v>
      </c>
      <c r="S27" s="8"/>
      <c r="U27" s="83" t="str">
        <f t="shared" si="3"/>
        <v/>
      </c>
      <c r="Z27" s="132"/>
      <c r="AA27" s="83" t="str">
        <f t="shared" si="4"/>
        <v>FLB3341</v>
      </c>
      <c r="AB27" s="83" t="str">
        <f t="shared" si="5"/>
        <v/>
      </c>
      <c r="AC27" s="83" t="str">
        <f t="shared" si="6"/>
        <v/>
      </c>
      <c r="AD27" s="4"/>
      <c r="AE27" s="13"/>
    </row>
    <row r="28">
      <c r="A28" s="47" t="str">
        <f>RAW_APT!A29</f>
        <v>FLB3242</v>
      </c>
      <c r="B28" s="211">
        <f>RAW_APT!B29</f>
        <v>44545</v>
      </c>
      <c r="C28" s="218">
        <f>RAW_APT!C29</f>
        <v>0.3959837963</v>
      </c>
      <c r="D28" s="47" t="str">
        <f>RAW_APT!D29</f>
        <v/>
      </c>
      <c r="E28" s="47" t="str">
        <f>RAW_APT!E29</f>
        <v/>
      </c>
      <c r="F28" s="47" t="str">
        <f>RAW_APT!F29</f>
        <v/>
      </c>
      <c r="G28" s="47" t="str">
        <f>RAW_APT!G29</f>
        <v>Result</v>
      </c>
      <c r="H28" s="47" t="str">
        <f>RAW_APT!H29</f>
        <v>Negative</v>
      </c>
      <c r="I28" s="211">
        <f>RAW_APT!I29</f>
        <v>44545</v>
      </c>
      <c r="J28" s="218">
        <f>RAW_APT!J29</f>
        <v>0.5189583333</v>
      </c>
      <c r="K28" s="47">
        <f>RAW_APT!K29</f>
        <v>1</v>
      </c>
      <c r="L28" s="47" t="b">
        <f>RAW_APT!L29</f>
        <v>1</v>
      </c>
      <c r="M28" s="47" t="str">
        <f>RAW_APT!M29</f>
        <v>211215-1</v>
      </c>
      <c r="N28" s="47"/>
      <c r="O28" s="47"/>
      <c r="P28" s="128" t="b">
        <f t="shared" si="1"/>
        <v>0</v>
      </c>
      <c r="Q28" s="128" t="b">
        <f>IF(COUNTIF(RAW_APS!$A$2:$A813,A28)=0,TRUE,FALSE)</f>
        <v>0</v>
      </c>
      <c r="R28" s="128" t="b">
        <f t="shared" si="2"/>
        <v>0</v>
      </c>
      <c r="S28" s="8"/>
      <c r="U28" s="83" t="str">
        <f t="shared" si="3"/>
        <v/>
      </c>
      <c r="Z28" s="132"/>
      <c r="AA28" s="83" t="str">
        <f t="shared" si="4"/>
        <v>FLB3242</v>
      </c>
      <c r="AB28" s="83" t="str">
        <f t="shared" si="5"/>
        <v/>
      </c>
      <c r="AC28" s="83" t="str">
        <f t="shared" si="6"/>
        <v/>
      </c>
      <c r="AD28" s="4"/>
      <c r="AE28" s="13"/>
    </row>
    <row r="29">
      <c r="A29" s="47" t="str">
        <f>RAW_APT!A30</f>
        <v>FLB3663</v>
      </c>
      <c r="B29" s="211">
        <f>RAW_APT!B30</f>
        <v>44545</v>
      </c>
      <c r="C29" s="218">
        <f>RAW_APT!C30</f>
        <v>0.3955787037</v>
      </c>
      <c r="D29" s="47" t="str">
        <f>RAW_APT!D30</f>
        <v/>
      </c>
      <c r="E29" s="47" t="str">
        <f>RAW_APT!E30</f>
        <v/>
      </c>
      <c r="F29" s="47" t="str">
        <f>RAW_APT!F30</f>
        <v/>
      </c>
      <c r="G29" s="47" t="str">
        <f>RAW_APT!G30</f>
        <v>Result</v>
      </c>
      <c r="H29" s="47" t="str">
        <f>RAW_APT!H30</f>
        <v>Negative</v>
      </c>
      <c r="I29" s="211">
        <f>RAW_APT!I30</f>
        <v>44545</v>
      </c>
      <c r="J29" s="218">
        <f>RAW_APT!J30</f>
        <v>0.5189583333</v>
      </c>
      <c r="K29" s="47">
        <f>RAW_APT!K30</f>
        <v>0</v>
      </c>
      <c r="L29" s="47" t="b">
        <f>RAW_APT!L30</f>
        <v>1</v>
      </c>
      <c r="M29" s="47" t="str">
        <f>RAW_APT!M30</f>
        <v>211215-1</v>
      </c>
      <c r="N29" s="47"/>
      <c r="O29" s="47"/>
      <c r="P29" s="128" t="b">
        <f t="shared" si="1"/>
        <v>1</v>
      </c>
      <c r="Q29" s="128" t="b">
        <f>IF(COUNTIF(RAW_APS!$A$2:$A813,A29)=0,TRUE,FALSE)</f>
        <v>1</v>
      </c>
      <c r="R29" s="128" t="b">
        <f t="shared" si="2"/>
        <v>0</v>
      </c>
      <c r="S29" s="8"/>
      <c r="U29" s="83" t="str">
        <f t="shared" si="3"/>
        <v/>
      </c>
      <c r="Z29" s="132"/>
      <c r="AA29" s="83" t="str">
        <f t="shared" si="4"/>
        <v>FLB3663</v>
      </c>
      <c r="AB29" s="83" t="str">
        <f t="shared" si="5"/>
        <v/>
      </c>
      <c r="AC29" s="83" t="str">
        <f t="shared" si="6"/>
        <v/>
      </c>
      <c r="AD29" s="4"/>
      <c r="AE29" s="13"/>
    </row>
    <row r="30">
      <c r="A30" s="47" t="str">
        <f>RAW_APT!A31</f>
        <v>FLB3089</v>
      </c>
      <c r="B30" s="211">
        <f>RAW_APT!B31</f>
        <v>44545</v>
      </c>
      <c r="C30" s="218">
        <f>RAW_APT!C31</f>
        <v>0.3947453704</v>
      </c>
      <c r="D30" s="47" t="str">
        <f>RAW_APT!D31</f>
        <v/>
      </c>
      <c r="E30" s="47" t="str">
        <f>RAW_APT!E31</f>
        <v/>
      </c>
      <c r="F30" s="47" t="str">
        <f>RAW_APT!F31</f>
        <v/>
      </c>
      <c r="G30" s="47" t="str">
        <f>RAW_APT!G31</f>
        <v>Result</v>
      </c>
      <c r="H30" s="47" t="str">
        <f>RAW_APT!H31</f>
        <v>Negative</v>
      </c>
      <c r="I30" s="211">
        <f>RAW_APT!I31</f>
        <v>44545</v>
      </c>
      <c r="J30" s="218">
        <f>RAW_APT!J31</f>
        <v>0.5189583333</v>
      </c>
      <c r="K30" s="47">
        <f>RAW_APT!K31</f>
        <v>0</v>
      </c>
      <c r="L30" s="47" t="b">
        <f>RAW_APT!L31</f>
        <v>1</v>
      </c>
      <c r="M30" s="47" t="str">
        <f>RAW_APT!M31</f>
        <v>211215-1</v>
      </c>
      <c r="N30" s="47"/>
      <c r="O30" s="47"/>
      <c r="P30" s="128" t="b">
        <f t="shared" si="1"/>
        <v>1</v>
      </c>
      <c r="Q30" s="128" t="b">
        <f>IF(COUNTIF(RAW_APS!$A$2:$A813,A30)=0,TRUE,FALSE)</f>
        <v>1</v>
      </c>
      <c r="R30" s="128" t="b">
        <f t="shared" si="2"/>
        <v>0</v>
      </c>
      <c r="S30" s="8"/>
      <c r="U30" s="83" t="str">
        <f t="shared" si="3"/>
        <v/>
      </c>
      <c r="Z30" s="132"/>
      <c r="AA30" s="83" t="str">
        <f t="shared" si="4"/>
        <v>FLB3089</v>
      </c>
      <c r="AB30" s="83" t="str">
        <f t="shared" si="5"/>
        <v/>
      </c>
      <c r="AC30" s="83" t="str">
        <f t="shared" si="6"/>
        <v/>
      </c>
      <c r="AD30" s="4"/>
      <c r="AE30" s="13"/>
    </row>
    <row r="31">
      <c r="A31" s="47" t="str">
        <f>RAW_APT!A32</f>
        <v>FLB3071</v>
      </c>
      <c r="B31" s="211">
        <f>RAW_APT!B32</f>
        <v>44545</v>
      </c>
      <c r="C31" s="218">
        <f>RAW_APT!C32</f>
        <v>0.3943402778</v>
      </c>
      <c r="D31" s="47" t="str">
        <f>RAW_APT!D32</f>
        <v/>
      </c>
      <c r="E31" s="47" t="str">
        <f>RAW_APT!E32</f>
        <v/>
      </c>
      <c r="F31" s="47" t="str">
        <f>RAW_APT!F32</f>
        <v/>
      </c>
      <c r="G31" s="47" t="str">
        <f>RAW_APT!G32</f>
        <v>Result</v>
      </c>
      <c r="H31" s="47" t="str">
        <f>RAW_APT!H32</f>
        <v>Negative</v>
      </c>
      <c r="I31" s="211">
        <f>RAW_APT!I32</f>
        <v>44545</v>
      </c>
      <c r="J31" s="218">
        <f>RAW_APT!J32</f>
        <v>0.5189583333</v>
      </c>
      <c r="K31" s="47">
        <f>RAW_APT!K32</f>
        <v>1</v>
      </c>
      <c r="L31" s="47" t="b">
        <f>RAW_APT!L32</f>
        <v>1</v>
      </c>
      <c r="M31" s="47" t="str">
        <f>RAW_APT!M32</f>
        <v>211215-1</v>
      </c>
      <c r="N31" s="47"/>
      <c r="O31" s="47"/>
      <c r="P31" s="128" t="b">
        <f t="shared" si="1"/>
        <v>0</v>
      </c>
      <c r="Q31" s="128" t="b">
        <f>IF(COUNTIF(RAW_APS!$A$2:$A813,A31)=0,TRUE,FALSE)</f>
        <v>0</v>
      </c>
      <c r="R31" s="128" t="b">
        <f t="shared" si="2"/>
        <v>0</v>
      </c>
      <c r="S31" s="8"/>
      <c r="U31" s="83" t="str">
        <f t="shared" si="3"/>
        <v/>
      </c>
      <c r="Z31" s="132"/>
      <c r="AA31" s="83" t="str">
        <f t="shared" si="4"/>
        <v>FLB3071</v>
      </c>
      <c r="AB31" s="83" t="str">
        <f t="shared" si="5"/>
        <v/>
      </c>
      <c r="AC31" s="83" t="str">
        <f t="shared" si="6"/>
        <v/>
      </c>
      <c r="AD31" s="4"/>
      <c r="AE31" s="13"/>
    </row>
    <row r="32">
      <c r="A32" s="47" t="str">
        <f>RAW_APT!A33</f>
        <v>FLB3774</v>
      </c>
      <c r="B32" s="211">
        <f>RAW_APT!B33</f>
        <v>44545</v>
      </c>
      <c r="C32" s="218">
        <f>RAW_APT!C33</f>
        <v>0.3422685185</v>
      </c>
      <c r="D32" s="47" t="str">
        <f>RAW_APT!D33</f>
        <v/>
      </c>
      <c r="E32" s="47" t="str">
        <f>RAW_APT!E33</f>
        <v/>
      </c>
      <c r="F32" s="47" t="str">
        <f>RAW_APT!F33</f>
        <v/>
      </c>
      <c r="G32" s="47" t="str">
        <f>RAW_APT!G33</f>
        <v>Result</v>
      </c>
      <c r="H32" s="47" t="str">
        <f>RAW_APT!H33</f>
        <v>Negative</v>
      </c>
      <c r="I32" s="211">
        <f>RAW_APT!I33</f>
        <v>44545</v>
      </c>
      <c r="J32" s="218">
        <f>RAW_APT!J33</f>
        <v>0.5189583333</v>
      </c>
      <c r="K32" s="47">
        <f>RAW_APT!K33</f>
        <v>0</v>
      </c>
      <c r="L32" s="47" t="b">
        <f>RAW_APT!L33</f>
        <v>1</v>
      </c>
      <c r="M32" s="47" t="str">
        <f>RAW_APT!M33</f>
        <v>211215-1</v>
      </c>
      <c r="N32" s="47"/>
      <c r="O32" s="47"/>
      <c r="P32" s="128" t="b">
        <f t="shared" si="1"/>
        <v>1</v>
      </c>
      <c r="Q32" s="128" t="b">
        <f>IF(COUNTIF(RAW_APS!$A$2:$A813,A32)=0,TRUE,FALSE)</f>
        <v>1</v>
      </c>
      <c r="R32" s="128" t="b">
        <f t="shared" si="2"/>
        <v>0</v>
      </c>
      <c r="S32" s="8"/>
      <c r="U32" s="83" t="str">
        <f t="shared" si="3"/>
        <v/>
      </c>
      <c r="Z32" s="132"/>
      <c r="AA32" s="83" t="str">
        <f t="shared" si="4"/>
        <v>FLB3774</v>
      </c>
      <c r="AB32" s="83" t="str">
        <f t="shared" si="5"/>
        <v/>
      </c>
      <c r="AC32" s="83" t="str">
        <f t="shared" si="6"/>
        <v/>
      </c>
      <c r="AD32" s="4"/>
      <c r="AE32" s="13"/>
    </row>
    <row r="33">
      <c r="A33" s="47" t="str">
        <f>RAW_APT!A34</f>
        <v>FLB3435</v>
      </c>
      <c r="B33" s="211">
        <f>RAW_APT!B34</f>
        <v>44545</v>
      </c>
      <c r="C33" s="218">
        <f>RAW_APT!C34</f>
        <v>0.3416435185</v>
      </c>
      <c r="D33" s="47" t="str">
        <f>RAW_APT!D34</f>
        <v/>
      </c>
      <c r="E33" s="47" t="str">
        <f>RAW_APT!E34</f>
        <v/>
      </c>
      <c r="F33" s="47" t="str">
        <f>RAW_APT!F34</f>
        <v/>
      </c>
      <c r="G33" s="47" t="str">
        <f>RAW_APT!G34</f>
        <v>Result</v>
      </c>
      <c r="H33" s="47" t="str">
        <f>RAW_APT!H34</f>
        <v>Negative</v>
      </c>
      <c r="I33" s="211">
        <f>RAW_APT!I34</f>
        <v>44545</v>
      </c>
      <c r="J33" s="218">
        <f>RAW_APT!J34</f>
        <v>0.5189583333</v>
      </c>
      <c r="K33" s="47">
        <f>RAW_APT!K34</f>
        <v>0</v>
      </c>
      <c r="L33" s="47" t="b">
        <f>RAW_APT!L34</f>
        <v>1</v>
      </c>
      <c r="M33" s="47" t="str">
        <f>RAW_APT!M34</f>
        <v>211215-1</v>
      </c>
      <c r="N33" s="47"/>
      <c r="O33" s="47"/>
      <c r="P33" s="128" t="b">
        <f t="shared" si="1"/>
        <v>1</v>
      </c>
      <c r="Q33" s="128" t="b">
        <f>IF(COUNTIF(RAW_APS!$A$2:$A813,A33)=0,TRUE,FALSE)</f>
        <v>1</v>
      </c>
      <c r="R33" s="128" t="b">
        <f t="shared" si="2"/>
        <v>0</v>
      </c>
      <c r="S33" s="8"/>
      <c r="U33" s="83" t="str">
        <f t="shared" si="3"/>
        <v/>
      </c>
      <c r="Z33" s="132"/>
      <c r="AA33" s="83" t="str">
        <f t="shared" si="4"/>
        <v>FLB3435</v>
      </c>
      <c r="AB33" s="83" t="str">
        <f t="shared" si="5"/>
        <v/>
      </c>
      <c r="AC33" s="83" t="str">
        <f t="shared" si="6"/>
        <v/>
      </c>
      <c r="AD33" s="4"/>
      <c r="AE33" s="13"/>
    </row>
    <row r="34">
      <c r="A34" s="47" t="str">
        <f>RAW_APT!A35</f>
        <v>FLB3343</v>
      </c>
      <c r="B34" s="211">
        <f>RAW_APT!B35</f>
        <v>44545</v>
      </c>
      <c r="C34" s="218">
        <f>RAW_APT!C35</f>
        <v>0.3387847222</v>
      </c>
      <c r="D34" s="47" t="str">
        <f>RAW_APT!D35</f>
        <v/>
      </c>
      <c r="E34" s="47" t="str">
        <f>RAW_APT!E35</f>
        <v/>
      </c>
      <c r="F34" s="47" t="str">
        <f>RAW_APT!F35</f>
        <v/>
      </c>
      <c r="G34" s="47" t="str">
        <f>RAW_APT!G35</f>
        <v>Result</v>
      </c>
      <c r="H34" s="47" t="str">
        <f>RAW_APT!H35</f>
        <v>Negative</v>
      </c>
      <c r="I34" s="211">
        <f>RAW_APT!I35</f>
        <v>44545</v>
      </c>
      <c r="J34" s="218">
        <f>RAW_APT!J35</f>
        <v>0.5189583333</v>
      </c>
      <c r="K34" s="47">
        <f>RAW_APT!K35</f>
        <v>1</v>
      </c>
      <c r="L34" s="47" t="b">
        <f>RAW_APT!L35</f>
        <v>1</v>
      </c>
      <c r="M34" s="47" t="str">
        <f>RAW_APT!M35</f>
        <v>211215-1</v>
      </c>
      <c r="N34" s="47"/>
      <c r="O34" s="47"/>
      <c r="P34" s="128" t="b">
        <f t="shared" si="1"/>
        <v>0</v>
      </c>
      <c r="Q34" s="128" t="b">
        <f>IF(COUNTIF(RAW_APS!$A$2:$A813,A34)=0,TRUE,FALSE)</f>
        <v>0</v>
      </c>
      <c r="R34" s="128" t="b">
        <f t="shared" si="2"/>
        <v>0</v>
      </c>
      <c r="S34" s="8"/>
      <c r="U34" s="83" t="str">
        <f t="shared" si="3"/>
        <v/>
      </c>
      <c r="Z34" s="132"/>
      <c r="AA34" s="83" t="str">
        <f t="shared" si="4"/>
        <v>FLB3343</v>
      </c>
      <c r="AB34" s="83" t="str">
        <f t="shared" si="5"/>
        <v/>
      </c>
      <c r="AC34" s="83" t="str">
        <f t="shared" si="6"/>
        <v/>
      </c>
      <c r="AD34" s="4"/>
      <c r="AE34" s="13"/>
    </row>
    <row r="35">
      <c r="A35" s="47" t="str">
        <f>RAW_APT!A36</f>
        <v>FLB3288</v>
      </c>
      <c r="B35" s="211">
        <f>RAW_APT!B36</f>
        <v>44545</v>
      </c>
      <c r="C35" s="218">
        <f>RAW_APT!C36</f>
        <v>0.3356597222</v>
      </c>
      <c r="D35" s="47" t="str">
        <f>RAW_APT!D36</f>
        <v/>
      </c>
      <c r="E35" s="47" t="str">
        <f>RAW_APT!E36</f>
        <v/>
      </c>
      <c r="F35" s="47" t="str">
        <f>RAW_APT!F36</f>
        <v/>
      </c>
      <c r="G35" s="47" t="str">
        <f>RAW_APT!G36</f>
        <v>Result</v>
      </c>
      <c r="H35" s="47" t="str">
        <f>RAW_APT!H36</f>
        <v>Negative</v>
      </c>
      <c r="I35" s="211">
        <f>RAW_APT!I36</f>
        <v>44545</v>
      </c>
      <c r="J35" s="218">
        <f>RAW_APT!J36</f>
        <v>0.5189583333</v>
      </c>
      <c r="K35" s="47">
        <f>RAW_APT!K36</f>
        <v>0</v>
      </c>
      <c r="L35" s="47" t="b">
        <f>RAW_APT!L36</f>
        <v>1</v>
      </c>
      <c r="M35" s="47" t="str">
        <f>RAW_APT!M36</f>
        <v>211215-1</v>
      </c>
      <c r="N35" s="47"/>
      <c r="O35" s="47"/>
      <c r="P35" s="128" t="b">
        <f t="shared" si="1"/>
        <v>1</v>
      </c>
      <c r="Q35" s="128" t="b">
        <f>IF(COUNTIF(RAW_APS!$A$2:$A813,A35)=0,TRUE,FALSE)</f>
        <v>1</v>
      </c>
      <c r="R35" s="128" t="b">
        <f t="shared" si="2"/>
        <v>0</v>
      </c>
      <c r="S35" s="8"/>
      <c r="U35" s="83" t="str">
        <f t="shared" si="3"/>
        <v/>
      </c>
      <c r="Z35" s="132"/>
      <c r="AA35" s="83" t="str">
        <f t="shared" si="4"/>
        <v>FLB3288</v>
      </c>
      <c r="AB35" s="83" t="str">
        <f t="shared" si="5"/>
        <v/>
      </c>
      <c r="AC35" s="83" t="str">
        <f t="shared" si="6"/>
        <v/>
      </c>
      <c r="AD35" s="4"/>
      <c r="AE35" s="13"/>
    </row>
    <row r="36">
      <c r="A36" s="47" t="str">
        <f>RAW_APT!A37</f>
        <v>FLB3682</v>
      </c>
      <c r="B36" s="211">
        <f>RAW_APT!B37</f>
        <v>44545</v>
      </c>
      <c r="C36" s="218">
        <f>RAW_APT!C37</f>
        <v>0.334837963</v>
      </c>
      <c r="D36" s="47" t="str">
        <f>RAW_APT!D37</f>
        <v/>
      </c>
      <c r="E36" s="47" t="str">
        <f>RAW_APT!E37</f>
        <v/>
      </c>
      <c r="F36" s="47" t="str">
        <f>RAW_APT!F37</f>
        <v/>
      </c>
      <c r="G36" s="47" t="str">
        <f>RAW_APT!G37</f>
        <v>Result</v>
      </c>
      <c r="H36" s="47" t="str">
        <f>RAW_APT!H37</f>
        <v>Negative</v>
      </c>
      <c r="I36" s="211">
        <f>RAW_APT!I37</f>
        <v>44545</v>
      </c>
      <c r="J36" s="218">
        <f>RAW_APT!J37</f>
        <v>0.5189583333</v>
      </c>
      <c r="K36" s="47">
        <f>RAW_APT!K37</f>
        <v>0</v>
      </c>
      <c r="L36" s="47" t="b">
        <f>RAW_APT!L37</f>
        <v>1</v>
      </c>
      <c r="M36" s="47" t="str">
        <f>RAW_APT!M37</f>
        <v>211215-1</v>
      </c>
      <c r="N36" s="47"/>
      <c r="O36" s="47"/>
      <c r="P36" s="128" t="b">
        <f t="shared" si="1"/>
        <v>1</v>
      </c>
      <c r="Q36" s="128" t="b">
        <f>IF(COUNTIF(RAW_APS!$A$2:$A813,A36)=0,TRUE,FALSE)</f>
        <v>1</v>
      </c>
      <c r="R36" s="128" t="b">
        <f t="shared" si="2"/>
        <v>0</v>
      </c>
      <c r="S36" s="8"/>
      <c r="U36" s="83" t="str">
        <f t="shared" si="3"/>
        <v/>
      </c>
      <c r="Z36" s="132"/>
      <c r="AA36" s="83" t="str">
        <f t="shared" si="4"/>
        <v>FLB3682</v>
      </c>
      <c r="AB36" s="83" t="str">
        <f t="shared" si="5"/>
        <v/>
      </c>
      <c r="AC36" s="83" t="str">
        <f t="shared" si="6"/>
        <v/>
      </c>
      <c r="AD36" s="4"/>
      <c r="AE36" s="13"/>
    </row>
    <row r="37">
      <c r="A37" s="47" t="str">
        <f>RAW_APT!A38</f>
        <v>FLB3073</v>
      </c>
      <c r="B37" s="211">
        <f>RAW_APT!B38</f>
        <v>44545</v>
      </c>
      <c r="C37" s="218">
        <f>RAW_APT!C38</f>
        <v>0.3340509259</v>
      </c>
      <c r="D37" s="47" t="str">
        <f>RAW_APT!D38</f>
        <v/>
      </c>
      <c r="E37" s="47" t="str">
        <f>RAW_APT!E38</f>
        <v/>
      </c>
      <c r="F37" s="47" t="str">
        <f>RAW_APT!F38</f>
        <v/>
      </c>
      <c r="G37" s="47" t="str">
        <f>RAW_APT!G38</f>
        <v>Result</v>
      </c>
      <c r="H37" s="47" t="str">
        <f>RAW_APT!H38</f>
        <v>Negative</v>
      </c>
      <c r="I37" s="211">
        <f>RAW_APT!I38</f>
        <v>44545</v>
      </c>
      <c r="J37" s="218">
        <f>RAW_APT!J38</f>
        <v>0.5189583333</v>
      </c>
      <c r="K37" s="47">
        <f>RAW_APT!K38</f>
        <v>0</v>
      </c>
      <c r="L37" s="47" t="b">
        <f>RAW_APT!L38</f>
        <v>1</v>
      </c>
      <c r="M37" s="47" t="str">
        <f>RAW_APT!M38</f>
        <v>211215-1</v>
      </c>
      <c r="N37" s="47"/>
      <c r="O37" s="47"/>
      <c r="P37" s="128" t="b">
        <f t="shared" si="1"/>
        <v>1</v>
      </c>
      <c r="Q37" s="128" t="b">
        <f>IF(COUNTIF(RAW_APS!$A$2:$A813,A37)=0,TRUE,FALSE)</f>
        <v>1</v>
      </c>
      <c r="R37" s="128" t="b">
        <f t="shared" si="2"/>
        <v>0</v>
      </c>
      <c r="S37" s="8"/>
      <c r="U37" s="83" t="str">
        <f t="shared" si="3"/>
        <v/>
      </c>
      <c r="Z37" s="132"/>
      <c r="AA37" s="83" t="str">
        <f t="shared" si="4"/>
        <v>FLB3073</v>
      </c>
      <c r="AB37" s="83" t="str">
        <f t="shared" si="5"/>
        <v/>
      </c>
      <c r="AC37" s="83" t="str">
        <f t="shared" si="6"/>
        <v/>
      </c>
      <c r="AD37" s="4"/>
      <c r="AE37" s="13"/>
    </row>
    <row r="38">
      <c r="A38" s="47" t="str">
        <f>RAW_APT!A39</f>
        <v>FLB1047</v>
      </c>
      <c r="B38" s="211">
        <f>RAW_APT!B39</f>
        <v>44545</v>
      </c>
      <c r="C38" s="218">
        <f>RAW_APT!C39</f>
        <v>0.3338078704</v>
      </c>
      <c r="D38" s="47" t="str">
        <f>RAW_APT!D39</f>
        <v/>
      </c>
      <c r="E38" s="47" t="str">
        <f>RAW_APT!E39</f>
        <v/>
      </c>
      <c r="F38" s="47" t="str">
        <f>RAW_APT!F39</f>
        <v/>
      </c>
      <c r="G38" s="47" t="str">
        <f>RAW_APT!G39</f>
        <v>Result</v>
      </c>
      <c r="H38" s="47" t="str">
        <f>RAW_APT!H39</f>
        <v>Negative</v>
      </c>
      <c r="I38" s="211">
        <f>RAW_APT!I39</f>
        <v>44545</v>
      </c>
      <c r="J38" s="218">
        <f>RAW_APT!J39</f>
        <v>0.5189583333</v>
      </c>
      <c r="K38" s="47">
        <f>RAW_APT!K39</f>
        <v>1</v>
      </c>
      <c r="L38" s="47" t="b">
        <f>RAW_APT!L39</f>
        <v>1</v>
      </c>
      <c r="M38" s="47" t="str">
        <f>RAW_APT!M39</f>
        <v>211215-1</v>
      </c>
      <c r="N38" s="47"/>
      <c r="O38" s="47"/>
      <c r="P38" s="128" t="b">
        <f t="shared" si="1"/>
        <v>0</v>
      </c>
      <c r="Q38" s="128" t="b">
        <f>IF(COUNTIF(RAW_APS!$A$2:$A813,A38)=0,TRUE,FALSE)</f>
        <v>0</v>
      </c>
      <c r="R38" s="128" t="b">
        <f t="shared" si="2"/>
        <v>0</v>
      </c>
      <c r="S38" s="8"/>
      <c r="U38" s="83" t="str">
        <f t="shared" si="3"/>
        <v/>
      </c>
      <c r="Z38" s="132"/>
      <c r="AA38" s="83" t="str">
        <f t="shared" si="4"/>
        <v>FLB1047</v>
      </c>
      <c r="AB38" s="83" t="str">
        <f t="shared" si="5"/>
        <v/>
      </c>
      <c r="AC38" s="83" t="str">
        <f t="shared" si="6"/>
        <v/>
      </c>
      <c r="AD38" s="4"/>
      <c r="AE38" s="13"/>
    </row>
    <row r="39">
      <c r="A39" s="47" t="str">
        <f>RAW_APT!A40</f>
        <v>FLB3076</v>
      </c>
      <c r="B39" s="211">
        <f>RAW_APT!B40</f>
        <v>44545</v>
      </c>
      <c r="C39" s="218">
        <f>RAW_APT!C40</f>
        <v>0.3336805556</v>
      </c>
      <c r="D39" s="47" t="str">
        <f>RAW_APT!D40</f>
        <v/>
      </c>
      <c r="E39" s="47" t="str">
        <f>RAW_APT!E40</f>
        <v/>
      </c>
      <c r="F39" s="47" t="str">
        <f>RAW_APT!F40</f>
        <v/>
      </c>
      <c r="G39" s="47" t="str">
        <f>RAW_APT!G40</f>
        <v>Result</v>
      </c>
      <c r="H39" s="47" t="str">
        <f>RAW_APT!H40</f>
        <v>Negative</v>
      </c>
      <c r="I39" s="211">
        <f>RAW_APT!I40</f>
        <v>44545</v>
      </c>
      <c r="J39" s="218">
        <f>RAW_APT!J40</f>
        <v>0.5189583333</v>
      </c>
      <c r="K39" s="47">
        <f>RAW_APT!K40</f>
        <v>0</v>
      </c>
      <c r="L39" s="47" t="b">
        <f>RAW_APT!L40</f>
        <v>1</v>
      </c>
      <c r="M39" s="47" t="str">
        <f>RAW_APT!M40</f>
        <v>211215-1</v>
      </c>
      <c r="N39" s="47"/>
      <c r="O39" s="47"/>
      <c r="P39" s="128" t="b">
        <f t="shared" si="1"/>
        <v>1</v>
      </c>
      <c r="Q39" s="128" t="b">
        <f>IF(COUNTIF(RAW_APS!$A$2:$A813,A39)=0,TRUE,FALSE)</f>
        <v>1</v>
      </c>
      <c r="R39" s="128" t="b">
        <f t="shared" si="2"/>
        <v>0</v>
      </c>
      <c r="S39" s="8"/>
      <c r="U39" s="83" t="str">
        <f t="shared" si="3"/>
        <v/>
      </c>
      <c r="Z39" s="132"/>
      <c r="AA39" s="83" t="str">
        <f t="shared" si="4"/>
        <v>FLB3076</v>
      </c>
      <c r="AB39" s="83" t="str">
        <f t="shared" si="5"/>
        <v/>
      </c>
      <c r="AC39" s="83" t="str">
        <f t="shared" si="6"/>
        <v/>
      </c>
      <c r="AD39" s="4"/>
      <c r="AE39" s="13"/>
    </row>
    <row r="40">
      <c r="A40" s="47" t="str">
        <f>RAW_APT!A41</f>
        <v>FLB1313</v>
      </c>
      <c r="B40" s="211">
        <f>RAW_APT!B41</f>
        <v>44545</v>
      </c>
      <c r="C40" s="218">
        <f>RAW_APT!C41</f>
        <v>0.2764583333</v>
      </c>
      <c r="D40" s="47" t="str">
        <f>RAW_APT!D41</f>
        <v/>
      </c>
      <c r="E40" s="47" t="str">
        <f>RAW_APT!E41</f>
        <v/>
      </c>
      <c r="F40" s="47" t="str">
        <f>RAW_APT!F41</f>
        <v/>
      </c>
      <c r="G40" s="47" t="str">
        <f>RAW_APT!G41</f>
        <v>Result</v>
      </c>
      <c r="H40" s="47" t="str">
        <f>RAW_APT!H41</f>
        <v>Negative</v>
      </c>
      <c r="I40" s="211">
        <f>RAW_APT!I41</f>
        <v>44545</v>
      </c>
      <c r="J40" s="218">
        <f>RAW_APT!J41</f>
        <v>0.5189583333</v>
      </c>
      <c r="K40" s="47">
        <f>RAW_APT!K41</f>
        <v>0</v>
      </c>
      <c r="L40" s="47" t="b">
        <f>RAW_APT!L41</f>
        <v>1</v>
      </c>
      <c r="M40" s="47" t="str">
        <f>RAW_APT!M41</f>
        <v>211215-1</v>
      </c>
      <c r="N40" s="47"/>
      <c r="O40" s="47"/>
      <c r="P40" s="128" t="b">
        <f t="shared" si="1"/>
        <v>1</v>
      </c>
      <c r="Q40" s="128" t="b">
        <f>IF(COUNTIF(RAW_APS!$A$2:$A813,A40)=0,TRUE,FALSE)</f>
        <v>1</v>
      </c>
      <c r="R40" s="128" t="b">
        <f t="shared" si="2"/>
        <v>0</v>
      </c>
      <c r="S40" s="8"/>
      <c r="U40" s="83" t="str">
        <f t="shared" si="3"/>
        <v/>
      </c>
      <c r="Z40" s="132"/>
      <c r="AA40" s="83" t="str">
        <f t="shared" si="4"/>
        <v>FLB1313</v>
      </c>
      <c r="AB40" s="83" t="str">
        <f t="shared" si="5"/>
        <v/>
      </c>
      <c r="AC40" s="83" t="str">
        <f t="shared" si="6"/>
        <v/>
      </c>
      <c r="AD40" s="4"/>
      <c r="AE40" s="13"/>
    </row>
    <row r="41">
      <c r="A41" s="47" t="str">
        <f>RAW_APT!A42</f>
        <v>FLB1343</v>
      </c>
      <c r="B41" s="211">
        <f>RAW_APT!B42</f>
        <v>44545</v>
      </c>
      <c r="C41" s="218">
        <f>RAW_APT!C42</f>
        <v>0.2761689815</v>
      </c>
      <c r="D41" s="47" t="str">
        <f>RAW_APT!D42</f>
        <v/>
      </c>
      <c r="E41" s="47" t="str">
        <f>RAW_APT!E42</f>
        <v/>
      </c>
      <c r="F41" s="47" t="str">
        <f>RAW_APT!F42</f>
        <v/>
      </c>
      <c r="G41" s="47" t="str">
        <f>RAW_APT!G42</f>
        <v>Result</v>
      </c>
      <c r="H41" s="47" t="str">
        <f>RAW_APT!H42</f>
        <v>Negative</v>
      </c>
      <c r="I41" s="211">
        <f>RAW_APT!I42</f>
        <v>44545</v>
      </c>
      <c r="J41" s="218">
        <f>RAW_APT!J42</f>
        <v>0.5189583333</v>
      </c>
      <c r="K41" s="47">
        <f>RAW_APT!K42</f>
        <v>0</v>
      </c>
      <c r="L41" s="47" t="b">
        <f>RAW_APT!L42</f>
        <v>1</v>
      </c>
      <c r="M41" s="47" t="str">
        <f>RAW_APT!M42</f>
        <v>211215-1</v>
      </c>
      <c r="N41" s="47"/>
      <c r="O41" s="47"/>
      <c r="P41" s="128" t="b">
        <f t="shared" si="1"/>
        <v>1</v>
      </c>
      <c r="Q41" s="128" t="b">
        <f>IF(COUNTIF(RAW_APS!$A$2:$A813,A41)=0,TRUE,FALSE)</f>
        <v>1</v>
      </c>
      <c r="R41" s="128" t="b">
        <f t="shared" si="2"/>
        <v>0</v>
      </c>
      <c r="S41" s="8"/>
      <c r="U41" s="83" t="str">
        <f t="shared" si="3"/>
        <v/>
      </c>
      <c r="Z41" s="132"/>
      <c r="AA41" s="83" t="str">
        <f t="shared" si="4"/>
        <v>FLB1343</v>
      </c>
      <c r="AB41" s="83" t="str">
        <f t="shared" si="5"/>
        <v/>
      </c>
      <c r="AC41" s="83" t="str">
        <f t="shared" si="6"/>
        <v/>
      </c>
      <c r="AD41" s="4"/>
      <c r="AE41" s="13"/>
    </row>
    <row r="42">
      <c r="A42" s="47" t="str">
        <f>RAW_APT!A43</f>
        <v>FLB1344</v>
      </c>
      <c r="B42" s="211">
        <f>RAW_APT!B43</f>
        <v>44545</v>
      </c>
      <c r="C42" s="218">
        <f>RAW_APT!C43</f>
        <v>0.2578935185</v>
      </c>
      <c r="D42" s="47" t="str">
        <f>RAW_APT!D43</f>
        <v/>
      </c>
      <c r="E42" s="47" t="str">
        <f>RAW_APT!E43</f>
        <v/>
      </c>
      <c r="F42" s="47" t="str">
        <f>RAW_APT!F43</f>
        <v/>
      </c>
      <c r="G42" s="47" t="str">
        <f>RAW_APT!G43</f>
        <v>Result</v>
      </c>
      <c r="H42" s="47" t="str">
        <f>RAW_APT!H43</f>
        <v>Negative</v>
      </c>
      <c r="I42" s="211">
        <f>RAW_APT!I43</f>
        <v>44545</v>
      </c>
      <c r="J42" s="218">
        <f>RAW_APT!J43</f>
        <v>0.5189583333</v>
      </c>
      <c r="K42" s="47">
        <f>RAW_APT!K43</f>
        <v>1</v>
      </c>
      <c r="L42" s="47" t="b">
        <f>RAW_APT!L43</f>
        <v>1</v>
      </c>
      <c r="M42" s="47" t="str">
        <f>RAW_APT!M43</f>
        <v>211215-1</v>
      </c>
      <c r="N42" s="47"/>
      <c r="O42" s="47"/>
      <c r="P42" s="128" t="b">
        <f t="shared" si="1"/>
        <v>0</v>
      </c>
      <c r="Q42" s="128" t="b">
        <f>IF(COUNTIF(RAW_APS!$A$2:$A813,A42)=0,TRUE,FALSE)</f>
        <v>0</v>
      </c>
      <c r="R42" s="128" t="b">
        <f t="shared" si="2"/>
        <v>0</v>
      </c>
      <c r="S42" s="8"/>
      <c r="U42" s="83" t="str">
        <f t="shared" si="3"/>
        <v/>
      </c>
      <c r="Z42" s="132"/>
      <c r="AA42" s="83" t="str">
        <f t="shared" si="4"/>
        <v>FLB1344</v>
      </c>
      <c r="AB42" s="83" t="str">
        <f t="shared" si="5"/>
        <v/>
      </c>
      <c r="AC42" s="83" t="str">
        <f t="shared" si="6"/>
        <v/>
      </c>
      <c r="AD42" s="4"/>
      <c r="AE42" s="13"/>
    </row>
    <row r="43">
      <c r="A43" s="47" t="str">
        <f>RAW_APT!A44</f>
        <v>FLB1334</v>
      </c>
      <c r="B43" s="211">
        <f>RAW_APT!B44</f>
        <v>44545</v>
      </c>
      <c r="C43" s="218">
        <f>RAW_APT!C44</f>
        <v>0.253587963</v>
      </c>
      <c r="D43" s="47" t="str">
        <f>RAW_APT!D44</f>
        <v/>
      </c>
      <c r="E43" s="47" t="str">
        <f>RAW_APT!E44</f>
        <v/>
      </c>
      <c r="F43" s="47" t="str">
        <f>RAW_APT!F44</f>
        <v/>
      </c>
      <c r="G43" s="47" t="str">
        <f>RAW_APT!G44</f>
        <v>Result</v>
      </c>
      <c r="H43" s="47" t="str">
        <f>RAW_APT!H44</f>
        <v>Negative</v>
      </c>
      <c r="I43" s="211">
        <f>RAW_APT!I44</f>
        <v>44545</v>
      </c>
      <c r="J43" s="218">
        <f>RAW_APT!J44</f>
        <v>0.5189583333</v>
      </c>
      <c r="K43" s="47">
        <f>RAW_APT!K44</f>
        <v>1</v>
      </c>
      <c r="L43" s="47" t="b">
        <f>RAW_APT!L44</f>
        <v>1</v>
      </c>
      <c r="M43" s="47" t="str">
        <f>RAW_APT!M44</f>
        <v>211215-1</v>
      </c>
      <c r="N43" s="47"/>
      <c r="O43" s="47"/>
      <c r="P43" s="128" t="b">
        <f t="shared" si="1"/>
        <v>0</v>
      </c>
      <c r="Q43" s="128" t="b">
        <f>IF(COUNTIF(RAW_APS!$A$2:$A813,A43)=0,TRUE,FALSE)</f>
        <v>0</v>
      </c>
      <c r="R43" s="128" t="b">
        <f t="shared" si="2"/>
        <v>0</v>
      </c>
      <c r="S43" s="8"/>
      <c r="U43" s="83" t="str">
        <f t="shared" si="3"/>
        <v/>
      </c>
      <c r="Z43" s="132"/>
      <c r="AA43" s="83" t="str">
        <f t="shared" si="4"/>
        <v>FLB1334</v>
      </c>
      <c r="AB43" s="83" t="str">
        <f t="shared" si="5"/>
        <v/>
      </c>
      <c r="AC43" s="83" t="str">
        <f t="shared" si="6"/>
        <v/>
      </c>
      <c r="AD43" s="4"/>
      <c r="AE43" s="13"/>
    </row>
    <row r="44">
      <c r="A44" s="47" t="str">
        <f>RAW_APT!A45</f>
        <v>FLB3067</v>
      </c>
      <c r="B44" s="211">
        <f>RAW_APT!B45</f>
        <v>44545</v>
      </c>
      <c r="C44" s="218">
        <f>RAW_APT!C45</f>
        <v>0.2495486111</v>
      </c>
      <c r="D44" s="47" t="str">
        <f>RAW_APT!D45</f>
        <v/>
      </c>
      <c r="E44" s="47" t="str">
        <f>RAW_APT!E45</f>
        <v/>
      </c>
      <c r="F44" s="47" t="str">
        <f>RAW_APT!F45</f>
        <v/>
      </c>
      <c r="G44" s="47" t="str">
        <f>RAW_APT!G45</f>
        <v>Result</v>
      </c>
      <c r="H44" s="47" t="str">
        <f>RAW_APT!H45</f>
        <v>Negative</v>
      </c>
      <c r="I44" s="211">
        <f>RAW_APT!I45</f>
        <v>44545</v>
      </c>
      <c r="J44" s="218">
        <f>RAW_APT!J45</f>
        <v>0.5189583333</v>
      </c>
      <c r="K44" s="47">
        <f>RAW_APT!K45</f>
        <v>0</v>
      </c>
      <c r="L44" s="47" t="b">
        <f>RAW_APT!L45</f>
        <v>1</v>
      </c>
      <c r="M44" s="47" t="str">
        <f>RAW_APT!M45</f>
        <v>211215-1</v>
      </c>
      <c r="N44" s="47"/>
      <c r="O44" s="47"/>
      <c r="P44" s="128" t="b">
        <f t="shared" si="1"/>
        <v>1</v>
      </c>
      <c r="Q44" s="128" t="b">
        <f>IF(COUNTIF(RAW_APS!$A$2:$A813,A44)=0,TRUE,FALSE)</f>
        <v>1</v>
      </c>
      <c r="R44" s="128" t="b">
        <f t="shared" si="2"/>
        <v>0</v>
      </c>
      <c r="S44" s="8"/>
      <c r="U44" s="83" t="str">
        <f t="shared" si="3"/>
        <v/>
      </c>
      <c r="Z44" s="132"/>
      <c r="AA44" s="83" t="str">
        <f t="shared" si="4"/>
        <v>FLB3067</v>
      </c>
      <c r="AB44" s="83" t="str">
        <f t="shared" si="5"/>
        <v/>
      </c>
      <c r="AC44" s="83" t="str">
        <f t="shared" si="6"/>
        <v/>
      </c>
      <c r="AD44" s="4"/>
      <c r="AE44" s="13"/>
    </row>
    <row r="45">
      <c r="A45" s="47" t="str">
        <f>RAW_APT!A46</f>
        <v>FLB3085</v>
      </c>
      <c r="B45" s="211">
        <f>RAW_APT!B46</f>
        <v>44545</v>
      </c>
      <c r="C45" s="218">
        <f>RAW_APT!C46</f>
        <v>0.248587963</v>
      </c>
      <c r="D45" s="47" t="str">
        <f>RAW_APT!D46</f>
        <v/>
      </c>
      <c r="E45" s="47" t="str">
        <f>RAW_APT!E46</f>
        <v/>
      </c>
      <c r="F45" s="47" t="str">
        <f>RAW_APT!F46</f>
        <v/>
      </c>
      <c r="G45" s="47" t="str">
        <f>RAW_APT!G46</f>
        <v>Result</v>
      </c>
      <c r="H45" s="47" t="str">
        <f>RAW_APT!H46</f>
        <v>Negative</v>
      </c>
      <c r="I45" s="211">
        <f>RAW_APT!I46</f>
        <v>44545</v>
      </c>
      <c r="J45" s="218">
        <f>RAW_APT!J46</f>
        <v>0.5189583333</v>
      </c>
      <c r="K45" s="47">
        <f>RAW_APT!K46</f>
        <v>1</v>
      </c>
      <c r="L45" s="47" t="b">
        <f>RAW_APT!L46</f>
        <v>1</v>
      </c>
      <c r="M45" s="47" t="str">
        <f>RAW_APT!M46</f>
        <v>211215-1</v>
      </c>
      <c r="N45" s="47"/>
      <c r="O45" s="47"/>
      <c r="P45" s="128" t="b">
        <f t="shared" si="1"/>
        <v>0</v>
      </c>
      <c r="Q45" s="128" t="b">
        <f>IF(COUNTIF(RAW_APS!$A$2:$A813,A45)=0,TRUE,FALSE)</f>
        <v>0</v>
      </c>
      <c r="R45" s="128" t="b">
        <f t="shared" si="2"/>
        <v>0</v>
      </c>
      <c r="S45" s="8"/>
      <c r="U45" s="83" t="str">
        <f t="shared" si="3"/>
        <v/>
      </c>
      <c r="Z45" s="132"/>
      <c r="AA45" s="83" t="str">
        <f t="shared" si="4"/>
        <v>FLB3085</v>
      </c>
      <c r="AB45" s="83" t="str">
        <f t="shared" si="5"/>
        <v/>
      </c>
      <c r="AC45" s="83" t="str">
        <f t="shared" si="6"/>
        <v/>
      </c>
      <c r="AD45" s="4"/>
      <c r="AE45" s="13"/>
    </row>
    <row r="46">
      <c r="A46" s="47" t="str">
        <f>RAW_APT!A47</f>
        <v>FLB3719</v>
      </c>
      <c r="B46" s="211">
        <f>RAW_APT!B47</f>
        <v>44545</v>
      </c>
      <c r="C46" s="218">
        <f>RAW_APT!C47</f>
        <v>0.2478240741</v>
      </c>
      <c r="D46" s="47" t="str">
        <f>RAW_APT!D47</f>
        <v/>
      </c>
      <c r="E46" s="47" t="str">
        <f>RAW_APT!E47</f>
        <v/>
      </c>
      <c r="F46" s="47" t="str">
        <f>RAW_APT!F47</f>
        <v/>
      </c>
      <c r="G46" s="47" t="str">
        <f>RAW_APT!G47</f>
        <v>Result</v>
      </c>
      <c r="H46" s="47" t="str">
        <f>RAW_APT!H47</f>
        <v>Negative</v>
      </c>
      <c r="I46" s="211">
        <f>RAW_APT!I47</f>
        <v>44545</v>
      </c>
      <c r="J46" s="218">
        <f>RAW_APT!J47</f>
        <v>0.5189583333</v>
      </c>
      <c r="K46" s="47">
        <f>RAW_APT!K47</f>
        <v>1</v>
      </c>
      <c r="L46" s="47" t="b">
        <f>RAW_APT!L47</f>
        <v>1</v>
      </c>
      <c r="M46" s="47" t="str">
        <f>RAW_APT!M47</f>
        <v>211215-1</v>
      </c>
      <c r="N46" s="47"/>
      <c r="O46" s="47"/>
      <c r="P46" s="128" t="b">
        <f t="shared" si="1"/>
        <v>0</v>
      </c>
      <c r="Q46" s="128" t="b">
        <f>IF(COUNTIF(RAW_APS!$A$2:$A813,A46)=0,TRUE,FALSE)</f>
        <v>0</v>
      </c>
      <c r="R46" s="128" t="b">
        <f t="shared" si="2"/>
        <v>0</v>
      </c>
      <c r="S46" s="8"/>
      <c r="U46" s="83" t="str">
        <f t="shared" si="3"/>
        <v/>
      </c>
      <c r="Z46" s="132"/>
      <c r="AA46" s="83" t="str">
        <f t="shared" si="4"/>
        <v>FLB3719</v>
      </c>
      <c r="AB46" s="83" t="str">
        <f t="shared" si="5"/>
        <v/>
      </c>
      <c r="AC46" s="83" t="str">
        <f t="shared" si="6"/>
        <v/>
      </c>
      <c r="AD46" s="4"/>
      <c r="AE46" s="13"/>
    </row>
    <row r="47">
      <c r="A47" s="47" t="str">
        <f>RAW_APT!A48</f>
        <v>FLB3342</v>
      </c>
      <c r="B47" s="211">
        <f>RAW_APT!B48</f>
        <v>44544</v>
      </c>
      <c r="C47" s="218">
        <f>RAW_APT!C48</f>
        <v>0.4114814815</v>
      </c>
      <c r="D47" s="47" t="str">
        <f>RAW_APT!D48</f>
        <v/>
      </c>
      <c r="E47" s="47" t="str">
        <f>RAW_APT!E48</f>
        <v/>
      </c>
      <c r="F47" s="47" t="str">
        <f>RAW_APT!F48</f>
        <v/>
      </c>
      <c r="G47" s="47" t="str">
        <f>RAW_APT!G48</f>
        <v>Result</v>
      </c>
      <c r="H47" s="47" t="str">
        <f>RAW_APT!H48</f>
        <v>Negative</v>
      </c>
      <c r="I47" s="211">
        <f>RAW_APT!I48</f>
        <v>44545</v>
      </c>
      <c r="J47" s="218">
        <f>RAW_APT!J48</f>
        <v>0.5189583333</v>
      </c>
      <c r="K47" s="47">
        <f>RAW_APT!K48</f>
        <v>1</v>
      </c>
      <c r="L47" s="47" t="b">
        <f>RAW_APT!L48</f>
        <v>1</v>
      </c>
      <c r="M47" s="47" t="str">
        <f>RAW_APT!M48</f>
        <v>211215-1</v>
      </c>
      <c r="N47" s="47"/>
      <c r="O47" s="47"/>
      <c r="P47" s="128" t="b">
        <f t="shared" si="1"/>
        <v>0</v>
      </c>
      <c r="Q47" s="128" t="b">
        <f>IF(COUNTIF(RAW_APS!$A$2:$A813,A47)=0,TRUE,FALSE)</f>
        <v>0</v>
      </c>
      <c r="R47" s="128" t="b">
        <f t="shared" si="2"/>
        <v>0</v>
      </c>
      <c r="S47" s="8"/>
      <c r="U47" s="83" t="str">
        <f t="shared" si="3"/>
        <v/>
      </c>
      <c r="Z47" s="132"/>
      <c r="AA47" s="83" t="str">
        <f t="shared" si="4"/>
        <v>FLB3342</v>
      </c>
      <c r="AB47" s="83" t="str">
        <f t="shared" si="5"/>
        <v/>
      </c>
      <c r="AC47" s="83" t="str">
        <f t="shared" si="6"/>
        <v/>
      </c>
      <c r="AD47" s="4"/>
      <c r="AE47" s="13"/>
    </row>
    <row r="48">
      <c r="A48" s="47" t="str">
        <f>RAW_APT!A49</f>
        <v>FLB3770</v>
      </c>
      <c r="B48" s="211">
        <f>RAW_APT!B49</f>
        <v>44544</v>
      </c>
      <c r="C48" s="218">
        <f>RAW_APT!C49</f>
        <v>0.3457060185</v>
      </c>
      <c r="D48" s="47" t="str">
        <f>RAW_APT!D49</f>
        <v/>
      </c>
      <c r="E48" s="47" t="str">
        <f>RAW_APT!E49</f>
        <v/>
      </c>
      <c r="F48" s="47" t="str">
        <f>RAW_APT!F49</f>
        <v/>
      </c>
      <c r="G48" s="47" t="str">
        <f>RAW_APT!G49</f>
        <v>Result</v>
      </c>
      <c r="H48" s="47" t="str">
        <f>RAW_APT!H49</f>
        <v>Negative</v>
      </c>
      <c r="I48" s="211">
        <f>RAW_APT!I49</f>
        <v>44544</v>
      </c>
      <c r="J48" s="218">
        <f>RAW_APT!J49</f>
        <v>0.472662037</v>
      </c>
      <c r="K48" s="47">
        <f>RAW_APT!K49</f>
        <v>1</v>
      </c>
      <c r="L48" s="47" t="b">
        <f>RAW_APT!L49</f>
        <v>1</v>
      </c>
      <c r="M48" s="47" t="str">
        <f>RAW_APT!M49</f>
        <v>211214-1</v>
      </c>
      <c r="N48" s="47"/>
      <c r="O48" s="47"/>
      <c r="P48" s="128" t="b">
        <f t="shared" si="1"/>
        <v>0</v>
      </c>
      <c r="Q48" s="128" t="b">
        <f>IF(COUNTIF(RAW_APS!$A$2:$A813,A48)=0,TRUE,FALSE)</f>
        <v>0</v>
      </c>
      <c r="R48" s="128" t="b">
        <f t="shared" si="2"/>
        <v>0</v>
      </c>
      <c r="S48" s="8"/>
      <c r="U48" s="83" t="str">
        <f t="shared" si="3"/>
        <v/>
      </c>
      <c r="Z48" s="132"/>
      <c r="AA48" s="83" t="str">
        <f t="shared" si="4"/>
        <v>FLB3770</v>
      </c>
      <c r="AB48" s="83" t="str">
        <f t="shared" si="5"/>
        <v/>
      </c>
      <c r="AC48" s="83" t="str">
        <f t="shared" si="6"/>
        <v/>
      </c>
      <c r="AD48" s="4"/>
      <c r="AE48" s="13"/>
    </row>
    <row r="49">
      <c r="A49" s="47" t="str">
        <f>RAW_APT!A50</f>
        <v>FLB3579</v>
      </c>
      <c r="B49" s="211">
        <f>RAW_APT!B50</f>
        <v>44544</v>
      </c>
      <c r="C49" s="218">
        <f>RAW_APT!C50</f>
        <v>0.312662037</v>
      </c>
      <c r="D49" s="47" t="str">
        <f>RAW_APT!D50</f>
        <v/>
      </c>
      <c r="E49" s="47" t="str">
        <f>RAW_APT!E50</f>
        <v/>
      </c>
      <c r="F49" s="47" t="str">
        <f>RAW_APT!F50</f>
        <v/>
      </c>
      <c r="G49" s="47" t="str">
        <f>RAW_APT!G50</f>
        <v>Result</v>
      </c>
      <c r="H49" s="47" t="str">
        <f>RAW_APT!H50</f>
        <v>Negative</v>
      </c>
      <c r="I49" s="211">
        <f>RAW_APT!I50</f>
        <v>44544</v>
      </c>
      <c r="J49" s="218">
        <f>RAW_APT!J50</f>
        <v>0.472662037</v>
      </c>
      <c r="K49" s="47">
        <f>RAW_APT!K50</f>
        <v>0</v>
      </c>
      <c r="L49" s="47" t="b">
        <f>RAW_APT!L50</f>
        <v>1</v>
      </c>
      <c r="M49" s="47" t="str">
        <f>RAW_APT!M50</f>
        <v>211214-1</v>
      </c>
      <c r="N49" s="47"/>
      <c r="O49" s="47"/>
      <c r="P49" s="128" t="b">
        <f t="shared" si="1"/>
        <v>1</v>
      </c>
      <c r="Q49" s="128" t="b">
        <f>IF(COUNTIF(RAW_APS!$A$2:$A813,A49)=0,TRUE,FALSE)</f>
        <v>1</v>
      </c>
      <c r="R49" s="128" t="b">
        <f t="shared" si="2"/>
        <v>0</v>
      </c>
      <c r="S49" s="8"/>
      <c r="U49" s="83" t="str">
        <f t="shared" si="3"/>
        <v/>
      </c>
      <c r="Z49" s="132"/>
      <c r="AA49" s="83" t="str">
        <f t="shared" si="4"/>
        <v>FLB3579</v>
      </c>
      <c r="AB49" s="83" t="str">
        <f t="shared" si="5"/>
        <v/>
      </c>
      <c r="AC49" s="83" t="str">
        <f t="shared" si="6"/>
        <v/>
      </c>
      <c r="AD49" s="4"/>
      <c r="AE49" s="13"/>
    </row>
    <row r="50">
      <c r="A50" s="47" t="str">
        <f>RAW_APT!A51</f>
        <v>FLB3433</v>
      </c>
      <c r="B50" s="211">
        <f>RAW_APT!B51</f>
        <v>44544</v>
      </c>
      <c r="C50" s="218">
        <f>RAW_APT!C51</f>
        <v>0.3036111111</v>
      </c>
      <c r="D50" s="47" t="str">
        <f>RAW_APT!D51</f>
        <v/>
      </c>
      <c r="E50" s="47" t="str">
        <f>RAW_APT!E51</f>
        <v/>
      </c>
      <c r="F50" s="47" t="str">
        <f>RAW_APT!F51</f>
        <v/>
      </c>
      <c r="G50" s="47" t="str">
        <f>RAW_APT!G51</f>
        <v>Result</v>
      </c>
      <c r="H50" s="47" t="str">
        <f>RAW_APT!H51</f>
        <v>Negative</v>
      </c>
      <c r="I50" s="211">
        <f>RAW_APT!I51</f>
        <v>44544</v>
      </c>
      <c r="J50" s="218">
        <f>RAW_APT!J51</f>
        <v>0.472662037</v>
      </c>
      <c r="K50" s="47">
        <f>RAW_APT!K51</f>
        <v>1</v>
      </c>
      <c r="L50" s="47" t="b">
        <f>RAW_APT!L51</f>
        <v>1</v>
      </c>
      <c r="M50" s="47" t="str">
        <f>RAW_APT!M51</f>
        <v>211214-1</v>
      </c>
      <c r="N50" s="47"/>
      <c r="O50" s="47"/>
      <c r="P50" s="128" t="b">
        <f t="shared" si="1"/>
        <v>0</v>
      </c>
      <c r="Q50" s="128" t="b">
        <f>IF(COUNTIF(RAW_APS!$A$2:$A813,A50)=0,TRUE,FALSE)</f>
        <v>0</v>
      </c>
      <c r="R50" s="128" t="b">
        <f t="shared" si="2"/>
        <v>0</v>
      </c>
      <c r="S50" s="8"/>
      <c r="U50" s="83" t="str">
        <f t="shared" si="3"/>
        <v/>
      </c>
      <c r="Z50" s="132"/>
      <c r="AA50" s="83" t="str">
        <f t="shared" si="4"/>
        <v>FLB3433</v>
      </c>
      <c r="AB50" s="83" t="str">
        <f t="shared" si="5"/>
        <v/>
      </c>
      <c r="AC50" s="83" t="str">
        <f t="shared" si="6"/>
        <v/>
      </c>
      <c r="AD50" s="4"/>
      <c r="AE50" s="13"/>
    </row>
    <row r="51">
      <c r="A51" s="47" t="str">
        <f>RAW_APT!A52</f>
        <v>FLB3614</v>
      </c>
      <c r="B51" s="211">
        <f>RAW_APT!B52</f>
        <v>44544</v>
      </c>
      <c r="C51" s="218">
        <f>RAW_APT!C52</f>
        <v>0.3005555556</v>
      </c>
      <c r="D51" s="47" t="str">
        <f>RAW_APT!D52</f>
        <v/>
      </c>
      <c r="E51" s="47" t="str">
        <f>RAW_APT!E52</f>
        <v/>
      </c>
      <c r="F51" s="47" t="str">
        <f>RAW_APT!F52</f>
        <v/>
      </c>
      <c r="G51" s="47" t="str">
        <f>RAW_APT!G52</f>
        <v>Result</v>
      </c>
      <c r="H51" s="47" t="str">
        <f>RAW_APT!H52</f>
        <v>Negative</v>
      </c>
      <c r="I51" s="211">
        <f>RAW_APT!I52</f>
        <v>44544</v>
      </c>
      <c r="J51" s="218">
        <f>RAW_APT!J52</f>
        <v>0.472662037</v>
      </c>
      <c r="K51" s="47">
        <f>RAW_APT!K52</f>
        <v>0</v>
      </c>
      <c r="L51" s="47" t="b">
        <f>RAW_APT!L52</f>
        <v>1</v>
      </c>
      <c r="M51" s="47" t="str">
        <f>RAW_APT!M52</f>
        <v>211214-1</v>
      </c>
      <c r="N51" s="47"/>
      <c r="O51" s="47"/>
      <c r="P51" s="128" t="b">
        <f t="shared" si="1"/>
        <v>1</v>
      </c>
      <c r="Q51" s="128" t="b">
        <f>IF(COUNTIF(RAW_APS!$A$2:$A813,A51)=0,TRUE,FALSE)</f>
        <v>1</v>
      </c>
      <c r="R51" s="128" t="b">
        <f t="shared" si="2"/>
        <v>0</v>
      </c>
      <c r="S51" s="8"/>
      <c r="U51" s="83" t="str">
        <f t="shared" si="3"/>
        <v/>
      </c>
      <c r="Z51" s="132"/>
      <c r="AA51" s="83" t="str">
        <f t="shared" si="4"/>
        <v>FLB3614</v>
      </c>
      <c r="AB51" s="83" t="str">
        <f t="shared" si="5"/>
        <v/>
      </c>
      <c r="AC51" s="83" t="str">
        <f t="shared" si="6"/>
        <v/>
      </c>
      <c r="AD51" s="4"/>
      <c r="AE51" s="13"/>
    </row>
    <row r="52">
      <c r="A52" s="47" t="str">
        <f>RAW_APT!A53</f>
        <v>FLB3626</v>
      </c>
      <c r="B52" s="211">
        <f>RAW_APT!B53</f>
        <v>44544</v>
      </c>
      <c r="C52" s="218">
        <f>RAW_APT!C53</f>
        <v>0.2960185185</v>
      </c>
      <c r="D52" s="47" t="str">
        <f>RAW_APT!D53</f>
        <v/>
      </c>
      <c r="E52" s="47" t="str">
        <f>RAW_APT!E53</f>
        <v/>
      </c>
      <c r="F52" s="47" t="str">
        <f>RAW_APT!F53</f>
        <v/>
      </c>
      <c r="G52" s="47" t="str">
        <f>RAW_APT!G53</f>
        <v>Result</v>
      </c>
      <c r="H52" s="47" t="str">
        <f>RAW_APT!H53</f>
        <v>Negative</v>
      </c>
      <c r="I52" s="211">
        <f>RAW_APT!I53</f>
        <v>44545</v>
      </c>
      <c r="J52" s="218">
        <f>RAW_APT!J53</f>
        <v>0.5189467593</v>
      </c>
      <c r="K52" s="47">
        <f>RAW_APT!K53</f>
        <v>1</v>
      </c>
      <c r="L52" s="47" t="b">
        <f>RAW_APT!L53</f>
        <v>1</v>
      </c>
      <c r="M52" s="47" t="str">
        <f>RAW_APT!M53</f>
        <v>211215-1</v>
      </c>
      <c r="N52" s="47"/>
      <c r="O52" s="47"/>
      <c r="P52" s="128" t="b">
        <f t="shared" si="1"/>
        <v>0</v>
      </c>
      <c r="Q52" s="128" t="b">
        <f>IF(COUNTIF(RAW_APS!$A$2:$A813,A52)=0,TRUE,FALSE)</f>
        <v>0</v>
      </c>
      <c r="R52" s="128" t="b">
        <f t="shared" si="2"/>
        <v>0</v>
      </c>
      <c r="S52" s="8"/>
      <c r="U52" s="83" t="str">
        <f t="shared" si="3"/>
        <v/>
      </c>
      <c r="Z52" s="132"/>
      <c r="AA52" s="83" t="str">
        <f t="shared" si="4"/>
        <v>FLB3626</v>
      </c>
      <c r="AB52" s="83" t="str">
        <f t="shared" si="5"/>
        <v/>
      </c>
      <c r="AC52" s="83" t="str">
        <f t="shared" si="6"/>
        <v/>
      </c>
      <c r="AD52" s="4"/>
      <c r="AE52" s="13"/>
    </row>
    <row r="53">
      <c r="A53" s="47" t="str">
        <f>RAW_APT!A54</f>
        <v>FLB3772</v>
      </c>
      <c r="B53" s="211">
        <f>RAW_APT!B54</f>
        <v>44544</v>
      </c>
      <c r="C53" s="218">
        <f>RAW_APT!C54</f>
        <v>0.2941782407</v>
      </c>
      <c r="D53" s="47" t="str">
        <f>RAW_APT!D54</f>
        <v/>
      </c>
      <c r="E53" s="47" t="str">
        <f>RAW_APT!E54</f>
        <v/>
      </c>
      <c r="F53" s="47" t="str">
        <f>RAW_APT!F54</f>
        <v/>
      </c>
      <c r="G53" s="47" t="str">
        <f>RAW_APT!G54</f>
        <v>Result</v>
      </c>
      <c r="H53" s="47" t="str">
        <f>RAW_APT!H54</f>
        <v>Negative</v>
      </c>
      <c r="I53" s="211">
        <f>RAW_APT!I54</f>
        <v>44544</v>
      </c>
      <c r="J53" s="218">
        <f>RAW_APT!J54</f>
        <v>0.472662037</v>
      </c>
      <c r="K53" s="47">
        <f>RAW_APT!K54</f>
        <v>0</v>
      </c>
      <c r="L53" s="47" t="b">
        <f>RAW_APT!L54</f>
        <v>1</v>
      </c>
      <c r="M53" s="47" t="str">
        <f>RAW_APT!M54</f>
        <v>211214-1</v>
      </c>
      <c r="N53" s="47"/>
      <c r="O53" s="47"/>
      <c r="P53" s="128" t="b">
        <f t="shared" si="1"/>
        <v>1</v>
      </c>
      <c r="Q53" s="128" t="b">
        <f>IF(COUNTIF(RAW_APS!$A$2:$A813,A53)=0,TRUE,FALSE)</f>
        <v>1</v>
      </c>
      <c r="R53" s="128" t="b">
        <f t="shared" si="2"/>
        <v>0</v>
      </c>
      <c r="S53" s="8"/>
      <c r="U53" s="83" t="str">
        <f t="shared" si="3"/>
        <v/>
      </c>
      <c r="Z53" s="132"/>
      <c r="AA53" s="83" t="str">
        <f t="shared" si="4"/>
        <v>FLB3772</v>
      </c>
      <c r="AB53" s="83" t="str">
        <f t="shared" si="5"/>
        <v/>
      </c>
      <c r="AC53" s="83" t="str">
        <f t="shared" si="6"/>
        <v/>
      </c>
      <c r="AD53" s="4"/>
      <c r="AE53" s="13"/>
    </row>
    <row r="54">
      <c r="A54" s="47" t="str">
        <f>RAW_APT!A55</f>
        <v>FLB3621</v>
      </c>
      <c r="B54" s="211">
        <f>RAW_APT!B55</f>
        <v>44544</v>
      </c>
      <c r="C54" s="218">
        <f>RAW_APT!C55</f>
        <v>0.2492476852</v>
      </c>
      <c r="D54" s="47" t="str">
        <f>RAW_APT!D55</f>
        <v/>
      </c>
      <c r="E54" s="47" t="str">
        <f>RAW_APT!E55</f>
        <v/>
      </c>
      <c r="F54" s="47" t="str">
        <f>RAW_APT!F55</f>
        <v/>
      </c>
      <c r="G54" s="47" t="str">
        <f>RAW_APT!G55</f>
        <v>Result</v>
      </c>
      <c r="H54" s="47" t="str">
        <f>RAW_APT!H55</f>
        <v>Negative</v>
      </c>
      <c r="I54" s="211">
        <f>RAW_APT!I55</f>
        <v>44544</v>
      </c>
      <c r="J54" s="218">
        <f>RAW_APT!J55</f>
        <v>0.472662037</v>
      </c>
      <c r="K54" s="47">
        <f>RAW_APT!K55</f>
        <v>0</v>
      </c>
      <c r="L54" s="47" t="b">
        <f>RAW_APT!L55</f>
        <v>1</v>
      </c>
      <c r="M54" s="47" t="str">
        <f>RAW_APT!M55</f>
        <v>211214-1</v>
      </c>
      <c r="N54" s="47"/>
      <c r="O54" s="47"/>
      <c r="P54" s="128" t="b">
        <f t="shared" si="1"/>
        <v>1</v>
      </c>
      <c r="Q54" s="128" t="b">
        <f>IF(COUNTIF(RAW_APS!$A$2:$A813,A54)=0,TRUE,FALSE)</f>
        <v>1</v>
      </c>
      <c r="R54" s="128" t="b">
        <f t="shared" si="2"/>
        <v>0</v>
      </c>
      <c r="S54" s="8"/>
      <c r="U54" s="83" t="str">
        <f t="shared" si="3"/>
        <v/>
      </c>
      <c r="Z54" s="132"/>
      <c r="AA54" s="83" t="str">
        <f t="shared" si="4"/>
        <v>FLB3621</v>
      </c>
      <c r="AB54" s="83" t="str">
        <f t="shared" si="5"/>
        <v/>
      </c>
      <c r="AC54" s="83" t="str">
        <f t="shared" si="6"/>
        <v/>
      </c>
      <c r="AD54" s="4"/>
      <c r="AE54" s="13"/>
    </row>
    <row r="55">
      <c r="A55" s="47" t="str">
        <f>RAW_APT!A56</f>
        <v>FLB3782</v>
      </c>
      <c r="B55" s="211">
        <f>RAW_APT!B56</f>
        <v>44544</v>
      </c>
      <c r="C55" s="218">
        <f>RAW_APT!C56</f>
        <v>0.2485185185</v>
      </c>
      <c r="D55" s="47" t="str">
        <f>RAW_APT!D56</f>
        <v/>
      </c>
      <c r="E55" s="47" t="str">
        <f>RAW_APT!E56</f>
        <v/>
      </c>
      <c r="F55" s="47" t="str">
        <f>RAW_APT!F56</f>
        <v/>
      </c>
      <c r="G55" s="47" t="str">
        <f>RAW_APT!G56</f>
        <v>Result</v>
      </c>
      <c r="H55" s="47" t="str">
        <f>RAW_APT!H56</f>
        <v>Negative</v>
      </c>
      <c r="I55" s="211">
        <f>RAW_APT!I56</f>
        <v>44544</v>
      </c>
      <c r="J55" s="218">
        <f>RAW_APT!J56</f>
        <v>0.472662037</v>
      </c>
      <c r="K55" s="47">
        <f>RAW_APT!K56</f>
        <v>0</v>
      </c>
      <c r="L55" s="47" t="b">
        <f>RAW_APT!L56</f>
        <v>1</v>
      </c>
      <c r="M55" s="47" t="str">
        <f>RAW_APT!M56</f>
        <v>211214-1</v>
      </c>
      <c r="N55" s="47"/>
      <c r="O55" s="47"/>
      <c r="P55" s="128" t="b">
        <f t="shared" si="1"/>
        <v>1</v>
      </c>
      <c r="Q55" s="128" t="b">
        <f>IF(COUNTIF(RAW_APS!$A$2:$A813,A55)=0,TRUE,FALSE)</f>
        <v>1</v>
      </c>
      <c r="R55" s="128" t="b">
        <f t="shared" si="2"/>
        <v>0</v>
      </c>
      <c r="S55" s="8"/>
      <c r="U55" s="83" t="str">
        <f t="shared" si="3"/>
        <v/>
      </c>
      <c r="Z55" s="132"/>
      <c r="AA55" s="83" t="str">
        <f t="shared" si="4"/>
        <v>FLB3782</v>
      </c>
      <c r="AB55" s="83" t="str">
        <f t="shared" si="5"/>
        <v/>
      </c>
      <c r="AC55" s="83" t="str">
        <f t="shared" si="6"/>
        <v/>
      </c>
      <c r="AD55" s="4"/>
      <c r="AE55" s="13"/>
    </row>
    <row r="56">
      <c r="A56" s="47" t="str">
        <f>RAW_APT!A57</f>
        <v>FLB3773</v>
      </c>
      <c r="B56" s="211">
        <f>RAW_APT!B57</f>
        <v>44544</v>
      </c>
      <c r="C56" s="218">
        <f>RAW_APT!C57</f>
        <v>0.2474074074</v>
      </c>
      <c r="D56" s="47" t="str">
        <f>RAW_APT!D57</f>
        <v/>
      </c>
      <c r="E56" s="47" t="str">
        <f>RAW_APT!E57</f>
        <v/>
      </c>
      <c r="F56" s="47" t="str">
        <f>RAW_APT!F57</f>
        <v/>
      </c>
      <c r="G56" s="47" t="str">
        <f>RAW_APT!G57</f>
        <v>Result</v>
      </c>
      <c r="H56" s="47" t="str">
        <f>RAW_APT!H57</f>
        <v>Negative</v>
      </c>
      <c r="I56" s="211">
        <f>RAW_APT!I57</f>
        <v>44544</v>
      </c>
      <c r="J56" s="218">
        <f>RAW_APT!J57</f>
        <v>0.472662037</v>
      </c>
      <c r="K56" s="47">
        <f>RAW_APT!K57</f>
        <v>0</v>
      </c>
      <c r="L56" s="47" t="b">
        <f>RAW_APT!L57</f>
        <v>1</v>
      </c>
      <c r="M56" s="47" t="str">
        <f>RAW_APT!M57</f>
        <v>211214-1</v>
      </c>
      <c r="N56" s="47"/>
      <c r="O56" s="47"/>
      <c r="P56" s="128" t="b">
        <f t="shared" si="1"/>
        <v>1</v>
      </c>
      <c r="Q56" s="128" t="b">
        <f>IF(COUNTIF(RAW_APS!$A$2:$A813,A56)=0,TRUE,FALSE)</f>
        <v>1</v>
      </c>
      <c r="R56" s="128" t="b">
        <f t="shared" si="2"/>
        <v>0</v>
      </c>
      <c r="S56" s="8"/>
      <c r="U56" s="83" t="str">
        <f t="shared" si="3"/>
        <v/>
      </c>
      <c r="Z56" s="132"/>
      <c r="AA56" s="83" t="str">
        <f t="shared" si="4"/>
        <v>FLB3773</v>
      </c>
      <c r="AB56" s="83" t="str">
        <f t="shared" si="5"/>
        <v/>
      </c>
      <c r="AC56" s="83" t="str">
        <f t="shared" si="6"/>
        <v/>
      </c>
      <c r="AD56" s="4"/>
      <c r="AE56" s="13"/>
    </row>
    <row r="57">
      <c r="A57" s="47" t="str">
        <f>RAW_APT!A58</f>
        <v>FLB3439</v>
      </c>
      <c r="B57" s="211">
        <f>RAW_APT!B58</f>
        <v>44544</v>
      </c>
      <c r="C57" s="218">
        <f>RAW_APT!C58</f>
        <v>0.2457060185</v>
      </c>
      <c r="D57" s="47" t="str">
        <f>RAW_APT!D58</f>
        <v/>
      </c>
      <c r="E57" s="47" t="str">
        <f>RAW_APT!E58</f>
        <v/>
      </c>
      <c r="F57" s="47" t="str">
        <f>RAW_APT!F58</f>
        <v/>
      </c>
      <c r="G57" s="47" t="str">
        <f>RAW_APT!G58</f>
        <v>Result</v>
      </c>
      <c r="H57" s="47" t="str">
        <f>RAW_APT!H58</f>
        <v>Negative</v>
      </c>
      <c r="I57" s="211">
        <f>RAW_APT!I58</f>
        <v>44544</v>
      </c>
      <c r="J57" s="218">
        <f>RAW_APT!J58</f>
        <v>0.472662037</v>
      </c>
      <c r="K57" s="47">
        <f>RAW_APT!K58</f>
        <v>0</v>
      </c>
      <c r="L57" s="47" t="b">
        <f>RAW_APT!L58</f>
        <v>1</v>
      </c>
      <c r="M57" s="47" t="str">
        <f>RAW_APT!M58</f>
        <v>211214-1</v>
      </c>
      <c r="N57" s="47"/>
      <c r="O57" s="47"/>
      <c r="P57" s="128" t="b">
        <f t="shared" si="1"/>
        <v>1</v>
      </c>
      <c r="Q57" s="128" t="b">
        <f>IF(COUNTIF(RAW_APS!$A$2:$A813,A57)=0,TRUE,FALSE)</f>
        <v>1</v>
      </c>
      <c r="R57" s="128" t="b">
        <f t="shared" si="2"/>
        <v>0</v>
      </c>
      <c r="S57" s="8"/>
      <c r="U57" s="83" t="str">
        <f t="shared" si="3"/>
        <v/>
      </c>
      <c r="Z57" s="132"/>
      <c r="AA57" s="83" t="str">
        <f t="shared" si="4"/>
        <v>FLB3439</v>
      </c>
      <c r="AB57" s="83" t="str">
        <f t="shared" si="5"/>
        <v/>
      </c>
      <c r="AC57" s="83" t="str">
        <f t="shared" si="6"/>
        <v/>
      </c>
      <c r="AD57" s="4"/>
      <c r="AE57" s="13"/>
    </row>
    <row r="58">
      <c r="A58" s="47" t="str">
        <f>RAW_APT!A59</f>
        <v>FLB3761</v>
      </c>
      <c r="B58" s="211">
        <f>RAW_APT!B59</f>
        <v>44544</v>
      </c>
      <c r="C58" s="218">
        <f>RAW_APT!C59</f>
        <v>0.237662037</v>
      </c>
      <c r="D58" s="47" t="str">
        <f>RAW_APT!D59</f>
        <v/>
      </c>
      <c r="E58" s="47" t="str">
        <f>RAW_APT!E59</f>
        <v/>
      </c>
      <c r="F58" s="47" t="str">
        <f>RAW_APT!F59</f>
        <v/>
      </c>
      <c r="G58" s="47" t="str">
        <f>RAW_APT!G59</f>
        <v>Result</v>
      </c>
      <c r="H58" s="47" t="str">
        <f>RAW_APT!H59</f>
        <v>Negative</v>
      </c>
      <c r="I58" s="211">
        <f>RAW_APT!I59</f>
        <v>44544</v>
      </c>
      <c r="J58" s="218">
        <f>RAW_APT!J59</f>
        <v>0.472662037</v>
      </c>
      <c r="K58" s="47">
        <f>RAW_APT!K59</f>
        <v>0</v>
      </c>
      <c r="L58" s="47" t="b">
        <f>RAW_APT!L59</f>
        <v>1</v>
      </c>
      <c r="M58" s="47" t="str">
        <f>RAW_APT!M59</f>
        <v>211214-1</v>
      </c>
      <c r="N58" s="47"/>
      <c r="O58" s="47"/>
      <c r="P58" s="128" t="b">
        <f t="shared" si="1"/>
        <v>1</v>
      </c>
      <c r="Q58" s="128" t="b">
        <f>IF(COUNTIF(RAW_APS!$A$2:$A813,A58)=0,TRUE,FALSE)</f>
        <v>1</v>
      </c>
      <c r="R58" s="128" t="b">
        <f t="shared" si="2"/>
        <v>0</v>
      </c>
      <c r="S58" s="8"/>
      <c r="U58" s="83" t="str">
        <f t="shared" si="3"/>
        <v/>
      </c>
      <c r="Z58" s="132"/>
      <c r="AA58" s="83" t="str">
        <f t="shared" si="4"/>
        <v>FLB3761</v>
      </c>
      <c r="AB58" s="83" t="str">
        <f t="shared" si="5"/>
        <v/>
      </c>
      <c r="AC58" s="83" t="str">
        <f t="shared" si="6"/>
        <v/>
      </c>
      <c r="AD58" s="4"/>
      <c r="AE58" s="13"/>
    </row>
    <row r="59">
      <c r="A59" s="47" t="str">
        <f>RAW_APT!A60</f>
        <v>FLB3622</v>
      </c>
      <c r="B59" s="211">
        <f>RAW_APT!B60</f>
        <v>44544</v>
      </c>
      <c r="C59" s="218">
        <f>RAW_APT!C60</f>
        <v>0.236412037</v>
      </c>
      <c r="D59" s="47" t="str">
        <f>RAW_APT!D60</f>
        <v/>
      </c>
      <c r="E59" s="47" t="str">
        <f>RAW_APT!E60</f>
        <v/>
      </c>
      <c r="F59" s="47" t="str">
        <f>RAW_APT!F60</f>
        <v/>
      </c>
      <c r="G59" s="47" t="str">
        <f>RAW_APT!G60</f>
        <v>Result</v>
      </c>
      <c r="H59" s="47" t="str">
        <f>RAW_APT!H60</f>
        <v>Negative</v>
      </c>
      <c r="I59" s="211">
        <f>RAW_APT!I60</f>
        <v>44544</v>
      </c>
      <c r="J59" s="218">
        <f>RAW_APT!J60</f>
        <v>0.472662037</v>
      </c>
      <c r="K59" s="47">
        <f>RAW_APT!K60</f>
        <v>1</v>
      </c>
      <c r="L59" s="47" t="b">
        <f>RAW_APT!L60</f>
        <v>1</v>
      </c>
      <c r="M59" s="47" t="str">
        <f>RAW_APT!M60</f>
        <v>211214-1</v>
      </c>
      <c r="N59" s="47"/>
      <c r="O59" s="47"/>
      <c r="P59" s="128" t="b">
        <f t="shared" si="1"/>
        <v>0</v>
      </c>
      <c r="Q59" s="128" t="b">
        <f>IF(COUNTIF(RAW_APS!$A$2:$A813,A59)=0,TRUE,FALSE)</f>
        <v>0</v>
      </c>
      <c r="R59" s="128" t="b">
        <f t="shared" si="2"/>
        <v>0</v>
      </c>
      <c r="S59" s="8"/>
      <c r="U59" s="83" t="str">
        <f t="shared" si="3"/>
        <v/>
      </c>
      <c r="Z59" s="132"/>
      <c r="AA59" s="83" t="str">
        <f t="shared" si="4"/>
        <v>FLB3622</v>
      </c>
      <c r="AB59" s="83" t="str">
        <f t="shared" si="5"/>
        <v/>
      </c>
      <c r="AC59" s="83" t="str">
        <f t="shared" si="6"/>
        <v/>
      </c>
      <c r="AD59" s="4"/>
      <c r="AE59" s="13"/>
    </row>
    <row r="60">
      <c r="A60" s="47" t="str">
        <f>RAW_APT!A61</f>
        <v>FLB3434</v>
      </c>
      <c r="B60" s="211">
        <f>RAW_APT!B61</f>
        <v>44544</v>
      </c>
      <c r="C60" s="218">
        <f>RAW_APT!C61</f>
        <v>0.2327777778</v>
      </c>
      <c r="D60" s="47" t="str">
        <f>RAW_APT!D61</f>
        <v/>
      </c>
      <c r="E60" s="47" t="str">
        <f>RAW_APT!E61</f>
        <v/>
      </c>
      <c r="F60" s="47" t="str">
        <f>RAW_APT!F61</f>
        <v/>
      </c>
      <c r="G60" s="47" t="str">
        <f>RAW_APT!G61</f>
        <v>Result</v>
      </c>
      <c r="H60" s="47" t="str">
        <f>RAW_APT!H61</f>
        <v>Negative</v>
      </c>
      <c r="I60" s="211">
        <f>RAW_APT!I61</f>
        <v>44544</v>
      </c>
      <c r="J60" s="218">
        <f>RAW_APT!J61</f>
        <v>0.472662037</v>
      </c>
      <c r="K60" s="47">
        <f>RAW_APT!K61</f>
        <v>1</v>
      </c>
      <c r="L60" s="47" t="b">
        <f>RAW_APT!L61</f>
        <v>1</v>
      </c>
      <c r="M60" s="47" t="str">
        <f>RAW_APT!M61</f>
        <v>211214-1</v>
      </c>
      <c r="N60" s="47"/>
      <c r="O60" s="47"/>
      <c r="P60" s="128" t="b">
        <f t="shared" si="1"/>
        <v>0</v>
      </c>
      <c r="Q60" s="128" t="b">
        <f>IF(COUNTIF(RAW_APS!$A$2:$A813,A60)=0,TRUE,FALSE)</f>
        <v>0</v>
      </c>
      <c r="R60" s="128" t="b">
        <f t="shared" si="2"/>
        <v>0</v>
      </c>
      <c r="S60" s="8"/>
      <c r="U60" s="83" t="str">
        <f t="shared" si="3"/>
        <v/>
      </c>
      <c r="Z60" s="132"/>
      <c r="AA60" s="83" t="str">
        <f t="shared" si="4"/>
        <v>FLB3434</v>
      </c>
      <c r="AB60" s="83" t="str">
        <f t="shared" si="5"/>
        <v/>
      </c>
      <c r="AC60" s="83" t="str">
        <f t="shared" si="6"/>
        <v/>
      </c>
      <c r="AD60" s="4"/>
      <c r="AE60" s="13"/>
    </row>
    <row r="61">
      <c r="A61" s="47" t="str">
        <f>RAW_APT!A62</f>
        <v>FLB3145</v>
      </c>
      <c r="B61" s="211">
        <f>RAW_APT!B62</f>
        <v>44544</v>
      </c>
      <c r="C61" s="218">
        <f>RAW_APT!C62</f>
        <v>0.2315277778</v>
      </c>
      <c r="D61" s="47" t="str">
        <f>RAW_APT!D62</f>
        <v/>
      </c>
      <c r="E61" s="47" t="str">
        <f>RAW_APT!E62</f>
        <v/>
      </c>
      <c r="F61" s="47" t="str">
        <f>RAW_APT!F62</f>
        <v/>
      </c>
      <c r="G61" s="47" t="str">
        <f>RAW_APT!G62</f>
        <v>Result</v>
      </c>
      <c r="H61" s="47" t="str">
        <f>RAW_APT!H62</f>
        <v>Negative</v>
      </c>
      <c r="I61" s="211">
        <f>RAW_APT!I62</f>
        <v>44544</v>
      </c>
      <c r="J61" s="218">
        <f>RAW_APT!J62</f>
        <v>0.472662037</v>
      </c>
      <c r="K61" s="47">
        <f>RAW_APT!K62</f>
        <v>1</v>
      </c>
      <c r="L61" s="47" t="b">
        <f>RAW_APT!L62</f>
        <v>1</v>
      </c>
      <c r="M61" s="47" t="str">
        <f>RAW_APT!M62</f>
        <v>211214-1</v>
      </c>
      <c r="N61" s="47"/>
      <c r="O61" s="47"/>
      <c r="P61" s="128" t="b">
        <f t="shared" si="1"/>
        <v>0</v>
      </c>
      <c r="Q61" s="128" t="b">
        <f>IF(COUNTIF(RAW_APS!$A$2:$A813,A61)=0,TRUE,FALSE)</f>
        <v>0</v>
      </c>
      <c r="R61" s="128" t="b">
        <f t="shared" si="2"/>
        <v>0</v>
      </c>
      <c r="S61" s="8"/>
      <c r="U61" s="83" t="str">
        <f t="shared" si="3"/>
        <v/>
      </c>
      <c r="Z61" s="132"/>
      <c r="AA61" s="83" t="str">
        <f t="shared" si="4"/>
        <v>FLB3145</v>
      </c>
      <c r="AB61" s="83" t="str">
        <f t="shared" si="5"/>
        <v/>
      </c>
      <c r="AC61" s="83" t="str">
        <f t="shared" si="6"/>
        <v/>
      </c>
      <c r="AD61" s="4"/>
      <c r="AE61" s="13"/>
    </row>
    <row r="62">
      <c r="A62" s="47" t="str">
        <f>RAW_APT!A63</f>
        <v>FLB3592</v>
      </c>
      <c r="B62" s="211">
        <f>RAW_APT!B63</f>
        <v>44544</v>
      </c>
      <c r="C62" s="218">
        <f>RAW_APT!C63</f>
        <v>0.230625</v>
      </c>
      <c r="D62" s="47" t="str">
        <f>RAW_APT!D63</f>
        <v/>
      </c>
      <c r="E62" s="47" t="str">
        <f>RAW_APT!E63</f>
        <v/>
      </c>
      <c r="F62" s="47" t="str">
        <f>RAW_APT!F63</f>
        <v/>
      </c>
      <c r="G62" s="47" t="str">
        <f>RAW_APT!G63</f>
        <v>Result</v>
      </c>
      <c r="H62" s="47" t="str">
        <f>RAW_APT!H63</f>
        <v>Negative</v>
      </c>
      <c r="I62" s="211">
        <f>RAW_APT!I63</f>
        <v>44544</v>
      </c>
      <c r="J62" s="218">
        <f>RAW_APT!J63</f>
        <v>0.472662037</v>
      </c>
      <c r="K62" s="47">
        <f>RAW_APT!K63</f>
        <v>1</v>
      </c>
      <c r="L62" s="47" t="b">
        <f>RAW_APT!L63</f>
        <v>1</v>
      </c>
      <c r="M62" s="47" t="str">
        <f>RAW_APT!M63</f>
        <v>211214-1</v>
      </c>
      <c r="N62" s="47"/>
      <c r="O62" s="47"/>
      <c r="P62" s="128" t="b">
        <f t="shared" si="1"/>
        <v>0</v>
      </c>
      <c r="Q62" s="128" t="b">
        <f>IF(COUNTIF(RAW_APS!$A$2:$A813,A62)=0,TRUE,FALSE)</f>
        <v>0</v>
      </c>
      <c r="R62" s="128" t="b">
        <f t="shared" si="2"/>
        <v>0</v>
      </c>
      <c r="S62" s="8"/>
      <c r="U62" s="83" t="str">
        <f t="shared" si="3"/>
        <v/>
      </c>
      <c r="Z62" s="132"/>
      <c r="AA62" s="83" t="str">
        <f t="shared" si="4"/>
        <v>FLB3592</v>
      </c>
      <c r="AB62" s="83" t="str">
        <f t="shared" si="5"/>
        <v/>
      </c>
      <c r="AC62" s="83" t="str">
        <f t="shared" si="6"/>
        <v/>
      </c>
      <c r="AD62" s="4"/>
      <c r="AE62" s="13"/>
    </row>
    <row r="63">
      <c r="A63" s="47" t="str">
        <f>RAW_APT!A64</f>
        <v>FLB3787</v>
      </c>
      <c r="B63" s="211">
        <f>RAW_APT!B64</f>
        <v>44544</v>
      </c>
      <c r="C63" s="218">
        <f>RAW_APT!C64</f>
        <v>0.2304050926</v>
      </c>
      <c r="D63" s="47" t="str">
        <f>RAW_APT!D64</f>
        <v/>
      </c>
      <c r="E63" s="47" t="str">
        <f>RAW_APT!E64</f>
        <v/>
      </c>
      <c r="F63" s="47" t="str">
        <f>RAW_APT!F64</f>
        <v/>
      </c>
      <c r="G63" s="47" t="str">
        <f>RAW_APT!G64</f>
        <v>Result</v>
      </c>
      <c r="H63" s="47" t="str">
        <f>RAW_APT!H64</f>
        <v>Negative</v>
      </c>
      <c r="I63" s="211">
        <f>RAW_APT!I64</f>
        <v>44544</v>
      </c>
      <c r="J63" s="218">
        <f>RAW_APT!J64</f>
        <v>0.472662037</v>
      </c>
      <c r="K63" s="47">
        <f>RAW_APT!K64</f>
        <v>1</v>
      </c>
      <c r="L63" s="47" t="b">
        <f>RAW_APT!L64</f>
        <v>1</v>
      </c>
      <c r="M63" s="47" t="str">
        <f>RAW_APT!M64</f>
        <v>211214-1</v>
      </c>
      <c r="N63" s="47"/>
      <c r="O63" s="47"/>
      <c r="P63" s="128" t="b">
        <f t="shared" si="1"/>
        <v>0</v>
      </c>
      <c r="Q63" s="128" t="b">
        <f>IF(COUNTIF(RAW_APS!$A$2:$A813,A63)=0,TRUE,FALSE)</f>
        <v>0</v>
      </c>
      <c r="R63" s="128" t="b">
        <f t="shared" si="2"/>
        <v>0</v>
      </c>
      <c r="S63" s="8"/>
      <c r="U63" s="83" t="str">
        <f t="shared" si="3"/>
        <v/>
      </c>
      <c r="Z63" s="132"/>
      <c r="AA63" s="83" t="str">
        <f t="shared" si="4"/>
        <v>FLB3787</v>
      </c>
      <c r="AB63" s="83" t="str">
        <f t="shared" si="5"/>
        <v/>
      </c>
      <c r="AC63" s="83" t="str">
        <f t="shared" si="6"/>
        <v/>
      </c>
      <c r="AD63" s="4"/>
      <c r="AE63" s="13"/>
    </row>
    <row r="64">
      <c r="A64" s="47" t="str">
        <f>RAW_APT!A65</f>
        <v>FLB3428</v>
      </c>
      <c r="B64" s="211">
        <f>RAW_APT!B65</f>
        <v>44544</v>
      </c>
      <c r="C64" s="218">
        <f>RAW_APT!C65</f>
        <v>0.1729976852</v>
      </c>
      <c r="D64" s="47" t="str">
        <f>RAW_APT!D65</f>
        <v/>
      </c>
      <c r="E64" s="47" t="str">
        <f>RAW_APT!E65</f>
        <v/>
      </c>
      <c r="F64" s="47" t="str">
        <f>RAW_APT!F65</f>
        <v/>
      </c>
      <c r="G64" s="47" t="str">
        <f>RAW_APT!G65</f>
        <v>Result</v>
      </c>
      <c r="H64" s="47" t="str">
        <f>RAW_APT!H65</f>
        <v>Negative</v>
      </c>
      <c r="I64" s="211">
        <f>RAW_APT!I65</f>
        <v>44544</v>
      </c>
      <c r="J64" s="218">
        <f>RAW_APT!J65</f>
        <v>0.472662037</v>
      </c>
      <c r="K64" s="47">
        <f>RAW_APT!K65</f>
        <v>0</v>
      </c>
      <c r="L64" s="47" t="b">
        <f>RAW_APT!L65</f>
        <v>1</v>
      </c>
      <c r="M64" s="47" t="str">
        <f>RAW_APT!M65</f>
        <v>211214-1</v>
      </c>
      <c r="N64" s="47"/>
      <c r="O64" s="47"/>
      <c r="P64" s="128" t="b">
        <f t="shared" si="1"/>
        <v>1</v>
      </c>
      <c r="Q64" s="128" t="b">
        <f>IF(COUNTIF(RAW_APS!$A$2:$A813,A64)=0,TRUE,FALSE)</f>
        <v>1</v>
      </c>
      <c r="R64" s="128" t="b">
        <f t="shared" si="2"/>
        <v>0</v>
      </c>
      <c r="S64" s="8"/>
      <c r="U64" s="83" t="str">
        <f t="shared" si="3"/>
        <v/>
      </c>
      <c r="Z64" s="132"/>
      <c r="AA64" s="83" t="str">
        <f t="shared" si="4"/>
        <v>FLB3428</v>
      </c>
      <c r="AB64" s="83" t="str">
        <f t="shared" si="5"/>
        <v/>
      </c>
      <c r="AC64" s="83" t="str">
        <f t="shared" si="6"/>
        <v/>
      </c>
      <c r="AD64" s="4"/>
      <c r="AE64" s="13"/>
    </row>
    <row r="65">
      <c r="A65" s="47" t="str">
        <f>RAW_APT!A66</f>
        <v>FLB3795</v>
      </c>
      <c r="B65" s="211">
        <f>RAW_APT!B66</f>
        <v>44544</v>
      </c>
      <c r="C65" s="218">
        <f>RAW_APT!C66</f>
        <v>0.1706944444</v>
      </c>
      <c r="D65" s="47" t="str">
        <f>RAW_APT!D66</f>
        <v/>
      </c>
      <c r="E65" s="47" t="str">
        <f>RAW_APT!E66</f>
        <v/>
      </c>
      <c r="F65" s="47" t="str">
        <f>RAW_APT!F66</f>
        <v/>
      </c>
      <c r="G65" s="47" t="str">
        <f>RAW_APT!G66</f>
        <v>Result</v>
      </c>
      <c r="H65" s="47" t="str">
        <f>RAW_APT!H66</f>
        <v>Negative</v>
      </c>
      <c r="I65" s="211">
        <f>RAW_APT!I66</f>
        <v>44544</v>
      </c>
      <c r="J65" s="218">
        <f>RAW_APT!J66</f>
        <v>0.472662037</v>
      </c>
      <c r="K65" s="47">
        <f>RAW_APT!K66</f>
        <v>1</v>
      </c>
      <c r="L65" s="47" t="b">
        <f>RAW_APT!L66</f>
        <v>1</v>
      </c>
      <c r="M65" s="47" t="str">
        <f>RAW_APT!M66</f>
        <v>211214-1</v>
      </c>
      <c r="N65" s="47"/>
      <c r="O65" s="47"/>
      <c r="P65" s="128" t="b">
        <f t="shared" si="1"/>
        <v>0</v>
      </c>
      <c r="Q65" s="128" t="b">
        <f>IF(COUNTIF(RAW_APS!$A$2:$A813,A65)=0,TRUE,FALSE)</f>
        <v>0</v>
      </c>
      <c r="R65" s="128" t="b">
        <f t="shared" si="2"/>
        <v>0</v>
      </c>
      <c r="S65" s="8"/>
      <c r="U65" s="83" t="str">
        <f t="shared" si="3"/>
        <v/>
      </c>
      <c r="Z65" s="132"/>
      <c r="AA65" s="83" t="str">
        <f t="shared" si="4"/>
        <v>FLB3795</v>
      </c>
      <c r="AB65" s="83" t="str">
        <f t="shared" si="5"/>
        <v/>
      </c>
      <c r="AC65" s="83" t="str">
        <f t="shared" si="6"/>
        <v/>
      </c>
      <c r="AD65" s="4"/>
      <c r="AE65" s="13"/>
    </row>
    <row r="66">
      <c r="A66" s="47" t="str">
        <f>RAW_APT!A67</f>
        <v>FLB3756</v>
      </c>
      <c r="B66" s="211">
        <f>RAW_APT!B67</f>
        <v>44544</v>
      </c>
      <c r="C66" s="218">
        <f>RAW_APT!C67</f>
        <v>0.1704513889</v>
      </c>
      <c r="D66" s="47" t="str">
        <f>RAW_APT!D67</f>
        <v/>
      </c>
      <c r="E66" s="47" t="str">
        <f>RAW_APT!E67</f>
        <v/>
      </c>
      <c r="F66" s="47" t="str">
        <f>RAW_APT!F67</f>
        <v/>
      </c>
      <c r="G66" s="47" t="str">
        <f>RAW_APT!G67</f>
        <v>Result</v>
      </c>
      <c r="H66" s="47" t="str">
        <f>RAW_APT!H67</f>
        <v>Negative</v>
      </c>
      <c r="I66" s="211">
        <f>RAW_APT!I67</f>
        <v>44544</v>
      </c>
      <c r="J66" s="218">
        <f>RAW_APT!J67</f>
        <v>0.472662037</v>
      </c>
      <c r="K66" s="47">
        <f>RAW_APT!K67</f>
        <v>0</v>
      </c>
      <c r="L66" s="47" t="b">
        <f>RAW_APT!L67</f>
        <v>1</v>
      </c>
      <c r="M66" s="47" t="str">
        <f>RAW_APT!M67</f>
        <v>211214-1</v>
      </c>
      <c r="N66" s="47"/>
      <c r="O66" s="47"/>
      <c r="P66" s="128" t="b">
        <f t="shared" si="1"/>
        <v>1</v>
      </c>
      <c r="Q66" s="128" t="b">
        <f>IF(COUNTIF(RAW_APS!$A$2:$A813,A66)=0,TRUE,FALSE)</f>
        <v>1</v>
      </c>
      <c r="R66" s="128" t="b">
        <f t="shared" si="2"/>
        <v>0</v>
      </c>
      <c r="S66" s="8"/>
      <c r="U66" s="83" t="str">
        <f t="shared" si="3"/>
        <v/>
      </c>
      <c r="Z66" s="132"/>
      <c r="AA66" s="83" t="str">
        <f t="shared" si="4"/>
        <v>FLB3756</v>
      </c>
      <c r="AB66" s="83" t="str">
        <f t="shared" si="5"/>
        <v/>
      </c>
      <c r="AC66" s="83" t="str">
        <f t="shared" si="6"/>
        <v/>
      </c>
      <c r="AD66" s="4"/>
      <c r="AE66" s="13"/>
    </row>
    <row r="67">
      <c r="A67" s="47" t="str">
        <f>RAW_APT!A68</f>
        <v>FLB3390</v>
      </c>
      <c r="B67" s="211">
        <f>RAW_APT!B68</f>
        <v>44544</v>
      </c>
      <c r="C67" s="218">
        <f>RAW_APT!C68</f>
        <v>0.1702430556</v>
      </c>
      <c r="D67" s="47" t="str">
        <f>RAW_APT!D68</f>
        <v/>
      </c>
      <c r="E67" s="47" t="str">
        <f>RAW_APT!E68</f>
        <v/>
      </c>
      <c r="F67" s="47" t="str">
        <f>RAW_APT!F68</f>
        <v/>
      </c>
      <c r="G67" s="47" t="str">
        <f>RAW_APT!G68</f>
        <v>Result</v>
      </c>
      <c r="H67" s="47" t="str">
        <f>RAW_APT!H68</f>
        <v>Negative</v>
      </c>
      <c r="I67" s="211">
        <f>RAW_APT!I68</f>
        <v>44544</v>
      </c>
      <c r="J67" s="218">
        <f>RAW_APT!J68</f>
        <v>0.472650463</v>
      </c>
      <c r="K67" s="47">
        <f>RAW_APT!K68</f>
        <v>0</v>
      </c>
      <c r="L67" s="47" t="b">
        <f>RAW_APT!L68</f>
        <v>1</v>
      </c>
      <c r="M67" s="47" t="str">
        <f>RAW_APT!M68</f>
        <v>211214-1</v>
      </c>
      <c r="N67" s="47"/>
      <c r="O67" s="47"/>
      <c r="P67" s="128" t="b">
        <f t="shared" si="1"/>
        <v>1</v>
      </c>
      <c r="Q67" s="128" t="b">
        <f>IF(COUNTIF(RAW_APS!$A$2:$A813,A67)=0,TRUE,FALSE)</f>
        <v>1</v>
      </c>
      <c r="R67" s="128" t="b">
        <f t="shared" si="2"/>
        <v>0</v>
      </c>
      <c r="S67" s="8"/>
      <c r="U67" s="83" t="str">
        <f t="shared" si="3"/>
        <v/>
      </c>
      <c r="Z67" s="132"/>
      <c r="AA67" s="83" t="str">
        <f t="shared" si="4"/>
        <v>FLB3390</v>
      </c>
      <c r="AB67" s="83" t="str">
        <f t="shared" si="5"/>
        <v/>
      </c>
      <c r="AC67" s="83" t="str">
        <f t="shared" si="6"/>
        <v/>
      </c>
      <c r="AD67" s="4"/>
      <c r="AE67" s="13"/>
    </row>
    <row r="68">
      <c r="A68" s="47" t="str">
        <f>RAW_APT!A69</f>
        <v>FLB3380</v>
      </c>
      <c r="B68" s="211">
        <f>RAW_APT!B69</f>
        <v>44544</v>
      </c>
      <c r="C68" s="218">
        <f>RAW_APT!C69</f>
        <v>0.1688310185</v>
      </c>
      <c r="D68" s="47" t="str">
        <f>RAW_APT!D69</f>
        <v/>
      </c>
      <c r="E68" s="47" t="str">
        <f>RAW_APT!E69</f>
        <v/>
      </c>
      <c r="F68" s="47" t="str">
        <f>RAW_APT!F69</f>
        <v/>
      </c>
      <c r="G68" s="47" t="str">
        <f>RAW_APT!G69</f>
        <v>Result</v>
      </c>
      <c r="H68" s="47" t="str">
        <f>RAW_APT!H69</f>
        <v>Negative</v>
      </c>
      <c r="I68" s="211">
        <f>RAW_APT!I69</f>
        <v>44544</v>
      </c>
      <c r="J68" s="218">
        <f>RAW_APT!J69</f>
        <v>0.472650463</v>
      </c>
      <c r="K68" s="47">
        <f>RAW_APT!K69</f>
        <v>1</v>
      </c>
      <c r="L68" s="47" t="b">
        <f>RAW_APT!L69</f>
        <v>1</v>
      </c>
      <c r="M68" s="47" t="str">
        <f>RAW_APT!M69</f>
        <v>211214-1</v>
      </c>
      <c r="N68" s="47"/>
      <c r="O68" s="47"/>
      <c r="P68" s="128" t="b">
        <f t="shared" si="1"/>
        <v>0</v>
      </c>
      <c r="Q68" s="128" t="b">
        <f>IF(COUNTIF(RAW_APS!$A$2:$A813,A68)=0,TRUE,FALSE)</f>
        <v>0</v>
      </c>
      <c r="R68" s="128" t="b">
        <f t="shared" si="2"/>
        <v>0</v>
      </c>
      <c r="S68" s="8"/>
      <c r="U68" s="83" t="str">
        <f t="shared" si="3"/>
        <v/>
      </c>
      <c r="Z68" s="132"/>
      <c r="AA68" s="83" t="str">
        <f t="shared" si="4"/>
        <v>FLB3380</v>
      </c>
      <c r="AB68" s="83" t="str">
        <f t="shared" si="5"/>
        <v/>
      </c>
      <c r="AC68" s="83" t="str">
        <f t="shared" si="6"/>
        <v/>
      </c>
      <c r="AD68" s="4"/>
      <c r="AE68" s="13"/>
    </row>
    <row r="69">
      <c r="A69" s="47" t="str">
        <f>RAW_APT!A70</f>
        <v>FLB3768</v>
      </c>
      <c r="B69" s="211">
        <f>RAW_APT!B70</f>
        <v>44544</v>
      </c>
      <c r="C69" s="218">
        <f>RAW_APT!C70</f>
        <v>0.1685416667</v>
      </c>
      <c r="D69" s="47" t="str">
        <f>RAW_APT!D70</f>
        <v/>
      </c>
      <c r="E69" s="47" t="str">
        <f>RAW_APT!E70</f>
        <v/>
      </c>
      <c r="F69" s="47" t="str">
        <f>RAW_APT!F70</f>
        <v/>
      </c>
      <c r="G69" s="47" t="str">
        <f>RAW_APT!G70</f>
        <v>Result</v>
      </c>
      <c r="H69" s="47" t="str">
        <f>RAW_APT!H70</f>
        <v>Negative</v>
      </c>
      <c r="I69" s="211">
        <f>RAW_APT!I70</f>
        <v>44544</v>
      </c>
      <c r="J69" s="218">
        <f>RAW_APT!J70</f>
        <v>0.472650463</v>
      </c>
      <c r="K69" s="47">
        <f>RAW_APT!K70</f>
        <v>0</v>
      </c>
      <c r="L69" s="47" t="b">
        <f>RAW_APT!L70</f>
        <v>1</v>
      </c>
      <c r="M69" s="47" t="str">
        <f>RAW_APT!M70</f>
        <v>211214-1</v>
      </c>
      <c r="N69" s="47"/>
      <c r="O69" s="47"/>
      <c r="P69" s="128" t="b">
        <f t="shared" si="1"/>
        <v>1</v>
      </c>
      <c r="Q69" s="128" t="b">
        <f>IF(COUNTIF(RAW_APS!$A$2:$A813,A69)=0,TRUE,FALSE)</f>
        <v>1</v>
      </c>
      <c r="R69" s="128" t="b">
        <f t="shared" si="2"/>
        <v>0</v>
      </c>
      <c r="S69" s="8"/>
      <c r="U69" s="83" t="str">
        <f t="shared" si="3"/>
        <v/>
      </c>
      <c r="Z69" s="132"/>
      <c r="AA69" s="83" t="str">
        <f t="shared" si="4"/>
        <v>FLB3768</v>
      </c>
      <c r="AB69" s="83" t="str">
        <f t="shared" si="5"/>
        <v/>
      </c>
      <c r="AC69" s="83" t="str">
        <f t="shared" si="6"/>
        <v/>
      </c>
      <c r="AD69" s="4"/>
      <c r="AE69" s="13"/>
    </row>
    <row r="70">
      <c r="A70" s="47" t="str">
        <f>RAW_APT!A71</f>
        <v>FLB3792</v>
      </c>
      <c r="B70" s="211">
        <f>RAW_APT!B71</f>
        <v>44544</v>
      </c>
      <c r="C70" s="218">
        <f>RAW_APT!C71</f>
        <v>0.1678356481</v>
      </c>
      <c r="D70" s="47" t="str">
        <f>RAW_APT!D71</f>
        <v/>
      </c>
      <c r="E70" s="47" t="str">
        <f>RAW_APT!E71</f>
        <v/>
      </c>
      <c r="F70" s="47" t="str">
        <f>RAW_APT!F71</f>
        <v/>
      </c>
      <c r="G70" s="47" t="str">
        <f>RAW_APT!G71</f>
        <v>Result</v>
      </c>
      <c r="H70" s="47" t="str">
        <f>RAW_APT!H71</f>
        <v>Negative</v>
      </c>
      <c r="I70" s="211">
        <f>RAW_APT!I71</f>
        <v>44544</v>
      </c>
      <c r="J70" s="218">
        <f>RAW_APT!J71</f>
        <v>0.472650463</v>
      </c>
      <c r="K70" s="47">
        <f>RAW_APT!K71</f>
        <v>0</v>
      </c>
      <c r="L70" s="47" t="b">
        <f>RAW_APT!L71</f>
        <v>1</v>
      </c>
      <c r="M70" s="47" t="str">
        <f>RAW_APT!M71</f>
        <v>211214-1</v>
      </c>
      <c r="N70" s="47"/>
      <c r="O70" s="47"/>
      <c r="P70" s="128" t="b">
        <f t="shared" si="1"/>
        <v>1</v>
      </c>
      <c r="Q70" s="128" t="b">
        <f>IF(COUNTIF(RAW_APS!$A$2:$A813,A70)=0,TRUE,FALSE)</f>
        <v>1</v>
      </c>
      <c r="R70" s="128" t="b">
        <f t="shared" si="2"/>
        <v>0</v>
      </c>
      <c r="S70" s="8"/>
      <c r="U70" s="83" t="str">
        <f t="shared" si="3"/>
        <v/>
      </c>
      <c r="Z70" s="132"/>
      <c r="AA70" s="83" t="str">
        <f t="shared" si="4"/>
        <v>FLB3792</v>
      </c>
      <c r="AB70" s="83" t="str">
        <f t="shared" si="5"/>
        <v/>
      </c>
      <c r="AC70" s="83" t="str">
        <f t="shared" si="6"/>
        <v/>
      </c>
      <c r="AD70" s="4"/>
      <c r="AE70" s="13"/>
    </row>
    <row r="71">
      <c r="A71" s="47" t="str">
        <f>RAW_APT!A72</f>
        <v>FLB3447</v>
      </c>
      <c r="B71" s="211">
        <f>RAW_APT!B72</f>
        <v>44544</v>
      </c>
      <c r="C71" s="218">
        <f>RAW_APT!C72</f>
        <v>0.1673726852</v>
      </c>
      <c r="D71" s="47" t="str">
        <f>RAW_APT!D72</f>
        <v/>
      </c>
      <c r="E71" s="47" t="str">
        <f>RAW_APT!E72</f>
        <v/>
      </c>
      <c r="F71" s="47" t="str">
        <f>RAW_APT!F72</f>
        <v/>
      </c>
      <c r="G71" s="47" t="str">
        <f>RAW_APT!G72</f>
        <v>Result</v>
      </c>
      <c r="H71" s="47" t="str">
        <f>RAW_APT!H72</f>
        <v>Negative</v>
      </c>
      <c r="I71" s="211">
        <f>RAW_APT!I72</f>
        <v>44544</v>
      </c>
      <c r="J71" s="218">
        <f>RAW_APT!J72</f>
        <v>0.472650463</v>
      </c>
      <c r="K71" s="47">
        <f>RAW_APT!K72</f>
        <v>0</v>
      </c>
      <c r="L71" s="47" t="b">
        <f>RAW_APT!L72</f>
        <v>1</v>
      </c>
      <c r="M71" s="47" t="str">
        <f>RAW_APT!M72</f>
        <v>211214-1</v>
      </c>
      <c r="N71" s="47"/>
      <c r="O71" s="47"/>
      <c r="P71" s="128" t="b">
        <f t="shared" si="1"/>
        <v>1</v>
      </c>
      <c r="Q71" s="128" t="b">
        <f>IF(COUNTIF(RAW_APS!$A$2:$A813,A71)=0,TRUE,FALSE)</f>
        <v>1</v>
      </c>
      <c r="R71" s="128" t="b">
        <f t="shared" si="2"/>
        <v>0</v>
      </c>
      <c r="S71" s="8"/>
      <c r="U71" s="83" t="str">
        <f t="shared" si="3"/>
        <v/>
      </c>
      <c r="Z71" s="132"/>
      <c r="AA71" s="83" t="str">
        <f t="shared" si="4"/>
        <v>FLB3447</v>
      </c>
      <c r="AB71" s="83" t="str">
        <f t="shared" si="5"/>
        <v/>
      </c>
      <c r="AC71" s="83" t="str">
        <f t="shared" si="6"/>
        <v/>
      </c>
      <c r="AD71" s="4"/>
      <c r="AE71" s="13"/>
    </row>
    <row r="72">
      <c r="A72" s="47" t="str">
        <f>RAW_APT!A73</f>
        <v>FLB3388</v>
      </c>
      <c r="B72" s="211">
        <f>RAW_APT!B73</f>
        <v>44544</v>
      </c>
      <c r="C72" s="218">
        <f>RAW_APT!C73</f>
        <v>0.1663310185</v>
      </c>
      <c r="D72" s="47" t="str">
        <f>RAW_APT!D73</f>
        <v/>
      </c>
      <c r="E72" s="47" t="str">
        <f>RAW_APT!E73</f>
        <v/>
      </c>
      <c r="F72" s="47" t="str">
        <f>RAW_APT!F73</f>
        <v/>
      </c>
      <c r="G72" s="47" t="str">
        <f>RAW_APT!G73</f>
        <v>Result</v>
      </c>
      <c r="H72" s="47" t="str">
        <f>RAW_APT!H73</f>
        <v>Negative</v>
      </c>
      <c r="I72" s="211">
        <f>RAW_APT!I73</f>
        <v>44544</v>
      </c>
      <c r="J72" s="218">
        <f>RAW_APT!J73</f>
        <v>0.472650463</v>
      </c>
      <c r="K72" s="47">
        <f>RAW_APT!K73</f>
        <v>1</v>
      </c>
      <c r="L72" s="47" t="b">
        <f>RAW_APT!L73</f>
        <v>1</v>
      </c>
      <c r="M72" s="47" t="str">
        <f>RAW_APT!M73</f>
        <v>211214-1</v>
      </c>
      <c r="N72" s="47"/>
      <c r="O72" s="47"/>
      <c r="P72" s="128" t="b">
        <f t="shared" si="1"/>
        <v>0</v>
      </c>
      <c r="Q72" s="128" t="b">
        <f>IF(COUNTIF(RAW_APS!$A$2:$A813,A72)=0,TRUE,FALSE)</f>
        <v>0</v>
      </c>
      <c r="R72" s="128" t="b">
        <f t="shared" si="2"/>
        <v>0</v>
      </c>
      <c r="S72" s="8"/>
      <c r="U72" s="83" t="str">
        <f t="shared" si="3"/>
        <v/>
      </c>
      <c r="Z72" s="132"/>
      <c r="AA72" s="83" t="str">
        <f t="shared" si="4"/>
        <v>FLB3388</v>
      </c>
      <c r="AB72" s="83" t="str">
        <f t="shared" si="5"/>
        <v/>
      </c>
      <c r="AC72" s="83" t="str">
        <f t="shared" si="6"/>
        <v/>
      </c>
      <c r="AD72" s="4"/>
      <c r="AE72" s="13"/>
    </row>
    <row r="73">
      <c r="A73" s="47" t="str">
        <f>RAW_APT!A74</f>
        <v>FLB3606</v>
      </c>
      <c r="B73" s="211">
        <f>RAW_APT!B74</f>
        <v>44544</v>
      </c>
      <c r="C73" s="218">
        <f>RAW_APT!C74</f>
        <v>0.1651157407</v>
      </c>
      <c r="D73" s="47" t="str">
        <f>RAW_APT!D74</f>
        <v/>
      </c>
      <c r="E73" s="47" t="str">
        <f>RAW_APT!E74</f>
        <v/>
      </c>
      <c r="F73" s="47" t="str">
        <f>RAW_APT!F74</f>
        <v/>
      </c>
      <c r="G73" s="47" t="str">
        <f>RAW_APT!G74</f>
        <v>Result</v>
      </c>
      <c r="H73" s="47" t="str">
        <f>RAW_APT!H74</f>
        <v>Negative</v>
      </c>
      <c r="I73" s="211">
        <f>RAW_APT!I74</f>
        <v>44544</v>
      </c>
      <c r="J73" s="218">
        <f>RAW_APT!J74</f>
        <v>0.472650463</v>
      </c>
      <c r="K73" s="47">
        <f>RAW_APT!K74</f>
        <v>1</v>
      </c>
      <c r="L73" s="47" t="b">
        <f>RAW_APT!L74</f>
        <v>1</v>
      </c>
      <c r="M73" s="47" t="str">
        <f>RAW_APT!M74</f>
        <v>211214-1</v>
      </c>
      <c r="N73" s="47"/>
      <c r="O73" s="47"/>
      <c r="P73" s="128" t="b">
        <f t="shared" si="1"/>
        <v>0</v>
      </c>
      <c r="Q73" s="128" t="b">
        <f>IF(COUNTIF(RAW_APS!$A$2:$A813,A73)=0,TRUE,FALSE)</f>
        <v>0</v>
      </c>
      <c r="R73" s="128" t="b">
        <f t="shared" si="2"/>
        <v>0</v>
      </c>
      <c r="S73" s="8"/>
      <c r="U73" s="83" t="str">
        <f t="shared" si="3"/>
        <v/>
      </c>
      <c r="Z73" s="132"/>
      <c r="AA73" s="83" t="str">
        <f t="shared" si="4"/>
        <v>FLB3606</v>
      </c>
      <c r="AB73" s="83" t="str">
        <f t="shared" si="5"/>
        <v/>
      </c>
      <c r="AC73" s="83" t="str">
        <f t="shared" si="6"/>
        <v/>
      </c>
      <c r="AD73" s="4"/>
      <c r="AE73" s="13"/>
    </row>
    <row r="74">
      <c r="A74" s="47" t="str">
        <f>RAW_APT!A75</f>
        <v>Flb3444</v>
      </c>
      <c r="B74" s="211">
        <f>RAW_APT!B75</f>
        <v>44543</v>
      </c>
      <c r="C74" s="218">
        <f>RAW_APT!C75</f>
        <v>0.2821064815</v>
      </c>
      <c r="D74" s="47" t="str">
        <f>RAW_APT!D75</f>
        <v/>
      </c>
      <c r="E74" s="47" t="str">
        <f>RAW_APT!E75</f>
        <v/>
      </c>
      <c r="F74" s="47" t="str">
        <f>RAW_APT!F75</f>
        <v/>
      </c>
      <c r="G74" s="47" t="str">
        <f>RAW_APT!G75</f>
        <v>Collected</v>
      </c>
      <c r="H74" s="47" t="str">
        <f>RAW_APT!H75</f>
        <v>Null</v>
      </c>
      <c r="I74" s="211">
        <f>RAW_APT!I75</f>
        <v>44868</v>
      </c>
      <c r="J74" s="218">
        <f>RAW_APT!J75</f>
        <v>0.5355208333</v>
      </c>
      <c r="K74" s="47">
        <f>RAW_APT!K75</f>
        <v>1</v>
      </c>
      <c r="L74" s="47" t="str">
        <f>RAW_APT!L75</f>
        <v/>
      </c>
      <c r="M74" s="47" t="str">
        <f>RAW_APT!M75</f>
        <v/>
      </c>
      <c r="N74" s="47"/>
      <c r="O74" s="47"/>
      <c r="P74" s="128" t="b">
        <f t="shared" si="1"/>
        <v>0</v>
      </c>
      <c r="Q74" s="128" t="b">
        <f>IF(COUNTIF(RAW_APS!$A$2:$A813,A74)=0,TRUE,FALSE)</f>
        <v>0</v>
      </c>
      <c r="R74" s="128" t="b">
        <f t="shared" si="2"/>
        <v>0</v>
      </c>
      <c r="S74" s="8"/>
      <c r="U74" s="83" t="str">
        <f t="shared" si="3"/>
        <v/>
      </c>
      <c r="Z74" s="132"/>
      <c r="AA74" s="83" t="str">
        <f t="shared" si="4"/>
        <v>FLB3444</v>
      </c>
      <c r="AB74" s="83" t="str">
        <f t="shared" si="5"/>
        <v/>
      </c>
      <c r="AC74" s="83" t="str">
        <f t="shared" si="6"/>
        <v/>
      </c>
      <c r="AD74" s="4"/>
      <c r="AE74" s="13"/>
    </row>
    <row r="75">
      <c r="A75" s="47" t="str">
        <f>RAW_APT!A76</f>
        <v>FLB3377</v>
      </c>
      <c r="B75" s="211">
        <f>RAW_APT!B76</f>
        <v>44543</v>
      </c>
      <c r="C75" s="218">
        <f>RAW_APT!C76</f>
        <v>0.2795138889</v>
      </c>
      <c r="D75" s="47" t="str">
        <f>RAW_APT!D76</f>
        <v/>
      </c>
      <c r="E75" s="47" t="str">
        <f>RAW_APT!E76</f>
        <v/>
      </c>
      <c r="F75" s="47" t="str">
        <f>RAW_APT!F76</f>
        <v/>
      </c>
      <c r="G75" s="47" t="str">
        <f>RAW_APT!G76</f>
        <v>Result</v>
      </c>
      <c r="H75" s="47" t="str">
        <f>RAW_APT!H76</f>
        <v>Negative</v>
      </c>
      <c r="I75" s="211">
        <f>RAW_APT!I76</f>
        <v>44543</v>
      </c>
      <c r="J75" s="218">
        <f>RAW_APT!J76</f>
        <v>0.5098032407</v>
      </c>
      <c r="K75" s="47">
        <f>RAW_APT!K76</f>
        <v>0</v>
      </c>
      <c r="L75" s="47" t="b">
        <f>RAW_APT!L76</f>
        <v>1</v>
      </c>
      <c r="M75" s="47" t="str">
        <f>RAW_APT!M76</f>
        <v>211213-1</v>
      </c>
      <c r="N75" s="47"/>
      <c r="O75" s="47"/>
      <c r="P75" s="128" t="b">
        <f t="shared" si="1"/>
        <v>1</v>
      </c>
      <c r="Q75" s="128" t="b">
        <f>IF(COUNTIF(RAW_APS!$A$2:$A813,A75)=0,TRUE,FALSE)</f>
        <v>1</v>
      </c>
      <c r="R75" s="128" t="b">
        <f t="shared" si="2"/>
        <v>0</v>
      </c>
      <c r="S75" s="8"/>
      <c r="U75" s="83" t="str">
        <f t="shared" si="3"/>
        <v/>
      </c>
      <c r="Z75" s="132"/>
      <c r="AA75" s="83" t="str">
        <f t="shared" si="4"/>
        <v>FLB3377</v>
      </c>
      <c r="AB75" s="83" t="str">
        <f t="shared" si="5"/>
        <v/>
      </c>
      <c r="AC75" s="83" t="str">
        <f t="shared" si="6"/>
        <v/>
      </c>
      <c r="AD75" s="4"/>
      <c r="AE75" s="13"/>
    </row>
    <row r="76">
      <c r="A76" s="47" t="str">
        <f>RAW_APT!A77</f>
        <v>FLB3139</v>
      </c>
      <c r="B76" s="211">
        <f>RAW_APT!B77</f>
        <v>44543</v>
      </c>
      <c r="C76" s="218">
        <f>RAW_APT!C77</f>
        <v>0.2753009259</v>
      </c>
      <c r="D76" s="47" t="str">
        <f>RAW_APT!D77</f>
        <v/>
      </c>
      <c r="E76" s="47" t="str">
        <f>RAW_APT!E77</f>
        <v/>
      </c>
      <c r="F76" s="47" t="str">
        <f>RAW_APT!F77</f>
        <v/>
      </c>
      <c r="G76" s="47" t="str">
        <f>RAW_APT!G77</f>
        <v>Result</v>
      </c>
      <c r="H76" s="47" t="str">
        <f>RAW_APT!H77</f>
        <v>Negative</v>
      </c>
      <c r="I76" s="211">
        <f>RAW_APT!I77</f>
        <v>44543</v>
      </c>
      <c r="J76" s="218">
        <f>RAW_APT!J77</f>
        <v>0.5098032407</v>
      </c>
      <c r="K76" s="47">
        <f>RAW_APT!K77</f>
        <v>1</v>
      </c>
      <c r="L76" s="47" t="b">
        <f>RAW_APT!L77</f>
        <v>1</v>
      </c>
      <c r="M76" s="47" t="str">
        <f>RAW_APT!M77</f>
        <v>211213-1</v>
      </c>
      <c r="N76" s="47"/>
      <c r="O76" s="47"/>
      <c r="P76" s="128" t="b">
        <f t="shared" si="1"/>
        <v>0</v>
      </c>
      <c r="Q76" s="128" t="b">
        <f>IF(COUNTIF(RAW_APS!$A$2:$A813,A76)=0,TRUE,FALSE)</f>
        <v>0</v>
      </c>
      <c r="R76" s="128" t="b">
        <f t="shared" si="2"/>
        <v>0</v>
      </c>
      <c r="S76" s="8"/>
      <c r="U76" s="83" t="str">
        <f t="shared" si="3"/>
        <v/>
      </c>
      <c r="Z76" s="132"/>
      <c r="AA76" s="83" t="str">
        <f t="shared" si="4"/>
        <v>FLB3139</v>
      </c>
      <c r="AB76" s="83" t="str">
        <f t="shared" si="5"/>
        <v/>
      </c>
      <c r="AC76" s="83" t="str">
        <f t="shared" si="6"/>
        <v/>
      </c>
      <c r="AD76" s="4"/>
      <c r="AE76" s="13"/>
    </row>
    <row r="77">
      <c r="A77" s="47" t="str">
        <f>RAW_APT!A78</f>
        <v>Flb3798</v>
      </c>
      <c r="B77" s="211">
        <f>RAW_APT!B78</f>
        <v>44543</v>
      </c>
      <c r="C77" s="218">
        <f>RAW_APT!C78</f>
        <v>0.271087963</v>
      </c>
      <c r="D77" s="47" t="str">
        <f>RAW_APT!D78</f>
        <v/>
      </c>
      <c r="E77" s="47" t="str">
        <f>RAW_APT!E78</f>
        <v/>
      </c>
      <c r="F77" s="47" t="str">
        <f>RAW_APT!F78</f>
        <v/>
      </c>
      <c r="G77" s="47" t="str">
        <f>RAW_APT!G78</f>
        <v>Collected</v>
      </c>
      <c r="H77" s="47" t="str">
        <f>RAW_APT!H78</f>
        <v>Null</v>
      </c>
      <c r="I77" s="211">
        <f>RAW_APT!I78</f>
        <v>44868</v>
      </c>
      <c r="J77" s="218">
        <f>RAW_APT!J78</f>
        <v>0.5355208333</v>
      </c>
      <c r="K77" s="47">
        <f>RAW_APT!K78</f>
        <v>1</v>
      </c>
      <c r="L77" s="47" t="str">
        <f>RAW_APT!L78</f>
        <v/>
      </c>
      <c r="M77" s="47" t="str">
        <f>RAW_APT!M78</f>
        <v/>
      </c>
      <c r="N77" s="47"/>
      <c r="O77" s="47"/>
      <c r="P77" s="128" t="b">
        <f t="shared" si="1"/>
        <v>0</v>
      </c>
      <c r="Q77" s="128" t="b">
        <f>IF(COUNTIF(RAW_APS!$A$2:$A813,A77)=0,TRUE,FALSE)</f>
        <v>0</v>
      </c>
      <c r="R77" s="128" t="b">
        <f t="shared" si="2"/>
        <v>1</v>
      </c>
      <c r="S77" s="8"/>
      <c r="U77" s="83" t="str">
        <f t="shared" si="3"/>
        <v/>
      </c>
      <c r="Z77" s="132"/>
      <c r="AA77" s="83" t="str">
        <f t="shared" si="4"/>
        <v>FLB3798</v>
      </c>
      <c r="AB77" s="83" t="str">
        <f t="shared" si="5"/>
        <v>FLB3798</v>
      </c>
      <c r="AC77" s="83">
        <f t="shared" si="6"/>
        <v>2</v>
      </c>
      <c r="AD77" s="4"/>
      <c r="AE77" s="13"/>
    </row>
    <row r="78">
      <c r="A78" s="47" t="str">
        <f>RAW_APT!A79</f>
        <v>Flb3754</v>
      </c>
      <c r="B78" s="211">
        <f>RAW_APT!B79</f>
        <v>44543</v>
      </c>
      <c r="C78" s="218">
        <f>RAW_APT!C79</f>
        <v>0.2668287037</v>
      </c>
      <c r="D78" s="47" t="str">
        <f>RAW_APT!D79</f>
        <v/>
      </c>
      <c r="E78" s="47" t="str">
        <f>RAW_APT!E79</f>
        <v/>
      </c>
      <c r="F78" s="47" t="str">
        <f>RAW_APT!F79</f>
        <v/>
      </c>
      <c r="G78" s="47" t="str">
        <f>RAW_APT!G79</f>
        <v>Collected</v>
      </c>
      <c r="H78" s="47" t="str">
        <f>RAW_APT!H79</f>
        <v>Null</v>
      </c>
      <c r="I78" s="211">
        <f>RAW_APT!I79</f>
        <v>44868</v>
      </c>
      <c r="J78" s="218">
        <f>RAW_APT!J79</f>
        <v>0.5355208333</v>
      </c>
      <c r="K78" s="47">
        <f>RAW_APT!K79</f>
        <v>0</v>
      </c>
      <c r="L78" s="47" t="str">
        <f>RAW_APT!L79</f>
        <v/>
      </c>
      <c r="M78" s="47" t="str">
        <f>RAW_APT!M79</f>
        <v/>
      </c>
      <c r="N78" s="47"/>
      <c r="O78" s="47"/>
      <c r="P78" s="128" t="b">
        <f t="shared" si="1"/>
        <v>1</v>
      </c>
      <c r="Q78" s="128" t="b">
        <f>IF(COUNTIF(RAW_APS!$A$2:$A813,A78)=0,TRUE,FALSE)</f>
        <v>1</v>
      </c>
      <c r="R78" s="128" t="b">
        <f t="shared" si="2"/>
        <v>0</v>
      </c>
      <c r="S78" s="8"/>
      <c r="U78" s="83" t="str">
        <f t="shared" si="3"/>
        <v/>
      </c>
      <c r="Z78" s="132"/>
      <c r="AA78" s="83" t="str">
        <f t="shared" si="4"/>
        <v>FLB3754</v>
      </c>
      <c r="AB78" s="83" t="str">
        <f t="shared" si="5"/>
        <v/>
      </c>
      <c r="AC78" s="83" t="str">
        <f t="shared" si="6"/>
        <v/>
      </c>
      <c r="AD78" s="4"/>
      <c r="AE78" s="13"/>
    </row>
    <row r="79">
      <c r="A79" s="47" t="str">
        <f>RAW_APT!A80</f>
        <v>Flb3373</v>
      </c>
      <c r="B79" s="211">
        <f>RAW_APT!B80</f>
        <v>44543</v>
      </c>
      <c r="C79" s="218">
        <f>RAW_APT!C80</f>
        <v>0.2573263889</v>
      </c>
      <c r="D79" s="47" t="str">
        <f>RAW_APT!D80</f>
        <v/>
      </c>
      <c r="E79" s="47" t="str">
        <f>RAW_APT!E80</f>
        <v/>
      </c>
      <c r="F79" s="47" t="str">
        <f>RAW_APT!F80</f>
        <v/>
      </c>
      <c r="G79" s="47" t="str">
        <f>RAW_APT!G80</f>
        <v>Collected</v>
      </c>
      <c r="H79" s="47" t="str">
        <f>RAW_APT!H80</f>
        <v>Null</v>
      </c>
      <c r="I79" s="211">
        <f>RAW_APT!I80</f>
        <v>44868</v>
      </c>
      <c r="J79" s="218">
        <f>RAW_APT!J80</f>
        <v>0.5355208333</v>
      </c>
      <c r="K79" s="47">
        <f>RAW_APT!K80</f>
        <v>0</v>
      </c>
      <c r="L79" s="47" t="str">
        <f>RAW_APT!L80</f>
        <v/>
      </c>
      <c r="M79" s="47" t="str">
        <f>RAW_APT!M80</f>
        <v/>
      </c>
      <c r="N79" s="47"/>
      <c r="O79" s="47"/>
      <c r="P79" s="128" t="b">
        <f t="shared" si="1"/>
        <v>1</v>
      </c>
      <c r="Q79" s="128" t="b">
        <f>IF(COUNTIF(RAW_APS!$A$2:$A813,A79)=0,TRUE,FALSE)</f>
        <v>1</v>
      </c>
      <c r="R79" s="128" t="b">
        <f t="shared" si="2"/>
        <v>0</v>
      </c>
      <c r="S79" s="8"/>
      <c r="U79" s="83" t="str">
        <f t="shared" si="3"/>
        <v/>
      </c>
      <c r="Z79" s="132"/>
      <c r="AA79" s="83" t="str">
        <f t="shared" si="4"/>
        <v>FLB3373</v>
      </c>
      <c r="AB79" s="83" t="str">
        <f t="shared" si="5"/>
        <v/>
      </c>
      <c r="AC79" s="83" t="str">
        <f t="shared" si="6"/>
        <v/>
      </c>
      <c r="AD79" s="4"/>
      <c r="AE79" s="13"/>
    </row>
    <row r="80">
      <c r="A80" s="47" t="str">
        <f>RAW_APT!A81</f>
        <v>FLB3767</v>
      </c>
      <c r="B80" s="211">
        <f>RAW_APT!B81</f>
        <v>44543</v>
      </c>
      <c r="C80" s="218">
        <f>RAW_APT!C81</f>
        <v>0.257025463</v>
      </c>
      <c r="D80" s="47" t="str">
        <f>RAW_APT!D81</f>
        <v/>
      </c>
      <c r="E80" s="47" t="str">
        <f>RAW_APT!E81</f>
        <v/>
      </c>
      <c r="F80" s="47" t="str">
        <f>RAW_APT!F81</f>
        <v/>
      </c>
      <c r="G80" s="47" t="str">
        <f>RAW_APT!G81</f>
        <v>Result</v>
      </c>
      <c r="H80" s="47" t="str">
        <f>RAW_APT!H81</f>
        <v>Negative</v>
      </c>
      <c r="I80" s="211">
        <f>RAW_APT!I81</f>
        <v>44543</v>
      </c>
      <c r="J80" s="218">
        <f>RAW_APT!J81</f>
        <v>0.5098032407</v>
      </c>
      <c r="K80" s="47">
        <f>RAW_APT!K81</f>
        <v>1</v>
      </c>
      <c r="L80" s="47" t="b">
        <f>RAW_APT!L81</f>
        <v>1</v>
      </c>
      <c r="M80" s="47" t="str">
        <f>RAW_APT!M81</f>
        <v>211213-1</v>
      </c>
      <c r="N80" s="47"/>
      <c r="O80" s="47"/>
      <c r="P80" s="128" t="b">
        <f t="shared" si="1"/>
        <v>0</v>
      </c>
      <c r="Q80" s="128" t="b">
        <f>IF(COUNTIF(RAW_APS!$A$2:$A813,A80)=0,TRUE,FALSE)</f>
        <v>0</v>
      </c>
      <c r="R80" s="128" t="b">
        <f t="shared" si="2"/>
        <v>0</v>
      </c>
      <c r="S80" s="8"/>
      <c r="U80" s="83" t="str">
        <f t="shared" si="3"/>
        <v/>
      </c>
      <c r="Z80" s="132"/>
      <c r="AA80" s="83" t="str">
        <f t="shared" si="4"/>
        <v>FLB3767</v>
      </c>
      <c r="AB80" s="83" t="str">
        <f t="shared" si="5"/>
        <v/>
      </c>
      <c r="AC80" s="83" t="str">
        <f t="shared" si="6"/>
        <v/>
      </c>
      <c r="AD80" s="4"/>
      <c r="AE80" s="13"/>
    </row>
    <row r="81">
      <c r="A81" s="47" t="str">
        <f>RAW_APT!A82</f>
        <v>FLB3794</v>
      </c>
      <c r="B81" s="211">
        <f>RAW_APT!B82</f>
        <v>44543</v>
      </c>
      <c r="C81" s="218">
        <f>RAW_APT!C82</f>
        <v>0.2563888889</v>
      </c>
      <c r="D81" s="47" t="str">
        <f>RAW_APT!D82</f>
        <v/>
      </c>
      <c r="E81" s="47" t="str">
        <f>RAW_APT!E82</f>
        <v/>
      </c>
      <c r="F81" s="47" t="str">
        <f>RAW_APT!F82</f>
        <v/>
      </c>
      <c r="G81" s="47" t="str">
        <f>RAW_APT!G82</f>
        <v>Result</v>
      </c>
      <c r="H81" s="47" t="str">
        <f>RAW_APT!H82</f>
        <v>Negative</v>
      </c>
      <c r="I81" s="211">
        <f>RAW_APT!I82</f>
        <v>44543</v>
      </c>
      <c r="J81" s="218">
        <f>RAW_APT!J82</f>
        <v>0.5098032407</v>
      </c>
      <c r="K81" s="47">
        <f>RAW_APT!K82</f>
        <v>0</v>
      </c>
      <c r="L81" s="47" t="b">
        <f>RAW_APT!L82</f>
        <v>1</v>
      </c>
      <c r="M81" s="47" t="str">
        <f>RAW_APT!M82</f>
        <v>211213-1</v>
      </c>
      <c r="N81" s="47"/>
      <c r="O81" s="47"/>
      <c r="P81" s="128" t="b">
        <f t="shared" si="1"/>
        <v>1</v>
      </c>
      <c r="Q81" s="128" t="b">
        <f>IF(COUNTIF(RAW_APS!$A$2:$A813,A81)=0,TRUE,FALSE)</f>
        <v>1</v>
      </c>
      <c r="R81" s="128" t="b">
        <f t="shared" si="2"/>
        <v>0</v>
      </c>
      <c r="S81" s="8"/>
      <c r="U81" s="83" t="str">
        <f t="shared" si="3"/>
        <v/>
      </c>
      <c r="Z81" s="132"/>
      <c r="AA81" s="83" t="str">
        <f t="shared" si="4"/>
        <v>FLB3794</v>
      </c>
      <c r="AB81" s="83" t="str">
        <f t="shared" si="5"/>
        <v/>
      </c>
      <c r="AC81" s="83" t="str">
        <f t="shared" si="6"/>
        <v/>
      </c>
      <c r="AD81" s="4"/>
      <c r="AE81" s="13"/>
    </row>
    <row r="82">
      <c r="A82" s="47" t="str">
        <f>RAW_APT!A83</f>
        <v>Flb3763</v>
      </c>
      <c r="B82" s="211">
        <f>RAW_APT!B83</f>
        <v>44543</v>
      </c>
      <c r="C82" s="218">
        <f>RAW_APT!C83</f>
        <v>0.207337963</v>
      </c>
      <c r="D82" s="47" t="str">
        <f>RAW_APT!D83</f>
        <v/>
      </c>
      <c r="E82" s="47" t="str">
        <f>RAW_APT!E83</f>
        <v/>
      </c>
      <c r="F82" s="47" t="str">
        <f>RAW_APT!F83</f>
        <v/>
      </c>
      <c r="G82" s="47" t="str">
        <f>RAW_APT!G83</f>
        <v>Collected</v>
      </c>
      <c r="H82" s="47" t="str">
        <f>RAW_APT!H83</f>
        <v>Null</v>
      </c>
      <c r="I82" s="211">
        <f>RAW_APT!I83</f>
        <v>44868</v>
      </c>
      <c r="J82" s="218">
        <f>RAW_APT!J83</f>
        <v>0.5355208333</v>
      </c>
      <c r="K82" s="47">
        <f>RAW_APT!K83</f>
        <v>0</v>
      </c>
      <c r="L82" s="47" t="str">
        <f>RAW_APT!L83</f>
        <v/>
      </c>
      <c r="M82" s="47" t="str">
        <f>RAW_APT!M83</f>
        <v/>
      </c>
      <c r="N82" s="47"/>
      <c r="O82" s="47"/>
      <c r="P82" s="128" t="b">
        <f t="shared" si="1"/>
        <v>1</v>
      </c>
      <c r="Q82" s="128" t="b">
        <f>IF(COUNTIF(RAW_APS!$A$2:$A813,A82)=0,TRUE,FALSE)</f>
        <v>1</v>
      </c>
      <c r="R82" s="128" t="b">
        <f t="shared" si="2"/>
        <v>0</v>
      </c>
      <c r="S82" s="8"/>
      <c r="U82" s="83" t="str">
        <f t="shared" si="3"/>
        <v/>
      </c>
      <c r="Z82" s="132"/>
      <c r="AA82" s="83" t="str">
        <f t="shared" si="4"/>
        <v>FLB3763</v>
      </c>
      <c r="AB82" s="83" t="str">
        <f t="shared" si="5"/>
        <v/>
      </c>
      <c r="AC82" s="83" t="str">
        <f t="shared" si="6"/>
        <v/>
      </c>
      <c r="AD82" s="4"/>
      <c r="AE82" s="13"/>
    </row>
    <row r="83">
      <c r="A83" s="47" t="str">
        <f>RAW_APT!A84</f>
        <v>Flb3779</v>
      </c>
      <c r="B83" s="211">
        <f>RAW_APT!B84</f>
        <v>44543</v>
      </c>
      <c r="C83" s="218">
        <f>RAW_APT!C84</f>
        <v>0.1800462963</v>
      </c>
      <c r="D83" s="47" t="str">
        <f>RAW_APT!D84</f>
        <v/>
      </c>
      <c r="E83" s="47" t="str">
        <f>RAW_APT!E84</f>
        <v/>
      </c>
      <c r="F83" s="47" t="str">
        <f>RAW_APT!F84</f>
        <v/>
      </c>
      <c r="G83" s="47" t="str">
        <f>RAW_APT!G84</f>
        <v>Collected</v>
      </c>
      <c r="H83" s="47" t="str">
        <f>RAW_APT!H84</f>
        <v>Null</v>
      </c>
      <c r="I83" s="211">
        <f>RAW_APT!I84</f>
        <v>44868</v>
      </c>
      <c r="J83" s="218">
        <f>RAW_APT!J84</f>
        <v>0.5355208333</v>
      </c>
      <c r="K83" s="47">
        <f>RAW_APT!K84</f>
        <v>0</v>
      </c>
      <c r="L83" s="47" t="str">
        <f>RAW_APT!L84</f>
        <v/>
      </c>
      <c r="M83" s="47" t="str">
        <f>RAW_APT!M84</f>
        <v/>
      </c>
      <c r="N83" s="47"/>
      <c r="O83" s="47"/>
      <c r="P83" s="128" t="b">
        <f t="shared" si="1"/>
        <v>1</v>
      </c>
      <c r="Q83" s="128" t="b">
        <f>IF(COUNTIF(RAW_APS!$A$2:$A813,A83)=0,TRUE,FALSE)</f>
        <v>1</v>
      </c>
      <c r="R83" s="128" t="b">
        <f t="shared" si="2"/>
        <v>0</v>
      </c>
      <c r="S83" s="8"/>
      <c r="U83" s="83" t="str">
        <f t="shared" si="3"/>
        <v/>
      </c>
      <c r="Z83" s="132"/>
      <c r="AA83" s="83" t="str">
        <f t="shared" si="4"/>
        <v>FLB3779</v>
      </c>
      <c r="AB83" s="83" t="str">
        <f t="shared" si="5"/>
        <v/>
      </c>
      <c r="AC83" s="83" t="str">
        <f t="shared" si="6"/>
        <v/>
      </c>
      <c r="AD83" s="4"/>
      <c r="AE83" s="13"/>
    </row>
    <row r="84">
      <c r="A84" s="47" t="str">
        <f>RAW_APT!A85</f>
        <v>FLB3798</v>
      </c>
      <c r="B84" s="211">
        <f>RAW_APT!B85</f>
        <v>44543</v>
      </c>
      <c r="C84" s="218">
        <f>RAW_APT!C85</f>
        <v>0.1661921296</v>
      </c>
      <c r="D84" s="47" t="str">
        <f>RAW_APT!D85</f>
        <v/>
      </c>
      <c r="E84" s="47" t="str">
        <f>RAW_APT!E85</f>
        <v/>
      </c>
      <c r="F84" s="47" t="str">
        <f>RAW_APT!F85</f>
        <v/>
      </c>
      <c r="G84" s="47" t="str">
        <f>RAW_APT!G85</f>
        <v>Result</v>
      </c>
      <c r="H84" s="47" t="str">
        <f>RAW_APT!H85</f>
        <v>Negative</v>
      </c>
      <c r="I84" s="211">
        <f>RAW_APT!I85</f>
        <v>44543</v>
      </c>
      <c r="J84" s="218">
        <f>RAW_APT!J85</f>
        <v>0.5098032407</v>
      </c>
      <c r="K84" s="47">
        <f>RAW_APT!K85</f>
        <v>0</v>
      </c>
      <c r="L84" s="47" t="b">
        <f>RAW_APT!L85</f>
        <v>1</v>
      </c>
      <c r="M84" s="47" t="str">
        <f>RAW_APT!M85</f>
        <v>211213-1</v>
      </c>
      <c r="N84" s="47"/>
      <c r="O84" s="47"/>
      <c r="P84" s="128" t="b">
        <f t="shared" si="1"/>
        <v>0</v>
      </c>
      <c r="Q84" s="128" t="b">
        <f>IF(COUNTIF(RAW_APS!$A$2:$A813,A84)=0,TRUE,FALSE)</f>
        <v>0</v>
      </c>
      <c r="R84" s="128" t="b">
        <f t="shared" si="2"/>
        <v>1</v>
      </c>
      <c r="S84" s="8"/>
      <c r="U84" s="83" t="str">
        <f t="shared" si="3"/>
        <v/>
      </c>
      <c r="Z84" s="132"/>
      <c r="AA84" s="83" t="str">
        <f t="shared" si="4"/>
        <v>FLB3798</v>
      </c>
      <c r="AB84" s="83" t="str">
        <f t="shared" si="5"/>
        <v>FLB3798</v>
      </c>
      <c r="AC84" s="83">
        <f t="shared" si="6"/>
        <v>2</v>
      </c>
      <c r="AD84" s="4"/>
      <c r="AE84" s="13"/>
    </row>
    <row r="85">
      <c r="A85" s="47" t="str">
        <f>RAW_APT!A86</f>
        <v>Flb3449</v>
      </c>
      <c r="B85" s="211">
        <f>RAW_APT!B86</f>
        <v>44543</v>
      </c>
      <c r="C85" s="218">
        <f>RAW_APT!C86</f>
        <v>0.1656712963</v>
      </c>
      <c r="D85" s="47" t="str">
        <f>RAW_APT!D86</f>
        <v/>
      </c>
      <c r="E85" s="47" t="str">
        <f>RAW_APT!E86</f>
        <v/>
      </c>
      <c r="F85" s="47" t="str">
        <f>RAW_APT!F86</f>
        <v/>
      </c>
      <c r="G85" s="47" t="str">
        <f>RAW_APT!G86</f>
        <v>Collected</v>
      </c>
      <c r="H85" s="47" t="str">
        <f>RAW_APT!H86</f>
        <v>Null</v>
      </c>
      <c r="I85" s="211">
        <f>RAW_APT!I86</f>
        <v>44868</v>
      </c>
      <c r="J85" s="218">
        <f>RAW_APT!J86</f>
        <v>0.5355208333</v>
      </c>
      <c r="K85" s="47">
        <f>RAW_APT!K86</f>
        <v>0</v>
      </c>
      <c r="L85" s="47" t="str">
        <f>RAW_APT!L86</f>
        <v/>
      </c>
      <c r="M85" s="47" t="str">
        <f>RAW_APT!M86</f>
        <v/>
      </c>
      <c r="N85" s="47"/>
      <c r="O85" s="47"/>
      <c r="P85" s="128" t="b">
        <f t="shared" si="1"/>
        <v>1</v>
      </c>
      <c r="Q85" s="128" t="b">
        <f>IF(COUNTIF(RAW_APS!$A$2:$A813,A85)=0,TRUE,FALSE)</f>
        <v>1</v>
      </c>
      <c r="R85" s="128" t="b">
        <f t="shared" si="2"/>
        <v>0</v>
      </c>
      <c r="S85" s="8"/>
      <c r="U85" s="83" t="str">
        <f t="shared" si="3"/>
        <v/>
      </c>
      <c r="Z85" s="132"/>
      <c r="AA85" s="83" t="str">
        <f t="shared" si="4"/>
        <v>FLB3449</v>
      </c>
      <c r="AB85" s="83" t="str">
        <f t="shared" si="5"/>
        <v/>
      </c>
      <c r="AC85" s="83" t="str">
        <f t="shared" si="6"/>
        <v/>
      </c>
      <c r="AD85" s="4"/>
      <c r="AE85" s="13"/>
    </row>
    <row r="86">
      <c r="A86" s="47" t="str">
        <f>RAW_APT!A87</f>
        <v>FLB3371</v>
      </c>
      <c r="B86" s="211">
        <f>RAW_APT!B87</f>
        <v>44543</v>
      </c>
      <c r="C86" s="218">
        <f>RAW_APT!C87</f>
        <v>0.1651388889</v>
      </c>
      <c r="D86" s="47" t="str">
        <f>RAW_APT!D87</f>
        <v/>
      </c>
      <c r="E86" s="47" t="str">
        <f>RAW_APT!E87</f>
        <v/>
      </c>
      <c r="F86" s="47" t="str">
        <f>RAW_APT!F87</f>
        <v/>
      </c>
      <c r="G86" s="47" t="str">
        <f>RAW_APT!G87</f>
        <v>Result</v>
      </c>
      <c r="H86" s="47" t="str">
        <f>RAW_APT!H87</f>
        <v>Negative</v>
      </c>
      <c r="I86" s="211">
        <f>RAW_APT!I87</f>
        <v>44543</v>
      </c>
      <c r="J86" s="218">
        <f>RAW_APT!J87</f>
        <v>0.5098032407</v>
      </c>
      <c r="K86" s="47">
        <f>RAW_APT!K87</f>
        <v>1</v>
      </c>
      <c r="L86" s="47" t="b">
        <f>RAW_APT!L87</f>
        <v>1</v>
      </c>
      <c r="M86" s="47" t="str">
        <f>RAW_APT!M87</f>
        <v>211213-1</v>
      </c>
      <c r="N86" s="47"/>
      <c r="O86" s="47"/>
      <c r="P86" s="128" t="b">
        <f t="shared" si="1"/>
        <v>0</v>
      </c>
      <c r="Q86" s="128" t="b">
        <f>IF(COUNTIF(RAW_APS!$A$2:$A813,A86)=0,TRUE,FALSE)</f>
        <v>0</v>
      </c>
      <c r="R86" s="128" t="b">
        <f t="shared" si="2"/>
        <v>0</v>
      </c>
      <c r="S86" s="8"/>
      <c r="U86" s="83" t="str">
        <f t="shared" si="3"/>
        <v/>
      </c>
      <c r="Z86" s="132"/>
      <c r="AA86" s="83" t="str">
        <f t="shared" si="4"/>
        <v>FLB3371</v>
      </c>
      <c r="AB86" s="83" t="str">
        <f t="shared" si="5"/>
        <v/>
      </c>
      <c r="AC86" s="83" t="str">
        <f t="shared" si="6"/>
        <v/>
      </c>
      <c r="AD86" s="4"/>
      <c r="AE86" s="13"/>
    </row>
    <row r="87">
      <c r="A87" s="47" t="str">
        <f>RAW_APT!A88</f>
        <v>FLB3441</v>
      </c>
      <c r="B87" s="211">
        <f>RAW_APT!B88</f>
        <v>44543</v>
      </c>
      <c r="C87" s="218">
        <f>RAW_APT!C88</f>
        <v>0.1648842593</v>
      </c>
      <c r="D87" s="47" t="str">
        <f>RAW_APT!D88</f>
        <v/>
      </c>
      <c r="E87" s="47" t="str">
        <f>RAW_APT!E88</f>
        <v/>
      </c>
      <c r="F87" s="47" t="str">
        <f>RAW_APT!F88</f>
        <v/>
      </c>
      <c r="G87" s="47" t="str">
        <f>RAW_APT!G88</f>
        <v>Result</v>
      </c>
      <c r="H87" s="47" t="str">
        <f>RAW_APT!H88</f>
        <v>Negative</v>
      </c>
      <c r="I87" s="211">
        <f>RAW_APT!I88</f>
        <v>44543</v>
      </c>
      <c r="J87" s="218">
        <f>RAW_APT!J88</f>
        <v>0.5098032407</v>
      </c>
      <c r="K87" s="47">
        <f>RAW_APT!K88</f>
        <v>0</v>
      </c>
      <c r="L87" s="47" t="b">
        <f>RAW_APT!L88</f>
        <v>1</v>
      </c>
      <c r="M87" s="47" t="str">
        <f>RAW_APT!M88</f>
        <v>211213-1</v>
      </c>
      <c r="N87" s="47"/>
      <c r="O87" s="47"/>
      <c r="P87" s="128" t="b">
        <f t="shared" si="1"/>
        <v>1</v>
      </c>
      <c r="Q87" s="128" t="b">
        <f>IF(COUNTIF(RAW_APS!$A$2:$A813,A87)=0,TRUE,FALSE)</f>
        <v>1</v>
      </c>
      <c r="R87" s="128" t="b">
        <f t="shared" si="2"/>
        <v>0</v>
      </c>
      <c r="S87" s="8"/>
      <c r="U87" s="83" t="str">
        <f t="shared" si="3"/>
        <v/>
      </c>
      <c r="Z87" s="132"/>
      <c r="AA87" s="83" t="str">
        <f t="shared" si="4"/>
        <v>FLB3441</v>
      </c>
      <c r="AB87" s="83" t="str">
        <f t="shared" si="5"/>
        <v/>
      </c>
      <c r="AC87" s="83" t="str">
        <f t="shared" si="6"/>
        <v/>
      </c>
      <c r="AD87" s="4"/>
      <c r="AE87" s="13"/>
    </row>
    <row r="88">
      <c r="A88" s="47" t="str">
        <f>RAW_APT!A89</f>
        <v>FLB3385</v>
      </c>
      <c r="B88" s="211">
        <f>RAW_APT!B89</f>
        <v>44543</v>
      </c>
      <c r="C88" s="218">
        <f>RAW_APT!C89</f>
        <v>0.157974537</v>
      </c>
      <c r="D88" s="47" t="str">
        <f>RAW_APT!D89</f>
        <v/>
      </c>
      <c r="E88" s="47" t="str">
        <f>RAW_APT!E89</f>
        <v/>
      </c>
      <c r="F88" s="47" t="str">
        <f>RAW_APT!F89</f>
        <v/>
      </c>
      <c r="G88" s="47" t="str">
        <f>RAW_APT!G89</f>
        <v>Result</v>
      </c>
      <c r="H88" s="47" t="str">
        <f>RAW_APT!H89</f>
        <v>Negative</v>
      </c>
      <c r="I88" s="211">
        <f>RAW_APT!I89</f>
        <v>44543</v>
      </c>
      <c r="J88" s="218">
        <f>RAW_APT!J89</f>
        <v>0.5098032407</v>
      </c>
      <c r="K88" s="47">
        <f>RAW_APT!K89</f>
        <v>0</v>
      </c>
      <c r="L88" s="47" t="b">
        <f>RAW_APT!L89</f>
        <v>1</v>
      </c>
      <c r="M88" s="47" t="str">
        <f>RAW_APT!M89</f>
        <v>211213-1</v>
      </c>
      <c r="N88" s="47"/>
      <c r="O88" s="47"/>
      <c r="P88" s="128" t="b">
        <f t="shared" si="1"/>
        <v>1</v>
      </c>
      <c r="Q88" s="128" t="b">
        <f>IF(COUNTIF(RAW_APS!$A$2:$A813,A88)=0,TRUE,FALSE)</f>
        <v>1</v>
      </c>
      <c r="R88" s="128" t="b">
        <f t="shared" si="2"/>
        <v>0</v>
      </c>
      <c r="S88" s="8"/>
      <c r="U88" s="83" t="str">
        <f t="shared" si="3"/>
        <v/>
      </c>
      <c r="Z88" s="132"/>
      <c r="AA88" s="83" t="str">
        <f t="shared" si="4"/>
        <v>FLB3385</v>
      </c>
      <c r="AB88" s="83" t="str">
        <f t="shared" si="5"/>
        <v/>
      </c>
      <c r="AC88" s="83" t="str">
        <f t="shared" si="6"/>
        <v/>
      </c>
      <c r="AD88" s="4"/>
      <c r="AE88" s="13"/>
    </row>
    <row r="89">
      <c r="A89" s="47" t="str">
        <f>RAW_APT!A90</f>
        <v>FLB3422</v>
      </c>
      <c r="B89" s="211">
        <f>RAW_APT!B90</f>
        <v>44543</v>
      </c>
      <c r="C89" s="218">
        <f>RAW_APT!C90</f>
        <v>0.154849537</v>
      </c>
      <c r="D89" s="47" t="str">
        <f>RAW_APT!D90</f>
        <v/>
      </c>
      <c r="E89" s="47" t="str">
        <f>RAW_APT!E90</f>
        <v/>
      </c>
      <c r="F89" s="47" t="str">
        <f>RAW_APT!F90</f>
        <v/>
      </c>
      <c r="G89" s="47" t="str">
        <f>RAW_APT!G90</f>
        <v>Result</v>
      </c>
      <c r="H89" s="47" t="str">
        <f>RAW_APT!H90</f>
        <v>Negative</v>
      </c>
      <c r="I89" s="211">
        <f>RAW_APT!I90</f>
        <v>44543</v>
      </c>
      <c r="J89" s="218">
        <f>RAW_APT!J90</f>
        <v>0.5098032407</v>
      </c>
      <c r="K89" s="47">
        <f>RAW_APT!K90</f>
        <v>0</v>
      </c>
      <c r="L89" s="47" t="b">
        <f>RAW_APT!L90</f>
        <v>1</v>
      </c>
      <c r="M89" s="47" t="str">
        <f>RAW_APT!M90</f>
        <v>211213-1</v>
      </c>
      <c r="N89" s="47"/>
      <c r="O89" s="47"/>
      <c r="P89" s="128" t="b">
        <f t="shared" si="1"/>
        <v>1</v>
      </c>
      <c r="Q89" s="128" t="b">
        <f>IF(COUNTIF(RAW_APS!$A$2:$A813,A89)=0,TRUE,FALSE)</f>
        <v>1</v>
      </c>
      <c r="R89" s="128" t="b">
        <f t="shared" si="2"/>
        <v>0</v>
      </c>
      <c r="S89" s="8"/>
      <c r="U89" s="83" t="str">
        <f t="shared" si="3"/>
        <v/>
      </c>
      <c r="Z89" s="132"/>
      <c r="AA89" s="83" t="str">
        <f t="shared" si="4"/>
        <v>FLB3422</v>
      </c>
      <c r="AB89" s="83" t="str">
        <f t="shared" si="5"/>
        <v/>
      </c>
      <c r="AC89" s="83" t="str">
        <f t="shared" si="6"/>
        <v/>
      </c>
      <c r="AD89" s="4"/>
      <c r="AE89" s="13"/>
    </row>
    <row r="90">
      <c r="A90" s="47" t="str">
        <f>RAW_APT!A91</f>
        <v>FLB3431</v>
      </c>
      <c r="B90" s="211">
        <f>RAW_APT!B91</f>
        <v>44543</v>
      </c>
      <c r="C90" s="218">
        <f>RAW_APT!C91</f>
        <v>0.1542361111</v>
      </c>
      <c r="D90" s="47" t="str">
        <f>RAW_APT!D91</f>
        <v/>
      </c>
      <c r="E90" s="47" t="str">
        <f>RAW_APT!E91</f>
        <v/>
      </c>
      <c r="F90" s="47" t="str">
        <f>RAW_APT!F91</f>
        <v/>
      </c>
      <c r="G90" s="47" t="str">
        <f>RAW_APT!G91</f>
        <v>Result</v>
      </c>
      <c r="H90" s="47" t="str">
        <f>RAW_APT!H91</f>
        <v>Negative</v>
      </c>
      <c r="I90" s="211">
        <f>RAW_APT!I91</f>
        <v>44543</v>
      </c>
      <c r="J90" s="218">
        <f>RAW_APT!J91</f>
        <v>0.5098032407</v>
      </c>
      <c r="K90" s="47">
        <f>RAW_APT!K91</f>
        <v>1</v>
      </c>
      <c r="L90" s="47" t="b">
        <f>RAW_APT!L91</f>
        <v>1</v>
      </c>
      <c r="M90" s="47" t="str">
        <f>RAW_APT!M91</f>
        <v>211213-1</v>
      </c>
      <c r="N90" s="47"/>
      <c r="O90" s="47"/>
      <c r="P90" s="128" t="b">
        <f t="shared" si="1"/>
        <v>0</v>
      </c>
      <c r="Q90" s="128" t="b">
        <f>IF(COUNTIF(RAW_APS!$A$2:$A813,A90)=0,TRUE,FALSE)</f>
        <v>0</v>
      </c>
      <c r="R90" s="128" t="b">
        <f t="shared" si="2"/>
        <v>0</v>
      </c>
      <c r="S90" s="8"/>
      <c r="U90" s="83" t="str">
        <f t="shared" si="3"/>
        <v/>
      </c>
      <c r="Z90" s="132"/>
      <c r="AA90" s="83" t="str">
        <f t="shared" si="4"/>
        <v>FLB3431</v>
      </c>
      <c r="AB90" s="83" t="str">
        <f t="shared" si="5"/>
        <v/>
      </c>
      <c r="AC90" s="83" t="str">
        <f t="shared" si="6"/>
        <v/>
      </c>
      <c r="AD90" s="4"/>
      <c r="AE90" s="13"/>
    </row>
    <row r="91">
      <c r="A91" s="47" t="str">
        <f>RAW_APT!A92</f>
        <v>FLB3776</v>
      </c>
      <c r="B91" s="211">
        <f>RAW_APT!B92</f>
        <v>44543</v>
      </c>
      <c r="C91" s="218">
        <f>RAW_APT!C92</f>
        <v>0.1537962963</v>
      </c>
      <c r="D91" s="47" t="str">
        <f>RAW_APT!D92</f>
        <v/>
      </c>
      <c r="E91" s="47" t="str">
        <f>RAW_APT!E92</f>
        <v/>
      </c>
      <c r="F91" s="47" t="str">
        <f>RAW_APT!F92</f>
        <v/>
      </c>
      <c r="G91" s="47" t="str">
        <f>RAW_APT!G92</f>
        <v>Result</v>
      </c>
      <c r="H91" s="47" t="str">
        <f>RAW_APT!H92</f>
        <v>Negative</v>
      </c>
      <c r="I91" s="211">
        <f>RAW_APT!I92</f>
        <v>44543</v>
      </c>
      <c r="J91" s="218">
        <f>RAW_APT!J92</f>
        <v>0.5098032407</v>
      </c>
      <c r="K91" s="47">
        <f>RAW_APT!K92</f>
        <v>0</v>
      </c>
      <c r="L91" s="47" t="b">
        <f>RAW_APT!L92</f>
        <v>1</v>
      </c>
      <c r="M91" s="47" t="str">
        <f>RAW_APT!M92</f>
        <v>211213-1</v>
      </c>
      <c r="N91" s="47"/>
      <c r="O91" s="47"/>
      <c r="P91" s="128" t="b">
        <f t="shared" si="1"/>
        <v>1</v>
      </c>
      <c r="Q91" s="128" t="b">
        <f>IF(COUNTIF(RAW_APS!$A$2:$A813,A91)=0,TRUE,FALSE)</f>
        <v>1</v>
      </c>
      <c r="R91" s="128" t="b">
        <f t="shared" si="2"/>
        <v>0</v>
      </c>
      <c r="S91" s="8"/>
      <c r="U91" s="83" t="str">
        <f t="shared" si="3"/>
        <v/>
      </c>
      <c r="Z91" s="132"/>
      <c r="AA91" s="83" t="str">
        <f t="shared" si="4"/>
        <v>FLB3776</v>
      </c>
      <c r="AB91" s="83" t="str">
        <f t="shared" si="5"/>
        <v/>
      </c>
      <c r="AC91" s="83" t="str">
        <f t="shared" si="6"/>
        <v/>
      </c>
      <c r="AD91" s="4"/>
      <c r="AE91" s="13"/>
    </row>
    <row r="92">
      <c r="A92" s="47" t="str">
        <f>RAW_APT!A93</f>
        <v>FLB3786</v>
      </c>
      <c r="B92" s="211">
        <f>RAW_APT!B93</f>
        <v>44543</v>
      </c>
      <c r="C92" s="218">
        <f>RAW_APT!C93</f>
        <v>0.1529513889</v>
      </c>
      <c r="D92" s="47" t="str">
        <f>RAW_APT!D93</f>
        <v/>
      </c>
      <c r="E92" s="47" t="str">
        <f>RAW_APT!E93</f>
        <v/>
      </c>
      <c r="F92" s="47" t="str">
        <f>RAW_APT!F93</f>
        <v/>
      </c>
      <c r="G92" s="47" t="str">
        <f>RAW_APT!G93</f>
        <v>Result</v>
      </c>
      <c r="H92" s="47" t="str">
        <f>RAW_APT!H93</f>
        <v>Negative</v>
      </c>
      <c r="I92" s="211">
        <f>RAW_APT!I93</f>
        <v>44543</v>
      </c>
      <c r="J92" s="218">
        <f>RAW_APT!J93</f>
        <v>0.5098032407</v>
      </c>
      <c r="K92" s="47">
        <f>RAW_APT!K93</f>
        <v>0</v>
      </c>
      <c r="L92" s="47" t="b">
        <f>RAW_APT!L93</f>
        <v>1</v>
      </c>
      <c r="M92" s="47" t="str">
        <f>RAW_APT!M93</f>
        <v>211213-1</v>
      </c>
      <c r="N92" s="47"/>
      <c r="O92" s="47"/>
      <c r="P92" s="128" t="b">
        <f t="shared" si="1"/>
        <v>1</v>
      </c>
      <c r="Q92" s="128" t="b">
        <f>IF(COUNTIF(RAW_APS!$A$2:$A813,A92)=0,TRUE,FALSE)</f>
        <v>1</v>
      </c>
      <c r="R92" s="128" t="b">
        <f t="shared" si="2"/>
        <v>0</v>
      </c>
      <c r="S92" s="8"/>
      <c r="U92" s="83" t="str">
        <f t="shared" si="3"/>
        <v/>
      </c>
      <c r="Z92" s="132"/>
      <c r="AA92" s="83" t="str">
        <f t="shared" si="4"/>
        <v>FLB3786</v>
      </c>
      <c r="AB92" s="83" t="str">
        <f t="shared" si="5"/>
        <v/>
      </c>
      <c r="AC92" s="83" t="str">
        <f t="shared" si="6"/>
        <v/>
      </c>
      <c r="AD92" s="4"/>
      <c r="AE92" s="13"/>
    </row>
    <row r="93">
      <c r="A93" s="47" t="str">
        <f>RAW_APT!A94</f>
        <v>FLB3427</v>
      </c>
      <c r="B93" s="211">
        <f>RAW_APT!B94</f>
        <v>44543</v>
      </c>
      <c r="C93" s="218">
        <f>RAW_APT!C94</f>
        <v>0.1527893519</v>
      </c>
      <c r="D93" s="47" t="str">
        <f>RAW_APT!D94</f>
        <v/>
      </c>
      <c r="E93" s="47" t="str">
        <f>RAW_APT!E94</f>
        <v/>
      </c>
      <c r="F93" s="47" t="str">
        <f>RAW_APT!F94</f>
        <v/>
      </c>
      <c r="G93" s="47" t="str">
        <f>RAW_APT!G94</f>
        <v>Result</v>
      </c>
      <c r="H93" s="47" t="str">
        <f>RAW_APT!H94</f>
        <v>Negative</v>
      </c>
      <c r="I93" s="211">
        <f>RAW_APT!I94</f>
        <v>44543</v>
      </c>
      <c r="J93" s="218">
        <f>RAW_APT!J94</f>
        <v>0.5098032407</v>
      </c>
      <c r="K93" s="47">
        <f>RAW_APT!K94</f>
        <v>1</v>
      </c>
      <c r="L93" s="47" t="b">
        <f>RAW_APT!L94</f>
        <v>1</v>
      </c>
      <c r="M93" s="47" t="str">
        <f>RAW_APT!M94</f>
        <v>211213-1</v>
      </c>
      <c r="N93" s="47"/>
      <c r="O93" s="47"/>
      <c r="P93" s="128" t="b">
        <f t="shared" si="1"/>
        <v>0</v>
      </c>
      <c r="Q93" s="128" t="b">
        <f>IF(COUNTIF(RAW_APS!$A$2:$A813,A93)=0,TRUE,FALSE)</f>
        <v>0</v>
      </c>
      <c r="R93" s="128" t="b">
        <f t="shared" si="2"/>
        <v>0</v>
      </c>
      <c r="S93" s="8"/>
      <c r="U93" s="83" t="str">
        <f t="shared" si="3"/>
        <v/>
      </c>
      <c r="Z93" s="132"/>
      <c r="AA93" s="83" t="str">
        <f t="shared" si="4"/>
        <v>FLB3427</v>
      </c>
      <c r="AB93" s="83" t="str">
        <f t="shared" si="5"/>
        <v/>
      </c>
      <c r="AC93" s="83" t="str">
        <f t="shared" si="6"/>
        <v/>
      </c>
      <c r="AD93" s="4"/>
      <c r="AE93" s="13"/>
    </row>
    <row r="94">
      <c r="A94" s="47" t="str">
        <f>RAW_APT!A95</f>
        <v>FLB3443</v>
      </c>
      <c r="B94" s="211">
        <f>RAW_APT!B95</f>
        <v>44543</v>
      </c>
      <c r="C94" s="218">
        <f>RAW_APT!C95</f>
        <v>0.1525462963</v>
      </c>
      <c r="D94" s="47" t="str">
        <f>RAW_APT!D95</f>
        <v/>
      </c>
      <c r="E94" s="47" t="str">
        <f>RAW_APT!E95</f>
        <v/>
      </c>
      <c r="F94" s="47" t="str">
        <f>RAW_APT!F95</f>
        <v/>
      </c>
      <c r="G94" s="47" t="str">
        <f>RAW_APT!G95</f>
        <v>Result</v>
      </c>
      <c r="H94" s="47" t="str">
        <f>RAW_APT!H95</f>
        <v>Negative</v>
      </c>
      <c r="I94" s="211">
        <f>RAW_APT!I95</f>
        <v>44543</v>
      </c>
      <c r="J94" s="218">
        <f>RAW_APT!J95</f>
        <v>0.5098032407</v>
      </c>
      <c r="K94" s="47">
        <f>RAW_APT!K95</f>
        <v>0</v>
      </c>
      <c r="L94" s="47" t="b">
        <f>RAW_APT!L95</f>
        <v>1</v>
      </c>
      <c r="M94" s="47" t="str">
        <f>RAW_APT!M95</f>
        <v>211213-1</v>
      </c>
      <c r="N94" s="47"/>
      <c r="O94" s="47"/>
      <c r="P94" s="128" t="b">
        <f t="shared" si="1"/>
        <v>1</v>
      </c>
      <c r="Q94" s="128" t="b">
        <f>IF(COUNTIF(RAW_APS!$A$2:$A813,A94)=0,TRUE,FALSE)</f>
        <v>1</v>
      </c>
      <c r="R94" s="128" t="b">
        <f t="shared" si="2"/>
        <v>0</v>
      </c>
      <c r="S94" s="8"/>
      <c r="U94" s="83" t="str">
        <f t="shared" si="3"/>
        <v/>
      </c>
      <c r="Z94" s="132"/>
      <c r="AA94" s="83" t="str">
        <f t="shared" si="4"/>
        <v>FLB3443</v>
      </c>
      <c r="AB94" s="83" t="str">
        <f t="shared" si="5"/>
        <v/>
      </c>
      <c r="AC94" s="83" t="str">
        <f t="shared" si="6"/>
        <v/>
      </c>
      <c r="AD94" s="4"/>
      <c r="AE94" s="13"/>
    </row>
    <row r="95">
      <c r="A95" s="47" t="str">
        <f>RAW_APT!A96</f>
        <v>FLB3438</v>
      </c>
      <c r="B95" s="211">
        <f>RAW_APT!B96</f>
        <v>44543</v>
      </c>
      <c r="C95" s="218">
        <f>RAW_APT!C96</f>
        <v>0.1519328704</v>
      </c>
      <c r="D95" s="47" t="str">
        <f>RAW_APT!D96</f>
        <v/>
      </c>
      <c r="E95" s="47" t="str">
        <f>RAW_APT!E96</f>
        <v/>
      </c>
      <c r="F95" s="47" t="str">
        <f>RAW_APT!F96</f>
        <v/>
      </c>
      <c r="G95" s="47" t="str">
        <f>RAW_APT!G96</f>
        <v>Result</v>
      </c>
      <c r="H95" s="47" t="str">
        <f>RAW_APT!H96</f>
        <v>Negative</v>
      </c>
      <c r="I95" s="211">
        <f>RAW_APT!I96</f>
        <v>44543</v>
      </c>
      <c r="J95" s="218">
        <f>RAW_APT!J96</f>
        <v>0.5098032407</v>
      </c>
      <c r="K95" s="47">
        <f>RAW_APT!K96</f>
        <v>1</v>
      </c>
      <c r="L95" s="47" t="b">
        <f>RAW_APT!L96</f>
        <v>1</v>
      </c>
      <c r="M95" s="47" t="str">
        <f>RAW_APT!M96</f>
        <v>211213-1</v>
      </c>
      <c r="N95" s="47"/>
      <c r="O95" s="47"/>
      <c r="P95" s="128" t="b">
        <f t="shared" si="1"/>
        <v>0</v>
      </c>
      <c r="Q95" s="128" t="b">
        <f>IF(COUNTIF(RAW_APS!$A$2:$A813,A95)=0,TRUE,FALSE)</f>
        <v>0</v>
      </c>
      <c r="R95" s="128" t="b">
        <f t="shared" si="2"/>
        <v>0</v>
      </c>
      <c r="S95" s="8"/>
      <c r="U95" s="83" t="str">
        <f t="shared" si="3"/>
        <v/>
      </c>
      <c r="Z95" s="132"/>
      <c r="AA95" s="83" t="str">
        <f t="shared" si="4"/>
        <v>FLB3438</v>
      </c>
      <c r="AB95" s="83" t="str">
        <f t="shared" si="5"/>
        <v/>
      </c>
      <c r="AC95" s="83" t="str">
        <f t="shared" si="6"/>
        <v/>
      </c>
      <c r="AD95" s="4"/>
      <c r="AE95" s="13"/>
    </row>
    <row r="96">
      <c r="A96" s="47" t="str">
        <f>RAW_APT!A97</f>
        <v>FLB3372</v>
      </c>
      <c r="B96" s="211">
        <f>RAW_APT!B97</f>
        <v>44543</v>
      </c>
      <c r="C96" s="218">
        <f>RAW_APT!C97</f>
        <v>0.1517013889</v>
      </c>
      <c r="D96" s="47" t="str">
        <f>RAW_APT!D97</f>
        <v/>
      </c>
      <c r="E96" s="47" t="str">
        <f>RAW_APT!E97</f>
        <v/>
      </c>
      <c r="F96" s="47" t="str">
        <f>RAW_APT!F97</f>
        <v/>
      </c>
      <c r="G96" s="47" t="str">
        <f>RAW_APT!G97</f>
        <v>Result</v>
      </c>
      <c r="H96" s="47" t="str">
        <f>RAW_APT!H97</f>
        <v>Positive</v>
      </c>
      <c r="I96" s="211">
        <f>RAW_APT!I97</f>
        <v>44543</v>
      </c>
      <c r="J96" s="218">
        <f>RAW_APT!J97</f>
        <v>0.5098032407</v>
      </c>
      <c r="K96" s="47">
        <f>RAW_APT!K97</f>
        <v>1</v>
      </c>
      <c r="L96" s="47" t="b">
        <f>RAW_APT!L97</f>
        <v>1</v>
      </c>
      <c r="M96" s="47" t="str">
        <f>RAW_APT!M97</f>
        <v/>
      </c>
      <c r="N96" s="47"/>
      <c r="O96" s="47"/>
      <c r="P96" s="128" t="b">
        <f t="shared" si="1"/>
        <v>0</v>
      </c>
      <c r="Q96" s="128" t="b">
        <f>IF(COUNTIF(RAW_APS!$A$2:$A813,A96)=0,TRUE,FALSE)</f>
        <v>0</v>
      </c>
      <c r="R96" s="128" t="b">
        <f t="shared" si="2"/>
        <v>0</v>
      </c>
      <c r="S96" s="8"/>
      <c r="U96" s="83" t="str">
        <f t="shared" si="3"/>
        <v/>
      </c>
      <c r="Z96" s="132"/>
      <c r="AA96" s="83" t="str">
        <f t="shared" si="4"/>
        <v>FLB3372</v>
      </c>
      <c r="AB96" s="83" t="str">
        <f t="shared" si="5"/>
        <v/>
      </c>
      <c r="AC96" s="83" t="str">
        <f t="shared" si="6"/>
        <v/>
      </c>
      <c r="AD96" s="4"/>
      <c r="AE96" s="13"/>
    </row>
    <row r="97">
      <c r="A97" s="47" t="str">
        <f>RAW_APT!A98</f>
        <v>FLB3432</v>
      </c>
      <c r="B97" s="211">
        <f>RAW_APT!B98</f>
        <v>44543</v>
      </c>
      <c r="C97" s="218">
        <f>RAW_APT!C98</f>
        <v>0.1501273148</v>
      </c>
      <c r="D97" s="47" t="str">
        <f>RAW_APT!D98</f>
        <v/>
      </c>
      <c r="E97" s="47" t="str">
        <f>RAW_APT!E98</f>
        <v/>
      </c>
      <c r="F97" s="47" t="str">
        <f>RAW_APT!F98</f>
        <v/>
      </c>
      <c r="G97" s="47" t="str">
        <f>RAW_APT!G98</f>
        <v>Result</v>
      </c>
      <c r="H97" s="47" t="str">
        <f>RAW_APT!H98</f>
        <v>Negative</v>
      </c>
      <c r="I97" s="211">
        <f>RAW_APT!I98</f>
        <v>44543</v>
      </c>
      <c r="J97" s="218">
        <f>RAW_APT!J98</f>
        <v>0.5098032407</v>
      </c>
      <c r="K97" s="47">
        <f>RAW_APT!K98</f>
        <v>1</v>
      </c>
      <c r="L97" s="47" t="b">
        <f>RAW_APT!L98</f>
        <v>1</v>
      </c>
      <c r="M97" s="47" t="str">
        <f>RAW_APT!M98</f>
        <v>211213-1</v>
      </c>
      <c r="N97" s="47"/>
      <c r="O97" s="47"/>
      <c r="P97" s="128" t="b">
        <f t="shared" si="1"/>
        <v>0</v>
      </c>
      <c r="Q97" s="128" t="b">
        <f>IF(COUNTIF(RAW_APS!$A$2:$A813,A97)=0,TRUE,FALSE)</f>
        <v>0</v>
      </c>
      <c r="R97" s="128" t="b">
        <f t="shared" si="2"/>
        <v>0</v>
      </c>
      <c r="S97" s="8"/>
      <c r="U97" s="83" t="str">
        <f t="shared" si="3"/>
        <v/>
      </c>
      <c r="Z97" s="132"/>
      <c r="AA97" s="83" t="str">
        <f t="shared" si="4"/>
        <v>FLB3432</v>
      </c>
      <c r="AB97" s="83" t="str">
        <f t="shared" si="5"/>
        <v/>
      </c>
      <c r="AC97" s="83" t="str">
        <f t="shared" si="6"/>
        <v/>
      </c>
      <c r="AD97" s="4"/>
      <c r="AE97" s="13"/>
    </row>
    <row r="98">
      <c r="A98" s="47" t="str">
        <f>RAW_APT!A99</f>
        <v>FLB3796</v>
      </c>
      <c r="B98" s="211">
        <f>RAW_APT!B99</f>
        <v>44543</v>
      </c>
      <c r="C98" s="218">
        <f>RAW_APT!C99</f>
        <v>0.1498148148</v>
      </c>
      <c r="D98" s="47" t="str">
        <f>RAW_APT!D99</f>
        <v/>
      </c>
      <c r="E98" s="47" t="str">
        <f>RAW_APT!E99</f>
        <v/>
      </c>
      <c r="F98" s="47" t="str">
        <f>RAW_APT!F99</f>
        <v/>
      </c>
      <c r="G98" s="47" t="str">
        <f>RAW_APT!G99</f>
        <v>Collected</v>
      </c>
      <c r="H98" s="47" t="str">
        <f>RAW_APT!H99</f>
        <v>Null</v>
      </c>
      <c r="I98" s="211">
        <f>RAW_APT!I99</f>
        <v>44868</v>
      </c>
      <c r="J98" s="218">
        <f>RAW_APT!J99</f>
        <v>0.5355208333</v>
      </c>
      <c r="K98" s="47">
        <f>RAW_APT!K99</f>
        <v>0</v>
      </c>
      <c r="L98" s="47" t="str">
        <f>RAW_APT!L99</f>
        <v/>
      </c>
      <c r="M98" s="47" t="str">
        <f>RAW_APT!M99</f>
        <v/>
      </c>
      <c r="N98" s="47"/>
      <c r="O98" s="47"/>
      <c r="P98" s="128" t="b">
        <f t="shared" si="1"/>
        <v>1</v>
      </c>
      <c r="Q98" s="128" t="b">
        <f>IF(COUNTIF(RAW_APS!$A$2:$A813,A98)=0,TRUE,FALSE)</f>
        <v>1</v>
      </c>
      <c r="R98" s="128" t="b">
        <f t="shared" si="2"/>
        <v>0</v>
      </c>
      <c r="S98" s="8"/>
      <c r="U98" s="83" t="str">
        <f t="shared" si="3"/>
        <v/>
      </c>
      <c r="Z98" s="132"/>
      <c r="AA98" s="83" t="str">
        <f t="shared" si="4"/>
        <v>FLB3796</v>
      </c>
      <c r="AB98" s="83" t="str">
        <f t="shared" si="5"/>
        <v/>
      </c>
      <c r="AC98" s="83" t="str">
        <f t="shared" si="6"/>
        <v/>
      </c>
      <c r="AD98" s="4"/>
      <c r="AE98" s="13"/>
    </row>
    <row r="99">
      <c r="A99" s="47" t="str">
        <f>RAW_APT!A100</f>
        <v>FLB3423</v>
      </c>
      <c r="B99" s="211">
        <f>RAW_APT!B100</f>
        <v>44543</v>
      </c>
      <c r="C99" s="218">
        <f>RAW_APT!C100</f>
        <v>0.1493402778</v>
      </c>
      <c r="D99" s="47" t="str">
        <f>RAW_APT!D100</f>
        <v/>
      </c>
      <c r="E99" s="47" t="str">
        <f>RAW_APT!E100</f>
        <v/>
      </c>
      <c r="F99" s="47" t="str">
        <f>RAW_APT!F100</f>
        <v/>
      </c>
      <c r="G99" s="47" t="str">
        <f>RAW_APT!G100</f>
        <v>Result</v>
      </c>
      <c r="H99" s="47" t="str">
        <f>RAW_APT!H100</f>
        <v>Negative</v>
      </c>
      <c r="I99" s="211">
        <f>RAW_APT!I100</f>
        <v>44543</v>
      </c>
      <c r="J99" s="218">
        <f>RAW_APT!J100</f>
        <v>0.5098032407</v>
      </c>
      <c r="K99" s="47">
        <f>RAW_APT!K100</f>
        <v>0</v>
      </c>
      <c r="L99" s="47" t="b">
        <f>RAW_APT!L100</f>
        <v>1</v>
      </c>
      <c r="M99" s="47" t="str">
        <f>RAW_APT!M100</f>
        <v>211213-1</v>
      </c>
      <c r="N99" s="47"/>
      <c r="O99" s="47"/>
      <c r="P99" s="128" t="b">
        <f t="shared" si="1"/>
        <v>1</v>
      </c>
      <c r="Q99" s="128" t="b">
        <f>IF(COUNTIF(RAW_APS!$A$2:$A813,A99)=0,TRUE,FALSE)</f>
        <v>1</v>
      </c>
      <c r="R99" s="128" t="b">
        <f t="shared" si="2"/>
        <v>0</v>
      </c>
      <c r="S99" s="8"/>
      <c r="U99" s="83" t="str">
        <f t="shared" si="3"/>
        <v/>
      </c>
      <c r="Z99" s="132"/>
      <c r="AA99" s="83" t="str">
        <f t="shared" si="4"/>
        <v>FLB3423</v>
      </c>
      <c r="AB99" s="83" t="str">
        <f t="shared" si="5"/>
        <v/>
      </c>
      <c r="AC99" s="83" t="str">
        <f t="shared" si="6"/>
        <v/>
      </c>
      <c r="AD99" s="4"/>
      <c r="AE99" s="13"/>
    </row>
    <row r="100">
      <c r="A100" s="47" t="str">
        <f>RAW_APT!A101</f>
        <v>FLB3764</v>
      </c>
      <c r="B100" s="211">
        <f>RAW_APT!B101</f>
        <v>44543</v>
      </c>
      <c r="C100" s="218">
        <f>RAW_APT!C101</f>
        <v>0.09225694444</v>
      </c>
      <c r="D100" s="47" t="str">
        <f>RAW_APT!D101</f>
        <v/>
      </c>
      <c r="E100" s="47" t="str">
        <f>RAW_APT!E101</f>
        <v/>
      </c>
      <c r="F100" s="47" t="str">
        <f>RAW_APT!F101</f>
        <v/>
      </c>
      <c r="G100" s="47" t="str">
        <f>RAW_APT!G101</f>
        <v>Result</v>
      </c>
      <c r="H100" s="47" t="str">
        <f>RAW_APT!H101</f>
        <v>Negative</v>
      </c>
      <c r="I100" s="211">
        <f>RAW_APT!I101</f>
        <v>44543</v>
      </c>
      <c r="J100" s="218">
        <f>RAW_APT!J101</f>
        <v>0.5098032407</v>
      </c>
      <c r="K100" s="47">
        <f>RAW_APT!K101</f>
        <v>1</v>
      </c>
      <c r="L100" s="47" t="b">
        <f>RAW_APT!L101</f>
        <v>1</v>
      </c>
      <c r="M100" s="47" t="str">
        <f>RAW_APT!M101</f>
        <v>211213-1</v>
      </c>
      <c r="N100" s="47"/>
      <c r="O100" s="47"/>
      <c r="P100" s="128" t="b">
        <f t="shared" si="1"/>
        <v>0</v>
      </c>
      <c r="Q100" s="128" t="b">
        <f>IF(COUNTIF(RAW_APS!$A$2:$A813,A100)=0,TRUE,FALSE)</f>
        <v>0</v>
      </c>
      <c r="R100" s="128" t="b">
        <f t="shared" si="2"/>
        <v>0</v>
      </c>
      <c r="S100" s="8"/>
      <c r="U100" s="83" t="str">
        <f t="shared" si="3"/>
        <v/>
      </c>
      <c r="Z100" s="132"/>
      <c r="AA100" s="83" t="str">
        <f t="shared" si="4"/>
        <v>FLB3764</v>
      </c>
      <c r="AB100" s="83" t="str">
        <f t="shared" si="5"/>
        <v/>
      </c>
      <c r="AC100" s="83" t="str">
        <f t="shared" si="6"/>
        <v/>
      </c>
      <c r="AD100" s="4"/>
      <c r="AE100" s="13"/>
    </row>
    <row r="101">
      <c r="A101" s="47" t="str">
        <f>RAW_APT!A102</f>
        <v>FLB3425</v>
      </c>
      <c r="B101" s="211">
        <f>RAW_APT!B102</f>
        <v>44540</v>
      </c>
      <c r="C101" s="218">
        <f>RAW_APT!C102</f>
        <v>0.3244328704</v>
      </c>
      <c r="D101" s="47" t="str">
        <f>RAW_APT!D102</f>
        <v/>
      </c>
      <c r="E101" s="47" t="str">
        <f>RAW_APT!E102</f>
        <v/>
      </c>
      <c r="F101" s="47" t="str">
        <f>RAW_APT!F102</f>
        <v/>
      </c>
      <c r="G101" s="47" t="str">
        <f>RAW_APT!G102</f>
        <v>Result</v>
      </c>
      <c r="H101" s="47" t="str">
        <f>RAW_APT!H102</f>
        <v>Negative</v>
      </c>
      <c r="I101" s="211">
        <f>RAW_APT!I102</f>
        <v>44540</v>
      </c>
      <c r="J101" s="218">
        <f>RAW_APT!J102</f>
        <v>0.486412037</v>
      </c>
      <c r="K101" s="47">
        <f>RAW_APT!K102</f>
        <v>0</v>
      </c>
      <c r="L101" s="47" t="b">
        <f>RAW_APT!L102</f>
        <v>1</v>
      </c>
      <c r="M101" s="47" t="str">
        <f>RAW_APT!M102</f>
        <v>211210-1</v>
      </c>
      <c r="N101" s="47"/>
      <c r="O101" s="47"/>
      <c r="P101" s="128" t="b">
        <f t="shared" si="1"/>
        <v>1</v>
      </c>
      <c r="Q101" s="128" t="b">
        <f>IF(COUNTIF(RAW_APS!$A$2:$A813,A101)=0,TRUE,FALSE)</f>
        <v>1</v>
      </c>
      <c r="R101" s="128" t="b">
        <f t="shared" si="2"/>
        <v>0</v>
      </c>
      <c r="S101" s="8"/>
      <c r="U101" s="83" t="str">
        <f t="shared" si="3"/>
        <v/>
      </c>
      <c r="Z101" s="132"/>
      <c r="AA101" s="83" t="str">
        <f t="shared" si="4"/>
        <v>FLB3425</v>
      </c>
      <c r="AB101" s="83" t="str">
        <f t="shared" si="5"/>
        <v/>
      </c>
      <c r="AC101" s="83" t="str">
        <f t="shared" si="6"/>
        <v/>
      </c>
      <c r="AD101" s="4"/>
      <c r="AE101" s="13"/>
    </row>
    <row r="102">
      <c r="A102" s="47" t="str">
        <f>RAW_APT!A103</f>
        <v>FLB3383</v>
      </c>
      <c r="B102" s="211">
        <f>RAW_APT!B103</f>
        <v>44540</v>
      </c>
      <c r="C102" s="218">
        <f>RAW_APT!C103</f>
        <v>0.2970833333</v>
      </c>
      <c r="D102" s="47" t="str">
        <f>RAW_APT!D103</f>
        <v/>
      </c>
      <c r="E102" s="47" t="str">
        <f>RAW_APT!E103</f>
        <v/>
      </c>
      <c r="F102" s="47" t="str">
        <f>RAW_APT!F103</f>
        <v/>
      </c>
      <c r="G102" s="47" t="str">
        <f>RAW_APT!G103</f>
        <v>Result</v>
      </c>
      <c r="H102" s="47" t="str">
        <f>RAW_APT!H103</f>
        <v>Negative</v>
      </c>
      <c r="I102" s="211">
        <f>RAW_APT!I103</f>
        <v>44540</v>
      </c>
      <c r="J102" s="218">
        <f>RAW_APT!J103</f>
        <v>0.486412037</v>
      </c>
      <c r="K102" s="47">
        <f>RAW_APT!K103</f>
        <v>1</v>
      </c>
      <c r="L102" s="47" t="b">
        <f>RAW_APT!L103</f>
        <v>1</v>
      </c>
      <c r="M102" s="47" t="str">
        <f>RAW_APT!M103</f>
        <v>211210-1</v>
      </c>
      <c r="N102" s="47"/>
      <c r="O102" s="47"/>
      <c r="P102" s="128" t="b">
        <f t="shared" si="1"/>
        <v>0</v>
      </c>
      <c r="Q102" s="128" t="b">
        <f>IF(COUNTIF(RAW_APS!$A$2:$A813,A102)=0,TRUE,FALSE)</f>
        <v>0</v>
      </c>
      <c r="R102" s="128" t="b">
        <f t="shared" si="2"/>
        <v>0</v>
      </c>
      <c r="S102" s="8"/>
      <c r="U102" s="83" t="str">
        <f t="shared" si="3"/>
        <v/>
      </c>
      <c r="Z102" s="132"/>
      <c r="AA102" s="83" t="str">
        <f t="shared" si="4"/>
        <v>FLB3383</v>
      </c>
      <c r="AB102" s="83" t="str">
        <f t="shared" si="5"/>
        <v/>
      </c>
      <c r="AC102" s="83" t="str">
        <f t="shared" si="6"/>
        <v/>
      </c>
      <c r="AD102" s="4"/>
      <c r="AE102" s="13"/>
    </row>
    <row r="103">
      <c r="A103" s="47" t="str">
        <f>RAW_APT!A104</f>
        <v>FLB3374</v>
      </c>
      <c r="B103" s="211">
        <f>RAW_APT!B104</f>
        <v>44540</v>
      </c>
      <c r="C103" s="218">
        <f>RAW_APT!C104</f>
        <v>0.2955787037</v>
      </c>
      <c r="D103" s="47" t="str">
        <f>RAW_APT!D104</f>
        <v/>
      </c>
      <c r="E103" s="47" t="str">
        <f>RAW_APT!E104</f>
        <v/>
      </c>
      <c r="F103" s="47" t="str">
        <f>RAW_APT!F104</f>
        <v/>
      </c>
      <c r="G103" s="47" t="str">
        <f>RAW_APT!G104</f>
        <v>Collected</v>
      </c>
      <c r="H103" s="47" t="str">
        <f>RAW_APT!H104</f>
        <v>Null</v>
      </c>
      <c r="I103" s="211">
        <f>RAW_APT!I104</f>
        <v>44868</v>
      </c>
      <c r="J103" s="218">
        <f>RAW_APT!J104</f>
        <v>0.5355208333</v>
      </c>
      <c r="K103" s="47">
        <f>RAW_APT!K104</f>
        <v>1</v>
      </c>
      <c r="L103" s="47" t="str">
        <f>RAW_APT!L104</f>
        <v/>
      </c>
      <c r="M103" s="47" t="str">
        <f>RAW_APT!M104</f>
        <v/>
      </c>
      <c r="N103" s="47"/>
      <c r="O103" s="47"/>
      <c r="P103" s="128" t="b">
        <f t="shared" si="1"/>
        <v>0</v>
      </c>
      <c r="Q103" s="128" t="b">
        <f>IF(COUNTIF(RAW_APS!$A$2:$A813,A103)=0,TRUE,FALSE)</f>
        <v>0</v>
      </c>
      <c r="R103" s="128" t="b">
        <f t="shared" si="2"/>
        <v>0</v>
      </c>
      <c r="S103" s="8"/>
      <c r="U103" s="83" t="str">
        <f t="shared" si="3"/>
        <v/>
      </c>
      <c r="Z103" s="132"/>
      <c r="AA103" s="83" t="str">
        <f t="shared" si="4"/>
        <v>FLB3374</v>
      </c>
      <c r="AB103" s="83" t="str">
        <f t="shared" si="5"/>
        <v/>
      </c>
      <c r="AC103" s="83" t="str">
        <f t="shared" si="6"/>
        <v/>
      </c>
      <c r="AD103" s="4"/>
      <c r="AE103" s="13"/>
    </row>
    <row r="104">
      <c r="A104" s="47" t="str">
        <f>RAW_APT!A105</f>
        <v>FLB3429</v>
      </c>
      <c r="B104" s="211">
        <f>RAW_APT!B105</f>
        <v>44540</v>
      </c>
      <c r="C104" s="218">
        <f>RAW_APT!C105</f>
        <v>0.294837963</v>
      </c>
      <c r="D104" s="47" t="str">
        <f>RAW_APT!D105</f>
        <v/>
      </c>
      <c r="E104" s="47" t="str">
        <f>RAW_APT!E105</f>
        <v/>
      </c>
      <c r="F104" s="47" t="str">
        <f>RAW_APT!F105</f>
        <v/>
      </c>
      <c r="G104" s="47" t="str">
        <f>RAW_APT!G105</f>
        <v>Result</v>
      </c>
      <c r="H104" s="47" t="str">
        <f>RAW_APT!H105</f>
        <v>Negative</v>
      </c>
      <c r="I104" s="211">
        <f>RAW_APT!I105</f>
        <v>44540</v>
      </c>
      <c r="J104" s="218">
        <f>RAW_APT!J105</f>
        <v>0.486412037</v>
      </c>
      <c r="K104" s="47">
        <f>RAW_APT!K105</f>
        <v>0</v>
      </c>
      <c r="L104" s="47" t="b">
        <f>RAW_APT!L105</f>
        <v>1</v>
      </c>
      <c r="M104" s="47" t="str">
        <f>RAW_APT!M105</f>
        <v>211210-1</v>
      </c>
      <c r="N104" s="47"/>
      <c r="O104" s="47"/>
      <c r="P104" s="128" t="b">
        <f t="shared" si="1"/>
        <v>1</v>
      </c>
      <c r="Q104" s="128" t="b">
        <f>IF(COUNTIF(RAW_APS!$A$2:$A813,A104)=0,TRUE,FALSE)</f>
        <v>1</v>
      </c>
      <c r="R104" s="128" t="b">
        <f t="shared" si="2"/>
        <v>0</v>
      </c>
      <c r="S104" s="8"/>
      <c r="U104" s="83" t="str">
        <f t="shared" si="3"/>
        <v/>
      </c>
      <c r="Z104" s="132"/>
      <c r="AA104" s="83" t="str">
        <f t="shared" si="4"/>
        <v>FLB3429</v>
      </c>
      <c r="AB104" s="83" t="str">
        <f t="shared" si="5"/>
        <v/>
      </c>
      <c r="AC104" s="83" t="str">
        <f t="shared" si="6"/>
        <v/>
      </c>
      <c r="AD104" s="4"/>
      <c r="AE104" s="13"/>
    </row>
    <row r="105">
      <c r="A105" s="47" t="str">
        <f>RAW_APT!A106</f>
        <v>FLB3791</v>
      </c>
      <c r="B105" s="211">
        <f>RAW_APT!B106</f>
        <v>44540</v>
      </c>
      <c r="C105" s="218">
        <f>RAW_APT!C106</f>
        <v>0.2945833333</v>
      </c>
      <c r="D105" s="47" t="str">
        <f>RAW_APT!D106</f>
        <v/>
      </c>
      <c r="E105" s="47" t="str">
        <f>RAW_APT!E106</f>
        <v/>
      </c>
      <c r="F105" s="47" t="str">
        <f>RAW_APT!F106</f>
        <v/>
      </c>
      <c r="G105" s="47" t="str">
        <f>RAW_APT!G106</f>
        <v>Result</v>
      </c>
      <c r="H105" s="47" t="str">
        <f>RAW_APT!H106</f>
        <v>Negative</v>
      </c>
      <c r="I105" s="211">
        <f>RAW_APT!I106</f>
        <v>44540</v>
      </c>
      <c r="J105" s="218">
        <f>RAW_APT!J106</f>
        <v>0.486412037</v>
      </c>
      <c r="K105" s="47">
        <f>RAW_APT!K106</f>
        <v>0</v>
      </c>
      <c r="L105" s="47" t="b">
        <f>RAW_APT!L106</f>
        <v>1</v>
      </c>
      <c r="M105" s="47" t="str">
        <f>RAW_APT!M106</f>
        <v>211210-1</v>
      </c>
      <c r="N105" s="47"/>
      <c r="O105" s="47"/>
      <c r="P105" s="128" t="b">
        <f t="shared" si="1"/>
        <v>1</v>
      </c>
      <c r="Q105" s="128" t="b">
        <f>IF(COUNTIF(RAW_APS!$A$2:$A813,A105)=0,TRUE,FALSE)</f>
        <v>1</v>
      </c>
      <c r="R105" s="128" t="b">
        <f t="shared" si="2"/>
        <v>0</v>
      </c>
      <c r="S105" s="8"/>
      <c r="U105" s="83" t="str">
        <f t="shared" si="3"/>
        <v/>
      </c>
      <c r="Z105" s="132"/>
      <c r="AA105" s="83" t="str">
        <f t="shared" si="4"/>
        <v>FLB3791</v>
      </c>
      <c r="AB105" s="83" t="str">
        <f t="shared" si="5"/>
        <v/>
      </c>
      <c r="AC105" s="83" t="str">
        <f t="shared" si="6"/>
        <v/>
      </c>
      <c r="AD105" s="4"/>
      <c r="AE105" s="13"/>
    </row>
    <row r="106">
      <c r="A106" s="47" t="str">
        <f>RAW_APT!A107</f>
        <v>FLB3797</v>
      </c>
      <c r="B106" s="211">
        <f>RAW_APT!B107</f>
        <v>44540</v>
      </c>
      <c r="C106" s="218">
        <f>RAW_APT!C107</f>
        <v>0.2942708333</v>
      </c>
      <c r="D106" s="47" t="str">
        <f>RAW_APT!D107</f>
        <v/>
      </c>
      <c r="E106" s="47" t="str">
        <f>RAW_APT!E107</f>
        <v/>
      </c>
      <c r="F106" s="47" t="str">
        <f>RAW_APT!F107</f>
        <v/>
      </c>
      <c r="G106" s="47" t="str">
        <f>RAW_APT!G107</f>
        <v>Result</v>
      </c>
      <c r="H106" s="47" t="str">
        <f>RAW_APT!H107</f>
        <v>Negative</v>
      </c>
      <c r="I106" s="211">
        <f>RAW_APT!I107</f>
        <v>44540</v>
      </c>
      <c r="J106" s="218">
        <f>RAW_APT!J107</f>
        <v>0.486412037</v>
      </c>
      <c r="K106" s="47">
        <f>RAW_APT!K107</f>
        <v>0</v>
      </c>
      <c r="L106" s="47" t="b">
        <f>RAW_APT!L107</f>
        <v>1</v>
      </c>
      <c r="M106" s="47" t="str">
        <f>RAW_APT!M107</f>
        <v>211210-1</v>
      </c>
      <c r="N106" s="47"/>
      <c r="O106" s="47"/>
      <c r="P106" s="128" t="b">
        <f t="shared" si="1"/>
        <v>1</v>
      </c>
      <c r="Q106" s="128" t="b">
        <f>IF(COUNTIF(RAW_APS!$A$2:$A813,A106)=0,TRUE,FALSE)</f>
        <v>1</v>
      </c>
      <c r="R106" s="128" t="b">
        <f t="shared" si="2"/>
        <v>0</v>
      </c>
      <c r="S106" s="8"/>
      <c r="U106" s="83" t="str">
        <f t="shared" si="3"/>
        <v/>
      </c>
      <c r="Z106" s="132"/>
      <c r="AA106" s="83" t="str">
        <f t="shared" si="4"/>
        <v>FLB3797</v>
      </c>
      <c r="AB106" s="83" t="str">
        <f t="shared" si="5"/>
        <v/>
      </c>
      <c r="AC106" s="83" t="str">
        <f t="shared" si="6"/>
        <v/>
      </c>
      <c r="AD106" s="4"/>
      <c r="AE106" s="13"/>
    </row>
    <row r="107">
      <c r="A107" s="47" t="str">
        <f>RAW_APT!A108</f>
        <v>FLB3430</v>
      </c>
      <c r="B107" s="211">
        <f>RAW_APT!B108</f>
        <v>44540</v>
      </c>
      <c r="C107" s="218">
        <f>RAW_APT!C108</f>
        <v>0.2922106481</v>
      </c>
      <c r="D107" s="47" t="str">
        <f>RAW_APT!D108</f>
        <v/>
      </c>
      <c r="E107" s="47" t="str">
        <f>RAW_APT!E108</f>
        <v/>
      </c>
      <c r="F107" s="47" t="str">
        <f>RAW_APT!F108</f>
        <v/>
      </c>
      <c r="G107" s="47" t="str">
        <f>RAW_APT!G108</f>
        <v>Result</v>
      </c>
      <c r="H107" s="47" t="str">
        <f>RAW_APT!H108</f>
        <v>Negative</v>
      </c>
      <c r="I107" s="211">
        <f>RAW_APT!I108</f>
        <v>44540</v>
      </c>
      <c r="J107" s="218">
        <f>RAW_APT!J108</f>
        <v>0.486412037</v>
      </c>
      <c r="K107" s="47">
        <f>RAW_APT!K108</f>
        <v>1</v>
      </c>
      <c r="L107" s="47" t="b">
        <f>RAW_APT!L108</f>
        <v>1</v>
      </c>
      <c r="M107" s="47" t="str">
        <f>RAW_APT!M108</f>
        <v>211210-1</v>
      </c>
      <c r="N107" s="47"/>
      <c r="O107" s="47"/>
      <c r="P107" s="128" t="b">
        <f t="shared" si="1"/>
        <v>0</v>
      </c>
      <c r="Q107" s="128" t="b">
        <f>IF(COUNTIF(RAW_APS!$A$2:$A813,A107)=0,TRUE,FALSE)</f>
        <v>0</v>
      </c>
      <c r="R107" s="128" t="b">
        <f t="shared" si="2"/>
        <v>0</v>
      </c>
      <c r="S107" s="8"/>
      <c r="U107" s="83" t="str">
        <f t="shared" si="3"/>
        <v/>
      </c>
      <c r="Z107" s="132"/>
      <c r="AA107" s="83" t="str">
        <f t="shared" si="4"/>
        <v>FLB3430</v>
      </c>
      <c r="AB107" s="83" t="str">
        <f t="shared" si="5"/>
        <v/>
      </c>
      <c r="AC107" s="83" t="str">
        <f t="shared" si="6"/>
        <v/>
      </c>
      <c r="AD107" s="4"/>
      <c r="AE107" s="13"/>
    </row>
    <row r="108">
      <c r="A108" s="47" t="str">
        <f>RAW_APT!A109</f>
        <v>FLB3765</v>
      </c>
      <c r="B108" s="211">
        <f>RAW_APT!B109</f>
        <v>44540</v>
      </c>
      <c r="C108" s="218">
        <f>RAW_APT!C109</f>
        <v>0.2920833333</v>
      </c>
      <c r="D108" s="47" t="str">
        <f>RAW_APT!D109</f>
        <v/>
      </c>
      <c r="E108" s="47" t="str">
        <f>RAW_APT!E109</f>
        <v/>
      </c>
      <c r="F108" s="47" t="str">
        <f>RAW_APT!F109</f>
        <v/>
      </c>
      <c r="G108" s="47" t="str">
        <f>RAW_APT!G109</f>
        <v>Result</v>
      </c>
      <c r="H108" s="47" t="str">
        <f>RAW_APT!H109</f>
        <v>Negative</v>
      </c>
      <c r="I108" s="211">
        <f>RAW_APT!I109</f>
        <v>44540</v>
      </c>
      <c r="J108" s="218">
        <f>RAW_APT!J109</f>
        <v>0.486412037</v>
      </c>
      <c r="K108" s="47">
        <f>RAW_APT!K109</f>
        <v>0</v>
      </c>
      <c r="L108" s="47" t="b">
        <f>RAW_APT!L109</f>
        <v>1</v>
      </c>
      <c r="M108" s="47" t="str">
        <f>RAW_APT!M109</f>
        <v>211210-1</v>
      </c>
      <c r="N108" s="47"/>
      <c r="O108" s="47"/>
      <c r="P108" s="128" t="b">
        <f t="shared" si="1"/>
        <v>1</v>
      </c>
      <c r="Q108" s="128" t="b">
        <f>IF(COUNTIF(RAW_APS!$A$2:$A813,A108)=0,TRUE,FALSE)</f>
        <v>1</v>
      </c>
      <c r="R108" s="128" t="b">
        <f t="shared" si="2"/>
        <v>0</v>
      </c>
      <c r="S108" s="8"/>
      <c r="U108" s="83" t="str">
        <f t="shared" si="3"/>
        <v/>
      </c>
      <c r="Z108" s="132"/>
      <c r="AA108" s="83" t="str">
        <f t="shared" si="4"/>
        <v>FLB3765</v>
      </c>
      <c r="AB108" s="83" t="str">
        <f t="shared" si="5"/>
        <v/>
      </c>
      <c r="AC108" s="83" t="str">
        <f t="shared" si="6"/>
        <v/>
      </c>
      <c r="AD108" s="4"/>
      <c r="AE108" s="13"/>
    </row>
    <row r="109">
      <c r="A109" s="47" t="str">
        <f>RAW_APT!A110</f>
        <v>FLB3586</v>
      </c>
      <c r="B109" s="211">
        <f>RAW_APT!B110</f>
        <v>44540</v>
      </c>
      <c r="C109" s="218">
        <f>RAW_APT!C110</f>
        <v>0.2383564815</v>
      </c>
      <c r="D109" s="47" t="str">
        <f>RAW_APT!D110</f>
        <v/>
      </c>
      <c r="E109" s="47" t="str">
        <f>RAW_APT!E110</f>
        <v/>
      </c>
      <c r="F109" s="47" t="str">
        <f>RAW_APT!F110</f>
        <v/>
      </c>
      <c r="G109" s="47" t="str">
        <f>RAW_APT!G110</f>
        <v>Result</v>
      </c>
      <c r="H109" s="47" t="str">
        <f>RAW_APT!H110</f>
        <v>Negative</v>
      </c>
      <c r="I109" s="211">
        <f>RAW_APT!I110</f>
        <v>44540</v>
      </c>
      <c r="J109" s="218">
        <f>RAW_APT!J110</f>
        <v>0.486412037</v>
      </c>
      <c r="K109" s="47">
        <f>RAW_APT!K110</f>
        <v>0</v>
      </c>
      <c r="L109" s="47" t="b">
        <f>RAW_APT!L110</f>
        <v>1</v>
      </c>
      <c r="M109" s="47" t="str">
        <f>RAW_APT!M110</f>
        <v>211210-1</v>
      </c>
      <c r="N109" s="47"/>
      <c r="O109" s="47"/>
      <c r="P109" s="128" t="b">
        <f t="shared" si="1"/>
        <v>1</v>
      </c>
      <c r="Q109" s="128" t="b">
        <f>IF(COUNTIF(RAW_APS!$A$2:$A813,A109)=0,TRUE,FALSE)</f>
        <v>1</v>
      </c>
      <c r="R109" s="128" t="b">
        <f t="shared" si="2"/>
        <v>0</v>
      </c>
      <c r="S109" s="8"/>
      <c r="U109" s="83" t="str">
        <f t="shared" si="3"/>
        <v/>
      </c>
      <c r="Z109" s="132"/>
      <c r="AA109" s="83" t="str">
        <f t="shared" si="4"/>
        <v>FLB3586</v>
      </c>
      <c r="AB109" s="83" t="str">
        <f t="shared" si="5"/>
        <v/>
      </c>
      <c r="AC109" s="83" t="str">
        <f t="shared" si="6"/>
        <v/>
      </c>
      <c r="AD109" s="4"/>
      <c r="AE109" s="13"/>
    </row>
    <row r="110">
      <c r="A110" s="47" t="str">
        <f>RAW_APT!A111</f>
        <v>FLB3581</v>
      </c>
      <c r="B110" s="211">
        <f>RAW_APT!B111</f>
        <v>44540</v>
      </c>
      <c r="C110" s="218">
        <f>RAW_APT!C111</f>
        <v>0.2325578704</v>
      </c>
      <c r="D110" s="47" t="str">
        <f>RAW_APT!D111</f>
        <v/>
      </c>
      <c r="E110" s="47" t="str">
        <f>RAW_APT!E111</f>
        <v/>
      </c>
      <c r="F110" s="47" t="str">
        <f>RAW_APT!F111</f>
        <v/>
      </c>
      <c r="G110" s="47" t="str">
        <f>RAW_APT!G111</f>
        <v>Result</v>
      </c>
      <c r="H110" s="47" t="str">
        <f>RAW_APT!H111</f>
        <v>Negative</v>
      </c>
      <c r="I110" s="211">
        <f>RAW_APT!I111</f>
        <v>44540</v>
      </c>
      <c r="J110" s="218">
        <f>RAW_APT!J111</f>
        <v>0.486412037</v>
      </c>
      <c r="K110" s="47">
        <f>RAW_APT!K111</f>
        <v>1</v>
      </c>
      <c r="L110" s="47" t="b">
        <f>RAW_APT!L111</f>
        <v>1</v>
      </c>
      <c r="M110" s="47" t="str">
        <f>RAW_APT!M111</f>
        <v>211210-1</v>
      </c>
      <c r="N110" s="47"/>
      <c r="O110" s="47"/>
      <c r="P110" s="128" t="b">
        <f t="shared" si="1"/>
        <v>0</v>
      </c>
      <c r="Q110" s="128" t="b">
        <f>IF(COUNTIF(RAW_APS!$A$2:$A813,A110)=0,TRUE,FALSE)</f>
        <v>0</v>
      </c>
      <c r="R110" s="128" t="b">
        <f t="shared" si="2"/>
        <v>0</v>
      </c>
      <c r="S110" s="8"/>
      <c r="U110" s="83" t="str">
        <f t="shared" si="3"/>
        <v/>
      </c>
      <c r="Z110" s="132"/>
      <c r="AA110" s="83" t="str">
        <f t="shared" si="4"/>
        <v>FLB3581</v>
      </c>
      <c r="AB110" s="83" t="str">
        <f t="shared" si="5"/>
        <v/>
      </c>
      <c r="AC110" s="83" t="str">
        <f t="shared" si="6"/>
        <v/>
      </c>
      <c r="AD110" s="4"/>
      <c r="AE110" s="13"/>
    </row>
    <row r="111">
      <c r="A111" s="47" t="str">
        <f>RAW_APT!A112</f>
        <v>FLB3582</v>
      </c>
      <c r="B111" s="211">
        <f>RAW_APT!B112</f>
        <v>44540</v>
      </c>
      <c r="C111" s="218">
        <f>RAW_APT!C112</f>
        <v>0.2313310185</v>
      </c>
      <c r="D111" s="47" t="str">
        <f>RAW_APT!D112</f>
        <v/>
      </c>
      <c r="E111" s="47" t="str">
        <f>RAW_APT!E112</f>
        <v/>
      </c>
      <c r="F111" s="47" t="str">
        <f>RAW_APT!F112</f>
        <v/>
      </c>
      <c r="G111" s="47" t="str">
        <f>RAW_APT!G112</f>
        <v>Result</v>
      </c>
      <c r="H111" s="47" t="str">
        <f>RAW_APT!H112</f>
        <v>Negative</v>
      </c>
      <c r="I111" s="211">
        <f>RAW_APT!I112</f>
        <v>44540</v>
      </c>
      <c r="J111" s="218">
        <f>RAW_APT!J112</f>
        <v>0.486412037</v>
      </c>
      <c r="K111" s="47">
        <f>RAW_APT!K112</f>
        <v>0</v>
      </c>
      <c r="L111" s="47" t="b">
        <f>RAW_APT!L112</f>
        <v>1</v>
      </c>
      <c r="M111" s="47" t="str">
        <f>RAW_APT!M112</f>
        <v>211210-1</v>
      </c>
      <c r="N111" s="47"/>
      <c r="O111" s="47"/>
      <c r="P111" s="128" t="b">
        <f t="shared" si="1"/>
        <v>1</v>
      </c>
      <c r="Q111" s="128" t="b">
        <f>IF(COUNTIF(RAW_APS!$A$2:$A813,A111)=0,TRUE,FALSE)</f>
        <v>1</v>
      </c>
      <c r="R111" s="128" t="b">
        <f t="shared" si="2"/>
        <v>0</v>
      </c>
      <c r="S111" s="8"/>
      <c r="U111" s="83" t="str">
        <f t="shared" si="3"/>
        <v/>
      </c>
      <c r="Z111" s="132"/>
      <c r="AA111" s="83" t="str">
        <f t="shared" si="4"/>
        <v>FLB3582</v>
      </c>
      <c r="AB111" s="83" t="str">
        <f t="shared" si="5"/>
        <v/>
      </c>
      <c r="AC111" s="83" t="str">
        <f t="shared" si="6"/>
        <v/>
      </c>
      <c r="AD111" s="4"/>
      <c r="AE111" s="13"/>
    </row>
    <row r="112">
      <c r="A112" s="47" t="str">
        <f>RAW_APT!A113</f>
        <v>FLB3149</v>
      </c>
      <c r="B112" s="211">
        <f>RAW_APT!B113</f>
        <v>44540</v>
      </c>
      <c r="C112" s="218">
        <f>RAW_APT!C113</f>
        <v>0.2310763889</v>
      </c>
      <c r="D112" s="47" t="str">
        <f>RAW_APT!D113</f>
        <v/>
      </c>
      <c r="E112" s="47" t="str">
        <f>RAW_APT!E113</f>
        <v/>
      </c>
      <c r="F112" s="47" t="str">
        <f>RAW_APT!F113</f>
        <v/>
      </c>
      <c r="G112" s="47" t="str">
        <f>RAW_APT!G113</f>
        <v>Result</v>
      </c>
      <c r="H112" s="47" t="str">
        <f>RAW_APT!H113</f>
        <v>Negative</v>
      </c>
      <c r="I112" s="211">
        <f>RAW_APT!I113</f>
        <v>44540</v>
      </c>
      <c r="J112" s="218">
        <f>RAW_APT!J113</f>
        <v>0.486412037</v>
      </c>
      <c r="K112" s="47">
        <f>RAW_APT!K113</f>
        <v>0</v>
      </c>
      <c r="L112" s="47" t="b">
        <f>RAW_APT!L113</f>
        <v>1</v>
      </c>
      <c r="M112" s="47" t="str">
        <f>RAW_APT!M113</f>
        <v>211210-1</v>
      </c>
      <c r="N112" s="47"/>
      <c r="O112" s="47"/>
      <c r="P112" s="128" t="b">
        <f t="shared" si="1"/>
        <v>1</v>
      </c>
      <c r="Q112" s="128" t="b">
        <f>IF(COUNTIF(RAW_APS!$A$2:$A813,A112)=0,TRUE,FALSE)</f>
        <v>1</v>
      </c>
      <c r="R112" s="128" t="b">
        <f t="shared" si="2"/>
        <v>0</v>
      </c>
      <c r="S112" s="8"/>
      <c r="U112" s="83" t="str">
        <f t="shared" si="3"/>
        <v/>
      </c>
      <c r="Z112" s="132"/>
      <c r="AA112" s="83" t="str">
        <f t="shared" si="4"/>
        <v>FLB3149</v>
      </c>
      <c r="AB112" s="83" t="str">
        <f t="shared" si="5"/>
        <v/>
      </c>
      <c r="AC112" s="83" t="str">
        <f t="shared" si="6"/>
        <v/>
      </c>
      <c r="AD112" s="4"/>
      <c r="AE112" s="13"/>
    </row>
    <row r="113">
      <c r="A113" s="47" t="str">
        <f>RAW_APT!A114</f>
        <v>FLB3596</v>
      </c>
      <c r="B113" s="211">
        <f>RAW_APT!B114</f>
        <v>44540</v>
      </c>
      <c r="C113" s="218">
        <f>RAW_APT!C114</f>
        <v>0.2300810185</v>
      </c>
      <c r="D113" s="47" t="str">
        <f>RAW_APT!D114</f>
        <v/>
      </c>
      <c r="E113" s="47" t="str">
        <f>RAW_APT!E114</f>
        <v/>
      </c>
      <c r="F113" s="47" t="str">
        <f>RAW_APT!F114</f>
        <v/>
      </c>
      <c r="G113" s="47" t="str">
        <f>RAW_APT!G114</f>
        <v>Result</v>
      </c>
      <c r="H113" s="47" t="str">
        <f>RAW_APT!H114</f>
        <v>Negative</v>
      </c>
      <c r="I113" s="211">
        <f>RAW_APT!I114</f>
        <v>44540</v>
      </c>
      <c r="J113" s="218">
        <f>RAW_APT!J114</f>
        <v>0.486412037</v>
      </c>
      <c r="K113" s="47">
        <f>RAW_APT!K114</f>
        <v>1</v>
      </c>
      <c r="L113" s="47" t="b">
        <f>RAW_APT!L114</f>
        <v>1</v>
      </c>
      <c r="M113" s="47" t="str">
        <f>RAW_APT!M114</f>
        <v>211210-1</v>
      </c>
      <c r="N113" s="47"/>
      <c r="O113" s="47"/>
      <c r="P113" s="128" t="b">
        <f t="shared" si="1"/>
        <v>0</v>
      </c>
      <c r="Q113" s="128" t="b">
        <f>IF(COUNTIF(RAW_APS!$A$2:$A813,A113)=0,TRUE,FALSE)</f>
        <v>0</v>
      </c>
      <c r="R113" s="128" t="b">
        <f t="shared" si="2"/>
        <v>0</v>
      </c>
      <c r="S113" s="8"/>
      <c r="U113" s="83" t="str">
        <f t="shared" si="3"/>
        <v/>
      </c>
      <c r="Z113" s="132"/>
      <c r="AA113" s="83" t="str">
        <f t="shared" si="4"/>
        <v>FLB3596</v>
      </c>
      <c r="AB113" s="83" t="str">
        <f t="shared" si="5"/>
        <v/>
      </c>
      <c r="AC113" s="83" t="str">
        <f t="shared" si="6"/>
        <v/>
      </c>
      <c r="AD113" s="4"/>
      <c r="AE113" s="13"/>
    </row>
    <row r="114">
      <c r="A114" s="47" t="str">
        <f>RAW_APT!A115</f>
        <v>FLB3575</v>
      </c>
      <c r="B114" s="211">
        <f>RAW_APT!B115</f>
        <v>44540</v>
      </c>
      <c r="C114" s="218">
        <f>RAW_APT!C115</f>
        <v>0.2284837963</v>
      </c>
      <c r="D114" s="47" t="str">
        <f>RAW_APT!D115</f>
        <v/>
      </c>
      <c r="E114" s="47" t="str">
        <f>RAW_APT!E115</f>
        <v/>
      </c>
      <c r="F114" s="47" t="str">
        <f>RAW_APT!F115</f>
        <v/>
      </c>
      <c r="G114" s="47" t="str">
        <f>RAW_APT!G115</f>
        <v>Result</v>
      </c>
      <c r="H114" s="47" t="str">
        <f>RAW_APT!H115</f>
        <v>Negative</v>
      </c>
      <c r="I114" s="211">
        <f>RAW_APT!I115</f>
        <v>44540</v>
      </c>
      <c r="J114" s="218">
        <f>RAW_APT!J115</f>
        <v>0.486412037</v>
      </c>
      <c r="K114" s="47">
        <f>RAW_APT!K115</f>
        <v>0</v>
      </c>
      <c r="L114" s="47" t="b">
        <f>RAW_APT!L115</f>
        <v>1</v>
      </c>
      <c r="M114" s="47" t="str">
        <f>RAW_APT!M115</f>
        <v>211210-1</v>
      </c>
      <c r="N114" s="47"/>
      <c r="O114" s="47"/>
      <c r="P114" s="128" t="b">
        <f t="shared" si="1"/>
        <v>1</v>
      </c>
      <c r="Q114" s="128" t="b">
        <f>IF(COUNTIF(RAW_APS!$A$2:$A813,A114)=0,TRUE,FALSE)</f>
        <v>1</v>
      </c>
      <c r="R114" s="128" t="b">
        <f t="shared" si="2"/>
        <v>0</v>
      </c>
      <c r="S114" s="8"/>
      <c r="U114" s="83" t="str">
        <f t="shared" si="3"/>
        <v/>
      </c>
      <c r="Z114" s="132"/>
      <c r="AA114" s="83" t="str">
        <f t="shared" si="4"/>
        <v>FLB3575</v>
      </c>
      <c r="AB114" s="83" t="str">
        <f t="shared" si="5"/>
        <v/>
      </c>
      <c r="AC114" s="83" t="str">
        <f t="shared" si="6"/>
        <v/>
      </c>
      <c r="AD114" s="4"/>
      <c r="AE114" s="13"/>
    </row>
    <row r="115">
      <c r="A115" s="47" t="str">
        <f>RAW_APT!A116</f>
        <v>FLB3131</v>
      </c>
      <c r="B115" s="211">
        <f>RAW_APT!B116</f>
        <v>44540</v>
      </c>
      <c r="C115" s="218">
        <f>RAW_APT!C116</f>
        <v>0.226724537</v>
      </c>
      <c r="D115" s="47" t="str">
        <f>RAW_APT!D116</f>
        <v/>
      </c>
      <c r="E115" s="47" t="str">
        <f>RAW_APT!E116</f>
        <v/>
      </c>
      <c r="F115" s="47" t="str">
        <f>RAW_APT!F116</f>
        <v/>
      </c>
      <c r="G115" s="47" t="str">
        <f>RAW_APT!G116</f>
        <v>Result</v>
      </c>
      <c r="H115" s="47" t="str">
        <f>RAW_APT!H116</f>
        <v>Negative</v>
      </c>
      <c r="I115" s="211">
        <f>RAW_APT!I116</f>
        <v>44540</v>
      </c>
      <c r="J115" s="218">
        <f>RAW_APT!J116</f>
        <v>0.486412037</v>
      </c>
      <c r="K115" s="47">
        <f>RAW_APT!K116</f>
        <v>1</v>
      </c>
      <c r="L115" s="47" t="b">
        <f>RAW_APT!L116</f>
        <v>1</v>
      </c>
      <c r="M115" s="47" t="str">
        <f>RAW_APT!M116</f>
        <v>211210-1</v>
      </c>
      <c r="N115" s="47"/>
      <c r="O115" s="47"/>
      <c r="P115" s="128" t="b">
        <f t="shared" si="1"/>
        <v>0</v>
      </c>
      <c r="Q115" s="128" t="b">
        <f>IF(COUNTIF(RAW_APS!$A$2:$A813,A115)=0,TRUE,FALSE)</f>
        <v>0</v>
      </c>
      <c r="R115" s="128" t="b">
        <f t="shared" si="2"/>
        <v>0</v>
      </c>
      <c r="S115" s="8"/>
      <c r="U115" s="83" t="str">
        <f t="shared" si="3"/>
        <v/>
      </c>
      <c r="Z115" s="132"/>
      <c r="AA115" s="83" t="str">
        <f t="shared" si="4"/>
        <v>FLB3131</v>
      </c>
      <c r="AB115" s="83" t="str">
        <f t="shared" si="5"/>
        <v/>
      </c>
      <c r="AC115" s="83" t="str">
        <f t="shared" si="6"/>
        <v/>
      </c>
      <c r="AD115" s="4"/>
      <c r="AE115" s="13"/>
    </row>
    <row r="116">
      <c r="A116" s="47" t="str">
        <f>RAW_APT!A117</f>
        <v>FLB3613</v>
      </c>
      <c r="B116" s="211">
        <f>RAW_APT!B117</f>
        <v>44540</v>
      </c>
      <c r="C116" s="218">
        <f>RAW_APT!C117</f>
        <v>0.2264814815</v>
      </c>
      <c r="D116" s="47" t="str">
        <f>RAW_APT!D117</f>
        <v/>
      </c>
      <c r="E116" s="47" t="str">
        <f>RAW_APT!E117</f>
        <v/>
      </c>
      <c r="F116" s="47" t="str">
        <f>RAW_APT!F117</f>
        <v/>
      </c>
      <c r="G116" s="47" t="str">
        <f>RAW_APT!G117</f>
        <v>Result</v>
      </c>
      <c r="H116" s="47" t="str">
        <f>RAW_APT!H117</f>
        <v>Negative</v>
      </c>
      <c r="I116" s="211">
        <f>RAW_APT!I117</f>
        <v>44540</v>
      </c>
      <c r="J116" s="218">
        <f>RAW_APT!J117</f>
        <v>0.486412037</v>
      </c>
      <c r="K116" s="47">
        <f>RAW_APT!K117</f>
        <v>1</v>
      </c>
      <c r="L116" s="47" t="b">
        <f>RAW_APT!L117</f>
        <v>1</v>
      </c>
      <c r="M116" s="47" t="str">
        <f>RAW_APT!M117</f>
        <v>211210-1</v>
      </c>
      <c r="N116" s="47"/>
      <c r="O116" s="47"/>
      <c r="P116" s="128" t="b">
        <f t="shared" si="1"/>
        <v>0</v>
      </c>
      <c r="Q116" s="128" t="b">
        <f>IF(COUNTIF(RAW_APS!$A$2:$A813,A116)=0,TRUE,FALSE)</f>
        <v>0</v>
      </c>
      <c r="R116" s="128" t="b">
        <f t="shared" si="2"/>
        <v>0</v>
      </c>
      <c r="S116" s="8"/>
      <c r="U116" s="83" t="str">
        <f t="shared" si="3"/>
        <v/>
      </c>
      <c r="Z116" s="132"/>
      <c r="AA116" s="83" t="str">
        <f t="shared" si="4"/>
        <v>FLB3613</v>
      </c>
      <c r="AB116" s="83" t="str">
        <f t="shared" si="5"/>
        <v/>
      </c>
      <c r="AC116" s="83" t="str">
        <f t="shared" si="6"/>
        <v/>
      </c>
      <c r="AD116" s="4"/>
      <c r="AE116" s="13"/>
    </row>
    <row r="117">
      <c r="A117" s="47" t="str">
        <f>RAW_APT!A118</f>
        <v>FLB3608</v>
      </c>
      <c r="B117" s="211">
        <f>RAW_APT!B118</f>
        <v>44540</v>
      </c>
      <c r="C117" s="218">
        <f>RAW_APT!C118</f>
        <v>0.2245833333</v>
      </c>
      <c r="D117" s="47" t="str">
        <f>RAW_APT!D118</f>
        <v/>
      </c>
      <c r="E117" s="47" t="str">
        <f>RAW_APT!E118</f>
        <v/>
      </c>
      <c r="F117" s="47" t="str">
        <f>RAW_APT!F118</f>
        <v/>
      </c>
      <c r="G117" s="47" t="str">
        <f>RAW_APT!G118</f>
        <v>Result</v>
      </c>
      <c r="H117" s="47" t="str">
        <f>RAW_APT!H118</f>
        <v>Negative</v>
      </c>
      <c r="I117" s="211">
        <f>RAW_APT!I118</f>
        <v>44540</v>
      </c>
      <c r="J117" s="218">
        <f>RAW_APT!J118</f>
        <v>0.486412037</v>
      </c>
      <c r="K117" s="47">
        <f>RAW_APT!K118</f>
        <v>1</v>
      </c>
      <c r="L117" s="47" t="b">
        <f>RAW_APT!L118</f>
        <v>1</v>
      </c>
      <c r="M117" s="47" t="str">
        <f>RAW_APT!M118</f>
        <v>211210-1</v>
      </c>
      <c r="N117" s="47"/>
      <c r="O117" s="47"/>
      <c r="P117" s="128" t="b">
        <f t="shared" si="1"/>
        <v>0</v>
      </c>
      <c r="Q117" s="128" t="b">
        <f>IF(COUNTIF(RAW_APS!$A$2:$A813,A117)=0,TRUE,FALSE)</f>
        <v>0</v>
      </c>
      <c r="R117" s="128" t="b">
        <f t="shared" si="2"/>
        <v>0</v>
      </c>
      <c r="S117" s="8"/>
      <c r="U117" s="83" t="str">
        <f t="shared" si="3"/>
        <v/>
      </c>
      <c r="Z117" s="132"/>
      <c r="AA117" s="83" t="str">
        <f t="shared" si="4"/>
        <v>FLB3608</v>
      </c>
      <c r="AB117" s="83" t="str">
        <f t="shared" si="5"/>
        <v/>
      </c>
      <c r="AC117" s="83" t="str">
        <f t="shared" si="6"/>
        <v/>
      </c>
      <c r="AD117" s="4"/>
      <c r="AE117" s="13"/>
    </row>
    <row r="118">
      <c r="A118" s="47" t="str">
        <f>RAW_APT!A119</f>
        <v>FLB3450</v>
      </c>
      <c r="B118" s="211">
        <f>RAW_APT!B119</f>
        <v>44539</v>
      </c>
      <c r="C118" s="218">
        <f>RAW_APT!C119</f>
        <v>0.3247800926</v>
      </c>
      <c r="D118" s="47" t="str">
        <f>RAW_APT!D119</f>
        <v/>
      </c>
      <c r="E118" s="47" t="str">
        <f>RAW_APT!E119</f>
        <v/>
      </c>
      <c r="F118" s="47" t="str">
        <f>RAW_APT!F119</f>
        <v/>
      </c>
      <c r="G118" s="47" t="str">
        <f>RAW_APT!G119</f>
        <v>Result</v>
      </c>
      <c r="H118" s="47" t="str">
        <f>RAW_APT!H119</f>
        <v>Negative</v>
      </c>
      <c r="I118" s="211">
        <f>RAW_APT!I119</f>
        <v>44539</v>
      </c>
      <c r="J118" s="218">
        <f>RAW_APT!J119</f>
        <v>0.4966782407</v>
      </c>
      <c r="K118" s="47">
        <f>RAW_APT!K119</f>
        <v>0</v>
      </c>
      <c r="L118" s="47" t="b">
        <f>RAW_APT!L119</f>
        <v>1</v>
      </c>
      <c r="M118" s="47" t="str">
        <f>RAW_APT!M119</f>
        <v>211209-1</v>
      </c>
      <c r="N118" s="47"/>
      <c r="O118" s="47"/>
      <c r="P118" s="128" t="b">
        <f t="shared" si="1"/>
        <v>1</v>
      </c>
      <c r="Q118" s="128" t="b">
        <f>IF(COUNTIF(RAW_APS!$A$2:$A813,A118)=0,TRUE,FALSE)</f>
        <v>1</v>
      </c>
      <c r="R118" s="128" t="b">
        <f t="shared" si="2"/>
        <v>0</v>
      </c>
      <c r="S118" s="8"/>
      <c r="U118" s="83" t="str">
        <f t="shared" si="3"/>
        <v/>
      </c>
      <c r="Z118" s="132"/>
      <c r="AA118" s="83" t="str">
        <f t="shared" si="4"/>
        <v>FLB3450</v>
      </c>
      <c r="AB118" s="83" t="str">
        <f t="shared" si="5"/>
        <v/>
      </c>
      <c r="AC118" s="83" t="str">
        <f t="shared" si="6"/>
        <v/>
      </c>
      <c r="AD118" s="4"/>
      <c r="AE118" s="13"/>
    </row>
    <row r="119">
      <c r="A119" s="47" t="str">
        <f>RAW_APT!A120</f>
        <v>FLB3759</v>
      </c>
      <c r="B119" s="211">
        <f>RAW_APT!B120</f>
        <v>44539</v>
      </c>
      <c r="C119" s="218">
        <f>RAW_APT!C120</f>
        <v>0.3163888889</v>
      </c>
      <c r="D119" s="47" t="str">
        <f>RAW_APT!D120</f>
        <v/>
      </c>
      <c r="E119" s="47" t="str">
        <f>RAW_APT!E120</f>
        <v/>
      </c>
      <c r="F119" s="47" t="str">
        <f>RAW_APT!F120</f>
        <v/>
      </c>
      <c r="G119" s="47" t="str">
        <f>RAW_APT!G120</f>
        <v>Result</v>
      </c>
      <c r="H119" s="47" t="str">
        <f>RAW_APT!H120</f>
        <v>Negative</v>
      </c>
      <c r="I119" s="211">
        <f>RAW_APT!I120</f>
        <v>44539</v>
      </c>
      <c r="J119" s="218">
        <f>RAW_APT!J120</f>
        <v>0.4966782407</v>
      </c>
      <c r="K119" s="47">
        <f>RAW_APT!K120</f>
        <v>1</v>
      </c>
      <c r="L119" s="47" t="b">
        <f>RAW_APT!L120</f>
        <v>1</v>
      </c>
      <c r="M119" s="47" t="str">
        <f>RAW_APT!M120</f>
        <v>211209-1</v>
      </c>
      <c r="N119" s="47"/>
      <c r="O119" s="47"/>
      <c r="P119" s="128" t="b">
        <f t="shared" si="1"/>
        <v>0</v>
      </c>
      <c r="Q119" s="128" t="b">
        <f>IF(COUNTIF(RAW_APS!$A$2:$A813,A119)=0,TRUE,FALSE)</f>
        <v>0</v>
      </c>
      <c r="R119" s="128" t="b">
        <f t="shared" si="2"/>
        <v>0</v>
      </c>
      <c r="S119" s="8"/>
      <c r="U119" s="83" t="str">
        <f t="shared" si="3"/>
        <v/>
      </c>
      <c r="Z119" s="132"/>
      <c r="AA119" s="83" t="str">
        <f t="shared" si="4"/>
        <v>FLB3759</v>
      </c>
      <c r="AB119" s="83" t="str">
        <f t="shared" si="5"/>
        <v/>
      </c>
      <c r="AC119" s="83" t="str">
        <f t="shared" si="6"/>
        <v/>
      </c>
      <c r="AD119" s="4"/>
      <c r="AE119" s="13"/>
    </row>
    <row r="120">
      <c r="A120" s="47" t="str">
        <f>RAW_APT!A121</f>
        <v>FLB3789</v>
      </c>
      <c r="B120" s="211">
        <f>RAW_APT!B121</f>
        <v>44539</v>
      </c>
      <c r="C120" s="218">
        <f>RAW_APT!C121</f>
        <v>0.3137037037</v>
      </c>
      <c r="D120" s="47" t="str">
        <f>RAW_APT!D121</f>
        <v/>
      </c>
      <c r="E120" s="47" t="str">
        <f>RAW_APT!E121</f>
        <v/>
      </c>
      <c r="F120" s="47" t="str">
        <f>RAW_APT!F121</f>
        <v/>
      </c>
      <c r="G120" s="47" t="str">
        <f>RAW_APT!G121</f>
        <v>Result</v>
      </c>
      <c r="H120" s="47" t="str">
        <f>RAW_APT!H121</f>
        <v>Negative</v>
      </c>
      <c r="I120" s="211">
        <f>RAW_APT!I121</f>
        <v>44539</v>
      </c>
      <c r="J120" s="218">
        <f>RAW_APT!J121</f>
        <v>0.4966782407</v>
      </c>
      <c r="K120" s="47">
        <f>RAW_APT!K121</f>
        <v>1</v>
      </c>
      <c r="L120" s="47" t="b">
        <f>RAW_APT!L121</f>
        <v>1</v>
      </c>
      <c r="M120" s="47" t="str">
        <f>RAW_APT!M121</f>
        <v>211209-1</v>
      </c>
      <c r="N120" s="47"/>
      <c r="O120" s="47"/>
      <c r="P120" s="128" t="b">
        <f t="shared" si="1"/>
        <v>0</v>
      </c>
      <c r="Q120" s="128" t="b">
        <f>IF(COUNTIF(RAW_APS!$A$2:$A813,A120)=0,TRUE,FALSE)</f>
        <v>0</v>
      </c>
      <c r="R120" s="128" t="b">
        <f t="shared" si="2"/>
        <v>0</v>
      </c>
      <c r="S120" s="8"/>
      <c r="U120" s="83" t="str">
        <f t="shared" si="3"/>
        <v/>
      </c>
      <c r="Z120" s="132"/>
      <c r="AA120" s="83" t="str">
        <f t="shared" si="4"/>
        <v>FLB3789</v>
      </c>
      <c r="AB120" s="83" t="str">
        <f t="shared" si="5"/>
        <v/>
      </c>
      <c r="AC120" s="83" t="str">
        <f t="shared" si="6"/>
        <v/>
      </c>
      <c r="AD120" s="4"/>
      <c r="AE120" s="13"/>
    </row>
    <row r="121">
      <c r="A121" s="47" t="str">
        <f>RAW_APT!A122</f>
        <v>FLB3445</v>
      </c>
      <c r="B121" s="211">
        <f>RAW_APT!B122</f>
        <v>44539</v>
      </c>
      <c r="C121" s="218">
        <f>RAW_APT!C122</f>
        <v>0.3120717593</v>
      </c>
      <c r="D121" s="47" t="str">
        <f>RAW_APT!D122</f>
        <v/>
      </c>
      <c r="E121" s="47" t="str">
        <f>RAW_APT!E122</f>
        <v/>
      </c>
      <c r="F121" s="47" t="str">
        <f>RAW_APT!F122</f>
        <v/>
      </c>
      <c r="G121" s="47" t="str">
        <f>RAW_APT!G122</f>
        <v>Result</v>
      </c>
      <c r="H121" s="47" t="str">
        <f>RAW_APT!H122</f>
        <v>Negative</v>
      </c>
      <c r="I121" s="211">
        <f>RAW_APT!I122</f>
        <v>44539</v>
      </c>
      <c r="J121" s="218">
        <f>RAW_APT!J122</f>
        <v>0.4966782407</v>
      </c>
      <c r="K121" s="47">
        <f>RAW_APT!K122</f>
        <v>1</v>
      </c>
      <c r="L121" s="47" t="b">
        <f>RAW_APT!L122</f>
        <v>1</v>
      </c>
      <c r="M121" s="47" t="str">
        <f>RAW_APT!M122</f>
        <v>211209-1</v>
      </c>
      <c r="N121" s="47"/>
      <c r="O121" s="47"/>
      <c r="P121" s="128" t="b">
        <f t="shared" si="1"/>
        <v>0</v>
      </c>
      <c r="Q121" s="128" t="b">
        <f>IF(COUNTIF(RAW_APS!$A$2:$A813,A121)=0,TRUE,FALSE)</f>
        <v>0</v>
      </c>
      <c r="R121" s="128" t="b">
        <f t="shared" si="2"/>
        <v>0</v>
      </c>
      <c r="S121" s="8"/>
      <c r="U121" s="83" t="str">
        <f t="shared" si="3"/>
        <v/>
      </c>
      <c r="Z121" s="132"/>
      <c r="AA121" s="83" t="str">
        <f t="shared" si="4"/>
        <v>FLB3445</v>
      </c>
      <c r="AB121" s="83" t="str">
        <f t="shared" si="5"/>
        <v/>
      </c>
      <c r="AC121" s="83" t="str">
        <f t="shared" si="6"/>
        <v/>
      </c>
      <c r="AD121" s="4"/>
      <c r="AE121" s="13"/>
    </row>
    <row r="122">
      <c r="A122" s="47" t="str">
        <f>RAW_APT!A123</f>
        <v>FLB3387</v>
      </c>
      <c r="B122" s="211">
        <f>RAW_APT!B123</f>
        <v>44539</v>
      </c>
      <c r="C122" s="218">
        <f>RAW_APT!C123</f>
        <v>0.3117824074</v>
      </c>
      <c r="D122" s="47" t="str">
        <f>RAW_APT!D123</f>
        <v/>
      </c>
      <c r="E122" s="47" t="str">
        <f>RAW_APT!E123</f>
        <v/>
      </c>
      <c r="F122" s="47" t="str">
        <f>RAW_APT!F123</f>
        <v/>
      </c>
      <c r="G122" s="47" t="str">
        <f>RAW_APT!G123</f>
        <v>Result</v>
      </c>
      <c r="H122" s="47" t="str">
        <f>RAW_APT!H123</f>
        <v>Negative</v>
      </c>
      <c r="I122" s="211">
        <f>RAW_APT!I123</f>
        <v>44539</v>
      </c>
      <c r="J122" s="218">
        <f>RAW_APT!J123</f>
        <v>0.4966782407</v>
      </c>
      <c r="K122" s="47">
        <f>RAW_APT!K123</f>
        <v>1</v>
      </c>
      <c r="L122" s="47" t="b">
        <f>RAW_APT!L123</f>
        <v>1</v>
      </c>
      <c r="M122" s="47" t="str">
        <f>RAW_APT!M123</f>
        <v>211209-1</v>
      </c>
      <c r="N122" s="47"/>
      <c r="O122" s="47"/>
      <c r="P122" s="128" t="b">
        <f t="shared" si="1"/>
        <v>0</v>
      </c>
      <c r="Q122" s="128" t="b">
        <f>IF(COUNTIF(RAW_APS!$A$2:$A813,A122)=0,TRUE,FALSE)</f>
        <v>0</v>
      </c>
      <c r="R122" s="128" t="b">
        <f t="shared" si="2"/>
        <v>0</v>
      </c>
      <c r="S122" s="8"/>
      <c r="U122" s="83" t="str">
        <f t="shared" si="3"/>
        <v/>
      </c>
      <c r="Z122" s="132"/>
      <c r="AA122" s="83" t="str">
        <f t="shared" si="4"/>
        <v>FLB3387</v>
      </c>
      <c r="AB122" s="83" t="str">
        <f t="shared" si="5"/>
        <v/>
      </c>
      <c r="AC122" s="83" t="str">
        <f t="shared" si="6"/>
        <v/>
      </c>
      <c r="AD122" s="4"/>
      <c r="AE122" s="13"/>
    </row>
    <row r="123">
      <c r="A123" s="47" t="str">
        <f>RAW_APT!A124</f>
        <v>FLB3426</v>
      </c>
      <c r="B123" s="211">
        <f>RAW_APT!B124</f>
        <v>44539</v>
      </c>
      <c r="C123" s="218">
        <f>RAW_APT!C124</f>
        <v>0.310787037</v>
      </c>
      <c r="D123" s="47" t="str">
        <f>RAW_APT!D124</f>
        <v/>
      </c>
      <c r="E123" s="47" t="str">
        <f>RAW_APT!E124</f>
        <v/>
      </c>
      <c r="F123" s="47" t="str">
        <f>RAW_APT!F124</f>
        <v/>
      </c>
      <c r="G123" s="47" t="str">
        <f>RAW_APT!G124</f>
        <v>Result</v>
      </c>
      <c r="H123" s="47" t="str">
        <f>RAW_APT!H124</f>
        <v>Negative</v>
      </c>
      <c r="I123" s="211">
        <f>RAW_APT!I124</f>
        <v>44539</v>
      </c>
      <c r="J123" s="218">
        <f>RAW_APT!J124</f>
        <v>0.4966782407</v>
      </c>
      <c r="K123" s="47">
        <f>RAW_APT!K124</f>
        <v>1</v>
      </c>
      <c r="L123" s="47" t="b">
        <f>RAW_APT!L124</f>
        <v>1</v>
      </c>
      <c r="M123" s="47" t="str">
        <f>RAW_APT!M124</f>
        <v>211209-1</v>
      </c>
      <c r="N123" s="47"/>
      <c r="O123" s="47"/>
      <c r="P123" s="128" t="b">
        <f t="shared" si="1"/>
        <v>0</v>
      </c>
      <c r="Q123" s="128" t="b">
        <f>IF(COUNTIF(RAW_APS!$A$2:$A813,A123)=0,TRUE,FALSE)</f>
        <v>0</v>
      </c>
      <c r="R123" s="128" t="b">
        <f t="shared" si="2"/>
        <v>0</v>
      </c>
      <c r="S123" s="8"/>
      <c r="U123" s="83" t="str">
        <f t="shared" si="3"/>
        <v/>
      </c>
      <c r="Z123" s="132"/>
      <c r="AA123" s="83" t="str">
        <f t="shared" si="4"/>
        <v>FLB3426</v>
      </c>
      <c r="AB123" s="83" t="str">
        <f t="shared" si="5"/>
        <v/>
      </c>
      <c r="AC123" s="83" t="str">
        <f t="shared" si="6"/>
        <v/>
      </c>
      <c r="AD123" s="4"/>
      <c r="AE123" s="13"/>
    </row>
    <row r="124">
      <c r="A124" s="47" t="str">
        <f>RAW_APT!A125</f>
        <v>FLB3375</v>
      </c>
      <c r="B124" s="211">
        <f>RAW_APT!B125</f>
        <v>44539</v>
      </c>
      <c r="C124" s="218">
        <f>RAW_APT!C125</f>
        <v>0.308599537</v>
      </c>
      <c r="D124" s="47" t="str">
        <f>RAW_APT!D125</f>
        <v/>
      </c>
      <c r="E124" s="47" t="str">
        <f>RAW_APT!E125</f>
        <v/>
      </c>
      <c r="F124" s="47" t="str">
        <f>RAW_APT!F125</f>
        <v/>
      </c>
      <c r="G124" s="47" t="str">
        <f>RAW_APT!G125</f>
        <v>Result</v>
      </c>
      <c r="H124" s="47" t="str">
        <f>RAW_APT!H125</f>
        <v>Negative</v>
      </c>
      <c r="I124" s="211">
        <f>RAW_APT!I125</f>
        <v>44539</v>
      </c>
      <c r="J124" s="218">
        <f>RAW_APT!J125</f>
        <v>0.4966782407</v>
      </c>
      <c r="K124" s="47">
        <f>RAW_APT!K125</f>
        <v>0</v>
      </c>
      <c r="L124" s="47" t="b">
        <f>RAW_APT!L125</f>
        <v>1</v>
      </c>
      <c r="M124" s="47" t="str">
        <f>RAW_APT!M125</f>
        <v>211209-1</v>
      </c>
      <c r="N124" s="47"/>
      <c r="O124" s="47"/>
      <c r="P124" s="128" t="b">
        <f t="shared" si="1"/>
        <v>1</v>
      </c>
      <c r="Q124" s="128" t="b">
        <f>IF(COUNTIF(RAW_APS!$A$2:$A813,A124)=0,TRUE,FALSE)</f>
        <v>1</v>
      </c>
      <c r="R124" s="128" t="b">
        <f t="shared" si="2"/>
        <v>0</v>
      </c>
      <c r="S124" s="8"/>
      <c r="U124" s="83" t="str">
        <f t="shared" si="3"/>
        <v/>
      </c>
      <c r="Z124" s="132"/>
      <c r="AA124" s="83" t="str">
        <f t="shared" si="4"/>
        <v>FLB3375</v>
      </c>
      <c r="AB124" s="83" t="str">
        <f t="shared" si="5"/>
        <v/>
      </c>
      <c r="AC124" s="83" t="str">
        <f t="shared" si="6"/>
        <v/>
      </c>
      <c r="AD124" s="4"/>
      <c r="AE124" s="13"/>
    </row>
    <row r="125">
      <c r="A125" s="47" t="str">
        <f>RAW_APT!A126</f>
        <v>FLB3771</v>
      </c>
      <c r="B125" s="211">
        <f>RAW_APT!B126</f>
        <v>44539</v>
      </c>
      <c r="C125" s="218">
        <f>RAW_APT!C126</f>
        <v>0.3082291667</v>
      </c>
      <c r="D125" s="47" t="str">
        <f>RAW_APT!D126</f>
        <v/>
      </c>
      <c r="E125" s="47" t="str">
        <f>RAW_APT!E126</f>
        <v/>
      </c>
      <c r="F125" s="47" t="str">
        <f>RAW_APT!F126</f>
        <v/>
      </c>
      <c r="G125" s="47" t="str">
        <f>RAW_APT!G126</f>
        <v>Result</v>
      </c>
      <c r="H125" s="47" t="str">
        <f>RAW_APT!H126</f>
        <v>Negative</v>
      </c>
      <c r="I125" s="211">
        <f>RAW_APT!I126</f>
        <v>44539</v>
      </c>
      <c r="J125" s="218">
        <f>RAW_APT!J126</f>
        <v>0.4966782407</v>
      </c>
      <c r="K125" s="47">
        <f>RAW_APT!K126</f>
        <v>0</v>
      </c>
      <c r="L125" s="47" t="b">
        <f>RAW_APT!L126</f>
        <v>1</v>
      </c>
      <c r="M125" s="47" t="str">
        <f>RAW_APT!M126</f>
        <v>211209-1</v>
      </c>
      <c r="N125" s="47"/>
      <c r="O125" s="47"/>
      <c r="P125" s="128" t="b">
        <f t="shared" si="1"/>
        <v>1</v>
      </c>
      <c r="Q125" s="128" t="b">
        <f>IF(COUNTIF(RAW_APS!$A$2:$A813,A125)=0,TRUE,FALSE)</f>
        <v>1</v>
      </c>
      <c r="R125" s="128" t="b">
        <f t="shared" si="2"/>
        <v>0</v>
      </c>
      <c r="S125" s="8"/>
      <c r="U125" s="83" t="str">
        <f t="shared" si="3"/>
        <v/>
      </c>
      <c r="Z125" s="132"/>
      <c r="AA125" s="83" t="str">
        <f t="shared" si="4"/>
        <v>FLB3771</v>
      </c>
      <c r="AB125" s="83" t="str">
        <f t="shared" si="5"/>
        <v/>
      </c>
      <c r="AC125" s="83" t="str">
        <f t="shared" si="6"/>
        <v/>
      </c>
      <c r="AD125" s="4"/>
      <c r="AE125" s="13"/>
    </row>
    <row r="126">
      <c r="A126" s="47" t="str">
        <f>RAW_APT!A127</f>
        <v>FLB3793</v>
      </c>
      <c r="B126" s="211">
        <f>RAW_APT!B127</f>
        <v>44539</v>
      </c>
      <c r="C126" s="218">
        <f>RAW_APT!C127</f>
        <v>0.3078356481</v>
      </c>
      <c r="D126" s="47" t="str">
        <f>RAW_APT!D127</f>
        <v/>
      </c>
      <c r="E126" s="47" t="str">
        <f>RAW_APT!E127</f>
        <v/>
      </c>
      <c r="F126" s="47" t="str">
        <f>RAW_APT!F127</f>
        <v/>
      </c>
      <c r="G126" s="47" t="str">
        <f>RAW_APT!G127</f>
        <v>Result</v>
      </c>
      <c r="H126" s="47" t="str">
        <f>RAW_APT!H127</f>
        <v>Negative</v>
      </c>
      <c r="I126" s="211">
        <f>RAW_APT!I127</f>
        <v>44539</v>
      </c>
      <c r="J126" s="218">
        <f>RAW_APT!J127</f>
        <v>0.4966782407</v>
      </c>
      <c r="K126" s="47">
        <f>RAW_APT!K127</f>
        <v>0</v>
      </c>
      <c r="L126" s="47" t="b">
        <f>RAW_APT!L127</f>
        <v>1</v>
      </c>
      <c r="M126" s="47" t="str">
        <f>RAW_APT!M127</f>
        <v>211209-1</v>
      </c>
      <c r="N126" s="47"/>
      <c r="O126" s="47"/>
      <c r="P126" s="128" t="b">
        <f t="shared" si="1"/>
        <v>1</v>
      </c>
      <c r="Q126" s="128" t="b">
        <f>IF(COUNTIF(RAW_APS!$A$2:$A813,A126)=0,TRUE,FALSE)</f>
        <v>1</v>
      </c>
      <c r="R126" s="128" t="b">
        <f t="shared" si="2"/>
        <v>0</v>
      </c>
      <c r="S126" s="8"/>
      <c r="U126" s="83" t="str">
        <f t="shared" si="3"/>
        <v/>
      </c>
      <c r="Z126" s="132"/>
      <c r="AA126" s="83" t="str">
        <f t="shared" si="4"/>
        <v>FLB3793</v>
      </c>
      <c r="AB126" s="83" t="str">
        <f t="shared" si="5"/>
        <v/>
      </c>
      <c r="AC126" s="83" t="str">
        <f t="shared" si="6"/>
        <v/>
      </c>
      <c r="AD126" s="4"/>
      <c r="AE126" s="13"/>
    </row>
    <row r="127">
      <c r="A127" s="47" t="str">
        <f>RAW_APT!A128</f>
        <v>FLB3448</v>
      </c>
      <c r="B127" s="211">
        <f>RAW_APT!B128</f>
        <v>44539</v>
      </c>
      <c r="C127" s="218">
        <f>RAW_APT!C128</f>
        <v>0.3048842593</v>
      </c>
      <c r="D127" s="47" t="str">
        <f>RAW_APT!D128</f>
        <v/>
      </c>
      <c r="E127" s="47" t="str">
        <f>RAW_APT!E128</f>
        <v/>
      </c>
      <c r="F127" s="47" t="str">
        <f>RAW_APT!F128</f>
        <v/>
      </c>
      <c r="G127" s="47" t="str">
        <f>RAW_APT!G128</f>
        <v>Result</v>
      </c>
      <c r="H127" s="47" t="str">
        <f>RAW_APT!H128</f>
        <v>Negative</v>
      </c>
      <c r="I127" s="211">
        <f>RAW_APT!I128</f>
        <v>44539</v>
      </c>
      <c r="J127" s="218">
        <f>RAW_APT!J128</f>
        <v>0.4966782407</v>
      </c>
      <c r="K127" s="47">
        <f>RAW_APT!K128</f>
        <v>0</v>
      </c>
      <c r="L127" s="47" t="b">
        <f>RAW_APT!L128</f>
        <v>1</v>
      </c>
      <c r="M127" s="47" t="str">
        <f>RAW_APT!M128</f>
        <v>211209-1</v>
      </c>
      <c r="N127" s="47"/>
      <c r="O127" s="47"/>
      <c r="P127" s="128" t="b">
        <f t="shared" si="1"/>
        <v>1</v>
      </c>
      <c r="Q127" s="128" t="b">
        <f>IF(COUNTIF(RAW_APS!$A$2:$A813,A127)=0,TRUE,FALSE)</f>
        <v>1</v>
      </c>
      <c r="R127" s="128" t="b">
        <f t="shared" si="2"/>
        <v>0</v>
      </c>
      <c r="S127" s="8"/>
      <c r="U127" s="83" t="str">
        <f t="shared" si="3"/>
        <v/>
      </c>
      <c r="Z127" s="132"/>
      <c r="AA127" s="83" t="str">
        <f t="shared" si="4"/>
        <v>FLB3448</v>
      </c>
      <c r="AB127" s="83" t="str">
        <f t="shared" si="5"/>
        <v/>
      </c>
      <c r="AC127" s="83" t="str">
        <f t="shared" si="6"/>
        <v/>
      </c>
      <c r="AD127" s="4"/>
      <c r="AE127" s="13"/>
    </row>
    <row r="128">
      <c r="A128" s="47" t="str">
        <f>RAW_APT!A129</f>
        <v>FLB3799</v>
      </c>
      <c r="B128" s="211">
        <f>RAW_APT!B129</f>
        <v>44539</v>
      </c>
      <c r="C128" s="218">
        <f>RAW_APT!C129</f>
        <v>0.2788888889</v>
      </c>
      <c r="D128" s="47" t="str">
        <f>RAW_APT!D129</f>
        <v/>
      </c>
      <c r="E128" s="47" t="str">
        <f>RAW_APT!E129</f>
        <v/>
      </c>
      <c r="F128" s="47" t="str">
        <f>RAW_APT!F129</f>
        <v/>
      </c>
      <c r="G128" s="47" t="str">
        <f>RAW_APT!G129</f>
        <v>Result</v>
      </c>
      <c r="H128" s="47" t="str">
        <f>RAW_APT!H129</f>
        <v>Negative</v>
      </c>
      <c r="I128" s="211">
        <f>RAW_APT!I129</f>
        <v>44539</v>
      </c>
      <c r="J128" s="218">
        <f>RAW_APT!J129</f>
        <v>0.4966782407</v>
      </c>
      <c r="K128" s="47">
        <f>RAW_APT!K129</f>
        <v>0</v>
      </c>
      <c r="L128" s="47" t="b">
        <f>RAW_APT!L129</f>
        <v>1</v>
      </c>
      <c r="M128" s="47" t="str">
        <f>RAW_APT!M129</f>
        <v>211209-1</v>
      </c>
      <c r="N128" s="47"/>
      <c r="O128" s="47"/>
      <c r="P128" s="128" t="b">
        <f t="shared" si="1"/>
        <v>1</v>
      </c>
      <c r="Q128" s="128" t="b">
        <f>IF(COUNTIF(RAW_APS!$A$2:$A813,A128)=0,TRUE,FALSE)</f>
        <v>1</v>
      </c>
      <c r="R128" s="128" t="b">
        <f t="shared" si="2"/>
        <v>0</v>
      </c>
      <c r="S128" s="8"/>
      <c r="U128" s="83" t="str">
        <f t="shared" si="3"/>
        <v/>
      </c>
      <c r="Z128" s="132"/>
      <c r="AA128" s="83" t="str">
        <f t="shared" si="4"/>
        <v>FLB3799</v>
      </c>
      <c r="AB128" s="83" t="str">
        <f t="shared" si="5"/>
        <v/>
      </c>
      <c r="AC128" s="83" t="str">
        <f t="shared" si="6"/>
        <v/>
      </c>
      <c r="AD128" s="4"/>
      <c r="AE128" s="13"/>
    </row>
    <row r="129">
      <c r="A129" s="47" t="str">
        <f>RAW_APT!A130</f>
        <v>FLB3424</v>
      </c>
      <c r="B129" s="211">
        <f>RAW_APT!B130</f>
        <v>44539</v>
      </c>
      <c r="C129" s="218">
        <f>RAW_APT!C130</f>
        <v>0.2787037037</v>
      </c>
      <c r="D129" s="47" t="str">
        <f>RAW_APT!D130</f>
        <v/>
      </c>
      <c r="E129" s="47" t="str">
        <f>RAW_APT!E130</f>
        <v/>
      </c>
      <c r="F129" s="47" t="str">
        <f>RAW_APT!F130</f>
        <v/>
      </c>
      <c r="G129" s="47" t="str">
        <f>RAW_APT!G130</f>
        <v>Result</v>
      </c>
      <c r="H129" s="47" t="str">
        <f>RAW_APT!H130</f>
        <v>Negative</v>
      </c>
      <c r="I129" s="211">
        <f>RAW_APT!I130</f>
        <v>44539</v>
      </c>
      <c r="J129" s="218">
        <f>RAW_APT!J130</f>
        <v>0.4966782407</v>
      </c>
      <c r="K129" s="47">
        <f>RAW_APT!K130</f>
        <v>0</v>
      </c>
      <c r="L129" s="47" t="b">
        <f>RAW_APT!L130</f>
        <v>1</v>
      </c>
      <c r="M129" s="47" t="str">
        <f>RAW_APT!M130</f>
        <v>211209-1</v>
      </c>
      <c r="N129" s="47"/>
      <c r="O129" s="47"/>
      <c r="P129" s="128" t="b">
        <f t="shared" si="1"/>
        <v>1</v>
      </c>
      <c r="Q129" s="128" t="b">
        <f>IF(COUNTIF(RAW_APS!$A$2:$A813,A129)=0,TRUE,FALSE)</f>
        <v>1</v>
      </c>
      <c r="R129" s="128" t="b">
        <f t="shared" si="2"/>
        <v>0</v>
      </c>
      <c r="S129" s="8"/>
      <c r="U129" s="83" t="str">
        <f t="shared" si="3"/>
        <v/>
      </c>
      <c r="Z129" s="132"/>
      <c r="AA129" s="83" t="str">
        <f t="shared" si="4"/>
        <v>FLB3424</v>
      </c>
      <c r="AB129" s="83" t="str">
        <f t="shared" si="5"/>
        <v/>
      </c>
      <c r="AC129" s="83" t="str">
        <f t="shared" si="6"/>
        <v/>
      </c>
      <c r="AD129" s="4"/>
      <c r="AE129" s="13"/>
    </row>
    <row r="130">
      <c r="A130" s="47" t="str">
        <f>RAW_APT!A131</f>
        <v>FLB3775</v>
      </c>
      <c r="B130" s="211">
        <f>RAW_APT!B131</f>
        <v>44539</v>
      </c>
      <c r="C130" s="218">
        <f>RAW_APT!C131</f>
        <v>0.2282986111</v>
      </c>
      <c r="D130" s="47" t="str">
        <f>RAW_APT!D131</f>
        <v/>
      </c>
      <c r="E130" s="47" t="str">
        <f>RAW_APT!E131</f>
        <v/>
      </c>
      <c r="F130" s="47" t="str">
        <f>RAW_APT!F131</f>
        <v/>
      </c>
      <c r="G130" s="47" t="str">
        <f>RAW_APT!G131</f>
        <v>Result</v>
      </c>
      <c r="H130" s="47" t="str">
        <f>RAW_APT!H131</f>
        <v>Negative</v>
      </c>
      <c r="I130" s="211">
        <f>RAW_APT!I131</f>
        <v>44539</v>
      </c>
      <c r="J130" s="218">
        <f>RAW_APT!J131</f>
        <v>0.4966782407</v>
      </c>
      <c r="K130" s="47">
        <f>RAW_APT!K131</f>
        <v>1</v>
      </c>
      <c r="L130" s="47" t="b">
        <f>RAW_APT!L131</f>
        <v>1</v>
      </c>
      <c r="M130" s="47" t="str">
        <f>RAW_APT!M131</f>
        <v>211209-1</v>
      </c>
      <c r="N130" s="47"/>
      <c r="O130" s="47"/>
      <c r="P130" s="128" t="b">
        <f t="shared" si="1"/>
        <v>0</v>
      </c>
      <c r="Q130" s="128" t="b">
        <f>IF(COUNTIF(RAW_APS!$A$2:$A813,A130)=0,TRUE,FALSE)</f>
        <v>0</v>
      </c>
      <c r="R130" s="128" t="b">
        <f t="shared" si="2"/>
        <v>0</v>
      </c>
      <c r="S130" s="8"/>
      <c r="U130" s="83" t="str">
        <f t="shared" si="3"/>
        <v/>
      </c>
      <c r="Z130" s="132"/>
      <c r="AA130" s="83" t="str">
        <f t="shared" si="4"/>
        <v>FLB3775</v>
      </c>
      <c r="AB130" s="83" t="str">
        <f t="shared" si="5"/>
        <v/>
      </c>
      <c r="AC130" s="83" t="str">
        <f t="shared" si="6"/>
        <v/>
      </c>
      <c r="AD130" s="4"/>
      <c r="AE130" s="13"/>
    </row>
    <row r="131">
      <c r="A131" s="47" t="str">
        <f>RAW_APT!A132</f>
        <v>FLB3800</v>
      </c>
      <c r="B131" s="211">
        <f>RAW_APT!B132</f>
        <v>44539</v>
      </c>
      <c r="C131" s="218">
        <f>RAW_APT!C132</f>
        <v>0.2250925926</v>
      </c>
      <c r="D131" s="47" t="str">
        <f>RAW_APT!D132</f>
        <v/>
      </c>
      <c r="E131" s="47" t="str">
        <f>RAW_APT!E132</f>
        <v/>
      </c>
      <c r="F131" s="47" t="str">
        <f>RAW_APT!F132</f>
        <v/>
      </c>
      <c r="G131" s="47" t="str">
        <f>RAW_APT!G132</f>
        <v>Result</v>
      </c>
      <c r="H131" s="47" t="str">
        <f>RAW_APT!H132</f>
        <v>Negative</v>
      </c>
      <c r="I131" s="211">
        <f>RAW_APT!I132</f>
        <v>44539</v>
      </c>
      <c r="J131" s="218">
        <f>RAW_APT!J132</f>
        <v>0.4966782407</v>
      </c>
      <c r="K131" s="47">
        <f>RAW_APT!K132</f>
        <v>0</v>
      </c>
      <c r="L131" s="47" t="b">
        <f>RAW_APT!L132</f>
        <v>1</v>
      </c>
      <c r="M131" s="47" t="str">
        <f>RAW_APT!M132</f>
        <v>211209-1</v>
      </c>
      <c r="N131" s="47"/>
      <c r="O131" s="47"/>
      <c r="P131" s="128" t="b">
        <f t="shared" si="1"/>
        <v>1</v>
      </c>
      <c r="Q131" s="128" t="b">
        <f>IF(COUNTIF(RAW_APS!$A$2:$A813,A131)=0,TRUE,FALSE)</f>
        <v>1</v>
      </c>
      <c r="R131" s="128" t="b">
        <f t="shared" si="2"/>
        <v>0</v>
      </c>
      <c r="S131" s="8"/>
      <c r="U131" s="83" t="str">
        <f t="shared" si="3"/>
        <v/>
      </c>
      <c r="Z131" s="132"/>
      <c r="AA131" s="83" t="str">
        <f t="shared" si="4"/>
        <v>FLB3800</v>
      </c>
      <c r="AB131" s="83" t="str">
        <f t="shared" si="5"/>
        <v/>
      </c>
      <c r="AC131" s="83" t="str">
        <f t="shared" si="6"/>
        <v/>
      </c>
      <c r="AD131" s="4"/>
      <c r="AE131" s="13"/>
    </row>
    <row r="132">
      <c r="A132" s="47" t="str">
        <f>RAW_APT!A133</f>
        <v>FLB3437</v>
      </c>
      <c r="B132" s="211">
        <f>RAW_APT!B133</f>
        <v>44539</v>
      </c>
      <c r="C132" s="218">
        <f>RAW_APT!C133</f>
        <v>0.2223263889</v>
      </c>
      <c r="D132" s="47" t="str">
        <f>RAW_APT!D133</f>
        <v/>
      </c>
      <c r="E132" s="47" t="str">
        <f>RAW_APT!E133</f>
        <v/>
      </c>
      <c r="F132" s="47" t="str">
        <f>RAW_APT!F133</f>
        <v/>
      </c>
      <c r="G132" s="47" t="str">
        <f>RAW_APT!G133</f>
        <v>Result</v>
      </c>
      <c r="H132" s="47" t="str">
        <f>RAW_APT!H133</f>
        <v>Negative</v>
      </c>
      <c r="I132" s="211">
        <f>RAW_APT!I133</f>
        <v>44539</v>
      </c>
      <c r="J132" s="218">
        <f>RAW_APT!J133</f>
        <v>0.4966782407</v>
      </c>
      <c r="K132" s="47">
        <f>RAW_APT!K133</f>
        <v>0</v>
      </c>
      <c r="L132" s="47" t="b">
        <f>RAW_APT!L133</f>
        <v>1</v>
      </c>
      <c r="M132" s="47" t="str">
        <f>RAW_APT!M133</f>
        <v>211209-1</v>
      </c>
      <c r="N132" s="47"/>
      <c r="O132" s="47"/>
      <c r="P132" s="128" t="b">
        <f t="shared" si="1"/>
        <v>1</v>
      </c>
      <c r="Q132" s="128" t="b">
        <f>IF(COUNTIF(RAW_APS!$A$2:$A813,A132)=0,TRUE,FALSE)</f>
        <v>1</v>
      </c>
      <c r="R132" s="128" t="b">
        <f t="shared" si="2"/>
        <v>0</v>
      </c>
      <c r="S132" s="8"/>
      <c r="U132" s="83" t="str">
        <f t="shared" si="3"/>
        <v/>
      </c>
      <c r="Z132" s="132"/>
      <c r="AA132" s="83" t="str">
        <f t="shared" si="4"/>
        <v>FLB3437</v>
      </c>
      <c r="AB132" s="83" t="str">
        <f t="shared" si="5"/>
        <v/>
      </c>
      <c r="AC132" s="83" t="str">
        <f t="shared" si="6"/>
        <v/>
      </c>
      <c r="AD132" s="4"/>
      <c r="AE132" s="13"/>
    </row>
    <row r="133">
      <c r="A133" s="47" t="str">
        <f>RAW_APT!A134</f>
        <v>FLB3376</v>
      </c>
      <c r="B133" s="211">
        <f>RAW_APT!B134</f>
        <v>44539</v>
      </c>
      <c r="C133" s="218">
        <f>RAW_APT!C134</f>
        <v>0.2183449074</v>
      </c>
      <c r="D133" s="47" t="str">
        <f>RAW_APT!D134</f>
        <v/>
      </c>
      <c r="E133" s="47" t="str">
        <f>RAW_APT!E134</f>
        <v/>
      </c>
      <c r="F133" s="47" t="str">
        <f>RAW_APT!F134</f>
        <v/>
      </c>
      <c r="G133" s="47" t="str">
        <f>RAW_APT!G134</f>
        <v>Result</v>
      </c>
      <c r="H133" s="47" t="str">
        <f>RAW_APT!H134</f>
        <v>Negative</v>
      </c>
      <c r="I133" s="211">
        <f>RAW_APT!I134</f>
        <v>44539</v>
      </c>
      <c r="J133" s="218">
        <f>RAW_APT!J134</f>
        <v>0.4966782407</v>
      </c>
      <c r="K133" s="47">
        <f>RAW_APT!K134</f>
        <v>1</v>
      </c>
      <c r="L133" s="47" t="b">
        <f>RAW_APT!L134</f>
        <v>1</v>
      </c>
      <c r="M133" s="47" t="str">
        <f>RAW_APT!M134</f>
        <v>211209-1</v>
      </c>
      <c r="N133" s="47"/>
      <c r="O133" s="47"/>
      <c r="P133" s="128" t="b">
        <f t="shared" si="1"/>
        <v>0</v>
      </c>
      <c r="Q133" s="128" t="b">
        <f>IF(COUNTIF(RAW_APS!$A$2:$A813,A133)=0,TRUE,FALSE)</f>
        <v>0</v>
      </c>
      <c r="R133" s="128" t="b">
        <f t="shared" si="2"/>
        <v>0</v>
      </c>
      <c r="S133" s="8"/>
      <c r="U133" s="83" t="str">
        <f t="shared" si="3"/>
        <v/>
      </c>
      <c r="Z133" s="132"/>
      <c r="AA133" s="83" t="str">
        <f t="shared" si="4"/>
        <v>FLB3376</v>
      </c>
      <c r="AB133" s="83" t="str">
        <f t="shared" si="5"/>
        <v/>
      </c>
      <c r="AC133" s="83" t="str">
        <f t="shared" si="6"/>
        <v/>
      </c>
      <c r="AD133" s="4"/>
      <c r="AE133" s="13"/>
    </row>
    <row r="134">
      <c r="A134" s="47" t="str">
        <f>RAW_APT!A135</f>
        <v>FLB3781</v>
      </c>
      <c r="B134" s="211">
        <f>RAW_APT!B135</f>
        <v>44539</v>
      </c>
      <c r="C134" s="218">
        <f>RAW_APT!C135</f>
        <v>0.217974537</v>
      </c>
      <c r="D134" s="47" t="str">
        <f>RAW_APT!D135</f>
        <v/>
      </c>
      <c r="E134" s="47" t="str">
        <f>RAW_APT!E135</f>
        <v/>
      </c>
      <c r="F134" s="47" t="str">
        <f>RAW_APT!F135</f>
        <v/>
      </c>
      <c r="G134" s="47" t="str">
        <f>RAW_APT!G135</f>
        <v>Result</v>
      </c>
      <c r="H134" s="47" t="str">
        <f>RAW_APT!H135</f>
        <v>Negative</v>
      </c>
      <c r="I134" s="211">
        <f>RAW_APT!I135</f>
        <v>44539</v>
      </c>
      <c r="J134" s="218">
        <f>RAW_APT!J135</f>
        <v>0.4966666667</v>
      </c>
      <c r="K134" s="47">
        <f>RAW_APT!K135</f>
        <v>1</v>
      </c>
      <c r="L134" s="47" t="b">
        <f>RAW_APT!L135</f>
        <v>1</v>
      </c>
      <c r="M134" s="47" t="str">
        <f>RAW_APT!M135</f>
        <v>211209-1</v>
      </c>
      <c r="N134" s="47"/>
      <c r="O134" s="47"/>
      <c r="P134" s="128" t="b">
        <f t="shared" si="1"/>
        <v>0</v>
      </c>
      <c r="Q134" s="128" t="b">
        <f>IF(COUNTIF(RAW_APS!$A$2:$A813,A134)=0,TRUE,FALSE)</f>
        <v>0</v>
      </c>
      <c r="R134" s="128" t="b">
        <f t="shared" si="2"/>
        <v>0</v>
      </c>
      <c r="S134" s="8"/>
      <c r="U134" s="83" t="str">
        <f t="shared" si="3"/>
        <v/>
      </c>
      <c r="Z134" s="132"/>
      <c r="AA134" s="83" t="str">
        <f t="shared" si="4"/>
        <v>FLB3781</v>
      </c>
      <c r="AB134" s="83" t="str">
        <f t="shared" si="5"/>
        <v/>
      </c>
      <c r="AC134" s="83" t="str">
        <f t="shared" si="6"/>
        <v/>
      </c>
      <c r="AD134" s="4"/>
      <c r="AE134" s="13"/>
    </row>
    <row r="135">
      <c r="A135" s="47" t="str">
        <f>RAW_APT!A136</f>
        <v>FLB3609</v>
      </c>
      <c r="B135" s="211">
        <f>RAW_APT!B136</f>
        <v>44539</v>
      </c>
      <c r="C135" s="218">
        <f>RAW_APT!C136</f>
        <v>0.1940277778</v>
      </c>
      <c r="D135" s="47" t="str">
        <f>RAW_APT!D136</f>
        <v/>
      </c>
      <c r="E135" s="47" t="str">
        <f>RAW_APT!E136</f>
        <v/>
      </c>
      <c r="F135" s="47" t="str">
        <f>RAW_APT!F136</f>
        <v/>
      </c>
      <c r="G135" s="47" t="str">
        <f>RAW_APT!G136</f>
        <v>Result</v>
      </c>
      <c r="H135" s="47" t="str">
        <f>RAW_APT!H136</f>
        <v>Negative</v>
      </c>
      <c r="I135" s="211">
        <f>RAW_APT!I136</f>
        <v>44539</v>
      </c>
      <c r="J135" s="218">
        <f>RAW_APT!J136</f>
        <v>0.4966666667</v>
      </c>
      <c r="K135" s="47">
        <f>RAW_APT!K136</f>
        <v>1</v>
      </c>
      <c r="L135" s="47" t="b">
        <f>RAW_APT!L136</f>
        <v>1</v>
      </c>
      <c r="M135" s="47" t="str">
        <f>RAW_APT!M136</f>
        <v>211209-1</v>
      </c>
      <c r="N135" s="47"/>
      <c r="O135" s="47"/>
      <c r="P135" s="128" t="b">
        <f t="shared" si="1"/>
        <v>0</v>
      </c>
      <c r="Q135" s="128" t="b">
        <f>IF(COUNTIF(RAW_APS!$A$2:$A813,A135)=0,TRUE,FALSE)</f>
        <v>0</v>
      </c>
      <c r="R135" s="128" t="b">
        <f t="shared" si="2"/>
        <v>0</v>
      </c>
      <c r="S135" s="8"/>
      <c r="U135" s="83" t="str">
        <f t="shared" si="3"/>
        <v/>
      </c>
      <c r="Z135" s="132"/>
      <c r="AA135" s="83" t="str">
        <f t="shared" si="4"/>
        <v>FLB3609</v>
      </c>
      <c r="AB135" s="83" t="str">
        <f t="shared" si="5"/>
        <v/>
      </c>
      <c r="AC135" s="83" t="str">
        <f t="shared" si="6"/>
        <v/>
      </c>
      <c r="AD135" s="4"/>
      <c r="AE135" s="13"/>
    </row>
    <row r="136">
      <c r="A136" s="47" t="str">
        <f>RAW_APT!A137</f>
        <v>FLB3769</v>
      </c>
      <c r="B136" s="211">
        <f>RAW_APT!B137</f>
        <v>44538</v>
      </c>
      <c r="C136" s="218">
        <f>RAW_APT!C137</f>
        <v>0.3200347222</v>
      </c>
      <c r="D136" s="47" t="str">
        <f>RAW_APT!D137</f>
        <v/>
      </c>
      <c r="E136" s="47" t="str">
        <f>RAW_APT!E137</f>
        <v/>
      </c>
      <c r="F136" s="47" t="str">
        <f>RAW_APT!F137</f>
        <v/>
      </c>
      <c r="G136" s="47" t="str">
        <f>RAW_APT!G137</f>
        <v>Result</v>
      </c>
      <c r="H136" s="47" t="str">
        <f>RAW_APT!H137</f>
        <v>Negative</v>
      </c>
      <c r="I136" s="211">
        <f>RAW_APT!I137</f>
        <v>44538</v>
      </c>
      <c r="J136" s="218">
        <f>RAW_APT!J137</f>
        <v>0.4005324074</v>
      </c>
      <c r="K136" s="47">
        <f>RAW_APT!K137</f>
        <v>0</v>
      </c>
      <c r="L136" s="47" t="b">
        <f>RAW_APT!L137</f>
        <v>1</v>
      </c>
      <c r="M136" s="47" t="str">
        <f>RAW_APT!M137</f>
        <v>211208-1</v>
      </c>
      <c r="N136" s="47"/>
      <c r="O136" s="47"/>
      <c r="P136" s="128" t="b">
        <f t="shared" si="1"/>
        <v>1</v>
      </c>
      <c r="Q136" s="128" t="b">
        <f>IF(COUNTIF(RAW_APS!$A$2:$A813,A136)=0,TRUE,FALSE)</f>
        <v>1</v>
      </c>
      <c r="R136" s="128" t="b">
        <f t="shared" si="2"/>
        <v>0</v>
      </c>
      <c r="S136" s="8"/>
      <c r="U136" s="83" t="str">
        <f t="shared" si="3"/>
        <v/>
      </c>
      <c r="Z136" s="132"/>
      <c r="AA136" s="83" t="str">
        <f t="shared" si="4"/>
        <v>FLB3769</v>
      </c>
      <c r="AB136" s="83" t="str">
        <f t="shared" si="5"/>
        <v/>
      </c>
      <c r="AC136" s="83" t="str">
        <f t="shared" si="6"/>
        <v/>
      </c>
      <c r="AD136" s="4"/>
      <c r="AE136" s="13"/>
    </row>
    <row r="137">
      <c r="A137" s="47" t="str">
        <f>RAW_APT!A138</f>
        <v>FLB3382</v>
      </c>
      <c r="B137" s="211">
        <f>RAW_APT!B138</f>
        <v>44538</v>
      </c>
      <c r="C137" s="218">
        <f>RAW_APT!C138</f>
        <v>0.3195717593</v>
      </c>
      <c r="D137" s="47" t="str">
        <f>RAW_APT!D138</f>
        <v/>
      </c>
      <c r="E137" s="47" t="str">
        <f>RAW_APT!E138</f>
        <v/>
      </c>
      <c r="F137" s="47" t="str">
        <f>RAW_APT!F138</f>
        <v/>
      </c>
      <c r="G137" s="47" t="str">
        <f>RAW_APT!G138</f>
        <v>Result</v>
      </c>
      <c r="H137" s="47" t="str">
        <f>RAW_APT!H138</f>
        <v>Negative</v>
      </c>
      <c r="I137" s="211">
        <f>RAW_APT!I138</f>
        <v>44538</v>
      </c>
      <c r="J137" s="218">
        <f>RAW_APT!J138</f>
        <v>0.4005324074</v>
      </c>
      <c r="K137" s="47">
        <f>RAW_APT!K138</f>
        <v>1</v>
      </c>
      <c r="L137" s="47" t="b">
        <f>RAW_APT!L138</f>
        <v>1</v>
      </c>
      <c r="M137" s="47" t="str">
        <f>RAW_APT!M138</f>
        <v>211208-1</v>
      </c>
      <c r="N137" s="47"/>
      <c r="O137" s="47"/>
      <c r="P137" s="128" t="b">
        <f t="shared" si="1"/>
        <v>0</v>
      </c>
      <c r="Q137" s="128" t="b">
        <f>IF(COUNTIF(RAW_APS!$A$2:$A813,A137)=0,TRUE,FALSE)</f>
        <v>0</v>
      </c>
      <c r="R137" s="128" t="b">
        <f t="shared" si="2"/>
        <v>0</v>
      </c>
      <c r="S137" s="8"/>
      <c r="U137" s="83" t="str">
        <f t="shared" si="3"/>
        <v/>
      </c>
      <c r="Z137" s="132"/>
      <c r="AA137" s="83" t="str">
        <f t="shared" si="4"/>
        <v>FLB3382</v>
      </c>
      <c r="AB137" s="83" t="str">
        <f t="shared" si="5"/>
        <v/>
      </c>
      <c r="AC137" s="83" t="str">
        <f t="shared" si="6"/>
        <v/>
      </c>
      <c r="AD137" s="4"/>
      <c r="AE137" s="13"/>
    </row>
    <row r="138">
      <c r="A138" s="47" t="str">
        <f>RAW_APT!A139</f>
        <v>FLB3389</v>
      </c>
      <c r="B138" s="211">
        <f>RAW_APT!B139</f>
        <v>44538</v>
      </c>
      <c r="C138" s="218">
        <f>RAW_APT!C139</f>
        <v>0.2236921296</v>
      </c>
      <c r="D138" s="47" t="str">
        <f>RAW_APT!D139</f>
        <v/>
      </c>
      <c r="E138" s="47" t="str">
        <f>RAW_APT!E139</f>
        <v/>
      </c>
      <c r="F138" s="47" t="str">
        <f>RAW_APT!F139</f>
        <v/>
      </c>
      <c r="G138" s="47" t="str">
        <f>RAW_APT!G139</f>
        <v>Result</v>
      </c>
      <c r="H138" s="47" t="str">
        <f>RAW_APT!H139</f>
        <v>Negative</v>
      </c>
      <c r="I138" s="211">
        <f>RAW_APT!I139</f>
        <v>44538</v>
      </c>
      <c r="J138" s="218">
        <f>RAW_APT!J139</f>
        <v>0.4005324074</v>
      </c>
      <c r="K138" s="47">
        <f>RAW_APT!K139</f>
        <v>1</v>
      </c>
      <c r="L138" s="47" t="b">
        <f>RAW_APT!L139</f>
        <v>1</v>
      </c>
      <c r="M138" s="47" t="str">
        <f>RAW_APT!M139</f>
        <v>211208-1</v>
      </c>
      <c r="N138" s="47"/>
      <c r="O138" s="47"/>
      <c r="P138" s="128" t="b">
        <f t="shared" si="1"/>
        <v>0</v>
      </c>
      <c r="Q138" s="128" t="b">
        <f>IF(COUNTIF(RAW_APS!$A$2:$A813,A138)=0,TRUE,FALSE)</f>
        <v>0</v>
      </c>
      <c r="R138" s="128" t="b">
        <f t="shared" si="2"/>
        <v>0</v>
      </c>
      <c r="S138" s="8"/>
      <c r="U138" s="83" t="str">
        <f t="shared" si="3"/>
        <v/>
      </c>
      <c r="Z138" s="132"/>
      <c r="AA138" s="83" t="str">
        <f t="shared" si="4"/>
        <v>FLB3389</v>
      </c>
      <c r="AB138" s="83" t="str">
        <f t="shared" si="5"/>
        <v/>
      </c>
      <c r="AC138" s="83" t="str">
        <f t="shared" si="6"/>
        <v/>
      </c>
      <c r="AD138" s="4"/>
      <c r="AE138" s="13"/>
    </row>
    <row r="139">
      <c r="A139" s="47" t="str">
        <f>RAW_APT!A140</f>
        <v>FLB3442</v>
      </c>
      <c r="B139" s="211">
        <f>RAW_APT!B140</f>
        <v>44538</v>
      </c>
      <c r="C139" s="218">
        <f>RAW_APT!C140</f>
        <v>0.2152430556</v>
      </c>
      <c r="D139" s="47" t="str">
        <f>RAW_APT!D140</f>
        <v/>
      </c>
      <c r="E139" s="47" t="str">
        <f>RAW_APT!E140</f>
        <v/>
      </c>
      <c r="F139" s="47" t="str">
        <f>RAW_APT!F140</f>
        <v/>
      </c>
      <c r="G139" s="47" t="str">
        <f>RAW_APT!G140</f>
        <v>Result</v>
      </c>
      <c r="H139" s="47" t="str">
        <f>RAW_APT!H140</f>
        <v>Negative</v>
      </c>
      <c r="I139" s="211">
        <f>RAW_APT!I140</f>
        <v>44538</v>
      </c>
      <c r="J139" s="218">
        <f>RAW_APT!J140</f>
        <v>0.4005324074</v>
      </c>
      <c r="K139" s="47">
        <f>RAW_APT!K140</f>
        <v>0</v>
      </c>
      <c r="L139" s="47" t="b">
        <f>RAW_APT!L140</f>
        <v>1</v>
      </c>
      <c r="M139" s="47" t="str">
        <f>RAW_APT!M140</f>
        <v>211208-1</v>
      </c>
      <c r="N139" s="47"/>
      <c r="O139" s="47"/>
      <c r="P139" s="128" t="b">
        <f t="shared" si="1"/>
        <v>1</v>
      </c>
      <c r="Q139" s="128" t="b">
        <f>IF(COUNTIF(RAW_APS!$A$2:$A813,A139)=0,TRUE,FALSE)</f>
        <v>1</v>
      </c>
      <c r="R139" s="128" t="b">
        <f t="shared" si="2"/>
        <v>0</v>
      </c>
      <c r="S139" s="8"/>
      <c r="U139" s="83" t="str">
        <f t="shared" si="3"/>
        <v/>
      </c>
      <c r="Z139" s="132"/>
      <c r="AA139" s="83" t="str">
        <f t="shared" si="4"/>
        <v>FLB3442</v>
      </c>
      <c r="AB139" s="83" t="str">
        <f t="shared" si="5"/>
        <v/>
      </c>
      <c r="AC139" s="83" t="str">
        <f t="shared" si="6"/>
        <v/>
      </c>
      <c r="AD139" s="4"/>
      <c r="AE139" s="13"/>
    </row>
    <row r="140">
      <c r="A140" s="47" t="str">
        <f>RAW_APT!A141</f>
        <v>FLB3446</v>
      </c>
      <c r="B140" s="211">
        <f>RAW_APT!B141</f>
        <v>44538</v>
      </c>
      <c r="C140" s="218">
        <f>RAW_APT!C141</f>
        <v>0.2147569444</v>
      </c>
      <c r="D140" s="47" t="str">
        <f>RAW_APT!D141</f>
        <v/>
      </c>
      <c r="E140" s="47" t="str">
        <f>RAW_APT!E141</f>
        <v/>
      </c>
      <c r="F140" s="47" t="str">
        <f>RAW_APT!F141</f>
        <v/>
      </c>
      <c r="G140" s="47" t="str">
        <f>RAW_APT!G141</f>
        <v>Result</v>
      </c>
      <c r="H140" s="47" t="str">
        <f>RAW_APT!H141</f>
        <v>Negative</v>
      </c>
      <c r="I140" s="211">
        <f>RAW_APT!I141</f>
        <v>44538</v>
      </c>
      <c r="J140" s="218">
        <f>RAW_APT!J141</f>
        <v>0.4005324074</v>
      </c>
      <c r="K140" s="47">
        <f>RAW_APT!K141</f>
        <v>0</v>
      </c>
      <c r="L140" s="47" t="b">
        <f>RAW_APT!L141</f>
        <v>1</v>
      </c>
      <c r="M140" s="47" t="str">
        <f>RAW_APT!M141</f>
        <v>211208-1</v>
      </c>
      <c r="N140" s="47"/>
      <c r="O140" s="47"/>
      <c r="P140" s="128" t="b">
        <f t="shared" si="1"/>
        <v>1</v>
      </c>
      <c r="Q140" s="128" t="b">
        <f>IF(COUNTIF(RAW_APS!$A$2:$A813,A140)=0,TRUE,FALSE)</f>
        <v>1</v>
      </c>
      <c r="R140" s="128" t="b">
        <f t="shared" si="2"/>
        <v>0</v>
      </c>
      <c r="S140" s="8"/>
      <c r="U140" s="83" t="str">
        <f t="shared" si="3"/>
        <v/>
      </c>
      <c r="Z140" s="132"/>
      <c r="AA140" s="83" t="str">
        <f t="shared" si="4"/>
        <v>FLB3446</v>
      </c>
      <c r="AB140" s="83" t="str">
        <f t="shared" si="5"/>
        <v/>
      </c>
      <c r="AC140" s="83" t="str">
        <f t="shared" si="6"/>
        <v/>
      </c>
      <c r="AD140" s="4"/>
      <c r="AE140" s="13"/>
    </row>
    <row r="141">
      <c r="A141" s="47" t="str">
        <f>RAW_APT!A142</f>
        <v>FLB3440</v>
      </c>
      <c r="B141" s="211">
        <f>RAW_APT!B142</f>
        <v>44538</v>
      </c>
      <c r="C141" s="218">
        <f>RAW_APT!C142</f>
        <v>0.2142824074</v>
      </c>
      <c r="D141" s="47" t="str">
        <f>RAW_APT!D142</f>
        <v/>
      </c>
      <c r="E141" s="47" t="str">
        <f>RAW_APT!E142</f>
        <v/>
      </c>
      <c r="F141" s="47" t="str">
        <f>RAW_APT!F142</f>
        <v/>
      </c>
      <c r="G141" s="47" t="str">
        <f>RAW_APT!G142</f>
        <v>Collected</v>
      </c>
      <c r="H141" s="47" t="str">
        <f>RAW_APT!H142</f>
        <v>Null</v>
      </c>
      <c r="I141" s="211">
        <f>RAW_APT!I142</f>
        <v>44868</v>
      </c>
      <c r="J141" s="218">
        <f>RAW_APT!J142</f>
        <v>0.5355208333</v>
      </c>
      <c r="K141" s="47">
        <f>RAW_APT!K142</f>
        <v>0</v>
      </c>
      <c r="L141" s="47" t="str">
        <f>RAW_APT!L142</f>
        <v/>
      </c>
      <c r="M141" s="47" t="str">
        <f>RAW_APT!M142</f>
        <v/>
      </c>
      <c r="N141" s="47"/>
      <c r="O141" s="47"/>
      <c r="P141" s="128" t="b">
        <f t="shared" si="1"/>
        <v>0</v>
      </c>
      <c r="Q141" s="128" t="b">
        <f>IF(COUNTIF(RAW_APS!$A$2:$A813,A141)=0,TRUE,FALSE)</f>
        <v>0</v>
      </c>
      <c r="R141" s="128" t="b">
        <f t="shared" si="2"/>
        <v>1</v>
      </c>
      <c r="S141" s="8"/>
      <c r="U141" s="83" t="str">
        <f t="shared" si="3"/>
        <v/>
      </c>
      <c r="Z141" s="132"/>
      <c r="AA141" s="83" t="str">
        <f t="shared" si="4"/>
        <v>FLB3440</v>
      </c>
      <c r="AB141" s="83" t="str">
        <f t="shared" si="5"/>
        <v>FLB3440</v>
      </c>
      <c r="AC141" s="83">
        <f t="shared" si="6"/>
        <v>2</v>
      </c>
      <c r="AD141" s="4"/>
      <c r="AE141" s="13"/>
    </row>
    <row r="142">
      <c r="A142" s="47" t="str">
        <f>RAW_APT!A143</f>
        <v>FLB3440</v>
      </c>
      <c r="B142" s="211">
        <f>RAW_APT!B143</f>
        <v>44537</v>
      </c>
      <c r="C142" s="218">
        <f>RAW_APT!C143</f>
        <v>0.4013541667</v>
      </c>
      <c r="D142" s="47" t="str">
        <f>RAW_APT!D143</f>
        <v/>
      </c>
      <c r="E142" s="47" t="str">
        <f>RAW_APT!E143</f>
        <v/>
      </c>
      <c r="F142" s="47" t="str">
        <f>RAW_APT!F143</f>
        <v/>
      </c>
      <c r="G142" s="47" t="str">
        <f>RAW_APT!G143</f>
        <v>Result</v>
      </c>
      <c r="H142" s="47" t="str">
        <f>RAW_APT!H143</f>
        <v>Negative</v>
      </c>
      <c r="I142" s="211">
        <f>RAW_APT!I143</f>
        <v>44537</v>
      </c>
      <c r="J142" s="218">
        <f>RAW_APT!J143</f>
        <v>0.5118287037</v>
      </c>
      <c r="K142" s="47">
        <f>RAW_APT!K143</f>
        <v>1</v>
      </c>
      <c r="L142" s="47" t="b">
        <f>RAW_APT!L143</f>
        <v>1</v>
      </c>
      <c r="M142" s="47" t="str">
        <f>RAW_APT!M143</f>
        <v>211207-1</v>
      </c>
      <c r="N142" s="47"/>
      <c r="O142" s="47"/>
      <c r="P142" s="128" t="b">
        <f t="shared" si="1"/>
        <v>0</v>
      </c>
      <c r="Q142" s="128" t="b">
        <f>IF(COUNTIF(RAW_APS!$A$2:$A813,A142)=0,TRUE,FALSE)</f>
        <v>0</v>
      </c>
      <c r="R142" s="128" t="b">
        <f t="shared" si="2"/>
        <v>1</v>
      </c>
      <c r="S142" s="8"/>
      <c r="U142" s="83" t="str">
        <f t="shared" si="3"/>
        <v/>
      </c>
      <c r="Z142" s="132"/>
      <c r="AA142" s="83" t="str">
        <f t="shared" si="4"/>
        <v>FLB3440</v>
      </c>
      <c r="AB142" s="83" t="str">
        <f t="shared" si="5"/>
        <v>FLB3440</v>
      </c>
      <c r="AC142" s="83">
        <f t="shared" si="6"/>
        <v>2</v>
      </c>
      <c r="AD142" s="4"/>
      <c r="AE142" s="13"/>
    </row>
    <row r="143">
      <c r="A143" s="47" t="str">
        <f>RAW_APT!A144</f>
        <v>FLB3753</v>
      </c>
      <c r="B143" s="211">
        <f>RAW_APT!B144</f>
        <v>44537</v>
      </c>
      <c r="C143" s="218">
        <f>RAW_APT!C144</f>
        <v>0.3943402778</v>
      </c>
      <c r="D143" s="47" t="str">
        <f>RAW_APT!D144</f>
        <v/>
      </c>
      <c r="E143" s="47" t="str">
        <f>RAW_APT!E144</f>
        <v/>
      </c>
      <c r="F143" s="47" t="str">
        <f>RAW_APT!F144</f>
        <v/>
      </c>
      <c r="G143" s="47" t="str">
        <f>RAW_APT!G144</f>
        <v>Result</v>
      </c>
      <c r="H143" s="47" t="str">
        <f>RAW_APT!H144</f>
        <v>Negative</v>
      </c>
      <c r="I143" s="211">
        <f>RAW_APT!I144</f>
        <v>44537</v>
      </c>
      <c r="J143" s="218">
        <f>RAW_APT!J144</f>
        <v>0.5118287037</v>
      </c>
      <c r="K143" s="47">
        <f>RAW_APT!K144</f>
        <v>1</v>
      </c>
      <c r="L143" s="47" t="b">
        <f>RAW_APT!L144</f>
        <v>1</v>
      </c>
      <c r="M143" s="47" t="str">
        <f>RAW_APT!M144</f>
        <v>211207-1</v>
      </c>
      <c r="N143" s="47"/>
      <c r="O143" s="47"/>
      <c r="P143" s="128" t="b">
        <f t="shared" si="1"/>
        <v>0</v>
      </c>
      <c r="Q143" s="128" t="b">
        <f>IF(COUNTIF(RAW_APS!$A$2:$A813,A143)=0,TRUE,FALSE)</f>
        <v>0</v>
      </c>
      <c r="R143" s="128" t="b">
        <f t="shared" si="2"/>
        <v>0</v>
      </c>
      <c r="S143" s="8"/>
      <c r="U143" s="83" t="str">
        <f t="shared" si="3"/>
        <v/>
      </c>
      <c r="Z143" s="132"/>
      <c r="AA143" s="83" t="str">
        <f t="shared" si="4"/>
        <v>FLB3753</v>
      </c>
      <c r="AB143" s="83" t="str">
        <f t="shared" si="5"/>
        <v/>
      </c>
      <c r="AC143" s="83" t="str">
        <f t="shared" si="6"/>
        <v/>
      </c>
      <c r="AD143" s="4"/>
      <c r="AE143" s="13"/>
    </row>
    <row r="144">
      <c r="A144" s="47" t="str">
        <f>RAW_APT!A145</f>
        <v>FLB3784</v>
      </c>
      <c r="B144" s="211">
        <f>RAW_APT!B145</f>
        <v>44537</v>
      </c>
      <c r="C144" s="218">
        <f>RAW_APT!C145</f>
        <v>0.3719328704</v>
      </c>
      <c r="D144" s="47" t="str">
        <f>RAW_APT!D145</f>
        <v/>
      </c>
      <c r="E144" s="47" t="str">
        <f>RAW_APT!E145</f>
        <v/>
      </c>
      <c r="F144" s="47" t="str">
        <f>RAW_APT!F145</f>
        <v/>
      </c>
      <c r="G144" s="47" t="str">
        <f>RAW_APT!G145</f>
        <v>Result</v>
      </c>
      <c r="H144" s="47" t="str">
        <f>RAW_APT!H145</f>
        <v>Negative</v>
      </c>
      <c r="I144" s="211">
        <f>RAW_APT!I145</f>
        <v>44537</v>
      </c>
      <c r="J144" s="218">
        <f>RAW_APT!J145</f>
        <v>0.5118287037</v>
      </c>
      <c r="K144" s="47">
        <f>RAW_APT!K145</f>
        <v>1</v>
      </c>
      <c r="L144" s="47" t="b">
        <f>RAW_APT!L145</f>
        <v>1</v>
      </c>
      <c r="M144" s="47" t="str">
        <f>RAW_APT!M145</f>
        <v>211207-1</v>
      </c>
      <c r="N144" s="47"/>
      <c r="O144" s="47"/>
      <c r="P144" s="128" t="b">
        <f t="shared" si="1"/>
        <v>0</v>
      </c>
      <c r="Q144" s="128" t="b">
        <f>IF(COUNTIF(RAW_APS!$A$2:$A813,A144)=0,TRUE,FALSE)</f>
        <v>0</v>
      </c>
      <c r="R144" s="128" t="b">
        <f t="shared" si="2"/>
        <v>0</v>
      </c>
      <c r="S144" s="8"/>
      <c r="U144" s="83" t="str">
        <f t="shared" si="3"/>
        <v/>
      </c>
      <c r="Z144" s="132"/>
      <c r="AA144" s="83" t="str">
        <f t="shared" si="4"/>
        <v>FLB3784</v>
      </c>
      <c r="AB144" s="83" t="str">
        <f t="shared" si="5"/>
        <v/>
      </c>
      <c r="AC144" s="83" t="str">
        <f t="shared" si="6"/>
        <v/>
      </c>
      <c r="AD144" s="4"/>
      <c r="AE144" s="13"/>
    </row>
    <row r="145">
      <c r="A145" s="47" t="str">
        <f>RAW_APT!A146</f>
        <v>FLB3381</v>
      </c>
      <c r="B145" s="211">
        <f>RAW_APT!B146</f>
        <v>44537</v>
      </c>
      <c r="C145" s="218">
        <f>RAW_APT!C146</f>
        <v>0.318587963</v>
      </c>
      <c r="D145" s="47" t="str">
        <f>RAW_APT!D146</f>
        <v/>
      </c>
      <c r="E145" s="47" t="str">
        <f>RAW_APT!E146</f>
        <v/>
      </c>
      <c r="F145" s="47" t="str">
        <f>RAW_APT!F146</f>
        <v/>
      </c>
      <c r="G145" s="47" t="str">
        <f>RAW_APT!G146</f>
        <v>Result</v>
      </c>
      <c r="H145" s="47" t="str">
        <f>RAW_APT!H146</f>
        <v>Negative</v>
      </c>
      <c r="I145" s="211">
        <f>RAW_APT!I146</f>
        <v>44537</v>
      </c>
      <c r="J145" s="218">
        <f>RAW_APT!J146</f>
        <v>0.5118287037</v>
      </c>
      <c r="K145" s="47">
        <f>RAW_APT!K146</f>
        <v>1</v>
      </c>
      <c r="L145" s="47" t="b">
        <f>RAW_APT!L146</f>
        <v>1</v>
      </c>
      <c r="M145" s="47" t="str">
        <f>RAW_APT!M146</f>
        <v>211207-1</v>
      </c>
      <c r="N145" s="47"/>
      <c r="O145" s="47"/>
      <c r="P145" s="128" t="b">
        <f t="shared" si="1"/>
        <v>0</v>
      </c>
      <c r="Q145" s="128" t="b">
        <f>IF(COUNTIF(RAW_APS!$A$2:$A813,A145)=0,TRUE,FALSE)</f>
        <v>0</v>
      </c>
      <c r="R145" s="128" t="b">
        <f t="shared" si="2"/>
        <v>0</v>
      </c>
      <c r="S145" s="8"/>
      <c r="U145" s="83" t="str">
        <f t="shared" si="3"/>
        <v/>
      </c>
      <c r="Z145" s="132"/>
      <c r="AA145" s="83" t="str">
        <f t="shared" si="4"/>
        <v>FLB3381</v>
      </c>
      <c r="AB145" s="83" t="str">
        <f t="shared" si="5"/>
        <v/>
      </c>
      <c r="AC145" s="83" t="str">
        <f t="shared" si="6"/>
        <v/>
      </c>
      <c r="AD145" s="4"/>
      <c r="AE145" s="13"/>
    </row>
    <row r="146">
      <c r="A146" s="47" t="str">
        <f>RAW_APT!A147</f>
        <v>FLB3421</v>
      </c>
      <c r="B146" s="211">
        <f>RAW_APT!B147</f>
        <v>44537</v>
      </c>
      <c r="C146" s="218">
        <f>RAW_APT!C147</f>
        <v>0.316712963</v>
      </c>
      <c r="D146" s="47" t="str">
        <f>RAW_APT!D147</f>
        <v/>
      </c>
      <c r="E146" s="47" t="str">
        <f>RAW_APT!E147</f>
        <v/>
      </c>
      <c r="F146" s="47" t="str">
        <f>RAW_APT!F147</f>
        <v/>
      </c>
      <c r="G146" s="47" t="str">
        <f>RAW_APT!G147</f>
        <v>Result</v>
      </c>
      <c r="H146" s="47" t="str">
        <f>RAW_APT!H147</f>
        <v>Negative</v>
      </c>
      <c r="I146" s="211">
        <f>RAW_APT!I147</f>
        <v>44537</v>
      </c>
      <c r="J146" s="218">
        <f>RAW_APT!J147</f>
        <v>0.5118287037</v>
      </c>
      <c r="K146" s="47">
        <f>RAW_APT!K147</f>
        <v>0</v>
      </c>
      <c r="L146" s="47" t="b">
        <f>RAW_APT!L147</f>
        <v>1</v>
      </c>
      <c r="M146" s="47" t="str">
        <f>RAW_APT!M147</f>
        <v>211207-1</v>
      </c>
      <c r="N146" s="47"/>
      <c r="O146" s="47"/>
      <c r="P146" s="128" t="b">
        <f t="shared" si="1"/>
        <v>1</v>
      </c>
      <c r="Q146" s="128" t="b">
        <f>IF(COUNTIF(RAW_APS!$A$2:$A813,A146)=0,TRUE,FALSE)</f>
        <v>1</v>
      </c>
      <c r="R146" s="128" t="b">
        <f t="shared" si="2"/>
        <v>0</v>
      </c>
      <c r="S146" s="8"/>
      <c r="U146" s="83" t="str">
        <f t="shared" si="3"/>
        <v/>
      </c>
      <c r="Z146" s="132"/>
      <c r="AA146" s="83" t="str">
        <f t="shared" si="4"/>
        <v>FLB3421</v>
      </c>
      <c r="AB146" s="83" t="str">
        <f t="shared" si="5"/>
        <v/>
      </c>
      <c r="AC146" s="83" t="str">
        <f t="shared" si="6"/>
        <v/>
      </c>
      <c r="AD146" s="4"/>
      <c r="AE146" s="13"/>
    </row>
    <row r="147">
      <c r="A147" s="47" t="str">
        <f>RAW_APT!A148</f>
        <v>FLB3379</v>
      </c>
      <c r="B147" s="211">
        <f>RAW_APT!B148</f>
        <v>44537</v>
      </c>
      <c r="C147" s="218">
        <f>RAW_APT!C148</f>
        <v>0.3163078704</v>
      </c>
      <c r="D147" s="47" t="str">
        <f>RAW_APT!D148</f>
        <v/>
      </c>
      <c r="E147" s="47" t="str">
        <f>RAW_APT!E148</f>
        <v/>
      </c>
      <c r="F147" s="47" t="str">
        <f>RAW_APT!F148</f>
        <v/>
      </c>
      <c r="G147" s="47" t="str">
        <f>RAW_APT!G148</f>
        <v>Result</v>
      </c>
      <c r="H147" s="47" t="str">
        <f>RAW_APT!H148</f>
        <v>Negative</v>
      </c>
      <c r="I147" s="211">
        <f>RAW_APT!I148</f>
        <v>44537</v>
      </c>
      <c r="J147" s="218">
        <f>RAW_APT!J148</f>
        <v>0.5118287037</v>
      </c>
      <c r="K147" s="47">
        <f>RAW_APT!K148</f>
        <v>1</v>
      </c>
      <c r="L147" s="47" t="b">
        <f>RAW_APT!L148</f>
        <v>1</v>
      </c>
      <c r="M147" s="47" t="str">
        <f>RAW_APT!M148</f>
        <v>211207-1</v>
      </c>
      <c r="N147" s="47"/>
      <c r="O147" s="47"/>
      <c r="P147" s="128" t="b">
        <f t="shared" si="1"/>
        <v>0</v>
      </c>
      <c r="Q147" s="128" t="b">
        <f>IF(COUNTIF(RAW_APS!$A$2:$A813,A147)=0,TRUE,FALSE)</f>
        <v>0</v>
      </c>
      <c r="R147" s="128" t="b">
        <f t="shared" si="2"/>
        <v>0</v>
      </c>
      <c r="S147" s="8"/>
      <c r="U147" s="83" t="str">
        <f t="shared" si="3"/>
        <v/>
      </c>
      <c r="Z147" s="132"/>
      <c r="AA147" s="83" t="str">
        <f t="shared" si="4"/>
        <v>FLB3379</v>
      </c>
      <c r="AB147" s="83" t="str">
        <f t="shared" si="5"/>
        <v/>
      </c>
      <c r="AC147" s="83" t="str">
        <f t="shared" si="6"/>
        <v/>
      </c>
      <c r="AD147" s="4"/>
      <c r="AE147" s="13"/>
    </row>
    <row r="148">
      <c r="A148" s="47" t="str">
        <f>RAW_APT!A149</f>
        <v>FLB3783</v>
      </c>
      <c r="B148" s="211">
        <f>RAW_APT!B149</f>
        <v>44537</v>
      </c>
      <c r="C148" s="218">
        <f>RAW_APT!C149</f>
        <v>0.3149421296</v>
      </c>
      <c r="D148" s="47" t="str">
        <f>RAW_APT!D149</f>
        <v/>
      </c>
      <c r="E148" s="47" t="str">
        <f>RAW_APT!E149</f>
        <v/>
      </c>
      <c r="F148" s="47" t="str">
        <f>RAW_APT!F149</f>
        <v/>
      </c>
      <c r="G148" s="47" t="str">
        <f>RAW_APT!G149</f>
        <v>Result</v>
      </c>
      <c r="H148" s="47" t="str">
        <f>RAW_APT!H149</f>
        <v>Negative</v>
      </c>
      <c r="I148" s="211">
        <f>RAW_APT!I149</f>
        <v>44537</v>
      </c>
      <c r="J148" s="218">
        <f>RAW_APT!J149</f>
        <v>0.5118287037</v>
      </c>
      <c r="K148" s="47">
        <f>RAW_APT!K149</f>
        <v>0</v>
      </c>
      <c r="L148" s="47" t="b">
        <f>RAW_APT!L149</f>
        <v>1</v>
      </c>
      <c r="M148" s="47" t="str">
        <f>RAW_APT!M149</f>
        <v>211207-1</v>
      </c>
      <c r="N148" s="47"/>
      <c r="O148" s="47"/>
      <c r="P148" s="128" t="b">
        <f t="shared" si="1"/>
        <v>1</v>
      </c>
      <c r="Q148" s="128" t="b">
        <f>IF(COUNTIF(RAW_APS!$A$2:$A813,A148)=0,TRUE,FALSE)</f>
        <v>1</v>
      </c>
      <c r="R148" s="128" t="b">
        <f t="shared" si="2"/>
        <v>0</v>
      </c>
      <c r="S148" s="8"/>
      <c r="U148" s="83" t="str">
        <f t="shared" si="3"/>
        <v/>
      </c>
      <c r="Z148" s="132"/>
      <c r="AA148" s="83" t="str">
        <f t="shared" si="4"/>
        <v>FLB3783</v>
      </c>
      <c r="AB148" s="83" t="str">
        <f t="shared" si="5"/>
        <v/>
      </c>
      <c r="AC148" s="83" t="str">
        <f t="shared" si="6"/>
        <v/>
      </c>
      <c r="AD148" s="4"/>
      <c r="AE148" s="13"/>
    </row>
    <row r="149">
      <c r="A149" s="47" t="str">
        <f>RAW_APT!A150</f>
        <v>FLB3378</v>
      </c>
      <c r="B149" s="211">
        <f>RAW_APT!B150</f>
        <v>44537</v>
      </c>
      <c r="C149" s="218">
        <f>RAW_APT!C150</f>
        <v>0.3145138889</v>
      </c>
      <c r="D149" s="47" t="str">
        <f>RAW_APT!D150</f>
        <v/>
      </c>
      <c r="E149" s="47" t="str">
        <f>RAW_APT!E150</f>
        <v/>
      </c>
      <c r="F149" s="47" t="str">
        <f>RAW_APT!F150</f>
        <v/>
      </c>
      <c r="G149" s="47" t="str">
        <f>RAW_APT!G150</f>
        <v>Result</v>
      </c>
      <c r="H149" s="47" t="str">
        <f>RAW_APT!H150</f>
        <v>Negative</v>
      </c>
      <c r="I149" s="211">
        <f>RAW_APT!I150</f>
        <v>44537</v>
      </c>
      <c r="J149" s="218">
        <f>RAW_APT!J150</f>
        <v>0.5118287037</v>
      </c>
      <c r="K149" s="47">
        <f>RAW_APT!K150</f>
        <v>1</v>
      </c>
      <c r="L149" s="47" t="b">
        <f>RAW_APT!L150</f>
        <v>1</v>
      </c>
      <c r="M149" s="47" t="str">
        <f>RAW_APT!M150</f>
        <v>211207-1</v>
      </c>
      <c r="N149" s="47"/>
      <c r="O149" s="47"/>
      <c r="P149" s="128" t="b">
        <f t="shared" si="1"/>
        <v>0</v>
      </c>
      <c r="Q149" s="128" t="b">
        <f>IF(COUNTIF(RAW_APS!$A$2:$A813,A149)=0,TRUE,FALSE)</f>
        <v>0</v>
      </c>
      <c r="R149" s="128" t="b">
        <f t="shared" si="2"/>
        <v>0</v>
      </c>
      <c r="S149" s="8"/>
      <c r="U149" s="83" t="str">
        <f t="shared" si="3"/>
        <v/>
      </c>
      <c r="Z149" s="132"/>
      <c r="AA149" s="83" t="str">
        <f t="shared" si="4"/>
        <v>FLB3378</v>
      </c>
      <c r="AB149" s="83" t="str">
        <f t="shared" si="5"/>
        <v/>
      </c>
      <c r="AC149" s="83" t="str">
        <f t="shared" si="6"/>
        <v/>
      </c>
      <c r="AD149" s="4"/>
      <c r="AE149" s="13"/>
    </row>
    <row r="150">
      <c r="A150" s="47" t="str">
        <f>RAW_APT!A151</f>
        <v>FLB3752</v>
      </c>
      <c r="B150" s="211">
        <f>RAW_APT!B151</f>
        <v>44537</v>
      </c>
      <c r="C150" s="218">
        <f>RAW_APT!C151</f>
        <v>0.3130324074</v>
      </c>
      <c r="D150" s="47" t="str">
        <f>RAW_APT!D151</f>
        <v/>
      </c>
      <c r="E150" s="47" t="str">
        <f>RAW_APT!E151</f>
        <v/>
      </c>
      <c r="F150" s="47" t="str">
        <f>RAW_APT!F151</f>
        <v/>
      </c>
      <c r="G150" s="47" t="str">
        <f>RAW_APT!G151</f>
        <v>Result</v>
      </c>
      <c r="H150" s="47" t="str">
        <f>RAW_APT!H151</f>
        <v>Negative</v>
      </c>
      <c r="I150" s="211">
        <f>RAW_APT!I151</f>
        <v>44537</v>
      </c>
      <c r="J150" s="218">
        <f>RAW_APT!J151</f>
        <v>0.5118287037</v>
      </c>
      <c r="K150" s="47">
        <f>RAW_APT!K151</f>
        <v>0</v>
      </c>
      <c r="L150" s="47" t="b">
        <f>RAW_APT!L151</f>
        <v>1</v>
      </c>
      <c r="M150" s="47" t="str">
        <f>RAW_APT!M151</f>
        <v>211207-1</v>
      </c>
      <c r="N150" s="47"/>
      <c r="O150" s="47"/>
      <c r="P150" s="128" t="b">
        <f t="shared" si="1"/>
        <v>1</v>
      </c>
      <c r="Q150" s="128" t="b">
        <f>IF(COUNTIF(RAW_APS!$A$2:$A813,A150)=0,TRUE,FALSE)</f>
        <v>1</v>
      </c>
      <c r="R150" s="128" t="b">
        <f t="shared" si="2"/>
        <v>0</v>
      </c>
      <c r="S150" s="8"/>
      <c r="U150" s="83" t="str">
        <f t="shared" si="3"/>
        <v/>
      </c>
      <c r="Z150" s="132"/>
      <c r="AA150" s="83" t="str">
        <f t="shared" si="4"/>
        <v>FLB3752</v>
      </c>
      <c r="AB150" s="83" t="str">
        <f t="shared" si="5"/>
        <v/>
      </c>
      <c r="AC150" s="83" t="str">
        <f t="shared" si="6"/>
        <v/>
      </c>
      <c r="AD150" s="4"/>
      <c r="AE150" s="13"/>
    </row>
    <row r="151">
      <c r="A151" s="47" t="str">
        <f>RAW_APT!A152</f>
        <v>FLB3760</v>
      </c>
      <c r="B151" s="211">
        <f>RAW_APT!B152</f>
        <v>44537</v>
      </c>
      <c r="C151" s="218">
        <f>RAW_APT!C152</f>
        <v>0.3119675926</v>
      </c>
      <c r="D151" s="47" t="str">
        <f>RAW_APT!D152</f>
        <v/>
      </c>
      <c r="E151" s="47" t="str">
        <f>RAW_APT!E152</f>
        <v/>
      </c>
      <c r="F151" s="47" t="str">
        <f>RAW_APT!F152</f>
        <v/>
      </c>
      <c r="G151" s="47" t="str">
        <f>RAW_APT!G152</f>
        <v>Result</v>
      </c>
      <c r="H151" s="47" t="str">
        <f>RAW_APT!H152</f>
        <v>Negative</v>
      </c>
      <c r="I151" s="211">
        <f>RAW_APT!I152</f>
        <v>44537</v>
      </c>
      <c r="J151" s="218">
        <f>RAW_APT!J152</f>
        <v>0.5118287037</v>
      </c>
      <c r="K151" s="47">
        <f>RAW_APT!K152</f>
        <v>0</v>
      </c>
      <c r="L151" s="47" t="b">
        <f>RAW_APT!L152</f>
        <v>1</v>
      </c>
      <c r="M151" s="47" t="str">
        <f>RAW_APT!M152</f>
        <v>211207-1</v>
      </c>
      <c r="N151" s="47"/>
      <c r="O151" s="47"/>
      <c r="P151" s="128" t="b">
        <f t="shared" si="1"/>
        <v>1</v>
      </c>
      <c r="Q151" s="128" t="b">
        <f>IF(COUNTIF(RAW_APS!$A$2:$A813,A151)=0,TRUE,FALSE)</f>
        <v>1</v>
      </c>
      <c r="R151" s="128" t="b">
        <f t="shared" si="2"/>
        <v>0</v>
      </c>
      <c r="S151" s="8"/>
      <c r="U151" s="83" t="str">
        <f t="shared" si="3"/>
        <v/>
      </c>
      <c r="Z151" s="132"/>
      <c r="AA151" s="83" t="str">
        <f t="shared" si="4"/>
        <v>FLB3760</v>
      </c>
      <c r="AB151" s="83" t="str">
        <f t="shared" si="5"/>
        <v/>
      </c>
      <c r="AC151" s="83" t="str">
        <f t="shared" si="6"/>
        <v/>
      </c>
      <c r="AD151" s="4"/>
      <c r="AE151" s="13"/>
    </row>
    <row r="152">
      <c r="A152" s="47" t="str">
        <f>RAW_APT!A153</f>
        <v>FLB3751</v>
      </c>
      <c r="B152" s="211">
        <f>RAW_APT!B153</f>
        <v>44537</v>
      </c>
      <c r="C152" s="218">
        <f>RAW_APT!C153</f>
        <v>0.3116666667</v>
      </c>
      <c r="D152" s="47" t="str">
        <f>RAW_APT!D153</f>
        <v/>
      </c>
      <c r="E152" s="47" t="str">
        <f>RAW_APT!E153</f>
        <v/>
      </c>
      <c r="F152" s="47" t="str">
        <f>RAW_APT!F153</f>
        <v/>
      </c>
      <c r="G152" s="47" t="str">
        <f>RAW_APT!G153</f>
        <v>Result</v>
      </c>
      <c r="H152" s="47" t="str">
        <f>RAW_APT!H153</f>
        <v>Negative</v>
      </c>
      <c r="I152" s="211">
        <f>RAW_APT!I153</f>
        <v>44537</v>
      </c>
      <c r="J152" s="218">
        <f>RAW_APT!J153</f>
        <v>0.5118287037</v>
      </c>
      <c r="K152" s="47">
        <f>RAW_APT!K153</f>
        <v>1</v>
      </c>
      <c r="L152" s="47" t="b">
        <f>RAW_APT!L153</f>
        <v>1</v>
      </c>
      <c r="M152" s="47" t="str">
        <f>RAW_APT!M153</f>
        <v>211207-1</v>
      </c>
      <c r="N152" s="47"/>
      <c r="O152" s="47"/>
      <c r="P152" s="128" t="b">
        <f t="shared" si="1"/>
        <v>0</v>
      </c>
      <c r="Q152" s="128" t="b">
        <f>IF(COUNTIF(RAW_APS!$A$2:$A813,A152)=0,TRUE,FALSE)</f>
        <v>0</v>
      </c>
      <c r="R152" s="128" t="b">
        <f t="shared" si="2"/>
        <v>0</v>
      </c>
      <c r="S152" s="8"/>
      <c r="U152" s="83" t="str">
        <f t="shared" si="3"/>
        <v/>
      </c>
      <c r="Z152" s="132"/>
      <c r="AA152" s="83" t="str">
        <f t="shared" si="4"/>
        <v>FLB3751</v>
      </c>
      <c r="AB152" s="83" t="str">
        <f t="shared" si="5"/>
        <v/>
      </c>
      <c r="AC152" s="83" t="str">
        <f t="shared" si="6"/>
        <v/>
      </c>
      <c r="AD152" s="4"/>
      <c r="AE152" s="13"/>
    </row>
    <row r="153">
      <c r="A153" s="47" t="str">
        <f>RAW_APT!A154</f>
        <v>FLB3386</v>
      </c>
      <c r="B153" s="211">
        <f>RAW_APT!B154</f>
        <v>44537</v>
      </c>
      <c r="C153" s="218">
        <f>RAW_APT!C154</f>
        <v>0.3112268519</v>
      </c>
      <c r="D153" s="47" t="str">
        <f>RAW_APT!D154</f>
        <v/>
      </c>
      <c r="E153" s="47" t="str">
        <f>RAW_APT!E154</f>
        <v/>
      </c>
      <c r="F153" s="47" t="str">
        <f>RAW_APT!F154</f>
        <v/>
      </c>
      <c r="G153" s="47" t="str">
        <f>RAW_APT!G154</f>
        <v>Result</v>
      </c>
      <c r="H153" s="47" t="str">
        <f>RAW_APT!H154</f>
        <v>Negative</v>
      </c>
      <c r="I153" s="211">
        <f>RAW_APT!I154</f>
        <v>44537</v>
      </c>
      <c r="J153" s="218">
        <f>RAW_APT!J154</f>
        <v>0.5118287037</v>
      </c>
      <c r="K153" s="47">
        <f>RAW_APT!K154</f>
        <v>0</v>
      </c>
      <c r="L153" s="47" t="b">
        <f>RAW_APT!L154</f>
        <v>1</v>
      </c>
      <c r="M153" s="47" t="str">
        <f>RAW_APT!M154</f>
        <v>211207-1</v>
      </c>
      <c r="N153" s="47"/>
      <c r="O153" s="47"/>
      <c r="P153" s="128" t="b">
        <f t="shared" si="1"/>
        <v>1</v>
      </c>
      <c r="Q153" s="128" t="b">
        <f>IF(COUNTIF(RAW_APS!$A$2:$A813,A153)=0,TRUE,FALSE)</f>
        <v>1</v>
      </c>
      <c r="R153" s="128" t="b">
        <f t="shared" si="2"/>
        <v>0</v>
      </c>
      <c r="S153" s="8"/>
      <c r="U153" s="83" t="str">
        <f t="shared" si="3"/>
        <v/>
      </c>
      <c r="Z153" s="132"/>
      <c r="AA153" s="83" t="str">
        <f t="shared" si="4"/>
        <v>FLB3386</v>
      </c>
      <c r="AB153" s="83" t="str">
        <f t="shared" si="5"/>
        <v/>
      </c>
      <c r="AC153" s="83" t="str">
        <f t="shared" si="6"/>
        <v/>
      </c>
      <c r="AD153" s="4"/>
      <c r="AE153" s="13"/>
    </row>
    <row r="154">
      <c r="A154" s="47" t="str">
        <f>RAW_APT!A155</f>
        <v>FLB3778</v>
      </c>
      <c r="B154" s="211">
        <f>RAW_APT!B155</f>
        <v>44537</v>
      </c>
      <c r="C154" s="218">
        <f>RAW_APT!C155</f>
        <v>0.2839699074</v>
      </c>
      <c r="D154" s="47" t="str">
        <f>RAW_APT!D155</f>
        <v/>
      </c>
      <c r="E154" s="47" t="str">
        <f>RAW_APT!E155</f>
        <v/>
      </c>
      <c r="F154" s="47" t="str">
        <f>RAW_APT!F155</f>
        <v/>
      </c>
      <c r="G154" s="47" t="str">
        <f>RAW_APT!G155</f>
        <v>Result</v>
      </c>
      <c r="H154" s="47" t="str">
        <f>RAW_APT!H155</f>
        <v>Negative</v>
      </c>
      <c r="I154" s="211">
        <f>RAW_APT!I155</f>
        <v>44537</v>
      </c>
      <c r="J154" s="218">
        <f>RAW_APT!J155</f>
        <v>0.5118287037</v>
      </c>
      <c r="K154" s="47">
        <f>RAW_APT!K155</f>
        <v>0</v>
      </c>
      <c r="L154" s="47" t="b">
        <f>RAW_APT!L155</f>
        <v>1</v>
      </c>
      <c r="M154" s="47" t="str">
        <f>RAW_APT!M155</f>
        <v>211207-1</v>
      </c>
      <c r="N154" s="47"/>
      <c r="O154" s="47"/>
      <c r="P154" s="128" t="b">
        <f t="shared" si="1"/>
        <v>1</v>
      </c>
      <c r="Q154" s="128" t="b">
        <f>IF(COUNTIF(RAW_APS!$A$2:$A813,A154)=0,TRUE,FALSE)</f>
        <v>1</v>
      </c>
      <c r="R154" s="128" t="b">
        <f t="shared" si="2"/>
        <v>0</v>
      </c>
      <c r="S154" s="8"/>
      <c r="U154" s="83" t="str">
        <f t="shared" si="3"/>
        <v/>
      </c>
      <c r="Z154" s="132"/>
      <c r="AA154" s="83" t="str">
        <f t="shared" si="4"/>
        <v>FLB3778</v>
      </c>
      <c r="AB154" s="83" t="str">
        <f t="shared" si="5"/>
        <v/>
      </c>
      <c r="AC154" s="83" t="str">
        <f t="shared" si="6"/>
        <v/>
      </c>
      <c r="AD154" s="4"/>
      <c r="AE154" s="13"/>
    </row>
    <row r="155">
      <c r="A155" s="47" t="str">
        <f>RAW_APT!A156</f>
        <v>FLB3785</v>
      </c>
      <c r="B155" s="211">
        <f>RAW_APT!B156</f>
        <v>44537</v>
      </c>
      <c r="C155" s="218">
        <f>RAW_APT!C156</f>
        <v>0.2460185185</v>
      </c>
      <c r="D155" s="47" t="str">
        <f>RAW_APT!D156</f>
        <v/>
      </c>
      <c r="E155" s="47" t="str">
        <f>RAW_APT!E156</f>
        <v/>
      </c>
      <c r="F155" s="47" t="str">
        <f>RAW_APT!F156</f>
        <v/>
      </c>
      <c r="G155" s="47" t="str">
        <f>RAW_APT!G156</f>
        <v>Result</v>
      </c>
      <c r="H155" s="47" t="str">
        <f>RAW_APT!H156</f>
        <v>Negative</v>
      </c>
      <c r="I155" s="211">
        <f>RAW_APT!I156</f>
        <v>44537</v>
      </c>
      <c r="J155" s="218">
        <f>RAW_APT!J156</f>
        <v>0.5118287037</v>
      </c>
      <c r="K155" s="47">
        <f>RAW_APT!K156</f>
        <v>0</v>
      </c>
      <c r="L155" s="47" t="b">
        <f>RAW_APT!L156</f>
        <v>1</v>
      </c>
      <c r="M155" s="47" t="str">
        <f>RAW_APT!M156</f>
        <v>211207-1</v>
      </c>
      <c r="N155" s="47"/>
      <c r="O155" s="47"/>
      <c r="P155" s="128" t="b">
        <f t="shared" si="1"/>
        <v>1</v>
      </c>
      <c r="Q155" s="128" t="b">
        <f>IF(COUNTIF(RAW_APS!$A$2:$A813,A155)=0,TRUE,FALSE)</f>
        <v>1</v>
      </c>
      <c r="R155" s="128" t="b">
        <f t="shared" si="2"/>
        <v>0</v>
      </c>
      <c r="S155" s="8"/>
      <c r="U155" s="83" t="str">
        <f t="shared" si="3"/>
        <v/>
      </c>
      <c r="Z155" s="132"/>
      <c r="AA155" s="83" t="str">
        <f t="shared" si="4"/>
        <v>FLB3785</v>
      </c>
      <c r="AB155" s="83" t="str">
        <f t="shared" si="5"/>
        <v/>
      </c>
      <c r="AC155" s="83" t="str">
        <f t="shared" si="6"/>
        <v/>
      </c>
      <c r="AD155" s="4"/>
      <c r="AE155" s="13"/>
    </row>
    <row r="156">
      <c r="A156" s="47" t="str">
        <f>RAW_APT!A157</f>
        <v>FLB3757</v>
      </c>
      <c r="B156" s="211">
        <f>RAW_APT!B157</f>
        <v>44537</v>
      </c>
      <c r="C156" s="218">
        <f>RAW_APT!C157</f>
        <v>0.2451388889</v>
      </c>
      <c r="D156" s="47" t="str">
        <f>RAW_APT!D157</f>
        <v/>
      </c>
      <c r="E156" s="47" t="str">
        <f>RAW_APT!E157</f>
        <v/>
      </c>
      <c r="F156" s="47" t="str">
        <f>RAW_APT!F157</f>
        <v/>
      </c>
      <c r="G156" s="47" t="str">
        <f>RAW_APT!G157</f>
        <v>Result</v>
      </c>
      <c r="H156" s="47" t="str">
        <f>RAW_APT!H157</f>
        <v>Negative</v>
      </c>
      <c r="I156" s="211">
        <f>RAW_APT!I157</f>
        <v>44537</v>
      </c>
      <c r="J156" s="218">
        <f>RAW_APT!J157</f>
        <v>0.5118287037</v>
      </c>
      <c r="K156" s="47">
        <f>RAW_APT!K157</f>
        <v>1</v>
      </c>
      <c r="L156" s="47" t="b">
        <f>RAW_APT!L157</f>
        <v>1</v>
      </c>
      <c r="M156" s="47" t="str">
        <f>RAW_APT!M157</f>
        <v>211207-1</v>
      </c>
      <c r="N156" s="47"/>
      <c r="O156" s="47"/>
      <c r="P156" s="128" t="b">
        <f t="shared" si="1"/>
        <v>0</v>
      </c>
      <c r="Q156" s="128" t="b">
        <f>IF(COUNTIF(RAW_APS!$A$2:$A813,A156)=0,TRUE,FALSE)</f>
        <v>0</v>
      </c>
      <c r="R156" s="128" t="b">
        <f t="shared" si="2"/>
        <v>0</v>
      </c>
      <c r="S156" s="8"/>
      <c r="U156" s="83" t="str">
        <f t="shared" si="3"/>
        <v/>
      </c>
      <c r="Z156" s="132"/>
      <c r="AA156" s="83" t="str">
        <f t="shared" si="4"/>
        <v>FLB3757</v>
      </c>
      <c r="AB156" s="83" t="str">
        <f t="shared" si="5"/>
        <v/>
      </c>
      <c r="AC156" s="83" t="str">
        <f t="shared" si="6"/>
        <v/>
      </c>
      <c r="AD156" s="4"/>
      <c r="AE156" s="13"/>
    </row>
    <row r="157">
      <c r="A157" s="47" t="str">
        <f>RAW_APT!A158</f>
        <v>FLB3780</v>
      </c>
      <c r="B157" s="211">
        <f>RAW_APT!B158</f>
        <v>44537</v>
      </c>
      <c r="C157" s="218">
        <f>RAW_APT!C158</f>
        <v>0.2447569444</v>
      </c>
      <c r="D157" s="47" t="str">
        <f>RAW_APT!D158</f>
        <v/>
      </c>
      <c r="E157" s="47" t="str">
        <f>RAW_APT!E158</f>
        <v/>
      </c>
      <c r="F157" s="47" t="str">
        <f>RAW_APT!F158</f>
        <v/>
      </c>
      <c r="G157" s="47" t="str">
        <f>RAW_APT!G158</f>
        <v>Result</v>
      </c>
      <c r="H157" s="47" t="str">
        <f>RAW_APT!H158</f>
        <v>Negative</v>
      </c>
      <c r="I157" s="211">
        <f>RAW_APT!I158</f>
        <v>44537</v>
      </c>
      <c r="J157" s="218">
        <f>RAW_APT!J158</f>
        <v>0.5118287037</v>
      </c>
      <c r="K157" s="47">
        <f>RAW_APT!K158</f>
        <v>1</v>
      </c>
      <c r="L157" s="47" t="b">
        <f>RAW_APT!L158</f>
        <v>1</v>
      </c>
      <c r="M157" s="47" t="str">
        <f>RAW_APT!M158</f>
        <v>211207-1</v>
      </c>
      <c r="N157" s="47"/>
      <c r="O157" s="47"/>
      <c r="P157" s="128" t="b">
        <f t="shared" si="1"/>
        <v>0</v>
      </c>
      <c r="Q157" s="128" t="b">
        <f>IF(COUNTIF(RAW_APS!$A$2:$A813,A157)=0,TRUE,FALSE)</f>
        <v>0</v>
      </c>
      <c r="R157" s="128" t="b">
        <f t="shared" si="2"/>
        <v>0</v>
      </c>
      <c r="S157" s="8"/>
      <c r="U157" s="83" t="str">
        <f t="shared" si="3"/>
        <v/>
      </c>
      <c r="Z157" s="132"/>
      <c r="AA157" s="83" t="str">
        <f t="shared" si="4"/>
        <v>FLB3780</v>
      </c>
      <c r="AB157" s="83" t="str">
        <f t="shared" si="5"/>
        <v/>
      </c>
      <c r="AC157" s="83" t="str">
        <f t="shared" si="6"/>
        <v/>
      </c>
      <c r="AD157" s="4"/>
      <c r="AE157" s="13"/>
    </row>
    <row r="158">
      <c r="A158" s="47" t="str">
        <f>RAW_APT!A159</f>
        <v>FLB3758</v>
      </c>
      <c r="B158" s="211">
        <f>RAW_APT!B159</f>
        <v>44537</v>
      </c>
      <c r="C158" s="218">
        <f>RAW_APT!C159</f>
        <v>0.2417476852</v>
      </c>
      <c r="D158" s="47" t="str">
        <f>RAW_APT!D159</f>
        <v/>
      </c>
      <c r="E158" s="47" t="str">
        <f>RAW_APT!E159</f>
        <v/>
      </c>
      <c r="F158" s="47" t="str">
        <f>RAW_APT!F159</f>
        <v/>
      </c>
      <c r="G158" s="47" t="str">
        <f>RAW_APT!G159</f>
        <v>Result</v>
      </c>
      <c r="H158" s="47" t="str">
        <f>RAW_APT!H159</f>
        <v>Negative</v>
      </c>
      <c r="I158" s="211">
        <f>RAW_APT!I159</f>
        <v>44537</v>
      </c>
      <c r="J158" s="218">
        <f>RAW_APT!J159</f>
        <v>0.5118287037</v>
      </c>
      <c r="K158" s="47">
        <f>RAW_APT!K159</f>
        <v>1</v>
      </c>
      <c r="L158" s="47" t="b">
        <f>RAW_APT!L159</f>
        <v>1</v>
      </c>
      <c r="M158" s="47" t="str">
        <f>RAW_APT!M159</f>
        <v>211207-1</v>
      </c>
      <c r="N158" s="47"/>
      <c r="O158" s="47"/>
      <c r="P158" s="128" t="b">
        <f t="shared" si="1"/>
        <v>0</v>
      </c>
      <c r="Q158" s="128" t="b">
        <f>IF(COUNTIF(RAW_APS!$A$2:$A813,A158)=0,TRUE,FALSE)</f>
        <v>0</v>
      </c>
      <c r="R158" s="128" t="b">
        <f t="shared" si="2"/>
        <v>0</v>
      </c>
      <c r="S158" s="8"/>
      <c r="U158" s="83" t="str">
        <f t="shared" si="3"/>
        <v/>
      </c>
      <c r="Z158" s="132"/>
      <c r="AA158" s="83" t="str">
        <f t="shared" si="4"/>
        <v>FLB3758</v>
      </c>
      <c r="AB158" s="83" t="str">
        <f t="shared" si="5"/>
        <v/>
      </c>
      <c r="AC158" s="83" t="str">
        <f t="shared" si="6"/>
        <v/>
      </c>
      <c r="AD158" s="4"/>
      <c r="AE158" s="13"/>
    </row>
    <row r="159">
      <c r="A159" s="47" t="str">
        <f>RAW_APT!A160</f>
        <v>FLB2380</v>
      </c>
      <c r="B159" s="211">
        <f>RAW_APT!B160</f>
        <v>44537</v>
      </c>
      <c r="C159" s="218">
        <f>RAW_APT!C160</f>
        <v>0.2016898148</v>
      </c>
      <c r="D159" s="47" t="str">
        <f>RAW_APT!D160</f>
        <v/>
      </c>
      <c r="E159" s="47" t="str">
        <f>RAW_APT!E160</f>
        <v/>
      </c>
      <c r="F159" s="47" t="str">
        <f>RAW_APT!F160</f>
        <v/>
      </c>
      <c r="G159" s="47" t="str">
        <f>RAW_APT!G160</f>
        <v>Result</v>
      </c>
      <c r="H159" s="47" t="str">
        <f>RAW_APT!H160</f>
        <v>Negative</v>
      </c>
      <c r="I159" s="211">
        <f>RAW_APT!I160</f>
        <v>44537</v>
      </c>
      <c r="J159" s="218">
        <f>RAW_APT!J160</f>
        <v>0.5118171296</v>
      </c>
      <c r="K159" s="47">
        <f>RAW_APT!K160</f>
        <v>1</v>
      </c>
      <c r="L159" s="47" t="b">
        <f>RAW_APT!L160</f>
        <v>1</v>
      </c>
      <c r="M159" s="47" t="str">
        <f>RAW_APT!M160</f>
        <v>211207-1</v>
      </c>
      <c r="N159" s="47"/>
      <c r="O159" s="47"/>
      <c r="P159" s="128" t="b">
        <f t="shared" si="1"/>
        <v>0</v>
      </c>
      <c r="Q159" s="128" t="b">
        <f>IF(COUNTIF(RAW_APS!$A$2:$A813,A159)=0,TRUE,FALSE)</f>
        <v>0</v>
      </c>
      <c r="R159" s="128" t="b">
        <f t="shared" si="2"/>
        <v>0</v>
      </c>
      <c r="S159" s="8"/>
      <c r="U159" s="83" t="str">
        <f t="shared" si="3"/>
        <v/>
      </c>
      <c r="Z159" s="132"/>
      <c r="AA159" s="83" t="str">
        <f t="shared" si="4"/>
        <v>FLB2380</v>
      </c>
      <c r="AB159" s="83" t="str">
        <f t="shared" si="5"/>
        <v/>
      </c>
      <c r="AC159" s="83" t="str">
        <f t="shared" si="6"/>
        <v/>
      </c>
      <c r="AD159" s="4"/>
      <c r="AE159" s="13"/>
    </row>
    <row r="160">
      <c r="A160" s="47" t="str">
        <f>RAW_APT!A161</f>
        <v>FLB3589</v>
      </c>
      <c r="B160" s="211">
        <f>RAW_APT!B161</f>
        <v>44536</v>
      </c>
      <c r="C160" s="218">
        <f>RAW_APT!C161</f>
        <v>0.3765972222</v>
      </c>
      <c r="D160" s="47" t="str">
        <f>RAW_APT!D161</f>
        <v/>
      </c>
      <c r="E160" s="47" t="str">
        <f>RAW_APT!E161</f>
        <v/>
      </c>
      <c r="F160" s="47" t="str">
        <f>RAW_APT!F161</f>
        <v/>
      </c>
      <c r="G160" s="47" t="str">
        <f>RAW_APT!G161</f>
        <v>Result</v>
      </c>
      <c r="H160" s="47" t="str">
        <f>RAW_APT!H161</f>
        <v>Negative</v>
      </c>
      <c r="I160" s="211">
        <f>RAW_APT!I161</f>
        <v>44536</v>
      </c>
      <c r="J160" s="218">
        <f>RAW_APT!J161</f>
        <v>0.5064699074</v>
      </c>
      <c r="K160" s="47">
        <f>RAW_APT!K161</f>
        <v>0</v>
      </c>
      <c r="L160" s="47" t="b">
        <f>RAW_APT!L161</f>
        <v>1</v>
      </c>
      <c r="M160" s="47" t="str">
        <f>RAW_APT!M161</f>
        <v>211206-1</v>
      </c>
      <c r="N160" s="47"/>
      <c r="O160" s="47"/>
      <c r="P160" s="128" t="b">
        <f t="shared" si="1"/>
        <v>1</v>
      </c>
      <c r="Q160" s="128" t="b">
        <f>IF(COUNTIF(RAW_APS!$A$2:$A813,A160)=0,TRUE,FALSE)</f>
        <v>1</v>
      </c>
      <c r="R160" s="128" t="b">
        <f t="shared" si="2"/>
        <v>0</v>
      </c>
      <c r="S160" s="8"/>
      <c r="U160" s="83" t="str">
        <f t="shared" si="3"/>
        <v/>
      </c>
      <c r="Z160" s="132"/>
      <c r="AA160" s="83" t="str">
        <f t="shared" si="4"/>
        <v>FLB3589</v>
      </c>
      <c r="AB160" s="83" t="str">
        <f t="shared" si="5"/>
        <v/>
      </c>
      <c r="AC160" s="83" t="str">
        <f t="shared" si="6"/>
        <v/>
      </c>
      <c r="AD160" s="4"/>
      <c r="AE160" s="13"/>
    </row>
    <row r="161">
      <c r="A161" s="47" t="str">
        <f>RAW_APT!A162</f>
        <v>FLB2720</v>
      </c>
      <c r="B161" s="211">
        <f>RAW_APT!B162</f>
        <v>44536</v>
      </c>
      <c r="C161" s="218">
        <f>RAW_APT!C162</f>
        <v>0.3456712963</v>
      </c>
      <c r="D161" s="47" t="str">
        <f>RAW_APT!D162</f>
        <v/>
      </c>
      <c r="E161" s="47" t="str">
        <f>RAW_APT!E162</f>
        <v/>
      </c>
      <c r="F161" s="47" t="str">
        <f>RAW_APT!F162</f>
        <v/>
      </c>
      <c r="G161" s="47" t="str">
        <f>RAW_APT!G162</f>
        <v>Result</v>
      </c>
      <c r="H161" s="47" t="str">
        <f>RAW_APT!H162</f>
        <v>Negative</v>
      </c>
      <c r="I161" s="211">
        <f>RAW_APT!I162</f>
        <v>44536</v>
      </c>
      <c r="J161" s="218">
        <f>RAW_APT!J162</f>
        <v>0.5064699074</v>
      </c>
      <c r="K161" s="47">
        <f>RAW_APT!K162</f>
        <v>1</v>
      </c>
      <c r="L161" s="47" t="b">
        <f>RAW_APT!L162</f>
        <v>1</v>
      </c>
      <c r="M161" s="47" t="str">
        <f>RAW_APT!M162</f>
        <v>211206-1</v>
      </c>
      <c r="N161" s="47"/>
      <c r="O161" s="47"/>
      <c r="P161" s="128" t="b">
        <f t="shared" si="1"/>
        <v>0</v>
      </c>
      <c r="Q161" s="128" t="b">
        <f>IF(COUNTIF(RAW_APS!$A$2:$A813,A161)=0,TRUE,FALSE)</f>
        <v>0</v>
      </c>
      <c r="R161" s="128" t="b">
        <f t="shared" si="2"/>
        <v>0</v>
      </c>
      <c r="S161" s="8"/>
      <c r="U161" s="83" t="str">
        <f t="shared" si="3"/>
        <v/>
      </c>
      <c r="Z161" s="132"/>
      <c r="AA161" s="83" t="str">
        <f t="shared" si="4"/>
        <v>FLB2720</v>
      </c>
      <c r="AB161" s="83" t="str">
        <f t="shared" si="5"/>
        <v/>
      </c>
      <c r="AC161" s="83" t="str">
        <f t="shared" si="6"/>
        <v/>
      </c>
      <c r="AD161" s="4"/>
      <c r="AE161" s="13"/>
    </row>
    <row r="162">
      <c r="A162" s="47" t="str">
        <f>RAW_APT!A163</f>
        <v>FLB3587</v>
      </c>
      <c r="B162" s="211">
        <f>RAW_APT!B163</f>
        <v>44536</v>
      </c>
      <c r="C162" s="218">
        <f>RAW_APT!C163</f>
        <v>0.345474537</v>
      </c>
      <c r="D162" s="47" t="str">
        <f>RAW_APT!D163</f>
        <v/>
      </c>
      <c r="E162" s="47" t="str">
        <f>RAW_APT!E163</f>
        <v/>
      </c>
      <c r="F162" s="47" t="str">
        <f>RAW_APT!F163</f>
        <v/>
      </c>
      <c r="G162" s="47" t="str">
        <f>RAW_APT!G163</f>
        <v>Collected</v>
      </c>
      <c r="H162" s="47" t="str">
        <f>RAW_APT!H163</f>
        <v>Null</v>
      </c>
      <c r="I162" s="211">
        <f>RAW_APT!I163</f>
        <v>44868</v>
      </c>
      <c r="J162" s="218">
        <f>RAW_APT!J163</f>
        <v>0.5355208333</v>
      </c>
      <c r="K162" s="47">
        <f>RAW_APT!K163</f>
        <v>0</v>
      </c>
      <c r="L162" s="47" t="str">
        <f>RAW_APT!L163</f>
        <v/>
      </c>
      <c r="M162" s="47" t="str">
        <f>RAW_APT!M163</f>
        <v/>
      </c>
      <c r="N162" s="47"/>
      <c r="O162" s="47"/>
      <c r="P162" s="128" t="b">
        <f t="shared" si="1"/>
        <v>0</v>
      </c>
      <c r="Q162" s="128" t="b">
        <f>IF(COUNTIF(RAW_APS!$A$2:$A813,A162)=0,TRUE,FALSE)</f>
        <v>0</v>
      </c>
      <c r="R162" s="128" t="b">
        <f t="shared" si="2"/>
        <v>1</v>
      </c>
      <c r="S162" s="8"/>
      <c r="U162" s="83" t="str">
        <f t="shared" si="3"/>
        <v/>
      </c>
      <c r="Z162" s="132"/>
      <c r="AA162" s="83" t="str">
        <f t="shared" si="4"/>
        <v>FLB3587</v>
      </c>
      <c r="AB162" s="83" t="str">
        <f t="shared" si="5"/>
        <v>FLB3587</v>
      </c>
      <c r="AC162" s="83">
        <f t="shared" si="6"/>
        <v>2</v>
      </c>
      <c r="AD162" s="4"/>
      <c r="AE162" s="13"/>
    </row>
    <row r="163">
      <c r="A163" s="47" t="str">
        <f>RAW_APT!A164</f>
        <v>FLB3587</v>
      </c>
      <c r="B163" s="211">
        <f>RAW_APT!B164</f>
        <v>44536</v>
      </c>
      <c r="C163" s="218">
        <f>RAW_APT!C164</f>
        <v>0.3443981481</v>
      </c>
      <c r="D163" s="47" t="str">
        <f>RAW_APT!D164</f>
        <v/>
      </c>
      <c r="E163" s="47" t="str">
        <f>RAW_APT!E164</f>
        <v/>
      </c>
      <c r="F163" s="47" t="str">
        <f>RAW_APT!F164</f>
        <v/>
      </c>
      <c r="G163" s="47" t="str">
        <f>RAW_APT!G164</f>
        <v>Result</v>
      </c>
      <c r="H163" s="47" t="str">
        <f>RAW_APT!H164</f>
        <v>Negative</v>
      </c>
      <c r="I163" s="211">
        <f>RAW_APT!I164</f>
        <v>44536</v>
      </c>
      <c r="J163" s="218">
        <f>RAW_APT!J164</f>
        <v>0.5064699074</v>
      </c>
      <c r="K163" s="47">
        <f>RAW_APT!K164</f>
        <v>1</v>
      </c>
      <c r="L163" s="47" t="b">
        <f>RAW_APT!L164</f>
        <v>1</v>
      </c>
      <c r="M163" s="47" t="str">
        <f>RAW_APT!M164</f>
        <v>211206-1</v>
      </c>
      <c r="N163" s="47"/>
      <c r="O163" s="47"/>
      <c r="P163" s="128" t="b">
        <f t="shared" si="1"/>
        <v>0</v>
      </c>
      <c r="Q163" s="128" t="b">
        <f>IF(COUNTIF(RAW_APS!$A$2:$A813,A163)=0,TRUE,FALSE)</f>
        <v>0</v>
      </c>
      <c r="R163" s="128" t="b">
        <f t="shared" si="2"/>
        <v>1</v>
      </c>
      <c r="S163" s="8"/>
      <c r="U163" s="83" t="str">
        <f t="shared" si="3"/>
        <v/>
      </c>
      <c r="Z163" s="132"/>
      <c r="AA163" s="83" t="str">
        <f t="shared" si="4"/>
        <v>FLB3587</v>
      </c>
      <c r="AB163" s="83" t="str">
        <f t="shared" si="5"/>
        <v>FLB3587</v>
      </c>
      <c r="AC163" s="83">
        <f t="shared" si="6"/>
        <v>2</v>
      </c>
      <c r="AD163" s="4"/>
      <c r="AE163" s="13"/>
    </row>
    <row r="164">
      <c r="A164" s="47" t="str">
        <f>RAW_APT!A165</f>
        <v>FLB3620</v>
      </c>
      <c r="B164" s="211">
        <f>RAW_APT!B165</f>
        <v>44536</v>
      </c>
      <c r="C164" s="218">
        <f>RAW_APT!C165</f>
        <v>0.3421064815</v>
      </c>
      <c r="D164" s="47" t="str">
        <f>RAW_APT!D165</f>
        <v/>
      </c>
      <c r="E164" s="47" t="str">
        <f>RAW_APT!E165</f>
        <v/>
      </c>
      <c r="F164" s="47" t="str">
        <f>RAW_APT!F165</f>
        <v/>
      </c>
      <c r="G164" s="47" t="str">
        <f>RAW_APT!G165</f>
        <v>Result</v>
      </c>
      <c r="H164" s="47" t="str">
        <f>RAW_APT!H165</f>
        <v>Negative</v>
      </c>
      <c r="I164" s="211">
        <f>RAW_APT!I165</f>
        <v>44536</v>
      </c>
      <c r="J164" s="218">
        <f>RAW_APT!J165</f>
        <v>0.5064699074</v>
      </c>
      <c r="K164" s="47">
        <f>RAW_APT!K165</f>
        <v>1</v>
      </c>
      <c r="L164" s="47" t="b">
        <f>RAW_APT!L165</f>
        <v>1</v>
      </c>
      <c r="M164" s="47" t="str">
        <f>RAW_APT!M165</f>
        <v>211206-1</v>
      </c>
      <c r="N164" s="47"/>
      <c r="O164" s="47"/>
      <c r="P164" s="128" t="b">
        <f t="shared" si="1"/>
        <v>0</v>
      </c>
      <c r="Q164" s="128" t="b">
        <f>IF(COUNTIF(RAW_APS!$A$2:$A813,A164)=0,TRUE,FALSE)</f>
        <v>0</v>
      </c>
      <c r="R164" s="128" t="b">
        <f t="shared" si="2"/>
        <v>0</v>
      </c>
      <c r="S164" s="8"/>
      <c r="U164" s="83" t="str">
        <f t="shared" si="3"/>
        <v/>
      </c>
      <c r="Z164" s="132"/>
      <c r="AA164" s="83" t="str">
        <f t="shared" si="4"/>
        <v>FLB3620</v>
      </c>
      <c r="AB164" s="83" t="str">
        <f t="shared" si="5"/>
        <v/>
      </c>
      <c r="AC164" s="83" t="str">
        <f t="shared" si="6"/>
        <v/>
      </c>
      <c r="AD164" s="4"/>
      <c r="AE164" s="13"/>
    </row>
    <row r="165">
      <c r="A165" s="47" t="str">
        <f>RAW_APT!A166</f>
        <v>FLB3137</v>
      </c>
      <c r="B165" s="211">
        <f>RAW_APT!B166</f>
        <v>44536</v>
      </c>
      <c r="C165" s="218">
        <f>RAW_APT!C166</f>
        <v>0.3405555556</v>
      </c>
      <c r="D165" s="47" t="str">
        <f>RAW_APT!D166</f>
        <v/>
      </c>
      <c r="E165" s="47" t="str">
        <f>RAW_APT!E166</f>
        <v/>
      </c>
      <c r="F165" s="47" t="str">
        <f>RAW_APT!F166</f>
        <v/>
      </c>
      <c r="G165" s="47" t="str">
        <f>RAW_APT!G166</f>
        <v>Result</v>
      </c>
      <c r="H165" s="47" t="str">
        <f>RAW_APT!H166</f>
        <v>Negative</v>
      </c>
      <c r="I165" s="211">
        <f>RAW_APT!I166</f>
        <v>44536</v>
      </c>
      <c r="J165" s="218">
        <f>RAW_APT!J166</f>
        <v>0.5064699074</v>
      </c>
      <c r="K165" s="47">
        <f>RAW_APT!K166</f>
        <v>1</v>
      </c>
      <c r="L165" s="47" t="b">
        <f>RAW_APT!L166</f>
        <v>1</v>
      </c>
      <c r="M165" s="47" t="str">
        <f>RAW_APT!M166</f>
        <v>211206-1</v>
      </c>
      <c r="N165" s="47"/>
      <c r="O165" s="47"/>
      <c r="P165" s="128" t="b">
        <f t="shared" si="1"/>
        <v>0</v>
      </c>
      <c r="Q165" s="128" t="b">
        <f>IF(COUNTIF(RAW_APS!$A$2:$A813,A165)=0,TRUE,FALSE)</f>
        <v>0</v>
      </c>
      <c r="R165" s="128" t="b">
        <f t="shared" si="2"/>
        <v>0</v>
      </c>
      <c r="S165" s="8"/>
      <c r="U165" s="83" t="str">
        <f t="shared" si="3"/>
        <v/>
      </c>
      <c r="Z165" s="132"/>
      <c r="AA165" s="83" t="str">
        <f t="shared" si="4"/>
        <v>FLB3137</v>
      </c>
      <c r="AB165" s="83" t="str">
        <f t="shared" si="5"/>
        <v/>
      </c>
      <c r="AC165" s="83" t="str">
        <f t="shared" si="6"/>
        <v/>
      </c>
      <c r="AD165" s="4"/>
      <c r="AE165" s="13"/>
    </row>
    <row r="166">
      <c r="A166" s="47" t="str">
        <f>RAW_APT!A167</f>
        <v>FLB3590</v>
      </c>
      <c r="B166" s="211">
        <f>RAW_APT!B167</f>
        <v>44536</v>
      </c>
      <c r="C166" s="218">
        <f>RAW_APT!C167</f>
        <v>0.3373726852</v>
      </c>
      <c r="D166" s="47" t="str">
        <f>RAW_APT!D167</f>
        <v/>
      </c>
      <c r="E166" s="47" t="str">
        <f>RAW_APT!E167</f>
        <v/>
      </c>
      <c r="F166" s="47" t="str">
        <f>RAW_APT!F167</f>
        <v/>
      </c>
      <c r="G166" s="47" t="str">
        <f>RAW_APT!G167</f>
        <v>Result</v>
      </c>
      <c r="H166" s="47" t="str">
        <f>RAW_APT!H167</f>
        <v>Negative</v>
      </c>
      <c r="I166" s="211">
        <f>RAW_APT!I167</f>
        <v>44536</v>
      </c>
      <c r="J166" s="218">
        <f>RAW_APT!J167</f>
        <v>0.5064699074</v>
      </c>
      <c r="K166" s="47">
        <f>RAW_APT!K167</f>
        <v>0</v>
      </c>
      <c r="L166" s="47" t="b">
        <f>RAW_APT!L167</f>
        <v>1</v>
      </c>
      <c r="M166" s="47" t="str">
        <f>RAW_APT!M167</f>
        <v>211206-1</v>
      </c>
      <c r="N166" s="47"/>
      <c r="O166" s="47"/>
      <c r="P166" s="128" t="b">
        <f t="shared" si="1"/>
        <v>1</v>
      </c>
      <c r="Q166" s="128" t="b">
        <f>IF(COUNTIF(RAW_APS!$A$2:$A813,A166)=0,TRUE,FALSE)</f>
        <v>1</v>
      </c>
      <c r="R166" s="128" t="b">
        <f t="shared" si="2"/>
        <v>0</v>
      </c>
      <c r="S166" s="8"/>
      <c r="U166" s="83" t="str">
        <f t="shared" si="3"/>
        <v/>
      </c>
      <c r="Z166" s="132"/>
      <c r="AA166" s="83" t="str">
        <f t="shared" si="4"/>
        <v>FLB3590</v>
      </c>
      <c r="AB166" s="83" t="str">
        <f t="shared" si="5"/>
        <v/>
      </c>
      <c r="AC166" s="83" t="str">
        <f t="shared" si="6"/>
        <v/>
      </c>
      <c r="AD166" s="4"/>
      <c r="AE166" s="13"/>
    </row>
    <row r="167">
      <c r="A167" s="47" t="str">
        <f>RAW_APT!A168</f>
        <v>FLB3594</v>
      </c>
      <c r="B167" s="211">
        <f>RAW_APT!B168</f>
        <v>44536</v>
      </c>
      <c r="C167" s="218">
        <f>RAW_APT!C168</f>
        <v>0.3331134259</v>
      </c>
      <c r="D167" s="47" t="str">
        <f>RAW_APT!D168</f>
        <v/>
      </c>
      <c r="E167" s="47" t="str">
        <f>RAW_APT!E168</f>
        <v/>
      </c>
      <c r="F167" s="47" t="str">
        <f>RAW_APT!F168</f>
        <v/>
      </c>
      <c r="G167" s="47" t="str">
        <f>RAW_APT!G168</f>
        <v>Result</v>
      </c>
      <c r="H167" s="47" t="str">
        <f>RAW_APT!H168</f>
        <v>Negative</v>
      </c>
      <c r="I167" s="211">
        <f>RAW_APT!I168</f>
        <v>44536</v>
      </c>
      <c r="J167" s="218">
        <f>RAW_APT!J168</f>
        <v>0.5064699074</v>
      </c>
      <c r="K167" s="47">
        <f>RAW_APT!K168</f>
        <v>0</v>
      </c>
      <c r="L167" s="47" t="b">
        <f>RAW_APT!L168</f>
        <v>1</v>
      </c>
      <c r="M167" s="47" t="str">
        <f>RAW_APT!M168</f>
        <v>211206-1</v>
      </c>
      <c r="N167" s="47"/>
      <c r="O167" s="47"/>
      <c r="P167" s="128" t="b">
        <f t="shared" si="1"/>
        <v>1</v>
      </c>
      <c r="Q167" s="128" t="b">
        <f>IF(COUNTIF(RAW_APS!$A$2:$A813,A167)=0,TRUE,FALSE)</f>
        <v>1</v>
      </c>
      <c r="R167" s="128" t="b">
        <f t="shared" si="2"/>
        <v>0</v>
      </c>
      <c r="S167" s="8"/>
      <c r="U167" s="83" t="str">
        <f t="shared" si="3"/>
        <v/>
      </c>
      <c r="Z167" s="132"/>
      <c r="AA167" s="83" t="str">
        <f t="shared" si="4"/>
        <v>FLB3594</v>
      </c>
      <c r="AB167" s="83" t="str">
        <f t="shared" si="5"/>
        <v/>
      </c>
      <c r="AC167" s="83" t="str">
        <f t="shared" si="6"/>
        <v/>
      </c>
      <c r="AD167" s="4"/>
      <c r="AE167" s="13"/>
    </row>
    <row r="168">
      <c r="A168" s="47" t="str">
        <f>RAW_APT!A169</f>
        <v>FLB3583</v>
      </c>
      <c r="B168" s="211">
        <f>RAW_APT!B169</f>
        <v>44536</v>
      </c>
      <c r="C168" s="218">
        <f>RAW_APT!C169</f>
        <v>0.3317476852</v>
      </c>
      <c r="D168" s="47" t="str">
        <f>RAW_APT!D169</f>
        <v/>
      </c>
      <c r="E168" s="47" t="str">
        <f>RAW_APT!E169</f>
        <v/>
      </c>
      <c r="F168" s="47" t="str">
        <f>RAW_APT!F169</f>
        <v/>
      </c>
      <c r="G168" s="47" t="str">
        <f>RAW_APT!G169</f>
        <v>Result</v>
      </c>
      <c r="H168" s="47" t="str">
        <f>RAW_APT!H169</f>
        <v>Negative</v>
      </c>
      <c r="I168" s="211">
        <f>RAW_APT!I169</f>
        <v>44536</v>
      </c>
      <c r="J168" s="218">
        <f>RAW_APT!J169</f>
        <v>0.5064699074</v>
      </c>
      <c r="K168" s="47">
        <f>RAW_APT!K169</f>
        <v>0</v>
      </c>
      <c r="L168" s="47" t="b">
        <f>RAW_APT!L169</f>
        <v>1</v>
      </c>
      <c r="M168" s="47" t="str">
        <f>RAW_APT!M169</f>
        <v>211206-1</v>
      </c>
      <c r="N168" s="47"/>
      <c r="O168" s="47"/>
      <c r="P168" s="128" t="b">
        <f t="shared" si="1"/>
        <v>1</v>
      </c>
      <c r="Q168" s="128" t="b">
        <f>IF(COUNTIF(RAW_APS!$A$2:$A813,A168)=0,TRUE,FALSE)</f>
        <v>1</v>
      </c>
      <c r="R168" s="128" t="b">
        <f t="shared" si="2"/>
        <v>0</v>
      </c>
      <c r="S168" s="8"/>
      <c r="U168" s="83" t="str">
        <f t="shared" si="3"/>
        <v/>
      </c>
      <c r="Z168" s="132"/>
      <c r="AA168" s="83" t="str">
        <f t="shared" si="4"/>
        <v>FLB3583</v>
      </c>
      <c r="AB168" s="83" t="str">
        <f t="shared" si="5"/>
        <v/>
      </c>
      <c r="AC168" s="83" t="str">
        <f t="shared" si="6"/>
        <v/>
      </c>
      <c r="AD168" s="4"/>
      <c r="AE168" s="13"/>
    </row>
    <row r="169">
      <c r="A169" s="47" t="str">
        <f>RAW_APT!A170</f>
        <v>FLB3588</v>
      </c>
      <c r="B169" s="211">
        <f>RAW_APT!B170</f>
        <v>44536</v>
      </c>
      <c r="C169" s="218">
        <f>RAW_APT!C170</f>
        <v>0.3315625</v>
      </c>
      <c r="D169" s="47" t="str">
        <f>RAW_APT!D170</f>
        <v/>
      </c>
      <c r="E169" s="47" t="str">
        <f>RAW_APT!E170</f>
        <v/>
      </c>
      <c r="F169" s="47" t="str">
        <f>RAW_APT!F170</f>
        <v/>
      </c>
      <c r="G169" s="47" t="str">
        <f>RAW_APT!G170</f>
        <v>Result</v>
      </c>
      <c r="H169" s="47" t="str">
        <f>RAW_APT!H170</f>
        <v>Negative</v>
      </c>
      <c r="I169" s="211">
        <f>RAW_APT!I170</f>
        <v>44536</v>
      </c>
      <c r="J169" s="218">
        <f>RAW_APT!J170</f>
        <v>0.5064699074</v>
      </c>
      <c r="K169" s="47">
        <f>RAW_APT!K170</f>
        <v>1</v>
      </c>
      <c r="L169" s="47" t="b">
        <f>RAW_APT!L170</f>
        <v>1</v>
      </c>
      <c r="M169" s="47" t="str">
        <f>RAW_APT!M170</f>
        <v>211206-1</v>
      </c>
      <c r="N169" s="47"/>
      <c r="O169" s="47"/>
      <c r="P169" s="128" t="b">
        <f t="shared" si="1"/>
        <v>0</v>
      </c>
      <c r="Q169" s="128" t="b">
        <f>IF(COUNTIF(RAW_APS!$A$2:$A813,A169)=0,TRUE,FALSE)</f>
        <v>0</v>
      </c>
      <c r="R169" s="128" t="b">
        <f t="shared" si="2"/>
        <v>0</v>
      </c>
      <c r="S169" s="8"/>
      <c r="U169" s="83" t="str">
        <f t="shared" si="3"/>
        <v/>
      </c>
      <c r="Z169" s="132"/>
      <c r="AA169" s="83" t="str">
        <f t="shared" si="4"/>
        <v>FLB3588</v>
      </c>
      <c r="AB169" s="83" t="str">
        <f t="shared" si="5"/>
        <v/>
      </c>
      <c r="AC169" s="83" t="str">
        <f t="shared" si="6"/>
        <v/>
      </c>
      <c r="AD169" s="4"/>
      <c r="AE169" s="13"/>
    </row>
    <row r="170">
      <c r="A170" s="47" t="str">
        <f>RAW_APT!A171</f>
        <v>FLB3584</v>
      </c>
      <c r="B170" s="211">
        <f>RAW_APT!B171</f>
        <v>44536</v>
      </c>
      <c r="C170" s="218">
        <f>RAW_APT!C171</f>
        <v>0.3312152778</v>
      </c>
      <c r="D170" s="47" t="str">
        <f>RAW_APT!D171</f>
        <v/>
      </c>
      <c r="E170" s="47" t="str">
        <f>RAW_APT!E171</f>
        <v/>
      </c>
      <c r="F170" s="47" t="str">
        <f>RAW_APT!F171</f>
        <v/>
      </c>
      <c r="G170" s="47" t="str">
        <f>RAW_APT!G171</f>
        <v>Result</v>
      </c>
      <c r="H170" s="47" t="str">
        <f>RAW_APT!H171</f>
        <v>Negative</v>
      </c>
      <c r="I170" s="211">
        <f>RAW_APT!I171</f>
        <v>44536</v>
      </c>
      <c r="J170" s="218">
        <f>RAW_APT!J171</f>
        <v>0.5064699074</v>
      </c>
      <c r="K170" s="47">
        <f>RAW_APT!K171</f>
        <v>1</v>
      </c>
      <c r="L170" s="47" t="b">
        <f>RAW_APT!L171</f>
        <v>1</v>
      </c>
      <c r="M170" s="47" t="str">
        <f>RAW_APT!M171</f>
        <v>211206-1</v>
      </c>
      <c r="N170" s="47"/>
      <c r="O170" s="47"/>
      <c r="P170" s="128" t="b">
        <f t="shared" si="1"/>
        <v>0</v>
      </c>
      <c r="Q170" s="128" t="b">
        <f>IF(COUNTIF(RAW_APS!$A$2:$A813,A170)=0,TRUE,FALSE)</f>
        <v>0</v>
      </c>
      <c r="R170" s="128" t="b">
        <f t="shared" si="2"/>
        <v>0</v>
      </c>
      <c r="S170" s="8"/>
      <c r="U170" s="83" t="str">
        <f t="shared" si="3"/>
        <v/>
      </c>
      <c r="Z170" s="132"/>
      <c r="AA170" s="83" t="str">
        <f t="shared" si="4"/>
        <v>FLB3584</v>
      </c>
      <c r="AB170" s="83" t="str">
        <f t="shared" si="5"/>
        <v/>
      </c>
      <c r="AC170" s="83" t="str">
        <f t="shared" si="6"/>
        <v/>
      </c>
      <c r="AD170" s="4"/>
      <c r="AE170" s="13"/>
    </row>
    <row r="171">
      <c r="A171" s="47" t="str">
        <f>RAW_APT!A172</f>
        <v>FLB3141</v>
      </c>
      <c r="B171" s="211">
        <f>RAW_APT!B172</f>
        <v>44536</v>
      </c>
      <c r="C171" s="218">
        <f>RAW_APT!C172</f>
        <v>0.3301273148</v>
      </c>
      <c r="D171" s="47" t="str">
        <f>RAW_APT!D172</f>
        <v/>
      </c>
      <c r="E171" s="47" t="str">
        <f>RAW_APT!E172</f>
        <v/>
      </c>
      <c r="F171" s="47" t="str">
        <f>RAW_APT!F172</f>
        <v/>
      </c>
      <c r="G171" s="47" t="str">
        <f>RAW_APT!G172</f>
        <v>Result</v>
      </c>
      <c r="H171" s="47" t="str">
        <f>RAW_APT!H172</f>
        <v>Negative</v>
      </c>
      <c r="I171" s="211">
        <f>RAW_APT!I172</f>
        <v>44536</v>
      </c>
      <c r="J171" s="218">
        <f>RAW_APT!J172</f>
        <v>0.5064699074</v>
      </c>
      <c r="K171" s="47">
        <f>RAW_APT!K172</f>
        <v>0</v>
      </c>
      <c r="L171" s="47" t="b">
        <f>RAW_APT!L172</f>
        <v>1</v>
      </c>
      <c r="M171" s="47" t="str">
        <f>RAW_APT!M172</f>
        <v>211206-1</v>
      </c>
      <c r="N171" s="47"/>
      <c r="O171" s="47"/>
      <c r="P171" s="128" t="b">
        <f t="shared" si="1"/>
        <v>1</v>
      </c>
      <c r="Q171" s="128" t="b">
        <f>IF(COUNTIF(RAW_APS!$A$2:$A813,A171)=0,TRUE,FALSE)</f>
        <v>1</v>
      </c>
      <c r="R171" s="128" t="b">
        <f t="shared" si="2"/>
        <v>0</v>
      </c>
      <c r="S171" s="8"/>
      <c r="U171" s="83" t="str">
        <f t="shared" si="3"/>
        <v/>
      </c>
      <c r="Z171" s="132"/>
      <c r="AA171" s="83" t="str">
        <f t="shared" si="4"/>
        <v>FLB3141</v>
      </c>
      <c r="AB171" s="83" t="str">
        <f t="shared" si="5"/>
        <v/>
      </c>
      <c r="AC171" s="83" t="str">
        <f t="shared" si="6"/>
        <v/>
      </c>
      <c r="AD171" s="4"/>
      <c r="AE171" s="13"/>
    </row>
    <row r="172">
      <c r="A172" s="47" t="str">
        <f>RAW_APT!A173</f>
        <v>FLB3580</v>
      </c>
      <c r="B172" s="211">
        <f>RAW_APT!B173</f>
        <v>44536</v>
      </c>
      <c r="C172" s="218">
        <f>RAW_APT!C173</f>
        <v>0.3297800926</v>
      </c>
      <c r="D172" s="47" t="str">
        <f>RAW_APT!D173</f>
        <v/>
      </c>
      <c r="E172" s="47" t="str">
        <f>RAW_APT!E173</f>
        <v/>
      </c>
      <c r="F172" s="47" t="str">
        <f>RAW_APT!F173</f>
        <v/>
      </c>
      <c r="G172" s="47" t="str">
        <f>RAW_APT!G173</f>
        <v>Result</v>
      </c>
      <c r="H172" s="47" t="str">
        <f>RAW_APT!H173</f>
        <v>Negative</v>
      </c>
      <c r="I172" s="211">
        <f>RAW_APT!I173</f>
        <v>44536</v>
      </c>
      <c r="J172" s="218">
        <f>RAW_APT!J173</f>
        <v>0.5064699074</v>
      </c>
      <c r="K172" s="47">
        <f>RAW_APT!K173</f>
        <v>0</v>
      </c>
      <c r="L172" s="47" t="b">
        <f>RAW_APT!L173</f>
        <v>1</v>
      </c>
      <c r="M172" s="47" t="str">
        <f>RAW_APT!M173</f>
        <v>211206-1</v>
      </c>
      <c r="N172" s="47"/>
      <c r="O172" s="47"/>
      <c r="P172" s="128" t="b">
        <f t="shared" si="1"/>
        <v>1</v>
      </c>
      <c r="Q172" s="128" t="b">
        <f>IF(COUNTIF(RAW_APS!$A$2:$A813,A172)=0,TRUE,FALSE)</f>
        <v>1</v>
      </c>
      <c r="R172" s="128" t="b">
        <f t="shared" si="2"/>
        <v>0</v>
      </c>
      <c r="S172" s="8"/>
      <c r="U172" s="83" t="str">
        <f t="shared" si="3"/>
        <v/>
      </c>
      <c r="Z172" s="132"/>
      <c r="AA172" s="83" t="str">
        <f t="shared" si="4"/>
        <v>FLB3580</v>
      </c>
      <c r="AB172" s="83" t="str">
        <f t="shared" si="5"/>
        <v/>
      </c>
      <c r="AC172" s="83" t="str">
        <f t="shared" si="6"/>
        <v/>
      </c>
      <c r="AD172" s="4"/>
      <c r="AE172" s="13"/>
    </row>
    <row r="173">
      <c r="A173" s="47" t="str">
        <f>RAW_APT!A174</f>
        <v>FLB3630</v>
      </c>
      <c r="B173" s="211">
        <f>RAW_APT!B174</f>
        <v>44536</v>
      </c>
      <c r="C173" s="218">
        <f>RAW_APT!C174</f>
        <v>0.3293055556</v>
      </c>
      <c r="D173" s="47" t="str">
        <f>RAW_APT!D174</f>
        <v/>
      </c>
      <c r="E173" s="47" t="str">
        <f>RAW_APT!E174</f>
        <v/>
      </c>
      <c r="F173" s="47" t="str">
        <f>RAW_APT!F174</f>
        <v/>
      </c>
      <c r="G173" s="47" t="str">
        <f>RAW_APT!G174</f>
        <v>Result</v>
      </c>
      <c r="H173" s="47" t="str">
        <f>RAW_APT!H174</f>
        <v>Negative</v>
      </c>
      <c r="I173" s="211">
        <f>RAW_APT!I174</f>
        <v>44536</v>
      </c>
      <c r="J173" s="218">
        <f>RAW_APT!J174</f>
        <v>0.5064699074</v>
      </c>
      <c r="K173" s="47">
        <f>RAW_APT!K174</f>
        <v>0</v>
      </c>
      <c r="L173" s="47" t="b">
        <f>RAW_APT!L174</f>
        <v>1</v>
      </c>
      <c r="M173" s="47" t="str">
        <f>RAW_APT!M174</f>
        <v>211206-1</v>
      </c>
      <c r="N173" s="47"/>
      <c r="O173" s="47"/>
      <c r="P173" s="128" t="b">
        <f t="shared" si="1"/>
        <v>1</v>
      </c>
      <c r="Q173" s="128" t="b">
        <f>IF(COUNTIF(RAW_APS!$A$2:$A813,A173)=0,TRUE,FALSE)</f>
        <v>1</v>
      </c>
      <c r="R173" s="128" t="b">
        <f t="shared" si="2"/>
        <v>0</v>
      </c>
      <c r="S173" s="8"/>
      <c r="U173" s="83" t="str">
        <f t="shared" si="3"/>
        <v/>
      </c>
      <c r="Z173" s="132"/>
      <c r="AA173" s="83" t="str">
        <f t="shared" si="4"/>
        <v>FLB3630</v>
      </c>
      <c r="AB173" s="83" t="str">
        <f t="shared" si="5"/>
        <v/>
      </c>
      <c r="AC173" s="83" t="str">
        <f t="shared" si="6"/>
        <v/>
      </c>
      <c r="AD173" s="4"/>
      <c r="AE173" s="13"/>
    </row>
    <row r="174">
      <c r="A174" s="47" t="str">
        <f>RAW_APT!A175</f>
        <v>FLB3598</v>
      </c>
      <c r="B174" s="211">
        <f>RAW_APT!B175</f>
        <v>44536</v>
      </c>
      <c r="C174" s="218">
        <f>RAW_APT!C175</f>
        <v>0.3284375</v>
      </c>
      <c r="D174" s="47" t="str">
        <f>RAW_APT!D175</f>
        <v/>
      </c>
      <c r="E174" s="47" t="str">
        <f>RAW_APT!E175</f>
        <v/>
      </c>
      <c r="F174" s="47" t="str">
        <f>RAW_APT!F175</f>
        <v/>
      </c>
      <c r="G174" s="47" t="str">
        <f>RAW_APT!G175</f>
        <v>Result</v>
      </c>
      <c r="H174" s="47" t="str">
        <f>RAW_APT!H175</f>
        <v>Negative</v>
      </c>
      <c r="I174" s="211">
        <f>RAW_APT!I175</f>
        <v>44536</v>
      </c>
      <c r="J174" s="218">
        <f>RAW_APT!J175</f>
        <v>0.5064699074</v>
      </c>
      <c r="K174" s="47">
        <f>RAW_APT!K175</f>
        <v>1</v>
      </c>
      <c r="L174" s="47" t="b">
        <f>RAW_APT!L175</f>
        <v>1</v>
      </c>
      <c r="M174" s="47" t="str">
        <f>RAW_APT!M175</f>
        <v>211206-1</v>
      </c>
      <c r="N174" s="47"/>
      <c r="O174" s="47"/>
      <c r="P174" s="128" t="b">
        <f t="shared" si="1"/>
        <v>0</v>
      </c>
      <c r="Q174" s="128" t="b">
        <f>IF(COUNTIF(RAW_APS!$A$2:$A813,A174)=0,TRUE,FALSE)</f>
        <v>0</v>
      </c>
      <c r="R174" s="128" t="b">
        <f t="shared" si="2"/>
        <v>0</v>
      </c>
      <c r="S174" s="8"/>
      <c r="U174" s="83" t="str">
        <f t="shared" si="3"/>
        <v/>
      </c>
      <c r="Z174" s="132"/>
      <c r="AA174" s="83" t="str">
        <f t="shared" si="4"/>
        <v>FLB3598</v>
      </c>
      <c r="AB174" s="83" t="str">
        <f t="shared" si="5"/>
        <v/>
      </c>
      <c r="AC174" s="83" t="str">
        <f t="shared" si="6"/>
        <v/>
      </c>
      <c r="AD174" s="4"/>
      <c r="AE174" s="13"/>
    </row>
    <row r="175">
      <c r="A175" s="47" t="str">
        <f>RAW_APT!A176</f>
        <v>FLB3148</v>
      </c>
      <c r="B175" s="211">
        <f>RAW_APT!B176</f>
        <v>44536</v>
      </c>
      <c r="C175" s="218">
        <f>RAW_APT!C176</f>
        <v>0.3269097222</v>
      </c>
      <c r="D175" s="47" t="str">
        <f>RAW_APT!D176</f>
        <v/>
      </c>
      <c r="E175" s="47" t="str">
        <f>RAW_APT!E176</f>
        <v/>
      </c>
      <c r="F175" s="47" t="str">
        <f>RAW_APT!F176</f>
        <v/>
      </c>
      <c r="G175" s="47" t="str">
        <f>RAW_APT!G176</f>
        <v>Result</v>
      </c>
      <c r="H175" s="47" t="str">
        <f>RAW_APT!H176</f>
        <v>Negative</v>
      </c>
      <c r="I175" s="211">
        <f>RAW_APT!I176</f>
        <v>44536</v>
      </c>
      <c r="J175" s="218">
        <f>RAW_APT!J176</f>
        <v>0.5064699074</v>
      </c>
      <c r="K175" s="47">
        <f>RAW_APT!K176</f>
        <v>0</v>
      </c>
      <c r="L175" s="47" t="b">
        <f>RAW_APT!L176</f>
        <v>1</v>
      </c>
      <c r="M175" s="47" t="str">
        <f>RAW_APT!M176</f>
        <v>211206-1</v>
      </c>
      <c r="N175" s="47"/>
      <c r="O175" s="47"/>
      <c r="P175" s="128" t="b">
        <f t="shared" si="1"/>
        <v>1</v>
      </c>
      <c r="Q175" s="128" t="b">
        <f>IF(COUNTIF(RAW_APS!$A$2:$A813,A175)=0,TRUE,FALSE)</f>
        <v>1</v>
      </c>
      <c r="R175" s="128" t="b">
        <f t="shared" si="2"/>
        <v>0</v>
      </c>
      <c r="S175" s="8"/>
      <c r="U175" s="83" t="str">
        <f t="shared" si="3"/>
        <v/>
      </c>
      <c r="Z175" s="132"/>
      <c r="AA175" s="83" t="str">
        <f t="shared" si="4"/>
        <v>FLB3148</v>
      </c>
      <c r="AB175" s="83" t="str">
        <f t="shared" si="5"/>
        <v/>
      </c>
      <c r="AC175" s="83" t="str">
        <f t="shared" si="6"/>
        <v/>
      </c>
      <c r="AD175" s="4"/>
      <c r="AE175" s="13"/>
    </row>
    <row r="176">
      <c r="A176" s="47" t="str">
        <f>RAW_APT!A177</f>
        <v>FLB3138</v>
      </c>
      <c r="B176" s="211">
        <f>RAW_APT!B177</f>
        <v>44536</v>
      </c>
      <c r="C176" s="218">
        <f>RAW_APT!C177</f>
        <v>0.3261458333</v>
      </c>
      <c r="D176" s="47" t="str">
        <f>RAW_APT!D177</f>
        <v/>
      </c>
      <c r="E176" s="47" t="str">
        <f>RAW_APT!E177</f>
        <v/>
      </c>
      <c r="F176" s="47" t="str">
        <f>RAW_APT!F177</f>
        <v/>
      </c>
      <c r="G176" s="47" t="str">
        <f>RAW_APT!G177</f>
        <v>Result</v>
      </c>
      <c r="H176" s="47" t="str">
        <f>RAW_APT!H177</f>
        <v>Negative</v>
      </c>
      <c r="I176" s="211">
        <f>RAW_APT!I177</f>
        <v>44536</v>
      </c>
      <c r="J176" s="218">
        <f>RAW_APT!J177</f>
        <v>0.5064699074</v>
      </c>
      <c r="K176" s="47">
        <f>RAW_APT!K177</f>
        <v>0</v>
      </c>
      <c r="L176" s="47" t="b">
        <f>RAW_APT!L177</f>
        <v>1</v>
      </c>
      <c r="M176" s="47" t="str">
        <f>RAW_APT!M177</f>
        <v>211206-1</v>
      </c>
      <c r="N176" s="47"/>
      <c r="O176" s="47"/>
      <c r="P176" s="128" t="b">
        <f t="shared" si="1"/>
        <v>1</v>
      </c>
      <c r="Q176" s="128" t="b">
        <f>IF(COUNTIF(RAW_APS!$A$2:$A813,A176)=0,TRUE,FALSE)</f>
        <v>1</v>
      </c>
      <c r="R176" s="128" t="b">
        <f t="shared" si="2"/>
        <v>0</v>
      </c>
      <c r="S176" s="8"/>
      <c r="U176" s="83" t="str">
        <f t="shared" si="3"/>
        <v/>
      </c>
      <c r="Z176" s="132"/>
      <c r="AA176" s="83" t="str">
        <f t="shared" si="4"/>
        <v>FLB3138</v>
      </c>
      <c r="AB176" s="83" t="str">
        <f t="shared" si="5"/>
        <v/>
      </c>
      <c r="AC176" s="83" t="str">
        <f t="shared" si="6"/>
        <v/>
      </c>
      <c r="AD176" s="4"/>
      <c r="AE176" s="13"/>
    </row>
    <row r="177">
      <c r="A177" s="47" t="str">
        <f>RAW_APT!A178</f>
        <v>FLB3129</v>
      </c>
      <c r="B177" s="211">
        <f>RAW_APT!B178</f>
        <v>44536</v>
      </c>
      <c r="C177" s="218">
        <f>RAW_APT!C178</f>
        <v>0.3258564815</v>
      </c>
      <c r="D177" s="47" t="str">
        <f>RAW_APT!D178</f>
        <v/>
      </c>
      <c r="E177" s="47" t="str">
        <f>RAW_APT!E178</f>
        <v/>
      </c>
      <c r="F177" s="47" t="str">
        <f>RAW_APT!F178</f>
        <v/>
      </c>
      <c r="G177" s="47" t="str">
        <f>RAW_APT!G178</f>
        <v>Result</v>
      </c>
      <c r="H177" s="47" t="str">
        <f>RAW_APT!H178</f>
        <v>Negative</v>
      </c>
      <c r="I177" s="211">
        <f>RAW_APT!I178</f>
        <v>44536</v>
      </c>
      <c r="J177" s="218">
        <f>RAW_APT!J178</f>
        <v>0.5064699074</v>
      </c>
      <c r="K177" s="47">
        <f>RAW_APT!K178</f>
        <v>1</v>
      </c>
      <c r="L177" s="47" t="b">
        <f>RAW_APT!L178</f>
        <v>1</v>
      </c>
      <c r="M177" s="47" t="str">
        <f>RAW_APT!M178</f>
        <v>211206-1</v>
      </c>
      <c r="N177" s="47"/>
      <c r="O177" s="47"/>
      <c r="P177" s="128" t="b">
        <f t="shared" si="1"/>
        <v>0</v>
      </c>
      <c r="Q177" s="128" t="b">
        <f>IF(COUNTIF(RAW_APS!$A$2:$A813,A177)=0,TRUE,FALSE)</f>
        <v>0</v>
      </c>
      <c r="R177" s="128" t="b">
        <f t="shared" si="2"/>
        <v>0</v>
      </c>
      <c r="S177" s="8"/>
      <c r="U177" s="83" t="str">
        <f t="shared" si="3"/>
        <v/>
      </c>
      <c r="Z177" s="132"/>
      <c r="AA177" s="83" t="str">
        <f t="shared" si="4"/>
        <v>FLB3129</v>
      </c>
      <c r="AB177" s="83" t="str">
        <f t="shared" si="5"/>
        <v/>
      </c>
      <c r="AC177" s="83" t="str">
        <f t="shared" si="6"/>
        <v/>
      </c>
      <c r="AD177" s="4"/>
      <c r="AE177" s="13"/>
    </row>
    <row r="178">
      <c r="A178" s="47" t="str">
        <f>RAW_APT!A179</f>
        <v>FLB2717</v>
      </c>
      <c r="B178" s="211">
        <f>RAW_APT!B179</f>
        <v>44536</v>
      </c>
      <c r="C178" s="218">
        <f>RAW_APT!C179</f>
        <v>0.325625</v>
      </c>
      <c r="D178" s="47" t="str">
        <f>RAW_APT!D179</f>
        <v/>
      </c>
      <c r="E178" s="47" t="str">
        <f>RAW_APT!E179</f>
        <v/>
      </c>
      <c r="F178" s="47" t="str">
        <f>RAW_APT!F179</f>
        <v/>
      </c>
      <c r="G178" s="47" t="str">
        <f>RAW_APT!G179</f>
        <v>Result</v>
      </c>
      <c r="H178" s="47" t="str">
        <f>RAW_APT!H179</f>
        <v>Negative</v>
      </c>
      <c r="I178" s="211">
        <f>RAW_APT!I179</f>
        <v>44536</v>
      </c>
      <c r="J178" s="218">
        <f>RAW_APT!J179</f>
        <v>0.5064699074</v>
      </c>
      <c r="K178" s="47">
        <f>RAW_APT!K179</f>
        <v>0</v>
      </c>
      <c r="L178" s="47" t="b">
        <f>RAW_APT!L179</f>
        <v>1</v>
      </c>
      <c r="M178" s="47" t="str">
        <f>RAW_APT!M179</f>
        <v>211206-1</v>
      </c>
      <c r="N178" s="47"/>
      <c r="O178" s="47"/>
      <c r="P178" s="128" t="b">
        <f t="shared" si="1"/>
        <v>1</v>
      </c>
      <c r="Q178" s="128" t="b">
        <f>IF(COUNTIF(RAW_APS!$A$2:$A813,A178)=0,TRUE,FALSE)</f>
        <v>1</v>
      </c>
      <c r="R178" s="128" t="b">
        <f t="shared" si="2"/>
        <v>0</v>
      </c>
      <c r="S178" s="8"/>
      <c r="U178" s="83" t="str">
        <f t="shared" si="3"/>
        <v/>
      </c>
      <c r="Z178" s="132"/>
      <c r="AA178" s="83" t="str">
        <f t="shared" si="4"/>
        <v>FLB2717</v>
      </c>
      <c r="AB178" s="83" t="str">
        <f t="shared" si="5"/>
        <v/>
      </c>
      <c r="AC178" s="83" t="str">
        <f t="shared" si="6"/>
        <v/>
      </c>
      <c r="AD178" s="4"/>
      <c r="AE178" s="13"/>
    </row>
    <row r="179">
      <c r="A179" s="47" t="str">
        <f>RAW_APT!A180</f>
        <v>FLB3144</v>
      </c>
      <c r="B179" s="211">
        <f>RAW_APT!B180</f>
        <v>44536</v>
      </c>
      <c r="C179" s="218">
        <f>RAW_APT!C180</f>
        <v>0.2659953704</v>
      </c>
      <c r="D179" s="47" t="str">
        <f>RAW_APT!D180</f>
        <v/>
      </c>
      <c r="E179" s="47" t="str">
        <f>RAW_APT!E180</f>
        <v/>
      </c>
      <c r="F179" s="47" t="str">
        <f>RAW_APT!F180</f>
        <v/>
      </c>
      <c r="G179" s="47" t="str">
        <f>RAW_APT!G180</f>
        <v>Result</v>
      </c>
      <c r="H179" s="47" t="str">
        <f>RAW_APT!H180</f>
        <v>Negative</v>
      </c>
      <c r="I179" s="211">
        <f>RAW_APT!I180</f>
        <v>44536</v>
      </c>
      <c r="J179" s="218">
        <f>RAW_APT!J180</f>
        <v>0.5064699074</v>
      </c>
      <c r="K179" s="47">
        <f>RAW_APT!K180</f>
        <v>1</v>
      </c>
      <c r="L179" s="47" t="b">
        <f>RAW_APT!L180</f>
        <v>1</v>
      </c>
      <c r="M179" s="47" t="str">
        <f>RAW_APT!M180</f>
        <v>211206-1</v>
      </c>
      <c r="N179" s="47"/>
      <c r="O179" s="47"/>
      <c r="P179" s="128" t="b">
        <f t="shared" si="1"/>
        <v>0</v>
      </c>
      <c r="Q179" s="128" t="b">
        <f>IF(COUNTIF(RAW_APS!$A$2:$A813,A179)=0,TRUE,FALSE)</f>
        <v>0</v>
      </c>
      <c r="R179" s="128" t="b">
        <f t="shared" si="2"/>
        <v>0</v>
      </c>
      <c r="S179" s="8"/>
      <c r="U179" s="83" t="str">
        <f t="shared" si="3"/>
        <v/>
      </c>
      <c r="Z179" s="132"/>
      <c r="AA179" s="83" t="str">
        <f t="shared" si="4"/>
        <v>FLB3144</v>
      </c>
      <c r="AB179" s="83" t="str">
        <f t="shared" si="5"/>
        <v/>
      </c>
      <c r="AC179" s="83" t="str">
        <f t="shared" si="6"/>
        <v/>
      </c>
      <c r="AD179" s="4"/>
      <c r="AE179" s="13"/>
    </row>
    <row r="180">
      <c r="A180" s="47" t="str">
        <f>RAW_APT!A181</f>
        <v>FLB3607</v>
      </c>
      <c r="B180" s="211">
        <f>RAW_APT!B181</f>
        <v>44536</v>
      </c>
      <c r="C180" s="218">
        <f>RAW_APT!C181</f>
        <v>0.2656597222</v>
      </c>
      <c r="D180" s="47" t="str">
        <f>RAW_APT!D181</f>
        <v/>
      </c>
      <c r="E180" s="47" t="str">
        <f>RAW_APT!E181</f>
        <v/>
      </c>
      <c r="F180" s="47" t="str">
        <f>RAW_APT!F181</f>
        <v/>
      </c>
      <c r="G180" s="47" t="str">
        <f>RAW_APT!G181</f>
        <v>Result</v>
      </c>
      <c r="H180" s="47" t="str">
        <f>RAW_APT!H181</f>
        <v>Negative</v>
      </c>
      <c r="I180" s="211">
        <f>RAW_APT!I181</f>
        <v>44536</v>
      </c>
      <c r="J180" s="218">
        <f>RAW_APT!J181</f>
        <v>0.5064699074</v>
      </c>
      <c r="K180" s="47">
        <f>RAW_APT!K181</f>
        <v>1</v>
      </c>
      <c r="L180" s="47" t="b">
        <f>RAW_APT!L181</f>
        <v>1</v>
      </c>
      <c r="M180" s="47" t="str">
        <f>RAW_APT!M181</f>
        <v>211206-1</v>
      </c>
      <c r="N180" s="47"/>
      <c r="O180" s="47"/>
      <c r="P180" s="128" t="b">
        <f t="shared" si="1"/>
        <v>0</v>
      </c>
      <c r="Q180" s="128" t="b">
        <f>IF(COUNTIF(RAW_APS!$A$2:$A813,A180)=0,TRUE,FALSE)</f>
        <v>0</v>
      </c>
      <c r="R180" s="128" t="b">
        <f t="shared" si="2"/>
        <v>0</v>
      </c>
      <c r="S180" s="8"/>
      <c r="U180" s="83" t="str">
        <f t="shared" si="3"/>
        <v/>
      </c>
      <c r="Z180" s="132"/>
      <c r="AA180" s="83" t="str">
        <f t="shared" si="4"/>
        <v>FLB3607</v>
      </c>
      <c r="AB180" s="83" t="str">
        <f t="shared" si="5"/>
        <v/>
      </c>
      <c r="AC180" s="83" t="str">
        <f t="shared" si="6"/>
        <v/>
      </c>
      <c r="AD180" s="4"/>
      <c r="AE180" s="13"/>
    </row>
    <row r="181">
      <c r="A181" s="47" t="str">
        <f>RAW_APT!A182</f>
        <v>FLB3578</v>
      </c>
      <c r="B181" s="211">
        <f>RAW_APT!B182</f>
        <v>44536</v>
      </c>
      <c r="C181" s="218">
        <f>RAW_APT!C182</f>
        <v>0.2591782407</v>
      </c>
      <c r="D181" s="47" t="str">
        <f>RAW_APT!D182</f>
        <v/>
      </c>
      <c r="E181" s="47" t="str">
        <f>RAW_APT!E182</f>
        <v/>
      </c>
      <c r="F181" s="47" t="str">
        <f>RAW_APT!F182</f>
        <v/>
      </c>
      <c r="G181" s="47" t="str">
        <f>RAW_APT!G182</f>
        <v>Result</v>
      </c>
      <c r="H181" s="47" t="str">
        <f>RAW_APT!H182</f>
        <v>Negative</v>
      </c>
      <c r="I181" s="211">
        <f>RAW_APT!I182</f>
        <v>44536</v>
      </c>
      <c r="J181" s="218">
        <f>RAW_APT!J182</f>
        <v>0.5064699074</v>
      </c>
      <c r="K181" s="47">
        <f>RAW_APT!K182</f>
        <v>0</v>
      </c>
      <c r="L181" s="47" t="b">
        <f>RAW_APT!L182</f>
        <v>1</v>
      </c>
      <c r="M181" s="47" t="str">
        <f>RAW_APT!M182</f>
        <v>211206-1</v>
      </c>
      <c r="N181" s="47"/>
      <c r="O181" s="47"/>
      <c r="P181" s="128" t="b">
        <f t="shared" si="1"/>
        <v>1</v>
      </c>
      <c r="Q181" s="128" t="b">
        <f>IF(COUNTIF(RAW_APS!$A$2:$A813,A181)=0,TRUE,FALSE)</f>
        <v>1</v>
      </c>
      <c r="R181" s="128" t="b">
        <f t="shared" si="2"/>
        <v>0</v>
      </c>
      <c r="S181" s="8"/>
      <c r="U181" s="83" t="str">
        <f t="shared" si="3"/>
        <v/>
      </c>
      <c r="Z181" s="132"/>
      <c r="AA181" s="83" t="str">
        <f t="shared" si="4"/>
        <v>FLB3578</v>
      </c>
      <c r="AB181" s="83" t="str">
        <f t="shared" si="5"/>
        <v/>
      </c>
      <c r="AC181" s="83" t="str">
        <f t="shared" si="6"/>
        <v/>
      </c>
      <c r="AD181" s="4"/>
      <c r="AE181" s="13"/>
    </row>
    <row r="182">
      <c r="A182" s="47" t="str">
        <f>RAW_APT!A183</f>
        <v>FLB3599</v>
      </c>
      <c r="B182" s="211">
        <f>RAW_APT!B183</f>
        <v>44536</v>
      </c>
      <c r="C182" s="218">
        <f>RAW_APT!C183</f>
        <v>0.2560300926</v>
      </c>
      <c r="D182" s="47" t="str">
        <f>RAW_APT!D183</f>
        <v/>
      </c>
      <c r="E182" s="47" t="str">
        <f>RAW_APT!E183</f>
        <v/>
      </c>
      <c r="F182" s="47" t="str">
        <f>RAW_APT!F183</f>
        <v/>
      </c>
      <c r="G182" s="47" t="str">
        <f>RAW_APT!G183</f>
        <v>Result</v>
      </c>
      <c r="H182" s="47" t="str">
        <f>RAW_APT!H183</f>
        <v>Negative</v>
      </c>
      <c r="I182" s="211">
        <f>RAW_APT!I183</f>
        <v>44536</v>
      </c>
      <c r="J182" s="218">
        <f>RAW_APT!J183</f>
        <v>0.5064583333</v>
      </c>
      <c r="K182" s="47">
        <f>RAW_APT!K183</f>
        <v>0</v>
      </c>
      <c r="L182" s="47" t="b">
        <f>RAW_APT!L183</f>
        <v>1</v>
      </c>
      <c r="M182" s="47" t="str">
        <f>RAW_APT!M183</f>
        <v>211206-1</v>
      </c>
      <c r="N182" s="47"/>
      <c r="O182" s="47"/>
      <c r="P182" s="128" t="b">
        <f t="shared" si="1"/>
        <v>1</v>
      </c>
      <c r="Q182" s="128" t="b">
        <f>IF(COUNTIF(RAW_APS!$A$2:$A813,A182)=0,TRUE,FALSE)</f>
        <v>1</v>
      </c>
      <c r="R182" s="128" t="b">
        <f t="shared" si="2"/>
        <v>0</v>
      </c>
      <c r="S182" s="8"/>
      <c r="U182" s="83" t="str">
        <f t="shared" si="3"/>
        <v/>
      </c>
      <c r="Z182" s="132"/>
      <c r="AA182" s="83" t="str">
        <f t="shared" si="4"/>
        <v>FLB3599</v>
      </c>
      <c r="AB182" s="83" t="str">
        <f t="shared" si="5"/>
        <v/>
      </c>
      <c r="AC182" s="83" t="str">
        <f t="shared" si="6"/>
        <v/>
      </c>
      <c r="AD182" s="4"/>
      <c r="AE182" s="13"/>
    </row>
    <row r="183">
      <c r="A183" s="47" t="str">
        <f>RAW_APT!A184</f>
        <v>FLB3605</v>
      </c>
      <c r="B183" s="211">
        <f>RAW_APT!B184</f>
        <v>44536</v>
      </c>
      <c r="C183" s="218">
        <f>RAW_APT!C184</f>
        <v>0.2544328704</v>
      </c>
      <c r="D183" s="47" t="str">
        <f>RAW_APT!D184</f>
        <v/>
      </c>
      <c r="E183" s="47" t="str">
        <f>RAW_APT!E184</f>
        <v/>
      </c>
      <c r="F183" s="47" t="str">
        <f>RAW_APT!F184</f>
        <v/>
      </c>
      <c r="G183" s="47" t="str">
        <f>RAW_APT!G184</f>
        <v>Result</v>
      </c>
      <c r="H183" s="47" t="str">
        <f>RAW_APT!H184</f>
        <v>Negative</v>
      </c>
      <c r="I183" s="211">
        <f>RAW_APT!I184</f>
        <v>44536</v>
      </c>
      <c r="J183" s="218">
        <f>RAW_APT!J184</f>
        <v>0.5064583333</v>
      </c>
      <c r="K183" s="47">
        <f>RAW_APT!K184</f>
        <v>0</v>
      </c>
      <c r="L183" s="47" t="b">
        <f>RAW_APT!L184</f>
        <v>1</v>
      </c>
      <c r="M183" s="47" t="str">
        <f>RAW_APT!M184</f>
        <v>211206-1</v>
      </c>
      <c r="N183" s="47"/>
      <c r="O183" s="47"/>
      <c r="P183" s="128" t="b">
        <f t="shared" si="1"/>
        <v>1</v>
      </c>
      <c r="Q183" s="128" t="b">
        <f>IF(COUNTIF(RAW_APS!$A$2:$A813,A183)=0,TRUE,FALSE)</f>
        <v>1</v>
      </c>
      <c r="R183" s="128" t="b">
        <f t="shared" si="2"/>
        <v>0</v>
      </c>
      <c r="S183" s="8"/>
      <c r="U183" s="83" t="str">
        <f t="shared" si="3"/>
        <v/>
      </c>
      <c r="Z183" s="132"/>
      <c r="AA183" s="83" t="str">
        <f t="shared" si="4"/>
        <v>FLB3605</v>
      </c>
      <c r="AB183" s="83" t="str">
        <f t="shared" si="5"/>
        <v/>
      </c>
      <c r="AC183" s="83" t="str">
        <f t="shared" si="6"/>
        <v/>
      </c>
      <c r="AD183" s="4"/>
      <c r="AE183" s="13"/>
    </row>
    <row r="184">
      <c r="A184" s="47" t="str">
        <f>RAW_APT!A185</f>
        <v>FLB3628</v>
      </c>
      <c r="B184" s="211">
        <f>RAW_APT!B185</f>
        <v>44536</v>
      </c>
      <c r="C184" s="218">
        <f>RAW_APT!C185</f>
        <v>0.2541435185</v>
      </c>
      <c r="D184" s="47" t="str">
        <f>RAW_APT!D185</f>
        <v/>
      </c>
      <c r="E184" s="47" t="str">
        <f>RAW_APT!E185</f>
        <v/>
      </c>
      <c r="F184" s="47" t="str">
        <f>RAW_APT!F185</f>
        <v/>
      </c>
      <c r="G184" s="47" t="str">
        <f>RAW_APT!G185</f>
        <v>Result</v>
      </c>
      <c r="H184" s="47" t="str">
        <f>RAW_APT!H185</f>
        <v>Negative</v>
      </c>
      <c r="I184" s="211">
        <f>RAW_APT!I185</f>
        <v>44536</v>
      </c>
      <c r="J184" s="218">
        <f>RAW_APT!J185</f>
        <v>0.5064583333</v>
      </c>
      <c r="K184" s="47">
        <f>RAW_APT!K185</f>
        <v>1</v>
      </c>
      <c r="L184" s="47" t="b">
        <f>RAW_APT!L185</f>
        <v>1</v>
      </c>
      <c r="M184" s="47" t="str">
        <f>RAW_APT!M185</f>
        <v>211206-1</v>
      </c>
      <c r="N184" s="47"/>
      <c r="O184" s="47"/>
      <c r="P184" s="128" t="b">
        <f t="shared" si="1"/>
        <v>0</v>
      </c>
      <c r="Q184" s="128" t="b">
        <f>IF(COUNTIF(RAW_APS!$A$2:$A813,A184)=0,TRUE,FALSE)</f>
        <v>0</v>
      </c>
      <c r="R184" s="128" t="b">
        <f t="shared" si="2"/>
        <v>0</v>
      </c>
      <c r="S184" s="8"/>
      <c r="U184" s="83" t="str">
        <f t="shared" si="3"/>
        <v/>
      </c>
      <c r="Z184" s="132"/>
      <c r="AA184" s="83" t="str">
        <f t="shared" si="4"/>
        <v>FLB3628</v>
      </c>
      <c r="AB184" s="83" t="str">
        <f t="shared" si="5"/>
        <v/>
      </c>
      <c r="AC184" s="83" t="str">
        <f t="shared" si="6"/>
        <v/>
      </c>
      <c r="AD184" s="4"/>
      <c r="AE184" s="13"/>
    </row>
    <row r="185">
      <c r="A185" s="47" t="str">
        <f>RAW_APT!A186</f>
        <v>FLB3571</v>
      </c>
      <c r="B185" s="211">
        <f>RAW_APT!B186</f>
        <v>44536</v>
      </c>
      <c r="C185" s="218">
        <f>RAW_APT!C186</f>
        <v>0.2537962963</v>
      </c>
      <c r="D185" s="47" t="str">
        <f>RAW_APT!D186</f>
        <v/>
      </c>
      <c r="E185" s="47" t="str">
        <f>RAW_APT!E186</f>
        <v/>
      </c>
      <c r="F185" s="47" t="str">
        <f>RAW_APT!F186</f>
        <v/>
      </c>
      <c r="G185" s="47" t="str">
        <f>RAW_APT!G186</f>
        <v>Result</v>
      </c>
      <c r="H185" s="47" t="str">
        <f>RAW_APT!H186</f>
        <v>Negative</v>
      </c>
      <c r="I185" s="211">
        <f>RAW_APT!I186</f>
        <v>44536</v>
      </c>
      <c r="J185" s="218">
        <f>RAW_APT!J186</f>
        <v>0.5064583333</v>
      </c>
      <c r="K185" s="47">
        <f>RAW_APT!K186</f>
        <v>1</v>
      </c>
      <c r="L185" s="47" t="b">
        <f>RAW_APT!L186</f>
        <v>1</v>
      </c>
      <c r="M185" s="47" t="str">
        <f>RAW_APT!M186</f>
        <v>211206-1</v>
      </c>
      <c r="N185" s="47"/>
      <c r="O185" s="47"/>
      <c r="P185" s="128" t="b">
        <f t="shared" si="1"/>
        <v>0</v>
      </c>
      <c r="Q185" s="128" t="b">
        <f>IF(COUNTIF(RAW_APS!$A$2:$A813,A185)=0,TRUE,FALSE)</f>
        <v>0</v>
      </c>
      <c r="R185" s="128" t="b">
        <f t="shared" si="2"/>
        <v>0</v>
      </c>
      <c r="S185" s="8"/>
      <c r="U185" s="83" t="str">
        <f t="shared" si="3"/>
        <v/>
      </c>
      <c r="Z185" s="132"/>
      <c r="AA185" s="83" t="str">
        <f t="shared" si="4"/>
        <v>FLB3571</v>
      </c>
      <c r="AB185" s="83" t="str">
        <f t="shared" si="5"/>
        <v/>
      </c>
      <c r="AC185" s="83" t="str">
        <f t="shared" si="6"/>
        <v/>
      </c>
      <c r="AD185" s="4"/>
      <c r="AE185" s="13"/>
    </row>
    <row r="186">
      <c r="A186" s="47" t="str">
        <f>RAW_APT!A187</f>
        <v>FLB2718</v>
      </c>
      <c r="B186" s="211">
        <f>RAW_APT!B187</f>
        <v>44536</v>
      </c>
      <c r="C186" s="218">
        <f>RAW_APT!C187</f>
        <v>0.2527546296</v>
      </c>
      <c r="D186" s="47" t="str">
        <f>RAW_APT!D187</f>
        <v/>
      </c>
      <c r="E186" s="47" t="str">
        <f>RAW_APT!E187</f>
        <v/>
      </c>
      <c r="F186" s="47" t="str">
        <f>RAW_APT!F187</f>
        <v/>
      </c>
      <c r="G186" s="47" t="str">
        <f>RAW_APT!G187</f>
        <v>Result</v>
      </c>
      <c r="H186" s="47" t="str">
        <f>RAW_APT!H187</f>
        <v>Negative</v>
      </c>
      <c r="I186" s="211">
        <f>RAW_APT!I187</f>
        <v>44536</v>
      </c>
      <c r="J186" s="218">
        <f>RAW_APT!J187</f>
        <v>0.5064583333</v>
      </c>
      <c r="K186" s="47">
        <f>RAW_APT!K187</f>
        <v>1</v>
      </c>
      <c r="L186" s="47" t="b">
        <f>RAW_APT!L187</f>
        <v>1</v>
      </c>
      <c r="M186" s="47" t="str">
        <f>RAW_APT!M187</f>
        <v>211206-1</v>
      </c>
      <c r="N186" s="47"/>
      <c r="O186" s="47"/>
      <c r="P186" s="128" t="b">
        <f t="shared" si="1"/>
        <v>0</v>
      </c>
      <c r="Q186" s="128" t="b">
        <f>IF(COUNTIF(RAW_APS!$A$2:$A813,A186)=0,TRUE,FALSE)</f>
        <v>0</v>
      </c>
      <c r="R186" s="128" t="b">
        <f t="shared" si="2"/>
        <v>0</v>
      </c>
      <c r="S186" s="8"/>
      <c r="U186" s="83" t="str">
        <f t="shared" si="3"/>
        <v/>
      </c>
      <c r="Z186" s="132"/>
      <c r="AA186" s="83" t="str">
        <f t="shared" si="4"/>
        <v>FLB2718</v>
      </c>
      <c r="AB186" s="83" t="str">
        <f t="shared" si="5"/>
        <v/>
      </c>
      <c r="AC186" s="83" t="str">
        <f t="shared" si="6"/>
        <v/>
      </c>
      <c r="AD186" s="4"/>
      <c r="AE186" s="13"/>
    </row>
    <row r="187">
      <c r="A187" s="47" t="str">
        <f>RAW_APT!A188</f>
        <v>FLB4067</v>
      </c>
      <c r="B187" s="211">
        <f>RAW_APT!B188</f>
        <v>44532</v>
      </c>
      <c r="C187" s="218">
        <f>RAW_APT!C188</f>
        <v>0.2940740741</v>
      </c>
      <c r="D187" s="47" t="str">
        <f>RAW_APT!D188</f>
        <v/>
      </c>
      <c r="E187" s="47" t="str">
        <f>RAW_APT!E188</f>
        <v/>
      </c>
      <c r="F187" s="47" t="str">
        <f>RAW_APT!F188</f>
        <v/>
      </c>
      <c r="G187" s="47" t="str">
        <f>RAW_APT!G188</f>
        <v>Result</v>
      </c>
      <c r="H187" s="47" t="str">
        <f>RAW_APT!H188</f>
        <v>Negative</v>
      </c>
      <c r="I187" s="211">
        <f>RAW_APT!I188</f>
        <v>44532</v>
      </c>
      <c r="J187" s="218">
        <f>RAW_APT!J188</f>
        <v>0.4542708333</v>
      </c>
      <c r="K187" s="47">
        <f>RAW_APT!K188</f>
        <v>1</v>
      </c>
      <c r="L187" s="47" t="b">
        <f>RAW_APT!L188</f>
        <v>1</v>
      </c>
      <c r="M187" s="47" t="str">
        <f>RAW_APT!M188</f>
        <v>211202-1</v>
      </c>
      <c r="N187" s="47"/>
      <c r="O187" s="47"/>
      <c r="P187" s="128" t="b">
        <f t="shared" si="1"/>
        <v>0</v>
      </c>
      <c r="Q187" s="128" t="b">
        <f>IF(COUNTIF(RAW_APS!$A$2:$A813,A187)=0,TRUE,FALSE)</f>
        <v>0</v>
      </c>
      <c r="R187" s="128" t="b">
        <f t="shared" si="2"/>
        <v>0</v>
      </c>
      <c r="S187" s="8"/>
      <c r="U187" s="83" t="str">
        <f t="shared" si="3"/>
        <v/>
      </c>
      <c r="Z187" s="132"/>
      <c r="AA187" s="83" t="str">
        <f t="shared" si="4"/>
        <v>FLB4067</v>
      </c>
      <c r="AB187" s="83" t="str">
        <f t="shared" si="5"/>
        <v/>
      </c>
      <c r="AC187" s="83" t="str">
        <f t="shared" si="6"/>
        <v/>
      </c>
      <c r="AD187" s="4"/>
      <c r="AE187" s="13"/>
    </row>
    <row r="188">
      <c r="A188" s="47" t="str">
        <f>RAW_APT!A189</f>
        <v>FLB4050</v>
      </c>
      <c r="B188" s="211">
        <f>RAW_APT!B189</f>
        <v>44532</v>
      </c>
      <c r="C188" s="218">
        <f>RAW_APT!C189</f>
        <v>0.2937268519</v>
      </c>
      <c r="D188" s="47" t="str">
        <f>RAW_APT!D189</f>
        <v/>
      </c>
      <c r="E188" s="47" t="str">
        <f>RAW_APT!E189</f>
        <v/>
      </c>
      <c r="F188" s="47" t="str">
        <f>RAW_APT!F189</f>
        <v/>
      </c>
      <c r="G188" s="47" t="str">
        <f>RAW_APT!G189</f>
        <v>Result</v>
      </c>
      <c r="H188" s="47" t="str">
        <f>RAW_APT!H189</f>
        <v>Negative</v>
      </c>
      <c r="I188" s="211">
        <f>RAW_APT!I189</f>
        <v>44532</v>
      </c>
      <c r="J188" s="218">
        <f>RAW_APT!J189</f>
        <v>0.4542708333</v>
      </c>
      <c r="K188" s="47">
        <f>RAW_APT!K189</f>
        <v>1</v>
      </c>
      <c r="L188" s="47" t="b">
        <f>RAW_APT!L189</f>
        <v>1</v>
      </c>
      <c r="M188" s="47" t="str">
        <f>RAW_APT!M189</f>
        <v>211202-1</v>
      </c>
      <c r="N188" s="47"/>
      <c r="O188" s="47"/>
      <c r="P188" s="128" t="b">
        <f t="shared" si="1"/>
        <v>0</v>
      </c>
      <c r="Q188" s="128" t="b">
        <f>IF(COUNTIF(RAW_APS!$A$2:$A813,A188)=0,TRUE,FALSE)</f>
        <v>0</v>
      </c>
      <c r="R188" s="128" t="b">
        <f t="shared" si="2"/>
        <v>0</v>
      </c>
      <c r="S188" s="8"/>
      <c r="U188" s="83" t="str">
        <f t="shared" si="3"/>
        <v/>
      </c>
      <c r="Z188" s="132"/>
      <c r="AA188" s="83" t="str">
        <f t="shared" si="4"/>
        <v>FLB4050</v>
      </c>
      <c r="AB188" s="83" t="str">
        <f t="shared" si="5"/>
        <v/>
      </c>
      <c r="AC188" s="83" t="str">
        <f t="shared" si="6"/>
        <v/>
      </c>
      <c r="AD188" s="4"/>
      <c r="AE188" s="13"/>
    </row>
    <row r="189">
      <c r="A189" s="47" t="str">
        <f>RAW_APT!A190</f>
        <v>FLB4038</v>
      </c>
      <c r="B189" s="211">
        <f>RAW_APT!B190</f>
        <v>44532</v>
      </c>
      <c r="C189" s="218">
        <f>RAW_APT!C190</f>
        <v>0.281099537</v>
      </c>
      <c r="D189" s="47" t="str">
        <f>RAW_APT!D190</f>
        <v/>
      </c>
      <c r="E189" s="47" t="str">
        <f>RAW_APT!E190</f>
        <v/>
      </c>
      <c r="F189" s="47" t="str">
        <f>RAW_APT!F190</f>
        <v/>
      </c>
      <c r="G189" s="47" t="str">
        <f>RAW_APT!G190</f>
        <v>Result</v>
      </c>
      <c r="H189" s="47" t="str">
        <f>RAW_APT!H190</f>
        <v>Negative</v>
      </c>
      <c r="I189" s="211">
        <f>RAW_APT!I190</f>
        <v>44532</v>
      </c>
      <c r="J189" s="218">
        <f>RAW_APT!J190</f>
        <v>0.4542708333</v>
      </c>
      <c r="K189" s="47">
        <f>RAW_APT!K190</f>
        <v>0</v>
      </c>
      <c r="L189" s="47" t="b">
        <f>RAW_APT!L190</f>
        <v>1</v>
      </c>
      <c r="M189" s="47" t="str">
        <f>RAW_APT!M190</f>
        <v>211202-1</v>
      </c>
      <c r="N189" s="47"/>
      <c r="O189" s="47"/>
      <c r="P189" s="128" t="b">
        <f t="shared" si="1"/>
        <v>1</v>
      </c>
      <c r="Q189" s="128" t="b">
        <f>IF(COUNTIF(RAW_APS!$A$2:$A813,A189)=0,TRUE,FALSE)</f>
        <v>1</v>
      </c>
      <c r="R189" s="128" t="b">
        <f t="shared" si="2"/>
        <v>0</v>
      </c>
      <c r="S189" s="8"/>
      <c r="U189" s="83" t="str">
        <f t="shared" si="3"/>
        <v/>
      </c>
      <c r="Z189" s="132"/>
      <c r="AA189" s="83" t="str">
        <f t="shared" si="4"/>
        <v>FLB4038</v>
      </c>
      <c r="AB189" s="83" t="str">
        <f t="shared" si="5"/>
        <v/>
      </c>
      <c r="AC189" s="83" t="str">
        <f t="shared" si="6"/>
        <v/>
      </c>
      <c r="AD189" s="4"/>
      <c r="AE189" s="13"/>
    </row>
    <row r="190">
      <c r="A190" s="47" t="str">
        <f>RAW_APT!A191</f>
        <v>FLB4031</v>
      </c>
      <c r="B190" s="211">
        <f>RAW_APT!B191</f>
        <v>44532</v>
      </c>
      <c r="C190" s="218">
        <f>RAW_APT!C191</f>
        <v>0.2777083333</v>
      </c>
      <c r="D190" s="47" t="str">
        <f>RAW_APT!D191</f>
        <v/>
      </c>
      <c r="E190" s="47" t="str">
        <f>RAW_APT!E191</f>
        <v/>
      </c>
      <c r="F190" s="47" t="str">
        <f>RAW_APT!F191</f>
        <v/>
      </c>
      <c r="G190" s="47" t="str">
        <f>RAW_APT!G191</f>
        <v>Result</v>
      </c>
      <c r="H190" s="47" t="str">
        <f>RAW_APT!H191</f>
        <v>Negative</v>
      </c>
      <c r="I190" s="211">
        <f>RAW_APT!I191</f>
        <v>44532</v>
      </c>
      <c r="J190" s="218">
        <f>RAW_APT!J191</f>
        <v>0.4542708333</v>
      </c>
      <c r="K190" s="47">
        <f>RAW_APT!K191</f>
        <v>0</v>
      </c>
      <c r="L190" s="47" t="b">
        <f>RAW_APT!L191</f>
        <v>1</v>
      </c>
      <c r="M190" s="47" t="str">
        <f>RAW_APT!M191</f>
        <v>211202-1</v>
      </c>
      <c r="N190" s="47"/>
      <c r="O190" s="47"/>
      <c r="P190" s="128" t="b">
        <f t="shared" si="1"/>
        <v>1</v>
      </c>
      <c r="Q190" s="128" t="b">
        <f>IF(COUNTIF(RAW_APS!$A$2:$A813,A190)=0,TRUE,FALSE)</f>
        <v>1</v>
      </c>
      <c r="R190" s="128" t="b">
        <f t="shared" si="2"/>
        <v>0</v>
      </c>
      <c r="S190" s="8"/>
      <c r="U190" s="83" t="str">
        <f t="shared" si="3"/>
        <v/>
      </c>
      <c r="Z190" s="132"/>
      <c r="AA190" s="83" t="str">
        <f t="shared" si="4"/>
        <v>FLB4031</v>
      </c>
      <c r="AB190" s="83" t="str">
        <f t="shared" si="5"/>
        <v/>
      </c>
      <c r="AC190" s="83" t="str">
        <f t="shared" si="6"/>
        <v/>
      </c>
      <c r="AD190" s="4"/>
      <c r="AE190" s="13"/>
    </row>
    <row r="191">
      <c r="A191" s="47" t="str">
        <f>RAW_APT!A192</f>
        <v>FLB4036</v>
      </c>
      <c r="B191" s="211">
        <f>RAW_APT!B192</f>
        <v>44532</v>
      </c>
      <c r="C191" s="218">
        <f>RAW_APT!C192</f>
        <v>0.2742824074</v>
      </c>
      <c r="D191" s="47" t="str">
        <f>RAW_APT!D192</f>
        <v/>
      </c>
      <c r="E191" s="47" t="str">
        <f>RAW_APT!E192</f>
        <v/>
      </c>
      <c r="F191" s="47" t="str">
        <f>RAW_APT!F192</f>
        <v/>
      </c>
      <c r="G191" s="47" t="str">
        <f>RAW_APT!G192</f>
        <v>Result</v>
      </c>
      <c r="H191" s="47" t="str">
        <f>RAW_APT!H192</f>
        <v>Negative</v>
      </c>
      <c r="I191" s="211">
        <f>RAW_APT!I192</f>
        <v>44532</v>
      </c>
      <c r="J191" s="218">
        <f>RAW_APT!J192</f>
        <v>0.4542708333</v>
      </c>
      <c r="K191" s="47">
        <f>RAW_APT!K192</f>
        <v>1</v>
      </c>
      <c r="L191" s="47" t="b">
        <f>RAW_APT!L192</f>
        <v>1</v>
      </c>
      <c r="M191" s="47" t="str">
        <f>RAW_APT!M192</f>
        <v>211202-1</v>
      </c>
      <c r="N191" s="47"/>
      <c r="O191" s="47"/>
      <c r="P191" s="128" t="b">
        <f t="shared" si="1"/>
        <v>0</v>
      </c>
      <c r="Q191" s="128" t="b">
        <f>IF(COUNTIF(RAW_APS!$A$2:$A813,A191)=0,TRUE,FALSE)</f>
        <v>0</v>
      </c>
      <c r="R191" s="128" t="b">
        <f t="shared" si="2"/>
        <v>0</v>
      </c>
      <c r="S191" s="8"/>
      <c r="U191" s="83" t="str">
        <f t="shared" si="3"/>
        <v/>
      </c>
      <c r="Z191" s="132"/>
      <c r="AA191" s="83" t="str">
        <f t="shared" si="4"/>
        <v>FLB4036</v>
      </c>
      <c r="AB191" s="83" t="str">
        <f t="shared" si="5"/>
        <v/>
      </c>
      <c r="AC191" s="83" t="str">
        <f t="shared" si="6"/>
        <v/>
      </c>
      <c r="AD191" s="4"/>
      <c r="AE191" s="13"/>
    </row>
    <row r="192">
      <c r="A192" s="47" t="str">
        <f>RAW_APT!A193</f>
        <v>FLB3721</v>
      </c>
      <c r="B192" s="211">
        <f>RAW_APT!B193</f>
        <v>44532</v>
      </c>
      <c r="C192" s="218">
        <f>RAW_APT!C193</f>
        <v>0.2319444444</v>
      </c>
      <c r="D192" s="47" t="str">
        <f>RAW_APT!D193</f>
        <v/>
      </c>
      <c r="E192" s="47" t="str">
        <f>RAW_APT!E193</f>
        <v/>
      </c>
      <c r="F192" s="47" t="str">
        <f>RAW_APT!F193</f>
        <v/>
      </c>
      <c r="G192" s="47" t="str">
        <f>RAW_APT!G193</f>
        <v>Result</v>
      </c>
      <c r="H192" s="47" t="str">
        <f>RAW_APT!H193</f>
        <v>Negative</v>
      </c>
      <c r="I192" s="211">
        <f>RAW_APT!I193</f>
        <v>44532</v>
      </c>
      <c r="J192" s="218">
        <f>RAW_APT!J193</f>
        <v>0.4542708333</v>
      </c>
      <c r="K192" s="47">
        <f>RAW_APT!K193</f>
        <v>0</v>
      </c>
      <c r="L192" s="47" t="b">
        <f>RAW_APT!L193</f>
        <v>1</v>
      </c>
      <c r="M192" s="47" t="str">
        <f>RAW_APT!M193</f>
        <v>211202-1</v>
      </c>
      <c r="N192" s="47"/>
      <c r="O192" s="47"/>
      <c r="P192" s="128" t="b">
        <f t="shared" si="1"/>
        <v>1</v>
      </c>
      <c r="Q192" s="128" t="b">
        <f>IF(COUNTIF(RAW_APS!$A$2:$A813,A192)=0,TRUE,FALSE)</f>
        <v>1</v>
      </c>
      <c r="R192" s="128" t="b">
        <f t="shared" si="2"/>
        <v>0</v>
      </c>
      <c r="S192" s="8"/>
      <c r="U192" s="83" t="str">
        <f t="shared" si="3"/>
        <v/>
      </c>
      <c r="Z192" s="132"/>
      <c r="AA192" s="83" t="str">
        <f t="shared" si="4"/>
        <v>FLB3721</v>
      </c>
      <c r="AB192" s="83" t="str">
        <f t="shared" si="5"/>
        <v/>
      </c>
      <c r="AC192" s="83" t="str">
        <f t="shared" si="6"/>
        <v/>
      </c>
      <c r="AD192" s="4"/>
      <c r="AE192" s="13"/>
    </row>
    <row r="193">
      <c r="A193" s="47" t="str">
        <f>RAW_APT!A194</f>
        <v>FLB4025</v>
      </c>
      <c r="B193" s="211">
        <f>RAW_APT!B194</f>
        <v>44532</v>
      </c>
      <c r="C193" s="218">
        <f>RAW_APT!C194</f>
        <v>0.2281944444</v>
      </c>
      <c r="D193" s="47" t="str">
        <f>RAW_APT!D194</f>
        <v/>
      </c>
      <c r="E193" s="47" t="str">
        <f>RAW_APT!E194</f>
        <v/>
      </c>
      <c r="F193" s="47" t="str">
        <f>RAW_APT!F194</f>
        <v/>
      </c>
      <c r="G193" s="47" t="str">
        <f>RAW_APT!G194</f>
        <v>Result</v>
      </c>
      <c r="H193" s="47" t="str">
        <f>RAW_APT!H194</f>
        <v>Negative</v>
      </c>
      <c r="I193" s="211">
        <f>RAW_APT!I194</f>
        <v>44532</v>
      </c>
      <c r="J193" s="218">
        <f>RAW_APT!J194</f>
        <v>0.4542708333</v>
      </c>
      <c r="K193" s="47">
        <f>RAW_APT!K194</f>
        <v>0</v>
      </c>
      <c r="L193" s="47" t="b">
        <f>RAW_APT!L194</f>
        <v>1</v>
      </c>
      <c r="M193" s="47" t="str">
        <f>RAW_APT!M194</f>
        <v>211202-1</v>
      </c>
      <c r="N193" s="47"/>
      <c r="O193" s="47"/>
      <c r="P193" s="128" t="b">
        <f t="shared" si="1"/>
        <v>1</v>
      </c>
      <c r="Q193" s="128" t="b">
        <f>IF(COUNTIF(RAW_APS!$A$2:$A813,A193)=0,TRUE,FALSE)</f>
        <v>1</v>
      </c>
      <c r="R193" s="128" t="b">
        <f t="shared" si="2"/>
        <v>0</v>
      </c>
      <c r="S193" s="8"/>
      <c r="U193" s="83" t="str">
        <f t="shared" si="3"/>
        <v/>
      </c>
      <c r="Z193" s="132"/>
      <c r="AA193" s="83" t="str">
        <f t="shared" si="4"/>
        <v>FLB4025</v>
      </c>
      <c r="AB193" s="83" t="str">
        <f t="shared" si="5"/>
        <v/>
      </c>
      <c r="AC193" s="83" t="str">
        <f t="shared" si="6"/>
        <v/>
      </c>
      <c r="AD193" s="4"/>
      <c r="AE193" s="13"/>
    </row>
    <row r="194">
      <c r="A194" s="47" t="str">
        <f>RAW_APT!A195</f>
        <v>FLB4384</v>
      </c>
      <c r="B194" s="211">
        <f>RAW_APT!B195</f>
        <v>44531</v>
      </c>
      <c r="C194" s="218">
        <f>RAW_APT!C195</f>
        <v>0.3410763889</v>
      </c>
      <c r="D194" s="47" t="str">
        <f>RAW_APT!D195</f>
        <v/>
      </c>
      <c r="E194" s="47" t="str">
        <f>RAW_APT!E195</f>
        <v/>
      </c>
      <c r="F194" s="47" t="str">
        <f>RAW_APT!F195</f>
        <v/>
      </c>
      <c r="G194" s="47" t="str">
        <f>RAW_APT!G195</f>
        <v>Result</v>
      </c>
      <c r="H194" s="47" t="str">
        <f>RAW_APT!H195</f>
        <v>Negative</v>
      </c>
      <c r="I194" s="211">
        <f>RAW_APT!I195</f>
        <v>44531</v>
      </c>
      <c r="J194" s="218">
        <f>RAW_APT!J195</f>
        <v>0.4507523148</v>
      </c>
      <c r="K194" s="47">
        <f>RAW_APT!K195</f>
        <v>1</v>
      </c>
      <c r="L194" s="47" t="b">
        <f>RAW_APT!L195</f>
        <v>1</v>
      </c>
      <c r="M194" s="47" t="str">
        <f>RAW_APT!M195</f>
        <v>211201-1</v>
      </c>
      <c r="N194" s="47"/>
      <c r="O194" s="47"/>
      <c r="P194" s="128" t="b">
        <f t="shared" si="1"/>
        <v>0</v>
      </c>
      <c r="Q194" s="128" t="b">
        <f>IF(COUNTIF(RAW_APS!$A$2:$A813,A194)=0,TRUE,FALSE)</f>
        <v>0</v>
      </c>
      <c r="R194" s="128" t="b">
        <f t="shared" si="2"/>
        <v>0</v>
      </c>
      <c r="S194" s="8"/>
      <c r="U194" s="83" t="str">
        <f t="shared" si="3"/>
        <v/>
      </c>
      <c r="Z194" s="132"/>
      <c r="AA194" s="83" t="str">
        <f t="shared" si="4"/>
        <v>FLB4384</v>
      </c>
      <c r="AB194" s="83" t="str">
        <f t="shared" si="5"/>
        <v/>
      </c>
      <c r="AC194" s="83" t="str">
        <f t="shared" si="6"/>
        <v/>
      </c>
      <c r="AD194" s="4"/>
      <c r="AE194" s="13"/>
    </row>
    <row r="195">
      <c r="A195" s="47" t="str">
        <f>RAW_APT!A196</f>
        <v>FLB4407</v>
      </c>
      <c r="B195" s="211">
        <f>RAW_APT!B196</f>
        <v>44531</v>
      </c>
      <c r="C195" s="218">
        <f>RAW_APT!C196</f>
        <v>0.3341666667</v>
      </c>
      <c r="D195" s="47" t="str">
        <f>RAW_APT!D196</f>
        <v/>
      </c>
      <c r="E195" s="47" t="str">
        <f>RAW_APT!E196</f>
        <v/>
      </c>
      <c r="F195" s="47" t="str">
        <f>RAW_APT!F196</f>
        <v/>
      </c>
      <c r="G195" s="47" t="str">
        <f>RAW_APT!G196</f>
        <v>Result</v>
      </c>
      <c r="H195" s="47" t="str">
        <f>RAW_APT!H196</f>
        <v>Negative</v>
      </c>
      <c r="I195" s="211">
        <f>RAW_APT!I196</f>
        <v>44531</v>
      </c>
      <c r="J195" s="218">
        <f>RAW_APT!J196</f>
        <v>0.4507523148</v>
      </c>
      <c r="K195" s="47">
        <f>RAW_APT!K196</f>
        <v>1</v>
      </c>
      <c r="L195" s="47" t="b">
        <f>RAW_APT!L196</f>
        <v>1</v>
      </c>
      <c r="M195" s="47" t="str">
        <f>RAW_APT!M196</f>
        <v>211201-1</v>
      </c>
      <c r="N195" s="47"/>
      <c r="O195" s="47"/>
      <c r="P195" s="128" t="b">
        <f t="shared" si="1"/>
        <v>0</v>
      </c>
      <c r="Q195" s="128" t="b">
        <f>IF(COUNTIF(RAW_APS!$A$2:$A813,A195)=0,TRUE,FALSE)</f>
        <v>0</v>
      </c>
      <c r="R195" s="128" t="b">
        <f t="shared" si="2"/>
        <v>1</v>
      </c>
      <c r="S195" s="8"/>
      <c r="U195" s="83" t="str">
        <f t="shared" si="3"/>
        <v/>
      </c>
      <c r="Z195" s="132"/>
      <c r="AA195" s="83" t="str">
        <f t="shared" si="4"/>
        <v>FLB4407</v>
      </c>
      <c r="AB195" s="83" t="str">
        <f t="shared" si="5"/>
        <v>FLB4407</v>
      </c>
      <c r="AC195" s="83">
        <f t="shared" si="6"/>
        <v>2</v>
      </c>
      <c r="AD195" s="4"/>
      <c r="AE195" s="13"/>
    </row>
    <row r="196">
      <c r="A196" s="47" t="str">
        <f>RAW_APT!A197</f>
        <v>FLB4407</v>
      </c>
      <c r="B196" s="211">
        <f>RAW_APT!B197</f>
        <v>44531</v>
      </c>
      <c r="C196" s="218">
        <f>RAW_APT!C197</f>
        <v>0.333912037</v>
      </c>
      <c r="D196" s="47" t="str">
        <f>RAW_APT!D197</f>
        <v/>
      </c>
      <c r="E196" s="47" t="str">
        <f>RAW_APT!E197</f>
        <v/>
      </c>
      <c r="F196" s="47" t="str">
        <f>RAW_APT!F197</f>
        <v/>
      </c>
      <c r="G196" s="47" t="str">
        <f>RAW_APT!G197</f>
        <v>Collected</v>
      </c>
      <c r="H196" s="47" t="str">
        <f>RAW_APT!H197</f>
        <v>Null</v>
      </c>
      <c r="I196" s="211">
        <f>RAW_APT!I197</f>
        <v>44868</v>
      </c>
      <c r="J196" s="218">
        <f>RAW_APT!J197</f>
        <v>0.5355208333</v>
      </c>
      <c r="K196" s="47">
        <f>RAW_APT!K197</f>
        <v>0</v>
      </c>
      <c r="L196" s="47" t="str">
        <f>RAW_APT!L197</f>
        <v/>
      </c>
      <c r="M196" s="47" t="str">
        <f>RAW_APT!M197</f>
        <v/>
      </c>
      <c r="N196" s="47"/>
      <c r="O196" s="47"/>
      <c r="P196" s="128" t="b">
        <f t="shared" si="1"/>
        <v>0</v>
      </c>
      <c r="Q196" s="128" t="b">
        <f>IF(COUNTIF(RAW_APS!$A$2:$A813,A196)=0,TRUE,FALSE)</f>
        <v>0</v>
      </c>
      <c r="R196" s="128" t="b">
        <f t="shared" si="2"/>
        <v>1</v>
      </c>
      <c r="S196" s="8"/>
      <c r="U196" s="83" t="str">
        <f t="shared" si="3"/>
        <v/>
      </c>
      <c r="Z196" s="132"/>
      <c r="AA196" s="83" t="str">
        <f t="shared" si="4"/>
        <v>FLB4407</v>
      </c>
      <c r="AB196" s="83" t="str">
        <f t="shared" si="5"/>
        <v>FLB4407</v>
      </c>
      <c r="AC196" s="83">
        <f t="shared" si="6"/>
        <v>2</v>
      </c>
      <c r="AD196" s="4"/>
      <c r="AE196" s="13"/>
    </row>
    <row r="197">
      <c r="A197" s="47" t="str">
        <f>RAW_APT!A198</f>
        <v>FLB3867</v>
      </c>
      <c r="B197" s="211">
        <f>RAW_APT!B198</f>
        <v>44531</v>
      </c>
      <c r="C197" s="218">
        <f>RAW_APT!C198</f>
        <v>0.33</v>
      </c>
      <c r="D197" s="47" t="str">
        <f>RAW_APT!D198</f>
        <v/>
      </c>
      <c r="E197" s="47" t="str">
        <f>RAW_APT!E198</f>
        <v/>
      </c>
      <c r="F197" s="47" t="str">
        <f>RAW_APT!F198</f>
        <v/>
      </c>
      <c r="G197" s="47" t="str">
        <f>RAW_APT!G198</f>
        <v>Result</v>
      </c>
      <c r="H197" s="47" t="str">
        <f>RAW_APT!H198</f>
        <v>Negative</v>
      </c>
      <c r="I197" s="211">
        <f>RAW_APT!I198</f>
        <v>44531</v>
      </c>
      <c r="J197" s="218">
        <f>RAW_APT!J198</f>
        <v>0.4507523148</v>
      </c>
      <c r="K197" s="47">
        <f>RAW_APT!K198</f>
        <v>1</v>
      </c>
      <c r="L197" s="47" t="b">
        <f>RAW_APT!L198</f>
        <v>1</v>
      </c>
      <c r="M197" s="47" t="str">
        <f>RAW_APT!M198</f>
        <v>211201-1</v>
      </c>
      <c r="N197" s="47"/>
      <c r="O197" s="47"/>
      <c r="P197" s="128" t="b">
        <f t="shared" si="1"/>
        <v>0</v>
      </c>
      <c r="Q197" s="128" t="b">
        <f>IF(COUNTIF(RAW_APS!$A$2:$A813,A197)=0,TRUE,FALSE)</f>
        <v>0</v>
      </c>
      <c r="R197" s="128" t="b">
        <f t="shared" si="2"/>
        <v>0</v>
      </c>
      <c r="S197" s="8"/>
      <c r="U197" s="83" t="str">
        <f t="shared" si="3"/>
        <v/>
      </c>
      <c r="Z197" s="132"/>
      <c r="AA197" s="83" t="str">
        <f t="shared" si="4"/>
        <v>FLB3867</v>
      </c>
      <c r="AB197" s="83" t="str">
        <f t="shared" si="5"/>
        <v/>
      </c>
      <c r="AC197" s="83" t="str">
        <f t="shared" si="6"/>
        <v/>
      </c>
      <c r="AD197" s="4"/>
      <c r="AE197" s="13"/>
    </row>
    <row r="198">
      <c r="A198" s="47" t="str">
        <f>RAW_APT!A199</f>
        <v>FLB3738</v>
      </c>
      <c r="B198" s="211">
        <f>RAW_APT!B199</f>
        <v>44531</v>
      </c>
      <c r="C198" s="218">
        <f>RAW_APT!C199</f>
        <v>0.3258680556</v>
      </c>
      <c r="D198" s="47" t="str">
        <f>RAW_APT!D199</f>
        <v/>
      </c>
      <c r="E198" s="47" t="str">
        <f>RAW_APT!E199</f>
        <v/>
      </c>
      <c r="F198" s="47" t="str">
        <f>RAW_APT!F199</f>
        <v/>
      </c>
      <c r="G198" s="47" t="str">
        <f>RAW_APT!G199</f>
        <v>Result</v>
      </c>
      <c r="H198" s="47" t="str">
        <f>RAW_APT!H199</f>
        <v>Negative</v>
      </c>
      <c r="I198" s="211">
        <f>RAW_APT!I199</f>
        <v>44531</v>
      </c>
      <c r="J198" s="218">
        <f>RAW_APT!J199</f>
        <v>0.4507523148</v>
      </c>
      <c r="K198" s="47">
        <f>RAW_APT!K199</f>
        <v>1</v>
      </c>
      <c r="L198" s="47" t="b">
        <f>RAW_APT!L199</f>
        <v>1</v>
      </c>
      <c r="M198" s="47" t="str">
        <f>RAW_APT!M199</f>
        <v>211201-1</v>
      </c>
      <c r="N198" s="47"/>
      <c r="O198" s="47"/>
      <c r="P198" s="128" t="b">
        <f t="shared" si="1"/>
        <v>0</v>
      </c>
      <c r="Q198" s="128" t="b">
        <f>IF(COUNTIF(RAW_APS!$A$2:$A813,A198)=0,TRUE,FALSE)</f>
        <v>0</v>
      </c>
      <c r="R198" s="128" t="b">
        <f t="shared" si="2"/>
        <v>0</v>
      </c>
      <c r="S198" s="8"/>
      <c r="U198" s="83" t="str">
        <f t="shared" si="3"/>
        <v/>
      </c>
      <c r="Z198" s="132"/>
      <c r="AA198" s="83" t="str">
        <f t="shared" si="4"/>
        <v>FLB3738</v>
      </c>
      <c r="AB198" s="83" t="str">
        <f t="shared" si="5"/>
        <v/>
      </c>
      <c r="AC198" s="83" t="str">
        <f t="shared" si="6"/>
        <v/>
      </c>
      <c r="AD198" s="4"/>
      <c r="AE198" s="13"/>
    </row>
    <row r="199">
      <c r="A199" s="47" t="str">
        <f>RAW_APT!A200</f>
        <v>FLB4398</v>
      </c>
      <c r="B199" s="211">
        <f>RAW_APT!B200</f>
        <v>44531</v>
      </c>
      <c r="C199" s="218">
        <f>RAW_APT!C200</f>
        <v>0.3237152778</v>
      </c>
      <c r="D199" s="47" t="str">
        <f>RAW_APT!D200</f>
        <v/>
      </c>
      <c r="E199" s="47" t="str">
        <f>RAW_APT!E200</f>
        <v/>
      </c>
      <c r="F199" s="47" t="str">
        <f>RAW_APT!F200</f>
        <v/>
      </c>
      <c r="G199" s="47" t="str">
        <f>RAW_APT!G200</f>
        <v>Result</v>
      </c>
      <c r="H199" s="47" t="str">
        <f>RAW_APT!H200</f>
        <v>Negative</v>
      </c>
      <c r="I199" s="211">
        <f>RAW_APT!I200</f>
        <v>44531</v>
      </c>
      <c r="J199" s="218">
        <f>RAW_APT!J200</f>
        <v>0.4507523148</v>
      </c>
      <c r="K199" s="47">
        <f>RAW_APT!K200</f>
        <v>0</v>
      </c>
      <c r="L199" s="47" t="b">
        <f>RAW_APT!L200</f>
        <v>1</v>
      </c>
      <c r="M199" s="47" t="str">
        <f>RAW_APT!M200</f>
        <v>211201-1</v>
      </c>
      <c r="N199" s="47"/>
      <c r="O199" s="47"/>
      <c r="P199" s="128" t="b">
        <f t="shared" si="1"/>
        <v>1</v>
      </c>
      <c r="Q199" s="128" t="b">
        <f>IF(COUNTIF(RAW_APS!$A$2:$A813,A199)=0,TRUE,FALSE)</f>
        <v>1</v>
      </c>
      <c r="R199" s="128" t="b">
        <f t="shared" si="2"/>
        <v>0</v>
      </c>
      <c r="S199" s="8"/>
      <c r="U199" s="83" t="str">
        <f t="shared" si="3"/>
        <v/>
      </c>
      <c r="Z199" s="132"/>
      <c r="AA199" s="83" t="str">
        <f t="shared" si="4"/>
        <v>FLB4398</v>
      </c>
      <c r="AB199" s="83" t="str">
        <f t="shared" si="5"/>
        <v/>
      </c>
      <c r="AC199" s="83" t="str">
        <f t="shared" si="6"/>
        <v/>
      </c>
      <c r="AD199" s="4"/>
      <c r="AE199" s="13"/>
    </row>
    <row r="200">
      <c r="A200" s="47" t="str">
        <f>RAW_APT!A201</f>
        <v>FLB4090</v>
      </c>
      <c r="B200" s="211">
        <f>RAW_APT!B201</f>
        <v>44531</v>
      </c>
      <c r="C200" s="218">
        <f>RAW_APT!C201</f>
        <v>0.3235416667</v>
      </c>
      <c r="D200" s="47" t="str">
        <f>RAW_APT!D201</f>
        <v/>
      </c>
      <c r="E200" s="47" t="str">
        <f>RAW_APT!E201</f>
        <v/>
      </c>
      <c r="F200" s="47" t="str">
        <f>RAW_APT!F201</f>
        <v/>
      </c>
      <c r="G200" s="47" t="str">
        <f>RAW_APT!G201</f>
        <v>Result</v>
      </c>
      <c r="H200" s="47" t="str">
        <f>RAW_APT!H201</f>
        <v>Negative</v>
      </c>
      <c r="I200" s="211">
        <f>RAW_APT!I201</f>
        <v>44531</v>
      </c>
      <c r="J200" s="218">
        <f>RAW_APT!J201</f>
        <v>0.4507523148</v>
      </c>
      <c r="K200" s="47">
        <f>RAW_APT!K201</f>
        <v>1</v>
      </c>
      <c r="L200" s="47" t="b">
        <f>RAW_APT!L201</f>
        <v>1</v>
      </c>
      <c r="M200" s="47" t="str">
        <f>RAW_APT!M201</f>
        <v>211201-1</v>
      </c>
      <c r="N200" s="47"/>
      <c r="O200" s="47"/>
      <c r="P200" s="128" t="b">
        <f t="shared" si="1"/>
        <v>0</v>
      </c>
      <c r="Q200" s="128" t="b">
        <f>IF(COUNTIF(RAW_APS!$A$2:$A813,A200)=0,TRUE,FALSE)</f>
        <v>0</v>
      </c>
      <c r="R200" s="128" t="b">
        <f t="shared" si="2"/>
        <v>0</v>
      </c>
      <c r="S200" s="8"/>
      <c r="U200" s="83" t="str">
        <f t="shared" si="3"/>
        <v/>
      </c>
      <c r="Z200" s="132"/>
      <c r="AA200" s="83" t="str">
        <f t="shared" si="4"/>
        <v>FLB4090</v>
      </c>
      <c r="AB200" s="83" t="str">
        <f t="shared" si="5"/>
        <v/>
      </c>
      <c r="AC200" s="83" t="str">
        <f t="shared" si="6"/>
        <v/>
      </c>
      <c r="AD200" s="4"/>
      <c r="AE200" s="13"/>
    </row>
    <row r="201">
      <c r="A201" s="47" t="str">
        <f>RAW_APT!A202</f>
        <v>FLB3629</v>
      </c>
      <c r="B201" s="211">
        <f>RAW_APT!B202</f>
        <v>44531</v>
      </c>
      <c r="C201" s="218">
        <f>RAW_APT!C202</f>
        <v>0.2840162037</v>
      </c>
      <c r="D201" s="47" t="str">
        <f>RAW_APT!D202</f>
        <v/>
      </c>
      <c r="E201" s="47" t="str">
        <f>RAW_APT!E202</f>
        <v/>
      </c>
      <c r="F201" s="47" t="str">
        <f>RAW_APT!F202</f>
        <v/>
      </c>
      <c r="G201" s="47" t="str">
        <f>RAW_APT!G202</f>
        <v>Result</v>
      </c>
      <c r="H201" s="47" t="str">
        <f>RAW_APT!H202</f>
        <v>Negative</v>
      </c>
      <c r="I201" s="211">
        <f>RAW_APT!I202</f>
        <v>44531</v>
      </c>
      <c r="J201" s="218">
        <f>RAW_APT!J202</f>
        <v>0.4507523148</v>
      </c>
      <c r="K201" s="47">
        <f>RAW_APT!K202</f>
        <v>1</v>
      </c>
      <c r="L201" s="47" t="b">
        <f>RAW_APT!L202</f>
        <v>1</v>
      </c>
      <c r="M201" s="47" t="str">
        <f>RAW_APT!M202</f>
        <v>211201-1</v>
      </c>
      <c r="N201" s="47"/>
      <c r="O201" s="47"/>
      <c r="P201" s="128" t="b">
        <f t="shared" si="1"/>
        <v>0</v>
      </c>
      <c r="Q201" s="128" t="b">
        <f>IF(COUNTIF(RAW_APS!$A$2:$A813,A201)=0,TRUE,FALSE)</f>
        <v>0</v>
      </c>
      <c r="R201" s="128" t="b">
        <f t="shared" si="2"/>
        <v>0</v>
      </c>
      <c r="S201" s="8"/>
      <c r="U201" s="83" t="str">
        <f t="shared" si="3"/>
        <v/>
      </c>
      <c r="Z201" s="132"/>
      <c r="AA201" s="83" t="str">
        <f t="shared" si="4"/>
        <v>FLB3629</v>
      </c>
      <c r="AB201" s="83" t="str">
        <f t="shared" si="5"/>
        <v/>
      </c>
      <c r="AC201" s="83" t="str">
        <f t="shared" si="6"/>
        <v/>
      </c>
      <c r="AD201" s="4"/>
      <c r="AE201" s="13"/>
    </row>
    <row r="202">
      <c r="A202" s="47" t="str">
        <f>RAW_APT!A203</f>
        <v>FLB3585</v>
      </c>
      <c r="B202" s="211">
        <f>RAW_APT!B203</f>
        <v>44531</v>
      </c>
      <c r="C202" s="218">
        <f>RAW_APT!C203</f>
        <v>0.2839467593</v>
      </c>
      <c r="D202" s="47" t="str">
        <f>RAW_APT!D203</f>
        <v/>
      </c>
      <c r="E202" s="47" t="str">
        <f>RAW_APT!E203</f>
        <v/>
      </c>
      <c r="F202" s="47" t="str">
        <f>RAW_APT!F203</f>
        <v/>
      </c>
      <c r="G202" s="47" t="str">
        <f>RAW_APT!G203</f>
        <v>Result</v>
      </c>
      <c r="H202" s="47" t="str">
        <f>RAW_APT!H203</f>
        <v>Negative</v>
      </c>
      <c r="I202" s="211">
        <f>RAW_APT!I203</f>
        <v>44531</v>
      </c>
      <c r="J202" s="218">
        <f>RAW_APT!J203</f>
        <v>0.4507523148</v>
      </c>
      <c r="K202" s="47">
        <f>RAW_APT!K203</f>
        <v>1</v>
      </c>
      <c r="L202" s="47" t="b">
        <f>RAW_APT!L203</f>
        <v>1</v>
      </c>
      <c r="M202" s="47" t="str">
        <f>RAW_APT!M203</f>
        <v>211201-1</v>
      </c>
      <c r="N202" s="47"/>
      <c r="O202" s="47"/>
      <c r="P202" s="128" t="b">
        <f t="shared" si="1"/>
        <v>0</v>
      </c>
      <c r="Q202" s="128" t="b">
        <f>IF(COUNTIF(RAW_APS!$A$2:$A813,A202)=0,TRUE,FALSE)</f>
        <v>0</v>
      </c>
      <c r="R202" s="128" t="b">
        <f t="shared" si="2"/>
        <v>0</v>
      </c>
      <c r="S202" s="8"/>
      <c r="U202" s="83" t="str">
        <f t="shared" si="3"/>
        <v/>
      </c>
      <c r="Z202" s="132"/>
      <c r="AA202" s="83" t="str">
        <f t="shared" si="4"/>
        <v>FLB3585</v>
      </c>
      <c r="AB202" s="83" t="str">
        <f t="shared" si="5"/>
        <v/>
      </c>
      <c r="AC202" s="83" t="str">
        <f t="shared" si="6"/>
        <v/>
      </c>
      <c r="AD202" s="4"/>
      <c r="AE202" s="13"/>
    </row>
    <row r="203">
      <c r="A203" s="47" t="str">
        <f>RAW_APT!A204</f>
        <v>FLB3574</v>
      </c>
      <c r="B203" s="211">
        <f>RAW_APT!B204</f>
        <v>44531</v>
      </c>
      <c r="C203" s="218">
        <f>RAW_APT!C204</f>
        <v>0.2837847222</v>
      </c>
      <c r="D203" s="47" t="str">
        <f>RAW_APT!D204</f>
        <v/>
      </c>
      <c r="E203" s="47" t="str">
        <f>RAW_APT!E204</f>
        <v/>
      </c>
      <c r="F203" s="47" t="str">
        <f>RAW_APT!F204</f>
        <v/>
      </c>
      <c r="G203" s="47" t="str">
        <f>RAW_APT!G204</f>
        <v>Result</v>
      </c>
      <c r="H203" s="47" t="str">
        <f>RAW_APT!H204</f>
        <v>Negative</v>
      </c>
      <c r="I203" s="211">
        <f>RAW_APT!I204</f>
        <v>44531</v>
      </c>
      <c r="J203" s="218">
        <f>RAW_APT!J204</f>
        <v>0.4507407407</v>
      </c>
      <c r="K203" s="47">
        <f>RAW_APT!K204</f>
        <v>0</v>
      </c>
      <c r="L203" s="47" t="b">
        <f>RAW_APT!L204</f>
        <v>1</v>
      </c>
      <c r="M203" s="47" t="str">
        <f>RAW_APT!M204</f>
        <v>211201-1</v>
      </c>
      <c r="N203" s="47"/>
      <c r="O203" s="47"/>
      <c r="P203" s="128" t="b">
        <f t="shared" si="1"/>
        <v>1</v>
      </c>
      <c r="Q203" s="128" t="b">
        <f>IF(COUNTIF(RAW_APS!$A$2:$A813,A203)=0,TRUE,FALSE)</f>
        <v>1</v>
      </c>
      <c r="R203" s="128" t="b">
        <f t="shared" si="2"/>
        <v>0</v>
      </c>
      <c r="S203" s="8"/>
      <c r="U203" s="83" t="str">
        <f t="shared" si="3"/>
        <v/>
      </c>
      <c r="Z203" s="132"/>
      <c r="AA203" s="83" t="str">
        <f t="shared" si="4"/>
        <v>FLB3574</v>
      </c>
      <c r="AB203" s="83" t="str">
        <f t="shared" si="5"/>
        <v/>
      </c>
      <c r="AC203" s="83" t="str">
        <f t="shared" si="6"/>
        <v/>
      </c>
      <c r="AD203" s="4"/>
      <c r="AE203" s="13"/>
    </row>
    <row r="204">
      <c r="A204" s="47" t="str">
        <f>RAW_APT!A205</f>
        <v>FLB3124</v>
      </c>
      <c r="B204" s="211">
        <f>RAW_APT!B205</f>
        <v>44531</v>
      </c>
      <c r="C204" s="218">
        <f>RAW_APT!C205</f>
        <v>0.2835416667</v>
      </c>
      <c r="D204" s="47" t="str">
        <f>RAW_APT!D205</f>
        <v/>
      </c>
      <c r="E204" s="47" t="str">
        <f>RAW_APT!E205</f>
        <v/>
      </c>
      <c r="F204" s="47" t="str">
        <f>RAW_APT!F205</f>
        <v/>
      </c>
      <c r="G204" s="47" t="str">
        <f>RAW_APT!G205</f>
        <v>Result</v>
      </c>
      <c r="H204" s="47" t="str">
        <f>RAW_APT!H205</f>
        <v>Negative</v>
      </c>
      <c r="I204" s="211">
        <f>RAW_APT!I205</f>
        <v>44531</v>
      </c>
      <c r="J204" s="218">
        <f>RAW_APT!J205</f>
        <v>0.4507407407</v>
      </c>
      <c r="K204" s="47">
        <f>RAW_APT!K205</f>
        <v>1</v>
      </c>
      <c r="L204" s="47" t="b">
        <f>RAW_APT!L205</f>
        <v>1</v>
      </c>
      <c r="M204" s="47" t="str">
        <f>RAW_APT!M205</f>
        <v>211201-1</v>
      </c>
      <c r="N204" s="47"/>
      <c r="O204" s="47"/>
      <c r="P204" s="128" t="b">
        <f t="shared" si="1"/>
        <v>0</v>
      </c>
      <c r="Q204" s="128" t="b">
        <f>IF(COUNTIF(RAW_APS!$A$2:$A813,A204)=0,TRUE,FALSE)</f>
        <v>0</v>
      </c>
      <c r="R204" s="128" t="b">
        <f t="shared" si="2"/>
        <v>0</v>
      </c>
      <c r="S204" s="8"/>
      <c r="U204" s="83" t="str">
        <f t="shared" si="3"/>
        <v/>
      </c>
      <c r="Z204" s="132"/>
      <c r="AA204" s="83" t="str">
        <f t="shared" si="4"/>
        <v>FLB3124</v>
      </c>
      <c r="AB204" s="83" t="str">
        <f t="shared" si="5"/>
        <v/>
      </c>
      <c r="AC204" s="83" t="str">
        <f t="shared" si="6"/>
        <v/>
      </c>
      <c r="AD204" s="4"/>
      <c r="AE204" s="13"/>
    </row>
    <row r="205">
      <c r="A205" s="47" t="str">
        <f>RAW_APT!A206</f>
        <v>FLB3619</v>
      </c>
      <c r="B205" s="211">
        <f>RAW_APT!B206</f>
        <v>44531</v>
      </c>
      <c r="C205" s="218">
        <f>RAW_APT!C206</f>
        <v>0.2831944444</v>
      </c>
      <c r="D205" s="47" t="str">
        <f>RAW_APT!D206</f>
        <v/>
      </c>
      <c r="E205" s="47" t="str">
        <f>RAW_APT!E206</f>
        <v/>
      </c>
      <c r="F205" s="47" t="str">
        <f>RAW_APT!F206</f>
        <v/>
      </c>
      <c r="G205" s="47" t="str">
        <f>RAW_APT!G206</f>
        <v>Result</v>
      </c>
      <c r="H205" s="47" t="str">
        <f>RAW_APT!H206</f>
        <v>Negative</v>
      </c>
      <c r="I205" s="211">
        <f>RAW_APT!I206</f>
        <v>44531</v>
      </c>
      <c r="J205" s="218">
        <f>RAW_APT!J206</f>
        <v>0.4507407407</v>
      </c>
      <c r="K205" s="47">
        <f>RAW_APT!K206</f>
        <v>1</v>
      </c>
      <c r="L205" s="47" t="b">
        <f>RAW_APT!L206</f>
        <v>1</v>
      </c>
      <c r="M205" s="47" t="str">
        <f>RAW_APT!M206</f>
        <v>211201-1</v>
      </c>
      <c r="N205" s="47"/>
      <c r="O205" s="47"/>
      <c r="P205" s="128" t="b">
        <f t="shared" si="1"/>
        <v>0</v>
      </c>
      <c r="Q205" s="128" t="b">
        <f>IF(COUNTIF(RAW_APS!$A$2:$A813,A205)=0,TRUE,FALSE)</f>
        <v>0</v>
      </c>
      <c r="R205" s="128" t="b">
        <f t="shared" si="2"/>
        <v>0</v>
      </c>
      <c r="S205" s="8"/>
      <c r="U205" s="83" t="str">
        <f t="shared" si="3"/>
        <v/>
      </c>
      <c r="Z205" s="132"/>
      <c r="AA205" s="83" t="str">
        <f t="shared" si="4"/>
        <v>FLB3619</v>
      </c>
      <c r="AB205" s="83" t="str">
        <f t="shared" si="5"/>
        <v/>
      </c>
      <c r="AC205" s="83" t="str">
        <f t="shared" si="6"/>
        <v/>
      </c>
      <c r="AD205" s="4"/>
      <c r="AE205" s="13"/>
    </row>
    <row r="206">
      <c r="A206" s="47" t="str">
        <f>RAW_APT!A207</f>
        <v>FLB3572</v>
      </c>
      <c r="B206" s="211">
        <f>RAW_APT!B207</f>
        <v>44531</v>
      </c>
      <c r="C206" s="218">
        <f>RAW_APT!C207</f>
        <v>0.2828819444</v>
      </c>
      <c r="D206" s="47" t="str">
        <f>RAW_APT!D207</f>
        <v/>
      </c>
      <c r="E206" s="47" t="str">
        <f>RAW_APT!E207</f>
        <v/>
      </c>
      <c r="F206" s="47" t="str">
        <f>RAW_APT!F207</f>
        <v/>
      </c>
      <c r="G206" s="47" t="str">
        <f>RAW_APT!G207</f>
        <v>Result</v>
      </c>
      <c r="H206" s="47" t="str">
        <f>RAW_APT!H207</f>
        <v>Negative</v>
      </c>
      <c r="I206" s="211">
        <f>RAW_APT!I207</f>
        <v>44531</v>
      </c>
      <c r="J206" s="218">
        <f>RAW_APT!J207</f>
        <v>0.4507407407</v>
      </c>
      <c r="K206" s="47">
        <f>RAW_APT!K207</f>
        <v>0</v>
      </c>
      <c r="L206" s="47" t="b">
        <f>RAW_APT!L207</f>
        <v>1</v>
      </c>
      <c r="M206" s="47" t="str">
        <f>RAW_APT!M207</f>
        <v>211201-1</v>
      </c>
      <c r="N206" s="47"/>
      <c r="O206" s="47"/>
      <c r="P206" s="128" t="b">
        <f t="shared" si="1"/>
        <v>1</v>
      </c>
      <c r="Q206" s="128" t="b">
        <f>IF(COUNTIF(RAW_APS!$A$2:$A813,A206)=0,TRUE,FALSE)</f>
        <v>1</v>
      </c>
      <c r="R206" s="128" t="b">
        <f t="shared" si="2"/>
        <v>0</v>
      </c>
      <c r="S206" s="8"/>
      <c r="U206" s="83" t="str">
        <f t="shared" si="3"/>
        <v/>
      </c>
      <c r="Z206" s="132"/>
      <c r="AA206" s="83" t="str">
        <f t="shared" si="4"/>
        <v>FLB3572</v>
      </c>
      <c r="AB206" s="83" t="str">
        <f t="shared" si="5"/>
        <v/>
      </c>
      <c r="AC206" s="83" t="str">
        <f t="shared" si="6"/>
        <v/>
      </c>
      <c r="AD206" s="4"/>
      <c r="AE206" s="13"/>
    </row>
    <row r="207">
      <c r="A207" s="47" t="str">
        <f>RAW_APT!A208</f>
        <v>FLB3128</v>
      </c>
      <c r="B207" s="211">
        <f>RAW_APT!B208</f>
        <v>44530</v>
      </c>
      <c r="C207" s="218">
        <f>RAW_APT!C208</f>
        <v>0.3190046296</v>
      </c>
      <c r="D207" s="47" t="str">
        <f>RAW_APT!D208</f>
        <v/>
      </c>
      <c r="E207" s="47" t="str">
        <f>RAW_APT!E208</f>
        <v/>
      </c>
      <c r="F207" s="47" t="str">
        <f>RAW_APT!F208</f>
        <v/>
      </c>
      <c r="G207" s="47" t="str">
        <f>RAW_APT!G208</f>
        <v>Result</v>
      </c>
      <c r="H207" s="47" t="str">
        <f>RAW_APT!H208</f>
        <v>Negative</v>
      </c>
      <c r="I207" s="211">
        <f>RAW_APT!I208</f>
        <v>44532</v>
      </c>
      <c r="J207" s="218">
        <f>RAW_APT!J208</f>
        <v>0.4542708333</v>
      </c>
      <c r="K207" s="47">
        <f>RAW_APT!K208</f>
        <v>0</v>
      </c>
      <c r="L207" s="47" t="b">
        <f>RAW_APT!L208</f>
        <v>1</v>
      </c>
      <c r="M207" s="47" t="str">
        <f>RAW_APT!M208</f>
        <v>211202-1</v>
      </c>
      <c r="N207" s="47"/>
      <c r="O207" s="47"/>
      <c r="P207" s="128" t="b">
        <f t="shared" si="1"/>
        <v>1</v>
      </c>
      <c r="Q207" s="128" t="b">
        <f>IF(COUNTIF(RAW_APS!$A$2:$A813,A207)=0,TRUE,FALSE)</f>
        <v>1</v>
      </c>
      <c r="R207" s="128" t="b">
        <f t="shared" si="2"/>
        <v>0</v>
      </c>
      <c r="S207" s="8"/>
      <c r="U207" s="83" t="str">
        <f t="shared" si="3"/>
        <v/>
      </c>
      <c r="Z207" s="132"/>
      <c r="AA207" s="83" t="str">
        <f t="shared" si="4"/>
        <v>FLB3128</v>
      </c>
      <c r="AB207" s="83" t="str">
        <f t="shared" si="5"/>
        <v/>
      </c>
      <c r="AC207" s="83" t="str">
        <f t="shared" si="6"/>
        <v/>
      </c>
      <c r="AD207" s="4"/>
      <c r="AE207" s="13"/>
    </row>
    <row r="208">
      <c r="A208" s="47" t="str">
        <f>RAW_APT!A209</f>
        <v>FLB3610</v>
      </c>
      <c r="B208" s="211">
        <f>RAW_APT!B209</f>
        <v>44530</v>
      </c>
      <c r="C208" s="218">
        <f>RAW_APT!C209</f>
        <v>0.2988194444</v>
      </c>
      <c r="D208" s="47" t="str">
        <f>RAW_APT!D209</f>
        <v/>
      </c>
      <c r="E208" s="47" t="str">
        <f>RAW_APT!E209</f>
        <v/>
      </c>
      <c r="F208" s="47" t="str">
        <f>RAW_APT!F209</f>
        <v/>
      </c>
      <c r="G208" s="47" t="str">
        <f>RAW_APT!G209</f>
        <v>Result</v>
      </c>
      <c r="H208" s="47" t="str">
        <f>RAW_APT!H209</f>
        <v>Negative</v>
      </c>
      <c r="I208" s="211">
        <f>RAW_APT!I209</f>
        <v>44532</v>
      </c>
      <c r="J208" s="218">
        <f>RAW_APT!J209</f>
        <v>0.4542708333</v>
      </c>
      <c r="K208" s="47">
        <f>RAW_APT!K209</f>
        <v>1</v>
      </c>
      <c r="L208" s="47" t="b">
        <f>RAW_APT!L209</f>
        <v>1</v>
      </c>
      <c r="M208" s="47" t="str">
        <f>RAW_APT!M209</f>
        <v>211202-1</v>
      </c>
      <c r="N208" s="47"/>
      <c r="O208" s="47"/>
      <c r="P208" s="128" t="b">
        <f t="shared" si="1"/>
        <v>0</v>
      </c>
      <c r="Q208" s="128" t="b">
        <f>IF(COUNTIF(RAW_APS!$A$2:$A813,A208)=0,TRUE,FALSE)</f>
        <v>0</v>
      </c>
      <c r="R208" s="128" t="b">
        <f t="shared" si="2"/>
        <v>0</v>
      </c>
      <c r="S208" s="8"/>
      <c r="U208" s="83" t="str">
        <f t="shared" si="3"/>
        <v/>
      </c>
      <c r="Z208" s="132"/>
      <c r="AA208" s="83" t="str">
        <f t="shared" si="4"/>
        <v>FLB3610</v>
      </c>
      <c r="AB208" s="83" t="str">
        <f t="shared" si="5"/>
        <v/>
      </c>
      <c r="AC208" s="83" t="str">
        <f t="shared" si="6"/>
        <v/>
      </c>
      <c r="AD208" s="4"/>
      <c r="AE208" s="13"/>
    </row>
    <row r="209">
      <c r="A209" s="47" t="str">
        <f>RAW_APT!A210</f>
        <v>FLB3591</v>
      </c>
      <c r="B209" s="211">
        <f>RAW_APT!B210</f>
        <v>44530</v>
      </c>
      <c r="C209" s="218">
        <f>RAW_APT!C210</f>
        <v>0.2452430556</v>
      </c>
      <c r="D209" s="47" t="str">
        <f>RAW_APT!D210</f>
        <v/>
      </c>
      <c r="E209" s="47" t="str">
        <f>RAW_APT!E210</f>
        <v/>
      </c>
      <c r="F209" s="47" t="str">
        <f>RAW_APT!F210</f>
        <v/>
      </c>
      <c r="G209" s="47" t="str">
        <f>RAW_APT!G210</f>
        <v>Result</v>
      </c>
      <c r="H209" s="47" t="str">
        <f>RAW_APT!H210</f>
        <v>Negative</v>
      </c>
      <c r="I209" s="211">
        <f>RAW_APT!I210</f>
        <v>44531</v>
      </c>
      <c r="J209" s="218">
        <f>RAW_APT!J210</f>
        <v>0.4507407407</v>
      </c>
      <c r="K209" s="47">
        <f>RAW_APT!K210</f>
        <v>1</v>
      </c>
      <c r="L209" s="47" t="b">
        <f>RAW_APT!L210</f>
        <v>1</v>
      </c>
      <c r="M209" s="47" t="str">
        <f>RAW_APT!M210</f>
        <v>211201-1</v>
      </c>
      <c r="N209" s="47"/>
      <c r="O209" s="47"/>
      <c r="P209" s="128" t="b">
        <f t="shared" si="1"/>
        <v>0</v>
      </c>
      <c r="Q209" s="128" t="b">
        <f>IF(COUNTIF(RAW_APS!$A$2:$A813,A209)=0,TRUE,FALSE)</f>
        <v>0</v>
      </c>
      <c r="R209" s="128" t="b">
        <f t="shared" si="2"/>
        <v>0</v>
      </c>
      <c r="S209" s="8"/>
      <c r="U209" s="83" t="str">
        <f t="shared" si="3"/>
        <v/>
      </c>
      <c r="Z209" s="132"/>
      <c r="AA209" s="83" t="str">
        <f t="shared" si="4"/>
        <v>FLB3591</v>
      </c>
      <c r="AB209" s="83" t="str">
        <f t="shared" si="5"/>
        <v/>
      </c>
      <c r="AC209" s="83" t="str">
        <f t="shared" si="6"/>
        <v/>
      </c>
      <c r="AD209" s="4"/>
      <c r="AE209" s="13"/>
    </row>
    <row r="210">
      <c r="A210" s="47" t="str">
        <f>RAW_APT!A211</f>
        <v>FLB3602</v>
      </c>
      <c r="B210" s="211">
        <f>RAW_APT!B211</f>
        <v>44529</v>
      </c>
      <c r="C210" s="218">
        <f>RAW_APT!C211</f>
        <v>0.3941319444</v>
      </c>
      <c r="D210" s="47" t="str">
        <f>RAW_APT!D211</f>
        <v/>
      </c>
      <c r="E210" s="47" t="str">
        <f>RAW_APT!E211</f>
        <v/>
      </c>
      <c r="F210" s="47" t="str">
        <f>RAW_APT!F211</f>
        <v/>
      </c>
      <c r="G210" s="47" t="str">
        <f>RAW_APT!G211</f>
        <v>Result</v>
      </c>
      <c r="H210" s="47" t="str">
        <f>RAW_APT!H211</f>
        <v>Negative</v>
      </c>
      <c r="I210" s="211">
        <f>RAW_APT!I211</f>
        <v>44529</v>
      </c>
      <c r="J210" s="218">
        <f>RAW_APT!J211</f>
        <v>0.5002893519</v>
      </c>
      <c r="K210" s="47">
        <f>RAW_APT!K211</f>
        <v>1</v>
      </c>
      <c r="L210" s="47" t="b">
        <f>RAW_APT!L211</f>
        <v>1</v>
      </c>
      <c r="M210" s="47" t="str">
        <f>RAW_APT!M211</f>
        <v>211129-1</v>
      </c>
      <c r="N210" s="47"/>
      <c r="O210" s="47"/>
      <c r="P210" s="128" t="b">
        <f t="shared" si="1"/>
        <v>0</v>
      </c>
      <c r="Q210" s="128" t="b">
        <f>IF(COUNTIF(RAW_APS!$A$2:$A813,A210)=0,TRUE,FALSE)</f>
        <v>0</v>
      </c>
      <c r="R210" s="128" t="b">
        <f t="shared" si="2"/>
        <v>0</v>
      </c>
      <c r="S210" s="8"/>
      <c r="U210" s="83" t="str">
        <f t="shared" si="3"/>
        <v/>
      </c>
      <c r="Z210" s="132"/>
      <c r="AA210" s="83" t="str">
        <f t="shared" si="4"/>
        <v>FLB3602</v>
      </c>
      <c r="AB210" s="83" t="str">
        <f t="shared" si="5"/>
        <v/>
      </c>
      <c r="AC210" s="83" t="str">
        <f t="shared" si="6"/>
        <v/>
      </c>
      <c r="AD210" s="4"/>
      <c r="AE210" s="13"/>
    </row>
    <row r="211">
      <c r="A211" s="47" t="str">
        <f>RAW_APT!A212</f>
        <v>FLB3130</v>
      </c>
      <c r="B211" s="211">
        <f>RAW_APT!B212</f>
        <v>44529</v>
      </c>
      <c r="C211" s="218">
        <f>RAW_APT!C212</f>
        <v>0.3816319444</v>
      </c>
      <c r="D211" s="47" t="str">
        <f>RAW_APT!D212</f>
        <v/>
      </c>
      <c r="E211" s="47" t="str">
        <f>RAW_APT!E212</f>
        <v/>
      </c>
      <c r="F211" s="47" t="str">
        <f>RAW_APT!F212</f>
        <v/>
      </c>
      <c r="G211" s="47" t="str">
        <f>RAW_APT!G212</f>
        <v>Result</v>
      </c>
      <c r="H211" s="47" t="str">
        <f>RAW_APT!H212</f>
        <v>Negative</v>
      </c>
      <c r="I211" s="211">
        <f>RAW_APT!I212</f>
        <v>44529</v>
      </c>
      <c r="J211" s="218">
        <f>RAW_APT!J212</f>
        <v>0.5002893519</v>
      </c>
      <c r="K211" s="47">
        <f>RAW_APT!K212</f>
        <v>0</v>
      </c>
      <c r="L211" s="47" t="b">
        <f>RAW_APT!L212</f>
        <v>1</v>
      </c>
      <c r="M211" s="47" t="str">
        <f>RAW_APT!M212</f>
        <v>211129-1</v>
      </c>
      <c r="N211" s="47"/>
      <c r="O211" s="47"/>
      <c r="P211" s="128" t="b">
        <f t="shared" si="1"/>
        <v>1</v>
      </c>
      <c r="Q211" s="128" t="b">
        <f>IF(COUNTIF(RAW_APS!$A$2:$A813,A211)=0,TRUE,FALSE)</f>
        <v>1</v>
      </c>
      <c r="R211" s="128" t="b">
        <f t="shared" si="2"/>
        <v>0</v>
      </c>
      <c r="S211" s="8"/>
      <c r="U211" s="83" t="str">
        <f t="shared" si="3"/>
        <v/>
      </c>
      <c r="Z211" s="132"/>
      <c r="AA211" s="83" t="str">
        <f t="shared" si="4"/>
        <v>FLB3130</v>
      </c>
      <c r="AB211" s="83" t="str">
        <f t="shared" si="5"/>
        <v/>
      </c>
      <c r="AC211" s="83" t="str">
        <f t="shared" si="6"/>
        <v/>
      </c>
      <c r="AD211" s="4"/>
      <c r="AE211" s="13"/>
    </row>
    <row r="212">
      <c r="A212" s="47" t="str">
        <f>RAW_APT!A213</f>
        <v>FLB3133</v>
      </c>
      <c r="B212" s="211">
        <f>RAW_APT!B213</f>
        <v>44529</v>
      </c>
      <c r="C212" s="218">
        <f>RAW_APT!C213</f>
        <v>0.3805555556</v>
      </c>
      <c r="D212" s="47" t="str">
        <f>RAW_APT!D213</f>
        <v/>
      </c>
      <c r="E212" s="47" t="str">
        <f>RAW_APT!E213</f>
        <v/>
      </c>
      <c r="F212" s="47" t="str">
        <f>RAW_APT!F213</f>
        <v/>
      </c>
      <c r="G212" s="47" t="str">
        <f>RAW_APT!G213</f>
        <v>Result</v>
      </c>
      <c r="H212" s="47" t="str">
        <f>RAW_APT!H213</f>
        <v>Negative</v>
      </c>
      <c r="I212" s="211">
        <f>RAW_APT!I213</f>
        <v>44529</v>
      </c>
      <c r="J212" s="218">
        <f>RAW_APT!J213</f>
        <v>0.5002893519</v>
      </c>
      <c r="K212" s="47">
        <f>RAW_APT!K213</f>
        <v>1</v>
      </c>
      <c r="L212" s="47" t="b">
        <f>RAW_APT!L213</f>
        <v>1</v>
      </c>
      <c r="M212" s="47" t="str">
        <f>RAW_APT!M213</f>
        <v>211129-1</v>
      </c>
      <c r="N212" s="47"/>
      <c r="O212" s="47"/>
      <c r="P212" s="128" t="b">
        <f t="shared" si="1"/>
        <v>0</v>
      </c>
      <c r="Q212" s="128" t="b">
        <f>IF(COUNTIF(RAW_APS!$A$2:$A813,A212)=0,TRUE,FALSE)</f>
        <v>0</v>
      </c>
      <c r="R212" s="128" t="b">
        <f t="shared" si="2"/>
        <v>0</v>
      </c>
      <c r="S212" s="8"/>
      <c r="U212" s="83" t="str">
        <f t="shared" si="3"/>
        <v/>
      </c>
      <c r="Z212" s="132"/>
      <c r="AA212" s="83" t="str">
        <f t="shared" si="4"/>
        <v>FLB3133</v>
      </c>
      <c r="AB212" s="83" t="str">
        <f t="shared" si="5"/>
        <v/>
      </c>
      <c r="AC212" s="83" t="str">
        <f t="shared" si="6"/>
        <v/>
      </c>
      <c r="AD212" s="4"/>
      <c r="AE212" s="13"/>
    </row>
    <row r="213">
      <c r="A213" s="47" t="str">
        <f>RAW_APT!A214</f>
        <v>FLB3126</v>
      </c>
      <c r="B213" s="211">
        <f>RAW_APT!B214</f>
        <v>44529</v>
      </c>
      <c r="C213" s="218">
        <f>RAW_APT!C214</f>
        <v>0.3732986111</v>
      </c>
      <c r="D213" s="47" t="str">
        <f>RAW_APT!D214</f>
        <v/>
      </c>
      <c r="E213" s="47" t="str">
        <f>RAW_APT!E214</f>
        <v/>
      </c>
      <c r="F213" s="47" t="str">
        <f>RAW_APT!F214</f>
        <v/>
      </c>
      <c r="G213" s="47" t="str">
        <f>RAW_APT!G214</f>
        <v>Result</v>
      </c>
      <c r="H213" s="47" t="str">
        <f>RAW_APT!H214</f>
        <v>Negative</v>
      </c>
      <c r="I213" s="211">
        <f>RAW_APT!I214</f>
        <v>44529</v>
      </c>
      <c r="J213" s="218">
        <f>RAW_APT!J214</f>
        <v>0.5002893519</v>
      </c>
      <c r="K213" s="47">
        <f>RAW_APT!K214</f>
        <v>0</v>
      </c>
      <c r="L213" s="47" t="b">
        <f>RAW_APT!L214</f>
        <v>1</v>
      </c>
      <c r="M213" s="47" t="str">
        <f>RAW_APT!M214</f>
        <v>211129-1</v>
      </c>
      <c r="N213" s="47"/>
      <c r="O213" s="47"/>
      <c r="P213" s="128" t="b">
        <f t="shared" si="1"/>
        <v>1</v>
      </c>
      <c r="Q213" s="128" t="b">
        <f>IF(COUNTIF(RAW_APS!$A$2:$A813,A213)=0,TRUE,FALSE)</f>
        <v>1</v>
      </c>
      <c r="R213" s="128" t="b">
        <f t="shared" si="2"/>
        <v>0</v>
      </c>
      <c r="S213" s="8"/>
      <c r="U213" s="83" t="str">
        <f t="shared" si="3"/>
        <v/>
      </c>
      <c r="Z213" s="132"/>
      <c r="AA213" s="83" t="str">
        <f t="shared" si="4"/>
        <v>FLB3126</v>
      </c>
      <c r="AB213" s="83" t="str">
        <f t="shared" si="5"/>
        <v/>
      </c>
      <c r="AC213" s="83" t="str">
        <f t="shared" si="6"/>
        <v/>
      </c>
      <c r="AD213" s="4"/>
      <c r="AE213" s="13"/>
    </row>
    <row r="214">
      <c r="A214" s="47" t="str">
        <f>RAW_APT!A215</f>
        <v>FLB3604</v>
      </c>
      <c r="B214" s="211">
        <f>RAW_APT!B215</f>
        <v>44529</v>
      </c>
      <c r="C214" s="218">
        <f>RAW_APT!C215</f>
        <v>0.3731018519</v>
      </c>
      <c r="D214" s="47" t="str">
        <f>RAW_APT!D215</f>
        <v/>
      </c>
      <c r="E214" s="47" t="str">
        <f>RAW_APT!E215</f>
        <v/>
      </c>
      <c r="F214" s="47" t="str">
        <f>RAW_APT!F215</f>
        <v/>
      </c>
      <c r="G214" s="47" t="str">
        <f>RAW_APT!G215</f>
        <v>Result</v>
      </c>
      <c r="H214" s="47" t="str">
        <f>RAW_APT!H215</f>
        <v>Negative</v>
      </c>
      <c r="I214" s="211">
        <f>RAW_APT!I215</f>
        <v>44529</v>
      </c>
      <c r="J214" s="218">
        <f>RAW_APT!J215</f>
        <v>0.5002893519</v>
      </c>
      <c r="K214" s="47">
        <f>RAW_APT!K215</f>
        <v>0</v>
      </c>
      <c r="L214" s="47" t="b">
        <f>RAW_APT!L215</f>
        <v>1</v>
      </c>
      <c r="M214" s="47" t="str">
        <f>RAW_APT!M215</f>
        <v>211129-1</v>
      </c>
      <c r="N214" s="47"/>
      <c r="O214" s="47"/>
      <c r="P214" s="128" t="b">
        <f t="shared" si="1"/>
        <v>1</v>
      </c>
      <c r="Q214" s="128" t="b">
        <f>IF(COUNTIF(RAW_APS!$A$2:$A813,A214)=0,TRUE,FALSE)</f>
        <v>1</v>
      </c>
      <c r="R214" s="128" t="b">
        <f t="shared" si="2"/>
        <v>0</v>
      </c>
      <c r="S214" s="8"/>
      <c r="U214" s="83" t="str">
        <f t="shared" si="3"/>
        <v/>
      </c>
      <c r="Z214" s="132"/>
      <c r="AA214" s="83" t="str">
        <f t="shared" si="4"/>
        <v>FLB3604</v>
      </c>
      <c r="AB214" s="83" t="str">
        <f t="shared" si="5"/>
        <v/>
      </c>
      <c r="AC214" s="83" t="str">
        <f t="shared" si="6"/>
        <v/>
      </c>
      <c r="AD214" s="4"/>
      <c r="AE214" s="13"/>
    </row>
    <row r="215">
      <c r="A215" s="47" t="str">
        <f>RAW_APT!A216</f>
        <v>FLB3132</v>
      </c>
      <c r="B215" s="211">
        <f>RAW_APT!B216</f>
        <v>44529</v>
      </c>
      <c r="C215" s="218">
        <f>RAW_APT!C216</f>
        <v>0.3372685185</v>
      </c>
      <c r="D215" s="47" t="str">
        <f>RAW_APT!D216</f>
        <v/>
      </c>
      <c r="E215" s="47" t="str">
        <f>RAW_APT!E216</f>
        <v/>
      </c>
      <c r="F215" s="47" t="str">
        <f>RAW_APT!F216</f>
        <v/>
      </c>
      <c r="G215" s="47" t="str">
        <f>RAW_APT!G216</f>
        <v>Result</v>
      </c>
      <c r="H215" s="47" t="str">
        <f>RAW_APT!H216</f>
        <v>Negative</v>
      </c>
      <c r="I215" s="211">
        <f>RAW_APT!I216</f>
        <v>44529</v>
      </c>
      <c r="J215" s="218">
        <f>RAW_APT!J216</f>
        <v>0.5002893519</v>
      </c>
      <c r="K215" s="47">
        <f>RAW_APT!K216</f>
        <v>0</v>
      </c>
      <c r="L215" s="47" t="b">
        <f>RAW_APT!L216</f>
        <v>1</v>
      </c>
      <c r="M215" s="47" t="str">
        <f>RAW_APT!M216</f>
        <v>211129-1</v>
      </c>
      <c r="N215" s="47"/>
      <c r="O215" s="47"/>
      <c r="P215" s="128" t="b">
        <f t="shared" si="1"/>
        <v>1</v>
      </c>
      <c r="Q215" s="128" t="b">
        <f>IF(COUNTIF(RAW_APS!$A$2:$A813,A215)=0,TRUE,FALSE)</f>
        <v>1</v>
      </c>
      <c r="R215" s="128" t="b">
        <f t="shared" si="2"/>
        <v>0</v>
      </c>
      <c r="S215" s="8"/>
      <c r="U215" s="83" t="str">
        <f t="shared" si="3"/>
        <v/>
      </c>
      <c r="Z215" s="132"/>
      <c r="AA215" s="83" t="str">
        <f t="shared" si="4"/>
        <v>FLB3132</v>
      </c>
      <c r="AB215" s="83" t="str">
        <f t="shared" si="5"/>
        <v/>
      </c>
      <c r="AC215" s="83" t="str">
        <f t="shared" si="6"/>
        <v/>
      </c>
      <c r="AD215" s="4"/>
      <c r="AE215" s="13"/>
    </row>
    <row r="216">
      <c r="A216" s="47" t="str">
        <f>RAW_APT!A217</f>
        <v>FLB3617</v>
      </c>
      <c r="B216" s="211">
        <f>RAW_APT!B217</f>
        <v>44529</v>
      </c>
      <c r="C216" s="218">
        <f>RAW_APT!C217</f>
        <v>0.3348958333</v>
      </c>
      <c r="D216" s="47" t="str">
        <f>RAW_APT!D217</f>
        <v/>
      </c>
      <c r="E216" s="47" t="str">
        <f>RAW_APT!E217</f>
        <v/>
      </c>
      <c r="F216" s="47" t="str">
        <f>RAW_APT!F217</f>
        <v/>
      </c>
      <c r="G216" s="47" t="str">
        <f>RAW_APT!G217</f>
        <v>Result</v>
      </c>
      <c r="H216" s="47" t="str">
        <f>RAW_APT!H217</f>
        <v>Negative</v>
      </c>
      <c r="I216" s="211">
        <f>RAW_APT!I217</f>
        <v>44529</v>
      </c>
      <c r="J216" s="218">
        <f>RAW_APT!J217</f>
        <v>0.5002893519</v>
      </c>
      <c r="K216" s="47">
        <f>RAW_APT!K217</f>
        <v>1</v>
      </c>
      <c r="L216" s="47" t="b">
        <f>RAW_APT!L217</f>
        <v>1</v>
      </c>
      <c r="M216" s="47" t="str">
        <f>RAW_APT!M217</f>
        <v>211129-1</v>
      </c>
      <c r="N216" s="47"/>
      <c r="O216" s="47"/>
      <c r="P216" s="128" t="b">
        <f t="shared" si="1"/>
        <v>0</v>
      </c>
      <c r="Q216" s="128" t="b">
        <f>IF(COUNTIF(RAW_APS!$A$2:$A813,A216)=0,TRUE,FALSE)</f>
        <v>0</v>
      </c>
      <c r="R216" s="128" t="b">
        <f t="shared" si="2"/>
        <v>0</v>
      </c>
      <c r="S216" s="8"/>
      <c r="U216" s="83" t="str">
        <f t="shared" si="3"/>
        <v/>
      </c>
      <c r="Z216" s="132"/>
      <c r="AA216" s="83" t="str">
        <f t="shared" si="4"/>
        <v>FLB3617</v>
      </c>
      <c r="AB216" s="83" t="str">
        <f t="shared" si="5"/>
        <v/>
      </c>
      <c r="AC216" s="83" t="str">
        <f t="shared" si="6"/>
        <v/>
      </c>
      <c r="AD216" s="4"/>
      <c r="AE216" s="13"/>
    </row>
    <row r="217">
      <c r="A217" s="47" t="str">
        <f>RAW_APT!A218</f>
        <v>FLB3601</v>
      </c>
      <c r="B217" s="211">
        <f>RAW_APT!B218</f>
        <v>44529</v>
      </c>
      <c r="C217" s="218">
        <f>RAW_APT!C218</f>
        <v>0.3345023148</v>
      </c>
      <c r="D217" s="47" t="str">
        <f>RAW_APT!D218</f>
        <v/>
      </c>
      <c r="E217" s="47" t="str">
        <f>RAW_APT!E218</f>
        <v/>
      </c>
      <c r="F217" s="47" t="str">
        <f>RAW_APT!F218</f>
        <v/>
      </c>
      <c r="G217" s="47" t="str">
        <f>RAW_APT!G218</f>
        <v>Result</v>
      </c>
      <c r="H217" s="47" t="str">
        <f>RAW_APT!H218</f>
        <v>Negative</v>
      </c>
      <c r="I217" s="211">
        <f>RAW_APT!I218</f>
        <v>44529</v>
      </c>
      <c r="J217" s="218">
        <f>RAW_APT!J218</f>
        <v>0.5002777778</v>
      </c>
      <c r="K217" s="47">
        <f>RAW_APT!K218</f>
        <v>1</v>
      </c>
      <c r="L217" s="47" t="b">
        <f>RAW_APT!L218</f>
        <v>1</v>
      </c>
      <c r="M217" s="47" t="str">
        <f>RAW_APT!M218</f>
        <v>211129-1</v>
      </c>
      <c r="N217" s="47"/>
      <c r="O217" s="47"/>
      <c r="P217" s="128" t="b">
        <f t="shared" si="1"/>
        <v>0</v>
      </c>
      <c r="Q217" s="128" t="b">
        <f>IF(COUNTIF(RAW_APS!$A$2:$A813,A217)=0,TRUE,FALSE)</f>
        <v>0</v>
      </c>
      <c r="R217" s="128" t="b">
        <f t="shared" si="2"/>
        <v>0</v>
      </c>
      <c r="S217" s="8"/>
      <c r="U217" s="83" t="str">
        <f t="shared" si="3"/>
        <v/>
      </c>
      <c r="Z217" s="132"/>
      <c r="AA217" s="83" t="str">
        <f t="shared" si="4"/>
        <v>FLB3601</v>
      </c>
      <c r="AB217" s="83" t="str">
        <f t="shared" si="5"/>
        <v/>
      </c>
      <c r="AC217" s="83" t="str">
        <f t="shared" si="6"/>
        <v/>
      </c>
      <c r="AD217" s="4"/>
      <c r="AE217" s="13"/>
    </row>
    <row r="218">
      <c r="A218" s="47" t="str">
        <f>RAW_APT!A219</f>
        <v>FLB3142</v>
      </c>
      <c r="B218" s="211">
        <f>RAW_APT!B219</f>
        <v>44529</v>
      </c>
      <c r="C218" s="218">
        <f>RAW_APT!C219</f>
        <v>0.3342708333</v>
      </c>
      <c r="D218" s="47" t="str">
        <f>RAW_APT!D219</f>
        <v/>
      </c>
      <c r="E218" s="47" t="str">
        <f>RAW_APT!E219</f>
        <v/>
      </c>
      <c r="F218" s="47" t="str">
        <f>RAW_APT!F219</f>
        <v/>
      </c>
      <c r="G218" s="47" t="str">
        <f>RAW_APT!G219</f>
        <v>Result</v>
      </c>
      <c r="H218" s="47" t="str">
        <f>RAW_APT!H219</f>
        <v>Negative</v>
      </c>
      <c r="I218" s="211">
        <f>RAW_APT!I219</f>
        <v>44529</v>
      </c>
      <c r="J218" s="218">
        <f>RAW_APT!J219</f>
        <v>0.5002777778</v>
      </c>
      <c r="K218" s="47">
        <f>RAW_APT!K219</f>
        <v>1</v>
      </c>
      <c r="L218" s="47" t="b">
        <f>RAW_APT!L219</f>
        <v>1</v>
      </c>
      <c r="M218" s="47" t="str">
        <f>RAW_APT!M219</f>
        <v>211129-1</v>
      </c>
      <c r="N218" s="47"/>
      <c r="O218" s="47"/>
      <c r="P218" s="128" t="b">
        <f t="shared" si="1"/>
        <v>0</v>
      </c>
      <c r="Q218" s="128" t="b">
        <f>IF(COUNTIF(RAW_APS!$A$2:$A813,A218)=0,TRUE,FALSE)</f>
        <v>0</v>
      </c>
      <c r="R218" s="128" t="b">
        <f t="shared" si="2"/>
        <v>0</v>
      </c>
      <c r="S218" s="8"/>
      <c r="U218" s="83" t="str">
        <f t="shared" si="3"/>
        <v/>
      </c>
      <c r="Z218" s="132"/>
      <c r="AA218" s="83" t="str">
        <f t="shared" si="4"/>
        <v>FLB3142</v>
      </c>
      <c r="AB218" s="83" t="str">
        <f t="shared" si="5"/>
        <v/>
      </c>
      <c r="AC218" s="83" t="str">
        <f t="shared" si="6"/>
        <v/>
      </c>
      <c r="AD218" s="4"/>
      <c r="AE218" s="13"/>
    </row>
    <row r="219">
      <c r="A219" s="47" t="str">
        <f>RAW_APT!A220</f>
        <v>FLB3140</v>
      </c>
      <c r="B219" s="211">
        <f>RAW_APT!B220</f>
        <v>44529</v>
      </c>
      <c r="C219" s="218">
        <f>RAW_APT!C220</f>
        <v>0.3302893519</v>
      </c>
      <c r="D219" s="47" t="str">
        <f>RAW_APT!D220</f>
        <v/>
      </c>
      <c r="E219" s="47" t="str">
        <f>RAW_APT!E220</f>
        <v/>
      </c>
      <c r="F219" s="47" t="str">
        <f>RAW_APT!F220</f>
        <v/>
      </c>
      <c r="G219" s="47" t="str">
        <f>RAW_APT!G220</f>
        <v>Result</v>
      </c>
      <c r="H219" s="47" t="str">
        <f>RAW_APT!H220</f>
        <v>Negative</v>
      </c>
      <c r="I219" s="211">
        <f>RAW_APT!I220</f>
        <v>44529</v>
      </c>
      <c r="J219" s="218">
        <f>RAW_APT!J220</f>
        <v>0.5002777778</v>
      </c>
      <c r="K219" s="47">
        <f>RAW_APT!K220</f>
        <v>1</v>
      </c>
      <c r="L219" s="47" t="b">
        <f>RAW_APT!L220</f>
        <v>1</v>
      </c>
      <c r="M219" s="47" t="str">
        <f>RAW_APT!M220</f>
        <v>211129-1</v>
      </c>
      <c r="N219" s="47"/>
      <c r="O219" s="47"/>
      <c r="P219" s="128" t="b">
        <f t="shared" si="1"/>
        <v>0</v>
      </c>
      <c r="Q219" s="128" t="b">
        <f>IF(COUNTIF(RAW_APS!$A$2:$A813,A219)=0,TRUE,FALSE)</f>
        <v>0</v>
      </c>
      <c r="R219" s="128" t="b">
        <f t="shared" si="2"/>
        <v>0</v>
      </c>
      <c r="S219" s="8"/>
      <c r="U219" s="83" t="str">
        <f t="shared" si="3"/>
        <v/>
      </c>
      <c r="Z219" s="132"/>
      <c r="AA219" s="83" t="str">
        <f t="shared" si="4"/>
        <v>FLB3140</v>
      </c>
      <c r="AB219" s="83" t="str">
        <f t="shared" si="5"/>
        <v/>
      </c>
      <c r="AC219" s="83" t="str">
        <f t="shared" si="6"/>
        <v/>
      </c>
      <c r="AD219" s="4"/>
      <c r="AE219" s="13"/>
    </row>
    <row r="220">
      <c r="A220" s="47" t="str">
        <f>RAW_APT!A221</f>
        <v>FLB3127</v>
      </c>
      <c r="B220" s="211">
        <f>RAW_APT!B221</f>
        <v>44529</v>
      </c>
      <c r="C220" s="218">
        <f>RAW_APT!C221</f>
        <v>0.3273148148</v>
      </c>
      <c r="D220" s="47" t="str">
        <f>RAW_APT!D221</f>
        <v/>
      </c>
      <c r="E220" s="47" t="str">
        <f>RAW_APT!E221</f>
        <v/>
      </c>
      <c r="F220" s="47" t="str">
        <f>RAW_APT!F221</f>
        <v/>
      </c>
      <c r="G220" s="47" t="str">
        <f>RAW_APT!G221</f>
        <v>Result</v>
      </c>
      <c r="H220" s="47" t="str">
        <f>RAW_APT!H221</f>
        <v>Negative</v>
      </c>
      <c r="I220" s="211">
        <f>RAW_APT!I221</f>
        <v>44529</v>
      </c>
      <c r="J220" s="218">
        <f>RAW_APT!J221</f>
        <v>0.5002777778</v>
      </c>
      <c r="K220" s="47">
        <f>RAW_APT!K221</f>
        <v>0</v>
      </c>
      <c r="L220" s="47" t="b">
        <f>RAW_APT!L221</f>
        <v>1</v>
      </c>
      <c r="M220" s="47" t="str">
        <f>RAW_APT!M221</f>
        <v>211129-1</v>
      </c>
      <c r="N220" s="47"/>
      <c r="O220" s="47"/>
      <c r="P220" s="128" t="b">
        <f t="shared" si="1"/>
        <v>1</v>
      </c>
      <c r="Q220" s="128" t="b">
        <f>IF(COUNTIF(RAW_APS!$A$2:$A813,A220)=0,TRUE,FALSE)</f>
        <v>1</v>
      </c>
      <c r="R220" s="128" t="b">
        <f t="shared" si="2"/>
        <v>0</v>
      </c>
      <c r="S220" s="8"/>
      <c r="U220" s="83" t="str">
        <f t="shared" si="3"/>
        <v/>
      </c>
      <c r="Z220" s="132"/>
      <c r="AA220" s="83" t="str">
        <f t="shared" si="4"/>
        <v>FLB3127</v>
      </c>
      <c r="AB220" s="83" t="str">
        <f t="shared" si="5"/>
        <v/>
      </c>
      <c r="AC220" s="83" t="str">
        <f t="shared" si="6"/>
        <v/>
      </c>
      <c r="AD220" s="4"/>
      <c r="AE220" s="13"/>
    </row>
    <row r="221">
      <c r="A221" s="47" t="str">
        <f>RAW_APT!A222</f>
        <v>FLB2716</v>
      </c>
      <c r="B221" s="211">
        <f>RAW_APT!B222</f>
        <v>44529</v>
      </c>
      <c r="C221" s="218">
        <f>RAW_APT!C222</f>
        <v>0.3268634259</v>
      </c>
      <c r="D221" s="47" t="str">
        <f>RAW_APT!D222</f>
        <v/>
      </c>
      <c r="E221" s="47" t="str">
        <f>RAW_APT!E222</f>
        <v/>
      </c>
      <c r="F221" s="47" t="str">
        <f>RAW_APT!F222</f>
        <v/>
      </c>
      <c r="G221" s="47" t="str">
        <f>RAW_APT!G222</f>
        <v>Result</v>
      </c>
      <c r="H221" s="47" t="str">
        <f>RAW_APT!H222</f>
        <v>Negative</v>
      </c>
      <c r="I221" s="211">
        <f>RAW_APT!I222</f>
        <v>44529</v>
      </c>
      <c r="J221" s="218">
        <f>RAW_APT!J222</f>
        <v>0.5002777778</v>
      </c>
      <c r="K221" s="47">
        <f>RAW_APT!K222</f>
        <v>0</v>
      </c>
      <c r="L221" s="47" t="b">
        <f>RAW_APT!L222</f>
        <v>1</v>
      </c>
      <c r="M221" s="47" t="str">
        <f>RAW_APT!M222</f>
        <v>211129-1</v>
      </c>
      <c r="N221" s="47"/>
      <c r="O221" s="47"/>
      <c r="P221" s="128" t="b">
        <f t="shared" si="1"/>
        <v>1</v>
      </c>
      <c r="Q221" s="128" t="b">
        <f>IF(COUNTIF(RAW_APS!$A$2:$A813,A221)=0,TRUE,FALSE)</f>
        <v>1</v>
      </c>
      <c r="R221" s="128" t="b">
        <f t="shared" si="2"/>
        <v>0</v>
      </c>
      <c r="S221" s="8"/>
      <c r="U221" s="83" t="str">
        <f t="shared" si="3"/>
        <v/>
      </c>
      <c r="Z221" s="132"/>
      <c r="AA221" s="83" t="str">
        <f t="shared" si="4"/>
        <v>FLB2716</v>
      </c>
      <c r="AB221" s="83" t="str">
        <f t="shared" si="5"/>
        <v/>
      </c>
      <c r="AC221" s="83" t="str">
        <f t="shared" si="6"/>
        <v/>
      </c>
      <c r="AD221" s="4"/>
      <c r="AE221" s="13"/>
    </row>
    <row r="222">
      <c r="A222" s="47" t="str">
        <f>RAW_APT!A223</f>
        <v>FLB3143</v>
      </c>
      <c r="B222" s="211">
        <f>RAW_APT!B223</f>
        <v>44529</v>
      </c>
      <c r="C222" s="218">
        <f>RAW_APT!C223</f>
        <v>0.312662037</v>
      </c>
      <c r="D222" s="47" t="str">
        <f>RAW_APT!D223</f>
        <v/>
      </c>
      <c r="E222" s="47" t="str">
        <f>RAW_APT!E223</f>
        <v/>
      </c>
      <c r="F222" s="47" t="str">
        <f>RAW_APT!F223</f>
        <v/>
      </c>
      <c r="G222" s="47" t="str">
        <f>RAW_APT!G223</f>
        <v>Result</v>
      </c>
      <c r="H222" s="47" t="str">
        <f>RAW_APT!H223</f>
        <v>Negative</v>
      </c>
      <c r="I222" s="211">
        <f>RAW_APT!I223</f>
        <v>44529</v>
      </c>
      <c r="J222" s="218">
        <f>RAW_APT!J223</f>
        <v>0.5002777778</v>
      </c>
      <c r="K222" s="47">
        <f>RAW_APT!K223</f>
        <v>0</v>
      </c>
      <c r="L222" s="47" t="b">
        <f>RAW_APT!L223</f>
        <v>1</v>
      </c>
      <c r="M222" s="47" t="str">
        <f>RAW_APT!M223</f>
        <v>211129-1</v>
      </c>
      <c r="N222" s="47"/>
      <c r="O222" s="47"/>
      <c r="P222" s="128" t="b">
        <f t="shared" si="1"/>
        <v>1</v>
      </c>
      <c r="Q222" s="128" t="b">
        <f>IF(COUNTIF(RAW_APS!$A$2:$A813,A222)=0,TRUE,FALSE)</f>
        <v>1</v>
      </c>
      <c r="R222" s="128" t="b">
        <f t="shared" si="2"/>
        <v>0</v>
      </c>
      <c r="S222" s="8"/>
      <c r="U222" s="83" t="str">
        <f t="shared" si="3"/>
        <v/>
      </c>
      <c r="Z222" s="132"/>
      <c r="AA222" s="83" t="str">
        <f t="shared" si="4"/>
        <v>FLB3143</v>
      </c>
      <c r="AB222" s="83" t="str">
        <f t="shared" si="5"/>
        <v/>
      </c>
      <c r="AC222" s="83" t="str">
        <f t="shared" si="6"/>
        <v/>
      </c>
      <c r="AD222" s="4"/>
      <c r="AE222" s="13"/>
    </row>
    <row r="223">
      <c r="A223" s="47" t="str">
        <f>RAW_APT!A224</f>
        <v>FLB3150</v>
      </c>
      <c r="B223" s="211">
        <f>RAW_APT!B224</f>
        <v>44529</v>
      </c>
      <c r="C223" s="218">
        <f>RAW_APT!C224</f>
        <v>0.3113888889</v>
      </c>
      <c r="D223" s="47" t="str">
        <f>RAW_APT!D224</f>
        <v/>
      </c>
      <c r="E223" s="47" t="str">
        <f>RAW_APT!E224</f>
        <v/>
      </c>
      <c r="F223" s="47" t="str">
        <f>RAW_APT!F224</f>
        <v/>
      </c>
      <c r="G223" s="47" t="str">
        <f>RAW_APT!G224</f>
        <v>Result</v>
      </c>
      <c r="H223" s="47" t="str">
        <f>RAW_APT!H224</f>
        <v>Negative</v>
      </c>
      <c r="I223" s="211">
        <f>RAW_APT!I224</f>
        <v>44529</v>
      </c>
      <c r="J223" s="218">
        <f>RAW_APT!J224</f>
        <v>0.5002777778</v>
      </c>
      <c r="K223" s="47">
        <f>RAW_APT!K224</f>
        <v>0</v>
      </c>
      <c r="L223" s="47" t="b">
        <f>RAW_APT!L224</f>
        <v>1</v>
      </c>
      <c r="M223" s="47" t="str">
        <f>RAW_APT!M224</f>
        <v>211129-1</v>
      </c>
      <c r="N223" s="47"/>
      <c r="O223" s="47"/>
      <c r="P223" s="128" t="b">
        <f t="shared" si="1"/>
        <v>1</v>
      </c>
      <c r="Q223" s="128" t="b">
        <f>IF(COUNTIF(RAW_APS!$A$2:$A813,A223)=0,TRUE,FALSE)</f>
        <v>1</v>
      </c>
      <c r="R223" s="128" t="b">
        <f t="shared" si="2"/>
        <v>0</v>
      </c>
      <c r="S223" s="8"/>
      <c r="U223" s="83" t="str">
        <f t="shared" si="3"/>
        <v/>
      </c>
      <c r="Z223" s="132"/>
      <c r="AA223" s="83" t="str">
        <f t="shared" si="4"/>
        <v>FLB3150</v>
      </c>
      <c r="AB223" s="83" t="str">
        <f t="shared" si="5"/>
        <v/>
      </c>
      <c r="AC223" s="83" t="str">
        <f t="shared" si="6"/>
        <v/>
      </c>
      <c r="AD223" s="4"/>
      <c r="AE223" s="13"/>
    </row>
    <row r="224">
      <c r="A224" s="47" t="str">
        <f>RAW_APT!A225</f>
        <v>FLB3618</v>
      </c>
      <c r="B224" s="211">
        <f>RAW_APT!B225</f>
        <v>44529</v>
      </c>
      <c r="C224" s="218">
        <f>RAW_APT!C225</f>
        <v>0.3080208333</v>
      </c>
      <c r="D224" s="47" t="str">
        <f>RAW_APT!D225</f>
        <v/>
      </c>
      <c r="E224" s="47" t="str">
        <f>RAW_APT!E225</f>
        <v/>
      </c>
      <c r="F224" s="47" t="str">
        <f>RAW_APT!F225</f>
        <v/>
      </c>
      <c r="G224" s="47" t="str">
        <f>RAW_APT!G225</f>
        <v>Result</v>
      </c>
      <c r="H224" s="47" t="str">
        <f>RAW_APT!H225</f>
        <v>Negative</v>
      </c>
      <c r="I224" s="211">
        <f>RAW_APT!I225</f>
        <v>44529</v>
      </c>
      <c r="J224" s="218">
        <f>RAW_APT!J225</f>
        <v>0.5002777778</v>
      </c>
      <c r="K224" s="47">
        <f>RAW_APT!K225</f>
        <v>0</v>
      </c>
      <c r="L224" s="47" t="b">
        <f>RAW_APT!L225</f>
        <v>1</v>
      </c>
      <c r="M224" s="47" t="str">
        <f>RAW_APT!M225</f>
        <v>211129-1</v>
      </c>
      <c r="N224" s="47"/>
      <c r="O224" s="47"/>
      <c r="P224" s="128" t="b">
        <f t="shared" si="1"/>
        <v>1</v>
      </c>
      <c r="Q224" s="128" t="b">
        <f>IF(COUNTIF(RAW_APS!$A$2:$A813,A224)=0,TRUE,FALSE)</f>
        <v>1</v>
      </c>
      <c r="R224" s="128" t="b">
        <f t="shared" si="2"/>
        <v>0</v>
      </c>
      <c r="S224" s="8"/>
      <c r="U224" s="83" t="str">
        <f t="shared" si="3"/>
        <v/>
      </c>
      <c r="Z224" s="132"/>
      <c r="AA224" s="83" t="str">
        <f t="shared" si="4"/>
        <v>FLB3618</v>
      </c>
      <c r="AB224" s="83" t="str">
        <f t="shared" si="5"/>
        <v/>
      </c>
      <c r="AC224" s="83" t="str">
        <f t="shared" si="6"/>
        <v/>
      </c>
      <c r="AD224" s="4"/>
      <c r="AE224" s="13"/>
    </row>
    <row r="225">
      <c r="A225" s="47" t="str">
        <f>RAW_APT!A226</f>
        <v>FLB2715</v>
      </c>
      <c r="B225" s="211">
        <f>RAW_APT!B226</f>
        <v>44529</v>
      </c>
      <c r="C225" s="218">
        <f>RAW_APT!C226</f>
        <v>0.3077662037</v>
      </c>
      <c r="D225" s="47" t="str">
        <f>RAW_APT!D226</f>
        <v/>
      </c>
      <c r="E225" s="47" t="str">
        <f>RAW_APT!E226</f>
        <v/>
      </c>
      <c r="F225" s="47" t="str">
        <f>RAW_APT!F226</f>
        <v/>
      </c>
      <c r="G225" s="47" t="str">
        <f>RAW_APT!G226</f>
        <v>Result</v>
      </c>
      <c r="H225" s="47" t="str">
        <f>RAW_APT!H226</f>
        <v>Negative</v>
      </c>
      <c r="I225" s="211">
        <f>RAW_APT!I226</f>
        <v>44529</v>
      </c>
      <c r="J225" s="218">
        <f>RAW_APT!J226</f>
        <v>0.5002777778</v>
      </c>
      <c r="K225" s="47">
        <f>RAW_APT!K226</f>
        <v>1</v>
      </c>
      <c r="L225" s="47" t="b">
        <f>RAW_APT!L226</f>
        <v>1</v>
      </c>
      <c r="M225" s="47" t="str">
        <f>RAW_APT!M226</f>
        <v>211129-1</v>
      </c>
      <c r="N225" s="47"/>
      <c r="O225" s="47"/>
      <c r="P225" s="128" t="b">
        <f t="shared" si="1"/>
        <v>0</v>
      </c>
      <c r="Q225" s="128" t="b">
        <f>IF(COUNTIF(RAW_APS!$A$2:$A813,A225)=0,TRUE,FALSE)</f>
        <v>0</v>
      </c>
      <c r="R225" s="128" t="b">
        <f t="shared" si="2"/>
        <v>0</v>
      </c>
      <c r="S225" s="8"/>
      <c r="U225" s="83" t="str">
        <f t="shared" si="3"/>
        <v/>
      </c>
      <c r="Z225" s="132"/>
      <c r="AA225" s="83" t="str">
        <f t="shared" si="4"/>
        <v>FLB2715</v>
      </c>
      <c r="AB225" s="83" t="str">
        <f t="shared" si="5"/>
        <v/>
      </c>
      <c r="AC225" s="83" t="str">
        <f t="shared" si="6"/>
        <v/>
      </c>
      <c r="AD225" s="4"/>
      <c r="AE225" s="13"/>
    </row>
    <row r="226">
      <c r="A226" s="47" t="str">
        <f>RAW_APT!A227</f>
        <v>FLB3627</v>
      </c>
      <c r="B226" s="211">
        <f>RAW_APT!B227</f>
        <v>44529</v>
      </c>
      <c r="C226" s="218">
        <f>RAW_APT!C227</f>
        <v>0.3071180556</v>
      </c>
      <c r="D226" s="47" t="str">
        <f>RAW_APT!D227</f>
        <v/>
      </c>
      <c r="E226" s="47" t="str">
        <f>RAW_APT!E227</f>
        <v/>
      </c>
      <c r="F226" s="47" t="str">
        <f>RAW_APT!F227</f>
        <v/>
      </c>
      <c r="G226" s="47" t="str">
        <f>RAW_APT!G227</f>
        <v>Collected</v>
      </c>
      <c r="H226" s="47" t="str">
        <f>RAW_APT!H227</f>
        <v>Null</v>
      </c>
      <c r="I226" s="211">
        <f>RAW_APT!I227</f>
        <v>44868</v>
      </c>
      <c r="J226" s="218">
        <f>RAW_APT!J227</f>
        <v>0.5355208333</v>
      </c>
      <c r="K226" s="47">
        <f>RAW_APT!K227</f>
        <v>0</v>
      </c>
      <c r="L226" s="47" t="str">
        <f>RAW_APT!L227</f>
        <v/>
      </c>
      <c r="M226" s="47" t="str">
        <f>RAW_APT!M227</f>
        <v/>
      </c>
      <c r="N226" s="47"/>
      <c r="O226" s="47"/>
      <c r="P226" s="128" t="b">
        <f t="shared" si="1"/>
        <v>1</v>
      </c>
      <c r="Q226" s="128" t="b">
        <f>IF(COUNTIF(RAW_APS!$A$2:$A813,A226)=0,TRUE,FALSE)</f>
        <v>1</v>
      </c>
      <c r="R226" s="128" t="b">
        <f t="shared" si="2"/>
        <v>0</v>
      </c>
      <c r="S226" s="8"/>
      <c r="U226" s="83" t="str">
        <f t="shared" si="3"/>
        <v/>
      </c>
      <c r="Z226" s="132"/>
      <c r="AA226" s="83" t="str">
        <f t="shared" si="4"/>
        <v>FLB3627</v>
      </c>
      <c r="AB226" s="83" t="str">
        <f t="shared" si="5"/>
        <v/>
      </c>
      <c r="AC226" s="83" t="str">
        <f t="shared" si="6"/>
        <v/>
      </c>
      <c r="AD226" s="4"/>
      <c r="AE226" s="13"/>
    </row>
    <row r="227">
      <c r="A227" s="47" t="str">
        <f>RAW_APT!A228</f>
        <v>FLB3573</v>
      </c>
      <c r="B227" s="211">
        <f>RAW_APT!B228</f>
        <v>44529</v>
      </c>
      <c r="C227" s="218">
        <f>RAW_APT!C228</f>
        <v>0.3066898148</v>
      </c>
      <c r="D227" s="47" t="str">
        <f>RAW_APT!D228</f>
        <v/>
      </c>
      <c r="E227" s="47" t="str">
        <f>RAW_APT!E228</f>
        <v/>
      </c>
      <c r="F227" s="47" t="str">
        <f>RAW_APT!F228</f>
        <v/>
      </c>
      <c r="G227" s="47" t="str">
        <f>RAW_APT!G228</f>
        <v>Result</v>
      </c>
      <c r="H227" s="47" t="str">
        <f>RAW_APT!H228</f>
        <v>Negative</v>
      </c>
      <c r="I227" s="211">
        <f>RAW_APT!I228</f>
        <v>44529</v>
      </c>
      <c r="J227" s="218">
        <f>RAW_APT!J228</f>
        <v>0.5002777778</v>
      </c>
      <c r="K227" s="47">
        <f>RAW_APT!K228</f>
        <v>0</v>
      </c>
      <c r="L227" s="47" t="b">
        <f>RAW_APT!L228</f>
        <v>1</v>
      </c>
      <c r="M227" s="47" t="str">
        <f>RAW_APT!M228</f>
        <v>211129-1</v>
      </c>
      <c r="N227" s="47"/>
      <c r="O227" s="47"/>
      <c r="P227" s="128" t="b">
        <f t="shared" si="1"/>
        <v>1</v>
      </c>
      <c r="Q227" s="128" t="b">
        <f>IF(COUNTIF(RAW_APS!$A$2:$A813,A227)=0,TRUE,FALSE)</f>
        <v>1</v>
      </c>
      <c r="R227" s="128" t="b">
        <f t="shared" si="2"/>
        <v>0</v>
      </c>
      <c r="S227" s="8"/>
      <c r="U227" s="83" t="str">
        <f t="shared" si="3"/>
        <v/>
      </c>
      <c r="Z227" s="132"/>
      <c r="AA227" s="83" t="str">
        <f t="shared" si="4"/>
        <v>FLB3573</v>
      </c>
      <c r="AB227" s="83" t="str">
        <f t="shared" si="5"/>
        <v/>
      </c>
      <c r="AC227" s="83" t="str">
        <f t="shared" si="6"/>
        <v/>
      </c>
      <c r="AD227" s="4"/>
      <c r="AE227" s="13"/>
    </row>
    <row r="228">
      <c r="A228" s="47" t="str">
        <f>RAW_APT!A229</f>
        <v>FLB3623</v>
      </c>
      <c r="B228" s="211">
        <f>RAW_APT!B229</f>
        <v>44529</v>
      </c>
      <c r="C228" s="218">
        <f>RAW_APT!C229</f>
        <v>0.3058449074</v>
      </c>
      <c r="D228" s="47" t="str">
        <f>RAW_APT!D229</f>
        <v/>
      </c>
      <c r="E228" s="47" t="str">
        <f>RAW_APT!E229</f>
        <v/>
      </c>
      <c r="F228" s="47" t="str">
        <f>RAW_APT!F229</f>
        <v/>
      </c>
      <c r="G228" s="47" t="str">
        <f>RAW_APT!G229</f>
        <v>Result</v>
      </c>
      <c r="H228" s="47" t="str">
        <f>RAW_APT!H229</f>
        <v>Negative</v>
      </c>
      <c r="I228" s="211">
        <f>RAW_APT!I229</f>
        <v>44529</v>
      </c>
      <c r="J228" s="218">
        <f>RAW_APT!J229</f>
        <v>0.5002777778</v>
      </c>
      <c r="K228" s="47">
        <f>RAW_APT!K229</f>
        <v>0</v>
      </c>
      <c r="L228" s="47" t="b">
        <f>RAW_APT!L229</f>
        <v>1</v>
      </c>
      <c r="M228" s="47" t="str">
        <f>RAW_APT!M229</f>
        <v>211129-1</v>
      </c>
      <c r="N228" s="47"/>
      <c r="O228" s="47"/>
      <c r="P228" s="128" t="b">
        <f t="shared" si="1"/>
        <v>1</v>
      </c>
      <c r="Q228" s="128" t="b">
        <f>IF(COUNTIF(RAW_APS!$A$2:$A813,A228)=0,TRUE,FALSE)</f>
        <v>1</v>
      </c>
      <c r="R228" s="128" t="b">
        <f t="shared" si="2"/>
        <v>0</v>
      </c>
      <c r="S228" s="8"/>
      <c r="U228" s="83" t="str">
        <f t="shared" si="3"/>
        <v/>
      </c>
      <c r="Z228" s="132"/>
      <c r="AA228" s="83" t="str">
        <f t="shared" si="4"/>
        <v>FLB3623</v>
      </c>
      <c r="AB228" s="83" t="str">
        <f t="shared" si="5"/>
        <v/>
      </c>
      <c r="AC228" s="83" t="str">
        <f t="shared" si="6"/>
        <v/>
      </c>
      <c r="AD228" s="4"/>
      <c r="AE228" s="13"/>
    </row>
    <row r="229">
      <c r="A229" s="47" t="str">
        <f>RAW_APT!A230</f>
        <v>FLB2722</v>
      </c>
      <c r="B229" s="211">
        <f>RAW_APT!B230</f>
        <v>44529</v>
      </c>
      <c r="C229" s="218">
        <f>RAW_APT!C230</f>
        <v>0.3020486111</v>
      </c>
      <c r="D229" s="47" t="str">
        <f>RAW_APT!D230</f>
        <v/>
      </c>
      <c r="E229" s="47" t="str">
        <f>RAW_APT!E230</f>
        <v/>
      </c>
      <c r="F229" s="47" t="str">
        <f>RAW_APT!F230</f>
        <v/>
      </c>
      <c r="G229" s="47" t="str">
        <f>RAW_APT!G230</f>
        <v>Result</v>
      </c>
      <c r="H229" s="47" t="str">
        <f>RAW_APT!H230</f>
        <v>Negative</v>
      </c>
      <c r="I229" s="211">
        <f>RAW_APT!I230</f>
        <v>44529</v>
      </c>
      <c r="J229" s="218">
        <f>RAW_APT!J230</f>
        <v>0.5002777778</v>
      </c>
      <c r="K229" s="47">
        <f>RAW_APT!K230</f>
        <v>1</v>
      </c>
      <c r="L229" s="47" t="b">
        <f>RAW_APT!L230</f>
        <v>1</v>
      </c>
      <c r="M229" s="47" t="str">
        <f>RAW_APT!M230</f>
        <v>211129-1</v>
      </c>
      <c r="N229" s="47"/>
      <c r="O229" s="47"/>
      <c r="P229" s="128" t="b">
        <f t="shared" si="1"/>
        <v>0</v>
      </c>
      <c r="Q229" s="128" t="b">
        <f>IF(COUNTIF(RAW_APS!$A$2:$A813,A229)=0,TRUE,FALSE)</f>
        <v>0</v>
      </c>
      <c r="R229" s="128" t="b">
        <f t="shared" si="2"/>
        <v>0</v>
      </c>
      <c r="S229" s="8"/>
      <c r="U229" s="83" t="str">
        <f t="shared" si="3"/>
        <v/>
      </c>
      <c r="Z229" s="132"/>
      <c r="AA229" s="83" t="str">
        <f t="shared" si="4"/>
        <v>FLB2722</v>
      </c>
      <c r="AB229" s="83" t="str">
        <f t="shared" si="5"/>
        <v/>
      </c>
      <c r="AC229" s="83" t="str">
        <f t="shared" si="6"/>
        <v/>
      </c>
      <c r="AD229" s="4"/>
      <c r="AE229" s="13"/>
    </row>
    <row r="230">
      <c r="A230" s="47" t="str">
        <f>RAW_APT!A231</f>
        <v>FLB3577</v>
      </c>
      <c r="B230" s="211">
        <f>RAW_APT!B231</f>
        <v>44529</v>
      </c>
      <c r="C230" s="218">
        <f>RAW_APT!C231</f>
        <v>0.3012384259</v>
      </c>
      <c r="D230" s="47" t="str">
        <f>RAW_APT!D231</f>
        <v/>
      </c>
      <c r="E230" s="47" t="str">
        <f>RAW_APT!E231</f>
        <v/>
      </c>
      <c r="F230" s="47" t="str">
        <f>RAW_APT!F231</f>
        <v/>
      </c>
      <c r="G230" s="47" t="str">
        <f>RAW_APT!G231</f>
        <v>Result</v>
      </c>
      <c r="H230" s="47" t="str">
        <f>RAW_APT!H231</f>
        <v>Negative</v>
      </c>
      <c r="I230" s="211">
        <f>RAW_APT!I231</f>
        <v>44529</v>
      </c>
      <c r="J230" s="218">
        <f>RAW_APT!J231</f>
        <v>0.5002777778</v>
      </c>
      <c r="K230" s="47">
        <f>RAW_APT!K231</f>
        <v>1</v>
      </c>
      <c r="L230" s="47" t="b">
        <f>RAW_APT!L231</f>
        <v>1</v>
      </c>
      <c r="M230" s="47" t="str">
        <f>RAW_APT!M231</f>
        <v>211129-1</v>
      </c>
      <c r="N230" s="47"/>
      <c r="O230" s="47"/>
      <c r="P230" s="128" t="b">
        <f t="shared" si="1"/>
        <v>0</v>
      </c>
      <c r="Q230" s="128" t="b">
        <f>IF(COUNTIF(RAW_APS!$A$2:$A813,A230)=0,TRUE,FALSE)</f>
        <v>0</v>
      </c>
      <c r="R230" s="128" t="b">
        <f t="shared" si="2"/>
        <v>0</v>
      </c>
      <c r="S230" s="8"/>
      <c r="U230" s="83" t="str">
        <f t="shared" si="3"/>
        <v/>
      </c>
      <c r="Z230" s="132"/>
      <c r="AA230" s="83" t="str">
        <f t="shared" si="4"/>
        <v>FLB3577</v>
      </c>
      <c r="AB230" s="83" t="str">
        <f t="shared" si="5"/>
        <v/>
      </c>
      <c r="AC230" s="83" t="str">
        <f t="shared" si="6"/>
        <v/>
      </c>
      <c r="AD230" s="4"/>
      <c r="AE230" s="13"/>
    </row>
    <row r="231">
      <c r="A231" s="47" t="str">
        <f>RAW_APT!A232</f>
        <v>FLB3593</v>
      </c>
      <c r="B231" s="211">
        <f>RAW_APT!B232</f>
        <v>44529</v>
      </c>
      <c r="C231" s="218">
        <f>RAW_APT!C232</f>
        <v>0.3012384259</v>
      </c>
      <c r="D231" s="47" t="str">
        <f>RAW_APT!D232</f>
        <v/>
      </c>
      <c r="E231" s="47" t="str">
        <f>RAW_APT!E232</f>
        <v/>
      </c>
      <c r="F231" s="47" t="str">
        <f>RAW_APT!F232</f>
        <v/>
      </c>
      <c r="G231" s="47" t="str">
        <f>RAW_APT!G232</f>
        <v>Collected</v>
      </c>
      <c r="H231" s="47" t="str">
        <f>RAW_APT!H232</f>
        <v>Null</v>
      </c>
      <c r="I231" s="211">
        <f>RAW_APT!I232</f>
        <v>44868</v>
      </c>
      <c r="J231" s="218">
        <f>RAW_APT!J232</f>
        <v>0.5355208333</v>
      </c>
      <c r="K231" s="47">
        <f>RAW_APT!K232</f>
        <v>1</v>
      </c>
      <c r="L231" s="47" t="str">
        <f>RAW_APT!L232</f>
        <v/>
      </c>
      <c r="M231" s="47" t="str">
        <f>RAW_APT!M232</f>
        <v/>
      </c>
      <c r="N231" s="47"/>
      <c r="O231" s="47"/>
      <c r="P231" s="128" t="b">
        <f t="shared" si="1"/>
        <v>0</v>
      </c>
      <c r="Q231" s="128" t="b">
        <f>IF(COUNTIF(RAW_APS!$A$2:$A813,A231)=0,TRUE,FALSE)</f>
        <v>0</v>
      </c>
      <c r="R231" s="128" t="b">
        <f t="shared" si="2"/>
        <v>0</v>
      </c>
      <c r="S231" s="8"/>
      <c r="U231" s="83" t="str">
        <f t="shared" si="3"/>
        <v/>
      </c>
      <c r="Z231" s="132"/>
      <c r="AA231" s="83" t="str">
        <f t="shared" si="4"/>
        <v>FLB3593</v>
      </c>
      <c r="AB231" s="83" t="str">
        <f t="shared" si="5"/>
        <v/>
      </c>
      <c r="AC231" s="83" t="str">
        <f t="shared" si="6"/>
        <v/>
      </c>
      <c r="AD231" s="4"/>
      <c r="AE231" s="13"/>
    </row>
    <row r="232">
      <c r="A232" s="47" t="str">
        <f>RAW_APT!A233</f>
        <v>FLB3123</v>
      </c>
      <c r="B232" s="211">
        <f>RAW_APT!B233</f>
        <v>44529</v>
      </c>
      <c r="C232" s="218">
        <f>RAW_APT!C233</f>
        <v>0.3004050926</v>
      </c>
      <c r="D232" s="47" t="str">
        <f>RAW_APT!D233</f>
        <v/>
      </c>
      <c r="E232" s="47" t="str">
        <f>RAW_APT!E233</f>
        <v/>
      </c>
      <c r="F232" s="47" t="str">
        <f>RAW_APT!F233</f>
        <v/>
      </c>
      <c r="G232" s="47" t="str">
        <f>RAW_APT!G233</f>
        <v>Result</v>
      </c>
      <c r="H232" s="47" t="str">
        <f>RAW_APT!H233</f>
        <v>Negative</v>
      </c>
      <c r="I232" s="211">
        <f>RAW_APT!I233</f>
        <v>44529</v>
      </c>
      <c r="J232" s="218">
        <f>RAW_APT!J233</f>
        <v>0.5002777778</v>
      </c>
      <c r="K232" s="47">
        <f>RAW_APT!K233</f>
        <v>0</v>
      </c>
      <c r="L232" s="47" t="b">
        <f>RAW_APT!L233</f>
        <v>1</v>
      </c>
      <c r="M232" s="47" t="str">
        <f>RAW_APT!M233</f>
        <v>211129-1</v>
      </c>
      <c r="N232" s="47"/>
      <c r="O232" s="47"/>
      <c r="P232" s="128" t="b">
        <f t="shared" si="1"/>
        <v>1</v>
      </c>
      <c r="Q232" s="128" t="b">
        <f>IF(COUNTIF(RAW_APS!$A$2:$A813,A232)=0,TRUE,FALSE)</f>
        <v>1</v>
      </c>
      <c r="R232" s="128" t="b">
        <f t="shared" si="2"/>
        <v>0</v>
      </c>
      <c r="S232" s="8"/>
      <c r="U232" s="83" t="str">
        <f t="shared" si="3"/>
        <v/>
      </c>
      <c r="Z232" s="132"/>
      <c r="AA232" s="83" t="str">
        <f t="shared" si="4"/>
        <v>FLB3123</v>
      </c>
      <c r="AB232" s="83" t="str">
        <f t="shared" si="5"/>
        <v/>
      </c>
      <c r="AC232" s="83" t="str">
        <f t="shared" si="6"/>
        <v/>
      </c>
      <c r="AD232" s="4"/>
      <c r="AE232" s="13"/>
    </row>
    <row r="233">
      <c r="A233" s="47" t="str">
        <f>RAW_APT!A234</f>
        <v>FLB3624</v>
      </c>
      <c r="B233" s="211">
        <f>RAW_APT!B234</f>
        <v>44529</v>
      </c>
      <c r="C233" s="218">
        <f>RAW_APT!C234</f>
        <v>0.2998726852</v>
      </c>
      <c r="D233" s="47" t="str">
        <f>RAW_APT!D234</f>
        <v/>
      </c>
      <c r="E233" s="47" t="str">
        <f>RAW_APT!E234</f>
        <v/>
      </c>
      <c r="F233" s="47" t="str">
        <f>RAW_APT!F234</f>
        <v/>
      </c>
      <c r="G233" s="47" t="str">
        <f>RAW_APT!G234</f>
        <v>Result</v>
      </c>
      <c r="H233" s="47" t="str">
        <f>RAW_APT!H234</f>
        <v>Negative</v>
      </c>
      <c r="I233" s="211">
        <f>RAW_APT!I234</f>
        <v>44529</v>
      </c>
      <c r="J233" s="218">
        <f>RAW_APT!J234</f>
        <v>0.5002777778</v>
      </c>
      <c r="K233" s="47">
        <f>RAW_APT!K234</f>
        <v>0</v>
      </c>
      <c r="L233" s="47" t="b">
        <f>RAW_APT!L234</f>
        <v>1</v>
      </c>
      <c r="M233" s="47" t="str">
        <f>RAW_APT!M234</f>
        <v>211129-1</v>
      </c>
      <c r="N233" s="47"/>
      <c r="O233" s="47"/>
      <c r="P233" s="128" t="b">
        <f t="shared" si="1"/>
        <v>1</v>
      </c>
      <c r="Q233" s="128" t="b">
        <f>IF(COUNTIF(RAW_APS!$A$2:$A813,A233)=0,TRUE,FALSE)</f>
        <v>1</v>
      </c>
      <c r="R233" s="128" t="b">
        <f t="shared" si="2"/>
        <v>0</v>
      </c>
      <c r="S233" s="8"/>
      <c r="U233" s="83" t="str">
        <f t="shared" si="3"/>
        <v/>
      </c>
      <c r="Z233" s="132"/>
      <c r="AA233" s="83" t="str">
        <f t="shared" si="4"/>
        <v>FLB3624</v>
      </c>
      <c r="AB233" s="83" t="str">
        <f t="shared" si="5"/>
        <v/>
      </c>
      <c r="AC233" s="83" t="str">
        <f t="shared" si="6"/>
        <v/>
      </c>
      <c r="AD233" s="4"/>
      <c r="AE233" s="13"/>
    </row>
    <row r="234">
      <c r="A234" s="47" t="str">
        <f>RAW_APT!A235</f>
        <v>FLB3147</v>
      </c>
      <c r="B234" s="211">
        <f>RAW_APT!B235</f>
        <v>44529</v>
      </c>
      <c r="C234" s="218">
        <f>RAW_APT!C235</f>
        <v>0.2992592593</v>
      </c>
      <c r="D234" s="47" t="str">
        <f>RAW_APT!D235</f>
        <v/>
      </c>
      <c r="E234" s="47" t="str">
        <f>RAW_APT!E235</f>
        <v/>
      </c>
      <c r="F234" s="47" t="str">
        <f>RAW_APT!F235</f>
        <v/>
      </c>
      <c r="G234" s="47" t="str">
        <f>RAW_APT!G235</f>
        <v>Result</v>
      </c>
      <c r="H234" s="47" t="str">
        <f>RAW_APT!H235</f>
        <v>Negative</v>
      </c>
      <c r="I234" s="211">
        <f>RAW_APT!I235</f>
        <v>44529</v>
      </c>
      <c r="J234" s="218">
        <f>RAW_APT!J235</f>
        <v>0.5002777778</v>
      </c>
      <c r="K234" s="47">
        <f>RAW_APT!K235</f>
        <v>1</v>
      </c>
      <c r="L234" s="47" t="b">
        <f>RAW_APT!L235</f>
        <v>1</v>
      </c>
      <c r="M234" s="47" t="str">
        <f>RAW_APT!M235</f>
        <v>211129-1</v>
      </c>
      <c r="N234" s="47"/>
      <c r="O234" s="47"/>
      <c r="P234" s="128" t="b">
        <f t="shared" si="1"/>
        <v>0</v>
      </c>
      <c r="Q234" s="128" t="b">
        <f>IF(COUNTIF(RAW_APS!$A$2:$A813,A234)=0,TRUE,FALSE)</f>
        <v>0</v>
      </c>
      <c r="R234" s="128" t="b">
        <f t="shared" si="2"/>
        <v>0</v>
      </c>
      <c r="S234" s="8"/>
      <c r="U234" s="83" t="str">
        <f t="shared" si="3"/>
        <v/>
      </c>
      <c r="Z234" s="132"/>
      <c r="AA234" s="83" t="str">
        <f t="shared" si="4"/>
        <v>FLB3147</v>
      </c>
      <c r="AB234" s="83" t="str">
        <f t="shared" si="5"/>
        <v/>
      </c>
      <c r="AC234" s="83" t="str">
        <f t="shared" si="6"/>
        <v/>
      </c>
      <c r="AD234" s="4"/>
      <c r="AE234" s="13"/>
    </row>
    <row r="235">
      <c r="A235" s="47" t="str">
        <f>RAW_APT!A236</f>
        <v>FLB3603</v>
      </c>
      <c r="B235" s="211">
        <f>RAW_APT!B236</f>
        <v>44529</v>
      </c>
      <c r="C235" s="218">
        <f>RAW_APT!C236</f>
        <v>0.2985416667</v>
      </c>
      <c r="D235" s="47" t="str">
        <f>RAW_APT!D236</f>
        <v/>
      </c>
      <c r="E235" s="47" t="str">
        <f>RAW_APT!E236</f>
        <v/>
      </c>
      <c r="F235" s="47" t="str">
        <f>RAW_APT!F236</f>
        <v/>
      </c>
      <c r="G235" s="47" t="str">
        <f>RAW_APT!G236</f>
        <v>Result</v>
      </c>
      <c r="H235" s="47" t="str">
        <f>RAW_APT!H236</f>
        <v>Negative</v>
      </c>
      <c r="I235" s="211">
        <f>RAW_APT!I236</f>
        <v>44529</v>
      </c>
      <c r="J235" s="218">
        <f>RAW_APT!J236</f>
        <v>0.5002777778</v>
      </c>
      <c r="K235" s="47">
        <f>RAW_APT!K236</f>
        <v>1</v>
      </c>
      <c r="L235" s="47" t="b">
        <f>RAW_APT!L236</f>
        <v>1</v>
      </c>
      <c r="M235" s="47" t="str">
        <f>RAW_APT!M236</f>
        <v>211129-1</v>
      </c>
      <c r="N235" s="47"/>
      <c r="O235" s="47"/>
      <c r="P235" s="128" t="b">
        <f t="shared" si="1"/>
        <v>0</v>
      </c>
      <c r="Q235" s="128" t="b">
        <f>IF(COUNTIF(RAW_APS!$A$2:$A813,A235)=0,TRUE,FALSE)</f>
        <v>0</v>
      </c>
      <c r="R235" s="128" t="b">
        <f t="shared" si="2"/>
        <v>0</v>
      </c>
      <c r="S235" s="8"/>
      <c r="U235" s="83" t="str">
        <f t="shared" si="3"/>
        <v/>
      </c>
      <c r="Z235" s="132"/>
      <c r="AA235" s="83" t="str">
        <f t="shared" si="4"/>
        <v>FLB3603</v>
      </c>
      <c r="AB235" s="83" t="str">
        <f t="shared" si="5"/>
        <v/>
      </c>
      <c r="AC235" s="83" t="str">
        <f t="shared" si="6"/>
        <v/>
      </c>
      <c r="AD235" s="4"/>
      <c r="AE235" s="13"/>
    </row>
    <row r="236">
      <c r="A236" s="47" t="str">
        <f>RAW_APT!A237</f>
        <v>FLB3595</v>
      </c>
      <c r="B236" s="211">
        <f>RAW_APT!B237</f>
        <v>44529</v>
      </c>
      <c r="C236" s="218">
        <f>RAW_APT!C237</f>
        <v>0.2977546296</v>
      </c>
      <c r="D236" s="47" t="str">
        <f>RAW_APT!D237</f>
        <v/>
      </c>
      <c r="E236" s="47" t="str">
        <f>RAW_APT!E237</f>
        <v/>
      </c>
      <c r="F236" s="47" t="str">
        <f>RAW_APT!F237</f>
        <v/>
      </c>
      <c r="G236" s="47" t="str">
        <f>RAW_APT!G237</f>
        <v>Result</v>
      </c>
      <c r="H236" s="47" t="str">
        <f>RAW_APT!H237</f>
        <v>Negative</v>
      </c>
      <c r="I236" s="211">
        <f>RAW_APT!I237</f>
        <v>44529</v>
      </c>
      <c r="J236" s="218">
        <f>RAW_APT!J237</f>
        <v>0.5002777778</v>
      </c>
      <c r="K236" s="47">
        <f>RAW_APT!K237</f>
        <v>1</v>
      </c>
      <c r="L236" s="47" t="b">
        <f>RAW_APT!L237</f>
        <v>1</v>
      </c>
      <c r="M236" s="47" t="str">
        <f>RAW_APT!M237</f>
        <v>211129-1</v>
      </c>
      <c r="N236" s="47"/>
      <c r="O236" s="47"/>
      <c r="P236" s="128" t="b">
        <f t="shared" si="1"/>
        <v>0</v>
      </c>
      <c r="Q236" s="128" t="b">
        <f>IF(COUNTIF(RAW_APS!$A$2:$A813,A236)=0,TRUE,FALSE)</f>
        <v>0</v>
      </c>
      <c r="R236" s="128" t="b">
        <f t="shared" si="2"/>
        <v>0</v>
      </c>
      <c r="S236" s="8"/>
      <c r="U236" s="83" t="str">
        <f t="shared" si="3"/>
        <v/>
      </c>
      <c r="Z236" s="132"/>
      <c r="AA236" s="83" t="str">
        <f t="shared" si="4"/>
        <v>FLB3595</v>
      </c>
      <c r="AB236" s="83" t="str">
        <f t="shared" si="5"/>
        <v/>
      </c>
      <c r="AC236" s="83" t="str">
        <f t="shared" si="6"/>
        <v/>
      </c>
      <c r="AD236" s="4"/>
      <c r="AE236" s="13"/>
    </row>
    <row r="237">
      <c r="A237" s="47" t="str">
        <f>RAW_APT!A238</f>
        <v>FLB3597</v>
      </c>
      <c r="B237" s="211">
        <f>RAW_APT!B238</f>
        <v>44529</v>
      </c>
      <c r="C237" s="218">
        <f>RAW_APT!C238</f>
        <v>0.2972916667</v>
      </c>
      <c r="D237" s="47" t="str">
        <f>RAW_APT!D238</f>
        <v/>
      </c>
      <c r="E237" s="47" t="str">
        <f>RAW_APT!E238</f>
        <v/>
      </c>
      <c r="F237" s="47" t="str">
        <f>RAW_APT!F238</f>
        <v/>
      </c>
      <c r="G237" s="47" t="str">
        <f>RAW_APT!G238</f>
        <v>Result</v>
      </c>
      <c r="H237" s="47" t="str">
        <f>RAW_APT!H238</f>
        <v>Negative</v>
      </c>
      <c r="I237" s="211">
        <f>RAW_APT!I238</f>
        <v>44529</v>
      </c>
      <c r="J237" s="218">
        <f>RAW_APT!J238</f>
        <v>0.5002777778</v>
      </c>
      <c r="K237" s="47">
        <f>RAW_APT!K238</f>
        <v>0</v>
      </c>
      <c r="L237" s="47" t="b">
        <f>RAW_APT!L238</f>
        <v>1</v>
      </c>
      <c r="M237" s="47" t="str">
        <f>RAW_APT!M238</f>
        <v>211129-1</v>
      </c>
      <c r="N237" s="47"/>
      <c r="O237" s="47"/>
      <c r="P237" s="128" t="b">
        <f t="shared" si="1"/>
        <v>1</v>
      </c>
      <c r="Q237" s="128" t="b">
        <f>IF(COUNTIF(RAW_APS!$A$2:$A813,A237)=0,TRUE,FALSE)</f>
        <v>1</v>
      </c>
      <c r="R237" s="128" t="b">
        <f t="shared" si="2"/>
        <v>0</v>
      </c>
      <c r="S237" s="8"/>
      <c r="U237" s="83" t="str">
        <f t="shared" si="3"/>
        <v/>
      </c>
      <c r="Z237" s="132"/>
      <c r="AA237" s="83" t="str">
        <f t="shared" si="4"/>
        <v>FLB3597</v>
      </c>
      <c r="AB237" s="83" t="str">
        <f t="shared" si="5"/>
        <v/>
      </c>
      <c r="AC237" s="83" t="str">
        <f t="shared" si="6"/>
        <v/>
      </c>
      <c r="AD237" s="4"/>
      <c r="AE237" s="13"/>
    </row>
    <row r="238">
      <c r="A238" s="47" t="str">
        <f>RAW_APT!A239</f>
        <v>FLB3121</v>
      </c>
      <c r="B238" s="211">
        <f>RAW_APT!B239</f>
        <v>44529</v>
      </c>
      <c r="C238" s="218">
        <f>RAW_APT!C239</f>
        <v>0.2522337963</v>
      </c>
      <c r="D238" s="47" t="str">
        <f>RAW_APT!D239</f>
        <v/>
      </c>
      <c r="E238" s="47" t="str">
        <f>RAW_APT!E239</f>
        <v/>
      </c>
      <c r="F238" s="47" t="str">
        <f>RAW_APT!F239</f>
        <v/>
      </c>
      <c r="G238" s="47" t="str">
        <f>RAW_APT!G239</f>
        <v>Result</v>
      </c>
      <c r="H238" s="47" t="str">
        <f>RAW_APT!H239</f>
        <v>Negative</v>
      </c>
      <c r="I238" s="211">
        <f>RAW_APT!I239</f>
        <v>44529</v>
      </c>
      <c r="J238" s="218">
        <f>RAW_APT!J239</f>
        <v>0.5002777778</v>
      </c>
      <c r="K238" s="47">
        <f>RAW_APT!K239</f>
        <v>1</v>
      </c>
      <c r="L238" s="47" t="b">
        <f>RAW_APT!L239</f>
        <v>1</v>
      </c>
      <c r="M238" s="47" t="str">
        <f>RAW_APT!M239</f>
        <v>211129-1</v>
      </c>
      <c r="N238" s="47"/>
      <c r="O238" s="47"/>
      <c r="P238" s="128" t="b">
        <f t="shared" si="1"/>
        <v>0</v>
      </c>
      <c r="Q238" s="128" t="b">
        <f>IF(COUNTIF(RAW_APS!$A$2:$A813,A238)=0,TRUE,FALSE)</f>
        <v>0</v>
      </c>
      <c r="R238" s="128" t="b">
        <f t="shared" si="2"/>
        <v>0</v>
      </c>
      <c r="S238" s="8"/>
      <c r="U238" s="83" t="str">
        <f t="shared" si="3"/>
        <v/>
      </c>
      <c r="Z238" s="132"/>
      <c r="AA238" s="83" t="str">
        <f t="shared" si="4"/>
        <v>FLB3121</v>
      </c>
      <c r="AB238" s="83" t="str">
        <f t="shared" si="5"/>
        <v/>
      </c>
      <c r="AC238" s="83" t="str">
        <f t="shared" si="6"/>
        <v/>
      </c>
      <c r="AD238" s="4"/>
      <c r="AE238" s="13"/>
    </row>
    <row r="239">
      <c r="A239" s="47" t="str">
        <f>RAW_APT!A240</f>
        <v>FLB3612</v>
      </c>
      <c r="B239" s="211">
        <f>RAW_APT!B240</f>
        <v>44529</v>
      </c>
      <c r="C239" s="218">
        <f>RAW_APT!C240</f>
        <v>0.2457523148</v>
      </c>
      <c r="D239" s="47" t="str">
        <f>RAW_APT!D240</f>
        <v/>
      </c>
      <c r="E239" s="47" t="str">
        <f>RAW_APT!E240</f>
        <v/>
      </c>
      <c r="F239" s="47" t="str">
        <f>RAW_APT!F240</f>
        <v/>
      </c>
      <c r="G239" s="47" t="str">
        <f>RAW_APT!G240</f>
        <v>Result</v>
      </c>
      <c r="H239" s="47" t="str">
        <f>RAW_APT!H240</f>
        <v>Negative</v>
      </c>
      <c r="I239" s="211">
        <f>RAW_APT!I240</f>
        <v>44529</v>
      </c>
      <c r="J239" s="218">
        <f>RAW_APT!J240</f>
        <v>0.5002777778</v>
      </c>
      <c r="K239" s="47">
        <f>RAW_APT!K240</f>
        <v>1</v>
      </c>
      <c r="L239" s="47" t="b">
        <f>RAW_APT!L240</f>
        <v>1</v>
      </c>
      <c r="M239" s="47" t="str">
        <f>RAW_APT!M240</f>
        <v>211129-1</v>
      </c>
      <c r="N239" s="47"/>
      <c r="O239" s="47"/>
      <c r="P239" s="128" t="b">
        <f t="shared" si="1"/>
        <v>0</v>
      </c>
      <c r="Q239" s="128" t="b">
        <f>IF(COUNTIF(RAW_APS!$A$2:$A813,A239)=0,TRUE,FALSE)</f>
        <v>0</v>
      </c>
      <c r="R239" s="128" t="b">
        <f t="shared" si="2"/>
        <v>0</v>
      </c>
      <c r="S239" s="8"/>
      <c r="U239" s="83" t="str">
        <f t="shared" si="3"/>
        <v/>
      </c>
      <c r="Z239" s="132"/>
      <c r="AA239" s="83" t="str">
        <f t="shared" si="4"/>
        <v>FLB3612</v>
      </c>
      <c r="AB239" s="83" t="str">
        <f t="shared" si="5"/>
        <v/>
      </c>
      <c r="AC239" s="83" t="str">
        <f t="shared" si="6"/>
        <v/>
      </c>
      <c r="AD239" s="4"/>
      <c r="AE239" s="13"/>
    </row>
    <row r="240">
      <c r="A240" s="47" t="str">
        <f>RAW_APT!A241</f>
        <v>FLB2723</v>
      </c>
      <c r="B240" s="211">
        <f>RAW_APT!B241</f>
        <v>44529</v>
      </c>
      <c r="C240" s="218">
        <f>RAW_APT!C241</f>
        <v>0.245474537</v>
      </c>
      <c r="D240" s="47" t="str">
        <f>RAW_APT!D241</f>
        <v/>
      </c>
      <c r="E240" s="47" t="str">
        <f>RAW_APT!E241</f>
        <v/>
      </c>
      <c r="F240" s="47" t="str">
        <f>RAW_APT!F241</f>
        <v/>
      </c>
      <c r="G240" s="47" t="str">
        <f>RAW_APT!G241</f>
        <v>Result</v>
      </c>
      <c r="H240" s="47" t="str">
        <f>RAW_APT!H241</f>
        <v>Negative</v>
      </c>
      <c r="I240" s="211">
        <f>RAW_APT!I241</f>
        <v>44529</v>
      </c>
      <c r="J240" s="218">
        <f>RAW_APT!J241</f>
        <v>0.5002777778</v>
      </c>
      <c r="K240" s="47">
        <f>RAW_APT!K241</f>
        <v>1</v>
      </c>
      <c r="L240" s="47" t="b">
        <f>RAW_APT!L241</f>
        <v>1</v>
      </c>
      <c r="M240" s="47" t="str">
        <f>RAW_APT!M241</f>
        <v>211129-1</v>
      </c>
      <c r="N240" s="47"/>
      <c r="O240" s="47"/>
      <c r="P240" s="128" t="b">
        <f t="shared" si="1"/>
        <v>0</v>
      </c>
      <c r="Q240" s="128" t="b">
        <f>IF(COUNTIF(RAW_APS!$A$2:$A813,A240)=0,TRUE,FALSE)</f>
        <v>0</v>
      </c>
      <c r="R240" s="128" t="b">
        <f t="shared" si="2"/>
        <v>0</v>
      </c>
      <c r="S240" s="8"/>
      <c r="U240" s="83" t="str">
        <f t="shared" si="3"/>
        <v/>
      </c>
      <c r="Z240" s="132"/>
      <c r="AA240" s="83" t="str">
        <f t="shared" si="4"/>
        <v>FLB2723</v>
      </c>
      <c r="AB240" s="83" t="str">
        <f t="shared" si="5"/>
        <v/>
      </c>
      <c r="AC240" s="83" t="str">
        <f t="shared" si="6"/>
        <v/>
      </c>
      <c r="AD240" s="4"/>
      <c r="AE240" s="13"/>
    </row>
    <row r="241">
      <c r="A241" s="47" t="str">
        <f>RAW_APT!A242</f>
        <v>FLB2714</v>
      </c>
      <c r="B241" s="211">
        <f>RAW_APT!B242</f>
        <v>44529</v>
      </c>
      <c r="C241" s="218">
        <f>RAW_APT!C242</f>
        <v>0.2352314815</v>
      </c>
      <c r="D241" s="47" t="str">
        <f>RAW_APT!D242</f>
        <v/>
      </c>
      <c r="E241" s="47" t="str">
        <f>RAW_APT!E242</f>
        <v/>
      </c>
      <c r="F241" s="47" t="str">
        <f>RAW_APT!F242</f>
        <v/>
      </c>
      <c r="G241" s="47" t="str">
        <f>RAW_APT!G242</f>
        <v>Result</v>
      </c>
      <c r="H241" s="47" t="str">
        <f>RAW_APT!H242</f>
        <v>Negative</v>
      </c>
      <c r="I241" s="211">
        <f>RAW_APT!I242</f>
        <v>44529</v>
      </c>
      <c r="J241" s="218">
        <f>RAW_APT!J242</f>
        <v>0.5002777778</v>
      </c>
      <c r="K241" s="47">
        <f>RAW_APT!K242</f>
        <v>0</v>
      </c>
      <c r="L241" s="47" t="b">
        <f>RAW_APT!L242</f>
        <v>1</v>
      </c>
      <c r="M241" s="47" t="str">
        <f>RAW_APT!M242</f>
        <v>211129-1</v>
      </c>
      <c r="N241" s="47"/>
      <c r="O241" s="47"/>
      <c r="P241" s="128" t="b">
        <f t="shared" si="1"/>
        <v>1</v>
      </c>
      <c r="Q241" s="128" t="b">
        <f>IF(COUNTIF(RAW_APS!$A$2:$A813,A241)=0,TRUE,FALSE)</f>
        <v>1</v>
      </c>
      <c r="R241" s="128" t="b">
        <f t="shared" si="2"/>
        <v>0</v>
      </c>
      <c r="S241" s="8"/>
      <c r="U241" s="83" t="str">
        <f t="shared" si="3"/>
        <v/>
      </c>
      <c r="Z241" s="132"/>
      <c r="AA241" s="83" t="str">
        <f t="shared" si="4"/>
        <v>FLB2714</v>
      </c>
      <c r="AB241" s="83" t="str">
        <f t="shared" si="5"/>
        <v/>
      </c>
      <c r="AC241" s="83" t="str">
        <f t="shared" si="6"/>
        <v/>
      </c>
      <c r="AD241" s="4"/>
      <c r="AE241" s="13"/>
    </row>
    <row r="242">
      <c r="A242" s="47" t="str">
        <f>RAW_APT!A243</f>
        <v>FLB3600</v>
      </c>
      <c r="B242" s="211">
        <f>RAW_APT!B243</f>
        <v>44529</v>
      </c>
      <c r="C242" s="218">
        <f>RAW_APT!C243</f>
        <v>0.2343171296</v>
      </c>
      <c r="D242" s="47" t="str">
        <f>RAW_APT!D243</f>
        <v/>
      </c>
      <c r="E242" s="47" t="str">
        <f>RAW_APT!E243</f>
        <v/>
      </c>
      <c r="F242" s="47" t="str">
        <f>RAW_APT!F243</f>
        <v/>
      </c>
      <c r="G242" s="47" t="str">
        <f>RAW_APT!G243</f>
        <v>Result</v>
      </c>
      <c r="H242" s="47" t="str">
        <f>RAW_APT!H243</f>
        <v>Negative</v>
      </c>
      <c r="I242" s="211">
        <f>RAW_APT!I243</f>
        <v>44529</v>
      </c>
      <c r="J242" s="218">
        <f>RAW_APT!J243</f>
        <v>0.5002777778</v>
      </c>
      <c r="K242" s="47">
        <f>RAW_APT!K243</f>
        <v>0</v>
      </c>
      <c r="L242" s="47" t="b">
        <f>RAW_APT!L243</f>
        <v>1</v>
      </c>
      <c r="M242" s="47" t="str">
        <f>RAW_APT!M243</f>
        <v>211129-1</v>
      </c>
      <c r="N242" s="47"/>
      <c r="O242" s="47"/>
      <c r="P242" s="128" t="b">
        <f t="shared" si="1"/>
        <v>1</v>
      </c>
      <c r="Q242" s="128" t="b">
        <f>IF(COUNTIF(RAW_APS!$A$2:$A813,A242)=0,TRUE,FALSE)</f>
        <v>1</v>
      </c>
      <c r="R242" s="128" t="b">
        <f t="shared" si="2"/>
        <v>0</v>
      </c>
      <c r="S242" s="8"/>
      <c r="U242" s="83" t="str">
        <f t="shared" si="3"/>
        <v/>
      </c>
      <c r="Z242" s="132"/>
      <c r="AA242" s="83" t="str">
        <f t="shared" si="4"/>
        <v>FLB3600</v>
      </c>
      <c r="AB242" s="83" t="str">
        <f t="shared" si="5"/>
        <v/>
      </c>
      <c r="AC242" s="83" t="str">
        <f t="shared" si="6"/>
        <v/>
      </c>
      <c r="AD242" s="4"/>
      <c r="AE242" s="13"/>
    </row>
    <row r="243">
      <c r="A243" s="47" t="str">
        <f>RAW_APT!A244</f>
        <v>FLB3611</v>
      </c>
      <c r="B243" s="211">
        <f>RAW_APT!B244</f>
        <v>44529</v>
      </c>
      <c r="C243" s="218">
        <f>RAW_APT!C244</f>
        <v>0.230625</v>
      </c>
      <c r="D243" s="47" t="str">
        <f>RAW_APT!D244</f>
        <v/>
      </c>
      <c r="E243" s="47" t="str">
        <f>RAW_APT!E244</f>
        <v/>
      </c>
      <c r="F243" s="47" t="str">
        <f>RAW_APT!F244</f>
        <v/>
      </c>
      <c r="G243" s="47" t="str">
        <f>RAW_APT!G244</f>
        <v>Result</v>
      </c>
      <c r="H243" s="47" t="str">
        <f>RAW_APT!H244</f>
        <v>Negative</v>
      </c>
      <c r="I243" s="211">
        <f>RAW_APT!I244</f>
        <v>44529</v>
      </c>
      <c r="J243" s="218">
        <f>RAW_APT!J244</f>
        <v>0.5002777778</v>
      </c>
      <c r="K243" s="47">
        <f>RAW_APT!K244</f>
        <v>0</v>
      </c>
      <c r="L243" s="47" t="b">
        <f>RAW_APT!L244</f>
        <v>1</v>
      </c>
      <c r="M243" s="47" t="str">
        <f>RAW_APT!M244</f>
        <v>211129-1</v>
      </c>
      <c r="N243" s="47"/>
      <c r="O243" s="47"/>
      <c r="P243" s="128" t="b">
        <f t="shared" si="1"/>
        <v>1</v>
      </c>
      <c r="Q243" s="128" t="b">
        <f>IF(COUNTIF(RAW_APS!$A$2:$A813,A243)=0,TRUE,FALSE)</f>
        <v>1</v>
      </c>
      <c r="R243" s="128" t="b">
        <f t="shared" si="2"/>
        <v>0</v>
      </c>
      <c r="S243" s="8"/>
      <c r="U243" s="83" t="str">
        <f t="shared" si="3"/>
        <v/>
      </c>
      <c r="Z243" s="132"/>
      <c r="AA243" s="83" t="str">
        <f t="shared" si="4"/>
        <v>FLB3611</v>
      </c>
      <c r="AB243" s="83" t="str">
        <f t="shared" si="5"/>
        <v/>
      </c>
      <c r="AC243" s="83" t="str">
        <f t="shared" si="6"/>
        <v/>
      </c>
      <c r="AD243" s="4"/>
      <c r="AE243" s="13"/>
    </row>
    <row r="244">
      <c r="A244" s="47" t="str">
        <f>RAW_APT!A245</f>
        <v>FLB3616</v>
      </c>
      <c r="B244" s="211">
        <f>RAW_APT!B245</f>
        <v>44529</v>
      </c>
      <c r="C244" s="218">
        <f>RAW_APT!C245</f>
        <v>0.2304398148</v>
      </c>
      <c r="D244" s="47" t="str">
        <f>RAW_APT!D245</f>
        <v/>
      </c>
      <c r="E244" s="47" t="str">
        <f>RAW_APT!E245</f>
        <v/>
      </c>
      <c r="F244" s="47" t="str">
        <f>RAW_APT!F245</f>
        <v/>
      </c>
      <c r="G244" s="47" t="str">
        <f>RAW_APT!G245</f>
        <v>Result</v>
      </c>
      <c r="H244" s="47" t="str">
        <f>RAW_APT!H245</f>
        <v>Negative</v>
      </c>
      <c r="I244" s="211">
        <f>RAW_APT!I245</f>
        <v>44529</v>
      </c>
      <c r="J244" s="218">
        <f>RAW_APT!J245</f>
        <v>0.5002777778</v>
      </c>
      <c r="K244" s="47">
        <f>RAW_APT!K245</f>
        <v>1</v>
      </c>
      <c r="L244" s="47" t="b">
        <f>RAW_APT!L245</f>
        <v>1</v>
      </c>
      <c r="M244" s="47" t="str">
        <f>RAW_APT!M245</f>
        <v>211129-1</v>
      </c>
      <c r="N244" s="47"/>
      <c r="O244" s="47"/>
      <c r="P244" s="128" t="b">
        <f t="shared" si="1"/>
        <v>0</v>
      </c>
      <c r="Q244" s="128" t="b">
        <f>IF(COUNTIF(RAW_APS!$A$2:$A813,A244)=0,TRUE,FALSE)</f>
        <v>0</v>
      </c>
      <c r="R244" s="128" t="b">
        <f t="shared" si="2"/>
        <v>0</v>
      </c>
      <c r="S244" s="8"/>
      <c r="U244" s="83" t="str">
        <f t="shared" si="3"/>
        <v/>
      </c>
      <c r="Z244" s="132"/>
      <c r="AA244" s="83" t="str">
        <f t="shared" si="4"/>
        <v>FLB3616</v>
      </c>
      <c r="AB244" s="83" t="str">
        <f t="shared" si="5"/>
        <v/>
      </c>
      <c r="AC244" s="83" t="str">
        <f t="shared" si="6"/>
        <v/>
      </c>
      <c r="AD244" s="4"/>
      <c r="AE244" s="13"/>
    </row>
    <row r="245">
      <c r="A245" s="47" t="str">
        <f>RAW_APT!A246</f>
        <v>FLB3576</v>
      </c>
      <c r="B245" s="211">
        <f>RAW_APT!B246</f>
        <v>44529</v>
      </c>
      <c r="C245" s="218">
        <f>RAW_APT!C246</f>
        <v>0.2286458333</v>
      </c>
      <c r="D245" s="47" t="str">
        <f>RAW_APT!D246</f>
        <v/>
      </c>
      <c r="E245" s="47" t="str">
        <f>RAW_APT!E246</f>
        <v/>
      </c>
      <c r="F245" s="47" t="str">
        <f>RAW_APT!F246</f>
        <v/>
      </c>
      <c r="G245" s="47" t="str">
        <f>RAW_APT!G246</f>
        <v>Result</v>
      </c>
      <c r="H245" s="47" t="str">
        <f>RAW_APT!H246</f>
        <v>Negative</v>
      </c>
      <c r="I245" s="211">
        <f>RAW_APT!I246</f>
        <v>44529</v>
      </c>
      <c r="J245" s="218">
        <f>RAW_APT!J246</f>
        <v>0.5002777778</v>
      </c>
      <c r="K245" s="47">
        <f>RAW_APT!K246</f>
        <v>0</v>
      </c>
      <c r="L245" s="47" t="b">
        <f>RAW_APT!L246</f>
        <v>1</v>
      </c>
      <c r="M245" s="47" t="str">
        <f>RAW_APT!M246</f>
        <v>211129-1</v>
      </c>
      <c r="N245" s="47"/>
      <c r="O245" s="47"/>
      <c r="P245" s="128" t="b">
        <f t="shared" si="1"/>
        <v>1</v>
      </c>
      <c r="Q245" s="128" t="b">
        <f>IF(COUNTIF(RAW_APS!$A$2:$A813,A245)=0,TRUE,FALSE)</f>
        <v>1</v>
      </c>
      <c r="R245" s="128" t="b">
        <f t="shared" si="2"/>
        <v>0</v>
      </c>
      <c r="S245" s="8"/>
      <c r="U245" s="83" t="str">
        <f t="shared" si="3"/>
        <v/>
      </c>
      <c r="Z245" s="132"/>
      <c r="AA245" s="83" t="str">
        <f t="shared" si="4"/>
        <v>FLB3576</v>
      </c>
      <c r="AB245" s="83" t="str">
        <f t="shared" si="5"/>
        <v/>
      </c>
      <c r="AC245" s="83" t="str">
        <f t="shared" si="6"/>
        <v/>
      </c>
      <c r="AD245" s="4"/>
      <c r="AE245" s="13"/>
    </row>
    <row r="246">
      <c r="A246" s="47" t="str">
        <f>RAW_APT!A247</f>
        <v>FLB2721</v>
      </c>
      <c r="B246" s="211">
        <f>RAW_APT!B247</f>
        <v>44529</v>
      </c>
      <c r="C246" s="218">
        <f>RAW_APT!C247</f>
        <v>0.2204282407</v>
      </c>
      <c r="D246" s="47" t="str">
        <f>RAW_APT!D247</f>
        <v/>
      </c>
      <c r="E246" s="47" t="str">
        <f>RAW_APT!E247</f>
        <v/>
      </c>
      <c r="F246" s="47" t="str">
        <f>RAW_APT!F247</f>
        <v/>
      </c>
      <c r="G246" s="47" t="str">
        <f>RAW_APT!G247</f>
        <v>Result</v>
      </c>
      <c r="H246" s="47" t="str">
        <f>RAW_APT!H247</f>
        <v>Negative</v>
      </c>
      <c r="I246" s="211">
        <f>RAW_APT!I247</f>
        <v>44529</v>
      </c>
      <c r="J246" s="218">
        <f>RAW_APT!J247</f>
        <v>0.5002662037</v>
      </c>
      <c r="K246" s="47">
        <f>RAW_APT!K247</f>
        <v>1</v>
      </c>
      <c r="L246" s="47" t="b">
        <f>RAW_APT!L247</f>
        <v>1</v>
      </c>
      <c r="M246" s="47" t="str">
        <f>RAW_APT!M247</f>
        <v>211129-1</v>
      </c>
      <c r="N246" s="47"/>
      <c r="O246" s="47"/>
      <c r="P246" s="128" t="b">
        <f t="shared" si="1"/>
        <v>0</v>
      </c>
      <c r="Q246" s="128" t="b">
        <f>IF(COUNTIF(RAW_APS!$A$2:$A813,A246)=0,TRUE,FALSE)</f>
        <v>0</v>
      </c>
      <c r="R246" s="128" t="b">
        <f t="shared" si="2"/>
        <v>0</v>
      </c>
      <c r="S246" s="8"/>
      <c r="U246" s="83" t="str">
        <f t="shared" si="3"/>
        <v/>
      </c>
      <c r="Z246" s="132"/>
      <c r="AA246" s="83" t="str">
        <f t="shared" si="4"/>
        <v>FLB2721</v>
      </c>
      <c r="AB246" s="83" t="str">
        <f t="shared" si="5"/>
        <v/>
      </c>
      <c r="AC246" s="83" t="str">
        <f t="shared" si="6"/>
        <v/>
      </c>
      <c r="AD246" s="4"/>
      <c r="AE246" s="13"/>
    </row>
    <row r="247">
      <c r="A247" s="47" t="str">
        <f>RAW_APT!A248</f>
        <v>FLB3952</v>
      </c>
      <c r="B247" s="211">
        <f>RAW_APT!B248</f>
        <v>44528</v>
      </c>
      <c r="C247" s="218">
        <f>RAW_APT!C248</f>
        <v>0.8442939815</v>
      </c>
      <c r="D247" s="47" t="str">
        <f>RAW_APT!D248</f>
        <v/>
      </c>
      <c r="E247" s="47" t="str">
        <f>RAW_APT!E248</f>
        <v/>
      </c>
      <c r="F247" s="47" t="str">
        <f>RAW_APT!F248</f>
        <v/>
      </c>
      <c r="G247" s="47" t="str">
        <f>RAW_APT!G248</f>
        <v>Result</v>
      </c>
      <c r="H247" s="47" t="str">
        <f>RAW_APT!H248</f>
        <v>Negative</v>
      </c>
      <c r="I247" s="211">
        <f>RAW_APT!I248</f>
        <v>44529</v>
      </c>
      <c r="J247" s="218">
        <f>RAW_APT!J248</f>
        <v>0.5002662037</v>
      </c>
      <c r="K247" s="47">
        <f>RAW_APT!K248</f>
        <v>0</v>
      </c>
      <c r="L247" s="47" t="b">
        <f>RAW_APT!L248</f>
        <v>1</v>
      </c>
      <c r="M247" s="47" t="str">
        <f>RAW_APT!M248</f>
        <v>211129-1</v>
      </c>
      <c r="N247" s="47"/>
      <c r="O247" s="47"/>
      <c r="P247" s="128" t="b">
        <f t="shared" si="1"/>
        <v>1</v>
      </c>
      <c r="Q247" s="128" t="b">
        <f>IF(COUNTIF(RAW_APS!$A$2:$A813,A247)=0,TRUE,FALSE)</f>
        <v>1</v>
      </c>
      <c r="R247" s="128" t="b">
        <f t="shared" si="2"/>
        <v>0</v>
      </c>
      <c r="S247" s="8"/>
      <c r="U247" s="83" t="str">
        <f t="shared" si="3"/>
        <v/>
      </c>
      <c r="Z247" s="132"/>
      <c r="AA247" s="83" t="str">
        <f t="shared" si="4"/>
        <v>FLB3952</v>
      </c>
      <c r="AB247" s="83" t="str">
        <f t="shared" si="5"/>
        <v/>
      </c>
      <c r="AC247" s="83" t="str">
        <f t="shared" si="6"/>
        <v/>
      </c>
      <c r="AD247" s="4"/>
      <c r="AE247" s="13"/>
    </row>
    <row r="248">
      <c r="A248" s="47" t="str">
        <f>RAW_APT!A249</f>
        <v>FLB3938</v>
      </c>
      <c r="B248" s="211">
        <f>RAW_APT!B249</f>
        <v>44528</v>
      </c>
      <c r="C248" s="218">
        <f>RAW_APT!C249</f>
        <v>0.8441087963</v>
      </c>
      <c r="D248" s="47" t="str">
        <f>RAW_APT!D249</f>
        <v/>
      </c>
      <c r="E248" s="47" t="str">
        <f>RAW_APT!E249</f>
        <v/>
      </c>
      <c r="F248" s="47" t="str">
        <f>RAW_APT!F249</f>
        <v/>
      </c>
      <c r="G248" s="47" t="str">
        <f>RAW_APT!G249</f>
        <v>Result</v>
      </c>
      <c r="H248" s="47" t="str">
        <f>RAW_APT!H249</f>
        <v>Negative</v>
      </c>
      <c r="I248" s="211">
        <f>RAW_APT!I249</f>
        <v>44529</v>
      </c>
      <c r="J248" s="218">
        <f>RAW_APT!J249</f>
        <v>0.5002662037</v>
      </c>
      <c r="K248" s="47">
        <f>RAW_APT!K249</f>
        <v>0</v>
      </c>
      <c r="L248" s="47" t="b">
        <f>RAW_APT!L249</f>
        <v>1</v>
      </c>
      <c r="M248" s="47" t="str">
        <f>RAW_APT!M249</f>
        <v>211129-1</v>
      </c>
      <c r="N248" s="47"/>
      <c r="O248" s="47"/>
      <c r="P248" s="128" t="b">
        <f t="shared" si="1"/>
        <v>1</v>
      </c>
      <c r="Q248" s="128" t="b">
        <f>IF(COUNTIF(RAW_APS!$A$2:$A813,A248)=0,TRUE,FALSE)</f>
        <v>1</v>
      </c>
      <c r="R248" s="128" t="b">
        <f t="shared" si="2"/>
        <v>0</v>
      </c>
      <c r="S248" s="8"/>
      <c r="U248" s="83" t="str">
        <f t="shared" si="3"/>
        <v/>
      </c>
      <c r="Z248" s="132"/>
      <c r="AA248" s="83" t="str">
        <f t="shared" si="4"/>
        <v>FLB3938</v>
      </c>
      <c r="AB248" s="83" t="str">
        <f t="shared" si="5"/>
        <v/>
      </c>
      <c r="AC248" s="83" t="str">
        <f t="shared" si="6"/>
        <v/>
      </c>
      <c r="AD248" s="4"/>
      <c r="AE248" s="13"/>
    </row>
    <row r="249">
      <c r="A249" s="47" t="str">
        <f>RAW_APT!A250</f>
        <v>FLB3547</v>
      </c>
      <c r="B249" s="211">
        <f>RAW_APT!B250</f>
        <v>44522</v>
      </c>
      <c r="C249" s="218">
        <f>RAW_APT!C250</f>
        <v>0.4256712963</v>
      </c>
      <c r="D249" s="47" t="str">
        <f>RAW_APT!D250</f>
        <v/>
      </c>
      <c r="E249" s="47" t="str">
        <f>RAW_APT!E250</f>
        <v/>
      </c>
      <c r="F249" s="47" t="str">
        <f>RAW_APT!F250</f>
        <v/>
      </c>
      <c r="G249" s="47" t="str">
        <f>RAW_APT!G250</f>
        <v>Result</v>
      </c>
      <c r="H249" s="47" t="str">
        <f>RAW_APT!H250</f>
        <v>Negative</v>
      </c>
      <c r="I249" s="211">
        <f>RAW_APT!I250</f>
        <v>44522</v>
      </c>
      <c r="J249" s="218">
        <f>RAW_APT!J250</f>
        <v>0.5365740741</v>
      </c>
      <c r="K249" s="47">
        <f>RAW_APT!K250</f>
        <v>0</v>
      </c>
      <c r="L249" s="47" t="b">
        <f>RAW_APT!L250</f>
        <v>1</v>
      </c>
      <c r="M249" s="47" t="str">
        <f>RAW_APT!M250</f>
        <v>211122-1</v>
      </c>
      <c r="N249" s="47"/>
      <c r="O249" s="47"/>
      <c r="P249" s="128" t="b">
        <f t="shared" si="1"/>
        <v>1</v>
      </c>
      <c r="Q249" s="128" t="b">
        <f>IF(COUNTIF(RAW_APS!$A$2:$A813,A249)=0,TRUE,FALSE)</f>
        <v>1</v>
      </c>
      <c r="R249" s="128" t="b">
        <f t="shared" si="2"/>
        <v>0</v>
      </c>
      <c r="S249" s="8"/>
      <c r="U249" s="83" t="str">
        <f t="shared" si="3"/>
        <v/>
      </c>
      <c r="Z249" s="132"/>
      <c r="AA249" s="83" t="str">
        <f t="shared" si="4"/>
        <v>FLB3547</v>
      </c>
      <c r="AB249" s="83" t="str">
        <f t="shared" si="5"/>
        <v/>
      </c>
      <c r="AC249" s="83" t="str">
        <f t="shared" si="6"/>
        <v/>
      </c>
      <c r="AD249" s="4"/>
      <c r="AE249" s="13"/>
    </row>
    <row r="250">
      <c r="A250" s="47" t="str">
        <f>RAW_APT!A251</f>
        <v>FLB3868</v>
      </c>
      <c r="B250" s="211">
        <f>RAW_APT!B251</f>
        <v>44522</v>
      </c>
      <c r="C250" s="218">
        <f>RAW_APT!C251</f>
        <v>0.3961226852</v>
      </c>
      <c r="D250" s="47" t="str">
        <f>RAW_APT!D251</f>
        <v/>
      </c>
      <c r="E250" s="47" t="str">
        <f>RAW_APT!E251</f>
        <v/>
      </c>
      <c r="F250" s="47" t="str">
        <f>RAW_APT!F251</f>
        <v/>
      </c>
      <c r="G250" s="47" t="str">
        <f>RAW_APT!G251</f>
        <v>Result</v>
      </c>
      <c r="H250" s="47" t="str">
        <f>RAW_APT!H251</f>
        <v>Negative</v>
      </c>
      <c r="I250" s="211">
        <f>RAW_APT!I251</f>
        <v>44522</v>
      </c>
      <c r="J250" s="218">
        <f>RAW_APT!J251</f>
        <v>0.5365740741</v>
      </c>
      <c r="K250" s="47">
        <f>RAW_APT!K251</f>
        <v>0</v>
      </c>
      <c r="L250" s="47" t="b">
        <f>RAW_APT!L251</f>
        <v>1</v>
      </c>
      <c r="M250" s="47" t="str">
        <f>RAW_APT!M251</f>
        <v>211122-1</v>
      </c>
      <c r="N250" s="47"/>
      <c r="O250" s="47"/>
      <c r="P250" s="128" t="b">
        <f t="shared" si="1"/>
        <v>1</v>
      </c>
      <c r="Q250" s="128" t="b">
        <f>IF(COUNTIF(RAW_APS!$A$2:$A813,A250)=0,TRUE,FALSE)</f>
        <v>1</v>
      </c>
      <c r="R250" s="128" t="b">
        <f t="shared" si="2"/>
        <v>0</v>
      </c>
      <c r="S250" s="8"/>
      <c r="U250" s="83" t="str">
        <f t="shared" si="3"/>
        <v/>
      </c>
      <c r="Z250" s="132"/>
      <c r="AA250" s="83" t="str">
        <f t="shared" si="4"/>
        <v>FLB3868</v>
      </c>
      <c r="AB250" s="83" t="str">
        <f t="shared" si="5"/>
        <v/>
      </c>
      <c r="AC250" s="83" t="str">
        <f t="shared" si="6"/>
        <v/>
      </c>
      <c r="AD250" s="4"/>
      <c r="AE250" s="13"/>
    </row>
    <row r="251">
      <c r="A251" s="47" t="str">
        <f>RAW_APT!A252</f>
        <v>FLB3743</v>
      </c>
      <c r="B251" s="211">
        <f>RAW_APT!B252</f>
        <v>44522</v>
      </c>
      <c r="C251" s="218">
        <f>RAW_APT!C252</f>
        <v>0.3958101852</v>
      </c>
      <c r="D251" s="47" t="str">
        <f>RAW_APT!D252</f>
        <v/>
      </c>
      <c r="E251" s="47" t="str">
        <f>RAW_APT!E252</f>
        <v/>
      </c>
      <c r="F251" s="47" t="str">
        <f>RAW_APT!F252</f>
        <v/>
      </c>
      <c r="G251" s="47" t="str">
        <f>RAW_APT!G252</f>
        <v>Result</v>
      </c>
      <c r="H251" s="47" t="str">
        <f>RAW_APT!H252</f>
        <v>Negative</v>
      </c>
      <c r="I251" s="211">
        <f>RAW_APT!I252</f>
        <v>44522</v>
      </c>
      <c r="J251" s="218">
        <f>RAW_APT!J252</f>
        <v>0.5365740741</v>
      </c>
      <c r="K251" s="47">
        <f>RAW_APT!K252</f>
        <v>1</v>
      </c>
      <c r="L251" s="47" t="b">
        <f>RAW_APT!L252</f>
        <v>1</v>
      </c>
      <c r="M251" s="47" t="str">
        <f>RAW_APT!M252</f>
        <v>211122-1</v>
      </c>
      <c r="N251" s="47"/>
      <c r="O251" s="47"/>
      <c r="P251" s="128" t="b">
        <f t="shared" si="1"/>
        <v>0</v>
      </c>
      <c r="Q251" s="128" t="b">
        <f>IF(COUNTIF(RAW_APS!$A$2:$A813,A251)=0,TRUE,FALSE)</f>
        <v>0</v>
      </c>
      <c r="R251" s="128" t="b">
        <f t="shared" si="2"/>
        <v>0</v>
      </c>
      <c r="S251" s="8"/>
      <c r="U251" s="83" t="str">
        <f t="shared" si="3"/>
        <v/>
      </c>
      <c r="Z251" s="132"/>
      <c r="AA251" s="83" t="str">
        <f t="shared" si="4"/>
        <v>FLB3743</v>
      </c>
      <c r="AB251" s="83" t="str">
        <f t="shared" si="5"/>
        <v/>
      </c>
      <c r="AC251" s="83" t="str">
        <f t="shared" si="6"/>
        <v/>
      </c>
      <c r="AD251" s="4"/>
      <c r="AE251" s="13"/>
    </row>
    <row r="252">
      <c r="A252" s="47" t="str">
        <f>RAW_APT!A253</f>
        <v>FLB4403</v>
      </c>
      <c r="B252" s="211">
        <f>RAW_APT!B253</f>
        <v>44522</v>
      </c>
      <c r="C252" s="218">
        <f>RAW_APT!C253</f>
        <v>0.367662037</v>
      </c>
      <c r="D252" s="47" t="str">
        <f>RAW_APT!D253</f>
        <v/>
      </c>
      <c r="E252" s="47" t="str">
        <f>RAW_APT!E253</f>
        <v/>
      </c>
      <c r="F252" s="47" t="str">
        <f>RAW_APT!F253</f>
        <v/>
      </c>
      <c r="G252" s="47" t="str">
        <f>RAW_APT!G253</f>
        <v>Result</v>
      </c>
      <c r="H252" s="47" t="str">
        <f>RAW_APT!H253</f>
        <v>Negative</v>
      </c>
      <c r="I252" s="211">
        <f>RAW_APT!I253</f>
        <v>44522</v>
      </c>
      <c r="J252" s="218">
        <f>RAW_APT!J253</f>
        <v>0.5365740741</v>
      </c>
      <c r="K252" s="47">
        <f>RAW_APT!K253</f>
        <v>0</v>
      </c>
      <c r="L252" s="47" t="b">
        <f>RAW_APT!L253</f>
        <v>1</v>
      </c>
      <c r="M252" s="47" t="str">
        <f>RAW_APT!M253</f>
        <v>211122-1</v>
      </c>
      <c r="N252" s="47"/>
      <c r="O252" s="47"/>
      <c r="P252" s="128" t="b">
        <f t="shared" si="1"/>
        <v>1</v>
      </c>
      <c r="Q252" s="128" t="b">
        <f>IF(COUNTIF(RAW_APS!$A$2:$A813,A252)=0,TRUE,FALSE)</f>
        <v>1</v>
      </c>
      <c r="R252" s="128" t="b">
        <f t="shared" si="2"/>
        <v>0</v>
      </c>
      <c r="S252" s="8"/>
      <c r="U252" s="83" t="str">
        <f t="shared" si="3"/>
        <v/>
      </c>
      <c r="Z252" s="132"/>
      <c r="AA252" s="83" t="str">
        <f t="shared" si="4"/>
        <v>FLB4403</v>
      </c>
      <c r="AB252" s="83" t="str">
        <f t="shared" si="5"/>
        <v/>
      </c>
      <c r="AC252" s="83" t="str">
        <f t="shared" si="6"/>
        <v/>
      </c>
      <c r="AD252" s="4"/>
      <c r="AE252" s="13"/>
    </row>
    <row r="253">
      <c r="A253" s="47" t="str">
        <f>RAW_APT!A254</f>
        <v>FLB3541</v>
      </c>
      <c r="B253" s="211">
        <f>RAW_APT!B254</f>
        <v>44522</v>
      </c>
      <c r="C253" s="218">
        <f>RAW_APT!C254</f>
        <v>0.3599768519</v>
      </c>
      <c r="D253" s="47" t="str">
        <f>RAW_APT!D254</f>
        <v/>
      </c>
      <c r="E253" s="47" t="str">
        <f>RAW_APT!E254</f>
        <v/>
      </c>
      <c r="F253" s="47" t="str">
        <f>RAW_APT!F254</f>
        <v/>
      </c>
      <c r="G253" s="47" t="str">
        <f>RAW_APT!G254</f>
        <v>Result</v>
      </c>
      <c r="H253" s="47" t="str">
        <f>RAW_APT!H254</f>
        <v>Negative</v>
      </c>
      <c r="I253" s="211">
        <f>RAW_APT!I254</f>
        <v>44522</v>
      </c>
      <c r="J253" s="218">
        <f>RAW_APT!J254</f>
        <v>0.5365740741</v>
      </c>
      <c r="K253" s="47">
        <f>RAW_APT!K254</f>
        <v>1</v>
      </c>
      <c r="L253" s="47" t="b">
        <f>RAW_APT!L254</f>
        <v>1</v>
      </c>
      <c r="M253" s="47" t="str">
        <f>RAW_APT!M254</f>
        <v>211122-1</v>
      </c>
      <c r="N253" s="47"/>
      <c r="O253" s="47"/>
      <c r="P253" s="128" t="b">
        <f t="shared" si="1"/>
        <v>0</v>
      </c>
      <c r="Q253" s="128" t="b">
        <f>IF(COUNTIF(RAW_APS!$A$2:$A813,A253)=0,TRUE,FALSE)</f>
        <v>0</v>
      </c>
      <c r="R253" s="128" t="b">
        <f t="shared" si="2"/>
        <v>0</v>
      </c>
      <c r="S253" s="8"/>
      <c r="U253" s="83" t="str">
        <f t="shared" si="3"/>
        <v/>
      </c>
      <c r="Z253" s="132"/>
      <c r="AA253" s="83" t="str">
        <f t="shared" si="4"/>
        <v>FLB3541</v>
      </c>
      <c r="AB253" s="83" t="str">
        <f t="shared" si="5"/>
        <v/>
      </c>
      <c r="AC253" s="83" t="str">
        <f t="shared" si="6"/>
        <v/>
      </c>
      <c r="AD253" s="4"/>
      <c r="AE253" s="13"/>
    </row>
    <row r="254">
      <c r="A254" s="47" t="str">
        <f>RAW_APT!A255</f>
        <v>FLB3860</v>
      </c>
      <c r="B254" s="211">
        <f>RAW_APT!B255</f>
        <v>44522</v>
      </c>
      <c r="C254" s="218">
        <f>RAW_APT!C255</f>
        <v>0.3578009259</v>
      </c>
      <c r="D254" s="47" t="str">
        <f>RAW_APT!D255</f>
        <v/>
      </c>
      <c r="E254" s="47" t="str">
        <f>RAW_APT!E255</f>
        <v/>
      </c>
      <c r="F254" s="47" t="str">
        <f>RAW_APT!F255</f>
        <v/>
      </c>
      <c r="G254" s="47" t="str">
        <f>RAW_APT!G255</f>
        <v>Result</v>
      </c>
      <c r="H254" s="47" t="str">
        <f>RAW_APT!H255</f>
        <v>Negative</v>
      </c>
      <c r="I254" s="211">
        <f>RAW_APT!I255</f>
        <v>44522</v>
      </c>
      <c r="J254" s="218">
        <f>RAW_APT!J255</f>
        <v>0.5365740741</v>
      </c>
      <c r="K254" s="47">
        <f>RAW_APT!K255</f>
        <v>0</v>
      </c>
      <c r="L254" s="47" t="b">
        <f>RAW_APT!L255</f>
        <v>1</v>
      </c>
      <c r="M254" s="47" t="str">
        <f>RAW_APT!M255</f>
        <v>211122-1</v>
      </c>
      <c r="N254" s="47"/>
      <c r="O254" s="47"/>
      <c r="P254" s="128" t="b">
        <f t="shared" si="1"/>
        <v>1</v>
      </c>
      <c r="Q254" s="128" t="b">
        <f>IF(COUNTIF(RAW_APS!$A$2:$A813,A254)=0,TRUE,FALSE)</f>
        <v>1</v>
      </c>
      <c r="R254" s="128" t="b">
        <f t="shared" si="2"/>
        <v>0</v>
      </c>
      <c r="S254" s="8"/>
      <c r="U254" s="83" t="str">
        <f t="shared" si="3"/>
        <v/>
      </c>
      <c r="Z254" s="132"/>
      <c r="AA254" s="83" t="str">
        <f t="shared" si="4"/>
        <v>FLB3860</v>
      </c>
      <c r="AB254" s="83" t="str">
        <f t="shared" si="5"/>
        <v/>
      </c>
      <c r="AC254" s="83" t="str">
        <f t="shared" si="6"/>
        <v/>
      </c>
      <c r="AD254" s="4"/>
      <c r="AE254" s="13"/>
    </row>
    <row r="255">
      <c r="A255" s="47" t="str">
        <f>RAW_APT!A256</f>
        <v>FLB4387</v>
      </c>
      <c r="B255" s="211">
        <f>RAW_APT!B256</f>
        <v>44522</v>
      </c>
      <c r="C255" s="218">
        <f>RAW_APT!C256</f>
        <v>0.355787037</v>
      </c>
      <c r="D255" s="47" t="str">
        <f>RAW_APT!D256</f>
        <v/>
      </c>
      <c r="E255" s="47" t="str">
        <f>RAW_APT!E256</f>
        <v/>
      </c>
      <c r="F255" s="47" t="str">
        <f>RAW_APT!F256</f>
        <v/>
      </c>
      <c r="G255" s="47" t="str">
        <f>RAW_APT!G256</f>
        <v>Collected</v>
      </c>
      <c r="H255" s="47" t="str">
        <f>RAW_APT!H256</f>
        <v>Null</v>
      </c>
      <c r="I255" s="211">
        <f>RAW_APT!I256</f>
        <v>44868</v>
      </c>
      <c r="J255" s="218">
        <f>RAW_APT!J256</f>
        <v>0.5355208333</v>
      </c>
      <c r="K255" s="47">
        <f>RAW_APT!K256</f>
        <v>0</v>
      </c>
      <c r="L255" s="47" t="str">
        <f>RAW_APT!L256</f>
        <v/>
      </c>
      <c r="M255" s="47" t="str">
        <f>RAW_APT!M256</f>
        <v/>
      </c>
      <c r="N255" s="47"/>
      <c r="O255" s="47"/>
      <c r="P255" s="128" t="b">
        <f t="shared" si="1"/>
        <v>1</v>
      </c>
      <c r="Q255" s="128" t="b">
        <f>IF(COUNTIF(RAW_APS!$A$2:$A813,A255)=0,TRUE,FALSE)</f>
        <v>1</v>
      </c>
      <c r="R255" s="128" t="b">
        <f t="shared" si="2"/>
        <v>0</v>
      </c>
      <c r="S255" s="8"/>
      <c r="U255" s="83" t="str">
        <f t="shared" si="3"/>
        <v/>
      </c>
      <c r="Z255" s="132"/>
      <c r="AA255" s="83" t="str">
        <f t="shared" si="4"/>
        <v>FLB4387</v>
      </c>
      <c r="AB255" s="83" t="str">
        <f t="shared" si="5"/>
        <v/>
      </c>
      <c r="AC255" s="83" t="str">
        <f t="shared" si="6"/>
        <v/>
      </c>
      <c r="AD255" s="4"/>
      <c r="AE255" s="13"/>
    </row>
    <row r="256">
      <c r="A256" s="47" t="str">
        <f>RAW_APT!A257</f>
        <v>FLB3741</v>
      </c>
      <c r="B256" s="211">
        <f>RAW_APT!B257</f>
        <v>44522</v>
      </c>
      <c r="C256" s="218">
        <f>RAW_APT!C257</f>
        <v>0.355625</v>
      </c>
      <c r="D256" s="47" t="str">
        <f>RAW_APT!D257</f>
        <v/>
      </c>
      <c r="E256" s="47" t="str">
        <f>RAW_APT!E257</f>
        <v/>
      </c>
      <c r="F256" s="47" t="str">
        <f>RAW_APT!F257</f>
        <v/>
      </c>
      <c r="G256" s="47" t="str">
        <f>RAW_APT!G257</f>
        <v>Result</v>
      </c>
      <c r="H256" s="47" t="str">
        <f>RAW_APT!H257</f>
        <v>Negative</v>
      </c>
      <c r="I256" s="211">
        <f>RAW_APT!I257</f>
        <v>44522</v>
      </c>
      <c r="J256" s="218">
        <f>RAW_APT!J257</f>
        <v>0.5365740741</v>
      </c>
      <c r="K256" s="47">
        <f>RAW_APT!K257</f>
        <v>0</v>
      </c>
      <c r="L256" s="47" t="b">
        <f>RAW_APT!L257</f>
        <v>1</v>
      </c>
      <c r="M256" s="47" t="str">
        <f>RAW_APT!M257</f>
        <v>211122-1</v>
      </c>
      <c r="N256" s="47"/>
      <c r="O256" s="47"/>
      <c r="P256" s="128" t="b">
        <f t="shared" si="1"/>
        <v>1</v>
      </c>
      <c r="Q256" s="128" t="b">
        <f>IF(COUNTIF(RAW_APS!$A$2:$A813,A256)=0,TRUE,FALSE)</f>
        <v>1</v>
      </c>
      <c r="R256" s="128" t="b">
        <f t="shared" si="2"/>
        <v>0</v>
      </c>
      <c r="S256" s="8"/>
      <c r="U256" s="83" t="str">
        <f t="shared" si="3"/>
        <v/>
      </c>
      <c r="Z256" s="132"/>
      <c r="AA256" s="83" t="str">
        <f t="shared" si="4"/>
        <v>FLB3741</v>
      </c>
      <c r="AB256" s="83" t="str">
        <f t="shared" si="5"/>
        <v/>
      </c>
      <c r="AC256" s="83" t="str">
        <f t="shared" si="6"/>
        <v/>
      </c>
      <c r="AD256" s="4"/>
      <c r="AE256" s="13"/>
    </row>
    <row r="257">
      <c r="A257" s="47" t="str">
        <f>RAW_APT!A258</f>
        <v>FLB4381</v>
      </c>
      <c r="B257" s="211">
        <f>RAW_APT!B258</f>
        <v>44522</v>
      </c>
      <c r="C257" s="218">
        <f>RAW_APT!C258</f>
        <v>0.3552199074</v>
      </c>
      <c r="D257" s="47" t="str">
        <f>RAW_APT!D258</f>
        <v/>
      </c>
      <c r="E257" s="47" t="str">
        <f>RAW_APT!E258</f>
        <v/>
      </c>
      <c r="F257" s="47" t="str">
        <f>RAW_APT!F258</f>
        <v/>
      </c>
      <c r="G257" s="47" t="str">
        <f>RAW_APT!G258</f>
        <v>Result</v>
      </c>
      <c r="H257" s="47" t="str">
        <f>RAW_APT!H258</f>
        <v>Negative</v>
      </c>
      <c r="I257" s="211">
        <f>RAW_APT!I258</f>
        <v>44522</v>
      </c>
      <c r="J257" s="218">
        <f>RAW_APT!J258</f>
        <v>0.5365740741</v>
      </c>
      <c r="K257" s="47">
        <f>RAW_APT!K258</f>
        <v>1</v>
      </c>
      <c r="L257" s="47" t="b">
        <f>RAW_APT!L258</f>
        <v>1</v>
      </c>
      <c r="M257" s="47" t="str">
        <f>RAW_APT!M258</f>
        <v>211122-1</v>
      </c>
      <c r="N257" s="47"/>
      <c r="O257" s="47"/>
      <c r="P257" s="128" t="b">
        <f t="shared" si="1"/>
        <v>0</v>
      </c>
      <c r="Q257" s="128" t="b">
        <f>IF(COUNTIF(RAW_APS!$A$2:$A813,A257)=0,TRUE,FALSE)</f>
        <v>0</v>
      </c>
      <c r="R257" s="128" t="b">
        <f t="shared" si="2"/>
        <v>1</v>
      </c>
      <c r="S257" s="8"/>
      <c r="U257" s="83" t="str">
        <f t="shared" si="3"/>
        <v/>
      </c>
      <c r="Z257" s="132"/>
      <c r="AA257" s="83" t="str">
        <f t="shared" si="4"/>
        <v>FLB4381</v>
      </c>
      <c r="AB257" s="83" t="str">
        <f t="shared" si="5"/>
        <v>FLB4381</v>
      </c>
      <c r="AC257" s="83">
        <f t="shared" si="6"/>
        <v>2</v>
      </c>
      <c r="AD257" s="4"/>
      <c r="AE257" s="13"/>
    </row>
    <row r="258">
      <c r="A258" s="47" t="str">
        <f>RAW_APT!A259</f>
        <v>FLB4381</v>
      </c>
      <c r="B258" s="211">
        <f>RAW_APT!B259</f>
        <v>44522</v>
      </c>
      <c r="C258" s="218">
        <f>RAW_APT!C259</f>
        <v>0.3355902778</v>
      </c>
      <c r="D258" s="47" t="str">
        <f>RAW_APT!D259</f>
        <v/>
      </c>
      <c r="E258" s="47" t="str">
        <f>RAW_APT!E259</f>
        <v/>
      </c>
      <c r="F258" s="47" t="str">
        <f>RAW_APT!F259</f>
        <v/>
      </c>
      <c r="G258" s="47" t="str">
        <f>RAW_APT!G259</f>
        <v>Collected</v>
      </c>
      <c r="H258" s="47" t="str">
        <f>RAW_APT!H259</f>
        <v>Null</v>
      </c>
      <c r="I258" s="211">
        <f>RAW_APT!I259</f>
        <v>44868</v>
      </c>
      <c r="J258" s="218">
        <f>RAW_APT!J259</f>
        <v>0.5355208333</v>
      </c>
      <c r="K258" s="47">
        <f>RAW_APT!K259</f>
        <v>1</v>
      </c>
      <c r="L258" s="47" t="str">
        <f>RAW_APT!L259</f>
        <v/>
      </c>
      <c r="M258" s="47" t="str">
        <f>RAW_APT!M259</f>
        <v/>
      </c>
      <c r="N258" s="47"/>
      <c r="O258" s="47"/>
      <c r="P258" s="128" t="b">
        <f t="shared" si="1"/>
        <v>0</v>
      </c>
      <c r="Q258" s="128" t="b">
        <f>IF(COUNTIF(RAW_APS!$A$2:$A813,A258)=0,TRUE,FALSE)</f>
        <v>0</v>
      </c>
      <c r="R258" s="128" t="b">
        <f t="shared" si="2"/>
        <v>1</v>
      </c>
      <c r="S258" s="8"/>
      <c r="U258" s="83" t="str">
        <f t="shared" si="3"/>
        <v/>
      </c>
      <c r="Z258" s="132"/>
      <c r="AA258" s="83" t="str">
        <f t="shared" si="4"/>
        <v>FLB4381</v>
      </c>
      <c r="AB258" s="83" t="str">
        <f t="shared" si="5"/>
        <v>FLB4381</v>
      </c>
      <c r="AC258" s="83">
        <f t="shared" si="6"/>
        <v>2</v>
      </c>
      <c r="AD258" s="4"/>
      <c r="AE258" s="13"/>
    </row>
    <row r="259">
      <c r="A259" s="47" t="str">
        <f>RAW_APT!A260</f>
        <v>FLB3862</v>
      </c>
      <c r="B259" s="211">
        <f>RAW_APT!B260</f>
        <v>44522</v>
      </c>
      <c r="C259" s="218">
        <f>RAW_APT!C260</f>
        <v>0.3353703704</v>
      </c>
      <c r="D259" s="47" t="str">
        <f>RAW_APT!D260</f>
        <v/>
      </c>
      <c r="E259" s="47" t="str">
        <f>RAW_APT!E260</f>
        <v/>
      </c>
      <c r="F259" s="47" t="str">
        <f>RAW_APT!F260</f>
        <v/>
      </c>
      <c r="G259" s="47" t="str">
        <f>RAW_APT!G260</f>
        <v>Result</v>
      </c>
      <c r="H259" s="47" t="str">
        <f>RAW_APT!H260</f>
        <v>Negative</v>
      </c>
      <c r="I259" s="211">
        <f>RAW_APT!I260</f>
        <v>44522</v>
      </c>
      <c r="J259" s="218">
        <f>RAW_APT!J260</f>
        <v>0.5365740741</v>
      </c>
      <c r="K259" s="47">
        <f>RAW_APT!K260</f>
        <v>1</v>
      </c>
      <c r="L259" s="47" t="b">
        <f>RAW_APT!L260</f>
        <v>1</v>
      </c>
      <c r="M259" s="47" t="str">
        <f>RAW_APT!M260</f>
        <v>211122-1</v>
      </c>
      <c r="N259" s="47"/>
      <c r="O259" s="47"/>
      <c r="P259" s="128" t="b">
        <f t="shared" si="1"/>
        <v>0</v>
      </c>
      <c r="Q259" s="128" t="b">
        <f>IF(COUNTIF(RAW_APS!$A$2:$A813,A259)=0,TRUE,FALSE)</f>
        <v>0</v>
      </c>
      <c r="R259" s="128" t="b">
        <f t="shared" si="2"/>
        <v>0</v>
      </c>
      <c r="S259" s="8"/>
      <c r="U259" s="83" t="str">
        <f t="shared" si="3"/>
        <v/>
      </c>
      <c r="Z259" s="132"/>
      <c r="AA259" s="83" t="str">
        <f t="shared" si="4"/>
        <v>FLB3862</v>
      </c>
      <c r="AB259" s="83" t="str">
        <f t="shared" si="5"/>
        <v/>
      </c>
      <c r="AC259" s="83" t="str">
        <f t="shared" si="6"/>
        <v/>
      </c>
      <c r="AD259" s="4"/>
      <c r="AE259" s="13"/>
    </row>
    <row r="260">
      <c r="A260" s="47" t="str">
        <f>RAW_APT!A261</f>
        <v>FLB3864</v>
      </c>
      <c r="B260" s="211">
        <f>RAW_APT!B261</f>
        <v>44522</v>
      </c>
      <c r="C260" s="218">
        <f>RAW_APT!C261</f>
        <v>0.3269675926</v>
      </c>
      <c r="D260" s="47" t="str">
        <f>RAW_APT!D261</f>
        <v/>
      </c>
      <c r="E260" s="47" t="str">
        <f>RAW_APT!E261</f>
        <v/>
      </c>
      <c r="F260" s="47" t="str">
        <f>RAW_APT!F261</f>
        <v/>
      </c>
      <c r="G260" s="47" t="str">
        <f>RAW_APT!G261</f>
        <v>Result</v>
      </c>
      <c r="H260" s="47" t="str">
        <f>RAW_APT!H261</f>
        <v>Negative</v>
      </c>
      <c r="I260" s="211">
        <f>RAW_APT!I261</f>
        <v>44522</v>
      </c>
      <c r="J260" s="218">
        <f>RAW_APT!J261</f>
        <v>0.5365740741</v>
      </c>
      <c r="K260" s="47">
        <f>RAW_APT!K261</f>
        <v>1</v>
      </c>
      <c r="L260" s="47" t="b">
        <f>RAW_APT!L261</f>
        <v>1</v>
      </c>
      <c r="M260" s="47" t="str">
        <f>RAW_APT!M261</f>
        <v>211122-1</v>
      </c>
      <c r="N260" s="47"/>
      <c r="O260" s="47"/>
      <c r="P260" s="128" t="b">
        <f t="shared" si="1"/>
        <v>0</v>
      </c>
      <c r="Q260" s="128" t="b">
        <f>IF(COUNTIF(RAW_APS!$A$2:$A813,A260)=0,TRUE,FALSE)</f>
        <v>0</v>
      </c>
      <c r="R260" s="128" t="b">
        <f t="shared" si="2"/>
        <v>0</v>
      </c>
      <c r="S260" s="8"/>
      <c r="U260" s="83" t="str">
        <f t="shared" si="3"/>
        <v/>
      </c>
      <c r="Z260" s="132"/>
      <c r="AA260" s="83" t="str">
        <f t="shared" si="4"/>
        <v>FLB3864</v>
      </c>
      <c r="AB260" s="83" t="str">
        <f t="shared" si="5"/>
        <v/>
      </c>
      <c r="AC260" s="83" t="str">
        <f t="shared" si="6"/>
        <v/>
      </c>
      <c r="AD260" s="4"/>
      <c r="AE260" s="13"/>
    </row>
    <row r="261">
      <c r="A261" s="47" t="str">
        <f>RAW_APT!A262</f>
        <v>FLB4391</v>
      </c>
      <c r="B261" s="211">
        <f>RAW_APT!B262</f>
        <v>44522</v>
      </c>
      <c r="C261" s="218">
        <f>RAW_APT!C262</f>
        <v>0.3057291667</v>
      </c>
      <c r="D261" s="47" t="str">
        <f>RAW_APT!D262</f>
        <v/>
      </c>
      <c r="E261" s="47" t="str">
        <f>RAW_APT!E262</f>
        <v/>
      </c>
      <c r="F261" s="47" t="str">
        <f>RAW_APT!F262</f>
        <v/>
      </c>
      <c r="G261" s="47" t="str">
        <f>RAW_APT!G262</f>
        <v>Result</v>
      </c>
      <c r="H261" s="47" t="str">
        <f>RAW_APT!H262</f>
        <v>Negative</v>
      </c>
      <c r="I261" s="211">
        <f>RAW_APT!I262</f>
        <v>44522</v>
      </c>
      <c r="J261" s="218">
        <f>RAW_APT!J262</f>
        <v>0.5365740741</v>
      </c>
      <c r="K261" s="47">
        <f>RAW_APT!K262</f>
        <v>0</v>
      </c>
      <c r="L261" s="47" t="b">
        <f>RAW_APT!L262</f>
        <v>1</v>
      </c>
      <c r="M261" s="47" t="str">
        <f>RAW_APT!M262</f>
        <v>211122-1</v>
      </c>
      <c r="N261" s="47"/>
      <c r="O261" s="47"/>
      <c r="P261" s="128" t="b">
        <f t="shared" si="1"/>
        <v>1</v>
      </c>
      <c r="Q261" s="128" t="b">
        <f>IF(COUNTIF(RAW_APS!$A$2:$A813,A261)=0,TRUE,FALSE)</f>
        <v>1</v>
      </c>
      <c r="R261" s="128" t="b">
        <f t="shared" si="2"/>
        <v>0</v>
      </c>
      <c r="S261" s="8"/>
      <c r="U261" s="83" t="str">
        <f t="shared" si="3"/>
        <v/>
      </c>
      <c r="Z261" s="132"/>
      <c r="AA261" s="83" t="str">
        <f t="shared" si="4"/>
        <v>FLB4391</v>
      </c>
      <c r="AB261" s="83" t="str">
        <f t="shared" si="5"/>
        <v/>
      </c>
      <c r="AC261" s="83" t="str">
        <f t="shared" si="6"/>
        <v/>
      </c>
      <c r="AD261" s="4"/>
      <c r="AE261" s="13"/>
    </row>
    <row r="262">
      <c r="A262" s="47" t="str">
        <f>RAW_APT!A263</f>
        <v>FLB3722</v>
      </c>
      <c r="B262" s="211">
        <f>RAW_APT!B263</f>
        <v>44522</v>
      </c>
      <c r="C262" s="218">
        <f>RAW_APT!C263</f>
        <v>0.3042476852</v>
      </c>
      <c r="D262" s="47" t="str">
        <f>RAW_APT!D263</f>
        <v/>
      </c>
      <c r="E262" s="47" t="str">
        <f>RAW_APT!E263</f>
        <v/>
      </c>
      <c r="F262" s="47" t="str">
        <f>RAW_APT!F263</f>
        <v/>
      </c>
      <c r="G262" s="47" t="str">
        <f>RAW_APT!G263</f>
        <v>Result</v>
      </c>
      <c r="H262" s="47" t="str">
        <f>RAW_APT!H263</f>
        <v>Negative</v>
      </c>
      <c r="I262" s="211">
        <f>RAW_APT!I263</f>
        <v>44522</v>
      </c>
      <c r="J262" s="218">
        <f>RAW_APT!J263</f>
        <v>0.5365740741</v>
      </c>
      <c r="K262" s="47">
        <f>RAW_APT!K263</f>
        <v>0</v>
      </c>
      <c r="L262" s="47" t="b">
        <f>RAW_APT!L263</f>
        <v>1</v>
      </c>
      <c r="M262" s="47" t="str">
        <f>RAW_APT!M263</f>
        <v>211122-1</v>
      </c>
      <c r="N262" s="47"/>
      <c r="O262" s="47"/>
      <c r="P262" s="128" t="b">
        <f t="shared" si="1"/>
        <v>1</v>
      </c>
      <c r="Q262" s="128" t="b">
        <f>IF(COUNTIF(RAW_APS!$A$2:$A813,A262)=0,TRUE,FALSE)</f>
        <v>1</v>
      </c>
      <c r="R262" s="128" t="b">
        <f t="shared" si="2"/>
        <v>0</v>
      </c>
      <c r="S262" s="8"/>
      <c r="U262" s="83" t="str">
        <f t="shared" si="3"/>
        <v/>
      </c>
      <c r="Z262" s="132"/>
      <c r="AA262" s="83" t="str">
        <f t="shared" si="4"/>
        <v>FLB3722</v>
      </c>
      <c r="AB262" s="83" t="str">
        <f t="shared" si="5"/>
        <v/>
      </c>
      <c r="AC262" s="83" t="str">
        <f t="shared" si="6"/>
        <v/>
      </c>
      <c r="AD262" s="4"/>
      <c r="AE262" s="13"/>
    </row>
    <row r="263">
      <c r="A263" s="47" t="str">
        <f>RAW_APT!A264</f>
        <v>FLB4409</v>
      </c>
      <c r="B263" s="211">
        <f>RAW_APT!B264</f>
        <v>44522</v>
      </c>
      <c r="C263" s="218">
        <f>RAW_APT!C264</f>
        <v>0.3025</v>
      </c>
      <c r="D263" s="47" t="str">
        <f>RAW_APT!D264</f>
        <v/>
      </c>
      <c r="E263" s="47" t="str">
        <f>RAW_APT!E264</f>
        <v/>
      </c>
      <c r="F263" s="47" t="str">
        <f>RAW_APT!F264</f>
        <v/>
      </c>
      <c r="G263" s="47" t="str">
        <f>RAW_APT!G264</f>
        <v>Result</v>
      </c>
      <c r="H263" s="47" t="str">
        <f>RAW_APT!H264</f>
        <v>Negative</v>
      </c>
      <c r="I263" s="211">
        <f>RAW_APT!I264</f>
        <v>44522</v>
      </c>
      <c r="J263" s="218">
        <f>RAW_APT!J264</f>
        <v>0.5365740741</v>
      </c>
      <c r="K263" s="47">
        <f>RAW_APT!K264</f>
        <v>1</v>
      </c>
      <c r="L263" s="47" t="b">
        <f>RAW_APT!L264</f>
        <v>1</v>
      </c>
      <c r="M263" s="47" t="str">
        <f>RAW_APT!M264</f>
        <v>211122-1</v>
      </c>
      <c r="N263" s="47"/>
      <c r="O263" s="47"/>
      <c r="P263" s="128" t="b">
        <f t="shared" si="1"/>
        <v>0</v>
      </c>
      <c r="Q263" s="128" t="b">
        <f>IF(COUNTIF(RAW_APS!$A$2:$A813,A263)=0,TRUE,FALSE)</f>
        <v>0</v>
      </c>
      <c r="R263" s="128" t="b">
        <f t="shared" si="2"/>
        <v>0</v>
      </c>
      <c r="S263" s="8"/>
      <c r="U263" s="83" t="str">
        <f t="shared" si="3"/>
        <v/>
      </c>
      <c r="Z263" s="132"/>
      <c r="AA263" s="83" t="str">
        <f t="shared" si="4"/>
        <v>FLB4409</v>
      </c>
      <c r="AB263" s="83" t="str">
        <f t="shared" si="5"/>
        <v/>
      </c>
      <c r="AC263" s="83" t="str">
        <f t="shared" si="6"/>
        <v/>
      </c>
      <c r="AD263" s="4"/>
      <c r="AE263" s="13"/>
    </row>
    <row r="264">
      <c r="A264" s="47" t="str">
        <f>RAW_APT!A265</f>
        <v>FLB4083</v>
      </c>
      <c r="B264" s="211">
        <f>RAW_APT!B265</f>
        <v>44522</v>
      </c>
      <c r="C264" s="218">
        <f>RAW_APT!C265</f>
        <v>0.2983449074</v>
      </c>
      <c r="D264" s="47" t="str">
        <f>RAW_APT!D265</f>
        <v/>
      </c>
      <c r="E264" s="47" t="str">
        <f>RAW_APT!E265</f>
        <v/>
      </c>
      <c r="F264" s="47" t="str">
        <f>RAW_APT!F265</f>
        <v/>
      </c>
      <c r="G264" s="47" t="str">
        <f>RAW_APT!G265</f>
        <v>Result</v>
      </c>
      <c r="H264" s="47" t="str">
        <f>RAW_APT!H265</f>
        <v>Negative</v>
      </c>
      <c r="I264" s="211">
        <f>RAW_APT!I265</f>
        <v>44522</v>
      </c>
      <c r="J264" s="218">
        <f>RAW_APT!J265</f>
        <v>0.5365740741</v>
      </c>
      <c r="K264" s="47">
        <f>RAW_APT!K265</f>
        <v>1</v>
      </c>
      <c r="L264" s="47" t="b">
        <f>RAW_APT!L265</f>
        <v>1</v>
      </c>
      <c r="M264" s="47" t="str">
        <f>RAW_APT!M265</f>
        <v>211122-1</v>
      </c>
      <c r="N264" s="47"/>
      <c r="O264" s="47"/>
      <c r="P264" s="128" t="b">
        <f t="shared" si="1"/>
        <v>0</v>
      </c>
      <c r="Q264" s="128" t="b">
        <f>IF(COUNTIF(RAW_APS!$A$2:$A813,A264)=0,TRUE,FALSE)</f>
        <v>0</v>
      </c>
      <c r="R264" s="128" t="b">
        <f t="shared" si="2"/>
        <v>0</v>
      </c>
      <c r="S264" s="8"/>
      <c r="U264" s="83" t="str">
        <f t="shared" si="3"/>
        <v/>
      </c>
      <c r="Z264" s="132"/>
      <c r="AA264" s="83" t="str">
        <f t="shared" si="4"/>
        <v>FLB4083</v>
      </c>
      <c r="AB264" s="83" t="str">
        <f t="shared" si="5"/>
        <v/>
      </c>
      <c r="AC264" s="83" t="str">
        <f t="shared" si="6"/>
        <v/>
      </c>
      <c r="AD264" s="4"/>
      <c r="AE264" s="13"/>
    </row>
    <row r="265">
      <c r="A265" s="47" t="str">
        <f>RAW_APT!A266</f>
        <v>FLB3727</v>
      </c>
      <c r="B265" s="211">
        <f>RAW_APT!B266</f>
        <v>44522</v>
      </c>
      <c r="C265" s="218">
        <f>RAW_APT!C266</f>
        <v>0.2977546296</v>
      </c>
      <c r="D265" s="47" t="str">
        <f>RAW_APT!D266</f>
        <v/>
      </c>
      <c r="E265" s="47" t="str">
        <f>RAW_APT!E266</f>
        <v/>
      </c>
      <c r="F265" s="47" t="str">
        <f>RAW_APT!F266</f>
        <v/>
      </c>
      <c r="G265" s="47" t="str">
        <f>RAW_APT!G266</f>
        <v>Result</v>
      </c>
      <c r="H265" s="47" t="str">
        <f>RAW_APT!H266</f>
        <v>Negative</v>
      </c>
      <c r="I265" s="211">
        <f>RAW_APT!I266</f>
        <v>44522</v>
      </c>
      <c r="J265" s="218">
        <f>RAW_APT!J266</f>
        <v>0.5365740741</v>
      </c>
      <c r="K265" s="47">
        <f>RAW_APT!K266</f>
        <v>1</v>
      </c>
      <c r="L265" s="47" t="b">
        <f>RAW_APT!L266</f>
        <v>1</v>
      </c>
      <c r="M265" s="47" t="str">
        <f>RAW_APT!M266</f>
        <v>211122-1</v>
      </c>
      <c r="N265" s="47"/>
      <c r="O265" s="47"/>
      <c r="P265" s="128" t="b">
        <f t="shared" si="1"/>
        <v>0</v>
      </c>
      <c r="Q265" s="128" t="b">
        <f>IF(COUNTIF(RAW_APS!$A$2:$A813,A265)=0,TRUE,FALSE)</f>
        <v>0</v>
      </c>
      <c r="R265" s="128" t="b">
        <f t="shared" si="2"/>
        <v>0</v>
      </c>
      <c r="S265" s="8"/>
      <c r="U265" s="83" t="str">
        <f t="shared" si="3"/>
        <v/>
      </c>
      <c r="Z265" s="132"/>
      <c r="AA265" s="83" t="str">
        <f t="shared" si="4"/>
        <v>FLB3727</v>
      </c>
      <c r="AB265" s="83" t="str">
        <f t="shared" si="5"/>
        <v/>
      </c>
      <c r="AC265" s="83" t="str">
        <f t="shared" si="6"/>
        <v/>
      </c>
      <c r="AD265" s="4"/>
      <c r="AE265" s="13"/>
    </row>
    <row r="266">
      <c r="A266" s="47" t="str">
        <f>RAW_APT!A267</f>
        <v>FLB3941</v>
      </c>
      <c r="B266" s="211">
        <f>RAW_APT!B267</f>
        <v>44522</v>
      </c>
      <c r="C266" s="218">
        <f>RAW_APT!C267</f>
        <v>0.2959837963</v>
      </c>
      <c r="D266" s="47" t="str">
        <f>RAW_APT!D267</f>
        <v/>
      </c>
      <c r="E266" s="47" t="str">
        <f>RAW_APT!E267</f>
        <v/>
      </c>
      <c r="F266" s="47" t="str">
        <f>RAW_APT!F267</f>
        <v/>
      </c>
      <c r="G266" s="47" t="str">
        <f>RAW_APT!G267</f>
        <v>Result</v>
      </c>
      <c r="H266" s="47" t="str">
        <f>RAW_APT!H267</f>
        <v>Negative</v>
      </c>
      <c r="I266" s="211">
        <f>RAW_APT!I267</f>
        <v>44522</v>
      </c>
      <c r="J266" s="218">
        <f>RAW_APT!J267</f>
        <v>0.5365625</v>
      </c>
      <c r="K266" s="47">
        <f>RAW_APT!K267</f>
        <v>0</v>
      </c>
      <c r="L266" s="47" t="b">
        <f>RAW_APT!L267</f>
        <v>1</v>
      </c>
      <c r="M266" s="47" t="str">
        <f>RAW_APT!M267</f>
        <v>211122-1</v>
      </c>
      <c r="N266" s="47"/>
      <c r="O266" s="47"/>
      <c r="P266" s="128" t="b">
        <f t="shared" si="1"/>
        <v>1</v>
      </c>
      <c r="Q266" s="128" t="b">
        <f>IF(COUNTIF(RAW_APS!$A$2:$A813,A266)=0,TRUE,FALSE)</f>
        <v>1</v>
      </c>
      <c r="R266" s="128" t="b">
        <f t="shared" si="2"/>
        <v>0</v>
      </c>
      <c r="S266" s="8"/>
      <c r="U266" s="83" t="str">
        <f t="shared" si="3"/>
        <v/>
      </c>
      <c r="Z266" s="132"/>
      <c r="AA266" s="83" t="str">
        <f t="shared" si="4"/>
        <v>FLB3941</v>
      </c>
      <c r="AB266" s="83" t="str">
        <f t="shared" si="5"/>
        <v/>
      </c>
      <c r="AC266" s="83" t="str">
        <f t="shared" si="6"/>
        <v/>
      </c>
      <c r="AD266" s="4"/>
      <c r="AE266" s="13"/>
    </row>
    <row r="267">
      <c r="A267" s="47" t="str">
        <f>RAW_APT!A268</f>
        <v>FLB3859</v>
      </c>
      <c r="B267" s="211">
        <f>RAW_APT!B268</f>
        <v>44522</v>
      </c>
      <c r="C267" s="218">
        <f>RAW_APT!C268</f>
        <v>0.2947569444</v>
      </c>
      <c r="D267" s="47" t="str">
        <f>RAW_APT!D268</f>
        <v/>
      </c>
      <c r="E267" s="47" t="str">
        <f>RAW_APT!E268</f>
        <v/>
      </c>
      <c r="F267" s="47" t="str">
        <f>RAW_APT!F268</f>
        <v/>
      </c>
      <c r="G267" s="47" t="str">
        <f>RAW_APT!G268</f>
        <v>Result</v>
      </c>
      <c r="H267" s="47" t="str">
        <f>RAW_APT!H268</f>
        <v>Negative</v>
      </c>
      <c r="I267" s="211">
        <f>RAW_APT!I268</f>
        <v>44522</v>
      </c>
      <c r="J267" s="218">
        <f>RAW_APT!J268</f>
        <v>0.5365625</v>
      </c>
      <c r="K267" s="47">
        <f>RAW_APT!K268</f>
        <v>1</v>
      </c>
      <c r="L267" s="47" t="b">
        <f>RAW_APT!L268</f>
        <v>1</v>
      </c>
      <c r="M267" s="47" t="str">
        <f>RAW_APT!M268</f>
        <v>211122-1</v>
      </c>
      <c r="N267" s="47"/>
      <c r="O267" s="47"/>
      <c r="P267" s="128" t="b">
        <f t="shared" si="1"/>
        <v>0</v>
      </c>
      <c r="Q267" s="128" t="b">
        <f>IF(COUNTIF(RAW_APS!$A$2:$A813,A267)=0,TRUE,FALSE)</f>
        <v>0</v>
      </c>
      <c r="R267" s="128" t="b">
        <f t="shared" si="2"/>
        <v>0</v>
      </c>
      <c r="S267" s="8"/>
      <c r="U267" s="83" t="str">
        <f t="shared" si="3"/>
        <v/>
      </c>
      <c r="Z267" s="132"/>
      <c r="AA267" s="83" t="str">
        <f t="shared" si="4"/>
        <v>FLB3859</v>
      </c>
      <c r="AB267" s="83" t="str">
        <f t="shared" si="5"/>
        <v/>
      </c>
      <c r="AC267" s="83" t="str">
        <f t="shared" si="6"/>
        <v/>
      </c>
      <c r="AD267" s="4"/>
      <c r="AE267" s="13"/>
    </row>
    <row r="268">
      <c r="A268" s="47" t="str">
        <f>RAW_APT!A269</f>
        <v>FLB3854</v>
      </c>
      <c r="B268" s="211">
        <f>RAW_APT!B269</f>
        <v>44522</v>
      </c>
      <c r="C268" s="218">
        <f>RAW_APT!C269</f>
        <v>0.2941782407</v>
      </c>
      <c r="D268" s="47" t="str">
        <f>RAW_APT!D269</f>
        <v/>
      </c>
      <c r="E268" s="47" t="str">
        <f>RAW_APT!E269</f>
        <v/>
      </c>
      <c r="F268" s="47" t="str">
        <f>RAW_APT!F269</f>
        <v/>
      </c>
      <c r="G268" s="47" t="str">
        <f>RAW_APT!G269</f>
        <v>Result</v>
      </c>
      <c r="H268" s="47" t="str">
        <f>RAW_APT!H269</f>
        <v>Negative</v>
      </c>
      <c r="I268" s="211">
        <f>RAW_APT!I269</f>
        <v>44522</v>
      </c>
      <c r="J268" s="218">
        <f>RAW_APT!J269</f>
        <v>0.5365625</v>
      </c>
      <c r="K268" s="47">
        <f>RAW_APT!K269</f>
        <v>0</v>
      </c>
      <c r="L268" s="47" t="b">
        <f>RAW_APT!L269</f>
        <v>1</v>
      </c>
      <c r="M268" s="47" t="str">
        <f>RAW_APT!M269</f>
        <v>211122-1</v>
      </c>
      <c r="N268" s="47"/>
      <c r="O268" s="47"/>
      <c r="P268" s="128" t="b">
        <f t="shared" si="1"/>
        <v>1</v>
      </c>
      <c r="Q268" s="128" t="b">
        <f>IF(COUNTIF(RAW_APS!$A$2:$A813,A268)=0,TRUE,FALSE)</f>
        <v>1</v>
      </c>
      <c r="R268" s="128" t="b">
        <f t="shared" si="2"/>
        <v>0</v>
      </c>
      <c r="S268" s="8"/>
      <c r="U268" s="83" t="str">
        <f t="shared" si="3"/>
        <v/>
      </c>
      <c r="Z268" s="132"/>
      <c r="AA268" s="83" t="str">
        <f t="shared" si="4"/>
        <v>FLB3854</v>
      </c>
      <c r="AB268" s="83" t="str">
        <f t="shared" si="5"/>
        <v/>
      </c>
      <c r="AC268" s="83" t="str">
        <f t="shared" si="6"/>
        <v/>
      </c>
      <c r="AD268" s="4"/>
      <c r="AE268" s="13"/>
    </row>
    <row r="269">
      <c r="A269" s="47" t="str">
        <f>RAW_APT!A270</f>
        <v>FLB4394</v>
      </c>
      <c r="B269" s="211">
        <f>RAW_APT!B270</f>
        <v>44522</v>
      </c>
      <c r="C269" s="218">
        <f>RAW_APT!C270</f>
        <v>0.2938310185</v>
      </c>
      <c r="D269" s="47" t="str">
        <f>RAW_APT!D270</f>
        <v/>
      </c>
      <c r="E269" s="47" t="str">
        <f>RAW_APT!E270</f>
        <v/>
      </c>
      <c r="F269" s="47" t="str">
        <f>RAW_APT!F270</f>
        <v/>
      </c>
      <c r="G269" s="47" t="str">
        <f>RAW_APT!G270</f>
        <v>Result</v>
      </c>
      <c r="H269" s="47" t="str">
        <f>RAW_APT!H270</f>
        <v>Negative</v>
      </c>
      <c r="I269" s="211">
        <f>RAW_APT!I270</f>
        <v>44522</v>
      </c>
      <c r="J269" s="218">
        <f>RAW_APT!J270</f>
        <v>0.5365625</v>
      </c>
      <c r="K269" s="47">
        <f>RAW_APT!K270</f>
        <v>0</v>
      </c>
      <c r="L269" s="47" t="b">
        <f>RAW_APT!L270</f>
        <v>1</v>
      </c>
      <c r="M269" s="47" t="str">
        <f>RAW_APT!M270</f>
        <v>211122-1</v>
      </c>
      <c r="N269" s="47"/>
      <c r="O269" s="47"/>
      <c r="P269" s="128" t="b">
        <f t="shared" si="1"/>
        <v>1</v>
      </c>
      <c r="Q269" s="128" t="b">
        <f>IF(COUNTIF(RAW_APS!$A$2:$A813,A269)=0,TRUE,FALSE)</f>
        <v>1</v>
      </c>
      <c r="R269" s="128" t="b">
        <f t="shared" si="2"/>
        <v>0</v>
      </c>
      <c r="S269" s="8"/>
      <c r="U269" s="83" t="str">
        <f t="shared" si="3"/>
        <v/>
      </c>
      <c r="Z269" s="132"/>
      <c r="AA269" s="83" t="str">
        <f t="shared" si="4"/>
        <v>FLB4394</v>
      </c>
      <c r="AB269" s="83" t="str">
        <f t="shared" si="5"/>
        <v/>
      </c>
      <c r="AC269" s="83" t="str">
        <f t="shared" si="6"/>
        <v/>
      </c>
      <c r="AD269" s="4"/>
      <c r="AE269" s="13"/>
    </row>
    <row r="270">
      <c r="A270" s="47" t="str">
        <f>RAW_APT!A271</f>
        <v>FLB3734</v>
      </c>
      <c r="B270" s="211">
        <f>RAW_APT!B271</f>
        <v>44522</v>
      </c>
      <c r="C270" s="218">
        <f>RAW_APT!C271</f>
        <v>0.293599537</v>
      </c>
      <c r="D270" s="47" t="str">
        <f>RAW_APT!D271</f>
        <v/>
      </c>
      <c r="E270" s="47" t="str">
        <f>RAW_APT!E271</f>
        <v/>
      </c>
      <c r="F270" s="47" t="str">
        <f>RAW_APT!F271</f>
        <v/>
      </c>
      <c r="G270" s="47" t="str">
        <f>RAW_APT!G271</f>
        <v>Result</v>
      </c>
      <c r="H270" s="47" t="str">
        <f>RAW_APT!H271</f>
        <v>Negative</v>
      </c>
      <c r="I270" s="211">
        <f>RAW_APT!I271</f>
        <v>44522</v>
      </c>
      <c r="J270" s="218">
        <f>RAW_APT!J271</f>
        <v>0.5365625</v>
      </c>
      <c r="K270" s="47">
        <f>RAW_APT!K271</f>
        <v>0</v>
      </c>
      <c r="L270" s="47" t="b">
        <f>RAW_APT!L271</f>
        <v>1</v>
      </c>
      <c r="M270" s="47" t="str">
        <f>RAW_APT!M271</f>
        <v>211122-1</v>
      </c>
      <c r="N270" s="47"/>
      <c r="O270" s="47"/>
      <c r="P270" s="128" t="b">
        <f t="shared" si="1"/>
        <v>1</v>
      </c>
      <c r="Q270" s="128" t="b">
        <f>IF(COUNTIF(RAW_APS!$A$2:$A813,A270)=0,TRUE,FALSE)</f>
        <v>1</v>
      </c>
      <c r="R270" s="128" t="b">
        <f t="shared" si="2"/>
        <v>0</v>
      </c>
      <c r="S270" s="8"/>
      <c r="U270" s="83" t="str">
        <f t="shared" si="3"/>
        <v/>
      </c>
      <c r="Z270" s="132"/>
      <c r="AA270" s="83" t="str">
        <f t="shared" si="4"/>
        <v>FLB3734</v>
      </c>
      <c r="AB270" s="83" t="str">
        <f t="shared" si="5"/>
        <v/>
      </c>
      <c r="AC270" s="83" t="str">
        <f t="shared" si="6"/>
        <v/>
      </c>
      <c r="AD270" s="4"/>
      <c r="AE270" s="13"/>
    </row>
    <row r="271">
      <c r="A271" s="47" t="str">
        <f>RAW_APT!A272</f>
        <v>FLB3846</v>
      </c>
      <c r="B271" s="211">
        <f>RAW_APT!B272</f>
        <v>44522</v>
      </c>
      <c r="C271" s="218">
        <f>RAW_APT!C272</f>
        <v>0.2326851852</v>
      </c>
      <c r="D271" s="47" t="str">
        <f>RAW_APT!D272</f>
        <v/>
      </c>
      <c r="E271" s="47" t="str">
        <f>RAW_APT!E272</f>
        <v/>
      </c>
      <c r="F271" s="47" t="str">
        <f>RAW_APT!F272</f>
        <v/>
      </c>
      <c r="G271" s="47" t="str">
        <f>RAW_APT!G272</f>
        <v>Result</v>
      </c>
      <c r="H271" s="47" t="str">
        <f>RAW_APT!H272</f>
        <v>Negative</v>
      </c>
      <c r="I271" s="211">
        <f>RAW_APT!I272</f>
        <v>44522</v>
      </c>
      <c r="J271" s="218">
        <f>RAW_APT!J272</f>
        <v>0.5365625</v>
      </c>
      <c r="K271" s="47">
        <f>RAW_APT!K272</f>
        <v>1</v>
      </c>
      <c r="L271" s="47" t="b">
        <f>RAW_APT!L272</f>
        <v>1</v>
      </c>
      <c r="M271" s="47" t="str">
        <f>RAW_APT!M272</f>
        <v>211122-1</v>
      </c>
      <c r="N271" s="47"/>
      <c r="O271" s="47"/>
      <c r="P271" s="128" t="b">
        <f t="shared" si="1"/>
        <v>0</v>
      </c>
      <c r="Q271" s="128" t="b">
        <f>IF(COUNTIF(RAW_APS!$A$2:$A813,A271)=0,TRUE,FALSE)</f>
        <v>0</v>
      </c>
      <c r="R271" s="128" t="b">
        <f t="shared" si="2"/>
        <v>0</v>
      </c>
      <c r="S271" s="8"/>
      <c r="U271" s="83" t="str">
        <f t="shared" si="3"/>
        <v/>
      </c>
      <c r="Z271" s="132"/>
      <c r="AA271" s="83" t="str">
        <f t="shared" si="4"/>
        <v>FLB3846</v>
      </c>
      <c r="AB271" s="83" t="str">
        <f t="shared" si="5"/>
        <v/>
      </c>
      <c r="AC271" s="83" t="str">
        <f t="shared" si="6"/>
        <v/>
      </c>
      <c r="AD271" s="4"/>
      <c r="AE271" s="13"/>
    </row>
    <row r="272">
      <c r="A272" s="47" t="str">
        <f>RAW_APT!A273</f>
        <v>FLB4402</v>
      </c>
      <c r="B272" s="211">
        <f>RAW_APT!B273</f>
        <v>44522</v>
      </c>
      <c r="C272" s="218">
        <f>RAW_APT!C273</f>
        <v>0.2224421296</v>
      </c>
      <c r="D272" s="47" t="str">
        <f>RAW_APT!D273</f>
        <v/>
      </c>
      <c r="E272" s="47" t="str">
        <f>RAW_APT!E273</f>
        <v/>
      </c>
      <c r="F272" s="47" t="str">
        <f>RAW_APT!F273</f>
        <v/>
      </c>
      <c r="G272" s="47" t="str">
        <f>RAW_APT!G273</f>
        <v>Result</v>
      </c>
      <c r="H272" s="47" t="str">
        <f>RAW_APT!H273</f>
        <v>Negative</v>
      </c>
      <c r="I272" s="211">
        <f>RAW_APT!I273</f>
        <v>44522</v>
      </c>
      <c r="J272" s="218">
        <f>RAW_APT!J273</f>
        <v>0.5365625</v>
      </c>
      <c r="K272" s="47">
        <f>RAW_APT!K273</f>
        <v>1</v>
      </c>
      <c r="L272" s="47" t="b">
        <f>RAW_APT!L273</f>
        <v>1</v>
      </c>
      <c r="M272" s="47" t="str">
        <f>RAW_APT!M273</f>
        <v>211122-1</v>
      </c>
      <c r="N272" s="47"/>
      <c r="O272" s="47"/>
      <c r="P272" s="128" t="b">
        <f t="shared" si="1"/>
        <v>0</v>
      </c>
      <c r="Q272" s="128" t="b">
        <f>IF(COUNTIF(RAW_APS!$A$2:$A813,A272)=0,TRUE,FALSE)</f>
        <v>0</v>
      </c>
      <c r="R272" s="128" t="b">
        <f t="shared" si="2"/>
        <v>0</v>
      </c>
      <c r="S272" s="8"/>
      <c r="U272" s="83" t="str">
        <f t="shared" si="3"/>
        <v/>
      </c>
      <c r="Z272" s="132"/>
      <c r="AA272" s="83" t="str">
        <f t="shared" si="4"/>
        <v>FLB4402</v>
      </c>
      <c r="AB272" s="83" t="str">
        <f t="shared" si="5"/>
        <v/>
      </c>
      <c r="AC272" s="83" t="str">
        <f t="shared" si="6"/>
        <v/>
      </c>
      <c r="AD272" s="4"/>
      <c r="AE272" s="13"/>
    </row>
    <row r="273">
      <c r="A273" s="47" t="str">
        <f>RAW_APT!A274</f>
        <v>FLB3955</v>
      </c>
      <c r="B273" s="211">
        <f>RAW_APT!B274</f>
        <v>44522</v>
      </c>
      <c r="C273" s="218">
        <f>RAW_APT!C274</f>
        <v>0.2221643519</v>
      </c>
      <c r="D273" s="47" t="str">
        <f>RAW_APT!D274</f>
        <v/>
      </c>
      <c r="E273" s="47" t="str">
        <f>RAW_APT!E274</f>
        <v/>
      </c>
      <c r="F273" s="47" t="str">
        <f>RAW_APT!F274</f>
        <v/>
      </c>
      <c r="G273" s="47" t="str">
        <f>RAW_APT!G274</f>
        <v>Result</v>
      </c>
      <c r="H273" s="47" t="str">
        <f>RAW_APT!H274</f>
        <v>Negative</v>
      </c>
      <c r="I273" s="211">
        <f>RAW_APT!I274</f>
        <v>44522</v>
      </c>
      <c r="J273" s="218">
        <f>RAW_APT!J274</f>
        <v>0.5365625</v>
      </c>
      <c r="K273" s="47">
        <f>RAW_APT!K274</f>
        <v>0</v>
      </c>
      <c r="L273" s="47" t="b">
        <f>RAW_APT!L274</f>
        <v>1</v>
      </c>
      <c r="M273" s="47" t="str">
        <f>RAW_APT!M274</f>
        <v>211122-1</v>
      </c>
      <c r="N273" s="47"/>
      <c r="O273" s="47"/>
      <c r="P273" s="128" t="b">
        <f t="shared" si="1"/>
        <v>1</v>
      </c>
      <c r="Q273" s="128" t="b">
        <f>IF(COUNTIF(RAW_APS!$A$2:$A813,A273)=0,TRUE,FALSE)</f>
        <v>1</v>
      </c>
      <c r="R273" s="128" t="b">
        <f t="shared" si="2"/>
        <v>0</v>
      </c>
      <c r="S273" s="8"/>
      <c r="U273" s="83" t="str">
        <f t="shared" si="3"/>
        <v/>
      </c>
      <c r="Z273" s="132"/>
      <c r="AA273" s="83" t="str">
        <f t="shared" si="4"/>
        <v>FLB3955</v>
      </c>
      <c r="AB273" s="83" t="str">
        <f t="shared" si="5"/>
        <v/>
      </c>
      <c r="AC273" s="83" t="str">
        <f t="shared" si="6"/>
        <v/>
      </c>
      <c r="AD273" s="4"/>
      <c r="AE273" s="13"/>
    </row>
    <row r="274">
      <c r="A274" s="47" t="str">
        <f>RAW_APT!A275</f>
        <v>FLB3946</v>
      </c>
      <c r="B274" s="211">
        <f>RAW_APT!B275</f>
        <v>44522</v>
      </c>
      <c r="C274" s="218">
        <f>RAW_APT!C275</f>
        <v>0.2205787037</v>
      </c>
      <c r="D274" s="47" t="str">
        <f>RAW_APT!D275</f>
        <v/>
      </c>
      <c r="E274" s="47" t="str">
        <f>RAW_APT!E275</f>
        <v/>
      </c>
      <c r="F274" s="47" t="str">
        <f>RAW_APT!F275</f>
        <v/>
      </c>
      <c r="G274" s="47" t="str">
        <f>RAW_APT!G275</f>
        <v>Result</v>
      </c>
      <c r="H274" s="47" t="str">
        <f>RAW_APT!H275</f>
        <v>Negative</v>
      </c>
      <c r="I274" s="211">
        <f>RAW_APT!I275</f>
        <v>44522</v>
      </c>
      <c r="J274" s="218">
        <f>RAW_APT!J275</f>
        <v>0.5365625</v>
      </c>
      <c r="K274" s="47">
        <f>RAW_APT!K275</f>
        <v>1</v>
      </c>
      <c r="L274" s="47" t="b">
        <f>RAW_APT!L275</f>
        <v>1</v>
      </c>
      <c r="M274" s="47" t="str">
        <f>RAW_APT!M275</f>
        <v>211122-1</v>
      </c>
      <c r="N274" s="47"/>
      <c r="O274" s="47"/>
      <c r="P274" s="128" t="b">
        <f t="shared" si="1"/>
        <v>0</v>
      </c>
      <c r="Q274" s="128" t="b">
        <f>IF(COUNTIF(RAW_APS!$A$2:$A813,A274)=0,TRUE,FALSE)</f>
        <v>0</v>
      </c>
      <c r="R274" s="128" t="b">
        <f t="shared" si="2"/>
        <v>0</v>
      </c>
      <c r="S274" s="8"/>
      <c r="U274" s="83" t="str">
        <f t="shared" si="3"/>
        <v/>
      </c>
      <c r="Z274" s="132"/>
      <c r="AA274" s="83" t="str">
        <f t="shared" si="4"/>
        <v>FLB3946</v>
      </c>
      <c r="AB274" s="83" t="str">
        <f t="shared" si="5"/>
        <v/>
      </c>
      <c r="AC274" s="83" t="str">
        <f t="shared" si="6"/>
        <v/>
      </c>
      <c r="AD274" s="4"/>
      <c r="AE274" s="13"/>
    </row>
    <row r="275">
      <c r="A275" s="47" t="str">
        <f>RAW_APT!A276</f>
        <v>FLB4406</v>
      </c>
      <c r="B275" s="211">
        <f>RAW_APT!B276</f>
        <v>44522</v>
      </c>
      <c r="C275" s="218">
        <f>RAW_APT!C276</f>
        <v>0.2165856481</v>
      </c>
      <c r="D275" s="47" t="str">
        <f>RAW_APT!D276</f>
        <v/>
      </c>
      <c r="E275" s="47" t="str">
        <f>RAW_APT!E276</f>
        <v/>
      </c>
      <c r="F275" s="47" t="str">
        <f>RAW_APT!F276</f>
        <v/>
      </c>
      <c r="G275" s="47" t="str">
        <f>RAW_APT!G276</f>
        <v>Result</v>
      </c>
      <c r="H275" s="47" t="str">
        <f>RAW_APT!H276</f>
        <v>Negative</v>
      </c>
      <c r="I275" s="211">
        <f>RAW_APT!I276</f>
        <v>44522</v>
      </c>
      <c r="J275" s="218">
        <f>RAW_APT!J276</f>
        <v>0.5365625</v>
      </c>
      <c r="K275" s="47">
        <f>RAW_APT!K276</f>
        <v>1</v>
      </c>
      <c r="L275" s="47" t="b">
        <f>RAW_APT!L276</f>
        <v>1</v>
      </c>
      <c r="M275" s="47" t="str">
        <f>RAW_APT!M276</f>
        <v>211122-1</v>
      </c>
      <c r="N275" s="47"/>
      <c r="O275" s="47"/>
      <c r="P275" s="128" t="b">
        <f t="shared" si="1"/>
        <v>0</v>
      </c>
      <c r="Q275" s="128" t="b">
        <f>IF(COUNTIF(RAW_APS!$A$2:$A813,A275)=0,TRUE,FALSE)</f>
        <v>0</v>
      </c>
      <c r="R275" s="128" t="b">
        <f t="shared" si="2"/>
        <v>0</v>
      </c>
      <c r="S275" s="8"/>
      <c r="U275" s="83" t="str">
        <f t="shared" si="3"/>
        <v/>
      </c>
      <c r="Z275" s="132"/>
      <c r="AA275" s="83" t="str">
        <f t="shared" si="4"/>
        <v>FLB4406</v>
      </c>
      <c r="AB275" s="83" t="str">
        <f t="shared" si="5"/>
        <v/>
      </c>
      <c r="AC275" s="83" t="str">
        <f t="shared" si="6"/>
        <v/>
      </c>
      <c r="AD275" s="4"/>
      <c r="AE275" s="13"/>
    </row>
    <row r="276">
      <c r="A276" s="47" t="str">
        <f>RAW_APT!A277</f>
        <v>FLB4100</v>
      </c>
      <c r="B276" s="211">
        <f>RAW_APT!B277</f>
        <v>44522</v>
      </c>
      <c r="C276" s="218">
        <f>RAW_APT!C277</f>
        <v>0.2149305556</v>
      </c>
      <c r="D276" s="47" t="str">
        <f>RAW_APT!D277</f>
        <v/>
      </c>
      <c r="E276" s="47" t="str">
        <f>RAW_APT!E277</f>
        <v/>
      </c>
      <c r="F276" s="47" t="str">
        <f>RAW_APT!F277</f>
        <v/>
      </c>
      <c r="G276" s="47" t="str">
        <f>RAW_APT!G277</f>
        <v>Result</v>
      </c>
      <c r="H276" s="47" t="str">
        <f>RAW_APT!H277</f>
        <v>Negative</v>
      </c>
      <c r="I276" s="211">
        <f>RAW_APT!I277</f>
        <v>44522</v>
      </c>
      <c r="J276" s="218">
        <f>RAW_APT!J277</f>
        <v>0.5365625</v>
      </c>
      <c r="K276" s="47">
        <f>RAW_APT!K277</f>
        <v>0</v>
      </c>
      <c r="L276" s="47" t="b">
        <f>RAW_APT!L277</f>
        <v>1</v>
      </c>
      <c r="M276" s="47" t="str">
        <f>RAW_APT!M277</f>
        <v>211122-1</v>
      </c>
      <c r="N276" s="47"/>
      <c r="O276" s="47"/>
      <c r="P276" s="128" t="b">
        <f t="shared" si="1"/>
        <v>1</v>
      </c>
      <c r="Q276" s="128" t="b">
        <f>IF(COUNTIF(RAW_APS!$A$2:$A813,A276)=0,TRUE,FALSE)</f>
        <v>1</v>
      </c>
      <c r="R276" s="128" t="b">
        <f t="shared" si="2"/>
        <v>0</v>
      </c>
      <c r="S276" s="8"/>
      <c r="U276" s="83" t="str">
        <f t="shared" si="3"/>
        <v/>
      </c>
      <c r="Z276" s="132"/>
      <c r="AA276" s="83" t="str">
        <f t="shared" si="4"/>
        <v>FLB4100</v>
      </c>
      <c r="AB276" s="83" t="str">
        <f t="shared" si="5"/>
        <v/>
      </c>
      <c r="AC276" s="83" t="str">
        <f t="shared" si="6"/>
        <v/>
      </c>
      <c r="AD276" s="4"/>
      <c r="AE276" s="13"/>
    </row>
    <row r="277">
      <c r="A277" s="47" t="str">
        <f>RAW_APT!A278</f>
        <v>FLB3961</v>
      </c>
      <c r="B277" s="211">
        <f>RAW_APT!B278</f>
        <v>44522</v>
      </c>
      <c r="C277" s="218">
        <f>RAW_APT!C278</f>
        <v>0.2140856481</v>
      </c>
      <c r="D277" s="47" t="str">
        <f>RAW_APT!D278</f>
        <v/>
      </c>
      <c r="E277" s="47" t="str">
        <f>RAW_APT!E278</f>
        <v/>
      </c>
      <c r="F277" s="47" t="str">
        <f>RAW_APT!F278</f>
        <v/>
      </c>
      <c r="G277" s="47" t="str">
        <f>RAW_APT!G278</f>
        <v>Result</v>
      </c>
      <c r="H277" s="47" t="str">
        <f>RAW_APT!H278</f>
        <v>Negative</v>
      </c>
      <c r="I277" s="211">
        <f>RAW_APT!I278</f>
        <v>44522</v>
      </c>
      <c r="J277" s="218">
        <f>RAW_APT!J278</f>
        <v>0.5365625</v>
      </c>
      <c r="K277" s="47">
        <f>RAW_APT!K278</f>
        <v>1</v>
      </c>
      <c r="L277" s="47" t="b">
        <f>RAW_APT!L278</f>
        <v>1</v>
      </c>
      <c r="M277" s="47" t="str">
        <f>RAW_APT!M278</f>
        <v>211122-1</v>
      </c>
      <c r="N277" s="47"/>
      <c r="O277" s="47"/>
      <c r="P277" s="128" t="b">
        <f t="shared" si="1"/>
        <v>0</v>
      </c>
      <c r="Q277" s="128" t="b">
        <f>IF(COUNTIF(RAW_APS!$A$2:$A813,A277)=0,TRUE,FALSE)</f>
        <v>0</v>
      </c>
      <c r="R277" s="128" t="b">
        <f t="shared" si="2"/>
        <v>0</v>
      </c>
      <c r="S277" s="8"/>
      <c r="U277" s="83" t="str">
        <f t="shared" si="3"/>
        <v/>
      </c>
      <c r="Z277" s="132"/>
      <c r="AA277" s="83" t="str">
        <f t="shared" si="4"/>
        <v>FLB3961</v>
      </c>
      <c r="AB277" s="83" t="str">
        <f t="shared" si="5"/>
        <v/>
      </c>
      <c r="AC277" s="83" t="str">
        <f t="shared" si="6"/>
        <v/>
      </c>
      <c r="AD277" s="4"/>
      <c r="AE277" s="13"/>
    </row>
    <row r="278">
      <c r="A278" s="47" t="str">
        <f>RAW_APT!A279</f>
        <v>FLB3984</v>
      </c>
      <c r="B278" s="211">
        <f>RAW_APT!B279</f>
        <v>44522</v>
      </c>
      <c r="C278" s="218">
        <f>RAW_APT!C279</f>
        <v>0.2123726852</v>
      </c>
      <c r="D278" s="47" t="str">
        <f>RAW_APT!D279</f>
        <v/>
      </c>
      <c r="E278" s="47" t="str">
        <f>RAW_APT!E279</f>
        <v/>
      </c>
      <c r="F278" s="47" t="str">
        <f>RAW_APT!F279</f>
        <v/>
      </c>
      <c r="G278" s="47" t="str">
        <f>RAW_APT!G279</f>
        <v>Result</v>
      </c>
      <c r="H278" s="47" t="str">
        <f>RAW_APT!H279</f>
        <v>Negative</v>
      </c>
      <c r="I278" s="211">
        <f>RAW_APT!I279</f>
        <v>44522</v>
      </c>
      <c r="J278" s="218">
        <f>RAW_APT!J279</f>
        <v>0.5365625</v>
      </c>
      <c r="K278" s="47">
        <f>RAW_APT!K279</f>
        <v>1</v>
      </c>
      <c r="L278" s="47" t="b">
        <f>RAW_APT!L279</f>
        <v>1</v>
      </c>
      <c r="M278" s="47" t="str">
        <f>RAW_APT!M279</f>
        <v>211122-1</v>
      </c>
      <c r="N278" s="47"/>
      <c r="O278" s="47"/>
      <c r="P278" s="128" t="b">
        <f t="shared" si="1"/>
        <v>0</v>
      </c>
      <c r="Q278" s="128" t="b">
        <f>IF(COUNTIF(RAW_APS!$A$2:$A813,A278)=0,TRUE,FALSE)</f>
        <v>0</v>
      </c>
      <c r="R278" s="128" t="b">
        <f t="shared" si="2"/>
        <v>0</v>
      </c>
      <c r="S278" s="8"/>
      <c r="U278" s="83" t="str">
        <f t="shared" si="3"/>
        <v/>
      </c>
      <c r="Z278" s="132"/>
      <c r="AA278" s="83" t="str">
        <f t="shared" si="4"/>
        <v>FLB3984</v>
      </c>
      <c r="AB278" s="83" t="str">
        <f t="shared" si="5"/>
        <v/>
      </c>
      <c r="AC278" s="83" t="str">
        <f t="shared" si="6"/>
        <v/>
      </c>
      <c r="AD278" s="4"/>
      <c r="AE278" s="13"/>
    </row>
    <row r="279">
      <c r="A279" s="47" t="str">
        <f>RAW_APT!A280</f>
        <v>FLB2739</v>
      </c>
      <c r="B279" s="211">
        <f>RAW_APT!B280</f>
        <v>44522</v>
      </c>
      <c r="C279" s="218">
        <f>RAW_APT!C280</f>
        <v>0.1458101852</v>
      </c>
      <c r="D279" s="47" t="str">
        <f>RAW_APT!D280</f>
        <v/>
      </c>
      <c r="E279" s="47" t="str">
        <f>RAW_APT!E280</f>
        <v/>
      </c>
      <c r="F279" s="47" t="str">
        <f>RAW_APT!F280</f>
        <v/>
      </c>
      <c r="G279" s="47" t="str">
        <f>RAW_APT!G280</f>
        <v>Result</v>
      </c>
      <c r="H279" s="47" t="str">
        <f>RAW_APT!H280</f>
        <v>Negative</v>
      </c>
      <c r="I279" s="211">
        <f>RAW_APT!I280</f>
        <v>44522</v>
      </c>
      <c r="J279" s="218">
        <f>RAW_APT!J280</f>
        <v>0.5365625</v>
      </c>
      <c r="K279" s="47">
        <f>RAW_APT!K280</f>
        <v>1</v>
      </c>
      <c r="L279" s="47" t="b">
        <f>RAW_APT!L280</f>
        <v>1</v>
      </c>
      <c r="M279" s="47" t="str">
        <f>RAW_APT!M280</f>
        <v>211122-1</v>
      </c>
      <c r="N279" s="47"/>
      <c r="O279" s="47"/>
      <c r="P279" s="128" t="b">
        <f t="shared" si="1"/>
        <v>0</v>
      </c>
      <c r="Q279" s="128" t="b">
        <f>IF(COUNTIF(RAW_APS!$A$2:$A813,A279)=0,TRUE,FALSE)</f>
        <v>0</v>
      </c>
      <c r="R279" s="128" t="b">
        <f t="shared" si="2"/>
        <v>0</v>
      </c>
      <c r="S279" s="8"/>
      <c r="U279" s="83" t="str">
        <f t="shared" si="3"/>
        <v/>
      </c>
      <c r="Z279" s="132"/>
      <c r="AA279" s="83" t="str">
        <f t="shared" si="4"/>
        <v>FLB2739</v>
      </c>
      <c r="AB279" s="83" t="str">
        <f t="shared" si="5"/>
        <v/>
      </c>
      <c r="AC279" s="83" t="str">
        <f t="shared" si="6"/>
        <v/>
      </c>
      <c r="AD279" s="4"/>
      <c r="AE279" s="13"/>
    </row>
    <row r="280">
      <c r="A280" s="47" t="str">
        <f>RAW_APT!A281</f>
        <v>FLB3949</v>
      </c>
      <c r="B280" s="211">
        <f>RAW_APT!B281</f>
        <v>44522</v>
      </c>
      <c r="C280" s="218">
        <f>RAW_APT!C281</f>
        <v>0.1454976852</v>
      </c>
      <c r="D280" s="47" t="str">
        <f>RAW_APT!D281</f>
        <v/>
      </c>
      <c r="E280" s="47" t="str">
        <f>RAW_APT!E281</f>
        <v/>
      </c>
      <c r="F280" s="47" t="str">
        <f>RAW_APT!F281</f>
        <v/>
      </c>
      <c r="G280" s="47" t="str">
        <f>RAW_APT!G281</f>
        <v>Result</v>
      </c>
      <c r="H280" s="47" t="str">
        <f>RAW_APT!H281</f>
        <v>Negative</v>
      </c>
      <c r="I280" s="211">
        <f>RAW_APT!I281</f>
        <v>44522</v>
      </c>
      <c r="J280" s="218">
        <f>RAW_APT!J281</f>
        <v>0.5365625</v>
      </c>
      <c r="K280" s="47">
        <f>RAW_APT!K281</f>
        <v>1</v>
      </c>
      <c r="L280" s="47" t="b">
        <f>RAW_APT!L281</f>
        <v>1</v>
      </c>
      <c r="M280" s="47" t="str">
        <f>RAW_APT!M281</f>
        <v>211122-1</v>
      </c>
      <c r="N280" s="47"/>
      <c r="O280" s="47"/>
      <c r="P280" s="128" t="b">
        <f t="shared" si="1"/>
        <v>0</v>
      </c>
      <c r="Q280" s="128" t="b">
        <f>IF(COUNTIF(RAW_APS!$A$2:$A813,A280)=0,TRUE,FALSE)</f>
        <v>0</v>
      </c>
      <c r="R280" s="128" t="b">
        <f t="shared" si="2"/>
        <v>0</v>
      </c>
      <c r="S280" s="8"/>
      <c r="U280" s="83" t="str">
        <f t="shared" si="3"/>
        <v/>
      </c>
      <c r="Z280" s="132"/>
      <c r="AA280" s="83" t="str">
        <f t="shared" si="4"/>
        <v>FLB3949</v>
      </c>
      <c r="AB280" s="83" t="str">
        <f t="shared" si="5"/>
        <v/>
      </c>
      <c r="AC280" s="83" t="str">
        <f t="shared" si="6"/>
        <v/>
      </c>
      <c r="AD280" s="4"/>
      <c r="AE280" s="13"/>
    </row>
    <row r="281">
      <c r="A281" s="47" t="str">
        <f>RAW_APT!A282</f>
        <v>FLB3970</v>
      </c>
      <c r="B281" s="211">
        <f>RAW_APT!B282</f>
        <v>44522</v>
      </c>
      <c r="C281" s="218">
        <f>RAW_APT!C282</f>
        <v>0.1451967593</v>
      </c>
      <c r="D281" s="47" t="str">
        <f>RAW_APT!D282</f>
        <v/>
      </c>
      <c r="E281" s="47" t="str">
        <f>RAW_APT!E282</f>
        <v/>
      </c>
      <c r="F281" s="47" t="str">
        <f>RAW_APT!F282</f>
        <v/>
      </c>
      <c r="G281" s="47" t="str">
        <f>RAW_APT!G282</f>
        <v>Result</v>
      </c>
      <c r="H281" s="47" t="str">
        <f>RAW_APT!H282</f>
        <v>Negative</v>
      </c>
      <c r="I281" s="211">
        <f>RAW_APT!I282</f>
        <v>44522</v>
      </c>
      <c r="J281" s="218">
        <f>RAW_APT!J282</f>
        <v>0.5365625</v>
      </c>
      <c r="K281" s="47">
        <f>RAW_APT!K282</f>
        <v>1</v>
      </c>
      <c r="L281" s="47" t="b">
        <f>RAW_APT!L282</f>
        <v>1</v>
      </c>
      <c r="M281" s="47" t="str">
        <f>RAW_APT!M282</f>
        <v>211122-1</v>
      </c>
      <c r="N281" s="47"/>
      <c r="O281" s="47"/>
      <c r="P281" s="128" t="b">
        <f t="shared" si="1"/>
        <v>0</v>
      </c>
      <c r="Q281" s="128" t="b">
        <f>IF(COUNTIF(RAW_APS!$A$2:$A813,A281)=0,TRUE,FALSE)</f>
        <v>0</v>
      </c>
      <c r="R281" s="128" t="b">
        <f t="shared" si="2"/>
        <v>0</v>
      </c>
      <c r="S281" s="8"/>
      <c r="U281" s="83" t="str">
        <f t="shared" si="3"/>
        <v/>
      </c>
      <c r="Z281" s="132"/>
      <c r="AA281" s="83" t="str">
        <f t="shared" si="4"/>
        <v>FLB3970</v>
      </c>
      <c r="AB281" s="83" t="str">
        <f t="shared" si="5"/>
        <v/>
      </c>
      <c r="AC281" s="83" t="str">
        <f t="shared" si="6"/>
        <v/>
      </c>
      <c r="AD281" s="4"/>
      <c r="AE281" s="13"/>
    </row>
    <row r="282">
      <c r="A282" s="47" t="str">
        <f>RAW_APT!A283</f>
        <v>FLB3948</v>
      </c>
      <c r="B282" s="211">
        <f>RAW_APT!B283</f>
        <v>44522</v>
      </c>
      <c r="C282" s="218">
        <f>RAW_APT!C283</f>
        <v>0.1448726852</v>
      </c>
      <c r="D282" s="47" t="str">
        <f>RAW_APT!D283</f>
        <v/>
      </c>
      <c r="E282" s="47" t="str">
        <f>RAW_APT!E283</f>
        <v/>
      </c>
      <c r="F282" s="47" t="str">
        <f>RAW_APT!F283</f>
        <v/>
      </c>
      <c r="G282" s="47" t="str">
        <f>RAW_APT!G283</f>
        <v>Result</v>
      </c>
      <c r="H282" s="47" t="str">
        <f>RAW_APT!H283</f>
        <v>Negative</v>
      </c>
      <c r="I282" s="211">
        <f>RAW_APT!I283</f>
        <v>44522</v>
      </c>
      <c r="J282" s="218">
        <f>RAW_APT!J283</f>
        <v>0.5365625</v>
      </c>
      <c r="K282" s="47">
        <f>RAW_APT!K283</f>
        <v>0</v>
      </c>
      <c r="L282" s="47" t="b">
        <f>RAW_APT!L283</f>
        <v>1</v>
      </c>
      <c r="M282" s="47" t="str">
        <f>RAW_APT!M283</f>
        <v>211122-1</v>
      </c>
      <c r="N282" s="47"/>
      <c r="O282" s="47"/>
      <c r="P282" s="128" t="b">
        <f t="shared" si="1"/>
        <v>1</v>
      </c>
      <c r="Q282" s="128" t="b">
        <f>IF(COUNTIF(RAW_APS!$A$2:$A813,A282)=0,TRUE,FALSE)</f>
        <v>1</v>
      </c>
      <c r="R282" s="128" t="b">
        <f t="shared" si="2"/>
        <v>0</v>
      </c>
      <c r="S282" s="8"/>
      <c r="U282" s="83" t="str">
        <f t="shared" si="3"/>
        <v/>
      </c>
      <c r="Z282" s="132"/>
      <c r="AA282" s="83" t="str">
        <f t="shared" si="4"/>
        <v>FLB3948</v>
      </c>
      <c r="AB282" s="83" t="str">
        <f t="shared" si="5"/>
        <v/>
      </c>
      <c r="AC282" s="83" t="str">
        <f t="shared" si="6"/>
        <v/>
      </c>
      <c r="AD282" s="4"/>
      <c r="AE282" s="13"/>
    </row>
    <row r="283">
      <c r="A283" s="47" t="str">
        <f>RAW_APT!A284</f>
        <v>FLB3934</v>
      </c>
      <c r="B283" s="211">
        <f>RAW_APT!B284</f>
        <v>44522</v>
      </c>
      <c r="C283" s="218">
        <f>RAW_APT!C284</f>
        <v>0.1443981481</v>
      </c>
      <c r="D283" s="47" t="str">
        <f>RAW_APT!D284</f>
        <v/>
      </c>
      <c r="E283" s="47" t="str">
        <f>RAW_APT!E284</f>
        <v/>
      </c>
      <c r="F283" s="47" t="str">
        <f>RAW_APT!F284</f>
        <v/>
      </c>
      <c r="G283" s="47" t="str">
        <f>RAW_APT!G284</f>
        <v>Result</v>
      </c>
      <c r="H283" s="47" t="str">
        <f>RAW_APT!H284</f>
        <v>Negative</v>
      </c>
      <c r="I283" s="211">
        <f>RAW_APT!I284</f>
        <v>44522</v>
      </c>
      <c r="J283" s="218">
        <f>RAW_APT!J284</f>
        <v>0.5365625</v>
      </c>
      <c r="K283" s="47">
        <f>RAW_APT!K284</f>
        <v>1</v>
      </c>
      <c r="L283" s="47" t="b">
        <f>RAW_APT!L284</f>
        <v>1</v>
      </c>
      <c r="M283" s="47" t="str">
        <f>RAW_APT!M284</f>
        <v>211122-1</v>
      </c>
      <c r="N283" s="47"/>
      <c r="O283" s="47"/>
      <c r="P283" s="128" t="b">
        <f t="shared" si="1"/>
        <v>0</v>
      </c>
      <c r="Q283" s="128" t="b">
        <f>IF(COUNTIF(RAW_APS!$A$2:$A813,A283)=0,TRUE,FALSE)</f>
        <v>0</v>
      </c>
      <c r="R283" s="128" t="b">
        <f t="shared" si="2"/>
        <v>0</v>
      </c>
      <c r="S283" s="8"/>
      <c r="U283" s="83" t="str">
        <f t="shared" si="3"/>
        <v/>
      </c>
      <c r="Z283" s="132"/>
      <c r="AA283" s="83" t="str">
        <f t="shared" si="4"/>
        <v>FLB3934</v>
      </c>
      <c r="AB283" s="83" t="str">
        <f t="shared" si="5"/>
        <v/>
      </c>
      <c r="AC283" s="83" t="str">
        <f t="shared" si="6"/>
        <v/>
      </c>
      <c r="AD283" s="4"/>
      <c r="AE283" s="13"/>
    </row>
    <row r="284">
      <c r="A284" s="47" t="str">
        <f>RAW_APT!A285</f>
        <v>FLB3950</v>
      </c>
      <c r="B284" s="211">
        <f>RAW_APT!B285</f>
        <v>44519</v>
      </c>
      <c r="C284" s="218">
        <f>RAW_APT!C285</f>
        <v>0.294537037</v>
      </c>
      <c r="D284" s="47" t="str">
        <f>RAW_APT!D285</f>
        <v/>
      </c>
      <c r="E284" s="47" t="str">
        <f>RAW_APT!E285</f>
        <v/>
      </c>
      <c r="F284" s="47" t="str">
        <f>RAW_APT!F285</f>
        <v/>
      </c>
      <c r="G284" s="47" t="str">
        <f>RAW_APT!G285</f>
        <v>Result</v>
      </c>
      <c r="H284" s="47" t="str">
        <f>RAW_APT!H285</f>
        <v>Negative</v>
      </c>
      <c r="I284" s="211">
        <f>RAW_APT!I285</f>
        <v>44519</v>
      </c>
      <c r="J284" s="218">
        <f>RAW_APT!J285</f>
        <v>0.4053703704</v>
      </c>
      <c r="K284" s="47">
        <f>RAW_APT!K285</f>
        <v>1</v>
      </c>
      <c r="L284" s="47" t="b">
        <f>RAW_APT!L285</f>
        <v>1</v>
      </c>
      <c r="M284" s="47" t="str">
        <f>RAW_APT!M285</f>
        <v>211119-1</v>
      </c>
      <c r="N284" s="47"/>
      <c r="O284" s="47"/>
      <c r="P284" s="128" t="b">
        <f t="shared" si="1"/>
        <v>0</v>
      </c>
      <c r="Q284" s="128" t="b">
        <f>IF(COUNTIF(RAW_APS!$A$2:$A813,A284)=0,TRUE,FALSE)</f>
        <v>0</v>
      </c>
      <c r="R284" s="128" t="b">
        <f t="shared" si="2"/>
        <v>0</v>
      </c>
      <c r="S284" s="8"/>
      <c r="U284" s="83" t="str">
        <f t="shared" si="3"/>
        <v/>
      </c>
      <c r="Z284" s="132"/>
      <c r="AA284" s="83" t="str">
        <f t="shared" si="4"/>
        <v>FLB3950</v>
      </c>
      <c r="AB284" s="83" t="str">
        <f t="shared" si="5"/>
        <v/>
      </c>
      <c r="AC284" s="83" t="str">
        <f t="shared" si="6"/>
        <v/>
      </c>
      <c r="AD284" s="4"/>
      <c r="AE284" s="13"/>
    </row>
    <row r="285">
      <c r="A285" s="47" t="str">
        <f>RAW_APT!A286</f>
        <v>FLB3990</v>
      </c>
      <c r="B285" s="211">
        <f>RAW_APT!B286</f>
        <v>44519</v>
      </c>
      <c r="C285" s="218">
        <f>RAW_APT!C286</f>
        <v>0.2942939815</v>
      </c>
      <c r="D285" s="47" t="str">
        <f>RAW_APT!D286</f>
        <v/>
      </c>
      <c r="E285" s="47" t="str">
        <f>RAW_APT!E286</f>
        <v/>
      </c>
      <c r="F285" s="47" t="str">
        <f>RAW_APT!F286</f>
        <v/>
      </c>
      <c r="G285" s="47" t="str">
        <f>RAW_APT!G286</f>
        <v>Result</v>
      </c>
      <c r="H285" s="47" t="str">
        <f>RAW_APT!H286</f>
        <v>Negative</v>
      </c>
      <c r="I285" s="211">
        <f>RAW_APT!I286</f>
        <v>44519</v>
      </c>
      <c r="J285" s="218">
        <f>RAW_APT!J286</f>
        <v>0.4053703704</v>
      </c>
      <c r="K285" s="47">
        <f>RAW_APT!K286</f>
        <v>1</v>
      </c>
      <c r="L285" s="47" t="b">
        <f>RAW_APT!L286</f>
        <v>1</v>
      </c>
      <c r="M285" s="47" t="str">
        <f>RAW_APT!M286</f>
        <v>211119-1</v>
      </c>
      <c r="N285" s="47"/>
      <c r="O285" s="47"/>
      <c r="P285" s="128" t="b">
        <f t="shared" si="1"/>
        <v>0</v>
      </c>
      <c r="Q285" s="128" t="b">
        <f>IF(COUNTIF(RAW_APS!$A$2:$A813,A285)=0,TRUE,FALSE)</f>
        <v>0</v>
      </c>
      <c r="R285" s="128" t="b">
        <f t="shared" si="2"/>
        <v>0</v>
      </c>
      <c r="S285" s="8"/>
      <c r="U285" s="83" t="str">
        <f t="shared" si="3"/>
        <v/>
      </c>
      <c r="Z285" s="132"/>
      <c r="AA285" s="83" t="str">
        <f t="shared" si="4"/>
        <v>FLB3990</v>
      </c>
      <c r="AB285" s="83" t="str">
        <f t="shared" si="5"/>
        <v/>
      </c>
      <c r="AC285" s="83" t="str">
        <f t="shared" si="6"/>
        <v/>
      </c>
      <c r="AD285" s="4"/>
      <c r="AE285" s="13"/>
    </row>
    <row r="286">
      <c r="A286" s="47" t="str">
        <f>RAW_APT!A287</f>
        <v>FLB3980</v>
      </c>
      <c r="B286" s="211">
        <f>RAW_APT!B287</f>
        <v>44519</v>
      </c>
      <c r="C286" s="218">
        <f>RAW_APT!C287</f>
        <v>0.2924421296</v>
      </c>
      <c r="D286" s="47" t="str">
        <f>RAW_APT!D287</f>
        <v/>
      </c>
      <c r="E286" s="47" t="str">
        <f>RAW_APT!E287</f>
        <v/>
      </c>
      <c r="F286" s="47" t="str">
        <f>RAW_APT!F287</f>
        <v/>
      </c>
      <c r="G286" s="47" t="str">
        <f>RAW_APT!G287</f>
        <v>Result</v>
      </c>
      <c r="H286" s="47" t="str">
        <f>RAW_APT!H287</f>
        <v>Negative</v>
      </c>
      <c r="I286" s="211">
        <f>RAW_APT!I287</f>
        <v>44522</v>
      </c>
      <c r="J286" s="218">
        <f>RAW_APT!J287</f>
        <v>0.5365625</v>
      </c>
      <c r="K286" s="47">
        <f>RAW_APT!K287</f>
        <v>1</v>
      </c>
      <c r="L286" s="47" t="b">
        <f>RAW_APT!L287</f>
        <v>1</v>
      </c>
      <c r="M286" s="47" t="str">
        <f>RAW_APT!M287</f>
        <v>211122-1</v>
      </c>
      <c r="N286" s="47"/>
      <c r="O286" s="47"/>
      <c r="P286" s="128" t="b">
        <f t="shared" si="1"/>
        <v>0</v>
      </c>
      <c r="Q286" s="128" t="b">
        <f>IF(COUNTIF(RAW_APS!$A$2:$A813,A286)=0,TRUE,FALSE)</f>
        <v>0</v>
      </c>
      <c r="R286" s="128" t="b">
        <f t="shared" si="2"/>
        <v>0</v>
      </c>
      <c r="S286" s="8"/>
      <c r="U286" s="83" t="str">
        <f t="shared" si="3"/>
        <v/>
      </c>
      <c r="Z286" s="132"/>
      <c r="AA286" s="83" t="str">
        <f t="shared" si="4"/>
        <v>FLB3980</v>
      </c>
      <c r="AB286" s="83" t="str">
        <f t="shared" si="5"/>
        <v/>
      </c>
      <c r="AC286" s="83" t="str">
        <f t="shared" si="6"/>
        <v/>
      </c>
      <c r="AD286" s="4"/>
      <c r="AE286" s="13"/>
    </row>
    <row r="287">
      <c r="A287" s="47" t="str">
        <f>RAW_APT!A288</f>
        <v>FLB3944</v>
      </c>
      <c r="B287" s="211">
        <f>RAW_APT!B288</f>
        <v>44519</v>
      </c>
      <c r="C287" s="218">
        <f>RAW_APT!C288</f>
        <v>0.2921527778</v>
      </c>
      <c r="D287" s="47" t="str">
        <f>RAW_APT!D288</f>
        <v/>
      </c>
      <c r="E287" s="47" t="str">
        <f>RAW_APT!E288</f>
        <v/>
      </c>
      <c r="F287" s="47" t="str">
        <f>RAW_APT!F288</f>
        <v/>
      </c>
      <c r="G287" s="47" t="str">
        <f>RAW_APT!G288</f>
        <v>Result</v>
      </c>
      <c r="H287" s="47" t="str">
        <f>RAW_APT!H288</f>
        <v>Negative</v>
      </c>
      <c r="I287" s="211">
        <f>RAW_APT!I288</f>
        <v>44519</v>
      </c>
      <c r="J287" s="218">
        <f>RAW_APT!J288</f>
        <v>0.4053703704</v>
      </c>
      <c r="K287" s="47">
        <f>RAW_APT!K288</f>
        <v>1</v>
      </c>
      <c r="L287" s="47" t="b">
        <f>RAW_APT!L288</f>
        <v>1</v>
      </c>
      <c r="M287" s="47" t="str">
        <f>RAW_APT!M288</f>
        <v>211119-1</v>
      </c>
      <c r="N287" s="47"/>
      <c r="O287" s="47"/>
      <c r="P287" s="128" t="b">
        <f t="shared" si="1"/>
        <v>0</v>
      </c>
      <c r="Q287" s="128" t="b">
        <f>IF(COUNTIF(RAW_APS!$A$2:$A813,A287)=0,TRUE,FALSE)</f>
        <v>0</v>
      </c>
      <c r="R287" s="128" t="b">
        <f t="shared" si="2"/>
        <v>0</v>
      </c>
      <c r="S287" s="8"/>
      <c r="U287" s="83" t="str">
        <f t="shared" si="3"/>
        <v/>
      </c>
      <c r="Z287" s="132"/>
      <c r="AA287" s="83" t="str">
        <f t="shared" si="4"/>
        <v>FLB3944</v>
      </c>
      <c r="AB287" s="83" t="str">
        <f t="shared" si="5"/>
        <v/>
      </c>
      <c r="AC287" s="83" t="str">
        <f t="shared" si="6"/>
        <v/>
      </c>
      <c r="AD287" s="4"/>
      <c r="AE287" s="13"/>
    </row>
    <row r="288">
      <c r="A288" s="47" t="str">
        <f>RAW_APT!A289</f>
        <v>FLB3951</v>
      </c>
      <c r="B288" s="211">
        <f>RAW_APT!B289</f>
        <v>44519</v>
      </c>
      <c r="C288" s="218">
        <f>RAW_APT!C289</f>
        <v>0.2912268519</v>
      </c>
      <c r="D288" s="47" t="str">
        <f>RAW_APT!D289</f>
        <v/>
      </c>
      <c r="E288" s="47" t="str">
        <f>RAW_APT!E289</f>
        <v/>
      </c>
      <c r="F288" s="47" t="str">
        <f>RAW_APT!F289</f>
        <v/>
      </c>
      <c r="G288" s="47" t="str">
        <f>RAW_APT!G289</f>
        <v>Result</v>
      </c>
      <c r="H288" s="47" t="str">
        <f>RAW_APT!H289</f>
        <v>Negative</v>
      </c>
      <c r="I288" s="211">
        <f>RAW_APT!I289</f>
        <v>44519</v>
      </c>
      <c r="J288" s="218">
        <f>RAW_APT!J289</f>
        <v>0.4053703704</v>
      </c>
      <c r="K288" s="47">
        <f>RAW_APT!K289</f>
        <v>0</v>
      </c>
      <c r="L288" s="47" t="b">
        <f>RAW_APT!L289</f>
        <v>1</v>
      </c>
      <c r="M288" s="47" t="str">
        <f>RAW_APT!M289</f>
        <v>211119-1</v>
      </c>
      <c r="N288" s="47"/>
      <c r="O288" s="47"/>
      <c r="P288" s="128" t="b">
        <f t="shared" si="1"/>
        <v>1</v>
      </c>
      <c r="Q288" s="128" t="b">
        <f>IF(COUNTIF(RAW_APS!$A$2:$A813,A288)=0,TRUE,FALSE)</f>
        <v>1</v>
      </c>
      <c r="R288" s="128" t="b">
        <f t="shared" si="2"/>
        <v>0</v>
      </c>
      <c r="S288" s="8"/>
      <c r="U288" s="83" t="str">
        <f t="shared" si="3"/>
        <v/>
      </c>
      <c r="Z288" s="132"/>
      <c r="AA288" s="83" t="str">
        <f t="shared" si="4"/>
        <v>FLB3951</v>
      </c>
      <c r="AB288" s="83" t="str">
        <f t="shared" si="5"/>
        <v/>
      </c>
      <c r="AC288" s="83" t="str">
        <f t="shared" si="6"/>
        <v/>
      </c>
      <c r="AD288" s="4"/>
      <c r="AE288" s="13"/>
    </row>
    <row r="289">
      <c r="A289" s="47" t="str">
        <f>RAW_APT!A290</f>
        <v>FLB3981</v>
      </c>
      <c r="B289" s="211">
        <f>RAW_APT!B290</f>
        <v>44519</v>
      </c>
      <c r="C289" s="218">
        <f>RAW_APT!C290</f>
        <v>0.2883564815</v>
      </c>
      <c r="D289" s="47" t="str">
        <f>RAW_APT!D290</f>
        <v/>
      </c>
      <c r="E289" s="47" t="str">
        <f>RAW_APT!E290</f>
        <v/>
      </c>
      <c r="F289" s="47" t="str">
        <f>RAW_APT!F290</f>
        <v/>
      </c>
      <c r="G289" s="47" t="str">
        <f>RAW_APT!G290</f>
        <v>Result</v>
      </c>
      <c r="H289" s="47" t="str">
        <f>RAW_APT!H290</f>
        <v>Negative</v>
      </c>
      <c r="I289" s="211">
        <f>RAW_APT!I290</f>
        <v>44519</v>
      </c>
      <c r="J289" s="218">
        <f>RAW_APT!J290</f>
        <v>0.4053703704</v>
      </c>
      <c r="K289" s="47">
        <f>RAW_APT!K290</f>
        <v>1</v>
      </c>
      <c r="L289" s="47" t="b">
        <f>RAW_APT!L290</f>
        <v>1</v>
      </c>
      <c r="M289" s="47" t="str">
        <f>RAW_APT!M290</f>
        <v>211119-1</v>
      </c>
      <c r="N289" s="47"/>
      <c r="O289" s="47"/>
      <c r="P289" s="128" t="b">
        <f t="shared" si="1"/>
        <v>0</v>
      </c>
      <c r="Q289" s="128" t="b">
        <f>IF(COUNTIF(RAW_APS!$A$2:$A813,A289)=0,TRUE,FALSE)</f>
        <v>0</v>
      </c>
      <c r="R289" s="128" t="b">
        <f t="shared" si="2"/>
        <v>0</v>
      </c>
      <c r="S289" s="8"/>
      <c r="U289" s="83" t="str">
        <f t="shared" si="3"/>
        <v/>
      </c>
      <c r="Z289" s="132"/>
      <c r="AA289" s="83" t="str">
        <f t="shared" si="4"/>
        <v>FLB3981</v>
      </c>
      <c r="AB289" s="83" t="str">
        <f t="shared" si="5"/>
        <v/>
      </c>
      <c r="AC289" s="83" t="str">
        <f t="shared" si="6"/>
        <v/>
      </c>
      <c r="AD289" s="4"/>
      <c r="AE289" s="13"/>
    </row>
    <row r="290">
      <c r="A290" s="47" t="str">
        <f>RAW_APT!A291</f>
        <v>FLB3976</v>
      </c>
      <c r="B290" s="211">
        <f>RAW_APT!B291</f>
        <v>44519</v>
      </c>
      <c r="C290" s="218">
        <f>RAW_APT!C291</f>
        <v>0.2866087963</v>
      </c>
      <c r="D290" s="47" t="str">
        <f>RAW_APT!D291</f>
        <v/>
      </c>
      <c r="E290" s="47" t="str">
        <f>RAW_APT!E291</f>
        <v/>
      </c>
      <c r="F290" s="47" t="str">
        <f>RAW_APT!F291</f>
        <v/>
      </c>
      <c r="G290" s="47" t="str">
        <f>RAW_APT!G291</f>
        <v>Collected</v>
      </c>
      <c r="H290" s="47" t="str">
        <f>RAW_APT!H291</f>
        <v>Null</v>
      </c>
      <c r="I290" s="211">
        <f>RAW_APT!I291</f>
        <v>44868</v>
      </c>
      <c r="J290" s="218">
        <f>RAW_APT!J291</f>
        <v>0.5355208333</v>
      </c>
      <c r="K290" s="47">
        <f>RAW_APT!K291</f>
        <v>0</v>
      </c>
      <c r="L290" s="47" t="str">
        <f>RAW_APT!L291</f>
        <v/>
      </c>
      <c r="M290" s="47" t="str">
        <f>RAW_APT!M291</f>
        <v/>
      </c>
      <c r="N290" s="47"/>
      <c r="O290" s="47"/>
      <c r="P290" s="128" t="b">
        <f t="shared" si="1"/>
        <v>1</v>
      </c>
      <c r="Q290" s="128" t="b">
        <f>IF(COUNTIF(RAW_APS!$A$2:$A813,A290)=0,TRUE,FALSE)</f>
        <v>1</v>
      </c>
      <c r="R290" s="128" t="b">
        <f t="shared" si="2"/>
        <v>0</v>
      </c>
      <c r="S290" s="8"/>
      <c r="U290" s="83" t="str">
        <f t="shared" si="3"/>
        <v/>
      </c>
      <c r="Z290" s="132"/>
      <c r="AA290" s="83" t="str">
        <f t="shared" si="4"/>
        <v>FLB3976</v>
      </c>
      <c r="AB290" s="83" t="str">
        <f t="shared" si="5"/>
        <v/>
      </c>
      <c r="AC290" s="83" t="str">
        <f t="shared" si="6"/>
        <v/>
      </c>
      <c r="AD290" s="4"/>
      <c r="AE290" s="13"/>
    </row>
    <row r="291">
      <c r="A291" s="47" t="str">
        <f>RAW_APT!A292</f>
        <v>FLB3966</v>
      </c>
      <c r="B291" s="211">
        <f>RAW_APT!B292</f>
        <v>44519</v>
      </c>
      <c r="C291" s="218">
        <f>RAW_APT!C292</f>
        <v>0.27625</v>
      </c>
      <c r="D291" s="47" t="str">
        <f>RAW_APT!D292</f>
        <v/>
      </c>
      <c r="E291" s="47" t="str">
        <f>RAW_APT!E292</f>
        <v/>
      </c>
      <c r="F291" s="47" t="str">
        <f>RAW_APT!F292</f>
        <v/>
      </c>
      <c r="G291" s="47" t="str">
        <f>RAW_APT!G292</f>
        <v>Result</v>
      </c>
      <c r="H291" s="47" t="str">
        <f>RAW_APT!H292</f>
        <v>Negative</v>
      </c>
      <c r="I291" s="211">
        <f>RAW_APT!I292</f>
        <v>44519</v>
      </c>
      <c r="J291" s="218">
        <f>RAW_APT!J292</f>
        <v>0.4053703704</v>
      </c>
      <c r="K291" s="47">
        <f>RAW_APT!K292</f>
        <v>0</v>
      </c>
      <c r="L291" s="47" t="b">
        <f>RAW_APT!L292</f>
        <v>1</v>
      </c>
      <c r="M291" s="47" t="str">
        <f>RAW_APT!M292</f>
        <v>211119-1</v>
      </c>
      <c r="N291" s="47"/>
      <c r="O291" s="47"/>
      <c r="P291" s="128" t="b">
        <f t="shared" si="1"/>
        <v>1</v>
      </c>
      <c r="Q291" s="128" t="b">
        <f>IF(COUNTIF(RAW_APS!$A$2:$A813,A291)=0,TRUE,FALSE)</f>
        <v>1</v>
      </c>
      <c r="R291" s="128" t="b">
        <f t="shared" si="2"/>
        <v>0</v>
      </c>
      <c r="S291" s="8"/>
      <c r="U291" s="83" t="str">
        <f t="shared" si="3"/>
        <v/>
      </c>
      <c r="Z291" s="132"/>
      <c r="AA291" s="83" t="str">
        <f t="shared" si="4"/>
        <v>FLB3966</v>
      </c>
      <c r="AB291" s="83" t="str">
        <f t="shared" si="5"/>
        <v/>
      </c>
      <c r="AC291" s="83" t="str">
        <f t="shared" si="6"/>
        <v/>
      </c>
      <c r="AD291" s="4"/>
      <c r="AE291" s="13"/>
    </row>
    <row r="292">
      <c r="A292" s="47" t="str">
        <f>RAW_APT!A293</f>
        <v>FLB3933</v>
      </c>
      <c r="B292" s="211">
        <f>RAW_APT!B293</f>
        <v>44519</v>
      </c>
      <c r="C292" s="218">
        <f>RAW_APT!C293</f>
        <v>0.2228703704</v>
      </c>
      <c r="D292" s="47" t="str">
        <f>RAW_APT!D293</f>
        <v/>
      </c>
      <c r="E292" s="47" t="str">
        <f>RAW_APT!E293</f>
        <v/>
      </c>
      <c r="F292" s="47" t="str">
        <f>RAW_APT!F293</f>
        <v/>
      </c>
      <c r="G292" s="47" t="str">
        <f>RAW_APT!G293</f>
        <v>Result</v>
      </c>
      <c r="H292" s="47" t="str">
        <f>RAW_APT!H293</f>
        <v>Negative</v>
      </c>
      <c r="I292" s="211">
        <f>RAW_APT!I293</f>
        <v>44519</v>
      </c>
      <c r="J292" s="218">
        <f>RAW_APT!J293</f>
        <v>0.4053703704</v>
      </c>
      <c r="K292" s="47">
        <f>RAW_APT!K293</f>
        <v>1</v>
      </c>
      <c r="L292" s="47" t="b">
        <f>RAW_APT!L293</f>
        <v>1</v>
      </c>
      <c r="M292" s="47" t="str">
        <f>RAW_APT!M293</f>
        <v>211119-1</v>
      </c>
      <c r="N292" s="47"/>
      <c r="O292" s="47"/>
      <c r="P292" s="128" t="b">
        <f t="shared" si="1"/>
        <v>0</v>
      </c>
      <c r="Q292" s="128" t="b">
        <f>IF(COUNTIF(RAW_APS!$A$2:$A813,A292)=0,TRUE,FALSE)</f>
        <v>0</v>
      </c>
      <c r="R292" s="128" t="b">
        <f t="shared" si="2"/>
        <v>0</v>
      </c>
      <c r="S292" s="8"/>
      <c r="U292" s="83" t="str">
        <f t="shared" si="3"/>
        <v/>
      </c>
      <c r="Z292" s="132"/>
      <c r="AA292" s="83" t="str">
        <f t="shared" si="4"/>
        <v>FLB3933</v>
      </c>
      <c r="AB292" s="83" t="str">
        <f t="shared" si="5"/>
        <v/>
      </c>
      <c r="AC292" s="83" t="str">
        <f t="shared" si="6"/>
        <v/>
      </c>
      <c r="AD292" s="4"/>
      <c r="AE292" s="13"/>
    </row>
    <row r="293">
      <c r="A293" s="47" t="str">
        <f>RAW_APT!A294</f>
        <v>FLB2741</v>
      </c>
      <c r="B293" s="211">
        <f>RAW_APT!B294</f>
        <v>44519</v>
      </c>
      <c r="C293" s="218">
        <f>RAW_APT!C294</f>
        <v>0.2185648148</v>
      </c>
      <c r="D293" s="47" t="str">
        <f>RAW_APT!D294</f>
        <v/>
      </c>
      <c r="E293" s="47" t="str">
        <f>RAW_APT!E294</f>
        <v/>
      </c>
      <c r="F293" s="47" t="str">
        <f>RAW_APT!F294</f>
        <v/>
      </c>
      <c r="G293" s="47" t="str">
        <f>RAW_APT!G294</f>
        <v>Result</v>
      </c>
      <c r="H293" s="47" t="str">
        <f>RAW_APT!H294</f>
        <v>Negative</v>
      </c>
      <c r="I293" s="211">
        <f>RAW_APT!I294</f>
        <v>44519</v>
      </c>
      <c r="J293" s="218">
        <f>RAW_APT!J294</f>
        <v>0.4053703704</v>
      </c>
      <c r="K293" s="47">
        <f>RAW_APT!K294</f>
        <v>1</v>
      </c>
      <c r="L293" s="47" t="b">
        <f>RAW_APT!L294</f>
        <v>1</v>
      </c>
      <c r="M293" s="47" t="str">
        <f>RAW_APT!M294</f>
        <v>211119-1</v>
      </c>
      <c r="N293" s="47"/>
      <c r="O293" s="47"/>
      <c r="P293" s="128" t="b">
        <f t="shared" si="1"/>
        <v>0</v>
      </c>
      <c r="Q293" s="128" t="b">
        <f>IF(COUNTIF(RAW_APS!$A$2:$A813,A293)=0,TRUE,FALSE)</f>
        <v>0</v>
      </c>
      <c r="R293" s="128" t="b">
        <f t="shared" si="2"/>
        <v>0</v>
      </c>
      <c r="S293" s="8"/>
      <c r="U293" s="83" t="str">
        <f t="shared" si="3"/>
        <v/>
      </c>
      <c r="Z293" s="132"/>
      <c r="AA293" s="83" t="str">
        <f t="shared" si="4"/>
        <v>FLB2741</v>
      </c>
      <c r="AB293" s="83" t="str">
        <f t="shared" si="5"/>
        <v/>
      </c>
      <c r="AC293" s="83" t="str">
        <f t="shared" si="6"/>
        <v/>
      </c>
      <c r="AD293" s="4"/>
      <c r="AE293" s="13"/>
    </row>
    <row r="294">
      <c r="A294" s="47" t="str">
        <f>RAW_APT!A295</f>
        <v>FLB2738</v>
      </c>
      <c r="B294" s="211">
        <f>RAW_APT!B295</f>
        <v>44519</v>
      </c>
      <c r="C294" s="218">
        <f>RAW_APT!C295</f>
        <v>0.2175115741</v>
      </c>
      <c r="D294" s="47" t="str">
        <f>RAW_APT!D295</f>
        <v/>
      </c>
      <c r="E294" s="47" t="str">
        <f>RAW_APT!E295</f>
        <v/>
      </c>
      <c r="F294" s="47" t="str">
        <f>RAW_APT!F295</f>
        <v/>
      </c>
      <c r="G294" s="47" t="str">
        <f>RAW_APT!G295</f>
        <v>Result</v>
      </c>
      <c r="H294" s="47" t="str">
        <f>RAW_APT!H295</f>
        <v>Negative</v>
      </c>
      <c r="I294" s="211">
        <f>RAW_APT!I295</f>
        <v>44519</v>
      </c>
      <c r="J294" s="218">
        <f>RAW_APT!J295</f>
        <v>0.4053703704</v>
      </c>
      <c r="K294" s="47">
        <f>RAW_APT!K295</f>
        <v>0</v>
      </c>
      <c r="L294" s="47" t="b">
        <f>RAW_APT!L295</f>
        <v>1</v>
      </c>
      <c r="M294" s="47" t="str">
        <f>RAW_APT!M295</f>
        <v>211119-1</v>
      </c>
      <c r="N294" s="47"/>
      <c r="O294" s="47"/>
      <c r="P294" s="128" t="b">
        <f t="shared" si="1"/>
        <v>1</v>
      </c>
      <c r="Q294" s="128" t="b">
        <f>IF(COUNTIF(RAW_APS!$A$2:$A813,A294)=0,TRUE,FALSE)</f>
        <v>1</v>
      </c>
      <c r="R294" s="128" t="b">
        <f t="shared" si="2"/>
        <v>0</v>
      </c>
      <c r="S294" s="8"/>
      <c r="U294" s="83" t="str">
        <f t="shared" si="3"/>
        <v/>
      </c>
      <c r="Z294" s="132"/>
      <c r="AA294" s="83" t="str">
        <f t="shared" si="4"/>
        <v>FLB2738</v>
      </c>
      <c r="AB294" s="83" t="str">
        <f t="shared" si="5"/>
        <v/>
      </c>
      <c r="AC294" s="83" t="str">
        <f t="shared" si="6"/>
        <v/>
      </c>
      <c r="AD294" s="4"/>
      <c r="AE294" s="13"/>
    </row>
    <row r="295">
      <c r="A295" s="47" t="str">
        <f>RAW_APT!A296</f>
        <v>FLB3956</v>
      </c>
      <c r="B295" s="211">
        <f>RAW_APT!B296</f>
        <v>44519</v>
      </c>
      <c r="C295" s="218">
        <f>RAW_APT!C296</f>
        <v>0.2171180556</v>
      </c>
      <c r="D295" s="47" t="str">
        <f>RAW_APT!D296</f>
        <v/>
      </c>
      <c r="E295" s="47" t="str">
        <f>RAW_APT!E296</f>
        <v/>
      </c>
      <c r="F295" s="47" t="str">
        <f>RAW_APT!F296</f>
        <v/>
      </c>
      <c r="G295" s="47" t="str">
        <f>RAW_APT!G296</f>
        <v>Result</v>
      </c>
      <c r="H295" s="47" t="str">
        <f>RAW_APT!H296</f>
        <v>Negative</v>
      </c>
      <c r="I295" s="211">
        <f>RAW_APT!I296</f>
        <v>44519</v>
      </c>
      <c r="J295" s="218">
        <f>RAW_APT!J296</f>
        <v>0.4053703704</v>
      </c>
      <c r="K295" s="47">
        <f>RAW_APT!K296</f>
        <v>0</v>
      </c>
      <c r="L295" s="47" t="b">
        <f>RAW_APT!L296</f>
        <v>1</v>
      </c>
      <c r="M295" s="47" t="str">
        <f>RAW_APT!M296</f>
        <v>211119-1</v>
      </c>
      <c r="N295" s="47"/>
      <c r="O295" s="47"/>
      <c r="P295" s="128" t="b">
        <f t="shared" si="1"/>
        <v>1</v>
      </c>
      <c r="Q295" s="128" t="b">
        <f>IF(COUNTIF(RAW_APS!$A$2:$A813,A295)=0,TRUE,FALSE)</f>
        <v>1</v>
      </c>
      <c r="R295" s="128" t="b">
        <f t="shared" si="2"/>
        <v>0</v>
      </c>
      <c r="S295" s="8"/>
      <c r="U295" s="83" t="str">
        <f t="shared" si="3"/>
        <v/>
      </c>
      <c r="Z295" s="132"/>
      <c r="AA295" s="83" t="str">
        <f t="shared" si="4"/>
        <v>FLB3956</v>
      </c>
      <c r="AB295" s="83" t="str">
        <f t="shared" si="5"/>
        <v/>
      </c>
      <c r="AC295" s="83" t="str">
        <f t="shared" si="6"/>
        <v/>
      </c>
      <c r="AD295" s="4"/>
      <c r="AE295" s="13"/>
    </row>
    <row r="296">
      <c r="A296" s="47" t="str">
        <f>RAW_APT!A297</f>
        <v>FLB4108</v>
      </c>
      <c r="B296" s="211">
        <f>RAW_APT!B297</f>
        <v>44519</v>
      </c>
      <c r="C296" s="218">
        <f>RAW_APT!C297</f>
        <v>0.216724537</v>
      </c>
      <c r="D296" s="47" t="str">
        <f>RAW_APT!D297</f>
        <v/>
      </c>
      <c r="E296" s="47" t="str">
        <f>RAW_APT!E297</f>
        <v/>
      </c>
      <c r="F296" s="47" t="str">
        <f>RAW_APT!F297</f>
        <v/>
      </c>
      <c r="G296" s="47" t="str">
        <f>RAW_APT!G297</f>
        <v>Result</v>
      </c>
      <c r="H296" s="47" t="str">
        <f>RAW_APT!H297</f>
        <v>Negative</v>
      </c>
      <c r="I296" s="211">
        <f>RAW_APT!I297</f>
        <v>44519</v>
      </c>
      <c r="J296" s="218">
        <f>RAW_APT!J297</f>
        <v>0.4053703704</v>
      </c>
      <c r="K296" s="47">
        <f>RAW_APT!K297</f>
        <v>0</v>
      </c>
      <c r="L296" s="47" t="b">
        <f>RAW_APT!L297</f>
        <v>1</v>
      </c>
      <c r="M296" s="47" t="str">
        <f>RAW_APT!M297</f>
        <v>211119-1</v>
      </c>
      <c r="N296" s="47"/>
      <c r="O296" s="47"/>
      <c r="P296" s="128" t="b">
        <f t="shared" si="1"/>
        <v>1</v>
      </c>
      <c r="Q296" s="128" t="b">
        <f>IF(COUNTIF(RAW_APS!$A$2:$A813,A296)=0,TRUE,FALSE)</f>
        <v>1</v>
      </c>
      <c r="R296" s="128" t="b">
        <f t="shared" si="2"/>
        <v>0</v>
      </c>
      <c r="S296" s="8"/>
      <c r="U296" s="83" t="str">
        <f t="shared" si="3"/>
        <v/>
      </c>
      <c r="Z296" s="132"/>
      <c r="AA296" s="83" t="str">
        <f t="shared" si="4"/>
        <v>FLB4108</v>
      </c>
      <c r="AB296" s="83" t="str">
        <f t="shared" si="5"/>
        <v/>
      </c>
      <c r="AC296" s="83" t="str">
        <f t="shared" si="6"/>
        <v/>
      </c>
      <c r="AD296" s="4"/>
      <c r="AE296" s="13"/>
    </row>
    <row r="297">
      <c r="A297" s="47" t="str">
        <f>RAW_APT!A298</f>
        <v>FLB4102</v>
      </c>
      <c r="B297" s="211">
        <f>RAW_APT!B298</f>
        <v>44519</v>
      </c>
      <c r="C297" s="218">
        <f>RAW_APT!C298</f>
        <v>0.2139236111</v>
      </c>
      <c r="D297" s="47" t="str">
        <f>RAW_APT!D298</f>
        <v/>
      </c>
      <c r="E297" s="47" t="str">
        <f>RAW_APT!E298</f>
        <v/>
      </c>
      <c r="F297" s="47" t="str">
        <f>RAW_APT!F298</f>
        <v/>
      </c>
      <c r="G297" s="47" t="str">
        <f>RAW_APT!G298</f>
        <v>Result</v>
      </c>
      <c r="H297" s="47" t="str">
        <f>RAW_APT!H298</f>
        <v>Negative</v>
      </c>
      <c r="I297" s="211">
        <f>RAW_APT!I298</f>
        <v>44519</v>
      </c>
      <c r="J297" s="218">
        <f>RAW_APT!J298</f>
        <v>0.4053703704</v>
      </c>
      <c r="K297" s="47">
        <f>RAW_APT!K298</f>
        <v>0</v>
      </c>
      <c r="L297" s="47" t="b">
        <f>RAW_APT!L298</f>
        <v>1</v>
      </c>
      <c r="M297" s="47" t="str">
        <f>RAW_APT!M298</f>
        <v>211119-1</v>
      </c>
      <c r="N297" s="47"/>
      <c r="O297" s="47"/>
      <c r="P297" s="128" t="b">
        <f t="shared" si="1"/>
        <v>1</v>
      </c>
      <c r="Q297" s="128" t="b">
        <f>IF(COUNTIF(RAW_APS!$A$2:$A813,A297)=0,TRUE,FALSE)</f>
        <v>1</v>
      </c>
      <c r="R297" s="128" t="b">
        <f t="shared" si="2"/>
        <v>0</v>
      </c>
      <c r="S297" s="8"/>
      <c r="U297" s="83" t="str">
        <f t="shared" si="3"/>
        <v/>
      </c>
      <c r="Z297" s="132"/>
      <c r="AA297" s="83" t="str">
        <f t="shared" si="4"/>
        <v>FLB4102</v>
      </c>
      <c r="AB297" s="83" t="str">
        <f t="shared" si="5"/>
        <v/>
      </c>
      <c r="AC297" s="83" t="str">
        <f t="shared" si="6"/>
        <v/>
      </c>
      <c r="AD297" s="4"/>
      <c r="AE297" s="13"/>
    </row>
    <row r="298">
      <c r="A298" s="47" t="str">
        <f>RAW_APT!A299</f>
        <v>FLB3982</v>
      </c>
      <c r="B298" s="211">
        <f>RAW_APT!B299</f>
        <v>44519</v>
      </c>
      <c r="C298" s="218">
        <f>RAW_APT!C299</f>
        <v>0.2128356481</v>
      </c>
      <c r="D298" s="47" t="str">
        <f>RAW_APT!D299</f>
        <v/>
      </c>
      <c r="E298" s="47" t="str">
        <f>RAW_APT!E299</f>
        <v/>
      </c>
      <c r="F298" s="47" t="str">
        <f>RAW_APT!F299</f>
        <v/>
      </c>
      <c r="G298" s="47" t="str">
        <f>RAW_APT!G299</f>
        <v>Result</v>
      </c>
      <c r="H298" s="47" t="str">
        <f>RAW_APT!H299</f>
        <v>Negative</v>
      </c>
      <c r="I298" s="211">
        <f>RAW_APT!I299</f>
        <v>44519</v>
      </c>
      <c r="J298" s="218">
        <f>RAW_APT!J299</f>
        <v>0.4053703704</v>
      </c>
      <c r="K298" s="47">
        <f>RAW_APT!K299</f>
        <v>1</v>
      </c>
      <c r="L298" s="47" t="b">
        <f>RAW_APT!L299</f>
        <v>1</v>
      </c>
      <c r="M298" s="47" t="str">
        <f>RAW_APT!M299</f>
        <v>211119-1</v>
      </c>
      <c r="N298" s="47"/>
      <c r="O298" s="47"/>
      <c r="P298" s="128" t="b">
        <f t="shared" si="1"/>
        <v>0</v>
      </c>
      <c r="Q298" s="128" t="b">
        <f>IF(COUNTIF(RAW_APS!$A$2:$A813,A298)=0,TRUE,FALSE)</f>
        <v>0</v>
      </c>
      <c r="R298" s="128" t="b">
        <f t="shared" si="2"/>
        <v>0</v>
      </c>
      <c r="S298" s="8"/>
      <c r="U298" s="83" t="str">
        <f t="shared" si="3"/>
        <v/>
      </c>
      <c r="Z298" s="132"/>
      <c r="AA298" s="83" t="str">
        <f t="shared" si="4"/>
        <v>FLB3982</v>
      </c>
      <c r="AB298" s="83" t="str">
        <f t="shared" si="5"/>
        <v/>
      </c>
      <c r="AC298" s="83" t="str">
        <f t="shared" si="6"/>
        <v/>
      </c>
      <c r="AD298" s="4"/>
      <c r="AE298" s="13"/>
    </row>
    <row r="299">
      <c r="A299" s="47" t="str">
        <f>RAW_APT!A300</f>
        <v>FLB4098</v>
      </c>
      <c r="B299" s="211">
        <f>RAW_APT!B300</f>
        <v>44519</v>
      </c>
      <c r="C299" s="218">
        <f>RAW_APT!C300</f>
        <v>0.2125578704</v>
      </c>
      <c r="D299" s="47" t="str">
        <f>RAW_APT!D300</f>
        <v/>
      </c>
      <c r="E299" s="47" t="str">
        <f>RAW_APT!E300</f>
        <v/>
      </c>
      <c r="F299" s="47" t="str">
        <f>RAW_APT!F300</f>
        <v/>
      </c>
      <c r="G299" s="47" t="str">
        <f>RAW_APT!G300</f>
        <v>Result</v>
      </c>
      <c r="H299" s="47" t="str">
        <f>RAW_APT!H300</f>
        <v>Negative</v>
      </c>
      <c r="I299" s="211">
        <f>RAW_APT!I300</f>
        <v>44519</v>
      </c>
      <c r="J299" s="218">
        <f>RAW_APT!J300</f>
        <v>0.4053703704</v>
      </c>
      <c r="K299" s="47">
        <f>RAW_APT!K300</f>
        <v>0</v>
      </c>
      <c r="L299" s="47" t="b">
        <f>RAW_APT!L300</f>
        <v>1</v>
      </c>
      <c r="M299" s="47" t="str">
        <f>RAW_APT!M300</f>
        <v>211119-1</v>
      </c>
      <c r="N299" s="47"/>
      <c r="O299" s="47"/>
      <c r="P299" s="128" t="b">
        <f t="shared" si="1"/>
        <v>1</v>
      </c>
      <c r="Q299" s="128" t="b">
        <f>IF(COUNTIF(RAW_APS!$A$2:$A813,A299)=0,TRUE,FALSE)</f>
        <v>1</v>
      </c>
      <c r="R299" s="128" t="b">
        <f t="shared" si="2"/>
        <v>0</v>
      </c>
      <c r="S299" s="8"/>
      <c r="U299" s="83" t="str">
        <f t="shared" si="3"/>
        <v/>
      </c>
      <c r="Z299" s="132"/>
      <c r="AA299" s="83" t="str">
        <f t="shared" si="4"/>
        <v>FLB4098</v>
      </c>
      <c r="AB299" s="83" t="str">
        <f t="shared" si="5"/>
        <v/>
      </c>
      <c r="AC299" s="83" t="str">
        <f t="shared" si="6"/>
        <v/>
      </c>
      <c r="AD299" s="4"/>
      <c r="AE299" s="13"/>
    </row>
    <row r="300">
      <c r="A300" s="47" t="str">
        <f>RAW_APT!A301</f>
        <v>FLB4082</v>
      </c>
      <c r="B300" s="211">
        <f>RAW_APT!B301</f>
        <v>44519</v>
      </c>
      <c r="C300" s="218">
        <f>RAW_APT!C301</f>
        <v>0.2112962963</v>
      </c>
      <c r="D300" s="47" t="str">
        <f>RAW_APT!D301</f>
        <v/>
      </c>
      <c r="E300" s="47" t="str">
        <f>RAW_APT!E301</f>
        <v/>
      </c>
      <c r="F300" s="47" t="str">
        <f>RAW_APT!F301</f>
        <v/>
      </c>
      <c r="G300" s="47" t="str">
        <f>RAW_APT!G301</f>
        <v>Result</v>
      </c>
      <c r="H300" s="47" t="str">
        <f>RAW_APT!H301</f>
        <v>Negative</v>
      </c>
      <c r="I300" s="211">
        <f>RAW_APT!I301</f>
        <v>44519</v>
      </c>
      <c r="J300" s="218">
        <f>RAW_APT!J301</f>
        <v>0.4053703704</v>
      </c>
      <c r="K300" s="47">
        <f>RAW_APT!K301</f>
        <v>1</v>
      </c>
      <c r="L300" s="47" t="b">
        <f>RAW_APT!L301</f>
        <v>1</v>
      </c>
      <c r="M300" s="47" t="str">
        <f>RAW_APT!M301</f>
        <v>211119-1</v>
      </c>
      <c r="N300" s="47"/>
      <c r="O300" s="47"/>
      <c r="P300" s="128" t="b">
        <f t="shared" si="1"/>
        <v>0</v>
      </c>
      <c r="Q300" s="128" t="b">
        <f>IF(COUNTIF(RAW_APS!$A$2:$A813,A300)=0,TRUE,FALSE)</f>
        <v>0</v>
      </c>
      <c r="R300" s="128" t="b">
        <f t="shared" si="2"/>
        <v>0</v>
      </c>
      <c r="S300" s="8"/>
      <c r="U300" s="83" t="str">
        <f t="shared" si="3"/>
        <v/>
      </c>
      <c r="Z300" s="132"/>
      <c r="AA300" s="83" t="str">
        <f t="shared" si="4"/>
        <v>FLB4082</v>
      </c>
      <c r="AB300" s="83" t="str">
        <f t="shared" si="5"/>
        <v/>
      </c>
      <c r="AC300" s="83" t="str">
        <f t="shared" si="6"/>
        <v/>
      </c>
      <c r="AD300" s="4"/>
      <c r="AE300" s="13"/>
    </row>
    <row r="301">
      <c r="A301" s="47" t="str">
        <f>RAW_APT!A302</f>
        <v>FLB3983</v>
      </c>
      <c r="B301" s="211">
        <f>RAW_APT!B302</f>
        <v>44519</v>
      </c>
      <c r="C301" s="218">
        <f>RAW_APT!C302</f>
        <v>0.2061342593</v>
      </c>
      <c r="D301" s="47" t="str">
        <f>RAW_APT!D302</f>
        <v/>
      </c>
      <c r="E301" s="47" t="str">
        <f>RAW_APT!E302</f>
        <v/>
      </c>
      <c r="F301" s="47" t="str">
        <f>RAW_APT!F302</f>
        <v/>
      </c>
      <c r="G301" s="47" t="str">
        <f>RAW_APT!G302</f>
        <v>Result</v>
      </c>
      <c r="H301" s="47" t="str">
        <f>RAW_APT!H302</f>
        <v>Negative</v>
      </c>
      <c r="I301" s="211">
        <f>RAW_APT!I302</f>
        <v>44519</v>
      </c>
      <c r="J301" s="218">
        <f>RAW_APT!J302</f>
        <v>0.4053703704</v>
      </c>
      <c r="K301" s="47">
        <f>RAW_APT!K302</f>
        <v>1</v>
      </c>
      <c r="L301" s="47" t="b">
        <f>RAW_APT!L302</f>
        <v>1</v>
      </c>
      <c r="M301" s="47" t="str">
        <f>RAW_APT!M302</f>
        <v>211119-1</v>
      </c>
      <c r="N301" s="47"/>
      <c r="O301" s="47"/>
      <c r="P301" s="128" t="b">
        <f t="shared" si="1"/>
        <v>0</v>
      </c>
      <c r="Q301" s="128" t="b">
        <f>IF(COUNTIF(RAW_APS!$A$2:$A813,A301)=0,TRUE,FALSE)</f>
        <v>0</v>
      </c>
      <c r="R301" s="128" t="b">
        <f t="shared" si="2"/>
        <v>0</v>
      </c>
      <c r="S301" s="8"/>
      <c r="U301" s="83" t="str">
        <f t="shared" si="3"/>
        <v/>
      </c>
      <c r="Z301" s="132"/>
      <c r="AA301" s="83" t="str">
        <f t="shared" si="4"/>
        <v>FLB3983</v>
      </c>
      <c r="AB301" s="83" t="str">
        <f t="shared" si="5"/>
        <v/>
      </c>
      <c r="AC301" s="83" t="str">
        <f t="shared" si="6"/>
        <v/>
      </c>
      <c r="AD301" s="4"/>
      <c r="AE301" s="13"/>
    </row>
    <row r="302">
      <c r="A302" s="47" t="str">
        <f>RAW_APT!A303</f>
        <v>FLB4110</v>
      </c>
      <c r="B302" s="211">
        <f>RAW_APT!B303</f>
        <v>44519</v>
      </c>
      <c r="C302" s="218">
        <f>RAW_APT!C303</f>
        <v>0.2049421296</v>
      </c>
      <c r="D302" s="47" t="str">
        <f>RAW_APT!D303</f>
        <v/>
      </c>
      <c r="E302" s="47" t="str">
        <f>RAW_APT!E303</f>
        <v/>
      </c>
      <c r="F302" s="47" t="str">
        <f>RAW_APT!F303</f>
        <v/>
      </c>
      <c r="G302" s="47" t="str">
        <f>RAW_APT!G303</f>
        <v>Result</v>
      </c>
      <c r="H302" s="47" t="str">
        <f>RAW_APT!H303</f>
        <v>Negative</v>
      </c>
      <c r="I302" s="211">
        <f>RAW_APT!I303</f>
        <v>44519</v>
      </c>
      <c r="J302" s="218">
        <f>RAW_APT!J303</f>
        <v>0.4053703704</v>
      </c>
      <c r="K302" s="47">
        <f>RAW_APT!K303</f>
        <v>0</v>
      </c>
      <c r="L302" s="47" t="b">
        <f>RAW_APT!L303</f>
        <v>1</v>
      </c>
      <c r="M302" s="47" t="str">
        <f>RAW_APT!M303</f>
        <v>211119-1</v>
      </c>
      <c r="N302" s="47"/>
      <c r="O302" s="47"/>
      <c r="P302" s="128" t="b">
        <f t="shared" si="1"/>
        <v>1</v>
      </c>
      <c r="Q302" s="128" t="b">
        <f>IF(COUNTIF(RAW_APS!$A$2:$A813,A302)=0,TRUE,FALSE)</f>
        <v>1</v>
      </c>
      <c r="R302" s="128" t="b">
        <f t="shared" si="2"/>
        <v>0</v>
      </c>
      <c r="S302" s="8"/>
      <c r="U302" s="83" t="str">
        <f t="shared" si="3"/>
        <v/>
      </c>
      <c r="Z302" s="132"/>
      <c r="AA302" s="83" t="str">
        <f t="shared" si="4"/>
        <v>FLB4110</v>
      </c>
      <c r="AB302" s="83" t="str">
        <f t="shared" si="5"/>
        <v/>
      </c>
      <c r="AC302" s="83" t="str">
        <f t="shared" si="6"/>
        <v/>
      </c>
      <c r="AD302" s="4"/>
      <c r="AE302" s="13"/>
    </row>
    <row r="303">
      <c r="A303" s="47" t="str">
        <f>RAW_APT!A304</f>
        <v>FLB4103</v>
      </c>
      <c r="B303" s="211">
        <f>RAW_APT!B304</f>
        <v>44519</v>
      </c>
      <c r="C303" s="218">
        <f>RAW_APT!C304</f>
        <v>0.2049189815</v>
      </c>
      <c r="D303" s="47" t="str">
        <f>RAW_APT!D304</f>
        <v/>
      </c>
      <c r="E303" s="47" t="str">
        <f>RAW_APT!E304</f>
        <v/>
      </c>
      <c r="F303" s="47" t="str">
        <f>RAW_APT!F304</f>
        <v/>
      </c>
      <c r="G303" s="47" t="str">
        <f>RAW_APT!G304</f>
        <v>Result</v>
      </c>
      <c r="H303" s="47" t="str">
        <f>RAW_APT!H304</f>
        <v>Negative</v>
      </c>
      <c r="I303" s="211">
        <f>RAW_APT!I304</f>
        <v>44519</v>
      </c>
      <c r="J303" s="218">
        <f>RAW_APT!J304</f>
        <v>0.4053703704</v>
      </c>
      <c r="K303" s="47">
        <f>RAW_APT!K304</f>
        <v>1</v>
      </c>
      <c r="L303" s="47" t="b">
        <f>RAW_APT!L304</f>
        <v>1</v>
      </c>
      <c r="M303" s="47" t="str">
        <f>RAW_APT!M304</f>
        <v>211119-1</v>
      </c>
      <c r="N303" s="47"/>
      <c r="O303" s="47"/>
      <c r="P303" s="128" t="b">
        <f t="shared" si="1"/>
        <v>0</v>
      </c>
      <c r="Q303" s="128" t="b">
        <f>IF(COUNTIF(RAW_APS!$A$2:$A813,A303)=0,TRUE,FALSE)</f>
        <v>0</v>
      </c>
      <c r="R303" s="128" t="b">
        <f t="shared" si="2"/>
        <v>0</v>
      </c>
      <c r="S303" s="8"/>
      <c r="U303" s="83" t="str">
        <f t="shared" si="3"/>
        <v/>
      </c>
      <c r="Z303" s="132"/>
      <c r="AA303" s="83" t="str">
        <f t="shared" si="4"/>
        <v>FLB4103</v>
      </c>
      <c r="AB303" s="83" t="str">
        <f t="shared" si="5"/>
        <v/>
      </c>
      <c r="AC303" s="83" t="str">
        <f t="shared" si="6"/>
        <v/>
      </c>
      <c r="AD303" s="4"/>
      <c r="AE303" s="13"/>
    </row>
    <row r="304">
      <c r="A304" s="47" t="str">
        <f>RAW_APT!A305</f>
        <v>FLB3942</v>
      </c>
      <c r="B304" s="211">
        <f>RAW_APT!B305</f>
        <v>44518</v>
      </c>
      <c r="C304" s="218">
        <f>RAW_APT!C305</f>
        <v>0.255625</v>
      </c>
      <c r="D304" s="47" t="str">
        <f>RAW_APT!D305</f>
        <v/>
      </c>
      <c r="E304" s="47" t="str">
        <f>RAW_APT!E305</f>
        <v/>
      </c>
      <c r="F304" s="47" t="str">
        <f>RAW_APT!F305</f>
        <v/>
      </c>
      <c r="G304" s="47" t="str">
        <f>RAW_APT!G305</f>
        <v>Result</v>
      </c>
      <c r="H304" s="47" t="str">
        <f>RAW_APT!H305</f>
        <v>Negative</v>
      </c>
      <c r="I304" s="211">
        <f>RAW_APT!I305</f>
        <v>44518</v>
      </c>
      <c r="J304" s="218">
        <f>RAW_APT!J305</f>
        <v>0.3912037037</v>
      </c>
      <c r="K304" s="47">
        <f>RAW_APT!K305</f>
        <v>0</v>
      </c>
      <c r="L304" s="47" t="b">
        <f>RAW_APT!L305</f>
        <v>1</v>
      </c>
      <c r="M304" s="47" t="str">
        <f>RAW_APT!M305</f>
        <v>211118-1</v>
      </c>
      <c r="N304" s="47"/>
      <c r="O304" s="47"/>
      <c r="P304" s="128" t="b">
        <f t="shared" si="1"/>
        <v>1</v>
      </c>
      <c r="Q304" s="128" t="b">
        <f>IF(COUNTIF(RAW_APS!$A$2:$A813,A304)=0,TRUE,FALSE)</f>
        <v>1</v>
      </c>
      <c r="R304" s="128" t="b">
        <f t="shared" si="2"/>
        <v>0</v>
      </c>
      <c r="S304" s="8"/>
      <c r="U304" s="83" t="str">
        <f t="shared" si="3"/>
        <v/>
      </c>
      <c r="Z304" s="132"/>
      <c r="AA304" s="83" t="str">
        <f t="shared" si="4"/>
        <v>FLB3942</v>
      </c>
      <c r="AB304" s="83" t="str">
        <f t="shared" si="5"/>
        <v/>
      </c>
      <c r="AC304" s="83" t="str">
        <f t="shared" si="6"/>
        <v/>
      </c>
      <c r="AD304" s="4"/>
      <c r="AE304" s="13"/>
    </row>
    <row r="305">
      <c r="A305" s="47" t="str">
        <f>RAW_APT!A306</f>
        <v>FLB4107</v>
      </c>
      <c r="B305" s="211">
        <f>RAW_APT!B306</f>
        <v>44518</v>
      </c>
      <c r="C305" s="218">
        <f>RAW_APT!C306</f>
        <v>0.2530787037</v>
      </c>
      <c r="D305" s="47" t="str">
        <f>RAW_APT!D306</f>
        <v/>
      </c>
      <c r="E305" s="47" t="str">
        <f>RAW_APT!E306</f>
        <v/>
      </c>
      <c r="F305" s="47" t="str">
        <f>RAW_APT!F306</f>
        <v/>
      </c>
      <c r="G305" s="47" t="str">
        <f>RAW_APT!G306</f>
        <v>Result</v>
      </c>
      <c r="H305" s="47" t="str">
        <f>RAW_APT!H306</f>
        <v>Negative</v>
      </c>
      <c r="I305" s="211">
        <f>RAW_APT!I306</f>
        <v>44518</v>
      </c>
      <c r="J305" s="218">
        <f>RAW_APT!J306</f>
        <v>0.3912037037</v>
      </c>
      <c r="K305" s="47">
        <f>RAW_APT!K306</f>
        <v>0</v>
      </c>
      <c r="L305" s="47" t="b">
        <f>RAW_APT!L306</f>
        <v>1</v>
      </c>
      <c r="M305" s="47" t="str">
        <f>RAW_APT!M306</f>
        <v>211118-1</v>
      </c>
      <c r="N305" s="47"/>
      <c r="O305" s="47"/>
      <c r="P305" s="128" t="b">
        <f t="shared" si="1"/>
        <v>1</v>
      </c>
      <c r="Q305" s="128" t="b">
        <f>IF(COUNTIF(RAW_APS!$A$2:$A813,A305)=0,TRUE,FALSE)</f>
        <v>1</v>
      </c>
      <c r="R305" s="128" t="b">
        <f t="shared" si="2"/>
        <v>0</v>
      </c>
      <c r="S305" s="8"/>
      <c r="U305" s="83" t="str">
        <f t="shared" si="3"/>
        <v/>
      </c>
      <c r="Z305" s="132"/>
      <c r="AA305" s="83" t="str">
        <f t="shared" si="4"/>
        <v>FLB4107</v>
      </c>
      <c r="AB305" s="83" t="str">
        <f t="shared" si="5"/>
        <v/>
      </c>
      <c r="AC305" s="83" t="str">
        <f t="shared" si="6"/>
        <v/>
      </c>
      <c r="AD305" s="4"/>
      <c r="AE305" s="13"/>
    </row>
    <row r="306">
      <c r="A306" s="47" t="str">
        <f>RAW_APT!A307</f>
        <v>FLB3985</v>
      </c>
      <c r="B306" s="211">
        <f>RAW_APT!B307</f>
        <v>44518</v>
      </c>
      <c r="C306" s="218">
        <f>RAW_APT!C307</f>
        <v>0.2481018519</v>
      </c>
      <c r="D306" s="47" t="str">
        <f>RAW_APT!D307</f>
        <v/>
      </c>
      <c r="E306" s="47" t="str">
        <f>RAW_APT!E307</f>
        <v/>
      </c>
      <c r="F306" s="47" t="str">
        <f>RAW_APT!F307</f>
        <v/>
      </c>
      <c r="G306" s="47" t="str">
        <f>RAW_APT!G307</f>
        <v>Result</v>
      </c>
      <c r="H306" s="47" t="str">
        <f>RAW_APT!H307</f>
        <v>Negative</v>
      </c>
      <c r="I306" s="211">
        <f>RAW_APT!I307</f>
        <v>44518</v>
      </c>
      <c r="J306" s="218">
        <f>RAW_APT!J307</f>
        <v>0.3912037037</v>
      </c>
      <c r="K306" s="47">
        <f>RAW_APT!K307</f>
        <v>0</v>
      </c>
      <c r="L306" s="47" t="b">
        <f>RAW_APT!L307</f>
        <v>1</v>
      </c>
      <c r="M306" s="47" t="str">
        <f>RAW_APT!M307</f>
        <v>211118-1</v>
      </c>
      <c r="N306" s="47"/>
      <c r="O306" s="47"/>
      <c r="P306" s="128" t="b">
        <f t="shared" si="1"/>
        <v>1</v>
      </c>
      <c r="Q306" s="128" t="b">
        <f>IF(COUNTIF(RAW_APS!$A$2:$A813,A306)=0,TRUE,FALSE)</f>
        <v>1</v>
      </c>
      <c r="R306" s="128" t="b">
        <f t="shared" si="2"/>
        <v>0</v>
      </c>
      <c r="S306" s="8"/>
      <c r="U306" s="83" t="str">
        <f t="shared" si="3"/>
        <v/>
      </c>
      <c r="Z306" s="132"/>
      <c r="AA306" s="83" t="str">
        <f t="shared" si="4"/>
        <v>FLB3985</v>
      </c>
      <c r="AB306" s="83" t="str">
        <f t="shared" si="5"/>
        <v/>
      </c>
      <c r="AC306" s="83" t="str">
        <f t="shared" si="6"/>
        <v/>
      </c>
      <c r="AD306" s="4"/>
      <c r="AE306" s="13"/>
    </row>
    <row r="307">
      <c r="A307" s="47" t="str">
        <f>RAW_APT!A308</f>
        <v>FLB3986</v>
      </c>
      <c r="B307" s="211">
        <f>RAW_APT!B308</f>
        <v>44518</v>
      </c>
      <c r="C307" s="218">
        <f>RAW_APT!C308</f>
        <v>0.2417939815</v>
      </c>
      <c r="D307" s="47" t="str">
        <f>RAW_APT!D308</f>
        <v/>
      </c>
      <c r="E307" s="47" t="str">
        <f>RAW_APT!E308</f>
        <v/>
      </c>
      <c r="F307" s="47" t="str">
        <f>RAW_APT!F308</f>
        <v/>
      </c>
      <c r="G307" s="47" t="str">
        <f>RAW_APT!G308</f>
        <v>Result</v>
      </c>
      <c r="H307" s="47" t="str">
        <f>RAW_APT!H308</f>
        <v>Negative</v>
      </c>
      <c r="I307" s="211">
        <f>RAW_APT!I308</f>
        <v>44518</v>
      </c>
      <c r="J307" s="218">
        <f>RAW_APT!J308</f>
        <v>0.3912037037</v>
      </c>
      <c r="K307" s="47">
        <f>RAW_APT!K308</f>
        <v>0</v>
      </c>
      <c r="L307" s="47" t="b">
        <f>RAW_APT!L308</f>
        <v>1</v>
      </c>
      <c r="M307" s="47" t="str">
        <f>RAW_APT!M308</f>
        <v>211118-1</v>
      </c>
      <c r="N307" s="47"/>
      <c r="O307" s="47"/>
      <c r="P307" s="128" t="b">
        <f t="shared" si="1"/>
        <v>1</v>
      </c>
      <c r="Q307" s="128" t="b">
        <f>IF(COUNTIF(RAW_APS!$A$2:$A813,A307)=0,TRUE,FALSE)</f>
        <v>1</v>
      </c>
      <c r="R307" s="128" t="b">
        <f t="shared" si="2"/>
        <v>0</v>
      </c>
      <c r="S307" s="8"/>
      <c r="U307" s="83" t="str">
        <f t="shared" si="3"/>
        <v/>
      </c>
      <c r="Z307" s="132"/>
      <c r="AA307" s="83" t="str">
        <f t="shared" si="4"/>
        <v>FLB3986</v>
      </c>
      <c r="AB307" s="83" t="str">
        <f t="shared" si="5"/>
        <v/>
      </c>
      <c r="AC307" s="83" t="str">
        <f t="shared" si="6"/>
        <v/>
      </c>
      <c r="AD307" s="4"/>
      <c r="AE307" s="13"/>
    </row>
    <row r="308">
      <c r="A308" s="47" t="str">
        <f>RAW_APT!A309</f>
        <v>FLB3957</v>
      </c>
      <c r="B308" s="211">
        <f>RAW_APT!B309</f>
        <v>44518</v>
      </c>
      <c r="C308" s="218">
        <f>RAW_APT!C309</f>
        <v>0.2411574074</v>
      </c>
      <c r="D308" s="47" t="str">
        <f>RAW_APT!D309</f>
        <v/>
      </c>
      <c r="E308" s="47" t="str">
        <f>RAW_APT!E309</f>
        <v/>
      </c>
      <c r="F308" s="47" t="str">
        <f>RAW_APT!F309</f>
        <v/>
      </c>
      <c r="G308" s="47" t="str">
        <f>RAW_APT!G309</f>
        <v>Result</v>
      </c>
      <c r="H308" s="47" t="str">
        <f>RAW_APT!H309</f>
        <v>Negative</v>
      </c>
      <c r="I308" s="211">
        <f>RAW_APT!I309</f>
        <v>44518</v>
      </c>
      <c r="J308" s="218">
        <f>RAW_APT!J309</f>
        <v>0.3912037037</v>
      </c>
      <c r="K308" s="47">
        <f>RAW_APT!K309</f>
        <v>0</v>
      </c>
      <c r="L308" s="47" t="b">
        <f>RAW_APT!L309</f>
        <v>1</v>
      </c>
      <c r="M308" s="47" t="str">
        <f>RAW_APT!M309</f>
        <v>211118-1</v>
      </c>
      <c r="N308" s="47"/>
      <c r="O308" s="47"/>
      <c r="P308" s="128" t="b">
        <f t="shared" si="1"/>
        <v>1</v>
      </c>
      <c r="Q308" s="128" t="b">
        <f>IF(COUNTIF(RAW_APS!$A$2:$A813,A308)=0,TRUE,FALSE)</f>
        <v>1</v>
      </c>
      <c r="R308" s="128" t="b">
        <f t="shared" si="2"/>
        <v>0</v>
      </c>
      <c r="S308" s="8"/>
      <c r="U308" s="83" t="str">
        <f t="shared" si="3"/>
        <v/>
      </c>
      <c r="Z308" s="132"/>
      <c r="AA308" s="83" t="str">
        <f t="shared" si="4"/>
        <v>FLB3957</v>
      </c>
      <c r="AB308" s="83" t="str">
        <f t="shared" si="5"/>
        <v/>
      </c>
      <c r="AC308" s="83" t="str">
        <f t="shared" si="6"/>
        <v/>
      </c>
      <c r="AD308" s="4"/>
      <c r="AE308" s="13"/>
    </row>
    <row r="309">
      <c r="A309" s="47" t="str">
        <f>RAW_APT!A310</f>
        <v>FLB3979</v>
      </c>
      <c r="B309" s="211">
        <f>RAW_APT!B310</f>
        <v>44518</v>
      </c>
      <c r="C309" s="218">
        <f>RAW_APT!C310</f>
        <v>0.2348611111</v>
      </c>
      <c r="D309" s="47" t="str">
        <f>RAW_APT!D310</f>
        <v/>
      </c>
      <c r="E309" s="47" t="str">
        <f>RAW_APT!E310</f>
        <v/>
      </c>
      <c r="F309" s="47" t="str">
        <f>RAW_APT!F310</f>
        <v/>
      </c>
      <c r="G309" s="47" t="str">
        <f>RAW_APT!G310</f>
        <v>Result</v>
      </c>
      <c r="H309" s="47" t="str">
        <f>RAW_APT!H310</f>
        <v>Negative</v>
      </c>
      <c r="I309" s="211">
        <f>RAW_APT!I310</f>
        <v>44518</v>
      </c>
      <c r="J309" s="218">
        <f>RAW_APT!J310</f>
        <v>0.3912037037</v>
      </c>
      <c r="K309" s="47">
        <f>RAW_APT!K310</f>
        <v>0</v>
      </c>
      <c r="L309" s="47" t="b">
        <f>RAW_APT!L310</f>
        <v>1</v>
      </c>
      <c r="M309" s="47" t="str">
        <f>RAW_APT!M310</f>
        <v>211118-1</v>
      </c>
      <c r="N309" s="47"/>
      <c r="O309" s="47"/>
      <c r="P309" s="128" t="b">
        <f t="shared" si="1"/>
        <v>1</v>
      </c>
      <c r="Q309" s="128" t="b">
        <f>IF(COUNTIF(RAW_APS!$A$2:$A813,A309)=0,TRUE,FALSE)</f>
        <v>1</v>
      </c>
      <c r="R309" s="128" t="b">
        <f t="shared" si="2"/>
        <v>0</v>
      </c>
      <c r="S309" s="8"/>
      <c r="U309" s="83" t="str">
        <f t="shared" si="3"/>
        <v/>
      </c>
      <c r="Z309" s="132"/>
      <c r="AA309" s="83" t="str">
        <f t="shared" si="4"/>
        <v>FLB3979</v>
      </c>
      <c r="AB309" s="83" t="str">
        <f t="shared" si="5"/>
        <v/>
      </c>
      <c r="AC309" s="83" t="str">
        <f t="shared" si="6"/>
        <v/>
      </c>
      <c r="AD309" s="4"/>
      <c r="AE309" s="13"/>
    </row>
    <row r="310">
      <c r="A310" s="47" t="str">
        <f>RAW_APT!A311</f>
        <v>FLB4095</v>
      </c>
      <c r="B310" s="211">
        <f>RAW_APT!B311</f>
        <v>44518</v>
      </c>
      <c r="C310" s="218">
        <f>RAW_APT!C311</f>
        <v>0.2266550926</v>
      </c>
      <c r="D310" s="47" t="str">
        <f>RAW_APT!D311</f>
        <v/>
      </c>
      <c r="E310" s="47" t="str">
        <f>RAW_APT!E311</f>
        <v/>
      </c>
      <c r="F310" s="47" t="str">
        <f>RAW_APT!F311</f>
        <v/>
      </c>
      <c r="G310" s="47" t="str">
        <f>RAW_APT!G311</f>
        <v>Result</v>
      </c>
      <c r="H310" s="47" t="str">
        <f>RAW_APT!H311</f>
        <v>Negative</v>
      </c>
      <c r="I310" s="211">
        <f>RAW_APT!I311</f>
        <v>44518</v>
      </c>
      <c r="J310" s="218">
        <f>RAW_APT!J311</f>
        <v>0.3912037037</v>
      </c>
      <c r="K310" s="47">
        <f>RAW_APT!K311</f>
        <v>1</v>
      </c>
      <c r="L310" s="47" t="b">
        <f>RAW_APT!L311</f>
        <v>1</v>
      </c>
      <c r="M310" s="47" t="str">
        <f>RAW_APT!M311</f>
        <v>211118-1</v>
      </c>
      <c r="N310" s="47"/>
      <c r="O310" s="47"/>
      <c r="P310" s="128" t="b">
        <f t="shared" si="1"/>
        <v>0</v>
      </c>
      <c r="Q310" s="128" t="b">
        <f>IF(COUNTIF(RAW_APS!$A$2:$A813,A310)=0,TRUE,FALSE)</f>
        <v>0</v>
      </c>
      <c r="R310" s="128" t="b">
        <f t="shared" si="2"/>
        <v>0</v>
      </c>
      <c r="S310" s="8"/>
      <c r="U310" s="83" t="str">
        <f t="shared" si="3"/>
        <v/>
      </c>
      <c r="Z310" s="132"/>
      <c r="AA310" s="83" t="str">
        <f t="shared" si="4"/>
        <v>FLB4095</v>
      </c>
      <c r="AB310" s="83" t="str">
        <f t="shared" si="5"/>
        <v/>
      </c>
      <c r="AC310" s="83" t="str">
        <f t="shared" si="6"/>
        <v/>
      </c>
      <c r="AD310" s="4"/>
      <c r="AE310" s="13"/>
    </row>
    <row r="311">
      <c r="A311" s="47" t="str">
        <f>RAW_APT!A312</f>
        <v>FLB2735</v>
      </c>
      <c r="B311" s="211">
        <f>RAW_APT!B312</f>
        <v>44518</v>
      </c>
      <c r="C311" s="218">
        <f>RAW_APT!C312</f>
        <v>0.2216898148</v>
      </c>
      <c r="D311" s="47" t="str">
        <f>RAW_APT!D312</f>
        <v/>
      </c>
      <c r="E311" s="47" t="str">
        <f>RAW_APT!E312</f>
        <v/>
      </c>
      <c r="F311" s="47" t="str">
        <f>RAW_APT!F312</f>
        <v/>
      </c>
      <c r="G311" s="47" t="str">
        <f>RAW_APT!G312</f>
        <v>Result</v>
      </c>
      <c r="H311" s="47" t="str">
        <f>RAW_APT!H312</f>
        <v>Negative</v>
      </c>
      <c r="I311" s="211">
        <f>RAW_APT!I312</f>
        <v>44518</v>
      </c>
      <c r="J311" s="218">
        <f>RAW_APT!J312</f>
        <v>0.3912037037</v>
      </c>
      <c r="K311" s="47">
        <f>RAW_APT!K312</f>
        <v>1</v>
      </c>
      <c r="L311" s="47" t="b">
        <f>RAW_APT!L312</f>
        <v>1</v>
      </c>
      <c r="M311" s="47" t="str">
        <f>RAW_APT!M312</f>
        <v>211118-1</v>
      </c>
      <c r="N311" s="47"/>
      <c r="O311" s="47"/>
      <c r="P311" s="128" t="b">
        <f t="shared" si="1"/>
        <v>0</v>
      </c>
      <c r="Q311" s="128" t="b">
        <f>IF(COUNTIF(RAW_APS!$A$2:$A813,A311)=0,TRUE,FALSE)</f>
        <v>0</v>
      </c>
      <c r="R311" s="128" t="b">
        <f t="shared" si="2"/>
        <v>0</v>
      </c>
      <c r="S311" s="8"/>
      <c r="U311" s="83" t="str">
        <f t="shared" si="3"/>
        <v/>
      </c>
      <c r="Z311" s="132"/>
      <c r="AA311" s="83" t="str">
        <f t="shared" si="4"/>
        <v>FLB2735</v>
      </c>
      <c r="AB311" s="83" t="str">
        <f t="shared" si="5"/>
        <v/>
      </c>
      <c r="AC311" s="83" t="str">
        <f t="shared" si="6"/>
        <v/>
      </c>
      <c r="AD311" s="4"/>
      <c r="AE311" s="13"/>
    </row>
    <row r="312">
      <c r="A312" s="47" t="str">
        <f>RAW_APT!A313</f>
        <v>FLB3958</v>
      </c>
      <c r="B312" s="211">
        <f>RAW_APT!B313</f>
        <v>44517</v>
      </c>
      <c r="C312" s="218">
        <f>RAW_APT!C313</f>
        <v>0.4091666667</v>
      </c>
      <c r="D312" s="47" t="str">
        <f>RAW_APT!D313</f>
        <v/>
      </c>
      <c r="E312" s="47" t="str">
        <f>RAW_APT!E313</f>
        <v/>
      </c>
      <c r="F312" s="47" t="str">
        <f>RAW_APT!F313</f>
        <v/>
      </c>
      <c r="G312" s="47" t="str">
        <f>RAW_APT!G313</f>
        <v>Result</v>
      </c>
      <c r="H312" s="47" t="str">
        <f>RAW_APT!H313</f>
        <v>Negative</v>
      </c>
      <c r="I312" s="211">
        <f>RAW_APT!I313</f>
        <v>44519</v>
      </c>
      <c r="J312" s="218">
        <f>RAW_APT!J313</f>
        <v>0.4053703704</v>
      </c>
      <c r="K312" s="47">
        <f>RAW_APT!K313</f>
        <v>1</v>
      </c>
      <c r="L312" s="47" t="b">
        <f>RAW_APT!L313</f>
        <v>1</v>
      </c>
      <c r="M312" s="47" t="str">
        <f>RAW_APT!M313</f>
        <v>211119-1</v>
      </c>
      <c r="N312" s="47"/>
      <c r="O312" s="47"/>
      <c r="P312" s="128" t="b">
        <f t="shared" si="1"/>
        <v>0</v>
      </c>
      <c r="Q312" s="128" t="b">
        <f>IF(COUNTIF(RAW_APS!$A$2:$A813,A312)=0,TRUE,FALSE)</f>
        <v>0</v>
      </c>
      <c r="R312" s="128" t="b">
        <f t="shared" si="2"/>
        <v>0</v>
      </c>
      <c r="S312" s="8"/>
      <c r="U312" s="83" t="str">
        <f t="shared" si="3"/>
        <v/>
      </c>
      <c r="Z312" s="132"/>
      <c r="AA312" s="83" t="str">
        <f t="shared" si="4"/>
        <v>FLB3958</v>
      </c>
      <c r="AB312" s="83" t="str">
        <f t="shared" si="5"/>
        <v/>
      </c>
      <c r="AC312" s="83" t="str">
        <f t="shared" si="6"/>
        <v/>
      </c>
      <c r="AD312" s="4"/>
      <c r="AE312" s="13"/>
    </row>
    <row r="313">
      <c r="A313" s="47" t="str">
        <f>RAW_APT!A314</f>
        <v>FLB2736</v>
      </c>
      <c r="B313" s="211">
        <f>RAW_APT!B314</f>
        <v>44517</v>
      </c>
      <c r="C313" s="218">
        <f>RAW_APT!C314</f>
        <v>0.4041550926</v>
      </c>
      <c r="D313" s="47" t="str">
        <f>RAW_APT!D314</f>
        <v/>
      </c>
      <c r="E313" s="47" t="str">
        <f>RAW_APT!E314</f>
        <v/>
      </c>
      <c r="F313" s="47" t="str">
        <f>RAW_APT!F314</f>
        <v/>
      </c>
      <c r="G313" s="47" t="str">
        <f>RAW_APT!G314</f>
        <v>Result</v>
      </c>
      <c r="H313" s="47" t="str">
        <f>RAW_APT!H314</f>
        <v>Negative</v>
      </c>
      <c r="I313" s="211">
        <f>RAW_APT!I314</f>
        <v>44519</v>
      </c>
      <c r="J313" s="218">
        <f>RAW_APT!J314</f>
        <v>0.4053703704</v>
      </c>
      <c r="K313" s="47">
        <f>RAW_APT!K314</f>
        <v>0</v>
      </c>
      <c r="L313" s="47" t="b">
        <f>RAW_APT!L314</f>
        <v>1</v>
      </c>
      <c r="M313" s="47" t="str">
        <f>RAW_APT!M314</f>
        <v>211119-1</v>
      </c>
      <c r="N313" s="47"/>
      <c r="O313" s="47"/>
      <c r="P313" s="128" t="b">
        <f t="shared" si="1"/>
        <v>1</v>
      </c>
      <c r="Q313" s="128" t="b">
        <f>IF(COUNTIF(RAW_APS!$A$2:$A813,A313)=0,TRUE,FALSE)</f>
        <v>1</v>
      </c>
      <c r="R313" s="128" t="b">
        <f t="shared" si="2"/>
        <v>0</v>
      </c>
      <c r="S313" s="8"/>
      <c r="U313" s="83" t="str">
        <f t="shared" si="3"/>
        <v/>
      </c>
      <c r="Z313" s="132"/>
      <c r="AA313" s="83" t="str">
        <f t="shared" si="4"/>
        <v>FLB2736</v>
      </c>
      <c r="AB313" s="83" t="str">
        <f t="shared" si="5"/>
        <v/>
      </c>
      <c r="AC313" s="83" t="str">
        <f t="shared" si="6"/>
        <v/>
      </c>
      <c r="AD313" s="4"/>
      <c r="AE313" s="13"/>
    </row>
    <row r="314">
      <c r="A314" s="47" t="str">
        <f>RAW_APT!A315</f>
        <v>FLB3947</v>
      </c>
      <c r="B314" s="211">
        <f>RAW_APT!B315</f>
        <v>44517</v>
      </c>
      <c r="C314" s="218">
        <f>RAW_APT!C315</f>
        <v>0.403599537</v>
      </c>
      <c r="D314" s="47" t="str">
        <f>RAW_APT!D315</f>
        <v/>
      </c>
      <c r="E314" s="47" t="str">
        <f>RAW_APT!E315</f>
        <v/>
      </c>
      <c r="F314" s="47" t="str">
        <f>RAW_APT!F315</f>
        <v/>
      </c>
      <c r="G314" s="47" t="str">
        <f>RAW_APT!G315</f>
        <v>Result</v>
      </c>
      <c r="H314" s="47" t="str">
        <f>RAW_APT!H315</f>
        <v>Negative</v>
      </c>
      <c r="I314" s="211">
        <f>RAW_APT!I315</f>
        <v>44519</v>
      </c>
      <c r="J314" s="218">
        <f>RAW_APT!J315</f>
        <v>0.4053703704</v>
      </c>
      <c r="K314" s="47">
        <f>RAW_APT!K315</f>
        <v>0</v>
      </c>
      <c r="L314" s="47" t="b">
        <f>RAW_APT!L315</f>
        <v>1</v>
      </c>
      <c r="M314" s="47" t="str">
        <f>RAW_APT!M315</f>
        <v>211119-1</v>
      </c>
      <c r="N314" s="47"/>
      <c r="O314" s="47"/>
      <c r="P314" s="128" t="b">
        <f t="shared" si="1"/>
        <v>1</v>
      </c>
      <c r="Q314" s="128" t="b">
        <f>IF(COUNTIF(RAW_APS!$A$2:$A813,A314)=0,TRUE,FALSE)</f>
        <v>1</v>
      </c>
      <c r="R314" s="128" t="b">
        <f t="shared" si="2"/>
        <v>0</v>
      </c>
      <c r="S314" s="8"/>
      <c r="U314" s="83" t="str">
        <f t="shared" si="3"/>
        <v/>
      </c>
      <c r="Z314" s="132"/>
      <c r="AA314" s="83" t="str">
        <f t="shared" si="4"/>
        <v>FLB3947</v>
      </c>
      <c r="AB314" s="83" t="str">
        <f t="shared" si="5"/>
        <v/>
      </c>
      <c r="AC314" s="83" t="str">
        <f t="shared" si="6"/>
        <v/>
      </c>
      <c r="AD314" s="4"/>
      <c r="AE314" s="13"/>
    </row>
    <row r="315">
      <c r="A315" s="47" t="str">
        <f>RAW_APT!A316</f>
        <v>FLB2734</v>
      </c>
      <c r="B315" s="211">
        <f>RAW_APT!B316</f>
        <v>44517</v>
      </c>
      <c r="C315" s="218">
        <f>RAW_APT!C316</f>
        <v>0.4020717593</v>
      </c>
      <c r="D315" s="47" t="str">
        <f>RAW_APT!D316</f>
        <v/>
      </c>
      <c r="E315" s="47" t="str">
        <f>RAW_APT!E316</f>
        <v/>
      </c>
      <c r="F315" s="47" t="str">
        <f>RAW_APT!F316</f>
        <v/>
      </c>
      <c r="G315" s="47" t="str">
        <f>RAW_APT!G316</f>
        <v>Result</v>
      </c>
      <c r="H315" s="47" t="str">
        <f>RAW_APT!H316</f>
        <v>Negative</v>
      </c>
      <c r="I315" s="211">
        <f>RAW_APT!I316</f>
        <v>44519</v>
      </c>
      <c r="J315" s="218">
        <f>RAW_APT!J316</f>
        <v>0.4053703704</v>
      </c>
      <c r="K315" s="47">
        <f>RAW_APT!K316</f>
        <v>1</v>
      </c>
      <c r="L315" s="47" t="b">
        <f>RAW_APT!L316</f>
        <v>1</v>
      </c>
      <c r="M315" s="47" t="str">
        <f>RAW_APT!M316</f>
        <v>211119-1</v>
      </c>
      <c r="N315" s="47"/>
      <c r="O315" s="47"/>
      <c r="P315" s="128" t="b">
        <f t="shared" si="1"/>
        <v>0</v>
      </c>
      <c r="Q315" s="128" t="b">
        <f>IF(COUNTIF(RAW_APS!$A$2:$A813,A315)=0,TRUE,FALSE)</f>
        <v>0</v>
      </c>
      <c r="R315" s="128" t="b">
        <f t="shared" si="2"/>
        <v>0</v>
      </c>
      <c r="S315" s="8"/>
      <c r="U315" s="83" t="str">
        <f t="shared" si="3"/>
        <v/>
      </c>
      <c r="Z315" s="132"/>
      <c r="AA315" s="83" t="str">
        <f t="shared" si="4"/>
        <v>FLB2734</v>
      </c>
      <c r="AB315" s="83" t="str">
        <f t="shared" si="5"/>
        <v/>
      </c>
      <c r="AC315" s="83" t="str">
        <f t="shared" si="6"/>
        <v/>
      </c>
      <c r="AD315" s="4"/>
      <c r="AE315" s="13"/>
    </row>
    <row r="316">
      <c r="A316" s="47" t="str">
        <f>RAW_APT!A317</f>
        <v>FLB4086</v>
      </c>
      <c r="B316" s="211">
        <f>RAW_APT!B317</f>
        <v>44517</v>
      </c>
      <c r="C316" s="218">
        <f>RAW_APT!C317</f>
        <v>0.3393171296</v>
      </c>
      <c r="D316" s="47" t="str">
        <f>RAW_APT!D317</f>
        <v/>
      </c>
      <c r="E316" s="47" t="str">
        <f>RAW_APT!E317</f>
        <v/>
      </c>
      <c r="F316" s="47" t="str">
        <f>RAW_APT!F317</f>
        <v/>
      </c>
      <c r="G316" s="47" t="str">
        <f>RAW_APT!G317</f>
        <v>Result</v>
      </c>
      <c r="H316" s="47" t="str">
        <f>RAW_APT!H317</f>
        <v>Negative</v>
      </c>
      <c r="I316" s="211">
        <f>RAW_APT!I317</f>
        <v>44517</v>
      </c>
      <c r="J316" s="218">
        <f>RAW_APT!J317</f>
        <v>0.4712152778</v>
      </c>
      <c r="K316" s="47">
        <f>RAW_APT!K317</f>
        <v>1</v>
      </c>
      <c r="L316" s="47" t="b">
        <f>RAW_APT!L317</f>
        <v>1</v>
      </c>
      <c r="M316" s="47" t="str">
        <f>RAW_APT!M317</f>
        <v>211117-1</v>
      </c>
      <c r="N316" s="47"/>
      <c r="O316" s="47"/>
      <c r="P316" s="128" t="b">
        <f t="shared" si="1"/>
        <v>0</v>
      </c>
      <c r="Q316" s="128" t="b">
        <f>IF(COUNTIF(RAW_APS!$A$2:$A813,A316)=0,TRUE,FALSE)</f>
        <v>0</v>
      </c>
      <c r="R316" s="128" t="b">
        <f t="shared" si="2"/>
        <v>0</v>
      </c>
      <c r="S316" s="8"/>
      <c r="U316" s="83" t="str">
        <f t="shared" si="3"/>
        <v/>
      </c>
      <c r="Z316" s="132"/>
      <c r="AA316" s="83" t="str">
        <f t="shared" si="4"/>
        <v>FLB4086</v>
      </c>
      <c r="AB316" s="83" t="str">
        <f t="shared" si="5"/>
        <v/>
      </c>
      <c r="AC316" s="83" t="str">
        <f t="shared" si="6"/>
        <v/>
      </c>
      <c r="AD316" s="4"/>
      <c r="AE316" s="13"/>
    </row>
    <row r="317">
      <c r="A317" s="47" t="str">
        <f>RAW_APT!A318</f>
        <v>FLB3974</v>
      </c>
      <c r="B317" s="211">
        <f>RAW_APT!B318</f>
        <v>44517</v>
      </c>
      <c r="C317" s="218">
        <f>RAW_APT!C318</f>
        <v>0.3389351852</v>
      </c>
      <c r="D317" s="47" t="str">
        <f>RAW_APT!D318</f>
        <v/>
      </c>
      <c r="E317" s="47" t="str">
        <f>RAW_APT!E318</f>
        <v/>
      </c>
      <c r="F317" s="47" t="str">
        <f>RAW_APT!F318</f>
        <v/>
      </c>
      <c r="G317" s="47" t="str">
        <f>RAW_APT!G318</f>
        <v>Result</v>
      </c>
      <c r="H317" s="47" t="str">
        <f>RAW_APT!H318</f>
        <v>Negative</v>
      </c>
      <c r="I317" s="211">
        <f>RAW_APT!I318</f>
        <v>44517</v>
      </c>
      <c r="J317" s="218">
        <f>RAW_APT!J318</f>
        <v>0.4712152778</v>
      </c>
      <c r="K317" s="47">
        <f>RAW_APT!K318</f>
        <v>0</v>
      </c>
      <c r="L317" s="47" t="b">
        <f>RAW_APT!L318</f>
        <v>1</v>
      </c>
      <c r="M317" s="47" t="str">
        <f>RAW_APT!M318</f>
        <v>211117-1</v>
      </c>
      <c r="N317" s="47"/>
      <c r="O317" s="47"/>
      <c r="P317" s="128" t="b">
        <f t="shared" si="1"/>
        <v>1</v>
      </c>
      <c r="Q317" s="128" t="b">
        <f>IF(COUNTIF(RAW_APS!$A$2:$A813,A317)=0,TRUE,FALSE)</f>
        <v>1</v>
      </c>
      <c r="R317" s="128" t="b">
        <f t="shared" si="2"/>
        <v>0</v>
      </c>
      <c r="S317" s="8"/>
      <c r="U317" s="83" t="str">
        <f t="shared" si="3"/>
        <v/>
      </c>
      <c r="Z317" s="132"/>
      <c r="AA317" s="83" t="str">
        <f t="shared" si="4"/>
        <v>FLB3974</v>
      </c>
      <c r="AB317" s="83" t="str">
        <f t="shared" si="5"/>
        <v/>
      </c>
      <c r="AC317" s="83" t="str">
        <f t="shared" si="6"/>
        <v/>
      </c>
      <c r="AD317" s="4"/>
      <c r="AE317" s="13"/>
    </row>
    <row r="318">
      <c r="A318" s="47" t="str">
        <f>RAW_APT!A319</f>
        <v>FLB3943</v>
      </c>
      <c r="B318" s="211">
        <f>RAW_APT!B319</f>
        <v>44517</v>
      </c>
      <c r="C318" s="218">
        <f>RAW_APT!C319</f>
        <v>0.3360069444</v>
      </c>
      <c r="D318" s="47" t="str">
        <f>RAW_APT!D319</f>
        <v/>
      </c>
      <c r="E318" s="47" t="str">
        <f>RAW_APT!E319</f>
        <v/>
      </c>
      <c r="F318" s="47" t="str">
        <f>RAW_APT!F319</f>
        <v/>
      </c>
      <c r="G318" s="47" t="str">
        <f>RAW_APT!G319</f>
        <v>Result</v>
      </c>
      <c r="H318" s="47" t="str">
        <f>RAW_APT!H319</f>
        <v>Negative</v>
      </c>
      <c r="I318" s="211">
        <f>RAW_APT!I319</f>
        <v>44517</v>
      </c>
      <c r="J318" s="218">
        <f>RAW_APT!J319</f>
        <v>0.4712152778</v>
      </c>
      <c r="K318" s="47">
        <f>RAW_APT!K319</f>
        <v>0</v>
      </c>
      <c r="L318" s="47" t="b">
        <f>RAW_APT!L319</f>
        <v>1</v>
      </c>
      <c r="M318" s="47" t="str">
        <f>RAW_APT!M319</f>
        <v>211117-1</v>
      </c>
      <c r="N318" s="47"/>
      <c r="O318" s="47"/>
      <c r="P318" s="128" t="b">
        <f t="shared" si="1"/>
        <v>1</v>
      </c>
      <c r="Q318" s="128" t="b">
        <f>IF(COUNTIF(RAW_APS!$A$2:$A813,A318)=0,TRUE,FALSE)</f>
        <v>1</v>
      </c>
      <c r="R318" s="128" t="b">
        <f t="shared" si="2"/>
        <v>0</v>
      </c>
      <c r="S318" s="8"/>
      <c r="U318" s="83" t="str">
        <f t="shared" si="3"/>
        <v/>
      </c>
      <c r="Z318" s="132"/>
      <c r="AA318" s="83" t="str">
        <f t="shared" si="4"/>
        <v>FLB3943</v>
      </c>
      <c r="AB318" s="83" t="str">
        <f t="shared" si="5"/>
        <v/>
      </c>
      <c r="AC318" s="83" t="str">
        <f t="shared" si="6"/>
        <v/>
      </c>
      <c r="AD318" s="4"/>
      <c r="AE318" s="13"/>
    </row>
    <row r="319">
      <c r="A319" s="47" t="str">
        <f>RAW_APT!A320</f>
        <v>FLB3962</v>
      </c>
      <c r="B319" s="211">
        <f>RAW_APT!B320</f>
        <v>44517</v>
      </c>
      <c r="C319" s="218">
        <f>RAW_APT!C320</f>
        <v>0.334537037</v>
      </c>
      <c r="D319" s="47" t="str">
        <f>RAW_APT!D320</f>
        <v/>
      </c>
      <c r="E319" s="47" t="str">
        <f>RAW_APT!E320</f>
        <v/>
      </c>
      <c r="F319" s="47" t="str">
        <f>RAW_APT!F320</f>
        <v/>
      </c>
      <c r="G319" s="47" t="str">
        <f>RAW_APT!G320</f>
        <v>Result</v>
      </c>
      <c r="H319" s="47" t="str">
        <f>RAW_APT!H320</f>
        <v>Negative</v>
      </c>
      <c r="I319" s="211">
        <f>RAW_APT!I320</f>
        <v>44517</v>
      </c>
      <c r="J319" s="218">
        <f>RAW_APT!J320</f>
        <v>0.4712152778</v>
      </c>
      <c r="K319" s="47">
        <f>RAW_APT!K320</f>
        <v>1</v>
      </c>
      <c r="L319" s="47" t="b">
        <f>RAW_APT!L320</f>
        <v>1</v>
      </c>
      <c r="M319" s="47" t="str">
        <f>RAW_APT!M320</f>
        <v>211117-1</v>
      </c>
      <c r="N319" s="47"/>
      <c r="O319" s="47"/>
      <c r="P319" s="128" t="b">
        <f t="shared" si="1"/>
        <v>0</v>
      </c>
      <c r="Q319" s="128" t="b">
        <f>IF(COUNTIF(RAW_APS!$A$2:$A813,A319)=0,TRUE,FALSE)</f>
        <v>0</v>
      </c>
      <c r="R319" s="128" t="b">
        <f t="shared" si="2"/>
        <v>0</v>
      </c>
      <c r="S319" s="8"/>
      <c r="U319" s="83" t="str">
        <f t="shared" si="3"/>
        <v/>
      </c>
      <c r="Z319" s="132"/>
      <c r="AA319" s="83" t="str">
        <f t="shared" si="4"/>
        <v>FLB3962</v>
      </c>
      <c r="AB319" s="83" t="str">
        <f t="shared" si="5"/>
        <v/>
      </c>
      <c r="AC319" s="83" t="str">
        <f t="shared" si="6"/>
        <v/>
      </c>
      <c r="AD319" s="4"/>
      <c r="AE319" s="13"/>
    </row>
    <row r="320">
      <c r="A320" s="47" t="str">
        <f>RAW_APT!A321</f>
        <v>FLB2740</v>
      </c>
      <c r="B320" s="211">
        <f>RAW_APT!B321</f>
        <v>44517</v>
      </c>
      <c r="C320" s="218">
        <f>RAW_APT!C321</f>
        <v>0.3270138889</v>
      </c>
      <c r="D320" s="47" t="str">
        <f>RAW_APT!D321</f>
        <v/>
      </c>
      <c r="E320" s="47" t="str">
        <f>RAW_APT!E321</f>
        <v/>
      </c>
      <c r="F320" s="47" t="str">
        <f>RAW_APT!F321</f>
        <v/>
      </c>
      <c r="G320" s="47" t="str">
        <f>RAW_APT!G321</f>
        <v>Result</v>
      </c>
      <c r="H320" s="47" t="str">
        <f>RAW_APT!H321</f>
        <v>Negative</v>
      </c>
      <c r="I320" s="211">
        <f>RAW_APT!I321</f>
        <v>44517</v>
      </c>
      <c r="J320" s="218">
        <f>RAW_APT!J321</f>
        <v>0.4712152778</v>
      </c>
      <c r="K320" s="47">
        <f>RAW_APT!K321</f>
        <v>0</v>
      </c>
      <c r="L320" s="47" t="b">
        <f>RAW_APT!L321</f>
        <v>1</v>
      </c>
      <c r="M320" s="47" t="str">
        <f>RAW_APT!M321</f>
        <v>211117-1</v>
      </c>
      <c r="N320" s="47"/>
      <c r="O320" s="47"/>
      <c r="P320" s="128" t="b">
        <f t="shared" si="1"/>
        <v>1</v>
      </c>
      <c r="Q320" s="128" t="b">
        <f>IF(COUNTIF(RAW_APS!$A$2:$A813,A320)=0,TRUE,FALSE)</f>
        <v>1</v>
      </c>
      <c r="R320" s="128" t="b">
        <f t="shared" si="2"/>
        <v>0</v>
      </c>
      <c r="S320" s="8"/>
      <c r="U320" s="83" t="str">
        <f t="shared" si="3"/>
        <v/>
      </c>
      <c r="Z320" s="132"/>
      <c r="AA320" s="83" t="str">
        <f t="shared" si="4"/>
        <v>FLB2740</v>
      </c>
      <c r="AB320" s="83" t="str">
        <f t="shared" si="5"/>
        <v/>
      </c>
      <c r="AC320" s="83" t="str">
        <f t="shared" si="6"/>
        <v/>
      </c>
      <c r="AD320" s="4"/>
      <c r="AE320" s="13"/>
    </row>
    <row r="321">
      <c r="A321" s="47" t="str">
        <f>RAW_APT!A322</f>
        <v>FLB3940</v>
      </c>
      <c r="B321" s="211">
        <f>RAW_APT!B322</f>
        <v>44517</v>
      </c>
      <c r="C321" s="218">
        <f>RAW_APT!C322</f>
        <v>0.3266666667</v>
      </c>
      <c r="D321" s="47" t="str">
        <f>RAW_APT!D322</f>
        <v/>
      </c>
      <c r="E321" s="47" t="str">
        <f>RAW_APT!E322</f>
        <v/>
      </c>
      <c r="F321" s="47" t="str">
        <f>RAW_APT!F322</f>
        <v/>
      </c>
      <c r="G321" s="47" t="str">
        <f>RAW_APT!G322</f>
        <v>Result</v>
      </c>
      <c r="H321" s="47" t="str">
        <f>RAW_APT!H322</f>
        <v>Negative</v>
      </c>
      <c r="I321" s="211">
        <f>RAW_APT!I322</f>
        <v>44517</v>
      </c>
      <c r="J321" s="218">
        <f>RAW_APT!J322</f>
        <v>0.4712152778</v>
      </c>
      <c r="K321" s="47">
        <f>RAW_APT!K322</f>
        <v>1</v>
      </c>
      <c r="L321" s="47" t="b">
        <f>RAW_APT!L322</f>
        <v>1</v>
      </c>
      <c r="M321" s="47" t="str">
        <f>RAW_APT!M322</f>
        <v>211117-1</v>
      </c>
      <c r="N321" s="47"/>
      <c r="O321" s="47"/>
      <c r="P321" s="128" t="b">
        <f t="shared" si="1"/>
        <v>0</v>
      </c>
      <c r="Q321" s="128" t="b">
        <f>IF(COUNTIF(RAW_APS!$A$2:$A813,A321)=0,TRUE,FALSE)</f>
        <v>0</v>
      </c>
      <c r="R321" s="128" t="b">
        <f t="shared" si="2"/>
        <v>0</v>
      </c>
      <c r="S321" s="8"/>
      <c r="U321" s="83" t="str">
        <f t="shared" si="3"/>
        <v/>
      </c>
      <c r="Z321" s="132"/>
      <c r="AA321" s="83" t="str">
        <f t="shared" si="4"/>
        <v>FLB3940</v>
      </c>
      <c r="AB321" s="83" t="str">
        <f t="shared" si="5"/>
        <v/>
      </c>
      <c r="AC321" s="83" t="str">
        <f t="shared" si="6"/>
        <v/>
      </c>
      <c r="AD321" s="4"/>
      <c r="AE321" s="13"/>
    </row>
    <row r="322">
      <c r="A322" s="47" t="str">
        <f>RAW_APT!A323</f>
        <v>FLB4089</v>
      </c>
      <c r="B322" s="211">
        <f>RAW_APT!B323</f>
        <v>44517</v>
      </c>
      <c r="C322" s="218">
        <f>RAW_APT!C323</f>
        <v>0.32625</v>
      </c>
      <c r="D322" s="47" t="str">
        <f>RAW_APT!D323</f>
        <v/>
      </c>
      <c r="E322" s="47" t="str">
        <f>RAW_APT!E323</f>
        <v/>
      </c>
      <c r="F322" s="47" t="str">
        <f>RAW_APT!F323</f>
        <v/>
      </c>
      <c r="G322" s="47" t="str">
        <f>RAW_APT!G323</f>
        <v>Result</v>
      </c>
      <c r="H322" s="47" t="str">
        <f>RAW_APT!H323</f>
        <v>Negative</v>
      </c>
      <c r="I322" s="211">
        <f>RAW_APT!I323</f>
        <v>44517</v>
      </c>
      <c r="J322" s="218">
        <f>RAW_APT!J323</f>
        <v>0.4712152778</v>
      </c>
      <c r="K322" s="47">
        <f>RAW_APT!K323</f>
        <v>1</v>
      </c>
      <c r="L322" s="47" t="b">
        <f>RAW_APT!L323</f>
        <v>1</v>
      </c>
      <c r="M322" s="47" t="str">
        <f>RAW_APT!M323</f>
        <v>211117-1</v>
      </c>
      <c r="N322" s="47"/>
      <c r="O322" s="47"/>
      <c r="P322" s="128" t="b">
        <f t="shared" si="1"/>
        <v>0</v>
      </c>
      <c r="Q322" s="128" t="b">
        <f>IF(COUNTIF(RAW_APS!$A$2:$A813,A322)=0,TRUE,FALSE)</f>
        <v>0</v>
      </c>
      <c r="R322" s="128" t="b">
        <f t="shared" si="2"/>
        <v>0</v>
      </c>
      <c r="S322" s="8"/>
      <c r="U322" s="83" t="str">
        <f t="shared" si="3"/>
        <v/>
      </c>
      <c r="Z322" s="132"/>
      <c r="AA322" s="83" t="str">
        <f t="shared" si="4"/>
        <v>FLB4089</v>
      </c>
      <c r="AB322" s="83" t="str">
        <f t="shared" si="5"/>
        <v/>
      </c>
      <c r="AC322" s="83" t="str">
        <f t="shared" si="6"/>
        <v/>
      </c>
      <c r="AD322" s="4"/>
      <c r="AE322" s="13"/>
    </row>
    <row r="323">
      <c r="A323" s="47" t="str">
        <f>RAW_APT!A324</f>
        <v>FLB3960</v>
      </c>
      <c r="B323" s="211">
        <f>RAW_APT!B324</f>
        <v>44517</v>
      </c>
      <c r="C323" s="218">
        <f>RAW_APT!C324</f>
        <v>0.3192592593</v>
      </c>
      <c r="D323" s="47" t="str">
        <f>RAW_APT!D324</f>
        <v/>
      </c>
      <c r="E323" s="47" t="str">
        <f>RAW_APT!E324</f>
        <v/>
      </c>
      <c r="F323" s="47" t="str">
        <f>RAW_APT!F324</f>
        <v/>
      </c>
      <c r="G323" s="47" t="str">
        <f>RAW_APT!G324</f>
        <v>Result</v>
      </c>
      <c r="H323" s="47" t="str">
        <f>RAW_APT!H324</f>
        <v>Negative</v>
      </c>
      <c r="I323" s="211">
        <f>RAW_APT!I324</f>
        <v>44517</v>
      </c>
      <c r="J323" s="218">
        <f>RAW_APT!J324</f>
        <v>0.4712152778</v>
      </c>
      <c r="K323" s="47">
        <f>RAW_APT!K324</f>
        <v>1</v>
      </c>
      <c r="L323" s="47" t="b">
        <f>RAW_APT!L324</f>
        <v>1</v>
      </c>
      <c r="M323" s="47" t="str">
        <f>RAW_APT!M324</f>
        <v>211117-1</v>
      </c>
      <c r="N323" s="47"/>
      <c r="O323" s="47"/>
      <c r="P323" s="128" t="b">
        <f t="shared" si="1"/>
        <v>0</v>
      </c>
      <c r="Q323" s="128" t="b">
        <f>IF(COUNTIF(RAW_APS!$A$2:$A813,A323)=0,TRUE,FALSE)</f>
        <v>0</v>
      </c>
      <c r="R323" s="128" t="b">
        <f t="shared" si="2"/>
        <v>0</v>
      </c>
      <c r="S323" s="8"/>
      <c r="U323" s="83" t="str">
        <f t="shared" si="3"/>
        <v/>
      </c>
      <c r="Z323" s="132"/>
      <c r="AA323" s="83" t="str">
        <f t="shared" si="4"/>
        <v>FLB3960</v>
      </c>
      <c r="AB323" s="83" t="str">
        <f t="shared" si="5"/>
        <v/>
      </c>
      <c r="AC323" s="83" t="str">
        <f t="shared" si="6"/>
        <v/>
      </c>
      <c r="AD323" s="4"/>
      <c r="AE323" s="13"/>
    </row>
    <row r="324">
      <c r="A324" s="47" t="str">
        <f>RAW_APT!A325</f>
        <v>FLB4085</v>
      </c>
      <c r="B324" s="211">
        <f>RAW_APT!B325</f>
        <v>44517</v>
      </c>
      <c r="C324" s="218">
        <f>RAW_APT!C325</f>
        <v>0.3188194444</v>
      </c>
      <c r="D324" s="47" t="str">
        <f>RAW_APT!D325</f>
        <v/>
      </c>
      <c r="E324" s="47" t="str">
        <f>RAW_APT!E325</f>
        <v/>
      </c>
      <c r="F324" s="47" t="str">
        <f>RAW_APT!F325</f>
        <v/>
      </c>
      <c r="G324" s="47" t="str">
        <f>RAW_APT!G325</f>
        <v>Result</v>
      </c>
      <c r="H324" s="47" t="str">
        <f>RAW_APT!H325</f>
        <v>Negative</v>
      </c>
      <c r="I324" s="211">
        <f>RAW_APT!I325</f>
        <v>44517</v>
      </c>
      <c r="J324" s="218">
        <f>RAW_APT!J325</f>
        <v>0.4712152778</v>
      </c>
      <c r="K324" s="47">
        <f>RAW_APT!K325</f>
        <v>1</v>
      </c>
      <c r="L324" s="47" t="b">
        <f>RAW_APT!L325</f>
        <v>1</v>
      </c>
      <c r="M324" s="47" t="str">
        <f>RAW_APT!M325</f>
        <v>211117-1</v>
      </c>
      <c r="N324" s="47"/>
      <c r="O324" s="47"/>
      <c r="P324" s="128" t="b">
        <f t="shared" si="1"/>
        <v>0</v>
      </c>
      <c r="Q324" s="128" t="b">
        <f>IF(COUNTIF(RAW_APS!$A$2:$A813,A324)=0,TRUE,FALSE)</f>
        <v>0</v>
      </c>
      <c r="R324" s="128" t="b">
        <f t="shared" si="2"/>
        <v>0</v>
      </c>
      <c r="S324" s="8"/>
      <c r="U324" s="83" t="str">
        <f t="shared" si="3"/>
        <v/>
      </c>
      <c r="Z324" s="132"/>
      <c r="AA324" s="83" t="str">
        <f t="shared" si="4"/>
        <v>FLB4085</v>
      </c>
      <c r="AB324" s="83" t="str">
        <f t="shared" si="5"/>
        <v/>
      </c>
      <c r="AC324" s="83" t="str">
        <f t="shared" si="6"/>
        <v/>
      </c>
      <c r="AD324" s="4"/>
      <c r="AE324" s="13"/>
    </row>
    <row r="325">
      <c r="A325" s="47" t="str">
        <f>RAW_APT!A326</f>
        <v>FLB4087</v>
      </c>
      <c r="B325" s="211">
        <f>RAW_APT!B326</f>
        <v>44516</v>
      </c>
      <c r="C325" s="218">
        <f>RAW_APT!C326</f>
        <v>0.5013310185</v>
      </c>
      <c r="D325" s="47" t="str">
        <f>RAW_APT!D326</f>
        <v/>
      </c>
      <c r="E325" s="47" t="str">
        <f>RAW_APT!E326</f>
        <v/>
      </c>
      <c r="F325" s="47" t="str">
        <f>RAW_APT!F326</f>
        <v/>
      </c>
      <c r="G325" s="47" t="str">
        <f>RAW_APT!G326</f>
        <v>Result</v>
      </c>
      <c r="H325" s="47" t="str">
        <f>RAW_APT!H326</f>
        <v>Negative</v>
      </c>
      <c r="I325" s="211">
        <f>RAW_APT!I326</f>
        <v>44517</v>
      </c>
      <c r="J325" s="218">
        <f>RAW_APT!J326</f>
        <v>0.4712152778</v>
      </c>
      <c r="K325" s="47">
        <f>RAW_APT!K326</f>
        <v>1</v>
      </c>
      <c r="L325" s="47" t="b">
        <f>RAW_APT!L326</f>
        <v>1</v>
      </c>
      <c r="M325" s="47" t="str">
        <f>RAW_APT!M326</f>
        <v>211117-1</v>
      </c>
      <c r="N325" s="47"/>
      <c r="O325" s="47"/>
      <c r="P325" s="128" t="b">
        <f t="shared" si="1"/>
        <v>0</v>
      </c>
      <c r="Q325" s="128" t="b">
        <f>IF(COUNTIF(RAW_APS!$A$2:$A813,A325)=0,TRUE,FALSE)</f>
        <v>0</v>
      </c>
      <c r="R325" s="128" t="b">
        <f t="shared" si="2"/>
        <v>0</v>
      </c>
      <c r="S325" s="8"/>
      <c r="U325" s="83" t="str">
        <f t="shared" si="3"/>
        <v/>
      </c>
      <c r="Z325" s="132"/>
      <c r="AA325" s="83" t="str">
        <f t="shared" si="4"/>
        <v>FLB4087</v>
      </c>
      <c r="AB325" s="83" t="str">
        <f t="shared" si="5"/>
        <v/>
      </c>
      <c r="AC325" s="83" t="str">
        <f t="shared" si="6"/>
        <v/>
      </c>
      <c r="AD325" s="4"/>
      <c r="AE325" s="13"/>
    </row>
    <row r="326">
      <c r="A326" s="47" t="str">
        <f>RAW_APT!A327</f>
        <v>FLB4094</v>
      </c>
      <c r="B326" s="211">
        <f>RAW_APT!B327</f>
        <v>44516</v>
      </c>
      <c r="C326" s="218">
        <f>RAW_APT!C327</f>
        <v>0.4583796296</v>
      </c>
      <c r="D326" s="47" t="str">
        <f>RAW_APT!D327</f>
        <v/>
      </c>
      <c r="E326" s="47" t="str">
        <f>RAW_APT!E327</f>
        <v/>
      </c>
      <c r="F326" s="47" t="str">
        <f>RAW_APT!F327</f>
        <v/>
      </c>
      <c r="G326" s="47" t="str">
        <f>RAW_APT!G327</f>
        <v>Result</v>
      </c>
      <c r="H326" s="47" t="str">
        <f>RAW_APT!H327</f>
        <v>Negative</v>
      </c>
      <c r="I326" s="211">
        <f>RAW_APT!I327</f>
        <v>44517</v>
      </c>
      <c r="J326" s="218">
        <f>RAW_APT!J327</f>
        <v>0.4712152778</v>
      </c>
      <c r="K326" s="47">
        <f>RAW_APT!K327</f>
        <v>1</v>
      </c>
      <c r="L326" s="47" t="b">
        <f>RAW_APT!L327</f>
        <v>1</v>
      </c>
      <c r="M326" s="47" t="str">
        <f>RAW_APT!M327</f>
        <v>211117-1</v>
      </c>
      <c r="N326" s="47"/>
      <c r="O326" s="47"/>
      <c r="P326" s="128" t="b">
        <f t="shared" si="1"/>
        <v>0</v>
      </c>
      <c r="Q326" s="128" t="b">
        <f>IF(COUNTIF(RAW_APS!$A$2:$A813,A326)=0,TRUE,FALSE)</f>
        <v>0</v>
      </c>
      <c r="R326" s="128" t="b">
        <f t="shared" si="2"/>
        <v>0</v>
      </c>
      <c r="S326" s="8"/>
      <c r="U326" s="83" t="str">
        <f t="shared" si="3"/>
        <v/>
      </c>
      <c r="Z326" s="132"/>
      <c r="AA326" s="83" t="str">
        <f t="shared" si="4"/>
        <v>FLB4094</v>
      </c>
      <c r="AB326" s="83" t="str">
        <f t="shared" si="5"/>
        <v/>
      </c>
      <c r="AC326" s="83" t="str">
        <f t="shared" si="6"/>
        <v/>
      </c>
      <c r="AD326" s="4"/>
      <c r="AE326" s="13"/>
    </row>
    <row r="327">
      <c r="A327" s="47" t="str">
        <f>RAW_APT!A328</f>
        <v>FLB4084</v>
      </c>
      <c r="B327" s="211">
        <f>RAW_APT!B328</f>
        <v>44516</v>
      </c>
      <c r="C327" s="218">
        <f>RAW_APT!C328</f>
        <v>0.440625</v>
      </c>
      <c r="D327" s="47" t="str">
        <f>RAW_APT!D328</f>
        <v/>
      </c>
      <c r="E327" s="47" t="str">
        <f>RAW_APT!E328</f>
        <v/>
      </c>
      <c r="F327" s="47" t="str">
        <f>RAW_APT!F328</f>
        <v/>
      </c>
      <c r="G327" s="47" t="str">
        <f>RAW_APT!G328</f>
        <v>Result</v>
      </c>
      <c r="H327" s="47" t="str">
        <f>RAW_APT!H328</f>
        <v>Negative</v>
      </c>
      <c r="I327" s="211">
        <f>RAW_APT!I328</f>
        <v>44517</v>
      </c>
      <c r="J327" s="218">
        <f>RAW_APT!J328</f>
        <v>0.4712152778</v>
      </c>
      <c r="K327" s="47">
        <f>RAW_APT!K328</f>
        <v>1</v>
      </c>
      <c r="L327" s="47" t="b">
        <f>RAW_APT!L328</f>
        <v>1</v>
      </c>
      <c r="M327" s="47" t="str">
        <f>RAW_APT!M328</f>
        <v>211117-1</v>
      </c>
      <c r="N327" s="47"/>
      <c r="O327" s="47"/>
      <c r="P327" s="128" t="b">
        <f t="shared" si="1"/>
        <v>0</v>
      </c>
      <c r="Q327" s="128" t="b">
        <f>IF(COUNTIF(RAW_APS!$A$2:$A813,A327)=0,TRUE,FALSE)</f>
        <v>0</v>
      </c>
      <c r="R327" s="128" t="b">
        <f t="shared" si="2"/>
        <v>0</v>
      </c>
      <c r="S327" s="8"/>
      <c r="U327" s="83" t="str">
        <f t="shared" si="3"/>
        <v/>
      </c>
      <c r="Z327" s="132"/>
      <c r="AA327" s="83" t="str">
        <f t="shared" si="4"/>
        <v>FLB4084</v>
      </c>
      <c r="AB327" s="83" t="str">
        <f t="shared" si="5"/>
        <v/>
      </c>
      <c r="AC327" s="83" t="str">
        <f t="shared" si="6"/>
        <v/>
      </c>
      <c r="AD327" s="4"/>
      <c r="AE327" s="13"/>
    </row>
    <row r="328">
      <c r="A328" s="47" t="str">
        <f>RAW_APT!A329</f>
        <v>FLB3988</v>
      </c>
      <c r="B328" s="211">
        <f>RAW_APT!B329</f>
        <v>44516</v>
      </c>
      <c r="C328" s="218">
        <f>RAW_APT!C329</f>
        <v>0.4403125</v>
      </c>
      <c r="D328" s="47" t="str">
        <f>RAW_APT!D329</f>
        <v/>
      </c>
      <c r="E328" s="47" t="str">
        <f>RAW_APT!E329</f>
        <v/>
      </c>
      <c r="F328" s="47" t="str">
        <f>RAW_APT!F329</f>
        <v/>
      </c>
      <c r="G328" s="47" t="str">
        <f>RAW_APT!G329</f>
        <v>Result</v>
      </c>
      <c r="H328" s="47" t="str">
        <f>RAW_APT!H329</f>
        <v>Negative</v>
      </c>
      <c r="I328" s="211">
        <f>RAW_APT!I329</f>
        <v>44517</v>
      </c>
      <c r="J328" s="218">
        <f>RAW_APT!J329</f>
        <v>0.4712152778</v>
      </c>
      <c r="K328" s="47">
        <f>RAW_APT!K329</f>
        <v>1</v>
      </c>
      <c r="L328" s="47" t="b">
        <f>RAW_APT!L329</f>
        <v>1</v>
      </c>
      <c r="M328" s="47" t="str">
        <f>RAW_APT!M329</f>
        <v>211117-1</v>
      </c>
      <c r="N328" s="47"/>
      <c r="O328" s="47"/>
      <c r="P328" s="128" t="b">
        <f t="shared" si="1"/>
        <v>0</v>
      </c>
      <c r="Q328" s="128" t="b">
        <f>IF(COUNTIF(RAW_APS!$A$2:$A813,A328)=0,TRUE,FALSE)</f>
        <v>0</v>
      </c>
      <c r="R328" s="128" t="b">
        <f t="shared" si="2"/>
        <v>0</v>
      </c>
      <c r="S328" s="8"/>
      <c r="U328" s="83" t="str">
        <f t="shared" si="3"/>
        <v/>
      </c>
      <c r="Z328" s="132"/>
      <c r="AA328" s="83" t="str">
        <f t="shared" si="4"/>
        <v>FLB3988</v>
      </c>
      <c r="AB328" s="83" t="str">
        <f t="shared" si="5"/>
        <v/>
      </c>
      <c r="AC328" s="83" t="str">
        <f t="shared" si="6"/>
        <v/>
      </c>
      <c r="AD328" s="4"/>
      <c r="AE328" s="13"/>
    </row>
    <row r="329">
      <c r="A329" s="47" t="str">
        <f>RAW_APT!A330</f>
        <v>FLB3964</v>
      </c>
      <c r="B329" s="211">
        <f>RAW_APT!B330</f>
        <v>44516</v>
      </c>
      <c r="C329" s="218">
        <f>RAW_APT!C330</f>
        <v>0.428275463</v>
      </c>
      <c r="D329" s="47" t="str">
        <f>RAW_APT!D330</f>
        <v/>
      </c>
      <c r="E329" s="47" t="str">
        <f>RAW_APT!E330</f>
        <v/>
      </c>
      <c r="F329" s="47" t="str">
        <f>RAW_APT!F330</f>
        <v/>
      </c>
      <c r="G329" s="47" t="str">
        <f>RAW_APT!G330</f>
        <v>Result</v>
      </c>
      <c r="H329" s="47" t="str">
        <f>RAW_APT!H330</f>
        <v>Negative</v>
      </c>
      <c r="I329" s="211">
        <f>RAW_APT!I330</f>
        <v>44517</v>
      </c>
      <c r="J329" s="218">
        <f>RAW_APT!J330</f>
        <v>0.4712152778</v>
      </c>
      <c r="K329" s="47">
        <f>RAW_APT!K330</f>
        <v>1</v>
      </c>
      <c r="L329" s="47" t="b">
        <f>RAW_APT!L330</f>
        <v>1</v>
      </c>
      <c r="M329" s="47" t="str">
        <f>RAW_APT!M330</f>
        <v>211117-1</v>
      </c>
      <c r="N329" s="47"/>
      <c r="O329" s="47"/>
      <c r="P329" s="128" t="b">
        <f t="shared" si="1"/>
        <v>0</v>
      </c>
      <c r="Q329" s="128" t="b">
        <f>IF(COUNTIF(RAW_APS!$A$2:$A813,A329)=0,TRUE,FALSE)</f>
        <v>0</v>
      </c>
      <c r="R329" s="128" t="b">
        <f t="shared" si="2"/>
        <v>0</v>
      </c>
      <c r="S329" s="8"/>
      <c r="U329" s="83" t="str">
        <f t="shared" si="3"/>
        <v/>
      </c>
      <c r="Z329" s="132"/>
      <c r="AA329" s="83" t="str">
        <f t="shared" si="4"/>
        <v>FLB3964</v>
      </c>
      <c r="AB329" s="83" t="str">
        <f t="shared" si="5"/>
        <v/>
      </c>
      <c r="AC329" s="83" t="str">
        <f t="shared" si="6"/>
        <v/>
      </c>
      <c r="AD329" s="4"/>
      <c r="AE329" s="13"/>
    </row>
    <row r="330">
      <c r="A330" s="47" t="str">
        <f>RAW_APT!A331</f>
        <v>FLB4101</v>
      </c>
      <c r="B330" s="211">
        <f>RAW_APT!B331</f>
        <v>44516</v>
      </c>
      <c r="C330" s="218">
        <f>RAW_APT!C331</f>
        <v>0.416712963</v>
      </c>
      <c r="D330" s="47" t="str">
        <f>RAW_APT!D331</f>
        <v/>
      </c>
      <c r="E330" s="47" t="str">
        <f>RAW_APT!E331</f>
        <v/>
      </c>
      <c r="F330" s="47" t="str">
        <f>RAW_APT!F331</f>
        <v/>
      </c>
      <c r="G330" s="47" t="str">
        <f>RAW_APT!G331</f>
        <v>Result</v>
      </c>
      <c r="H330" s="47" t="str">
        <f>RAW_APT!H331</f>
        <v>Negative</v>
      </c>
      <c r="I330" s="211">
        <f>RAW_APT!I331</f>
        <v>44517</v>
      </c>
      <c r="J330" s="218">
        <f>RAW_APT!J331</f>
        <v>0.4712152778</v>
      </c>
      <c r="K330" s="47">
        <f>RAW_APT!K331</f>
        <v>1</v>
      </c>
      <c r="L330" s="47" t="b">
        <f>RAW_APT!L331</f>
        <v>1</v>
      </c>
      <c r="M330" s="47" t="str">
        <f>RAW_APT!M331</f>
        <v>211117-1</v>
      </c>
      <c r="N330" s="47"/>
      <c r="O330" s="47"/>
      <c r="P330" s="128" t="b">
        <f t="shared" si="1"/>
        <v>0</v>
      </c>
      <c r="Q330" s="128" t="b">
        <f>IF(COUNTIF(RAW_APS!$A$2:$A813,A330)=0,TRUE,FALSE)</f>
        <v>0</v>
      </c>
      <c r="R330" s="128" t="b">
        <f t="shared" si="2"/>
        <v>0</v>
      </c>
      <c r="S330" s="8"/>
      <c r="U330" s="83" t="str">
        <f t="shared" si="3"/>
        <v/>
      </c>
      <c r="Z330" s="132"/>
      <c r="AA330" s="83" t="str">
        <f t="shared" si="4"/>
        <v>FLB4101</v>
      </c>
      <c r="AB330" s="83" t="str">
        <f t="shared" si="5"/>
        <v/>
      </c>
      <c r="AC330" s="83" t="str">
        <f t="shared" si="6"/>
        <v/>
      </c>
      <c r="AD330" s="4"/>
      <c r="AE330" s="13"/>
    </row>
    <row r="331">
      <c r="A331" s="47" t="str">
        <f>RAW_APT!A332</f>
        <v>FLB3975</v>
      </c>
      <c r="B331" s="211">
        <f>RAW_APT!B332</f>
        <v>44516</v>
      </c>
      <c r="C331" s="218">
        <f>RAW_APT!C332</f>
        <v>0.4139583333</v>
      </c>
      <c r="D331" s="47" t="str">
        <f>RAW_APT!D332</f>
        <v/>
      </c>
      <c r="E331" s="47" t="str">
        <f>RAW_APT!E332</f>
        <v/>
      </c>
      <c r="F331" s="47" t="str">
        <f>RAW_APT!F332</f>
        <v/>
      </c>
      <c r="G331" s="47" t="str">
        <f>RAW_APT!G332</f>
        <v>Collected</v>
      </c>
      <c r="H331" s="47" t="str">
        <f>RAW_APT!H332</f>
        <v>Null</v>
      </c>
      <c r="I331" s="211">
        <f>RAW_APT!I332</f>
        <v>44868</v>
      </c>
      <c r="J331" s="218">
        <f>RAW_APT!J332</f>
        <v>0.5355208333</v>
      </c>
      <c r="K331" s="47">
        <f>RAW_APT!K332</f>
        <v>1</v>
      </c>
      <c r="L331" s="47" t="str">
        <f>RAW_APT!L332</f>
        <v/>
      </c>
      <c r="M331" s="47" t="str">
        <f>RAW_APT!M332</f>
        <v/>
      </c>
      <c r="N331" s="47"/>
      <c r="O331" s="47"/>
      <c r="P331" s="128" t="b">
        <f t="shared" si="1"/>
        <v>0</v>
      </c>
      <c r="Q331" s="128" t="b">
        <f>IF(COUNTIF(RAW_APS!$A$2:$A813,A331)=0,TRUE,FALSE)</f>
        <v>0</v>
      </c>
      <c r="R331" s="128" t="b">
        <f t="shared" si="2"/>
        <v>0</v>
      </c>
      <c r="S331" s="8"/>
      <c r="U331" s="83" t="str">
        <f t="shared" si="3"/>
        <v/>
      </c>
      <c r="Z331" s="132"/>
      <c r="AA331" s="83" t="str">
        <f t="shared" si="4"/>
        <v>FLB3975</v>
      </c>
      <c r="AB331" s="83" t="str">
        <f t="shared" si="5"/>
        <v/>
      </c>
      <c r="AC331" s="83" t="str">
        <f t="shared" si="6"/>
        <v/>
      </c>
      <c r="AD331" s="4"/>
      <c r="AE331" s="13"/>
    </row>
    <row r="332">
      <c r="A332" s="47" t="str">
        <f>RAW_APT!A333</f>
        <v>FLB4081</v>
      </c>
      <c r="B332" s="211">
        <f>RAW_APT!B333</f>
        <v>44516</v>
      </c>
      <c r="C332" s="218">
        <f>RAW_APT!C333</f>
        <v>0.3357638889</v>
      </c>
      <c r="D332" s="47" t="str">
        <f>RAW_APT!D333</f>
        <v/>
      </c>
      <c r="E332" s="47" t="str">
        <f>RAW_APT!E333</f>
        <v/>
      </c>
      <c r="F332" s="47" t="str">
        <f>RAW_APT!F333</f>
        <v/>
      </c>
      <c r="G332" s="47" t="str">
        <f>RAW_APT!G333</f>
        <v>Result</v>
      </c>
      <c r="H332" s="47" t="str">
        <f>RAW_APT!H333</f>
        <v>Negative</v>
      </c>
      <c r="I332" s="211">
        <f>RAW_APT!I333</f>
        <v>44517</v>
      </c>
      <c r="J332" s="218">
        <f>RAW_APT!J333</f>
        <v>0.4712152778</v>
      </c>
      <c r="K332" s="47">
        <f>RAW_APT!K333</f>
        <v>0</v>
      </c>
      <c r="L332" s="47" t="b">
        <f>RAW_APT!L333</f>
        <v>1</v>
      </c>
      <c r="M332" s="47" t="str">
        <f>RAW_APT!M333</f>
        <v>211117-1</v>
      </c>
      <c r="N332" s="47"/>
      <c r="O332" s="47"/>
      <c r="P332" s="128" t="b">
        <f t="shared" si="1"/>
        <v>1</v>
      </c>
      <c r="Q332" s="128" t="b">
        <f>IF(COUNTIF(RAW_APS!$A$2:$A813,A332)=0,TRUE,FALSE)</f>
        <v>1</v>
      </c>
      <c r="R332" s="128" t="b">
        <f t="shared" si="2"/>
        <v>0</v>
      </c>
      <c r="S332" s="8"/>
      <c r="U332" s="83" t="str">
        <f t="shared" si="3"/>
        <v/>
      </c>
      <c r="Z332" s="132"/>
      <c r="AA332" s="83" t="str">
        <f t="shared" si="4"/>
        <v>FLB4081</v>
      </c>
      <c r="AB332" s="83" t="str">
        <f t="shared" si="5"/>
        <v/>
      </c>
      <c r="AC332" s="83" t="str">
        <f t="shared" si="6"/>
        <v/>
      </c>
      <c r="AD332" s="4"/>
      <c r="AE332" s="13"/>
    </row>
    <row r="333">
      <c r="A333" s="47" t="str">
        <f>RAW_APT!A334</f>
        <v>FLB3971</v>
      </c>
      <c r="B333" s="211">
        <f>RAW_APT!B334</f>
        <v>44516</v>
      </c>
      <c r="C333" s="218">
        <f>RAW_APT!C334</f>
        <v>0.3339699074</v>
      </c>
      <c r="D333" s="47" t="str">
        <f>RAW_APT!D334</f>
        <v/>
      </c>
      <c r="E333" s="47" t="str">
        <f>RAW_APT!E334</f>
        <v/>
      </c>
      <c r="F333" s="47" t="str">
        <f>RAW_APT!F334</f>
        <v/>
      </c>
      <c r="G333" s="47" t="str">
        <f>RAW_APT!G334</f>
        <v>Result</v>
      </c>
      <c r="H333" s="47" t="str">
        <f>RAW_APT!H334</f>
        <v>Negative</v>
      </c>
      <c r="I333" s="211">
        <f>RAW_APT!I334</f>
        <v>44517</v>
      </c>
      <c r="J333" s="218">
        <f>RAW_APT!J334</f>
        <v>0.4712152778</v>
      </c>
      <c r="K333" s="47">
        <f>RAW_APT!K334</f>
        <v>1</v>
      </c>
      <c r="L333" s="47" t="b">
        <f>RAW_APT!L334</f>
        <v>1</v>
      </c>
      <c r="M333" s="47" t="str">
        <f>RAW_APT!M334</f>
        <v>211117-1</v>
      </c>
      <c r="N333" s="47"/>
      <c r="O333" s="47"/>
      <c r="P333" s="128" t="b">
        <f t="shared" si="1"/>
        <v>0</v>
      </c>
      <c r="Q333" s="128" t="b">
        <f>IF(COUNTIF(RAW_APS!$A$2:$A813,A333)=0,TRUE,FALSE)</f>
        <v>0</v>
      </c>
      <c r="R333" s="128" t="b">
        <f t="shared" si="2"/>
        <v>0</v>
      </c>
      <c r="S333" s="8"/>
      <c r="U333" s="83" t="str">
        <f t="shared" si="3"/>
        <v/>
      </c>
      <c r="Z333" s="132"/>
      <c r="AA333" s="83" t="str">
        <f t="shared" si="4"/>
        <v>FLB3971</v>
      </c>
      <c r="AB333" s="83" t="str">
        <f t="shared" si="5"/>
        <v/>
      </c>
      <c r="AC333" s="83" t="str">
        <f t="shared" si="6"/>
        <v/>
      </c>
      <c r="AD333" s="4"/>
      <c r="AE333" s="13"/>
    </row>
    <row r="334">
      <c r="A334" s="47" t="str">
        <f>RAW_APT!A335</f>
        <v>FLB3968</v>
      </c>
      <c r="B334" s="211">
        <f>RAW_APT!B335</f>
        <v>44516</v>
      </c>
      <c r="C334" s="218">
        <f>RAW_APT!C335</f>
        <v>0.3332986111</v>
      </c>
      <c r="D334" s="47" t="str">
        <f>RAW_APT!D335</f>
        <v/>
      </c>
      <c r="E334" s="47" t="str">
        <f>RAW_APT!E335</f>
        <v/>
      </c>
      <c r="F334" s="47" t="str">
        <f>RAW_APT!F335</f>
        <v/>
      </c>
      <c r="G334" s="47" t="str">
        <f>RAW_APT!G335</f>
        <v>Result</v>
      </c>
      <c r="H334" s="47" t="str">
        <f>RAW_APT!H335</f>
        <v>Negative</v>
      </c>
      <c r="I334" s="211">
        <f>RAW_APT!I335</f>
        <v>44517</v>
      </c>
      <c r="J334" s="218">
        <f>RAW_APT!J335</f>
        <v>0.4712152778</v>
      </c>
      <c r="K334" s="47">
        <f>RAW_APT!K335</f>
        <v>0</v>
      </c>
      <c r="L334" s="47" t="b">
        <f>RAW_APT!L335</f>
        <v>1</v>
      </c>
      <c r="M334" s="47" t="str">
        <f>RAW_APT!M335</f>
        <v>211117-1</v>
      </c>
      <c r="N334" s="47"/>
      <c r="O334" s="47"/>
      <c r="P334" s="128" t="b">
        <f t="shared" si="1"/>
        <v>1</v>
      </c>
      <c r="Q334" s="128" t="b">
        <f>IF(COUNTIF(RAW_APS!$A$2:$A813,A334)=0,TRUE,FALSE)</f>
        <v>1</v>
      </c>
      <c r="R334" s="128" t="b">
        <f t="shared" si="2"/>
        <v>0</v>
      </c>
      <c r="S334" s="8"/>
      <c r="U334" s="83" t="str">
        <f t="shared" si="3"/>
        <v/>
      </c>
      <c r="Z334" s="132"/>
      <c r="AA334" s="83" t="str">
        <f t="shared" si="4"/>
        <v>FLB3968</v>
      </c>
      <c r="AB334" s="83" t="str">
        <f t="shared" si="5"/>
        <v/>
      </c>
      <c r="AC334" s="83" t="str">
        <f t="shared" si="6"/>
        <v/>
      </c>
      <c r="AD334" s="4"/>
      <c r="AE334" s="13"/>
    </row>
    <row r="335">
      <c r="A335" s="47" t="str">
        <f>RAW_APT!A336</f>
        <v>FLB3973</v>
      </c>
      <c r="B335" s="211">
        <f>RAW_APT!B336</f>
        <v>44516</v>
      </c>
      <c r="C335" s="218">
        <f>RAW_APT!C336</f>
        <v>0.2707291667</v>
      </c>
      <c r="D335" s="47" t="str">
        <f>RAW_APT!D336</f>
        <v/>
      </c>
      <c r="E335" s="47" t="str">
        <f>RAW_APT!E336</f>
        <v/>
      </c>
      <c r="F335" s="47" t="str">
        <f>RAW_APT!F336</f>
        <v/>
      </c>
      <c r="G335" s="47" t="str">
        <f>RAW_APT!G336</f>
        <v>Result</v>
      </c>
      <c r="H335" s="47" t="str">
        <f>RAW_APT!H336</f>
        <v>Negative</v>
      </c>
      <c r="I335" s="211">
        <f>RAW_APT!I336</f>
        <v>44517</v>
      </c>
      <c r="J335" s="218">
        <f>RAW_APT!J336</f>
        <v>0.4712152778</v>
      </c>
      <c r="K335" s="47">
        <f>RAW_APT!K336</f>
        <v>0</v>
      </c>
      <c r="L335" s="47" t="b">
        <f>RAW_APT!L336</f>
        <v>1</v>
      </c>
      <c r="M335" s="47" t="str">
        <f>RAW_APT!M336</f>
        <v>211117-1</v>
      </c>
      <c r="N335" s="47"/>
      <c r="O335" s="47"/>
      <c r="P335" s="128" t="b">
        <f t="shared" si="1"/>
        <v>1</v>
      </c>
      <c r="Q335" s="128" t="b">
        <f>IF(COUNTIF(RAW_APS!$A$2:$A813,A335)=0,TRUE,FALSE)</f>
        <v>1</v>
      </c>
      <c r="R335" s="128" t="b">
        <f t="shared" si="2"/>
        <v>0</v>
      </c>
      <c r="S335" s="8"/>
      <c r="U335" s="83" t="str">
        <f t="shared" si="3"/>
        <v/>
      </c>
      <c r="Z335" s="132"/>
      <c r="AA335" s="83" t="str">
        <f t="shared" si="4"/>
        <v>FLB3973</v>
      </c>
      <c r="AB335" s="83" t="str">
        <f t="shared" si="5"/>
        <v/>
      </c>
      <c r="AC335" s="83" t="str">
        <f t="shared" si="6"/>
        <v/>
      </c>
      <c r="AD335" s="4"/>
      <c r="AE335" s="13"/>
    </row>
    <row r="336">
      <c r="A336" s="47" t="str">
        <f>RAW_APT!A337</f>
        <v>FLB3954</v>
      </c>
      <c r="B336" s="211">
        <f>RAW_APT!B337</f>
        <v>44515</v>
      </c>
      <c r="C336" s="218">
        <f>RAW_APT!C337</f>
        <v>0.3575347222</v>
      </c>
      <c r="D336" s="47" t="str">
        <f>RAW_APT!D337</f>
        <v/>
      </c>
      <c r="E336" s="47" t="str">
        <f>RAW_APT!E337</f>
        <v/>
      </c>
      <c r="F336" s="47" t="str">
        <f>RAW_APT!F337</f>
        <v/>
      </c>
      <c r="G336" s="47" t="str">
        <f>RAW_APT!G337</f>
        <v>Result</v>
      </c>
      <c r="H336" s="47" t="str">
        <f>RAW_APT!H337</f>
        <v>Negative</v>
      </c>
      <c r="I336" s="211">
        <f>RAW_APT!I337</f>
        <v>44517</v>
      </c>
      <c r="J336" s="218">
        <f>RAW_APT!J337</f>
        <v>0.4712152778</v>
      </c>
      <c r="K336" s="47">
        <f>RAW_APT!K337</f>
        <v>0</v>
      </c>
      <c r="L336" s="47" t="b">
        <f>RAW_APT!L337</f>
        <v>1</v>
      </c>
      <c r="M336" s="47" t="str">
        <f>RAW_APT!M337</f>
        <v>211117-1</v>
      </c>
      <c r="N336" s="47"/>
      <c r="O336" s="47"/>
      <c r="P336" s="128" t="b">
        <f t="shared" si="1"/>
        <v>1</v>
      </c>
      <c r="Q336" s="128" t="b">
        <f>IF(COUNTIF(RAW_APS!$A$2:$A813,A336)=0,TRUE,FALSE)</f>
        <v>1</v>
      </c>
      <c r="R336" s="128" t="b">
        <f t="shared" si="2"/>
        <v>0</v>
      </c>
      <c r="S336" s="8"/>
      <c r="U336" s="83" t="str">
        <f t="shared" si="3"/>
        <v/>
      </c>
      <c r="Z336" s="132"/>
      <c r="AA336" s="83" t="str">
        <f t="shared" si="4"/>
        <v>FLB3954</v>
      </c>
      <c r="AB336" s="83" t="str">
        <f t="shared" si="5"/>
        <v/>
      </c>
      <c r="AC336" s="83" t="str">
        <f t="shared" si="6"/>
        <v/>
      </c>
      <c r="AD336" s="4"/>
      <c r="AE336" s="13"/>
    </row>
    <row r="337">
      <c r="A337" s="47" t="str">
        <f>RAW_APT!A338</f>
        <v>FLB3969</v>
      </c>
      <c r="B337" s="211">
        <f>RAW_APT!B338</f>
        <v>44515</v>
      </c>
      <c r="C337" s="218">
        <f>RAW_APT!C338</f>
        <v>0.3573263889</v>
      </c>
      <c r="D337" s="47" t="str">
        <f>RAW_APT!D338</f>
        <v/>
      </c>
      <c r="E337" s="47" t="str">
        <f>RAW_APT!E338</f>
        <v/>
      </c>
      <c r="F337" s="47" t="str">
        <f>RAW_APT!F338</f>
        <v/>
      </c>
      <c r="G337" s="47" t="str">
        <f>RAW_APT!G338</f>
        <v>Result</v>
      </c>
      <c r="H337" s="47" t="str">
        <f>RAW_APT!H338</f>
        <v>Negative</v>
      </c>
      <c r="I337" s="211">
        <f>RAW_APT!I338</f>
        <v>44517</v>
      </c>
      <c r="J337" s="218">
        <f>RAW_APT!J338</f>
        <v>0.4712152778</v>
      </c>
      <c r="K337" s="47">
        <f>RAW_APT!K338</f>
        <v>0</v>
      </c>
      <c r="L337" s="47" t="b">
        <f>RAW_APT!L338</f>
        <v>1</v>
      </c>
      <c r="M337" s="47" t="str">
        <f>RAW_APT!M338</f>
        <v>211117-1</v>
      </c>
      <c r="N337" s="47"/>
      <c r="O337" s="47"/>
      <c r="P337" s="128" t="b">
        <f t="shared" si="1"/>
        <v>1</v>
      </c>
      <c r="Q337" s="128" t="b">
        <f>IF(COUNTIF(RAW_APS!$A$2:$A813,A337)=0,TRUE,FALSE)</f>
        <v>1</v>
      </c>
      <c r="R337" s="128" t="b">
        <f t="shared" si="2"/>
        <v>0</v>
      </c>
      <c r="S337" s="8"/>
      <c r="U337" s="83" t="str">
        <f t="shared" si="3"/>
        <v/>
      </c>
      <c r="Z337" s="132"/>
      <c r="AA337" s="83" t="str">
        <f t="shared" si="4"/>
        <v>FLB3969</v>
      </c>
      <c r="AB337" s="83" t="str">
        <f t="shared" si="5"/>
        <v/>
      </c>
      <c r="AC337" s="83" t="str">
        <f t="shared" si="6"/>
        <v/>
      </c>
      <c r="AD337" s="4"/>
      <c r="AE337" s="13"/>
    </row>
    <row r="338">
      <c r="A338" s="47" t="str">
        <f>RAW_APT!A339</f>
        <v>FLB3932</v>
      </c>
      <c r="B338" s="211">
        <f>RAW_APT!B339</f>
        <v>44515</v>
      </c>
      <c r="C338" s="218">
        <f>RAW_APT!C339</f>
        <v>0.1916898148</v>
      </c>
      <c r="D338" s="47" t="str">
        <f>RAW_APT!D339</f>
        <v/>
      </c>
      <c r="E338" s="47" t="str">
        <f>RAW_APT!E339</f>
        <v/>
      </c>
      <c r="F338" s="47" t="str">
        <f>RAW_APT!F339</f>
        <v/>
      </c>
      <c r="G338" s="47" t="str">
        <f>RAW_APT!G339</f>
        <v>Result</v>
      </c>
      <c r="H338" s="47" t="str">
        <f>RAW_APT!H339</f>
        <v>Negative</v>
      </c>
      <c r="I338" s="211">
        <f>RAW_APT!I339</f>
        <v>44515</v>
      </c>
      <c r="J338" s="218">
        <f>RAW_APT!J339</f>
        <v>0.3946759259</v>
      </c>
      <c r="K338" s="47">
        <f>RAW_APT!K339</f>
        <v>0</v>
      </c>
      <c r="L338" s="47" t="b">
        <f>RAW_APT!L339</f>
        <v>1</v>
      </c>
      <c r="M338" s="47" t="str">
        <f>RAW_APT!M339</f>
        <v>211115-1</v>
      </c>
      <c r="N338" s="47"/>
      <c r="O338" s="47"/>
      <c r="P338" s="128" t="b">
        <f t="shared" si="1"/>
        <v>1</v>
      </c>
      <c r="Q338" s="128" t="b">
        <f>IF(COUNTIF(RAW_APS!$A$2:$A813,A338)=0,TRUE,FALSE)</f>
        <v>1</v>
      </c>
      <c r="R338" s="128" t="b">
        <f t="shared" si="2"/>
        <v>0</v>
      </c>
      <c r="S338" s="8"/>
      <c r="U338" s="83" t="str">
        <f t="shared" si="3"/>
        <v/>
      </c>
      <c r="Z338" s="132"/>
      <c r="AA338" s="83" t="str">
        <f t="shared" si="4"/>
        <v>FLB3932</v>
      </c>
      <c r="AB338" s="83" t="str">
        <f t="shared" si="5"/>
        <v/>
      </c>
      <c r="AC338" s="83" t="str">
        <f t="shared" si="6"/>
        <v/>
      </c>
      <c r="AD338" s="4"/>
      <c r="AE338" s="13"/>
    </row>
    <row r="339">
      <c r="A339" s="47" t="str">
        <f>RAW_APT!A340</f>
        <v>FLB4105</v>
      </c>
      <c r="B339" s="211">
        <f>RAW_APT!B340</f>
        <v>44515</v>
      </c>
      <c r="C339" s="218">
        <f>RAW_APT!C340</f>
        <v>0.1912847222</v>
      </c>
      <c r="D339" s="47" t="str">
        <f>RAW_APT!D340</f>
        <v/>
      </c>
      <c r="E339" s="47" t="str">
        <f>RAW_APT!E340</f>
        <v/>
      </c>
      <c r="F339" s="47" t="str">
        <f>RAW_APT!F340</f>
        <v/>
      </c>
      <c r="G339" s="47" t="str">
        <f>RAW_APT!G340</f>
        <v>Result</v>
      </c>
      <c r="H339" s="47" t="str">
        <f>RAW_APT!H340</f>
        <v>Negative</v>
      </c>
      <c r="I339" s="211">
        <f>RAW_APT!I340</f>
        <v>44515</v>
      </c>
      <c r="J339" s="218">
        <f>RAW_APT!J340</f>
        <v>0.3946759259</v>
      </c>
      <c r="K339" s="47">
        <f>RAW_APT!K340</f>
        <v>1</v>
      </c>
      <c r="L339" s="47" t="b">
        <f>RAW_APT!L340</f>
        <v>1</v>
      </c>
      <c r="M339" s="47" t="str">
        <f>RAW_APT!M340</f>
        <v>211115-1</v>
      </c>
      <c r="N339" s="47"/>
      <c r="O339" s="47"/>
      <c r="P339" s="128" t="b">
        <f t="shared" si="1"/>
        <v>0</v>
      </c>
      <c r="Q339" s="128" t="b">
        <f>IF(COUNTIF(RAW_APS!$A$2:$A813,A339)=0,TRUE,FALSE)</f>
        <v>0</v>
      </c>
      <c r="R339" s="128" t="b">
        <f t="shared" si="2"/>
        <v>0</v>
      </c>
      <c r="S339" s="8"/>
      <c r="U339" s="83" t="str">
        <f t="shared" si="3"/>
        <v/>
      </c>
      <c r="Z339" s="132"/>
      <c r="AA339" s="83" t="str">
        <f t="shared" si="4"/>
        <v>FLB4105</v>
      </c>
      <c r="AB339" s="83" t="str">
        <f t="shared" si="5"/>
        <v/>
      </c>
      <c r="AC339" s="83" t="str">
        <f t="shared" si="6"/>
        <v/>
      </c>
      <c r="AD339" s="4"/>
      <c r="AE339" s="13"/>
    </row>
    <row r="340">
      <c r="A340" s="47" t="str">
        <f>RAW_APT!A341</f>
        <v>FLB3977</v>
      </c>
      <c r="B340" s="211">
        <f>RAW_APT!B341</f>
        <v>44515</v>
      </c>
      <c r="C340" s="218">
        <f>RAW_APT!C341</f>
        <v>0.1865277778</v>
      </c>
      <c r="D340" s="47" t="str">
        <f>RAW_APT!D341</f>
        <v/>
      </c>
      <c r="E340" s="47" t="str">
        <f>RAW_APT!E341</f>
        <v/>
      </c>
      <c r="F340" s="47" t="str">
        <f>RAW_APT!F341</f>
        <v/>
      </c>
      <c r="G340" s="47" t="str">
        <f>RAW_APT!G341</f>
        <v>Result</v>
      </c>
      <c r="H340" s="47" t="str">
        <f>RAW_APT!H341</f>
        <v>Negative</v>
      </c>
      <c r="I340" s="211">
        <f>RAW_APT!I341</f>
        <v>44515</v>
      </c>
      <c r="J340" s="218">
        <f>RAW_APT!J341</f>
        <v>0.3946643519</v>
      </c>
      <c r="K340" s="47">
        <f>RAW_APT!K341</f>
        <v>0</v>
      </c>
      <c r="L340" s="47" t="b">
        <f>RAW_APT!L341</f>
        <v>1</v>
      </c>
      <c r="M340" s="47" t="str">
        <f>RAW_APT!M341</f>
        <v>211115-1</v>
      </c>
      <c r="N340" s="47"/>
      <c r="O340" s="47"/>
      <c r="P340" s="128" t="b">
        <f t="shared" si="1"/>
        <v>1</v>
      </c>
      <c r="Q340" s="128" t="b">
        <f>IF(COUNTIF(RAW_APS!$A$2:$A813,A340)=0,TRUE,FALSE)</f>
        <v>1</v>
      </c>
      <c r="R340" s="128" t="b">
        <f t="shared" si="2"/>
        <v>0</v>
      </c>
      <c r="S340" s="8"/>
      <c r="U340" s="83" t="str">
        <f t="shared" si="3"/>
        <v/>
      </c>
      <c r="Z340" s="132"/>
      <c r="AA340" s="83" t="str">
        <f t="shared" si="4"/>
        <v>FLB3977</v>
      </c>
      <c r="AB340" s="83" t="str">
        <f t="shared" si="5"/>
        <v/>
      </c>
      <c r="AC340" s="83" t="str">
        <f t="shared" si="6"/>
        <v/>
      </c>
      <c r="AD340" s="4"/>
      <c r="AE340" s="13"/>
    </row>
    <row r="341">
      <c r="A341" s="47" t="str">
        <f>RAW_APT!A342</f>
        <v>FLB2737</v>
      </c>
      <c r="B341" s="211">
        <f>RAW_APT!B342</f>
        <v>44515</v>
      </c>
      <c r="C341" s="218">
        <f>RAW_APT!C342</f>
        <v>0.1854398148</v>
      </c>
      <c r="D341" s="47" t="str">
        <f>RAW_APT!D342</f>
        <v/>
      </c>
      <c r="E341" s="47" t="str">
        <f>RAW_APT!E342</f>
        <v/>
      </c>
      <c r="F341" s="47" t="str">
        <f>RAW_APT!F342</f>
        <v/>
      </c>
      <c r="G341" s="47" t="str">
        <f>RAW_APT!G342</f>
        <v>Result</v>
      </c>
      <c r="H341" s="47" t="str">
        <f>RAW_APT!H342</f>
        <v>Negative</v>
      </c>
      <c r="I341" s="211">
        <f>RAW_APT!I342</f>
        <v>44515</v>
      </c>
      <c r="J341" s="218">
        <f>RAW_APT!J342</f>
        <v>0.3946643519</v>
      </c>
      <c r="K341" s="47">
        <f>RAW_APT!K342</f>
        <v>1</v>
      </c>
      <c r="L341" s="47" t="b">
        <f>RAW_APT!L342</f>
        <v>1</v>
      </c>
      <c r="M341" s="47" t="str">
        <f>RAW_APT!M342</f>
        <v>211115-1</v>
      </c>
      <c r="N341" s="47"/>
      <c r="O341" s="47"/>
      <c r="P341" s="128" t="b">
        <f t="shared" si="1"/>
        <v>0</v>
      </c>
      <c r="Q341" s="128" t="b">
        <f>IF(COUNTIF(RAW_APS!$A$2:$A813,A341)=0,TRUE,FALSE)</f>
        <v>0</v>
      </c>
      <c r="R341" s="128" t="b">
        <f t="shared" si="2"/>
        <v>0</v>
      </c>
      <c r="S341" s="8"/>
      <c r="U341" s="83" t="str">
        <f t="shared" si="3"/>
        <v/>
      </c>
      <c r="Z341" s="132"/>
      <c r="AA341" s="83" t="str">
        <f t="shared" si="4"/>
        <v>FLB2737</v>
      </c>
      <c r="AB341" s="83" t="str">
        <f t="shared" si="5"/>
        <v/>
      </c>
      <c r="AC341" s="83" t="str">
        <f t="shared" si="6"/>
        <v/>
      </c>
      <c r="AD341" s="4"/>
      <c r="AE341" s="13"/>
    </row>
    <row r="342">
      <c r="A342" s="47" t="str">
        <f>RAW_APT!A343</f>
        <v>FLB3978</v>
      </c>
      <c r="B342" s="211">
        <f>RAW_APT!B343</f>
        <v>44515</v>
      </c>
      <c r="C342" s="218">
        <f>RAW_APT!C343</f>
        <v>0.1850694444</v>
      </c>
      <c r="D342" s="47" t="str">
        <f>RAW_APT!D343</f>
        <v/>
      </c>
      <c r="E342" s="47" t="str">
        <f>RAW_APT!E343</f>
        <v/>
      </c>
      <c r="F342" s="47" t="str">
        <f>RAW_APT!F343</f>
        <v/>
      </c>
      <c r="G342" s="47" t="str">
        <f>RAW_APT!G343</f>
        <v>Result</v>
      </c>
      <c r="H342" s="47" t="str">
        <f>RAW_APT!H343</f>
        <v>Negative</v>
      </c>
      <c r="I342" s="211">
        <f>RAW_APT!I343</f>
        <v>44515</v>
      </c>
      <c r="J342" s="218">
        <f>RAW_APT!J343</f>
        <v>0.3946643519</v>
      </c>
      <c r="K342" s="47">
        <f>RAW_APT!K343</f>
        <v>1</v>
      </c>
      <c r="L342" s="47" t="b">
        <f>RAW_APT!L343</f>
        <v>1</v>
      </c>
      <c r="M342" s="47" t="str">
        <f>RAW_APT!M343</f>
        <v>211115-1</v>
      </c>
      <c r="N342" s="47"/>
      <c r="O342" s="47"/>
      <c r="P342" s="128" t="b">
        <f t="shared" si="1"/>
        <v>0</v>
      </c>
      <c r="Q342" s="128" t="b">
        <f>IF(COUNTIF(RAW_APS!$A$2:$A813,A342)=0,TRUE,FALSE)</f>
        <v>0</v>
      </c>
      <c r="R342" s="128" t="b">
        <f t="shared" si="2"/>
        <v>0</v>
      </c>
      <c r="S342" s="8"/>
      <c r="U342" s="83" t="str">
        <f t="shared" si="3"/>
        <v/>
      </c>
      <c r="Z342" s="132"/>
      <c r="AA342" s="83" t="str">
        <f t="shared" si="4"/>
        <v>FLB3978</v>
      </c>
      <c r="AB342" s="83" t="str">
        <f t="shared" si="5"/>
        <v/>
      </c>
      <c r="AC342" s="83" t="str">
        <f t="shared" si="6"/>
        <v/>
      </c>
      <c r="AD342" s="4"/>
      <c r="AE342" s="13"/>
    </row>
    <row r="343">
      <c r="A343" s="47" t="str">
        <f>RAW_APT!A344</f>
        <v>FLB4106</v>
      </c>
      <c r="B343" s="211">
        <f>RAW_APT!B344</f>
        <v>44515</v>
      </c>
      <c r="C343" s="218">
        <f>RAW_APT!C344</f>
        <v>0.1836111111</v>
      </c>
      <c r="D343" s="47" t="str">
        <f>RAW_APT!D344</f>
        <v/>
      </c>
      <c r="E343" s="47" t="str">
        <f>RAW_APT!E344</f>
        <v/>
      </c>
      <c r="F343" s="47" t="str">
        <f>RAW_APT!F344</f>
        <v/>
      </c>
      <c r="G343" s="47" t="str">
        <f>RAW_APT!G344</f>
        <v>Result</v>
      </c>
      <c r="H343" s="47" t="str">
        <f>RAW_APT!H344</f>
        <v>Negative</v>
      </c>
      <c r="I343" s="211">
        <f>RAW_APT!I344</f>
        <v>44515</v>
      </c>
      <c r="J343" s="218">
        <f>RAW_APT!J344</f>
        <v>0.3946643519</v>
      </c>
      <c r="K343" s="47">
        <f>RAW_APT!K344</f>
        <v>0</v>
      </c>
      <c r="L343" s="47" t="b">
        <f>RAW_APT!L344</f>
        <v>1</v>
      </c>
      <c r="M343" s="47" t="str">
        <f>RAW_APT!M344</f>
        <v>211115-1</v>
      </c>
      <c r="N343" s="47"/>
      <c r="O343" s="47"/>
      <c r="P343" s="128" t="b">
        <f t="shared" si="1"/>
        <v>1</v>
      </c>
      <c r="Q343" s="128" t="b">
        <f>IF(COUNTIF(RAW_APS!$A$2:$A813,A343)=0,TRUE,FALSE)</f>
        <v>1</v>
      </c>
      <c r="R343" s="128" t="b">
        <f t="shared" si="2"/>
        <v>0</v>
      </c>
      <c r="S343" s="8"/>
      <c r="U343" s="83" t="str">
        <f t="shared" si="3"/>
        <v/>
      </c>
      <c r="Z343" s="132"/>
      <c r="AA343" s="83" t="str">
        <f t="shared" si="4"/>
        <v>FLB4106</v>
      </c>
      <c r="AB343" s="83" t="str">
        <f t="shared" si="5"/>
        <v/>
      </c>
      <c r="AC343" s="83" t="str">
        <f t="shared" si="6"/>
        <v/>
      </c>
      <c r="AD343" s="4"/>
      <c r="AE343" s="13"/>
    </row>
    <row r="344">
      <c r="A344" s="47" t="str">
        <f>RAW_APT!A345</f>
        <v>FLB4096</v>
      </c>
      <c r="B344" s="211">
        <f>RAW_APT!B345</f>
        <v>44515</v>
      </c>
      <c r="C344" s="218">
        <f>RAW_APT!C345</f>
        <v>0.1833680556</v>
      </c>
      <c r="D344" s="47" t="str">
        <f>RAW_APT!D345</f>
        <v/>
      </c>
      <c r="E344" s="47" t="str">
        <f>RAW_APT!E345</f>
        <v/>
      </c>
      <c r="F344" s="47" t="str">
        <f>RAW_APT!F345</f>
        <v/>
      </c>
      <c r="G344" s="47" t="str">
        <f>RAW_APT!G345</f>
        <v>Result</v>
      </c>
      <c r="H344" s="47" t="str">
        <f>RAW_APT!H345</f>
        <v>Negative</v>
      </c>
      <c r="I344" s="211">
        <f>RAW_APT!I345</f>
        <v>44515</v>
      </c>
      <c r="J344" s="218">
        <f>RAW_APT!J345</f>
        <v>0.3946643519</v>
      </c>
      <c r="K344" s="47">
        <f>RAW_APT!K345</f>
        <v>0</v>
      </c>
      <c r="L344" s="47" t="b">
        <f>RAW_APT!L345</f>
        <v>1</v>
      </c>
      <c r="M344" s="47" t="str">
        <f>RAW_APT!M345</f>
        <v>211115-1</v>
      </c>
      <c r="N344" s="47"/>
      <c r="O344" s="47"/>
      <c r="P344" s="128" t="b">
        <f t="shared" si="1"/>
        <v>1</v>
      </c>
      <c r="Q344" s="128" t="b">
        <f>IF(COUNTIF(RAW_APS!$A$2:$A813,A344)=0,TRUE,FALSE)</f>
        <v>1</v>
      </c>
      <c r="R344" s="128" t="b">
        <f t="shared" si="2"/>
        <v>0</v>
      </c>
      <c r="S344" s="8"/>
      <c r="U344" s="83" t="str">
        <f t="shared" si="3"/>
        <v/>
      </c>
      <c r="Z344" s="132"/>
      <c r="AA344" s="83" t="str">
        <f t="shared" si="4"/>
        <v>FLB4096</v>
      </c>
      <c r="AB344" s="83" t="str">
        <f t="shared" si="5"/>
        <v/>
      </c>
      <c r="AC344" s="83" t="str">
        <f t="shared" si="6"/>
        <v/>
      </c>
      <c r="AD344" s="4"/>
      <c r="AE344" s="13"/>
    </row>
    <row r="345">
      <c r="A345" s="47" t="str">
        <f>RAW_APT!A346</f>
        <v>FLB4104</v>
      </c>
      <c r="B345" s="211">
        <f>RAW_APT!B346</f>
        <v>44515</v>
      </c>
      <c r="C345" s="218">
        <f>RAW_APT!C346</f>
        <v>0.1831134259</v>
      </c>
      <c r="D345" s="47" t="str">
        <f>RAW_APT!D346</f>
        <v/>
      </c>
      <c r="E345" s="47" t="str">
        <f>RAW_APT!E346</f>
        <v/>
      </c>
      <c r="F345" s="47" t="str">
        <f>RAW_APT!F346</f>
        <v/>
      </c>
      <c r="G345" s="47" t="str">
        <f>RAW_APT!G346</f>
        <v>Result</v>
      </c>
      <c r="H345" s="47" t="str">
        <f>RAW_APT!H346</f>
        <v>Negative</v>
      </c>
      <c r="I345" s="211">
        <f>RAW_APT!I346</f>
        <v>44515</v>
      </c>
      <c r="J345" s="218">
        <f>RAW_APT!J346</f>
        <v>0.3946643519</v>
      </c>
      <c r="K345" s="47">
        <f>RAW_APT!K346</f>
        <v>1</v>
      </c>
      <c r="L345" s="47" t="b">
        <f>RAW_APT!L346</f>
        <v>1</v>
      </c>
      <c r="M345" s="47" t="str">
        <f>RAW_APT!M346</f>
        <v>211115-1</v>
      </c>
      <c r="N345" s="47"/>
      <c r="O345" s="47"/>
      <c r="P345" s="128" t="b">
        <f t="shared" si="1"/>
        <v>0</v>
      </c>
      <c r="Q345" s="128" t="b">
        <f>IF(COUNTIF(RAW_APS!$A$2:$A813,A345)=0,TRUE,FALSE)</f>
        <v>0</v>
      </c>
      <c r="R345" s="128" t="b">
        <f t="shared" si="2"/>
        <v>0</v>
      </c>
      <c r="S345" s="8"/>
      <c r="U345" s="83" t="str">
        <f t="shared" si="3"/>
        <v/>
      </c>
      <c r="Z345" s="132"/>
      <c r="AA345" s="83" t="str">
        <f t="shared" si="4"/>
        <v>FLB4104</v>
      </c>
      <c r="AB345" s="83" t="str">
        <f t="shared" si="5"/>
        <v/>
      </c>
      <c r="AC345" s="83" t="str">
        <f t="shared" si="6"/>
        <v/>
      </c>
      <c r="AD345" s="4"/>
      <c r="AE345" s="13"/>
    </row>
    <row r="346">
      <c r="A346" s="47" t="str">
        <f>RAW_APT!A347</f>
        <v>FLB3936</v>
      </c>
      <c r="B346" s="211">
        <f>RAW_APT!B347</f>
        <v>44515</v>
      </c>
      <c r="C346" s="218">
        <f>RAW_APT!C347</f>
        <v>0.1809953704</v>
      </c>
      <c r="D346" s="47" t="str">
        <f>RAW_APT!D347</f>
        <v/>
      </c>
      <c r="E346" s="47" t="str">
        <f>RAW_APT!E347</f>
        <v/>
      </c>
      <c r="F346" s="47" t="str">
        <f>RAW_APT!F347</f>
        <v/>
      </c>
      <c r="G346" s="47" t="str">
        <f>RAW_APT!G347</f>
        <v>Result</v>
      </c>
      <c r="H346" s="47" t="str">
        <f>RAW_APT!H347</f>
        <v>Negative</v>
      </c>
      <c r="I346" s="211">
        <f>RAW_APT!I347</f>
        <v>44515</v>
      </c>
      <c r="J346" s="218">
        <f>RAW_APT!J347</f>
        <v>0.3946643519</v>
      </c>
      <c r="K346" s="47">
        <f>RAW_APT!K347</f>
        <v>0</v>
      </c>
      <c r="L346" s="47" t="b">
        <f>RAW_APT!L347</f>
        <v>1</v>
      </c>
      <c r="M346" s="47" t="str">
        <f>RAW_APT!M347</f>
        <v>211115-1</v>
      </c>
      <c r="N346" s="47"/>
      <c r="O346" s="47"/>
      <c r="P346" s="128" t="b">
        <f t="shared" si="1"/>
        <v>1</v>
      </c>
      <c r="Q346" s="128" t="b">
        <f>IF(COUNTIF(RAW_APS!$A$2:$A813,A346)=0,TRUE,FALSE)</f>
        <v>1</v>
      </c>
      <c r="R346" s="128" t="b">
        <f t="shared" si="2"/>
        <v>0</v>
      </c>
      <c r="S346" s="8"/>
      <c r="U346" s="83" t="str">
        <f t="shared" si="3"/>
        <v/>
      </c>
      <c r="Z346" s="132"/>
      <c r="AA346" s="83" t="str">
        <f t="shared" si="4"/>
        <v>FLB3936</v>
      </c>
      <c r="AB346" s="83" t="str">
        <f t="shared" si="5"/>
        <v/>
      </c>
      <c r="AC346" s="83" t="str">
        <f t="shared" si="6"/>
        <v/>
      </c>
      <c r="AD346" s="4"/>
      <c r="AE346" s="13"/>
    </row>
    <row r="347">
      <c r="A347" s="47" t="str">
        <f>RAW_APT!A348</f>
        <v>FLB3939</v>
      </c>
      <c r="B347" s="211">
        <f>RAW_APT!B348</f>
        <v>44515</v>
      </c>
      <c r="C347" s="218">
        <f>RAW_APT!C348</f>
        <v>0.1807523148</v>
      </c>
      <c r="D347" s="47" t="str">
        <f>RAW_APT!D348</f>
        <v/>
      </c>
      <c r="E347" s="47" t="str">
        <f>RAW_APT!E348</f>
        <v/>
      </c>
      <c r="F347" s="47" t="str">
        <f>RAW_APT!F348</f>
        <v/>
      </c>
      <c r="G347" s="47" t="str">
        <f>RAW_APT!G348</f>
        <v>Result</v>
      </c>
      <c r="H347" s="47" t="str">
        <f>RAW_APT!H348</f>
        <v>Negative</v>
      </c>
      <c r="I347" s="211">
        <f>RAW_APT!I348</f>
        <v>44515</v>
      </c>
      <c r="J347" s="218">
        <f>RAW_APT!J348</f>
        <v>0.3946643519</v>
      </c>
      <c r="K347" s="47">
        <f>RAW_APT!K348</f>
        <v>0</v>
      </c>
      <c r="L347" s="47" t="b">
        <f>RAW_APT!L348</f>
        <v>1</v>
      </c>
      <c r="M347" s="47" t="str">
        <f>RAW_APT!M348</f>
        <v>211115-1</v>
      </c>
      <c r="N347" s="47"/>
      <c r="O347" s="47"/>
      <c r="P347" s="128" t="b">
        <f t="shared" si="1"/>
        <v>1</v>
      </c>
      <c r="Q347" s="128" t="b">
        <f>IF(COUNTIF(RAW_APS!$A$2:$A813,A347)=0,TRUE,FALSE)</f>
        <v>1</v>
      </c>
      <c r="R347" s="128" t="b">
        <f t="shared" si="2"/>
        <v>0</v>
      </c>
      <c r="S347" s="8"/>
      <c r="U347" s="83" t="str">
        <f t="shared" si="3"/>
        <v/>
      </c>
      <c r="Z347" s="132"/>
      <c r="AA347" s="83" t="str">
        <f t="shared" si="4"/>
        <v>FLB3939</v>
      </c>
      <c r="AB347" s="83" t="str">
        <f t="shared" si="5"/>
        <v/>
      </c>
      <c r="AC347" s="83" t="str">
        <f t="shared" si="6"/>
        <v/>
      </c>
      <c r="AD347" s="4"/>
      <c r="AE347" s="13"/>
    </row>
    <row r="348">
      <c r="A348" s="47" t="str">
        <f>RAW_APT!A349</f>
        <v>FLB3935</v>
      </c>
      <c r="B348" s="211">
        <f>RAW_APT!B349</f>
        <v>44515</v>
      </c>
      <c r="C348" s="218">
        <f>RAW_APT!C349</f>
        <v>0.1805092593</v>
      </c>
      <c r="D348" s="47" t="str">
        <f>RAW_APT!D349</f>
        <v/>
      </c>
      <c r="E348" s="47" t="str">
        <f>RAW_APT!E349</f>
        <v/>
      </c>
      <c r="F348" s="47" t="str">
        <f>RAW_APT!F349</f>
        <v/>
      </c>
      <c r="G348" s="47" t="str">
        <f>RAW_APT!G349</f>
        <v>Result</v>
      </c>
      <c r="H348" s="47" t="str">
        <f>RAW_APT!H349</f>
        <v>Negative</v>
      </c>
      <c r="I348" s="211">
        <f>RAW_APT!I349</f>
        <v>44515</v>
      </c>
      <c r="J348" s="218">
        <f>RAW_APT!J349</f>
        <v>0.3946643519</v>
      </c>
      <c r="K348" s="47">
        <f>RAW_APT!K349</f>
        <v>0</v>
      </c>
      <c r="L348" s="47" t="b">
        <f>RAW_APT!L349</f>
        <v>1</v>
      </c>
      <c r="M348" s="47" t="str">
        <f>RAW_APT!M349</f>
        <v>211115-1</v>
      </c>
      <c r="N348" s="47"/>
      <c r="O348" s="47"/>
      <c r="P348" s="128" t="b">
        <f t="shared" si="1"/>
        <v>1</v>
      </c>
      <c r="Q348" s="128" t="b">
        <f>IF(COUNTIF(RAW_APS!$A$2:$A813,A348)=0,TRUE,FALSE)</f>
        <v>1</v>
      </c>
      <c r="R348" s="128" t="b">
        <f t="shared" si="2"/>
        <v>0</v>
      </c>
      <c r="S348" s="8"/>
      <c r="U348" s="83" t="str">
        <f t="shared" si="3"/>
        <v/>
      </c>
      <c r="Z348" s="132"/>
      <c r="AA348" s="83" t="str">
        <f t="shared" si="4"/>
        <v>FLB3935</v>
      </c>
      <c r="AB348" s="83" t="str">
        <f t="shared" si="5"/>
        <v/>
      </c>
      <c r="AC348" s="83" t="str">
        <f t="shared" si="6"/>
        <v/>
      </c>
      <c r="AD348" s="4"/>
      <c r="AE348" s="13"/>
    </row>
    <row r="349">
      <c r="A349" s="47" t="str">
        <f>RAW_APT!A350</f>
        <v>FLB4091</v>
      </c>
      <c r="B349" s="211">
        <f>RAW_APT!B350</f>
        <v>44515</v>
      </c>
      <c r="C349" s="218">
        <f>RAW_APT!C350</f>
        <v>0.1334953704</v>
      </c>
      <c r="D349" s="47" t="str">
        <f>RAW_APT!D350</f>
        <v/>
      </c>
      <c r="E349" s="47" t="str">
        <f>RAW_APT!E350</f>
        <v/>
      </c>
      <c r="F349" s="47" t="str">
        <f>RAW_APT!F350</f>
        <v/>
      </c>
      <c r="G349" s="47" t="str">
        <f>RAW_APT!G350</f>
        <v>Result</v>
      </c>
      <c r="H349" s="47" t="str">
        <f>RAW_APT!H350</f>
        <v>Negative</v>
      </c>
      <c r="I349" s="211">
        <f>RAW_APT!I350</f>
        <v>44515</v>
      </c>
      <c r="J349" s="218">
        <f>RAW_APT!J350</f>
        <v>0.3946643519</v>
      </c>
      <c r="K349" s="47">
        <f>RAW_APT!K350</f>
        <v>1</v>
      </c>
      <c r="L349" s="47" t="b">
        <f>RAW_APT!L350</f>
        <v>1</v>
      </c>
      <c r="M349" s="47" t="str">
        <f>RAW_APT!M350</f>
        <v>211115-1</v>
      </c>
      <c r="N349" s="47"/>
      <c r="O349" s="47"/>
      <c r="P349" s="128" t="b">
        <f t="shared" si="1"/>
        <v>0</v>
      </c>
      <c r="Q349" s="128" t="b">
        <f>IF(COUNTIF(RAW_APS!$A$2:$A813,A349)=0,TRUE,FALSE)</f>
        <v>0</v>
      </c>
      <c r="R349" s="128" t="b">
        <f t="shared" si="2"/>
        <v>0</v>
      </c>
      <c r="S349" s="8"/>
      <c r="U349" s="83" t="str">
        <f t="shared" si="3"/>
        <v/>
      </c>
      <c r="Z349" s="132"/>
      <c r="AA349" s="83" t="str">
        <f t="shared" si="4"/>
        <v>FLB4091</v>
      </c>
      <c r="AB349" s="83" t="str">
        <f t="shared" si="5"/>
        <v/>
      </c>
      <c r="AC349" s="83" t="str">
        <f t="shared" si="6"/>
        <v/>
      </c>
      <c r="AD349" s="4"/>
      <c r="AE349" s="13"/>
    </row>
    <row r="350">
      <c r="A350" s="47" t="str">
        <f>RAW_APT!A351</f>
        <v>FLB3967</v>
      </c>
      <c r="B350" s="211">
        <f>RAW_APT!B351</f>
        <v>44515</v>
      </c>
      <c r="C350" s="218">
        <f>RAW_APT!C351</f>
        <v>0.1305324074</v>
      </c>
      <c r="D350" s="47" t="str">
        <f>RAW_APT!D351</f>
        <v/>
      </c>
      <c r="E350" s="47" t="str">
        <f>RAW_APT!E351</f>
        <v/>
      </c>
      <c r="F350" s="47" t="str">
        <f>RAW_APT!F351</f>
        <v/>
      </c>
      <c r="G350" s="47" t="str">
        <f>RAW_APT!G351</f>
        <v>Result</v>
      </c>
      <c r="H350" s="47" t="str">
        <f>RAW_APT!H351</f>
        <v>Negative</v>
      </c>
      <c r="I350" s="211">
        <f>RAW_APT!I351</f>
        <v>44515</v>
      </c>
      <c r="J350" s="218">
        <f>RAW_APT!J351</f>
        <v>0.3946643519</v>
      </c>
      <c r="K350" s="47">
        <f>RAW_APT!K351</f>
        <v>0</v>
      </c>
      <c r="L350" s="47" t="b">
        <f>RAW_APT!L351</f>
        <v>1</v>
      </c>
      <c r="M350" s="47" t="str">
        <f>RAW_APT!M351</f>
        <v>211115-1</v>
      </c>
      <c r="N350" s="47"/>
      <c r="O350" s="47"/>
      <c r="P350" s="128" t="b">
        <f t="shared" si="1"/>
        <v>1</v>
      </c>
      <c r="Q350" s="128" t="b">
        <f>IF(COUNTIF(RAW_APS!$A$2:$A813,A350)=0,TRUE,FALSE)</f>
        <v>1</v>
      </c>
      <c r="R350" s="128" t="b">
        <f t="shared" si="2"/>
        <v>0</v>
      </c>
      <c r="S350" s="8"/>
      <c r="U350" s="83" t="str">
        <f t="shared" si="3"/>
        <v/>
      </c>
      <c r="Z350" s="132"/>
      <c r="AA350" s="83" t="str">
        <f t="shared" si="4"/>
        <v>FLB3967</v>
      </c>
      <c r="AB350" s="83" t="str">
        <f t="shared" si="5"/>
        <v/>
      </c>
      <c r="AC350" s="83" t="str">
        <f t="shared" si="6"/>
        <v/>
      </c>
      <c r="AD350" s="4"/>
      <c r="AE350" s="13"/>
    </row>
    <row r="351">
      <c r="A351" s="47" t="str">
        <f>RAW_APT!A352</f>
        <v>FLB4088</v>
      </c>
      <c r="B351" s="211">
        <f>RAW_APT!B352</f>
        <v>44515</v>
      </c>
      <c r="C351" s="218">
        <f>RAW_APT!C352</f>
        <v>0.1297453704</v>
      </c>
      <c r="D351" s="47" t="str">
        <f>RAW_APT!D352</f>
        <v/>
      </c>
      <c r="E351" s="47" t="str">
        <f>RAW_APT!E352</f>
        <v/>
      </c>
      <c r="F351" s="47" t="str">
        <f>RAW_APT!F352</f>
        <v/>
      </c>
      <c r="G351" s="47" t="str">
        <f>RAW_APT!G352</f>
        <v>Result</v>
      </c>
      <c r="H351" s="47" t="str">
        <f>RAW_APT!H352</f>
        <v>Negative</v>
      </c>
      <c r="I351" s="211">
        <f>RAW_APT!I352</f>
        <v>44515</v>
      </c>
      <c r="J351" s="218">
        <f>RAW_APT!J352</f>
        <v>0.3946643519</v>
      </c>
      <c r="K351" s="47">
        <f>RAW_APT!K352</f>
        <v>1</v>
      </c>
      <c r="L351" s="47" t="b">
        <f>RAW_APT!L352</f>
        <v>1</v>
      </c>
      <c r="M351" s="47" t="str">
        <f>RAW_APT!M352</f>
        <v>211115-1</v>
      </c>
      <c r="N351" s="47"/>
      <c r="O351" s="47"/>
      <c r="P351" s="128" t="b">
        <f t="shared" si="1"/>
        <v>0</v>
      </c>
      <c r="Q351" s="128" t="b">
        <f>IF(COUNTIF(RAW_APS!$A$2:$A813,A351)=0,TRUE,FALSE)</f>
        <v>0</v>
      </c>
      <c r="R351" s="128" t="b">
        <f t="shared" si="2"/>
        <v>0</v>
      </c>
      <c r="S351" s="8"/>
      <c r="U351" s="83" t="str">
        <f t="shared" si="3"/>
        <v/>
      </c>
      <c r="Z351" s="132"/>
      <c r="AA351" s="83" t="str">
        <f t="shared" si="4"/>
        <v>FLB4088</v>
      </c>
      <c r="AB351" s="83" t="str">
        <f t="shared" si="5"/>
        <v/>
      </c>
      <c r="AC351" s="83" t="str">
        <f t="shared" si="6"/>
        <v/>
      </c>
      <c r="AD351" s="4"/>
      <c r="AE351" s="13"/>
    </row>
    <row r="352">
      <c r="A352" s="47" t="str">
        <f>RAW_APT!A353</f>
        <v>FLB3965</v>
      </c>
      <c r="B352" s="211">
        <f>RAW_APT!B353</f>
        <v>44515</v>
      </c>
      <c r="C352" s="218">
        <f>RAW_APT!C353</f>
        <v>0.1290972222</v>
      </c>
      <c r="D352" s="47" t="str">
        <f>RAW_APT!D353</f>
        <v/>
      </c>
      <c r="E352" s="47" t="str">
        <f>RAW_APT!E353</f>
        <v/>
      </c>
      <c r="F352" s="47" t="str">
        <f>RAW_APT!F353</f>
        <v/>
      </c>
      <c r="G352" s="47" t="str">
        <f>RAW_APT!G353</f>
        <v>Result</v>
      </c>
      <c r="H352" s="47" t="str">
        <f>RAW_APT!H353</f>
        <v>Negative</v>
      </c>
      <c r="I352" s="211">
        <f>RAW_APT!I353</f>
        <v>44515</v>
      </c>
      <c r="J352" s="218">
        <f>RAW_APT!J353</f>
        <v>0.3946643519</v>
      </c>
      <c r="K352" s="47">
        <f>RAW_APT!K353</f>
        <v>1</v>
      </c>
      <c r="L352" s="47" t="b">
        <f>RAW_APT!L353</f>
        <v>1</v>
      </c>
      <c r="M352" s="47" t="str">
        <f>RAW_APT!M353</f>
        <v>211115-1</v>
      </c>
      <c r="N352" s="47"/>
      <c r="O352" s="47"/>
      <c r="P352" s="128" t="b">
        <f t="shared" si="1"/>
        <v>0</v>
      </c>
      <c r="Q352" s="128" t="b">
        <f>IF(COUNTIF(RAW_APS!$A$2:$A813,A352)=0,TRUE,FALSE)</f>
        <v>0</v>
      </c>
      <c r="R352" s="128" t="b">
        <f t="shared" si="2"/>
        <v>0</v>
      </c>
      <c r="S352" s="8"/>
      <c r="U352" s="83" t="str">
        <f t="shared" si="3"/>
        <v/>
      </c>
      <c r="Z352" s="132"/>
      <c r="AA352" s="83" t="str">
        <f t="shared" si="4"/>
        <v>FLB3965</v>
      </c>
      <c r="AB352" s="83" t="str">
        <f t="shared" si="5"/>
        <v/>
      </c>
      <c r="AC352" s="83" t="str">
        <f t="shared" si="6"/>
        <v/>
      </c>
      <c r="AD352" s="4"/>
      <c r="AE352" s="13"/>
    </row>
    <row r="353">
      <c r="A353" s="47" t="str">
        <f>RAW_APT!A354</f>
        <v>FLB3959</v>
      </c>
      <c r="B353" s="211">
        <f>RAW_APT!B354</f>
        <v>44515</v>
      </c>
      <c r="C353" s="218">
        <f>RAW_APT!C354</f>
        <v>0.1272916667</v>
      </c>
      <c r="D353" s="47" t="str">
        <f>RAW_APT!D354</f>
        <v/>
      </c>
      <c r="E353" s="47" t="str">
        <f>RAW_APT!E354</f>
        <v/>
      </c>
      <c r="F353" s="47" t="str">
        <f>RAW_APT!F354</f>
        <v/>
      </c>
      <c r="G353" s="47" t="str">
        <f>RAW_APT!G354</f>
        <v>Result</v>
      </c>
      <c r="H353" s="47" t="str">
        <f>RAW_APT!H354</f>
        <v>Negative</v>
      </c>
      <c r="I353" s="211">
        <f>RAW_APT!I354</f>
        <v>44515</v>
      </c>
      <c r="J353" s="218">
        <f>RAW_APT!J354</f>
        <v>0.3946643519</v>
      </c>
      <c r="K353" s="47">
        <f>RAW_APT!K354</f>
        <v>1</v>
      </c>
      <c r="L353" s="47" t="b">
        <f>RAW_APT!L354</f>
        <v>1</v>
      </c>
      <c r="M353" s="47" t="str">
        <f>RAW_APT!M354</f>
        <v>211115-1</v>
      </c>
      <c r="N353" s="47"/>
      <c r="O353" s="47"/>
      <c r="P353" s="128" t="b">
        <f t="shared" si="1"/>
        <v>0</v>
      </c>
      <c r="Q353" s="128" t="b">
        <f>IF(COUNTIF(RAW_APS!$A$2:$A813,A353)=0,TRUE,FALSE)</f>
        <v>0</v>
      </c>
      <c r="R353" s="128" t="b">
        <f t="shared" si="2"/>
        <v>0</v>
      </c>
      <c r="S353" s="8"/>
      <c r="U353" s="83" t="str">
        <f t="shared" si="3"/>
        <v/>
      </c>
      <c r="Z353" s="132"/>
      <c r="AA353" s="83" t="str">
        <f t="shared" si="4"/>
        <v>FLB3959</v>
      </c>
      <c r="AB353" s="83" t="str">
        <f t="shared" si="5"/>
        <v/>
      </c>
      <c r="AC353" s="83" t="str">
        <f t="shared" si="6"/>
        <v/>
      </c>
      <c r="AD353" s="4"/>
      <c r="AE353" s="13"/>
    </row>
    <row r="354">
      <c r="A354" s="47" t="str">
        <f>RAW_APT!A355</f>
        <v>FLB2733</v>
      </c>
      <c r="B354" s="211">
        <f>RAW_APT!B355</f>
        <v>44515</v>
      </c>
      <c r="C354" s="218">
        <f>RAW_APT!C355</f>
        <v>0.1242939815</v>
      </c>
      <c r="D354" s="47" t="str">
        <f>RAW_APT!D355</f>
        <v/>
      </c>
      <c r="E354" s="47" t="str">
        <f>RAW_APT!E355</f>
        <v/>
      </c>
      <c r="F354" s="47" t="str">
        <f>RAW_APT!F355</f>
        <v/>
      </c>
      <c r="G354" s="47" t="str">
        <f>RAW_APT!G355</f>
        <v>Collected</v>
      </c>
      <c r="H354" s="47" t="str">
        <f>RAW_APT!H355</f>
        <v>Null</v>
      </c>
      <c r="I354" s="211">
        <f>RAW_APT!I355</f>
        <v>44868</v>
      </c>
      <c r="J354" s="218">
        <f>RAW_APT!J355</f>
        <v>0.5355208333</v>
      </c>
      <c r="K354" s="47">
        <f>RAW_APT!K355</f>
        <v>0</v>
      </c>
      <c r="L354" s="47" t="str">
        <f>RAW_APT!L355</f>
        <v/>
      </c>
      <c r="M354" s="47" t="str">
        <f>RAW_APT!M355</f>
        <v/>
      </c>
      <c r="N354" s="47"/>
      <c r="O354" s="47"/>
      <c r="P354" s="128" t="b">
        <f t="shared" si="1"/>
        <v>1</v>
      </c>
      <c r="Q354" s="128" t="b">
        <f>IF(COUNTIF(RAW_APS!$A$2:$A813,A354)=0,TRUE,FALSE)</f>
        <v>1</v>
      </c>
      <c r="R354" s="128" t="b">
        <f t="shared" si="2"/>
        <v>0</v>
      </c>
      <c r="S354" s="8"/>
      <c r="U354" s="83" t="str">
        <f t="shared" si="3"/>
        <v/>
      </c>
      <c r="Z354" s="132"/>
      <c r="AA354" s="83" t="str">
        <f t="shared" si="4"/>
        <v>FLB2733</v>
      </c>
      <c r="AB354" s="83" t="str">
        <f t="shared" si="5"/>
        <v/>
      </c>
      <c r="AC354" s="83" t="str">
        <f t="shared" si="6"/>
        <v/>
      </c>
      <c r="AD354" s="4"/>
      <c r="AE354" s="13"/>
    </row>
    <row r="355">
      <c r="A355" s="47" t="str">
        <f>RAW_APT!A356</f>
        <v>FLB3953</v>
      </c>
      <c r="B355" s="211">
        <f>RAW_APT!B356</f>
        <v>44515</v>
      </c>
      <c r="C355" s="218">
        <f>RAW_APT!C356</f>
        <v>0.1238773148</v>
      </c>
      <c r="D355" s="47" t="str">
        <f>RAW_APT!D356</f>
        <v/>
      </c>
      <c r="E355" s="47" t="str">
        <f>RAW_APT!E356</f>
        <v/>
      </c>
      <c r="F355" s="47" t="str">
        <f>RAW_APT!F356</f>
        <v/>
      </c>
      <c r="G355" s="47" t="str">
        <f>RAW_APT!G356</f>
        <v>Result</v>
      </c>
      <c r="H355" s="47" t="str">
        <f>RAW_APT!H356</f>
        <v>Negative</v>
      </c>
      <c r="I355" s="211">
        <f>RAW_APT!I356</f>
        <v>44515</v>
      </c>
      <c r="J355" s="218">
        <f>RAW_APT!J356</f>
        <v>0.3946643519</v>
      </c>
      <c r="K355" s="47">
        <f>RAW_APT!K356</f>
        <v>0</v>
      </c>
      <c r="L355" s="47" t="b">
        <f>RAW_APT!L356</f>
        <v>1</v>
      </c>
      <c r="M355" s="47" t="str">
        <f>RAW_APT!M356</f>
        <v>211115-1</v>
      </c>
      <c r="N355" s="47"/>
      <c r="O355" s="47"/>
      <c r="P355" s="128" t="b">
        <f t="shared" si="1"/>
        <v>1</v>
      </c>
      <c r="Q355" s="128" t="b">
        <f>IF(COUNTIF(RAW_APS!$A$2:$A813,A355)=0,TRUE,FALSE)</f>
        <v>1</v>
      </c>
      <c r="R355" s="128" t="b">
        <f t="shared" si="2"/>
        <v>0</v>
      </c>
      <c r="S355" s="8"/>
      <c r="U355" s="83" t="str">
        <f t="shared" si="3"/>
        <v/>
      </c>
      <c r="Z355" s="132"/>
      <c r="AA355" s="83" t="str">
        <f t="shared" si="4"/>
        <v>FLB3953</v>
      </c>
      <c r="AB355" s="83" t="str">
        <f t="shared" si="5"/>
        <v/>
      </c>
      <c r="AC355" s="83" t="str">
        <f t="shared" si="6"/>
        <v/>
      </c>
      <c r="AD355" s="4"/>
      <c r="AE355" s="13"/>
    </row>
    <row r="356">
      <c r="A356" s="47" t="str">
        <f>RAW_APT!A357</f>
        <v>FLB3945</v>
      </c>
      <c r="B356" s="211">
        <f>RAW_APT!B357</f>
        <v>44515</v>
      </c>
      <c r="C356" s="218">
        <f>RAW_APT!C357</f>
        <v>0.1236921296</v>
      </c>
      <c r="D356" s="47" t="str">
        <f>RAW_APT!D357</f>
        <v/>
      </c>
      <c r="E356" s="47" t="str">
        <f>RAW_APT!E357</f>
        <v/>
      </c>
      <c r="F356" s="47" t="str">
        <f>RAW_APT!F357</f>
        <v/>
      </c>
      <c r="G356" s="47" t="str">
        <f>RAW_APT!G357</f>
        <v>Result</v>
      </c>
      <c r="H356" s="47" t="str">
        <f>RAW_APT!H357</f>
        <v>Negative</v>
      </c>
      <c r="I356" s="211">
        <f>RAW_APT!I357</f>
        <v>44515</v>
      </c>
      <c r="J356" s="218">
        <f>RAW_APT!J357</f>
        <v>0.3946643519</v>
      </c>
      <c r="K356" s="47">
        <f>RAW_APT!K357</f>
        <v>1</v>
      </c>
      <c r="L356" s="47" t="b">
        <f>RAW_APT!L357</f>
        <v>1</v>
      </c>
      <c r="M356" s="47" t="str">
        <f>RAW_APT!M357</f>
        <v>211115-1</v>
      </c>
      <c r="N356" s="47"/>
      <c r="O356" s="47"/>
      <c r="P356" s="128" t="b">
        <f t="shared" si="1"/>
        <v>0</v>
      </c>
      <c r="Q356" s="128" t="b">
        <f>IF(COUNTIF(RAW_APS!$A$2:$A813,A356)=0,TRUE,FALSE)</f>
        <v>0</v>
      </c>
      <c r="R356" s="128" t="b">
        <f t="shared" si="2"/>
        <v>0</v>
      </c>
      <c r="S356" s="8"/>
      <c r="U356" s="83" t="str">
        <f t="shared" si="3"/>
        <v/>
      </c>
      <c r="Z356" s="132"/>
      <c r="AA356" s="83" t="str">
        <f t="shared" si="4"/>
        <v>FLB3945</v>
      </c>
      <c r="AB356" s="83" t="str">
        <f t="shared" si="5"/>
        <v/>
      </c>
      <c r="AC356" s="83" t="str">
        <f t="shared" si="6"/>
        <v/>
      </c>
      <c r="AD356" s="4"/>
      <c r="AE356" s="13"/>
    </row>
    <row r="357">
      <c r="A357" s="47" t="str">
        <f>RAW_APT!A358</f>
        <v>FLB3972</v>
      </c>
      <c r="B357" s="211">
        <f>RAW_APT!B358</f>
        <v>44515</v>
      </c>
      <c r="C357" s="218">
        <f>RAW_APT!C358</f>
        <v>0.1234143519</v>
      </c>
      <c r="D357" s="47" t="str">
        <f>RAW_APT!D358</f>
        <v/>
      </c>
      <c r="E357" s="47" t="str">
        <f>RAW_APT!E358</f>
        <v/>
      </c>
      <c r="F357" s="47" t="str">
        <f>RAW_APT!F358</f>
        <v/>
      </c>
      <c r="G357" s="47" t="str">
        <f>RAW_APT!G358</f>
        <v>Result</v>
      </c>
      <c r="H357" s="47" t="str">
        <f>RAW_APT!H358</f>
        <v>Negative</v>
      </c>
      <c r="I357" s="211">
        <f>RAW_APT!I358</f>
        <v>44515</v>
      </c>
      <c r="J357" s="218">
        <f>RAW_APT!J358</f>
        <v>0.3946643519</v>
      </c>
      <c r="K357" s="47">
        <f>RAW_APT!K358</f>
        <v>1</v>
      </c>
      <c r="L357" s="47" t="b">
        <f>RAW_APT!L358</f>
        <v>1</v>
      </c>
      <c r="M357" s="47" t="str">
        <f>RAW_APT!M358</f>
        <v>211115-1</v>
      </c>
      <c r="N357" s="47"/>
      <c r="O357" s="47"/>
      <c r="P357" s="128" t="b">
        <f t="shared" si="1"/>
        <v>0</v>
      </c>
      <c r="Q357" s="128" t="b">
        <f>IF(COUNTIF(RAW_APS!$A$2:$A813,A357)=0,TRUE,FALSE)</f>
        <v>0</v>
      </c>
      <c r="R357" s="128" t="b">
        <f t="shared" si="2"/>
        <v>0</v>
      </c>
      <c r="S357" s="8"/>
      <c r="U357" s="83" t="str">
        <f t="shared" si="3"/>
        <v/>
      </c>
      <c r="Z357" s="132"/>
      <c r="AA357" s="83" t="str">
        <f t="shared" si="4"/>
        <v>FLB3972</v>
      </c>
      <c r="AB357" s="83" t="str">
        <f t="shared" si="5"/>
        <v/>
      </c>
      <c r="AC357" s="83" t="str">
        <f t="shared" si="6"/>
        <v/>
      </c>
      <c r="AD357" s="4"/>
      <c r="AE357" s="13"/>
    </row>
    <row r="358">
      <c r="A358" s="47" t="str">
        <f>RAW_APT!A359</f>
        <v>FLB4092</v>
      </c>
      <c r="B358" s="211">
        <f>RAW_APT!B359</f>
        <v>44515</v>
      </c>
      <c r="C358" s="218">
        <f>RAW_APT!C359</f>
        <v>0.1230439815</v>
      </c>
      <c r="D358" s="47" t="str">
        <f>RAW_APT!D359</f>
        <v/>
      </c>
      <c r="E358" s="47" t="str">
        <f>RAW_APT!E359</f>
        <v/>
      </c>
      <c r="F358" s="47" t="str">
        <f>RAW_APT!F359</f>
        <v/>
      </c>
      <c r="G358" s="47" t="str">
        <f>RAW_APT!G359</f>
        <v>Result</v>
      </c>
      <c r="H358" s="47" t="str">
        <f>RAW_APT!H359</f>
        <v>Negative</v>
      </c>
      <c r="I358" s="211">
        <f>RAW_APT!I359</f>
        <v>44515</v>
      </c>
      <c r="J358" s="218">
        <f>RAW_APT!J359</f>
        <v>0.3946643519</v>
      </c>
      <c r="K358" s="47">
        <f>RAW_APT!K359</f>
        <v>0</v>
      </c>
      <c r="L358" s="47" t="b">
        <f>RAW_APT!L359</f>
        <v>1</v>
      </c>
      <c r="M358" s="47" t="str">
        <f>RAW_APT!M359</f>
        <v>211115-1</v>
      </c>
      <c r="N358" s="47"/>
      <c r="O358" s="47"/>
      <c r="P358" s="128" t="b">
        <f t="shared" si="1"/>
        <v>1</v>
      </c>
      <c r="Q358" s="128" t="b">
        <f>IF(COUNTIF(RAW_APS!$A$2:$A813,A358)=0,TRUE,FALSE)</f>
        <v>1</v>
      </c>
      <c r="R358" s="128" t="b">
        <f t="shared" si="2"/>
        <v>0</v>
      </c>
      <c r="S358" s="8"/>
      <c r="U358" s="83" t="str">
        <f t="shared" si="3"/>
        <v/>
      </c>
      <c r="Z358" s="132"/>
      <c r="AA358" s="83" t="str">
        <f t="shared" si="4"/>
        <v>FLB4092</v>
      </c>
      <c r="AB358" s="83" t="str">
        <f t="shared" si="5"/>
        <v/>
      </c>
      <c r="AC358" s="83" t="str">
        <f t="shared" si="6"/>
        <v/>
      </c>
      <c r="AD358" s="4"/>
      <c r="AE358" s="13"/>
    </row>
    <row r="359">
      <c r="A359" s="47" t="str">
        <f>RAW_APT!A360</f>
        <v>FLB3937</v>
      </c>
      <c r="B359" s="211">
        <f>RAW_APT!B360</f>
        <v>44515</v>
      </c>
      <c r="C359" s="218">
        <f>RAW_APT!C360</f>
        <v>0.1225578704</v>
      </c>
      <c r="D359" s="47" t="str">
        <f>RAW_APT!D360</f>
        <v/>
      </c>
      <c r="E359" s="47" t="str">
        <f>RAW_APT!E360</f>
        <v/>
      </c>
      <c r="F359" s="47" t="str">
        <f>RAW_APT!F360</f>
        <v/>
      </c>
      <c r="G359" s="47" t="str">
        <f>RAW_APT!G360</f>
        <v>Result</v>
      </c>
      <c r="H359" s="47" t="str">
        <f>RAW_APT!H360</f>
        <v>Negative</v>
      </c>
      <c r="I359" s="211">
        <f>RAW_APT!I360</f>
        <v>44515</v>
      </c>
      <c r="J359" s="218">
        <f>RAW_APT!J360</f>
        <v>0.3946643519</v>
      </c>
      <c r="K359" s="47">
        <f>RAW_APT!K360</f>
        <v>0</v>
      </c>
      <c r="L359" s="47" t="b">
        <f>RAW_APT!L360</f>
        <v>1</v>
      </c>
      <c r="M359" s="47" t="str">
        <f>RAW_APT!M360</f>
        <v>211115-1</v>
      </c>
      <c r="N359" s="47"/>
      <c r="O359" s="47"/>
      <c r="P359" s="128" t="b">
        <f t="shared" si="1"/>
        <v>1</v>
      </c>
      <c r="Q359" s="128" t="b">
        <f>IF(COUNTIF(RAW_APS!$A$2:$A813,A359)=0,TRUE,FALSE)</f>
        <v>1</v>
      </c>
      <c r="R359" s="128" t="b">
        <f t="shared" si="2"/>
        <v>0</v>
      </c>
      <c r="S359" s="8"/>
      <c r="U359" s="83" t="str">
        <f t="shared" si="3"/>
        <v/>
      </c>
      <c r="Z359" s="132"/>
      <c r="AA359" s="83" t="str">
        <f t="shared" si="4"/>
        <v>FLB3937</v>
      </c>
      <c r="AB359" s="83" t="str">
        <f t="shared" si="5"/>
        <v/>
      </c>
      <c r="AC359" s="83" t="str">
        <f t="shared" si="6"/>
        <v/>
      </c>
      <c r="AD359" s="4"/>
      <c r="AE359" s="13"/>
    </row>
    <row r="360">
      <c r="A360" s="47" t="str">
        <f>RAW_APT!A361</f>
        <v>FLB3857</v>
      </c>
      <c r="B360" s="211">
        <f>RAW_APT!B361</f>
        <v>44512</v>
      </c>
      <c r="C360" s="218">
        <f>RAW_APT!C361</f>
        <v>0.3003356481</v>
      </c>
      <c r="D360" s="47" t="str">
        <f>RAW_APT!D361</f>
        <v/>
      </c>
      <c r="E360" s="47" t="str">
        <f>RAW_APT!E361</f>
        <v/>
      </c>
      <c r="F360" s="47" t="str">
        <f>RAW_APT!F361</f>
        <v/>
      </c>
      <c r="G360" s="47" t="str">
        <f>RAW_APT!G361</f>
        <v>Result</v>
      </c>
      <c r="H360" s="47" t="str">
        <f>RAW_APT!H361</f>
        <v>Negative</v>
      </c>
      <c r="I360" s="211">
        <f>RAW_APT!I361</f>
        <v>44512</v>
      </c>
      <c r="J360" s="218">
        <f>RAW_APT!J361</f>
        <v>0.5153935185</v>
      </c>
      <c r="K360" s="47">
        <f>RAW_APT!K361</f>
        <v>0</v>
      </c>
      <c r="L360" s="47" t="b">
        <f>RAW_APT!L361</f>
        <v>1</v>
      </c>
      <c r="M360" s="47" t="str">
        <f>RAW_APT!M361</f>
        <v>211112-1</v>
      </c>
      <c r="N360" s="47"/>
      <c r="O360" s="47"/>
      <c r="P360" s="128" t="b">
        <f t="shared" si="1"/>
        <v>1</v>
      </c>
      <c r="Q360" s="128" t="b">
        <f>IF(COUNTIF(RAW_APS!$A$2:$A813,A360)=0,TRUE,FALSE)</f>
        <v>1</v>
      </c>
      <c r="R360" s="128" t="b">
        <f t="shared" si="2"/>
        <v>0</v>
      </c>
      <c r="S360" s="8"/>
      <c r="U360" s="83" t="str">
        <f t="shared" si="3"/>
        <v/>
      </c>
      <c r="Z360" s="132"/>
      <c r="AA360" s="83" t="str">
        <f t="shared" si="4"/>
        <v>FLB3857</v>
      </c>
      <c r="AB360" s="83" t="str">
        <f t="shared" si="5"/>
        <v/>
      </c>
      <c r="AC360" s="83" t="str">
        <f t="shared" si="6"/>
        <v/>
      </c>
      <c r="AD360" s="4"/>
      <c r="AE360" s="13"/>
    </row>
    <row r="361">
      <c r="A361" s="47" t="str">
        <f>RAW_APT!A362</f>
        <v>FLB4405</v>
      </c>
      <c r="B361" s="211">
        <f>RAW_APT!B362</f>
        <v>44511</v>
      </c>
      <c r="C361" s="218">
        <f>RAW_APT!C362</f>
        <v>0.4675578704</v>
      </c>
      <c r="D361" s="47" t="str">
        <f>RAW_APT!D362</f>
        <v/>
      </c>
      <c r="E361" s="47" t="str">
        <f>RAW_APT!E362</f>
        <v/>
      </c>
      <c r="F361" s="47" t="str">
        <f>RAW_APT!F362</f>
        <v/>
      </c>
      <c r="G361" s="47" t="str">
        <f>RAW_APT!G362</f>
        <v>Result</v>
      </c>
      <c r="H361" s="47" t="str">
        <f>RAW_APT!H362</f>
        <v>Negative</v>
      </c>
      <c r="I361" s="211">
        <f>RAW_APT!I362</f>
        <v>44512</v>
      </c>
      <c r="J361" s="218">
        <f>RAW_APT!J362</f>
        <v>0.5153935185</v>
      </c>
      <c r="K361" s="47">
        <f>RAW_APT!K362</f>
        <v>0</v>
      </c>
      <c r="L361" s="47" t="b">
        <f>RAW_APT!L362</f>
        <v>1</v>
      </c>
      <c r="M361" s="47" t="str">
        <f>RAW_APT!M362</f>
        <v>211112-1</v>
      </c>
      <c r="N361" s="47"/>
      <c r="O361" s="47"/>
      <c r="P361" s="128" t="b">
        <f t="shared" si="1"/>
        <v>1</v>
      </c>
      <c r="Q361" s="128" t="b">
        <f>IF(COUNTIF(RAW_APS!$A$2:$A813,A361)=0,TRUE,FALSE)</f>
        <v>1</v>
      </c>
      <c r="R361" s="128" t="b">
        <f t="shared" si="2"/>
        <v>0</v>
      </c>
      <c r="S361" s="8"/>
      <c r="U361" s="83" t="str">
        <f t="shared" si="3"/>
        <v/>
      </c>
      <c r="Z361" s="132"/>
      <c r="AA361" s="83" t="str">
        <f t="shared" si="4"/>
        <v>FLB4405</v>
      </c>
      <c r="AB361" s="83" t="str">
        <f t="shared" si="5"/>
        <v/>
      </c>
      <c r="AC361" s="83" t="str">
        <f t="shared" si="6"/>
        <v/>
      </c>
      <c r="AD361" s="4"/>
      <c r="AE361" s="13"/>
    </row>
    <row r="362">
      <c r="A362" s="47" t="str">
        <f>RAW_APT!A363</f>
        <v>FLB3544</v>
      </c>
      <c r="B362" s="211">
        <f>RAW_APT!B363</f>
        <v>44511</v>
      </c>
      <c r="C362" s="218">
        <f>RAW_APT!C363</f>
        <v>0.4656597222</v>
      </c>
      <c r="D362" s="47" t="str">
        <f>RAW_APT!D363</f>
        <v/>
      </c>
      <c r="E362" s="47" t="str">
        <f>RAW_APT!E363</f>
        <v/>
      </c>
      <c r="F362" s="47" t="str">
        <f>RAW_APT!F363</f>
        <v/>
      </c>
      <c r="G362" s="47" t="str">
        <f>RAW_APT!G363</f>
        <v>Result</v>
      </c>
      <c r="H362" s="47" t="str">
        <f>RAW_APT!H363</f>
        <v>Negative</v>
      </c>
      <c r="I362" s="211">
        <f>RAW_APT!I363</f>
        <v>44512</v>
      </c>
      <c r="J362" s="218">
        <f>RAW_APT!J363</f>
        <v>0.5153935185</v>
      </c>
      <c r="K362" s="47">
        <f>RAW_APT!K363</f>
        <v>1</v>
      </c>
      <c r="L362" s="47" t="b">
        <f>RAW_APT!L363</f>
        <v>1</v>
      </c>
      <c r="M362" s="47" t="str">
        <f>RAW_APT!M363</f>
        <v>211112-1</v>
      </c>
      <c r="N362" s="47"/>
      <c r="O362" s="47"/>
      <c r="P362" s="128" t="b">
        <f t="shared" si="1"/>
        <v>0</v>
      </c>
      <c r="Q362" s="128" t="b">
        <f>IF(COUNTIF(RAW_APS!$A$2:$A813,A362)=0,TRUE,FALSE)</f>
        <v>0</v>
      </c>
      <c r="R362" s="128" t="b">
        <f t="shared" si="2"/>
        <v>0</v>
      </c>
      <c r="S362" s="8"/>
      <c r="U362" s="83" t="str">
        <f t="shared" si="3"/>
        <v/>
      </c>
      <c r="Z362" s="132"/>
      <c r="AA362" s="83" t="str">
        <f t="shared" si="4"/>
        <v>FLB3544</v>
      </c>
      <c r="AB362" s="83" t="str">
        <f t="shared" si="5"/>
        <v/>
      </c>
      <c r="AC362" s="83" t="str">
        <f t="shared" si="6"/>
        <v/>
      </c>
      <c r="AD362" s="4"/>
      <c r="AE362" s="13"/>
    </row>
    <row r="363">
      <c r="A363" s="47" t="str">
        <f>RAW_APT!A364</f>
        <v>FLB3844</v>
      </c>
      <c r="B363" s="211">
        <f>RAW_APT!B364</f>
        <v>44511</v>
      </c>
      <c r="C363" s="218">
        <f>RAW_APT!C364</f>
        <v>0.4653587963</v>
      </c>
      <c r="D363" s="47" t="str">
        <f>RAW_APT!D364</f>
        <v/>
      </c>
      <c r="E363" s="47" t="str">
        <f>RAW_APT!E364</f>
        <v/>
      </c>
      <c r="F363" s="47" t="str">
        <f>RAW_APT!F364</f>
        <v/>
      </c>
      <c r="G363" s="47" t="str">
        <f>RAW_APT!G364</f>
        <v>Result</v>
      </c>
      <c r="H363" s="47" t="str">
        <f>RAW_APT!H364</f>
        <v>Negative</v>
      </c>
      <c r="I363" s="211">
        <f>RAW_APT!I364</f>
        <v>44512</v>
      </c>
      <c r="J363" s="218">
        <f>RAW_APT!J364</f>
        <v>0.5153935185</v>
      </c>
      <c r="K363" s="47">
        <f>RAW_APT!K364</f>
        <v>1</v>
      </c>
      <c r="L363" s="47" t="b">
        <f>RAW_APT!L364</f>
        <v>1</v>
      </c>
      <c r="M363" s="47" t="str">
        <f>RAW_APT!M364</f>
        <v>211112-1</v>
      </c>
      <c r="N363" s="47"/>
      <c r="O363" s="47"/>
      <c r="P363" s="128" t="b">
        <f t="shared" si="1"/>
        <v>0</v>
      </c>
      <c r="Q363" s="128" t="b">
        <f>IF(COUNTIF(RAW_APS!$A$2:$A813,A363)=0,TRUE,FALSE)</f>
        <v>0</v>
      </c>
      <c r="R363" s="128" t="b">
        <f t="shared" si="2"/>
        <v>0</v>
      </c>
      <c r="S363" s="8"/>
      <c r="U363" s="83" t="str">
        <f t="shared" si="3"/>
        <v/>
      </c>
      <c r="Z363" s="132"/>
      <c r="AA363" s="83" t="str">
        <f t="shared" si="4"/>
        <v>FLB3844</v>
      </c>
      <c r="AB363" s="83" t="str">
        <f t="shared" si="5"/>
        <v/>
      </c>
      <c r="AC363" s="83" t="str">
        <f t="shared" si="6"/>
        <v/>
      </c>
      <c r="AD363" s="4"/>
      <c r="AE363" s="13"/>
    </row>
    <row r="364">
      <c r="A364" s="47" t="str">
        <f>RAW_APT!A365</f>
        <v>FLB3546</v>
      </c>
      <c r="B364" s="211">
        <f>RAW_APT!B365</f>
        <v>44511</v>
      </c>
      <c r="C364" s="218">
        <f>RAW_APT!C365</f>
        <v>0.4508564815</v>
      </c>
      <c r="D364" s="47" t="str">
        <f>RAW_APT!D365</f>
        <v/>
      </c>
      <c r="E364" s="47" t="str">
        <f>RAW_APT!E365</f>
        <v/>
      </c>
      <c r="F364" s="47" t="str">
        <f>RAW_APT!F365</f>
        <v/>
      </c>
      <c r="G364" s="47" t="str">
        <f>RAW_APT!G365</f>
        <v>Result</v>
      </c>
      <c r="H364" s="47" t="str">
        <f>RAW_APT!H365</f>
        <v>Negative</v>
      </c>
      <c r="I364" s="211">
        <f>RAW_APT!I365</f>
        <v>44512</v>
      </c>
      <c r="J364" s="218">
        <f>RAW_APT!J365</f>
        <v>0.5153935185</v>
      </c>
      <c r="K364" s="47">
        <f>RAW_APT!K365</f>
        <v>1</v>
      </c>
      <c r="L364" s="47" t="b">
        <f>RAW_APT!L365</f>
        <v>1</v>
      </c>
      <c r="M364" s="47" t="str">
        <f>RAW_APT!M365</f>
        <v>211112-1</v>
      </c>
      <c r="N364" s="47"/>
      <c r="O364" s="47"/>
      <c r="P364" s="128" t="b">
        <f t="shared" si="1"/>
        <v>0</v>
      </c>
      <c r="Q364" s="128" t="b">
        <f>IF(COUNTIF(RAW_APS!$A$2:$A813,A364)=0,TRUE,FALSE)</f>
        <v>0</v>
      </c>
      <c r="R364" s="128" t="b">
        <f t="shared" si="2"/>
        <v>0</v>
      </c>
      <c r="S364" s="8"/>
      <c r="U364" s="83" t="str">
        <f t="shared" si="3"/>
        <v/>
      </c>
      <c r="Z364" s="132"/>
      <c r="AA364" s="83" t="str">
        <f t="shared" si="4"/>
        <v>FLB3546</v>
      </c>
      <c r="AB364" s="83" t="str">
        <f t="shared" si="5"/>
        <v/>
      </c>
      <c r="AC364" s="83" t="str">
        <f t="shared" si="6"/>
        <v/>
      </c>
      <c r="AD364" s="4"/>
      <c r="AE364" s="13"/>
    </row>
    <row r="365">
      <c r="A365" s="47" t="str">
        <f>RAW_APT!A366</f>
        <v>FLB4397</v>
      </c>
      <c r="B365" s="211">
        <f>RAW_APT!B366</f>
        <v>44511</v>
      </c>
      <c r="C365" s="218">
        <f>RAW_APT!C366</f>
        <v>0.4497685185</v>
      </c>
      <c r="D365" s="47" t="str">
        <f>RAW_APT!D366</f>
        <v/>
      </c>
      <c r="E365" s="47" t="str">
        <f>RAW_APT!E366</f>
        <v/>
      </c>
      <c r="F365" s="47" t="str">
        <f>RAW_APT!F366</f>
        <v/>
      </c>
      <c r="G365" s="47" t="str">
        <f>RAW_APT!G366</f>
        <v>Result</v>
      </c>
      <c r="H365" s="47" t="str">
        <f>RAW_APT!H366</f>
        <v>Negative</v>
      </c>
      <c r="I365" s="211">
        <f>RAW_APT!I366</f>
        <v>44512</v>
      </c>
      <c r="J365" s="218">
        <f>RAW_APT!J366</f>
        <v>0.5153935185</v>
      </c>
      <c r="K365" s="47">
        <f>RAW_APT!K366</f>
        <v>0</v>
      </c>
      <c r="L365" s="47" t="b">
        <f>RAW_APT!L366</f>
        <v>1</v>
      </c>
      <c r="M365" s="47" t="str">
        <f>RAW_APT!M366</f>
        <v>211112-1</v>
      </c>
      <c r="N365" s="47"/>
      <c r="O365" s="47"/>
      <c r="P365" s="128" t="b">
        <f t="shared" si="1"/>
        <v>1</v>
      </c>
      <c r="Q365" s="128" t="b">
        <f>IF(COUNTIF(RAW_APS!$A$2:$A813,A365)=0,TRUE,FALSE)</f>
        <v>1</v>
      </c>
      <c r="R365" s="128" t="b">
        <f t="shared" si="2"/>
        <v>0</v>
      </c>
      <c r="S365" s="8"/>
      <c r="U365" s="83" t="str">
        <f t="shared" si="3"/>
        <v/>
      </c>
      <c r="Z365" s="132"/>
      <c r="AA365" s="83" t="str">
        <f t="shared" si="4"/>
        <v>FLB4397</v>
      </c>
      <c r="AB365" s="83" t="str">
        <f t="shared" si="5"/>
        <v/>
      </c>
      <c r="AC365" s="83" t="str">
        <f t="shared" si="6"/>
        <v/>
      </c>
      <c r="AD365" s="4"/>
      <c r="AE365" s="13"/>
    </row>
    <row r="366">
      <c r="A366" s="47" t="str">
        <f>RAW_APT!A367</f>
        <v>FLB3735</v>
      </c>
      <c r="B366" s="211">
        <f>RAW_APT!B367</f>
        <v>44511</v>
      </c>
      <c r="C366" s="218">
        <f>RAW_APT!C367</f>
        <v>0.4394097222</v>
      </c>
      <c r="D366" s="47" t="str">
        <f>RAW_APT!D367</f>
        <v/>
      </c>
      <c r="E366" s="47" t="str">
        <f>RAW_APT!E367</f>
        <v/>
      </c>
      <c r="F366" s="47" t="str">
        <f>RAW_APT!F367</f>
        <v/>
      </c>
      <c r="G366" s="47" t="str">
        <f>RAW_APT!G367</f>
        <v>Collected</v>
      </c>
      <c r="H366" s="47" t="str">
        <f>RAW_APT!H367</f>
        <v>Null</v>
      </c>
      <c r="I366" s="211">
        <f>RAW_APT!I367</f>
        <v>44868</v>
      </c>
      <c r="J366" s="218">
        <f>RAW_APT!J367</f>
        <v>0.5355208333</v>
      </c>
      <c r="K366" s="47">
        <f>RAW_APT!K367</f>
        <v>0</v>
      </c>
      <c r="L366" s="47" t="str">
        <f>RAW_APT!L367</f>
        <v/>
      </c>
      <c r="M366" s="47" t="str">
        <f>RAW_APT!M367</f>
        <v/>
      </c>
      <c r="N366" s="47"/>
      <c r="O366" s="47"/>
      <c r="P366" s="128" t="b">
        <f t="shared" si="1"/>
        <v>1</v>
      </c>
      <c r="Q366" s="128" t="b">
        <f>IF(COUNTIF(RAW_APS!$A$2:$A813,A366)=0,TRUE,FALSE)</f>
        <v>1</v>
      </c>
      <c r="R366" s="128" t="b">
        <f t="shared" si="2"/>
        <v>0</v>
      </c>
      <c r="S366" s="8"/>
      <c r="U366" s="83" t="str">
        <f t="shared" si="3"/>
        <v/>
      </c>
      <c r="Z366" s="132"/>
      <c r="AA366" s="83" t="str">
        <f t="shared" si="4"/>
        <v>FLB3735</v>
      </c>
      <c r="AB366" s="83" t="str">
        <f t="shared" si="5"/>
        <v/>
      </c>
      <c r="AC366" s="83" t="str">
        <f t="shared" si="6"/>
        <v/>
      </c>
      <c r="AD366" s="4"/>
      <c r="AE366" s="13"/>
    </row>
    <row r="367">
      <c r="A367" s="47" t="str">
        <f>RAW_APT!A368</f>
        <v>FLB4396</v>
      </c>
      <c r="B367" s="211">
        <f>RAW_APT!B368</f>
        <v>44511</v>
      </c>
      <c r="C367" s="218">
        <f>RAW_APT!C368</f>
        <v>0.4392708333</v>
      </c>
      <c r="D367" s="47" t="str">
        <f>RAW_APT!D368</f>
        <v/>
      </c>
      <c r="E367" s="47" t="str">
        <f>RAW_APT!E368</f>
        <v/>
      </c>
      <c r="F367" s="47" t="str">
        <f>RAW_APT!F368</f>
        <v/>
      </c>
      <c r="G367" s="47" t="str">
        <f>RAW_APT!G368</f>
        <v>Result</v>
      </c>
      <c r="H367" s="47" t="str">
        <f>RAW_APT!H368</f>
        <v>Negative</v>
      </c>
      <c r="I367" s="211">
        <f>RAW_APT!I368</f>
        <v>44512</v>
      </c>
      <c r="J367" s="218">
        <f>RAW_APT!J368</f>
        <v>0.5153935185</v>
      </c>
      <c r="K367" s="47">
        <f>RAW_APT!K368</f>
        <v>0</v>
      </c>
      <c r="L367" s="47" t="b">
        <f>RAW_APT!L368</f>
        <v>1</v>
      </c>
      <c r="M367" s="47" t="str">
        <f>RAW_APT!M368</f>
        <v>211112-1</v>
      </c>
      <c r="N367" s="47"/>
      <c r="O367" s="47"/>
      <c r="P367" s="128" t="b">
        <f t="shared" si="1"/>
        <v>1</v>
      </c>
      <c r="Q367" s="128" t="b">
        <f>IF(COUNTIF(RAW_APS!$A$2:$A813,A367)=0,TRUE,FALSE)</f>
        <v>1</v>
      </c>
      <c r="R367" s="128" t="b">
        <f t="shared" si="2"/>
        <v>0</v>
      </c>
      <c r="S367" s="8"/>
      <c r="U367" s="83" t="str">
        <f t="shared" si="3"/>
        <v/>
      </c>
      <c r="Z367" s="132"/>
      <c r="AA367" s="83" t="str">
        <f t="shared" si="4"/>
        <v>FLB4396</v>
      </c>
      <c r="AB367" s="83" t="str">
        <f t="shared" si="5"/>
        <v/>
      </c>
      <c r="AC367" s="83" t="str">
        <f t="shared" si="6"/>
        <v/>
      </c>
      <c r="AD367" s="4"/>
      <c r="AE367" s="13"/>
    </row>
    <row r="368">
      <c r="A368" s="47" t="str">
        <f>RAW_APT!A369</f>
        <v>FLB3739</v>
      </c>
      <c r="B368" s="211">
        <f>RAW_APT!B369</f>
        <v>44511</v>
      </c>
      <c r="C368" s="218">
        <f>RAW_APT!C369</f>
        <v>0.4362847222</v>
      </c>
      <c r="D368" s="47" t="str">
        <f>RAW_APT!D369</f>
        <v/>
      </c>
      <c r="E368" s="47" t="str">
        <f>RAW_APT!E369</f>
        <v/>
      </c>
      <c r="F368" s="47" t="str">
        <f>RAW_APT!F369</f>
        <v/>
      </c>
      <c r="G368" s="47" t="str">
        <f>RAW_APT!G369</f>
        <v>Collected</v>
      </c>
      <c r="H368" s="47" t="str">
        <f>RAW_APT!H369</f>
        <v>Null</v>
      </c>
      <c r="I368" s="211">
        <f>RAW_APT!I369</f>
        <v>44868</v>
      </c>
      <c r="J368" s="218">
        <f>RAW_APT!J369</f>
        <v>0.5355208333</v>
      </c>
      <c r="K368" s="47">
        <f>RAW_APT!K369</f>
        <v>1</v>
      </c>
      <c r="L368" s="47" t="str">
        <f>RAW_APT!L369</f>
        <v/>
      </c>
      <c r="M368" s="47" t="str">
        <f>RAW_APT!M369</f>
        <v/>
      </c>
      <c r="N368" s="47"/>
      <c r="O368" s="47"/>
      <c r="P368" s="128" t="b">
        <f t="shared" si="1"/>
        <v>0</v>
      </c>
      <c r="Q368" s="128" t="b">
        <f>IF(COUNTIF(RAW_APS!$A$2:$A813,A368)=0,TRUE,FALSE)</f>
        <v>0</v>
      </c>
      <c r="R368" s="128" t="b">
        <f t="shared" si="2"/>
        <v>0</v>
      </c>
      <c r="S368" s="8"/>
      <c r="U368" s="83" t="str">
        <f t="shared" si="3"/>
        <v/>
      </c>
      <c r="Z368" s="132"/>
      <c r="AA368" s="83" t="str">
        <f t="shared" si="4"/>
        <v>FLB3739</v>
      </c>
      <c r="AB368" s="83" t="str">
        <f t="shared" si="5"/>
        <v/>
      </c>
      <c r="AC368" s="83" t="str">
        <f t="shared" si="6"/>
        <v/>
      </c>
      <c r="AD368" s="4"/>
      <c r="AE368" s="13"/>
    </row>
    <row r="369">
      <c r="A369" s="47" t="str">
        <f>RAW_APT!A370</f>
        <v>FLB3740</v>
      </c>
      <c r="B369" s="211">
        <f>RAW_APT!B370</f>
        <v>44511</v>
      </c>
      <c r="C369" s="218">
        <f>RAW_APT!C370</f>
        <v>0.4361805556</v>
      </c>
      <c r="D369" s="47" t="str">
        <f>RAW_APT!D370</f>
        <v/>
      </c>
      <c r="E369" s="47" t="str">
        <f>RAW_APT!E370</f>
        <v/>
      </c>
      <c r="F369" s="47" t="str">
        <f>RAW_APT!F370</f>
        <v/>
      </c>
      <c r="G369" s="47" t="str">
        <f>RAW_APT!G370</f>
        <v>Result</v>
      </c>
      <c r="H369" s="47" t="str">
        <f>RAW_APT!H370</f>
        <v>Negative</v>
      </c>
      <c r="I369" s="211">
        <f>RAW_APT!I370</f>
        <v>44512</v>
      </c>
      <c r="J369" s="218">
        <f>RAW_APT!J370</f>
        <v>0.5153935185</v>
      </c>
      <c r="K369" s="47">
        <f>RAW_APT!K370</f>
        <v>0</v>
      </c>
      <c r="L369" s="47" t="b">
        <f>RAW_APT!L370</f>
        <v>1</v>
      </c>
      <c r="M369" s="47" t="str">
        <f>RAW_APT!M370</f>
        <v>211112-1</v>
      </c>
      <c r="N369" s="47"/>
      <c r="O369" s="47"/>
      <c r="P369" s="128" t="b">
        <f t="shared" si="1"/>
        <v>1</v>
      </c>
      <c r="Q369" s="128" t="b">
        <f>IF(COUNTIF(RAW_APS!$A$2:$A813,A369)=0,TRUE,FALSE)</f>
        <v>1</v>
      </c>
      <c r="R369" s="128" t="b">
        <f t="shared" si="2"/>
        <v>0</v>
      </c>
      <c r="S369" s="8"/>
      <c r="U369" s="83" t="str">
        <f t="shared" si="3"/>
        <v/>
      </c>
      <c r="Z369" s="132"/>
      <c r="AA369" s="83" t="str">
        <f t="shared" si="4"/>
        <v>FLB3740</v>
      </c>
      <c r="AB369" s="83" t="str">
        <f t="shared" si="5"/>
        <v/>
      </c>
      <c r="AC369" s="83" t="str">
        <f t="shared" si="6"/>
        <v/>
      </c>
      <c r="AD369" s="4"/>
      <c r="AE369" s="13"/>
    </row>
    <row r="370">
      <c r="A370" s="47" t="str">
        <f>RAW_APT!A371</f>
        <v>FLB3749</v>
      </c>
      <c r="B370" s="211">
        <f>RAW_APT!B371</f>
        <v>44511</v>
      </c>
      <c r="C370" s="218">
        <f>RAW_APT!C371</f>
        <v>0.4356712963</v>
      </c>
      <c r="D370" s="47" t="str">
        <f>RAW_APT!D371</f>
        <v/>
      </c>
      <c r="E370" s="47" t="str">
        <f>RAW_APT!E371</f>
        <v/>
      </c>
      <c r="F370" s="47" t="str">
        <f>RAW_APT!F371</f>
        <v/>
      </c>
      <c r="G370" s="47" t="str">
        <f>RAW_APT!G371</f>
        <v>Result</v>
      </c>
      <c r="H370" s="47" t="str">
        <f>RAW_APT!H371</f>
        <v>Negative</v>
      </c>
      <c r="I370" s="211">
        <f>RAW_APT!I371</f>
        <v>44512</v>
      </c>
      <c r="J370" s="218">
        <f>RAW_APT!J371</f>
        <v>0.5153935185</v>
      </c>
      <c r="K370" s="47">
        <f>RAW_APT!K371</f>
        <v>0</v>
      </c>
      <c r="L370" s="47" t="b">
        <f>RAW_APT!L371</f>
        <v>1</v>
      </c>
      <c r="M370" s="47" t="str">
        <f>RAW_APT!M371</f>
        <v>211112-1</v>
      </c>
      <c r="N370" s="47"/>
      <c r="O370" s="47"/>
      <c r="P370" s="128" t="b">
        <f t="shared" si="1"/>
        <v>1</v>
      </c>
      <c r="Q370" s="128" t="b">
        <f>IF(COUNTIF(RAW_APS!$A$2:$A813,A370)=0,TRUE,FALSE)</f>
        <v>1</v>
      </c>
      <c r="R370" s="128" t="b">
        <f t="shared" si="2"/>
        <v>0</v>
      </c>
      <c r="S370" s="8"/>
      <c r="U370" s="83" t="str">
        <f t="shared" si="3"/>
        <v/>
      </c>
      <c r="Z370" s="132"/>
      <c r="AA370" s="83" t="str">
        <f t="shared" si="4"/>
        <v>FLB3749</v>
      </c>
      <c r="AB370" s="83" t="str">
        <f t="shared" si="5"/>
        <v/>
      </c>
      <c r="AC370" s="83" t="str">
        <f t="shared" si="6"/>
        <v/>
      </c>
      <c r="AD370" s="4"/>
      <c r="AE370" s="13"/>
    </row>
    <row r="371">
      <c r="A371" s="47" t="str">
        <f>RAW_APT!A372</f>
        <v>FLB3737</v>
      </c>
      <c r="B371" s="211">
        <f>RAW_APT!B372</f>
        <v>44511</v>
      </c>
      <c r="C371" s="218">
        <f>RAW_APT!C372</f>
        <v>0.4356134259</v>
      </c>
      <c r="D371" s="47" t="str">
        <f>RAW_APT!D372</f>
        <v/>
      </c>
      <c r="E371" s="47" t="str">
        <f>RAW_APT!E372</f>
        <v/>
      </c>
      <c r="F371" s="47" t="str">
        <f>RAW_APT!F372</f>
        <v/>
      </c>
      <c r="G371" s="47" t="str">
        <f>RAW_APT!G372</f>
        <v>Result</v>
      </c>
      <c r="H371" s="47" t="str">
        <f>RAW_APT!H372</f>
        <v>Negative</v>
      </c>
      <c r="I371" s="211">
        <f>RAW_APT!I372</f>
        <v>44512</v>
      </c>
      <c r="J371" s="218">
        <f>RAW_APT!J372</f>
        <v>0.5153935185</v>
      </c>
      <c r="K371" s="47">
        <f>RAW_APT!K372</f>
        <v>0</v>
      </c>
      <c r="L371" s="47" t="b">
        <f>RAW_APT!L372</f>
        <v>1</v>
      </c>
      <c r="M371" s="47" t="str">
        <f>RAW_APT!M372</f>
        <v>211112-1</v>
      </c>
      <c r="N371" s="47"/>
      <c r="O371" s="47"/>
      <c r="P371" s="128" t="b">
        <f t="shared" si="1"/>
        <v>1</v>
      </c>
      <c r="Q371" s="128" t="b">
        <f>IF(COUNTIF(RAW_APS!$A$2:$A813,A371)=0,TRUE,FALSE)</f>
        <v>1</v>
      </c>
      <c r="R371" s="128" t="b">
        <f t="shared" si="2"/>
        <v>0</v>
      </c>
      <c r="S371" s="8"/>
      <c r="U371" s="83" t="str">
        <f t="shared" si="3"/>
        <v/>
      </c>
      <c r="Z371" s="132"/>
      <c r="AA371" s="83" t="str">
        <f t="shared" si="4"/>
        <v>FLB3737</v>
      </c>
      <c r="AB371" s="83" t="str">
        <f t="shared" si="5"/>
        <v/>
      </c>
      <c r="AC371" s="83" t="str">
        <f t="shared" si="6"/>
        <v/>
      </c>
      <c r="AD371" s="4"/>
      <c r="AE371" s="13"/>
    </row>
    <row r="372">
      <c r="A372" s="47" t="str">
        <f>RAW_APT!A373</f>
        <v>FLB3855</v>
      </c>
      <c r="B372" s="211">
        <f>RAW_APT!B373</f>
        <v>44511</v>
      </c>
      <c r="C372" s="218">
        <f>RAW_APT!C373</f>
        <v>0.4345486111</v>
      </c>
      <c r="D372" s="47" t="str">
        <f>RAW_APT!D373</f>
        <v/>
      </c>
      <c r="E372" s="47" t="str">
        <f>RAW_APT!E373</f>
        <v/>
      </c>
      <c r="F372" s="47" t="str">
        <f>RAW_APT!F373</f>
        <v/>
      </c>
      <c r="G372" s="47" t="str">
        <f>RAW_APT!G373</f>
        <v>Result</v>
      </c>
      <c r="H372" s="47" t="str">
        <f>RAW_APT!H373</f>
        <v>Negative</v>
      </c>
      <c r="I372" s="211">
        <f>RAW_APT!I373</f>
        <v>44512</v>
      </c>
      <c r="J372" s="218">
        <f>RAW_APT!J373</f>
        <v>0.5153935185</v>
      </c>
      <c r="K372" s="47">
        <f>RAW_APT!K373</f>
        <v>0</v>
      </c>
      <c r="L372" s="47" t="b">
        <f>RAW_APT!L373</f>
        <v>1</v>
      </c>
      <c r="M372" s="47" t="str">
        <f>RAW_APT!M373</f>
        <v>211112-1</v>
      </c>
      <c r="N372" s="47"/>
      <c r="O372" s="47"/>
      <c r="P372" s="128" t="b">
        <f t="shared" si="1"/>
        <v>1</v>
      </c>
      <c r="Q372" s="128" t="b">
        <f>IF(COUNTIF(RAW_APS!$A$2:$A813,A372)=0,TRUE,FALSE)</f>
        <v>1</v>
      </c>
      <c r="R372" s="128" t="b">
        <f t="shared" si="2"/>
        <v>0</v>
      </c>
      <c r="S372" s="8"/>
      <c r="U372" s="83" t="str">
        <f t="shared" si="3"/>
        <v/>
      </c>
      <c r="Z372" s="132"/>
      <c r="AA372" s="83" t="str">
        <f t="shared" si="4"/>
        <v>FLB3855</v>
      </c>
      <c r="AB372" s="83" t="str">
        <f t="shared" si="5"/>
        <v/>
      </c>
      <c r="AC372" s="83" t="str">
        <f t="shared" si="6"/>
        <v/>
      </c>
      <c r="AD372" s="4"/>
      <c r="AE372" s="13"/>
    </row>
    <row r="373">
      <c r="A373" s="47" t="str">
        <f>RAW_APT!A374</f>
        <v>FLB4408</v>
      </c>
      <c r="B373" s="211">
        <f>RAW_APT!B374</f>
        <v>44511</v>
      </c>
      <c r="C373" s="218">
        <f>RAW_APT!C374</f>
        <v>0.4336574074</v>
      </c>
      <c r="D373" s="47" t="str">
        <f>RAW_APT!D374</f>
        <v/>
      </c>
      <c r="E373" s="47" t="str">
        <f>RAW_APT!E374</f>
        <v/>
      </c>
      <c r="F373" s="47" t="str">
        <f>RAW_APT!F374</f>
        <v/>
      </c>
      <c r="G373" s="47" t="str">
        <f>RAW_APT!G374</f>
        <v>Result</v>
      </c>
      <c r="H373" s="47" t="str">
        <f>RAW_APT!H374</f>
        <v>Negative</v>
      </c>
      <c r="I373" s="211">
        <f>RAW_APT!I374</f>
        <v>44512</v>
      </c>
      <c r="J373" s="218">
        <f>RAW_APT!J374</f>
        <v>0.5153935185</v>
      </c>
      <c r="K373" s="47">
        <f>RAW_APT!K374</f>
        <v>1</v>
      </c>
      <c r="L373" s="47" t="b">
        <f>RAW_APT!L374</f>
        <v>1</v>
      </c>
      <c r="M373" s="47" t="str">
        <f>RAW_APT!M374</f>
        <v>211112-1</v>
      </c>
      <c r="N373" s="47"/>
      <c r="O373" s="47"/>
      <c r="P373" s="128" t="b">
        <f t="shared" si="1"/>
        <v>0</v>
      </c>
      <c r="Q373" s="128" t="b">
        <f>IF(COUNTIF(RAW_APS!$A$2:$A813,A373)=0,TRUE,FALSE)</f>
        <v>0</v>
      </c>
      <c r="R373" s="128" t="b">
        <f t="shared" si="2"/>
        <v>0</v>
      </c>
      <c r="S373" s="8"/>
      <c r="U373" s="83" t="str">
        <f t="shared" si="3"/>
        <v/>
      </c>
      <c r="Z373" s="132"/>
      <c r="AA373" s="83" t="str">
        <f t="shared" si="4"/>
        <v>FLB4408</v>
      </c>
      <c r="AB373" s="83" t="str">
        <f t="shared" si="5"/>
        <v/>
      </c>
      <c r="AC373" s="83" t="str">
        <f t="shared" si="6"/>
        <v/>
      </c>
      <c r="AD373" s="4"/>
      <c r="AE373" s="13"/>
    </row>
    <row r="374">
      <c r="A374" s="47" t="str">
        <f>RAW_APT!A375</f>
        <v>FLB3987</v>
      </c>
      <c r="B374" s="211">
        <f>RAW_APT!B375</f>
        <v>44511</v>
      </c>
      <c r="C374" s="218">
        <f>RAW_APT!C375</f>
        <v>0.4334606481</v>
      </c>
      <c r="D374" s="47" t="str">
        <f>RAW_APT!D375</f>
        <v/>
      </c>
      <c r="E374" s="47" t="str">
        <f>RAW_APT!E375</f>
        <v/>
      </c>
      <c r="F374" s="47" t="str">
        <f>RAW_APT!F375</f>
        <v/>
      </c>
      <c r="G374" s="47" t="str">
        <f>RAW_APT!G375</f>
        <v>Result</v>
      </c>
      <c r="H374" s="47" t="str">
        <f>RAW_APT!H375</f>
        <v>Negative</v>
      </c>
      <c r="I374" s="211">
        <f>RAW_APT!I375</f>
        <v>44512</v>
      </c>
      <c r="J374" s="218">
        <f>RAW_APT!J375</f>
        <v>0.5153819444</v>
      </c>
      <c r="K374" s="47">
        <f>RAW_APT!K375</f>
        <v>1</v>
      </c>
      <c r="L374" s="47" t="b">
        <f>RAW_APT!L375</f>
        <v>1</v>
      </c>
      <c r="M374" s="47" t="str">
        <f>RAW_APT!M375</f>
        <v>211112-1</v>
      </c>
      <c r="N374" s="47"/>
      <c r="O374" s="47"/>
      <c r="P374" s="128" t="b">
        <f t="shared" si="1"/>
        <v>0</v>
      </c>
      <c r="Q374" s="128" t="b">
        <f>IF(COUNTIF(RAW_APS!$A$2:$A813,A374)=0,TRUE,FALSE)</f>
        <v>0</v>
      </c>
      <c r="R374" s="128" t="b">
        <f t="shared" si="2"/>
        <v>1</v>
      </c>
      <c r="S374" s="8"/>
      <c r="U374" s="83" t="str">
        <f t="shared" si="3"/>
        <v/>
      </c>
      <c r="Z374" s="132"/>
      <c r="AA374" s="83" t="str">
        <f t="shared" si="4"/>
        <v>FLB3987</v>
      </c>
      <c r="AB374" s="83" t="str">
        <f t="shared" si="5"/>
        <v>FLB3987</v>
      </c>
      <c r="AC374" s="83">
        <f t="shared" si="6"/>
        <v>2</v>
      </c>
      <c r="AD374" s="4"/>
      <c r="AE374" s="13"/>
    </row>
    <row r="375">
      <c r="A375" s="47" t="str">
        <f>RAW_APT!A376</f>
        <v>FLB4404</v>
      </c>
      <c r="B375" s="211">
        <f>RAW_APT!B376</f>
        <v>44511</v>
      </c>
      <c r="C375" s="218">
        <f>RAW_APT!C376</f>
        <v>0.4334490741</v>
      </c>
      <c r="D375" s="47" t="str">
        <f>RAW_APT!D376</f>
        <v/>
      </c>
      <c r="E375" s="47" t="str">
        <f>RAW_APT!E376</f>
        <v/>
      </c>
      <c r="F375" s="47" t="str">
        <f>RAW_APT!F376</f>
        <v/>
      </c>
      <c r="G375" s="47" t="str">
        <f>RAW_APT!G376</f>
        <v>Result</v>
      </c>
      <c r="H375" s="47" t="str">
        <f>RAW_APT!H376</f>
        <v>Negative</v>
      </c>
      <c r="I375" s="211">
        <f>RAW_APT!I376</f>
        <v>44512</v>
      </c>
      <c r="J375" s="218">
        <f>RAW_APT!J376</f>
        <v>0.5153935185</v>
      </c>
      <c r="K375" s="47">
        <f>RAW_APT!K376</f>
        <v>1</v>
      </c>
      <c r="L375" s="47" t="b">
        <f>RAW_APT!L376</f>
        <v>1</v>
      </c>
      <c r="M375" s="47" t="str">
        <f>RAW_APT!M376</f>
        <v>211112-1</v>
      </c>
      <c r="N375" s="47"/>
      <c r="O375" s="47"/>
      <c r="P375" s="128" t="b">
        <f t="shared" si="1"/>
        <v>0</v>
      </c>
      <c r="Q375" s="128" t="b">
        <f>IF(COUNTIF(RAW_APS!$A$2:$A813,A375)=0,TRUE,FALSE)</f>
        <v>0</v>
      </c>
      <c r="R375" s="128" t="b">
        <f t="shared" si="2"/>
        <v>0</v>
      </c>
      <c r="S375" s="8"/>
      <c r="U375" s="83" t="str">
        <f t="shared" si="3"/>
        <v/>
      </c>
      <c r="Z375" s="132"/>
      <c r="AA375" s="83" t="str">
        <f t="shared" si="4"/>
        <v>FLB4404</v>
      </c>
      <c r="AB375" s="83" t="str">
        <f t="shared" si="5"/>
        <v/>
      </c>
      <c r="AC375" s="83" t="str">
        <f t="shared" si="6"/>
        <v/>
      </c>
      <c r="AD375" s="4"/>
      <c r="AE375" s="13"/>
    </row>
    <row r="376">
      <c r="A376" s="47" t="str">
        <f>RAW_APT!A377</f>
        <v>FLB3748</v>
      </c>
      <c r="B376" s="211">
        <f>RAW_APT!B377</f>
        <v>44511</v>
      </c>
      <c r="C376" s="218">
        <f>RAW_APT!C377</f>
        <v>0.4302430556</v>
      </c>
      <c r="D376" s="47" t="str">
        <f>RAW_APT!D377</f>
        <v/>
      </c>
      <c r="E376" s="47" t="str">
        <f>RAW_APT!E377</f>
        <v/>
      </c>
      <c r="F376" s="47" t="str">
        <f>RAW_APT!F377</f>
        <v/>
      </c>
      <c r="G376" s="47" t="str">
        <f>RAW_APT!G377</f>
        <v>Result</v>
      </c>
      <c r="H376" s="47" t="str">
        <f>RAW_APT!H377</f>
        <v>Negative</v>
      </c>
      <c r="I376" s="211">
        <f>RAW_APT!I377</f>
        <v>44512</v>
      </c>
      <c r="J376" s="218">
        <f>RAW_APT!J377</f>
        <v>0.5153935185</v>
      </c>
      <c r="K376" s="47">
        <f>RAW_APT!K377</f>
        <v>1</v>
      </c>
      <c r="L376" s="47" t="b">
        <f>RAW_APT!L377</f>
        <v>1</v>
      </c>
      <c r="M376" s="47" t="str">
        <f>RAW_APT!M377</f>
        <v>211112-1</v>
      </c>
      <c r="N376" s="47"/>
      <c r="O376" s="47"/>
      <c r="P376" s="128" t="b">
        <f t="shared" si="1"/>
        <v>0</v>
      </c>
      <c r="Q376" s="128" t="b">
        <f>IF(COUNTIF(RAW_APS!$A$2:$A813,A376)=0,TRUE,FALSE)</f>
        <v>0</v>
      </c>
      <c r="R376" s="128" t="b">
        <f t="shared" si="2"/>
        <v>0</v>
      </c>
      <c r="S376" s="8"/>
      <c r="U376" s="83" t="str">
        <f t="shared" si="3"/>
        <v/>
      </c>
      <c r="Z376" s="132"/>
      <c r="AA376" s="83" t="str">
        <f t="shared" si="4"/>
        <v>FLB3748</v>
      </c>
      <c r="AB376" s="83" t="str">
        <f t="shared" si="5"/>
        <v/>
      </c>
      <c r="AC376" s="83" t="str">
        <f t="shared" si="6"/>
        <v/>
      </c>
      <c r="AD376" s="4"/>
      <c r="AE376" s="13"/>
    </row>
    <row r="377">
      <c r="A377" s="47" t="str">
        <f>RAW_APT!A378</f>
        <v>FLB3726</v>
      </c>
      <c r="B377" s="211">
        <f>RAW_APT!B378</f>
        <v>44511</v>
      </c>
      <c r="C377" s="218">
        <f>RAW_APT!C378</f>
        <v>0.4296643519</v>
      </c>
      <c r="D377" s="47" t="str">
        <f>RAW_APT!D378</f>
        <v/>
      </c>
      <c r="E377" s="47" t="str">
        <f>RAW_APT!E378</f>
        <v/>
      </c>
      <c r="F377" s="47" t="str">
        <f>RAW_APT!F378</f>
        <v/>
      </c>
      <c r="G377" s="47" t="str">
        <f>RAW_APT!G378</f>
        <v>Result</v>
      </c>
      <c r="H377" s="47" t="str">
        <f>RAW_APT!H378</f>
        <v>Negative</v>
      </c>
      <c r="I377" s="211">
        <f>RAW_APT!I378</f>
        <v>44512</v>
      </c>
      <c r="J377" s="218">
        <f>RAW_APT!J378</f>
        <v>0.5153935185</v>
      </c>
      <c r="K377" s="47">
        <f>RAW_APT!K378</f>
        <v>1</v>
      </c>
      <c r="L377" s="47" t="b">
        <f>RAW_APT!L378</f>
        <v>1</v>
      </c>
      <c r="M377" s="47" t="str">
        <f>RAW_APT!M378</f>
        <v>211112-1</v>
      </c>
      <c r="N377" s="47"/>
      <c r="O377" s="47"/>
      <c r="P377" s="128" t="b">
        <f t="shared" si="1"/>
        <v>0</v>
      </c>
      <c r="Q377" s="128" t="b">
        <f>IF(COUNTIF(RAW_APS!$A$2:$A813,A377)=0,TRUE,FALSE)</f>
        <v>0</v>
      </c>
      <c r="R377" s="128" t="b">
        <f t="shared" si="2"/>
        <v>0</v>
      </c>
      <c r="S377" s="8"/>
      <c r="U377" s="83" t="str">
        <f t="shared" si="3"/>
        <v/>
      </c>
      <c r="Z377" s="132"/>
      <c r="AA377" s="83" t="str">
        <f t="shared" si="4"/>
        <v>FLB3726</v>
      </c>
      <c r="AB377" s="83" t="str">
        <f t="shared" si="5"/>
        <v/>
      </c>
      <c r="AC377" s="83" t="str">
        <f t="shared" si="6"/>
        <v/>
      </c>
      <c r="AD377" s="4"/>
      <c r="AE377" s="13"/>
    </row>
    <row r="378">
      <c r="A378" s="47" t="str">
        <f>RAW_APT!A379</f>
        <v>FLB3729</v>
      </c>
      <c r="B378" s="211">
        <f>RAW_APT!B379</f>
        <v>44511</v>
      </c>
      <c r="C378" s="218">
        <f>RAW_APT!C379</f>
        <v>0.4291666667</v>
      </c>
      <c r="D378" s="47" t="str">
        <f>RAW_APT!D379</f>
        <v/>
      </c>
      <c r="E378" s="47" t="str">
        <f>RAW_APT!E379</f>
        <v/>
      </c>
      <c r="F378" s="47" t="str">
        <f>RAW_APT!F379</f>
        <v/>
      </c>
      <c r="G378" s="47" t="str">
        <f>RAW_APT!G379</f>
        <v>Result</v>
      </c>
      <c r="H378" s="47" t="str">
        <f>RAW_APT!H379</f>
        <v>Negative</v>
      </c>
      <c r="I378" s="211">
        <f>RAW_APT!I379</f>
        <v>44512</v>
      </c>
      <c r="J378" s="218">
        <f>RAW_APT!J379</f>
        <v>0.5153935185</v>
      </c>
      <c r="K378" s="47">
        <f>RAW_APT!K379</f>
        <v>1</v>
      </c>
      <c r="L378" s="47" t="b">
        <f>RAW_APT!L379</f>
        <v>1</v>
      </c>
      <c r="M378" s="47" t="str">
        <f>RAW_APT!M379</f>
        <v>211112-1</v>
      </c>
      <c r="N378" s="47"/>
      <c r="O378" s="47"/>
      <c r="P378" s="128" t="b">
        <f t="shared" si="1"/>
        <v>0</v>
      </c>
      <c r="Q378" s="128" t="b">
        <f>IF(COUNTIF(RAW_APS!$A$2:$A813,A378)=0,TRUE,FALSE)</f>
        <v>0</v>
      </c>
      <c r="R378" s="128" t="b">
        <f t="shared" si="2"/>
        <v>0</v>
      </c>
      <c r="S378" s="8"/>
      <c r="U378" s="83" t="str">
        <f t="shared" si="3"/>
        <v/>
      </c>
      <c r="Z378" s="132"/>
      <c r="AA378" s="83" t="str">
        <f t="shared" si="4"/>
        <v>FLB3729</v>
      </c>
      <c r="AB378" s="83" t="str">
        <f t="shared" si="5"/>
        <v/>
      </c>
      <c r="AC378" s="83" t="str">
        <f t="shared" si="6"/>
        <v/>
      </c>
      <c r="AD378" s="4"/>
      <c r="AE378" s="13"/>
    </row>
    <row r="379">
      <c r="A379" s="47" t="str">
        <f>RAW_APT!A380</f>
        <v>FLB4410</v>
      </c>
      <c r="B379" s="211">
        <f>RAW_APT!B380</f>
        <v>44511</v>
      </c>
      <c r="C379" s="218">
        <f>RAW_APT!C380</f>
        <v>0.4283680556</v>
      </c>
      <c r="D379" s="47" t="str">
        <f>RAW_APT!D380</f>
        <v/>
      </c>
      <c r="E379" s="47" t="str">
        <f>RAW_APT!E380</f>
        <v/>
      </c>
      <c r="F379" s="47" t="str">
        <f>RAW_APT!F380</f>
        <v/>
      </c>
      <c r="G379" s="47" t="str">
        <f>RAW_APT!G380</f>
        <v>Collected</v>
      </c>
      <c r="H379" s="47" t="str">
        <f>RAW_APT!H380</f>
        <v>Null</v>
      </c>
      <c r="I379" s="211">
        <f>RAW_APT!I380</f>
        <v>44868</v>
      </c>
      <c r="J379" s="218">
        <f>RAW_APT!J380</f>
        <v>0.5355208333</v>
      </c>
      <c r="K379" s="47">
        <f>RAW_APT!K380</f>
        <v>1</v>
      </c>
      <c r="L379" s="47" t="str">
        <f>RAW_APT!L380</f>
        <v/>
      </c>
      <c r="M379" s="47" t="str">
        <f>RAW_APT!M380</f>
        <v/>
      </c>
      <c r="N379" s="47"/>
      <c r="O379" s="47"/>
      <c r="P379" s="128" t="b">
        <f t="shared" si="1"/>
        <v>0</v>
      </c>
      <c r="Q379" s="128" t="b">
        <f>IF(COUNTIF(RAW_APS!$A$2:$A813,A379)=0,TRUE,FALSE)</f>
        <v>0</v>
      </c>
      <c r="R379" s="128" t="b">
        <f t="shared" si="2"/>
        <v>0</v>
      </c>
      <c r="S379" s="8"/>
      <c r="U379" s="83" t="str">
        <f t="shared" si="3"/>
        <v/>
      </c>
      <c r="Z379" s="132"/>
      <c r="AA379" s="83" t="str">
        <f t="shared" si="4"/>
        <v>FLB4410</v>
      </c>
      <c r="AB379" s="83" t="str">
        <f t="shared" si="5"/>
        <v/>
      </c>
      <c r="AC379" s="83" t="str">
        <f t="shared" si="6"/>
        <v/>
      </c>
      <c r="AD379" s="4"/>
      <c r="AE379" s="13"/>
    </row>
    <row r="380">
      <c r="A380" s="47" t="str">
        <f>RAW_APT!A381</f>
        <v>FLB3725</v>
      </c>
      <c r="B380" s="211">
        <f>RAW_APT!B381</f>
        <v>44511</v>
      </c>
      <c r="C380" s="218">
        <f>RAW_APT!C381</f>
        <v>0.4278240741</v>
      </c>
      <c r="D380" s="47" t="str">
        <f>RAW_APT!D381</f>
        <v/>
      </c>
      <c r="E380" s="47" t="str">
        <f>RAW_APT!E381</f>
        <v/>
      </c>
      <c r="F380" s="47" t="str">
        <f>RAW_APT!F381</f>
        <v/>
      </c>
      <c r="G380" s="47" t="str">
        <f>RAW_APT!G381</f>
        <v>Result</v>
      </c>
      <c r="H380" s="47" t="str">
        <f>RAW_APT!H381</f>
        <v>Negative</v>
      </c>
      <c r="I380" s="211">
        <f>RAW_APT!I381</f>
        <v>44512</v>
      </c>
      <c r="J380" s="218">
        <f>RAW_APT!J381</f>
        <v>0.5153819444</v>
      </c>
      <c r="K380" s="47">
        <f>RAW_APT!K381</f>
        <v>1</v>
      </c>
      <c r="L380" s="47" t="b">
        <f>RAW_APT!L381</f>
        <v>1</v>
      </c>
      <c r="M380" s="47" t="str">
        <f>RAW_APT!M381</f>
        <v>211112-1</v>
      </c>
      <c r="N380" s="47"/>
      <c r="O380" s="47"/>
      <c r="P380" s="128" t="b">
        <f t="shared" si="1"/>
        <v>0</v>
      </c>
      <c r="Q380" s="128" t="b">
        <f>IF(COUNTIF(RAW_APS!$A$2:$A813,A380)=0,TRUE,FALSE)</f>
        <v>0</v>
      </c>
      <c r="R380" s="128" t="b">
        <f t="shared" si="2"/>
        <v>0</v>
      </c>
      <c r="S380" s="8"/>
      <c r="U380" s="83" t="str">
        <f t="shared" si="3"/>
        <v/>
      </c>
      <c r="Z380" s="132"/>
      <c r="AA380" s="83" t="str">
        <f t="shared" si="4"/>
        <v>FLB3725</v>
      </c>
      <c r="AB380" s="83" t="str">
        <f t="shared" si="5"/>
        <v/>
      </c>
      <c r="AC380" s="83" t="str">
        <f t="shared" si="6"/>
        <v/>
      </c>
      <c r="AD380" s="4"/>
      <c r="AE380" s="13"/>
    </row>
    <row r="381">
      <c r="A381" s="47" t="str">
        <f>RAW_APT!A382</f>
        <v>FLB3747</v>
      </c>
      <c r="B381" s="211">
        <f>RAW_APT!B382</f>
        <v>44511</v>
      </c>
      <c r="C381" s="218">
        <f>RAW_APT!C382</f>
        <v>0.4273611111</v>
      </c>
      <c r="D381" s="47" t="str">
        <f>RAW_APT!D382</f>
        <v/>
      </c>
      <c r="E381" s="47" t="str">
        <f>RAW_APT!E382</f>
        <v/>
      </c>
      <c r="F381" s="47" t="str">
        <f>RAW_APT!F382</f>
        <v/>
      </c>
      <c r="G381" s="47" t="str">
        <f>RAW_APT!G382</f>
        <v>Result</v>
      </c>
      <c r="H381" s="47" t="str">
        <f>RAW_APT!H382</f>
        <v>Negative</v>
      </c>
      <c r="I381" s="211">
        <f>RAW_APT!I382</f>
        <v>44512</v>
      </c>
      <c r="J381" s="218">
        <f>RAW_APT!J382</f>
        <v>0.5153819444</v>
      </c>
      <c r="K381" s="47">
        <f>RAW_APT!K382</f>
        <v>0</v>
      </c>
      <c r="L381" s="47" t="b">
        <f>RAW_APT!L382</f>
        <v>1</v>
      </c>
      <c r="M381" s="47" t="str">
        <f>RAW_APT!M382</f>
        <v>211112-1</v>
      </c>
      <c r="N381" s="47"/>
      <c r="O381" s="47"/>
      <c r="P381" s="128" t="b">
        <f t="shared" si="1"/>
        <v>1</v>
      </c>
      <c r="Q381" s="128" t="b">
        <f>IF(COUNTIF(RAW_APS!$A$2:$A813,A381)=0,TRUE,FALSE)</f>
        <v>1</v>
      </c>
      <c r="R381" s="128" t="b">
        <f t="shared" si="2"/>
        <v>0</v>
      </c>
      <c r="S381" s="8"/>
      <c r="U381" s="83" t="str">
        <f t="shared" si="3"/>
        <v/>
      </c>
      <c r="Z381" s="132"/>
      <c r="AA381" s="83" t="str">
        <f t="shared" si="4"/>
        <v>FLB3747</v>
      </c>
      <c r="AB381" s="83" t="str">
        <f t="shared" si="5"/>
        <v/>
      </c>
      <c r="AC381" s="83" t="str">
        <f t="shared" si="6"/>
        <v/>
      </c>
      <c r="AD381" s="4"/>
      <c r="AE381" s="13"/>
    </row>
    <row r="382">
      <c r="A382" s="47" t="str">
        <f>RAW_APT!A383</f>
        <v>FLB3987</v>
      </c>
      <c r="B382" s="211">
        <f>RAW_APT!B383</f>
        <v>44511</v>
      </c>
      <c r="C382" s="218">
        <f>RAW_APT!C383</f>
        <v>0.3840509259</v>
      </c>
      <c r="D382" s="47" t="str">
        <f>RAW_APT!D383</f>
        <v/>
      </c>
      <c r="E382" s="47" t="str">
        <f>RAW_APT!E383</f>
        <v/>
      </c>
      <c r="F382" s="47" t="str">
        <f>RAW_APT!F383</f>
        <v/>
      </c>
      <c r="G382" s="47" t="str">
        <f>RAW_APT!G383</f>
        <v>Result</v>
      </c>
      <c r="H382" s="47" t="str">
        <f>RAW_APT!H383</f>
        <v>Negative</v>
      </c>
      <c r="I382" s="211">
        <f>RAW_APT!I383</f>
        <v>44512</v>
      </c>
      <c r="J382" s="218">
        <f>RAW_APT!J383</f>
        <v>0.5153819444</v>
      </c>
      <c r="K382" s="47">
        <f>RAW_APT!K383</f>
        <v>1</v>
      </c>
      <c r="L382" s="47" t="b">
        <f>RAW_APT!L383</f>
        <v>1</v>
      </c>
      <c r="M382" s="47" t="str">
        <f>RAW_APT!M383</f>
        <v>211112-1</v>
      </c>
      <c r="N382" s="47"/>
      <c r="O382" s="47"/>
      <c r="P382" s="128" t="b">
        <f t="shared" si="1"/>
        <v>0</v>
      </c>
      <c r="Q382" s="128" t="b">
        <f>IF(COUNTIF(RAW_APS!$A$2:$A813,A382)=0,TRUE,FALSE)</f>
        <v>0</v>
      </c>
      <c r="R382" s="128" t="b">
        <f t="shared" si="2"/>
        <v>1</v>
      </c>
      <c r="S382" s="8"/>
      <c r="U382" s="83" t="str">
        <f t="shared" si="3"/>
        <v/>
      </c>
      <c r="Z382" s="132"/>
      <c r="AA382" s="83" t="str">
        <f t="shared" si="4"/>
        <v>FLB3987</v>
      </c>
      <c r="AB382" s="83" t="str">
        <f t="shared" si="5"/>
        <v>FLB3987</v>
      </c>
      <c r="AC382" s="83">
        <f t="shared" si="6"/>
        <v>2</v>
      </c>
      <c r="AD382" s="4"/>
      <c r="AE382" s="13"/>
    </row>
    <row r="383">
      <c r="A383" s="47" t="str">
        <f>RAW_APT!A384</f>
        <v>FLB4097</v>
      </c>
      <c r="B383" s="211">
        <f>RAW_APT!B384</f>
        <v>44511</v>
      </c>
      <c r="C383" s="218">
        <f>RAW_APT!C384</f>
        <v>0.3134490741</v>
      </c>
      <c r="D383" s="47" t="str">
        <f>RAW_APT!D384</f>
        <v/>
      </c>
      <c r="E383" s="47" t="str">
        <f>RAW_APT!E384</f>
        <v/>
      </c>
      <c r="F383" s="47" t="str">
        <f>RAW_APT!F384</f>
        <v/>
      </c>
      <c r="G383" s="47" t="str">
        <f>RAW_APT!G384</f>
        <v>Result</v>
      </c>
      <c r="H383" s="47" t="str">
        <f>RAW_APT!H384</f>
        <v>Negative</v>
      </c>
      <c r="I383" s="211">
        <f>RAW_APT!I384</f>
        <v>44512</v>
      </c>
      <c r="J383" s="218">
        <f>RAW_APT!J384</f>
        <v>0.5153819444</v>
      </c>
      <c r="K383" s="47">
        <f>RAW_APT!K384</f>
        <v>0</v>
      </c>
      <c r="L383" s="47" t="b">
        <f>RAW_APT!L384</f>
        <v>1</v>
      </c>
      <c r="M383" s="47" t="str">
        <f>RAW_APT!M384</f>
        <v>211112-1</v>
      </c>
      <c r="N383" s="47"/>
      <c r="O383" s="47"/>
      <c r="P383" s="128" t="b">
        <f t="shared" si="1"/>
        <v>1</v>
      </c>
      <c r="Q383" s="128" t="b">
        <f>IF(COUNTIF(RAW_APS!$A$2:$A813,A383)=0,TRUE,FALSE)</f>
        <v>1</v>
      </c>
      <c r="R383" s="128" t="b">
        <f t="shared" si="2"/>
        <v>0</v>
      </c>
      <c r="S383" s="8"/>
      <c r="U383" s="83" t="str">
        <f t="shared" si="3"/>
        <v/>
      </c>
      <c r="Z383" s="132"/>
      <c r="AA383" s="83" t="str">
        <f t="shared" si="4"/>
        <v>FLB4097</v>
      </c>
      <c r="AB383" s="83" t="str">
        <f t="shared" si="5"/>
        <v/>
      </c>
      <c r="AC383" s="83" t="str">
        <f t="shared" si="6"/>
        <v/>
      </c>
      <c r="AD383" s="4"/>
      <c r="AE383" s="13"/>
    </row>
    <row r="384">
      <c r="A384" s="47" t="str">
        <f>RAW_APT!A385</f>
        <v>FLB3733</v>
      </c>
      <c r="B384" s="211">
        <f>RAW_APT!B385</f>
        <v>44511</v>
      </c>
      <c r="C384" s="218">
        <f>RAW_APT!C385</f>
        <v>0.3063541667</v>
      </c>
      <c r="D384" s="47" t="str">
        <f>RAW_APT!D385</f>
        <v/>
      </c>
      <c r="E384" s="47" t="str">
        <f>RAW_APT!E385</f>
        <v/>
      </c>
      <c r="F384" s="47" t="str">
        <f>RAW_APT!F385</f>
        <v/>
      </c>
      <c r="G384" s="47" t="str">
        <f>RAW_APT!G385</f>
        <v>Result</v>
      </c>
      <c r="H384" s="47" t="str">
        <f>RAW_APT!H385</f>
        <v>Negative</v>
      </c>
      <c r="I384" s="211">
        <f>RAW_APT!I385</f>
        <v>44512</v>
      </c>
      <c r="J384" s="218">
        <f>RAW_APT!J385</f>
        <v>0.5153819444</v>
      </c>
      <c r="K384" s="47">
        <f>RAW_APT!K385</f>
        <v>1</v>
      </c>
      <c r="L384" s="47" t="b">
        <f>RAW_APT!L385</f>
        <v>1</v>
      </c>
      <c r="M384" s="47" t="str">
        <f>RAW_APT!M385</f>
        <v>211112-1</v>
      </c>
      <c r="N384" s="47"/>
      <c r="O384" s="47"/>
      <c r="P384" s="128" t="b">
        <f t="shared" si="1"/>
        <v>0</v>
      </c>
      <c r="Q384" s="128" t="b">
        <f>IF(COUNTIF(RAW_APS!$A$2:$A813,A384)=0,TRUE,FALSE)</f>
        <v>0</v>
      </c>
      <c r="R384" s="128" t="b">
        <f t="shared" si="2"/>
        <v>0</v>
      </c>
      <c r="S384" s="8"/>
      <c r="U384" s="83" t="str">
        <f t="shared" si="3"/>
        <v/>
      </c>
      <c r="Z384" s="132"/>
      <c r="AA384" s="83" t="str">
        <f t="shared" si="4"/>
        <v>FLB3733</v>
      </c>
      <c r="AB384" s="83" t="str">
        <f t="shared" si="5"/>
        <v/>
      </c>
      <c r="AC384" s="83" t="str">
        <f t="shared" si="6"/>
        <v/>
      </c>
      <c r="AD384" s="4"/>
      <c r="AE384" s="13"/>
    </row>
    <row r="385">
      <c r="A385" s="47" t="str">
        <f>RAW_APT!A386</f>
        <v>FLB3963</v>
      </c>
      <c r="B385" s="211">
        <f>RAW_APT!B386</f>
        <v>44511</v>
      </c>
      <c r="C385" s="218">
        <f>RAW_APT!C386</f>
        <v>0.3061805556</v>
      </c>
      <c r="D385" s="47" t="str">
        <f>RAW_APT!D386</f>
        <v/>
      </c>
      <c r="E385" s="47" t="str">
        <f>RAW_APT!E386</f>
        <v/>
      </c>
      <c r="F385" s="47" t="str">
        <f>RAW_APT!F386</f>
        <v/>
      </c>
      <c r="G385" s="47" t="str">
        <f>RAW_APT!G386</f>
        <v>Result</v>
      </c>
      <c r="H385" s="47" t="str">
        <f>RAW_APT!H386</f>
        <v>Negative</v>
      </c>
      <c r="I385" s="211">
        <f>RAW_APT!I386</f>
        <v>44512</v>
      </c>
      <c r="J385" s="218">
        <f>RAW_APT!J386</f>
        <v>0.5153819444</v>
      </c>
      <c r="K385" s="47">
        <f>RAW_APT!K386</f>
        <v>0</v>
      </c>
      <c r="L385" s="47" t="b">
        <f>RAW_APT!L386</f>
        <v>1</v>
      </c>
      <c r="M385" s="47" t="str">
        <f>RAW_APT!M386</f>
        <v>211112-1</v>
      </c>
      <c r="N385" s="47"/>
      <c r="O385" s="47"/>
      <c r="P385" s="128" t="b">
        <f t="shared" si="1"/>
        <v>1</v>
      </c>
      <c r="Q385" s="128" t="b">
        <f>IF(COUNTIF(RAW_APS!$A$2:$A813,A385)=0,TRUE,FALSE)</f>
        <v>1</v>
      </c>
      <c r="R385" s="128" t="b">
        <f t="shared" si="2"/>
        <v>0</v>
      </c>
      <c r="S385" s="8"/>
      <c r="U385" s="83" t="str">
        <f t="shared" si="3"/>
        <v/>
      </c>
      <c r="Z385" s="132"/>
      <c r="AA385" s="83" t="str">
        <f t="shared" si="4"/>
        <v>FLB3963</v>
      </c>
      <c r="AB385" s="83" t="str">
        <f t="shared" si="5"/>
        <v/>
      </c>
      <c r="AC385" s="83" t="str">
        <f t="shared" si="6"/>
        <v/>
      </c>
      <c r="AD385" s="4"/>
      <c r="AE385" s="13"/>
    </row>
    <row r="386">
      <c r="A386" s="47" t="str">
        <f>RAW_APT!A387</f>
        <v>FLB4093</v>
      </c>
      <c r="B386" s="211">
        <f>RAW_APT!B387</f>
        <v>44511</v>
      </c>
      <c r="C386" s="218">
        <f>RAW_APT!C387</f>
        <v>0.2952083333</v>
      </c>
      <c r="D386" s="47" t="str">
        <f>RAW_APT!D387</f>
        <v/>
      </c>
      <c r="E386" s="47" t="str">
        <f>RAW_APT!E387</f>
        <v/>
      </c>
      <c r="F386" s="47" t="str">
        <f>RAW_APT!F387</f>
        <v/>
      </c>
      <c r="G386" s="47" t="str">
        <f>RAW_APT!G387</f>
        <v>Result</v>
      </c>
      <c r="H386" s="47" t="str">
        <f>RAW_APT!H387</f>
        <v>Negative</v>
      </c>
      <c r="I386" s="211">
        <f>RAW_APT!I387</f>
        <v>44512</v>
      </c>
      <c r="J386" s="218">
        <f>RAW_APT!J387</f>
        <v>0.5153819444</v>
      </c>
      <c r="K386" s="47">
        <f>RAW_APT!K387</f>
        <v>0</v>
      </c>
      <c r="L386" s="47" t="b">
        <f>RAW_APT!L387</f>
        <v>1</v>
      </c>
      <c r="M386" s="47" t="str">
        <f>RAW_APT!M387</f>
        <v>211112-1</v>
      </c>
      <c r="N386" s="47"/>
      <c r="O386" s="47"/>
      <c r="P386" s="128" t="b">
        <f t="shared" si="1"/>
        <v>1</v>
      </c>
      <c r="Q386" s="128" t="b">
        <f>IF(COUNTIF(RAW_APS!$A$2:$A813,A386)=0,TRUE,FALSE)</f>
        <v>1</v>
      </c>
      <c r="R386" s="128" t="b">
        <f t="shared" si="2"/>
        <v>0</v>
      </c>
      <c r="S386" s="8"/>
      <c r="U386" s="83" t="str">
        <f t="shared" si="3"/>
        <v/>
      </c>
      <c r="Z386" s="132"/>
      <c r="AA386" s="83" t="str">
        <f t="shared" si="4"/>
        <v>FLB4093</v>
      </c>
      <c r="AB386" s="83" t="str">
        <f t="shared" si="5"/>
        <v/>
      </c>
      <c r="AC386" s="83" t="str">
        <f t="shared" si="6"/>
        <v/>
      </c>
      <c r="AD386" s="4"/>
      <c r="AE386" s="13"/>
    </row>
    <row r="387">
      <c r="A387" s="47" t="str">
        <f>RAW_APT!A388</f>
        <v>FLB3745</v>
      </c>
      <c r="B387" s="211">
        <f>RAW_APT!B388</f>
        <v>44510</v>
      </c>
      <c r="C387" s="218">
        <f>RAW_APT!C388</f>
        <v>0.3118171296</v>
      </c>
      <c r="D387" s="47" t="str">
        <f>RAW_APT!D388</f>
        <v/>
      </c>
      <c r="E387" s="47" t="str">
        <f>RAW_APT!E388</f>
        <v/>
      </c>
      <c r="F387" s="47" t="str">
        <f>RAW_APT!F388</f>
        <v/>
      </c>
      <c r="G387" s="47" t="str">
        <f>RAW_APT!G388</f>
        <v>Result</v>
      </c>
      <c r="H387" s="47" t="str">
        <f>RAW_APT!H388</f>
        <v>Negative</v>
      </c>
      <c r="I387" s="211">
        <f>RAW_APT!I388</f>
        <v>44512</v>
      </c>
      <c r="J387" s="218">
        <f>RAW_APT!J388</f>
        <v>0.5153819444</v>
      </c>
      <c r="K387" s="47">
        <f>RAW_APT!K388</f>
        <v>0</v>
      </c>
      <c r="L387" s="47" t="b">
        <f>RAW_APT!L388</f>
        <v>1</v>
      </c>
      <c r="M387" s="47" t="str">
        <f>RAW_APT!M388</f>
        <v>211112-1</v>
      </c>
      <c r="N387" s="47"/>
      <c r="O387" s="47"/>
      <c r="P387" s="128" t="b">
        <f t="shared" si="1"/>
        <v>1</v>
      </c>
      <c r="Q387" s="128" t="b">
        <f>IF(COUNTIF(RAW_APS!$A$2:$A813,A387)=0,TRUE,FALSE)</f>
        <v>1</v>
      </c>
      <c r="R387" s="128" t="b">
        <f t="shared" si="2"/>
        <v>0</v>
      </c>
      <c r="S387" s="8"/>
      <c r="U387" s="83" t="str">
        <f t="shared" si="3"/>
        <v/>
      </c>
      <c r="Z387" s="132"/>
      <c r="AA387" s="83" t="str">
        <f t="shared" si="4"/>
        <v>FLB3745</v>
      </c>
      <c r="AB387" s="83" t="str">
        <f t="shared" si="5"/>
        <v/>
      </c>
      <c r="AC387" s="83" t="str">
        <f t="shared" si="6"/>
        <v/>
      </c>
      <c r="AD387" s="4"/>
      <c r="AE387" s="13"/>
    </row>
    <row r="388">
      <c r="A388" s="47" t="str">
        <f>RAW_APT!A389</f>
        <v>FLB3732</v>
      </c>
      <c r="B388" s="211">
        <f>RAW_APT!B389</f>
        <v>44510</v>
      </c>
      <c r="C388" s="218">
        <f>RAW_APT!C389</f>
        <v>0.285150463</v>
      </c>
      <c r="D388" s="47" t="str">
        <f>RAW_APT!D389</f>
        <v/>
      </c>
      <c r="E388" s="47" t="str">
        <f>RAW_APT!E389</f>
        <v/>
      </c>
      <c r="F388" s="47" t="str">
        <f>RAW_APT!F389</f>
        <v/>
      </c>
      <c r="G388" s="47" t="str">
        <f>RAW_APT!G389</f>
        <v>Result</v>
      </c>
      <c r="H388" s="47" t="str">
        <f>RAW_APT!H389</f>
        <v>Negative</v>
      </c>
      <c r="I388" s="211">
        <f>RAW_APT!I389</f>
        <v>44512</v>
      </c>
      <c r="J388" s="218">
        <f>RAW_APT!J389</f>
        <v>0.5153819444</v>
      </c>
      <c r="K388" s="47">
        <f>RAW_APT!K389</f>
        <v>0</v>
      </c>
      <c r="L388" s="47" t="b">
        <f>RAW_APT!L389</f>
        <v>1</v>
      </c>
      <c r="M388" s="47" t="str">
        <f>RAW_APT!M389</f>
        <v>211112-1</v>
      </c>
      <c r="N388" s="47"/>
      <c r="O388" s="47"/>
      <c r="P388" s="128" t="b">
        <f t="shared" si="1"/>
        <v>1</v>
      </c>
      <c r="Q388" s="128" t="b">
        <f>IF(COUNTIF(RAW_APS!$A$2:$A813,A388)=0,TRUE,FALSE)</f>
        <v>1</v>
      </c>
      <c r="R388" s="128" t="b">
        <f t="shared" si="2"/>
        <v>0</v>
      </c>
      <c r="S388" s="8"/>
      <c r="U388" s="83" t="str">
        <f t="shared" si="3"/>
        <v/>
      </c>
      <c r="Z388" s="132"/>
      <c r="AA388" s="83" t="str">
        <f t="shared" si="4"/>
        <v>FLB3732</v>
      </c>
      <c r="AB388" s="83" t="str">
        <f t="shared" si="5"/>
        <v/>
      </c>
      <c r="AC388" s="83" t="str">
        <f t="shared" si="6"/>
        <v/>
      </c>
      <c r="AD388" s="4"/>
      <c r="AE388" s="13"/>
    </row>
    <row r="389">
      <c r="A389" s="47" t="str">
        <f>RAW_APT!A390</f>
        <v>FLB4401</v>
      </c>
      <c r="B389" s="211">
        <f>RAW_APT!B390</f>
        <v>44510</v>
      </c>
      <c r="C389" s="218">
        <f>RAW_APT!C390</f>
        <v>0.2747685185</v>
      </c>
      <c r="D389" s="47" t="str">
        <f>RAW_APT!D390</f>
        <v/>
      </c>
      <c r="E389" s="47" t="str">
        <f>RAW_APT!E390</f>
        <v/>
      </c>
      <c r="F389" s="47" t="str">
        <f>RAW_APT!F390</f>
        <v/>
      </c>
      <c r="G389" s="47" t="str">
        <f>RAW_APT!G390</f>
        <v>Result</v>
      </c>
      <c r="H389" s="47" t="str">
        <f>RAW_APT!H390</f>
        <v>Negative</v>
      </c>
      <c r="I389" s="211">
        <f>RAW_APT!I390</f>
        <v>44512</v>
      </c>
      <c r="J389" s="218">
        <f>RAW_APT!J390</f>
        <v>0.5153819444</v>
      </c>
      <c r="K389" s="47">
        <f>RAW_APT!K390</f>
        <v>0</v>
      </c>
      <c r="L389" s="47" t="b">
        <f>RAW_APT!L390</f>
        <v>1</v>
      </c>
      <c r="M389" s="47" t="str">
        <f>RAW_APT!M390</f>
        <v>211112-1</v>
      </c>
      <c r="N389" s="47"/>
      <c r="O389" s="47"/>
      <c r="P389" s="128" t="b">
        <f t="shared" si="1"/>
        <v>1</v>
      </c>
      <c r="Q389" s="128" t="b">
        <f>IF(COUNTIF(RAW_APS!$A$2:$A813,A389)=0,TRUE,FALSE)</f>
        <v>1</v>
      </c>
      <c r="R389" s="128" t="b">
        <f t="shared" si="2"/>
        <v>0</v>
      </c>
      <c r="S389" s="8"/>
      <c r="U389" s="83" t="str">
        <f t="shared" si="3"/>
        <v/>
      </c>
      <c r="Z389" s="132"/>
      <c r="AA389" s="83" t="str">
        <f t="shared" si="4"/>
        <v>FLB4401</v>
      </c>
      <c r="AB389" s="83" t="str">
        <f t="shared" si="5"/>
        <v/>
      </c>
      <c r="AC389" s="83" t="str">
        <f t="shared" si="6"/>
        <v/>
      </c>
      <c r="AD389" s="4"/>
      <c r="AE389" s="13"/>
    </row>
    <row r="390">
      <c r="A390" s="47" t="str">
        <f>RAW_APT!A391</f>
        <v>FLB3545</v>
      </c>
      <c r="B390" s="211">
        <f>RAW_APT!B391</f>
        <v>44510</v>
      </c>
      <c r="C390" s="218">
        <f>RAW_APT!C391</f>
        <v>0.2745833333</v>
      </c>
      <c r="D390" s="47" t="str">
        <f>RAW_APT!D391</f>
        <v/>
      </c>
      <c r="E390" s="47" t="str">
        <f>RAW_APT!E391</f>
        <v/>
      </c>
      <c r="F390" s="47" t="str">
        <f>RAW_APT!F391</f>
        <v/>
      </c>
      <c r="G390" s="47" t="str">
        <f>RAW_APT!G391</f>
        <v>Result</v>
      </c>
      <c r="H390" s="47" t="str">
        <f>RAW_APT!H391</f>
        <v>Negative</v>
      </c>
      <c r="I390" s="211">
        <f>RAW_APT!I391</f>
        <v>44512</v>
      </c>
      <c r="J390" s="218">
        <f>RAW_APT!J391</f>
        <v>0.5153819444</v>
      </c>
      <c r="K390" s="47">
        <f>RAW_APT!K391</f>
        <v>1</v>
      </c>
      <c r="L390" s="47" t="b">
        <f>RAW_APT!L391</f>
        <v>1</v>
      </c>
      <c r="M390" s="47" t="str">
        <f>RAW_APT!M391</f>
        <v>211112-1</v>
      </c>
      <c r="N390" s="47"/>
      <c r="O390" s="47"/>
      <c r="P390" s="128" t="b">
        <f t="shared" si="1"/>
        <v>0</v>
      </c>
      <c r="Q390" s="128" t="b">
        <f>IF(COUNTIF(RAW_APS!$A$2:$A813,A390)=0,TRUE,FALSE)</f>
        <v>0</v>
      </c>
      <c r="R390" s="128" t="b">
        <f t="shared" si="2"/>
        <v>0</v>
      </c>
      <c r="S390" s="8"/>
      <c r="U390" s="83" t="str">
        <f t="shared" si="3"/>
        <v/>
      </c>
      <c r="Z390" s="132"/>
      <c r="AA390" s="83" t="str">
        <f t="shared" si="4"/>
        <v>FLB3545</v>
      </c>
      <c r="AB390" s="83" t="str">
        <f t="shared" si="5"/>
        <v/>
      </c>
      <c r="AC390" s="83" t="str">
        <f t="shared" si="6"/>
        <v/>
      </c>
      <c r="AD390" s="4"/>
      <c r="AE390" s="13"/>
    </row>
    <row r="391">
      <c r="A391" s="47" t="str">
        <f>RAW_APT!A392</f>
        <v>FLB4383</v>
      </c>
      <c r="B391" s="211">
        <f>RAW_APT!B392</f>
        <v>44509</v>
      </c>
      <c r="C391" s="218">
        <f>RAW_APT!C392</f>
        <v>0.3136111111</v>
      </c>
      <c r="D391" s="47" t="str">
        <f>RAW_APT!D392</f>
        <v/>
      </c>
      <c r="E391" s="47" t="str">
        <f>RAW_APT!E392</f>
        <v/>
      </c>
      <c r="F391" s="47" t="str">
        <f>RAW_APT!F392</f>
        <v/>
      </c>
      <c r="G391" s="47" t="str">
        <f>RAW_APT!G392</f>
        <v>Result</v>
      </c>
      <c r="H391" s="47" t="str">
        <f>RAW_APT!H392</f>
        <v>Negative</v>
      </c>
      <c r="I391" s="211">
        <f>RAW_APT!I392</f>
        <v>44509</v>
      </c>
      <c r="J391" s="218">
        <f>RAW_APT!J392</f>
        <v>0.4559490741</v>
      </c>
      <c r="K391" s="47">
        <f>RAW_APT!K392</f>
        <v>1</v>
      </c>
      <c r="L391" s="47" t="b">
        <f>RAW_APT!L392</f>
        <v>1</v>
      </c>
      <c r="M391" s="47" t="str">
        <f>RAW_APT!M392</f>
        <v>211109-1</v>
      </c>
      <c r="N391" s="47"/>
      <c r="O391" s="47"/>
      <c r="P391" s="128" t="b">
        <f t="shared" si="1"/>
        <v>0</v>
      </c>
      <c r="Q391" s="128" t="b">
        <f>IF(COUNTIF(RAW_APS!$A$2:$A813,A391)=0,TRUE,FALSE)</f>
        <v>0</v>
      </c>
      <c r="R391" s="128" t="b">
        <f t="shared" si="2"/>
        <v>0</v>
      </c>
      <c r="S391" s="8"/>
      <c r="U391" s="83" t="str">
        <f t="shared" si="3"/>
        <v/>
      </c>
      <c r="Z391" s="132"/>
      <c r="AA391" s="83" t="str">
        <f t="shared" si="4"/>
        <v>FLB4383</v>
      </c>
      <c r="AB391" s="83" t="str">
        <f t="shared" si="5"/>
        <v/>
      </c>
      <c r="AC391" s="83" t="str">
        <f t="shared" si="6"/>
        <v/>
      </c>
      <c r="AD391" s="4"/>
      <c r="AE391" s="13"/>
    </row>
    <row r="392">
      <c r="A392" s="47" t="str">
        <f>RAW_APT!A393</f>
        <v>FLB3742</v>
      </c>
      <c r="B392" s="211">
        <f>RAW_APT!B393</f>
        <v>44509</v>
      </c>
      <c r="C392" s="218">
        <f>RAW_APT!C393</f>
        <v>0.3045833333</v>
      </c>
      <c r="D392" s="47" t="str">
        <f>RAW_APT!D393</f>
        <v/>
      </c>
      <c r="E392" s="47" t="str">
        <f>RAW_APT!E393</f>
        <v/>
      </c>
      <c r="F392" s="47" t="str">
        <f>RAW_APT!F393</f>
        <v/>
      </c>
      <c r="G392" s="47" t="str">
        <f>RAW_APT!G393</f>
        <v>Result</v>
      </c>
      <c r="H392" s="47" t="str">
        <f>RAW_APT!H393</f>
        <v>Negative</v>
      </c>
      <c r="I392" s="211">
        <f>RAW_APT!I393</f>
        <v>44509</v>
      </c>
      <c r="J392" s="218">
        <f>RAW_APT!J393</f>
        <v>0.4559490741</v>
      </c>
      <c r="K392" s="47">
        <f>RAW_APT!K393</f>
        <v>0</v>
      </c>
      <c r="L392" s="47" t="b">
        <f>RAW_APT!L393</f>
        <v>1</v>
      </c>
      <c r="M392" s="47" t="str">
        <f>RAW_APT!M393</f>
        <v>211109-1</v>
      </c>
      <c r="N392" s="47"/>
      <c r="O392" s="47"/>
      <c r="P392" s="128" t="b">
        <f t="shared" si="1"/>
        <v>1</v>
      </c>
      <c r="Q392" s="128" t="b">
        <f>IF(COUNTIF(RAW_APS!$A$2:$A813,A392)=0,TRUE,FALSE)</f>
        <v>1</v>
      </c>
      <c r="R392" s="128" t="b">
        <f t="shared" si="2"/>
        <v>0</v>
      </c>
      <c r="S392" s="8"/>
      <c r="U392" s="83" t="str">
        <f t="shared" si="3"/>
        <v/>
      </c>
      <c r="Z392" s="132"/>
      <c r="AA392" s="83" t="str">
        <f t="shared" si="4"/>
        <v>FLB3742</v>
      </c>
      <c r="AB392" s="83" t="str">
        <f t="shared" si="5"/>
        <v/>
      </c>
      <c r="AC392" s="83" t="str">
        <f t="shared" si="6"/>
        <v/>
      </c>
      <c r="AD392" s="4"/>
      <c r="AE392" s="13"/>
    </row>
    <row r="393">
      <c r="A393" s="47" t="str">
        <f>RAW_APT!A394</f>
        <v>FLB3849</v>
      </c>
      <c r="B393" s="211">
        <f>RAW_APT!B394</f>
        <v>44509</v>
      </c>
      <c r="C393" s="218">
        <f>RAW_APT!C394</f>
        <v>0.303587963</v>
      </c>
      <c r="D393" s="47" t="str">
        <f>RAW_APT!D394</f>
        <v/>
      </c>
      <c r="E393" s="47" t="str">
        <f>RAW_APT!E394</f>
        <v/>
      </c>
      <c r="F393" s="47" t="str">
        <f>RAW_APT!F394</f>
        <v/>
      </c>
      <c r="G393" s="47" t="str">
        <f>RAW_APT!G394</f>
        <v>Result</v>
      </c>
      <c r="H393" s="47" t="str">
        <f>RAW_APT!H394</f>
        <v>Negative</v>
      </c>
      <c r="I393" s="211">
        <f>RAW_APT!I394</f>
        <v>44509</v>
      </c>
      <c r="J393" s="218">
        <f>RAW_APT!J394</f>
        <v>0.4559375</v>
      </c>
      <c r="K393" s="47">
        <f>RAW_APT!K394</f>
        <v>1</v>
      </c>
      <c r="L393" s="47" t="b">
        <f>RAW_APT!L394</f>
        <v>1</v>
      </c>
      <c r="M393" s="47" t="str">
        <f>RAW_APT!M394</f>
        <v>211109-1</v>
      </c>
      <c r="N393" s="47"/>
      <c r="O393" s="47"/>
      <c r="P393" s="128" t="b">
        <f t="shared" si="1"/>
        <v>0</v>
      </c>
      <c r="Q393" s="128" t="b">
        <f>IF(COUNTIF(RAW_APS!$A$2:$A813,A393)=0,TRUE,FALSE)</f>
        <v>0</v>
      </c>
      <c r="R393" s="128" t="b">
        <f t="shared" si="2"/>
        <v>0</v>
      </c>
      <c r="S393" s="8"/>
      <c r="U393" s="83" t="str">
        <f t="shared" si="3"/>
        <v/>
      </c>
      <c r="Z393" s="132"/>
      <c r="AA393" s="83" t="str">
        <f t="shared" si="4"/>
        <v>FLB3849</v>
      </c>
      <c r="AB393" s="83" t="str">
        <f t="shared" si="5"/>
        <v/>
      </c>
      <c r="AC393" s="83" t="str">
        <f t="shared" si="6"/>
        <v/>
      </c>
      <c r="AD393" s="4"/>
      <c r="AE393" s="13"/>
    </row>
    <row r="394">
      <c r="A394" s="47" t="str">
        <f>RAW_APT!A395</f>
        <v>FLB3847</v>
      </c>
      <c r="B394" s="211">
        <f>RAW_APT!B395</f>
        <v>44509</v>
      </c>
      <c r="C394" s="218">
        <f>RAW_APT!C395</f>
        <v>0.2719791667</v>
      </c>
      <c r="D394" s="47" t="str">
        <f>RAW_APT!D395</f>
        <v/>
      </c>
      <c r="E394" s="47" t="str">
        <f>RAW_APT!E395</f>
        <v/>
      </c>
      <c r="F394" s="47" t="str">
        <f>RAW_APT!F395</f>
        <v/>
      </c>
      <c r="G394" s="47" t="str">
        <f>RAW_APT!G395</f>
        <v>Result</v>
      </c>
      <c r="H394" s="47" t="str">
        <f>RAW_APT!H395</f>
        <v>Negative</v>
      </c>
      <c r="I394" s="211">
        <f>RAW_APT!I395</f>
        <v>44509</v>
      </c>
      <c r="J394" s="218">
        <f>RAW_APT!J395</f>
        <v>0.4559375</v>
      </c>
      <c r="K394" s="47">
        <f>RAW_APT!K395</f>
        <v>1</v>
      </c>
      <c r="L394" s="47" t="b">
        <f>RAW_APT!L395</f>
        <v>1</v>
      </c>
      <c r="M394" s="47" t="str">
        <f>RAW_APT!M395</f>
        <v>211109-1</v>
      </c>
      <c r="N394" s="47"/>
      <c r="O394" s="47"/>
      <c r="P394" s="128" t="b">
        <f t="shared" si="1"/>
        <v>0</v>
      </c>
      <c r="Q394" s="128" t="b">
        <f>IF(COUNTIF(RAW_APS!$A$2:$A813,A394)=0,TRUE,FALSE)</f>
        <v>0</v>
      </c>
      <c r="R394" s="128" t="b">
        <f t="shared" si="2"/>
        <v>0</v>
      </c>
      <c r="S394" s="8"/>
      <c r="U394" s="83" t="str">
        <f t="shared" si="3"/>
        <v/>
      </c>
      <c r="Z394" s="132"/>
      <c r="AA394" s="83" t="str">
        <f t="shared" si="4"/>
        <v>FLB3847</v>
      </c>
      <c r="AB394" s="83" t="str">
        <f t="shared" si="5"/>
        <v/>
      </c>
      <c r="AC394" s="83" t="str">
        <f t="shared" si="6"/>
        <v/>
      </c>
      <c r="AD394" s="4"/>
      <c r="AE394" s="13"/>
    </row>
    <row r="395">
      <c r="A395" s="47" t="str">
        <f>RAW_APT!A396</f>
        <v>FLB4388</v>
      </c>
      <c r="B395" s="211">
        <f>RAW_APT!B396</f>
        <v>44509</v>
      </c>
      <c r="C395" s="218">
        <f>RAW_APT!C396</f>
        <v>0.264212963</v>
      </c>
      <c r="D395" s="47" t="str">
        <f>RAW_APT!D396</f>
        <v/>
      </c>
      <c r="E395" s="47" t="str">
        <f>RAW_APT!E396</f>
        <v/>
      </c>
      <c r="F395" s="47" t="str">
        <f>RAW_APT!F396</f>
        <v/>
      </c>
      <c r="G395" s="47" t="str">
        <f>RAW_APT!G396</f>
        <v>Result</v>
      </c>
      <c r="H395" s="47" t="str">
        <f>RAW_APT!H396</f>
        <v>Negative</v>
      </c>
      <c r="I395" s="211">
        <f>RAW_APT!I396</f>
        <v>44509</v>
      </c>
      <c r="J395" s="218">
        <f>RAW_APT!J396</f>
        <v>0.4559375</v>
      </c>
      <c r="K395" s="47">
        <f>RAW_APT!K396</f>
        <v>0</v>
      </c>
      <c r="L395" s="47" t="b">
        <f>RAW_APT!L396</f>
        <v>1</v>
      </c>
      <c r="M395" s="47" t="str">
        <f>RAW_APT!M396</f>
        <v>211109-1</v>
      </c>
      <c r="N395" s="47"/>
      <c r="O395" s="47"/>
      <c r="P395" s="128" t="b">
        <f t="shared" si="1"/>
        <v>1</v>
      </c>
      <c r="Q395" s="128" t="b">
        <f>IF(COUNTIF(RAW_APS!$A$2:$A813,A395)=0,TRUE,FALSE)</f>
        <v>1</v>
      </c>
      <c r="R395" s="128" t="b">
        <f t="shared" si="2"/>
        <v>0</v>
      </c>
      <c r="S395" s="8"/>
      <c r="U395" s="83" t="str">
        <f t="shared" si="3"/>
        <v/>
      </c>
      <c r="Z395" s="132"/>
      <c r="AA395" s="83" t="str">
        <f t="shared" si="4"/>
        <v>FLB4388</v>
      </c>
      <c r="AB395" s="83" t="str">
        <f t="shared" si="5"/>
        <v/>
      </c>
      <c r="AC395" s="83" t="str">
        <f t="shared" si="6"/>
        <v/>
      </c>
      <c r="AD395" s="4"/>
      <c r="AE395" s="13"/>
    </row>
    <row r="396">
      <c r="A396" s="47" t="str">
        <f>RAW_APT!A397</f>
        <v>FLB3548</v>
      </c>
      <c r="B396" s="211">
        <f>RAW_APT!B397</f>
        <v>44509</v>
      </c>
      <c r="C396" s="218">
        <f>RAW_APT!C397</f>
        <v>0.2591319444</v>
      </c>
      <c r="D396" s="47" t="str">
        <f>RAW_APT!D397</f>
        <v/>
      </c>
      <c r="E396" s="47" t="str">
        <f>RAW_APT!E397</f>
        <v/>
      </c>
      <c r="F396" s="47" t="str">
        <f>RAW_APT!F397</f>
        <v/>
      </c>
      <c r="G396" s="47" t="str">
        <f>RAW_APT!G397</f>
        <v>Result</v>
      </c>
      <c r="H396" s="47" t="str">
        <f>RAW_APT!H397</f>
        <v>Negative</v>
      </c>
      <c r="I396" s="211">
        <f>RAW_APT!I397</f>
        <v>44509</v>
      </c>
      <c r="J396" s="218">
        <f>RAW_APT!J397</f>
        <v>0.4559375</v>
      </c>
      <c r="K396" s="47">
        <f>RAW_APT!K397</f>
        <v>1</v>
      </c>
      <c r="L396" s="47" t="b">
        <f>RAW_APT!L397</f>
        <v>1</v>
      </c>
      <c r="M396" s="47" t="str">
        <f>RAW_APT!M397</f>
        <v>211109-1</v>
      </c>
      <c r="N396" s="47"/>
      <c r="O396" s="47"/>
      <c r="P396" s="128" t="b">
        <f t="shared" si="1"/>
        <v>0</v>
      </c>
      <c r="Q396" s="128" t="b">
        <f>IF(COUNTIF(RAW_APS!$A$2:$A813,A396)=0,TRUE,FALSE)</f>
        <v>0</v>
      </c>
      <c r="R396" s="128" t="b">
        <f t="shared" si="2"/>
        <v>0</v>
      </c>
      <c r="S396" s="8"/>
      <c r="U396" s="83" t="str">
        <f t="shared" si="3"/>
        <v/>
      </c>
      <c r="Z396" s="132"/>
      <c r="AA396" s="83" t="str">
        <f t="shared" si="4"/>
        <v>FLB3548</v>
      </c>
      <c r="AB396" s="83" t="str">
        <f t="shared" si="5"/>
        <v/>
      </c>
      <c r="AC396" s="83" t="str">
        <f t="shared" si="6"/>
        <v/>
      </c>
      <c r="AD396" s="4"/>
      <c r="AE396" s="13"/>
    </row>
    <row r="397">
      <c r="A397" s="47" t="str">
        <f>RAW_APT!A398</f>
        <v>FLB3724</v>
      </c>
      <c r="B397" s="211">
        <f>RAW_APT!B398</f>
        <v>44509</v>
      </c>
      <c r="C397" s="218">
        <f>RAW_APT!C398</f>
        <v>0.2577430556</v>
      </c>
      <c r="D397" s="47" t="str">
        <f>RAW_APT!D398</f>
        <v/>
      </c>
      <c r="E397" s="47" t="str">
        <f>RAW_APT!E398</f>
        <v/>
      </c>
      <c r="F397" s="47" t="str">
        <f>RAW_APT!F398</f>
        <v/>
      </c>
      <c r="G397" s="47" t="str">
        <f>RAW_APT!G398</f>
        <v>Result</v>
      </c>
      <c r="H397" s="47" t="str">
        <f>RAW_APT!H398</f>
        <v>Negative</v>
      </c>
      <c r="I397" s="211">
        <f>RAW_APT!I398</f>
        <v>44509</v>
      </c>
      <c r="J397" s="218">
        <f>RAW_APT!J398</f>
        <v>0.4559375</v>
      </c>
      <c r="K397" s="47">
        <f>RAW_APT!K398</f>
        <v>1</v>
      </c>
      <c r="L397" s="47" t="b">
        <f>RAW_APT!L398</f>
        <v>1</v>
      </c>
      <c r="M397" s="47" t="str">
        <f>RAW_APT!M398</f>
        <v>211109-1</v>
      </c>
      <c r="N397" s="47"/>
      <c r="O397" s="47"/>
      <c r="P397" s="128" t="b">
        <f t="shared" si="1"/>
        <v>0</v>
      </c>
      <c r="Q397" s="128" t="b">
        <f>IF(COUNTIF(RAW_APS!$A$2:$A813,A397)=0,TRUE,FALSE)</f>
        <v>0</v>
      </c>
      <c r="R397" s="128" t="b">
        <f t="shared" si="2"/>
        <v>0</v>
      </c>
      <c r="S397" s="8"/>
      <c r="U397" s="83" t="str">
        <f t="shared" si="3"/>
        <v/>
      </c>
      <c r="Z397" s="132"/>
      <c r="AA397" s="83" t="str">
        <f t="shared" si="4"/>
        <v>FLB3724</v>
      </c>
      <c r="AB397" s="83" t="str">
        <f t="shared" si="5"/>
        <v/>
      </c>
      <c r="AC397" s="83" t="str">
        <f t="shared" si="6"/>
        <v/>
      </c>
      <c r="AD397" s="4"/>
      <c r="AE397" s="13"/>
    </row>
    <row r="398">
      <c r="A398" s="47" t="str">
        <f>RAW_APT!A399</f>
        <v>FLB3851</v>
      </c>
      <c r="B398" s="211">
        <f>RAW_APT!B399</f>
        <v>44509</v>
      </c>
      <c r="C398" s="218">
        <f>RAW_APT!C399</f>
        <v>0.2557407407</v>
      </c>
      <c r="D398" s="47" t="str">
        <f>RAW_APT!D399</f>
        <v/>
      </c>
      <c r="E398" s="47" t="str">
        <f>RAW_APT!E399</f>
        <v/>
      </c>
      <c r="F398" s="47" t="str">
        <f>RAW_APT!F399</f>
        <v/>
      </c>
      <c r="G398" s="47" t="str">
        <f>RAW_APT!G399</f>
        <v>Result</v>
      </c>
      <c r="H398" s="47" t="str">
        <f>RAW_APT!H399</f>
        <v>Negative</v>
      </c>
      <c r="I398" s="211">
        <f>RAW_APT!I399</f>
        <v>44509</v>
      </c>
      <c r="J398" s="218">
        <f>RAW_APT!J399</f>
        <v>0.4559375</v>
      </c>
      <c r="K398" s="47">
        <f>RAW_APT!K399</f>
        <v>0</v>
      </c>
      <c r="L398" s="47" t="b">
        <f>RAW_APT!L399</f>
        <v>1</v>
      </c>
      <c r="M398" s="47" t="str">
        <f>RAW_APT!M399</f>
        <v>211109-1</v>
      </c>
      <c r="N398" s="47"/>
      <c r="O398" s="47"/>
      <c r="P398" s="128" t="b">
        <f t="shared" si="1"/>
        <v>1</v>
      </c>
      <c r="Q398" s="128" t="b">
        <f>IF(COUNTIF(RAW_APS!$A$2:$A813,A398)=0,TRUE,FALSE)</f>
        <v>1</v>
      </c>
      <c r="R398" s="128" t="b">
        <f t="shared" si="2"/>
        <v>0</v>
      </c>
      <c r="S398" s="8"/>
      <c r="U398" s="83" t="str">
        <f t="shared" si="3"/>
        <v/>
      </c>
      <c r="Z398" s="132"/>
      <c r="AA398" s="83" t="str">
        <f t="shared" si="4"/>
        <v>FLB3851</v>
      </c>
      <c r="AB398" s="83" t="str">
        <f t="shared" si="5"/>
        <v/>
      </c>
      <c r="AC398" s="83" t="str">
        <f t="shared" si="6"/>
        <v/>
      </c>
      <c r="AD398" s="4"/>
      <c r="AE398" s="13"/>
    </row>
    <row r="399">
      <c r="A399" s="47" t="str">
        <f>RAW_APT!A400</f>
        <v>FLB3861</v>
      </c>
      <c r="B399" s="211">
        <f>RAW_APT!B400</f>
        <v>44509</v>
      </c>
      <c r="C399" s="218">
        <f>RAW_APT!C400</f>
        <v>0.2546643519</v>
      </c>
      <c r="D399" s="47" t="str">
        <f>RAW_APT!D400</f>
        <v/>
      </c>
      <c r="E399" s="47" t="str">
        <f>RAW_APT!E400</f>
        <v/>
      </c>
      <c r="F399" s="47" t="str">
        <f>RAW_APT!F400</f>
        <v/>
      </c>
      <c r="G399" s="47" t="str">
        <f>RAW_APT!G400</f>
        <v>Result</v>
      </c>
      <c r="H399" s="47" t="str">
        <f>RAW_APT!H400</f>
        <v>Negative</v>
      </c>
      <c r="I399" s="211">
        <f>RAW_APT!I400</f>
        <v>44509</v>
      </c>
      <c r="J399" s="218">
        <f>RAW_APT!J400</f>
        <v>0.4559375</v>
      </c>
      <c r="K399" s="47">
        <f>RAW_APT!K400</f>
        <v>0</v>
      </c>
      <c r="L399" s="47" t="b">
        <f>RAW_APT!L400</f>
        <v>1</v>
      </c>
      <c r="M399" s="47" t="str">
        <f>RAW_APT!M400</f>
        <v>211109-1</v>
      </c>
      <c r="N399" s="47"/>
      <c r="O399" s="47"/>
      <c r="P399" s="128" t="b">
        <f t="shared" si="1"/>
        <v>1</v>
      </c>
      <c r="Q399" s="128" t="b">
        <f>IF(COUNTIF(RAW_APS!$A$2:$A813,A399)=0,TRUE,FALSE)</f>
        <v>1</v>
      </c>
      <c r="R399" s="128" t="b">
        <f t="shared" si="2"/>
        <v>0</v>
      </c>
      <c r="S399" s="8"/>
      <c r="U399" s="83" t="str">
        <f t="shared" si="3"/>
        <v/>
      </c>
      <c r="Z399" s="132"/>
      <c r="AA399" s="83" t="str">
        <f t="shared" si="4"/>
        <v>FLB3861</v>
      </c>
      <c r="AB399" s="83" t="str">
        <f t="shared" si="5"/>
        <v/>
      </c>
      <c r="AC399" s="83" t="str">
        <f t="shared" si="6"/>
        <v/>
      </c>
      <c r="AD399" s="4"/>
      <c r="AE399" s="13"/>
    </row>
    <row r="400">
      <c r="A400" s="47" t="str">
        <f>RAW_APT!A401</f>
        <v>FLB4399</v>
      </c>
      <c r="B400" s="211">
        <f>RAW_APT!B401</f>
        <v>44509</v>
      </c>
      <c r="C400" s="218">
        <f>RAW_APT!C401</f>
        <v>0.2542592593</v>
      </c>
      <c r="D400" s="47" t="str">
        <f>RAW_APT!D401</f>
        <v/>
      </c>
      <c r="E400" s="47" t="str">
        <f>RAW_APT!E401</f>
        <v/>
      </c>
      <c r="F400" s="47" t="str">
        <f>RAW_APT!F401</f>
        <v/>
      </c>
      <c r="G400" s="47" t="str">
        <f>RAW_APT!G401</f>
        <v>Result</v>
      </c>
      <c r="H400" s="47" t="str">
        <f>RAW_APT!H401</f>
        <v>Negative</v>
      </c>
      <c r="I400" s="211">
        <f>RAW_APT!I401</f>
        <v>44509</v>
      </c>
      <c r="J400" s="218">
        <f>RAW_APT!J401</f>
        <v>0.4559375</v>
      </c>
      <c r="K400" s="47">
        <f>RAW_APT!K401</f>
        <v>1</v>
      </c>
      <c r="L400" s="47" t="b">
        <f>RAW_APT!L401</f>
        <v>1</v>
      </c>
      <c r="M400" s="47" t="str">
        <f>RAW_APT!M401</f>
        <v>211109-1</v>
      </c>
      <c r="N400" s="47"/>
      <c r="O400" s="47"/>
      <c r="P400" s="128" t="b">
        <f t="shared" si="1"/>
        <v>0</v>
      </c>
      <c r="Q400" s="128" t="b">
        <f>IF(COUNTIF(RAW_APS!$A$2:$A813,A400)=0,TRUE,FALSE)</f>
        <v>0</v>
      </c>
      <c r="R400" s="128" t="b">
        <f t="shared" si="2"/>
        <v>0</v>
      </c>
      <c r="S400" s="8"/>
      <c r="U400" s="83" t="str">
        <f t="shared" si="3"/>
        <v/>
      </c>
      <c r="Z400" s="132"/>
      <c r="AA400" s="83" t="str">
        <f t="shared" si="4"/>
        <v>FLB4399</v>
      </c>
      <c r="AB400" s="83" t="str">
        <f t="shared" si="5"/>
        <v/>
      </c>
      <c r="AC400" s="83" t="str">
        <f t="shared" si="6"/>
        <v/>
      </c>
      <c r="AD400" s="4"/>
      <c r="AE400" s="13"/>
    </row>
    <row r="401">
      <c r="A401" s="47" t="str">
        <f>RAW_APT!A402</f>
        <v>FLB3842</v>
      </c>
      <c r="B401" s="211">
        <f>RAW_APT!B402</f>
        <v>44509</v>
      </c>
      <c r="C401" s="218">
        <f>RAW_APT!C402</f>
        <v>0.2514351852</v>
      </c>
      <c r="D401" s="47" t="str">
        <f>RAW_APT!D402</f>
        <v/>
      </c>
      <c r="E401" s="47" t="str">
        <f>RAW_APT!E402</f>
        <v/>
      </c>
      <c r="F401" s="47" t="str">
        <f>RAW_APT!F402</f>
        <v/>
      </c>
      <c r="G401" s="47" t="str">
        <f>RAW_APT!G402</f>
        <v>Result</v>
      </c>
      <c r="H401" s="47" t="str">
        <f>RAW_APT!H402</f>
        <v>Negative</v>
      </c>
      <c r="I401" s="211">
        <f>RAW_APT!I402</f>
        <v>44509</v>
      </c>
      <c r="J401" s="218">
        <f>RAW_APT!J402</f>
        <v>0.4559375</v>
      </c>
      <c r="K401" s="47">
        <f>RAW_APT!K402</f>
        <v>1</v>
      </c>
      <c r="L401" s="47" t="b">
        <f>RAW_APT!L402</f>
        <v>1</v>
      </c>
      <c r="M401" s="47" t="str">
        <f>RAW_APT!M402</f>
        <v>211109-1</v>
      </c>
      <c r="N401" s="47"/>
      <c r="O401" s="47"/>
      <c r="P401" s="128" t="b">
        <f t="shared" si="1"/>
        <v>0</v>
      </c>
      <c r="Q401" s="128" t="b">
        <f>IF(COUNTIF(RAW_APS!$A$2:$A813,A401)=0,TRUE,FALSE)</f>
        <v>0</v>
      </c>
      <c r="R401" s="128" t="b">
        <f t="shared" si="2"/>
        <v>0</v>
      </c>
      <c r="S401" s="8"/>
      <c r="U401" s="83" t="str">
        <f t="shared" si="3"/>
        <v/>
      </c>
      <c r="Z401" s="132"/>
      <c r="AA401" s="83" t="str">
        <f t="shared" si="4"/>
        <v>FLB3842</v>
      </c>
      <c r="AB401" s="83" t="str">
        <f t="shared" si="5"/>
        <v/>
      </c>
      <c r="AC401" s="83" t="str">
        <f t="shared" si="6"/>
        <v/>
      </c>
      <c r="AD401" s="4"/>
      <c r="AE401" s="13"/>
    </row>
    <row r="402">
      <c r="A402" s="47" t="str">
        <f>RAW_APT!A403</f>
        <v>FLB3728</v>
      </c>
      <c r="B402" s="211">
        <f>RAW_APT!B403</f>
        <v>44509</v>
      </c>
      <c r="C402" s="218">
        <f>RAW_APT!C403</f>
        <v>0.2495138889</v>
      </c>
      <c r="D402" s="47" t="str">
        <f>RAW_APT!D403</f>
        <v/>
      </c>
      <c r="E402" s="47" t="str">
        <f>RAW_APT!E403</f>
        <v/>
      </c>
      <c r="F402" s="47" t="str">
        <f>RAW_APT!F403</f>
        <v/>
      </c>
      <c r="G402" s="47" t="str">
        <f>RAW_APT!G403</f>
        <v>Result</v>
      </c>
      <c r="H402" s="47" t="str">
        <f>RAW_APT!H403</f>
        <v>Negative</v>
      </c>
      <c r="I402" s="211">
        <f>RAW_APT!I403</f>
        <v>44509</v>
      </c>
      <c r="J402" s="218">
        <f>RAW_APT!J403</f>
        <v>0.4559375</v>
      </c>
      <c r="K402" s="47">
        <f>RAW_APT!K403</f>
        <v>0</v>
      </c>
      <c r="L402" s="47" t="b">
        <f>RAW_APT!L403</f>
        <v>1</v>
      </c>
      <c r="M402" s="47" t="str">
        <f>RAW_APT!M403</f>
        <v>211109-1</v>
      </c>
      <c r="N402" s="47"/>
      <c r="O402" s="47"/>
      <c r="P402" s="128" t="b">
        <f t="shared" si="1"/>
        <v>1</v>
      </c>
      <c r="Q402" s="128" t="b">
        <f>IF(COUNTIF(RAW_APS!$A$2:$A813,A402)=0,TRUE,FALSE)</f>
        <v>1</v>
      </c>
      <c r="R402" s="128" t="b">
        <f t="shared" si="2"/>
        <v>0</v>
      </c>
      <c r="S402" s="8"/>
      <c r="U402" s="83" t="str">
        <f t="shared" si="3"/>
        <v/>
      </c>
      <c r="Z402" s="132"/>
      <c r="AA402" s="83" t="str">
        <f t="shared" si="4"/>
        <v>FLB3728</v>
      </c>
      <c r="AB402" s="83" t="str">
        <f t="shared" si="5"/>
        <v/>
      </c>
      <c r="AC402" s="83" t="str">
        <f t="shared" si="6"/>
        <v/>
      </c>
      <c r="AD402" s="4"/>
      <c r="AE402" s="13"/>
    </row>
    <row r="403">
      <c r="A403" s="47" t="str">
        <f>RAW_APT!A404</f>
        <v>FLB4393</v>
      </c>
      <c r="B403" s="211">
        <f>RAW_APT!B404</f>
        <v>44509</v>
      </c>
      <c r="C403" s="218">
        <f>RAW_APT!C404</f>
        <v>0.2492824074</v>
      </c>
      <c r="D403" s="47" t="str">
        <f>RAW_APT!D404</f>
        <v/>
      </c>
      <c r="E403" s="47" t="str">
        <f>RAW_APT!E404</f>
        <v/>
      </c>
      <c r="F403" s="47" t="str">
        <f>RAW_APT!F404</f>
        <v/>
      </c>
      <c r="G403" s="47" t="str">
        <f>RAW_APT!G404</f>
        <v>Result</v>
      </c>
      <c r="H403" s="47" t="str">
        <f>RAW_APT!H404</f>
        <v>Negative</v>
      </c>
      <c r="I403" s="211">
        <f>RAW_APT!I404</f>
        <v>44509</v>
      </c>
      <c r="J403" s="218">
        <f>RAW_APT!J404</f>
        <v>0.4559375</v>
      </c>
      <c r="K403" s="47">
        <f>RAW_APT!K404</f>
        <v>0</v>
      </c>
      <c r="L403" s="47" t="b">
        <f>RAW_APT!L404</f>
        <v>1</v>
      </c>
      <c r="M403" s="47" t="str">
        <f>RAW_APT!M404</f>
        <v>211109-1</v>
      </c>
      <c r="N403" s="47"/>
      <c r="O403" s="47"/>
      <c r="P403" s="128" t="b">
        <f t="shared" si="1"/>
        <v>1</v>
      </c>
      <c r="Q403" s="128" t="b">
        <f>IF(COUNTIF(RAW_APS!$A$2:$A813,A403)=0,TRUE,FALSE)</f>
        <v>1</v>
      </c>
      <c r="R403" s="128" t="b">
        <f t="shared" si="2"/>
        <v>0</v>
      </c>
      <c r="S403" s="8"/>
      <c r="U403" s="83" t="str">
        <f t="shared" si="3"/>
        <v/>
      </c>
      <c r="Z403" s="132"/>
      <c r="AA403" s="83" t="str">
        <f t="shared" si="4"/>
        <v>FLB4393</v>
      </c>
      <c r="AB403" s="83" t="str">
        <f t="shared" si="5"/>
        <v/>
      </c>
      <c r="AC403" s="83" t="str">
        <f t="shared" si="6"/>
        <v/>
      </c>
      <c r="AD403" s="4"/>
      <c r="AE403" s="13"/>
    </row>
    <row r="404">
      <c r="A404" s="47" t="str">
        <f>RAW_APT!A405</f>
        <v>FLB4390</v>
      </c>
      <c r="B404" s="211">
        <f>RAW_APT!B405</f>
        <v>44509</v>
      </c>
      <c r="C404" s="218">
        <f>RAW_APT!C405</f>
        <v>0.242974537</v>
      </c>
      <c r="D404" s="47" t="str">
        <f>RAW_APT!D405</f>
        <v/>
      </c>
      <c r="E404" s="47" t="str">
        <f>RAW_APT!E405</f>
        <v/>
      </c>
      <c r="F404" s="47" t="str">
        <f>RAW_APT!F405</f>
        <v/>
      </c>
      <c r="G404" s="47" t="str">
        <f>RAW_APT!G405</f>
        <v>Result</v>
      </c>
      <c r="H404" s="47" t="str">
        <f>RAW_APT!H405</f>
        <v>Negative</v>
      </c>
      <c r="I404" s="211">
        <f>RAW_APT!I405</f>
        <v>44509</v>
      </c>
      <c r="J404" s="218">
        <f>RAW_APT!J405</f>
        <v>0.4559375</v>
      </c>
      <c r="K404" s="47">
        <f>RAW_APT!K405</f>
        <v>1</v>
      </c>
      <c r="L404" s="47" t="b">
        <f>RAW_APT!L405</f>
        <v>1</v>
      </c>
      <c r="M404" s="47" t="str">
        <f>RAW_APT!M405</f>
        <v>211109-1</v>
      </c>
      <c r="N404" s="47"/>
      <c r="O404" s="47"/>
      <c r="P404" s="128" t="b">
        <f t="shared" si="1"/>
        <v>0</v>
      </c>
      <c r="Q404" s="128" t="b">
        <f>IF(COUNTIF(RAW_APS!$A$2:$A813,A404)=0,TRUE,FALSE)</f>
        <v>0</v>
      </c>
      <c r="R404" s="128" t="b">
        <f t="shared" si="2"/>
        <v>0</v>
      </c>
      <c r="S404" s="8"/>
      <c r="U404" s="83" t="str">
        <f t="shared" si="3"/>
        <v/>
      </c>
      <c r="Z404" s="132"/>
      <c r="AA404" s="83" t="str">
        <f t="shared" si="4"/>
        <v>FLB4390</v>
      </c>
      <c r="AB404" s="83" t="str">
        <f t="shared" si="5"/>
        <v/>
      </c>
      <c r="AC404" s="83" t="str">
        <f t="shared" si="6"/>
        <v/>
      </c>
      <c r="AD404" s="4"/>
      <c r="AE404" s="13"/>
    </row>
    <row r="405">
      <c r="A405" s="47" t="str">
        <f>RAW_APT!A406</f>
        <v>FLB3550</v>
      </c>
      <c r="B405" s="211">
        <f>RAW_APT!B406</f>
        <v>44509</v>
      </c>
      <c r="C405" s="218">
        <f>RAW_APT!C406</f>
        <v>0.2413310185</v>
      </c>
      <c r="D405" s="47" t="str">
        <f>RAW_APT!D406</f>
        <v/>
      </c>
      <c r="E405" s="47" t="str">
        <f>RAW_APT!E406</f>
        <v/>
      </c>
      <c r="F405" s="47" t="str">
        <f>RAW_APT!F406</f>
        <v/>
      </c>
      <c r="G405" s="47" t="str">
        <f>RAW_APT!G406</f>
        <v>Result</v>
      </c>
      <c r="H405" s="47" t="str">
        <f>RAW_APT!H406</f>
        <v>Negative</v>
      </c>
      <c r="I405" s="211">
        <f>RAW_APT!I406</f>
        <v>44509</v>
      </c>
      <c r="J405" s="218">
        <f>RAW_APT!J406</f>
        <v>0.4559375</v>
      </c>
      <c r="K405" s="47">
        <f>RAW_APT!K406</f>
        <v>1</v>
      </c>
      <c r="L405" s="47" t="b">
        <f>RAW_APT!L406</f>
        <v>1</v>
      </c>
      <c r="M405" s="47" t="str">
        <f>RAW_APT!M406</f>
        <v>211109-1</v>
      </c>
      <c r="N405" s="47"/>
      <c r="O405" s="47"/>
      <c r="P405" s="128" t="b">
        <f t="shared" si="1"/>
        <v>0</v>
      </c>
      <c r="Q405" s="128" t="b">
        <f>IF(COUNTIF(RAW_APS!$A$2:$A813,A405)=0,TRUE,FALSE)</f>
        <v>0</v>
      </c>
      <c r="R405" s="128" t="b">
        <f t="shared" si="2"/>
        <v>0</v>
      </c>
      <c r="S405" s="8"/>
      <c r="U405" s="83" t="str">
        <f t="shared" si="3"/>
        <v/>
      </c>
      <c r="Z405" s="132"/>
      <c r="AA405" s="83" t="str">
        <f t="shared" si="4"/>
        <v>FLB3550</v>
      </c>
      <c r="AB405" s="83" t="str">
        <f t="shared" si="5"/>
        <v/>
      </c>
      <c r="AC405" s="83" t="str">
        <f t="shared" si="6"/>
        <v/>
      </c>
      <c r="AD405" s="4"/>
      <c r="AE405" s="13"/>
    </row>
    <row r="406">
      <c r="A406" s="47" t="str">
        <f>RAW_APT!A407</f>
        <v>FLB3841</v>
      </c>
      <c r="B406" s="211">
        <f>RAW_APT!B407</f>
        <v>44509</v>
      </c>
      <c r="C406" s="218">
        <f>RAW_APT!C407</f>
        <v>0.2410416667</v>
      </c>
      <c r="D406" s="47" t="str">
        <f>RAW_APT!D407</f>
        <v/>
      </c>
      <c r="E406" s="47" t="str">
        <f>RAW_APT!E407</f>
        <v/>
      </c>
      <c r="F406" s="47" t="str">
        <f>RAW_APT!F407</f>
        <v/>
      </c>
      <c r="G406" s="47" t="str">
        <f>RAW_APT!G407</f>
        <v>Result</v>
      </c>
      <c r="H406" s="47" t="str">
        <f>RAW_APT!H407</f>
        <v>Negative</v>
      </c>
      <c r="I406" s="211">
        <f>RAW_APT!I407</f>
        <v>44509</v>
      </c>
      <c r="J406" s="218">
        <f>RAW_APT!J407</f>
        <v>0.4559375</v>
      </c>
      <c r="K406" s="47">
        <f>RAW_APT!K407</f>
        <v>0</v>
      </c>
      <c r="L406" s="47" t="b">
        <f>RAW_APT!L407</f>
        <v>1</v>
      </c>
      <c r="M406" s="47" t="str">
        <f>RAW_APT!M407</f>
        <v>211109-1</v>
      </c>
      <c r="N406" s="47"/>
      <c r="O406" s="47"/>
      <c r="P406" s="128" t="b">
        <f t="shared" si="1"/>
        <v>1</v>
      </c>
      <c r="Q406" s="128" t="b">
        <f>IF(COUNTIF(RAW_APS!$A$2:$A813,A406)=0,TRUE,FALSE)</f>
        <v>1</v>
      </c>
      <c r="R406" s="128" t="b">
        <f t="shared" si="2"/>
        <v>0</v>
      </c>
      <c r="S406" s="8"/>
      <c r="U406" s="83" t="str">
        <f t="shared" si="3"/>
        <v/>
      </c>
      <c r="Z406" s="132"/>
      <c r="AA406" s="83" t="str">
        <f t="shared" si="4"/>
        <v>FLB3841</v>
      </c>
      <c r="AB406" s="83" t="str">
        <f t="shared" si="5"/>
        <v/>
      </c>
      <c r="AC406" s="83" t="str">
        <f t="shared" si="6"/>
        <v/>
      </c>
      <c r="AD406" s="4"/>
      <c r="AE406" s="13"/>
    </row>
    <row r="407">
      <c r="A407" s="47" t="str">
        <f>RAW_APT!A408</f>
        <v>FLB3845</v>
      </c>
      <c r="B407" s="211">
        <f>RAW_APT!B408</f>
        <v>44509</v>
      </c>
      <c r="C407" s="218">
        <f>RAW_APT!C408</f>
        <v>0.2404050926</v>
      </c>
      <c r="D407" s="47" t="str">
        <f>RAW_APT!D408</f>
        <v/>
      </c>
      <c r="E407" s="47" t="str">
        <f>RAW_APT!E408</f>
        <v/>
      </c>
      <c r="F407" s="47" t="str">
        <f>RAW_APT!F408</f>
        <v/>
      </c>
      <c r="G407" s="47" t="str">
        <f>RAW_APT!G408</f>
        <v>Result</v>
      </c>
      <c r="H407" s="47" t="str">
        <f>RAW_APT!H408</f>
        <v>Negative</v>
      </c>
      <c r="I407" s="211">
        <f>RAW_APT!I408</f>
        <v>44509</v>
      </c>
      <c r="J407" s="218">
        <f>RAW_APT!J408</f>
        <v>0.4559375</v>
      </c>
      <c r="K407" s="47">
        <f>RAW_APT!K408</f>
        <v>0</v>
      </c>
      <c r="L407" s="47" t="b">
        <f>RAW_APT!L408</f>
        <v>1</v>
      </c>
      <c r="M407" s="47" t="str">
        <f>RAW_APT!M408</f>
        <v>211109-1</v>
      </c>
      <c r="N407" s="47"/>
      <c r="O407" s="47"/>
      <c r="P407" s="128" t="b">
        <f t="shared" si="1"/>
        <v>1</v>
      </c>
      <c r="Q407" s="128" t="b">
        <f>IF(COUNTIF(RAW_APS!$A$2:$A813,A407)=0,TRUE,FALSE)</f>
        <v>1</v>
      </c>
      <c r="R407" s="128" t="b">
        <f t="shared" si="2"/>
        <v>0</v>
      </c>
      <c r="S407" s="8"/>
      <c r="U407" s="83" t="str">
        <f t="shared" si="3"/>
        <v/>
      </c>
      <c r="Z407" s="132"/>
      <c r="AA407" s="83" t="str">
        <f t="shared" si="4"/>
        <v>FLB3845</v>
      </c>
      <c r="AB407" s="83" t="str">
        <f t="shared" si="5"/>
        <v/>
      </c>
      <c r="AC407" s="83" t="str">
        <f t="shared" si="6"/>
        <v/>
      </c>
      <c r="AD407" s="4"/>
      <c r="AE407" s="13"/>
    </row>
    <row r="408">
      <c r="A408" s="47" t="str">
        <f>RAW_APT!A409</f>
        <v>FLB4400</v>
      </c>
      <c r="B408" s="211">
        <f>RAW_APT!B409</f>
        <v>44509</v>
      </c>
      <c r="C408" s="218">
        <f>RAW_APT!C409</f>
        <v>0.2262615741</v>
      </c>
      <c r="D408" s="47" t="str">
        <f>RAW_APT!D409</f>
        <v/>
      </c>
      <c r="E408" s="47" t="str">
        <f>RAW_APT!E409</f>
        <v/>
      </c>
      <c r="F408" s="47" t="str">
        <f>RAW_APT!F409</f>
        <v/>
      </c>
      <c r="G408" s="47" t="str">
        <f>RAW_APT!G409</f>
        <v>Result</v>
      </c>
      <c r="H408" s="47" t="str">
        <f>RAW_APT!H409</f>
        <v>Negative</v>
      </c>
      <c r="I408" s="211">
        <f>RAW_APT!I409</f>
        <v>44509</v>
      </c>
      <c r="J408" s="218">
        <f>RAW_APT!J409</f>
        <v>0.4559375</v>
      </c>
      <c r="K408" s="47">
        <f>RAW_APT!K409</f>
        <v>0</v>
      </c>
      <c r="L408" s="47" t="b">
        <f>RAW_APT!L409</f>
        <v>1</v>
      </c>
      <c r="M408" s="47" t="str">
        <f>RAW_APT!M409</f>
        <v>211109-1</v>
      </c>
      <c r="N408" s="47"/>
      <c r="O408" s="47"/>
      <c r="P408" s="128" t="b">
        <f t="shared" si="1"/>
        <v>1</v>
      </c>
      <c r="Q408" s="128" t="b">
        <f>IF(COUNTIF(RAW_APS!$A$2:$A813,A408)=0,TRUE,FALSE)</f>
        <v>1</v>
      </c>
      <c r="R408" s="128" t="b">
        <f t="shared" si="2"/>
        <v>0</v>
      </c>
      <c r="S408" s="8"/>
      <c r="U408" s="83" t="str">
        <f t="shared" si="3"/>
        <v/>
      </c>
      <c r="Z408" s="132"/>
      <c r="AA408" s="83" t="str">
        <f t="shared" si="4"/>
        <v>FLB4400</v>
      </c>
      <c r="AB408" s="83" t="str">
        <f t="shared" si="5"/>
        <v/>
      </c>
      <c r="AC408" s="83" t="str">
        <f t="shared" si="6"/>
        <v/>
      </c>
      <c r="AD408" s="4"/>
      <c r="AE408" s="13"/>
    </row>
    <row r="409">
      <c r="A409" s="47" t="str">
        <f>RAW_APT!A410</f>
        <v>FLB3850</v>
      </c>
      <c r="B409" s="211">
        <f>RAW_APT!B410</f>
        <v>44509</v>
      </c>
      <c r="C409" s="218">
        <f>RAW_APT!C410</f>
        <v>0.2257523148</v>
      </c>
      <c r="D409" s="47" t="str">
        <f>RAW_APT!D410</f>
        <v/>
      </c>
      <c r="E409" s="47" t="str">
        <f>RAW_APT!E410</f>
        <v/>
      </c>
      <c r="F409" s="47" t="str">
        <f>RAW_APT!F410</f>
        <v/>
      </c>
      <c r="G409" s="47" t="str">
        <f>RAW_APT!G410</f>
        <v>Result</v>
      </c>
      <c r="H409" s="47" t="str">
        <f>RAW_APT!H410</f>
        <v>Negative</v>
      </c>
      <c r="I409" s="211">
        <f>RAW_APT!I410</f>
        <v>44509</v>
      </c>
      <c r="J409" s="218">
        <f>RAW_APT!J410</f>
        <v>0.4559375</v>
      </c>
      <c r="K409" s="47">
        <f>RAW_APT!K410</f>
        <v>0</v>
      </c>
      <c r="L409" s="47" t="b">
        <f>RAW_APT!L410</f>
        <v>1</v>
      </c>
      <c r="M409" s="47" t="str">
        <f>RAW_APT!M410</f>
        <v>211109-1</v>
      </c>
      <c r="N409" s="47"/>
      <c r="O409" s="47"/>
      <c r="P409" s="128" t="b">
        <f t="shared" si="1"/>
        <v>1</v>
      </c>
      <c r="Q409" s="128" t="b">
        <f>IF(COUNTIF(RAW_APS!$A$2:$A813,A409)=0,TRUE,FALSE)</f>
        <v>1</v>
      </c>
      <c r="R409" s="128" t="b">
        <f t="shared" si="2"/>
        <v>0</v>
      </c>
      <c r="S409" s="8"/>
      <c r="U409" s="83" t="str">
        <f t="shared" si="3"/>
        <v/>
      </c>
      <c r="Z409" s="132"/>
      <c r="AA409" s="83" t="str">
        <f t="shared" si="4"/>
        <v>FLB3850</v>
      </c>
      <c r="AB409" s="83" t="str">
        <f t="shared" si="5"/>
        <v/>
      </c>
      <c r="AC409" s="83" t="str">
        <f t="shared" si="6"/>
        <v/>
      </c>
      <c r="AD409" s="4"/>
      <c r="AE409" s="13"/>
    </row>
    <row r="410">
      <c r="A410" s="47" t="str">
        <f>RAW_APT!A411</f>
        <v>FLB3549</v>
      </c>
      <c r="B410" s="211">
        <f>RAW_APT!B411</f>
        <v>44509</v>
      </c>
      <c r="C410" s="218">
        <f>RAW_APT!C411</f>
        <v>0.2222569444</v>
      </c>
      <c r="D410" s="47" t="str">
        <f>RAW_APT!D411</f>
        <v/>
      </c>
      <c r="E410" s="47" t="str">
        <f>RAW_APT!E411</f>
        <v/>
      </c>
      <c r="F410" s="47" t="str">
        <f>RAW_APT!F411</f>
        <v/>
      </c>
      <c r="G410" s="47" t="str">
        <f>RAW_APT!G411</f>
        <v>Result</v>
      </c>
      <c r="H410" s="47" t="str">
        <f>RAW_APT!H411</f>
        <v>Negative</v>
      </c>
      <c r="I410" s="211">
        <f>RAW_APT!I411</f>
        <v>44509</v>
      </c>
      <c r="J410" s="218">
        <f>RAW_APT!J411</f>
        <v>0.4559375</v>
      </c>
      <c r="K410" s="47">
        <f>RAW_APT!K411</f>
        <v>0</v>
      </c>
      <c r="L410" s="47" t="b">
        <f>RAW_APT!L411</f>
        <v>1</v>
      </c>
      <c r="M410" s="47" t="str">
        <f>RAW_APT!M411</f>
        <v>211109-1</v>
      </c>
      <c r="N410" s="47"/>
      <c r="O410" s="47"/>
      <c r="P410" s="128" t="b">
        <f t="shared" si="1"/>
        <v>1</v>
      </c>
      <c r="Q410" s="128" t="b">
        <f>IF(COUNTIF(RAW_APS!$A$2:$A813,A410)=0,TRUE,FALSE)</f>
        <v>1</v>
      </c>
      <c r="R410" s="128" t="b">
        <f t="shared" si="2"/>
        <v>0</v>
      </c>
      <c r="S410" s="8"/>
      <c r="U410" s="83" t="str">
        <f t="shared" si="3"/>
        <v/>
      </c>
      <c r="Z410" s="132"/>
      <c r="AA410" s="83" t="str">
        <f t="shared" si="4"/>
        <v>FLB3549</v>
      </c>
      <c r="AB410" s="83" t="str">
        <f t="shared" si="5"/>
        <v/>
      </c>
      <c r="AC410" s="83" t="str">
        <f t="shared" si="6"/>
        <v/>
      </c>
      <c r="AD410" s="4"/>
      <c r="AE410" s="13"/>
    </row>
    <row r="411">
      <c r="A411" s="47" t="str">
        <f>RAW_APT!A412</f>
        <v>FLB3853</v>
      </c>
      <c r="B411" s="211">
        <f>RAW_APT!B412</f>
        <v>44509</v>
      </c>
      <c r="C411" s="218">
        <f>RAW_APT!C412</f>
        <v>0.2202430556</v>
      </c>
      <c r="D411" s="47" t="str">
        <f>RAW_APT!D412</f>
        <v/>
      </c>
      <c r="E411" s="47" t="str">
        <f>RAW_APT!E412</f>
        <v/>
      </c>
      <c r="F411" s="47" t="str">
        <f>RAW_APT!F412</f>
        <v/>
      </c>
      <c r="G411" s="47" t="str">
        <f>RAW_APT!G412</f>
        <v>Result</v>
      </c>
      <c r="H411" s="47" t="str">
        <f>RAW_APT!H412</f>
        <v>Negative</v>
      </c>
      <c r="I411" s="211">
        <f>RAW_APT!I412</f>
        <v>44509</v>
      </c>
      <c r="J411" s="218">
        <f>RAW_APT!J412</f>
        <v>0.4559375</v>
      </c>
      <c r="K411" s="47">
        <f>RAW_APT!K412</f>
        <v>1</v>
      </c>
      <c r="L411" s="47" t="b">
        <f>RAW_APT!L412</f>
        <v>1</v>
      </c>
      <c r="M411" s="47" t="str">
        <f>RAW_APT!M412</f>
        <v>211109-1</v>
      </c>
      <c r="N411" s="47"/>
      <c r="O411" s="47"/>
      <c r="P411" s="128" t="b">
        <f t="shared" si="1"/>
        <v>0</v>
      </c>
      <c r="Q411" s="128" t="b">
        <f>IF(COUNTIF(RAW_APS!$A$2:$A813,A411)=0,TRUE,FALSE)</f>
        <v>0</v>
      </c>
      <c r="R411" s="128" t="b">
        <f t="shared" si="2"/>
        <v>0</v>
      </c>
      <c r="S411" s="8"/>
      <c r="U411" s="83" t="str">
        <f t="shared" si="3"/>
        <v/>
      </c>
      <c r="Z411" s="132"/>
      <c r="AA411" s="83" t="str">
        <f t="shared" si="4"/>
        <v>FLB3853</v>
      </c>
      <c r="AB411" s="83" t="str">
        <f t="shared" si="5"/>
        <v/>
      </c>
      <c r="AC411" s="83" t="str">
        <f t="shared" si="6"/>
        <v/>
      </c>
      <c r="AD411" s="4"/>
      <c r="AE411" s="13"/>
    </row>
    <row r="412">
      <c r="A412" s="47" t="str">
        <f>RAW_APT!A413</f>
        <v>FLB4386</v>
      </c>
      <c r="B412" s="211">
        <f>RAW_APT!B413</f>
        <v>44509</v>
      </c>
      <c r="C412" s="218">
        <f>RAW_APT!C413</f>
        <v>0.192025463</v>
      </c>
      <c r="D412" s="47" t="str">
        <f>RAW_APT!D413</f>
        <v/>
      </c>
      <c r="E412" s="47" t="str">
        <f>RAW_APT!E413</f>
        <v/>
      </c>
      <c r="F412" s="47" t="str">
        <f>RAW_APT!F413</f>
        <v/>
      </c>
      <c r="G412" s="47" t="str">
        <f>RAW_APT!G413</f>
        <v>Result</v>
      </c>
      <c r="H412" s="47" t="str">
        <f>RAW_APT!H413</f>
        <v>Negative</v>
      </c>
      <c r="I412" s="211">
        <f>RAW_APT!I413</f>
        <v>44509</v>
      </c>
      <c r="J412" s="218">
        <f>RAW_APT!J413</f>
        <v>0.4559375</v>
      </c>
      <c r="K412" s="47">
        <f>RAW_APT!K413</f>
        <v>1</v>
      </c>
      <c r="L412" s="47" t="b">
        <f>RAW_APT!L413</f>
        <v>1</v>
      </c>
      <c r="M412" s="47" t="str">
        <f>RAW_APT!M413</f>
        <v>211109-1</v>
      </c>
      <c r="N412" s="47"/>
      <c r="O412" s="47"/>
      <c r="P412" s="128" t="b">
        <f t="shared" si="1"/>
        <v>0</v>
      </c>
      <c r="Q412" s="128" t="b">
        <f>IF(COUNTIF(RAW_APS!$A$2:$A813,A412)=0,TRUE,FALSE)</f>
        <v>0</v>
      </c>
      <c r="R412" s="128" t="b">
        <f t="shared" si="2"/>
        <v>0</v>
      </c>
      <c r="S412" s="8"/>
      <c r="U412" s="83" t="str">
        <f t="shared" si="3"/>
        <v/>
      </c>
      <c r="Z412" s="132"/>
      <c r="AA412" s="83" t="str">
        <f t="shared" si="4"/>
        <v>FLB4386</v>
      </c>
      <c r="AB412" s="83" t="str">
        <f t="shared" si="5"/>
        <v/>
      </c>
      <c r="AC412" s="83" t="str">
        <f t="shared" si="6"/>
        <v/>
      </c>
      <c r="AD412" s="4"/>
      <c r="AE412" s="13"/>
    </row>
    <row r="413">
      <c r="A413" s="47" t="str">
        <f>RAW_APT!A414</f>
        <v>FLB3863</v>
      </c>
      <c r="B413" s="211">
        <f>RAW_APT!B414</f>
        <v>44509</v>
      </c>
      <c r="C413" s="218">
        <f>RAW_APT!C414</f>
        <v>0.190462963</v>
      </c>
      <c r="D413" s="47" t="str">
        <f>RAW_APT!D414</f>
        <v/>
      </c>
      <c r="E413" s="47" t="str">
        <f>RAW_APT!E414</f>
        <v/>
      </c>
      <c r="F413" s="47" t="str">
        <f>RAW_APT!F414</f>
        <v/>
      </c>
      <c r="G413" s="47" t="str">
        <f>RAW_APT!G414</f>
        <v>Result</v>
      </c>
      <c r="H413" s="47" t="str">
        <f>RAW_APT!H414</f>
        <v>Negative</v>
      </c>
      <c r="I413" s="211">
        <f>RAW_APT!I414</f>
        <v>44509</v>
      </c>
      <c r="J413" s="218">
        <f>RAW_APT!J414</f>
        <v>0.4559375</v>
      </c>
      <c r="K413" s="47">
        <f>RAW_APT!K414</f>
        <v>1</v>
      </c>
      <c r="L413" s="47" t="b">
        <f>RAW_APT!L414</f>
        <v>1</v>
      </c>
      <c r="M413" s="47" t="str">
        <f>RAW_APT!M414</f>
        <v>211109-1</v>
      </c>
      <c r="N413" s="47"/>
      <c r="O413" s="47"/>
      <c r="P413" s="128" t="b">
        <f t="shared" si="1"/>
        <v>0</v>
      </c>
      <c r="Q413" s="128" t="b">
        <f>IF(COUNTIF(RAW_APS!$A$2:$A813,A413)=0,TRUE,FALSE)</f>
        <v>0</v>
      </c>
      <c r="R413" s="128" t="b">
        <f t="shared" si="2"/>
        <v>0</v>
      </c>
      <c r="S413" s="8"/>
      <c r="U413" s="83" t="str">
        <f t="shared" si="3"/>
        <v/>
      </c>
      <c r="Z413" s="132"/>
      <c r="AA413" s="83" t="str">
        <f t="shared" si="4"/>
        <v>FLB3863</v>
      </c>
      <c r="AB413" s="83" t="str">
        <f t="shared" si="5"/>
        <v/>
      </c>
      <c r="AC413" s="83" t="str">
        <f t="shared" si="6"/>
        <v/>
      </c>
      <c r="AD413" s="4"/>
      <c r="AE413" s="13"/>
    </row>
    <row r="414">
      <c r="A414" s="47" t="str">
        <f>RAW_APT!A415</f>
        <v>Flb3856</v>
      </c>
      <c r="B414" s="211">
        <f>RAW_APT!B415</f>
        <v>44509</v>
      </c>
      <c r="C414" s="218">
        <f>RAW_APT!C415</f>
        <v>0.1902893519</v>
      </c>
      <c r="D414" s="47" t="str">
        <f>RAW_APT!D415</f>
        <v/>
      </c>
      <c r="E414" s="47" t="str">
        <f>RAW_APT!E415</f>
        <v/>
      </c>
      <c r="F414" s="47" t="str">
        <f>RAW_APT!F415</f>
        <v/>
      </c>
      <c r="G414" s="47" t="str">
        <f>RAW_APT!G415</f>
        <v>Collected</v>
      </c>
      <c r="H414" s="47" t="str">
        <f>RAW_APT!H415</f>
        <v>Null</v>
      </c>
      <c r="I414" s="211">
        <f>RAW_APT!I415</f>
        <v>44868</v>
      </c>
      <c r="J414" s="218">
        <f>RAW_APT!J415</f>
        <v>0.5355208333</v>
      </c>
      <c r="K414" s="47">
        <f>RAW_APT!K415</f>
        <v>1</v>
      </c>
      <c r="L414" s="47" t="str">
        <f>RAW_APT!L415</f>
        <v/>
      </c>
      <c r="M414" s="47" t="str">
        <f>RAW_APT!M415</f>
        <v/>
      </c>
      <c r="N414" s="47"/>
      <c r="O414" s="47"/>
      <c r="P414" s="128" t="b">
        <f t="shared" si="1"/>
        <v>0</v>
      </c>
      <c r="Q414" s="128" t="b">
        <f>IF(COUNTIF(RAW_APS!$A$2:$A813,A414)=0,TRUE,FALSE)</f>
        <v>0</v>
      </c>
      <c r="R414" s="128" t="b">
        <f t="shared" si="2"/>
        <v>0</v>
      </c>
      <c r="S414" s="8"/>
      <c r="U414" s="83" t="str">
        <f t="shared" si="3"/>
        <v/>
      </c>
      <c r="Z414" s="132"/>
      <c r="AA414" s="83" t="str">
        <f t="shared" si="4"/>
        <v>FLB3856</v>
      </c>
      <c r="AB414" s="83" t="str">
        <f t="shared" si="5"/>
        <v/>
      </c>
      <c r="AC414" s="83" t="str">
        <f t="shared" si="6"/>
        <v/>
      </c>
      <c r="AD414" s="4"/>
      <c r="AE414" s="13"/>
    </row>
    <row r="415">
      <c r="A415" s="47" t="str">
        <f>RAW_APT!A416</f>
        <v>FLB4042</v>
      </c>
      <c r="B415" s="211">
        <f>RAW_APT!B416</f>
        <v>44508</v>
      </c>
      <c r="C415" s="218">
        <f>RAW_APT!C416</f>
        <v>0.3267824074</v>
      </c>
      <c r="D415" s="47" t="str">
        <f>RAW_APT!D416</f>
        <v/>
      </c>
      <c r="E415" s="47" t="str">
        <f>RAW_APT!E416</f>
        <v/>
      </c>
      <c r="F415" s="47" t="str">
        <f>RAW_APT!F416</f>
        <v/>
      </c>
      <c r="G415" s="47" t="str">
        <f>RAW_APT!G416</f>
        <v>Result</v>
      </c>
      <c r="H415" s="47" t="str">
        <f>RAW_APT!H416</f>
        <v>Negative</v>
      </c>
      <c r="I415" s="211">
        <f>RAW_APT!I416</f>
        <v>44508</v>
      </c>
      <c r="J415" s="218">
        <f>RAW_APT!J416</f>
        <v>0.4126736111</v>
      </c>
      <c r="K415" s="47">
        <f>RAW_APT!K416</f>
        <v>1</v>
      </c>
      <c r="L415" s="47" t="b">
        <f>RAW_APT!L416</f>
        <v>1</v>
      </c>
      <c r="M415" s="47" t="str">
        <f>RAW_APT!M416</f>
        <v>211108-1</v>
      </c>
      <c r="N415" s="47"/>
      <c r="O415" s="47"/>
      <c r="P415" s="128" t="b">
        <f t="shared" si="1"/>
        <v>0</v>
      </c>
      <c r="Q415" s="128" t="b">
        <f>IF(COUNTIF(RAW_APS!$A$2:$A813,A415)=0,TRUE,FALSE)</f>
        <v>0</v>
      </c>
      <c r="R415" s="128" t="b">
        <f t="shared" si="2"/>
        <v>0</v>
      </c>
      <c r="S415" s="8"/>
      <c r="U415" s="83" t="str">
        <f t="shared" si="3"/>
        <v/>
      </c>
      <c r="Z415" s="132"/>
      <c r="AA415" s="83" t="str">
        <f t="shared" si="4"/>
        <v>FLB4042</v>
      </c>
      <c r="AB415" s="83" t="str">
        <f t="shared" si="5"/>
        <v/>
      </c>
      <c r="AC415" s="83" t="str">
        <f t="shared" si="6"/>
        <v/>
      </c>
      <c r="AD415" s="4"/>
      <c r="AE415" s="13"/>
    </row>
    <row r="416">
      <c r="A416" s="47" t="str">
        <f>RAW_APT!A417</f>
        <v>FLB4074</v>
      </c>
      <c r="B416" s="211">
        <f>RAW_APT!B417</f>
        <v>44508</v>
      </c>
      <c r="C416" s="218">
        <f>RAW_APT!C417</f>
        <v>0.318599537</v>
      </c>
      <c r="D416" s="47" t="str">
        <f>RAW_APT!D417</f>
        <v/>
      </c>
      <c r="E416" s="47" t="str">
        <f>RAW_APT!E417</f>
        <v/>
      </c>
      <c r="F416" s="47" t="str">
        <f>RAW_APT!F417</f>
        <v/>
      </c>
      <c r="G416" s="47" t="str">
        <f>RAW_APT!G417</f>
        <v>Result</v>
      </c>
      <c r="H416" s="47" t="str">
        <f>RAW_APT!H417</f>
        <v>Negative</v>
      </c>
      <c r="I416" s="211">
        <f>RAW_APT!I417</f>
        <v>44508</v>
      </c>
      <c r="J416" s="218">
        <f>RAW_APT!J417</f>
        <v>0.4126736111</v>
      </c>
      <c r="K416" s="47">
        <f>RAW_APT!K417</f>
        <v>0</v>
      </c>
      <c r="L416" s="47" t="b">
        <f>RAW_APT!L417</f>
        <v>1</v>
      </c>
      <c r="M416" s="47" t="str">
        <f>RAW_APT!M417</f>
        <v>211108-1</v>
      </c>
      <c r="N416" s="47"/>
      <c r="O416" s="47"/>
      <c r="P416" s="128" t="b">
        <f t="shared" si="1"/>
        <v>1</v>
      </c>
      <c r="Q416" s="128" t="b">
        <f>IF(COUNTIF(RAW_APS!$A$2:$A813,A416)=0,TRUE,FALSE)</f>
        <v>1</v>
      </c>
      <c r="R416" s="128" t="b">
        <f t="shared" si="2"/>
        <v>0</v>
      </c>
      <c r="S416" s="8"/>
      <c r="U416" s="83" t="str">
        <f t="shared" si="3"/>
        <v/>
      </c>
      <c r="Z416" s="132"/>
      <c r="AA416" s="83" t="str">
        <f t="shared" si="4"/>
        <v>FLB4074</v>
      </c>
      <c r="AB416" s="83" t="str">
        <f t="shared" si="5"/>
        <v/>
      </c>
      <c r="AC416" s="83" t="str">
        <f t="shared" si="6"/>
        <v/>
      </c>
      <c r="AD416" s="4"/>
      <c r="AE416" s="13"/>
    </row>
    <row r="417">
      <c r="A417" s="47" t="str">
        <f>RAW_APT!A418</f>
        <v>FLB4073</v>
      </c>
      <c r="B417" s="211">
        <f>RAW_APT!B418</f>
        <v>44508</v>
      </c>
      <c r="C417" s="218">
        <f>RAW_APT!C418</f>
        <v>0.3182175926</v>
      </c>
      <c r="D417" s="47" t="str">
        <f>RAW_APT!D418</f>
        <v/>
      </c>
      <c r="E417" s="47" t="str">
        <f>RAW_APT!E418</f>
        <v/>
      </c>
      <c r="F417" s="47" t="str">
        <f>RAW_APT!F418</f>
        <v/>
      </c>
      <c r="G417" s="47" t="str">
        <f>RAW_APT!G418</f>
        <v>Result</v>
      </c>
      <c r="H417" s="47" t="str">
        <f>RAW_APT!H418</f>
        <v>Negative</v>
      </c>
      <c r="I417" s="211">
        <f>RAW_APT!I418</f>
        <v>44508</v>
      </c>
      <c r="J417" s="218">
        <f>RAW_APT!J418</f>
        <v>0.4126736111</v>
      </c>
      <c r="K417" s="47">
        <f>RAW_APT!K418</f>
        <v>0</v>
      </c>
      <c r="L417" s="47" t="b">
        <f>RAW_APT!L418</f>
        <v>1</v>
      </c>
      <c r="M417" s="47" t="str">
        <f>RAW_APT!M418</f>
        <v>211108-1</v>
      </c>
      <c r="N417" s="47"/>
      <c r="O417" s="47"/>
      <c r="P417" s="128" t="b">
        <f t="shared" si="1"/>
        <v>1</v>
      </c>
      <c r="Q417" s="128" t="b">
        <f>IF(COUNTIF(RAW_APS!$A$2:$A813,A417)=0,TRUE,FALSE)</f>
        <v>1</v>
      </c>
      <c r="R417" s="128" t="b">
        <f t="shared" si="2"/>
        <v>0</v>
      </c>
      <c r="S417" s="8"/>
      <c r="U417" s="83" t="str">
        <f t="shared" si="3"/>
        <v/>
      </c>
      <c r="Z417" s="132"/>
      <c r="AA417" s="83" t="str">
        <f t="shared" si="4"/>
        <v>FLB4073</v>
      </c>
      <c r="AB417" s="83" t="str">
        <f t="shared" si="5"/>
        <v/>
      </c>
      <c r="AC417" s="83" t="str">
        <f t="shared" si="6"/>
        <v/>
      </c>
      <c r="AD417" s="4"/>
      <c r="AE417" s="13"/>
    </row>
    <row r="418">
      <c r="A418" s="47" t="str">
        <f>RAW_APT!A419</f>
        <v>FLB4003</v>
      </c>
      <c r="B418" s="211">
        <f>RAW_APT!B419</f>
        <v>44508</v>
      </c>
      <c r="C418" s="218">
        <f>RAW_APT!C419</f>
        <v>0.3172222222</v>
      </c>
      <c r="D418" s="47" t="str">
        <f>RAW_APT!D419</f>
        <v/>
      </c>
      <c r="E418" s="47" t="str">
        <f>RAW_APT!E419</f>
        <v/>
      </c>
      <c r="F418" s="47" t="str">
        <f>RAW_APT!F419</f>
        <v/>
      </c>
      <c r="G418" s="47" t="str">
        <f>RAW_APT!G419</f>
        <v>Result</v>
      </c>
      <c r="H418" s="47" t="str">
        <f>RAW_APT!H419</f>
        <v>Negative</v>
      </c>
      <c r="I418" s="211">
        <f>RAW_APT!I419</f>
        <v>44508</v>
      </c>
      <c r="J418" s="218">
        <f>RAW_APT!J419</f>
        <v>0.4126736111</v>
      </c>
      <c r="K418" s="47">
        <f>RAW_APT!K419</f>
        <v>0</v>
      </c>
      <c r="L418" s="47" t="b">
        <f>RAW_APT!L419</f>
        <v>1</v>
      </c>
      <c r="M418" s="47" t="str">
        <f>RAW_APT!M419</f>
        <v>211108-1</v>
      </c>
      <c r="N418" s="47"/>
      <c r="O418" s="47"/>
      <c r="P418" s="128" t="b">
        <f t="shared" si="1"/>
        <v>1</v>
      </c>
      <c r="Q418" s="128" t="b">
        <f>IF(COUNTIF(RAW_APS!$A$2:$A813,A418)=0,TRUE,FALSE)</f>
        <v>1</v>
      </c>
      <c r="R418" s="128" t="b">
        <f t="shared" si="2"/>
        <v>0</v>
      </c>
      <c r="S418" s="8"/>
      <c r="U418" s="83" t="str">
        <f t="shared" si="3"/>
        <v/>
      </c>
      <c r="Z418" s="132"/>
      <c r="AA418" s="83" t="str">
        <f t="shared" si="4"/>
        <v>FLB4003</v>
      </c>
      <c r="AB418" s="83" t="str">
        <f t="shared" si="5"/>
        <v/>
      </c>
      <c r="AC418" s="83" t="str">
        <f t="shared" si="6"/>
        <v/>
      </c>
      <c r="AD418" s="4"/>
      <c r="AE418" s="13"/>
    </row>
    <row r="419">
      <c r="A419" s="47" t="str">
        <f>RAW_APT!A420</f>
        <v>FLB2377</v>
      </c>
      <c r="B419" s="211">
        <f>RAW_APT!B420</f>
        <v>44508</v>
      </c>
      <c r="C419" s="218">
        <f>RAW_APT!C420</f>
        <v>0.3169328704</v>
      </c>
      <c r="D419" s="47" t="str">
        <f>RAW_APT!D420</f>
        <v/>
      </c>
      <c r="E419" s="47" t="str">
        <f>RAW_APT!E420</f>
        <v/>
      </c>
      <c r="F419" s="47" t="str">
        <f>RAW_APT!F420</f>
        <v/>
      </c>
      <c r="G419" s="47" t="str">
        <f>RAW_APT!G420</f>
        <v>Result</v>
      </c>
      <c r="H419" s="47" t="str">
        <f>RAW_APT!H420</f>
        <v>Negative</v>
      </c>
      <c r="I419" s="211">
        <f>RAW_APT!I420</f>
        <v>44508</v>
      </c>
      <c r="J419" s="218">
        <f>RAW_APT!J420</f>
        <v>0.4126736111</v>
      </c>
      <c r="K419" s="47">
        <f>RAW_APT!K420</f>
        <v>1</v>
      </c>
      <c r="L419" s="47" t="b">
        <f>RAW_APT!L420</f>
        <v>1</v>
      </c>
      <c r="M419" s="47" t="str">
        <f>RAW_APT!M420</f>
        <v>211108-1</v>
      </c>
      <c r="N419" s="47"/>
      <c r="O419" s="47"/>
      <c r="P419" s="128" t="b">
        <f t="shared" si="1"/>
        <v>0</v>
      </c>
      <c r="Q419" s="128" t="b">
        <f>IF(COUNTIF(RAW_APS!$A$2:$A813,A419)=0,TRUE,FALSE)</f>
        <v>0</v>
      </c>
      <c r="R419" s="128" t="b">
        <f t="shared" si="2"/>
        <v>0</v>
      </c>
      <c r="S419" s="8"/>
      <c r="U419" s="83" t="str">
        <f t="shared" si="3"/>
        <v/>
      </c>
      <c r="Z419" s="132"/>
      <c r="AA419" s="83" t="str">
        <f t="shared" si="4"/>
        <v>FLB2377</v>
      </c>
      <c r="AB419" s="83" t="str">
        <f t="shared" si="5"/>
        <v/>
      </c>
      <c r="AC419" s="83" t="str">
        <f t="shared" si="6"/>
        <v/>
      </c>
      <c r="AD419" s="4"/>
      <c r="AE419" s="13"/>
    </row>
    <row r="420">
      <c r="A420" s="47" t="str">
        <f>RAW_APT!A421</f>
        <v>FLB3866</v>
      </c>
      <c r="B420" s="211">
        <f>RAW_APT!B421</f>
        <v>44508</v>
      </c>
      <c r="C420" s="218">
        <f>RAW_APT!C421</f>
        <v>0.3162731481</v>
      </c>
      <c r="D420" s="47" t="str">
        <f>RAW_APT!D421</f>
        <v/>
      </c>
      <c r="E420" s="47" t="str">
        <f>RAW_APT!E421</f>
        <v/>
      </c>
      <c r="F420" s="47" t="str">
        <f>RAW_APT!F421</f>
        <v/>
      </c>
      <c r="G420" s="47" t="str">
        <f>RAW_APT!G421</f>
        <v>Result</v>
      </c>
      <c r="H420" s="47" t="str">
        <f>RAW_APT!H421</f>
        <v>Negative</v>
      </c>
      <c r="I420" s="211">
        <f>RAW_APT!I421</f>
        <v>44508</v>
      </c>
      <c r="J420" s="218">
        <f>RAW_APT!J421</f>
        <v>0.4126736111</v>
      </c>
      <c r="K420" s="47">
        <f>RAW_APT!K421</f>
        <v>0</v>
      </c>
      <c r="L420" s="47" t="b">
        <f>RAW_APT!L421</f>
        <v>1</v>
      </c>
      <c r="M420" s="47" t="str">
        <f>RAW_APT!M421</f>
        <v>211108-1</v>
      </c>
      <c r="N420" s="47"/>
      <c r="O420" s="47"/>
      <c r="P420" s="128" t="b">
        <f t="shared" si="1"/>
        <v>1</v>
      </c>
      <c r="Q420" s="128" t="b">
        <f>IF(COUNTIF(RAW_APS!$A$2:$A813,A420)=0,TRUE,FALSE)</f>
        <v>1</v>
      </c>
      <c r="R420" s="128" t="b">
        <f t="shared" si="2"/>
        <v>0</v>
      </c>
      <c r="S420" s="8"/>
      <c r="U420" s="83" t="str">
        <f t="shared" si="3"/>
        <v/>
      </c>
      <c r="Z420" s="132"/>
      <c r="AA420" s="83" t="str">
        <f t="shared" si="4"/>
        <v>FLB3866</v>
      </c>
      <c r="AB420" s="83" t="str">
        <f t="shared" si="5"/>
        <v/>
      </c>
      <c r="AC420" s="83" t="str">
        <f t="shared" si="6"/>
        <v/>
      </c>
      <c r="AD420" s="4"/>
      <c r="AE420" s="13"/>
    </row>
    <row r="421">
      <c r="A421" s="47" t="str">
        <f>RAW_APT!A422</f>
        <v>FLB4049</v>
      </c>
      <c r="B421" s="211">
        <f>RAW_APT!B422</f>
        <v>44508</v>
      </c>
      <c r="C421" s="218">
        <f>RAW_APT!C422</f>
        <v>0.297037037</v>
      </c>
      <c r="D421" s="47" t="str">
        <f>RAW_APT!D422</f>
        <v/>
      </c>
      <c r="E421" s="47" t="str">
        <f>RAW_APT!E422</f>
        <v/>
      </c>
      <c r="F421" s="47" t="str">
        <f>RAW_APT!F422</f>
        <v/>
      </c>
      <c r="G421" s="47" t="str">
        <f>RAW_APT!G422</f>
        <v>Result</v>
      </c>
      <c r="H421" s="47" t="str">
        <f>RAW_APT!H422</f>
        <v>Negative</v>
      </c>
      <c r="I421" s="211">
        <f>RAW_APT!I422</f>
        <v>44508</v>
      </c>
      <c r="J421" s="218">
        <f>RAW_APT!J422</f>
        <v>0.4126736111</v>
      </c>
      <c r="K421" s="47">
        <f>RAW_APT!K422</f>
        <v>1</v>
      </c>
      <c r="L421" s="47" t="b">
        <f>RAW_APT!L422</f>
        <v>1</v>
      </c>
      <c r="M421" s="47" t="str">
        <f>RAW_APT!M422</f>
        <v>211108-1</v>
      </c>
      <c r="N421" s="47"/>
      <c r="O421" s="47"/>
      <c r="P421" s="128" t="b">
        <f t="shared" si="1"/>
        <v>0</v>
      </c>
      <c r="Q421" s="128" t="b">
        <f>IF(COUNTIF(RAW_APS!$A$2:$A813,A421)=0,TRUE,FALSE)</f>
        <v>0</v>
      </c>
      <c r="R421" s="128" t="b">
        <f t="shared" si="2"/>
        <v>0</v>
      </c>
      <c r="S421" s="8"/>
      <c r="U421" s="83" t="str">
        <f t="shared" si="3"/>
        <v/>
      </c>
      <c r="Z421" s="132"/>
      <c r="AA421" s="83" t="str">
        <f t="shared" si="4"/>
        <v>FLB4049</v>
      </c>
      <c r="AB421" s="83" t="str">
        <f t="shared" si="5"/>
        <v/>
      </c>
      <c r="AC421" s="83" t="str">
        <f t="shared" si="6"/>
        <v/>
      </c>
      <c r="AD421" s="4"/>
      <c r="AE421" s="13"/>
    </row>
    <row r="422">
      <c r="A422" s="47" t="str">
        <f>RAW_APT!A423</f>
        <v>FLB4062</v>
      </c>
      <c r="B422" s="211">
        <f>RAW_APT!B423</f>
        <v>44508</v>
      </c>
      <c r="C422" s="218">
        <f>RAW_APT!C423</f>
        <v>0.2967592593</v>
      </c>
      <c r="D422" s="47" t="str">
        <f>RAW_APT!D423</f>
        <v/>
      </c>
      <c r="E422" s="47" t="str">
        <f>RAW_APT!E423</f>
        <v/>
      </c>
      <c r="F422" s="47" t="str">
        <f>RAW_APT!F423</f>
        <v/>
      </c>
      <c r="G422" s="47" t="str">
        <f>RAW_APT!G423</f>
        <v>Result</v>
      </c>
      <c r="H422" s="47" t="str">
        <f>RAW_APT!H423</f>
        <v>Negative</v>
      </c>
      <c r="I422" s="211">
        <f>RAW_APT!I423</f>
        <v>44508</v>
      </c>
      <c r="J422" s="218">
        <f>RAW_APT!J423</f>
        <v>0.4126736111</v>
      </c>
      <c r="K422" s="47">
        <f>RAW_APT!K423</f>
        <v>0</v>
      </c>
      <c r="L422" s="47" t="b">
        <f>RAW_APT!L423</f>
        <v>1</v>
      </c>
      <c r="M422" s="47" t="str">
        <f>RAW_APT!M423</f>
        <v>211108-1</v>
      </c>
      <c r="N422" s="47"/>
      <c r="O422" s="47"/>
      <c r="P422" s="128" t="b">
        <f t="shared" si="1"/>
        <v>1</v>
      </c>
      <c r="Q422" s="128" t="b">
        <f>IF(COUNTIF(RAW_APS!$A$2:$A813,A422)=0,TRUE,FALSE)</f>
        <v>1</v>
      </c>
      <c r="R422" s="128" t="b">
        <f t="shared" si="2"/>
        <v>0</v>
      </c>
      <c r="S422" s="8"/>
      <c r="U422" s="83" t="str">
        <f t="shared" si="3"/>
        <v/>
      </c>
      <c r="Z422" s="132"/>
      <c r="AA422" s="83" t="str">
        <f t="shared" si="4"/>
        <v>FLB4062</v>
      </c>
      <c r="AB422" s="83" t="str">
        <f t="shared" si="5"/>
        <v/>
      </c>
      <c r="AC422" s="83" t="str">
        <f t="shared" si="6"/>
        <v/>
      </c>
      <c r="AD422" s="4"/>
      <c r="AE422" s="13"/>
    </row>
    <row r="423">
      <c r="A423" s="47" t="str">
        <f>RAW_APT!A424</f>
        <v>FLB4077</v>
      </c>
      <c r="B423" s="211">
        <f>RAW_APT!B424</f>
        <v>44508</v>
      </c>
      <c r="C423" s="218">
        <f>RAW_APT!C424</f>
        <v>0.2953009259</v>
      </c>
      <c r="D423" s="47" t="str">
        <f>RAW_APT!D424</f>
        <v/>
      </c>
      <c r="E423" s="47" t="str">
        <f>RAW_APT!E424</f>
        <v/>
      </c>
      <c r="F423" s="47" t="str">
        <f>RAW_APT!F424</f>
        <v/>
      </c>
      <c r="G423" s="47" t="str">
        <f>RAW_APT!G424</f>
        <v>Result</v>
      </c>
      <c r="H423" s="47" t="str">
        <f>RAW_APT!H424</f>
        <v>Negative</v>
      </c>
      <c r="I423" s="211">
        <f>RAW_APT!I424</f>
        <v>44508</v>
      </c>
      <c r="J423" s="218">
        <f>RAW_APT!J424</f>
        <v>0.4126736111</v>
      </c>
      <c r="K423" s="47">
        <f>RAW_APT!K424</f>
        <v>1</v>
      </c>
      <c r="L423" s="47" t="b">
        <f>RAW_APT!L424</f>
        <v>1</v>
      </c>
      <c r="M423" s="47" t="str">
        <f>RAW_APT!M424</f>
        <v>211108-1</v>
      </c>
      <c r="N423" s="47"/>
      <c r="O423" s="47"/>
      <c r="P423" s="128" t="b">
        <f t="shared" si="1"/>
        <v>0</v>
      </c>
      <c r="Q423" s="128" t="b">
        <f>IF(COUNTIF(RAW_APS!$A$2:$A813,A423)=0,TRUE,FALSE)</f>
        <v>0</v>
      </c>
      <c r="R423" s="128" t="b">
        <f t="shared" si="2"/>
        <v>0</v>
      </c>
      <c r="S423" s="8"/>
      <c r="U423" s="83" t="str">
        <f t="shared" si="3"/>
        <v/>
      </c>
      <c r="Z423" s="132"/>
      <c r="AA423" s="83" t="str">
        <f t="shared" si="4"/>
        <v>FLB4077</v>
      </c>
      <c r="AB423" s="83" t="str">
        <f t="shared" si="5"/>
        <v/>
      </c>
      <c r="AC423" s="83" t="str">
        <f t="shared" si="6"/>
        <v/>
      </c>
      <c r="AD423" s="4"/>
      <c r="AE423" s="13"/>
    </row>
    <row r="424">
      <c r="A424" s="47" t="str">
        <f>RAW_APT!A425</f>
        <v>FLB4080</v>
      </c>
      <c r="B424" s="211">
        <f>RAW_APT!B425</f>
        <v>44508</v>
      </c>
      <c r="C424" s="218">
        <f>RAW_APT!C425</f>
        <v>0.2950694444</v>
      </c>
      <c r="D424" s="47" t="str">
        <f>RAW_APT!D425</f>
        <v/>
      </c>
      <c r="E424" s="47" t="str">
        <f>RAW_APT!E425</f>
        <v/>
      </c>
      <c r="F424" s="47" t="str">
        <f>RAW_APT!F425</f>
        <v/>
      </c>
      <c r="G424" s="47" t="str">
        <f>RAW_APT!G425</f>
        <v>Result</v>
      </c>
      <c r="H424" s="47" t="str">
        <f>RAW_APT!H425</f>
        <v>Negative</v>
      </c>
      <c r="I424" s="211">
        <f>RAW_APT!I425</f>
        <v>44508</v>
      </c>
      <c r="J424" s="218">
        <f>RAW_APT!J425</f>
        <v>0.4126736111</v>
      </c>
      <c r="K424" s="47">
        <f>RAW_APT!K425</f>
        <v>0</v>
      </c>
      <c r="L424" s="47" t="b">
        <f>RAW_APT!L425</f>
        <v>1</v>
      </c>
      <c r="M424" s="47" t="str">
        <f>RAW_APT!M425</f>
        <v>211108-1</v>
      </c>
      <c r="N424" s="47"/>
      <c r="O424" s="47"/>
      <c r="P424" s="128" t="b">
        <f t="shared" si="1"/>
        <v>1</v>
      </c>
      <c r="Q424" s="128" t="b">
        <f>IF(COUNTIF(RAW_APS!$A$2:$A813,A424)=0,TRUE,FALSE)</f>
        <v>1</v>
      </c>
      <c r="R424" s="128" t="b">
        <f t="shared" si="2"/>
        <v>0</v>
      </c>
      <c r="S424" s="8"/>
      <c r="U424" s="83" t="str">
        <f t="shared" si="3"/>
        <v/>
      </c>
      <c r="Z424" s="132"/>
      <c r="AA424" s="83" t="str">
        <f t="shared" si="4"/>
        <v>FLB4080</v>
      </c>
      <c r="AB424" s="83" t="str">
        <f t="shared" si="5"/>
        <v/>
      </c>
      <c r="AC424" s="83" t="str">
        <f t="shared" si="6"/>
        <v/>
      </c>
      <c r="AD424" s="4"/>
      <c r="AE424" s="13"/>
    </row>
    <row r="425">
      <c r="A425" s="47" t="str">
        <f>RAW_APT!A426</f>
        <v>FLE550</v>
      </c>
      <c r="B425" s="211">
        <f>RAW_APT!B426</f>
        <v>44505</v>
      </c>
      <c r="C425" s="218">
        <f>RAW_APT!C426</f>
        <v>0.3038888889</v>
      </c>
      <c r="D425" s="47" t="str">
        <f>RAW_APT!D426</f>
        <v/>
      </c>
      <c r="E425" s="47" t="str">
        <f>RAW_APT!E426</f>
        <v/>
      </c>
      <c r="F425" s="47" t="str">
        <f>RAW_APT!F426</f>
        <v/>
      </c>
      <c r="G425" s="47" t="str">
        <f>RAW_APT!G426</f>
        <v>Result</v>
      </c>
      <c r="H425" s="47" t="str">
        <f>RAW_APT!H426</f>
        <v>Negative</v>
      </c>
      <c r="I425" s="211">
        <f>RAW_APT!I426</f>
        <v>44505</v>
      </c>
      <c r="J425" s="218">
        <f>RAW_APT!J426</f>
        <v>0.50375</v>
      </c>
      <c r="K425" s="47">
        <f>RAW_APT!K426</f>
        <v>1</v>
      </c>
      <c r="L425" s="47" t="b">
        <f>RAW_APT!L426</f>
        <v>1</v>
      </c>
      <c r="M425" s="47" t="str">
        <f>RAW_APT!M426</f>
        <v>211105-1</v>
      </c>
      <c r="N425" s="47"/>
      <c r="O425" s="47"/>
      <c r="P425" s="128" t="b">
        <f t="shared" si="1"/>
        <v>0</v>
      </c>
      <c r="Q425" s="128" t="b">
        <f>IF(COUNTIF(RAW_APS!$A$2:$A813,A425)=0,TRUE,FALSE)</f>
        <v>0</v>
      </c>
      <c r="R425" s="128" t="b">
        <f t="shared" si="2"/>
        <v>0</v>
      </c>
      <c r="S425" s="8"/>
      <c r="U425" s="83" t="str">
        <f t="shared" si="3"/>
        <v/>
      </c>
      <c r="Z425" s="132"/>
      <c r="AA425" s="83" t="str">
        <f t="shared" si="4"/>
        <v>FLE550</v>
      </c>
      <c r="AB425" s="83" t="str">
        <f t="shared" si="5"/>
        <v/>
      </c>
      <c r="AC425" s="83" t="str">
        <f t="shared" si="6"/>
        <v/>
      </c>
      <c r="AD425" s="4"/>
      <c r="AE425" s="13"/>
    </row>
    <row r="426">
      <c r="A426" s="47" t="str">
        <f>RAW_APT!A427</f>
        <v>FLE540</v>
      </c>
      <c r="B426" s="211">
        <f>RAW_APT!B427</f>
        <v>44505</v>
      </c>
      <c r="C426" s="218">
        <f>RAW_APT!C427</f>
        <v>0.3033796296</v>
      </c>
      <c r="D426" s="47" t="str">
        <f>RAW_APT!D427</f>
        <v/>
      </c>
      <c r="E426" s="47" t="str">
        <f>RAW_APT!E427</f>
        <v/>
      </c>
      <c r="F426" s="47" t="str">
        <f>RAW_APT!F427</f>
        <v/>
      </c>
      <c r="G426" s="47" t="str">
        <f>RAW_APT!G427</f>
        <v>Result</v>
      </c>
      <c r="H426" s="47" t="str">
        <f>RAW_APT!H427</f>
        <v>Negative</v>
      </c>
      <c r="I426" s="211">
        <f>RAW_APT!I427</f>
        <v>44505</v>
      </c>
      <c r="J426" s="218">
        <f>RAW_APT!J427</f>
        <v>0.50375</v>
      </c>
      <c r="K426" s="47">
        <f>RAW_APT!K427</f>
        <v>1</v>
      </c>
      <c r="L426" s="47" t="b">
        <f>RAW_APT!L427</f>
        <v>1</v>
      </c>
      <c r="M426" s="47" t="str">
        <f>RAW_APT!M427</f>
        <v>211105-1</v>
      </c>
      <c r="N426" s="47"/>
      <c r="O426" s="47"/>
      <c r="P426" s="128" t="b">
        <f t="shared" si="1"/>
        <v>0</v>
      </c>
      <c r="Q426" s="128" t="b">
        <f>IF(COUNTIF(RAW_APS!$A$2:$A813,A426)=0,TRUE,FALSE)</f>
        <v>0</v>
      </c>
      <c r="R426" s="128" t="b">
        <f t="shared" si="2"/>
        <v>0</v>
      </c>
      <c r="S426" s="8"/>
      <c r="U426" s="83" t="str">
        <f t="shared" si="3"/>
        <v/>
      </c>
      <c r="Z426" s="132"/>
      <c r="AA426" s="83" t="str">
        <f t="shared" si="4"/>
        <v>FLE540</v>
      </c>
      <c r="AB426" s="83" t="str">
        <f t="shared" si="5"/>
        <v/>
      </c>
      <c r="AC426" s="83" t="str">
        <f t="shared" si="6"/>
        <v/>
      </c>
      <c r="AD426" s="4"/>
      <c r="AE426" s="13"/>
    </row>
    <row r="427">
      <c r="A427" s="47" t="str">
        <f>RAW_APT!A428</f>
        <v>FLE507</v>
      </c>
      <c r="B427" s="211">
        <f>RAW_APT!B428</f>
        <v>44505</v>
      </c>
      <c r="C427" s="218">
        <f>RAW_APT!C428</f>
        <v>0.3025694444</v>
      </c>
      <c r="D427" s="47" t="str">
        <f>RAW_APT!D428</f>
        <v/>
      </c>
      <c r="E427" s="47" t="str">
        <f>RAW_APT!E428</f>
        <v/>
      </c>
      <c r="F427" s="47" t="str">
        <f>RAW_APT!F428</f>
        <v/>
      </c>
      <c r="G427" s="47" t="str">
        <f>RAW_APT!G428</f>
        <v>Result</v>
      </c>
      <c r="H427" s="47" t="str">
        <f>RAW_APT!H428</f>
        <v>Negative</v>
      </c>
      <c r="I427" s="211">
        <f>RAW_APT!I428</f>
        <v>44505</v>
      </c>
      <c r="J427" s="218">
        <f>RAW_APT!J428</f>
        <v>0.50375</v>
      </c>
      <c r="K427" s="47">
        <f>RAW_APT!K428</f>
        <v>1</v>
      </c>
      <c r="L427" s="47" t="b">
        <f>RAW_APT!L428</f>
        <v>1</v>
      </c>
      <c r="M427" s="47" t="str">
        <f>RAW_APT!M428</f>
        <v>211105-1</v>
      </c>
      <c r="N427" s="47"/>
      <c r="O427" s="47"/>
      <c r="P427" s="128" t="b">
        <f t="shared" si="1"/>
        <v>0</v>
      </c>
      <c r="Q427" s="128" t="b">
        <f>IF(COUNTIF(RAW_APS!$A$2:$A813,A427)=0,TRUE,FALSE)</f>
        <v>0</v>
      </c>
      <c r="R427" s="128" t="b">
        <f t="shared" si="2"/>
        <v>0</v>
      </c>
      <c r="S427" s="8"/>
      <c r="U427" s="83" t="str">
        <f t="shared" si="3"/>
        <v/>
      </c>
      <c r="Z427" s="132"/>
      <c r="AA427" s="83" t="str">
        <f t="shared" si="4"/>
        <v>FLE507</v>
      </c>
      <c r="AB427" s="83" t="str">
        <f t="shared" si="5"/>
        <v/>
      </c>
      <c r="AC427" s="83" t="str">
        <f t="shared" si="6"/>
        <v/>
      </c>
      <c r="AD427" s="4"/>
      <c r="AE427" s="13"/>
    </row>
    <row r="428">
      <c r="A428" s="47" t="str">
        <f>RAW_APT!A429</f>
        <v>FLE516</v>
      </c>
      <c r="B428" s="211">
        <f>RAW_APT!B429</f>
        <v>44505</v>
      </c>
      <c r="C428" s="218">
        <f>RAW_APT!C429</f>
        <v>0.3008101852</v>
      </c>
      <c r="D428" s="47" t="str">
        <f>RAW_APT!D429</f>
        <v/>
      </c>
      <c r="E428" s="47" t="str">
        <f>RAW_APT!E429</f>
        <v/>
      </c>
      <c r="F428" s="47" t="str">
        <f>RAW_APT!F429</f>
        <v/>
      </c>
      <c r="G428" s="47" t="str">
        <f>RAW_APT!G429</f>
        <v>Result</v>
      </c>
      <c r="H428" s="47" t="str">
        <f>RAW_APT!H429</f>
        <v>Negative</v>
      </c>
      <c r="I428" s="211">
        <f>RAW_APT!I429</f>
        <v>44505</v>
      </c>
      <c r="J428" s="218">
        <f>RAW_APT!J429</f>
        <v>0.50375</v>
      </c>
      <c r="K428" s="47">
        <f>RAW_APT!K429</f>
        <v>0</v>
      </c>
      <c r="L428" s="47" t="b">
        <f>RAW_APT!L429</f>
        <v>1</v>
      </c>
      <c r="M428" s="47" t="str">
        <f>RAW_APT!M429</f>
        <v>211105-1</v>
      </c>
      <c r="N428" s="47"/>
      <c r="O428" s="47"/>
      <c r="P428" s="128" t="b">
        <f t="shared" si="1"/>
        <v>1</v>
      </c>
      <c r="Q428" s="128" t="b">
        <f>IF(COUNTIF(RAW_APS!$A$2:$A813,A428)=0,TRUE,FALSE)</f>
        <v>1</v>
      </c>
      <c r="R428" s="128" t="b">
        <f t="shared" si="2"/>
        <v>0</v>
      </c>
      <c r="S428" s="8"/>
      <c r="U428" s="83" t="str">
        <f t="shared" si="3"/>
        <v/>
      </c>
      <c r="Z428" s="132"/>
      <c r="AA428" s="83" t="str">
        <f t="shared" si="4"/>
        <v>FLE516</v>
      </c>
      <c r="AB428" s="83" t="str">
        <f t="shared" si="5"/>
        <v/>
      </c>
      <c r="AC428" s="83" t="str">
        <f t="shared" si="6"/>
        <v/>
      </c>
      <c r="AD428" s="4"/>
      <c r="AE428" s="13"/>
    </row>
    <row r="429">
      <c r="A429" s="47" t="str">
        <f>RAW_APT!A430</f>
        <v>FLE429</v>
      </c>
      <c r="B429" s="211">
        <f>RAW_APT!B430</f>
        <v>44505</v>
      </c>
      <c r="C429" s="218">
        <f>RAW_APT!C430</f>
        <v>0.2984027778</v>
      </c>
      <c r="D429" s="47" t="str">
        <f>RAW_APT!D430</f>
        <v/>
      </c>
      <c r="E429" s="47" t="str">
        <f>RAW_APT!E430</f>
        <v/>
      </c>
      <c r="F429" s="47" t="str">
        <f>RAW_APT!F430</f>
        <v/>
      </c>
      <c r="G429" s="47" t="str">
        <f>RAW_APT!G430</f>
        <v>Result</v>
      </c>
      <c r="H429" s="47" t="str">
        <f>RAW_APT!H430</f>
        <v>Negative</v>
      </c>
      <c r="I429" s="211">
        <f>RAW_APT!I430</f>
        <v>44505</v>
      </c>
      <c r="J429" s="218">
        <f>RAW_APT!J430</f>
        <v>0.50375</v>
      </c>
      <c r="K429" s="47">
        <f>RAW_APT!K430</f>
        <v>1</v>
      </c>
      <c r="L429" s="47" t="b">
        <f>RAW_APT!L430</f>
        <v>1</v>
      </c>
      <c r="M429" s="47" t="str">
        <f>RAW_APT!M430</f>
        <v>211105-1</v>
      </c>
      <c r="N429" s="47"/>
      <c r="O429" s="47"/>
      <c r="P429" s="128" t="b">
        <f t="shared" si="1"/>
        <v>0</v>
      </c>
      <c r="Q429" s="128" t="b">
        <f>IF(COUNTIF(RAW_APS!$A$2:$A813,A429)=0,TRUE,FALSE)</f>
        <v>0</v>
      </c>
      <c r="R429" s="128" t="b">
        <f t="shared" si="2"/>
        <v>0</v>
      </c>
      <c r="S429" s="8"/>
      <c r="U429" s="83" t="str">
        <f t="shared" si="3"/>
        <v/>
      </c>
      <c r="Z429" s="132"/>
      <c r="AA429" s="83" t="str">
        <f t="shared" si="4"/>
        <v>FLE429</v>
      </c>
      <c r="AB429" s="83" t="str">
        <f t="shared" si="5"/>
        <v/>
      </c>
      <c r="AC429" s="83" t="str">
        <f t="shared" si="6"/>
        <v/>
      </c>
      <c r="AD429" s="4"/>
      <c r="AE429" s="13"/>
    </row>
    <row r="430">
      <c r="A430" s="47" t="str">
        <f>RAW_APT!A431</f>
        <v>FLE466</v>
      </c>
      <c r="B430" s="211">
        <f>RAW_APT!B431</f>
        <v>44505</v>
      </c>
      <c r="C430" s="218">
        <f>RAW_APT!C431</f>
        <v>0.2848726852</v>
      </c>
      <c r="D430" s="47" t="str">
        <f>RAW_APT!D431</f>
        <v/>
      </c>
      <c r="E430" s="47" t="str">
        <f>RAW_APT!E431</f>
        <v/>
      </c>
      <c r="F430" s="47" t="str">
        <f>RAW_APT!F431</f>
        <v/>
      </c>
      <c r="G430" s="47" t="str">
        <f>RAW_APT!G431</f>
        <v>Result</v>
      </c>
      <c r="H430" s="47" t="str">
        <f>RAW_APT!H431</f>
        <v>Negative</v>
      </c>
      <c r="I430" s="211">
        <f>RAW_APT!I431</f>
        <v>44505</v>
      </c>
      <c r="J430" s="218">
        <f>RAW_APT!J431</f>
        <v>0.50375</v>
      </c>
      <c r="K430" s="47">
        <f>RAW_APT!K431</f>
        <v>1</v>
      </c>
      <c r="L430" s="47" t="b">
        <f>RAW_APT!L431</f>
        <v>1</v>
      </c>
      <c r="M430" s="47" t="str">
        <f>RAW_APT!M431</f>
        <v>211105-1</v>
      </c>
      <c r="N430" s="47"/>
      <c r="O430" s="47"/>
      <c r="P430" s="128" t="b">
        <f t="shared" si="1"/>
        <v>0</v>
      </c>
      <c r="Q430" s="128" t="b">
        <f>IF(COUNTIF(RAW_APS!$A$2:$A813,A430)=0,TRUE,FALSE)</f>
        <v>0</v>
      </c>
      <c r="R430" s="128" t="b">
        <f t="shared" si="2"/>
        <v>1</v>
      </c>
      <c r="S430" s="8"/>
      <c r="U430" s="83" t="str">
        <f t="shared" si="3"/>
        <v/>
      </c>
      <c r="Z430" s="132"/>
      <c r="AA430" s="83" t="str">
        <f t="shared" si="4"/>
        <v>FLE466</v>
      </c>
      <c r="AB430" s="83" t="str">
        <f t="shared" si="5"/>
        <v>FLE466</v>
      </c>
      <c r="AC430" s="83">
        <f t="shared" si="6"/>
        <v>2</v>
      </c>
      <c r="AD430" s="4"/>
      <c r="AE430" s="13"/>
    </row>
    <row r="431">
      <c r="A431" s="47" t="str">
        <f>RAW_APT!A432</f>
        <v>FLE466</v>
      </c>
      <c r="B431" s="211">
        <f>RAW_APT!B432</f>
        <v>44505</v>
      </c>
      <c r="C431" s="218">
        <f>RAW_APT!C432</f>
        <v>0.2836458333</v>
      </c>
      <c r="D431" s="47" t="str">
        <f>RAW_APT!D432</f>
        <v/>
      </c>
      <c r="E431" s="47" t="str">
        <f>RAW_APT!E432</f>
        <v/>
      </c>
      <c r="F431" s="47" t="str">
        <f>RAW_APT!F432</f>
        <v/>
      </c>
      <c r="G431" s="47" t="str">
        <f>RAW_APT!G432</f>
        <v>Collected</v>
      </c>
      <c r="H431" s="47" t="str">
        <f>RAW_APT!H432</f>
        <v>Null</v>
      </c>
      <c r="I431" s="211">
        <f>RAW_APT!I432</f>
        <v>44868</v>
      </c>
      <c r="J431" s="218">
        <f>RAW_APT!J432</f>
        <v>0.5355208333</v>
      </c>
      <c r="K431" s="47">
        <f>RAW_APT!K432</f>
        <v>1</v>
      </c>
      <c r="L431" s="47" t="str">
        <f>RAW_APT!L432</f>
        <v/>
      </c>
      <c r="M431" s="47" t="str">
        <f>RAW_APT!M432</f>
        <v/>
      </c>
      <c r="N431" s="47"/>
      <c r="O431" s="47"/>
      <c r="P431" s="128" t="b">
        <f t="shared" si="1"/>
        <v>0</v>
      </c>
      <c r="Q431" s="128" t="b">
        <f>IF(COUNTIF(RAW_APS!$A$2:$A813,A431)=0,TRUE,FALSE)</f>
        <v>0</v>
      </c>
      <c r="R431" s="128" t="b">
        <f t="shared" si="2"/>
        <v>1</v>
      </c>
      <c r="S431" s="8"/>
      <c r="U431" s="83" t="str">
        <f t="shared" si="3"/>
        <v/>
      </c>
      <c r="Z431" s="132"/>
      <c r="AA431" s="83" t="str">
        <f t="shared" si="4"/>
        <v>FLE466</v>
      </c>
      <c r="AB431" s="83" t="str">
        <f t="shared" si="5"/>
        <v>FLE466</v>
      </c>
      <c r="AC431" s="83">
        <f t="shared" si="6"/>
        <v>2</v>
      </c>
      <c r="AD431" s="4"/>
      <c r="AE431" s="13"/>
    </row>
    <row r="432">
      <c r="A432" s="47" t="str">
        <f>RAW_APT!A433</f>
        <v>Fle609</v>
      </c>
      <c r="B432" s="211">
        <f>RAW_APT!B433</f>
        <v>44505</v>
      </c>
      <c r="C432" s="218">
        <f>RAW_APT!C433</f>
        <v>0.2739699074</v>
      </c>
      <c r="D432" s="47" t="str">
        <f>RAW_APT!D433</f>
        <v/>
      </c>
      <c r="E432" s="47" t="str">
        <f>RAW_APT!E433</f>
        <v/>
      </c>
      <c r="F432" s="47" t="str">
        <f>RAW_APT!F433</f>
        <v/>
      </c>
      <c r="G432" s="47" t="str">
        <f>RAW_APT!G433</f>
        <v>Collected</v>
      </c>
      <c r="H432" s="47" t="str">
        <f>RAW_APT!H433</f>
        <v>Null</v>
      </c>
      <c r="I432" s="211">
        <f>RAW_APT!I433</f>
        <v>44868</v>
      </c>
      <c r="J432" s="218">
        <f>RAW_APT!J433</f>
        <v>0.5355208333</v>
      </c>
      <c r="K432" s="47">
        <f>RAW_APT!K433</f>
        <v>1</v>
      </c>
      <c r="L432" s="47" t="str">
        <f>RAW_APT!L433</f>
        <v/>
      </c>
      <c r="M432" s="47" t="str">
        <f>RAW_APT!M433</f>
        <v/>
      </c>
      <c r="N432" s="47"/>
      <c r="O432" s="47"/>
      <c r="P432" s="128" t="b">
        <f t="shared" si="1"/>
        <v>0</v>
      </c>
      <c r="Q432" s="128" t="b">
        <f>IF(COUNTIF(RAW_APS!$A$2:$A813,A432)=0,TRUE,FALSE)</f>
        <v>0</v>
      </c>
      <c r="R432" s="128" t="b">
        <f t="shared" si="2"/>
        <v>1</v>
      </c>
      <c r="S432" s="8"/>
      <c r="U432" s="83" t="str">
        <f t="shared" si="3"/>
        <v/>
      </c>
      <c r="Z432" s="132"/>
      <c r="AA432" s="83" t="str">
        <f t="shared" si="4"/>
        <v>FLE609</v>
      </c>
      <c r="AB432" s="83" t="str">
        <f t="shared" si="5"/>
        <v>FLE609</v>
      </c>
      <c r="AC432" s="83">
        <f t="shared" si="6"/>
        <v>2</v>
      </c>
      <c r="AD432" s="4"/>
      <c r="AE432" s="13"/>
    </row>
    <row r="433">
      <c r="A433" s="47" t="str">
        <f>RAW_APT!A434</f>
        <v>FLE610</v>
      </c>
      <c r="B433" s="211">
        <f>RAW_APT!B434</f>
        <v>44505</v>
      </c>
      <c r="C433" s="218">
        <f>RAW_APT!C434</f>
        <v>0.2736458333</v>
      </c>
      <c r="D433" s="47" t="str">
        <f>RAW_APT!D434</f>
        <v/>
      </c>
      <c r="E433" s="47" t="str">
        <f>RAW_APT!E434</f>
        <v/>
      </c>
      <c r="F433" s="47" t="str">
        <f>RAW_APT!F434</f>
        <v/>
      </c>
      <c r="G433" s="47" t="str">
        <f>RAW_APT!G434</f>
        <v>Result</v>
      </c>
      <c r="H433" s="47" t="str">
        <f>RAW_APT!H434</f>
        <v>Negative</v>
      </c>
      <c r="I433" s="211">
        <f>RAW_APT!I434</f>
        <v>44505</v>
      </c>
      <c r="J433" s="218">
        <f>RAW_APT!J434</f>
        <v>0.50375</v>
      </c>
      <c r="K433" s="47">
        <f>RAW_APT!K434</f>
        <v>1</v>
      </c>
      <c r="L433" s="47" t="b">
        <f>RAW_APT!L434</f>
        <v>1</v>
      </c>
      <c r="M433" s="47" t="str">
        <f>RAW_APT!M434</f>
        <v>211105-1</v>
      </c>
      <c r="N433" s="47"/>
      <c r="O433" s="47"/>
      <c r="P433" s="128" t="b">
        <f t="shared" si="1"/>
        <v>0</v>
      </c>
      <c r="Q433" s="128" t="b">
        <f>IF(COUNTIF(RAW_APS!$A$2:$A813,A433)=0,TRUE,FALSE)</f>
        <v>0</v>
      </c>
      <c r="R433" s="128" t="b">
        <f t="shared" si="2"/>
        <v>0</v>
      </c>
      <c r="S433" s="8"/>
      <c r="U433" s="83" t="str">
        <f t="shared" si="3"/>
        <v/>
      </c>
      <c r="Z433" s="132"/>
      <c r="AA433" s="83" t="str">
        <f t="shared" si="4"/>
        <v>FLE610</v>
      </c>
      <c r="AB433" s="83" t="str">
        <f t="shared" si="5"/>
        <v/>
      </c>
      <c r="AC433" s="83" t="str">
        <f t="shared" si="6"/>
        <v/>
      </c>
      <c r="AD433" s="4"/>
      <c r="AE433" s="13"/>
    </row>
    <row r="434">
      <c r="A434" s="47" t="str">
        <f>RAW_APT!A435</f>
        <v>FLE609</v>
      </c>
      <c r="B434" s="211">
        <f>RAW_APT!B435</f>
        <v>44505</v>
      </c>
      <c r="C434" s="218">
        <f>RAW_APT!C435</f>
        <v>0.2733796296</v>
      </c>
      <c r="D434" s="47" t="str">
        <f>RAW_APT!D435</f>
        <v/>
      </c>
      <c r="E434" s="47" t="str">
        <f>RAW_APT!E435</f>
        <v/>
      </c>
      <c r="F434" s="47" t="str">
        <f>RAW_APT!F435</f>
        <v/>
      </c>
      <c r="G434" s="47" t="str">
        <f>RAW_APT!G435</f>
        <v>Result</v>
      </c>
      <c r="H434" s="47" t="str">
        <f>RAW_APT!H435</f>
        <v>Negative</v>
      </c>
      <c r="I434" s="211">
        <f>RAW_APT!I435</f>
        <v>44505</v>
      </c>
      <c r="J434" s="218">
        <f>RAW_APT!J435</f>
        <v>0.50375</v>
      </c>
      <c r="K434" s="47">
        <f>RAW_APT!K435</f>
        <v>1</v>
      </c>
      <c r="L434" s="47" t="b">
        <f>RAW_APT!L435</f>
        <v>1</v>
      </c>
      <c r="M434" s="47" t="str">
        <f>RAW_APT!M435</f>
        <v>211105-1</v>
      </c>
      <c r="N434" s="47"/>
      <c r="O434" s="47"/>
      <c r="P434" s="128" t="b">
        <f t="shared" si="1"/>
        <v>0</v>
      </c>
      <c r="Q434" s="128" t="b">
        <f>IF(COUNTIF(RAW_APS!$A$2:$A813,A434)=0,TRUE,FALSE)</f>
        <v>0</v>
      </c>
      <c r="R434" s="128" t="b">
        <f t="shared" si="2"/>
        <v>1</v>
      </c>
      <c r="S434" s="8"/>
      <c r="U434" s="83" t="str">
        <f t="shared" si="3"/>
        <v/>
      </c>
      <c r="Z434" s="132"/>
      <c r="AA434" s="83" t="str">
        <f t="shared" si="4"/>
        <v>FLE609</v>
      </c>
      <c r="AB434" s="83" t="str">
        <f t="shared" si="5"/>
        <v>FLE609</v>
      </c>
      <c r="AC434" s="83">
        <f t="shared" si="6"/>
        <v>2</v>
      </c>
      <c r="AD434" s="4"/>
      <c r="AE434" s="13"/>
    </row>
    <row r="435">
      <c r="A435" s="47" t="str">
        <f>RAW_APT!A436</f>
        <v>FLE586</v>
      </c>
      <c r="B435" s="211">
        <f>RAW_APT!B436</f>
        <v>44505</v>
      </c>
      <c r="C435" s="218">
        <f>RAW_APT!C436</f>
        <v>0.2728703704</v>
      </c>
      <c r="D435" s="47" t="str">
        <f>RAW_APT!D436</f>
        <v/>
      </c>
      <c r="E435" s="47" t="str">
        <f>RAW_APT!E436</f>
        <v/>
      </c>
      <c r="F435" s="47" t="str">
        <f>RAW_APT!F436</f>
        <v/>
      </c>
      <c r="G435" s="47" t="str">
        <f>RAW_APT!G436</f>
        <v>Result</v>
      </c>
      <c r="H435" s="47" t="str">
        <f>RAW_APT!H436</f>
        <v>Negative</v>
      </c>
      <c r="I435" s="211">
        <f>RAW_APT!I436</f>
        <v>44505</v>
      </c>
      <c r="J435" s="218">
        <f>RAW_APT!J436</f>
        <v>0.50375</v>
      </c>
      <c r="K435" s="47">
        <f>RAW_APT!K436</f>
        <v>0</v>
      </c>
      <c r="L435" s="47" t="b">
        <f>RAW_APT!L436</f>
        <v>1</v>
      </c>
      <c r="M435" s="47" t="str">
        <f>RAW_APT!M436</f>
        <v>211105-1</v>
      </c>
      <c r="N435" s="47"/>
      <c r="O435" s="47"/>
      <c r="P435" s="128" t="b">
        <f t="shared" si="1"/>
        <v>1</v>
      </c>
      <c r="Q435" s="128" t="b">
        <f>IF(COUNTIF(RAW_APS!$A$2:$A813,A435)=0,TRUE,FALSE)</f>
        <v>1</v>
      </c>
      <c r="R435" s="128" t="b">
        <f t="shared" si="2"/>
        <v>0</v>
      </c>
      <c r="S435" s="8"/>
      <c r="U435" s="83" t="str">
        <f t="shared" si="3"/>
        <v/>
      </c>
      <c r="Z435" s="132"/>
      <c r="AA435" s="83" t="str">
        <f t="shared" si="4"/>
        <v>FLE586</v>
      </c>
      <c r="AB435" s="83" t="str">
        <f t="shared" si="5"/>
        <v/>
      </c>
      <c r="AC435" s="83" t="str">
        <f t="shared" si="6"/>
        <v/>
      </c>
      <c r="AD435" s="4"/>
      <c r="AE435" s="13"/>
    </row>
    <row r="436">
      <c r="A436" s="47" t="str">
        <f>RAW_APT!A437</f>
        <v>FLE464</v>
      </c>
      <c r="B436" s="211">
        <f>RAW_APT!B437</f>
        <v>44505</v>
      </c>
      <c r="C436" s="218">
        <f>RAW_APT!C437</f>
        <v>0.2720601852</v>
      </c>
      <c r="D436" s="47" t="str">
        <f>RAW_APT!D437</f>
        <v/>
      </c>
      <c r="E436" s="47" t="str">
        <f>RAW_APT!E437</f>
        <v/>
      </c>
      <c r="F436" s="47" t="str">
        <f>RAW_APT!F437</f>
        <v/>
      </c>
      <c r="G436" s="47" t="str">
        <f>RAW_APT!G437</f>
        <v>Result</v>
      </c>
      <c r="H436" s="47" t="str">
        <f>RAW_APT!H437</f>
        <v>Negative</v>
      </c>
      <c r="I436" s="211">
        <f>RAW_APT!I437</f>
        <v>44505</v>
      </c>
      <c r="J436" s="218">
        <f>RAW_APT!J437</f>
        <v>0.50375</v>
      </c>
      <c r="K436" s="47">
        <f>RAW_APT!K437</f>
        <v>1</v>
      </c>
      <c r="L436" s="47" t="b">
        <f>RAW_APT!L437</f>
        <v>1</v>
      </c>
      <c r="M436" s="47" t="str">
        <f>RAW_APT!M437</f>
        <v>211105-1</v>
      </c>
      <c r="N436" s="47"/>
      <c r="O436" s="47"/>
      <c r="P436" s="128" t="b">
        <f t="shared" si="1"/>
        <v>0</v>
      </c>
      <c r="Q436" s="128" t="b">
        <f>IF(COUNTIF(RAW_APS!$A$2:$A813,A436)=0,TRUE,FALSE)</f>
        <v>0</v>
      </c>
      <c r="R436" s="128" t="b">
        <f t="shared" si="2"/>
        <v>0</v>
      </c>
      <c r="S436" s="8"/>
      <c r="U436" s="83" t="str">
        <f t="shared" si="3"/>
        <v/>
      </c>
      <c r="Z436" s="132"/>
      <c r="AA436" s="83" t="str">
        <f t="shared" si="4"/>
        <v>FLE464</v>
      </c>
      <c r="AB436" s="83" t="str">
        <f t="shared" si="5"/>
        <v/>
      </c>
      <c r="AC436" s="83" t="str">
        <f t="shared" si="6"/>
        <v/>
      </c>
      <c r="AD436" s="4"/>
      <c r="AE436" s="13"/>
    </row>
    <row r="437">
      <c r="A437" s="47" t="str">
        <f>RAW_APT!A438</f>
        <v>FLE636</v>
      </c>
      <c r="B437" s="211">
        <f>RAW_APT!B438</f>
        <v>44505</v>
      </c>
      <c r="C437" s="218">
        <f>RAW_APT!C438</f>
        <v>0.2716782407</v>
      </c>
      <c r="D437" s="47" t="str">
        <f>RAW_APT!D438</f>
        <v/>
      </c>
      <c r="E437" s="47" t="str">
        <f>RAW_APT!E438</f>
        <v/>
      </c>
      <c r="F437" s="47" t="str">
        <f>RAW_APT!F438</f>
        <v/>
      </c>
      <c r="G437" s="47" t="str">
        <f>RAW_APT!G438</f>
        <v>Result</v>
      </c>
      <c r="H437" s="47" t="str">
        <f>RAW_APT!H438</f>
        <v>Negative</v>
      </c>
      <c r="I437" s="211">
        <f>RAW_APT!I438</f>
        <v>44505</v>
      </c>
      <c r="J437" s="218">
        <f>RAW_APT!J438</f>
        <v>0.50375</v>
      </c>
      <c r="K437" s="47">
        <f>RAW_APT!K438</f>
        <v>0</v>
      </c>
      <c r="L437" s="47" t="b">
        <f>RAW_APT!L438</f>
        <v>1</v>
      </c>
      <c r="M437" s="47" t="str">
        <f>RAW_APT!M438</f>
        <v>211105-1</v>
      </c>
      <c r="N437" s="47"/>
      <c r="O437" s="47"/>
      <c r="P437" s="128" t="b">
        <f t="shared" si="1"/>
        <v>1</v>
      </c>
      <c r="Q437" s="128" t="b">
        <f>IF(COUNTIF(RAW_APS!$A$2:$A813,A437)=0,TRUE,FALSE)</f>
        <v>1</v>
      </c>
      <c r="R437" s="128" t="b">
        <f t="shared" si="2"/>
        <v>0</v>
      </c>
      <c r="S437" s="8"/>
      <c r="U437" s="83" t="str">
        <f t="shared" si="3"/>
        <v/>
      </c>
      <c r="Z437" s="132"/>
      <c r="AA437" s="83" t="str">
        <f t="shared" si="4"/>
        <v>FLE636</v>
      </c>
      <c r="AB437" s="83" t="str">
        <f t="shared" si="5"/>
        <v/>
      </c>
      <c r="AC437" s="83" t="str">
        <f t="shared" si="6"/>
        <v/>
      </c>
      <c r="AD437" s="4"/>
      <c r="AE437" s="13"/>
    </row>
    <row r="438">
      <c r="A438" s="47" t="str">
        <f>RAW_APT!A439</f>
        <v>FLE643</v>
      </c>
      <c r="B438" s="211">
        <f>RAW_APT!B439</f>
        <v>44505</v>
      </c>
      <c r="C438" s="218">
        <f>RAW_APT!C439</f>
        <v>0.2714351852</v>
      </c>
      <c r="D438" s="47" t="str">
        <f>RAW_APT!D439</f>
        <v/>
      </c>
      <c r="E438" s="47" t="str">
        <f>RAW_APT!E439</f>
        <v/>
      </c>
      <c r="F438" s="47" t="str">
        <f>RAW_APT!F439</f>
        <v/>
      </c>
      <c r="G438" s="47" t="str">
        <f>RAW_APT!G439</f>
        <v>Result</v>
      </c>
      <c r="H438" s="47" t="str">
        <f>RAW_APT!H439</f>
        <v>Negative</v>
      </c>
      <c r="I438" s="211">
        <f>RAW_APT!I439</f>
        <v>44505</v>
      </c>
      <c r="J438" s="218">
        <f>RAW_APT!J439</f>
        <v>0.50375</v>
      </c>
      <c r="K438" s="47">
        <f>RAW_APT!K439</f>
        <v>0</v>
      </c>
      <c r="L438" s="47" t="b">
        <f>RAW_APT!L439</f>
        <v>1</v>
      </c>
      <c r="M438" s="47" t="str">
        <f>RAW_APT!M439</f>
        <v>211105-1</v>
      </c>
      <c r="N438" s="47"/>
      <c r="O438" s="47"/>
      <c r="P438" s="128" t="b">
        <f t="shared" si="1"/>
        <v>1</v>
      </c>
      <c r="Q438" s="128" t="b">
        <f>IF(COUNTIF(RAW_APS!$A$2:$A813,A438)=0,TRUE,FALSE)</f>
        <v>1</v>
      </c>
      <c r="R438" s="128" t="b">
        <f t="shared" si="2"/>
        <v>0</v>
      </c>
      <c r="S438" s="8"/>
      <c r="U438" s="83" t="str">
        <f t="shared" si="3"/>
        <v/>
      </c>
      <c r="Z438" s="132"/>
      <c r="AA438" s="83" t="str">
        <f t="shared" si="4"/>
        <v>FLE643</v>
      </c>
      <c r="AB438" s="83" t="str">
        <f t="shared" si="5"/>
        <v/>
      </c>
      <c r="AC438" s="83" t="str">
        <f t="shared" si="6"/>
        <v/>
      </c>
      <c r="AD438" s="4"/>
      <c r="AE438" s="13"/>
    </row>
    <row r="439">
      <c r="A439" s="47" t="str">
        <f>RAW_APT!A440</f>
        <v>FLE579</v>
      </c>
      <c r="B439" s="211">
        <f>RAW_APT!B440</f>
        <v>44505</v>
      </c>
      <c r="C439" s="218">
        <f>RAW_APT!C440</f>
        <v>0.2712847222</v>
      </c>
      <c r="D439" s="47" t="str">
        <f>RAW_APT!D440</f>
        <v/>
      </c>
      <c r="E439" s="47" t="str">
        <f>RAW_APT!E440</f>
        <v/>
      </c>
      <c r="F439" s="47" t="str">
        <f>RAW_APT!F440</f>
        <v/>
      </c>
      <c r="G439" s="47" t="str">
        <f>RAW_APT!G440</f>
        <v>Result</v>
      </c>
      <c r="H439" s="47" t="str">
        <f>RAW_APT!H440</f>
        <v>Negative</v>
      </c>
      <c r="I439" s="211">
        <f>RAW_APT!I440</f>
        <v>44505</v>
      </c>
      <c r="J439" s="218">
        <f>RAW_APT!J440</f>
        <v>0.50375</v>
      </c>
      <c r="K439" s="47">
        <f>RAW_APT!K440</f>
        <v>1</v>
      </c>
      <c r="L439" s="47" t="b">
        <f>RAW_APT!L440</f>
        <v>1</v>
      </c>
      <c r="M439" s="47" t="str">
        <f>RAW_APT!M440</f>
        <v>211105-1</v>
      </c>
      <c r="N439" s="47"/>
      <c r="O439" s="47"/>
      <c r="P439" s="128" t="b">
        <f t="shared" si="1"/>
        <v>0</v>
      </c>
      <c r="Q439" s="128" t="b">
        <f>IF(COUNTIF(RAW_APS!$A$2:$A813,A439)=0,TRUE,FALSE)</f>
        <v>0</v>
      </c>
      <c r="R439" s="128" t="b">
        <f t="shared" si="2"/>
        <v>0</v>
      </c>
      <c r="S439" s="8"/>
      <c r="U439" s="83" t="str">
        <f t="shared" si="3"/>
        <v/>
      </c>
      <c r="Z439" s="132"/>
      <c r="AA439" s="83" t="str">
        <f t="shared" si="4"/>
        <v>FLE579</v>
      </c>
      <c r="AB439" s="83" t="str">
        <f t="shared" si="5"/>
        <v/>
      </c>
      <c r="AC439" s="83" t="str">
        <f t="shared" si="6"/>
        <v/>
      </c>
      <c r="AD439" s="4"/>
      <c r="AE439" s="13"/>
    </row>
    <row r="440">
      <c r="A440" s="47" t="str">
        <f>RAW_APT!A441</f>
        <v>FLE640</v>
      </c>
      <c r="B440" s="211">
        <f>RAW_APT!B441</f>
        <v>44505</v>
      </c>
      <c r="C440" s="218">
        <f>RAW_APT!C441</f>
        <v>0.2704398148</v>
      </c>
      <c r="D440" s="47" t="str">
        <f>RAW_APT!D441</f>
        <v/>
      </c>
      <c r="E440" s="47" t="str">
        <f>RAW_APT!E441</f>
        <v/>
      </c>
      <c r="F440" s="47" t="str">
        <f>RAW_APT!F441</f>
        <v/>
      </c>
      <c r="G440" s="47" t="str">
        <f>RAW_APT!G441</f>
        <v>Result</v>
      </c>
      <c r="H440" s="47" t="str">
        <f>RAW_APT!H441</f>
        <v>Negative</v>
      </c>
      <c r="I440" s="211">
        <f>RAW_APT!I441</f>
        <v>44505</v>
      </c>
      <c r="J440" s="218">
        <f>RAW_APT!J441</f>
        <v>0.50375</v>
      </c>
      <c r="K440" s="47">
        <f>RAW_APT!K441</f>
        <v>1</v>
      </c>
      <c r="L440" s="47" t="b">
        <f>RAW_APT!L441</f>
        <v>1</v>
      </c>
      <c r="M440" s="47" t="str">
        <f>RAW_APT!M441</f>
        <v>211105-1</v>
      </c>
      <c r="N440" s="47"/>
      <c r="O440" s="47"/>
      <c r="P440" s="128" t="b">
        <f t="shared" si="1"/>
        <v>0</v>
      </c>
      <c r="Q440" s="128" t="b">
        <f>IF(COUNTIF(RAW_APS!$A$2:$A813,A440)=0,TRUE,FALSE)</f>
        <v>0</v>
      </c>
      <c r="R440" s="128" t="b">
        <f t="shared" si="2"/>
        <v>0</v>
      </c>
      <c r="S440" s="8"/>
      <c r="U440" s="83" t="str">
        <f t="shared" si="3"/>
        <v/>
      </c>
      <c r="Z440" s="132"/>
      <c r="AA440" s="83" t="str">
        <f t="shared" si="4"/>
        <v>FLE640</v>
      </c>
      <c r="AB440" s="83" t="str">
        <f t="shared" si="5"/>
        <v/>
      </c>
      <c r="AC440" s="83" t="str">
        <f t="shared" si="6"/>
        <v/>
      </c>
      <c r="AD440" s="4"/>
      <c r="AE440" s="13"/>
    </row>
    <row r="441">
      <c r="A441" s="47" t="str">
        <f>RAW_APT!A442</f>
        <v>FLE450</v>
      </c>
      <c r="B441" s="211">
        <f>RAW_APT!B442</f>
        <v>44505</v>
      </c>
      <c r="C441" s="218">
        <f>RAW_APT!C442</f>
        <v>0.2700578704</v>
      </c>
      <c r="D441" s="47" t="str">
        <f>RAW_APT!D442</f>
        <v/>
      </c>
      <c r="E441" s="47" t="str">
        <f>RAW_APT!E442</f>
        <v/>
      </c>
      <c r="F441" s="47" t="str">
        <f>RAW_APT!F442</f>
        <v/>
      </c>
      <c r="G441" s="47" t="str">
        <f>RAW_APT!G442</f>
        <v>Result</v>
      </c>
      <c r="H441" s="47" t="str">
        <f>RAW_APT!H442</f>
        <v>Negative</v>
      </c>
      <c r="I441" s="211">
        <f>RAW_APT!I442</f>
        <v>44505</v>
      </c>
      <c r="J441" s="218">
        <f>RAW_APT!J442</f>
        <v>0.50375</v>
      </c>
      <c r="K441" s="47">
        <f>RAW_APT!K442</f>
        <v>1</v>
      </c>
      <c r="L441" s="47" t="b">
        <f>RAW_APT!L442</f>
        <v>1</v>
      </c>
      <c r="M441" s="47" t="str">
        <f>RAW_APT!M442</f>
        <v>211105-1</v>
      </c>
      <c r="N441" s="47"/>
      <c r="O441" s="47"/>
      <c r="P441" s="128" t="b">
        <f t="shared" si="1"/>
        <v>0</v>
      </c>
      <c r="Q441" s="128" t="b">
        <f>IF(COUNTIF(RAW_APS!$A$2:$A813,A441)=0,TRUE,FALSE)</f>
        <v>0</v>
      </c>
      <c r="R441" s="128" t="b">
        <f t="shared" si="2"/>
        <v>0</v>
      </c>
      <c r="S441" s="8"/>
      <c r="U441" s="83" t="str">
        <f t="shared" si="3"/>
        <v/>
      </c>
      <c r="Z441" s="132"/>
      <c r="AA441" s="83" t="str">
        <f t="shared" si="4"/>
        <v>FLE450</v>
      </c>
      <c r="AB441" s="83" t="str">
        <f t="shared" si="5"/>
        <v/>
      </c>
      <c r="AC441" s="83" t="str">
        <f t="shared" si="6"/>
        <v/>
      </c>
      <c r="AD441" s="4"/>
      <c r="AE441" s="13"/>
    </row>
    <row r="442">
      <c r="A442" s="47" t="str">
        <f>RAW_APT!A443</f>
        <v>FLE612</v>
      </c>
      <c r="B442" s="211">
        <f>RAW_APT!B443</f>
        <v>44505</v>
      </c>
      <c r="C442" s="218">
        <f>RAW_APT!C443</f>
        <v>0.2080092593</v>
      </c>
      <c r="D442" s="47" t="str">
        <f>RAW_APT!D443</f>
        <v/>
      </c>
      <c r="E442" s="47" t="str">
        <f>RAW_APT!E443</f>
        <v/>
      </c>
      <c r="F442" s="47" t="str">
        <f>RAW_APT!F443</f>
        <v/>
      </c>
      <c r="G442" s="47" t="str">
        <f>RAW_APT!G443</f>
        <v>Result</v>
      </c>
      <c r="H442" s="47" t="str">
        <f>RAW_APT!H443</f>
        <v>Negative</v>
      </c>
      <c r="I442" s="211">
        <f>RAW_APT!I443</f>
        <v>44505</v>
      </c>
      <c r="J442" s="218">
        <f>RAW_APT!J443</f>
        <v>0.50375</v>
      </c>
      <c r="K442" s="47">
        <f>RAW_APT!K443</f>
        <v>1</v>
      </c>
      <c r="L442" s="47" t="b">
        <f>RAW_APT!L443</f>
        <v>1</v>
      </c>
      <c r="M442" s="47" t="str">
        <f>RAW_APT!M443</f>
        <v>211105-1</v>
      </c>
      <c r="N442" s="47"/>
      <c r="O442" s="47"/>
      <c r="P442" s="128" t="b">
        <f t="shared" si="1"/>
        <v>0</v>
      </c>
      <c r="Q442" s="128" t="b">
        <f>IF(COUNTIF(RAW_APS!$A$2:$A813,A442)=0,TRUE,FALSE)</f>
        <v>0</v>
      </c>
      <c r="R442" s="128" t="b">
        <f t="shared" si="2"/>
        <v>0</v>
      </c>
      <c r="S442" s="8"/>
      <c r="U442" s="83" t="str">
        <f t="shared" si="3"/>
        <v/>
      </c>
      <c r="Z442" s="132"/>
      <c r="AA442" s="83" t="str">
        <f t="shared" si="4"/>
        <v>FLE612</v>
      </c>
      <c r="AB442" s="83" t="str">
        <f t="shared" si="5"/>
        <v/>
      </c>
      <c r="AC442" s="83" t="str">
        <f t="shared" si="6"/>
        <v/>
      </c>
      <c r="AD442" s="4"/>
      <c r="AE442" s="13"/>
    </row>
    <row r="443">
      <c r="A443" s="47" t="str">
        <f>RAW_APT!A444</f>
        <v>FLE629</v>
      </c>
      <c r="B443" s="211">
        <f>RAW_APT!B444</f>
        <v>44505</v>
      </c>
      <c r="C443" s="218">
        <f>RAW_APT!C444</f>
        <v>0.2062152778</v>
      </c>
      <c r="D443" s="47" t="str">
        <f>RAW_APT!D444</f>
        <v/>
      </c>
      <c r="E443" s="47" t="str">
        <f>RAW_APT!E444</f>
        <v/>
      </c>
      <c r="F443" s="47" t="str">
        <f>RAW_APT!F444</f>
        <v/>
      </c>
      <c r="G443" s="47" t="str">
        <f>RAW_APT!G444</f>
        <v>Result</v>
      </c>
      <c r="H443" s="47" t="str">
        <f>RAW_APT!H444</f>
        <v>Negative</v>
      </c>
      <c r="I443" s="211">
        <f>RAW_APT!I444</f>
        <v>44505</v>
      </c>
      <c r="J443" s="218">
        <f>RAW_APT!J444</f>
        <v>0.50375</v>
      </c>
      <c r="K443" s="47">
        <f>RAW_APT!K444</f>
        <v>0</v>
      </c>
      <c r="L443" s="47" t="b">
        <f>RAW_APT!L444</f>
        <v>1</v>
      </c>
      <c r="M443" s="47" t="str">
        <f>RAW_APT!M444</f>
        <v>211105-1</v>
      </c>
      <c r="N443" s="47"/>
      <c r="O443" s="47"/>
      <c r="P443" s="128" t="b">
        <f t="shared" si="1"/>
        <v>1</v>
      </c>
      <c r="Q443" s="128" t="b">
        <f>IF(COUNTIF(RAW_APS!$A$2:$A813,A443)=0,TRUE,FALSE)</f>
        <v>1</v>
      </c>
      <c r="R443" s="128" t="b">
        <f t="shared" si="2"/>
        <v>0</v>
      </c>
      <c r="S443" s="8"/>
      <c r="U443" s="83" t="str">
        <f t="shared" si="3"/>
        <v/>
      </c>
      <c r="Z443" s="132"/>
      <c r="AA443" s="83" t="str">
        <f t="shared" si="4"/>
        <v>FLE629</v>
      </c>
      <c r="AB443" s="83" t="str">
        <f t="shared" si="5"/>
        <v/>
      </c>
      <c r="AC443" s="83" t="str">
        <f t="shared" si="6"/>
        <v/>
      </c>
      <c r="AD443" s="4"/>
      <c r="AE443" s="13"/>
    </row>
    <row r="444">
      <c r="A444" s="47" t="str">
        <f>RAW_APT!A445</f>
        <v>FLE419</v>
      </c>
      <c r="B444" s="211">
        <f>RAW_APT!B445</f>
        <v>44505</v>
      </c>
      <c r="C444" s="218">
        <f>RAW_APT!C445</f>
        <v>0.2060300926</v>
      </c>
      <c r="D444" s="47" t="str">
        <f>RAW_APT!D445</f>
        <v/>
      </c>
      <c r="E444" s="47" t="str">
        <f>RAW_APT!E445</f>
        <v/>
      </c>
      <c r="F444" s="47" t="str">
        <f>RAW_APT!F445</f>
        <v/>
      </c>
      <c r="G444" s="47" t="str">
        <f>RAW_APT!G445</f>
        <v>Result</v>
      </c>
      <c r="H444" s="47" t="str">
        <f>RAW_APT!H445</f>
        <v>Negative</v>
      </c>
      <c r="I444" s="211">
        <f>RAW_APT!I445</f>
        <v>44505</v>
      </c>
      <c r="J444" s="218">
        <f>RAW_APT!J445</f>
        <v>0.50375</v>
      </c>
      <c r="K444" s="47">
        <f>RAW_APT!K445</f>
        <v>1</v>
      </c>
      <c r="L444" s="47" t="b">
        <f>RAW_APT!L445</f>
        <v>1</v>
      </c>
      <c r="M444" s="47" t="str">
        <f>RAW_APT!M445</f>
        <v>211105-1</v>
      </c>
      <c r="N444" s="47"/>
      <c r="O444" s="47"/>
      <c r="P444" s="128" t="b">
        <f t="shared" si="1"/>
        <v>0</v>
      </c>
      <c r="Q444" s="128" t="b">
        <f>IF(COUNTIF(RAW_APS!$A$2:$A813,A444)=0,TRUE,FALSE)</f>
        <v>0</v>
      </c>
      <c r="R444" s="128" t="b">
        <f t="shared" si="2"/>
        <v>0</v>
      </c>
      <c r="S444" s="8"/>
      <c r="U444" s="83" t="str">
        <f t="shared" si="3"/>
        <v/>
      </c>
      <c r="Z444" s="132"/>
      <c r="AA444" s="83" t="str">
        <f t="shared" si="4"/>
        <v>FLE419</v>
      </c>
      <c r="AB444" s="83" t="str">
        <f t="shared" si="5"/>
        <v/>
      </c>
      <c r="AC444" s="83" t="str">
        <f t="shared" si="6"/>
        <v/>
      </c>
      <c r="AD444" s="4"/>
      <c r="AE444" s="13"/>
    </row>
    <row r="445">
      <c r="A445" s="47" t="str">
        <f>RAW_APT!A446</f>
        <v>FLE614</v>
      </c>
      <c r="B445" s="211">
        <f>RAW_APT!B446</f>
        <v>44505</v>
      </c>
      <c r="C445" s="218">
        <f>RAW_APT!C446</f>
        <v>0.2057060185</v>
      </c>
      <c r="D445" s="47" t="str">
        <f>RAW_APT!D446</f>
        <v/>
      </c>
      <c r="E445" s="47" t="str">
        <f>RAW_APT!E446</f>
        <v/>
      </c>
      <c r="F445" s="47" t="str">
        <f>RAW_APT!F446</f>
        <v/>
      </c>
      <c r="G445" s="47" t="str">
        <f>RAW_APT!G446</f>
        <v>Result</v>
      </c>
      <c r="H445" s="47" t="str">
        <f>RAW_APT!H446</f>
        <v>Negative</v>
      </c>
      <c r="I445" s="211">
        <f>RAW_APT!I446</f>
        <v>44505</v>
      </c>
      <c r="J445" s="218">
        <f>RAW_APT!J446</f>
        <v>0.50375</v>
      </c>
      <c r="K445" s="47">
        <f>RAW_APT!K446</f>
        <v>1</v>
      </c>
      <c r="L445" s="47" t="b">
        <f>RAW_APT!L446</f>
        <v>1</v>
      </c>
      <c r="M445" s="47" t="str">
        <f>RAW_APT!M446</f>
        <v>211105-1</v>
      </c>
      <c r="N445" s="47"/>
      <c r="O445" s="47"/>
      <c r="P445" s="128" t="b">
        <f t="shared" si="1"/>
        <v>0</v>
      </c>
      <c r="Q445" s="128" t="b">
        <f>IF(COUNTIF(RAW_APS!$A$2:$A813,A445)=0,TRUE,FALSE)</f>
        <v>0</v>
      </c>
      <c r="R445" s="128" t="b">
        <f t="shared" si="2"/>
        <v>0</v>
      </c>
      <c r="S445" s="8"/>
      <c r="U445" s="83" t="str">
        <f t="shared" si="3"/>
        <v/>
      </c>
      <c r="Z445" s="132"/>
      <c r="AA445" s="83" t="str">
        <f t="shared" si="4"/>
        <v>FLE614</v>
      </c>
      <c r="AB445" s="83" t="str">
        <f t="shared" si="5"/>
        <v/>
      </c>
      <c r="AC445" s="83" t="str">
        <f t="shared" si="6"/>
        <v/>
      </c>
      <c r="AD445" s="4"/>
      <c r="AE445" s="13"/>
    </row>
    <row r="446">
      <c r="A446" s="47" t="str">
        <f>RAW_APT!A447</f>
        <v>FLE639</v>
      </c>
      <c r="B446" s="211">
        <f>RAW_APT!B447</f>
        <v>44505</v>
      </c>
      <c r="C446" s="218">
        <f>RAW_APT!C447</f>
        <v>0.2015277778</v>
      </c>
      <c r="D446" s="47" t="str">
        <f>RAW_APT!D447</f>
        <v/>
      </c>
      <c r="E446" s="47" t="str">
        <f>RAW_APT!E447</f>
        <v/>
      </c>
      <c r="F446" s="47" t="str">
        <f>RAW_APT!F447</f>
        <v/>
      </c>
      <c r="G446" s="47" t="str">
        <f>RAW_APT!G447</f>
        <v>Result</v>
      </c>
      <c r="H446" s="47" t="str">
        <f>RAW_APT!H447</f>
        <v>Negative</v>
      </c>
      <c r="I446" s="211">
        <f>RAW_APT!I447</f>
        <v>44505</v>
      </c>
      <c r="J446" s="218">
        <f>RAW_APT!J447</f>
        <v>0.50375</v>
      </c>
      <c r="K446" s="47">
        <f>RAW_APT!K447</f>
        <v>1</v>
      </c>
      <c r="L446" s="47" t="b">
        <f>RAW_APT!L447</f>
        <v>1</v>
      </c>
      <c r="M446" s="47" t="str">
        <f>RAW_APT!M447</f>
        <v>211105-1</v>
      </c>
      <c r="N446" s="47"/>
      <c r="O446" s="47"/>
      <c r="P446" s="128" t="b">
        <f t="shared" si="1"/>
        <v>0</v>
      </c>
      <c r="Q446" s="128" t="b">
        <f>IF(COUNTIF(RAW_APS!$A$2:$A813,A446)=0,TRUE,FALSE)</f>
        <v>0</v>
      </c>
      <c r="R446" s="128" t="b">
        <f t="shared" si="2"/>
        <v>0</v>
      </c>
      <c r="S446" s="8"/>
      <c r="U446" s="83" t="str">
        <f t="shared" si="3"/>
        <v/>
      </c>
      <c r="Z446" s="132"/>
      <c r="AA446" s="83" t="str">
        <f t="shared" si="4"/>
        <v>FLE639</v>
      </c>
      <c r="AB446" s="83" t="str">
        <f t="shared" si="5"/>
        <v/>
      </c>
      <c r="AC446" s="83" t="str">
        <f t="shared" si="6"/>
        <v/>
      </c>
      <c r="AD446" s="4"/>
      <c r="AE446" s="13"/>
    </row>
    <row r="447">
      <c r="A447" s="47" t="str">
        <f>RAW_APT!A448</f>
        <v>FLE452</v>
      </c>
      <c r="B447" s="211">
        <f>RAW_APT!B448</f>
        <v>44505</v>
      </c>
      <c r="C447" s="218">
        <f>RAW_APT!C448</f>
        <v>0.2004398148</v>
      </c>
      <c r="D447" s="47" t="str">
        <f>RAW_APT!D448</f>
        <v/>
      </c>
      <c r="E447" s="47" t="str">
        <f>RAW_APT!E448</f>
        <v/>
      </c>
      <c r="F447" s="47" t="str">
        <f>RAW_APT!F448</f>
        <v/>
      </c>
      <c r="G447" s="47" t="str">
        <f>RAW_APT!G448</f>
        <v>Result</v>
      </c>
      <c r="H447" s="47" t="str">
        <f>RAW_APT!H448</f>
        <v>Negative</v>
      </c>
      <c r="I447" s="211">
        <f>RAW_APT!I448</f>
        <v>44505</v>
      </c>
      <c r="J447" s="218">
        <f>RAW_APT!J448</f>
        <v>0.50375</v>
      </c>
      <c r="K447" s="47">
        <f>RAW_APT!K448</f>
        <v>1</v>
      </c>
      <c r="L447" s="47" t="b">
        <f>RAW_APT!L448</f>
        <v>1</v>
      </c>
      <c r="M447" s="47" t="str">
        <f>RAW_APT!M448</f>
        <v>211105-1</v>
      </c>
      <c r="N447" s="47"/>
      <c r="O447" s="47"/>
      <c r="P447" s="128" t="b">
        <f t="shared" si="1"/>
        <v>0</v>
      </c>
      <c r="Q447" s="128" t="b">
        <f>IF(COUNTIF(RAW_APS!$A$2:$A813,A447)=0,TRUE,FALSE)</f>
        <v>0</v>
      </c>
      <c r="R447" s="128" t="b">
        <f t="shared" si="2"/>
        <v>0</v>
      </c>
      <c r="S447" s="8"/>
      <c r="U447" s="83" t="str">
        <f t="shared" si="3"/>
        <v/>
      </c>
      <c r="Z447" s="132"/>
      <c r="AA447" s="83" t="str">
        <f t="shared" si="4"/>
        <v>FLE452</v>
      </c>
      <c r="AB447" s="83" t="str">
        <f t="shared" si="5"/>
        <v/>
      </c>
      <c r="AC447" s="83" t="str">
        <f t="shared" si="6"/>
        <v/>
      </c>
      <c r="AD447" s="4"/>
      <c r="AE447" s="13"/>
    </row>
    <row r="448">
      <c r="A448" s="47" t="str">
        <f>RAW_APT!A449</f>
        <v>FLE582</v>
      </c>
      <c r="B448" s="211">
        <f>RAW_APT!B449</f>
        <v>44505</v>
      </c>
      <c r="C448" s="218">
        <f>RAW_APT!C449</f>
        <v>0.2002199074</v>
      </c>
      <c r="D448" s="47" t="str">
        <f>RAW_APT!D449</f>
        <v/>
      </c>
      <c r="E448" s="47" t="str">
        <f>RAW_APT!E449</f>
        <v/>
      </c>
      <c r="F448" s="47" t="str">
        <f>RAW_APT!F449</f>
        <v/>
      </c>
      <c r="G448" s="47" t="str">
        <f>RAW_APT!G449</f>
        <v>Result</v>
      </c>
      <c r="H448" s="47" t="str">
        <f>RAW_APT!H449</f>
        <v>Negative</v>
      </c>
      <c r="I448" s="211">
        <f>RAW_APT!I449</f>
        <v>44505</v>
      </c>
      <c r="J448" s="218">
        <f>RAW_APT!J449</f>
        <v>0.50375</v>
      </c>
      <c r="K448" s="47">
        <f>RAW_APT!K449</f>
        <v>1</v>
      </c>
      <c r="L448" s="47" t="b">
        <f>RAW_APT!L449</f>
        <v>1</v>
      </c>
      <c r="M448" s="47" t="str">
        <f>RAW_APT!M449</f>
        <v>211105-1</v>
      </c>
      <c r="N448" s="47"/>
      <c r="O448" s="47"/>
      <c r="P448" s="128" t="b">
        <f t="shared" si="1"/>
        <v>0</v>
      </c>
      <c r="Q448" s="128" t="b">
        <f>IF(COUNTIF(RAW_APS!$A$2:$A813,A448)=0,TRUE,FALSE)</f>
        <v>0</v>
      </c>
      <c r="R448" s="128" t="b">
        <f t="shared" si="2"/>
        <v>0</v>
      </c>
      <c r="S448" s="8"/>
      <c r="U448" s="83" t="str">
        <f t="shared" si="3"/>
        <v/>
      </c>
      <c r="Z448" s="132"/>
      <c r="AA448" s="83" t="str">
        <f t="shared" si="4"/>
        <v>FLE582</v>
      </c>
      <c r="AB448" s="83" t="str">
        <f t="shared" si="5"/>
        <v/>
      </c>
      <c r="AC448" s="83" t="str">
        <f t="shared" si="6"/>
        <v/>
      </c>
      <c r="AD448" s="4"/>
      <c r="AE448" s="13"/>
    </row>
    <row r="449">
      <c r="A449" s="47" t="str">
        <f>RAW_APT!A450</f>
        <v>FLE521</v>
      </c>
      <c r="B449" s="211">
        <f>RAW_APT!B450</f>
        <v>44503</v>
      </c>
      <c r="C449" s="218">
        <f>RAW_APT!C450</f>
        <v>0.2690277778</v>
      </c>
      <c r="D449" s="47" t="str">
        <f>RAW_APT!D450</f>
        <v/>
      </c>
      <c r="E449" s="47" t="str">
        <f>RAW_APT!E450</f>
        <v/>
      </c>
      <c r="F449" s="47" t="str">
        <f>RAW_APT!F450</f>
        <v/>
      </c>
      <c r="G449" s="47" t="str">
        <f>RAW_APT!G450</f>
        <v>Result</v>
      </c>
      <c r="H449" s="47" t="str">
        <f>RAW_APT!H450</f>
        <v>Negative</v>
      </c>
      <c r="I449" s="211">
        <f>RAW_APT!I450</f>
        <v>44503</v>
      </c>
      <c r="J449" s="218">
        <f>RAW_APT!J450</f>
        <v>0.5576388889</v>
      </c>
      <c r="K449" s="47">
        <f>RAW_APT!K450</f>
        <v>1</v>
      </c>
      <c r="L449" s="47" t="b">
        <f>RAW_APT!L450</f>
        <v>1</v>
      </c>
      <c r="M449" s="47" t="str">
        <f>RAW_APT!M450</f>
        <v>211103-1</v>
      </c>
      <c r="N449" s="47"/>
      <c r="O449" s="47"/>
      <c r="P449" s="128" t="b">
        <f t="shared" si="1"/>
        <v>0</v>
      </c>
      <c r="Q449" s="128" t="b">
        <f>IF(COUNTIF(RAW_APS!$A$2:$A813,A449)=0,TRUE,FALSE)</f>
        <v>0</v>
      </c>
      <c r="R449" s="128" t="b">
        <f t="shared" si="2"/>
        <v>0</v>
      </c>
      <c r="S449" s="8"/>
      <c r="U449" s="83" t="str">
        <f t="shared" si="3"/>
        <v/>
      </c>
      <c r="Z449" s="132"/>
      <c r="AA449" s="83" t="str">
        <f t="shared" si="4"/>
        <v>FLE521</v>
      </c>
      <c r="AB449" s="83" t="str">
        <f t="shared" si="5"/>
        <v/>
      </c>
      <c r="AC449" s="83" t="str">
        <f t="shared" si="6"/>
        <v/>
      </c>
      <c r="AD449" s="4"/>
      <c r="AE449" s="13"/>
    </row>
    <row r="450">
      <c r="A450" s="47" t="str">
        <f>RAW_APT!A451</f>
        <v>FLE557</v>
      </c>
      <c r="B450" s="211">
        <f>RAW_APT!B451</f>
        <v>44503</v>
      </c>
      <c r="C450" s="218">
        <f>RAW_APT!C451</f>
        <v>0.2666898148</v>
      </c>
      <c r="D450" s="47" t="str">
        <f>RAW_APT!D451</f>
        <v/>
      </c>
      <c r="E450" s="47" t="str">
        <f>RAW_APT!E451</f>
        <v/>
      </c>
      <c r="F450" s="47" t="str">
        <f>RAW_APT!F451</f>
        <v/>
      </c>
      <c r="G450" s="47" t="str">
        <f>RAW_APT!G451</f>
        <v>Result</v>
      </c>
      <c r="H450" s="47" t="str">
        <f>RAW_APT!H451</f>
        <v>Negative</v>
      </c>
      <c r="I450" s="211">
        <f>RAW_APT!I451</f>
        <v>44503</v>
      </c>
      <c r="J450" s="218">
        <f>RAW_APT!J451</f>
        <v>0.5576388889</v>
      </c>
      <c r="K450" s="47">
        <f>RAW_APT!K451</f>
        <v>1</v>
      </c>
      <c r="L450" s="47" t="b">
        <f>RAW_APT!L451</f>
        <v>1</v>
      </c>
      <c r="M450" s="47" t="str">
        <f>RAW_APT!M451</f>
        <v>211103-1</v>
      </c>
      <c r="N450" s="47"/>
      <c r="O450" s="47"/>
      <c r="P450" s="128" t="b">
        <f t="shared" si="1"/>
        <v>0</v>
      </c>
      <c r="Q450" s="128" t="b">
        <f>IF(COUNTIF(RAW_APS!$A$2:$A813,A450)=0,TRUE,FALSE)</f>
        <v>0</v>
      </c>
      <c r="R450" s="128" t="b">
        <f t="shared" si="2"/>
        <v>0</v>
      </c>
      <c r="S450" s="8"/>
      <c r="U450" s="83" t="str">
        <f t="shared" si="3"/>
        <v/>
      </c>
      <c r="Z450" s="132"/>
      <c r="AA450" s="83" t="str">
        <f t="shared" si="4"/>
        <v>FLE557</v>
      </c>
      <c r="AB450" s="83" t="str">
        <f t="shared" si="5"/>
        <v/>
      </c>
      <c r="AC450" s="83" t="str">
        <f t="shared" si="6"/>
        <v/>
      </c>
      <c r="AD450" s="4"/>
      <c r="AE450" s="13"/>
    </row>
    <row r="451">
      <c r="A451" s="47" t="str">
        <f>RAW_APT!A452</f>
        <v>FLE543</v>
      </c>
      <c r="B451" s="211">
        <f>RAW_APT!B452</f>
        <v>44503</v>
      </c>
      <c r="C451" s="218">
        <f>RAW_APT!C452</f>
        <v>0.2657060185</v>
      </c>
      <c r="D451" s="47" t="str">
        <f>RAW_APT!D452</f>
        <v/>
      </c>
      <c r="E451" s="47" t="str">
        <f>RAW_APT!E452</f>
        <v/>
      </c>
      <c r="F451" s="47" t="str">
        <f>RAW_APT!F452</f>
        <v/>
      </c>
      <c r="G451" s="47" t="str">
        <f>RAW_APT!G452</f>
        <v>Result</v>
      </c>
      <c r="H451" s="47" t="str">
        <f>RAW_APT!H452</f>
        <v>Negative</v>
      </c>
      <c r="I451" s="211">
        <f>RAW_APT!I452</f>
        <v>44503</v>
      </c>
      <c r="J451" s="218">
        <f>RAW_APT!J452</f>
        <v>0.5576157407</v>
      </c>
      <c r="K451" s="47">
        <f>RAW_APT!K452</f>
        <v>0</v>
      </c>
      <c r="L451" s="47" t="b">
        <f>RAW_APT!L452</f>
        <v>1</v>
      </c>
      <c r="M451" s="47" t="str">
        <f>RAW_APT!M452</f>
        <v>211103-1</v>
      </c>
      <c r="N451" s="47"/>
      <c r="O451" s="47"/>
      <c r="P451" s="128" t="b">
        <f t="shared" si="1"/>
        <v>1</v>
      </c>
      <c r="Q451" s="128" t="b">
        <f>IF(COUNTIF(RAW_APS!$A$2:$A813,A451)=0,TRUE,FALSE)</f>
        <v>1</v>
      </c>
      <c r="R451" s="128" t="b">
        <f t="shared" si="2"/>
        <v>0</v>
      </c>
      <c r="S451" s="8"/>
      <c r="U451" s="83" t="str">
        <f t="shared" si="3"/>
        <v/>
      </c>
      <c r="Z451" s="132"/>
      <c r="AA451" s="83" t="str">
        <f t="shared" si="4"/>
        <v>FLE543</v>
      </c>
      <c r="AB451" s="83" t="str">
        <f t="shared" si="5"/>
        <v/>
      </c>
      <c r="AC451" s="83" t="str">
        <f t="shared" si="6"/>
        <v/>
      </c>
      <c r="AD451" s="4"/>
      <c r="AE451" s="13"/>
    </row>
    <row r="452">
      <c r="A452" s="47" t="str">
        <f>RAW_APT!A453</f>
        <v>FLE554</v>
      </c>
      <c r="B452" s="211">
        <f>RAW_APT!B453</f>
        <v>44503</v>
      </c>
      <c r="C452" s="218">
        <f>RAW_APT!C453</f>
        <v>0.2639583333</v>
      </c>
      <c r="D452" s="47" t="str">
        <f>RAW_APT!D453</f>
        <v/>
      </c>
      <c r="E452" s="47" t="str">
        <f>RAW_APT!E453</f>
        <v/>
      </c>
      <c r="F452" s="47" t="str">
        <f>RAW_APT!F453</f>
        <v/>
      </c>
      <c r="G452" s="47" t="str">
        <f>RAW_APT!G453</f>
        <v>Result</v>
      </c>
      <c r="H452" s="47" t="str">
        <f>RAW_APT!H453</f>
        <v>Negative</v>
      </c>
      <c r="I452" s="211">
        <f>RAW_APT!I453</f>
        <v>44503</v>
      </c>
      <c r="J452" s="218">
        <f>RAW_APT!J453</f>
        <v>0.5576157407</v>
      </c>
      <c r="K452" s="47">
        <f>RAW_APT!K453</f>
        <v>1</v>
      </c>
      <c r="L452" s="47" t="b">
        <f>RAW_APT!L453</f>
        <v>1</v>
      </c>
      <c r="M452" s="47" t="str">
        <f>RAW_APT!M453</f>
        <v>211103-1</v>
      </c>
      <c r="N452" s="47"/>
      <c r="O452" s="47"/>
      <c r="P452" s="128" t="b">
        <f t="shared" si="1"/>
        <v>0</v>
      </c>
      <c r="Q452" s="128" t="b">
        <f>IF(COUNTIF(RAW_APS!$A$2:$A813,A452)=0,TRUE,FALSE)</f>
        <v>0</v>
      </c>
      <c r="R452" s="128" t="b">
        <f t="shared" si="2"/>
        <v>0</v>
      </c>
      <c r="S452" s="8"/>
      <c r="U452" s="83" t="str">
        <f t="shared" si="3"/>
        <v/>
      </c>
      <c r="Z452" s="132"/>
      <c r="AA452" s="83" t="str">
        <f t="shared" si="4"/>
        <v>FLE554</v>
      </c>
      <c r="AB452" s="83" t="str">
        <f t="shared" si="5"/>
        <v/>
      </c>
      <c r="AC452" s="83" t="str">
        <f t="shared" si="6"/>
        <v/>
      </c>
      <c r="AD452" s="4"/>
      <c r="AE452" s="13"/>
    </row>
    <row r="453">
      <c r="A453" s="47" t="str">
        <f>RAW_APT!A454</f>
        <v>FLE411</v>
      </c>
      <c r="B453" s="211">
        <f>RAW_APT!B454</f>
        <v>44503</v>
      </c>
      <c r="C453" s="218">
        <f>RAW_APT!C454</f>
        <v>0.2479050926</v>
      </c>
      <c r="D453" s="47" t="str">
        <f>RAW_APT!D454</f>
        <v/>
      </c>
      <c r="E453" s="47" t="str">
        <f>RAW_APT!E454</f>
        <v/>
      </c>
      <c r="F453" s="47" t="str">
        <f>RAW_APT!F454</f>
        <v/>
      </c>
      <c r="G453" s="47" t="str">
        <f>RAW_APT!G454</f>
        <v>Result</v>
      </c>
      <c r="H453" s="47" t="str">
        <f>RAW_APT!H454</f>
        <v>Negative</v>
      </c>
      <c r="I453" s="211">
        <f>RAW_APT!I454</f>
        <v>44503</v>
      </c>
      <c r="J453" s="218">
        <f>RAW_APT!J454</f>
        <v>0.5576157407</v>
      </c>
      <c r="K453" s="47">
        <f>RAW_APT!K454</f>
        <v>1</v>
      </c>
      <c r="L453" s="47" t="b">
        <f>RAW_APT!L454</f>
        <v>1</v>
      </c>
      <c r="M453" s="47" t="str">
        <f>RAW_APT!M454</f>
        <v>211103-1</v>
      </c>
      <c r="N453" s="47"/>
      <c r="O453" s="47"/>
      <c r="P453" s="128" t="b">
        <f t="shared" si="1"/>
        <v>0</v>
      </c>
      <c r="Q453" s="128" t="b">
        <f>IF(COUNTIF(RAW_APS!$A$2:$A813,A453)=0,TRUE,FALSE)</f>
        <v>0</v>
      </c>
      <c r="R453" s="128" t="b">
        <f t="shared" si="2"/>
        <v>0</v>
      </c>
      <c r="S453" s="8"/>
      <c r="U453" s="83" t="str">
        <f t="shared" si="3"/>
        <v/>
      </c>
      <c r="Z453" s="132"/>
      <c r="AA453" s="83" t="str">
        <f t="shared" si="4"/>
        <v>FLE411</v>
      </c>
      <c r="AB453" s="83" t="str">
        <f t="shared" si="5"/>
        <v/>
      </c>
      <c r="AC453" s="83" t="str">
        <f t="shared" si="6"/>
        <v/>
      </c>
      <c r="AD453" s="4"/>
      <c r="AE453" s="13"/>
    </row>
    <row r="454">
      <c r="A454" s="47" t="str">
        <f>RAW_APT!A455</f>
        <v>FLE436</v>
      </c>
      <c r="B454" s="211">
        <f>RAW_APT!B455</f>
        <v>44503</v>
      </c>
      <c r="C454" s="218">
        <f>RAW_APT!C455</f>
        <v>0.182037037</v>
      </c>
      <c r="D454" s="47" t="str">
        <f>RAW_APT!D455</f>
        <v/>
      </c>
      <c r="E454" s="47" t="str">
        <f>RAW_APT!E455</f>
        <v/>
      </c>
      <c r="F454" s="47" t="str">
        <f>RAW_APT!F455</f>
        <v/>
      </c>
      <c r="G454" s="47" t="str">
        <f>RAW_APT!G455</f>
        <v>Result</v>
      </c>
      <c r="H454" s="47" t="str">
        <f>RAW_APT!H455</f>
        <v>Negative</v>
      </c>
      <c r="I454" s="211">
        <f>RAW_APT!I455</f>
        <v>44503</v>
      </c>
      <c r="J454" s="218">
        <f>RAW_APT!J455</f>
        <v>0.5576157407</v>
      </c>
      <c r="K454" s="47">
        <f>RAW_APT!K455</f>
        <v>0</v>
      </c>
      <c r="L454" s="47" t="b">
        <f>RAW_APT!L455</f>
        <v>1</v>
      </c>
      <c r="M454" s="47" t="str">
        <f>RAW_APT!M455</f>
        <v>211103-1</v>
      </c>
      <c r="N454" s="47"/>
      <c r="O454" s="47"/>
      <c r="P454" s="128" t="b">
        <f t="shared" si="1"/>
        <v>1</v>
      </c>
      <c r="Q454" s="128" t="b">
        <f>IF(COUNTIF(RAW_APS!$A$2:$A813,A454)=0,TRUE,FALSE)</f>
        <v>1</v>
      </c>
      <c r="R454" s="128" t="b">
        <f t="shared" si="2"/>
        <v>0</v>
      </c>
      <c r="S454" s="8"/>
      <c r="U454" s="83" t="str">
        <f t="shared" si="3"/>
        <v/>
      </c>
      <c r="Z454" s="132"/>
      <c r="AA454" s="83" t="str">
        <f t="shared" si="4"/>
        <v>FLE436</v>
      </c>
      <c r="AB454" s="83" t="str">
        <f t="shared" si="5"/>
        <v/>
      </c>
      <c r="AC454" s="83" t="str">
        <f t="shared" si="6"/>
        <v/>
      </c>
      <c r="AD454" s="4"/>
      <c r="AE454" s="13"/>
    </row>
    <row r="455">
      <c r="A455" s="47" t="str">
        <f>RAW_APT!A456</f>
        <v>PA9477</v>
      </c>
      <c r="B455" s="211">
        <f>RAW_APT!B456</f>
        <v>44503</v>
      </c>
      <c r="C455" s="218">
        <f>RAW_APT!C456</f>
        <v>0.1799537037</v>
      </c>
      <c r="D455" s="47" t="str">
        <f>RAW_APT!D456</f>
        <v/>
      </c>
      <c r="E455" s="47" t="str">
        <f>RAW_APT!E456</f>
        <v/>
      </c>
      <c r="F455" s="47" t="str">
        <f>RAW_APT!F456</f>
        <v/>
      </c>
      <c r="G455" s="47" t="str">
        <f>RAW_APT!G456</f>
        <v>Result</v>
      </c>
      <c r="H455" s="47" t="str">
        <f>RAW_APT!H456</f>
        <v>Negative</v>
      </c>
      <c r="I455" s="211">
        <f>RAW_APT!I456</f>
        <v>44503</v>
      </c>
      <c r="J455" s="218">
        <f>RAW_APT!J456</f>
        <v>0.5576157407</v>
      </c>
      <c r="K455" s="47">
        <f>RAW_APT!K456</f>
        <v>1</v>
      </c>
      <c r="L455" s="47" t="b">
        <f>RAW_APT!L456</f>
        <v>1</v>
      </c>
      <c r="M455" s="47" t="str">
        <f>RAW_APT!M456</f>
        <v>211103-1</v>
      </c>
      <c r="N455" s="47"/>
      <c r="O455" s="47"/>
      <c r="P455" s="128" t="b">
        <f t="shared" si="1"/>
        <v>0</v>
      </c>
      <c r="Q455" s="128" t="b">
        <f>IF(COUNTIF(RAW_APS!$A$2:$A813,A455)=0,TRUE,FALSE)</f>
        <v>0</v>
      </c>
      <c r="R455" s="128" t="b">
        <f t="shared" si="2"/>
        <v>0</v>
      </c>
      <c r="S455" s="8"/>
      <c r="U455" s="83" t="str">
        <f t="shared" si="3"/>
        <v/>
      </c>
      <c r="Z455" s="132"/>
      <c r="AA455" s="83" t="str">
        <f t="shared" si="4"/>
        <v>PA9477</v>
      </c>
      <c r="AB455" s="83" t="str">
        <f t="shared" si="5"/>
        <v/>
      </c>
      <c r="AC455" s="83" t="str">
        <f t="shared" si="6"/>
        <v/>
      </c>
      <c r="AD455" s="4"/>
      <c r="AE455" s="13"/>
    </row>
    <row r="456">
      <c r="A456" s="47" t="str">
        <f>RAW_APT!A457</f>
        <v>FLE432</v>
      </c>
      <c r="B456" s="211">
        <f>RAW_APT!B457</f>
        <v>44503</v>
      </c>
      <c r="C456" s="218">
        <f>RAW_APT!C457</f>
        <v>0.1775231481</v>
      </c>
      <c r="D456" s="47" t="str">
        <f>RAW_APT!D457</f>
        <v/>
      </c>
      <c r="E456" s="47" t="str">
        <f>RAW_APT!E457</f>
        <v/>
      </c>
      <c r="F456" s="47" t="str">
        <f>RAW_APT!F457</f>
        <v/>
      </c>
      <c r="G456" s="47" t="str">
        <f>RAW_APT!G457</f>
        <v>Result</v>
      </c>
      <c r="H456" s="47" t="str">
        <f>RAW_APT!H457</f>
        <v>Negative</v>
      </c>
      <c r="I456" s="211">
        <f>RAW_APT!I457</f>
        <v>44503</v>
      </c>
      <c r="J456" s="218">
        <f>RAW_APT!J457</f>
        <v>0.5576157407</v>
      </c>
      <c r="K456" s="47">
        <f>RAW_APT!K457</f>
        <v>0</v>
      </c>
      <c r="L456" s="47" t="b">
        <f>RAW_APT!L457</f>
        <v>1</v>
      </c>
      <c r="M456" s="47" t="str">
        <f>RAW_APT!M457</f>
        <v>211103-1</v>
      </c>
      <c r="N456" s="47"/>
      <c r="O456" s="47"/>
      <c r="P456" s="128" t="b">
        <f t="shared" si="1"/>
        <v>1</v>
      </c>
      <c r="Q456" s="128" t="b">
        <f>IF(COUNTIF(RAW_APS!$A$2:$A813,A456)=0,TRUE,FALSE)</f>
        <v>1</v>
      </c>
      <c r="R456" s="128" t="b">
        <f t="shared" si="2"/>
        <v>0</v>
      </c>
      <c r="S456" s="8"/>
      <c r="U456" s="83" t="str">
        <f t="shared" si="3"/>
        <v/>
      </c>
      <c r="Z456" s="132"/>
      <c r="AA456" s="83" t="str">
        <f t="shared" si="4"/>
        <v>FLE432</v>
      </c>
      <c r="AB456" s="83" t="str">
        <f t="shared" si="5"/>
        <v/>
      </c>
      <c r="AC456" s="83" t="str">
        <f t="shared" si="6"/>
        <v/>
      </c>
      <c r="AD456" s="4"/>
      <c r="AE456" s="13"/>
    </row>
    <row r="457">
      <c r="A457" s="47" t="str">
        <f>RAW_APT!A458</f>
        <v>FLE427</v>
      </c>
      <c r="B457" s="211">
        <f>RAW_APT!B458</f>
        <v>44503</v>
      </c>
      <c r="C457" s="218">
        <f>RAW_APT!C458</f>
        <v>0.1768171296</v>
      </c>
      <c r="D457" s="47" t="str">
        <f>RAW_APT!D458</f>
        <v/>
      </c>
      <c r="E457" s="47" t="str">
        <f>RAW_APT!E458</f>
        <v/>
      </c>
      <c r="F457" s="47" t="str">
        <f>RAW_APT!F458</f>
        <v/>
      </c>
      <c r="G457" s="47" t="str">
        <f>RAW_APT!G458</f>
        <v>Result</v>
      </c>
      <c r="H457" s="47" t="str">
        <f>RAW_APT!H458</f>
        <v>Negative</v>
      </c>
      <c r="I457" s="211">
        <f>RAW_APT!I458</f>
        <v>44503</v>
      </c>
      <c r="J457" s="218">
        <f>RAW_APT!J458</f>
        <v>0.5576157407</v>
      </c>
      <c r="K457" s="47">
        <f>RAW_APT!K458</f>
        <v>1</v>
      </c>
      <c r="L457" s="47" t="b">
        <f>RAW_APT!L458</f>
        <v>1</v>
      </c>
      <c r="M457" s="47" t="str">
        <f>RAW_APT!M458</f>
        <v>211103-1</v>
      </c>
      <c r="N457" s="47"/>
      <c r="O457" s="47"/>
      <c r="P457" s="128" t="b">
        <f t="shared" si="1"/>
        <v>0</v>
      </c>
      <c r="Q457" s="128" t="b">
        <f>IF(COUNTIF(RAW_APS!$A$2:$A813,A457)=0,TRUE,FALSE)</f>
        <v>0</v>
      </c>
      <c r="R457" s="128" t="b">
        <f t="shared" si="2"/>
        <v>0</v>
      </c>
      <c r="S457" s="8"/>
      <c r="U457" s="83" t="str">
        <f t="shared" si="3"/>
        <v/>
      </c>
      <c r="Z457" s="132"/>
      <c r="AA457" s="83" t="str">
        <f t="shared" si="4"/>
        <v>FLE427</v>
      </c>
      <c r="AB457" s="83" t="str">
        <f t="shared" si="5"/>
        <v/>
      </c>
      <c r="AC457" s="83" t="str">
        <f t="shared" si="6"/>
        <v/>
      </c>
      <c r="AD457" s="4"/>
      <c r="AE457" s="13"/>
    </row>
    <row r="458">
      <c r="A458" s="47" t="str">
        <f>RAW_APT!A459</f>
        <v>Fle511</v>
      </c>
      <c r="B458" s="211">
        <f>RAW_APT!B459</f>
        <v>44503</v>
      </c>
      <c r="C458" s="218">
        <f>RAW_APT!C459</f>
        <v>0.1747453704</v>
      </c>
      <c r="D458" s="47" t="str">
        <f>RAW_APT!D459</f>
        <v/>
      </c>
      <c r="E458" s="47" t="str">
        <f>RAW_APT!E459</f>
        <v/>
      </c>
      <c r="F458" s="47" t="str">
        <f>RAW_APT!F459</f>
        <v/>
      </c>
      <c r="G458" s="47" t="str">
        <f>RAW_APT!G459</f>
        <v>Collected</v>
      </c>
      <c r="H458" s="47" t="str">
        <f>RAW_APT!H459</f>
        <v>Null</v>
      </c>
      <c r="I458" s="211">
        <f>RAW_APT!I459</f>
        <v>44868</v>
      </c>
      <c r="J458" s="218">
        <f>RAW_APT!J459</f>
        <v>0.5355208333</v>
      </c>
      <c r="K458" s="47">
        <f>RAW_APT!K459</f>
        <v>1</v>
      </c>
      <c r="L458" s="47" t="str">
        <f>RAW_APT!L459</f>
        <v/>
      </c>
      <c r="M458" s="47" t="str">
        <f>RAW_APT!M459</f>
        <v/>
      </c>
      <c r="N458" s="47"/>
      <c r="O458" s="47"/>
      <c r="P458" s="128" t="b">
        <f t="shared" si="1"/>
        <v>0</v>
      </c>
      <c r="Q458" s="128" t="b">
        <f>IF(COUNTIF(RAW_APS!$A$2:$A813,A458)=0,TRUE,FALSE)</f>
        <v>0</v>
      </c>
      <c r="R458" s="128" t="b">
        <f t="shared" si="2"/>
        <v>0</v>
      </c>
      <c r="S458" s="8"/>
      <c r="U458" s="83" t="str">
        <f t="shared" si="3"/>
        <v/>
      </c>
      <c r="Z458" s="132"/>
      <c r="AA458" s="83" t="str">
        <f t="shared" si="4"/>
        <v>FLE511</v>
      </c>
      <c r="AB458" s="83" t="str">
        <f t="shared" si="5"/>
        <v/>
      </c>
      <c r="AC458" s="83" t="str">
        <f t="shared" si="6"/>
        <v/>
      </c>
      <c r="AD458" s="4"/>
      <c r="AE458" s="13"/>
    </row>
    <row r="459">
      <c r="A459" s="47" t="str">
        <f>RAW_APT!A460</f>
        <v>Fle551</v>
      </c>
      <c r="B459" s="211">
        <f>RAW_APT!B460</f>
        <v>44503</v>
      </c>
      <c r="C459" s="218">
        <f>RAW_APT!C460</f>
        <v>0.1738657407</v>
      </c>
      <c r="D459" s="47" t="str">
        <f>RAW_APT!D460</f>
        <v/>
      </c>
      <c r="E459" s="47" t="str">
        <f>RAW_APT!E460</f>
        <v/>
      </c>
      <c r="F459" s="47" t="str">
        <f>RAW_APT!F460</f>
        <v/>
      </c>
      <c r="G459" s="47" t="str">
        <f>RAW_APT!G460</f>
        <v>Collected</v>
      </c>
      <c r="H459" s="47" t="str">
        <f>RAW_APT!H460</f>
        <v>Null</v>
      </c>
      <c r="I459" s="211">
        <f>RAW_APT!I460</f>
        <v>44868</v>
      </c>
      <c r="J459" s="218">
        <f>RAW_APT!J460</f>
        <v>0.5355208333</v>
      </c>
      <c r="K459" s="47">
        <f>RAW_APT!K460</f>
        <v>0</v>
      </c>
      <c r="L459" s="47" t="str">
        <f>RAW_APT!L460</f>
        <v/>
      </c>
      <c r="M459" s="47" t="str">
        <f>RAW_APT!M460</f>
        <v/>
      </c>
      <c r="N459" s="47"/>
      <c r="O459" s="47"/>
      <c r="P459" s="128" t="b">
        <f t="shared" si="1"/>
        <v>1</v>
      </c>
      <c r="Q459" s="128" t="b">
        <f>IF(COUNTIF(RAW_APS!$A$2:$A813,A459)=0,TRUE,FALSE)</f>
        <v>1</v>
      </c>
      <c r="R459" s="128" t="b">
        <f t="shared" si="2"/>
        <v>0</v>
      </c>
      <c r="S459" s="8"/>
      <c r="U459" s="83" t="str">
        <f t="shared" si="3"/>
        <v/>
      </c>
      <c r="Z459" s="132"/>
      <c r="AA459" s="83" t="str">
        <f t="shared" si="4"/>
        <v>FLE551</v>
      </c>
      <c r="AB459" s="83" t="str">
        <f t="shared" si="5"/>
        <v/>
      </c>
      <c r="AC459" s="83" t="str">
        <f t="shared" si="6"/>
        <v/>
      </c>
      <c r="AD459" s="4"/>
      <c r="AE459" s="13"/>
    </row>
    <row r="460">
      <c r="A460" s="47" t="str">
        <f>RAW_APT!A461</f>
        <v>Fle529</v>
      </c>
      <c r="B460" s="211">
        <f>RAW_APT!B461</f>
        <v>44503</v>
      </c>
      <c r="C460" s="218">
        <f>RAW_APT!C461</f>
        <v>0.1727777778</v>
      </c>
      <c r="D460" s="47" t="str">
        <f>RAW_APT!D461</f>
        <v/>
      </c>
      <c r="E460" s="47" t="str">
        <f>RAW_APT!E461</f>
        <v/>
      </c>
      <c r="F460" s="47" t="str">
        <f>RAW_APT!F461</f>
        <v/>
      </c>
      <c r="G460" s="47" t="str">
        <f>RAW_APT!G461</f>
        <v>Collected</v>
      </c>
      <c r="H460" s="47" t="str">
        <f>RAW_APT!H461</f>
        <v>Null</v>
      </c>
      <c r="I460" s="211">
        <f>RAW_APT!I461</f>
        <v>44868</v>
      </c>
      <c r="J460" s="218">
        <f>RAW_APT!J461</f>
        <v>0.5355208333</v>
      </c>
      <c r="K460" s="47">
        <f>RAW_APT!K461</f>
        <v>1</v>
      </c>
      <c r="L460" s="47" t="str">
        <f>RAW_APT!L461</f>
        <v/>
      </c>
      <c r="M460" s="47" t="str">
        <f>RAW_APT!M461</f>
        <v/>
      </c>
      <c r="N460" s="47"/>
      <c r="O460" s="47"/>
      <c r="P460" s="128" t="b">
        <f t="shared" si="1"/>
        <v>0</v>
      </c>
      <c r="Q460" s="128" t="b">
        <f>IF(COUNTIF(RAW_APS!$A$2:$A813,A460)=0,TRUE,FALSE)</f>
        <v>0</v>
      </c>
      <c r="R460" s="128" t="b">
        <f t="shared" si="2"/>
        <v>0</v>
      </c>
      <c r="S460" s="8"/>
      <c r="U460" s="83" t="str">
        <f t="shared" si="3"/>
        <v/>
      </c>
      <c r="Z460" s="132"/>
      <c r="AA460" s="83" t="str">
        <f t="shared" si="4"/>
        <v>FLE529</v>
      </c>
      <c r="AB460" s="83" t="str">
        <f t="shared" si="5"/>
        <v/>
      </c>
      <c r="AC460" s="83" t="str">
        <f t="shared" si="6"/>
        <v/>
      </c>
      <c r="AD460" s="4"/>
      <c r="AE460" s="13"/>
    </row>
    <row r="461">
      <c r="A461" s="47" t="str">
        <f>RAW_APT!A462</f>
        <v>FLE520</v>
      </c>
      <c r="B461" s="211">
        <f>RAW_APT!B462</f>
        <v>44503</v>
      </c>
      <c r="C461" s="218">
        <f>RAW_APT!C462</f>
        <v>0.1703472222</v>
      </c>
      <c r="D461" s="47" t="str">
        <f>RAW_APT!D462</f>
        <v/>
      </c>
      <c r="E461" s="47" t="str">
        <f>RAW_APT!E462</f>
        <v/>
      </c>
      <c r="F461" s="47" t="str">
        <f>RAW_APT!F462</f>
        <v/>
      </c>
      <c r="G461" s="47" t="str">
        <f>RAW_APT!G462</f>
        <v>Result</v>
      </c>
      <c r="H461" s="47" t="str">
        <f>RAW_APT!H462</f>
        <v>Negative</v>
      </c>
      <c r="I461" s="211">
        <f>RAW_APT!I462</f>
        <v>44503</v>
      </c>
      <c r="J461" s="218">
        <f>RAW_APT!J462</f>
        <v>0.5576157407</v>
      </c>
      <c r="K461" s="47">
        <f>RAW_APT!K462</f>
        <v>1</v>
      </c>
      <c r="L461" s="47" t="b">
        <f>RAW_APT!L462</f>
        <v>1</v>
      </c>
      <c r="M461" s="47" t="str">
        <f>RAW_APT!M462</f>
        <v>211103-1</v>
      </c>
      <c r="N461" s="47"/>
      <c r="O461" s="47"/>
      <c r="P461" s="128" t="b">
        <f t="shared" si="1"/>
        <v>0</v>
      </c>
      <c r="Q461" s="128" t="b">
        <f>IF(COUNTIF(RAW_APS!$A$2:$A813,A461)=0,TRUE,FALSE)</f>
        <v>0</v>
      </c>
      <c r="R461" s="128" t="b">
        <f t="shared" si="2"/>
        <v>0</v>
      </c>
      <c r="S461" s="8"/>
      <c r="U461" s="83" t="str">
        <f t="shared" si="3"/>
        <v/>
      </c>
      <c r="Z461" s="132"/>
      <c r="AA461" s="83" t="str">
        <f t="shared" si="4"/>
        <v>FLE520</v>
      </c>
      <c r="AB461" s="83" t="str">
        <f t="shared" si="5"/>
        <v/>
      </c>
      <c r="AC461" s="83" t="str">
        <f t="shared" si="6"/>
        <v/>
      </c>
      <c r="AD461" s="4"/>
      <c r="AE461" s="13"/>
    </row>
    <row r="462">
      <c r="A462" s="47" t="str">
        <f>RAW_APT!A463</f>
        <v>FLE509</v>
      </c>
      <c r="B462" s="211">
        <f>RAW_APT!B463</f>
        <v>44503</v>
      </c>
      <c r="C462" s="218">
        <f>RAW_APT!C463</f>
        <v>0.1701157407</v>
      </c>
      <c r="D462" s="47" t="str">
        <f>RAW_APT!D463</f>
        <v/>
      </c>
      <c r="E462" s="47" t="str">
        <f>RAW_APT!E463</f>
        <v/>
      </c>
      <c r="F462" s="47" t="str">
        <f>RAW_APT!F463</f>
        <v/>
      </c>
      <c r="G462" s="47" t="str">
        <f>RAW_APT!G463</f>
        <v>Result</v>
      </c>
      <c r="H462" s="47" t="str">
        <f>RAW_APT!H463</f>
        <v>Negative</v>
      </c>
      <c r="I462" s="211">
        <f>RAW_APT!I463</f>
        <v>44503</v>
      </c>
      <c r="J462" s="218">
        <f>RAW_APT!J463</f>
        <v>0.5576157407</v>
      </c>
      <c r="K462" s="47">
        <f>RAW_APT!K463</f>
        <v>0</v>
      </c>
      <c r="L462" s="47" t="b">
        <f>RAW_APT!L463</f>
        <v>1</v>
      </c>
      <c r="M462" s="47" t="str">
        <f>RAW_APT!M463</f>
        <v>211103-1</v>
      </c>
      <c r="N462" s="47"/>
      <c r="O462" s="47"/>
      <c r="P462" s="128" t="b">
        <f t="shared" si="1"/>
        <v>1</v>
      </c>
      <c r="Q462" s="128" t="b">
        <f>IF(COUNTIF(RAW_APS!$A$2:$A813,A462)=0,TRUE,FALSE)</f>
        <v>1</v>
      </c>
      <c r="R462" s="128" t="b">
        <f t="shared" si="2"/>
        <v>0</v>
      </c>
      <c r="S462" s="8"/>
      <c r="U462" s="83" t="str">
        <f t="shared" si="3"/>
        <v/>
      </c>
      <c r="Z462" s="132"/>
      <c r="AA462" s="83" t="str">
        <f t="shared" si="4"/>
        <v>FLE509</v>
      </c>
      <c r="AB462" s="83" t="str">
        <f t="shared" si="5"/>
        <v/>
      </c>
      <c r="AC462" s="83" t="str">
        <f t="shared" si="6"/>
        <v/>
      </c>
      <c r="AD462" s="4"/>
      <c r="AE462" s="13"/>
    </row>
    <row r="463">
      <c r="A463" s="47" t="str">
        <f>RAW_APT!A464</f>
        <v>FLE620</v>
      </c>
      <c r="B463" s="211">
        <f>RAW_APT!B464</f>
        <v>44503</v>
      </c>
      <c r="C463" s="218">
        <f>RAW_APT!C464</f>
        <v>0.1694560185</v>
      </c>
      <c r="D463" s="47" t="str">
        <f>RAW_APT!D464</f>
        <v/>
      </c>
      <c r="E463" s="47" t="str">
        <f>RAW_APT!E464</f>
        <v/>
      </c>
      <c r="F463" s="47" t="str">
        <f>RAW_APT!F464</f>
        <v/>
      </c>
      <c r="G463" s="47" t="str">
        <f>RAW_APT!G464</f>
        <v>Result</v>
      </c>
      <c r="H463" s="47" t="str">
        <f>RAW_APT!H464</f>
        <v>Negative</v>
      </c>
      <c r="I463" s="211">
        <f>RAW_APT!I464</f>
        <v>44503</v>
      </c>
      <c r="J463" s="218">
        <f>RAW_APT!J464</f>
        <v>0.5576157407</v>
      </c>
      <c r="K463" s="47">
        <f>RAW_APT!K464</f>
        <v>1</v>
      </c>
      <c r="L463" s="47" t="b">
        <f>RAW_APT!L464</f>
        <v>1</v>
      </c>
      <c r="M463" s="47" t="str">
        <f>RAW_APT!M464</f>
        <v>211103-1</v>
      </c>
      <c r="N463" s="47"/>
      <c r="O463" s="47"/>
      <c r="P463" s="128" t="b">
        <f t="shared" si="1"/>
        <v>0</v>
      </c>
      <c r="Q463" s="128" t="b">
        <f>IF(COUNTIF(RAW_APS!$A$2:$A813,A463)=0,TRUE,FALSE)</f>
        <v>0</v>
      </c>
      <c r="R463" s="128" t="b">
        <f t="shared" si="2"/>
        <v>0</v>
      </c>
      <c r="S463" s="8"/>
      <c r="U463" s="83" t="str">
        <f t="shared" si="3"/>
        <v/>
      </c>
      <c r="Z463" s="132"/>
      <c r="AA463" s="83" t="str">
        <f t="shared" si="4"/>
        <v>FLE620</v>
      </c>
      <c r="AB463" s="83" t="str">
        <f t="shared" si="5"/>
        <v/>
      </c>
      <c r="AC463" s="83" t="str">
        <f t="shared" si="6"/>
        <v/>
      </c>
      <c r="AD463" s="4"/>
      <c r="AE463" s="13"/>
    </row>
    <row r="464">
      <c r="A464" s="47" t="str">
        <f>RAW_APT!A465</f>
        <v>FLE553</v>
      </c>
      <c r="B464" s="211">
        <f>RAW_APT!B465</f>
        <v>44503</v>
      </c>
      <c r="C464" s="218">
        <f>RAW_APT!C465</f>
        <v>0.1684722222</v>
      </c>
      <c r="D464" s="47" t="str">
        <f>RAW_APT!D465</f>
        <v/>
      </c>
      <c r="E464" s="47" t="str">
        <f>RAW_APT!E465</f>
        <v/>
      </c>
      <c r="F464" s="47" t="str">
        <f>RAW_APT!F465</f>
        <v/>
      </c>
      <c r="G464" s="47" t="str">
        <f>RAW_APT!G465</f>
        <v>Result</v>
      </c>
      <c r="H464" s="47" t="str">
        <f>RAW_APT!H465</f>
        <v>Negative</v>
      </c>
      <c r="I464" s="211">
        <f>RAW_APT!I465</f>
        <v>44503</v>
      </c>
      <c r="J464" s="218">
        <f>RAW_APT!J465</f>
        <v>0.5576157407</v>
      </c>
      <c r="K464" s="47">
        <f>RAW_APT!K465</f>
        <v>0</v>
      </c>
      <c r="L464" s="47" t="b">
        <f>RAW_APT!L465</f>
        <v>1</v>
      </c>
      <c r="M464" s="47" t="str">
        <f>RAW_APT!M465</f>
        <v>211103-1</v>
      </c>
      <c r="N464" s="47"/>
      <c r="O464" s="47"/>
      <c r="P464" s="128" t="b">
        <f t="shared" si="1"/>
        <v>1</v>
      </c>
      <c r="Q464" s="128" t="b">
        <f>IF(COUNTIF(RAW_APS!$A$2:$A813,A464)=0,TRUE,FALSE)</f>
        <v>1</v>
      </c>
      <c r="R464" s="128" t="b">
        <f t="shared" si="2"/>
        <v>0</v>
      </c>
      <c r="S464" s="8"/>
      <c r="U464" s="83" t="str">
        <f t="shared" si="3"/>
        <v/>
      </c>
      <c r="Z464" s="132"/>
      <c r="AA464" s="83" t="str">
        <f t="shared" si="4"/>
        <v>FLE553</v>
      </c>
      <c r="AB464" s="83" t="str">
        <f t="shared" si="5"/>
        <v/>
      </c>
      <c r="AC464" s="83" t="str">
        <f t="shared" si="6"/>
        <v/>
      </c>
      <c r="AD464" s="4"/>
      <c r="AE464" s="13"/>
    </row>
    <row r="465">
      <c r="A465" s="47" t="str">
        <f>RAW_APT!A466</f>
        <v>FLE421</v>
      </c>
      <c r="B465" s="211">
        <f>RAW_APT!B466</f>
        <v>44503</v>
      </c>
      <c r="C465" s="218">
        <f>RAW_APT!C466</f>
        <v>0.1666435185</v>
      </c>
      <c r="D465" s="47" t="str">
        <f>RAW_APT!D466</f>
        <v/>
      </c>
      <c r="E465" s="47" t="str">
        <f>RAW_APT!E466</f>
        <v/>
      </c>
      <c r="F465" s="47" t="str">
        <f>RAW_APT!F466</f>
        <v/>
      </c>
      <c r="G465" s="47" t="str">
        <f>RAW_APT!G466</f>
        <v>Result</v>
      </c>
      <c r="H465" s="47" t="str">
        <f>RAW_APT!H466</f>
        <v>Negative</v>
      </c>
      <c r="I465" s="211">
        <f>RAW_APT!I466</f>
        <v>44503</v>
      </c>
      <c r="J465" s="218">
        <f>RAW_APT!J466</f>
        <v>0.5576157407</v>
      </c>
      <c r="K465" s="47">
        <f>RAW_APT!K466</f>
        <v>1</v>
      </c>
      <c r="L465" s="47" t="b">
        <f>RAW_APT!L466</f>
        <v>1</v>
      </c>
      <c r="M465" s="47" t="str">
        <f>RAW_APT!M466</f>
        <v>211103-1</v>
      </c>
      <c r="N465" s="47"/>
      <c r="O465" s="47"/>
      <c r="P465" s="128" t="b">
        <f t="shared" si="1"/>
        <v>0</v>
      </c>
      <c r="Q465" s="128" t="b">
        <f>IF(COUNTIF(RAW_APS!$A$2:$A813,A465)=0,TRUE,FALSE)</f>
        <v>0</v>
      </c>
      <c r="R465" s="128" t="b">
        <f t="shared" si="2"/>
        <v>0</v>
      </c>
      <c r="S465" s="8"/>
      <c r="U465" s="83" t="str">
        <f t="shared" si="3"/>
        <v/>
      </c>
      <c r="Z465" s="132"/>
      <c r="AA465" s="83" t="str">
        <f t="shared" si="4"/>
        <v>FLE421</v>
      </c>
      <c r="AB465" s="83" t="str">
        <f t="shared" si="5"/>
        <v/>
      </c>
      <c r="AC465" s="83" t="str">
        <f t="shared" si="6"/>
        <v/>
      </c>
      <c r="AD465" s="4"/>
      <c r="AE465" s="13"/>
    </row>
    <row r="466">
      <c r="A466" s="47" t="str">
        <f>RAW_APT!A467</f>
        <v>FLE425</v>
      </c>
      <c r="B466" s="211">
        <f>RAW_APT!B467</f>
        <v>44503</v>
      </c>
      <c r="C466" s="218">
        <f>RAW_APT!C467</f>
        <v>0.1653472222</v>
      </c>
      <c r="D466" s="47" t="str">
        <f>RAW_APT!D467</f>
        <v/>
      </c>
      <c r="E466" s="47" t="str">
        <f>RAW_APT!E467</f>
        <v/>
      </c>
      <c r="F466" s="47" t="str">
        <f>RAW_APT!F467</f>
        <v/>
      </c>
      <c r="G466" s="47" t="str">
        <f>RAW_APT!G467</f>
        <v>Result</v>
      </c>
      <c r="H466" s="47" t="str">
        <f>RAW_APT!H467</f>
        <v>Negative</v>
      </c>
      <c r="I466" s="211">
        <f>RAW_APT!I467</f>
        <v>44503</v>
      </c>
      <c r="J466" s="218">
        <f>RAW_APT!J467</f>
        <v>0.5576157407</v>
      </c>
      <c r="K466" s="47">
        <f>RAW_APT!K467</f>
        <v>0</v>
      </c>
      <c r="L466" s="47" t="b">
        <f>RAW_APT!L467</f>
        <v>1</v>
      </c>
      <c r="M466" s="47" t="str">
        <f>RAW_APT!M467</f>
        <v>211103-1</v>
      </c>
      <c r="N466" s="47"/>
      <c r="O466" s="47"/>
      <c r="P466" s="128" t="b">
        <f t="shared" si="1"/>
        <v>1</v>
      </c>
      <c r="Q466" s="128" t="b">
        <f>IF(COUNTIF(RAW_APS!$A$2:$A813,A466)=0,TRUE,FALSE)</f>
        <v>1</v>
      </c>
      <c r="R466" s="128" t="b">
        <f t="shared" si="2"/>
        <v>0</v>
      </c>
      <c r="S466" s="8"/>
      <c r="U466" s="83" t="str">
        <f t="shared" si="3"/>
        <v/>
      </c>
      <c r="Z466" s="132"/>
      <c r="AA466" s="83" t="str">
        <f t="shared" si="4"/>
        <v>FLE425</v>
      </c>
      <c r="AB466" s="83" t="str">
        <f t="shared" si="5"/>
        <v/>
      </c>
      <c r="AC466" s="83" t="str">
        <f t="shared" si="6"/>
        <v/>
      </c>
      <c r="AD466" s="4"/>
      <c r="AE466" s="13"/>
    </row>
    <row r="467">
      <c r="A467" s="47" t="str">
        <f>RAW_APT!A468</f>
        <v>FLE523</v>
      </c>
      <c r="B467" s="211">
        <f>RAW_APT!B468</f>
        <v>44503</v>
      </c>
      <c r="C467" s="218">
        <f>RAW_APT!C468</f>
        <v>0.1649652778</v>
      </c>
      <c r="D467" s="47" t="str">
        <f>RAW_APT!D468</f>
        <v/>
      </c>
      <c r="E467" s="47" t="str">
        <f>RAW_APT!E468</f>
        <v/>
      </c>
      <c r="F467" s="47" t="str">
        <f>RAW_APT!F468</f>
        <v/>
      </c>
      <c r="G467" s="47" t="str">
        <f>RAW_APT!G468</f>
        <v>Result</v>
      </c>
      <c r="H467" s="47" t="str">
        <f>RAW_APT!H468</f>
        <v>Negative</v>
      </c>
      <c r="I467" s="211">
        <f>RAW_APT!I468</f>
        <v>44503</v>
      </c>
      <c r="J467" s="218">
        <f>RAW_APT!J468</f>
        <v>0.5576157407</v>
      </c>
      <c r="K467" s="47">
        <f>RAW_APT!K468</f>
        <v>1</v>
      </c>
      <c r="L467" s="47" t="b">
        <f>RAW_APT!L468</f>
        <v>1</v>
      </c>
      <c r="M467" s="47" t="str">
        <f>RAW_APT!M468</f>
        <v>211103-1</v>
      </c>
      <c r="N467" s="47"/>
      <c r="O467" s="47"/>
      <c r="P467" s="128" t="b">
        <f t="shared" si="1"/>
        <v>0</v>
      </c>
      <c r="Q467" s="128" t="b">
        <f>IF(COUNTIF(RAW_APS!$A$2:$A813,A467)=0,TRUE,FALSE)</f>
        <v>0</v>
      </c>
      <c r="R467" s="128" t="b">
        <f t="shared" si="2"/>
        <v>0</v>
      </c>
      <c r="S467" s="8"/>
      <c r="U467" s="83" t="str">
        <f t="shared" si="3"/>
        <v/>
      </c>
      <c r="Z467" s="132"/>
      <c r="AA467" s="83" t="str">
        <f t="shared" si="4"/>
        <v>FLE523</v>
      </c>
      <c r="AB467" s="83" t="str">
        <f t="shared" si="5"/>
        <v/>
      </c>
      <c r="AC467" s="83" t="str">
        <f t="shared" si="6"/>
        <v/>
      </c>
      <c r="AD467" s="4"/>
      <c r="AE467" s="13"/>
    </row>
    <row r="468">
      <c r="A468" s="47" t="str">
        <f>RAW_APT!A469</f>
        <v>FLE491</v>
      </c>
      <c r="B468" s="211">
        <f>RAW_APT!B469</f>
        <v>44503</v>
      </c>
      <c r="C468" s="218">
        <f>RAW_APT!C469</f>
        <v>0.1646759259</v>
      </c>
      <c r="D468" s="47" t="str">
        <f>RAW_APT!D469</f>
        <v/>
      </c>
      <c r="E468" s="47" t="str">
        <f>RAW_APT!E469</f>
        <v/>
      </c>
      <c r="F468" s="47" t="str">
        <f>RAW_APT!F469</f>
        <v/>
      </c>
      <c r="G468" s="47" t="str">
        <f>RAW_APT!G469</f>
        <v>Result</v>
      </c>
      <c r="H468" s="47" t="str">
        <f>RAW_APT!H469</f>
        <v>Negative</v>
      </c>
      <c r="I468" s="211">
        <f>RAW_APT!I469</f>
        <v>44503</v>
      </c>
      <c r="J468" s="218">
        <f>RAW_APT!J469</f>
        <v>0.5576157407</v>
      </c>
      <c r="K468" s="47">
        <f>RAW_APT!K469</f>
        <v>1</v>
      </c>
      <c r="L468" s="47" t="b">
        <f>RAW_APT!L469</f>
        <v>1</v>
      </c>
      <c r="M468" s="47" t="str">
        <f>RAW_APT!M469</f>
        <v>211103-1</v>
      </c>
      <c r="N468" s="47"/>
      <c r="O468" s="47"/>
      <c r="P468" s="128" t="b">
        <f t="shared" si="1"/>
        <v>0</v>
      </c>
      <c r="Q468" s="128" t="b">
        <f>IF(COUNTIF(RAW_APS!$A$2:$A813,A468)=0,TRUE,FALSE)</f>
        <v>0</v>
      </c>
      <c r="R468" s="128" t="b">
        <f t="shared" si="2"/>
        <v>0</v>
      </c>
      <c r="S468" s="8"/>
      <c r="U468" s="83" t="str">
        <f t="shared" si="3"/>
        <v/>
      </c>
      <c r="Z468" s="132"/>
      <c r="AA468" s="83" t="str">
        <f t="shared" si="4"/>
        <v>FLE491</v>
      </c>
      <c r="AB468" s="83" t="str">
        <f t="shared" si="5"/>
        <v/>
      </c>
      <c r="AC468" s="83" t="str">
        <f t="shared" si="6"/>
        <v/>
      </c>
      <c r="AD468" s="4"/>
      <c r="AE468" s="13"/>
    </row>
    <row r="469">
      <c r="A469" s="47" t="str">
        <f>RAW_APT!A470</f>
        <v>FLE537</v>
      </c>
      <c r="B469" s="211">
        <f>RAW_APT!B470</f>
        <v>44502</v>
      </c>
      <c r="C469" s="218">
        <f>RAW_APT!C470</f>
        <v>0.5675810185</v>
      </c>
      <c r="D469" s="47" t="str">
        <f>RAW_APT!D470</f>
        <v/>
      </c>
      <c r="E469" s="47" t="str">
        <f>RAW_APT!E470</f>
        <v/>
      </c>
      <c r="F469" s="47" t="str">
        <f>RAW_APT!F470</f>
        <v/>
      </c>
      <c r="G469" s="47" t="str">
        <f>RAW_APT!G470</f>
        <v>Result</v>
      </c>
      <c r="H469" s="47" t="str">
        <f>RAW_APT!H470</f>
        <v>Negative</v>
      </c>
      <c r="I469" s="211">
        <f>RAW_APT!I470</f>
        <v>44503</v>
      </c>
      <c r="J469" s="218">
        <f>RAW_APT!J470</f>
        <v>0.5576157407</v>
      </c>
      <c r="K469" s="47">
        <f>RAW_APT!K470</f>
        <v>0</v>
      </c>
      <c r="L469" s="47" t="b">
        <f>RAW_APT!L470</f>
        <v>1</v>
      </c>
      <c r="M469" s="47" t="str">
        <f>RAW_APT!M470</f>
        <v>211103-1</v>
      </c>
      <c r="N469" s="47"/>
      <c r="O469" s="47"/>
      <c r="P469" s="128" t="b">
        <f t="shared" si="1"/>
        <v>1</v>
      </c>
      <c r="Q469" s="128" t="b">
        <f>IF(COUNTIF(RAW_APS!$A$2:$A813,A469)=0,TRUE,FALSE)</f>
        <v>1</v>
      </c>
      <c r="R469" s="128" t="b">
        <f t="shared" si="2"/>
        <v>0</v>
      </c>
      <c r="S469" s="8"/>
      <c r="U469" s="83" t="str">
        <f t="shared" si="3"/>
        <v/>
      </c>
      <c r="Z469" s="132"/>
      <c r="AA469" s="83" t="str">
        <f t="shared" si="4"/>
        <v>FLE537</v>
      </c>
      <c r="AB469" s="83" t="str">
        <f t="shared" si="5"/>
        <v/>
      </c>
      <c r="AC469" s="83" t="str">
        <f t="shared" si="6"/>
        <v/>
      </c>
      <c r="AD469" s="4"/>
      <c r="AE469" s="13"/>
    </row>
    <row r="470">
      <c r="A470" s="47" t="str">
        <f>RAW_APT!A471</f>
        <v>FLE508</v>
      </c>
      <c r="B470" s="211">
        <f>RAW_APT!B471</f>
        <v>44502</v>
      </c>
      <c r="C470" s="218">
        <f>RAW_APT!C471</f>
        <v>0.5248148148</v>
      </c>
      <c r="D470" s="47" t="str">
        <f>RAW_APT!D471</f>
        <v/>
      </c>
      <c r="E470" s="47" t="str">
        <f>RAW_APT!E471</f>
        <v/>
      </c>
      <c r="F470" s="47" t="str">
        <f>RAW_APT!F471</f>
        <v/>
      </c>
      <c r="G470" s="47" t="str">
        <f>RAW_APT!G471</f>
        <v>Result</v>
      </c>
      <c r="H470" s="47" t="str">
        <f>RAW_APT!H471</f>
        <v>Negative</v>
      </c>
      <c r="I470" s="211">
        <f>RAW_APT!I471</f>
        <v>44503</v>
      </c>
      <c r="J470" s="218">
        <f>RAW_APT!J471</f>
        <v>0.5576157407</v>
      </c>
      <c r="K470" s="47">
        <f>RAW_APT!K471</f>
        <v>0</v>
      </c>
      <c r="L470" s="47" t="b">
        <f>RAW_APT!L471</f>
        <v>1</v>
      </c>
      <c r="M470" s="47" t="str">
        <f>RAW_APT!M471</f>
        <v>211103-1</v>
      </c>
      <c r="N470" s="47"/>
      <c r="O470" s="47"/>
      <c r="P470" s="128" t="b">
        <f t="shared" si="1"/>
        <v>1</v>
      </c>
      <c r="Q470" s="128" t="b">
        <f>IF(COUNTIF(RAW_APS!$A$2:$A813,A470)=0,TRUE,FALSE)</f>
        <v>1</v>
      </c>
      <c r="R470" s="128" t="b">
        <f t="shared" si="2"/>
        <v>0</v>
      </c>
      <c r="S470" s="8"/>
      <c r="U470" s="83" t="str">
        <f t="shared" si="3"/>
        <v/>
      </c>
      <c r="Z470" s="132"/>
      <c r="AA470" s="83" t="str">
        <f t="shared" si="4"/>
        <v>FLE508</v>
      </c>
      <c r="AB470" s="83" t="str">
        <f t="shared" si="5"/>
        <v/>
      </c>
      <c r="AC470" s="83" t="str">
        <f t="shared" si="6"/>
        <v/>
      </c>
      <c r="AD470" s="4"/>
      <c r="AE470" s="13"/>
    </row>
    <row r="471">
      <c r="A471" s="47" t="str">
        <f>RAW_APT!A472</f>
        <v>FLE413</v>
      </c>
      <c r="B471" s="211">
        <f>RAW_APT!B472</f>
        <v>44502</v>
      </c>
      <c r="C471" s="218">
        <f>RAW_APT!C472</f>
        <v>0.5240393519</v>
      </c>
      <c r="D471" s="47" t="str">
        <f>RAW_APT!D472</f>
        <v/>
      </c>
      <c r="E471" s="47" t="str">
        <f>RAW_APT!E472</f>
        <v/>
      </c>
      <c r="F471" s="47" t="str">
        <f>RAW_APT!F472</f>
        <v/>
      </c>
      <c r="G471" s="47" t="str">
        <f>RAW_APT!G472</f>
        <v>Result</v>
      </c>
      <c r="H471" s="47" t="str">
        <f>RAW_APT!H472</f>
        <v>Negative</v>
      </c>
      <c r="I471" s="211">
        <f>RAW_APT!I472</f>
        <v>44503</v>
      </c>
      <c r="J471" s="218">
        <f>RAW_APT!J472</f>
        <v>0.5576157407</v>
      </c>
      <c r="K471" s="47">
        <f>RAW_APT!K472</f>
        <v>0</v>
      </c>
      <c r="L471" s="47" t="b">
        <f>RAW_APT!L472</f>
        <v>1</v>
      </c>
      <c r="M471" s="47" t="str">
        <f>RAW_APT!M472</f>
        <v>211103-1</v>
      </c>
      <c r="N471" s="47"/>
      <c r="O471" s="47"/>
      <c r="P471" s="128" t="b">
        <f t="shared" si="1"/>
        <v>1</v>
      </c>
      <c r="Q471" s="128" t="b">
        <f>IF(COUNTIF(RAW_APS!$A$2:$A813,A471)=0,TRUE,FALSE)</f>
        <v>1</v>
      </c>
      <c r="R471" s="128" t="b">
        <f t="shared" si="2"/>
        <v>0</v>
      </c>
      <c r="S471" s="8"/>
      <c r="U471" s="83" t="str">
        <f t="shared" si="3"/>
        <v/>
      </c>
      <c r="Z471" s="132"/>
      <c r="AA471" s="83" t="str">
        <f t="shared" si="4"/>
        <v>FLE413</v>
      </c>
      <c r="AB471" s="83" t="str">
        <f t="shared" si="5"/>
        <v/>
      </c>
      <c r="AC471" s="83" t="str">
        <f t="shared" si="6"/>
        <v/>
      </c>
      <c r="AD471" s="4"/>
      <c r="AE471" s="13"/>
    </row>
    <row r="472">
      <c r="A472" s="47" t="str">
        <f>RAW_APT!A473</f>
        <v>FLE527</v>
      </c>
      <c r="B472" s="211">
        <f>RAW_APT!B473</f>
        <v>44502</v>
      </c>
      <c r="C472" s="218">
        <f>RAW_APT!C473</f>
        <v>0.5234490741</v>
      </c>
      <c r="D472" s="47" t="str">
        <f>RAW_APT!D473</f>
        <v/>
      </c>
      <c r="E472" s="47" t="str">
        <f>RAW_APT!E473</f>
        <v/>
      </c>
      <c r="F472" s="47" t="str">
        <f>RAW_APT!F473</f>
        <v/>
      </c>
      <c r="G472" s="47" t="str">
        <f>RAW_APT!G473</f>
        <v>Result</v>
      </c>
      <c r="H472" s="47" t="str">
        <f>RAW_APT!H473</f>
        <v>Negative</v>
      </c>
      <c r="I472" s="211">
        <f>RAW_APT!I473</f>
        <v>44503</v>
      </c>
      <c r="J472" s="218">
        <f>RAW_APT!J473</f>
        <v>0.5576157407</v>
      </c>
      <c r="K472" s="47">
        <f>RAW_APT!K473</f>
        <v>0</v>
      </c>
      <c r="L472" s="47" t="b">
        <f>RAW_APT!L473</f>
        <v>1</v>
      </c>
      <c r="M472" s="47" t="str">
        <f>RAW_APT!M473</f>
        <v>211103-1</v>
      </c>
      <c r="N472" s="47"/>
      <c r="O472" s="47"/>
      <c r="P472" s="128" t="b">
        <f t="shared" si="1"/>
        <v>1</v>
      </c>
      <c r="Q472" s="128" t="b">
        <f>IF(COUNTIF(RAW_APS!$A$2:$A813,A472)=0,TRUE,FALSE)</f>
        <v>1</v>
      </c>
      <c r="R472" s="128" t="b">
        <f t="shared" si="2"/>
        <v>0</v>
      </c>
      <c r="S472" s="8"/>
      <c r="U472" s="83" t="str">
        <f t="shared" si="3"/>
        <v/>
      </c>
      <c r="Z472" s="132"/>
      <c r="AA472" s="83" t="str">
        <f t="shared" si="4"/>
        <v>FLE527</v>
      </c>
      <c r="AB472" s="83" t="str">
        <f t="shared" si="5"/>
        <v/>
      </c>
      <c r="AC472" s="83" t="str">
        <f t="shared" si="6"/>
        <v/>
      </c>
      <c r="AD472" s="4"/>
      <c r="AE472" s="13"/>
    </row>
    <row r="473">
      <c r="A473" s="47" t="str">
        <f>RAW_APT!A474</f>
        <v>FLE501</v>
      </c>
      <c r="B473" s="211">
        <f>RAW_APT!B474</f>
        <v>44502</v>
      </c>
      <c r="C473" s="218">
        <f>RAW_APT!C474</f>
        <v>0.5234259259</v>
      </c>
      <c r="D473" s="47" t="str">
        <f>RAW_APT!D474</f>
        <v/>
      </c>
      <c r="E473" s="47" t="str">
        <f>RAW_APT!E474</f>
        <v/>
      </c>
      <c r="F473" s="47" t="str">
        <f>RAW_APT!F474</f>
        <v/>
      </c>
      <c r="G473" s="47" t="str">
        <f>RAW_APT!G474</f>
        <v>Result</v>
      </c>
      <c r="H473" s="47" t="str">
        <f>RAW_APT!H474</f>
        <v>Negative</v>
      </c>
      <c r="I473" s="211">
        <f>RAW_APT!I474</f>
        <v>44503</v>
      </c>
      <c r="J473" s="218">
        <f>RAW_APT!J474</f>
        <v>0.5576157407</v>
      </c>
      <c r="K473" s="47">
        <f>RAW_APT!K474</f>
        <v>1</v>
      </c>
      <c r="L473" s="47" t="b">
        <f>RAW_APT!L474</f>
        <v>1</v>
      </c>
      <c r="M473" s="47" t="str">
        <f>RAW_APT!M474</f>
        <v>211103-1</v>
      </c>
      <c r="N473" s="47"/>
      <c r="O473" s="47"/>
      <c r="P473" s="128" t="b">
        <f t="shared" si="1"/>
        <v>0</v>
      </c>
      <c r="Q473" s="128" t="b">
        <f>IF(COUNTIF(RAW_APS!$A$2:$A813,A473)=0,TRUE,FALSE)</f>
        <v>0</v>
      </c>
      <c r="R473" s="128" t="b">
        <f t="shared" si="2"/>
        <v>0</v>
      </c>
      <c r="S473" s="8"/>
      <c r="U473" s="83" t="str">
        <f t="shared" si="3"/>
        <v/>
      </c>
      <c r="Z473" s="132"/>
      <c r="AA473" s="83" t="str">
        <f t="shared" si="4"/>
        <v>FLE501</v>
      </c>
      <c r="AB473" s="83" t="str">
        <f t="shared" si="5"/>
        <v/>
      </c>
      <c r="AC473" s="83" t="str">
        <f t="shared" si="6"/>
        <v/>
      </c>
      <c r="AD473" s="4"/>
      <c r="AE473" s="13"/>
    </row>
    <row r="474">
      <c r="A474" s="47" t="str">
        <f>RAW_APT!A475</f>
        <v>FLE437</v>
      </c>
      <c r="B474" s="211">
        <f>RAW_APT!B475</f>
        <v>44502</v>
      </c>
      <c r="C474" s="218">
        <f>RAW_APT!C475</f>
        <v>0.268125</v>
      </c>
      <c r="D474" s="47" t="str">
        <f>RAW_APT!D475</f>
        <v/>
      </c>
      <c r="E474" s="47" t="str">
        <f>RAW_APT!E475</f>
        <v/>
      </c>
      <c r="F474" s="47" t="str">
        <f>RAW_APT!F475</f>
        <v/>
      </c>
      <c r="G474" s="47" t="str">
        <f>RAW_APT!G475</f>
        <v>Result</v>
      </c>
      <c r="H474" s="47" t="str">
        <f>RAW_APT!H475</f>
        <v>Negative</v>
      </c>
      <c r="I474" s="211">
        <f>RAW_APT!I475</f>
        <v>44503</v>
      </c>
      <c r="J474" s="218">
        <f>RAW_APT!J475</f>
        <v>0.5576157407</v>
      </c>
      <c r="K474" s="47">
        <f>RAW_APT!K475</f>
        <v>0</v>
      </c>
      <c r="L474" s="47" t="b">
        <f>RAW_APT!L475</f>
        <v>1</v>
      </c>
      <c r="M474" s="47" t="str">
        <f>RAW_APT!M475</f>
        <v>211102-1</v>
      </c>
      <c r="N474" s="47"/>
      <c r="O474" s="47"/>
      <c r="P474" s="128" t="b">
        <f t="shared" si="1"/>
        <v>1</v>
      </c>
      <c r="Q474" s="128" t="b">
        <f>IF(COUNTIF(RAW_APS!$A$2:$A813,A474)=0,TRUE,FALSE)</f>
        <v>1</v>
      </c>
      <c r="R474" s="128" t="b">
        <f t="shared" si="2"/>
        <v>0</v>
      </c>
      <c r="S474" s="8"/>
      <c r="U474" s="83" t="str">
        <f t="shared" si="3"/>
        <v/>
      </c>
      <c r="Z474" s="132"/>
      <c r="AA474" s="83" t="str">
        <f t="shared" si="4"/>
        <v>FLE437</v>
      </c>
      <c r="AB474" s="83" t="str">
        <f t="shared" si="5"/>
        <v/>
      </c>
      <c r="AC474" s="83" t="str">
        <f t="shared" si="6"/>
        <v/>
      </c>
      <c r="AD474" s="4"/>
      <c r="AE474" s="13"/>
    </row>
    <row r="475">
      <c r="A475" s="47" t="str">
        <f>RAW_APT!A476</f>
        <v>FLE492</v>
      </c>
      <c r="B475" s="211">
        <f>RAW_APT!B476</f>
        <v>44501</v>
      </c>
      <c r="C475" s="218">
        <f>RAW_APT!C476</f>
        <v>0.6405902778</v>
      </c>
      <c r="D475" s="47" t="str">
        <f>RAW_APT!D476</f>
        <v/>
      </c>
      <c r="E475" s="47" t="str">
        <f>RAW_APT!E476</f>
        <v/>
      </c>
      <c r="F475" s="47" t="str">
        <f>RAW_APT!F476</f>
        <v/>
      </c>
      <c r="G475" s="47" t="str">
        <f>RAW_APT!G476</f>
        <v>Result</v>
      </c>
      <c r="H475" s="47" t="str">
        <f>RAW_APT!H476</f>
        <v>Negative</v>
      </c>
      <c r="I475" s="211">
        <f>RAW_APT!I476</f>
        <v>44503</v>
      </c>
      <c r="J475" s="218">
        <f>RAW_APT!J476</f>
        <v>0.5576157407</v>
      </c>
      <c r="K475" s="47">
        <f>RAW_APT!K476</f>
        <v>0</v>
      </c>
      <c r="L475" s="47" t="b">
        <f>RAW_APT!L476</f>
        <v>1</v>
      </c>
      <c r="M475" s="47" t="str">
        <f>RAW_APT!M476</f>
        <v>211102-1</v>
      </c>
      <c r="N475" s="47"/>
      <c r="O475" s="47"/>
      <c r="P475" s="128" t="b">
        <f t="shared" si="1"/>
        <v>1</v>
      </c>
      <c r="Q475" s="128" t="b">
        <f>IF(COUNTIF(RAW_APS!$A$2:$A813,A475)=0,TRUE,FALSE)</f>
        <v>1</v>
      </c>
      <c r="R475" s="128" t="b">
        <f t="shared" si="2"/>
        <v>0</v>
      </c>
      <c r="S475" s="8"/>
      <c r="U475" s="83" t="str">
        <f t="shared" si="3"/>
        <v/>
      </c>
      <c r="Z475" s="132"/>
      <c r="AA475" s="83" t="str">
        <f t="shared" si="4"/>
        <v>FLE492</v>
      </c>
      <c r="AB475" s="83" t="str">
        <f t="shared" si="5"/>
        <v/>
      </c>
      <c r="AC475" s="83" t="str">
        <f t="shared" si="6"/>
        <v/>
      </c>
      <c r="AD475" s="4"/>
      <c r="AE475" s="13"/>
    </row>
    <row r="476">
      <c r="A476" s="47" t="str">
        <f>RAW_APT!A477</f>
        <v>FLE558</v>
      </c>
      <c r="B476" s="211">
        <f>RAW_APT!B477</f>
        <v>44501</v>
      </c>
      <c r="C476" s="218">
        <f>RAW_APT!C477</f>
        <v>0.6403587963</v>
      </c>
      <c r="D476" s="47" t="str">
        <f>RAW_APT!D477</f>
        <v/>
      </c>
      <c r="E476" s="47" t="str">
        <f>RAW_APT!E477</f>
        <v/>
      </c>
      <c r="F476" s="47" t="str">
        <f>RAW_APT!F477</f>
        <v/>
      </c>
      <c r="G476" s="47" t="str">
        <f>RAW_APT!G477</f>
        <v>Result</v>
      </c>
      <c r="H476" s="47" t="str">
        <f>RAW_APT!H477</f>
        <v>Negative</v>
      </c>
      <c r="I476" s="211">
        <f>RAW_APT!I477</f>
        <v>44503</v>
      </c>
      <c r="J476" s="218">
        <f>RAW_APT!J477</f>
        <v>0.5576157407</v>
      </c>
      <c r="K476" s="47">
        <f>RAW_APT!K477</f>
        <v>0</v>
      </c>
      <c r="L476" s="47" t="b">
        <f>RAW_APT!L477</f>
        <v>1</v>
      </c>
      <c r="M476" s="47" t="str">
        <f>RAW_APT!M477</f>
        <v>211102-1</v>
      </c>
      <c r="N476" s="47"/>
      <c r="O476" s="47"/>
      <c r="P476" s="128" t="b">
        <f t="shared" si="1"/>
        <v>1</v>
      </c>
      <c r="Q476" s="128" t="b">
        <f>IF(COUNTIF(RAW_APS!$A$2:$A813,A476)=0,TRUE,FALSE)</f>
        <v>1</v>
      </c>
      <c r="R476" s="128" t="b">
        <f t="shared" si="2"/>
        <v>0</v>
      </c>
      <c r="S476" s="8"/>
      <c r="U476" s="83" t="str">
        <f t="shared" si="3"/>
        <v/>
      </c>
      <c r="Z476" s="132"/>
      <c r="AA476" s="83" t="str">
        <f t="shared" si="4"/>
        <v>FLE558</v>
      </c>
      <c r="AB476" s="83" t="str">
        <f t="shared" si="5"/>
        <v/>
      </c>
      <c r="AC476" s="83" t="str">
        <f t="shared" si="6"/>
        <v/>
      </c>
      <c r="AD476" s="4"/>
      <c r="AE476" s="13"/>
    </row>
    <row r="477">
      <c r="A477" s="47" t="str">
        <f>RAW_APT!A478</f>
        <v>FLE389</v>
      </c>
      <c r="B477" s="211">
        <f>RAW_APT!B478</f>
        <v>44501</v>
      </c>
      <c r="C477" s="218">
        <f>RAW_APT!C478</f>
        <v>0.6401736111</v>
      </c>
      <c r="D477" s="47" t="str">
        <f>RAW_APT!D478</f>
        <v/>
      </c>
      <c r="E477" s="47" t="str">
        <f>RAW_APT!E478</f>
        <v/>
      </c>
      <c r="F477" s="47" t="str">
        <f>RAW_APT!F478</f>
        <v/>
      </c>
      <c r="G477" s="47" t="str">
        <f>RAW_APT!G478</f>
        <v>Result</v>
      </c>
      <c r="H477" s="47" t="str">
        <f>RAW_APT!H478</f>
        <v>Negative</v>
      </c>
      <c r="I477" s="211">
        <f>RAW_APT!I478</f>
        <v>44503</v>
      </c>
      <c r="J477" s="218">
        <f>RAW_APT!J478</f>
        <v>0.5576041667</v>
      </c>
      <c r="K477" s="47">
        <f>RAW_APT!K478</f>
        <v>0</v>
      </c>
      <c r="L477" s="47" t="b">
        <f>RAW_APT!L478</f>
        <v>1</v>
      </c>
      <c r="M477" s="47" t="str">
        <f>RAW_APT!M478</f>
        <v>211102-1</v>
      </c>
      <c r="N477" s="47"/>
      <c r="O477" s="47"/>
      <c r="P477" s="128" t="b">
        <f t="shared" si="1"/>
        <v>1</v>
      </c>
      <c r="Q477" s="128" t="b">
        <f>IF(COUNTIF(RAW_APS!$A$2:$A813,A477)=0,TRUE,FALSE)</f>
        <v>1</v>
      </c>
      <c r="R477" s="128" t="b">
        <f t="shared" si="2"/>
        <v>0</v>
      </c>
      <c r="S477" s="8"/>
      <c r="U477" s="83" t="str">
        <f t="shared" si="3"/>
        <v/>
      </c>
      <c r="Z477" s="132"/>
      <c r="AA477" s="83" t="str">
        <f t="shared" si="4"/>
        <v>FLE389</v>
      </c>
      <c r="AB477" s="83" t="str">
        <f t="shared" si="5"/>
        <v/>
      </c>
      <c r="AC477" s="83" t="str">
        <f t="shared" si="6"/>
        <v/>
      </c>
      <c r="AD477" s="4"/>
      <c r="AE477" s="13"/>
    </row>
    <row r="478">
      <c r="A478" s="47" t="str">
        <f>RAW_APT!A479</f>
        <v>FLE426</v>
      </c>
      <c r="B478" s="211">
        <f>RAW_APT!B479</f>
        <v>44501</v>
      </c>
      <c r="C478" s="218">
        <f>RAW_APT!C479</f>
        <v>0.4263425926</v>
      </c>
      <c r="D478" s="47" t="str">
        <f>RAW_APT!D479</f>
        <v/>
      </c>
      <c r="E478" s="47" t="str">
        <f>RAW_APT!E479</f>
        <v/>
      </c>
      <c r="F478" s="47" t="str">
        <f>RAW_APT!F479</f>
        <v/>
      </c>
      <c r="G478" s="47" t="str">
        <f>RAW_APT!G479</f>
        <v>Result</v>
      </c>
      <c r="H478" s="47" t="str">
        <f>RAW_APT!H479</f>
        <v>Negative</v>
      </c>
      <c r="I478" s="211">
        <f>RAW_APT!I479</f>
        <v>44501</v>
      </c>
      <c r="J478" s="218">
        <f>RAW_APT!J479</f>
        <v>0.5211574074</v>
      </c>
      <c r="K478" s="47">
        <f>RAW_APT!K479</f>
        <v>1</v>
      </c>
      <c r="L478" s="47" t="b">
        <f>RAW_APT!L479</f>
        <v>1</v>
      </c>
      <c r="M478" s="47" t="str">
        <f>RAW_APT!M479</f>
        <v>211101-1</v>
      </c>
      <c r="N478" s="47"/>
      <c r="O478" s="47"/>
      <c r="P478" s="128" t="b">
        <f t="shared" si="1"/>
        <v>0</v>
      </c>
      <c r="Q478" s="128" t="b">
        <f>IF(COUNTIF(RAW_APS!$A$2:$A813,A478)=0,TRUE,FALSE)</f>
        <v>0</v>
      </c>
      <c r="R478" s="128" t="b">
        <f t="shared" si="2"/>
        <v>0</v>
      </c>
      <c r="S478" s="8"/>
      <c r="U478" s="83" t="str">
        <f t="shared" si="3"/>
        <v/>
      </c>
      <c r="Z478" s="132"/>
      <c r="AA478" s="83" t="str">
        <f t="shared" si="4"/>
        <v>FLE426</v>
      </c>
      <c r="AB478" s="83" t="str">
        <f t="shared" si="5"/>
        <v/>
      </c>
      <c r="AC478" s="83" t="str">
        <f t="shared" si="6"/>
        <v/>
      </c>
      <c r="AD478" s="4"/>
      <c r="AE478" s="13"/>
    </row>
    <row r="479">
      <c r="A479" s="47" t="str">
        <f>RAW_APT!A480</f>
        <v>FLE538</v>
      </c>
      <c r="B479" s="211">
        <f>RAW_APT!B480</f>
        <v>44501</v>
      </c>
      <c r="C479" s="218">
        <f>RAW_APT!C480</f>
        <v>0.4257986111</v>
      </c>
      <c r="D479" s="47" t="str">
        <f>RAW_APT!D480</f>
        <v/>
      </c>
      <c r="E479" s="47" t="str">
        <f>RAW_APT!E480</f>
        <v/>
      </c>
      <c r="F479" s="47" t="str">
        <f>RAW_APT!F480</f>
        <v/>
      </c>
      <c r="G479" s="47" t="str">
        <f>RAW_APT!G480</f>
        <v>Result</v>
      </c>
      <c r="H479" s="47" t="str">
        <f>RAW_APT!H480</f>
        <v>Negative</v>
      </c>
      <c r="I479" s="211">
        <f>RAW_APT!I480</f>
        <v>44501</v>
      </c>
      <c r="J479" s="218">
        <f>RAW_APT!J480</f>
        <v>0.5211574074</v>
      </c>
      <c r="K479" s="47">
        <f>RAW_APT!K480</f>
        <v>0</v>
      </c>
      <c r="L479" s="47" t="b">
        <f>RAW_APT!L480</f>
        <v>1</v>
      </c>
      <c r="M479" s="47" t="str">
        <f>RAW_APT!M480</f>
        <v>211101-1</v>
      </c>
      <c r="N479" s="47"/>
      <c r="O479" s="47"/>
      <c r="P479" s="128" t="b">
        <f t="shared" si="1"/>
        <v>1</v>
      </c>
      <c r="Q479" s="128" t="b">
        <f>IF(COUNTIF(RAW_APS!$A$2:$A813,A479)=0,TRUE,FALSE)</f>
        <v>1</v>
      </c>
      <c r="R479" s="128" t="b">
        <f t="shared" si="2"/>
        <v>0</v>
      </c>
      <c r="S479" s="8"/>
      <c r="U479" s="83" t="str">
        <f t="shared" si="3"/>
        <v/>
      </c>
      <c r="Z479" s="132"/>
      <c r="AA479" s="83" t="str">
        <f t="shared" si="4"/>
        <v>FLE538</v>
      </c>
      <c r="AB479" s="83" t="str">
        <f t="shared" si="5"/>
        <v/>
      </c>
      <c r="AC479" s="83" t="str">
        <f t="shared" si="6"/>
        <v/>
      </c>
      <c r="AD479" s="4"/>
      <c r="AE479" s="13"/>
    </row>
    <row r="480">
      <c r="A480" s="47" t="str">
        <f>RAW_APT!A481</f>
        <v>FLE519</v>
      </c>
      <c r="B480" s="211">
        <f>RAW_APT!B481</f>
        <v>44501</v>
      </c>
      <c r="C480" s="218">
        <f>RAW_APT!C481</f>
        <v>0.4241087963</v>
      </c>
      <c r="D480" s="47" t="str">
        <f>RAW_APT!D481</f>
        <v/>
      </c>
      <c r="E480" s="47" t="str">
        <f>RAW_APT!E481</f>
        <v/>
      </c>
      <c r="F480" s="47" t="str">
        <f>RAW_APT!F481</f>
        <v/>
      </c>
      <c r="G480" s="47" t="str">
        <f>RAW_APT!G481</f>
        <v>Result</v>
      </c>
      <c r="H480" s="47" t="str">
        <f>RAW_APT!H481</f>
        <v>Negative</v>
      </c>
      <c r="I480" s="211">
        <f>RAW_APT!I481</f>
        <v>44501</v>
      </c>
      <c r="J480" s="218">
        <f>RAW_APT!J481</f>
        <v>0.5211574074</v>
      </c>
      <c r="K480" s="47">
        <f>RAW_APT!K481</f>
        <v>1</v>
      </c>
      <c r="L480" s="47" t="b">
        <f>RAW_APT!L481</f>
        <v>1</v>
      </c>
      <c r="M480" s="47" t="str">
        <f>RAW_APT!M481</f>
        <v>211101-1</v>
      </c>
      <c r="N480" s="47"/>
      <c r="O480" s="47"/>
      <c r="P480" s="128" t="b">
        <f t="shared" si="1"/>
        <v>0</v>
      </c>
      <c r="Q480" s="128" t="b">
        <f>IF(COUNTIF(RAW_APS!$A$2:$A813,A480)=0,TRUE,FALSE)</f>
        <v>0</v>
      </c>
      <c r="R480" s="128" t="b">
        <f t="shared" si="2"/>
        <v>0</v>
      </c>
      <c r="S480" s="8"/>
      <c r="U480" s="83" t="str">
        <f t="shared" si="3"/>
        <v/>
      </c>
      <c r="Z480" s="132"/>
      <c r="AA480" s="83" t="str">
        <f t="shared" si="4"/>
        <v>FLE519</v>
      </c>
      <c r="AB480" s="83" t="str">
        <f t="shared" si="5"/>
        <v/>
      </c>
      <c r="AC480" s="83" t="str">
        <f t="shared" si="6"/>
        <v/>
      </c>
      <c r="AD480" s="4"/>
      <c r="AE480" s="13"/>
    </row>
    <row r="481">
      <c r="A481" s="47" t="str">
        <f>RAW_APT!A482</f>
        <v>FLE387</v>
      </c>
      <c r="B481" s="211">
        <f>RAW_APT!B482</f>
        <v>44501</v>
      </c>
      <c r="C481" s="218">
        <f>RAW_APT!C482</f>
        <v>0.4218981481</v>
      </c>
      <c r="D481" s="47" t="str">
        <f>RAW_APT!D482</f>
        <v/>
      </c>
      <c r="E481" s="47" t="str">
        <f>RAW_APT!E482</f>
        <v/>
      </c>
      <c r="F481" s="47" t="str">
        <f>RAW_APT!F482</f>
        <v/>
      </c>
      <c r="G481" s="47" t="str">
        <f>RAW_APT!G482</f>
        <v>Result</v>
      </c>
      <c r="H481" s="47" t="str">
        <f>RAW_APT!H482</f>
        <v>Negative</v>
      </c>
      <c r="I481" s="211">
        <f>RAW_APT!I482</f>
        <v>44501</v>
      </c>
      <c r="J481" s="218">
        <f>RAW_APT!J482</f>
        <v>0.5211574074</v>
      </c>
      <c r="K481" s="47">
        <f>RAW_APT!K482</f>
        <v>0</v>
      </c>
      <c r="L481" s="47" t="b">
        <f>RAW_APT!L482</f>
        <v>1</v>
      </c>
      <c r="M481" s="47" t="str">
        <f>RAW_APT!M482</f>
        <v>211101-1</v>
      </c>
      <c r="N481" s="47"/>
      <c r="O481" s="47"/>
      <c r="P481" s="128" t="b">
        <f t="shared" si="1"/>
        <v>1</v>
      </c>
      <c r="Q481" s="128" t="b">
        <f>IF(COUNTIF(RAW_APS!$A$2:$A813,A481)=0,TRUE,FALSE)</f>
        <v>1</v>
      </c>
      <c r="R481" s="128" t="b">
        <f t="shared" si="2"/>
        <v>0</v>
      </c>
      <c r="S481" s="8"/>
      <c r="U481" s="83" t="str">
        <f t="shared" si="3"/>
        <v/>
      </c>
      <c r="Z481" s="132"/>
      <c r="AA481" s="83" t="str">
        <f t="shared" si="4"/>
        <v>FLE387</v>
      </c>
      <c r="AB481" s="83" t="str">
        <f t="shared" si="5"/>
        <v/>
      </c>
      <c r="AC481" s="83" t="str">
        <f t="shared" si="6"/>
        <v/>
      </c>
      <c r="AD481" s="4"/>
      <c r="AE481" s="13"/>
    </row>
    <row r="482">
      <c r="A482" s="47" t="str">
        <f>RAW_APT!A483</f>
        <v>FLE534</v>
      </c>
      <c r="B482" s="211">
        <f>RAW_APT!B483</f>
        <v>44501</v>
      </c>
      <c r="C482" s="218">
        <f>RAW_APT!C483</f>
        <v>0.4189236111</v>
      </c>
      <c r="D482" s="47" t="str">
        <f>RAW_APT!D483</f>
        <v/>
      </c>
      <c r="E482" s="47" t="str">
        <f>RAW_APT!E483</f>
        <v/>
      </c>
      <c r="F482" s="47" t="str">
        <f>RAW_APT!F483</f>
        <v/>
      </c>
      <c r="G482" s="47" t="str">
        <f>RAW_APT!G483</f>
        <v>Result</v>
      </c>
      <c r="H482" s="47" t="str">
        <f>RAW_APT!H483</f>
        <v>Negative</v>
      </c>
      <c r="I482" s="211">
        <f>RAW_APT!I483</f>
        <v>44501</v>
      </c>
      <c r="J482" s="218">
        <f>RAW_APT!J483</f>
        <v>0.5211574074</v>
      </c>
      <c r="K482" s="47">
        <f>RAW_APT!K483</f>
        <v>1</v>
      </c>
      <c r="L482" s="47" t="b">
        <f>RAW_APT!L483</f>
        <v>1</v>
      </c>
      <c r="M482" s="47" t="str">
        <f>RAW_APT!M483</f>
        <v>211101-1</v>
      </c>
      <c r="N482" s="47"/>
      <c r="O482" s="47"/>
      <c r="P482" s="128" t="b">
        <f t="shared" si="1"/>
        <v>0</v>
      </c>
      <c r="Q482" s="128" t="b">
        <f>IF(COUNTIF(RAW_APS!$A$2:$A813,A482)=0,TRUE,FALSE)</f>
        <v>0</v>
      </c>
      <c r="R482" s="128" t="b">
        <f t="shared" si="2"/>
        <v>0</v>
      </c>
      <c r="S482" s="8"/>
      <c r="U482" s="83" t="str">
        <f t="shared" si="3"/>
        <v/>
      </c>
      <c r="Z482" s="132"/>
      <c r="AA482" s="83" t="str">
        <f t="shared" si="4"/>
        <v>FLE534</v>
      </c>
      <c r="AB482" s="83" t="str">
        <f t="shared" si="5"/>
        <v/>
      </c>
      <c r="AC482" s="83" t="str">
        <f t="shared" si="6"/>
        <v/>
      </c>
      <c r="AD482" s="4"/>
      <c r="AE482" s="13"/>
    </row>
    <row r="483">
      <c r="A483" s="47" t="str">
        <f>RAW_APT!A484</f>
        <v>FLE434</v>
      </c>
      <c r="B483" s="211">
        <f>RAW_APT!B484</f>
        <v>44501</v>
      </c>
      <c r="C483" s="218">
        <f>RAW_APT!C484</f>
        <v>0.4185069444</v>
      </c>
      <c r="D483" s="47" t="str">
        <f>RAW_APT!D484</f>
        <v/>
      </c>
      <c r="E483" s="47" t="str">
        <f>RAW_APT!E484</f>
        <v/>
      </c>
      <c r="F483" s="47" t="str">
        <f>RAW_APT!F484</f>
        <v/>
      </c>
      <c r="G483" s="47" t="str">
        <f>RAW_APT!G484</f>
        <v>Result</v>
      </c>
      <c r="H483" s="47" t="str">
        <f>RAW_APT!H484</f>
        <v>Negative</v>
      </c>
      <c r="I483" s="211">
        <f>RAW_APT!I484</f>
        <v>44501</v>
      </c>
      <c r="J483" s="218">
        <f>RAW_APT!J484</f>
        <v>0.5211574074</v>
      </c>
      <c r="K483" s="47">
        <f>RAW_APT!K484</f>
        <v>1</v>
      </c>
      <c r="L483" s="47" t="b">
        <f>RAW_APT!L484</f>
        <v>1</v>
      </c>
      <c r="M483" s="47" t="str">
        <f>RAW_APT!M484</f>
        <v>211101-1</v>
      </c>
      <c r="N483" s="47"/>
      <c r="O483" s="47"/>
      <c r="P483" s="128" t="b">
        <f t="shared" si="1"/>
        <v>0</v>
      </c>
      <c r="Q483" s="128" t="b">
        <f>IF(COUNTIF(RAW_APS!$A$2:$A813,A483)=0,TRUE,FALSE)</f>
        <v>0</v>
      </c>
      <c r="R483" s="128" t="b">
        <f t="shared" si="2"/>
        <v>0</v>
      </c>
      <c r="S483" s="8"/>
      <c r="U483" s="83" t="str">
        <f t="shared" si="3"/>
        <v/>
      </c>
      <c r="Z483" s="132"/>
      <c r="AA483" s="83" t="str">
        <f t="shared" si="4"/>
        <v>FLE434</v>
      </c>
      <c r="AB483" s="83" t="str">
        <f t="shared" si="5"/>
        <v/>
      </c>
      <c r="AC483" s="83" t="str">
        <f t="shared" si="6"/>
        <v/>
      </c>
      <c r="AD483" s="4"/>
      <c r="AE483" s="13"/>
    </row>
    <row r="484">
      <c r="A484" s="47" t="str">
        <f>RAW_APT!A485</f>
        <v>FLE414</v>
      </c>
      <c r="B484" s="211">
        <f>RAW_APT!B485</f>
        <v>44501</v>
      </c>
      <c r="C484" s="218">
        <f>RAW_APT!C485</f>
        <v>0.4173148148</v>
      </c>
      <c r="D484" s="47" t="str">
        <f>RAW_APT!D485</f>
        <v/>
      </c>
      <c r="E484" s="47" t="str">
        <f>RAW_APT!E485</f>
        <v/>
      </c>
      <c r="F484" s="47" t="str">
        <f>RAW_APT!F485</f>
        <v/>
      </c>
      <c r="G484" s="47" t="str">
        <f>RAW_APT!G485</f>
        <v>Result</v>
      </c>
      <c r="H484" s="47" t="str">
        <f>RAW_APT!H485</f>
        <v>Negative</v>
      </c>
      <c r="I484" s="211">
        <f>RAW_APT!I485</f>
        <v>44501</v>
      </c>
      <c r="J484" s="218">
        <f>RAW_APT!J485</f>
        <v>0.5211574074</v>
      </c>
      <c r="K484" s="47">
        <f>RAW_APT!K485</f>
        <v>0</v>
      </c>
      <c r="L484" s="47" t="b">
        <f>RAW_APT!L485</f>
        <v>1</v>
      </c>
      <c r="M484" s="47" t="str">
        <f>RAW_APT!M485</f>
        <v>211101-1</v>
      </c>
      <c r="N484" s="47"/>
      <c r="O484" s="47"/>
      <c r="P484" s="128" t="b">
        <f t="shared" si="1"/>
        <v>1</v>
      </c>
      <c r="Q484" s="128" t="b">
        <f>IF(COUNTIF(RAW_APS!$A$2:$A813,A484)=0,TRUE,FALSE)</f>
        <v>1</v>
      </c>
      <c r="R484" s="128" t="b">
        <f t="shared" si="2"/>
        <v>0</v>
      </c>
      <c r="S484" s="8"/>
      <c r="U484" s="83" t="str">
        <f t="shared" si="3"/>
        <v/>
      </c>
      <c r="Z484" s="132"/>
      <c r="AA484" s="83" t="str">
        <f t="shared" si="4"/>
        <v>FLE414</v>
      </c>
      <c r="AB484" s="83" t="str">
        <f t="shared" si="5"/>
        <v/>
      </c>
      <c r="AC484" s="83" t="str">
        <f t="shared" si="6"/>
        <v/>
      </c>
      <c r="AD484" s="4"/>
      <c r="AE484" s="13"/>
    </row>
    <row r="485">
      <c r="A485" s="47" t="str">
        <f>RAW_APT!A486</f>
        <v>FLE598</v>
      </c>
      <c r="B485" s="211">
        <f>RAW_APT!B486</f>
        <v>44501</v>
      </c>
      <c r="C485" s="218">
        <f>RAW_APT!C486</f>
        <v>0.3650347222</v>
      </c>
      <c r="D485" s="47" t="str">
        <f>RAW_APT!D486</f>
        <v/>
      </c>
      <c r="E485" s="47" t="str">
        <f>RAW_APT!E486</f>
        <v/>
      </c>
      <c r="F485" s="47" t="str">
        <f>RAW_APT!F486</f>
        <v/>
      </c>
      <c r="G485" s="47" t="str">
        <f>RAW_APT!G486</f>
        <v>Result</v>
      </c>
      <c r="H485" s="47" t="str">
        <f>RAW_APT!H486</f>
        <v>Negative</v>
      </c>
      <c r="I485" s="211">
        <f>RAW_APT!I486</f>
        <v>44501</v>
      </c>
      <c r="J485" s="218">
        <f>RAW_APT!J486</f>
        <v>0.5211574074</v>
      </c>
      <c r="K485" s="47">
        <f>RAW_APT!K486</f>
        <v>0</v>
      </c>
      <c r="L485" s="47" t="b">
        <f>RAW_APT!L486</f>
        <v>1</v>
      </c>
      <c r="M485" s="47" t="str">
        <f>RAW_APT!M486</f>
        <v>211101-1</v>
      </c>
      <c r="N485" s="47"/>
      <c r="O485" s="47"/>
      <c r="P485" s="128" t="b">
        <f t="shared" si="1"/>
        <v>1</v>
      </c>
      <c r="Q485" s="128" t="b">
        <f>IF(COUNTIF(RAW_APS!$A$2:$A813,A485)=0,TRUE,FALSE)</f>
        <v>1</v>
      </c>
      <c r="R485" s="128" t="b">
        <f t="shared" si="2"/>
        <v>0</v>
      </c>
      <c r="S485" s="8"/>
      <c r="U485" s="83" t="str">
        <f t="shared" si="3"/>
        <v/>
      </c>
      <c r="Z485" s="132"/>
      <c r="AA485" s="83" t="str">
        <f t="shared" si="4"/>
        <v>FLE598</v>
      </c>
      <c r="AB485" s="83" t="str">
        <f t="shared" si="5"/>
        <v/>
      </c>
      <c r="AC485" s="83" t="str">
        <f t="shared" si="6"/>
        <v/>
      </c>
      <c r="AD485" s="4"/>
      <c r="AE485" s="13"/>
    </row>
    <row r="486">
      <c r="A486" s="47" t="str">
        <f>RAW_APT!A487</f>
        <v>FLE589</v>
      </c>
      <c r="B486" s="211">
        <f>RAW_APT!B487</f>
        <v>44501</v>
      </c>
      <c r="C486" s="218">
        <f>RAW_APT!C487</f>
        <v>0.361875</v>
      </c>
      <c r="D486" s="47" t="str">
        <f>RAW_APT!D487</f>
        <v/>
      </c>
      <c r="E486" s="47" t="str">
        <f>RAW_APT!E487</f>
        <v/>
      </c>
      <c r="F486" s="47" t="str">
        <f>RAW_APT!F487</f>
        <v/>
      </c>
      <c r="G486" s="47" t="str">
        <f>RAW_APT!G487</f>
        <v>Result</v>
      </c>
      <c r="H486" s="47" t="str">
        <f>RAW_APT!H487</f>
        <v>Negative</v>
      </c>
      <c r="I486" s="211">
        <f>RAW_APT!I487</f>
        <v>44501</v>
      </c>
      <c r="J486" s="218">
        <f>RAW_APT!J487</f>
        <v>0.5211574074</v>
      </c>
      <c r="K486" s="47">
        <f>RAW_APT!K487</f>
        <v>0</v>
      </c>
      <c r="L486" s="47" t="b">
        <f>RAW_APT!L487</f>
        <v>1</v>
      </c>
      <c r="M486" s="47" t="str">
        <f>RAW_APT!M487</f>
        <v>211101-1</v>
      </c>
      <c r="N486" s="47"/>
      <c r="O486" s="47"/>
      <c r="P486" s="128" t="b">
        <f t="shared" si="1"/>
        <v>1</v>
      </c>
      <c r="Q486" s="128" t="b">
        <f>IF(COUNTIF(RAW_APS!$A$2:$A813,A486)=0,TRUE,FALSE)</f>
        <v>1</v>
      </c>
      <c r="R486" s="128" t="b">
        <f t="shared" si="2"/>
        <v>0</v>
      </c>
      <c r="S486" s="8"/>
      <c r="U486" s="83" t="str">
        <f t="shared" si="3"/>
        <v/>
      </c>
      <c r="Z486" s="132"/>
      <c r="AA486" s="83" t="str">
        <f t="shared" si="4"/>
        <v>FLE589</v>
      </c>
      <c r="AB486" s="83" t="str">
        <f t="shared" si="5"/>
        <v/>
      </c>
      <c r="AC486" s="83" t="str">
        <f t="shared" si="6"/>
        <v/>
      </c>
      <c r="AD486" s="4"/>
      <c r="AE486" s="13"/>
    </row>
    <row r="487">
      <c r="A487" s="47" t="str">
        <f>RAW_APT!A488</f>
        <v>FLE577</v>
      </c>
      <c r="B487" s="211">
        <f>RAW_APT!B488</f>
        <v>44501</v>
      </c>
      <c r="C487" s="218">
        <f>RAW_APT!C488</f>
        <v>0.3574189815</v>
      </c>
      <c r="D487" s="47" t="str">
        <f>RAW_APT!D488</f>
        <v/>
      </c>
      <c r="E487" s="47" t="str">
        <f>RAW_APT!E488</f>
        <v/>
      </c>
      <c r="F487" s="47" t="str">
        <f>RAW_APT!F488</f>
        <v/>
      </c>
      <c r="G487" s="47" t="str">
        <f>RAW_APT!G488</f>
        <v>Result</v>
      </c>
      <c r="H487" s="47" t="str">
        <f>RAW_APT!H488</f>
        <v>Negative</v>
      </c>
      <c r="I487" s="211">
        <f>RAW_APT!I488</f>
        <v>44501</v>
      </c>
      <c r="J487" s="218">
        <f>RAW_APT!J488</f>
        <v>0.5211574074</v>
      </c>
      <c r="K487" s="47">
        <f>RAW_APT!K488</f>
        <v>1</v>
      </c>
      <c r="L487" s="47" t="b">
        <f>RAW_APT!L488</f>
        <v>1</v>
      </c>
      <c r="M487" s="47" t="str">
        <f>RAW_APT!M488</f>
        <v>211101-1</v>
      </c>
      <c r="N487" s="47"/>
      <c r="O487" s="47"/>
      <c r="P487" s="128" t="b">
        <f t="shared" si="1"/>
        <v>0</v>
      </c>
      <c r="Q487" s="128" t="b">
        <f>IF(COUNTIF(RAW_APS!$A$2:$A813,A487)=0,TRUE,FALSE)</f>
        <v>0</v>
      </c>
      <c r="R487" s="128" t="b">
        <f t="shared" si="2"/>
        <v>0</v>
      </c>
      <c r="S487" s="8"/>
      <c r="U487" s="83" t="str">
        <f t="shared" si="3"/>
        <v/>
      </c>
      <c r="Z487" s="132"/>
      <c r="AA487" s="83" t="str">
        <f t="shared" si="4"/>
        <v>FLE577</v>
      </c>
      <c r="AB487" s="83" t="str">
        <f t="shared" si="5"/>
        <v/>
      </c>
      <c r="AC487" s="83" t="str">
        <f t="shared" si="6"/>
        <v/>
      </c>
      <c r="AD487" s="4"/>
      <c r="AE487" s="13"/>
    </row>
    <row r="488">
      <c r="A488" s="47" t="str">
        <f>RAW_APT!A489</f>
        <v>FLE615</v>
      </c>
      <c r="B488" s="211">
        <f>RAW_APT!B489</f>
        <v>44501</v>
      </c>
      <c r="C488" s="218">
        <f>RAW_APT!C489</f>
        <v>0.3549074074</v>
      </c>
      <c r="D488" s="47" t="str">
        <f>RAW_APT!D489</f>
        <v/>
      </c>
      <c r="E488" s="47" t="str">
        <f>RAW_APT!E489</f>
        <v/>
      </c>
      <c r="F488" s="47" t="str">
        <f>RAW_APT!F489</f>
        <v/>
      </c>
      <c r="G488" s="47" t="str">
        <f>RAW_APT!G489</f>
        <v>Result</v>
      </c>
      <c r="H488" s="47" t="str">
        <f>RAW_APT!H489</f>
        <v>Negative</v>
      </c>
      <c r="I488" s="211">
        <f>RAW_APT!I489</f>
        <v>44501</v>
      </c>
      <c r="J488" s="218">
        <f>RAW_APT!J489</f>
        <v>0.5211574074</v>
      </c>
      <c r="K488" s="47">
        <f>RAW_APT!K489</f>
        <v>1</v>
      </c>
      <c r="L488" s="47" t="b">
        <f>RAW_APT!L489</f>
        <v>1</v>
      </c>
      <c r="M488" s="47" t="str">
        <f>RAW_APT!M489</f>
        <v>211101-1</v>
      </c>
      <c r="N488" s="47"/>
      <c r="O488" s="47"/>
      <c r="P488" s="128" t="b">
        <f t="shared" si="1"/>
        <v>0</v>
      </c>
      <c r="Q488" s="128" t="b">
        <f>IF(COUNTIF(RAW_APS!$A$2:$A813,A488)=0,TRUE,FALSE)</f>
        <v>0</v>
      </c>
      <c r="R488" s="128" t="b">
        <f t="shared" si="2"/>
        <v>0</v>
      </c>
      <c r="S488" s="8"/>
      <c r="U488" s="83" t="str">
        <f t="shared" si="3"/>
        <v/>
      </c>
      <c r="Z488" s="132"/>
      <c r="AA488" s="83" t="str">
        <f t="shared" si="4"/>
        <v>FLE615</v>
      </c>
      <c r="AB488" s="83" t="str">
        <f t="shared" si="5"/>
        <v/>
      </c>
      <c r="AC488" s="83" t="str">
        <f t="shared" si="6"/>
        <v/>
      </c>
      <c r="AD488" s="4"/>
      <c r="AE488" s="13"/>
    </row>
    <row r="489">
      <c r="A489" s="47" t="str">
        <f>RAW_APT!A490</f>
        <v>FLE515</v>
      </c>
      <c r="B489" s="211">
        <f>RAW_APT!B490</f>
        <v>44501</v>
      </c>
      <c r="C489" s="218">
        <f>RAW_APT!C490</f>
        <v>0.3539930556</v>
      </c>
      <c r="D489" s="47" t="str">
        <f>RAW_APT!D490</f>
        <v/>
      </c>
      <c r="E489" s="47" t="str">
        <f>RAW_APT!E490</f>
        <v/>
      </c>
      <c r="F489" s="47" t="str">
        <f>RAW_APT!F490</f>
        <v/>
      </c>
      <c r="G489" s="47" t="str">
        <f>RAW_APT!G490</f>
        <v>Result</v>
      </c>
      <c r="H489" s="47" t="str">
        <f>RAW_APT!H490</f>
        <v>Negative</v>
      </c>
      <c r="I489" s="211">
        <f>RAW_APT!I490</f>
        <v>44501</v>
      </c>
      <c r="J489" s="218">
        <f>RAW_APT!J490</f>
        <v>0.5211574074</v>
      </c>
      <c r="K489" s="47">
        <f>RAW_APT!K490</f>
        <v>1</v>
      </c>
      <c r="L489" s="47" t="b">
        <f>RAW_APT!L490</f>
        <v>1</v>
      </c>
      <c r="M489" s="47" t="str">
        <f>RAW_APT!M490</f>
        <v>211101-1</v>
      </c>
      <c r="N489" s="47"/>
      <c r="O489" s="47"/>
      <c r="P489" s="128" t="b">
        <f t="shared" si="1"/>
        <v>0</v>
      </c>
      <c r="Q489" s="128" t="b">
        <f>IF(COUNTIF(RAW_APS!$A$2:$A813,A489)=0,TRUE,FALSE)</f>
        <v>0</v>
      </c>
      <c r="R489" s="128" t="b">
        <f t="shared" si="2"/>
        <v>0</v>
      </c>
      <c r="S489" s="8"/>
      <c r="U489" s="83" t="str">
        <f t="shared" si="3"/>
        <v/>
      </c>
      <c r="Z489" s="132"/>
      <c r="AA489" s="83" t="str">
        <f t="shared" si="4"/>
        <v>FLE515</v>
      </c>
      <c r="AB489" s="83" t="str">
        <f t="shared" si="5"/>
        <v/>
      </c>
      <c r="AC489" s="83" t="str">
        <f t="shared" si="6"/>
        <v/>
      </c>
      <c r="AD489" s="4"/>
      <c r="AE489" s="13"/>
    </row>
    <row r="490">
      <c r="A490" s="47" t="str">
        <f>RAW_APT!A491</f>
        <v>FLE617</v>
      </c>
      <c r="B490" s="211">
        <f>RAW_APT!B491</f>
        <v>44501</v>
      </c>
      <c r="C490" s="218">
        <f>RAW_APT!C491</f>
        <v>0.3446064815</v>
      </c>
      <c r="D490" s="47" t="str">
        <f>RAW_APT!D491</f>
        <v/>
      </c>
      <c r="E490" s="47" t="str">
        <f>RAW_APT!E491</f>
        <v/>
      </c>
      <c r="F490" s="47" t="str">
        <f>RAW_APT!F491</f>
        <v/>
      </c>
      <c r="G490" s="47" t="str">
        <f>RAW_APT!G491</f>
        <v>Result</v>
      </c>
      <c r="H490" s="47" t="str">
        <f>RAW_APT!H491</f>
        <v>Negative</v>
      </c>
      <c r="I490" s="211">
        <f>RAW_APT!I491</f>
        <v>44501</v>
      </c>
      <c r="J490" s="218">
        <f>RAW_APT!J491</f>
        <v>0.5211574074</v>
      </c>
      <c r="K490" s="47">
        <f>RAW_APT!K491</f>
        <v>1</v>
      </c>
      <c r="L490" s="47" t="b">
        <f>RAW_APT!L491</f>
        <v>1</v>
      </c>
      <c r="M490" s="47" t="str">
        <f>RAW_APT!M491</f>
        <v>211101-1</v>
      </c>
      <c r="N490" s="47"/>
      <c r="O490" s="47"/>
      <c r="P490" s="128" t="b">
        <f t="shared" si="1"/>
        <v>0</v>
      </c>
      <c r="Q490" s="128" t="b">
        <f>IF(COUNTIF(RAW_APS!$A$2:$A813,A490)=0,TRUE,FALSE)</f>
        <v>0</v>
      </c>
      <c r="R490" s="128" t="b">
        <f t="shared" si="2"/>
        <v>0</v>
      </c>
      <c r="S490" s="8"/>
      <c r="U490" s="83" t="str">
        <f t="shared" si="3"/>
        <v/>
      </c>
      <c r="Z490" s="132"/>
      <c r="AA490" s="83" t="str">
        <f t="shared" si="4"/>
        <v>FLE617</v>
      </c>
      <c r="AB490" s="83" t="str">
        <f t="shared" si="5"/>
        <v/>
      </c>
      <c r="AC490" s="83" t="str">
        <f t="shared" si="6"/>
        <v/>
      </c>
      <c r="AD490" s="4"/>
      <c r="AE490" s="13"/>
    </row>
    <row r="491">
      <c r="A491" s="47" t="str">
        <f>RAW_APT!A492</f>
        <v>FLE592</v>
      </c>
      <c r="B491" s="211">
        <f>RAW_APT!B492</f>
        <v>44501</v>
      </c>
      <c r="C491" s="218">
        <f>RAW_APT!C492</f>
        <v>0.3442824074</v>
      </c>
      <c r="D491" s="47" t="str">
        <f>RAW_APT!D492</f>
        <v/>
      </c>
      <c r="E491" s="47" t="str">
        <f>RAW_APT!E492</f>
        <v/>
      </c>
      <c r="F491" s="47" t="str">
        <f>RAW_APT!F492</f>
        <v/>
      </c>
      <c r="G491" s="47" t="str">
        <f>RAW_APT!G492</f>
        <v>Result</v>
      </c>
      <c r="H491" s="47" t="str">
        <f>RAW_APT!H492</f>
        <v>Negative</v>
      </c>
      <c r="I491" s="211">
        <f>RAW_APT!I492</f>
        <v>44501</v>
      </c>
      <c r="J491" s="218">
        <f>RAW_APT!J492</f>
        <v>0.5211574074</v>
      </c>
      <c r="K491" s="47">
        <f>RAW_APT!K492</f>
        <v>1</v>
      </c>
      <c r="L491" s="47" t="b">
        <f>RAW_APT!L492</f>
        <v>1</v>
      </c>
      <c r="M491" s="47" t="str">
        <f>RAW_APT!M492</f>
        <v>211101-1</v>
      </c>
      <c r="N491" s="47"/>
      <c r="O491" s="47"/>
      <c r="P491" s="128" t="b">
        <f t="shared" si="1"/>
        <v>0</v>
      </c>
      <c r="Q491" s="128" t="b">
        <f>IF(COUNTIF(RAW_APS!$A$2:$A813,A491)=0,TRUE,FALSE)</f>
        <v>0</v>
      </c>
      <c r="R491" s="128" t="b">
        <f t="shared" si="2"/>
        <v>0</v>
      </c>
      <c r="S491" s="8"/>
      <c r="U491" s="83" t="str">
        <f t="shared" si="3"/>
        <v/>
      </c>
      <c r="Z491" s="132"/>
      <c r="AA491" s="83" t="str">
        <f t="shared" si="4"/>
        <v>FLE592</v>
      </c>
      <c r="AB491" s="83" t="str">
        <f t="shared" si="5"/>
        <v/>
      </c>
      <c r="AC491" s="83" t="str">
        <f t="shared" si="6"/>
        <v/>
      </c>
      <c r="AD491" s="4"/>
      <c r="AE491" s="13"/>
    </row>
    <row r="492">
      <c r="A492" s="47" t="str">
        <f>RAW_APT!A493</f>
        <v>FLE619</v>
      </c>
      <c r="B492" s="211">
        <f>RAW_APT!B493</f>
        <v>44501</v>
      </c>
      <c r="C492" s="218">
        <f>RAW_APT!C493</f>
        <v>0.3434722222</v>
      </c>
      <c r="D492" s="47" t="str">
        <f>RAW_APT!D493</f>
        <v/>
      </c>
      <c r="E492" s="47" t="str">
        <f>RAW_APT!E493</f>
        <v/>
      </c>
      <c r="F492" s="47" t="str">
        <f>RAW_APT!F493</f>
        <v/>
      </c>
      <c r="G492" s="47" t="str">
        <f>RAW_APT!G493</f>
        <v>Result</v>
      </c>
      <c r="H492" s="47" t="str">
        <f>RAW_APT!H493</f>
        <v>Negative</v>
      </c>
      <c r="I492" s="211">
        <f>RAW_APT!I493</f>
        <v>44501</v>
      </c>
      <c r="J492" s="218">
        <f>RAW_APT!J493</f>
        <v>0.5211574074</v>
      </c>
      <c r="K492" s="47">
        <f>RAW_APT!K493</f>
        <v>0</v>
      </c>
      <c r="L492" s="47" t="b">
        <f>RAW_APT!L493</f>
        <v>1</v>
      </c>
      <c r="M492" s="47" t="str">
        <f>RAW_APT!M493</f>
        <v>211101-1</v>
      </c>
      <c r="N492" s="47"/>
      <c r="O492" s="47"/>
      <c r="P492" s="128" t="b">
        <f t="shared" si="1"/>
        <v>1</v>
      </c>
      <c r="Q492" s="128" t="b">
        <f>IF(COUNTIF(RAW_APS!$A$2:$A813,A492)=0,TRUE,FALSE)</f>
        <v>1</v>
      </c>
      <c r="R492" s="128" t="b">
        <f t="shared" si="2"/>
        <v>0</v>
      </c>
      <c r="S492" s="8"/>
      <c r="U492" s="83" t="str">
        <f t="shared" si="3"/>
        <v/>
      </c>
      <c r="Z492" s="132"/>
      <c r="AA492" s="83" t="str">
        <f t="shared" si="4"/>
        <v>FLE619</v>
      </c>
      <c r="AB492" s="83" t="str">
        <f t="shared" si="5"/>
        <v/>
      </c>
      <c r="AC492" s="83" t="str">
        <f t="shared" si="6"/>
        <v/>
      </c>
      <c r="AD492" s="4"/>
      <c r="AE492" s="13"/>
    </row>
    <row r="493">
      <c r="A493" s="47" t="str">
        <f>RAW_APT!A494</f>
        <v>Fle616</v>
      </c>
      <c r="B493" s="211">
        <f>RAW_APT!B494</f>
        <v>44501</v>
      </c>
      <c r="C493" s="218">
        <f>RAW_APT!C494</f>
        <v>0.3426736111</v>
      </c>
      <c r="D493" s="47" t="str">
        <f>RAW_APT!D494</f>
        <v/>
      </c>
      <c r="E493" s="47" t="str">
        <f>RAW_APT!E494</f>
        <v/>
      </c>
      <c r="F493" s="47" t="str">
        <f>RAW_APT!F494</f>
        <v/>
      </c>
      <c r="G493" s="47" t="str">
        <f>RAW_APT!G494</f>
        <v>Collected</v>
      </c>
      <c r="H493" s="47" t="str">
        <f>RAW_APT!H494</f>
        <v>Null</v>
      </c>
      <c r="I493" s="211">
        <f>RAW_APT!I494</f>
        <v>44868</v>
      </c>
      <c r="J493" s="218">
        <f>RAW_APT!J494</f>
        <v>0.5355208333</v>
      </c>
      <c r="K493" s="47">
        <f>RAW_APT!K494</f>
        <v>1</v>
      </c>
      <c r="L493" s="47" t="str">
        <f>RAW_APT!L494</f>
        <v/>
      </c>
      <c r="M493" s="47" t="str">
        <f>RAW_APT!M494</f>
        <v/>
      </c>
      <c r="N493" s="47"/>
      <c r="O493" s="47"/>
      <c r="P493" s="128" t="b">
        <f t="shared" si="1"/>
        <v>0</v>
      </c>
      <c r="Q493" s="128" t="b">
        <f>IF(COUNTIF(RAW_APS!$A$2:$A813,A493)=0,TRUE,FALSE)</f>
        <v>0</v>
      </c>
      <c r="R493" s="128" t="b">
        <f t="shared" si="2"/>
        <v>0</v>
      </c>
      <c r="S493" s="8"/>
      <c r="U493" s="83" t="str">
        <f t="shared" si="3"/>
        <v/>
      </c>
      <c r="Z493" s="132"/>
      <c r="AA493" s="83" t="str">
        <f t="shared" si="4"/>
        <v>FLE616</v>
      </c>
      <c r="AB493" s="83" t="str">
        <f t="shared" si="5"/>
        <v/>
      </c>
      <c r="AC493" s="83" t="str">
        <f t="shared" si="6"/>
        <v/>
      </c>
      <c r="AD493" s="4"/>
      <c r="AE493" s="13"/>
    </row>
    <row r="494">
      <c r="A494" s="47" t="str">
        <f>RAW_APT!A495</f>
        <v>Fle454</v>
      </c>
      <c r="B494" s="211">
        <f>RAW_APT!B495</f>
        <v>44501</v>
      </c>
      <c r="C494" s="218">
        <f>RAW_APT!C495</f>
        <v>0.3419675926</v>
      </c>
      <c r="D494" s="47" t="str">
        <f>RAW_APT!D495</f>
        <v/>
      </c>
      <c r="E494" s="47" t="str">
        <f>RAW_APT!E495</f>
        <v/>
      </c>
      <c r="F494" s="47" t="str">
        <f>RAW_APT!F495</f>
        <v/>
      </c>
      <c r="G494" s="47" t="str">
        <f>RAW_APT!G495</f>
        <v>Collected</v>
      </c>
      <c r="H494" s="47" t="str">
        <f>RAW_APT!H495</f>
        <v>Null</v>
      </c>
      <c r="I494" s="211">
        <f>RAW_APT!I495</f>
        <v>44868</v>
      </c>
      <c r="J494" s="218">
        <f>RAW_APT!J495</f>
        <v>0.5355208333</v>
      </c>
      <c r="K494" s="47">
        <f>RAW_APT!K495</f>
        <v>1</v>
      </c>
      <c r="L494" s="47" t="str">
        <f>RAW_APT!L495</f>
        <v/>
      </c>
      <c r="M494" s="47" t="str">
        <f>RAW_APT!M495</f>
        <v/>
      </c>
      <c r="N494" s="47"/>
      <c r="O494" s="47"/>
      <c r="P494" s="128" t="b">
        <f t="shared" si="1"/>
        <v>0</v>
      </c>
      <c r="Q494" s="128" t="b">
        <f>IF(COUNTIF(RAW_APS!$A$2:$A813,A494)=0,TRUE,FALSE)</f>
        <v>0</v>
      </c>
      <c r="R494" s="128" t="b">
        <f t="shared" si="2"/>
        <v>0</v>
      </c>
      <c r="S494" s="8"/>
      <c r="U494" s="83" t="str">
        <f t="shared" si="3"/>
        <v/>
      </c>
      <c r="Z494" s="132"/>
      <c r="AA494" s="83" t="str">
        <f t="shared" si="4"/>
        <v>FLE454</v>
      </c>
      <c r="AB494" s="83" t="str">
        <f t="shared" si="5"/>
        <v/>
      </c>
      <c r="AC494" s="83" t="str">
        <f t="shared" si="6"/>
        <v/>
      </c>
      <c r="AD494" s="4"/>
      <c r="AE494" s="13"/>
    </row>
    <row r="495">
      <c r="A495" s="47" t="str">
        <f>RAW_APT!A496</f>
        <v>Fle556</v>
      </c>
      <c r="B495" s="211">
        <f>RAW_APT!B496</f>
        <v>44498</v>
      </c>
      <c r="C495" s="218">
        <f>RAW_APT!C496</f>
        <v>0.3157407407</v>
      </c>
      <c r="D495" s="47" t="str">
        <f>RAW_APT!D496</f>
        <v/>
      </c>
      <c r="E495" s="47" t="str">
        <f>RAW_APT!E496</f>
        <v/>
      </c>
      <c r="F495" s="47" t="str">
        <f>RAW_APT!F496</f>
        <v/>
      </c>
      <c r="G495" s="47" t="str">
        <f>RAW_APT!G496</f>
        <v>Collected</v>
      </c>
      <c r="H495" s="47" t="str">
        <f>RAW_APT!H496</f>
        <v>Null</v>
      </c>
      <c r="I495" s="211">
        <f>RAW_APT!I496</f>
        <v>44868</v>
      </c>
      <c r="J495" s="218">
        <f>RAW_APT!J496</f>
        <v>0.5355208333</v>
      </c>
      <c r="K495" s="47">
        <f>RAW_APT!K496</f>
        <v>1</v>
      </c>
      <c r="L495" s="47" t="str">
        <f>RAW_APT!L496</f>
        <v/>
      </c>
      <c r="M495" s="47" t="str">
        <f>RAW_APT!M496</f>
        <v/>
      </c>
      <c r="N495" s="47"/>
      <c r="O495" s="47"/>
      <c r="P495" s="128" t="b">
        <f t="shared" si="1"/>
        <v>0</v>
      </c>
      <c r="Q495" s="128" t="b">
        <f>IF(COUNTIF(RAW_APS!$A$2:$A813,A495)=0,TRUE,FALSE)</f>
        <v>0</v>
      </c>
      <c r="R495" s="128" t="b">
        <f t="shared" si="2"/>
        <v>0</v>
      </c>
      <c r="S495" s="8"/>
      <c r="U495" s="83" t="str">
        <f t="shared" si="3"/>
        <v/>
      </c>
      <c r="Z495" s="132"/>
      <c r="AA495" s="83" t="str">
        <f t="shared" si="4"/>
        <v>FLE556</v>
      </c>
      <c r="AB495" s="83" t="str">
        <f t="shared" si="5"/>
        <v/>
      </c>
      <c r="AC495" s="83" t="str">
        <f t="shared" si="6"/>
        <v/>
      </c>
      <c r="AD495" s="4"/>
      <c r="AE495" s="13"/>
    </row>
    <row r="496">
      <c r="A496" s="47" t="str">
        <f>RAW_APT!A497</f>
        <v>FLE423</v>
      </c>
      <c r="B496" s="211">
        <f>RAW_APT!B497</f>
        <v>44498</v>
      </c>
      <c r="C496" s="218">
        <f>RAW_APT!C497</f>
        <v>0.3145601852</v>
      </c>
      <c r="D496" s="47" t="str">
        <f>RAW_APT!D497</f>
        <v/>
      </c>
      <c r="E496" s="47" t="str">
        <f>RAW_APT!E497</f>
        <v/>
      </c>
      <c r="F496" s="47" t="str">
        <f>RAW_APT!F497</f>
        <v/>
      </c>
      <c r="G496" s="47" t="str">
        <f>RAW_APT!G497</f>
        <v>Result</v>
      </c>
      <c r="H496" s="47" t="str">
        <f>RAW_APT!H497</f>
        <v>Negative</v>
      </c>
      <c r="I496" s="211">
        <f>RAW_APT!I497</f>
        <v>44498</v>
      </c>
      <c r="J496" s="218">
        <f>RAW_APT!J497</f>
        <v>0.4052777778</v>
      </c>
      <c r="K496" s="47">
        <f>RAW_APT!K497</f>
        <v>1</v>
      </c>
      <c r="L496" s="47" t="b">
        <f>RAW_APT!L497</f>
        <v>1</v>
      </c>
      <c r="M496" s="47" t="str">
        <f>RAW_APT!M497</f>
        <v>211029-1</v>
      </c>
      <c r="N496" s="47"/>
      <c r="O496" s="47"/>
      <c r="P496" s="128" t="b">
        <f t="shared" si="1"/>
        <v>0</v>
      </c>
      <c r="Q496" s="128" t="b">
        <f>IF(COUNTIF(RAW_APS!$A$2:$A813,A496)=0,TRUE,FALSE)</f>
        <v>0</v>
      </c>
      <c r="R496" s="128" t="b">
        <f t="shared" si="2"/>
        <v>0</v>
      </c>
      <c r="S496" s="8"/>
      <c r="U496" s="83" t="str">
        <f t="shared" si="3"/>
        <v/>
      </c>
      <c r="Z496" s="132"/>
      <c r="AA496" s="83" t="str">
        <f t="shared" si="4"/>
        <v>FLE423</v>
      </c>
      <c r="AB496" s="83" t="str">
        <f t="shared" si="5"/>
        <v/>
      </c>
      <c r="AC496" s="83" t="str">
        <f t="shared" si="6"/>
        <v/>
      </c>
      <c r="AD496" s="4"/>
      <c r="AE496" s="13"/>
    </row>
    <row r="497">
      <c r="A497" s="47" t="str">
        <f>RAW_APT!A498</f>
        <v>FLE465</v>
      </c>
      <c r="B497" s="211">
        <f>RAW_APT!B498</f>
        <v>44498</v>
      </c>
      <c r="C497" s="218">
        <f>RAW_APT!C498</f>
        <v>0.2981134259</v>
      </c>
      <c r="D497" s="47" t="str">
        <f>RAW_APT!D498</f>
        <v/>
      </c>
      <c r="E497" s="47" t="str">
        <f>RAW_APT!E498</f>
        <v/>
      </c>
      <c r="F497" s="47" t="str">
        <f>RAW_APT!F498</f>
        <v/>
      </c>
      <c r="G497" s="47" t="str">
        <f>RAW_APT!G498</f>
        <v>Result</v>
      </c>
      <c r="H497" s="47" t="str">
        <f>RAW_APT!H498</f>
        <v>Negative</v>
      </c>
      <c r="I497" s="211">
        <f>RAW_APT!I498</f>
        <v>44498</v>
      </c>
      <c r="J497" s="218">
        <f>RAW_APT!J498</f>
        <v>0.4052777778</v>
      </c>
      <c r="K497" s="47">
        <f>RAW_APT!K498</f>
        <v>0</v>
      </c>
      <c r="L497" s="47" t="b">
        <f>RAW_APT!L498</f>
        <v>1</v>
      </c>
      <c r="M497" s="47" t="str">
        <f>RAW_APT!M498</f>
        <v>211029-1</v>
      </c>
      <c r="N497" s="47"/>
      <c r="O497" s="47"/>
      <c r="P497" s="128" t="b">
        <f t="shared" si="1"/>
        <v>1</v>
      </c>
      <c r="Q497" s="128" t="b">
        <f>IF(COUNTIF(RAW_APS!$A$2:$A813,A497)=0,TRUE,FALSE)</f>
        <v>1</v>
      </c>
      <c r="R497" s="128" t="b">
        <f t="shared" si="2"/>
        <v>0</v>
      </c>
      <c r="S497" s="8"/>
      <c r="U497" s="83" t="str">
        <f t="shared" si="3"/>
        <v/>
      </c>
      <c r="Z497" s="132"/>
      <c r="AA497" s="83" t="str">
        <f t="shared" si="4"/>
        <v>FLE465</v>
      </c>
      <c r="AB497" s="83" t="str">
        <f t="shared" si="5"/>
        <v/>
      </c>
      <c r="AC497" s="83" t="str">
        <f t="shared" si="6"/>
        <v/>
      </c>
      <c r="AD497" s="4"/>
      <c r="AE497" s="13"/>
    </row>
    <row r="498">
      <c r="A498" s="47" t="str">
        <f>RAW_APT!A499</f>
        <v>FLE416</v>
      </c>
      <c r="B498" s="211">
        <f>RAW_APT!B499</f>
        <v>44498</v>
      </c>
      <c r="C498" s="218">
        <f>RAW_APT!C499</f>
        <v>0.2958912037</v>
      </c>
      <c r="D498" s="47" t="str">
        <f>RAW_APT!D499</f>
        <v/>
      </c>
      <c r="E498" s="47" t="str">
        <f>RAW_APT!E499</f>
        <v/>
      </c>
      <c r="F498" s="47" t="str">
        <f>RAW_APT!F499</f>
        <v/>
      </c>
      <c r="G498" s="47" t="str">
        <f>RAW_APT!G499</f>
        <v>Result</v>
      </c>
      <c r="H498" s="47" t="str">
        <f>RAW_APT!H499</f>
        <v>Negative</v>
      </c>
      <c r="I498" s="211">
        <f>RAW_APT!I499</f>
        <v>44498</v>
      </c>
      <c r="J498" s="218">
        <f>RAW_APT!J499</f>
        <v>0.4052777778</v>
      </c>
      <c r="K498" s="47">
        <f>RAW_APT!K499</f>
        <v>1</v>
      </c>
      <c r="L498" s="47" t="b">
        <f>RAW_APT!L499</f>
        <v>1</v>
      </c>
      <c r="M498" s="47" t="str">
        <f>RAW_APT!M499</f>
        <v>211029-1</v>
      </c>
      <c r="N498" s="47"/>
      <c r="O498" s="47"/>
      <c r="P498" s="128" t="b">
        <f t="shared" si="1"/>
        <v>0</v>
      </c>
      <c r="Q498" s="128" t="b">
        <f>IF(COUNTIF(RAW_APS!$A$2:$A813,A498)=0,TRUE,FALSE)</f>
        <v>0</v>
      </c>
      <c r="R498" s="128" t="b">
        <f t="shared" si="2"/>
        <v>0</v>
      </c>
      <c r="S498" s="8"/>
      <c r="U498" s="83" t="str">
        <f t="shared" si="3"/>
        <v/>
      </c>
      <c r="Z498" s="132"/>
      <c r="AA498" s="83" t="str">
        <f t="shared" si="4"/>
        <v>FLE416</v>
      </c>
      <c r="AB498" s="83" t="str">
        <f t="shared" si="5"/>
        <v/>
      </c>
      <c r="AC498" s="83" t="str">
        <f t="shared" si="6"/>
        <v/>
      </c>
      <c r="AD498" s="4"/>
      <c r="AE498" s="13"/>
    </row>
    <row r="499">
      <c r="A499" s="47" t="str">
        <f>RAW_APT!A500</f>
        <v>FLE594</v>
      </c>
      <c r="B499" s="211">
        <f>RAW_APT!B500</f>
        <v>44498</v>
      </c>
      <c r="C499" s="218">
        <f>RAW_APT!C500</f>
        <v>0.2934490741</v>
      </c>
      <c r="D499" s="47" t="str">
        <f>RAW_APT!D500</f>
        <v/>
      </c>
      <c r="E499" s="47" t="str">
        <f>RAW_APT!E500</f>
        <v/>
      </c>
      <c r="F499" s="47" t="str">
        <f>RAW_APT!F500</f>
        <v/>
      </c>
      <c r="G499" s="47" t="str">
        <f>RAW_APT!G500</f>
        <v>Result</v>
      </c>
      <c r="H499" s="47" t="str">
        <f>RAW_APT!H500</f>
        <v>Negative</v>
      </c>
      <c r="I499" s="211">
        <f>RAW_APT!I500</f>
        <v>44498</v>
      </c>
      <c r="J499" s="218">
        <f>RAW_APT!J500</f>
        <v>0.4052777778</v>
      </c>
      <c r="K499" s="47">
        <f>RAW_APT!K500</f>
        <v>1</v>
      </c>
      <c r="L499" s="47" t="b">
        <f>RAW_APT!L500</f>
        <v>1</v>
      </c>
      <c r="M499" s="47" t="str">
        <f>RAW_APT!M500</f>
        <v>211029-1</v>
      </c>
      <c r="N499" s="47"/>
      <c r="O499" s="47"/>
      <c r="P499" s="128" t="b">
        <f t="shared" si="1"/>
        <v>0</v>
      </c>
      <c r="Q499" s="128" t="b">
        <f>IF(COUNTIF(RAW_APS!$A$2:$A813,A499)=0,TRUE,FALSE)</f>
        <v>0</v>
      </c>
      <c r="R499" s="128" t="b">
        <f t="shared" si="2"/>
        <v>0</v>
      </c>
      <c r="S499" s="8"/>
      <c r="U499" s="83" t="str">
        <f t="shared" si="3"/>
        <v/>
      </c>
      <c r="Z499" s="132"/>
      <c r="AA499" s="83" t="str">
        <f t="shared" si="4"/>
        <v>FLE594</v>
      </c>
      <c r="AB499" s="83" t="str">
        <f t="shared" si="5"/>
        <v/>
      </c>
      <c r="AC499" s="83" t="str">
        <f t="shared" si="6"/>
        <v/>
      </c>
      <c r="AD499" s="4"/>
      <c r="AE499" s="13"/>
    </row>
    <row r="500">
      <c r="A500" s="47" t="str">
        <f>RAW_APT!A501</f>
        <v>FLE604</v>
      </c>
      <c r="B500" s="211">
        <f>RAW_APT!B501</f>
        <v>44498</v>
      </c>
      <c r="C500" s="218">
        <f>RAW_APT!C501</f>
        <v>0.2920717593</v>
      </c>
      <c r="D500" s="47" t="str">
        <f>RAW_APT!D501</f>
        <v/>
      </c>
      <c r="E500" s="47" t="str">
        <f>RAW_APT!E501</f>
        <v/>
      </c>
      <c r="F500" s="47" t="str">
        <f>RAW_APT!F501</f>
        <v/>
      </c>
      <c r="G500" s="47" t="str">
        <f>RAW_APT!G501</f>
        <v>Result</v>
      </c>
      <c r="H500" s="47" t="str">
        <f>RAW_APT!H501</f>
        <v>Negative</v>
      </c>
      <c r="I500" s="211">
        <f>RAW_APT!I501</f>
        <v>44498</v>
      </c>
      <c r="J500" s="218">
        <f>RAW_APT!J501</f>
        <v>0.4052777778</v>
      </c>
      <c r="K500" s="47">
        <f>RAW_APT!K501</f>
        <v>1</v>
      </c>
      <c r="L500" s="47" t="b">
        <f>RAW_APT!L501</f>
        <v>1</v>
      </c>
      <c r="M500" s="47" t="str">
        <f>RAW_APT!M501</f>
        <v>211029-1</v>
      </c>
      <c r="N500" s="47"/>
      <c r="O500" s="47"/>
      <c r="P500" s="128" t="b">
        <f t="shared" si="1"/>
        <v>0</v>
      </c>
      <c r="Q500" s="128" t="b">
        <f>IF(COUNTIF(RAW_APS!$A$2:$A813,A500)=0,TRUE,FALSE)</f>
        <v>0</v>
      </c>
      <c r="R500" s="128" t="b">
        <f t="shared" si="2"/>
        <v>0</v>
      </c>
      <c r="S500" s="8"/>
      <c r="U500" s="83" t="str">
        <f t="shared" si="3"/>
        <v/>
      </c>
      <c r="Z500" s="132"/>
      <c r="AA500" s="83" t="str">
        <f t="shared" si="4"/>
        <v>FLE604</v>
      </c>
      <c r="AB500" s="83" t="str">
        <f t="shared" si="5"/>
        <v/>
      </c>
      <c r="AC500" s="83" t="str">
        <f t="shared" si="6"/>
        <v/>
      </c>
      <c r="AD500" s="4"/>
      <c r="AE500" s="13"/>
    </row>
    <row r="501">
      <c r="A501" s="47" t="str">
        <f>RAW_APT!A502</f>
        <v>FLE418</v>
      </c>
      <c r="B501" s="211">
        <f>RAW_APT!B502</f>
        <v>44498</v>
      </c>
      <c r="C501" s="218">
        <f>RAW_APT!C502</f>
        <v>0.2892476852</v>
      </c>
      <c r="D501" s="47" t="str">
        <f>RAW_APT!D502</f>
        <v/>
      </c>
      <c r="E501" s="47" t="str">
        <f>RAW_APT!E502</f>
        <v/>
      </c>
      <c r="F501" s="47" t="str">
        <f>RAW_APT!F502</f>
        <v/>
      </c>
      <c r="G501" s="47" t="str">
        <f>RAW_APT!G502</f>
        <v>Result</v>
      </c>
      <c r="H501" s="47" t="str">
        <f>RAW_APT!H502</f>
        <v>Negative</v>
      </c>
      <c r="I501" s="211">
        <f>RAW_APT!I502</f>
        <v>44498</v>
      </c>
      <c r="J501" s="218">
        <f>RAW_APT!J502</f>
        <v>0.4052777778</v>
      </c>
      <c r="K501" s="47">
        <f>RAW_APT!K502</f>
        <v>0</v>
      </c>
      <c r="L501" s="47" t="b">
        <f>RAW_APT!L502</f>
        <v>1</v>
      </c>
      <c r="M501" s="47" t="str">
        <f>RAW_APT!M502</f>
        <v>211029-1</v>
      </c>
      <c r="N501" s="47"/>
      <c r="O501" s="47"/>
      <c r="P501" s="128" t="b">
        <f t="shared" si="1"/>
        <v>1</v>
      </c>
      <c r="Q501" s="128" t="b">
        <f>IF(COUNTIF(RAW_APS!$A$2:$A813,A501)=0,TRUE,FALSE)</f>
        <v>1</v>
      </c>
      <c r="R501" s="128" t="b">
        <f t="shared" si="2"/>
        <v>0</v>
      </c>
      <c r="S501" s="8"/>
      <c r="U501" s="83" t="str">
        <f t="shared" si="3"/>
        <v/>
      </c>
      <c r="Z501" s="132"/>
      <c r="AA501" s="83" t="str">
        <f t="shared" si="4"/>
        <v>FLE418</v>
      </c>
      <c r="AB501" s="83" t="str">
        <f t="shared" si="5"/>
        <v/>
      </c>
      <c r="AC501" s="83" t="str">
        <f t="shared" si="6"/>
        <v/>
      </c>
      <c r="AD501" s="4"/>
      <c r="AE501" s="13"/>
    </row>
    <row r="502">
      <c r="A502" s="47" t="str">
        <f>RAW_APT!A503</f>
        <v>FLE635</v>
      </c>
      <c r="B502" s="211">
        <f>RAW_APT!B503</f>
        <v>44498</v>
      </c>
      <c r="C502" s="218">
        <f>RAW_APT!C503</f>
        <v>0.2871180556</v>
      </c>
      <c r="D502" s="47" t="str">
        <f>RAW_APT!D503</f>
        <v/>
      </c>
      <c r="E502" s="47" t="str">
        <f>RAW_APT!E503</f>
        <v/>
      </c>
      <c r="F502" s="47" t="str">
        <f>RAW_APT!F503</f>
        <v/>
      </c>
      <c r="G502" s="47" t="str">
        <f>RAW_APT!G503</f>
        <v>Result</v>
      </c>
      <c r="H502" s="47" t="str">
        <f>RAW_APT!H503</f>
        <v>Negative</v>
      </c>
      <c r="I502" s="211">
        <f>RAW_APT!I503</f>
        <v>44498</v>
      </c>
      <c r="J502" s="218">
        <f>RAW_APT!J503</f>
        <v>0.4052777778</v>
      </c>
      <c r="K502" s="47">
        <f>RAW_APT!K503</f>
        <v>0</v>
      </c>
      <c r="L502" s="47" t="b">
        <f>RAW_APT!L503</f>
        <v>1</v>
      </c>
      <c r="M502" s="47" t="str">
        <f>RAW_APT!M503</f>
        <v>211029-1</v>
      </c>
      <c r="N502" s="47"/>
      <c r="O502" s="47"/>
      <c r="P502" s="128" t="b">
        <f t="shared" si="1"/>
        <v>1</v>
      </c>
      <c r="Q502" s="128" t="b">
        <f>IF(COUNTIF(RAW_APS!$A$2:$A813,A502)=0,TRUE,FALSE)</f>
        <v>1</v>
      </c>
      <c r="R502" s="128" t="b">
        <f t="shared" si="2"/>
        <v>0</v>
      </c>
      <c r="S502" s="8"/>
      <c r="U502" s="83" t="str">
        <f t="shared" si="3"/>
        <v/>
      </c>
      <c r="Z502" s="132"/>
      <c r="AA502" s="83" t="str">
        <f t="shared" si="4"/>
        <v>FLE635</v>
      </c>
      <c r="AB502" s="83" t="str">
        <f t="shared" si="5"/>
        <v/>
      </c>
      <c r="AC502" s="83" t="str">
        <f t="shared" si="6"/>
        <v/>
      </c>
      <c r="AD502" s="4"/>
      <c r="AE502" s="13"/>
    </row>
    <row r="503">
      <c r="A503" s="47" t="str">
        <f>RAW_APT!A504</f>
        <v>FLE467</v>
      </c>
      <c r="B503" s="211">
        <f>RAW_APT!B504</f>
        <v>44498</v>
      </c>
      <c r="C503" s="218">
        <f>RAW_APT!C504</f>
        <v>0.2869097222</v>
      </c>
      <c r="D503" s="47" t="str">
        <f>RAW_APT!D504</f>
        <v/>
      </c>
      <c r="E503" s="47" t="str">
        <f>RAW_APT!E504</f>
        <v/>
      </c>
      <c r="F503" s="47" t="str">
        <f>RAW_APT!F504</f>
        <v/>
      </c>
      <c r="G503" s="47" t="str">
        <f>RAW_APT!G504</f>
        <v>Result</v>
      </c>
      <c r="H503" s="47" t="str">
        <f>RAW_APT!H504</f>
        <v>Negative</v>
      </c>
      <c r="I503" s="211">
        <f>RAW_APT!I504</f>
        <v>44498</v>
      </c>
      <c r="J503" s="218">
        <f>RAW_APT!J504</f>
        <v>0.4052777778</v>
      </c>
      <c r="K503" s="47">
        <f>RAW_APT!K504</f>
        <v>1</v>
      </c>
      <c r="L503" s="47" t="b">
        <f>RAW_APT!L504</f>
        <v>1</v>
      </c>
      <c r="M503" s="47" t="str">
        <f>RAW_APT!M504</f>
        <v>211029-1</v>
      </c>
      <c r="N503" s="47"/>
      <c r="O503" s="47"/>
      <c r="P503" s="128" t="b">
        <f t="shared" si="1"/>
        <v>0</v>
      </c>
      <c r="Q503" s="128" t="b">
        <f>IF(COUNTIF(RAW_APS!$A$2:$A813,A503)=0,TRUE,FALSE)</f>
        <v>0</v>
      </c>
      <c r="R503" s="128" t="b">
        <f t="shared" si="2"/>
        <v>0</v>
      </c>
      <c r="S503" s="8"/>
      <c r="U503" s="83" t="str">
        <f t="shared" si="3"/>
        <v/>
      </c>
      <c r="Z503" s="132"/>
      <c r="AA503" s="83" t="str">
        <f t="shared" si="4"/>
        <v>FLE467</v>
      </c>
      <c r="AB503" s="83" t="str">
        <f t="shared" si="5"/>
        <v/>
      </c>
      <c r="AC503" s="83" t="str">
        <f t="shared" si="6"/>
        <v/>
      </c>
      <c r="AD503" s="4"/>
      <c r="AE503" s="13"/>
    </row>
    <row r="504">
      <c r="A504" s="47" t="str">
        <f>RAW_APT!A505</f>
        <v>FLE649</v>
      </c>
      <c r="B504" s="211">
        <f>RAW_APT!B505</f>
        <v>44497</v>
      </c>
      <c r="C504" s="218">
        <f>RAW_APT!C505</f>
        <v>0.3031712963</v>
      </c>
      <c r="D504" s="47" t="str">
        <f>RAW_APT!D505</f>
        <v/>
      </c>
      <c r="E504" s="47" t="str">
        <f>RAW_APT!E505</f>
        <v/>
      </c>
      <c r="F504" s="47" t="str">
        <f>RAW_APT!F505</f>
        <v/>
      </c>
      <c r="G504" s="47" t="str">
        <f>RAW_APT!G505</f>
        <v>Result</v>
      </c>
      <c r="H504" s="47" t="str">
        <f>RAW_APT!H505</f>
        <v>Negative</v>
      </c>
      <c r="I504" s="211">
        <f>RAW_APT!I505</f>
        <v>44497</v>
      </c>
      <c r="J504" s="218">
        <f>RAW_APT!J505</f>
        <v>0.4262152778</v>
      </c>
      <c r="K504" s="47">
        <f>RAW_APT!K505</f>
        <v>1</v>
      </c>
      <c r="L504" s="47" t="b">
        <f>RAW_APT!L505</f>
        <v>1</v>
      </c>
      <c r="M504" s="47" t="str">
        <f>RAW_APT!M505</f>
        <v>211028-1</v>
      </c>
      <c r="N504" s="47"/>
      <c r="O504" s="47"/>
      <c r="P504" s="128" t="b">
        <f t="shared" si="1"/>
        <v>0</v>
      </c>
      <c r="Q504" s="128" t="b">
        <f>IF(COUNTIF(RAW_APS!$A$2:$A813,A504)=0,TRUE,FALSE)</f>
        <v>0</v>
      </c>
      <c r="R504" s="128" t="b">
        <f t="shared" si="2"/>
        <v>0</v>
      </c>
      <c r="S504" s="8"/>
      <c r="U504" s="83" t="str">
        <f t="shared" si="3"/>
        <v/>
      </c>
      <c r="Z504" s="132"/>
      <c r="AA504" s="83" t="str">
        <f t="shared" si="4"/>
        <v>FLE649</v>
      </c>
      <c r="AB504" s="83" t="str">
        <f t="shared" si="5"/>
        <v/>
      </c>
      <c r="AC504" s="83" t="str">
        <f t="shared" si="6"/>
        <v/>
      </c>
      <c r="AD504" s="4"/>
      <c r="AE504" s="13"/>
    </row>
    <row r="505">
      <c r="A505" s="47" t="str">
        <f>RAW_APT!A506</f>
        <v>FLE611</v>
      </c>
      <c r="B505" s="211">
        <f>RAW_APT!B506</f>
        <v>44497</v>
      </c>
      <c r="C505" s="218">
        <f>RAW_APT!C506</f>
        <v>0.2969212963</v>
      </c>
      <c r="D505" s="47" t="str">
        <f>RAW_APT!D506</f>
        <v/>
      </c>
      <c r="E505" s="47" t="str">
        <f>RAW_APT!E506</f>
        <v/>
      </c>
      <c r="F505" s="47" t="str">
        <f>RAW_APT!F506</f>
        <v/>
      </c>
      <c r="G505" s="47" t="str">
        <f>RAW_APT!G506</f>
        <v>Result</v>
      </c>
      <c r="H505" s="47" t="str">
        <f>RAW_APT!H506</f>
        <v>Negative</v>
      </c>
      <c r="I505" s="211">
        <f>RAW_APT!I506</f>
        <v>44497</v>
      </c>
      <c r="J505" s="218">
        <f>RAW_APT!J506</f>
        <v>0.4262152778</v>
      </c>
      <c r="K505" s="47">
        <f>RAW_APT!K506</f>
        <v>0</v>
      </c>
      <c r="L505" s="47" t="b">
        <f>RAW_APT!L506</f>
        <v>1</v>
      </c>
      <c r="M505" s="47" t="str">
        <f>RAW_APT!M506</f>
        <v>211028-1</v>
      </c>
      <c r="N505" s="47"/>
      <c r="O505" s="47"/>
      <c r="P505" s="128" t="b">
        <f t="shared" si="1"/>
        <v>1</v>
      </c>
      <c r="Q505" s="128" t="b">
        <f>IF(COUNTIF(RAW_APS!$A$2:$A813,A505)=0,TRUE,FALSE)</f>
        <v>1</v>
      </c>
      <c r="R505" s="128" t="b">
        <f t="shared" si="2"/>
        <v>0</v>
      </c>
      <c r="S505" s="8"/>
      <c r="U505" s="83" t="str">
        <f t="shared" si="3"/>
        <v/>
      </c>
      <c r="Z505" s="132"/>
      <c r="AA505" s="83" t="str">
        <f t="shared" si="4"/>
        <v>FLE611</v>
      </c>
      <c r="AB505" s="83" t="str">
        <f t="shared" si="5"/>
        <v/>
      </c>
      <c r="AC505" s="83" t="str">
        <f t="shared" si="6"/>
        <v/>
      </c>
      <c r="AD505" s="4"/>
      <c r="AE505" s="13"/>
    </row>
    <row r="506">
      <c r="A506" s="47" t="str">
        <f>RAW_APT!A507</f>
        <v>FLE530</v>
      </c>
      <c r="B506" s="211">
        <f>RAW_APT!B507</f>
        <v>44497</v>
      </c>
      <c r="C506" s="218">
        <f>RAW_APT!C507</f>
        <v>0.2966782407</v>
      </c>
      <c r="D506" s="47" t="str">
        <f>RAW_APT!D507</f>
        <v/>
      </c>
      <c r="E506" s="47" t="str">
        <f>RAW_APT!E507</f>
        <v/>
      </c>
      <c r="F506" s="47" t="str">
        <f>RAW_APT!F507</f>
        <v/>
      </c>
      <c r="G506" s="47" t="str">
        <f>RAW_APT!G507</f>
        <v>Result</v>
      </c>
      <c r="H506" s="47" t="str">
        <f>RAW_APT!H507</f>
        <v>Negative</v>
      </c>
      <c r="I506" s="211">
        <f>RAW_APT!I507</f>
        <v>44497</v>
      </c>
      <c r="J506" s="218">
        <f>RAW_APT!J507</f>
        <v>0.4262152778</v>
      </c>
      <c r="K506" s="47">
        <f>RAW_APT!K507</f>
        <v>0</v>
      </c>
      <c r="L506" s="47" t="b">
        <f>RAW_APT!L507</f>
        <v>1</v>
      </c>
      <c r="M506" s="47" t="str">
        <f>RAW_APT!M507</f>
        <v>211028-1</v>
      </c>
      <c r="N506" s="47"/>
      <c r="O506" s="47"/>
      <c r="P506" s="128" t="b">
        <f t="shared" si="1"/>
        <v>1</v>
      </c>
      <c r="Q506" s="128" t="b">
        <f>IF(COUNTIF(RAW_APS!$A$2:$A813,A506)=0,TRUE,FALSE)</f>
        <v>1</v>
      </c>
      <c r="R506" s="128" t="b">
        <f t="shared" si="2"/>
        <v>0</v>
      </c>
      <c r="S506" s="8"/>
      <c r="U506" s="83" t="str">
        <f t="shared" si="3"/>
        <v/>
      </c>
      <c r="Z506" s="132"/>
      <c r="AA506" s="83" t="str">
        <f t="shared" si="4"/>
        <v>FLE530</v>
      </c>
      <c r="AB506" s="83" t="str">
        <f t="shared" si="5"/>
        <v/>
      </c>
      <c r="AC506" s="83" t="str">
        <f t="shared" si="6"/>
        <v/>
      </c>
      <c r="AD506" s="4"/>
      <c r="AE506" s="13"/>
    </row>
    <row r="507">
      <c r="A507" s="47" t="str">
        <f>RAW_APT!A508</f>
        <v>FLE512</v>
      </c>
      <c r="B507" s="211">
        <f>RAW_APT!B508</f>
        <v>44496</v>
      </c>
      <c r="C507" s="218">
        <f>RAW_APT!C508</f>
        <v>0.3169907407</v>
      </c>
      <c r="D507" s="47" t="str">
        <f>RAW_APT!D508</f>
        <v/>
      </c>
      <c r="E507" s="47" t="str">
        <f>RAW_APT!E508</f>
        <v/>
      </c>
      <c r="F507" s="47" t="str">
        <f>RAW_APT!F508</f>
        <v/>
      </c>
      <c r="G507" s="47" t="str">
        <f>RAW_APT!G508</f>
        <v>Collected</v>
      </c>
      <c r="H507" s="47" t="str">
        <f>RAW_APT!H508</f>
        <v>Null</v>
      </c>
      <c r="I507" s="211">
        <f>RAW_APT!I508</f>
        <v>44868</v>
      </c>
      <c r="J507" s="218">
        <f>RAW_APT!J508</f>
        <v>0.5355208333</v>
      </c>
      <c r="K507" s="47">
        <f>RAW_APT!K508</f>
        <v>1</v>
      </c>
      <c r="L507" s="47" t="str">
        <f>RAW_APT!L508</f>
        <v/>
      </c>
      <c r="M507" s="47" t="str">
        <f>RAW_APT!M508</f>
        <v/>
      </c>
      <c r="N507" s="47"/>
      <c r="O507" s="47"/>
      <c r="P507" s="128" t="b">
        <f t="shared" si="1"/>
        <v>0</v>
      </c>
      <c r="Q507" s="128" t="b">
        <f>IF(COUNTIF(RAW_APS!$A$2:$A813,A507)=0,TRUE,FALSE)</f>
        <v>0</v>
      </c>
      <c r="R507" s="128" t="b">
        <f t="shared" si="2"/>
        <v>0</v>
      </c>
      <c r="S507" s="8"/>
      <c r="U507" s="83" t="str">
        <f t="shared" si="3"/>
        <v/>
      </c>
      <c r="Z507" s="132"/>
      <c r="AA507" s="83" t="str">
        <f t="shared" si="4"/>
        <v>FLE512</v>
      </c>
      <c r="AB507" s="83" t="str">
        <f t="shared" si="5"/>
        <v/>
      </c>
      <c r="AC507" s="83" t="str">
        <f t="shared" si="6"/>
        <v/>
      </c>
      <c r="AD507" s="4"/>
      <c r="AE507" s="13"/>
    </row>
    <row r="508">
      <c r="A508" s="47" t="str">
        <f>RAW_APT!A509</f>
        <v>FLE555</v>
      </c>
      <c r="B508" s="211">
        <f>RAW_APT!B509</f>
        <v>44496</v>
      </c>
      <c r="C508" s="218">
        <f>RAW_APT!C509</f>
        <v>0.1439467593</v>
      </c>
      <c r="D508" s="47" t="str">
        <f>RAW_APT!D509</f>
        <v/>
      </c>
      <c r="E508" s="47" t="str">
        <f>RAW_APT!E509</f>
        <v/>
      </c>
      <c r="F508" s="47" t="str">
        <f>RAW_APT!F509</f>
        <v/>
      </c>
      <c r="G508" s="47" t="str">
        <f>RAW_APT!G509</f>
        <v>Collected</v>
      </c>
      <c r="H508" s="47" t="str">
        <f>RAW_APT!H509</f>
        <v>Null</v>
      </c>
      <c r="I508" s="211">
        <f>RAW_APT!I509</f>
        <v>44868</v>
      </c>
      <c r="J508" s="218">
        <f>RAW_APT!J509</f>
        <v>0.5355208333</v>
      </c>
      <c r="K508" s="47">
        <f>RAW_APT!K509</f>
        <v>1</v>
      </c>
      <c r="L508" s="47" t="str">
        <f>RAW_APT!L509</f>
        <v/>
      </c>
      <c r="M508" s="47" t="str">
        <f>RAW_APT!M509</f>
        <v/>
      </c>
      <c r="N508" s="47"/>
      <c r="O508" s="47"/>
      <c r="P508" s="128" t="b">
        <f t="shared" si="1"/>
        <v>0</v>
      </c>
      <c r="Q508" s="128" t="b">
        <f>IF(COUNTIF(RAW_APS!$A$2:$A813,A508)=0,TRUE,FALSE)</f>
        <v>0</v>
      </c>
      <c r="R508" s="128" t="b">
        <f t="shared" si="2"/>
        <v>0</v>
      </c>
      <c r="S508" s="8"/>
      <c r="U508" s="83" t="str">
        <f t="shared" si="3"/>
        <v/>
      </c>
      <c r="Z508" s="132"/>
      <c r="AA508" s="83" t="str">
        <f t="shared" si="4"/>
        <v>FLE555</v>
      </c>
      <c r="AB508" s="83" t="str">
        <f t="shared" si="5"/>
        <v/>
      </c>
      <c r="AC508" s="83" t="str">
        <f t="shared" si="6"/>
        <v/>
      </c>
      <c r="AD508" s="4"/>
      <c r="AE508" s="13"/>
    </row>
    <row r="509">
      <c r="A509" s="47" t="str">
        <f>RAW_APT!A510</f>
        <v>FLE517</v>
      </c>
      <c r="B509" s="211">
        <f>RAW_APT!B510</f>
        <v>44496</v>
      </c>
      <c r="C509" s="218">
        <f>RAW_APT!C510</f>
        <v>0.1424884259</v>
      </c>
      <c r="D509" s="47" t="str">
        <f>RAW_APT!D510</f>
        <v/>
      </c>
      <c r="E509" s="47" t="str">
        <f>RAW_APT!E510</f>
        <v/>
      </c>
      <c r="F509" s="47" t="str">
        <f>RAW_APT!F510</f>
        <v/>
      </c>
      <c r="G509" s="47" t="str">
        <f>RAW_APT!G510</f>
        <v>Collected</v>
      </c>
      <c r="H509" s="47" t="str">
        <f>RAW_APT!H510</f>
        <v>Null</v>
      </c>
      <c r="I509" s="211">
        <f>RAW_APT!I510</f>
        <v>44868</v>
      </c>
      <c r="J509" s="218">
        <f>RAW_APT!J510</f>
        <v>0.5355208333</v>
      </c>
      <c r="K509" s="47">
        <f>RAW_APT!K510</f>
        <v>1</v>
      </c>
      <c r="L509" s="47" t="str">
        <f>RAW_APT!L510</f>
        <v/>
      </c>
      <c r="M509" s="47" t="str">
        <f>RAW_APT!M510</f>
        <v/>
      </c>
      <c r="N509" s="47"/>
      <c r="O509" s="47"/>
      <c r="P509" s="128" t="b">
        <f t="shared" si="1"/>
        <v>0</v>
      </c>
      <c r="Q509" s="128" t="b">
        <f>IF(COUNTIF(RAW_APS!$A$2:$A813,A509)=0,TRUE,FALSE)</f>
        <v>0</v>
      </c>
      <c r="R509" s="128" t="b">
        <f t="shared" si="2"/>
        <v>0</v>
      </c>
      <c r="S509" s="8"/>
      <c r="U509" s="83" t="str">
        <f t="shared" si="3"/>
        <v/>
      </c>
      <c r="Z509" s="132"/>
      <c r="AA509" s="83" t="str">
        <f t="shared" si="4"/>
        <v>FLE517</v>
      </c>
      <c r="AB509" s="83" t="str">
        <f t="shared" si="5"/>
        <v/>
      </c>
      <c r="AC509" s="83" t="str">
        <f t="shared" si="6"/>
        <v/>
      </c>
      <c r="AD509" s="4"/>
      <c r="AE509" s="13"/>
    </row>
    <row r="510">
      <c r="A510" s="47" t="str">
        <f>RAW_APT!A511</f>
        <v>FLE422</v>
      </c>
      <c r="B510" s="211">
        <f>RAW_APT!B511</f>
        <v>44496</v>
      </c>
      <c r="C510" s="218">
        <f>RAW_APT!C511</f>
        <v>0.1405902778</v>
      </c>
      <c r="D510" s="47" t="str">
        <f>RAW_APT!D511</f>
        <v/>
      </c>
      <c r="E510" s="47" t="str">
        <f>RAW_APT!E511</f>
        <v/>
      </c>
      <c r="F510" s="47" t="str">
        <f>RAW_APT!F511</f>
        <v/>
      </c>
      <c r="G510" s="47" t="str">
        <f>RAW_APT!G511</f>
        <v>Collected</v>
      </c>
      <c r="H510" s="47" t="str">
        <f>RAW_APT!H511</f>
        <v>Null</v>
      </c>
      <c r="I510" s="211">
        <f>RAW_APT!I511</f>
        <v>44868</v>
      </c>
      <c r="J510" s="218">
        <f>RAW_APT!J511</f>
        <v>0.5355208333</v>
      </c>
      <c r="K510" s="47">
        <f>RAW_APT!K511</f>
        <v>1</v>
      </c>
      <c r="L510" s="47" t="str">
        <f>RAW_APT!L511</f>
        <v/>
      </c>
      <c r="M510" s="47" t="str">
        <f>RAW_APT!M511</f>
        <v/>
      </c>
      <c r="N510" s="47"/>
      <c r="O510" s="47"/>
      <c r="P510" s="128" t="b">
        <f t="shared" si="1"/>
        <v>0</v>
      </c>
      <c r="Q510" s="128" t="b">
        <f>IF(COUNTIF(RAW_APS!$A$2:$A813,A510)=0,TRUE,FALSE)</f>
        <v>0</v>
      </c>
      <c r="R510" s="128" t="b">
        <f t="shared" si="2"/>
        <v>0</v>
      </c>
      <c r="S510" s="8"/>
      <c r="U510" s="83" t="str">
        <f t="shared" si="3"/>
        <v/>
      </c>
      <c r="Z510" s="132"/>
      <c r="AA510" s="83" t="str">
        <f t="shared" si="4"/>
        <v>FLE422</v>
      </c>
      <c r="AB510" s="83" t="str">
        <f t="shared" si="5"/>
        <v/>
      </c>
      <c r="AC510" s="83" t="str">
        <f t="shared" si="6"/>
        <v/>
      </c>
      <c r="AD510" s="4"/>
      <c r="AE510" s="13"/>
    </row>
    <row r="511">
      <c r="A511" s="47" t="str">
        <f>RAW_APT!A512</f>
        <v>FLE383</v>
      </c>
      <c r="B511" s="211">
        <f>RAW_APT!B512</f>
        <v>44496</v>
      </c>
      <c r="C511" s="218">
        <f>RAW_APT!C512</f>
        <v>0.1400694444</v>
      </c>
      <c r="D511" s="47" t="str">
        <f>RAW_APT!D512</f>
        <v/>
      </c>
      <c r="E511" s="47" t="str">
        <f>RAW_APT!E512</f>
        <v/>
      </c>
      <c r="F511" s="47" t="str">
        <f>RAW_APT!F512</f>
        <v/>
      </c>
      <c r="G511" s="47" t="str">
        <f>RAW_APT!G512</f>
        <v>Collected</v>
      </c>
      <c r="H511" s="47" t="str">
        <f>RAW_APT!H512</f>
        <v>Null</v>
      </c>
      <c r="I511" s="211">
        <f>RAW_APT!I512</f>
        <v>44868</v>
      </c>
      <c r="J511" s="218">
        <f>RAW_APT!J512</f>
        <v>0.5355208333</v>
      </c>
      <c r="K511" s="47">
        <f>RAW_APT!K512</f>
        <v>1</v>
      </c>
      <c r="L511" s="47" t="str">
        <f>RAW_APT!L512</f>
        <v/>
      </c>
      <c r="M511" s="47" t="str">
        <f>RAW_APT!M512</f>
        <v/>
      </c>
      <c r="N511" s="47"/>
      <c r="O511" s="47"/>
      <c r="P511" s="128" t="b">
        <f t="shared" si="1"/>
        <v>0</v>
      </c>
      <c r="Q511" s="128" t="b">
        <f>IF(COUNTIF(RAW_APS!$A$2:$A813,A511)=0,TRUE,FALSE)</f>
        <v>0</v>
      </c>
      <c r="R511" s="128" t="b">
        <f t="shared" si="2"/>
        <v>0</v>
      </c>
      <c r="S511" s="8"/>
      <c r="U511" s="83" t="str">
        <f t="shared" si="3"/>
        <v/>
      </c>
      <c r="Z511" s="132"/>
      <c r="AA511" s="83" t="str">
        <f t="shared" si="4"/>
        <v>FLE383</v>
      </c>
      <c r="AB511" s="83" t="str">
        <f t="shared" si="5"/>
        <v/>
      </c>
      <c r="AC511" s="83" t="str">
        <f t="shared" si="6"/>
        <v/>
      </c>
      <c r="AD511" s="4"/>
      <c r="AE511" s="13"/>
    </row>
    <row r="512">
      <c r="A512" s="47" t="str">
        <f>RAW_APT!A513</f>
        <v>FLE525</v>
      </c>
      <c r="B512" s="211">
        <f>RAW_APT!B513</f>
        <v>44496</v>
      </c>
      <c r="C512" s="218">
        <f>RAW_APT!C513</f>
        <v>0.1389236111</v>
      </c>
      <c r="D512" s="47" t="str">
        <f>RAW_APT!D513</f>
        <v/>
      </c>
      <c r="E512" s="47" t="str">
        <f>RAW_APT!E513</f>
        <v/>
      </c>
      <c r="F512" s="47" t="str">
        <f>RAW_APT!F513</f>
        <v/>
      </c>
      <c r="G512" s="47" t="str">
        <f>RAW_APT!G513</f>
        <v>Collected</v>
      </c>
      <c r="H512" s="47" t="str">
        <f>RAW_APT!H513</f>
        <v>Null</v>
      </c>
      <c r="I512" s="211">
        <f>RAW_APT!I513</f>
        <v>44868</v>
      </c>
      <c r="J512" s="218">
        <f>RAW_APT!J513</f>
        <v>0.5355208333</v>
      </c>
      <c r="K512" s="47">
        <f>RAW_APT!K513</f>
        <v>1</v>
      </c>
      <c r="L512" s="47" t="str">
        <f>RAW_APT!L513</f>
        <v/>
      </c>
      <c r="M512" s="47" t="str">
        <f>RAW_APT!M513</f>
        <v/>
      </c>
      <c r="N512" s="47"/>
      <c r="O512" s="47"/>
      <c r="P512" s="128" t="b">
        <f t="shared" si="1"/>
        <v>0</v>
      </c>
      <c r="Q512" s="128" t="b">
        <f>IF(COUNTIF(RAW_APS!$A$2:$A813,A512)=0,TRUE,FALSE)</f>
        <v>0</v>
      </c>
      <c r="R512" s="128" t="b">
        <f t="shared" si="2"/>
        <v>0</v>
      </c>
      <c r="S512" s="8"/>
      <c r="U512" s="83" t="str">
        <f t="shared" si="3"/>
        <v/>
      </c>
      <c r="Z512" s="132"/>
      <c r="AA512" s="83" t="str">
        <f t="shared" si="4"/>
        <v>FLE525</v>
      </c>
      <c r="AB512" s="83" t="str">
        <f t="shared" si="5"/>
        <v/>
      </c>
      <c r="AC512" s="83" t="str">
        <f t="shared" si="6"/>
        <v/>
      </c>
      <c r="AD512" s="4"/>
      <c r="AE512" s="13"/>
    </row>
    <row r="513">
      <c r="A513" s="47" t="str">
        <f>RAW_APT!A514</f>
        <v>FLE504</v>
      </c>
      <c r="B513" s="211">
        <f>RAW_APT!B514</f>
        <v>44496</v>
      </c>
      <c r="C513" s="218">
        <f>RAW_APT!C514</f>
        <v>0.1320717593</v>
      </c>
      <c r="D513" s="47" t="str">
        <f>RAW_APT!D514</f>
        <v/>
      </c>
      <c r="E513" s="47" t="str">
        <f>RAW_APT!E514</f>
        <v/>
      </c>
      <c r="F513" s="47" t="str">
        <f>RAW_APT!F514</f>
        <v/>
      </c>
      <c r="G513" s="47" t="str">
        <f>RAW_APT!G514</f>
        <v>Collected</v>
      </c>
      <c r="H513" s="47" t="str">
        <f>RAW_APT!H514</f>
        <v>Null</v>
      </c>
      <c r="I513" s="211">
        <f>RAW_APT!I514</f>
        <v>44868</v>
      </c>
      <c r="J513" s="218">
        <f>RAW_APT!J514</f>
        <v>0.5355208333</v>
      </c>
      <c r="K513" s="47">
        <f>RAW_APT!K514</f>
        <v>1</v>
      </c>
      <c r="L513" s="47" t="str">
        <f>RAW_APT!L514</f>
        <v/>
      </c>
      <c r="M513" s="47" t="str">
        <f>RAW_APT!M514</f>
        <v/>
      </c>
      <c r="N513" s="47"/>
      <c r="O513" s="47"/>
      <c r="P513" s="128" t="b">
        <f t="shared" si="1"/>
        <v>0</v>
      </c>
      <c r="Q513" s="128" t="b">
        <f>IF(COUNTIF(RAW_APS!$A$2:$A813,A513)=0,TRUE,FALSE)</f>
        <v>0</v>
      </c>
      <c r="R513" s="128" t="b">
        <f t="shared" si="2"/>
        <v>0</v>
      </c>
      <c r="S513" s="8"/>
      <c r="U513" s="83" t="str">
        <f t="shared" si="3"/>
        <v/>
      </c>
      <c r="Z513" s="132"/>
      <c r="AA513" s="83" t="str">
        <f t="shared" si="4"/>
        <v>FLE504</v>
      </c>
      <c r="AB513" s="83" t="str">
        <f t="shared" si="5"/>
        <v/>
      </c>
      <c r="AC513" s="83" t="str">
        <f t="shared" si="6"/>
        <v/>
      </c>
      <c r="AD513" s="4"/>
      <c r="AE513" s="13"/>
    </row>
    <row r="514">
      <c r="A514" s="47" t="str">
        <f>RAW_APT!A515</f>
        <v>FLE473</v>
      </c>
      <c r="B514" s="211">
        <f>RAW_APT!B515</f>
        <v>44496</v>
      </c>
      <c r="C514" s="218">
        <f>RAW_APT!C515</f>
        <v>0.1295138889</v>
      </c>
      <c r="D514" s="47" t="str">
        <f>RAW_APT!D515</f>
        <v/>
      </c>
      <c r="E514" s="47" t="str">
        <f>RAW_APT!E515</f>
        <v/>
      </c>
      <c r="F514" s="47" t="str">
        <f>RAW_APT!F515</f>
        <v/>
      </c>
      <c r="G514" s="47" t="str">
        <f>RAW_APT!G515</f>
        <v>Collected</v>
      </c>
      <c r="H514" s="47" t="str">
        <f>RAW_APT!H515</f>
        <v>Null</v>
      </c>
      <c r="I514" s="211">
        <f>RAW_APT!I515</f>
        <v>44868</v>
      </c>
      <c r="J514" s="218">
        <f>RAW_APT!J515</f>
        <v>0.5355208333</v>
      </c>
      <c r="K514" s="47">
        <f>RAW_APT!K515</f>
        <v>1</v>
      </c>
      <c r="L514" s="47" t="str">
        <f>RAW_APT!L515</f>
        <v/>
      </c>
      <c r="M514" s="47" t="str">
        <f>RAW_APT!M515</f>
        <v/>
      </c>
      <c r="N514" s="47"/>
      <c r="O514" s="47"/>
      <c r="P514" s="128" t="b">
        <f t="shared" si="1"/>
        <v>0</v>
      </c>
      <c r="Q514" s="128" t="b">
        <f>IF(COUNTIF(RAW_APS!$A$2:$A813,A514)=0,TRUE,FALSE)</f>
        <v>0</v>
      </c>
      <c r="R514" s="128" t="b">
        <f t="shared" si="2"/>
        <v>0</v>
      </c>
      <c r="S514" s="8"/>
      <c r="U514" s="83" t="str">
        <f t="shared" si="3"/>
        <v/>
      </c>
      <c r="Z514" s="132"/>
      <c r="AA514" s="83" t="str">
        <f t="shared" si="4"/>
        <v>FLE473</v>
      </c>
      <c r="AB514" s="83" t="str">
        <f t="shared" si="5"/>
        <v/>
      </c>
      <c r="AC514" s="83" t="str">
        <f t="shared" si="6"/>
        <v/>
      </c>
      <c r="AD514" s="4"/>
      <c r="AE514" s="13"/>
    </row>
    <row r="515">
      <c r="A515" s="47" t="str">
        <f>RAW_APT!A516</f>
        <v>FLE505</v>
      </c>
      <c r="B515" s="211">
        <f>RAW_APT!B516</f>
        <v>44496</v>
      </c>
      <c r="C515" s="218">
        <f>RAW_APT!C516</f>
        <v>0.1289351852</v>
      </c>
      <c r="D515" s="47" t="str">
        <f>RAW_APT!D516</f>
        <v/>
      </c>
      <c r="E515" s="47" t="str">
        <f>RAW_APT!E516</f>
        <v/>
      </c>
      <c r="F515" s="47" t="str">
        <f>RAW_APT!F516</f>
        <v/>
      </c>
      <c r="G515" s="47" t="str">
        <f>RAW_APT!G516</f>
        <v>Collected</v>
      </c>
      <c r="H515" s="47" t="str">
        <f>RAW_APT!H516</f>
        <v>Null</v>
      </c>
      <c r="I515" s="211">
        <f>RAW_APT!I516</f>
        <v>44868</v>
      </c>
      <c r="J515" s="218">
        <f>RAW_APT!J516</f>
        <v>0.5355208333</v>
      </c>
      <c r="K515" s="47">
        <f>RAW_APT!K516</f>
        <v>1</v>
      </c>
      <c r="L515" s="47" t="str">
        <f>RAW_APT!L516</f>
        <v/>
      </c>
      <c r="M515" s="47" t="str">
        <f>RAW_APT!M516</f>
        <v/>
      </c>
      <c r="N515" s="47"/>
      <c r="O515" s="47"/>
      <c r="P515" s="128" t="b">
        <f t="shared" si="1"/>
        <v>0</v>
      </c>
      <c r="Q515" s="128" t="b">
        <f>IF(COUNTIF(RAW_APS!$A$2:$A813,A515)=0,TRUE,FALSE)</f>
        <v>0</v>
      </c>
      <c r="R515" s="128" t="b">
        <f t="shared" si="2"/>
        <v>0</v>
      </c>
      <c r="S515" s="8"/>
      <c r="U515" s="83" t="str">
        <f t="shared" si="3"/>
        <v/>
      </c>
      <c r="Z515" s="132"/>
      <c r="AA515" s="83" t="str">
        <f t="shared" si="4"/>
        <v>FLE505</v>
      </c>
      <c r="AB515" s="83" t="str">
        <f t="shared" si="5"/>
        <v/>
      </c>
      <c r="AC515" s="83" t="str">
        <f t="shared" si="6"/>
        <v/>
      </c>
      <c r="AD515" s="4"/>
      <c r="AE515" s="13"/>
    </row>
    <row r="516">
      <c r="A516" s="47" t="str">
        <f>RAW_APT!A517</f>
        <v>FLE552</v>
      </c>
      <c r="B516" s="211">
        <f>RAW_APT!B517</f>
        <v>44496</v>
      </c>
      <c r="C516" s="218">
        <f>RAW_APT!C517</f>
        <v>0.1259375</v>
      </c>
      <c r="D516" s="47" t="str">
        <f>RAW_APT!D517</f>
        <v/>
      </c>
      <c r="E516" s="47" t="str">
        <f>RAW_APT!E517</f>
        <v/>
      </c>
      <c r="F516" s="47" t="str">
        <f>RAW_APT!F517</f>
        <v/>
      </c>
      <c r="G516" s="47" t="str">
        <f>RAW_APT!G517</f>
        <v>Collected</v>
      </c>
      <c r="H516" s="47" t="str">
        <f>RAW_APT!H517</f>
        <v>Null</v>
      </c>
      <c r="I516" s="211">
        <f>RAW_APT!I517</f>
        <v>44868</v>
      </c>
      <c r="J516" s="218">
        <f>RAW_APT!J517</f>
        <v>0.5355208333</v>
      </c>
      <c r="K516" s="47">
        <f>RAW_APT!K517</f>
        <v>1</v>
      </c>
      <c r="L516" s="47" t="str">
        <f>RAW_APT!L517</f>
        <v/>
      </c>
      <c r="M516" s="47" t="str">
        <f>RAW_APT!M517</f>
        <v/>
      </c>
      <c r="N516" s="47"/>
      <c r="O516" s="47"/>
      <c r="P516" s="128" t="b">
        <f t="shared" si="1"/>
        <v>0</v>
      </c>
      <c r="Q516" s="128" t="b">
        <f>IF(COUNTIF(RAW_APS!$A$2:$A813,A516)=0,TRUE,FALSE)</f>
        <v>0</v>
      </c>
      <c r="R516" s="128" t="b">
        <f t="shared" si="2"/>
        <v>0</v>
      </c>
      <c r="S516" s="8"/>
      <c r="U516" s="83" t="str">
        <f t="shared" si="3"/>
        <v/>
      </c>
      <c r="Z516" s="132"/>
      <c r="AA516" s="83" t="str">
        <f t="shared" si="4"/>
        <v>FLE552</v>
      </c>
      <c r="AB516" s="83" t="str">
        <f t="shared" si="5"/>
        <v/>
      </c>
      <c r="AC516" s="83" t="str">
        <f t="shared" si="6"/>
        <v/>
      </c>
      <c r="AD516" s="4"/>
      <c r="AE516" s="13"/>
    </row>
    <row r="517">
      <c r="A517" s="47" t="str">
        <f>RAW_APT!A518</f>
        <v>FLE539</v>
      </c>
      <c r="B517" s="211">
        <f>RAW_APT!B518</f>
        <v>44496</v>
      </c>
      <c r="C517" s="218">
        <f>RAW_APT!C518</f>
        <v>0.1255439815</v>
      </c>
      <c r="D517" s="47" t="str">
        <f>RAW_APT!D518</f>
        <v/>
      </c>
      <c r="E517" s="47" t="str">
        <f>RAW_APT!E518</f>
        <v/>
      </c>
      <c r="F517" s="47" t="str">
        <f>RAW_APT!F518</f>
        <v/>
      </c>
      <c r="G517" s="47" t="str">
        <f>RAW_APT!G518</f>
        <v>Collected</v>
      </c>
      <c r="H517" s="47" t="str">
        <f>RAW_APT!H518</f>
        <v>Null</v>
      </c>
      <c r="I517" s="211">
        <f>RAW_APT!I518</f>
        <v>44868</v>
      </c>
      <c r="J517" s="218">
        <f>RAW_APT!J518</f>
        <v>0.5355208333</v>
      </c>
      <c r="K517" s="47">
        <f>RAW_APT!K518</f>
        <v>1</v>
      </c>
      <c r="L517" s="47" t="str">
        <f>RAW_APT!L518</f>
        <v/>
      </c>
      <c r="M517" s="47" t="str">
        <f>RAW_APT!M518</f>
        <v/>
      </c>
      <c r="N517" s="47"/>
      <c r="O517" s="47"/>
      <c r="P517" s="128" t="b">
        <f t="shared" si="1"/>
        <v>0</v>
      </c>
      <c r="Q517" s="128" t="b">
        <f>IF(COUNTIF(RAW_APS!$A$2:$A813,A517)=0,TRUE,FALSE)</f>
        <v>0</v>
      </c>
      <c r="R517" s="128" t="b">
        <f t="shared" si="2"/>
        <v>0</v>
      </c>
      <c r="S517" s="8"/>
      <c r="U517" s="83" t="str">
        <f t="shared" si="3"/>
        <v/>
      </c>
      <c r="Z517" s="132"/>
      <c r="AA517" s="83" t="str">
        <f t="shared" si="4"/>
        <v>FLE539</v>
      </c>
      <c r="AB517" s="83" t="str">
        <f t="shared" si="5"/>
        <v/>
      </c>
      <c r="AC517" s="83" t="str">
        <f t="shared" si="6"/>
        <v/>
      </c>
      <c r="AD517" s="4"/>
      <c r="AE517" s="13"/>
    </row>
    <row r="518">
      <c r="A518" s="47" t="str">
        <f>RAW_APT!A519</f>
        <v>FLE513</v>
      </c>
      <c r="B518" s="211">
        <f>RAW_APT!B519</f>
        <v>44495</v>
      </c>
      <c r="C518" s="218">
        <f>RAW_APT!C519</f>
        <v>0.3683912037</v>
      </c>
      <c r="D518" s="47" t="str">
        <f>RAW_APT!D519</f>
        <v/>
      </c>
      <c r="E518" s="47" t="str">
        <f>RAW_APT!E519</f>
        <v/>
      </c>
      <c r="F518" s="47" t="str">
        <f>RAW_APT!F519</f>
        <v/>
      </c>
      <c r="G518" s="47" t="str">
        <f>RAW_APT!G519</f>
        <v>Result</v>
      </c>
      <c r="H518" s="47" t="str">
        <f>RAW_APT!H519</f>
        <v>Negative</v>
      </c>
      <c r="I518" s="211">
        <f>RAW_APT!I519</f>
        <v>44495</v>
      </c>
      <c r="J518" s="218">
        <f>RAW_APT!J519</f>
        <v>0.4459953704</v>
      </c>
      <c r="K518" s="47">
        <f>RAW_APT!K519</f>
        <v>1</v>
      </c>
      <c r="L518" s="47" t="b">
        <f>RAW_APT!L519</f>
        <v>1</v>
      </c>
      <c r="M518" s="47" t="str">
        <f>RAW_APT!M519</f>
        <v>211026-1</v>
      </c>
      <c r="N518" s="47"/>
      <c r="O518" s="47"/>
      <c r="P518" s="128" t="b">
        <f t="shared" si="1"/>
        <v>0</v>
      </c>
      <c r="Q518" s="128" t="b">
        <f>IF(COUNTIF(RAW_APS!$A$2:$A813,A518)=0,TRUE,FALSE)</f>
        <v>0</v>
      </c>
      <c r="R518" s="128" t="b">
        <f t="shared" si="2"/>
        <v>0</v>
      </c>
      <c r="S518" s="8"/>
      <c r="U518" s="83" t="str">
        <f t="shared" si="3"/>
        <v/>
      </c>
      <c r="Z518" s="132"/>
      <c r="AA518" s="83" t="str">
        <f t="shared" si="4"/>
        <v>FLE513</v>
      </c>
      <c r="AB518" s="83" t="str">
        <f t="shared" si="5"/>
        <v/>
      </c>
      <c r="AC518" s="83" t="str">
        <f t="shared" si="6"/>
        <v/>
      </c>
      <c r="AD518" s="4"/>
      <c r="AE518" s="13"/>
    </row>
    <row r="519">
      <c r="A519" s="47" t="str">
        <f>RAW_APT!A520</f>
        <v>FLE524</v>
      </c>
      <c r="B519" s="211">
        <f>RAW_APT!B520</f>
        <v>44495</v>
      </c>
      <c r="C519" s="218">
        <f>RAW_APT!C520</f>
        <v>0.2898726852</v>
      </c>
      <c r="D519" s="47" t="str">
        <f>RAW_APT!D520</f>
        <v/>
      </c>
      <c r="E519" s="47" t="str">
        <f>RAW_APT!E520</f>
        <v/>
      </c>
      <c r="F519" s="47" t="str">
        <f>RAW_APT!F520</f>
        <v/>
      </c>
      <c r="G519" s="47" t="str">
        <f>RAW_APT!G520</f>
        <v>Result</v>
      </c>
      <c r="H519" s="47" t="str">
        <f>RAW_APT!H520</f>
        <v>Negative</v>
      </c>
      <c r="I519" s="211">
        <f>RAW_APT!I520</f>
        <v>44495</v>
      </c>
      <c r="J519" s="218">
        <f>RAW_APT!J520</f>
        <v>0.4459953704</v>
      </c>
      <c r="K519" s="47">
        <f>RAW_APT!K520</f>
        <v>1</v>
      </c>
      <c r="L519" s="47" t="b">
        <f>RAW_APT!L520</f>
        <v>1</v>
      </c>
      <c r="M519" s="47" t="str">
        <f>RAW_APT!M520</f>
        <v>211026-1</v>
      </c>
      <c r="N519" s="47"/>
      <c r="O519" s="47"/>
      <c r="P519" s="128" t="b">
        <f t="shared" si="1"/>
        <v>0</v>
      </c>
      <c r="Q519" s="128" t="b">
        <f>IF(COUNTIF(RAW_APS!$A$2:$A813,A519)=0,TRUE,FALSE)</f>
        <v>0</v>
      </c>
      <c r="R519" s="128" t="b">
        <f t="shared" si="2"/>
        <v>0</v>
      </c>
      <c r="S519" s="8"/>
      <c r="U519" s="83" t="str">
        <f t="shared" si="3"/>
        <v/>
      </c>
      <c r="Z519" s="132"/>
      <c r="AA519" s="83" t="str">
        <f t="shared" si="4"/>
        <v>FLE524</v>
      </c>
      <c r="AB519" s="83" t="str">
        <f t="shared" si="5"/>
        <v/>
      </c>
      <c r="AC519" s="83" t="str">
        <f t="shared" si="6"/>
        <v/>
      </c>
      <c r="AD519" s="4"/>
      <c r="AE519" s="13"/>
    </row>
    <row r="520">
      <c r="A520" s="47" t="str">
        <f>RAW_APT!A521</f>
        <v>FLE546</v>
      </c>
      <c r="B520" s="211">
        <f>RAW_APT!B521</f>
        <v>44495</v>
      </c>
      <c r="C520" s="218">
        <f>RAW_APT!C521</f>
        <v>0.2807060185</v>
      </c>
      <c r="D520" s="47" t="str">
        <f>RAW_APT!D521</f>
        <v/>
      </c>
      <c r="E520" s="47" t="str">
        <f>RAW_APT!E521</f>
        <v/>
      </c>
      <c r="F520" s="47" t="str">
        <f>RAW_APT!F521</f>
        <v/>
      </c>
      <c r="G520" s="47" t="str">
        <f>RAW_APT!G521</f>
        <v>Result</v>
      </c>
      <c r="H520" s="47" t="str">
        <f>RAW_APT!H521</f>
        <v>Negative</v>
      </c>
      <c r="I520" s="211">
        <f>RAW_APT!I521</f>
        <v>44495</v>
      </c>
      <c r="J520" s="218">
        <f>RAW_APT!J521</f>
        <v>0.4459953704</v>
      </c>
      <c r="K520" s="47">
        <f>RAW_APT!K521</f>
        <v>1</v>
      </c>
      <c r="L520" s="47" t="b">
        <f>RAW_APT!L521</f>
        <v>1</v>
      </c>
      <c r="M520" s="47" t="str">
        <f>RAW_APT!M521</f>
        <v>211026-1</v>
      </c>
      <c r="N520" s="47"/>
      <c r="O520" s="47"/>
      <c r="P520" s="128" t="b">
        <f t="shared" si="1"/>
        <v>0</v>
      </c>
      <c r="Q520" s="128" t="b">
        <f>IF(COUNTIF(RAW_APS!$A$2:$A813,A520)=0,TRUE,FALSE)</f>
        <v>0</v>
      </c>
      <c r="R520" s="128" t="b">
        <f t="shared" si="2"/>
        <v>0</v>
      </c>
      <c r="S520" s="8"/>
      <c r="U520" s="83" t="str">
        <f t="shared" si="3"/>
        <v/>
      </c>
      <c r="Z520" s="132"/>
      <c r="AA520" s="83" t="str">
        <f t="shared" si="4"/>
        <v>FLE546</v>
      </c>
      <c r="AB520" s="83" t="str">
        <f t="shared" si="5"/>
        <v/>
      </c>
      <c r="AC520" s="83" t="str">
        <f t="shared" si="6"/>
        <v/>
      </c>
      <c r="AD520" s="4"/>
      <c r="AE520" s="13"/>
    </row>
    <row r="521">
      <c r="A521" s="47" t="str">
        <f>RAW_APT!A522</f>
        <v>FLE535</v>
      </c>
      <c r="B521" s="211">
        <f>RAW_APT!B522</f>
        <v>44495</v>
      </c>
      <c r="C521" s="218">
        <f>RAW_APT!C522</f>
        <v>0.263599537</v>
      </c>
      <c r="D521" s="47" t="str">
        <f>RAW_APT!D522</f>
        <v/>
      </c>
      <c r="E521" s="47" t="str">
        <f>RAW_APT!E522</f>
        <v/>
      </c>
      <c r="F521" s="47" t="str">
        <f>RAW_APT!F522</f>
        <v/>
      </c>
      <c r="G521" s="47" t="str">
        <f>RAW_APT!G522</f>
        <v>Result</v>
      </c>
      <c r="H521" s="47" t="str">
        <f>RAW_APT!H522</f>
        <v>Negative</v>
      </c>
      <c r="I521" s="211">
        <f>RAW_APT!I522</f>
        <v>44495</v>
      </c>
      <c r="J521" s="218">
        <f>RAW_APT!J522</f>
        <v>0.4459953704</v>
      </c>
      <c r="K521" s="47">
        <f>RAW_APT!K522</f>
        <v>1</v>
      </c>
      <c r="L521" s="47" t="b">
        <f>RAW_APT!L522</f>
        <v>1</v>
      </c>
      <c r="M521" s="47" t="str">
        <f>RAW_APT!M522</f>
        <v>211026-1</v>
      </c>
      <c r="N521" s="47"/>
      <c r="O521" s="47"/>
      <c r="P521" s="128" t="b">
        <f t="shared" si="1"/>
        <v>0</v>
      </c>
      <c r="Q521" s="128" t="b">
        <f>IF(COUNTIF(RAW_APS!$A$2:$A813,A521)=0,TRUE,FALSE)</f>
        <v>0</v>
      </c>
      <c r="R521" s="128" t="b">
        <f t="shared" si="2"/>
        <v>0</v>
      </c>
      <c r="S521" s="8"/>
      <c r="U521" s="83" t="str">
        <f t="shared" si="3"/>
        <v/>
      </c>
      <c r="Z521" s="132"/>
      <c r="AA521" s="83" t="str">
        <f t="shared" si="4"/>
        <v>FLE535</v>
      </c>
      <c r="AB521" s="83" t="str">
        <f t="shared" si="5"/>
        <v/>
      </c>
      <c r="AC521" s="83" t="str">
        <f t="shared" si="6"/>
        <v/>
      </c>
      <c r="AD521" s="4"/>
      <c r="AE521" s="13"/>
    </row>
    <row r="522">
      <c r="A522" s="47" t="str">
        <f>RAW_APT!A523</f>
        <v>FLE559</v>
      </c>
      <c r="B522" s="211">
        <f>RAW_APT!B523</f>
        <v>44495</v>
      </c>
      <c r="C522" s="218">
        <f>RAW_APT!C523</f>
        <v>0.263287037</v>
      </c>
      <c r="D522" s="47" t="str">
        <f>RAW_APT!D523</f>
        <v/>
      </c>
      <c r="E522" s="47" t="str">
        <f>RAW_APT!E523</f>
        <v/>
      </c>
      <c r="F522" s="47" t="str">
        <f>RAW_APT!F523</f>
        <v/>
      </c>
      <c r="G522" s="47" t="str">
        <f>RAW_APT!G523</f>
        <v>Result</v>
      </c>
      <c r="H522" s="47" t="str">
        <f>RAW_APT!H523</f>
        <v>Negative</v>
      </c>
      <c r="I522" s="211">
        <f>RAW_APT!I523</f>
        <v>44495</v>
      </c>
      <c r="J522" s="218">
        <f>RAW_APT!J523</f>
        <v>0.4459953704</v>
      </c>
      <c r="K522" s="47">
        <f>RAW_APT!K523</f>
        <v>1</v>
      </c>
      <c r="L522" s="47" t="b">
        <f>RAW_APT!L523</f>
        <v>1</v>
      </c>
      <c r="M522" s="47" t="str">
        <f>RAW_APT!M523</f>
        <v>211026-1</v>
      </c>
      <c r="N522" s="47"/>
      <c r="O522" s="47"/>
      <c r="P522" s="128" t="b">
        <f t="shared" si="1"/>
        <v>0</v>
      </c>
      <c r="Q522" s="128" t="b">
        <f>IF(COUNTIF(RAW_APS!$A$2:$A813,A522)=0,TRUE,FALSE)</f>
        <v>0</v>
      </c>
      <c r="R522" s="128" t="b">
        <f t="shared" si="2"/>
        <v>0</v>
      </c>
      <c r="S522" s="8"/>
      <c r="U522" s="83" t="str">
        <f t="shared" si="3"/>
        <v/>
      </c>
      <c r="Z522" s="132"/>
      <c r="AA522" s="83" t="str">
        <f t="shared" si="4"/>
        <v>FLE559</v>
      </c>
      <c r="AB522" s="83" t="str">
        <f t="shared" si="5"/>
        <v/>
      </c>
      <c r="AC522" s="83" t="str">
        <f t="shared" si="6"/>
        <v/>
      </c>
      <c r="AD522" s="4"/>
      <c r="AE522" s="13"/>
    </row>
    <row r="523">
      <c r="A523" s="47" t="str">
        <f>RAW_APT!A524</f>
        <v>FLE483</v>
      </c>
      <c r="B523" s="211">
        <f>RAW_APT!B524</f>
        <v>44495</v>
      </c>
      <c r="C523" s="218">
        <f>RAW_APT!C524</f>
        <v>0.2402777778</v>
      </c>
      <c r="D523" s="47" t="str">
        <f>RAW_APT!D524</f>
        <v/>
      </c>
      <c r="E523" s="47" t="str">
        <f>RAW_APT!E524</f>
        <v/>
      </c>
      <c r="F523" s="47" t="str">
        <f>RAW_APT!F524</f>
        <v/>
      </c>
      <c r="G523" s="47" t="str">
        <f>RAW_APT!G524</f>
        <v>Collected</v>
      </c>
      <c r="H523" s="47" t="str">
        <f>RAW_APT!H524</f>
        <v>Null</v>
      </c>
      <c r="I523" s="211">
        <f>RAW_APT!I524</f>
        <v>44868</v>
      </c>
      <c r="J523" s="218">
        <f>RAW_APT!J524</f>
        <v>0.5355208333</v>
      </c>
      <c r="K523" s="47">
        <f>RAW_APT!K524</f>
        <v>0</v>
      </c>
      <c r="L523" s="47" t="str">
        <f>RAW_APT!L524</f>
        <v/>
      </c>
      <c r="M523" s="47" t="str">
        <f>RAW_APT!M524</f>
        <v/>
      </c>
      <c r="N523" s="47"/>
      <c r="O523" s="47"/>
      <c r="P523" s="128" t="b">
        <f t="shared" si="1"/>
        <v>1</v>
      </c>
      <c r="Q523" s="128" t="b">
        <f>IF(COUNTIF(RAW_APS!$A$2:$A813,A523)=0,TRUE,FALSE)</f>
        <v>1</v>
      </c>
      <c r="R523" s="128" t="b">
        <f t="shared" si="2"/>
        <v>0</v>
      </c>
      <c r="S523" s="8"/>
      <c r="U523" s="83" t="str">
        <f t="shared" si="3"/>
        <v/>
      </c>
      <c r="Z523" s="132"/>
      <c r="AA523" s="83" t="str">
        <f t="shared" si="4"/>
        <v>FLE483</v>
      </c>
      <c r="AB523" s="83" t="str">
        <f t="shared" si="5"/>
        <v/>
      </c>
      <c r="AC523" s="83" t="str">
        <f t="shared" si="6"/>
        <v/>
      </c>
      <c r="AD523" s="4"/>
      <c r="AE523" s="13"/>
    </row>
    <row r="524">
      <c r="A524" s="47" t="str">
        <f>RAW_APT!A525</f>
        <v>FLE439</v>
      </c>
      <c r="B524" s="211">
        <f>RAW_APT!B525</f>
        <v>44494</v>
      </c>
      <c r="C524" s="218">
        <f>RAW_APT!C525</f>
        <v>0.3967361111</v>
      </c>
      <c r="D524" s="47" t="str">
        <f>RAW_APT!D525</f>
        <v/>
      </c>
      <c r="E524" s="47" t="str">
        <f>RAW_APT!E525</f>
        <v/>
      </c>
      <c r="F524" s="47" t="str">
        <f>RAW_APT!F525</f>
        <v/>
      </c>
      <c r="G524" s="47" t="str">
        <f>RAW_APT!G525</f>
        <v>Result</v>
      </c>
      <c r="H524" s="47" t="str">
        <f>RAW_APT!H525</f>
        <v>Negative</v>
      </c>
      <c r="I524" s="211">
        <f>RAW_APT!I525</f>
        <v>44494</v>
      </c>
      <c r="J524" s="218">
        <f>RAW_APT!J525</f>
        <v>0.4824189815</v>
      </c>
      <c r="K524" s="47">
        <f>RAW_APT!K525</f>
        <v>0</v>
      </c>
      <c r="L524" s="47" t="b">
        <f>RAW_APT!L525</f>
        <v>1</v>
      </c>
      <c r="M524" s="47" t="str">
        <f>RAW_APT!M525</f>
        <v>211025-1</v>
      </c>
      <c r="N524" s="47"/>
      <c r="O524" s="47"/>
      <c r="P524" s="128" t="b">
        <f t="shared" si="1"/>
        <v>1</v>
      </c>
      <c r="Q524" s="128" t="b">
        <f>IF(COUNTIF(RAW_APS!$A$2:$A813,A524)=0,TRUE,FALSE)</f>
        <v>1</v>
      </c>
      <c r="R524" s="128" t="b">
        <f t="shared" si="2"/>
        <v>0</v>
      </c>
      <c r="S524" s="8"/>
      <c r="U524" s="83" t="str">
        <f t="shared" si="3"/>
        <v/>
      </c>
      <c r="Z524" s="132"/>
      <c r="AA524" s="83" t="str">
        <f t="shared" si="4"/>
        <v>FLE439</v>
      </c>
      <c r="AB524" s="83" t="str">
        <f t="shared" si="5"/>
        <v/>
      </c>
      <c r="AC524" s="83" t="str">
        <f t="shared" si="6"/>
        <v/>
      </c>
      <c r="AD524" s="4"/>
      <c r="AE524" s="13"/>
    </row>
    <row r="525">
      <c r="A525" s="47" t="str">
        <f>RAW_APT!A526</f>
        <v>FLE431</v>
      </c>
      <c r="B525" s="211">
        <f>RAW_APT!B526</f>
        <v>44494</v>
      </c>
      <c r="C525" s="218">
        <f>RAW_APT!C526</f>
        <v>0.3956134259</v>
      </c>
      <c r="D525" s="47" t="str">
        <f>RAW_APT!D526</f>
        <v/>
      </c>
      <c r="E525" s="47" t="str">
        <f>RAW_APT!E526</f>
        <v/>
      </c>
      <c r="F525" s="47" t="str">
        <f>RAW_APT!F526</f>
        <v/>
      </c>
      <c r="G525" s="47" t="str">
        <f>RAW_APT!G526</f>
        <v>Result</v>
      </c>
      <c r="H525" s="47" t="str">
        <f>RAW_APT!H526</f>
        <v>Negative</v>
      </c>
      <c r="I525" s="211">
        <f>RAW_APT!I526</f>
        <v>44494</v>
      </c>
      <c r="J525" s="218">
        <f>RAW_APT!J526</f>
        <v>0.4824189815</v>
      </c>
      <c r="K525" s="47">
        <f>RAW_APT!K526</f>
        <v>0</v>
      </c>
      <c r="L525" s="47" t="b">
        <f>RAW_APT!L526</f>
        <v>1</v>
      </c>
      <c r="M525" s="47" t="str">
        <f>RAW_APT!M526</f>
        <v>211025-1</v>
      </c>
      <c r="N525" s="47"/>
      <c r="O525" s="47"/>
      <c r="P525" s="128" t="b">
        <f t="shared" si="1"/>
        <v>1</v>
      </c>
      <c r="Q525" s="128" t="b">
        <f>IF(COUNTIF(RAW_APS!$A$2:$A813,A525)=0,TRUE,FALSE)</f>
        <v>1</v>
      </c>
      <c r="R525" s="128" t="b">
        <f t="shared" si="2"/>
        <v>0</v>
      </c>
      <c r="S525" s="8"/>
      <c r="U525" s="83" t="str">
        <f t="shared" si="3"/>
        <v/>
      </c>
      <c r="Z525" s="132"/>
      <c r="AA525" s="83" t="str">
        <f t="shared" si="4"/>
        <v>FLE431</v>
      </c>
      <c r="AB525" s="83" t="str">
        <f t="shared" si="5"/>
        <v/>
      </c>
      <c r="AC525" s="83" t="str">
        <f t="shared" si="6"/>
        <v/>
      </c>
      <c r="AD525" s="4"/>
      <c r="AE525" s="13"/>
    </row>
    <row r="526">
      <c r="A526" s="47" t="str">
        <f>RAW_APT!A527</f>
        <v>FLE388</v>
      </c>
      <c r="B526" s="211">
        <f>RAW_APT!B527</f>
        <v>44494</v>
      </c>
      <c r="C526" s="218">
        <f>RAW_APT!C527</f>
        <v>0.3956018519</v>
      </c>
      <c r="D526" s="47" t="str">
        <f>RAW_APT!D527</f>
        <v/>
      </c>
      <c r="E526" s="47" t="str">
        <f>RAW_APT!E527</f>
        <v/>
      </c>
      <c r="F526" s="47" t="str">
        <f>RAW_APT!F527</f>
        <v/>
      </c>
      <c r="G526" s="47" t="str">
        <f>RAW_APT!G527</f>
        <v>Result</v>
      </c>
      <c r="H526" s="47" t="str">
        <f>RAW_APT!H527</f>
        <v>Negative</v>
      </c>
      <c r="I526" s="211">
        <f>RAW_APT!I527</f>
        <v>44494</v>
      </c>
      <c r="J526" s="218">
        <f>RAW_APT!J527</f>
        <v>0.4824189815</v>
      </c>
      <c r="K526" s="47">
        <f>RAW_APT!K527</f>
        <v>0</v>
      </c>
      <c r="L526" s="47" t="b">
        <f>RAW_APT!L527</f>
        <v>1</v>
      </c>
      <c r="M526" s="47" t="str">
        <f>RAW_APT!M527</f>
        <v>211025-1</v>
      </c>
      <c r="N526" s="47"/>
      <c r="O526" s="47"/>
      <c r="P526" s="128" t="b">
        <f t="shared" si="1"/>
        <v>1</v>
      </c>
      <c r="Q526" s="128" t="b">
        <f>IF(COUNTIF(RAW_APS!$A$2:$A813,A526)=0,TRUE,FALSE)</f>
        <v>1</v>
      </c>
      <c r="R526" s="128" t="b">
        <f t="shared" si="2"/>
        <v>0</v>
      </c>
      <c r="S526" s="8"/>
      <c r="U526" s="83" t="str">
        <f t="shared" si="3"/>
        <v/>
      </c>
      <c r="Z526" s="132"/>
      <c r="AA526" s="83" t="str">
        <f t="shared" si="4"/>
        <v>FLE388</v>
      </c>
      <c r="AB526" s="83" t="str">
        <f t="shared" si="5"/>
        <v/>
      </c>
      <c r="AC526" s="83" t="str">
        <f t="shared" si="6"/>
        <v/>
      </c>
      <c r="AD526" s="4"/>
      <c r="AE526" s="13"/>
    </row>
    <row r="527">
      <c r="A527" s="47" t="str">
        <f>RAW_APT!A528</f>
        <v>FLE510</v>
      </c>
      <c r="B527" s="211">
        <f>RAW_APT!B528</f>
        <v>44494</v>
      </c>
      <c r="C527" s="218">
        <f>RAW_APT!C528</f>
        <v>0.3950347222</v>
      </c>
      <c r="D527" s="47" t="str">
        <f>RAW_APT!D528</f>
        <v/>
      </c>
      <c r="E527" s="47" t="str">
        <f>RAW_APT!E528</f>
        <v/>
      </c>
      <c r="F527" s="47" t="str">
        <f>RAW_APT!F528</f>
        <v/>
      </c>
      <c r="G527" s="47" t="str">
        <f>RAW_APT!G528</f>
        <v>Result</v>
      </c>
      <c r="H527" s="47" t="str">
        <f>RAW_APT!H528</f>
        <v>Negative</v>
      </c>
      <c r="I527" s="211">
        <f>RAW_APT!I528</f>
        <v>44494</v>
      </c>
      <c r="J527" s="218">
        <f>RAW_APT!J528</f>
        <v>0.4824189815</v>
      </c>
      <c r="K527" s="47">
        <f>RAW_APT!K528</f>
        <v>0</v>
      </c>
      <c r="L527" s="47" t="b">
        <f>RAW_APT!L528</f>
        <v>1</v>
      </c>
      <c r="M527" s="47" t="str">
        <f>RAW_APT!M528</f>
        <v>211025-1</v>
      </c>
      <c r="N527" s="47"/>
      <c r="O527" s="47"/>
      <c r="P527" s="128" t="b">
        <f t="shared" si="1"/>
        <v>1</v>
      </c>
      <c r="Q527" s="128" t="b">
        <f>IF(COUNTIF(RAW_APS!$A$2:$A813,A527)=0,TRUE,FALSE)</f>
        <v>1</v>
      </c>
      <c r="R527" s="128" t="b">
        <f t="shared" si="2"/>
        <v>0</v>
      </c>
      <c r="S527" s="8"/>
      <c r="U527" s="83" t="str">
        <f t="shared" si="3"/>
        <v/>
      </c>
      <c r="Z527" s="132"/>
      <c r="AA527" s="83" t="str">
        <f t="shared" si="4"/>
        <v>FLE510</v>
      </c>
      <c r="AB527" s="83" t="str">
        <f t="shared" si="5"/>
        <v/>
      </c>
      <c r="AC527" s="83" t="str">
        <f t="shared" si="6"/>
        <v/>
      </c>
      <c r="AD527" s="4"/>
      <c r="AE527" s="13"/>
    </row>
    <row r="528">
      <c r="A528" s="47" t="str">
        <f>RAW_APT!A529</f>
        <v>FLE502</v>
      </c>
      <c r="B528" s="211">
        <f>RAW_APT!B529</f>
        <v>44494</v>
      </c>
      <c r="C528" s="218">
        <f>RAW_APT!C529</f>
        <v>0.3939583333</v>
      </c>
      <c r="D528" s="47" t="str">
        <f>RAW_APT!D529</f>
        <v/>
      </c>
      <c r="E528" s="47" t="str">
        <f>RAW_APT!E529</f>
        <v/>
      </c>
      <c r="F528" s="47" t="str">
        <f>RAW_APT!F529</f>
        <v/>
      </c>
      <c r="G528" s="47" t="str">
        <f>RAW_APT!G529</f>
        <v>Result</v>
      </c>
      <c r="H528" s="47" t="str">
        <f>RAW_APT!H529</f>
        <v>Negative</v>
      </c>
      <c r="I528" s="211">
        <f>RAW_APT!I529</f>
        <v>44494</v>
      </c>
      <c r="J528" s="218">
        <f>RAW_APT!J529</f>
        <v>0.4824189815</v>
      </c>
      <c r="K528" s="47">
        <f>RAW_APT!K529</f>
        <v>1</v>
      </c>
      <c r="L528" s="47" t="b">
        <f>RAW_APT!L529</f>
        <v>1</v>
      </c>
      <c r="M528" s="47" t="str">
        <f>RAW_APT!M529</f>
        <v>211025-1</v>
      </c>
      <c r="N528" s="47"/>
      <c r="O528" s="47"/>
      <c r="P528" s="128" t="b">
        <f t="shared" si="1"/>
        <v>0</v>
      </c>
      <c r="Q528" s="128" t="b">
        <f>IF(COUNTIF(RAW_APS!$A$2:$A813,A528)=0,TRUE,FALSE)</f>
        <v>0</v>
      </c>
      <c r="R528" s="128" t="b">
        <f t="shared" si="2"/>
        <v>0</v>
      </c>
      <c r="S528" s="8"/>
      <c r="U528" s="83" t="str">
        <f t="shared" si="3"/>
        <v/>
      </c>
      <c r="Z528" s="132"/>
      <c r="AA528" s="83" t="str">
        <f t="shared" si="4"/>
        <v>FLE502</v>
      </c>
      <c r="AB528" s="83" t="str">
        <f t="shared" si="5"/>
        <v/>
      </c>
      <c r="AC528" s="83" t="str">
        <f t="shared" si="6"/>
        <v/>
      </c>
      <c r="AD528" s="4"/>
      <c r="AE528" s="13"/>
    </row>
    <row r="529">
      <c r="A529" s="47" t="str">
        <f>RAW_APT!A530</f>
        <v>FLE424</v>
      </c>
      <c r="B529" s="211">
        <f>RAW_APT!B530</f>
        <v>44494</v>
      </c>
      <c r="C529" s="218">
        <f>RAW_APT!C530</f>
        <v>0.3859722222</v>
      </c>
      <c r="D529" s="47" t="str">
        <f>RAW_APT!D530</f>
        <v/>
      </c>
      <c r="E529" s="47" t="str">
        <f>RAW_APT!E530</f>
        <v/>
      </c>
      <c r="F529" s="47" t="str">
        <f>RAW_APT!F530</f>
        <v/>
      </c>
      <c r="G529" s="47" t="str">
        <f>RAW_APT!G530</f>
        <v>Result</v>
      </c>
      <c r="H529" s="47" t="str">
        <f>RAW_APT!H530</f>
        <v>Negative</v>
      </c>
      <c r="I529" s="211">
        <f>RAW_APT!I530</f>
        <v>44494</v>
      </c>
      <c r="J529" s="218">
        <f>RAW_APT!J530</f>
        <v>0.4824189815</v>
      </c>
      <c r="K529" s="47">
        <f>RAW_APT!K530</f>
        <v>0</v>
      </c>
      <c r="L529" s="47" t="b">
        <f>RAW_APT!L530</f>
        <v>1</v>
      </c>
      <c r="M529" s="47" t="str">
        <f>RAW_APT!M530</f>
        <v>211025-1</v>
      </c>
      <c r="N529" s="47"/>
      <c r="O529" s="47"/>
      <c r="P529" s="128" t="b">
        <f t="shared" si="1"/>
        <v>1</v>
      </c>
      <c r="Q529" s="128" t="b">
        <f>IF(COUNTIF(RAW_APS!$A$2:$A813,A529)=0,TRUE,FALSE)</f>
        <v>1</v>
      </c>
      <c r="R529" s="128" t="b">
        <f t="shared" si="2"/>
        <v>0</v>
      </c>
      <c r="S529" s="8"/>
      <c r="U529" s="83" t="str">
        <f t="shared" si="3"/>
        <v/>
      </c>
      <c r="Z529" s="132"/>
      <c r="AA529" s="83" t="str">
        <f t="shared" si="4"/>
        <v>FLE424</v>
      </c>
      <c r="AB529" s="83" t="str">
        <f t="shared" si="5"/>
        <v/>
      </c>
      <c r="AC529" s="83" t="str">
        <f t="shared" si="6"/>
        <v/>
      </c>
      <c r="AD529" s="4"/>
      <c r="AE529" s="13"/>
    </row>
    <row r="530">
      <c r="A530" s="47" t="str">
        <f>RAW_APT!A531</f>
        <v>FLE526</v>
      </c>
      <c r="B530" s="211">
        <f>RAW_APT!B531</f>
        <v>44494</v>
      </c>
      <c r="C530" s="218">
        <f>RAW_APT!C531</f>
        <v>0.38375</v>
      </c>
      <c r="D530" s="47" t="str">
        <f>RAW_APT!D531</f>
        <v/>
      </c>
      <c r="E530" s="47" t="str">
        <f>RAW_APT!E531</f>
        <v/>
      </c>
      <c r="F530" s="47" t="str">
        <f>RAW_APT!F531</f>
        <v/>
      </c>
      <c r="G530" s="47" t="str">
        <f>RAW_APT!G531</f>
        <v>Result</v>
      </c>
      <c r="H530" s="47" t="str">
        <f>RAW_APT!H531</f>
        <v>Negative</v>
      </c>
      <c r="I530" s="211">
        <f>RAW_APT!I531</f>
        <v>44494</v>
      </c>
      <c r="J530" s="218">
        <f>RAW_APT!J531</f>
        <v>0.4824189815</v>
      </c>
      <c r="K530" s="47">
        <f>RAW_APT!K531</f>
        <v>0</v>
      </c>
      <c r="L530" s="47" t="b">
        <f>RAW_APT!L531</f>
        <v>1</v>
      </c>
      <c r="M530" s="47" t="str">
        <f>RAW_APT!M531</f>
        <v>211025-1</v>
      </c>
      <c r="N530" s="47"/>
      <c r="O530" s="47"/>
      <c r="P530" s="128" t="b">
        <f t="shared" si="1"/>
        <v>1</v>
      </c>
      <c r="Q530" s="128" t="b">
        <f>IF(COUNTIF(RAW_APS!$A$2:$A813,A530)=0,TRUE,FALSE)</f>
        <v>1</v>
      </c>
      <c r="R530" s="128" t="b">
        <f t="shared" si="2"/>
        <v>0</v>
      </c>
      <c r="S530" s="8"/>
      <c r="U530" s="83" t="str">
        <f t="shared" si="3"/>
        <v/>
      </c>
      <c r="Z530" s="132"/>
      <c r="AA530" s="83" t="str">
        <f t="shared" si="4"/>
        <v>FLE526</v>
      </c>
      <c r="AB530" s="83" t="str">
        <f t="shared" si="5"/>
        <v/>
      </c>
      <c r="AC530" s="83" t="str">
        <f t="shared" si="6"/>
        <v/>
      </c>
      <c r="AD530" s="4"/>
      <c r="AE530" s="13"/>
    </row>
    <row r="531">
      <c r="A531" s="47" t="str">
        <f>RAW_APT!A532</f>
        <v>FLE428</v>
      </c>
      <c r="B531" s="211">
        <f>RAW_APT!B532</f>
        <v>44494</v>
      </c>
      <c r="C531" s="218">
        <f>RAW_APT!C532</f>
        <v>0.3815393519</v>
      </c>
      <c r="D531" s="47" t="str">
        <f>RAW_APT!D532</f>
        <v/>
      </c>
      <c r="E531" s="47" t="str">
        <f>RAW_APT!E532</f>
        <v/>
      </c>
      <c r="F531" s="47" t="str">
        <f>RAW_APT!F532</f>
        <v/>
      </c>
      <c r="G531" s="47" t="str">
        <f>RAW_APT!G532</f>
        <v>Result</v>
      </c>
      <c r="H531" s="47" t="str">
        <f>RAW_APT!H532</f>
        <v>Negative</v>
      </c>
      <c r="I531" s="211">
        <f>RAW_APT!I532</f>
        <v>44494</v>
      </c>
      <c r="J531" s="218">
        <f>RAW_APT!J532</f>
        <v>0.4824189815</v>
      </c>
      <c r="K531" s="47">
        <f>RAW_APT!K532</f>
        <v>0</v>
      </c>
      <c r="L531" s="47" t="b">
        <f>RAW_APT!L532</f>
        <v>1</v>
      </c>
      <c r="M531" s="47" t="str">
        <f>RAW_APT!M532</f>
        <v>211025-1</v>
      </c>
      <c r="N531" s="47"/>
      <c r="O531" s="47"/>
      <c r="P531" s="128" t="b">
        <f t="shared" si="1"/>
        <v>1</v>
      </c>
      <c r="Q531" s="128" t="b">
        <f>IF(COUNTIF(RAW_APS!$A$2:$A813,A531)=0,TRUE,FALSE)</f>
        <v>1</v>
      </c>
      <c r="R531" s="128" t="b">
        <f t="shared" si="2"/>
        <v>0</v>
      </c>
      <c r="S531" s="8"/>
      <c r="U531" s="83" t="str">
        <f t="shared" si="3"/>
        <v/>
      </c>
      <c r="Z531" s="132"/>
      <c r="AA531" s="83" t="str">
        <f t="shared" si="4"/>
        <v>FLE428</v>
      </c>
      <c r="AB531" s="83" t="str">
        <f t="shared" si="5"/>
        <v/>
      </c>
      <c r="AC531" s="83" t="str">
        <f t="shared" si="6"/>
        <v/>
      </c>
      <c r="AD531" s="4"/>
      <c r="AE531" s="13"/>
    </row>
    <row r="532">
      <c r="A532" s="47" t="str">
        <f>RAW_APT!A533</f>
        <v>FLE462</v>
      </c>
      <c r="B532" s="211">
        <f>RAW_APT!B533</f>
        <v>44494</v>
      </c>
      <c r="C532" s="218">
        <f>RAW_APT!C533</f>
        <v>0.3128819444</v>
      </c>
      <c r="D532" s="47" t="str">
        <f>RAW_APT!D533</f>
        <v/>
      </c>
      <c r="E532" s="47" t="str">
        <f>RAW_APT!E533</f>
        <v/>
      </c>
      <c r="F532" s="47" t="str">
        <f>RAW_APT!F533</f>
        <v/>
      </c>
      <c r="G532" s="47" t="str">
        <f>RAW_APT!G533</f>
        <v>Result</v>
      </c>
      <c r="H532" s="47" t="str">
        <f>RAW_APT!H533</f>
        <v>Negative</v>
      </c>
      <c r="I532" s="211">
        <f>RAW_APT!I533</f>
        <v>44494</v>
      </c>
      <c r="J532" s="218">
        <f>RAW_APT!J533</f>
        <v>0.4824189815</v>
      </c>
      <c r="K532" s="47">
        <f>RAW_APT!K533</f>
        <v>1</v>
      </c>
      <c r="L532" s="47" t="b">
        <f>RAW_APT!L533</f>
        <v>1</v>
      </c>
      <c r="M532" s="47" t="str">
        <f>RAW_APT!M533</f>
        <v>211025-1</v>
      </c>
      <c r="N532" s="47"/>
      <c r="O532" s="47"/>
      <c r="P532" s="128" t="b">
        <f t="shared" si="1"/>
        <v>0</v>
      </c>
      <c r="Q532" s="128" t="b">
        <f>IF(COUNTIF(RAW_APS!$A$2:$A813,A532)=0,TRUE,FALSE)</f>
        <v>0</v>
      </c>
      <c r="R532" s="128" t="b">
        <f t="shared" si="2"/>
        <v>0</v>
      </c>
      <c r="S532" s="8"/>
      <c r="U532" s="83" t="str">
        <f t="shared" si="3"/>
        <v/>
      </c>
      <c r="Z532" s="132"/>
      <c r="AA532" s="83" t="str">
        <f t="shared" si="4"/>
        <v>FLE462</v>
      </c>
      <c r="AB532" s="83" t="str">
        <f t="shared" si="5"/>
        <v/>
      </c>
      <c r="AC532" s="83" t="str">
        <f t="shared" si="6"/>
        <v/>
      </c>
      <c r="AD532" s="4"/>
      <c r="AE532" s="13"/>
    </row>
    <row r="533">
      <c r="A533" s="47" t="str">
        <f>RAW_APT!A534</f>
        <v>FLE618</v>
      </c>
      <c r="B533" s="211">
        <f>RAW_APT!B534</f>
        <v>44494</v>
      </c>
      <c r="C533" s="218">
        <f>RAW_APT!C534</f>
        <v>0.3123726852</v>
      </c>
      <c r="D533" s="47" t="str">
        <f>RAW_APT!D534</f>
        <v/>
      </c>
      <c r="E533" s="47" t="str">
        <f>RAW_APT!E534</f>
        <v/>
      </c>
      <c r="F533" s="47" t="str">
        <f>RAW_APT!F534</f>
        <v/>
      </c>
      <c r="G533" s="47" t="str">
        <f>RAW_APT!G534</f>
        <v>Result</v>
      </c>
      <c r="H533" s="47" t="str">
        <f>RAW_APT!H534</f>
        <v>Negative</v>
      </c>
      <c r="I533" s="211">
        <f>RAW_APT!I534</f>
        <v>44494</v>
      </c>
      <c r="J533" s="218">
        <f>RAW_APT!J534</f>
        <v>0.4824189815</v>
      </c>
      <c r="K533" s="47">
        <f>RAW_APT!K534</f>
        <v>0</v>
      </c>
      <c r="L533" s="47" t="b">
        <f>RAW_APT!L534</f>
        <v>1</v>
      </c>
      <c r="M533" s="47" t="str">
        <f>RAW_APT!M534</f>
        <v>211025-1</v>
      </c>
      <c r="N533" s="47"/>
      <c r="O533" s="47"/>
      <c r="P533" s="128" t="b">
        <f t="shared" si="1"/>
        <v>1</v>
      </c>
      <c r="Q533" s="128" t="b">
        <f>IF(COUNTIF(RAW_APS!$A$2:$A813,A533)=0,TRUE,FALSE)</f>
        <v>1</v>
      </c>
      <c r="R533" s="128" t="b">
        <f t="shared" si="2"/>
        <v>0</v>
      </c>
      <c r="S533" s="8"/>
      <c r="U533" s="83" t="str">
        <f t="shared" si="3"/>
        <v/>
      </c>
      <c r="Z533" s="132"/>
      <c r="AA533" s="83" t="str">
        <f t="shared" si="4"/>
        <v>FLE618</v>
      </c>
      <c r="AB533" s="83" t="str">
        <f t="shared" si="5"/>
        <v/>
      </c>
      <c r="AC533" s="83" t="str">
        <f t="shared" si="6"/>
        <v/>
      </c>
      <c r="AD533" s="4"/>
      <c r="AE533" s="13"/>
    </row>
    <row r="534">
      <c r="A534" s="47" t="str">
        <f>RAW_APT!A535</f>
        <v>FLE602</v>
      </c>
      <c r="B534" s="211">
        <f>RAW_APT!B535</f>
        <v>44494</v>
      </c>
      <c r="C534" s="218">
        <f>RAW_APT!C535</f>
        <v>0.3120717593</v>
      </c>
      <c r="D534" s="47" t="str">
        <f>RAW_APT!D535</f>
        <v/>
      </c>
      <c r="E534" s="47" t="str">
        <f>RAW_APT!E535</f>
        <v/>
      </c>
      <c r="F534" s="47" t="str">
        <f>RAW_APT!F535</f>
        <v/>
      </c>
      <c r="G534" s="47" t="str">
        <f>RAW_APT!G535</f>
        <v>Result</v>
      </c>
      <c r="H534" s="47" t="str">
        <f>RAW_APT!H535</f>
        <v>Negative</v>
      </c>
      <c r="I534" s="211">
        <f>RAW_APT!I535</f>
        <v>44494</v>
      </c>
      <c r="J534" s="218">
        <f>RAW_APT!J535</f>
        <v>0.4824189815</v>
      </c>
      <c r="K534" s="47">
        <f>RAW_APT!K535</f>
        <v>0</v>
      </c>
      <c r="L534" s="47" t="b">
        <f>RAW_APT!L535</f>
        <v>1</v>
      </c>
      <c r="M534" s="47" t="str">
        <f>RAW_APT!M535</f>
        <v>211025-1</v>
      </c>
      <c r="N534" s="47"/>
      <c r="O534" s="47"/>
      <c r="P534" s="128" t="b">
        <f t="shared" si="1"/>
        <v>1</v>
      </c>
      <c r="Q534" s="128" t="b">
        <f>IF(COUNTIF(RAW_APS!$A$2:$A813,A534)=0,TRUE,FALSE)</f>
        <v>1</v>
      </c>
      <c r="R534" s="128" t="b">
        <f t="shared" si="2"/>
        <v>0</v>
      </c>
      <c r="S534" s="8"/>
      <c r="U534" s="83" t="str">
        <f t="shared" si="3"/>
        <v/>
      </c>
      <c r="Z534" s="132"/>
      <c r="AA534" s="83" t="str">
        <f t="shared" si="4"/>
        <v>FLE602</v>
      </c>
      <c r="AB534" s="83" t="str">
        <f t="shared" si="5"/>
        <v/>
      </c>
      <c r="AC534" s="83" t="str">
        <f t="shared" si="6"/>
        <v/>
      </c>
      <c r="AD534" s="4"/>
      <c r="AE534" s="13"/>
    </row>
    <row r="535">
      <c r="A535" s="47" t="str">
        <f>RAW_APT!A536</f>
        <v>FLE576</v>
      </c>
      <c r="B535" s="211">
        <f>RAW_APT!B536</f>
        <v>44494</v>
      </c>
      <c r="C535" s="218">
        <f>RAW_APT!C536</f>
        <v>0.3032407407</v>
      </c>
      <c r="D535" s="47" t="str">
        <f>RAW_APT!D536</f>
        <v/>
      </c>
      <c r="E535" s="47" t="str">
        <f>RAW_APT!E536</f>
        <v/>
      </c>
      <c r="F535" s="47" t="str">
        <f>RAW_APT!F536</f>
        <v/>
      </c>
      <c r="G535" s="47" t="str">
        <f>RAW_APT!G536</f>
        <v>Result</v>
      </c>
      <c r="H535" s="47" t="str">
        <f>RAW_APT!H536</f>
        <v>Negative</v>
      </c>
      <c r="I535" s="211">
        <f>RAW_APT!I536</f>
        <v>44494</v>
      </c>
      <c r="J535" s="218">
        <f>RAW_APT!J536</f>
        <v>0.4824189815</v>
      </c>
      <c r="K535" s="47">
        <f>RAW_APT!K536</f>
        <v>1</v>
      </c>
      <c r="L535" s="47" t="b">
        <f>RAW_APT!L536</f>
        <v>1</v>
      </c>
      <c r="M535" s="47" t="str">
        <f>RAW_APT!M536</f>
        <v>211025-1</v>
      </c>
      <c r="N535" s="47"/>
      <c r="O535" s="47"/>
      <c r="P535" s="128" t="b">
        <f t="shared" si="1"/>
        <v>0</v>
      </c>
      <c r="Q535" s="128" t="b">
        <f>IF(COUNTIF(RAW_APS!$A$2:$A813,A535)=0,TRUE,FALSE)</f>
        <v>0</v>
      </c>
      <c r="R535" s="128" t="b">
        <f t="shared" si="2"/>
        <v>0</v>
      </c>
      <c r="S535" s="8"/>
      <c r="U535" s="83" t="str">
        <f t="shared" si="3"/>
        <v/>
      </c>
      <c r="Z535" s="132"/>
      <c r="AA535" s="83" t="str">
        <f t="shared" si="4"/>
        <v>FLE576</v>
      </c>
      <c r="AB535" s="83" t="str">
        <f t="shared" si="5"/>
        <v/>
      </c>
      <c r="AC535" s="83" t="str">
        <f t="shared" si="6"/>
        <v/>
      </c>
      <c r="AD535" s="4"/>
      <c r="AE535" s="13"/>
    </row>
    <row r="536">
      <c r="A536" s="47" t="str">
        <f>RAW_APT!A537</f>
        <v>FLE533</v>
      </c>
      <c r="B536" s="211">
        <f>RAW_APT!B537</f>
        <v>44494</v>
      </c>
      <c r="C536" s="218">
        <f>RAW_APT!C537</f>
        <v>0.302962963</v>
      </c>
      <c r="D536" s="47" t="str">
        <f>RAW_APT!D537</f>
        <v/>
      </c>
      <c r="E536" s="47" t="str">
        <f>RAW_APT!E537</f>
        <v/>
      </c>
      <c r="F536" s="47" t="str">
        <f>RAW_APT!F537</f>
        <v/>
      </c>
      <c r="G536" s="47" t="str">
        <f>RAW_APT!G537</f>
        <v>Result</v>
      </c>
      <c r="H536" s="47" t="str">
        <f>RAW_APT!H537</f>
        <v>Negative</v>
      </c>
      <c r="I536" s="211">
        <f>RAW_APT!I537</f>
        <v>44494</v>
      </c>
      <c r="J536" s="218">
        <f>RAW_APT!J537</f>
        <v>0.4824074074</v>
      </c>
      <c r="K536" s="47">
        <f>RAW_APT!K537</f>
        <v>1</v>
      </c>
      <c r="L536" s="47" t="b">
        <f>RAW_APT!L537</f>
        <v>1</v>
      </c>
      <c r="M536" s="47" t="str">
        <f>RAW_APT!M537</f>
        <v>211025-1</v>
      </c>
      <c r="N536" s="47"/>
      <c r="O536" s="47"/>
      <c r="P536" s="128" t="b">
        <f t="shared" si="1"/>
        <v>0</v>
      </c>
      <c r="Q536" s="128" t="b">
        <f>IF(COUNTIF(RAW_APS!$A$2:$A813,A536)=0,TRUE,FALSE)</f>
        <v>0</v>
      </c>
      <c r="R536" s="128" t="b">
        <f t="shared" si="2"/>
        <v>0</v>
      </c>
      <c r="S536" s="8"/>
      <c r="U536" s="83" t="str">
        <f t="shared" si="3"/>
        <v/>
      </c>
      <c r="Z536" s="132"/>
      <c r="AA536" s="83" t="str">
        <f t="shared" si="4"/>
        <v>FLE533</v>
      </c>
      <c r="AB536" s="83" t="str">
        <f t="shared" si="5"/>
        <v/>
      </c>
      <c r="AC536" s="83" t="str">
        <f t="shared" si="6"/>
        <v/>
      </c>
      <c r="AD536" s="4"/>
      <c r="AE536" s="13"/>
    </row>
    <row r="537">
      <c r="A537" s="47" t="str">
        <f>RAW_APT!A538</f>
        <v>FLE568</v>
      </c>
      <c r="B537" s="211">
        <f>RAW_APT!B538</f>
        <v>44494</v>
      </c>
      <c r="C537" s="218">
        <f>RAW_APT!C538</f>
        <v>0.3022916667</v>
      </c>
      <c r="D537" s="47" t="str">
        <f>RAW_APT!D538</f>
        <v/>
      </c>
      <c r="E537" s="47" t="str">
        <f>RAW_APT!E538</f>
        <v/>
      </c>
      <c r="F537" s="47" t="str">
        <f>RAW_APT!F538</f>
        <v/>
      </c>
      <c r="G537" s="47" t="str">
        <f>RAW_APT!G538</f>
        <v>Result</v>
      </c>
      <c r="H537" s="47" t="str">
        <f>RAW_APT!H538</f>
        <v>Negative</v>
      </c>
      <c r="I537" s="211">
        <f>RAW_APT!I538</f>
        <v>44494</v>
      </c>
      <c r="J537" s="218">
        <f>RAW_APT!J538</f>
        <v>0.4824074074</v>
      </c>
      <c r="K537" s="47">
        <f>RAW_APT!K538</f>
        <v>1</v>
      </c>
      <c r="L537" s="47" t="b">
        <f>RAW_APT!L538</f>
        <v>1</v>
      </c>
      <c r="M537" s="47" t="str">
        <f>RAW_APT!M538</f>
        <v>211025-1</v>
      </c>
      <c r="N537" s="47"/>
      <c r="O537" s="47"/>
      <c r="P537" s="128" t="b">
        <f t="shared" si="1"/>
        <v>0</v>
      </c>
      <c r="Q537" s="128" t="b">
        <f>IF(COUNTIF(RAW_APS!$A$2:$A813,A537)=0,TRUE,FALSE)</f>
        <v>0</v>
      </c>
      <c r="R537" s="128" t="b">
        <f t="shared" si="2"/>
        <v>0</v>
      </c>
      <c r="S537" s="8"/>
      <c r="U537" s="83" t="str">
        <f t="shared" si="3"/>
        <v/>
      </c>
      <c r="Z537" s="132"/>
      <c r="AA537" s="83" t="str">
        <f t="shared" si="4"/>
        <v>FLE568</v>
      </c>
      <c r="AB537" s="83" t="str">
        <f t="shared" si="5"/>
        <v/>
      </c>
      <c r="AC537" s="83" t="str">
        <f t="shared" si="6"/>
        <v/>
      </c>
      <c r="AD537" s="4"/>
      <c r="AE537" s="13"/>
    </row>
    <row r="538">
      <c r="A538" s="47" t="str">
        <f>RAW_APT!A539</f>
        <v>FLE565</v>
      </c>
      <c r="B538" s="211">
        <f>RAW_APT!B539</f>
        <v>44494</v>
      </c>
      <c r="C538" s="218">
        <f>RAW_APT!C539</f>
        <v>0.3013657407</v>
      </c>
      <c r="D538" s="47" t="str">
        <f>RAW_APT!D539</f>
        <v/>
      </c>
      <c r="E538" s="47" t="str">
        <f>RAW_APT!E539</f>
        <v/>
      </c>
      <c r="F538" s="47" t="str">
        <f>RAW_APT!F539</f>
        <v/>
      </c>
      <c r="G538" s="47" t="str">
        <f>RAW_APT!G539</f>
        <v>Result</v>
      </c>
      <c r="H538" s="47" t="str">
        <f>RAW_APT!H539</f>
        <v>Negative</v>
      </c>
      <c r="I538" s="211">
        <f>RAW_APT!I539</f>
        <v>44494</v>
      </c>
      <c r="J538" s="218">
        <f>RAW_APT!J539</f>
        <v>0.4824074074</v>
      </c>
      <c r="K538" s="47">
        <f>RAW_APT!K539</f>
        <v>1</v>
      </c>
      <c r="L538" s="47" t="b">
        <f>RAW_APT!L539</f>
        <v>1</v>
      </c>
      <c r="M538" s="47" t="str">
        <f>RAW_APT!M539</f>
        <v>211025-1</v>
      </c>
      <c r="N538" s="47"/>
      <c r="O538" s="47"/>
      <c r="P538" s="128" t="b">
        <f t="shared" si="1"/>
        <v>0</v>
      </c>
      <c r="Q538" s="128" t="b">
        <f>IF(COUNTIF(RAW_APS!$A$2:$A813,A538)=0,TRUE,FALSE)</f>
        <v>0</v>
      </c>
      <c r="R538" s="128" t="b">
        <f t="shared" si="2"/>
        <v>0</v>
      </c>
      <c r="S538" s="8"/>
      <c r="U538" s="83" t="str">
        <f t="shared" si="3"/>
        <v/>
      </c>
      <c r="Z538" s="132"/>
      <c r="AA538" s="83" t="str">
        <f t="shared" si="4"/>
        <v>FLE565</v>
      </c>
      <c r="AB538" s="83" t="str">
        <f t="shared" si="5"/>
        <v/>
      </c>
      <c r="AC538" s="83" t="str">
        <f t="shared" si="6"/>
        <v/>
      </c>
      <c r="AD538" s="4"/>
      <c r="AE538" s="13"/>
    </row>
    <row r="539">
      <c r="A539" s="47" t="str">
        <f>RAW_APT!A540</f>
        <v>FLE645</v>
      </c>
      <c r="B539" s="211">
        <f>RAW_APT!B540</f>
        <v>44494</v>
      </c>
      <c r="C539" s="218">
        <f>RAW_APT!C540</f>
        <v>0.3000462963</v>
      </c>
      <c r="D539" s="47" t="str">
        <f>RAW_APT!D540</f>
        <v/>
      </c>
      <c r="E539" s="47" t="str">
        <f>RAW_APT!E540</f>
        <v/>
      </c>
      <c r="F539" s="47" t="str">
        <f>RAW_APT!F540</f>
        <v/>
      </c>
      <c r="G539" s="47" t="str">
        <f>RAW_APT!G540</f>
        <v>Result</v>
      </c>
      <c r="H539" s="47" t="str">
        <f>RAW_APT!H540</f>
        <v>Negative</v>
      </c>
      <c r="I539" s="211">
        <f>RAW_APT!I540</f>
        <v>44494</v>
      </c>
      <c r="J539" s="218">
        <f>RAW_APT!J540</f>
        <v>0.4824074074</v>
      </c>
      <c r="K539" s="47">
        <f>RAW_APT!K540</f>
        <v>1</v>
      </c>
      <c r="L539" s="47" t="b">
        <f>RAW_APT!L540</f>
        <v>1</v>
      </c>
      <c r="M539" s="47" t="str">
        <f>RAW_APT!M540</f>
        <v>211025-1</v>
      </c>
      <c r="N539" s="47"/>
      <c r="O539" s="47"/>
      <c r="P539" s="128" t="b">
        <f t="shared" si="1"/>
        <v>0</v>
      </c>
      <c r="Q539" s="128" t="b">
        <f>IF(COUNTIF(RAW_APS!$A$2:$A813,A539)=0,TRUE,FALSE)</f>
        <v>0</v>
      </c>
      <c r="R539" s="128" t="b">
        <f t="shared" si="2"/>
        <v>0</v>
      </c>
      <c r="S539" s="8"/>
      <c r="U539" s="83" t="str">
        <f t="shared" si="3"/>
        <v/>
      </c>
      <c r="Z539" s="132"/>
      <c r="AA539" s="83" t="str">
        <f t="shared" si="4"/>
        <v>FLE645</v>
      </c>
      <c r="AB539" s="83" t="str">
        <f t="shared" si="5"/>
        <v/>
      </c>
      <c r="AC539" s="83" t="str">
        <f t="shared" si="6"/>
        <v/>
      </c>
      <c r="AD539" s="4"/>
      <c r="AE539" s="13"/>
    </row>
    <row r="540">
      <c r="A540" s="47" t="str">
        <f>RAW_APT!A541</f>
        <v>FLE605</v>
      </c>
      <c r="B540" s="211">
        <f>RAW_APT!B541</f>
        <v>44494</v>
      </c>
      <c r="C540" s="218">
        <f>RAW_APT!C541</f>
        <v>0.2996527778</v>
      </c>
      <c r="D540" s="47" t="str">
        <f>RAW_APT!D541</f>
        <v/>
      </c>
      <c r="E540" s="47" t="str">
        <f>RAW_APT!E541</f>
        <v/>
      </c>
      <c r="F540" s="47" t="str">
        <f>RAW_APT!F541</f>
        <v/>
      </c>
      <c r="G540" s="47" t="str">
        <f>RAW_APT!G541</f>
        <v>Result</v>
      </c>
      <c r="H540" s="47" t="str">
        <f>RAW_APT!H541</f>
        <v>Negative</v>
      </c>
      <c r="I540" s="211">
        <f>RAW_APT!I541</f>
        <v>44494</v>
      </c>
      <c r="J540" s="218">
        <f>RAW_APT!J541</f>
        <v>0.4824074074</v>
      </c>
      <c r="K540" s="47">
        <f>RAW_APT!K541</f>
        <v>1</v>
      </c>
      <c r="L540" s="47" t="b">
        <f>RAW_APT!L541</f>
        <v>1</v>
      </c>
      <c r="M540" s="47" t="str">
        <f>RAW_APT!M541</f>
        <v>211025-1</v>
      </c>
      <c r="N540" s="47"/>
      <c r="O540" s="47"/>
      <c r="P540" s="128" t="b">
        <f t="shared" si="1"/>
        <v>0</v>
      </c>
      <c r="Q540" s="128" t="b">
        <f>IF(COUNTIF(RAW_APS!$A$2:$A813,A540)=0,TRUE,FALSE)</f>
        <v>0</v>
      </c>
      <c r="R540" s="128" t="b">
        <f t="shared" si="2"/>
        <v>0</v>
      </c>
      <c r="S540" s="8"/>
      <c r="U540" s="83" t="str">
        <f t="shared" si="3"/>
        <v/>
      </c>
      <c r="Z540" s="132"/>
      <c r="AA540" s="83" t="str">
        <f t="shared" si="4"/>
        <v>FLE605</v>
      </c>
      <c r="AB540" s="83" t="str">
        <f t="shared" si="5"/>
        <v/>
      </c>
      <c r="AC540" s="83" t="str">
        <f t="shared" si="6"/>
        <v/>
      </c>
      <c r="AD540" s="4"/>
      <c r="AE540" s="13"/>
    </row>
    <row r="541">
      <c r="A541" s="47" t="str">
        <f>RAW_APT!A542</f>
        <v>FLE585</v>
      </c>
      <c r="B541" s="211">
        <f>RAW_APT!B542</f>
        <v>44494</v>
      </c>
      <c r="C541" s="218">
        <f>RAW_APT!C542</f>
        <v>0.2990625</v>
      </c>
      <c r="D541" s="47" t="str">
        <f>RAW_APT!D542</f>
        <v/>
      </c>
      <c r="E541" s="47" t="str">
        <f>RAW_APT!E542</f>
        <v/>
      </c>
      <c r="F541" s="47" t="str">
        <f>RAW_APT!F542</f>
        <v/>
      </c>
      <c r="G541" s="47" t="str">
        <f>RAW_APT!G542</f>
        <v>Result</v>
      </c>
      <c r="H541" s="47" t="str">
        <f>RAW_APT!H542</f>
        <v>Negative</v>
      </c>
      <c r="I541" s="211">
        <f>RAW_APT!I542</f>
        <v>44494</v>
      </c>
      <c r="J541" s="218">
        <f>RAW_APT!J542</f>
        <v>0.4824074074</v>
      </c>
      <c r="K541" s="47">
        <f>RAW_APT!K542</f>
        <v>1</v>
      </c>
      <c r="L541" s="47" t="b">
        <f>RAW_APT!L542</f>
        <v>1</v>
      </c>
      <c r="M541" s="47" t="str">
        <f>RAW_APT!M542</f>
        <v>211025-1</v>
      </c>
      <c r="N541" s="47"/>
      <c r="O541" s="47"/>
      <c r="P541" s="128" t="b">
        <f t="shared" si="1"/>
        <v>0</v>
      </c>
      <c r="Q541" s="128" t="b">
        <f>IF(COUNTIF(RAW_APS!$A$2:$A813,A541)=0,TRUE,FALSE)</f>
        <v>0</v>
      </c>
      <c r="R541" s="128" t="b">
        <f t="shared" si="2"/>
        <v>0</v>
      </c>
      <c r="S541" s="8"/>
      <c r="U541" s="83" t="str">
        <f t="shared" si="3"/>
        <v/>
      </c>
      <c r="Z541" s="132"/>
      <c r="AA541" s="83" t="str">
        <f t="shared" si="4"/>
        <v>FLE585</v>
      </c>
      <c r="AB541" s="83" t="str">
        <f t="shared" si="5"/>
        <v/>
      </c>
      <c r="AC541" s="83" t="str">
        <f t="shared" si="6"/>
        <v/>
      </c>
      <c r="AD541" s="4"/>
      <c r="AE541" s="13"/>
    </row>
    <row r="542">
      <c r="A542" s="47" t="str">
        <f>RAW_APT!A543</f>
        <v>FLE637</v>
      </c>
      <c r="B542" s="211">
        <f>RAW_APT!B543</f>
        <v>44494</v>
      </c>
      <c r="C542" s="218">
        <f>RAW_APT!C543</f>
        <v>0.2983564815</v>
      </c>
      <c r="D542" s="47" t="str">
        <f>RAW_APT!D543</f>
        <v/>
      </c>
      <c r="E542" s="47" t="str">
        <f>RAW_APT!E543</f>
        <v/>
      </c>
      <c r="F542" s="47" t="str">
        <f>RAW_APT!F543</f>
        <v/>
      </c>
      <c r="G542" s="47" t="str">
        <f>RAW_APT!G543</f>
        <v>Result</v>
      </c>
      <c r="H542" s="47" t="str">
        <f>RAW_APT!H543</f>
        <v>Negative</v>
      </c>
      <c r="I542" s="211">
        <f>RAW_APT!I543</f>
        <v>44494</v>
      </c>
      <c r="J542" s="218">
        <f>RAW_APT!J543</f>
        <v>0.4824074074</v>
      </c>
      <c r="K542" s="47">
        <f>RAW_APT!K543</f>
        <v>1</v>
      </c>
      <c r="L542" s="47" t="b">
        <f>RAW_APT!L543</f>
        <v>1</v>
      </c>
      <c r="M542" s="47" t="str">
        <f>RAW_APT!M543</f>
        <v>211025-1</v>
      </c>
      <c r="N542" s="47"/>
      <c r="O542" s="47"/>
      <c r="P542" s="128" t="b">
        <f t="shared" si="1"/>
        <v>0</v>
      </c>
      <c r="Q542" s="128" t="b">
        <f>IF(COUNTIF(RAW_APS!$A$2:$A813,A542)=0,TRUE,FALSE)</f>
        <v>0</v>
      </c>
      <c r="R542" s="128" t="b">
        <f t="shared" si="2"/>
        <v>0</v>
      </c>
      <c r="S542" s="8"/>
      <c r="U542" s="83" t="str">
        <f t="shared" si="3"/>
        <v/>
      </c>
      <c r="Z542" s="132"/>
      <c r="AA542" s="83" t="str">
        <f t="shared" si="4"/>
        <v>FLE637</v>
      </c>
      <c r="AB542" s="83" t="str">
        <f t="shared" si="5"/>
        <v/>
      </c>
      <c r="AC542" s="83" t="str">
        <f t="shared" si="6"/>
        <v/>
      </c>
      <c r="AD542" s="4"/>
      <c r="AE542" s="13"/>
    </row>
    <row r="543">
      <c r="A543" s="47" t="str">
        <f>RAW_APT!A544</f>
        <v>FLE638</v>
      </c>
      <c r="B543" s="211">
        <f>RAW_APT!B544</f>
        <v>44494</v>
      </c>
      <c r="C543" s="218">
        <f>RAW_APT!C544</f>
        <v>0.2982523148</v>
      </c>
      <c r="D543" s="47" t="str">
        <f>RAW_APT!D544</f>
        <v/>
      </c>
      <c r="E543" s="47" t="str">
        <f>RAW_APT!E544</f>
        <v/>
      </c>
      <c r="F543" s="47" t="str">
        <f>RAW_APT!F544</f>
        <v/>
      </c>
      <c r="G543" s="47" t="str">
        <f>RAW_APT!G544</f>
        <v>Result</v>
      </c>
      <c r="H543" s="47" t="str">
        <f>RAW_APT!H544</f>
        <v>Negative</v>
      </c>
      <c r="I543" s="211">
        <f>RAW_APT!I544</f>
        <v>44494</v>
      </c>
      <c r="J543" s="218">
        <f>RAW_APT!J544</f>
        <v>0.4824074074</v>
      </c>
      <c r="K543" s="47">
        <f>RAW_APT!K544</f>
        <v>1</v>
      </c>
      <c r="L543" s="47" t="b">
        <f>RAW_APT!L544</f>
        <v>1</v>
      </c>
      <c r="M543" s="47" t="str">
        <f>RAW_APT!M544</f>
        <v>211025-1</v>
      </c>
      <c r="N543" s="47"/>
      <c r="O543" s="47"/>
      <c r="P543" s="128" t="b">
        <f t="shared" si="1"/>
        <v>0</v>
      </c>
      <c r="Q543" s="128" t="b">
        <f>IF(COUNTIF(RAW_APS!$A$2:$A813,A543)=0,TRUE,FALSE)</f>
        <v>0</v>
      </c>
      <c r="R543" s="128" t="b">
        <f t="shared" si="2"/>
        <v>0</v>
      </c>
      <c r="S543" s="8"/>
      <c r="U543" s="83" t="str">
        <f t="shared" si="3"/>
        <v/>
      </c>
      <c r="Z543" s="132"/>
      <c r="AA543" s="83" t="str">
        <f t="shared" si="4"/>
        <v>FLE638</v>
      </c>
      <c r="AB543" s="83" t="str">
        <f t="shared" si="5"/>
        <v/>
      </c>
      <c r="AC543" s="83" t="str">
        <f t="shared" si="6"/>
        <v/>
      </c>
      <c r="AD543" s="4"/>
      <c r="AE543" s="13"/>
    </row>
    <row r="544">
      <c r="A544" s="47" t="str">
        <f>RAW_APT!A545</f>
        <v>FLE591</v>
      </c>
      <c r="B544" s="211">
        <f>RAW_APT!B545</f>
        <v>44494</v>
      </c>
      <c r="C544" s="218">
        <f>RAW_APT!C545</f>
        <v>0.2972453704</v>
      </c>
      <c r="D544" s="47" t="str">
        <f>RAW_APT!D545</f>
        <v/>
      </c>
      <c r="E544" s="47" t="str">
        <f>RAW_APT!E545</f>
        <v/>
      </c>
      <c r="F544" s="47" t="str">
        <f>RAW_APT!F545</f>
        <v/>
      </c>
      <c r="G544" s="47" t="str">
        <f>RAW_APT!G545</f>
        <v>Result</v>
      </c>
      <c r="H544" s="47" t="str">
        <f>RAW_APT!H545</f>
        <v>Negative</v>
      </c>
      <c r="I544" s="211">
        <f>RAW_APT!I545</f>
        <v>44494</v>
      </c>
      <c r="J544" s="218">
        <f>RAW_APT!J545</f>
        <v>0.4824074074</v>
      </c>
      <c r="K544" s="47">
        <f>RAW_APT!K545</f>
        <v>0</v>
      </c>
      <c r="L544" s="47" t="b">
        <f>RAW_APT!L545</f>
        <v>1</v>
      </c>
      <c r="M544" s="47" t="str">
        <f>RAW_APT!M545</f>
        <v>211025-1</v>
      </c>
      <c r="N544" s="47"/>
      <c r="O544" s="47"/>
      <c r="P544" s="128" t="b">
        <f t="shared" si="1"/>
        <v>1</v>
      </c>
      <c r="Q544" s="128" t="b">
        <f>IF(COUNTIF(RAW_APS!$A$2:$A813,A544)=0,TRUE,FALSE)</f>
        <v>1</v>
      </c>
      <c r="R544" s="128" t="b">
        <f t="shared" si="2"/>
        <v>0</v>
      </c>
      <c r="S544" s="8"/>
      <c r="U544" s="83" t="str">
        <f t="shared" si="3"/>
        <v/>
      </c>
      <c r="Z544" s="132"/>
      <c r="AA544" s="83" t="str">
        <f t="shared" si="4"/>
        <v>FLE591</v>
      </c>
      <c r="AB544" s="83" t="str">
        <f t="shared" si="5"/>
        <v/>
      </c>
      <c r="AC544" s="83" t="str">
        <f t="shared" si="6"/>
        <v/>
      </c>
      <c r="AD544" s="4"/>
      <c r="AE544" s="13"/>
    </row>
    <row r="545">
      <c r="A545" s="47" t="str">
        <f>RAW_APT!A546</f>
        <v>FLE453</v>
      </c>
      <c r="B545" s="211">
        <f>RAW_APT!B546</f>
        <v>44494</v>
      </c>
      <c r="C545" s="218">
        <f>RAW_APT!C546</f>
        <v>0.2967592593</v>
      </c>
      <c r="D545" s="47" t="str">
        <f>RAW_APT!D546</f>
        <v/>
      </c>
      <c r="E545" s="47" t="str">
        <f>RAW_APT!E546</f>
        <v/>
      </c>
      <c r="F545" s="47" t="str">
        <f>RAW_APT!F546</f>
        <v/>
      </c>
      <c r="G545" s="47" t="str">
        <f>RAW_APT!G546</f>
        <v>Result</v>
      </c>
      <c r="H545" s="47" t="str">
        <f>RAW_APT!H546</f>
        <v>Negative</v>
      </c>
      <c r="I545" s="211">
        <f>RAW_APT!I546</f>
        <v>44494</v>
      </c>
      <c r="J545" s="218">
        <f>RAW_APT!J546</f>
        <v>0.4824074074</v>
      </c>
      <c r="K545" s="47">
        <f>RAW_APT!K546</f>
        <v>1</v>
      </c>
      <c r="L545" s="47" t="b">
        <f>RAW_APT!L546</f>
        <v>1</v>
      </c>
      <c r="M545" s="47" t="str">
        <f>RAW_APT!M546</f>
        <v>211025-1</v>
      </c>
      <c r="N545" s="47"/>
      <c r="O545" s="47"/>
      <c r="P545" s="128" t="b">
        <f t="shared" si="1"/>
        <v>0</v>
      </c>
      <c r="Q545" s="128" t="b">
        <f>IF(COUNTIF(RAW_APS!$A$2:$A813,A545)=0,TRUE,FALSE)</f>
        <v>0</v>
      </c>
      <c r="R545" s="128" t="b">
        <f t="shared" si="2"/>
        <v>0</v>
      </c>
      <c r="S545" s="8"/>
      <c r="U545" s="83" t="str">
        <f t="shared" si="3"/>
        <v/>
      </c>
      <c r="Z545" s="132"/>
      <c r="AA545" s="83" t="str">
        <f t="shared" si="4"/>
        <v>FLE453</v>
      </c>
      <c r="AB545" s="83" t="str">
        <f t="shared" si="5"/>
        <v/>
      </c>
      <c r="AC545" s="83" t="str">
        <f t="shared" si="6"/>
        <v/>
      </c>
      <c r="AD545" s="4"/>
      <c r="AE545" s="13"/>
    </row>
    <row r="546">
      <c r="A546" s="47" t="str">
        <f>RAW_APT!A547</f>
        <v>FLE532</v>
      </c>
      <c r="B546" s="211">
        <f>RAW_APT!B547</f>
        <v>44494</v>
      </c>
      <c r="C546" s="218">
        <f>RAW_APT!C547</f>
        <v>0.2966203704</v>
      </c>
      <c r="D546" s="47" t="str">
        <f>RAW_APT!D547</f>
        <v/>
      </c>
      <c r="E546" s="47" t="str">
        <f>RAW_APT!E547</f>
        <v/>
      </c>
      <c r="F546" s="47" t="str">
        <f>RAW_APT!F547</f>
        <v/>
      </c>
      <c r="G546" s="47" t="str">
        <f>RAW_APT!G547</f>
        <v>Result</v>
      </c>
      <c r="H546" s="47" t="str">
        <f>RAW_APT!H547</f>
        <v>Negative</v>
      </c>
      <c r="I546" s="211">
        <f>RAW_APT!I547</f>
        <v>44494</v>
      </c>
      <c r="J546" s="218">
        <f>RAW_APT!J547</f>
        <v>0.4824074074</v>
      </c>
      <c r="K546" s="47">
        <f>RAW_APT!K547</f>
        <v>1</v>
      </c>
      <c r="L546" s="47" t="b">
        <f>RAW_APT!L547</f>
        <v>1</v>
      </c>
      <c r="M546" s="47" t="str">
        <f>RAW_APT!M547</f>
        <v>211025-1</v>
      </c>
      <c r="N546" s="47"/>
      <c r="O546" s="47"/>
      <c r="P546" s="128" t="b">
        <f t="shared" si="1"/>
        <v>0</v>
      </c>
      <c r="Q546" s="128" t="b">
        <f>IF(COUNTIF(RAW_APS!$A$2:$A813,A546)=0,TRUE,FALSE)</f>
        <v>0</v>
      </c>
      <c r="R546" s="128" t="b">
        <f t="shared" si="2"/>
        <v>0</v>
      </c>
      <c r="S546" s="8"/>
      <c r="U546" s="83" t="str">
        <f t="shared" si="3"/>
        <v/>
      </c>
      <c r="Z546" s="132"/>
      <c r="AA546" s="83" t="str">
        <f t="shared" si="4"/>
        <v>FLE532</v>
      </c>
      <c r="AB546" s="83" t="str">
        <f t="shared" si="5"/>
        <v/>
      </c>
      <c r="AC546" s="83" t="str">
        <f t="shared" si="6"/>
        <v/>
      </c>
      <c r="AD546" s="4"/>
      <c r="AE546" s="13"/>
    </row>
    <row r="547">
      <c r="A547" s="47" t="str">
        <f>RAW_APT!A548</f>
        <v>FLE584</v>
      </c>
      <c r="B547" s="211">
        <f>RAW_APT!B548</f>
        <v>44494</v>
      </c>
      <c r="C547" s="218">
        <f>RAW_APT!C548</f>
        <v>0.2962962963</v>
      </c>
      <c r="D547" s="47" t="str">
        <f>RAW_APT!D548</f>
        <v/>
      </c>
      <c r="E547" s="47" t="str">
        <f>RAW_APT!E548</f>
        <v/>
      </c>
      <c r="F547" s="47" t="str">
        <f>RAW_APT!F548</f>
        <v/>
      </c>
      <c r="G547" s="47" t="str">
        <f>RAW_APT!G548</f>
        <v>Result</v>
      </c>
      <c r="H547" s="47" t="str">
        <f>RAW_APT!H548</f>
        <v>Negative</v>
      </c>
      <c r="I547" s="211">
        <f>RAW_APT!I548</f>
        <v>44494</v>
      </c>
      <c r="J547" s="218">
        <f>RAW_APT!J548</f>
        <v>0.4824074074</v>
      </c>
      <c r="K547" s="47">
        <f>RAW_APT!K548</f>
        <v>1</v>
      </c>
      <c r="L547" s="47" t="b">
        <f>RAW_APT!L548</f>
        <v>1</v>
      </c>
      <c r="M547" s="47" t="str">
        <f>RAW_APT!M548</f>
        <v>211025-1</v>
      </c>
      <c r="N547" s="47"/>
      <c r="O547" s="47"/>
      <c r="P547" s="128" t="b">
        <f t="shared" si="1"/>
        <v>0</v>
      </c>
      <c r="Q547" s="128" t="b">
        <f>IF(COUNTIF(RAW_APS!$A$2:$A813,A547)=0,TRUE,FALSE)</f>
        <v>0</v>
      </c>
      <c r="R547" s="128" t="b">
        <f t="shared" si="2"/>
        <v>0</v>
      </c>
      <c r="S547" s="8"/>
      <c r="U547" s="83" t="str">
        <f t="shared" si="3"/>
        <v/>
      </c>
      <c r="Z547" s="132"/>
      <c r="AA547" s="83" t="str">
        <f t="shared" si="4"/>
        <v>FLE584</v>
      </c>
      <c r="AB547" s="83" t="str">
        <f t="shared" si="5"/>
        <v/>
      </c>
      <c r="AC547" s="83" t="str">
        <f t="shared" si="6"/>
        <v/>
      </c>
      <c r="AD547" s="4"/>
      <c r="AE547" s="13"/>
    </row>
    <row r="548">
      <c r="A548" s="47" t="str">
        <f>RAW_APT!A549</f>
        <v>FLE564</v>
      </c>
      <c r="B548" s="211">
        <f>RAW_APT!B549</f>
        <v>44491</v>
      </c>
      <c r="C548" s="218">
        <f>RAW_APT!C549</f>
        <v>0.2822569444</v>
      </c>
      <c r="D548" s="47" t="str">
        <f>RAW_APT!D549</f>
        <v/>
      </c>
      <c r="E548" s="47" t="str">
        <f>RAW_APT!E549</f>
        <v/>
      </c>
      <c r="F548" s="47" t="str">
        <f>RAW_APT!F549</f>
        <v/>
      </c>
      <c r="G548" s="47" t="str">
        <f>RAW_APT!G549</f>
        <v>Result</v>
      </c>
      <c r="H548" s="47" t="str">
        <f>RAW_APT!H549</f>
        <v>Negative</v>
      </c>
      <c r="I548" s="211">
        <f>RAW_APT!I549</f>
        <v>44491</v>
      </c>
      <c r="J548" s="218">
        <f>RAW_APT!J549</f>
        <v>0.4790856481</v>
      </c>
      <c r="K548" s="47">
        <f>RAW_APT!K549</f>
        <v>1</v>
      </c>
      <c r="L548" s="47" t="b">
        <f>RAW_APT!L549</f>
        <v>1</v>
      </c>
      <c r="M548" s="47" t="str">
        <f>RAW_APT!M549</f>
        <v>211022-1</v>
      </c>
      <c r="N548" s="47"/>
      <c r="O548" s="47"/>
      <c r="P548" s="128" t="b">
        <f t="shared" si="1"/>
        <v>0</v>
      </c>
      <c r="Q548" s="128" t="b">
        <f>IF(COUNTIF(RAW_APS!$A$2:$A813,A548)=0,TRUE,FALSE)</f>
        <v>0</v>
      </c>
      <c r="R548" s="128" t="b">
        <f t="shared" si="2"/>
        <v>0</v>
      </c>
      <c r="S548" s="8"/>
      <c r="U548" s="83" t="str">
        <f t="shared" si="3"/>
        <v/>
      </c>
      <c r="Z548" s="132"/>
      <c r="AA548" s="83" t="str">
        <f t="shared" si="4"/>
        <v>FLE564</v>
      </c>
      <c r="AB548" s="83" t="str">
        <f t="shared" si="5"/>
        <v/>
      </c>
      <c r="AC548" s="83" t="str">
        <f t="shared" si="6"/>
        <v/>
      </c>
      <c r="AD548" s="4"/>
      <c r="AE548" s="13"/>
    </row>
    <row r="549">
      <c r="A549" s="47" t="str">
        <f>RAW_APT!A550</f>
        <v>FLE417</v>
      </c>
      <c r="B549" s="211">
        <f>RAW_APT!B550</f>
        <v>44491</v>
      </c>
      <c r="C549" s="218">
        <f>RAW_APT!C550</f>
        <v>0.2816087963</v>
      </c>
      <c r="D549" s="47" t="str">
        <f>RAW_APT!D550</f>
        <v/>
      </c>
      <c r="E549" s="47" t="str">
        <f>RAW_APT!E550</f>
        <v/>
      </c>
      <c r="F549" s="47" t="str">
        <f>RAW_APT!F550</f>
        <v/>
      </c>
      <c r="G549" s="47" t="str">
        <f>RAW_APT!G550</f>
        <v>Result</v>
      </c>
      <c r="H549" s="47" t="str">
        <f>RAW_APT!H550</f>
        <v>Negative</v>
      </c>
      <c r="I549" s="211">
        <f>RAW_APT!I550</f>
        <v>44491</v>
      </c>
      <c r="J549" s="218">
        <f>RAW_APT!J550</f>
        <v>0.4790856481</v>
      </c>
      <c r="K549" s="47">
        <f>RAW_APT!K550</f>
        <v>0</v>
      </c>
      <c r="L549" s="47" t="b">
        <f>RAW_APT!L550</f>
        <v>1</v>
      </c>
      <c r="M549" s="47" t="str">
        <f>RAW_APT!M550</f>
        <v>211022-1</v>
      </c>
      <c r="N549" s="47"/>
      <c r="O549" s="47"/>
      <c r="P549" s="128" t="b">
        <f t="shared" si="1"/>
        <v>1</v>
      </c>
      <c r="Q549" s="128" t="b">
        <f>IF(COUNTIF(RAW_APS!$A$2:$A813,A549)=0,TRUE,FALSE)</f>
        <v>1</v>
      </c>
      <c r="R549" s="128" t="b">
        <f t="shared" si="2"/>
        <v>0</v>
      </c>
      <c r="S549" s="8"/>
      <c r="U549" s="83" t="str">
        <f t="shared" si="3"/>
        <v/>
      </c>
      <c r="Z549" s="132"/>
      <c r="AA549" s="83" t="str">
        <f t="shared" si="4"/>
        <v>FLE417</v>
      </c>
      <c r="AB549" s="83" t="str">
        <f t="shared" si="5"/>
        <v/>
      </c>
      <c r="AC549" s="83" t="str">
        <f t="shared" si="6"/>
        <v/>
      </c>
      <c r="AD549" s="4"/>
      <c r="AE549" s="13"/>
    </row>
    <row r="550">
      <c r="A550" s="47" t="str">
        <f>RAW_APT!A551</f>
        <v>FLE563</v>
      </c>
      <c r="B550" s="211">
        <f>RAW_APT!B551</f>
        <v>44491</v>
      </c>
      <c r="C550" s="218">
        <f>RAW_APT!C551</f>
        <v>0.2712037037</v>
      </c>
      <c r="D550" s="47" t="str">
        <f>RAW_APT!D551</f>
        <v/>
      </c>
      <c r="E550" s="47" t="str">
        <f>RAW_APT!E551</f>
        <v/>
      </c>
      <c r="F550" s="47" t="str">
        <f>RAW_APT!F551</f>
        <v/>
      </c>
      <c r="G550" s="47" t="str">
        <f>RAW_APT!G551</f>
        <v>Result</v>
      </c>
      <c r="H550" s="47" t="str">
        <f>RAW_APT!H551</f>
        <v>Negative</v>
      </c>
      <c r="I550" s="211">
        <f>RAW_APT!I551</f>
        <v>44491</v>
      </c>
      <c r="J550" s="218">
        <f>RAW_APT!J551</f>
        <v>0.4790856481</v>
      </c>
      <c r="K550" s="47">
        <f>RAW_APT!K551</f>
        <v>0</v>
      </c>
      <c r="L550" s="47" t="b">
        <f>RAW_APT!L551</f>
        <v>1</v>
      </c>
      <c r="M550" s="47" t="str">
        <f>RAW_APT!M551</f>
        <v>211022-1</v>
      </c>
      <c r="N550" s="47"/>
      <c r="O550" s="47"/>
      <c r="P550" s="128" t="b">
        <f t="shared" si="1"/>
        <v>1</v>
      </c>
      <c r="Q550" s="128" t="b">
        <f>IF(COUNTIF(RAW_APS!$A$2:$A813,A550)=0,TRUE,FALSE)</f>
        <v>1</v>
      </c>
      <c r="R550" s="128" t="b">
        <f t="shared" si="2"/>
        <v>0</v>
      </c>
      <c r="S550" s="8"/>
      <c r="U550" s="83" t="str">
        <f t="shared" si="3"/>
        <v/>
      </c>
      <c r="Z550" s="132"/>
      <c r="AA550" s="83" t="str">
        <f t="shared" si="4"/>
        <v>FLE563</v>
      </c>
      <c r="AB550" s="83" t="str">
        <f t="shared" si="5"/>
        <v/>
      </c>
      <c r="AC550" s="83" t="str">
        <f t="shared" si="6"/>
        <v/>
      </c>
      <c r="AD550" s="4"/>
      <c r="AE550" s="13"/>
    </row>
    <row r="551">
      <c r="A551" s="47" t="str">
        <f>RAW_APT!A552</f>
        <v>FLE601</v>
      </c>
      <c r="B551" s="211">
        <f>RAW_APT!B552</f>
        <v>44491</v>
      </c>
      <c r="C551" s="218">
        <f>RAW_APT!C552</f>
        <v>0.2677777778</v>
      </c>
      <c r="D551" s="47" t="str">
        <f>RAW_APT!D552</f>
        <v/>
      </c>
      <c r="E551" s="47" t="str">
        <f>RAW_APT!E552</f>
        <v/>
      </c>
      <c r="F551" s="47" t="str">
        <f>RAW_APT!F552</f>
        <v/>
      </c>
      <c r="G551" s="47" t="str">
        <f>RAW_APT!G552</f>
        <v>Collected</v>
      </c>
      <c r="H551" s="47" t="str">
        <f>RAW_APT!H552</f>
        <v>Null</v>
      </c>
      <c r="I551" s="211">
        <f>RAW_APT!I552</f>
        <v>44868</v>
      </c>
      <c r="J551" s="218">
        <f>RAW_APT!J552</f>
        <v>0.5355208333</v>
      </c>
      <c r="K551" s="47">
        <f>RAW_APT!K552</f>
        <v>1</v>
      </c>
      <c r="L551" s="47" t="str">
        <f>RAW_APT!L552</f>
        <v/>
      </c>
      <c r="M551" s="47" t="str">
        <f>RAW_APT!M552</f>
        <v/>
      </c>
      <c r="N551" s="47"/>
      <c r="O551" s="47"/>
      <c r="P551" s="128" t="b">
        <f t="shared" si="1"/>
        <v>0</v>
      </c>
      <c r="Q551" s="128" t="b">
        <f>IF(COUNTIF(RAW_APS!$A$2:$A813,A551)=0,TRUE,FALSE)</f>
        <v>0</v>
      </c>
      <c r="R551" s="128" t="b">
        <f t="shared" si="2"/>
        <v>1</v>
      </c>
      <c r="S551" s="8"/>
      <c r="U551" s="83" t="str">
        <f t="shared" si="3"/>
        <v/>
      </c>
      <c r="Z551" s="132"/>
      <c r="AA551" s="83" t="str">
        <f t="shared" si="4"/>
        <v>FLE601</v>
      </c>
      <c r="AB551" s="83" t="str">
        <f t="shared" si="5"/>
        <v>FLE601</v>
      </c>
      <c r="AC551" s="83">
        <f t="shared" si="6"/>
        <v>2</v>
      </c>
      <c r="AD551" s="4"/>
      <c r="AE551" s="13"/>
    </row>
    <row r="552">
      <c r="A552" s="47" t="str">
        <f>RAW_APT!A553</f>
        <v>FLE601</v>
      </c>
      <c r="B552" s="211">
        <f>RAW_APT!B553</f>
        <v>44491</v>
      </c>
      <c r="C552" s="218">
        <f>RAW_APT!C553</f>
        <v>0.2602314815</v>
      </c>
      <c r="D552" s="47" t="str">
        <f>RAW_APT!D553</f>
        <v/>
      </c>
      <c r="E552" s="47" t="str">
        <f>RAW_APT!E553</f>
        <v/>
      </c>
      <c r="F552" s="47" t="str">
        <f>RAW_APT!F553</f>
        <v/>
      </c>
      <c r="G552" s="47" t="str">
        <f>RAW_APT!G553</f>
        <v>Result</v>
      </c>
      <c r="H552" s="47" t="str">
        <f>RAW_APT!H553</f>
        <v>Negative</v>
      </c>
      <c r="I552" s="211">
        <f>RAW_APT!I553</f>
        <v>44491</v>
      </c>
      <c r="J552" s="218">
        <f>RAW_APT!J553</f>
        <v>0.4790856481</v>
      </c>
      <c r="K552" s="47">
        <f>RAW_APT!K553</f>
        <v>1</v>
      </c>
      <c r="L552" s="47" t="b">
        <f>RAW_APT!L553</f>
        <v>1</v>
      </c>
      <c r="M552" s="47" t="str">
        <f>RAW_APT!M553</f>
        <v>211022-1</v>
      </c>
      <c r="N552" s="47"/>
      <c r="O552" s="47"/>
      <c r="P552" s="128" t="b">
        <f t="shared" si="1"/>
        <v>0</v>
      </c>
      <c r="Q552" s="128" t="b">
        <f>IF(COUNTIF(RAW_APS!$A$2:$A813,A552)=0,TRUE,FALSE)</f>
        <v>0</v>
      </c>
      <c r="R552" s="128" t="b">
        <f t="shared" si="2"/>
        <v>1</v>
      </c>
      <c r="S552" s="8"/>
      <c r="U552" s="83" t="str">
        <f t="shared" si="3"/>
        <v/>
      </c>
      <c r="Z552" s="132"/>
      <c r="AA552" s="83" t="str">
        <f t="shared" si="4"/>
        <v>FLE601</v>
      </c>
      <c r="AB552" s="83" t="str">
        <f t="shared" si="5"/>
        <v>FLE601</v>
      </c>
      <c r="AC552" s="83">
        <f t="shared" si="6"/>
        <v>2</v>
      </c>
      <c r="AD552" s="4"/>
      <c r="AE552" s="13"/>
    </row>
    <row r="553">
      <c r="A553" s="47" t="str">
        <f>RAW_APT!A554</f>
        <v>FLE608</v>
      </c>
      <c r="B553" s="211">
        <f>RAW_APT!B554</f>
        <v>44491</v>
      </c>
      <c r="C553" s="218">
        <f>RAW_APT!C554</f>
        <v>0.2593865741</v>
      </c>
      <c r="D553" s="47" t="str">
        <f>RAW_APT!D554</f>
        <v/>
      </c>
      <c r="E553" s="47" t="str">
        <f>RAW_APT!E554</f>
        <v/>
      </c>
      <c r="F553" s="47" t="str">
        <f>RAW_APT!F554</f>
        <v/>
      </c>
      <c r="G553" s="47" t="str">
        <f>RAW_APT!G554</f>
        <v>Result</v>
      </c>
      <c r="H553" s="47" t="str">
        <f>RAW_APT!H554</f>
        <v>Negative</v>
      </c>
      <c r="I553" s="211">
        <f>RAW_APT!I554</f>
        <v>44491</v>
      </c>
      <c r="J553" s="218">
        <f>RAW_APT!J554</f>
        <v>0.4790856481</v>
      </c>
      <c r="K553" s="47">
        <f>RAW_APT!K554</f>
        <v>1</v>
      </c>
      <c r="L553" s="47" t="b">
        <f>RAW_APT!L554</f>
        <v>1</v>
      </c>
      <c r="M553" s="47" t="str">
        <f>RAW_APT!M554</f>
        <v>211022-1</v>
      </c>
      <c r="N553" s="47"/>
      <c r="O553" s="47"/>
      <c r="P553" s="128" t="b">
        <f t="shared" si="1"/>
        <v>0</v>
      </c>
      <c r="Q553" s="128" t="b">
        <f>IF(COUNTIF(RAW_APS!$A$2:$A813,A553)=0,TRUE,FALSE)</f>
        <v>0</v>
      </c>
      <c r="R553" s="128" t="b">
        <f t="shared" si="2"/>
        <v>0</v>
      </c>
      <c r="S553" s="8"/>
      <c r="U553" s="83" t="str">
        <f t="shared" si="3"/>
        <v/>
      </c>
      <c r="Z553" s="132"/>
      <c r="AA553" s="83" t="str">
        <f t="shared" si="4"/>
        <v>FLE608</v>
      </c>
      <c r="AB553" s="83" t="str">
        <f t="shared" si="5"/>
        <v/>
      </c>
      <c r="AC553" s="83" t="str">
        <f t="shared" si="6"/>
        <v/>
      </c>
      <c r="AD553" s="4"/>
      <c r="AE553" s="13"/>
    </row>
    <row r="554">
      <c r="A554" s="47" t="str">
        <f>RAW_APT!A555</f>
        <v>FLE599</v>
      </c>
      <c r="B554" s="211">
        <f>RAW_APT!B555</f>
        <v>44491</v>
      </c>
      <c r="C554" s="218">
        <f>RAW_APT!C555</f>
        <v>0.2583564815</v>
      </c>
      <c r="D554" s="47" t="str">
        <f>RAW_APT!D555</f>
        <v/>
      </c>
      <c r="E554" s="47" t="str">
        <f>RAW_APT!E555</f>
        <v/>
      </c>
      <c r="F554" s="47" t="str">
        <f>RAW_APT!F555</f>
        <v/>
      </c>
      <c r="G554" s="47" t="str">
        <f>RAW_APT!G555</f>
        <v>Result</v>
      </c>
      <c r="H554" s="47" t="str">
        <f>RAW_APT!H555</f>
        <v>Negative</v>
      </c>
      <c r="I554" s="211">
        <f>RAW_APT!I555</f>
        <v>44491</v>
      </c>
      <c r="J554" s="218">
        <f>RAW_APT!J555</f>
        <v>0.4790856481</v>
      </c>
      <c r="K554" s="47">
        <f>RAW_APT!K555</f>
        <v>1</v>
      </c>
      <c r="L554" s="47" t="b">
        <f>RAW_APT!L555</f>
        <v>1</v>
      </c>
      <c r="M554" s="47" t="str">
        <f>RAW_APT!M555</f>
        <v>211022-1</v>
      </c>
      <c r="N554" s="47"/>
      <c r="O554" s="47"/>
      <c r="P554" s="128" t="b">
        <f t="shared" si="1"/>
        <v>0</v>
      </c>
      <c r="Q554" s="128" t="b">
        <f>IF(COUNTIF(RAW_APS!$A$2:$A813,A554)=0,TRUE,FALSE)</f>
        <v>0</v>
      </c>
      <c r="R554" s="128" t="b">
        <f t="shared" si="2"/>
        <v>0</v>
      </c>
      <c r="S554" s="8"/>
      <c r="U554" s="83" t="str">
        <f t="shared" si="3"/>
        <v/>
      </c>
      <c r="Z554" s="132"/>
      <c r="AA554" s="83" t="str">
        <f t="shared" si="4"/>
        <v>FLE599</v>
      </c>
      <c r="AB554" s="83" t="str">
        <f t="shared" si="5"/>
        <v/>
      </c>
      <c r="AC554" s="83" t="str">
        <f t="shared" si="6"/>
        <v/>
      </c>
      <c r="AD554" s="4"/>
      <c r="AE554" s="13"/>
    </row>
    <row r="555">
      <c r="A555" s="47" t="str">
        <f>RAW_APT!A556</f>
        <v>FLE607</v>
      </c>
      <c r="B555" s="211">
        <f>RAW_APT!B556</f>
        <v>44491</v>
      </c>
      <c r="C555" s="218">
        <f>RAW_APT!C556</f>
        <v>0.2574537037</v>
      </c>
      <c r="D555" s="47" t="str">
        <f>RAW_APT!D556</f>
        <v/>
      </c>
      <c r="E555" s="47" t="str">
        <f>RAW_APT!E556</f>
        <v/>
      </c>
      <c r="F555" s="47" t="str">
        <f>RAW_APT!F556</f>
        <v/>
      </c>
      <c r="G555" s="47" t="str">
        <f>RAW_APT!G556</f>
        <v>Result</v>
      </c>
      <c r="H555" s="47" t="str">
        <f>RAW_APT!H556</f>
        <v>Negative</v>
      </c>
      <c r="I555" s="211">
        <f>RAW_APT!I556</f>
        <v>44491</v>
      </c>
      <c r="J555" s="218">
        <f>RAW_APT!J556</f>
        <v>0.4790856481</v>
      </c>
      <c r="K555" s="47">
        <f>RAW_APT!K556</f>
        <v>1</v>
      </c>
      <c r="L555" s="47" t="b">
        <f>RAW_APT!L556</f>
        <v>1</v>
      </c>
      <c r="M555" s="47" t="str">
        <f>RAW_APT!M556</f>
        <v>211022-1</v>
      </c>
      <c r="N555" s="47"/>
      <c r="O555" s="47"/>
      <c r="P555" s="128" t="b">
        <f t="shared" si="1"/>
        <v>0</v>
      </c>
      <c r="Q555" s="128" t="b">
        <f>IF(COUNTIF(RAW_APS!$A$2:$A813,A555)=0,TRUE,FALSE)</f>
        <v>0</v>
      </c>
      <c r="R555" s="128" t="b">
        <f t="shared" si="2"/>
        <v>0</v>
      </c>
      <c r="S555" s="8"/>
      <c r="U555" s="83" t="str">
        <f t="shared" si="3"/>
        <v/>
      </c>
      <c r="Z555" s="132"/>
      <c r="AA555" s="83" t="str">
        <f t="shared" si="4"/>
        <v>FLE607</v>
      </c>
      <c r="AB555" s="83" t="str">
        <f t="shared" si="5"/>
        <v/>
      </c>
      <c r="AC555" s="83" t="str">
        <f t="shared" si="6"/>
        <v/>
      </c>
      <c r="AD555" s="4"/>
      <c r="AE555" s="13"/>
    </row>
    <row r="556">
      <c r="A556" s="47" t="str">
        <f>RAW_APT!A557</f>
        <v>FLE468</v>
      </c>
      <c r="B556" s="211">
        <f>RAW_APT!B557</f>
        <v>44491</v>
      </c>
      <c r="C556" s="218">
        <f>RAW_APT!C557</f>
        <v>0.2573611111</v>
      </c>
      <c r="D556" s="47" t="str">
        <f>RAW_APT!D557</f>
        <v/>
      </c>
      <c r="E556" s="47" t="str">
        <f>RAW_APT!E557</f>
        <v/>
      </c>
      <c r="F556" s="47" t="str">
        <f>RAW_APT!F557</f>
        <v/>
      </c>
      <c r="G556" s="47" t="str">
        <f>RAW_APT!G557</f>
        <v>Result</v>
      </c>
      <c r="H556" s="47" t="str">
        <f>RAW_APT!H557</f>
        <v>Negative</v>
      </c>
      <c r="I556" s="211">
        <f>RAW_APT!I557</f>
        <v>44491</v>
      </c>
      <c r="J556" s="218">
        <f>RAW_APT!J557</f>
        <v>0.4790856481</v>
      </c>
      <c r="K556" s="47">
        <f>RAW_APT!K557</f>
        <v>1</v>
      </c>
      <c r="L556" s="47" t="b">
        <f>RAW_APT!L557</f>
        <v>1</v>
      </c>
      <c r="M556" s="47" t="str">
        <f>RAW_APT!M557</f>
        <v>211022-1</v>
      </c>
      <c r="N556" s="47"/>
      <c r="O556" s="47"/>
      <c r="P556" s="128" t="b">
        <f t="shared" si="1"/>
        <v>0</v>
      </c>
      <c r="Q556" s="128" t="b">
        <f>IF(COUNTIF(RAW_APS!$A$2:$A813,A556)=0,TRUE,FALSE)</f>
        <v>0</v>
      </c>
      <c r="R556" s="128" t="b">
        <f t="shared" si="2"/>
        <v>0</v>
      </c>
      <c r="S556" s="8"/>
      <c r="U556" s="83" t="str">
        <f t="shared" si="3"/>
        <v/>
      </c>
      <c r="Z556" s="132"/>
      <c r="AA556" s="83" t="str">
        <f t="shared" si="4"/>
        <v>FLE468</v>
      </c>
      <c r="AB556" s="83" t="str">
        <f t="shared" si="5"/>
        <v/>
      </c>
      <c r="AC556" s="83" t="str">
        <f t="shared" si="6"/>
        <v/>
      </c>
      <c r="AD556" s="4"/>
      <c r="AE556" s="13"/>
    </row>
    <row r="557">
      <c r="A557" s="47" t="str">
        <f>RAW_APT!A558</f>
        <v>FLE451</v>
      </c>
      <c r="B557" s="211">
        <f>RAW_APT!B558</f>
        <v>44491</v>
      </c>
      <c r="C557" s="218">
        <f>RAW_APT!C558</f>
        <v>0.2570601852</v>
      </c>
      <c r="D557" s="47" t="str">
        <f>RAW_APT!D558</f>
        <v/>
      </c>
      <c r="E557" s="47" t="str">
        <f>RAW_APT!E558</f>
        <v/>
      </c>
      <c r="F557" s="47" t="str">
        <f>RAW_APT!F558</f>
        <v/>
      </c>
      <c r="G557" s="47" t="str">
        <f>RAW_APT!G558</f>
        <v>Result</v>
      </c>
      <c r="H557" s="47" t="str">
        <f>RAW_APT!H558</f>
        <v>Negative</v>
      </c>
      <c r="I557" s="211">
        <f>RAW_APT!I558</f>
        <v>44491</v>
      </c>
      <c r="J557" s="218">
        <f>RAW_APT!J558</f>
        <v>0.4790856481</v>
      </c>
      <c r="K557" s="47">
        <f>RAW_APT!K558</f>
        <v>1</v>
      </c>
      <c r="L557" s="47" t="b">
        <f>RAW_APT!L558</f>
        <v>1</v>
      </c>
      <c r="M557" s="47" t="str">
        <f>RAW_APT!M558</f>
        <v>211022-1</v>
      </c>
      <c r="N557" s="47"/>
      <c r="O557" s="47"/>
      <c r="P557" s="128" t="b">
        <f t="shared" si="1"/>
        <v>0</v>
      </c>
      <c r="Q557" s="128" t="b">
        <f>IF(COUNTIF(RAW_APS!$A$2:$A813,A557)=0,TRUE,FALSE)</f>
        <v>0</v>
      </c>
      <c r="R557" s="128" t="b">
        <f t="shared" si="2"/>
        <v>0</v>
      </c>
      <c r="S557" s="8"/>
      <c r="U557" s="83" t="str">
        <f t="shared" si="3"/>
        <v/>
      </c>
      <c r="Z557" s="132"/>
      <c r="AA557" s="83" t="str">
        <f t="shared" si="4"/>
        <v>FLE451</v>
      </c>
      <c r="AB557" s="83" t="str">
        <f t="shared" si="5"/>
        <v/>
      </c>
      <c r="AC557" s="83" t="str">
        <f t="shared" si="6"/>
        <v/>
      </c>
      <c r="AD557" s="4"/>
      <c r="AE557" s="13"/>
    </row>
    <row r="558">
      <c r="A558" s="47" t="str">
        <f>RAW_APT!A559</f>
        <v>FLE647</v>
      </c>
      <c r="B558" s="211">
        <f>RAW_APT!B559</f>
        <v>44491</v>
      </c>
      <c r="C558" s="218">
        <f>RAW_APT!C559</f>
        <v>0.2560648148</v>
      </c>
      <c r="D558" s="47" t="str">
        <f>RAW_APT!D559</f>
        <v/>
      </c>
      <c r="E558" s="47" t="str">
        <f>RAW_APT!E559</f>
        <v/>
      </c>
      <c r="F558" s="47" t="str">
        <f>RAW_APT!F559</f>
        <v/>
      </c>
      <c r="G558" s="47" t="str">
        <f>RAW_APT!G559</f>
        <v>Result</v>
      </c>
      <c r="H558" s="47" t="str">
        <f>RAW_APT!H559</f>
        <v>Negative</v>
      </c>
      <c r="I558" s="211">
        <f>RAW_APT!I559</f>
        <v>44491</v>
      </c>
      <c r="J558" s="218">
        <f>RAW_APT!J559</f>
        <v>0.4790856481</v>
      </c>
      <c r="K558" s="47">
        <f>RAW_APT!K559</f>
        <v>1</v>
      </c>
      <c r="L558" s="47" t="b">
        <f>RAW_APT!L559</f>
        <v>1</v>
      </c>
      <c r="M558" s="47" t="str">
        <f>RAW_APT!M559</f>
        <v>211022-1</v>
      </c>
      <c r="N558" s="47"/>
      <c r="O558" s="47"/>
      <c r="P558" s="128" t="b">
        <f t="shared" si="1"/>
        <v>0</v>
      </c>
      <c r="Q558" s="128" t="b">
        <f>IF(COUNTIF(RAW_APS!$A$2:$A813,A558)=0,TRUE,FALSE)</f>
        <v>0</v>
      </c>
      <c r="R558" s="128" t="b">
        <f t="shared" si="2"/>
        <v>0</v>
      </c>
      <c r="S558" s="8"/>
      <c r="U558" s="83" t="str">
        <f t="shared" si="3"/>
        <v/>
      </c>
      <c r="Z558" s="132"/>
      <c r="AA558" s="83" t="str">
        <f t="shared" si="4"/>
        <v>FLE647</v>
      </c>
      <c r="AB558" s="83" t="str">
        <f t="shared" si="5"/>
        <v/>
      </c>
      <c r="AC558" s="83" t="str">
        <f t="shared" si="6"/>
        <v/>
      </c>
      <c r="AD558" s="4"/>
      <c r="AE558" s="13"/>
    </row>
    <row r="559">
      <c r="A559" s="47" t="str">
        <f>RAW_APT!A560</f>
        <v>Testhh</v>
      </c>
      <c r="B559" s="211">
        <f>RAW_APT!B560</f>
        <v>44490</v>
      </c>
      <c r="C559" s="218">
        <f>RAW_APT!C560</f>
        <v>0.5891435185</v>
      </c>
      <c r="D559" s="47" t="str">
        <f>RAW_APT!D560</f>
        <v/>
      </c>
      <c r="E559" s="47" t="str">
        <f>RAW_APT!E560</f>
        <v/>
      </c>
      <c r="F559" s="47" t="str">
        <f>RAW_APT!F560</f>
        <v/>
      </c>
      <c r="G559" s="47" t="str">
        <f>RAW_APT!G560</f>
        <v>Collected</v>
      </c>
      <c r="H559" s="47" t="str">
        <f>RAW_APT!H560</f>
        <v>Null</v>
      </c>
      <c r="I559" s="211">
        <f>RAW_APT!I560</f>
        <v>44868</v>
      </c>
      <c r="J559" s="218">
        <f>RAW_APT!J560</f>
        <v>0.5355208333</v>
      </c>
      <c r="K559" s="47">
        <f>RAW_APT!K560</f>
        <v>1</v>
      </c>
      <c r="L559" s="47" t="str">
        <f>RAW_APT!L560</f>
        <v/>
      </c>
      <c r="M559" s="47" t="str">
        <f>RAW_APT!M560</f>
        <v/>
      </c>
      <c r="N559" s="47"/>
      <c r="O559" s="47"/>
      <c r="P559" s="128" t="b">
        <f t="shared" si="1"/>
        <v>0</v>
      </c>
      <c r="Q559" s="128" t="b">
        <f>IF(COUNTIF(RAW_APS!$A$2:$A813,A559)=0,TRUE,FALSE)</f>
        <v>0</v>
      </c>
      <c r="R559" s="128" t="b">
        <f t="shared" si="2"/>
        <v>0</v>
      </c>
      <c r="S559" s="8"/>
      <c r="U559" s="83" t="str">
        <f t="shared" si="3"/>
        <v/>
      </c>
      <c r="Z559" s="132"/>
      <c r="AA559" s="83" t="str">
        <f t="shared" si="4"/>
        <v>TESTHH</v>
      </c>
      <c r="AB559" s="83" t="str">
        <f t="shared" si="5"/>
        <v/>
      </c>
      <c r="AC559" s="83" t="str">
        <f t="shared" si="6"/>
        <v/>
      </c>
      <c r="AD559" s="4"/>
      <c r="AE559" s="13"/>
    </row>
    <row r="560">
      <c r="A560" s="47" t="str">
        <f>RAW_APT!A561</f>
        <v>FLE581</v>
      </c>
      <c r="B560" s="211">
        <f>RAW_APT!B561</f>
        <v>44490</v>
      </c>
      <c r="C560" s="218">
        <f>RAW_APT!C561</f>
        <v>0.4935185185</v>
      </c>
      <c r="D560" s="47" t="str">
        <f>RAW_APT!D561</f>
        <v/>
      </c>
      <c r="E560" s="47" t="str">
        <f>RAW_APT!E561</f>
        <v/>
      </c>
      <c r="F560" s="47" t="str">
        <f>RAW_APT!F561</f>
        <v/>
      </c>
      <c r="G560" s="47" t="str">
        <f>RAW_APT!G561</f>
        <v>Result</v>
      </c>
      <c r="H560" s="47" t="str">
        <f>RAW_APT!H561</f>
        <v>Negative</v>
      </c>
      <c r="I560" s="211">
        <f>RAW_APT!I561</f>
        <v>44491</v>
      </c>
      <c r="J560" s="218">
        <f>RAW_APT!J561</f>
        <v>0.4790856481</v>
      </c>
      <c r="K560" s="47">
        <f>RAW_APT!K561</f>
        <v>0</v>
      </c>
      <c r="L560" s="47" t="b">
        <f>RAW_APT!L561</f>
        <v>1</v>
      </c>
      <c r="M560" s="47" t="str">
        <f>RAW_APT!M561</f>
        <v>211022-1</v>
      </c>
      <c r="N560" s="47"/>
      <c r="O560" s="47"/>
      <c r="P560" s="128" t="b">
        <f t="shared" si="1"/>
        <v>1</v>
      </c>
      <c r="Q560" s="128" t="b">
        <f>IF(COUNTIF(RAW_APS!$A$2:$A813,A560)=0,TRUE,FALSE)</f>
        <v>1</v>
      </c>
      <c r="R560" s="128" t="b">
        <f t="shared" si="2"/>
        <v>0</v>
      </c>
      <c r="S560" s="8"/>
      <c r="U560" s="83" t="str">
        <f t="shared" si="3"/>
        <v/>
      </c>
      <c r="Z560" s="132"/>
      <c r="AA560" s="83" t="str">
        <f t="shared" si="4"/>
        <v>FLE581</v>
      </c>
      <c r="AB560" s="83" t="str">
        <f t="shared" si="5"/>
        <v/>
      </c>
      <c r="AC560" s="83" t="str">
        <f t="shared" si="6"/>
        <v/>
      </c>
      <c r="AD560" s="4"/>
      <c r="AE560" s="13"/>
    </row>
    <row r="561">
      <c r="A561" s="47" t="str">
        <f>RAW_APT!A562</f>
        <v>FLE562</v>
      </c>
      <c r="B561" s="211">
        <f>RAW_APT!B562</f>
        <v>44490</v>
      </c>
      <c r="C561" s="218">
        <f>RAW_APT!C562</f>
        <v>0.493287037</v>
      </c>
      <c r="D561" s="47" t="str">
        <f>RAW_APT!D562</f>
        <v/>
      </c>
      <c r="E561" s="47" t="str">
        <f>RAW_APT!E562</f>
        <v/>
      </c>
      <c r="F561" s="47" t="str">
        <f>RAW_APT!F562</f>
        <v/>
      </c>
      <c r="G561" s="47" t="str">
        <f>RAW_APT!G562</f>
        <v>Result</v>
      </c>
      <c r="H561" s="47" t="str">
        <f>RAW_APT!H562</f>
        <v>Negative</v>
      </c>
      <c r="I561" s="211">
        <f>RAW_APT!I562</f>
        <v>44491</v>
      </c>
      <c r="J561" s="218">
        <f>RAW_APT!J562</f>
        <v>0.4790856481</v>
      </c>
      <c r="K561" s="47">
        <f>RAW_APT!K562</f>
        <v>0</v>
      </c>
      <c r="L561" s="47" t="b">
        <f>RAW_APT!L562</f>
        <v>1</v>
      </c>
      <c r="M561" s="47" t="str">
        <f>RAW_APT!M562</f>
        <v>211022-1</v>
      </c>
      <c r="N561" s="47"/>
      <c r="O561" s="47"/>
      <c r="P561" s="128" t="b">
        <f t="shared" si="1"/>
        <v>1</v>
      </c>
      <c r="Q561" s="128" t="b">
        <f>IF(COUNTIF(RAW_APS!$A$2:$A813,A561)=0,TRUE,FALSE)</f>
        <v>1</v>
      </c>
      <c r="R561" s="128" t="b">
        <f t="shared" si="2"/>
        <v>0</v>
      </c>
      <c r="S561" s="8"/>
      <c r="U561" s="83" t="str">
        <f t="shared" si="3"/>
        <v/>
      </c>
      <c r="Z561" s="132"/>
      <c r="AA561" s="83" t="str">
        <f t="shared" si="4"/>
        <v>FLE562</v>
      </c>
      <c r="AB561" s="83" t="str">
        <f t="shared" si="5"/>
        <v/>
      </c>
      <c r="AC561" s="83" t="str">
        <f t="shared" si="6"/>
        <v/>
      </c>
      <c r="AD561" s="4"/>
      <c r="AE561" s="13"/>
    </row>
    <row r="562">
      <c r="A562" s="47" t="str">
        <f>RAW_APT!A563</f>
        <v>FLE593</v>
      </c>
      <c r="B562" s="211">
        <f>RAW_APT!B563</f>
        <v>44490</v>
      </c>
      <c r="C562" s="218">
        <f>RAW_APT!C563</f>
        <v>0.492349537</v>
      </c>
      <c r="D562" s="47" t="str">
        <f>RAW_APT!D563</f>
        <v/>
      </c>
      <c r="E562" s="47" t="str">
        <f>RAW_APT!E563</f>
        <v/>
      </c>
      <c r="F562" s="47" t="str">
        <f>RAW_APT!F563</f>
        <v/>
      </c>
      <c r="G562" s="47" t="str">
        <f>RAW_APT!G563</f>
        <v>Result</v>
      </c>
      <c r="H562" s="47" t="str">
        <f>RAW_APT!H563</f>
        <v>Negative</v>
      </c>
      <c r="I562" s="211">
        <f>RAW_APT!I563</f>
        <v>44491</v>
      </c>
      <c r="J562" s="218">
        <f>RAW_APT!J563</f>
        <v>0.4790856481</v>
      </c>
      <c r="K562" s="47">
        <f>RAW_APT!K563</f>
        <v>1</v>
      </c>
      <c r="L562" s="47" t="b">
        <f>RAW_APT!L563</f>
        <v>1</v>
      </c>
      <c r="M562" s="47" t="str">
        <f>RAW_APT!M563</f>
        <v>211022-1</v>
      </c>
      <c r="N562" s="47"/>
      <c r="O562" s="47"/>
      <c r="P562" s="128" t="b">
        <f t="shared" si="1"/>
        <v>0</v>
      </c>
      <c r="Q562" s="128" t="b">
        <f>IF(COUNTIF(RAW_APS!$A$2:$A813,A562)=0,TRUE,FALSE)</f>
        <v>0</v>
      </c>
      <c r="R562" s="128" t="b">
        <f t="shared" si="2"/>
        <v>0</v>
      </c>
      <c r="S562" s="8"/>
      <c r="U562" s="83" t="str">
        <f t="shared" si="3"/>
        <v/>
      </c>
      <c r="Z562" s="132"/>
      <c r="AA562" s="83" t="str">
        <f t="shared" si="4"/>
        <v>FLE593</v>
      </c>
      <c r="AB562" s="83" t="str">
        <f t="shared" si="5"/>
        <v/>
      </c>
      <c r="AC562" s="83" t="str">
        <f t="shared" si="6"/>
        <v/>
      </c>
      <c r="AD562" s="4"/>
      <c r="AE562" s="13"/>
    </row>
    <row r="563">
      <c r="A563" s="47" t="str">
        <f>RAW_APT!A564</f>
        <v>FLE583</v>
      </c>
      <c r="B563" s="211">
        <f>RAW_APT!B564</f>
        <v>44490</v>
      </c>
      <c r="C563" s="218">
        <f>RAW_APT!C564</f>
        <v>0.3368055556</v>
      </c>
      <c r="D563" s="47" t="str">
        <f>RAW_APT!D564</f>
        <v/>
      </c>
      <c r="E563" s="47" t="str">
        <f>RAW_APT!E564</f>
        <v/>
      </c>
      <c r="F563" s="47" t="str">
        <f>RAW_APT!F564</f>
        <v/>
      </c>
      <c r="G563" s="47" t="str">
        <f>RAW_APT!G564</f>
        <v>Result</v>
      </c>
      <c r="H563" s="47" t="str">
        <f>RAW_APT!H564</f>
        <v>Negative</v>
      </c>
      <c r="I563" s="211">
        <f>RAW_APT!I564</f>
        <v>44491</v>
      </c>
      <c r="J563" s="218">
        <f>RAW_APT!J564</f>
        <v>0.4790856481</v>
      </c>
      <c r="K563" s="47">
        <f>RAW_APT!K564</f>
        <v>1</v>
      </c>
      <c r="L563" s="47" t="b">
        <f>RAW_APT!L564</f>
        <v>1</v>
      </c>
      <c r="M563" s="47" t="str">
        <f>RAW_APT!M564</f>
        <v>211022-1</v>
      </c>
      <c r="N563" s="47"/>
      <c r="O563" s="47"/>
      <c r="P563" s="128" t="b">
        <f t="shared" si="1"/>
        <v>0</v>
      </c>
      <c r="Q563" s="128" t="b">
        <f>IF(COUNTIF(RAW_APS!$A$2:$A813,A563)=0,TRUE,FALSE)</f>
        <v>0</v>
      </c>
      <c r="R563" s="128" t="b">
        <f t="shared" si="2"/>
        <v>0</v>
      </c>
      <c r="S563" s="8"/>
      <c r="U563" s="83" t="str">
        <f t="shared" si="3"/>
        <v/>
      </c>
      <c r="Z563" s="132"/>
      <c r="AA563" s="83" t="str">
        <f t="shared" si="4"/>
        <v>FLE583</v>
      </c>
      <c r="AB563" s="83" t="str">
        <f t="shared" si="5"/>
        <v/>
      </c>
      <c r="AC563" s="83" t="str">
        <f t="shared" si="6"/>
        <v/>
      </c>
      <c r="AD563" s="4"/>
      <c r="AE563" s="13"/>
    </row>
    <row r="564">
      <c r="A564" s="47" t="str">
        <f>RAW_APT!A565</f>
        <v>FLE560</v>
      </c>
      <c r="B564" s="211">
        <f>RAW_APT!B565</f>
        <v>44490</v>
      </c>
      <c r="C564" s="218">
        <f>RAW_APT!C565</f>
        <v>0.2178472222</v>
      </c>
      <c r="D564" s="47" t="str">
        <f>RAW_APT!D565</f>
        <v/>
      </c>
      <c r="E564" s="47" t="str">
        <f>RAW_APT!E565</f>
        <v/>
      </c>
      <c r="F564" s="47" t="str">
        <f>RAW_APT!F565</f>
        <v/>
      </c>
      <c r="G564" s="47" t="str">
        <f>RAW_APT!G565</f>
        <v>Result</v>
      </c>
      <c r="H564" s="47" t="str">
        <f>RAW_APT!H565</f>
        <v>Negative</v>
      </c>
      <c r="I564" s="211">
        <f>RAW_APT!I565</f>
        <v>44490</v>
      </c>
      <c r="J564" s="218">
        <f>RAW_APT!J565</f>
        <v>0.3804513889</v>
      </c>
      <c r="K564" s="47">
        <f>RAW_APT!K565</f>
        <v>1</v>
      </c>
      <c r="L564" s="47" t="b">
        <f>RAW_APT!L565</f>
        <v>1</v>
      </c>
      <c r="M564" s="47" t="str">
        <f>RAW_APT!M565</f>
        <v>211021-1</v>
      </c>
      <c r="N564" s="47"/>
      <c r="O564" s="47"/>
      <c r="P564" s="128" t="b">
        <f t="shared" si="1"/>
        <v>0</v>
      </c>
      <c r="Q564" s="128" t="b">
        <f>IF(COUNTIF(RAW_APS!$A$2:$A813,A564)=0,TRUE,FALSE)</f>
        <v>0</v>
      </c>
      <c r="R564" s="128" t="b">
        <f t="shared" si="2"/>
        <v>0</v>
      </c>
      <c r="S564" s="8"/>
      <c r="U564" s="83" t="str">
        <f t="shared" si="3"/>
        <v/>
      </c>
      <c r="Z564" s="132"/>
      <c r="AA564" s="83" t="str">
        <f t="shared" si="4"/>
        <v>FLE560</v>
      </c>
      <c r="AB564" s="83" t="str">
        <f t="shared" si="5"/>
        <v/>
      </c>
      <c r="AC564" s="83" t="str">
        <f t="shared" si="6"/>
        <v/>
      </c>
      <c r="AD564" s="4"/>
      <c r="AE564" s="13"/>
    </row>
    <row r="565">
      <c r="A565" s="47" t="str">
        <f>RAW_APT!A566</f>
        <v>FLE578</v>
      </c>
      <c r="B565" s="211">
        <f>RAW_APT!B566</f>
        <v>44490</v>
      </c>
      <c r="C565" s="218">
        <f>RAW_APT!C566</f>
        <v>0.2165740741</v>
      </c>
      <c r="D565" s="47" t="str">
        <f>RAW_APT!D566</f>
        <v/>
      </c>
      <c r="E565" s="47" t="str">
        <f>RAW_APT!E566</f>
        <v/>
      </c>
      <c r="F565" s="47" t="str">
        <f>RAW_APT!F566</f>
        <v/>
      </c>
      <c r="G565" s="47" t="str">
        <f>RAW_APT!G566</f>
        <v>Result</v>
      </c>
      <c r="H565" s="47" t="str">
        <f>RAW_APT!H566</f>
        <v>Negative</v>
      </c>
      <c r="I565" s="211">
        <f>RAW_APT!I566</f>
        <v>44490</v>
      </c>
      <c r="J565" s="218">
        <f>RAW_APT!J566</f>
        <v>0.3804513889</v>
      </c>
      <c r="K565" s="47">
        <f>RAW_APT!K566</f>
        <v>1</v>
      </c>
      <c r="L565" s="47" t="b">
        <f>RAW_APT!L566</f>
        <v>1</v>
      </c>
      <c r="M565" s="47" t="str">
        <f>RAW_APT!M566</f>
        <v>211021-1</v>
      </c>
      <c r="N565" s="47"/>
      <c r="O565" s="47"/>
      <c r="P565" s="128" t="b">
        <f t="shared" si="1"/>
        <v>0</v>
      </c>
      <c r="Q565" s="128" t="b">
        <f>IF(COUNTIF(RAW_APS!$A$2:$A813,A565)=0,TRUE,FALSE)</f>
        <v>0</v>
      </c>
      <c r="R565" s="128" t="b">
        <f t="shared" si="2"/>
        <v>0</v>
      </c>
      <c r="S565" s="8"/>
      <c r="U565" s="83" t="str">
        <f t="shared" si="3"/>
        <v/>
      </c>
      <c r="Z565" s="132"/>
      <c r="AA565" s="83" t="str">
        <f t="shared" si="4"/>
        <v>FLE578</v>
      </c>
      <c r="AB565" s="83" t="str">
        <f t="shared" si="5"/>
        <v/>
      </c>
      <c r="AC565" s="83" t="str">
        <f t="shared" si="6"/>
        <v/>
      </c>
      <c r="AD565" s="4"/>
      <c r="AE565" s="13"/>
    </row>
    <row r="566">
      <c r="A566" s="47" t="str">
        <f>RAW_APT!A567</f>
        <v>FLE587</v>
      </c>
      <c r="B566" s="211">
        <f>RAW_APT!B567</f>
        <v>44490</v>
      </c>
      <c r="C566" s="218">
        <f>RAW_APT!C567</f>
        <v>0.2143055556</v>
      </c>
      <c r="D566" s="47" t="str">
        <f>RAW_APT!D567</f>
        <v/>
      </c>
      <c r="E566" s="47" t="str">
        <f>RAW_APT!E567</f>
        <v/>
      </c>
      <c r="F566" s="47" t="str">
        <f>RAW_APT!F567</f>
        <v/>
      </c>
      <c r="G566" s="47" t="str">
        <f>RAW_APT!G567</f>
        <v>Result</v>
      </c>
      <c r="H566" s="47" t="str">
        <f>RAW_APT!H567</f>
        <v>Negative</v>
      </c>
      <c r="I566" s="211">
        <f>RAW_APT!I567</f>
        <v>44490</v>
      </c>
      <c r="J566" s="218">
        <f>RAW_APT!J567</f>
        <v>0.3804513889</v>
      </c>
      <c r="K566" s="47">
        <f>RAW_APT!K567</f>
        <v>1</v>
      </c>
      <c r="L566" s="47" t="b">
        <f>RAW_APT!L567</f>
        <v>1</v>
      </c>
      <c r="M566" s="47" t="str">
        <f>RAW_APT!M567</f>
        <v>211021-1</v>
      </c>
      <c r="N566" s="47"/>
      <c r="O566" s="47"/>
      <c r="P566" s="128" t="b">
        <f t="shared" si="1"/>
        <v>0</v>
      </c>
      <c r="Q566" s="128" t="b">
        <f>IF(COUNTIF(RAW_APS!$A$2:$A813,A566)=0,TRUE,FALSE)</f>
        <v>0</v>
      </c>
      <c r="R566" s="128" t="b">
        <f t="shared" si="2"/>
        <v>0</v>
      </c>
      <c r="S566" s="8"/>
      <c r="U566" s="83" t="str">
        <f t="shared" si="3"/>
        <v/>
      </c>
      <c r="Z566" s="132"/>
      <c r="AA566" s="83" t="str">
        <f t="shared" si="4"/>
        <v>FLE587</v>
      </c>
      <c r="AB566" s="83" t="str">
        <f t="shared" si="5"/>
        <v/>
      </c>
      <c r="AC566" s="83" t="str">
        <f t="shared" si="6"/>
        <v/>
      </c>
      <c r="AD566" s="4"/>
      <c r="AE566" s="13"/>
    </row>
    <row r="567">
      <c r="A567" s="47" t="str">
        <f>RAW_APT!A568</f>
        <v>FLE566</v>
      </c>
      <c r="B567" s="211">
        <f>RAW_APT!B568</f>
        <v>44490</v>
      </c>
      <c r="C567" s="218">
        <f>RAW_APT!C568</f>
        <v>0.2138657407</v>
      </c>
      <c r="D567" s="47" t="str">
        <f>RAW_APT!D568</f>
        <v/>
      </c>
      <c r="E567" s="47" t="str">
        <f>RAW_APT!E568</f>
        <v/>
      </c>
      <c r="F567" s="47" t="str">
        <f>RAW_APT!F568</f>
        <v/>
      </c>
      <c r="G567" s="47" t="str">
        <f>RAW_APT!G568</f>
        <v>Result</v>
      </c>
      <c r="H567" s="47" t="str">
        <f>RAW_APT!H568</f>
        <v>Negative</v>
      </c>
      <c r="I567" s="211">
        <f>RAW_APT!I568</f>
        <v>44490</v>
      </c>
      <c r="J567" s="218">
        <f>RAW_APT!J568</f>
        <v>0.3804513889</v>
      </c>
      <c r="K567" s="47">
        <f>RAW_APT!K568</f>
        <v>1</v>
      </c>
      <c r="L567" s="47" t="b">
        <f>RAW_APT!L568</f>
        <v>1</v>
      </c>
      <c r="M567" s="47" t="str">
        <f>RAW_APT!M568</f>
        <v>211021-1</v>
      </c>
      <c r="N567" s="47"/>
      <c r="O567" s="47"/>
      <c r="P567" s="128" t="b">
        <f t="shared" si="1"/>
        <v>0</v>
      </c>
      <c r="Q567" s="128" t="b">
        <f>IF(COUNTIF(RAW_APS!$A$2:$A813,A567)=0,TRUE,FALSE)</f>
        <v>0</v>
      </c>
      <c r="R567" s="128" t="b">
        <f t="shared" si="2"/>
        <v>0</v>
      </c>
      <c r="S567" s="8"/>
      <c r="U567" s="83" t="str">
        <f t="shared" si="3"/>
        <v/>
      </c>
      <c r="Z567" s="132"/>
      <c r="AA567" s="83" t="str">
        <f t="shared" si="4"/>
        <v>FLE566</v>
      </c>
      <c r="AB567" s="83" t="str">
        <f t="shared" si="5"/>
        <v/>
      </c>
      <c r="AC567" s="83" t="str">
        <f t="shared" si="6"/>
        <v/>
      </c>
      <c r="AD567" s="4"/>
      <c r="AE567" s="13"/>
    </row>
    <row r="568">
      <c r="A568" s="47" t="str">
        <f>RAW_APT!A569</f>
        <v>FLE574</v>
      </c>
      <c r="B568" s="211">
        <f>RAW_APT!B569</f>
        <v>44490</v>
      </c>
      <c r="C568" s="218">
        <f>RAW_APT!C569</f>
        <v>0.2123842593</v>
      </c>
      <c r="D568" s="47" t="str">
        <f>RAW_APT!D569</f>
        <v/>
      </c>
      <c r="E568" s="47" t="str">
        <f>RAW_APT!E569</f>
        <v/>
      </c>
      <c r="F568" s="47" t="str">
        <f>RAW_APT!F569</f>
        <v/>
      </c>
      <c r="G568" s="47" t="str">
        <f>RAW_APT!G569</f>
        <v>Result</v>
      </c>
      <c r="H568" s="47" t="str">
        <f>RAW_APT!H569</f>
        <v>Negative</v>
      </c>
      <c r="I568" s="211">
        <f>RAW_APT!I569</f>
        <v>44490</v>
      </c>
      <c r="J568" s="218">
        <f>RAW_APT!J569</f>
        <v>0.3804513889</v>
      </c>
      <c r="K568" s="47">
        <f>RAW_APT!K569</f>
        <v>1</v>
      </c>
      <c r="L568" s="47" t="b">
        <f>RAW_APT!L569</f>
        <v>1</v>
      </c>
      <c r="M568" s="47" t="str">
        <f>RAW_APT!M569</f>
        <v>211021-1</v>
      </c>
      <c r="N568" s="47"/>
      <c r="O568" s="47"/>
      <c r="P568" s="128" t="b">
        <f t="shared" si="1"/>
        <v>0</v>
      </c>
      <c r="Q568" s="128" t="b">
        <f>IF(COUNTIF(RAW_APS!$A$2:$A813,A568)=0,TRUE,FALSE)</f>
        <v>0</v>
      </c>
      <c r="R568" s="128" t="b">
        <f t="shared" si="2"/>
        <v>0</v>
      </c>
      <c r="S568" s="8"/>
      <c r="U568" s="83" t="str">
        <f t="shared" si="3"/>
        <v/>
      </c>
      <c r="Z568" s="132"/>
      <c r="AA568" s="83" t="str">
        <f t="shared" si="4"/>
        <v>FLE574</v>
      </c>
      <c r="AB568" s="83" t="str">
        <f t="shared" si="5"/>
        <v/>
      </c>
      <c r="AC568" s="83" t="str">
        <f t="shared" si="6"/>
        <v/>
      </c>
      <c r="AD568" s="4"/>
      <c r="AE568" s="13"/>
    </row>
    <row r="569">
      <c r="A569" s="47" t="str">
        <f>RAW_APT!A570</f>
        <v>Fle463</v>
      </c>
      <c r="B569" s="211">
        <f>RAW_APT!B570</f>
        <v>44490</v>
      </c>
      <c r="C569" s="218">
        <f>RAW_APT!C570</f>
        <v>0.2108564815</v>
      </c>
      <c r="D569" s="47" t="str">
        <f>RAW_APT!D570</f>
        <v/>
      </c>
      <c r="E569" s="47" t="str">
        <f>RAW_APT!E570</f>
        <v/>
      </c>
      <c r="F569" s="47" t="str">
        <f>RAW_APT!F570</f>
        <v/>
      </c>
      <c r="G569" s="47" t="str">
        <f>RAW_APT!G570</f>
        <v>Collected</v>
      </c>
      <c r="H569" s="47" t="str">
        <f>RAW_APT!H570</f>
        <v>Null</v>
      </c>
      <c r="I569" s="211">
        <f>RAW_APT!I570</f>
        <v>44868</v>
      </c>
      <c r="J569" s="218">
        <f>RAW_APT!J570</f>
        <v>0.5355208333</v>
      </c>
      <c r="K569" s="47">
        <f>RAW_APT!K570</f>
        <v>1</v>
      </c>
      <c r="L569" s="47" t="str">
        <f>RAW_APT!L570</f>
        <v/>
      </c>
      <c r="M569" s="47" t="str">
        <f>RAW_APT!M570</f>
        <v/>
      </c>
      <c r="N569" s="47"/>
      <c r="O569" s="47"/>
      <c r="P569" s="128" t="b">
        <f t="shared" si="1"/>
        <v>0</v>
      </c>
      <c r="Q569" s="128" t="b">
        <f>IF(COUNTIF(RAW_APS!$A$2:$A813,A569)=0,TRUE,FALSE)</f>
        <v>0</v>
      </c>
      <c r="R569" s="128" t="b">
        <f t="shared" si="2"/>
        <v>0</v>
      </c>
      <c r="S569" s="8"/>
      <c r="U569" s="83" t="str">
        <f t="shared" si="3"/>
        <v/>
      </c>
      <c r="Z569" s="132"/>
      <c r="AA569" s="83" t="str">
        <f t="shared" si="4"/>
        <v>FLE463</v>
      </c>
      <c r="AB569" s="83" t="str">
        <f t="shared" si="5"/>
        <v/>
      </c>
      <c r="AC569" s="83" t="str">
        <f t="shared" si="6"/>
        <v/>
      </c>
      <c r="AD569" s="4"/>
      <c r="AE569" s="13"/>
    </row>
    <row r="570">
      <c r="A570" s="47" t="str">
        <f>RAW_APT!A571</f>
        <v>Fle571</v>
      </c>
      <c r="B570" s="211">
        <f>RAW_APT!B571</f>
        <v>44490</v>
      </c>
      <c r="C570" s="218">
        <f>RAW_APT!C571</f>
        <v>0.2106365741</v>
      </c>
      <c r="D570" s="47" t="str">
        <f>RAW_APT!D571</f>
        <v/>
      </c>
      <c r="E570" s="47" t="str">
        <f>RAW_APT!E571</f>
        <v/>
      </c>
      <c r="F570" s="47" t="str">
        <f>RAW_APT!F571</f>
        <v/>
      </c>
      <c r="G570" s="47" t="str">
        <f>RAW_APT!G571</f>
        <v>Collected</v>
      </c>
      <c r="H570" s="47" t="str">
        <f>RAW_APT!H571</f>
        <v>Null</v>
      </c>
      <c r="I570" s="211">
        <f>RAW_APT!I571</f>
        <v>44868</v>
      </c>
      <c r="J570" s="218">
        <f>RAW_APT!J571</f>
        <v>0.5355208333</v>
      </c>
      <c r="K570" s="47">
        <f>RAW_APT!K571</f>
        <v>0</v>
      </c>
      <c r="L570" s="47" t="str">
        <f>RAW_APT!L571</f>
        <v/>
      </c>
      <c r="M570" s="47" t="str">
        <f>RAW_APT!M571</f>
        <v/>
      </c>
      <c r="N570" s="47"/>
      <c r="O570" s="47"/>
      <c r="P570" s="128" t="b">
        <f t="shared" si="1"/>
        <v>1</v>
      </c>
      <c r="Q570" s="128" t="b">
        <f>IF(COUNTIF(RAW_APS!$A$2:$A813,A570)=0,TRUE,FALSE)</f>
        <v>1</v>
      </c>
      <c r="R570" s="128" t="b">
        <f t="shared" si="2"/>
        <v>0</v>
      </c>
      <c r="S570" s="8"/>
      <c r="U570" s="83" t="str">
        <f t="shared" si="3"/>
        <v/>
      </c>
      <c r="Z570" s="132"/>
      <c r="AA570" s="83" t="str">
        <f t="shared" si="4"/>
        <v>FLE571</v>
      </c>
      <c r="AB570" s="83" t="str">
        <f t="shared" si="5"/>
        <v/>
      </c>
      <c r="AC570" s="83" t="str">
        <f t="shared" si="6"/>
        <v/>
      </c>
      <c r="AD570" s="4"/>
      <c r="AE570" s="13"/>
    </row>
    <row r="571">
      <c r="A571" s="47" t="str">
        <f>RAW_APT!A572</f>
        <v>FLE603</v>
      </c>
      <c r="B571" s="211">
        <f>RAW_APT!B572</f>
        <v>44489</v>
      </c>
      <c r="C571" s="218">
        <f>RAW_APT!C572</f>
        <v>0.2517013889</v>
      </c>
      <c r="D571" s="47" t="str">
        <f>RAW_APT!D572</f>
        <v/>
      </c>
      <c r="E571" s="47" t="str">
        <f>RAW_APT!E572</f>
        <v/>
      </c>
      <c r="F571" s="47" t="str">
        <f>RAW_APT!F572</f>
        <v/>
      </c>
      <c r="G571" s="47" t="str">
        <f>RAW_APT!G572</f>
        <v>Result</v>
      </c>
      <c r="H571" s="47" t="str">
        <f>RAW_APT!H572</f>
        <v>Negative</v>
      </c>
      <c r="I571" s="211">
        <f>RAW_APT!I572</f>
        <v>44489</v>
      </c>
      <c r="J571" s="218">
        <f>RAW_APT!J572</f>
        <v>0.4132175926</v>
      </c>
      <c r="K571" s="47">
        <f>RAW_APT!K572</f>
        <v>0</v>
      </c>
      <c r="L571" s="47" t="b">
        <f>RAW_APT!L572</f>
        <v>1</v>
      </c>
      <c r="M571" s="47" t="str">
        <f>RAW_APT!M572</f>
        <v>211020-1</v>
      </c>
      <c r="N571" s="47"/>
      <c r="O571" s="47"/>
      <c r="P571" s="128" t="b">
        <f t="shared" si="1"/>
        <v>1</v>
      </c>
      <c r="Q571" s="128" t="b">
        <f>IF(COUNTIF(RAW_APS!$A$2:$A813,A571)=0,TRUE,FALSE)</f>
        <v>1</v>
      </c>
      <c r="R571" s="128" t="b">
        <f t="shared" si="2"/>
        <v>0</v>
      </c>
      <c r="S571" s="8"/>
      <c r="U571" s="83" t="str">
        <f t="shared" si="3"/>
        <v/>
      </c>
      <c r="Z571" s="132"/>
      <c r="AA571" s="83" t="str">
        <f t="shared" si="4"/>
        <v>FLE603</v>
      </c>
      <c r="AB571" s="83" t="str">
        <f t="shared" si="5"/>
        <v/>
      </c>
      <c r="AC571" s="83" t="str">
        <f t="shared" si="6"/>
        <v/>
      </c>
      <c r="AD571" s="4"/>
      <c r="AE571" s="13"/>
    </row>
    <row r="572">
      <c r="A572" s="47" t="str">
        <f>RAW_APT!A573</f>
        <v>FLE573</v>
      </c>
      <c r="B572" s="211">
        <f>RAW_APT!B573</f>
        <v>44489</v>
      </c>
      <c r="C572" s="218">
        <f>RAW_APT!C573</f>
        <v>0.2492013889</v>
      </c>
      <c r="D572" s="47" t="str">
        <f>RAW_APT!D573</f>
        <v/>
      </c>
      <c r="E572" s="47" t="str">
        <f>RAW_APT!E573</f>
        <v/>
      </c>
      <c r="F572" s="47" t="str">
        <f>RAW_APT!F573</f>
        <v/>
      </c>
      <c r="G572" s="47" t="str">
        <f>RAW_APT!G573</f>
        <v>Result</v>
      </c>
      <c r="H572" s="47" t="str">
        <f>RAW_APT!H573</f>
        <v>Negative</v>
      </c>
      <c r="I572" s="211">
        <f>RAW_APT!I573</f>
        <v>44489</v>
      </c>
      <c r="J572" s="218">
        <f>RAW_APT!J573</f>
        <v>0.4132175926</v>
      </c>
      <c r="K572" s="47">
        <f>RAW_APT!K573</f>
        <v>0</v>
      </c>
      <c r="L572" s="47" t="b">
        <f>RAW_APT!L573</f>
        <v>1</v>
      </c>
      <c r="M572" s="47" t="str">
        <f>RAW_APT!M573</f>
        <v>211020-1</v>
      </c>
      <c r="N572" s="47"/>
      <c r="O572" s="47"/>
      <c r="P572" s="128" t="b">
        <f t="shared" si="1"/>
        <v>1</v>
      </c>
      <c r="Q572" s="128" t="b">
        <f>IF(COUNTIF(RAW_APS!$A$2:$A813,A572)=0,TRUE,FALSE)</f>
        <v>1</v>
      </c>
      <c r="R572" s="128" t="b">
        <f t="shared" si="2"/>
        <v>0</v>
      </c>
      <c r="S572" s="8"/>
      <c r="U572" s="83" t="str">
        <f t="shared" si="3"/>
        <v/>
      </c>
      <c r="Z572" s="132"/>
      <c r="AA572" s="83" t="str">
        <f t="shared" si="4"/>
        <v>FLE573</v>
      </c>
      <c r="AB572" s="83" t="str">
        <f t="shared" si="5"/>
        <v/>
      </c>
      <c r="AC572" s="83" t="str">
        <f t="shared" si="6"/>
        <v/>
      </c>
      <c r="AD572" s="4"/>
      <c r="AE572" s="13"/>
    </row>
    <row r="573">
      <c r="A573" s="47" t="str">
        <f>RAW_APT!A574</f>
        <v>FLE580</v>
      </c>
      <c r="B573" s="211">
        <f>RAW_APT!B574</f>
        <v>44489</v>
      </c>
      <c r="C573" s="218">
        <f>RAW_APT!C574</f>
        <v>0.2444328704</v>
      </c>
      <c r="D573" s="47" t="str">
        <f>RAW_APT!D574</f>
        <v/>
      </c>
      <c r="E573" s="47" t="str">
        <f>RAW_APT!E574</f>
        <v/>
      </c>
      <c r="F573" s="47" t="str">
        <f>RAW_APT!F574</f>
        <v/>
      </c>
      <c r="G573" s="47" t="str">
        <f>RAW_APT!G574</f>
        <v>Result</v>
      </c>
      <c r="H573" s="47" t="str">
        <f>RAW_APT!H574</f>
        <v>Negative</v>
      </c>
      <c r="I573" s="211">
        <f>RAW_APT!I574</f>
        <v>44489</v>
      </c>
      <c r="J573" s="218">
        <f>RAW_APT!J574</f>
        <v>0.4132175926</v>
      </c>
      <c r="K573" s="47">
        <f>RAW_APT!K574</f>
        <v>1</v>
      </c>
      <c r="L573" s="47" t="b">
        <f>RAW_APT!L574</f>
        <v>1</v>
      </c>
      <c r="M573" s="47" t="str">
        <f>RAW_APT!M574</f>
        <v>211020-1</v>
      </c>
      <c r="N573" s="47"/>
      <c r="O573" s="47"/>
      <c r="P573" s="128" t="b">
        <f t="shared" si="1"/>
        <v>0</v>
      </c>
      <c r="Q573" s="128" t="b">
        <f>IF(COUNTIF(RAW_APS!$A$2:$A813,A573)=0,TRUE,FALSE)</f>
        <v>0</v>
      </c>
      <c r="R573" s="128" t="b">
        <f t="shared" si="2"/>
        <v>0</v>
      </c>
      <c r="S573" s="8"/>
      <c r="U573" s="83" t="str">
        <f t="shared" si="3"/>
        <v/>
      </c>
      <c r="Z573" s="132"/>
      <c r="AA573" s="83" t="str">
        <f t="shared" si="4"/>
        <v>FLE580</v>
      </c>
      <c r="AB573" s="83" t="str">
        <f t="shared" si="5"/>
        <v/>
      </c>
      <c r="AC573" s="83" t="str">
        <f t="shared" si="6"/>
        <v/>
      </c>
      <c r="AD573" s="4"/>
      <c r="AE573" s="13"/>
    </row>
    <row r="574">
      <c r="A574" s="47" t="str">
        <f>RAW_APT!A575</f>
        <v>FLE634</v>
      </c>
      <c r="B574" s="211">
        <f>RAW_APT!B575</f>
        <v>44489</v>
      </c>
      <c r="C574" s="218">
        <f>RAW_APT!C575</f>
        <v>0.2393865741</v>
      </c>
      <c r="D574" s="47" t="str">
        <f>RAW_APT!D575</f>
        <v/>
      </c>
      <c r="E574" s="47" t="str">
        <f>RAW_APT!E575</f>
        <v/>
      </c>
      <c r="F574" s="47" t="str">
        <f>RAW_APT!F575</f>
        <v/>
      </c>
      <c r="G574" s="47" t="str">
        <f>RAW_APT!G575</f>
        <v>Result</v>
      </c>
      <c r="H574" s="47" t="str">
        <f>RAW_APT!H575</f>
        <v>Negative</v>
      </c>
      <c r="I574" s="211">
        <f>RAW_APT!I575</f>
        <v>44489</v>
      </c>
      <c r="J574" s="218">
        <f>RAW_APT!J575</f>
        <v>0.4132175926</v>
      </c>
      <c r="K574" s="47">
        <f>RAW_APT!K575</f>
        <v>1</v>
      </c>
      <c r="L574" s="47" t="b">
        <f>RAW_APT!L575</f>
        <v>1</v>
      </c>
      <c r="M574" s="47" t="str">
        <f>RAW_APT!M575</f>
        <v>211020-1</v>
      </c>
      <c r="N574" s="47"/>
      <c r="O574" s="47"/>
      <c r="P574" s="128" t="b">
        <f t="shared" si="1"/>
        <v>0</v>
      </c>
      <c r="Q574" s="128" t="b">
        <f>IF(COUNTIF(RAW_APS!$A$2:$A813,A574)=0,TRUE,FALSE)</f>
        <v>0</v>
      </c>
      <c r="R574" s="128" t="b">
        <f t="shared" si="2"/>
        <v>0</v>
      </c>
      <c r="S574" s="8"/>
      <c r="U574" s="83" t="str">
        <f t="shared" si="3"/>
        <v/>
      </c>
      <c r="Z574" s="132"/>
      <c r="AA574" s="83" t="str">
        <f t="shared" si="4"/>
        <v>FLE634</v>
      </c>
      <c r="AB574" s="83" t="str">
        <f t="shared" si="5"/>
        <v/>
      </c>
      <c r="AC574" s="83" t="str">
        <f t="shared" si="6"/>
        <v/>
      </c>
      <c r="AD574" s="4"/>
      <c r="AE574" s="13"/>
    </row>
    <row r="575">
      <c r="A575" s="47" t="str">
        <f>RAW_APT!A576</f>
        <v>FLE575</v>
      </c>
      <c r="B575" s="211">
        <f>RAW_APT!B576</f>
        <v>44489</v>
      </c>
      <c r="C575" s="218">
        <f>RAW_APT!C576</f>
        <v>0.2387037037</v>
      </c>
      <c r="D575" s="47" t="str">
        <f>RAW_APT!D576</f>
        <v/>
      </c>
      <c r="E575" s="47" t="str">
        <f>RAW_APT!E576</f>
        <v/>
      </c>
      <c r="F575" s="47" t="str">
        <f>RAW_APT!F576</f>
        <v/>
      </c>
      <c r="G575" s="47" t="str">
        <f>RAW_APT!G576</f>
        <v>Result</v>
      </c>
      <c r="H575" s="47" t="str">
        <f>RAW_APT!H576</f>
        <v>Negative</v>
      </c>
      <c r="I575" s="211">
        <f>RAW_APT!I576</f>
        <v>44489</v>
      </c>
      <c r="J575" s="218">
        <f>RAW_APT!J576</f>
        <v>0.4132175926</v>
      </c>
      <c r="K575" s="47">
        <f>RAW_APT!K576</f>
        <v>1</v>
      </c>
      <c r="L575" s="47" t="b">
        <f>RAW_APT!L576</f>
        <v>1</v>
      </c>
      <c r="M575" s="47" t="str">
        <f>RAW_APT!M576</f>
        <v>211020-1</v>
      </c>
      <c r="N575" s="47"/>
      <c r="O575" s="47"/>
      <c r="P575" s="128" t="b">
        <f t="shared" si="1"/>
        <v>0</v>
      </c>
      <c r="Q575" s="128" t="b">
        <f>IF(COUNTIF(RAW_APS!$A$2:$A813,A575)=0,TRUE,FALSE)</f>
        <v>0</v>
      </c>
      <c r="R575" s="128" t="b">
        <f t="shared" si="2"/>
        <v>0</v>
      </c>
      <c r="S575" s="8"/>
      <c r="U575" s="83" t="str">
        <f t="shared" si="3"/>
        <v/>
      </c>
      <c r="Z575" s="132"/>
      <c r="AA575" s="83" t="str">
        <f t="shared" si="4"/>
        <v>FLE575</v>
      </c>
      <c r="AB575" s="83" t="str">
        <f t="shared" si="5"/>
        <v/>
      </c>
      <c r="AC575" s="83" t="str">
        <f t="shared" si="6"/>
        <v/>
      </c>
      <c r="AD575" s="4"/>
      <c r="AE575" s="13"/>
    </row>
    <row r="576">
      <c r="A576" s="47" t="str">
        <f>RAW_APT!A577</f>
        <v>FLE561</v>
      </c>
      <c r="B576" s="211">
        <f>RAW_APT!B577</f>
        <v>44489</v>
      </c>
      <c r="C576" s="218">
        <f>RAW_APT!C577</f>
        <v>0.236412037</v>
      </c>
      <c r="D576" s="47" t="str">
        <f>RAW_APT!D577</f>
        <v/>
      </c>
      <c r="E576" s="47" t="str">
        <f>RAW_APT!E577</f>
        <v/>
      </c>
      <c r="F576" s="47" t="str">
        <f>RAW_APT!F577</f>
        <v/>
      </c>
      <c r="G576" s="47" t="str">
        <f>RAW_APT!G577</f>
        <v>Result</v>
      </c>
      <c r="H576" s="47" t="str">
        <f>RAW_APT!H577</f>
        <v>Negative</v>
      </c>
      <c r="I576" s="211">
        <f>RAW_APT!I577</f>
        <v>44489</v>
      </c>
      <c r="J576" s="218">
        <f>RAW_APT!J577</f>
        <v>0.4132175926</v>
      </c>
      <c r="K576" s="47">
        <f>RAW_APT!K577</f>
        <v>0</v>
      </c>
      <c r="L576" s="47" t="b">
        <f>RAW_APT!L577</f>
        <v>1</v>
      </c>
      <c r="M576" s="47" t="str">
        <f>RAW_APT!M577</f>
        <v>211020-1</v>
      </c>
      <c r="N576" s="47"/>
      <c r="O576" s="47"/>
      <c r="P576" s="128" t="b">
        <f t="shared" si="1"/>
        <v>1</v>
      </c>
      <c r="Q576" s="128" t="b">
        <f>IF(COUNTIF(RAW_APS!$A$2:$A813,A576)=0,TRUE,FALSE)</f>
        <v>1</v>
      </c>
      <c r="R576" s="128" t="b">
        <f t="shared" si="2"/>
        <v>0</v>
      </c>
      <c r="S576" s="8"/>
      <c r="U576" s="83" t="str">
        <f t="shared" si="3"/>
        <v/>
      </c>
      <c r="Z576" s="132"/>
      <c r="AA576" s="83" t="str">
        <f t="shared" si="4"/>
        <v>FLE561</v>
      </c>
      <c r="AB576" s="83" t="str">
        <f t="shared" si="5"/>
        <v/>
      </c>
      <c r="AC576" s="83" t="str">
        <f t="shared" si="6"/>
        <v/>
      </c>
      <c r="AD576" s="4"/>
      <c r="AE576" s="13"/>
    </row>
    <row r="577">
      <c r="A577" s="47" t="str">
        <f>RAW_APT!A578</f>
        <v>FLE600</v>
      </c>
      <c r="B577" s="211">
        <f>RAW_APT!B578</f>
        <v>44489</v>
      </c>
      <c r="C577" s="218">
        <f>RAW_APT!C578</f>
        <v>0.2356712963</v>
      </c>
      <c r="D577" s="47" t="str">
        <f>RAW_APT!D578</f>
        <v/>
      </c>
      <c r="E577" s="47" t="str">
        <f>RAW_APT!E578</f>
        <v/>
      </c>
      <c r="F577" s="47" t="str">
        <f>RAW_APT!F578</f>
        <v/>
      </c>
      <c r="G577" s="47" t="str">
        <f>RAW_APT!G578</f>
        <v>Result</v>
      </c>
      <c r="H577" s="47" t="str">
        <f>RAW_APT!H578</f>
        <v>Negative</v>
      </c>
      <c r="I577" s="211">
        <f>RAW_APT!I578</f>
        <v>44489</v>
      </c>
      <c r="J577" s="218">
        <f>RAW_APT!J578</f>
        <v>0.4132175926</v>
      </c>
      <c r="K577" s="47">
        <f>RAW_APT!K578</f>
        <v>0</v>
      </c>
      <c r="L577" s="47" t="b">
        <f>RAW_APT!L578</f>
        <v>1</v>
      </c>
      <c r="M577" s="47" t="str">
        <f>RAW_APT!M578</f>
        <v>211020-1</v>
      </c>
      <c r="N577" s="47"/>
      <c r="O577" s="47"/>
      <c r="P577" s="128" t="b">
        <f t="shared" si="1"/>
        <v>0</v>
      </c>
      <c r="Q577" s="128" t="b">
        <f>IF(COUNTIF(RAW_APS!$A$2:$A813,A577)=0,TRUE,FALSE)</f>
        <v>0</v>
      </c>
      <c r="R577" s="128" t="b">
        <f t="shared" si="2"/>
        <v>1</v>
      </c>
      <c r="S577" s="8"/>
      <c r="U577" s="83" t="str">
        <f t="shared" si="3"/>
        <v/>
      </c>
      <c r="Z577" s="132"/>
      <c r="AA577" s="83" t="str">
        <f t="shared" si="4"/>
        <v>FLE600</v>
      </c>
      <c r="AB577" s="83" t="str">
        <f t="shared" si="5"/>
        <v>FLE600</v>
      </c>
      <c r="AC577" s="83">
        <f t="shared" si="6"/>
        <v>2</v>
      </c>
      <c r="AD577" s="4"/>
      <c r="AE577" s="13"/>
    </row>
    <row r="578">
      <c r="A578" s="47" t="str">
        <f>RAW_APT!A579</f>
        <v>FLE572</v>
      </c>
      <c r="B578" s="211">
        <f>RAW_APT!B579</f>
        <v>44489</v>
      </c>
      <c r="C578" s="218">
        <f>RAW_APT!C579</f>
        <v>0.2300347222</v>
      </c>
      <c r="D578" s="47" t="str">
        <f>RAW_APT!D579</f>
        <v/>
      </c>
      <c r="E578" s="47" t="str">
        <f>RAW_APT!E579</f>
        <v/>
      </c>
      <c r="F578" s="47" t="str">
        <f>RAW_APT!F579</f>
        <v/>
      </c>
      <c r="G578" s="47" t="str">
        <f>RAW_APT!G579</f>
        <v>Result</v>
      </c>
      <c r="H578" s="47" t="str">
        <f>RAW_APT!H579</f>
        <v>Negative</v>
      </c>
      <c r="I578" s="211">
        <f>RAW_APT!I579</f>
        <v>44489</v>
      </c>
      <c r="J578" s="218">
        <f>RAW_APT!J579</f>
        <v>0.4132175926</v>
      </c>
      <c r="K578" s="47">
        <f>RAW_APT!K579</f>
        <v>1</v>
      </c>
      <c r="L578" s="47" t="b">
        <f>RAW_APT!L579</f>
        <v>1</v>
      </c>
      <c r="M578" s="47" t="str">
        <f>RAW_APT!M579</f>
        <v>211020-1</v>
      </c>
      <c r="N578" s="47"/>
      <c r="O578" s="47"/>
      <c r="P578" s="128" t="b">
        <f t="shared" si="1"/>
        <v>0</v>
      </c>
      <c r="Q578" s="128" t="b">
        <f>IF(COUNTIF(RAW_APS!$A$2:$A813,A578)=0,TRUE,FALSE)</f>
        <v>0</v>
      </c>
      <c r="R578" s="128" t="b">
        <f t="shared" si="2"/>
        <v>0</v>
      </c>
      <c r="S578" s="8"/>
      <c r="U578" s="83" t="str">
        <f t="shared" si="3"/>
        <v/>
      </c>
      <c r="Z578" s="132"/>
      <c r="AA578" s="83" t="str">
        <f t="shared" si="4"/>
        <v>FLE572</v>
      </c>
      <c r="AB578" s="83" t="str">
        <f t="shared" si="5"/>
        <v/>
      </c>
      <c r="AC578" s="83" t="str">
        <f t="shared" si="6"/>
        <v/>
      </c>
      <c r="AD578" s="4"/>
      <c r="AE578" s="13"/>
    </row>
    <row r="579">
      <c r="A579" s="47" t="str">
        <f>RAW_APT!A580</f>
        <v>FLE588</v>
      </c>
      <c r="B579" s="211">
        <f>RAW_APT!B580</f>
        <v>44489</v>
      </c>
      <c r="C579" s="218">
        <f>RAW_APT!C580</f>
        <v>0.2288541667</v>
      </c>
      <c r="D579" s="47" t="str">
        <f>RAW_APT!D580</f>
        <v/>
      </c>
      <c r="E579" s="47" t="str">
        <f>RAW_APT!E580</f>
        <v/>
      </c>
      <c r="F579" s="47" t="str">
        <f>RAW_APT!F580</f>
        <v/>
      </c>
      <c r="G579" s="47" t="str">
        <f>RAW_APT!G580</f>
        <v>Result</v>
      </c>
      <c r="H579" s="47" t="str">
        <f>RAW_APT!H580</f>
        <v>Negative</v>
      </c>
      <c r="I579" s="211">
        <f>RAW_APT!I580</f>
        <v>44489</v>
      </c>
      <c r="J579" s="218">
        <f>RAW_APT!J580</f>
        <v>0.4132175926</v>
      </c>
      <c r="K579" s="47">
        <f>RAW_APT!K580</f>
        <v>1</v>
      </c>
      <c r="L579" s="47" t="b">
        <f>RAW_APT!L580</f>
        <v>1</v>
      </c>
      <c r="M579" s="47" t="str">
        <f>RAW_APT!M580</f>
        <v>211020-1</v>
      </c>
      <c r="N579" s="47"/>
      <c r="O579" s="47"/>
      <c r="P579" s="128" t="b">
        <f t="shared" si="1"/>
        <v>0</v>
      </c>
      <c r="Q579" s="128" t="b">
        <f>IF(COUNTIF(RAW_APS!$A$2:$A813,A579)=0,TRUE,FALSE)</f>
        <v>0</v>
      </c>
      <c r="R579" s="128" t="b">
        <f t="shared" si="2"/>
        <v>0</v>
      </c>
      <c r="S579" s="8"/>
      <c r="U579" s="83" t="str">
        <f t="shared" si="3"/>
        <v/>
      </c>
      <c r="Z579" s="132"/>
      <c r="AA579" s="83" t="str">
        <f t="shared" si="4"/>
        <v>FLE588</v>
      </c>
      <c r="AB579" s="83" t="str">
        <f t="shared" si="5"/>
        <v/>
      </c>
      <c r="AC579" s="83" t="str">
        <f t="shared" si="6"/>
        <v/>
      </c>
      <c r="AD579" s="4"/>
      <c r="AE579" s="13"/>
    </row>
    <row r="580">
      <c r="A580" s="47" t="str">
        <f>RAW_APT!A581</f>
        <v>Fle600</v>
      </c>
      <c r="B580" s="211">
        <f>RAW_APT!B581</f>
        <v>44489</v>
      </c>
      <c r="C580" s="218">
        <f>RAW_APT!C581</f>
        <v>0.2211458333</v>
      </c>
      <c r="D580" s="47" t="str">
        <f>RAW_APT!D581</f>
        <v/>
      </c>
      <c r="E580" s="47" t="str">
        <f>RAW_APT!E581</f>
        <v/>
      </c>
      <c r="F580" s="47" t="str">
        <f>RAW_APT!F581</f>
        <v/>
      </c>
      <c r="G580" s="47" t="str">
        <f>RAW_APT!G581</f>
        <v>Collected</v>
      </c>
      <c r="H580" s="47" t="str">
        <f>RAW_APT!H581</f>
        <v>Null</v>
      </c>
      <c r="I580" s="211">
        <f>RAW_APT!I581</f>
        <v>44868</v>
      </c>
      <c r="J580" s="218">
        <f>RAW_APT!J581</f>
        <v>0.5355208333</v>
      </c>
      <c r="K580" s="47">
        <f>RAW_APT!K581</f>
        <v>1</v>
      </c>
      <c r="L580" s="47" t="str">
        <f>RAW_APT!L581</f>
        <v/>
      </c>
      <c r="M580" s="47" t="str">
        <f>RAW_APT!M581</f>
        <v/>
      </c>
      <c r="N580" s="47"/>
      <c r="O580" s="47"/>
      <c r="P580" s="128" t="b">
        <f t="shared" si="1"/>
        <v>0</v>
      </c>
      <c r="Q580" s="128" t="b">
        <f>IF(COUNTIF(RAW_APS!$A$2:$A813,A580)=0,TRUE,FALSE)</f>
        <v>0</v>
      </c>
      <c r="R580" s="128" t="b">
        <f t="shared" si="2"/>
        <v>1</v>
      </c>
      <c r="S580" s="8"/>
      <c r="U580" s="83" t="str">
        <f t="shared" si="3"/>
        <v/>
      </c>
      <c r="Z580" s="132"/>
      <c r="AA580" s="83" t="str">
        <f t="shared" si="4"/>
        <v>FLE600</v>
      </c>
      <c r="AB580" s="83" t="str">
        <f t="shared" si="5"/>
        <v>FLE600</v>
      </c>
      <c r="AC580" s="83">
        <f t="shared" si="6"/>
        <v>2</v>
      </c>
      <c r="AD580" s="4"/>
      <c r="AE580" s="13"/>
    </row>
    <row r="581">
      <c r="A581" s="47" t="str">
        <f>RAW_APT!A582</f>
        <v>FLE590</v>
      </c>
      <c r="B581" s="211">
        <f>RAW_APT!B582</f>
        <v>44489</v>
      </c>
      <c r="C581" s="218">
        <f>RAW_APT!C582</f>
        <v>0.2208101852</v>
      </c>
      <c r="D581" s="47" t="str">
        <f>RAW_APT!D582</f>
        <v/>
      </c>
      <c r="E581" s="47" t="str">
        <f>RAW_APT!E582</f>
        <v/>
      </c>
      <c r="F581" s="47" t="str">
        <f>RAW_APT!F582</f>
        <v/>
      </c>
      <c r="G581" s="47" t="str">
        <f>RAW_APT!G582</f>
        <v>Result</v>
      </c>
      <c r="H581" s="47" t="str">
        <f>RAW_APT!H582</f>
        <v>Negative</v>
      </c>
      <c r="I581" s="211">
        <f>RAW_APT!I582</f>
        <v>44489</v>
      </c>
      <c r="J581" s="218">
        <f>RAW_APT!J582</f>
        <v>0.4132175926</v>
      </c>
      <c r="K581" s="47">
        <f>RAW_APT!K582</f>
        <v>1</v>
      </c>
      <c r="L581" s="47" t="b">
        <f>RAW_APT!L582</f>
        <v>1</v>
      </c>
      <c r="M581" s="47" t="str">
        <f>RAW_APT!M582</f>
        <v>211020-1</v>
      </c>
      <c r="N581" s="47"/>
      <c r="O581" s="47"/>
      <c r="P581" s="128" t="b">
        <f t="shared" si="1"/>
        <v>0</v>
      </c>
      <c r="Q581" s="128" t="b">
        <f>IF(COUNTIF(RAW_APS!$A$2:$A813,A581)=0,TRUE,FALSE)</f>
        <v>0</v>
      </c>
      <c r="R581" s="128" t="b">
        <f t="shared" si="2"/>
        <v>0</v>
      </c>
      <c r="S581" s="8"/>
      <c r="U581" s="83" t="str">
        <f t="shared" si="3"/>
        <v/>
      </c>
      <c r="Z581" s="132"/>
      <c r="AA581" s="83" t="str">
        <f t="shared" si="4"/>
        <v>FLE590</v>
      </c>
      <c r="AB581" s="83" t="str">
        <f t="shared" si="5"/>
        <v/>
      </c>
      <c r="AC581" s="83" t="str">
        <f t="shared" si="6"/>
        <v/>
      </c>
      <c r="AD581" s="4"/>
      <c r="AE581" s="13"/>
    </row>
    <row r="582">
      <c r="A582" s="47" t="str">
        <f>RAW_APT!A583</f>
        <v>FLE461</v>
      </c>
      <c r="B582" s="211">
        <f>RAW_APT!B583</f>
        <v>44489</v>
      </c>
      <c r="C582" s="218">
        <f>RAW_APT!C583</f>
        <v>0.2202662037</v>
      </c>
      <c r="D582" s="47" t="str">
        <f>RAW_APT!D583</f>
        <v/>
      </c>
      <c r="E582" s="47" t="str">
        <f>RAW_APT!E583</f>
        <v/>
      </c>
      <c r="F582" s="47" t="str">
        <f>RAW_APT!F583</f>
        <v/>
      </c>
      <c r="G582" s="47" t="str">
        <f>RAW_APT!G583</f>
        <v>Result</v>
      </c>
      <c r="H582" s="47" t="str">
        <f>RAW_APT!H583</f>
        <v>Negative</v>
      </c>
      <c r="I582" s="211">
        <f>RAW_APT!I583</f>
        <v>44489</v>
      </c>
      <c r="J582" s="218">
        <f>RAW_APT!J583</f>
        <v>0.4132175926</v>
      </c>
      <c r="K582" s="47">
        <f>RAW_APT!K583</f>
        <v>1</v>
      </c>
      <c r="L582" s="47" t="b">
        <f>RAW_APT!L583</f>
        <v>1</v>
      </c>
      <c r="M582" s="47" t="str">
        <f>RAW_APT!M583</f>
        <v>211020-1</v>
      </c>
      <c r="N582" s="47"/>
      <c r="O582" s="47"/>
      <c r="P582" s="128" t="b">
        <f t="shared" si="1"/>
        <v>0</v>
      </c>
      <c r="Q582" s="128" t="b">
        <f>IF(COUNTIF(RAW_APS!$A$2:$A813,A582)=0,TRUE,FALSE)</f>
        <v>0</v>
      </c>
      <c r="R582" s="128" t="b">
        <f t="shared" si="2"/>
        <v>0</v>
      </c>
      <c r="S582" s="8"/>
      <c r="U582" s="83" t="str">
        <f t="shared" si="3"/>
        <v/>
      </c>
      <c r="Z582" s="132"/>
      <c r="AA582" s="83" t="str">
        <f t="shared" si="4"/>
        <v>FLE461</v>
      </c>
      <c r="AB582" s="83" t="str">
        <f t="shared" si="5"/>
        <v/>
      </c>
      <c r="AC582" s="83" t="str">
        <f t="shared" si="6"/>
        <v/>
      </c>
      <c r="AD582" s="4"/>
      <c r="AE582" s="13"/>
    </row>
    <row r="583">
      <c r="A583" s="47" t="str">
        <f>RAW_APT!A584</f>
        <v>FLE644</v>
      </c>
      <c r="B583" s="211">
        <f>RAW_APT!B584</f>
        <v>44489</v>
      </c>
      <c r="C583" s="218">
        <f>RAW_APT!C584</f>
        <v>0.1784837963</v>
      </c>
      <c r="D583" s="47" t="str">
        <f>RAW_APT!D584</f>
        <v/>
      </c>
      <c r="E583" s="47" t="str">
        <f>RAW_APT!E584</f>
        <v/>
      </c>
      <c r="F583" s="47" t="str">
        <f>RAW_APT!F584</f>
        <v/>
      </c>
      <c r="G583" s="47" t="str">
        <f>RAW_APT!G584</f>
        <v>Result</v>
      </c>
      <c r="H583" s="47" t="str">
        <f>RAW_APT!H584</f>
        <v>Negative</v>
      </c>
      <c r="I583" s="211">
        <f>RAW_APT!I584</f>
        <v>44489</v>
      </c>
      <c r="J583" s="218">
        <f>RAW_APT!J584</f>
        <v>0.4132175926</v>
      </c>
      <c r="K583" s="47">
        <f>RAW_APT!K584</f>
        <v>1</v>
      </c>
      <c r="L583" s="47" t="b">
        <f>RAW_APT!L584</f>
        <v>1</v>
      </c>
      <c r="M583" s="47" t="str">
        <f>RAW_APT!M584</f>
        <v>211020-1</v>
      </c>
      <c r="N583" s="47"/>
      <c r="O583" s="47"/>
      <c r="P583" s="128" t="b">
        <f t="shared" si="1"/>
        <v>0</v>
      </c>
      <c r="Q583" s="128" t="b">
        <f>IF(COUNTIF(RAW_APS!$A$2:$A813,A583)=0,TRUE,FALSE)</f>
        <v>0</v>
      </c>
      <c r="R583" s="128" t="b">
        <f t="shared" si="2"/>
        <v>0</v>
      </c>
      <c r="S583" s="8"/>
      <c r="U583" s="83" t="str">
        <f t="shared" si="3"/>
        <v/>
      </c>
      <c r="Z583" s="132"/>
      <c r="AA583" s="83" t="str">
        <f t="shared" si="4"/>
        <v>FLE644</v>
      </c>
      <c r="AB583" s="83" t="str">
        <f t="shared" si="5"/>
        <v/>
      </c>
      <c r="AC583" s="83" t="str">
        <f t="shared" si="6"/>
        <v/>
      </c>
      <c r="AD583" s="4"/>
      <c r="AE583" s="13"/>
    </row>
    <row r="584">
      <c r="A584" s="47" t="str">
        <f>RAW_APT!A585</f>
        <v>FLE738</v>
      </c>
      <c r="B584" s="211">
        <f>RAW_APT!B585</f>
        <v>44489</v>
      </c>
      <c r="C584" s="218">
        <f>RAW_APT!C585</f>
        <v>0.177337963</v>
      </c>
      <c r="D584" s="47" t="str">
        <f>RAW_APT!D585</f>
        <v/>
      </c>
      <c r="E584" s="47" t="str">
        <f>RAW_APT!E585</f>
        <v/>
      </c>
      <c r="F584" s="47" t="str">
        <f>RAW_APT!F585</f>
        <v/>
      </c>
      <c r="G584" s="47" t="str">
        <f>RAW_APT!G585</f>
        <v>Result</v>
      </c>
      <c r="H584" s="47" t="str">
        <f>RAW_APT!H585</f>
        <v>Negative</v>
      </c>
      <c r="I584" s="211">
        <f>RAW_APT!I585</f>
        <v>44489</v>
      </c>
      <c r="J584" s="218">
        <f>RAW_APT!J585</f>
        <v>0.4132175926</v>
      </c>
      <c r="K584" s="47">
        <f>RAW_APT!K585</f>
        <v>1</v>
      </c>
      <c r="L584" s="47" t="b">
        <f>RAW_APT!L585</f>
        <v>1</v>
      </c>
      <c r="M584" s="47" t="str">
        <f>RAW_APT!M585</f>
        <v>211020-1</v>
      </c>
      <c r="N584" s="47"/>
      <c r="O584" s="47"/>
      <c r="P584" s="128" t="b">
        <f t="shared" si="1"/>
        <v>0</v>
      </c>
      <c r="Q584" s="128" t="b">
        <f>IF(COUNTIF(RAW_APS!$A$2:$A813,A584)=0,TRUE,FALSE)</f>
        <v>0</v>
      </c>
      <c r="R584" s="128" t="b">
        <f t="shared" si="2"/>
        <v>0</v>
      </c>
      <c r="S584" s="8"/>
      <c r="U584" s="83" t="str">
        <f t="shared" si="3"/>
        <v/>
      </c>
      <c r="Z584" s="132"/>
      <c r="AA584" s="83" t="str">
        <f t="shared" si="4"/>
        <v>FLE738</v>
      </c>
      <c r="AB584" s="83" t="str">
        <f t="shared" si="5"/>
        <v/>
      </c>
      <c r="AC584" s="83" t="str">
        <f t="shared" si="6"/>
        <v/>
      </c>
      <c r="AD584" s="4"/>
      <c r="AE584" s="13"/>
    </row>
    <row r="585">
      <c r="A585" s="47" t="str">
        <f>RAW_APT!A586</f>
        <v>FLE570</v>
      </c>
      <c r="B585" s="211">
        <f>RAW_APT!B586</f>
        <v>44489</v>
      </c>
      <c r="C585" s="218">
        <f>RAW_APT!C586</f>
        <v>0.1739930556</v>
      </c>
      <c r="D585" s="47" t="str">
        <f>RAW_APT!D586</f>
        <v/>
      </c>
      <c r="E585" s="47" t="str">
        <f>RAW_APT!E586</f>
        <v/>
      </c>
      <c r="F585" s="47" t="str">
        <f>RAW_APT!F586</f>
        <v/>
      </c>
      <c r="G585" s="47" t="str">
        <f>RAW_APT!G586</f>
        <v>Result</v>
      </c>
      <c r="H585" s="47" t="str">
        <f>RAW_APT!H586</f>
        <v>Negative</v>
      </c>
      <c r="I585" s="211">
        <f>RAW_APT!I586</f>
        <v>44489</v>
      </c>
      <c r="J585" s="218">
        <f>RAW_APT!J586</f>
        <v>0.4132175926</v>
      </c>
      <c r="K585" s="47">
        <f>RAW_APT!K586</f>
        <v>1</v>
      </c>
      <c r="L585" s="47" t="b">
        <f>RAW_APT!L586</f>
        <v>1</v>
      </c>
      <c r="M585" s="47" t="str">
        <f>RAW_APT!M586</f>
        <v>211020-1</v>
      </c>
      <c r="N585" s="47"/>
      <c r="O585" s="47"/>
      <c r="P585" s="128" t="b">
        <f t="shared" si="1"/>
        <v>0</v>
      </c>
      <c r="Q585" s="128" t="b">
        <f>IF(COUNTIF(RAW_APS!$A$2:$A813,A585)=0,TRUE,FALSE)</f>
        <v>0</v>
      </c>
      <c r="R585" s="128" t="b">
        <f t="shared" si="2"/>
        <v>0</v>
      </c>
      <c r="S585" s="8"/>
      <c r="U585" s="83" t="str">
        <f t="shared" si="3"/>
        <v/>
      </c>
      <c r="Z585" s="132"/>
      <c r="AA585" s="83" t="str">
        <f t="shared" si="4"/>
        <v>FLE570</v>
      </c>
      <c r="AB585" s="83" t="str">
        <f t="shared" si="5"/>
        <v/>
      </c>
      <c r="AC585" s="83" t="str">
        <f t="shared" si="6"/>
        <v/>
      </c>
      <c r="AD585" s="4"/>
      <c r="AE585" s="13"/>
    </row>
    <row r="586">
      <c r="A586" s="47" t="str">
        <f>RAW_APT!A587</f>
        <v>FLE646</v>
      </c>
      <c r="B586" s="211">
        <f>RAW_APT!B587</f>
        <v>44489</v>
      </c>
      <c r="C586" s="218">
        <f>RAW_APT!C587</f>
        <v>0.1726273148</v>
      </c>
      <c r="D586" s="47" t="str">
        <f>RAW_APT!D587</f>
        <v/>
      </c>
      <c r="E586" s="47" t="str">
        <f>RAW_APT!E587</f>
        <v/>
      </c>
      <c r="F586" s="47" t="str">
        <f>RAW_APT!F587</f>
        <v/>
      </c>
      <c r="G586" s="47" t="str">
        <f>RAW_APT!G587</f>
        <v>Result</v>
      </c>
      <c r="H586" s="47" t="str">
        <f>RAW_APT!H587</f>
        <v>Negative</v>
      </c>
      <c r="I586" s="211">
        <f>RAW_APT!I587</f>
        <v>44489</v>
      </c>
      <c r="J586" s="218">
        <f>RAW_APT!J587</f>
        <v>0.4132175926</v>
      </c>
      <c r="K586" s="47">
        <f>RAW_APT!K587</f>
        <v>1</v>
      </c>
      <c r="L586" s="47" t="b">
        <f>RAW_APT!L587</f>
        <v>1</v>
      </c>
      <c r="M586" s="47" t="str">
        <f>RAW_APT!M587</f>
        <v>211020-1</v>
      </c>
      <c r="N586" s="47"/>
      <c r="O586" s="47"/>
      <c r="P586" s="128" t="b">
        <f t="shared" si="1"/>
        <v>0</v>
      </c>
      <c r="Q586" s="128" t="b">
        <f>IF(COUNTIF(RAW_APS!$A$2:$A813,A586)=0,TRUE,FALSE)</f>
        <v>0</v>
      </c>
      <c r="R586" s="128" t="b">
        <f t="shared" si="2"/>
        <v>0</v>
      </c>
      <c r="S586" s="8"/>
      <c r="U586" s="83" t="str">
        <f t="shared" si="3"/>
        <v/>
      </c>
      <c r="Z586" s="132"/>
      <c r="AA586" s="83" t="str">
        <f t="shared" si="4"/>
        <v>FLE646</v>
      </c>
      <c r="AB586" s="83" t="str">
        <f t="shared" si="5"/>
        <v/>
      </c>
      <c r="AC586" s="83" t="str">
        <f t="shared" si="6"/>
        <v/>
      </c>
      <c r="AD586" s="4"/>
      <c r="AE586" s="13"/>
    </row>
    <row r="587">
      <c r="A587" s="47" t="str">
        <f>RAW_APT!A588</f>
        <v>FLE567</v>
      </c>
      <c r="B587" s="211">
        <f>RAW_APT!B588</f>
        <v>44489</v>
      </c>
      <c r="C587" s="218">
        <f>RAW_APT!C588</f>
        <v>0.1722453704</v>
      </c>
      <c r="D587" s="47" t="str">
        <f>RAW_APT!D588</f>
        <v/>
      </c>
      <c r="E587" s="47" t="str">
        <f>RAW_APT!E588</f>
        <v/>
      </c>
      <c r="F587" s="47" t="str">
        <f>RAW_APT!F588</f>
        <v/>
      </c>
      <c r="G587" s="47" t="str">
        <f>RAW_APT!G588</f>
        <v>Result</v>
      </c>
      <c r="H587" s="47" t="str">
        <f>RAW_APT!H588</f>
        <v>Negative</v>
      </c>
      <c r="I587" s="211">
        <f>RAW_APT!I588</f>
        <v>44489</v>
      </c>
      <c r="J587" s="218">
        <f>RAW_APT!J588</f>
        <v>0.4132175926</v>
      </c>
      <c r="K587" s="47">
        <f>RAW_APT!K588</f>
        <v>1</v>
      </c>
      <c r="L587" s="47" t="b">
        <f>RAW_APT!L588</f>
        <v>1</v>
      </c>
      <c r="M587" s="47" t="str">
        <f>RAW_APT!M588</f>
        <v>211020-1</v>
      </c>
      <c r="N587" s="47"/>
      <c r="O587" s="47"/>
      <c r="P587" s="128" t="b">
        <f t="shared" si="1"/>
        <v>0</v>
      </c>
      <c r="Q587" s="128" t="b">
        <f>IF(COUNTIF(RAW_APS!$A$2:$A813,A587)=0,TRUE,FALSE)</f>
        <v>0</v>
      </c>
      <c r="R587" s="128" t="b">
        <f t="shared" si="2"/>
        <v>0</v>
      </c>
      <c r="S587" s="8"/>
      <c r="U587" s="83" t="str">
        <f t="shared" si="3"/>
        <v/>
      </c>
      <c r="Z587" s="132"/>
      <c r="AA587" s="83" t="str">
        <f t="shared" si="4"/>
        <v>FLE567</v>
      </c>
      <c r="AB587" s="83" t="str">
        <f t="shared" si="5"/>
        <v/>
      </c>
      <c r="AC587" s="83" t="str">
        <f t="shared" si="6"/>
        <v/>
      </c>
      <c r="AD587" s="4"/>
      <c r="AE587" s="13"/>
    </row>
    <row r="588">
      <c r="A588" s="47" t="str">
        <f>RAW_APT!A589</f>
        <v>FLE531</v>
      </c>
      <c r="B588" s="211">
        <f>RAW_APT!B589</f>
        <v>44489</v>
      </c>
      <c r="C588" s="218">
        <f>RAW_APT!C589</f>
        <v>0.1699074074</v>
      </c>
      <c r="D588" s="47" t="str">
        <f>RAW_APT!D589</f>
        <v/>
      </c>
      <c r="E588" s="47" t="str">
        <f>RAW_APT!E589</f>
        <v/>
      </c>
      <c r="F588" s="47" t="str">
        <f>RAW_APT!F589</f>
        <v/>
      </c>
      <c r="G588" s="47" t="str">
        <f>RAW_APT!G589</f>
        <v>Result</v>
      </c>
      <c r="H588" s="47" t="str">
        <f>RAW_APT!H589</f>
        <v>Negative</v>
      </c>
      <c r="I588" s="211">
        <f>RAW_APT!I589</f>
        <v>44489</v>
      </c>
      <c r="J588" s="218">
        <f>RAW_APT!J589</f>
        <v>0.4132175926</v>
      </c>
      <c r="K588" s="47">
        <f>RAW_APT!K589</f>
        <v>1</v>
      </c>
      <c r="L588" s="47" t="b">
        <f>RAW_APT!L589</f>
        <v>1</v>
      </c>
      <c r="M588" s="47" t="str">
        <f>RAW_APT!M589</f>
        <v>211020-1</v>
      </c>
      <c r="N588" s="47"/>
      <c r="O588" s="47"/>
      <c r="P588" s="128" t="b">
        <f t="shared" si="1"/>
        <v>0</v>
      </c>
      <c r="Q588" s="128" t="b">
        <f>IF(COUNTIF(RAW_APS!$A$2:$A813,A588)=0,TRUE,FALSE)</f>
        <v>0</v>
      </c>
      <c r="R588" s="128" t="b">
        <f t="shared" si="2"/>
        <v>0</v>
      </c>
      <c r="S588" s="8"/>
      <c r="U588" s="83" t="str">
        <f t="shared" si="3"/>
        <v/>
      </c>
      <c r="Z588" s="132"/>
      <c r="AA588" s="83" t="str">
        <f t="shared" si="4"/>
        <v>FLE531</v>
      </c>
      <c r="AB588" s="83" t="str">
        <f t="shared" si="5"/>
        <v/>
      </c>
      <c r="AC588" s="83" t="str">
        <f t="shared" si="6"/>
        <v/>
      </c>
      <c r="AD588" s="4"/>
      <c r="AE588" s="13"/>
    </row>
    <row r="589">
      <c r="A589" s="47" t="str">
        <f>RAW_APT!A590</f>
        <v>FLE606</v>
      </c>
      <c r="B589" s="211">
        <f>RAW_APT!B590</f>
        <v>44489</v>
      </c>
      <c r="C589" s="218">
        <f>RAW_APT!C590</f>
        <v>0.1696527778</v>
      </c>
      <c r="D589" s="47" t="str">
        <f>RAW_APT!D590</f>
        <v/>
      </c>
      <c r="E589" s="47" t="str">
        <f>RAW_APT!E590</f>
        <v/>
      </c>
      <c r="F589" s="47" t="str">
        <f>RAW_APT!F590</f>
        <v/>
      </c>
      <c r="G589" s="47" t="str">
        <f>RAW_APT!G590</f>
        <v>Result</v>
      </c>
      <c r="H589" s="47" t="str">
        <f>RAW_APT!H590</f>
        <v>Negative</v>
      </c>
      <c r="I589" s="211">
        <f>RAW_APT!I590</f>
        <v>44489</v>
      </c>
      <c r="J589" s="218">
        <f>RAW_APT!J590</f>
        <v>0.4132175926</v>
      </c>
      <c r="K589" s="47">
        <f>RAW_APT!K590</f>
        <v>1</v>
      </c>
      <c r="L589" s="47" t="b">
        <f>RAW_APT!L590</f>
        <v>1</v>
      </c>
      <c r="M589" s="47" t="str">
        <f>RAW_APT!M590</f>
        <v>211020-1</v>
      </c>
      <c r="N589" s="47"/>
      <c r="O589" s="47"/>
      <c r="P589" s="128" t="b">
        <f t="shared" si="1"/>
        <v>0</v>
      </c>
      <c r="Q589" s="128" t="b">
        <f>IF(COUNTIF(RAW_APS!$A$2:$A813,A589)=0,TRUE,FALSE)</f>
        <v>0</v>
      </c>
      <c r="R589" s="128" t="b">
        <f t="shared" si="2"/>
        <v>0</v>
      </c>
      <c r="S589" s="8"/>
      <c r="U589" s="83" t="str">
        <f t="shared" si="3"/>
        <v/>
      </c>
      <c r="Z589" s="132"/>
      <c r="AA589" s="83" t="str">
        <f t="shared" si="4"/>
        <v>FLE606</v>
      </c>
      <c r="AB589" s="83" t="str">
        <f t="shared" si="5"/>
        <v/>
      </c>
      <c r="AC589" s="83" t="str">
        <f t="shared" si="6"/>
        <v/>
      </c>
      <c r="AD589" s="4"/>
      <c r="AE589" s="13"/>
    </row>
    <row r="590">
      <c r="A590" s="47" t="str">
        <f>RAW_APT!A591</f>
        <v>FLE648</v>
      </c>
      <c r="B590" s="211">
        <f>RAW_APT!B591</f>
        <v>44488</v>
      </c>
      <c r="C590" s="218">
        <f>RAW_APT!C591</f>
        <v>0.5106712963</v>
      </c>
      <c r="D590" s="47" t="str">
        <f>RAW_APT!D591</f>
        <v/>
      </c>
      <c r="E590" s="47" t="str">
        <f>RAW_APT!E591</f>
        <v/>
      </c>
      <c r="F590" s="47" t="str">
        <f>RAW_APT!F591</f>
        <v/>
      </c>
      <c r="G590" s="47" t="str">
        <f>RAW_APT!G591</f>
        <v>Result</v>
      </c>
      <c r="H590" s="47" t="str">
        <f>RAW_APT!H591</f>
        <v>Negative</v>
      </c>
      <c r="I590" s="211">
        <f>RAW_APT!I591</f>
        <v>44490</v>
      </c>
      <c r="J590" s="218">
        <f>RAW_APT!J591</f>
        <v>0.3804513889</v>
      </c>
      <c r="K590" s="47">
        <f>RAW_APT!K591</f>
        <v>1</v>
      </c>
      <c r="L590" s="47" t="b">
        <f>RAW_APT!L591</f>
        <v>1</v>
      </c>
      <c r="M590" s="47" t="str">
        <f>RAW_APT!M591</f>
        <v>211021-1</v>
      </c>
      <c r="N590" s="47"/>
      <c r="O590" s="47"/>
      <c r="P590" s="128" t="b">
        <f t="shared" si="1"/>
        <v>0</v>
      </c>
      <c r="Q590" s="128" t="b">
        <f>IF(COUNTIF(RAW_APS!$A$2:$A813,A590)=0,TRUE,FALSE)</f>
        <v>0</v>
      </c>
      <c r="R590" s="128" t="b">
        <f t="shared" si="2"/>
        <v>0</v>
      </c>
      <c r="S590" s="8"/>
      <c r="U590" s="83" t="str">
        <f t="shared" si="3"/>
        <v/>
      </c>
      <c r="Z590" s="132"/>
      <c r="AA590" s="83" t="str">
        <f t="shared" si="4"/>
        <v>FLE648</v>
      </c>
      <c r="AB590" s="83" t="str">
        <f t="shared" si="5"/>
        <v/>
      </c>
      <c r="AC590" s="83" t="str">
        <f t="shared" si="6"/>
        <v/>
      </c>
      <c r="AD590" s="4"/>
      <c r="AE590" s="13"/>
    </row>
    <row r="591">
      <c r="A591" s="47" t="str">
        <f>RAW_APT!A592</f>
        <v>FLE641</v>
      </c>
      <c r="B591" s="211">
        <f>RAW_APT!B592</f>
        <v>44488</v>
      </c>
      <c r="C591" s="218">
        <f>RAW_APT!C592</f>
        <v>0.5078587963</v>
      </c>
      <c r="D591" s="47" t="str">
        <f>RAW_APT!D592</f>
        <v/>
      </c>
      <c r="E591" s="47" t="str">
        <f>RAW_APT!E592</f>
        <v/>
      </c>
      <c r="F591" s="47" t="str">
        <f>RAW_APT!F592</f>
        <v/>
      </c>
      <c r="G591" s="47" t="str">
        <f>RAW_APT!G592</f>
        <v>Result</v>
      </c>
      <c r="H591" s="47" t="str">
        <f>RAW_APT!H592</f>
        <v>Negative</v>
      </c>
      <c r="I591" s="211">
        <f>RAW_APT!I592</f>
        <v>44490</v>
      </c>
      <c r="J591" s="218">
        <f>RAW_APT!J592</f>
        <v>0.3804513889</v>
      </c>
      <c r="K591" s="47">
        <f>RAW_APT!K592</f>
        <v>1</v>
      </c>
      <c r="L591" s="47" t="b">
        <f>RAW_APT!L592</f>
        <v>1</v>
      </c>
      <c r="M591" s="47" t="str">
        <f>RAW_APT!M592</f>
        <v>211021-1</v>
      </c>
      <c r="N591" s="47"/>
      <c r="O591" s="47"/>
      <c r="P591" s="128" t="b">
        <f t="shared" si="1"/>
        <v>0</v>
      </c>
      <c r="Q591" s="128" t="b">
        <f>IF(COUNTIF(RAW_APS!$A$2:$A813,A591)=0,TRUE,FALSE)</f>
        <v>0</v>
      </c>
      <c r="R591" s="128" t="b">
        <f t="shared" si="2"/>
        <v>0</v>
      </c>
      <c r="S591" s="8"/>
      <c r="U591" s="83" t="str">
        <f t="shared" si="3"/>
        <v/>
      </c>
      <c r="Z591" s="132"/>
      <c r="AA591" s="83" t="str">
        <f t="shared" si="4"/>
        <v>FLE641</v>
      </c>
      <c r="AB591" s="83" t="str">
        <f t="shared" si="5"/>
        <v/>
      </c>
      <c r="AC591" s="83" t="str">
        <f t="shared" si="6"/>
        <v/>
      </c>
      <c r="AD591" s="4"/>
      <c r="AE591" s="13"/>
    </row>
    <row r="592">
      <c r="A592" s="47" t="str">
        <f>RAW_APT!A593</f>
        <v>FLE544</v>
      </c>
      <c r="B592" s="211">
        <f>RAW_APT!B593</f>
        <v>44488</v>
      </c>
      <c r="C592" s="218">
        <f>RAW_APT!C593</f>
        <v>0.4501273148</v>
      </c>
      <c r="D592" s="47" t="str">
        <f>RAW_APT!D593</f>
        <v/>
      </c>
      <c r="E592" s="47" t="str">
        <f>RAW_APT!E593</f>
        <v/>
      </c>
      <c r="F592" s="47" t="str">
        <f>RAW_APT!F593</f>
        <v/>
      </c>
      <c r="G592" s="47" t="str">
        <f>RAW_APT!G593</f>
        <v>Result</v>
      </c>
      <c r="H592" s="47" t="str">
        <f>RAW_APT!H593</f>
        <v>Negative</v>
      </c>
      <c r="I592" s="211">
        <f>RAW_APT!I593</f>
        <v>44490</v>
      </c>
      <c r="J592" s="218">
        <f>RAW_APT!J593</f>
        <v>0.3804513889</v>
      </c>
      <c r="K592" s="47">
        <f>RAW_APT!K593</f>
        <v>0</v>
      </c>
      <c r="L592" s="47" t="b">
        <f>RAW_APT!L593</f>
        <v>1</v>
      </c>
      <c r="M592" s="47" t="str">
        <f>RAW_APT!M593</f>
        <v>211021-1</v>
      </c>
      <c r="N592" s="47"/>
      <c r="O592" s="47"/>
      <c r="P592" s="128" t="b">
        <f t="shared" si="1"/>
        <v>1</v>
      </c>
      <c r="Q592" s="128" t="b">
        <f>IF(COUNTIF(RAW_APS!$A$2:$A813,A592)=0,TRUE,FALSE)</f>
        <v>1</v>
      </c>
      <c r="R592" s="128" t="b">
        <f t="shared" si="2"/>
        <v>0</v>
      </c>
      <c r="S592" s="8"/>
      <c r="U592" s="83" t="str">
        <f t="shared" si="3"/>
        <v/>
      </c>
      <c r="Z592" s="132"/>
      <c r="AA592" s="83" t="str">
        <f t="shared" si="4"/>
        <v>FLE544</v>
      </c>
      <c r="AB592" s="83" t="str">
        <f t="shared" si="5"/>
        <v/>
      </c>
      <c r="AC592" s="83" t="str">
        <f t="shared" si="6"/>
        <v/>
      </c>
      <c r="AD592" s="4"/>
      <c r="AE592" s="13"/>
    </row>
    <row r="593">
      <c r="A593" s="47" t="str">
        <f>RAW_APT!A594</f>
        <v>FLE548</v>
      </c>
      <c r="B593" s="211">
        <f>RAW_APT!B594</f>
        <v>44488</v>
      </c>
      <c r="C593" s="218">
        <f>RAW_APT!C594</f>
        <v>0.4487384259</v>
      </c>
      <c r="D593" s="47" t="str">
        <f>RAW_APT!D594</f>
        <v/>
      </c>
      <c r="E593" s="47" t="str">
        <f>RAW_APT!E594</f>
        <v/>
      </c>
      <c r="F593" s="47" t="str">
        <f>RAW_APT!F594</f>
        <v/>
      </c>
      <c r="G593" s="47" t="str">
        <f>RAW_APT!G594</f>
        <v>Result</v>
      </c>
      <c r="H593" s="47" t="str">
        <f>RAW_APT!H594</f>
        <v>Negative</v>
      </c>
      <c r="I593" s="211">
        <f>RAW_APT!I594</f>
        <v>44490</v>
      </c>
      <c r="J593" s="218">
        <f>RAW_APT!J594</f>
        <v>0.3804513889</v>
      </c>
      <c r="K593" s="47">
        <f>RAW_APT!K594</f>
        <v>0</v>
      </c>
      <c r="L593" s="47" t="b">
        <f>RAW_APT!L594</f>
        <v>1</v>
      </c>
      <c r="M593" s="47" t="str">
        <f>RAW_APT!M594</f>
        <v>211021-1</v>
      </c>
      <c r="N593" s="47"/>
      <c r="O593" s="47"/>
      <c r="P593" s="128" t="b">
        <f t="shared" si="1"/>
        <v>1</v>
      </c>
      <c r="Q593" s="128" t="b">
        <f>IF(COUNTIF(RAW_APS!$A$2:$A813,A593)=0,TRUE,FALSE)</f>
        <v>1</v>
      </c>
      <c r="R593" s="128" t="b">
        <f t="shared" si="2"/>
        <v>0</v>
      </c>
      <c r="S593" s="8"/>
      <c r="U593" s="83" t="str">
        <f t="shared" si="3"/>
        <v/>
      </c>
      <c r="Z593" s="132"/>
      <c r="AA593" s="83" t="str">
        <f t="shared" si="4"/>
        <v>FLE548</v>
      </c>
      <c r="AB593" s="83" t="str">
        <f t="shared" si="5"/>
        <v/>
      </c>
      <c r="AC593" s="83" t="str">
        <f t="shared" si="6"/>
        <v/>
      </c>
      <c r="AD593" s="4"/>
      <c r="AE593" s="13"/>
    </row>
    <row r="594">
      <c r="A594" s="47" t="str">
        <f>RAW_APT!A595</f>
        <v>FLE503</v>
      </c>
      <c r="B594" s="211">
        <f>RAW_APT!B595</f>
        <v>44488</v>
      </c>
      <c r="C594" s="218">
        <f>RAW_APT!C595</f>
        <v>0.4484953704</v>
      </c>
      <c r="D594" s="47" t="str">
        <f>RAW_APT!D595</f>
        <v/>
      </c>
      <c r="E594" s="47" t="str">
        <f>RAW_APT!E595</f>
        <v/>
      </c>
      <c r="F594" s="47" t="str">
        <f>RAW_APT!F595</f>
        <v/>
      </c>
      <c r="G594" s="47" t="str">
        <f>RAW_APT!G595</f>
        <v>Result</v>
      </c>
      <c r="H594" s="47" t="str">
        <f>RAW_APT!H595</f>
        <v>Negative</v>
      </c>
      <c r="I594" s="211">
        <f>RAW_APT!I595</f>
        <v>44490</v>
      </c>
      <c r="J594" s="218">
        <f>RAW_APT!J595</f>
        <v>0.3804513889</v>
      </c>
      <c r="K594" s="47">
        <f>RAW_APT!K595</f>
        <v>0</v>
      </c>
      <c r="L594" s="47" t="b">
        <f>RAW_APT!L595</f>
        <v>1</v>
      </c>
      <c r="M594" s="47" t="str">
        <f>RAW_APT!M595</f>
        <v>211021-1</v>
      </c>
      <c r="N594" s="47"/>
      <c r="O594" s="47"/>
      <c r="P594" s="128" t="b">
        <f t="shared" si="1"/>
        <v>1</v>
      </c>
      <c r="Q594" s="128" t="b">
        <f>IF(COUNTIF(RAW_APS!$A$2:$A813,A594)=0,TRUE,FALSE)</f>
        <v>1</v>
      </c>
      <c r="R594" s="128" t="b">
        <f t="shared" si="2"/>
        <v>0</v>
      </c>
      <c r="S594" s="8"/>
      <c r="U594" s="83" t="str">
        <f t="shared" si="3"/>
        <v/>
      </c>
      <c r="Z594" s="132"/>
      <c r="AA594" s="83" t="str">
        <f t="shared" si="4"/>
        <v>FLE503</v>
      </c>
      <c r="AB594" s="83" t="str">
        <f t="shared" si="5"/>
        <v/>
      </c>
      <c r="AC594" s="83" t="str">
        <f t="shared" si="6"/>
        <v/>
      </c>
      <c r="AD594" s="4"/>
      <c r="AE594" s="13"/>
    </row>
    <row r="595">
      <c r="A595" s="47" t="str">
        <f>RAW_APT!A596</f>
        <v>FLE522</v>
      </c>
      <c r="B595" s="211">
        <f>RAW_APT!B596</f>
        <v>44488</v>
      </c>
      <c r="C595" s="218">
        <f>RAW_APT!C596</f>
        <v>0.4462962963</v>
      </c>
      <c r="D595" s="47" t="str">
        <f>RAW_APT!D596</f>
        <v/>
      </c>
      <c r="E595" s="47" t="str">
        <f>RAW_APT!E596</f>
        <v/>
      </c>
      <c r="F595" s="47" t="str">
        <f>RAW_APT!F596</f>
        <v/>
      </c>
      <c r="G595" s="47" t="str">
        <f>RAW_APT!G596</f>
        <v>Result</v>
      </c>
      <c r="H595" s="47" t="str">
        <f>RAW_APT!H596</f>
        <v>Negative</v>
      </c>
      <c r="I595" s="211">
        <f>RAW_APT!I596</f>
        <v>44490</v>
      </c>
      <c r="J595" s="218">
        <f>RAW_APT!J596</f>
        <v>0.3804513889</v>
      </c>
      <c r="K595" s="47">
        <f>RAW_APT!K596</f>
        <v>0</v>
      </c>
      <c r="L595" s="47" t="b">
        <f>RAW_APT!L596</f>
        <v>1</v>
      </c>
      <c r="M595" s="47" t="str">
        <f>RAW_APT!M596</f>
        <v>211021-1</v>
      </c>
      <c r="N595" s="47"/>
      <c r="O595" s="47"/>
      <c r="P595" s="128" t="b">
        <f t="shared" si="1"/>
        <v>1</v>
      </c>
      <c r="Q595" s="128" t="b">
        <f>IF(COUNTIF(RAW_APS!$A$2:$A813,A595)=0,TRUE,FALSE)</f>
        <v>1</v>
      </c>
      <c r="R595" s="128" t="b">
        <f t="shared" si="2"/>
        <v>0</v>
      </c>
      <c r="S595" s="8"/>
      <c r="U595" s="83" t="str">
        <f t="shared" si="3"/>
        <v/>
      </c>
      <c r="Z595" s="132"/>
      <c r="AA595" s="83" t="str">
        <f t="shared" si="4"/>
        <v>FLE522</v>
      </c>
      <c r="AB595" s="83" t="str">
        <f t="shared" si="5"/>
        <v/>
      </c>
      <c r="AC595" s="83" t="str">
        <f t="shared" si="6"/>
        <v/>
      </c>
      <c r="AD595" s="4"/>
      <c r="AE595" s="13"/>
    </row>
    <row r="596">
      <c r="A596" s="47" t="str">
        <f>RAW_APT!A597</f>
        <v>FLE545</v>
      </c>
      <c r="B596" s="211">
        <f>RAW_APT!B597</f>
        <v>44488</v>
      </c>
      <c r="C596" s="218">
        <f>RAW_APT!C597</f>
        <v>0.4038773148</v>
      </c>
      <c r="D596" s="47" t="str">
        <f>RAW_APT!D597</f>
        <v/>
      </c>
      <c r="E596" s="47" t="str">
        <f>RAW_APT!E597</f>
        <v/>
      </c>
      <c r="F596" s="47" t="str">
        <f>RAW_APT!F597</f>
        <v/>
      </c>
      <c r="G596" s="47" t="str">
        <f>RAW_APT!G597</f>
        <v>Result</v>
      </c>
      <c r="H596" s="47" t="str">
        <f>RAW_APT!H597</f>
        <v>Negative</v>
      </c>
      <c r="I596" s="211">
        <f>RAW_APT!I597</f>
        <v>44489</v>
      </c>
      <c r="J596" s="218">
        <f>RAW_APT!J597</f>
        <v>0.4132175926</v>
      </c>
      <c r="K596" s="47">
        <f>RAW_APT!K597</f>
        <v>0</v>
      </c>
      <c r="L596" s="47" t="b">
        <f>RAW_APT!L597</f>
        <v>1</v>
      </c>
      <c r="M596" s="47" t="str">
        <f>RAW_APT!M597</f>
        <v>211019-1</v>
      </c>
      <c r="N596" s="47"/>
      <c r="O596" s="47"/>
      <c r="P596" s="128" t="b">
        <f t="shared" si="1"/>
        <v>1</v>
      </c>
      <c r="Q596" s="128" t="b">
        <f>IF(COUNTIF(RAW_APS!$A$2:$A813,A596)=0,TRUE,FALSE)</f>
        <v>1</v>
      </c>
      <c r="R596" s="128" t="b">
        <f t="shared" si="2"/>
        <v>0</v>
      </c>
      <c r="S596" s="8"/>
      <c r="U596" s="83" t="str">
        <f t="shared" si="3"/>
        <v/>
      </c>
      <c r="Z596" s="132"/>
      <c r="AA596" s="83" t="str">
        <f t="shared" si="4"/>
        <v>FLE545</v>
      </c>
      <c r="AB596" s="83" t="str">
        <f t="shared" si="5"/>
        <v/>
      </c>
      <c r="AC596" s="83" t="str">
        <f t="shared" si="6"/>
        <v/>
      </c>
      <c r="AD596" s="4"/>
      <c r="AE596" s="13"/>
    </row>
    <row r="597">
      <c r="A597" s="47" t="str">
        <f>RAW_APT!A598</f>
        <v>FLE613</v>
      </c>
      <c r="B597" s="211">
        <f>RAW_APT!B598</f>
        <v>44488</v>
      </c>
      <c r="C597" s="218">
        <f>RAW_APT!C598</f>
        <v>0.3809027778</v>
      </c>
      <c r="D597" s="47" t="str">
        <f>RAW_APT!D598</f>
        <v/>
      </c>
      <c r="E597" s="47" t="str">
        <f>RAW_APT!E598</f>
        <v/>
      </c>
      <c r="F597" s="47" t="str">
        <f>RAW_APT!F598</f>
        <v/>
      </c>
      <c r="G597" s="47" t="str">
        <f>RAW_APT!G598</f>
        <v>Result</v>
      </c>
      <c r="H597" s="47" t="str">
        <f>RAW_APT!H598</f>
        <v>Negative</v>
      </c>
      <c r="I597" s="211">
        <f>RAW_APT!I598</f>
        <v>44489</v>
      </c>
      <c r="J597" s="218">
        <f>RAW_APT!J598</f>
        <v>0.4132175926</v>
      </c>
      <c r="K597" s="47">
        <f>RAW_APT!K598</f>
        <v>1</v>
      </c>
      <c r="L597" s="47" t="b">
        <f>RAW_APT!L598</f>
        <v>1</v>
      </c>
      <c r="M597" s="47" t="str">
        <f>RAW_APT!M598</f>
        <v>211019-1</v>
      </c>
      <c r="N597" s="47"/>
      <c r="O597" s="47"/>
      <c r="P597" s="128" t="b">
        <f t="shared" si="1"/>
        <v>0</v>
      </c>
      <c r="Q597" s="128" t="b">
        <f>IF(COUNTIF(RAW_APS!$A$2:$A813,A597)=0,TRUE,FALSE)</f>
        <v>0</v>
      </c>
      <c r="R597" s="128" t="b">
        <f t="shared" si="2"/>
        <v>0</v>
      </c>
      <c r="S597" s="8"/>
      <c r="U597" s="83" t="str">
        <f t="shared" si="3"/>
        <v/>
      </c>
      <c r="Z597" s="132"/>
      <c r="AA597" s="83" t="str">
        <f t="shared" si="4"/>
        <v>FLE613</v>
      </c>
      <c r="AB597" s="83" t="str">
        <f t="shared" si="5"/>
        <v/>
      </c>
      <c r="AC597" s="83" t="str">
        <f t="shared" si="6"/>
        <v/>
      </c>
      <c r="AD597" s="4"/>
      <c r="AE597" s="13"/>
    </row>
    <row r="598">
      <c r="A598" s="47" t="str">
        <f>RAW_APT!A599</f>
        <v>FLE438</v>
      </c>
      <c r="B598" s="211">
        <f>RAW_APT!B599</f>
        <v>44488</v>
      </c>
      <c r="C598" s="218">
        <f>RAW_APT!C599</f>
        <v>0.3474189815</v>
      </c>
      <c r="D598" s="47" t="str">
        <f>RAW_APT!D599</f>
        <v/>
      </c>
      <c r="E598" s="47" t="str">
        <f>RAW_APT!E599</f>
        <v/>
      </c>
      <c r="F598" s="47" t="str">
        <f>RAW_APT!F599</f>
        <v/>
      </c>
      <c r="G598" s="47" t="str">
        <f>RAW_APT!G599</f>
        <v>Result</v>
      </c>
      <c r="H598" s="47" t="str">
        <f>RAW_APT!H599</f>
        <v>Negative</v>
      </c>
      <c r="I598" s="211">
        <f>RAW_APT!I599</f>
        <v>44489</v>
      </c>
      <c r="J598" s="218">
        <f>RAW_APT!J599</f>
        <v>0.4132175926</v>
      </c>
      <c r="K598" s="47">
        <f>RAW_APT!K599</f>
        <v>0</v>
      </c>
      <c r="L598" s="47" t="b">
        <f>RAW_APT!L599</f>
        <v>1</v>
      </c>
      <c r="M598" s="47" t="str">
        <f>RAW_APT!M599</f>
        <v>211019-1</v>
      </c>
      <c r="N598" s="47"/>
      <c r="O598" s="47"/>
      <c r="P598" s="128" t="b">
        <f t="shared" si="1"/>
        <v>1</v>
      </c>
      <c r="Q598" s="128" t="b">
        <f>IF(COUNTIF(RAW_APS!$A$2:$A813,A598)=0,TRUE,FALSE)</f>
        <v>1</v>
      </c>
      <c r="R598" s="128" t="b">
        <f t="shared" si="2"/>
        <v>0</v>
      </c>
      <c r="S598" s="8"/>
      <c r="U598" s="83" t="str">
        <f t="shared" si="3"/>
        <v/>
      </c>
      <c r="Z598" s="132"/>
      <c r="AA598" s="83" t="str">
        <f t="shared" si="4"/>
        <v>FLE438</v>
      </c>
      <c r="AB598" s="83" t="str">
        <f t="shared" si="5"/>
        <v/>
      </c>
      <c r="AC598" s="83" t="str">
        <f t="shared" si="6"/>
        <v/>
      </c>
      <c r="AD598" s="4"/>
      <c r="AE598" s="13"/>
    </row>
    <row r="599">
      <c r="A599" s="47" t="str">
        <f>RAW_APT!A600</f>
        <v>FLE412</v>
      </c>
      <c r="B599" s="211">
        <f>RAW_APT!B600</f>
        <v>44488</v>
      </c>
      <c r="C599" s="218">
        <f>RAW_APT!C600</f>
        <v>0.3461111111</v>
      </c>
      <c r="D599" s="47" t="str">
        <f>RAW_APT!D600</f>
        <v/>
      </c>
      <c r="E599" s="47" t="str">
        <f>RAW_APT!E600</f>
        <v/>
      </c>
      <c r="F599" s="47" t="str">
        <f>RAW_APT!F600</f>
        <v/>
      </c>
      <c r="G599" s="47" t="str">
        <f>RAW_APT!G600</f>
        <v>Result</v>
      </c>
      <c r="H599" s="47" t="str">
        <f>RAW_APT!H600</f>
        <v>Negative</v>
      </c>
      <c r="I599" s="211">
        <f>RAW_APT!I600</f>
        <v>44489</v>
      </c>
      <c r="J599" s="218">
        <f>RAW_APT!J600</f>
        <v>0.4132175926</v>
      </c>
      <c r="K599" s="47">
        <f>RAW_APT!K600</f>
        <v>0</v>
      </c>
      <c r="L599" s="47" t="b">
        <f>RAW_APT!L600</f>
        <v>1</v>
      </c>
      <c r="M599" s="47" t="str">
        <f>RAW_APT!M600</f>
        <v>211019-1</v>
      </c>
      <c r="N599" s="47"/>
      <c r="O599" s="47"/>
      <c r="P599" s="128" t="b">
        <f t="shared" si="1"/>
        <v>1</v>
      </c>
      <c r="Q599" s="128" t="b">
        <f>IF(COUNTIF(RAW_APS!$A$2:$A813,A599)=0,TRUE,FALSE)</f>
        <v>1</v>
      </c>
      <c r="R599" s="128" t="b">
        <f t="shared" si="2"/>
        <v>0</v>
      </c>
      <c r="S599" s="8"/>
      <c r="U599" s="83" t="str">
        <f t="shared" si="3"/>
        <v/>
      </c>
      <c r="Z599" s="132"/>
      <c r="AA599" s="83" t="str">
        <f t="shared" si="4"/>
        <v>FLE412</v>
      </c>
      <c r="AB599" s="83" t="str">
        <f t="shared" si="5"/>
        <v/>
      </c>
      <c r="AC599" s="83" t="str">
        <f t="shared" si="6"/>
        <v/>
      </c>
      <c r="AD599" s="4"/>
      <c r="AE599" s="13"/>
    </row>
    <row r="600">
      <c r="A600" s="47" t="str">
        <f>RAW_APT!A601</f>
        <v>FLE435</v>
      </c>
      <c r="B600" s="211">
        <f>RAW_APT!B601</f>
        <v>44488</v>
      </c>
      <c r="C600" s="218">
        <f>RAW_APT!C601</f>
        <v>0.3451041667</v>
      </c>
      <c r="D600" s="47" t="str">
        <f>RAW_APT!D601</f>
        <v/>
      </c>
      <c r="E600" s="47" t="str">
        <f>RAW_APT!E601</f>
        <v/>
      </c>
      <c r="F600" s="47" t="str">
        <f>RAW_APT!F601</f>
        <v/>
      </c>
      <c r="G600" s="47" t="str">
        <f>RAW_APT!G601</f>
        <v>Result</v>
      </c>
      <c r="H600" s="47" t="str">
        <f>RAW_APT!H601</f>
        <v>Negative</v>
      </c>
      <c r="I600" s="211">
        <f>RAW_APT!I601</f>
        <v>44489</v>
      </c>
      <c r="J600" s="218">
        <f>RAW_APT!J601</f>
        <v>0.4132175926</v>
      </c>
      <c r="K600" s="47">
        <f>RAW_APT!K601</f>
        <v>0</v>
      </c>
      <c r="L600" s="47" t="b">
        <f>RAW_APT!L601</f>
        <v>1</v>
      </c>
      <c r="M600" s="47" t="str">
        <f>RAW_APT!M601</f>
        <v>211019-1</v>
      </c>
      <c r="N600" s="47"/>
      <c r="O600" s="47"/>
      <c r="P600" s="128" t="b">
        <f t="shared" si="1"/>
        <v>1</v>
      </c>
      <c r="Q600" s="128" t="b">
        <f>IF(COUNTIF(RAW_APS!$A$2:$A813,A600)=0,TRUE,FALSE)</f>
        <v>1</v>
      </c>
      <c r="R600" s="128" t="b">
        <f t="shared" si="2"/>
        <v>0</v>
      </c>
      <c r="S600" s="8"/>
      <c r="U600" s="83" t="str">
        <f t="shared" si="3"/>
        <v/>
      </c>
      <c r="Z600" s="132"/>
      <c r="AA600" s="83" t="str">
        <f t="shared" si="4"/>
        <v>FLE435</v>
      </c>
      <c r="AB600" s="83" t="str">
        <f t="shared" si="5"/>
        <v/>
      </c>
      <c r="AC600" s="83" t="str">
        <f t="shared" si="6"/>
        <v/>
      </c>
      <c r="AD600" s="4"/>
      <c r="AE600" s="13"/>
    </row>
    <row r="601">
      <c r="A601" s="47" t="str">
        <f>RAW_APT!A602</f>
        <v>FLE482</v>
      </c>
      <c r="B601" s="211">
        <f>RAW_APT!B602</f>
        <v>44488</v>
      </c>
      <c r="C601" s="218">
        <f>RAW_APT!C602</f>
        <v>0.344537037</v>
      </c>
      <c r="D601" s="47" t="str">
        <f>RAW_APT!D602</f>
        <v/>
      </c>
      <c r="E601" s="47" t="str">
        <f>RAW_APT!E602</f>
        <v/>
      </c>
      <c r="F601" s="47" t="str">
        <f>RAW_APT!F602</f>
        <v/>
      </c>
      <c r="G601" s="47" t="str">
        <f>RAW_APT!G602</f>
        <v>Result</v>
      </c>
      <c r="H601" s="47" t="str">
        <f>RAW_APT!H602</f>
        <v>Negative</v>
      </c>
      <c r="I601" s="211">
        <f>RAW_APT!I602</f>
        <v>44489</v>
      </c>
      <c r="J601" s="218">
        <f>RAW_APT!J602</f>
        <v>0.4132175926</v>
      </c>
      <c r="K601" s="47">
        <f>RAW_APT!K602</f>
        <v>0</v>
      </c>
      <c r="L601" s="47" t="b">
        <f>RAW_APT!L602</f>
        <v>1</v>
      </c>
      <c r="M601" s="47" t="str">
        <f>RAW_APT!M602</f>
        <v>211019-1</v>
      </c>
      <c r="N601" s="47"/>
      <c r="O601" s="47"/>
      <c r="P601" s="128" t="b">
        <f t="shared" si="1"/>
        <v>1</v>
      </c>
      <c r="Q601" s="128" t="b">
        <f>IF(COUNTIF(RAW_APS!$A$2:$A813,A601)=0,TRUE,FALSE)</f>
        <v>1</v>
      </c>
      <c r="R601" s="128" t="b">
        <f t="shared" si="2"/>
        <v>0</v>
      </c>
      <c r="S601" s="8"/>
      <c r="U601" s="83" t="str">
        <f t="shared" si="3"/>
        <v/>
      </c>
      <c r="Z601" s="132"/>
      <c r="AA601" s="83" t="str">
        <f t="shared" si="4"/>
        <v>FLE482</v>
      </c>
      <c r="AB601" s="83" t="str">
        <f t="shared" si="5"/>
        <v/>
      </c>
      <c r="AC601" s="83" t="str">
        <f t="shared" si="6"/>
        <v/>
      </c>
      <c r="AD601" s="4"/>
      <c r="AE601" s="13"/>
    </row>
    <row r="602">
      <c r="A602" s="47" t="str">
        <f>RAW_APT!A603</f>
        <v>FLE481</v>
      </c>
      <c r="B602" s="211">
        <f>RAW_APT!B603</f>
        <v>44488</v>
      </c>
      <c r="C602" s="218">
        <f>RAW_APT!C603</f>
        <v>0.3440625</v>
      </c>
      <c r="D602" s="47" t="str">
        <f>RAW_APT!D603</f>
        <v/>
      </c>
      <c r="E602" s="47" t="str">
        <f>RAW_APT!E603</f>
        <v/>
      </c>
      <c r="F602" s="47" t="str">
        <f>RAW_APT!F603</f>
        <v/>
      </c>
      <c r="G602" s="47" t="str">
        <f>RAW_APT!G603</f>
        <v>Result</v>
      </c>
      <c r="H602" s="47" t="str">
        <f>RAW_APT!H603</f>
        <v>Negative</v>
      </c>
      <c r="I602" s="211">
        <f>RAW_APT!I603</f>
        <v>44489</v>
      </c>
      <c r="J602" s="218">
        <f>RAW_APT!J603</f>
        <v>0.4132175926</v>
      </c>
      <c r="K602" s="47">
        <f>RAW_APT!K603</f>
        <v>0</v>
      </c>
      <c r="L602" s="47" t="b">
        <f>RAW_APT!L603</f>
        <v>1</v>
      </c>
      <c r="M602" s="47" t="str">
        <f>RAW_APT!M603</f>
        <v>211019-1</v>
      </c>
      <c r="N602" s="47"/>
      <c r="O602" s="47"/>
      <c r="P602" s="128" t="b">
        <f t="shared" si="1"/>
        <v>1</v>
      </c>
      <c r="Q602" s="128" t="b">
        <f>IF(COUNTIF(RAW_APS!$A$2:$A813,A602)=0,TRUE,FALSE)</f>
        <v>1</v>
      </c>
      <c r="R602" s="128" t="b">
        <f t="shared" si="2"/>
        <v>0</v>
      </c>
      <c r="S602" s="8"/>
      <c r="U602" s="83" t="str">
        <f t="shared" si="3"/>
        <v/>
      </c>
      <c r="Z602" s="132"/>
      <c r="AA602" s="83" t="str">
        <f t="shared" si="4"/>
        <v>FLE481</v>
      </c>
      <c r="AB602" s="83" t="str">
        <f t="shared" si="5"/>
        <v/>
      </c>
      <c r="AC602" s="83" t="str">
        <f t="shared" si="6"/>
        <v/>
      </c>
      <c r="AD602" s="4"/>
      <c r="AE602" s="13"/>
    </row>
    <row r="603">
      <c r="A603" s="47" t="str">
        <f>RAW_APT!A604</f>
        <v>FLE490</v>
      </c>
      <c r="B603" s="211">
        <f>RAW_APT!B604</f>
        <v>44488</v>
      </c>
      <c r="C603" s="218">
        <f>RAW_APT!C604</f>
        <v>0.329537037</v>
      </c>
      <c r="D603" s="47" t="str">
        <f>RAW_APT!D604</f>
        <v/>
      </c>
      <c r="E603" s="47" t="str">
        <f>RAW_APT!E604</f>
        <v/>
      </c>
      <c r="F603" s="47" t="str">
        <f>RAW_APT!F604</f>
        <v/>
      </c>
      <c r="G603" s="47" t="str">
        <f>RAW_APT!G604</f>
        <v>Result</v>
      </c>
      <c r="H603" s="47" t="str">
        <f>RAW_APT!H604</f>
        <v>Negative</v>
      </c>
      <c r="I603" s="211">
        <f>RAW_APT!I604</f>
        <v>44489</v>
      </c>
      <c r="J603" s="218">
        <f>RAW_APT!J604</f>
        <v>0.4132175926</v>
      </c>
      <c r="K603" s="47">
        <f>RAW_APT!K604</f>
        <v>0</v>
      </c>
      <c r="L603" s="47" t="b">
        <f>RAW_APT!L604</f>
        <v>1</v>
      </c>
      <c r="M603" s="47" t="str">
        <f>RAW_APT!M604</f>
        <v>211019-1</v>
      </c>
      <c r="N603" s="47"/>
      <c r="O603" s="47"/>
      <c r="P603" s="128" t="b">
        <f t="shared" si="1"/>
        <v>1</v>
      </c>
      <c r="Q603" s="128" t="b">
        <f>IF(COUNTIF(RAW_APS!$A$2:$A813,A603)=0,TRUE,FALSE)</f>
        <v>1</v>
      </c>
      <c r="R603" s="128" t="b">
        <f t="shared" si="2"/>
        <v>0</v>
      </c>
      <c r="S603" s="8"/>
      <c r="U603" s="83" t="str">
        <f t="shared" si="3"/>
        <v/>
      </c>
      <c r="Z603" s="132"/>
      <c r="AA603" s="83" t="str">
        <f t="shared" si="4"/>
        <v>FLE490</v>
      </c>
      <c r="AB603" s="83" t="str">
        <f t="shared" si="5"/>
        <v/>
      </c>
      <c r="AC603" s="83" t="str">
        <f t="shared" si="6"/>
        <v/>
      </c>
      <c r="AD603" s="4"/>
      <c r="AE603" s="13"/>
    </row>
    <row r="604">
      <c r="A604" s="47" t="str">
        <f>RAW_APT!A605</f>
        <v>FLE472</v>
      </c>
      <c r="B604" s="211">
        <f>RAW_APT!B605</f>
        <v>44488</v>
      </c>
      <c r="C604" s="218">
        <f>RAW_APT!C605</f>
        <v>0.3290393519</v>
      </c>
      <c r="D604" s="47" t="str">
        <f>RAW_APT!D605</f>
        <v/>
      </c>
      <c r="E604" s="47" t="str">
        <f>RAW_APT!E605</f>
        <v/>
      </c>
      <c r="F604" s="47" t="str">
        <f>RAW_APT!F605</f>
        <v/>
      </c>
      <c r="G604" s="47" t="str">
        <f>RAW_APT!G605</f>
        <v>Result</v>
      </c>
      <c r="H604" s="47" t="str">
        <f>RAW_APT!H605</f>
        <v>Negative</v>
      </c>
      <c r="I604" s="211">
        <f>RAW_APT!I605</f>
        <v>44489</v>
      </c>
      <c r="J604" s="218">
        <f>RAW_APT!J605</f>
        <v>0.4132175926</v>
      </c>
      <c r="K604" s="47">
        <f>RAW_APT!K605</f>
        <v>0</v>
      </c>
      <c r="L604" s="47" t="b">
        <f>RAW_APT!L605</f>
        <v>1</v>
      </c>
      <c r="M604" s="47" t="str">
        <f>RAW_APT!M605</f>
        <v>211019-1</v>
      </c>
      <c r="N604" s="47"/>
      <c r="O604" s="47"/>
      <c r="P604" s="128" t="b">
        <f t="shared" si="1"/>
        <v>1</v>
      </c>
      <c r="Q604" s="128" t="b">
        <f>IF(COUNTIF(RAW_APS!$A$2:$A813,A604)=0,TRUE,FALSE)</f>
        <v>1</v>
      </c>
      <c r="R604" s="128" t="b">
        <f t="shared" si="2"/>
        <v>0</v>
      </c>
      <c r="S604" s="8"/>
      <c r="U604" s="83" t="str">
        <f t="shared" si="3"/>
        <v/>
      </c>
      <c r="Z604" s="132"/>
      <c r="AA604" s="83" t="str">
        <f t="shared" si="4"/>
        <v>FLE472</v>
      </c>
      <c r="AB604" s="83" t="str">
        <f t="shared" si="5"/>
        <v/>
      </c>
      <c r="AC604" s="83" t="str">
        <f t="shared" si="6"/>
        <v/>
      </c>
      <c r="AD604" s="4"/>
      <c r="AE604" s="13"/>
    </row>
    <row r="605">
      <c r="A605" s="47" t="str">
        <f>RAW_APT!A606</f>
        <v>FLE430</v>
      </c>
      <c r="B605" s="211">
        <f>RAW_APT!B606</f>
        <v>44488</v>
      </c>
      <c r="C605" s="218">
        <f>RAW_APT!C606</f>
        <v>0.3283449074</v>
      </c>
      <c r="D605" s="47" t="str">
        <f>RAW_APT!D606</f>
        <v/>
      </c>
      <c r="E605" s="47" t="str">
        <f>RAW_APT!E606</f>
        <v/>
      </c>
      <c r="F605" s="47" t="str">
        <f>RAW_APT!F606</f>
        <v/>
      </c>
      <c r="G605" s="47" t="str">
        <f>RAW_APT!G606</f>
        <v>Result</v>
      </c>
      <c r="H605" s="47" t="str">
        <f>RAW_APT!H606</f>
        <v>Negative</v>
      </c>
      <c r="I605" s="211">
        <f>RAW_APT!I606</f>
        <v>44489</v>
      </c>
      <c r="J605" s="218">
        <f>RAW_APT!J606</f>
        <v>0.4132175926</v>
      </c>
      <c r="K605" s="47">
        <f>RAW_APT!K606</f>
        <v>0</v>
      </c>
      <c r="L605" s="47" t="b">
        <f>RAW_APT!L606</f>
        <v>1</v>
      </c>
      <c r="M605" s="47" t="str">
        <f>RAW_APT!M606</f>
        <v>211019-1</v>
      </c>
      <c r="N605" s="47"/>
      <c r="O605" s="47"/>
      <c r="P605" s="128" t="b">
        <f t="shared" si="1"/>
        <v>1</v>
      </c>
      <c r="Q605" s="128" t="b">
        <f>IF(COUNTIF(RAW_APS!$A$2:$A813,A605)=0,TRUE,FALSE)</f>
        <v>1</v>
      </c>
      <c r="R605" s="128" t="b">
        <f t="shared" si="2"/>
        <v>0</v>
      </c>
      <c r="S605" s="8"/>
      <c r="U605" s="83" t="str">
        <f t="shared" si="3"/>
        <v/>
      </c>
      <c r="Z605" s="132"/>
      <c r="AA605" s="83" t="str">
        <f t="shared" si="4"/>
        <v>FLE430</v>
      </c>
      <c r="AB605" s="83" t="str">
        <f t="shared" si="5"/>
        <v/>
      </c>
      <c r="AC605" s="83" t="str">
        <f t="shared" si="6"/>
        <v/>
      </c>
      <c r="AD605" s="4"/>
      <c r="AE605" s="13"/>
    </row>
    <row r="606">
      <c r="A606" s="47" t="str">
        <f>RAW_APT!A607</f>
        <v>PA9494</v>
      </c>
      <c r="B606" s="211">
        <f>RAW_APT!B607</f>
        <v>44488</v>
      </c>
      <c r="C606" s="218">
        <f>RAW_APT!C607</f>
        <v>0.3280555556</v>
      </c>
      <c r="D606" s="47" t="str">
        <f>RAW_APT!D607</f>
        <v/>
      </c>
      <c r="E606" s="47" t="str">
        <f>RAW_APT!E607</f>
        <v/>
      </c>
      <c r="F606" s="47" t="str">
        <f>RAW_APT!F607</f>
        <v/>
      </c>
      <c r="G606" s="47" t="str">
        <f>RAW_APT!G607</f>
        <v>Result</v>
      </c>
      <c r="H606" s="47" t="str">
        <f>RAW_APT!H607</f>
        <v>Negative</v>
      </c>
      <c r="I606" s="211">
        <f>RAW_APT!I607</f>
        <v>44489</v>
      </c>
      <c r="J606" s="218">
        <f>RAW_APT!J607</f>
        <v>0.4132175926</v>
      </c>
      <c r="K606" s="47">
        <f>RAW_APT!K607</f>
        <v>0</v>
      </c>
      <c r="L606" s="47" t="b">
        <f>RAW_APT!L607</f>
        <v>1</v>
      </c>
      <c r="M606" s="47" t="str">
        <f>RAW_APT!M607</f>
        <v>211019-1</v>
      </c>
      <c r="N606" s="47"/>
      <c r="O606" s="47"/>
      <c r="P606" s="128" t="b">
        <f t="shared" si="1"/>
        <v>1</v>
      </c>
      <c r="Q606" s="128" t="b">
        <f>IF(COUNTIF(RAW_APS!$A$2:$A813,A606)=0,TRUE,FALSE)</f>
        <v>1</v>
      </c>
      <c r="R606" s="128" t="b">
        <f t="shared" si="2"/>
        <v>0</v>
      </c>
      <c r="S606" s="8"/>
      <c r="U606" s="83" t="str">
        <f t="shared" si="3"/>
        <v/>
      </c>
      <c r="Z606" s="132"/>
      <c r="AA606" s="83" t="str">
        <f t="shared" si="4"/>
        <v>PA9494</v>
      </c>
      <c r="AB606" s="83" t="str">
        <f t="shared" si="5"/>
        <v/>
      </c>
      <c r="AC606" s="83" t="str">
        <f t="shared" si="6"/>
        <v/>
      </c>
      <c r="AD606" s="4"/>
      <c r="AE606" s="13"/>
    </row>
    <row r="607">
      <c r="A607" s="47" t="str">
        <f>RAW_APT!A608</f>
        <v>FLE500</v>
      </c>
      <c r="B607" s="211">
        <f>RAW_APT!B608</f>
        <v>44488</v>
      </c>
      <c r="C607" s="218">
        <f>RAW_APT!C608</f>
        <v>0.327962963</v>
      </c>
      <c r="D607" s="47" t="str">
        <f>RAW_APT!D608</f>
        <v/>
      </c>
      <c r="E607" s="47" t="str">
        <f>RAW_APT!E608</f>
        <v/>
      </c>
      <c r="F607" s="47" t="str">
        <f>RAW_APT!F608</f>
        <v/>
      </c>
      <c r="G607" s="47" t="str">
        <f>RAW_APT!G608</f>
        <v>Result</v>
      </c>
      <c r="H607" s="47" t="str">
        <f>RAW_APT!H608</f>
        <v>Negative</v>
      </c>
      <c r="I607" s="211">
        <f>RAW_APT!I608</f>
        <v>44489</v>
      </c>
      <c r="J607" s="218">
        <f>RAW_APT!J608</f>
        <v>0.4132175926</v>
      </c>
      <c r="K607" s="47">
        <f>RAW_APT!K608</f>
        <v>1</v>
      </c>
      <c r="L607" s="47" t="b">
        <f>RAW_APT!L608</f>
        <v>1</v>
      </c>
      <c r="M607" s="47" t="str">
        <f>RAW_APT!M608</f>
        <v>211019-1</v>
      </c>
      <c r="N607" s="47"/>
      <c r="O607" s="47"/>
      <c r="P607" s="128" t="b">
        <f t="shared" si="1"/>
        <v>0</v>
      </c>
      <c r="Q607" s="128" t="b">
        <f>IF(COUNTIF(RAW_APS!$A$2:$A813,A607)=0,TRUE,FALSE)</f>
        <v>0</v>
      </c>
      <c r="R607" s="128" t="b">
        <f t="shared" si="2"/>
        <v>0</v>
      </c>
      <c r="S607" s="8"/>
      <c r="U607" s="83" t="str">
        <f t="shared" si="3"/>
        <v/>
      </c>
      <c r="Z607" s="132"/>
      <c r="AA607" s="83" t="str">
        <f t="shared" si="4"/>
        <v>FLE500</v>
      </c>
      <c r="AB607" s="83" t="str">
        <f t="shared" si="5"/>
        <v/>
      </c>
      <c r="AC607" s="83" t="str">
        <f t="shared" si="6"/>
        <v/>
      </c>
      <c r="AD607" s="4"/>
      <c r="AE607" s="13"/>
    </row>
    <row r="608">
      <c r="A608" s="47" t="str">
        <f>RAW_APT!A609</f>
        <v>FLE739</v>
      </c>
      <c r="B608" s="211">
        <f>RAW_APT!B609</f>
        <v>44488</v>
      </c>
      <c r="C608" s="218">
        <f>RAW_APT!C609</f>
        <v>0.2986342593</v>
      </c>
      <c r="D608" s="47" t="str">
        <f>RAW_APT!D609</f>
        <v/>
      </c>
      <c r="E608" s="47" t="str">
        <f>RAW_APT!E609</f>
        <v/>
      </c>
      <c r="F608" s="47" t="str">
        <f>RAW_APT!F609</f>
        <v/>
      </c>
      <c r="G608" s="47" t="str">
        <f>RAW_APT!G609</f>
        <v>Result</v>
      </c>
      <c r="H608" s="47" t="str">
        <f>RAW_APT!H609</f>
        <v>Negative</v>
      </c>
      <c r="I608" s="211">
        <f>RAW_APT!I609</f>
        <v>44489</v>
      </c>
      <c r="J608" s="218">
        <f>RAW_APT!J609</f>
        <v>0.4132175926</v>
      </c>
      <c r="K608" s="47">
        <f>RAW_APT!K609</f>
        <v>1</v>
      </c>
      <c r="L608" s="47" t="b">
        <f>RAW_APT!L609</f>
        <v>1</v>
      </c>
      <c r="M608" s="47" t="str">
        <f>RAW_APT!M609</f>
        <v>211019-1</v>
      </c>
      <c r="N608" s="47"/>
      <c r="O608" s="47"/>
      <c r="P608" s="128" t="b">
        <f t="shared" si="1"/>
        <v>0</v>
      </c>
      <c r="Q608" s="128" t="b">
        <f>IF(COUNTIF(RAW_APS!$A$2:$A813,A608)=0,TRUE,FALSE)</f>
        <v>0</v>
      </c>
      <c r="R608" s="128" t="b">
        <f t="shared" si="2"/>
        <v>0</v>
      </c>
      <c r="S608" s="8"/>
      <c r="U608" s="83" t="str">
        <f t="shared" si="3"/>
        <v/>
      </c>
      <c r="Z608" s="132"/>
      <c r="AA608" s="83" t="str">
        <f t="shared" si="4"/>
        <v>FLE739</v>
      </c>
      <c r="AB608" s="83" t="str">
        <f t="shared" si="5"/>
        <v/>
      </c>
      <c r="AC608" s="83" t="str">
        <f t="shared" si="6"/>
        <v/>
      </c>
      <c r="AD608" s="4"/>
      <c r="AE608" s="13"/>
    </row>
    <row r="609">
      <c r="A609" s="47" t="str">
        <f>RAW_APT!A610</f>
        <v>FLE676</v>
      </c>
      <c r="B609" s="211">
        <f>RAW_APT!B610</f>
        <v>44488</v>
      </c>
      <c r="C609" s="218">
        <f>RAW_APT!C610</f>
        <v>0.2964930556</v>
      </c>
      <c r="D609" s="47" t="str">
        <f>RAW_APT!D610</f>
        <v/>
      </c>
      <c r="E609" s="47" t="str">
        <f>RAW_APT!E610</f>
        <v/>
      </c>
      <c r="F609" s="47" t="str">
        <f>RAW_APT!F610</f>
        <v/>
      </c>
      <c r="G609" s="47" t="str">
        <f>RAW_APT!G610</f>
        <v>Result</v>
      </c>
      <c r="H609" s="47" t="str">
        <f>RAW_APT!H610</f>
        <v>Negative</v>
      </c>
      <c r="I609" s="211">
        <f>RAW_APT!I610</f>
        <v>44489</v>
      </c>
      <c r="J609" s="218">
        <f>RAW_APT!J610</f>
        <v>0.4132175926</v>
      </c>
      <c r="K609" s="47">
        <f>RAW_APT!K610</f>
        <v>1</v>
      </c>
      <c r="L609" s="47" t="b">
        <f>RAW_APT!L610</f>
        <v>1</v>
      </c>
      <c r="M609" s="47" t="str">
        <f>RAW_APT!M610</f>
        <v>211019-1</v>
      </c>
      <c r="N609" s="47"/>
      <c r="O609" s="47"/>
      <c r="P609" s="128" t="b">
        <f t="shared" si="1"/>
        <v>0</v>
      </c>
      <c r="Q609" s="128" t="b">
        <f>IF(COUNTIF(RAW_APS!$A$2:$A813,A609)=0,TRUE,FALSE)</f>
        <v>0</v>
      </c>
      <c r="R609" s="128" t="b">
        <f t="shared" si="2"/>
        <v>0</v>
      </c>
      <c r="S609" s="8"/>
      <c r="U609" s="83" t="str">
        <f t="shared" si="3"/>
        <v/>
      </c>
      <c r="Z609" s="132"/>
      <c r="AA609" s="83" t="str">
        <f t="shared" si="4"/>
        <v>FLE676</v>
      </c>
      <c r="AB609" s="83" t="str">
        <f t="shared" si="5"/>
        <v/>
      </c>
      <c r="AC609" s="83" t="str">
        <f t="shared" si="6"/>
        <v/>
      </c>
      <c r="AD609" s="4"/>
      <c r="AE609" s="13"/>
    </row>
    <row r="610">
      <c r="A610" s="47" t="str">
        <f>RAW_APT!A611</f>
        <v>FLE709</v>
      </c>
      <c r="B610" s="211">
        <f>RAW_APT!B611</f>
        <v>44488</v>
      </c>
      <c r="C610" s="218">
        <f>RAW_APT!C611</f>
        <v>0.2958912037</v>
      </c>
      <c r="D610" s="47" t="str">
        <f>RAW_APT!D611</f>
        <v/>
      </c>
      <c r="E610" s="47" t="str">
        <f>RAW_APT!E611</f>
        <v/>
      </c>
      <c r="F610" s="47" t="str">
        <f>RAW_APT!F611</f>
        <v/>
      </c>
      <c r="G610" s="47" t="str">
        <f>RAW_APT!G611</f>
        <v>Result</v>
      </c>
      <c r="H610" s="47" t="str">
        <f>RAW_APT!H611</f>
        <v>Negative</v>
      </c>
      <c r="I610" s="211">
        <f>RAW_APT!I611</f>
        <v>44489</v>
      </c>
      <c r="J610" s="218">
        <f>RAW_APT!J611</f>
        <v>0.4132175926</v>
      </c>
      <c r="K610" s="47">
        <f>RAW_APT!K611</f>
        <v>1</v>
      </c>
      <c r="L610" s="47" t="b">
        <f>RAW_APT!L611</f>
        <v>1</v>
      </c>
      <c r="M610" s="47" t="str">
        <f>RAW_APT!M611</f>
        <v>211019-1</v>
      </c>
      <c r="N610" s="47"/>
      <c r="O610" s="47"/>
      <c r="P610" s="128" t="b">
        <f t="shared" si="1"/>
        <v>0</v>
      </c>
      <c r="Q610" s="128" t="b">
        <f>IF(COUNTIF(RAW_APS!$A$2:$A813,A610)=0,TRUE,FALSE)</f>
        <v>0</v>
      </c>
      <c r="R610" s="128" t="b">
        <f t="shared" si="2"/>
        <v>0</v>
      </c>
      <c r="S610" s="8"/>
      <c r="U610" s="83" t="str">
        <f t="shared" si="3"/>
        <v/>
      </c>
      <c r="Z610" s="132"/>
      <c r="AA610" s="83" t="str">
        <f t="shared" si="4"/>
        <v>FLE709</v>
      </c>
      <c r="AB610" s="83" t="str">
        <f t="shared" si="5"/>
        <v/>
      </c>
      <c r="AC610" s="83" t="str">
        <f t="shared" si="6"/>
        <v/>
      </c>
      <c r="AD610" s="4"/>
      <c r="AE610" s="13"/>
    </row>
    <row r="611">
      <c r="A611" s="47" t="str">
        <f>RAW_APT!A612</f>
        <v>FLE675</v>
      </c>
      <c r="B611" s="211">
        <f>RAW_APT!B612</f>
        <v>44488</v>
      </c>
      <c r="C611" s="218">
        <f>RAW_APT!C612</f>
        <v>0.2950231481</v>
      </c>
      <c r="D611" s="47" t="str">
        <f>RAW_APT!D612</f>
        <v/>
      </c>
      <c r="E611" s="47" t="str">
        <f>RAW_APT!E612</f>
        <v/>
      </c>
      <c r="F611" s="47" t="str">
        <f>RAW_APT!F612</f>
        <v/>
      </c>
      <c r="G611" s="47" t="str">
        <f>RAW_APT!G612</f>
        <v>Result</v>
      </c>
      <c r="H611" s="47" t="str">
        <f>RAW_APT!H612</f>
        <v>Negative</v>
      </c>
      <c r="I611" s="211">
        <f>RAW_APT!I612</f>
        <v>44489</v>
      </c>
      <c r="J611" s="218">
        <f>RAW_APT!J612</f>
        <v>0.4132175926</v>
      </c>
      <c r="K611" s="47">
        <f>RAW_APT!K612</f>
        <v>1</v>
      </c>
      <c r="L611" s="47" t="b">
        <f>RAW_APT!L612</f>
        <v>1</v>
      </c>
      <c r="M611" s="47" t="str">
        <f>RAW_APT!M612</f>
        <v>211019-1</v>
      </c>
      <c r="N611" s="47"/>
      <c r="O611" s="47"/>
      <c r="P611" s="128" t="b">
        <f t="shared" si="1"/>
        <v>0</v>
      </c>
      <c r="Q611" s="128" t="b">
        <f>IF(COUNTIF(RAW_APS!$A$2:$A813,A611)=0,TRUE,FALSE)</f>
        <v>0</v>
      </c>
      <c r="R611" s="128" t="b">
        <f t="shared" si="2"/>
        <v>1</v>
      </c>
      <c r="S611" s="8"/>
      <c r="U611" s="83" t="str">
        <f t="shared" si="3"/>
        <v/>
      </c>
      <c r="Z611" s="132"/>
      <c r="AA611" s="83" t="str">
        <f t="shared" si="4"/>
        <v>FLE675</v>
      </c>
      <c r="AB611" s="83" t="str">
        <f t="shared" si="5"/>
        <v>FLE675</v>
      </c>
      <c r="AC611" s="83">
        <f t="shared" si="6"/>
        <v>2</v>
      </c>
      <c r="AD611" s="4"/>
      <c r="AE611" s="13"/>
    </row>
    <row r="612">
      <c r="A612" s="47" t="str">
        <f>RAW_APT!A613</f>
        <v>FLE702</v>
      </c>
      <c r="B612" s="211">
        <f>RAW_APT!B613</f>
        <v>44488</v>
      </c>
      <c r="C612" s="218">
        <f>RAW_APT!C613</f>
        <v>0.2946990741</v>
      </c>
      <c r="D612" s="47" t="str">
        <f>RAW_APT!D613</f>
        <v/>
      </c>
      <c r="E612" s="47" t="str">
        <f>RAW_APT!E613</f>
        <v/>
      </c>
      <c r="F612" s="47" t="str">
        <f>RAW_APT!F613</f>
        <v/>
      </c>
      <c r="G612" s="47" t="str">
        <f>RAW_APT!G613</f>
        <v>Result</v>
      </c>
      <c r="H612" s="47" t="str">
        <f>RAW_APT!H613</f>
        <v>Negative</v>
      </c>
      <c r="I612" s="211">
        <f>RAW_APT!I613</f>
        <v>44489</v>
      </c>
      <c r="J612" s="218">
        <f>RAW_APT!J613</f>
        <v>0.4132175926</v>
      </c>
      <c r="K612" s="47">
        <f>RAW_APT!K613</f>
        <v>1</v>
      </c>
      <c r="L612" s="47" t="b">
        <f>RAW_APT!L613</f>
        <v>1</v>
      </c>
      <c r="M612" s="47" t="str">
        <f>RAW_APT!M613</f>
        <v>211019-1</v>
      </c>
      <c r="N612" s="47"/>
      <c r="O612" s="47"/>
      <c r="P612" s="128" t="b">
        <f t="shared" si="1"/>
        <v>0</v>
      </c>
      <c r="Q612" s="128" t="b">
        <f>IF(COUNTIF(RAW_APS!$A$2:$A813,A612)=0,TRUE,FALSE)</f>
        <v>0</v>
      </c>
      <c r="R612" s="128" t="b">
        <f t="shared" si="2"/>
        <v>0</v>
      </c>
      <c r="S612" s="8"/>
      <c r="U612" s="83" t="str">
        <f t="shared" si="3"/>
        <v/>
      </c>
      <c r="Z612" s="132"/>
      <c r="AA612" s="83" t="str">
        <f t="shared" si="4"/>
        <v>FLE702</v>
      </c>
      <c r="AB612" s="83" t="str">
        <f t="shared" si="5"/>
        <v/>
      </c>
      <c r="AC612" s="83" t="str">
        <f t="shared" si="6"/>
        <v/>
      </c>
      <c r="AD612" s="4"/>
      <c r="AE612" s="13"/>
    </row>
    <row r="613">
      <c r="A613" s="47" t="str">
        <f>RAW_APT!A614</f>
        <v>FLE675</v>
      </c>
      <c r="B613" s="211">
        <f>RAW_APT!B614</f>
        <v>44488</v>
      </c>
      <c r="C613" s="218">
        <f>RAW_APT!C614</f>
        <v>0.2944328704</v>
      </c>
      <c r="D613" s="47" t="str">
        <f>RAW_APT!D614</f>
        <v/>
      </c>
      <c r="E613" s="47" t="str">
        <f>RAW_APT!E614</f>
        <v/>
      </c>
      <c r="F613" s="47" t="str">
        <f>RAW_APT!F614</f>
        <v/>
      </c>
      <c r="G613" s="47" t="str">
        <f>RAW_APT!G614</f>
        <v>Result</v>
      </c>
      <c r="H613" s="47" t="str">
        <f>RAW_APT!H614</f>
        <v>Negative</v>
      </c>
      <c r="I613" s="211">
        <f>RAW_APT!I614</f>
        <v>44489</v>
      </c>
      <c r="J613" s="218">
        <f>RAW_APT!J614</f>
        <v>0.4132175926</v>
      </c>
      <c r="K613" s="47">
        <f>RAW_APT!K614</f>
        <v>1</v>
      </c>
      <c r="L613" s="47" t="b">
        <f>RAW_APT!L614</f>
        <v>1</v>
      </c>
      <c r="M613" s="47" t="str">
        <f>RAW_APT!M614</f>
        <v>211019-1</v>
      </c>
      <c r="N613" s="47"/>
      <c r="O613" s="47"/>
      <c r="P613" s="128" t="b">
        <f t="shared" si="1"/>
        <v>0</v>
      </c>
      <c r="Q613" s="128" t="b">
        <f>IF(COUNTIF(RAW_APS!$A$2:$A813,A613)=0,TRUE,FALSE)</f>
        <v>0</v>
      </c>
      <c r="R613" s="128" t="b">
        <f t="shared" si="2"/>
        <v>1</v>
      </c>
      <c r="S613" s="8"/>
      <c r="U613" s="83" t="str">
        <f t="shared" si="3"/>
        <v/>
      </c>
      <c r="Z613" s="132"/>
      <c r="AA613" s="83" t="str">
        <f t="shared" si="4"/>
        <v>FLE675</v>
      </c>
      <c r="AB613" s="83" t="str">
        <f t="shared" si="5"/>
        <v>FLE675</v>
      </c>
      <c r="AC613" s="83">
        <f t="shared" si="6"/>
        <v>2</v>
      </c>
      <c r="AD613" s="4"/>
      <c r="AE613" s="13"/>
    </row>
    <row r="614">
      <c r="A614" s="47" t="str">
        <f>RAW_APT!A615</f>
        <v>FLE687</v>
      </c>
      <c r="B614" s="211">
        <f>RAW_APT!B615</f>
        <v>44488</v>
      </c>
      <c r="C614" s="218">
        <f>RAW_APT!C615</f>
        <v>0.2938888889</v>
      </c>
      <c r="D614" s="47" t="str">
        <f>RAW_APT!D615</f>
        <v/>
      </c>
      <c r="E614" s="47" t="str">
        <f>RAW_APT!E615</f>
        <v/>
      </c>
      <c r="F614" s="47" t="str">
        <f>RAW_APT!F615</f>
        <v/>
      </c>
      <c r="G614" s="47" t="str">
        <f>RAW_APT!G615</f>
        <v>Result</v>
      </c>
      <c r="H614" s="47" t="str">
        <f>RAW_APT!H615</f>
        <v>Negative</v>
      </c>
      <c r="I614" s="211">
        <f>RAW_APT!I615</f>
        <v>44489</v>
      </c>
      <c r="J614" s="218">
        <f>RAW_APT!J615</f>
        <v>0.4132175926</v>
      </c>
      <c r="K614" s="47">
        <f>RAW_APT!K615</f>
        <v>1</v>
      </c>
      <c r="L614" s="47" t="b">
        <f>RAW_APT!L615</f>
        <v>1</v>
      </c>
      <c r="M614" s="47" t="str">
        <f>RAW_APT!M615</f>
        <v>211019-1</v>
      </c>
      <c r="N614" s="47"/>
      <c r="O614" s="47"/>
      <c r="P614" s="128" t="b">
        <f t="shared" si="1"/>
        <v>0</v>
      </c>
      <c r="Q614" s="128" t="b">
        <f>IF(COUNTIF(RAW_APS!$A$2:$A813,A614)=0,TRUE,FALSE)</f>
        <v>0</v>
      </c>
      <c r="R614" s="128" t="b">
        <f t="shared" si="2"/>
        <v>0</v>
      </c>
      <c r="S614" s="8"/>
      <c r="U614" s="83" t="str">
        <f t="shared" si="3"/>
        <v/>
      </c>
      <c r="Z614" s="132"/>
      <c r="AA614" s="83" t="str">
        <f t="shared" si="4"/>
        <v>FLE687</v>
      </c>
      <c r="AB614" s="83" t="str">
        <f t="shared" si="5"/>
        <v/>
      </c>
      <c r="AC614" s="83" t="str">
        <f t="shared" si="6"/>
        <v/>
      </c>
      <c r="AD614" s="4"/>
      <c r="AE614" s="13"/>
    </row>
    <row r="615">
      <c r="A615" s="47" t="str">
        <f>RAW_APT!A616</f>
        <v>Testh</v>
      </c>
      <c r="B615" s="211">
        <f>RAW_APT!B616</f>
        <v>44487</v>
      </c>
      <c r="C615" s="218">
        <f>RAW_APT!C616</f>
        <v>0.610162037</v>
      </c>
      <c r="D615" s="47" t="str">
        <f>RAW_APT!D616</f>
        <v/>
      </c>
      <c r="E615" s="47" t="str">
        <f>RAW_APT!E616</f>
        <v/>
      </c>
      <c r="F615" s="47" t="str">
        <f>RAW_APT!F616</f>
        <v/>
      </c>
      <c r="G615" s="47" t="str">
        <f>RAW_APT!G616</f>
        <v>Result</v>
      </c>
      <c r="H615" s="47" t="str">
        <f>RAW_APT!H616</f>
        <v>Fail</v>
      </c>
      <c r="I615" s="211">
        <f>RAW_APT!I616</f>
        <v>44508</v>
      </c>
      <c r="J615" s="218">
        <f>RAW_APT!J616</f>
        <v>0.4130902778</v>
      </c>
      <c r="K615" s="47">
        <f>RAW_APT!K616</f>
        <v>1</v>
      </c>
      <c r="L615" s="47" t="b">
        <f>RAW_APT!L616</f>
        <v>1</v>
      </c>
      <c r="M615" s="47" t="str">
        <f>RAW_APT!M616</f>
        <v/>
      </c>
      <c r="N615" s="47"/>
      <c r="O615" s="47"/>
      <c r="P615" s="128" t="b">
        <f t="shared" si="1"/>
        <v>0</v>
      </c>
      <c r="Q615" s="128" t="b">
        <f>IF(COUNTIF(RAW_APS!$A$2:$A813,A615)=0,TRUE,FALSE)</f>
        <v>0</v>
      </c>
      <c r="R615" s="128" t="b">
        <f t="shared" si="2"/>
        <v>0</v>
      </c>
      <c r="S615" s="8"/>
      <c r="U615" s="83" t="str">
        <f t="shared" si="3"/>
        <v/>
      </c>
      <c r="Z615" s="132"/>
      <c r="AA615" s="83" t="str">
        <f t="shared" si="4"/>
        <v>TESTH</v>
      </c>
      <c r="AB615" s="83" t="str">
        <f t="shared" si="5"/>
        <v/>
      </c>
      <c r="AC615" s="83" t="str">
        <f t="shared" si="6"/>
        <v/>
      </c>
      <c r="AD615" s="4"/>
      <c r="AE615" s="13"/>
    </row>
    <row r="616">
      <c r="A616" s="47" t="str">
        <f>RAW_APT!A617</f>
        <v>PA9418</v>
      </c>
      <c r="B616" s="211">
        <f>RAW_APT!B617</f>
        <v>44487</v>
      </c>
      <c r="C616" s="218">
        <f>RAW_APT!C617</f>
        <v>0.3274537037</v>
      </c>
      <c r="D616" s="47" t="str">
        <f>RAW_APT!D617</f>
        <v/>
      </c>
      <c r="E616" s="47" t="str">
        <f>RAW_APT!E617</f>
        <v/>
      </c>
      <c r="F616" s="47" t="str">
        <f>RAW_APT!F617</f>
        <v/>
      </c>
      <c r="G616" s="47" t="str">
        <f>RAW_APT!G617</f>
        <v>Result</v>
      </c>
      <c r="H616" s="47" t="str">
        <f>RAW_APT!H617</f>
        <v>Negative</v>
      </c>
      <c r="I616" s="211">
        <f>RAW_APT!I617</f>
        <v>44487</v>
      </c>
      <c r="J616" s="218">
        <f>RAW_APT!J617</f>
        <v>0.3286342593</v>
      </c>
      <c r="K616" s="47">
        <f>RAW_APT!K617</f>
        <v>1</v>
      </c>
      <c r="L616" s="47" t="b">
        <f>RAW_APT!L617</f>
        <v>1</v>
      </c>
      <c r="M616" s="47" t="str">
        <f>RAW_APT!M617</f>
        <v>211018-1</v>
      </c>
      <c r="N616" s="47"/>
      <c r="O616" s="47"/>
      <c r="P616" s="128" t="b">
        <f t="shared" si="1"/>
        <v>0</v>
      </c>
      <c r="Q616" s="128" t="b">
        <f>IF(COUNTIF(RAW_APS!$A$2:$A813,A616)=0,TRUE,FALSE)</f>
        <v>0</v>
      </c>
      <c r="R616" s="128" t="b">
        <f t="shared" si="2"/>
        <v>0</v>
      </c>
      <c r="S616" s="8"/>
      <c r="U616" s="83" t="str">
        <f t="shared" si="3"/>
        <v/>
      </c>
      <c r="Z616" s="132"/>
      <c r="AA616" s="83" t="str">
        <f t="shared" si="4"/>
        <v>PA9418</v>
      </c>
      <c r="AB616" s="83" t="str">
        <f t="shared" si="5"/>
        <v/>
      </c>
      <c r="AC616" s="83" t="str">
        <f t="shared" si="6"/>
        <v/>
      </c>
      <c r="AD616" s="4"/>
      <c r="AE616" s="13"/>
    </row>
    <row r="617">
      <c r="A617" s="47" t="str">
        <f>RAW_APT!A618</f>
        <v>Fle386</v>
      </c>
      <c r="B617" s="211">
        <f>RAW_APT!B618</f>
        <v>44484</v>
      </c>
      <c r="C617" s="218">
        <f>RAW_APT!C618</f>
        <v>0.2619328704</v>
      </c>
      <c r="D617" s="47" t="str">
        <f>RAW_APT!D618</f>
        <v/>
      </c>
      <c r="E617" s="47" t="str">
        <f>RAW_APT!E618</f>
        <v/>
      </c>
      <c r="F617" s="47" t="str">
        <f>RAW_APT!F618</f>
        <v/>
      </c>
      <c r="G617" s="47" t="str">
        <f>RAW_APT!G618</f>
        <v>Collected</v>
      </c>
      <c r="H617" s="47" t="str">
        <f>RAW_APT!H618</f>
        <v>Null</v>
      </c>
      <c r="I617" s="211">
        <f>RAW_APT!I618</f>
        <v>44868</v>
      </c>
      <c r="J617" s="218">
        <f>RAW_APT!J618</f>
        <v>0.5355208333</v>
      </c>
      <c r="K617" s="47">
        <f>RAW_APT!K618</f>
        <v>1</v>
      </c>
      <c r="L617" s="47" t="str">
        <f>RAW_APT!L618</f>
        <v/>
      </c>
      <c r="M617" s="47" t="str">
        <f>RAW_APT!M618</f>
        <v/>
      </c>
      <c r="N617" s="47"/>
      <c r="O617" s="47"/>
      <c r="P617" s="128" t="b">
        <f t="shared" si="1"/>
        <v>0</v>
      </c>
      <c r="Q617" s="128" t="b">
        <f>IF(COUNTIF(RAW_APS!$A$2:$A813,A617)=0,TRUE,FALSE)</f>
        <v>0</v>
      </c>
      <c r="R617" s="128" t="b">
        <f t="shared" si="2"/>
        <v>0</v>
      </c>
      <c r="S617" s="8"/>
      <c r="U617" s="83" t="str">
        <f t="shared" si="3"/>
        <v/>
      </c>
      <c r="Z617" s="132"/>
      <c r="AA617" s="83" t="str">
        <f t="shared" si="4"/>
        <v>FLE386</v>
      </c>
      <c r="AB617" s="83" t="str">
        <f t="shared" si="5"/>
        <v/>
      </c>
      <c r="AC617" s="83" t="str">
        <f t="shared" si="6"/>
        <v/>
      </c>
      <c r="AD617" s="4"/>
      <c r="AE617" s="13"/>
    </row>
    <row r="618">
      <c r="A618" s="47" t="str">
        <f>RAW_APT!A619</f>
        <v>Fle518</v>
      </c>
      <c r="B618" s="211">
        <f>RAW_APT!B619</f>
        <v>44484</v>
      </c>
      <c r="C618" s="218">
        <f>RAW_APT!C619</f>
        <v>0.2616435185</v>
      </c>
      <c r="D618" s="47" t="str">
        <f>RAW_APT!D619</f>
        <v/>
      </c>
      <c r="E618" s="47" t="str">
        <f>RAW_APT!E619</f>
        <v/>
      </c>
      <c r="F618" s="47" t="str">
        <f>RAW_APT!F619</f>
        <v/>
      </c>
      <c r="G618" s="47" t="str">
        <f>RAW_APT!G619</f>
        <v>Collected</v>
      </c>
      <c r="H618" s="47" t="str">
        <f>RAW_APT!H619</f>
        <v>Null</v>
      </c>
      <c r="I618" s="211">
        <f>RAW_APT!I619</f>
        <v>44868</v>
      </c>
      <c r="J618" s="218">
        <f>RAW_APT!J619</f>
        <v>0.5355208333</v>
      </c>
      <c r="K618" s="47">
        <f>RAW_APT!K619</f>
        <v>0</v>
      </c>
      <c r="L618" s="47" t="str">
        <f>RAW_APT!L619</f>
        <v/>
      </c>
      <c r="M618" s="47" t="str">
        <f>RAW_APT!M619</f>
        <v/>
      </c>
      <c r="N618" s="47"/>
      <c r="O618" s="47"/>
      <c r="P618" s="128" t="b">
        <f t="shared" si="1"/>
        <v>1</v>
      </c>
      <c r="Q618" s="128" t="b">
        <f>IF(COUNTIF(RAW_APS!$A$2:$A813,A618)=0,TRUE,FALSE)</f>
        <v>1</v>
      </c>
      <c r="R618" s="128" t="b">
        <f t="shared" si="2"/>
        <v>0</v>
      </c>
      <c r="S618" s="8"/>
      <c r="U618" s="83" t="str">
        <f t="shared" si="3"/>
        <v/>
      </c>
      <c r="Z618" s="132"/>
      <c r="AA618" s="83" t="str">
        <f t="shared" si="4"/>
        <v>FLE518</v>
      </c>
      <c r="AB618" s="83" t="str">
        <f t="shared" si="5"/>
        <v/>
      </c>
      <c r="AC618" s="83" t="str">
        <f t="shared" si="6"/>
        <v/>
      </c>
      <c r="AD618" s="4"/>
      <c r="AE618" s="13"/>
    </row>
    <row r="619">
      <c r="A619" s="47" t="str">
        <f>RAW_APT!A620</f>
        <v>FLE385</v>
      </c>
      <c r="B619" s="211">
        <f>RAW_APT!B620</f>
        <v>44484</v>
      </c>
      <c r="C619" s="218">
        <f>RAW_APT!C620</f>
        <v>0.2613194444</v>
      </c>
      <c r="D619" s="47" t="str">
        <f>RAW_APT!D620</f>
        <v/>
      </c>
      <c r="E619" s="47" t="str">
        <f>RAW_APT!E620</f>
        <v/>
      </c>
      <c r="F619" s="47" t="str">
        <f>RAW_APT!F620</f>
        <v/>
      </c>
      <c r="G619" s="47" t="str">
        <f>RAW_APT!G620</f>
        <v>Result</v>
      </c>
      <c r="H619" s="47" t="str">
        <f>RAW_APT!H620</f>
        <v>Negative</v>
      </c>
      <c r="I619" s="211">
        <f>RAW_APT!I620</f>
        <v>44484</v>
      </c>
      <c r="J619" s="218">
        <f>RAW_APT!J620</f>
        <v>0.3476041667</v>
      </c>
      <c r="K619" s="47">
        <f>RAW_APT!K620</f>
        <v>1</v>
      </c>
      <c r="L619" s="47" t="b">
        <f>RAW_APT!L620</f>
        <v>1</v>
      </c>
      <c r="M619" s="47" t="str">
        <f>RAW_APT!M620</f>
        <v>211015-1</v>
      </c>
      <c r="N619" s="47"/>
      <c r="O619" s="47"/>
      <c r="P619" s="128" t="b">
        <f t="shared" si="1"/>
        <v>0</v>
      </c>
      <c r="Q619" s="128" t="b">
        <f>IF(COUNTIF(RAW_APS!$A$2:$A813,A619)=0,TRUE,FALSE)</f>
        <v>0</v>
      </c>
      <c r="R619" s="128" t="b">
        <f t="shared" si="2"/>
        <v>0</v>
      </c>
      <c r="S619" s="8"/>
      <c r="U619" s="83" t="str">
        <f t="shared" si="3"/>
        <v/>
      </c>
      <c r="Z619" s="132"/>
      <c r="AA619" s="83" t="str">
        <f t="shared" si="4"/>
        <v>FLE385</v>
      </c>
      <c r="AB619" s="83" t="str">
        <f t="shared" si="5"/>
        <v/>
      </c>
      <c r="AC619" s="83" t="str">
        <f t="shared" si="6"/>
        <v/>
      </c>
      <c r="AD619" s="4"/>
      <c r="AE619" s="13"/>
    </row>
    <row r="620">
      <c r="A620" s="47" t="str">
        <f>RAW_APT!A621</f>
        <v>FLE528</v>
      </c>
      <c r="B620" s="211">
        <f>RAW_APT!B621</f>
        <v>44484</v>
      </c>
      <c r="C620" s="218">
        <f>RAW_APT!C621</f>
        <v>0.2613078704</v>
      </c>
      <c r="D620" s="47" t="str">
        <f>RAW_APT!D621</f>
        <v/>
      </c>
      <c r="E620" s="47" t="str">
        <f>RAW_APT!E621</f>
        <v/>
      </c>
      <c r="F620" s="47" t="str">
        <f>RAW_APT!F621</f>
        <v/>
      </c>
      <c r="G620" s="47" t="str">
        <f>RAW_APT!G621</f>
        <v>Result</v>
      </c>
      <c r="H620" s="47" t="str">
        <f>RAW_APT!H621</f>
        <v>Negative</v>
      </c>
      <c r="I620" s="211">
        <f>RAW_APT!I621</f>
        <v>44484</v>
      </c>
      <c r="J620" s="218">
        <f>RAW_APT!J621</f>
        <v>0.3476041667</v>
      </c>
      <c r="K620" s="47">
        <f>RAW_APT!K621</f>
        <v>1</v>
      </c>
      <c r="L620" s="47" t="b">
        <f>RAW_APT!L621</f>
        <v>1</v>
      </c>
      <c r="M620" s="47" t="str">
        <f>RAW_APT!M621</f>
        <v>211015-1</v>
      </c>
      <c r="N620" s="47"/>
      <c r="O620" s="47"/>
      <c r="P620" s="128" t="b">
        <f t="shared" si="1"/>
        <v>0</v>
      </c>
      <c r="Q620" s="128" t="b">
        <f>IF(COUNTIF(RAW_APS!$A$2:$A813,A620)=0,TRUE,FALSE)</f>
        <v>0</v>
      </c>
      <c r="R620" s="128" t="b">
        <f t="shared" si="2"/>
        <v>0</v>
      </c>
      <c r="S620" s="8"/>
      <c r="U620" s="83" t="str">
        <f t="shared" si="3"/>
        <v/>
      </c>
      <c r="Z620" s="132"/>
      <c r="AA620" s="83" t="str">
        <f t="shared" si="4"/>
        <v>FLE528</v>
      </c>
      <c r="AB620" s="83" t="str">
        <f t="shared" si="5"/>
        <v/>
      </c>
      <c r="AC620" s="83" t="str">
        <f t="shared" si="6"/>
        <v/>
      </c>
      <c r="AD620" s="4"/>
      <c r="AE620" s="13"/>
    </row>
    <row r="621">
      <c r="A621" s="47" t="str">
        <f>RAW_APT!A622</f>
        <v>FLE415</v>
      </c>
      <c r="B621" s="211">
        <f>RAW_APT!B622</f>
        <v>44484</v>
      </c>
      <c r="C621" s="218">
        <f>RAW_APT!C622</f>
        <v>0.261099537</v>
      </c>
      <c r="D621" s="47" t="str">
        <f>RAW_APT!D622</f>
        <v/>
      </c>
      <c r="E621" s="47" t="str">
        <f>RAW_APT!E622</f>
        <v/>
      </c>
      <c r="F621" s="47" t="str">
        <f>RAW_APT!F622</f>
        <v/>
      </c>
      <c r="G621" s="47" t="str">
        <f>RAW_APT!G622</f>
        <v>Result</v>
      </c>
      <c r="H621" s="47" t="str">
        <f>RAW_APT!H622</f>
        <v>Negative</v>
      </c>
      <c r="I621" s="211">
        <f>RAW_APT!I622</f>
        <v>44484</v>
      </c>
      <c r="J621" s="218">
        <f>RAW_APT!J622</f>
        <v>0.3476041667</v>
      </c>
      <c r="K621" s="47">
        <f>RAW_APT!K622</f>
        <v>1</v>
      </c>
      <c r="L621" s="47" t="b">
        <f>RAW_APT!L622</f>
        <v>1</v>
      </c>
      <c r="M621" s="47" t="str">
        <f>RAW_APT!M622</f>
        <v>211015-1</v>
      </c>
      <c r="N621" s="47"/>
      <c r="O621" s="47"/>
      <c r="P621" s="128" t="b">
        <f t="shared" si="1"/>
        <v>0</v>
      </c>
      <c r="Q621" s="128" t="b">
        <f>IF(COUNTIF(RAW_APS!$A$2:$A813,A621)=0,TRUE,FALSE)</f>
        <v>0</v>
      </c>
      <c r="R621" s="128" t="b">
        <f t="shared" si="2"/>
        <v>0</v>
      </c>
      <c r="S621" s="8"/>
      <c r="U621" s="83" t="str">
        <f t="shared" si="3"/>
        <v/>
      </c>
      <c r="Z621" s="132"/>
      <c r="AA621" s="83" t="str">
        <f t="shared" si="4"/>
        <v>FLE415</v>
      </c>
      <c r="AB621" s="83" t="str">
        <f t="shared" si="5"/>
        <v/>
      </c>
      <c r="AC621" s="83" t="str">
        <f t="shared" si="6"/>
        <v/>
      </c>
      <c r="AD621" s="4"/>
      <c r="AE621" s="13"/>
    </row>
    <row r="622">
      <c r="A622" s="47" t="str">
        <f>RAW_APT!A623</f>
        <v>FLE480</v>
      </c>
      <c r="B622" s="211">
        <f>RAW_APT!B623</f>
        <v>44484</v>
      </c>
      <c r="C622" s="218">
        <f>RAW_APT!C623</f>
        <v>0.2601388889</v>
      </c>
      <c r="D622" s="47" t="str">
        <f>RAW_APT!D623</f>
        <v/>
      </c>
      <c r="E622" s="47" t="str">
        <f>RAW_APT!E623</f>
        <v/>
      </c>
      <c r="F622" s="47" t="str">
        <f>RAW_APT!F623</f>
        <v/>
      </c>
      <c r="G622" s="47" t="str">
        <f>RAW_APT!G623</f>
        <v>Result</v>
      </c>
      <c r="H622" s="47" t="str">
        <f>RAW_APT!H623</f>
        <v>Negative</v>
      </c>
      <c r="I622" s="211">
        <f>RAW_APT!I623</f>
        <v>44484</v>
      </c>
      <c r="J622" s="218">
        <f>RAW_APT!J623</f>
        <v>0.3476041667</v>
      </c>
      <c r="K622" s="47">
        <f>RAW_APT!K623</f>
        <v>1</v>
      </c>
      <c r="L622" s="47" t="b">
        <f>RAW_APT!L623</f>
        <v>1</v>
      </c>
      <c r="M622" s="47" t="str">
        <f>RAW_APT!M623</f>
        <v>211015-1</v>
      </c>
      <c r="N622" s="47"/>
      <c r="O622" s="47"/>
      <c r="P622" s="128" t="b">
        <f t="shared" si="1"/>
        <v>0</v>
      </c>
      <c r="Q622" s="128" t="b">
        <f>IF(COUNTIF(RAW_APS!$A$2:$A813,A622)=0,TRUE,FALSE)</f>
        <v>0</v>
      </c>
      <c r="R622" s="128" t="b">
        <f t="shared" si="2"/>
        <v>0</v>
      </c>
      <c r="S622" s="8"/>
      <c r="U622" s="83" t="str">
        <f t="shared" si="3"/>
        <v/>
      </c>
      <c r="Z622" s="132"/>
      <c r="AA622" s="83" t="str">
        <f t="shared" si="4"/>
        <v>FLE480</v>
      </c>
      <c r="AB622" s="83" t="str">
        <f t="shared" si="5"/>
        <v/>
      </c>
      <c r="AC622" s="83" t="str">
        <f t="shared" si="6"/>
        <v/>
      </c>
      <c r="AD622" s="4"/>
      <c r="AE622" s="13"/>
    </row>
    <row r="623">
      <c r="A623" s="47" t="str">
        <f>RAW_APT!A624</f>
        <v>FLE667</v>
      </c>
      <c r="B623" s="211">
        <f>RAW_APT!B624</f>
        <v>44483</v>
      </c>
      <c r="C623" s="218">
        <f>RAW_APT!C624</f>
        <v>0.4936458333</v>
      </c>
      <c r="D623" s="47" t="str">
        <f>RAW_APT!D624</f>
        <v/>
      </c>
      <c r="E623" s="47" t="str">
        <f>RAW_APT!E624</f>
        <v/>
      </c>
      <c r="F623" s="47" t="str">
        <f>RAW_APT!F624</f>
        <v/>
      </c>
      <c r="G623" s="47" t="str">
        <f>RAW_APT!G624</f>
        <v>Result</v>
      </c>
      <c r="H623" s="47" t="str">
        <f>RAW_APT!H624</f>
        <v>Negative</v>
      </c>
      <c r="I623" s="211">
        <f>RAW_APT!I624</f>
        <v>44484</v>
      </c>
      <c r="J623" s="218">
        <f>RAW_APT!J624</f>
        <v>0.3476041667</v>
      </c>
      <c r="K623" s="47">
        <f>RAW_APT!K624</f>
        <v>1</v>
      </c>
      <c r="L623" s="47" t="b">
        <f>RAW_APT!L624</f>
        <v>1</v>
      </c>
      <c r="M623" s="47" t="str">
        <f>RAW_APT!M624</f>
        <v>211015-1</v>
      </c>
      <c r="N623" s="47"/>
      <c r="O623" s="47"/>
      <c r="P623" s="128" t="b">
        <f t="shared" si="1"/>
        <v>0</v>
      </c>
      <c r="Q623" s="128" t="b">
        <f>IF(COUNTIF(RAW_APS!$A$2:$A813,A623)=0,TRUE,FALSE)</f>
        <v>0</v>
      </c>
      <c r="R623" s="128" t="b">
        <f t="shared" si="2"/>
        <v>0</v>
      </c>
      <c r="S623" s="8"/>
      <c r="U623" s="83" t="str">
        <f t="shared" si="3"/>
        <v/>
      </c>
      <c r="Z623" s="132"/>
      <c r="AA623" s="83" t="str">
        <f t="shared" si="4"/>
        <v>FLE667</v>
      </c>
      <c r="AB623" s="83" t="str">
        <f t="shared" si="5"/>
        <v/>
      </c>
      <c r="AC623" s="83" t="str">
        <f t="shared" si="6"/>
        <v/>
      </c>
      <c r="AD623" s="4"/>
      <c r="AE623" s="13"/>
    </row>
    <row r="624">
      <c r="A624" s="47" t="str">
        <f>RAW_APT!A625</f>
        <v>FLE652</v>
      </c>
      <c r="B624" s="211">
        <f>RAW_APT!B625</f>
        <v>44483</v>
      </c>
      <c r="C624" s="218">
        <f>RAW_APT!C625</f>
        <v>0.4932523148</v>
      </c>
      <c r="D624" s="47" t="str">
        <f>RAW_APT!D625</f>
        <v/>
      </c>
      <c r="E624" s="47" t="str">
        <f>RAW_APT!E625</f>
        <v/>
      </c>
      <c r="F624" s="47" t="str">
        <f>RAW_APT!F625</f>
        <v/>
      </c>
      <c r="G624" s="47" t="str">
        <f>RAW_APT!G625</f>
        <v>Result</v>
      </c>
      <c r="H624" s="47" t="str">
        <f>RAW_APT!H625</f>
        <v>Negative</v>
      </c>
      <c r="I624" s="211">
        <f>RAW_APT!I625</f>
        <v>44484</v>
      </c>
      <c r="J624" s="218">
        <f>RAW_APT!J625</f>
        <v>0.3476041667</v>
      </c>
      <c r="K624" s="47">
        <f>RAW_APT!K625</f>
        <v>1</v>
      </c>
      <c r="L624" s="47" t="b">
        <f>RAW_APT!L625</f>
        <v>1</v>
      </c>
      <c r="M624" s="47" t="str">
        <f>RAW_APT!M625</f>
        <v>211015-1</v>
      </c>
      <c r="N624" s="47"/>
      <c r="O624" s="47"/>
      <c r="P624" s="128" t="b">
        <f t="shared" si="1"/>
        <v>0</v>
      </c>
      <c r="Q624" s="128" t="b">
        <f>IF(COUNTIF(RAW_APS!$A$2:$A813,A624)=0,TRUE,FALSE)</f>
        <v>0</v>
      </c>
      <c r="R624" s="128" t="b">
        <f t="shared" si="2"/>
        <v>0</v>
      </c>
      <c r="S624" s="8"/>
      <c r="U624" s="83" t="str">
        <f t="shared" si="3"/>
        <v/>
      </c>
      <c r="Z624" s="132"/>
      <c r="AA624" s="83" t="str">
        <f t="shared" si="4"/>
        <v>FLE652</v>
      </c>
      <c r="AB624" s="83" t="str">
        <f t="shared" si="5"/>
        <v/>
      </c>
      <c r="AC624" s="83" t="str">
        <f t="shared" si="6"/>
        <v/>
      </c>
      <c r="AD624" s="4"/>
      <c r="AE624" s="13"/>
    </row>
    <row r="625">
      <c r="A625" s="47" t="str">
        <f>RAW_APT!A626</f>
        <v>FLE624</v>
      </c>
      <c r="B625" s="211">
        <f>RAW_APT!B626</f>
        <v>44483</v>
      </c>
      <c r="C625" s="218">
        <f>RAW_APT!C626</f>
        <v>0.462337963</v>
      </c>
      <c r="D625" s="47" t="str">
        <f>RAW_APT!D626</f>
        <v/>
      </c>
      <c r="E625" s="47" t="str">
        <f>RAW_APT!E626</f>
        <v/>
      </c>
      <c r="F625" s="47" t="str">
        <f>RAW_APT!F626</f>
        <v/>
      </c>
      <c r="G625" s="47" t="str">
        <f>RAW_APT!G626</f>
        <v>Result</v>
      </c>
      <c r="H625" s="47" t="str">
        <f>RAW_APT!H626</f>
        <v>Negative</v>
      </c>
      <c r="I625" s="211">
        <f>RAW_APT!I626</f>
        <v>44484</v>
      </c>
      <c r="J625" s="218">
        <f>RAW_APT!J626</f>
        <v>0.3476041667</v>
      </c>
      <c r="K625" s="47">
        <f>RAW_APT!K626</f>
        <v>1</v>
      </c>
      <c r="L625" s="47" t="b">
        <f>RAW_APT!L626</f>
        <v>1</v>
      </c>
      <c r="M625" s="47" t="str">
        <f>RAW_APT!M626</f>
        <v>211015-1</v>
      </c>
      <c r="N625" s="47"/>
      <c r="O625" s="47"/>
      <c r="P625" s="128" t="b">
        <f t="shared" si="1"/>
        <v>0</v>
      </c>
      <c r="Q625" s="128" t="b">
        <f>IF(COUNTIF(RAW_APS!$A$2:$A813,A625)=0,TRUE,FALSE)</f>
        <v>0</v>
      </c>
      <c r="R625" s="128" t="b">
        <f t="shared" si="2"/>
        <v>0</v>
      </c>
      <c r="S625" s="8"/>
      <c r="U625" s="83" t="str">
        <f t="shared" si="3"/>
        <v/>
      </c>
      <c r="Z625" s="132"/>
      <c r="AA625" s="83" t="str">
        <f t="shared" si="4"/>
        <v>FLE624</v>
      </c>
      <c r="AB625" s="83" t="str">
        <f t="shared" si="5"/>
        <v/>
      </c>
      <c r="AC625" s="83" t="str">
        <f t="shared" si="6"/>
        <v/>
      </c>
      <c r="AD625" s="4"/>
      <c r="AE625" s="13"/>
    </row>
    <row r="626">
      <c r="A626" s="47" t="str">
        <f>RAW_APT!A627</f>
        <v>FLE736</v>
      </c>
      <c r="B626" s="211">
        <f>RAW_APT!B627</f>
        <v>44483</v>
      </c>
      <c r="C626" s="218">
        <f>RAW_APT!C627</f>
        <v>0.4620601852</v>
      </c>
      <c r="D626" s="47" t="str">
        <f>RAW_APT!D627</f>
        <v/>
      </c>
      <c r="E626" s="47" t="str">
        <f>RAW_APT!E627</f>
        <v/>
      </c>
      <c r="F626" s="47" t="str">
        <f>RAW_APT!F627</f>
        <v/>
      </c>
      <c r="G626" s="47" t="str">
        <f>RAW_APT!G627</f>
        <v>Result</v>
      </c>
      <c r="H626" s="47" t="str">
        <f>RAW_APT!H627</f>
        <v>Negative</v>
      </c>
      <c r="I626" s="211">
        <f>RAW_APT!I627</f>
        <v>44484</v>
      </c>
      <c r="J626" s="218">
        <f>RAW_APT!J627</f>
        <v>0.3476041667</v>
      </c>
      <c r="K626" s="47">
        <f>RAW_APT!K627</f>
        <v>1</v>
      </c>
      <c r="L626" s="47" t="b">
        <f>RAW_APT!L627</f>
        <v>1</v>
      </c>
      <c r="M626" s="47" t="str">
        <f>RAW_APT!M627</f>
        <v>211015-1</v>
      </c>
      <c r="N626" s="47"/>
      <c r="O626" s="47"/>
      <c r="P626" s="128" t="b">
        <f t="shared" si="1"/>
        <v>0</v>
      </c>
      <c r="Q626" s="128" t="b">
        <f>IF(COUNTIF(RAW_APS!$A$2:$A813,A626)=0,TRUE,FALSE)</f>
        <v>0</v>
      </c>
      <c r="R626" s="128" t="b">
        <f t="shared" si="2"/>
        <v>0</v>
      </c>
      <c r="S626" s="8"/>
      <c r="U626" s="83" t="str">
        <f t="shared" si="3"/>
        <v/>
      </c>
      <c r="Z626" s="132"/>
      <c r="AA626" s="83" t="str">
        <f t="shared" si="4"/>
        <v>FLE736</v>
      </c>
      <c r="AB626" s="83" t="str">
        <f t="shared" si="5"/>
        <v/>
      </c>
      <c r="AC626" s="83" t="str">
        <f t="shared" si="6"/>
        <v/>
      </c>
      <c r="AD626" s="4"/>
      <c r="AE626" s="13"/>
    </row>
    <row r="627">
      <c r="A627" s="47" t="str">
        <f>RAW_APT!A628</f>
        <v>FLE655</v>
      </c>
      <c r="B627" s="211">
        <f>RAW_APT!B628</f>
        <v>44483</v>
      </c>
      <c r="C627" s="218">
        <f>RAW_APT!C628</f>
        <v>0.452962963</v>
      </c>
      <c r="D627" s="47" t="str">
        <f>RAW_APT!D628</f>
        <v/>
      </c>
      <c r="E627" s="47" t="str">
        <f>RAW_APT!E628</f>
        <v/>
      </c>
      <c r="F627" s="47" t="str">
        <f>RAW_APT!F628</f>
        <v/>
      </c>
      <c r="G627" s="47" t="str">
        <f>RAW_APT!G628</f>
        <v>Result</v>
      </c>
      <c r="H627" s="47" t="str">
        <f>RAW_APT!H628</f>
        <v>Negative</v>
      </c>
      <c r="I627" s="211">
        <f>RAW_APT!I628</f>
        <v>44484</v>
      </c>
      <c r="J627" s="218">
        <f>RAW_APT!J628</f>
        <v>0.3476041667</v>
      </c>
      <c r="K627" s="47">
        <f>RAW_APT!K628</f>
        <v>1</v>
      </c>
      <c r="L627" s="47" t="b">
        <f>RAW_APT!L628</f>
        <v>1</v>
      </c>
      <c r="M627" s="47" t="str">
        <f>RAW_APT!M628</f>
        <v>211015-1</v>
      </c>
      <c r="N627" s="47"/>
      <c r="O627" s="47"/>
      <c r="P627" s="128" t="b">
        <f t="shared" si="1"/>
        <v>0</v>
      </c>
      <c r="Q627" s="128" t="b">
        <f>IF(COUNTIF(RAW_APS!$A$2:$A813,A627)=0,TRUE,FALSE)</f>
        <v>0</v>
      </c>
      <c r="R627" s="128" t="b">
        <f t="shared" si="2"/>
        <v>0</v>
      </c>
      <c r="S627" s="8"/>
      <c r="U627" s="83" t="str">
        <f t="shared" si="3"/>
        <v/>
      </c>
      <c r="Z627" s="132"/>
      <c r="AA627" s="83" t="str">
        <f t="shared" si="4"/>
        <v>FLE655</v>
      </c>
      <c r="AB627" s="83" t="str">
        <f t="shared" si="5"/>
        <v/>
      </c>
      <c r="AC627" s="83" t="str">
        <f t="shared" si="6"/>
        <v/>
      </c>
      <c r="AD627" s="4"/>
      <c r="AE627" s="13"/>
    </row>
    <row r="628">
      <c r="A628" s="47" t="str">
        <f>RAW_APT!A629</f>
        <v>FLE506</v>
      </c>
      <c r="B628" s="211">
        <f>RAW_APT!B629</f>
        <v>44483</v>
      </c>
      <c r="C628" s="218">
        <f>RAW_APT!C629</f>
        <v>0.4429861111</v>
      </c>
      <c r="D628" s="47" t="str">
        <f>RAW_APT!D629</f>
        <v/>
      </c>
      <c r="E628" s="47" t="str">
        <f>RAW_APT!E629</f>
        <v/>
      </c>
      <c r="F628" s="47" t="str">
        <f>RAW_APT!F629</f>
        <v/>
      </c>
      <c r="G628" s="47" t="str">
        <f>RAW_APT!G629</f>
        <v>Result</v>
      </c>
      <c r="H628" s="47" t="str">
        <f>RAW_APT!H629</f>
        <v>Negative</v>
      </c>
      <c r="I628" s="211">
        <f>RAW_APT!I629</f>
        <v>44484</v>
      </c>
      <c r="J628" s="218">
        <f>RAW_APT!J629</f>
        <v>0.3476041667</v>
      </c>
      <c r="K628" s="47">
        <f>RAW_APT!K629</f>
        <v>1</v>
      </c>
      <c r="L628" s="47" t="b">
        <f>RAW_APT!L629</f>
        <v>1</v>
      </c>
      <c r="M628" s="47" t="str">
        <f>RAW_APT!M629</f>
        <v>211015-1</v>
      </c>
      <c r="N628" s="47"/>
      <c r="O628" s="47"/>
      <c r="P628" s="128" t="b">
        <f t="shared" si="1"/>
        <v>0</v>
      </c>
      <c r="Q628" s="128" t="b">
        <f>IF(COUNTIF(RAW_APS!$A$2:$A813,A628)=0,TRUE,FALSE)</f>
        <v>0</v>
      </c>
      <c r="R628" s="128" t="b">
        <f t="shared" si="2"/>
        <v>0</v>
      </c>
      <c r="S628" s="8"/>
      <c r="U628" s="83" t="str">
        <f t="shared" si="3"/>
        <v/>
      </c>
      <c r="Z628" s="132"/>
      <c r="AA628" s="83" t="str">
        <f t="shared" si="4"/>
        <v>FLE506</v>
      </c>
      <c r="AB628" s="83" t="str">
        <f t="shared" si="5"/>
        <v/>
      </c>
      <c r="AC628" s="83" t="str">
        <f t="shared" si="6"/>
        <v/>
      </c>
      <c r="AD628" s="4"/>
      <c r="AE628" s="13"/>
    </row>
    <row r="629">
      <c r="A629" s="47" t="str">
        <f>RAW_APT!A630</f>
        <v>PA9636</v>
      </c>
      <c r="B629" s="211">
        <f>RAW_APT!B630</f>
        <v>44483</v>
      </c>
      <c r="C629" s="218">
        <f>RAW_APT!C630</f>
        <v>0.3107986111</v>
      </c>
      <c r="D629" s="47" t="str">
        <f>RAW_APT!D630</f>
        <v/>
      </c>
      <c r="E629" s="47" t="str">
        <f>RAW_APT!E630</f>
        <v/>
      </c>
      <c r="F629" s="47" t="str">
        <f>RAW_APT!F630</f>
        <v/>
      </c>
      <c r="G629" s="47" t="str">
        <f>RAW_APT!G630</f>
        <v>Collected</v>
      </c>
      <c r="H629" s="47" t="str">
        <f>RAW_APT!H630</f>
        <v>Null</v>
      </c>
      <c r="I629" s="211">
        <f>RAW_APT!I630</f>
        <v>44868</v>
      </c>
      <c r="J629" s="218">
        <f>RAW_APT!J630</f>
        <v>0.5355208333</v>
      </c>
      <c r="K629" s="47">
        <f>RAW_APT!K630</f>
        <v>0</v>
      </c>
      <c r="L629" s="47" t="str">
        <f>RAW_APT!L630</f>
        <v/>
      </c>
      <c r="M629" s="47" t="str">
        <f>RAW_APT!M630</f>
        <v/>
      </c>
      <c r="N629" s="47"/>
      <c r="O629" s="47"/>
      <c r="P629" s="128" t="b">
        <f t="shared" si="1"/>
        <v>1</v>
      </c>
      <c r="Q629" s="128" t="b">
        <f>IF(COUNTIF(RAW_APS!$A$2:$A813,A629)=0,TRUE,FALSE)</f>
        <v>1</v>
      </c>
      <c r="R629" s="128" t="b">
        <f t="shared" si="2"/>
        <v>0</v>
      </c>
      <c r="S629" s="8"/>
      <c r="U629" s="83" t="str">
        <f t="shared" si="3"/>
        <v/>
      </c>
      <c r="Z629" s="132"/>
      <c r="AA629" s="83" t="str">
        <f t="shared" si="4"/>
        <v>PA9636</v>
      </c>
      <c r="AB629" s="83" t="str">
        <f t="shared" si="5"/>
        <v/>
      </c>
      <c r="AC629" s="83" t="str">
        <f t="shared" si="6"/>
        <v/>
      </c>
      <c r="AD629" s="4"/>
      <c r="AE629" s="13"/>
    </row>
    <row r="630">
      <c r="A630" s="47" t="str">
        <f>RAW_APT!A631</f>
        <v>FLE679</v>
      </c>
      <c r="B630" s="211">
        <f>RAW_APT!B631</f>
        <v>44482</v>
      </c>
      <c r="C630" s="218">
        <f>RAW_APT!C631</f>
        <v>0.7903935185</v>
      </c>
      <c r="D630" s="47" t="str">
        <f>RAW_APT!D631</f>
        <v/>
      </c>
      <c r="E630" s="47" t="str">
        <f>RAW_APT!E631</f>
        <v/>
      </c>
      <c r="F630" s="47" t="str">
        <f>RAW_APT!F631</f>
        <v/>
      </c>
      <c r="G630" s="47" t="str">
        <f>RAW_APT!G631</f>
        <v>Collected</v>
      </c>
      <c r="H630" s="47" t="str">
        <f>RAW_APT!H631</f>
        <v>Null</v>
      </c>
      <c r="I630" s="211">
        <f>RAW_APT!I631</f>
        <v>44868</v>
      </c>
      <c r="J630" s="218">
        <f>RAW_APT!J631</f>
        <v>0.5355208333</v>
      </c>
      <c r="K630" s="47">
        <f>RAW_APT!K631</f>
        <v>0</v>
      </c>
      <c r="L630" s="47" t="str">
        <f>RAW_APT!L631</f>
        <v/>
      </c>
      <c r="M630" s="47" t="str">
        <f>RAW_APT!M631</f>
        <v/>
      </c>
      <c r="N630" s="47"/>
      <c r="O630" s="47"/>
      <c r="P630" s="128" t="b">
        <f t="shared" si="1"/>
        <v>1</v>
      </c>
      <c r="Q630" s="128" t="b">
        <f>IF(COUNTIF(RAW_APS!$A$2:$A813,A630)=0,TRUE,FALSE)</f>
        <v>1</v>
      </c>
      <c r="R630" s="128" t="b">
        <f t="shared" si="2"/>
        <v>0</v>
      </c>
      <c r="S630" s="8"/>
      <c r="U630" s="83" t="str">
        <f t="shared" si="3"/>
        <v/>
      </c>
      <c r="Z630" s="132"/>
      <c r="AA630" s="83" t="str">
        <f t="shared" si="4"/>
        <v>FLE679</v>
      </c>
      <c r="AB630" s="83" t="str">
        <f t="shared" si="5"/>
        <v/>
      </c>
      <c r="AC630" s="83" t="str">
        <f t="shared" si="6"/>
        <v/>
      </c>
      <c r="AD630" s="4"/>
      <c r="AE630" s="13"/>
    </row>
    <row r="631">
      <c r="A631" s="47" t="str">
        <f>RAW_APT!A632</f>
        <v>FLE458</v>
      </c>
      <c r="B631" s="211">
        <f>RAW_APT!B632</f>
        <v>44482</v>
      </c>
      <c r="C631" s="218">
        <f>RAW_APT!C632</f>
        <v>0.4386689815</v>
      </c>
      <c r="D631" s="47" t="str">
        <f>RAW_APT!D632</f>
        <v/>
      </c>
      <c r="E631" s="47" t="str">
        <f>RAW_APT!E632</f>
        <v/>
      </c>
      <c r="F631" s="47" t="str">
        <f>RAW_APT!F632</f>
        <v/>
      </c>
      <c r="G631" s="47" t="str">
        <f>RAW_APT!G632</f>
        <v>Result</v>
      </c>
      <c r="H631" s="47" t="str">
        <f>RAW_APT!H632</f>
        <v>Negative</v>
      </c>
      <c r="I631" s="211">
        <f>RAW_APT!I632</f>
        <v>44482</v>
      </c>
      <c r="J631" s="218">
        <f>RAW_APT!J632</f>
        <v>0.5174884259</v>
      </c>
      <c r="K631" s="47">
        <f>RAW_APT!K632</f>
        <v>1</v>
      </c>
      <c r="L631" s="47" t="b">
        <f>RAW_APT!L632</f>
        <v>1</v>
      </c>
      <c r="M631" s="47" t="str">
        <f>RAW_APT!M632</f>
        <v>131021-1</v>
      </c>
      <c r="N631" s="47"/>
      <c r="O631" s="47"/>
      <c r="P631" s="128" t="b">
        <f t="shared" si="1"/>
        <v>0</v>
      </c>
      <c r="Q631" s="128" t="b">
        <f>IF(COUNTIF(RAW_APS!$A$2:$A813,A631)=0,TRUE,FALSE)</f>
        <v>0</v>
      </c>
      <c r="R631" s="128" t="b">
        <f t="shared" si="2"/>
        <v>0</v>
      </c>
      <c r="S631" s="8"/>
      <c r="U631" s="83" t="str">
        <f t="shared" si="3"/>
        <v/>
      </c>
      <c r="Z631" s="132"/>
      <c r="AA631" s="83" t="str">
        <f t="shared" si="4"/>
        <v>FLE458</v>
      </c>
      <c r="AB631" s="83" t="str">
        <f t="shared" si="5"/>
        <v/>
      </c>
      <c r="AC631" s="83" t="str">
        <f t="shared" si="6"/>
        <v/>
      </c>
      <c r="AD631" s="4"/>
      <c r="AE631" s="13"/>
    </row>
    <row r="632">
      <c r="A632" s="47" t="str">
        <f>RAW_APT!A633</f>
        <v>FLE654</v>
      </c>
      <c r="B632" s="211">
        <f>RAW_APT!B633</f>
        <v>44482</v>
      </c>
      <c r="C632" s="218">
        <f>RAW_APT!C633</f>
        <v>0.4382523148</v>
      </c>
      <c r="D632" s="47" t="str">
        <f>RAW_APT!D633</f>
        <v/>
      </c>
      <c r="E632" s="47" t="str">
        <f>RAW_APT!E633</f>
        <v/>
      </c>
      <c r="F632" s="47" t="str">
        <f>RAW_APT!F633</f>
        <v/>
      </c>
      <c r="G632" s="47" t="str">
        <f>RAW_APT!G633</f>
        <v>Result</v>
      </c>
      <c r="H632" s="47" t="str">
        <f>RAW_APT!H633</f>
        <v>Negative</v>
      </c>
      <c r="I632" s="211">
        <f>RAW_APT!I633</f>
        <v>44482</v>
      </c>
      <c r="J632" s="218">
        <f>RAW_APT!J633</f>
        <v>0.5174884259</v>
      </c>
      <c r="K632" s="47">
        <f>RAW_APT!K633</f>
        <v>1</v>
      </c>
      <c r="L632" s="47" t="b">
        <f>RAW_APT!L633</f>
        <v>1</v>
      </c>
      <c r="M632" s="47" t="str">
        <f>RAW_APT!M633</f>
        <v>131021-1</v>
      </c>
      <c r="N632" s="47"/>
      <c r="O632" s="47"/>
      <c r="P632" s="128" t="b">
        <f t="shared" si="1"/>
        <v>0</v>
      </c>
      <c r="Q632" s="128" t="b">
        <f>IF(COUNTIF(RAW_APS!$A$2:$A813,A632)=0,TRUE,FALSE)</f>
        <v>0</v>
      </c>
      <c r="R632" s="128" t="b">
        <f t="shared" si="2"/>
        <v>0</v>
      </c>
      <c r="S632" s="8"/>
      <c r="U632" s="83" t="str">
        <f t="shared" si="3"/>
        <v/>
      </c>
      <c r="Z632" s="132"/>
      <c r="AA632" s="83" t="str">
        <f t="shared" si="4"/>
        <v>FLE654</v>
      </c>
      <c r="AB632" s="83" t="str">
        <f t="shared" si="5"/>
        <v/>
      </c>
      <c r="AC632" s="83" t="str">
        <f t="shared" si="6"/>
        <v/>
      </c>
      <c r="AD632" s="4"/>
      <c r="AE632" s="13"/>
    </row>
    <row r="633">
      <c r="A633" s="47" t="str">
        <f>RAW_APT!A634</f>
        <v>FLE729</v>
      </c>
      <c r="B633" s="211">
        <f>RAW_APT!B634</f>
        <v>44482</v>
      </c>
      <c r="C633" s="218">
        <f>RAW_APT!C634</f>
        <v>0.4364699074</v>
      </c>
      <c r="D633" s="47" t="str">
        <f>RAW_APT!D634</f>
        <v/>
      </c>
      <c r="E633" s="47" t="str">
        <f>RAW_APT!E634</f>
        <v/>
      </c>
      <c r="F633" s="47" t="str">
        <f>RAW_APT!F634</f>
        <v/>
      </c>
      <c r="G633" s="47" t="str">
        <f>RAW_APT!G634</f>
        <v>Result</v>
      </c>
      <c r="H633" s="47" t="str">
        <f>RAW_APT!H634</f>
        <v>Negative</v>
      </c>
      <c r="I633" s="211">
        <f>RAW_APT!I634</f>
        <v>44482</v>
      </c>
      <c r="J633" s="218">
        <f>RAW_APT!J634</f>
        <v>0.5174884259</v>
      </c>
      <c r="K633" s="47">
        <f>RAW_APT!K634</f>
        <v>0</v>
      </c>
      <c r="L633" s="47" t="b">
        <f>RAW_APT!L634</f>
        <v>1</v>
      </c>
      <c r="M633" s="47" t="str">
        <f>RAW_APT!M634</f>
        <v>131021-1</v>
      </c>
      <c r="N633" s="47"/>
      <c r="O633" s="47"/>
      <c r="P633" s="128" t="b">
        <f t="shared" si="1"/>
        <v>1</v>
      </c>
      <c r="Q633" s="128" t="b">
        <f>IF(COUNTIF(RAW_APS!$A$2:$A813,A633)=0,TRUE,FALSE)</f>
        <v>1</v>
      </c>
      <c r="R633" s="128" t="b">
        <f t="shared" si="2"/>
        <v>0</v>
      </c>
      <c r="S633" s="8"/>
      <c r="U633" s="83" t="str">
        <f t="shared" si="3"/>
        <v/>
      </c>
      <c r="Z633" s="132"/>
      <c r="AA633" s="83" t="str">
        <f t="shared" si="4"/>
        <v>FLE729</v>
      </c>
      <c r="AB633" s="83" t="str">
        <f t="shared" si="5"/>
        <v/>
      </c>
      <c r="AC633" s="83" t="str">
        <f t="shared" si="6"/>
        <v/>
      </c>
      <c r="AD633" s="4"/>
      <c r="AE633" s="13"/>
    </row>
    <row r="634">
      <c r="A634" s="47" t="str">
        <f>RAW_APT!A635</f>
        <v>FLE631</v>
      </c>
      <c r="B634" s="211">
        <f>RAW_APT!B635</f>
        <v>44482</v>
      </c>
      <c r="C634" s="218">
        <f>RAW_APT!C635</f>
        <v>0.4357523148</v>
      </c>
      <c r="D634" s="47" t="str">
        <f>RAW_APT!D635</f>
        <v/>
      </c>
      <c r="E634" s="47" t="str">
        <f>RAW_APT!E635</f>
        <v/>
      </c>
      <c r="F634" s="47" t="str">
        <f>RAW_APT!F635</f>
        <v/>
      </c>
      <c r="G634" s="47" t="str">
        <f>RAW_APT!G635</f>
        <v>Result</v>
      </c>
      <c r="H634" s="47" t="str">
        <f>RAW_APT!H635</f>
        <v>Negative</v>
      </c>
      <c r="I634" s="211">
        <f>RAW_APT!I635</f>
        <v>44482</v>
      </c>
      <c r="J634" s="218">
        <f>RAW_APT!J635</f>
        <v>0.5174884259</v>
      </c>
      <c r="K634" s="47">
        <f>RAW_APT!K635</f>
        <v>0</v>
      </c>
      <c r="L634" s="47" t="b">
        <f>RAW_APT!L635</f>
        <v>1</v>
      </c>
      <c r="M634" s="47" t="str">
        <f>RAW_APT!M635</f>
        <v>131021-1</v>
      </c>
      <c r="N634" s="47"/>
      <c r="O634" s="47"/>
      <c r="P634" s="128" t="b">
        <f t="shared" si="1"/>
        <v>1</v>
      </c>
      <c r="Q634" s="128" t="b">
        <f>IF(COUNTIF(RAW_APS!$A$2:$A813,A634)=0,TRUE,FALSE)</f>
        <v>1</v>
      </c>
      <c r="R634" s="128" t="b">
        <f t="shared" si="2"/>
        <v>0</v>
      </c>
      <c r="S634" s="8"/>
      <c r="U634" s="83" t="str">
        <f t="shared" si="3"/>
        <v/>
      </c>
      <c r="Z634" s="132"/>
      <c r="AA634" s="83" t="str">
        <f t="shared" si="4"/>
        <v>FLE631</v>
      </c>
      <c r="AB634" s="83" t="str">
        <f t="shared" si="5"/>
        <v/>
      </c>
      <c r="AC634" s="83" t="str">
        <f t="shared" si="6"/>
        <v/>
      </c>
      <c r="AD634" s="4"/>
      <c r="AE634" s="13"/>
    </row>
    <row r="635">
      <c r="A635" s="47" t="str">
        <f>RAW_APT!A636</f>
        <v>FLE685</v>
      </c>
      <c r="B635" s="211">
        <f>RAW_APT!B636</f>
        <v>44482</v>
      </c>
      <c r="C635" s="218">
        <f>RAW_APT!C636</f>
        <v>0.4350115741</v>
      </c>
      <c r="D635" s="47" t="str">
        <f>RAW_APT!D636</f>
        <v/>
      </c>
      <c r="E635" s="47" t="str">
        <f>RAW_APT!E636</f>
        <v/>
      </c>
      <c r="F635" s="47" t="str">
        <f>RAW_APT!F636</f>
        <v/>
      </c>
      <c r="G635" s="47" t="str">
        <f>RAW_APT!G636</f>
        <v>Result</v>
      </c>
      <c r="H635" s="47" t="str">
        <f>RAW_APT!H636</f>
        <v>Negative</v>
      </c>
      <c r="I635" s="211">
        <f>RAW_APT!I636</f>
        <v>44482</v>
      </c>
      <c r="J635" s="218">
        <f>RAW_APT!J636</f>
        <v>0.5174884259</v>
      </c>
      <c r="K635" s="47">
        <f>RAW_APT!K636</f>
        <v>1</v>
      </c>
      <c r="L635" s="47" t="b">
        <f>RAW_APT!L636</f>
        <v>1</v>
      </c>
      <c r="M635" s="47" t="str">
        <f>RAW_APT!M636</f>
        <v>131021-1</v>
      </c>
      <c r="N635" s="47"/>
      <c r="O635" s="47"/>
      <c r="P635" s="128" t="b">
        <f t="shared" si="1"/>
        <v>0</v>
      </c>
      <c r="Q635" s="128" t="b">
        <f>IF(COUNTIF(RAW_APS!$A$2:$A813,A635)=0,TRUE,FALSE)</f>
        <v>0</v>
      </c>
      <c r="R635" s="128" t="b">
        <f t="shared" si="2"/>
        <v>0</v>
      </c>
      <c r="S635" s="8"/>
      <c r="U635" s="83" t="str">
        <f t="shared" si="3"/>
        <v/>
      </c>
      <c r="Z635" s="132"/>
      <c r="AA635" s="83" t="str">
        <f t="shared" si="4"/>
        <v>FLE685</v>
      </c>
      <c r="AB635" s="83" t="str">
        <f t="shared" si="5"/>
        <v/>
      </c>
      <c r="AC635" s="83" t="str">
        <f t="shared" si="6"/>
        <v/>
      </c>
      <c r="AD635" s="4"/>
      <c r="AE635" s="13"/>
    </row>
    <row r="636">
      <c r="A636" s="47" t="str">
        <f>RAW_APT!A637</f>
        <v>FLE686</v>
      </c>
      <c r="B636" s="211">
        <f>RAW_APT!B637</f>
        <v>44482</v>
      </c>
      <c r="C636" s="218">
        <f>RAW_APT!C637</f>
        <v>0.4346064815</v>
      </c>
      <c r="D636" s="47" t="str">
        <f>RAW_APT!D637</f>
        <v/>
      </c>
      <c r="E636" s="47" t="str">
        <f>RAW_APT!E637</f>
        <v/>
      </c>
      <c r="F636" s="47" t="str">
        <f>RAW_APT!F637</f>
        <v/>
      </c>
      <c r="G636" s="47" t="str">
        <f>RAW_APT!G637</f>
        <v>Result</v>
      </c>
      <c r="H636" s="47" t="str">
        <f>RAW_APT!H637</f>
        <v>Negative</v>
      </c>
      <c r="I636" s="211">
        <f>RAW_APT!I637</f>
        <v>44482</v>
      </c>
      <c r="J636" s="218">
        <f>RAW_APT!J637</f>
        <v>0.5174884259</v>
      </c>
      <c r="K636" s="47">
        <f>RAW_APT!K637</f>
        <v>0</v>
      </c>
      <c r="L636" s="47" t="b">
        <f>RAW_APT!L637</f>
        <v>1</v>
      </c>
      <c r="M636" s="47" t="str">
        <f>RAW_APT!M637</f>
        <v>131021-1</v>
      </c>
      <c r="N636" s="47"/>
      <c r="O636" s="47"/>
      <c r="P636" s="128" t="b">
        <f t="shared" si="1"/>
        <v>1</v>
      </c>
      <c r="Q636" s="128" t="b">
        <f>IF(COUNTIF(RAW_APS!$A$2:$A813,A636)=0,TRUE,FALSE)</f>
        <v>1</v>
      </c>
      <c r="R636" s="128" t="b">
        <f t="shared" si="2"/>
        <v>0</v>
      </c>
      <c r="S636" s="8"/>
      <c r="U636" s="83" t="str">
        <f t="shared" si="3"/>
        <v/>
      </c>
      <c r="Z636" s="132"/>
      <c r="AA636" s="83" t="str">
        <f t="shared" si="4"/>
        <v>FLE686</v>
      </c>
      <c r="AB636" s="83" t="str">
        <f t="shared" si="5"/>
        <v/>
      </c>
      <c r="AC636" s="83" t="str">
        <f t="shared" si="6"/>
        <v/>
      </c>
      <c r="AD636" s="4"/>
      <c r="AE636" s="13"/>
    </row>
    <row r="637">
      <c r="A637" s="47" t="str">
        <f>RAW_APT!A638</f>
        <v>FLE662</v>
      </c>
      <c r="B637" s="211">
        <f>RAW_APT!B638</f>
        <v>44482</v>
      </c>
      <c r="C637" s="218">
        <f>RAW_APT!C638</f>
        <v>0.4342592593</v>
      </c>
      <c r="D637" s="47" t="str">
        <f>RAW_APT!D638</f>
        <v/>
      </c>
      <c r="E637" s="47" t="str">
        <f>RAW_APT!E638</f>
        <v/>
      </c>
      <c r="F637" s="47" t="str">
        <f>RAW_APT!F638</f>
        <v/>
      </c>
      <c r="G637" s="47" t="str">
        <f>RAW_APT!G638</f>
        <v>Result</v>
      </c>
      <c r="H637" s="47" t="str">
        <f>RAW_APT!H638</f>
        <v>Negative</v>
      </c>
      <c r="I637" s="211">
        <f>RAW_APT!I638</f>
        <v>44482</v>
      </c>
      <c r="J637" s="218">
        <f>RAW_APT!J638</f>
        <v>0.5174884259</v>
      </c>
      <c r="K637" s="47">
        <f>RAW_APT!K638</f>
        <v>0</v>
      </c>
      <c r="L637" s="47" t="b">
        <f>RAW_APT!L638</f>
        <v>1</v>
      </c>
      <c r="M637" s="47" t="str">
        <f>RAW_APT!M638</f>
        <v>131021-1</v>
      </c>
      <c r="N637" s="47"/>
      <c r="O637" s="47"/>
      <c r="P637" s="128" t="b">
        <f t="shared" si="1"/>
        <v>1</v>
      </c>
      <c r="Q637" s="128" t="b">
        <f>IF(COUNTIF(RAW_APS!$A$2:$A813,A637)=0,TRUE,FALSE)</f>
        <v>1</v>
      </c>
      <c r="R637" s="128" t="b">
        <f t="shared" si="2"/>
        <v>0</v>
      </c>
      <c r="S637" s="8"/>
      <c r="U637" s="83" t="str">
        <f t="shared" si="3"/>
        <v/>
      </c>
      <c r="Z637" s="132"/>
      <c r="AA637" s="83" t="str">
        <f t="shared" si="4"/>
        <v>FLE662</v>
      </c>
      <c r="AB637" s="83" t="str">
        <f t="shared" si="5"/>
        <v/>
      </c>
      <c r="AC637" s="83" t="str">
        <f t="shared" si="6"/>
        <v/>
      </c>
      <c r="AD637" s="4"/>
      <c r="AE637" s="13"/>
    </row>
    <row r="638">
      <c r="A638" s="47" t="str">
        <f>RAW_APT!A639</f>
        <v>FLE671</v>
      </c>
      <c r="B638" s="211">
        <f>RAW_APT!B639</f>
        <v>44482</v>
      </c>
      <c r="C638" s="218">
        <f>RAW_APT!C639</f>
        <v>0.4333680556</v>
      </c>
      <c r="D638" s="47" t="str">
        <f>RAW_APT!D639</f>
        <v/>
      </c>
      <c r="E638" s="47" t="str">
        <f>RAW_APT!E639</f>
        <v/>
      </c>
      <c r="F638" s="47" t="str">
        <f>RAW_APT!F639</f>
        <v/>
      </c>
      <c r="G638" s="47" t="str">
        <f>RAW_APT!G639</f>
        <v>Result</v>
      </c>
      <c r="H638" s="47" t="str">
        <f>RAW_APT!H639</f>
        <v>Negative</v>
      </c>
      <c r="I638" s="211">
        <f>RAW_APT!I639</f>
        <v>44482</v>
      </c>
      <c r="J638" s="218">
        <f>RAW_APT!J639</f>
        <v>0.5174884259</v>
      </c>
      <c r="K638" s="47">
        <f>RAW_APT!K639</f>
        <v>1</v>
      </c>
      <c r="L638" s="47" t="b">
        <f>RAW_APT!L639</f>
        <v>1</v>
      </c>
      <c r="M638" s="47" t="str">
        <f>RAW_APT!M639</f>
        <v>131021-1</v>
      </c>
      <c r="N638" s="47"/>
      <c r="O638" s="47"/>
      <c r="P638" s="128" t="b">
        <f t="shared" si="1"/>
        <v>0</v>
      </c>
      <c r="Q638" s="128" t="b">
        <f>IF(COUNTIF(RAW_APS!$A$2:$A813,A638)=0,TRUE,FALSE)</f>
        <v>0</v>
      </c>
      <c r="R638" s="128" t="b">
        <f t="shared" si="2"/>
        <v>0</v>
      </c>
      <c r="S638" s="8"/>
      <c r="U638" s="83" t="str">
        <f t="shared" si="3"/>
        <v/>
      </c>
      <c r="Z638" s="132"/>
      <c r="AA638" s="83" t="str">
        <f t="shared" si="4"/>
        <v>FLE671</v>
      </c>
      <c r="AB638" s="83" t="str">
        <f t="shared" si="5"/>
        <v/>
      </c>
      <c r="AC638" s="83" t="str">
        <f t="shared" si="6"/>
        <v/>
      </c>
      <c r="AD638" s="4"/>
      <c r="AE638" s="13"/>
    </row>
    <row r="639">
      <c r="A639" s="47" t="str">
        <f>RAW_APT!A640</f>
        <v>FLE699</v>
      </c>
      <c r="B639" s="211">
        <f>RAW_APT!B640</f>
        <v>44482</v>
      </c>
      <c r="C639" s="218">
        <f>RAW_APT!C640</f>
        <v>0.4331365741</v>
      </c>
      <c r="D639" s="47" t="str">
        <f>RAW_APT!D640</f>
        <v/>
      </c>
      <c r="E639" s="47" t="str">
        <f>RAW_APT!E640</f>
        <v/>
      </c>
      <c r="F639" s="47" t="str">
        <f>RAW_APT!F640</f>
        <v/>
      </c>
      <c r="G639" s="47" t="str">
        <f>RAW_APT!G640</f>
        <v>Result</v>
      </c>
      <c r="H639" s="47" t="str">
        <f>RAW_APT!H640</f>
        <v>Negative</v>
      </c>
      <c r="I639" s="211">
        <f>RAW_APT!I640</f>
        <v>44482</v>
      </c>
      <c r="J639" s="218">
        <f>RAW_APT!J640</f>
        <v>0.5174884259</v>
      </c>
      <c r="K639" s="47">
        <f>RAW_APT!K640</f>
        <v>0</v>
      </c>
      <c r="L639" s="47" t="b">
        <f>RAW_APT!L640</f>
        <v>1</v>
      </c>
      <c r="M639" s="47" t="str">
        <f>RAW_APT!M640</f>
        <v>131021-1</v>
      </c>
      <c r="N639" s="47"/>
      <c r="O639" s="47"/>
      <c r="P639" s="128" t="b">
        <f t="shared" si="1"/>
        <v>1</v>
      </c>
      <c r="Q639" s="128" t="b">
        <f>IF(COUNTIF(RAW_APS!$A$2:$A813,A639)=0,TRUE,FALSE)</f>
        <v>1</v>
      </c>
      <c r="R639" s="128" t="b">
        <f t="shared" si="2"/>
        <v>0</v>
      </c>
      <c r="S639" s="8"/>
      <c r="U639" s="83" t="str">
        <f t="shared" si="3"/>
        <v/>
      </c>
      <c r="Z639" s="132"/>
      <c r="AA639" s="83" t="str">
        <f t="shared" si="4"/>
        <v>FLE699</v>
      </c>
      <c r="AB639" s="83" t="str">
        <f t="shared" si="5"/>
        <v/>
      </c>
      <c r="AC639" s="83" t="str">
        <f t="shared" si="6"/>
        <v/>
      </c>
      <c r="AD639" s="4"/>
      <c r="AE639" s="13"/>
    </row>
    <row r="640">
      <c r="A640" s="47" t="str">
        <f>RAW_APT!A641</f>
        <v>FLE733</v>
      </c>
      <c r="B640" s="211">
        <f>RAW_APT!B641</f>
        <v>44482</v>
      </c>
      <c r="C640" s="218">
        <f>RAW_APT!C641</f>
        <v>0.4329513889</v>
      </c>
      <c r="D640" s="47" t="str">
        <f>RAW_APT!D641</f>
        <v/>
      </c>
      <c r="E640" s="47" t="str">
        <f>RAW_APT!E641</f>
        <v/>
      </c>
      <c r="F640" s="47" t="str">
        <f>RAW_APT!F641</f>
        <v/>
      </c>
      <c r="G640" s="47" t="str">
        <f>RAW_APT!G641</f>
        <v>Result</v>
      </c>
      <c r="H640" s="47" t="str">
        <f>RAW_APT!H641</f>
        <v>Negative</v>
      </c>
      <c r="I640" s="211">
        <f>RAW_APT!I641</f>
        <v>44482</v>
      </c>
      <c r="J640" s="218">
        <f>RAW_APT!J641</f>
        <v>0.5174884259</v>
      </c>
      <c r="K640" s="47">
        <f>RAW_APT!K641</f>
        <v>0</v>
      </c>
      <c r="L640" s="47" t="b">
        <f>RAW_APT!L641</f>
        <v>1</v>
      </c>
      <c r="M640" s="47" t="str">
        <f>RAW_APT!M641</f>
        <v>131021-1</v>
      </c>
      <c r="N640" s="47"/>
      <c r="O640" s="47"/>
      <c r="P640" s="128" t="b">
        <f t="shared" si="1"/>
        <v>1</v>
      </c>
      <c r="Q640" s="128" t="b">
        <f>IF(COUNTIF(RAW_APS!$A$2:$A813,A640)=0,TRUE,FALSE)</f>
        <v>1</v>
      </c>
      <c r="R640" s="128" t="b">
        <f t="shared" si="2"/>
        <v>0</v>
      </c>
      <c r="S640" s="8"/>
      <c r="U640" s="83" t="str">
        <f t="shared" si="3"/>
        <v/>
      </c>
      <c r="Z640" s="132"/>
      <c r="AA640" s="83" t="str">
        <f t="shared" si="4"/>
        <v>FLE733</v>
      </c>
      <c r="AB640" s="83" t="str">
        <f t="shared" si="5"/>
        <v/>
      </c>
      <c r="AC640" s="83" t="str">
        <f t="shared" si="6"/>
        <v/>
      </c>
      <c r="AD640" s="4"/>
      <c r="AE640" s="13"/>
    </row>
    <row r="641">
      <c r="A641" s="47" t="str">
        <f>RAW_APT!A642</f>
        <v>FLE713</v>
      </c>
      <c r="B641" s="211">
        <f>RAW_APT!B642</f>
        <v>44482</v>
      </c>
      <c r="C641" s="218">
        <f>RAW_APT!C642</f>
        <v>0.4325694444</v>
      </c>
      <c r="D641" s="47" t="str">
        <f>RAW_APT!D642</f>
        <v/>
      </c>
      <c r="E641" s="47" t="str">
        <f>RAW_APT!E642</f>
        <v/>
      </c>
      <c r="F641" s="47" t="str">
        <f>RAW_APT!F642</f>
        <v/>
      </c>
      <c r="G641" s="47" t="str">
        <f>RAW_APT!G642</f>
        <v>Result</v>
      </c>
      <c r="H641" s="47" t="str">
        <f>RAW_APT!H642</f>
        <v>Negative</v>
      </c>
      <c r="I641" s="211">
        <f>RAW_APT!I642</f>
        <v>44482</v>
      </c>
      <c r="J641" s="218">
        <f>RAW_APT!J642</f>
        <v>0.5174884259</v>
      </c>
      <c r="K641" s="47">
        <f>RAW_APT!K642</f>
        <v>0</v>
      </c>
      <c r="L641" s="47" t="b">
        <f>RAW_APT!L642</f>
        <v>1</v>
      </c>
      <c r="M641" s="47" t="str">
        <f>RAW_APT!M642</f>
        <v>131021-1</v>
      </c>
      <c r="N641" s="47"/>
      <c r="O641" s="47"/>
      <c r="P641" s="128" t="b">
        <f t="shared" si="1"/>
        <v>1</v>
      </c>
      <c r="Q641" s="128" t="b">
        <f>IF(COUNTIF(RAW_APS!$A$2:$A813,A641)=0,TRUE,FALSE)</f>
        <v>1</v>
      </c>
      <c r="R641" s="128" t="b">
        <f t="shared" si="2"/>
        <v>0</v>
      </c>
      <c r="S641" s="8"/>
      <c r="U641" s="83" t="str">
        <f t="shared" si="3"/>
        <v/>
      </c>
      <c r="Z641" s="132"/>
      <c r="AA641" s="83" t="str">
        <f t="shared" si="4"/>
        <v>FLE713</v>
      </c>
      <c r="AB641" s="83" t="str">
        <f t="shared" si="5"/>
        <v/>
      </c>
      <c r="AC641" s="83" t="str">
        <f t="shared" si="6"/>
        <v/>
      </c>
      <c r="AD641" s="4"/>
      <c r="AE641" s="13"/>
    </row>
    <row r="642">
      <c r="A642" s="47" t="str">
        <f>RAW_APT!A643</f>
        <v>FLE688</v>
      </c>
      <c r="B642" s="211">
        <f>RAW_APT!B643</f>
        <v>44482</v>
      </c>
      <c r="C642" s="218">
        <f>RAW_APT!C643</f>
        <v>0.4322453704</v>
      </c>
      <c r="D642" s="47" t="str">
        <f>RAW_APT!D643</f>
        <v/>
      </c>
      <c r="E642" s="47" t="str">
        <f>RAW_APT!E643</f>
        <v/>
      </c>
      <c r="F642" s="47" t="str">
        <f>RAW_APT!F643</f>
        <v/>
      </c>
      <c r="G642" s="47" t="str">
        <f>RAW_APT!G643</f>
        <v>Result</v>
      </c>
      <c r="H642" s="47" t="str">
        <f>RAW_APT!H643</f>
        <v>Negative</v>
      </c>
      <c r="I642" s="211">
        <f>RAW_APT!I643</f>
        <v>44482</v>
      </c>
      <c r="J642" s="218">
        <f>RAW_APT!J643</f>
        <v>0.5174884259</v>
      </c>
      <c r="K642" s="47">
        <f>RAW_APT!K643</f>
        <v>0</v>
      </c>
      <c r="L642" s="47" t="b">
        <f>RAW_APT!L643</f>
        <v>1</v>
      </c>
      <c r="M642" s="47" t="str">
        <f>RAW_APT!M643</f>
        <v>131021-1</v>
      </c>
      <c r="N642" s="47"/>
      <c r="O642" s="47"/>
      <c r="P642" s="128" t="b">
        <f t="shared" si="1"/>
        <v>1</v>
      </c>
      <c r="Q642" s="128" t="b">
        <f>IF(COUNTIF(RAW_APS!$A$2:$A813,A642)=0,TRUE,FALSE)</f>
        <v>1</v>
      </c>
      <c r="R642" s="128" t="b">
        <f t="shared" si="2"/>
        <v>0</v>
      </c>
      <c r="S642" s="8"/>
      <c r="U642" s="83" t="str">
        <f t="shared" si="3"/>
        <v/>
      </c>
      <c r="Z642" s="132"/>
      <c r="AA642" s="83" t="str">
        <f t="shared" si="4"/>
        <v>FLE688</v>
      </c>
      <c r="AB642" s="83" t="str">
        <f t="shared" si="5"/>
        <v/>
      </c>
      <c r="AC642" s="83" t="str">
        <f t="shared" si="6"/>
        <v/>
      </c>
      <c r="AD642" s="4"/>
      <c r="AE642" s="13"/>
    </row>
    <row r="643">
      <c r="A643" s="47" t="str">
        <f>RAW_APT!A644</f>
        <v>FLE669</v>
      </c>
      <c r="B643" s="211">
        <f>RAW_APT!B644</f>
        <v>44482</v>
      </c>
      <c r="C643" s="218">
        <f>RAW_APT!C644</f>
        <v>0.4315046296</v>
      </c>
      <c r="D643" s="47" t="str">
        <f>RAW_APT!D644</f>
        <v/>
      </c>
      <c r="E643" s="47" t="str">
        <f>RAW_APT!E644</f>
        <v/>
      </c>
      <c r="F643" s="47" t="str">
        <f>RAW_APT!F644</f>
        <v/>
      </c>
      <c r="G643" s="47" t="str">
        <f>RAW_APT!G644</f>
        <v>Result</v>
      </c>
      <c r="H643" s="47" t="str">
        <f>RAW_APT!H644</f>
        <v>Negative</v>
      </c>
      <c r="I643" s="211">
        <f>RAW_APT!I644</f>
        <v>44482</v>
      </c>
      <c r="J643" s="218">
        <f>RAW_APT!J644</f>
        <v>0.5174884259</v>
      </c>
      <c r="K643" s="47">
        <f>RAW_APT!K644</f>
        <v>0</v>
      </c>
      <c r="L643" s="47" t="b">
        <f>RAW_APT!L644</f>
        <v>1</v>
      </c>
      <c r="M643" s="47" t="str">
        <f>RAW_APT!M644</f>
        <v>131021-1</v>
      </c>
      <c r="N643" s="47"/>
      <c r="O643" s="47"/>
      <c r="P643" s="128" t="b">
        <f t="shared" si="1"/>
        <v>1</v>
      </c>
      <c r="Q643" s="128" t="b">
        <f>IF(COUNTIF(RAW_APS!$A$2:$A813,A643)=0,TRUE,FALSE)</f>
        <v>1</v>
      </c>
      <c r="R643" s="128" t="b">
        <f t="shared" si="2"/>
        <v>0</v>
      </c>
      <c r="S643" s="8"/>
      <c r="U643" s="83" t="str">
        <f t="shared" si="3"/>
        <v/>
      </c>
      <c r="Z643" s="132"/>
      <c r="AA643" s="83" t="str">
        <f t="shared" si="4"/>
        <v>FLE669</v>
      </c>
      <c r="AB643" s="83" t="str">
        <f t="shared" si="5"/>
        <v/>
      </c>
      <c r="AC643" s="83" t="str">
        <f t="shared" si="6"/>
        <v/>
      </c>
      <c r="AD643" s="4"/>
      <c r="AE643" s="13"/>
    </row>
    <row r="644">
      <c r="A644" s="47" t="str">
        <f>RAW_APT!A645</f>
        <v>FLE623</v>
      </c>
      <c r="B644" s="211">
        <f>RAW_APT!B645</f>
        <v>44482</v>
      </c>
      <c r="C644" s="218">
        <f>RAW_APT!C645</f>
        <v>0.4311574074</v>
      </c>
      <c r="D644" s="47" t="str">
        <f>RAW_APT!D645</f>
        <v/>
      </c>
      <c r="E644" s="47" t="str">
        <f>RAW_APT!E645</f>
        <v/>
      </c>
      <c r="F644" s="47" t="str">
        <f>RAW_APT!F645</f>
        <v/>
      </c>
      <c r="G644" s="47" t="str">
        <f>RAW_APT!G645</f>
        <v>Result</v>
      </c>
      <c r="H644" s="47" t="str">
        <f>RAW_APT!H645</f>
        <v>Negative</v>
      </c>
      <c r="I644" s="211">
        <f>RAW_APT!I645</f>
        <v>44482</v>
      </c>
      <c r="J644" s="218">
        <f>RAW_APT!J645</f>
        <v>0.5174884259</v>
      </c>
      <c r="K644" s="47">
        <f>RAW_APT!K645</f>
        <v>1</v>
      </c>
      <c r="L644" s="47" t="b">
        <f>RAW_APT!L645</f>
        <v>1</v>
      </c>
      <c r="M644" s="47" t="str">
        <f>RAW_APT!M645</f>
        <v>131021-1</v>
      </c>
      <c r="N644" s="47"/>
      <c r="O644" s="47"/>
      <c r="P644" s="128" t="b">
        <f t="shared" si="1"/>
        <v>0</v>
      </c>
      <c r="Q644" s="128" t="b">
        <f>IF(COUNTIF(RAW_APS!$A$2:$A813,A644)=0,TRUE,FALSE)</f>
        <v>0</v>
      </c>
      <c r="R644" s="128" t="b">
        <f t="shared" si="2"/>
        <v>0</v>
      </c>
      <c r="S644" s="8"/>
      <c r="U644" s="83" t="str">
        <f t="shared" si="3"/>
        <v/>
      </c>
      <c r="Z644" s="132"/>
      <c r="AA644" s="83" t="str">
        <f t="shared" si="4"/>
        <v>FLE623</v>
      </c>
      <c r="AB644" s="83" t="str">
        <f t="shared" si="5"/>
        <v/>
      </c>
      <c r="AC644" s="83" t="str">
        <f t="shared" si="6"/>
        <v/>
      </c>
      <c r="AD644" s="4"/>
      <c r="AE644" s="13"/>
    </row>
    <row r="645">
      <c r="A645" s="47" t="str">
        <f>RAW_APT!A646</f>
        <v>FLE726</v>
      </c>
      <c r="B645" s="211">
        <f>RAW_APT!B646</f>
        <v>44482</v>
      </c>
      <c r="C645" s="218">
        <f>RAW_APT!C646</f>
        <v>0.4310648148</v>
      </c>
      <c r="D645" s="47" t="str">
        <f>RAW_APT!D646</f>
        <v/>
      </c>
      <c r="E645" s="47" t="str">
        <f>RAW_APT!E646</f>
        <v/>
      </c>
      <c r="F645" s="47" t="str">
        <f>RAW_APT!F646</f>
        <v/>
      </c>
      <c r="G645" s="47" t="str">
        <f>RAW_APT!G646</f>
        <v>Result</v>
      </c>
      <c r="H645" s="47" t="str">
        <f>RAW_APT!H646</f>
        <v>Negative</v>
      </c>
      <c r="I645" s="211">
        <f>RAW_APT!I646</f>
        <v>44482</v>
      </c>
      <c r="J645" s="218">
        <f>RAW_APT!J646</f>
        <v>0.5174884259</v>
      </c>
      <c r="K645" s="47">
        <f>RAW_APT!K646</f>
        <v>0</v>
      </c>
      <c r="L645" s="47" t="b">
        <f>RAW_APT!L646</f>
        <v>1</v>
      </c>
      <c r="M645" s="47" t="str">
        <f>RAW_APT!M646</f>
        <v>131021-1</v>
      </c>
      <c r="N645" s="47"/>
      <c r="O645" s="47"/>
      <c r="P645" s="128" t="b">
        <f t="shared" si="1"/>
        <v>1</v>
      </c>
      <c r="Q645" s="128" t="b">
        <f>IF(COUNTIF(RAW_APS!$A$2:$A813,A645)=0,TRUE,FALSE)</f>
        <v>1</v>
      </c>
      <c r="R645" s="128" t="b">
        <f t="shared" si="2"/>
        <v>0</v>
      </c>
      <c r="S645" s="8"/>
      <c r="U645" s="83" t="str">
        <f t="shared" si="3"/>
        <v/>
      </c>
      <c r="Z645" s="132"/>
      <c r="AA645" s="83" t="str">
        <f t="shared" si="4"/>
        <v>FLE726</v>
      </c>
      <c r="AB645" s="83" t="str">
        <f t="shared" si="5"/>
        <v/>
      </c>
      <c r="AC645" s="83" t="str">
        <f t="shared" si="6"/>
        <v/>
      </c>
      <c r="AD645" s="4"/>
      <c r="AE645" s="13"/>
    </row>
    <row r="646">
      <c r="A646" s="47" t="str">
        <f>RAW_APT!A647</f>
        <v>FLE727</v>
      </c>
      <c r="B646" s="211">
        <f>RAW_APT!B647</f>
        <v>44482</v>
      </c>
      <c r="C646" s="218">
        <f>RAW_APT!C647</f>
        <v>0.4019328704</v>
      </c>
      <c r="D646" s="47" t="str">
        <f>RAW_APT!D647</f>
        <v/>
      </c>
      <c r="E646" s="47" t="str">
        <f>RAW_APT!E647</f>
        <v/>
      </c>
      <c r="F646" s="47" t="str">
        <f>RAW_APT!F647</f>
        <v/>
      </c>
      <c r="G646" s="47" t="str">
        <f>RAW_APT!G647</f>
        <v>Result</v>
      </c>
      <c r="H646" s="47" t="str">
        <f>RAW_APT!H647</f>
        <v>Negative</v>
      </c>
      <c r="I646" s="211">
        <f>RAW_APT!I647</f>
        <v>44482</v>
      </c>
      <c r="J646" s="218">
        <f>RAW_APT!J647</f>
        <v>0.5174884259</v>
      </c>
      <c r="K646" s="47">
        <f>RAW_APT!K647</f>
        <v>0</v>
      </c>
      <c r="L646" s="47" t="b">
        <f>RAW_APT!L647</f>
        <v>1</v>
      </c>
      <c r="M646" s="47" t="str">
        <f>RAW_APT!M647</f>
        <v>131021-1</v>
      </c>
      <c r="N646" s="47"/>
      <c r="O646" s="47"/>
      <c r="P646" s="128" t="b">
        <f t="shared" si="1"/>
        <v>1</v>
      </c>
      <c r="Q646" s="128" t="b">
        <f>IF(COUNTIF(RAW_APS!$A$2:$A813,A646)=0,TRUE,FALSE)</f>
        <v>1</v>
      </c>
      <c r="R646" s="128" t="b">
        <f t="shared" si="2"/>
        <v>0</v>
      </c>
      <c r="S646" s="8"/>
      <c r="U646" s="83" t="str">
        <f t="shared" si="3"/>
        <v/>
      </c>
      <c r="Z646" s="132"/>
      <c r="AA646" s="83" t="str">
        <f t="shared" si="4"/>
        <v>FLE727</v>
      </c>
      <c r="AB646" s="83" t="str">
        <f t="shared" si="5"/>
        <v/>
      </c>
      <c r="AC646" s="83" t="str">
        <f t="shared" si="6"/>
        <v/>
      </c>
      <c r="AD646" s="4"/>
      <c r="AE646" s="13"/>
    </row>
    <row r="647">
      <c r="A647" s="47" t="str">
        <f>RAW_APT!A648</f>
        <v>FLE714</v>
      </c>
      <c r="B647" s="211">
        <f>RAW_APT!B648</f>
        <v>44482</v>
      </c>
      <c r="C647" s="218">
        <f>RAW_APT!C648</f>
        <v>0.3662037037</v>
      </c>
      <c r="D647" s="47" t="str">
        <f>RAW_APT!D648</f>
        <v/>
      </c>
      <c r="E647" s="47" t="str">
        <f>RAW_APT!E648</f>
        <v/>
      </c>
      <c r="F647" s="47" t="str">
        <f>RAW_APT!F648</f>
        <v/>
      </c>
      <c r="G647" s="47" t="str">
        <f>RAW_APT!G648</f>
        <v>Result</v>
      </c>
      <c r="H647" s="47" t="str">
        <f>RAW_APT!H648</f>
        <v>Negative</v>
      </c>
      <c r="I647" s="211">
        <f>RAW_APT!I648</f>
        <v>44482</v>
      </c>
      <c r="J647" s="218">
        <f>RAW_APT!J648</f>
        <v>0.5174884259</v>
      </c>
      <c r="K647" s="47">
        <f>RAW_APT!K648</f>
        <v>1</v>
      </c>
      <c r="L647" s="47" t="b">
        <f>RAW_APT!L648</f>
        <v>1</v>
      </c>
      <c r="M647" s="47" t="str">
        <f>RAW_APT!M648</f>
        <v>131021-1</v>
      </c>
      <c r="N647" s="47"/>
      <c r="O647" s="47"/>
      <c r="P647" s="128" t="b">
        <f t="shared" si="1"/>
        <v>0</v>
      </c>
      <c r="Q647" s="128" t="b">
        <f>IF(COUNTIF(RAW_APS!$A$2:$A813,A647)=0,TRUE,FALSE)</f>
        <v>0</v>
      </c>
      <c r="R647" s="128" t="b">
        <f t="shared" si="2"/>
        <v>0</v>
      </c>
      <c r="S647" s="8"/>
      <c r="U647" s="83" t="str">
        <f t="shared" si="3"/>
        <v/>
      </c>
      <c r="Z647" s="132"/>
      <c r="AA647" s="83" t="str">
        <f t="shared" si="4"/>
        <v>FLE714</v>
      </c>
      <c r="AB647" s="83" t="str">
        <f t="shared" si="5"/>
        <v/>
      </c>
      <c r="AC647" s="83" t="str">
        <f t="shared" si="6"/>
        <v/>
      </c>
      <c r="AD647" s="4"/>
      <c r="AE647" s="13"/>
    </row>
    <row r="648">
      <c r="A648" s="47" t="str">
        <f>RAW_APT!A649</f>
        <v>FLE705</v>
      </c>
      <c r="B648" s="211">
        <f>RAW_APT!B649</f>
        <v>44482</v>
      </c>
      <c r="C648" s="218">
        <f>RAW_APT!C649</f>
        <v>0.3596296296</v>
      </c>
      <c r="D648" s="47" t="str">
        <f>RAW_APT!D649</f>
        <v/>
      </c>
      <c r="E648" s="47" t="str">
        <f>RAW_APT!E649</f>
        <v/>
      </c>
      <c r="F648" s="47" t="str">
        <f>RAW_APT!F649</f>
        <v/>
      </c>
      <c r="G648" s="47" t="str">
        <f>RAW_APT!G649</f>
        <v>Result</v>
      </c>
      <c r="H648" s="47" t="str">
        <f>RAW_APT!H649</f>
        <v>Negative</v>
      </c>
      <c r="I648" s="211">
        <f>RAW_APT!I649</f>
        <v>44482</v>
      </c>
      <c r="J648" s="218">
        <f>RAW_APT!J649</f>
        <v>0.5174884259</v>
      </c>
      <c r="K648" s="47">
        <f>RAW_APT!K649</f>
        <v>1</v>
      </c>
      <c r="L648" s="47" t="b">
        <f>RAW_APT!L649</f>
        <v>1</v>
      </c>
      <c r="M648" s="47" t="str">
        <f>RAW_APT!M649</f>
        <v>131021-1</v>
      </c>
      <c r="N648" s="47"/>
      <c r="O648" s="47"/>
      <c r="P648" s="128" t="b">
        <f t="shared" si="1"/>
        <v>0</v>
      </c>
      <c r="Q648" s="128" t="b">
        <f>IF(COUNTIF(RAW_APS!$A$2:$A813,A648)=0,TRUE,FALSE)</f>
        <v>0</v>
      </c>
      <c r="R648" s="128" t="b">
        <f t="shared" si="2"/>
        <v>0</v>
      </c>
      <c r="S648" s="8"/>
      <c r="U648" s="83" t="str">
        <f t="shared" si="3"/>
        <v/>
      </c>
      <c r="Z648" s="132"/>
      <c r="AA648" s="83" t="str">
        <f t="shared" si="4"/>
        <v>FLE705</v>
      </c>
      <c r="AB648" s="83" t="str">
        <f t="shared" si="5"/>
        <v/>
      </c>
      <c r="AC648" s="83" t="str">
        <f t="shared" si="6"/>
        <v/>
      </c>
      <c r="AD648" s="4"/>
      <c r="AE648" s="13"/>
    </row>
    <row r="649">
      <c r="A649" s="47" t="str">
        <f>RAW_APT!A650</f>
        <v>FLE658</v>
      </c>
      <c r="B649" s="211">
        <f>RAW_APT!B650</f>
        <v>44482</v>
      </c>
      <c r="C649" s="218">
        <f>RAW_APT!C650</f>
        <v>0.3578356481</v>
      </c>
      <c r="D649" s="47" t="str">
        <f>RAW_APT!D650</f>
        <v/>
      </c>
      <c r="E649" s="47" t="str">
        <f>RAW_APT!E650</f>
        <v/>
      </c>
      <c r="F649" s="47" t="str">
        <f>RAW_APT!F650</f>
        <v/>
      </c>
      <c r="G649" s="47" t="str">
        <f>RAW_APT!G650</f>
        <v>Result</v>
      </c>
      <c r="H649" s="47" t="str">
        <f>RAW_APT!H650</f>
        <v>Negative</v>
      </c>
      <c r="I649" s="211">
        <f>RAW_APT!I650</f>
        <v>44482</v>
      </c>
      <c r="J649" s="218">
        <f>RAW_APT!J650</f>
        <v>0.5174884259</v>
      </c>
      <c r="K649" s="47">
        <f>RAW_APT!K650</f>
        <v>1</v>
      </c>
      <c r="L649" s="47" t="b">
        <f>RAW_APT!L650</f>
        <v>1</v>
      </c>
      <c r="M649" s="47" t="str">
        <f>RAW_APT!M650</f>
        <v>131021-1</v>
      </c>
      <c r="N649" s="47"/>
      <c r="O649" s="47"/>
      <c r="P649" s="128" t="b">
        <f t="shared" si="1"/>
        <v>0</v>
      </c>
      <c r="Q649" s="128" t="b">
        <f>IF(COUNTIF(RAW_APS!$A$2:$A813,A649)=0,TRUE,FALSE)</f>
        <v>0</v>
      </c>
      <c r="R649" s="128" t="b">
        <f t="shared" si="2"/>
        <v>0</v>
      </c>
      <c r="S649" s="8"/>
      <c r="U649" s="83" t="str">
        <f t="shared" si="3"/>
        <v/>
      </c>
      <c r="Z649" s="132"/>
      <c r="AA649" s="83" t="str">
        <f t="shared" si="4"/>
        <v>FLE658</v>
      </c>
      <c r="AB649" s="83" t="str">
        <f t="shared" si="5"/>
        <v/>
      </c>
      <c r="AC649" s="83" t="str">
        <f t="shared" si="6"/>
        <v/>
      </c>
      <c r="AD649" s="4"/>
      <c r="AE649" s="13"/>
    </row>
    <row r="650">
      <c r="A650" s="47" t="str">
        <f>RAW_APT!A651</f>
        <v>FLE716</v>
      </c>
      <c r="B650" s="211">
        <f>RAW_APT!B651</f>
        <v>44482</v>
      </c>
      <c r="C650" s="218">
        <f>RAW_APT!C651</f>
        <v>0.3575115741</v>
      </c>
      <c r="D650" s="47" t="str">
        <f>RAW_APT!D651</f>
        <v/>
      </c>
      <c r="E650" s="47" t="str">
        <f>RAW_APT!E651</f>
        <v/>
      </c>
      <c r="F650" s="47" t="str">
        <f>RAW_APT!F651</f>
        <v/>
      </c>
      <c r="G650" s="47" t="str">
        <f>RAW_APT!G651</f>
        <v>Result</v>
      </c>
      <c r="H650" s="47" t="str">
        <f>RAW_APT!H651</f>
        <v>Negative</v>
      </c>
      <c r="I650" s="211">
        <f>RAW_APT!I651</f>
        <v>44482</v>
      </c>
      <c r="J650" s="218">
        <f>RAW_APT!J651</f>
        <v>0.5174884259</v>
      </c>
      <c r="K650" s="47">
        <f>RAW_APT!K651</f>
        <v>1</v>
      </c>
      <c r="L650" s="47" t="b">
        <f>RAW_APT!L651</f>
        <v>1</v>
      </c>
      <c r="M650" s="47" t="str">
        <f>RAW_APT!M651</f>
        <v>131021-1</v>
      </c>
      <c r="N650" s="47"/>
      <c r="O650" s="47"/>
      <c r="P650" s="128" t="b">
        <f t="shared" si="1"/>
        <v>0</v>
      </c>
      <c r="Q650" s="128" t="b">
        <f>IF(COUNTIF(RAW_APS!$A$2:$A813,A650)=0,TRUE,FALSE)</f>
        <v>0</v>
      </c>
      <c r="R650" s="128" t="b">
        <f t="shared" si="2"/>
        <v>0</v>
      </c>
      <c r="S650" s="8"/>
      <c r="U650" s="83" t="str">
        <f t="shared" si="3"/>
        <v/>
      </c>
      <c r="Z650" s="132"/>
      <c r="AA650" s="83" t="str">
        <f t="shared" si="4"/>
        <v>FLE716</v>
      </c>
      <c r="AB650" s="83" t="str">
        <f t="shared" si="5"/>
        <v/>
      </c>
      <c r="AC650" s="83" t="str">
        <f t="shared" si="6"/>
        <v/>
      </c>
      <c r="AD650" s="4"/>
      <c r="AE650" s="13"/>
    </row>
    <row r="651">
      <c r="A651" s="47" t="str">
        <f>RAW_APT!A652</f>
        <v>FLE692</v>
      </c>
      <c r="B651" s="211">
        <f>RAW_APT!B652</f>
        <v>44482</v>
      </c>
      <c r="C651" s="218">
        <f>RAW_APT!C652</f>
        <v>0.3546990741</v>
      </c>
      <c r="D651" s="47" t="str">
        <f>RAW_APT!D652</f>
        <v/>
      </c>
      <c r="E651" s="47" t="str">
        <f>RAW_APT!E652</f>
        <v/>
      </c>
      <c r="F651" s="47" t="str">
        <f>RAW_APT!F652</f>
        <v/>
      </c>
      <c r="G651" s="47" t="str">
        <f>RAW_APT!G652</f>
        <v>Result</v>
      </c>
      <c r="H651" s="47" t="str">
        <f>RAW_APT!H652</f>
        <v>Negative</v>
      </c>
      <c r="I651" s="211">
        <f>RAW_APT!I652</f>
        <v>44482</v>
      </c>
      <c r="J651" s="218">
        <f>RAW_APT!J652</f>
        <v>0.5174884259</v>
      </c>
      <c r="K651" s="47">
        <f>RAW_APT!K652</f>
        <v>1</v>
      </c>
      <c r="L651" s="47" t="b">
        <f>RAW_APT!L652</f>
        <v>1</v>
      </c>
      <c r="M651" s="47" t="str">
        <f>RAW_APT!M652</f>
        <v>131021-1</v>
      </c>
      <c r="N651" s="47"/>
      <c r="O651" s="47"/>
      <c r="P651" s="128" t="b">
        <f t="shared" si="1"/>
        <v>0</v>
      </c>
      <c r="Q651" s="128" t="b">
        <f>IF(COUNTIF(RAW_APS!$A$2:$A813,A651)=0,TRUE,FALSE)</f>
        <v>0</v>
      </c>
      <c r="R651" s="128" t="b">
        <f t="shared" si="2"/>
        <v>0</v>
      </c>
      <c r="S651" s="8"/>
      <c r="U651" s="83" t="str">
        <f t="shared" si="3"/>
        <v/>
      </c>
      <c r="Z651" s="132"/>
      <c r="AA651" s="83" t="str">
        <f t="shared" si="4"/>
        <v>FLE692</v>
      </c>
      <c r="AB651" s="83" t="str">
        <f t="shared" si="5"/>
        <v/>
      </c>
      <c r="AC651" s="83" t="str">
        <f t="shared" si="6"/>
        <v/>
      </c>
      <c r="AD651" s="4"/>
      <c r="AE651" s="13"/>
    </row>
    <row r="652">
      <c r="A652" s="47" t="str">
        <f>RAW_APT!A653</f>
        <v>FLE653</v>
      </c>
      <c r="B652" s="211">
        <f>RAW_APT!B653</f>
        <v>44482</v>
      </c>
      <c r="C652" s="218">
        <f>RAW_APT!C653</f>
        <v>0.3546643519</v>
      </c>
      <c r="D652" s="47" t="str">
        <f>RAW_APT!D653</f>
        <v/>
      </c>
      <c r="E652" s="47" t="str">
        <f>RAW_APT!E653</f>
        <v/>
      </c>
      <c r="F652" s="47" t="str">
        <f>RAW_APT!F653</f>
        <v/>
      </c>
      <c r="G652" s="47" t="str">
        <f>RAW_APT!G653</f>
        <v>Result</v>
      </c>
      <c r="H652" s="47" t="str">
        <f>RAW_APT!H653</f>
        <v>Negative</v>
      </c>
      <c r="I652" s="211">
        <f>RAW_APT!I653</f>
        <v>44482</v>
      </c>
      <c r="J652" s="218">
        <f>RAW_APT!J653</f>
        <v>0.5174884259</v>
      </c>
      <c r="K652" s="47">
        <f>RAW_APT!K653</f>
        <v>1</v>
      </c>
      <c r="L652" s="47" t="b">
        <f>RAW_APT!L653</f>
        <v>1</v>
      </c>
      <c r="M652" s="47" t="str">
        <f>RAW_APT!M653</f>
        <v>131021-1</v>
      </c>
      <c r="N652" s="47"/>
      <c r="O652" s="47"/>
      <c r="P652" s="128" t="b">
        <f t="shared" si="1"/>
        <v>0</v>
      </c>
      <c r="Q652" s="128" t="b">
        <f>IF(COUNTIF(RAW_APS!$A$2:$A813,A652)=0,TRUE,FALSE)</f>
        <v>0</v>
      </c>
      <c r="R652" s="128" t="b">
        <f t="shared" si="2"/>
        <v>0</v>
      </c>
      <c r="S652" s="8"/>
      <c r="U652" s="83" t="str">
        <f t="shared" si="3"/>
        <v/>
      </c>
      <c r="Z652" s="132"/>
      <c r="AA652" s="83" t="str">
        <f t="shared" si="4"/>
        <v>FLE653</v>
      </c>
      <c r="AB652" s="83" t="str">
        <f t="shared" si="5"/>
        <v/>
      </c>
      <c r="AC652" s="83" t="str">
        <f t="shared" si="6"/>
        <v/>
      </c>
      <c r="AD652" s="4"/>
      <c r="AE652" s="13"/>
    </row>
    <row r="653">
      <c r="A653" s="47" t="str">
        <f>RAW_APT!A654</f>
        <v>FLE680</v>
      </c>
      <c r="B653" s="211">
        <f>RAW_APT!B654</f>
        <v>44482</v>
      </c>
      <c r="C653" s="218">
        <f>RAW_APT!C654</f>
        <v>0.3544097222</v>
      </c>
      <c r="D653" s="47" t="str">
        <f>RAW_APT!D654</f>
        <v/>
      </c>
      <c r="E653" s="47" t="str">
        <f>RAW_APT!E654</f>
        <v/>
      </c>
      <c r="F653" s="47" t="str">
        <f>RAW_APT!F654</f>
        <v/>
      </c>
      <c r="G653" s="47" t="str">
        <f>RAW_APT!G654</f>
        <v>Result</v>
      </c>
      <c r="H653" s="47" t="str">
        <f>RAW_APT!H654</f>
        <v>Negative</v>
      </c>
      <c r="I653" s="211">
        <f>RAW_APT!I654</f>
        <v>44482</v>
      </c>
      <c r="J653" s="218">
        <f>RAW_APT!J654</f>
        <v>0.5174884259</v>
      </c>
      <c r="K653" s="47">
        <f>RAW_APT!K654</f>
        <v>1</v>
      </c>
      <c r="L653" s="47" t="b">
        <f>RAW_APT!L654</f>
        <v>1</v>
      </c>
      <c r="M653" s="47" t="str">
        <f>RAW_APT!M654</f>
        <v>131021-1</v>
      </c>
      <c r="N653" s="47"/>
      <c r="O653" s="47"/>
      <c r="P653" s="128" t="b">
        <f t="shared" si="1"/>
        <v>0</v>
      </c>
      <c r="Q653" s="128" t="b">
        <f>IF(COUNTIF(RAW_APS!$A$2:$A813,A653)=0,TRUE,FALSE)</f>
        <v>0</v>
      </c>
      <c r="R653" s="128" t="b">
        <f t="shared" si="2"/>
        <v>0</v>
      </c>
      <c r="S653" s="8"/>
      <c r="U653" s="83" t="str">
        <f t="shared" si="3"/>
        <v/>
      </c>
      <c r="Z653" s="132"/>
      <c r="AA653" s="83" t="str">
        <f t="shared" si="4"/>
        <v>FLE680</v>
      </c>
      <c r="AB653" s="83" t="str">
        <f t="shared" si="5"/>
        <v/>
      </c>
      <c r="AC653" s="83" t="str">
        <f t="shared" si="6"/>
        <v/>
      </c>
      <c r="AD653" s="4"/>
      <c r="AE653" s="13"/>
    </row>
    <row r="654">
      <c r="A654" s="47" t="str">
        <f>RAW_APT!A655</f>
        <v>FLE696</v>
      </c>
      <c r="B654" s="211">
        <f>RAW_APT!B655</f>
        <v>44482</v>
      </c>
      <c r="C654" s="218">
        <f>RAW_APT!C655</f>
        <v>0.3541666667</v>
      </c>
      <c r="D654" s="47" t="str">
        <f>RAW_APT!D655</f>
        <v/>
      </c>
      <c r="E654" s="47" t="str">
        <f>RAW_APT!E655</f>
        <v/>
      </c>
      <c r="F654" s="47" t="str">
        <f>RAW_APT!F655</f>
        <v/>
      </c>
      <c r="G654" s="47" t="str">
        <f>RAW_APT!G655</f>
        <v>Result</v>
      </c>
      <c r="H654" s="47" t="str">
        <f>RAW_APT!H655</f>
        <v>Negative</v>
      </c>
      <c r="I654" s="211">
        <f>RAW_APT!I655</f>
        <v>44482</v>
      </c>
      <c r="J654" s="218">
        <f>RAW_APT!J655</f>
        <v>0.5174884259</v>
      </c>
      <c r="K654" s="47">
        <f>RAW_APT!K655</f>
        <v>1</v>
      </c>
      <c r="L654" s="47" t="b">
        <f>RAW_APT!L655</f>
        <v>1</v>
      </c>
      <c r="M654" s="47" t="str">
        <f>RAW_APT!M655</f>
        <v>131021-1</v>
      </c>
      <c r="N654" s="47"/>
      <c r="O654" s="47"/>
      <c r="P654" s="128" t="b">
        <f t="shared" si="1"/>
        <v>0</v>
      </c>
      <c r="Q654" s="128" t="b">
        <f>IF(COUNTIF(RAW_APS!$A$2:$A813,A654)=0,TRUE,FALSE)</f>
        <v>0</v>
      </c>
      <c r="R654" s="128" t="b">
        <f t="shared" si="2"/>
        <v>0</v>
      </c>
      <c r="S654" s="8"/>
      <c r="U654" s="83" t="str">
        <f t="shared" si="3"/>
        <v/>
      </c>
      <c r="Z654" s="132"/>
      <c r="AA654" s="83" t="str">
        <f t="shared" si="4"/>
        <v>FLE696</v>
      </c>
      <c r="AB654" s="83" t="str">
        <f t="shared" si="5"/>
        <v/>
      </c>
      <c r="AC654" s="83" t="str">
        <f t="shared" si="6"/>
        <v/>
      </c>
      <c r="AD654" s="4"/>
      <c r="AE654" s="13"/>
    </row>
    <row r="655">
      <c r="A655" s="47" t="str">
        <f>RAW_APT!A656</f>
        <v>FLE677</v>
      </c>
      <c r="B655" s="211">
        <f>RAW_APT!B656</f>
        <v>44482</v>
      </c>
      <c r="C655" s="218">
        <f>RAW_APT!C656</f>
        <v>0.353125</v>
      </c>
      <c r="D655" s="47" t="str">
        <f>RAW_APT!D656</f>
        <v/>
      </c>
      <c r="E655" s="47" t="str">
        <f>RAW_APT!E656</f>
        <v/>
      </c>
      <c r="F655" s="47" t="str">
        <f>RAW_APT!F656</f>
        <v/>
      </c>
      <c r="G655" s="47" t="str">
        <f>RAW_APT!G656</f>
        <v>Result</v>
      </c>
      <c r="H655" s="47" t="str">
        <f>RAW_APT!H656</f>
        <v>Negative</v>
      </c>
      <c r="I655" s="211">
        <f>RAW_APT!I656</f>
        <v>44482</v>
      </c>
      <c r="J655" s="218">
        <f>RAW_APT!J656</f>
        <v>0.5174884259</v>
      </c>
      <c r="K655" s="47">
        <f>RAW_APT!K656</f>
        <v>1</v>
      </c>
      <c r="L655" s="47" t="b">
        <f>RAW_APT!L656</f>
        <v>1</v>
      </c>
      <c r="M655" s="47" t="str">
        <f>RAW_APT!M656</f>
        <v>131021-1</v>
      </c>
      <c r="N655" s="47"/>
      <c r="O655" s="47"/>
      <c r="P655" s="128" t="b">
        <f t="shared" si="1"/>
        <v>0</v>
      </c>
      <c r="Q655" s="128" t="b">
        <f>IF(COUNTIF(RAW_APS!$A$2:$A813,A655)=0,TRUE,FALSE)</f>
        <v>0</v>
      </c>
      <c r="R655" s="128" t="b">
        <f t="shared" si="2"/>
        <v>0</v>
      </c>
      <c r="S655" s="8"/>
      <c r="U655" s="83" t="str">
        <f t="shared" si="3"/>
        <v/>
      </c>
      <c r="Z655" s="132"/>
      <c r="AA655" s="83" t="str">
        <f t="shared" si="4"/>
        <v>FLE677</v>
      </c>
      <c r="AB655" s="83" t="str">
        <f t="shared" si="5"/>
        <v/>
      </c>
      <c r="AC655" s="83" t="str">
        <f t="shared" si="6"/>
        <v/>
      </c>
      <c r="AD655" s="4"/>
      <c r="AE655" s="13"/>
    </row>
    <row r="656">
      <c r="A656" s="47" t="str">
        <f>RAW_APT!A657</f>
        <v>FLE719</v>
      </c>
      <c r="B656" s="211">
        <f>RAW_APT!B657</f>
        <v>44482</v>
      </c>
      <c r="C656" s="218">
        <f>RAW_APT!C657</f>
        <v>0.3527777778</v>
      </c>
      <c r="D656" s="47" t="str">
        <f>RAW_APT!D657</f>
        <v/>
      </c>
      <c r="E656" s="47" t="str">
        <f>RAW_APT!E657</f>
        <v/>
      </c>
      <c r="F656" s="47" t="str">
        <f>RAW_APT!F657</f>
        <v/>
      </c>
      <c r="G656" s="47" t="str">
        <f>RAW_APT!G657</f>
        <v>Result</v>
      </c>
      <c r="H656" s="47" t="str">
        <f>RAW_APT!H657</f>
        <v>Negative</v>
      </c>
      <c r="I656" s="211">
        <f>RAW_APT!I657</f>
        <v>44482</v>
      </c>
      <c r="J656" s="218">
        <f>RAW_APT!J657</f>
        <v>0.5174884259</v>
      </c>
      <c r="K656" s="47">
        <f>RAW_APT!K657</f>
        <v>1</v>
      </c>
      <c r="L656" s="47" t="b">
        <f>RAW_APT!L657</f>
        <v>1</v>
      </c>
      <c r="M656" s="47" t="str">
        <f>RAW_APT!M657</f>
        <v>131021-1</v>
      </c>
      <c r="N656" s="47"/>
      <c r="O656" s="47"/>
      <c r="P656" s="128" t="b">
        <f t="shared" si="1"/>
        <v>0</v>
      </c>
      <c r="Q656" s="128" t="b">
        <f>IF(COUNTIF(RAW_APS!$A$2:$A813,A656)=0,TRUE,FALSE)</f>
        <v>0</v>
      </c>
      <c r="R656" s="128" t="b">
        <f t="shared" si="2"/>
        <v>0</v>
      </c>
      <c r="S656" s="8"/>
      <c r="U656" s="83" t="str">
        <f t="shared" si="3"/>
        <v/>
      </c>
      <c r="Z656" s="132"/>
      <c r="AA656" s="83" t="str">
        <f t="shared" si="4"/>
        <v>FLE719</v>
      </c>
      <c r="AB656" s="83" t="str">
        <f t="shared" si="5"/>
        <v/>
      </c>
      <c r="AC656" s="83" t="str">
        <f t="shared" si="6"/>
        <v/>
      </c>
      <c r="AD656" s="4"/>
      <c r="AE656" s="13"/>
    </row>
    <row r="657">
      <c r="A657" s="47" t="str">
        <f>RAW_APT!A658</f>
        <v>FLE715</v>
      </c>
      <c r="B657" s="211">
        <f>RAW_APT!B658</f>
        <v>44482</v>
      </c>
      <c r="C657" s="218">
        <f>RAW_APT!C658</f>
        <v>0.3525</v>
      </c>
      <c r="D657" s="47" t="str">
        <f>RAW_APT!D658</f>
        <v/>
      </c>
      <c r="E657" s="47" t="str">
        <f>RAW_APT!E658</f>
        <v/>
      </c>
      <c r="F657" s="47" t="str">
        <f>RAW_APT!F658</f>
        <v/>
      </c>
      <c r="G657" s="47" t="str">
        <f>RAW_APT!G658</f>
        <v>Result</v>
      </c>
      <c r="H657" s="47" t="str">
        <f>RAW_APT!H658</f>
        <v>Negative</v>
      </c>
      <c r="I657" s="211">
        <f>RAW_APT!I658</f>
        <v>44482</v>
      </c>
      <c r="J657" s="218">
        <f>RAW_APT!J658</f>
        <v>0.5174884259</v>
      </c>
      <c r="K657" s="47">
        <f>RAW_APT!K658</f>
        <v>1</v>
      </c>
      <c r="L657" s="47" t="b">
        <f>RAW_APT!L658</f>
        <v>1</v>
      </c>
      <c r="M657" s="47" t="str">
        <f>RAW_APT!M658</f>
        <v>131021-1</v>
      </c>
      <c r="N657" s="47"/>
      <c r="O657" s="47"/>
      <c r="P657" s="128" t="b">
        <f t="shared" si="1"/>
        <v>0</v>
      </c>
      <c r="Q657" s="128" t="b">
        <f>IF(COUNTIF(RAW_APS!$A$2:$A813,A657)=0,TRUE,FALSE)</f>
        <v>0</v>
      </c>
      <c r="R657" s="128" t="b">
        <f t="shared" si="2"/>
        <v>0</v>
      </c>
      <c r="S657" s="8"/>
      <c r="U657" s="83" t="str">
        <f t="shared" si="3"/>
        <v/>
      </c>
      <c r="Z657" s="132"/>
      <c r="AA657" s="83" t="str">
        <f t="shared" si="4"/>
        <v>FLE715</v>
      </c>
      <c r="AB657" s="83" t="str">
        <f t="shared" si="5"/>
        <v/>
      </c>
      <c r="AC657" s="83" t="str">
        <f t="shared" si="6"/>
        <v/>
      </c>
      <c r="AD657" s="4"/>
      <c r="AE657" s="13"/>
    </row>
    <row r="658">
      <c r="A658" s="47" t="str">
        <f>RAW_APT!A659</f>
        <v>PA9566</v>
      </c>
      <c r="B658" s="211">
        <f>RAW_APT!B659</f>
        <v>44482</v>
      </c>
      <c r="C658" s="218">
        <f>RAW_APT!C659</f>
        <v>0.3506597222</v>
      </c>
      <c r="D658" s="47" t="str">
        <f>RAW_APT!D659</f>
        <v/>
      </c>
      <c r="E658" s="47" t="str">
        <f>RAW_APT!E659</f>
        <v/>
      </c>
      <c r="F658" s="47" t="str">
        <f>RAW_APT!F659</f>
        <v/>
      </c>
      <c r="G658" s="47" t="str">
        <f>RAW_APT!G659</f>
        <v>Result</v>
      </c>
      <c r="H658" s="47" t="str">
        <f>RAW_APT!H659</f>
        <v>Negative</v>
      </c>
      <c r="I658" s="211">
        <f>RAW_APT!I659</f>
        <v>44482</v>
      </c>
      <c r="J658" s="218">
        <f>RAW_APT!J659</f>
        <v>0.5174884259</v>
      </c>
      <c r="K658" s="47">
        <f>RAW_APT!K659</f>
        <v>1</v>
      </c>
      <c r="L658" s="47" t="b">
        <f>RAW_APT!L659</f>
        <v>1</v>
      </c>
      <c r="M658" s="47" t="str">
        <f>RAW_APT!M659</f>
        <v>131021-1</v>
      </c>
      <c r="N658" s="47"/>
      <c r="O658" s="47"/>
      <c r="P658" s="128" t="b">
        <f t="shared" si="1"/>
        <v>0</v>
      </c>
      <c r="Q658" s="128" t="b">
        <f>IF(COUNTIF(RAW_APS!$A$2:$A813,A658)=0,TRUE,FALSE)</f>
        <v>0</v>
      </c>
      <c r="R658" s="128" t="b">
        <f t="shared" si="2"/>
        <v>0</v>
      </c>
      <c r="S658" s="8"/>
      <c r="U658" s="83" t="str">
        <f t="shared" si="3"/>
        <v/>
      </c>
      <c r="Z658" s="132"/>
      <c r="AA658" s="83" t="str">
        <f t="shared" si="4"/>
        <v>PA9566</v>
      </c>
      <c r="AB658" s="83" t="str">
        <f t="shared" si="5"/>
        <v/>
      </c>
      <c r="AC658" s="83" t="str">
        <f t="shared" si="6"/>
        <v/>
      </c>
      <c r="AD658" s="4"/>
      <c r="AE658" s="13"/>
    </row>
    <row r="659">
      <c r="A659" s="47" t="str">
        <f>RAW_APT!A660</f>
        <v>FLE674</v>
      </c>
      <c r="B659" s="211">
        <f>RAW_APT!B660</f>
        <v>44482</v>
      </c>
      <c r="C659" s="218">
        <f>RAW_APT!C660</f>
        <v>0.3498611111</v>
      </c>
      <c r="D659" s="47" t="str">
        <f>RAW_APT!D660</f>
        <v/>
      </c>
      <c r="E659" s="47" t="str">
        <f>RAW_APT!E660</f>
        <v/>
      </c>
      <c r="F659" s="47" t="str">
        <f>RAW_APT!F660</f>
        <v/>
      </c>
      <c r="G659" s="47" t="str">
        <f>RAW_APT!G660</f>
        <v>Result</v>
      </c>
      <c r="H659" s="47" t="str">
        <f>RAW_APT!H660</f>
        <v>Negative</v>
      </c>
      <c r="I659" s="211">
        <f>RAW_APT!I660</f>
        <v>44482</v>
      </c>
      <c r="J659" s="218">
        <f>RAW_APT!J660</f>
        <v>0.5174884259</v>
      </c>
      <c r="K659" s="47">
        <f>RAW_APT!K660</f>
        <v>1</v>
      </c>
      <c r="L659" s="47" t="b">
        <f>RAW_APT!L660</f>
        <v>1</v>
      </c>
      <c r="M659" s="47" t="str">
        <f>RAW_APT!M660</f>
        <v>131021-1</v>
      </c>
      <c r="N659" s="47"/>
      <c r="O659" s="47"/>
      <c r="P659" s="128" t="b">
        <f t="shared" si="1"/>
        <v>0</v>
      </c>
      <c r="Q659" s="128" t="b">
        <f>IF(COUNTIF(RAW_APS!$A$2:$A813,A659)=0,TRUE,FALSE)</f>
        <v>0</v>
      </c>
      <c r="R659" s="128" t="b">
        <f t="shared" si="2"/>
        <v>0</v>
      </c>
      <c r="S659" s="8"/>
      <c r="U659" s="83" t="str">
        <f t="shared" si="3"/>
        <v/>
      </c>
      <c r="Z659" s="132"/>
      <c r="AA659" s="83" t="str">
        <f t="shared" si="4"/>
        <v>FLE674</v>
      </c>
      <c r="AB659" s="83" t="str">
        <f t="shared" si="5"/>
        <v/>
      </c>
      <c r="AC659" s="83" t="str">
        <f t="shared" si="6"/>
        <v/>
      </c>
      <c r="AD659" s="4"/>
      <c r="AE659" s="13"/>
    </row>
    <row r="660">
      <c r="A660" s="47" t="str">
        <f>RAW_APT!A661</f>
        <v>FLE668</v>
      </c>
      <c r="B660" s="211">
        <f>RAW_APT!B661</f>
        <v>44482</v>
      </c>
      <c r="C660" s="218">
        <f>RAW_APT!C661</f>
        <v>0.345162037</v>
      </c>
      <c r="D660" s="47" t="str">
        <f>RAW_APT!D661</f>
        <v/>
      </c>
      <c r="E660" s="47" t="str">
        <f>RAW_APT!E661</f>
        <v/>
      </c>
      <c r="F660" s="47" t="str">
        <f>RAW_APT!F661</f>
        <v/>
      </c>
      <c r="G660" s="47" t="str">
        <f>RAW_APT!G661</f>
        <v>Result</v>
      </c>
      <c r="H660" s="47" t="str">
        <f>RAW_APT!H661</f>
        <v>Negative</v>
      </c>
      <c r="I660" s="211">
        <f>RAW_APT!I661</f>
        <v>44482</v>
      </c>
      <c r="J660" s="218">
        <f>RAW_APT!J661</f>
        <v>0.5174884259</v>
      </c>
      <c r="K660" s="47">
        <f>RAW_APT!K661</f>
        <v>1</v>
      </c>
      <c r="L660" s="47" t="b">
        <f>RAW_APT!L661</f>
        <v>1</v>
      </c>
      <c r="M660" s="47" t="str">
        <f>RAW_APT!M661</f>
        <v>131021-1</v>
      </c>
      <c r="N660" s="47"/>
      <c r="O660" s="47"/>
      <c r="P660" s="128" t="b">
        <f t="shared" si="1"/>
        <v>0</v>
      </c>
      <c r="Q660" s="128" t="b">
        <f>IF(COUNTIF(RAW_APS!$A$2:$A813,A660)=0,TRUE,FALSE)</f>
        <v>0</v>
      </c>
      <c r="R660" s="128" t="b">
        <f t="shared" si="2"/>
        <v>0</v>
      </c>
      <c r="S660" s="8"/>
      <c r="U660" s="83" t="str">
        <f t="shared" si="3"/>
        <v/>
      </c>
      <c r="Z660" s="132"/>
      <c r="AA660" s="83" t="str">
        <f t="shared" si="4"/>
        <v>FLE668</v>
      </c>
      <c r="AB660" s="83" t="str">
        <f t="shared" si="5"/>
        <v/>
      </c>
      <c r="AC660" s="83" t="str">
        <f t="shared" si="6"/>
        <v/>
      </c>
      <c r="AD660" s="4"/>
      <c r="AE660" s="13"/>
    </row>
    <row r="661">
      <c r="A661" s="47" t="str">
        <f>RAW_APT!A662</f>
        <v>FLE724</v>
      </c>
      <c r="B661" s="211">
        <f>RAW_APT!B662</f>
        <v>44482</v>
      </c>
      <c r="C661" s="218">
        <f>RAW_APT!C662</f>
        <v>0.3437615741</v>
      </c>
      <c r="D661" s="47" t="str">
        <f>RAW_APT!D662</f>
        <v/>
      </c>
      <c r="E661" s="47" t="str">
        <f>RAW_APT!E662</f>
        <v/>
      </c>
      <c r="F661" s="47" t="str">
        <f>RAW_APT!F662</f>
        <v/>
      </c>
      <c r="G661" s="47" t="str">
        <f>RAW_APT!G662</f>
        <v>Result</v>
      </c>
      <c r="H661" s="47" t="str">
        <f>RAW_APT!H662</f>
        <v>Negative</v>
      </c>
      <c r="I661" s="211">
        <f>RAW_APT!I662</f>
        <v>44482</v>
      </c>
      <c r="J661" s="218">
        <f>RAW_APT!J662</f>
        <v>0.5174884259</v>
      </c>
      <c r="K661" s="47">
        <f>RAW_APT!K662</f>
        <v>1</v>
      </c>
      <c r="L661" s="47" t="b">
        <f>RAW_APT!L662</f>
        <v>1</v>
      </c>
      <c r="M661" s="47" t="str">
        <f>RAW_APT!M662</f>
        <v>131021-1</v>
      </c>
      <c r="N661" s="47"/>
      <c r="O661" s="47"/>
      <c r="P661" s="128" t="b">
        <f t="shared" si="1"/>
        <v>0</v>
      </c>
      <c r="Q661" s="128" t="b">
        <f>IF(COUNTIF(RAW_APS!$A$2:$A813,A661)=0,TRUE,FALSE)</f>
        <v>0</v>
      </c>
      <c r="R661" s="128" t="b">
        <f t="shared" si="2"/>
        <v>0</v>
      </c>
      <c r="S661" s="8"/>
      <c r="U661" s="83" t="str">
        <f t="shared" si="3"/>
        <v/>
      </c>
      <c r="Z661" s="132"/>
      <c r="AA661" s="83" t="str">
        <f t="shared" si="4"/>
        <v>FLE724</v>
      </c>
      <c r="AB661" s="83" t="str">
        <f t="shared" si="5"/>
        <v/>
      </c>
      <c r="AC661" s="83" t="str">
        <f t="shared" si="6"/>
        <v/>
      </c>
      <c r="AD661" s="4"/>
      <c r="AE661" s="13"/>
    </row>
    <row r="662">
      <c r="A662" s="47" t="str">
        <f>RAW_APT!A663</f>
        <v>FLE650</v>
      </c>
      <c r="B662" s="211">
        <f>RAW_APT!B663</f>
        <v>44482</v>
      </c>
      <c r="C662" s="218">
        <f>RAW_APT!C663</f>
        <v>0.3432060185</v>
      </c>
      <c r="D662" s="47" t="str">
        <f>RAW_APT!D663</f>
        <v/>
      </c>
      <c r="E662" s="47" t="str">
        <f>RAW_APT!E663</f>
        <v/>
      </c>
      <c r="F662" s="47" t="str">
        <f>RAW_APT!F663</f>
        <v/>
      </c>
      <c r="G662" s="47" t="str">
        <f>RAW_APT!G663</f>
        <v>Result</v>
      </c>
      <c r="H662" s="47" t="str">
        <f>RAW_APT!H663</f>
        <v>Negative</v>
      </c>
      <c r="I662" s="211">
        <f>RAW_APT!I663</f>
        <v>44482</v>
      </c>
      <c r="J662" s="218">
        <f>RAW_APT!J663</f>
        <v>0.5174884259</v>
      </c>
      <c r="K662" s="47">
        <f>RAW_APT!K663</f>
        <v>1</v>
      </c>
      <c r="L662" s="47" t="b">
        <f>RAW_APT!L663</f>
        <v>1</v>
      </c>
      <c r="M662" s="47" t="str">
        <f>RAW_APT!M663</f>
        <v>131021-1</v>
      </c>
      <c r="N662" s="47"/>
      <c r="O662" s="47"/>
      <c r="P662" s="128" t="b">
        <f t="shared" si="1"/>
        <v>0</v>
      </c>
      <c r="Q662" s="128" t="b">
        <f>IF(COUNTIF(RAW_APS!$A$2:$A813,A662)=0,TRUE,FALSE)</f>
        <v>0</v>
      </c>
      <c r="R662" s="128" t="b">
        <f t="shared" si="2"/>
        <v>0</v>
      </c>
      <c r="S662" s="8"/>
      <c r="U662" s="83" t="str">
        <f t="shared" si="3"/>
        <v/>
      </c>
      <c r="Z662" s="132"/>
      <c r="AA662" s="83" t="str">
        <f t="shared" si="4"/>
        <v>FLE650</v>
      </c>
      <c r="AB662" s="83" t="str">
        <f t="shared" si="5"/>
        <v/>
      </c>
      <c r="AC662" s="83" t="str">
        <f t="shared" si="6"/>
        <v/>
      </c>
      <c r="AD662" s="4"/>
      <c r="AE662" s="13"/>
    </row>
    <row r="663">
      <c r="A663" s="47" t="str">
        <f>RAW_APT!A664</f>
        <v>FLE459</v>
      </c>
      <c r="B663" s="211">
        <f>RAW_APT!B664</f>
        <v>44482</v>
      </c>
      <c r="C663" s="218">
        <f>RAW_APT!C664</f>
        <v>0.3424652778</v>
      </c>
      <c r="D663" s="47" t="str">
        <f>RAW_APT!D664</f>
        <v/>
      </c>
      <c r="E663" s="47" t="str">
        <f>RAW_APT!E664</f>
        <v/>
      </c>
      <c r="F663" s="47" t="str">
        <f>RAW_APT!F664</f>
        <v/>
      </c>
      <c r="G663" s="47" t="str">
        <f>RAW_APT!G664</f>
        <v>Result</v>
      </c>
      <c r="H663" s="47" t="str">
        <f>RAW_APT!H664</f>
        <v>Negative</v>
      </c>
      <c r="I663" s="211">
        <f>RAW_APT!I664</f>
        <v>44482</v>
      </c>
      <c r="J663" s="218">
        <f>RAW_APT!J664</f>
        <v>0.5174884259</v>
      </c>
      <c r="K663" s="47">
        <f>RAW_APT!K664</f>
        <v>1</v>
      </c>
      <c r="L663" s="47" t="b">
        <f>RAW_APT!L664</f>
        <v>1</v>
      </c>
      <c r="M663" s="47" t="str">
        <f>RAW_APT!M664</f>
        <v>131021-1</v>
      </c>
      <c r="N663" s="47"/>
      <c r="O663" s="47"/>
      <c r="P663" s="128" t="b">
        <f t="shared" si="1"/>
        <v>0</v>
      </c>
      <c r="Q663" s="128" t="b">
        <f>IF(COUNTIF(RAW_APS!$A$2:$A813,A663)=0,TRUE,FALSE)</f>
        <v>0</v>
      </c>
      <c r="R663" s="128" t="b">
        <f t="shared" si="2"/>
        <v>0</v>
      </c>
      <c r="S663" s="8"/>
      <c r="U663" s="83" t="str">
        <f t="shared" si="3"/>
        <v/>
      </c>
      <c r="Z663" s="132"/>
      <c r="AA663" s="83" t="str">
        <f t="shared" si="4"/>
        <v>FLE459</v>
      </c>
      <c r="AB663" s="83" t="str">
        <f t="shared" si="5"/>
        <v/>
      </c>
      <c r="AC663" s="83" t="str">
        <f t="shared" si="6"/>
        <v/>
      </c>
      <c r="AD663" s="4"/>
      <c r="AE663" s="13"/>
    </row>
    <row r="664">
      <c r="A664" s="47" t="str">
        <f>RAW_APT!A665</f>
        <v>Fle718</v>
      </c>
      <c r="B664" s="211">
        <f>RAW_APT!B665</f>
        <v>44481</v>
      </c>
      <c r="C664" s="218">
        <f>RAW_APT!C665</f>
        <v>0.6715162037</v>
      </c>
      <c r="D664" s="47" t="str">
        <f>RAW_APT!D665</f>
        <v/>
      </c>
      <c r="E664" s="47" t="str">
        <f>RAW_APT!E665</f>
        <v/>
      </c>
      <c r="F664" s="47" t="str">
        <f>RAW_APT!F665</f>
        <v/>
      </c>
      <c r="G664" s="47" t="str">
        <f>RAW_APT!G665</f>
        <v>Collected</v>
      </c>
      <c r="H664" s="47" t="str">
        <f>RAW_APT!H665</f>
        <v>Null</v>
      </c>
      <c r="I664" s="211">
        <f>RAW_APT!I665</f>
        <v>44868</v>
      </c>
      <c r="J664" s="218">
        <f>RAW_APT!J665</f>
        <v>0.5355208333</v>
      </c>
      <c r="K664" s="47">
        <f>RAW_APT!K665</f>
        <v>1</v>
      </c>
      <c r="L664" s="47" t="str">
        <f>RAW_APT!L665</f>
        <v/>
      </c>
      <c r="M664" s="47" t="str">
        <f>RAW_APT!M665</f>
        <v/>
      </c>
      <c r="N664" s="47"/>
      <c r="O664" s="47"/>
      <c r="P664" s="128" t="b">
        <f t="shared" si="1"/>
        <v>0</v>
      </c>
      <c r="Q664" s="128" t="b">
        <f>IF(COUNTIF(RAW_APS!$A$2:$A813,A664)=0,TRUE,FALSE)</f>
        <v>0</v>
      </c>
      <c r="R664" s="128" t="b">
        <f t="shared" si="2"/>
        <v>0</v>
      </c>
      <c r="S664" s="8"/>
      <c r="U664" s="83" t="str">
        <f t="shared" si="3"/>
        <v/>
      </c>
      <c r="Z664" s="132"/>
      <c r="AA664" s="83" t="str">
        <f t="shared" si="4"/>
        <v>FLE718</v>
      </c>
      <c r="AB664" s="83" t="str">
        <f t="shared" si="5"/>
        <v/>
      </c>
      <c r="AC664" s="83" t="str">
        <f t="shared" si="6"/>
        <v/>
      </c>
      <c r="AD664" s="4"/>
      <c r="AE664" s="13"/>
    </row>
    <row r="665">
      <c r="A665" s="47" t="str">
        <f>RAW_APT!A666</f>
        <v>FLE455</v>
      </c>
      <c r="B665" s="211">
        <f>RAW_APT!B666</f>
        <v>44481</v>
      </c>
      <c r="C665" s="218">
        <f>RAW_APT!C666</f>
        <v>0.6059259259</v>
      </c>
      <c r="D665" s="47" t="str">
        <f>RAW_APT!D666</f>
        <v/>
      </c>
      <c r="E665" s="47" t="str">
        <f>RAW_APT!E666</f>
        <v/>
      </c>
      <c r="F665" s="47" t="str">
        <f>RAW_APT!F666</f>
        <v/>
      </c>
      <c r="G665" s="47" t="str">
        <f>RAW_APT!G666</f>
        <v>Result</v>
      </c>
      <c r="H665" s="47" t="str">
        <f>RAW_APT!H666</f>
        <v>Negative</v>
      </c>
      <c r="I665" s="211">
        <f>RAW_APT!I666</f>
        <v>44482</v>
      </c>
      <c r="J665" s="218">
        <f>RAW_APT!J666</f>
        <v>0.5174884259</v>
      </c>
      <c r="K665" s="47">
        <f>RAW_APT!K666</f>
        <v>1</v>
      </c>
      <c r="L665" s="47" t="b">
        <f>RAW_APT!L666</f>
        <v>1</v>
      </c>
      <c r="M665" s="47" t="str">
        <f>RAW_APT!M666</f>
        <v>131021-1</v>
      </c>
      <c r="N665" s="47"/>
      <c r="O665" s="47"/>
      <c r="P665" s="128" t="b">
        <f t="shared" si="1"/>
        <v>0</v>
      </c>
      <c r="Q665" s="128" t="b">
        <f>IF(COUNTIF(RAW_APS!$A$2:$A813,A665)=0,TRUE,FALSE)</f>
        <v>0</v>
      </c>
      <c r="R665" s="128" t="b">
        <f t="shared" si="2"/>
        <v>0</v>
      </c>
      <c r="S665" s="8"/>
      <c r="U665" s="83" t="str">
        <f t="shared" si="3"/>
        <v/>
      </c>
      <c r="Z665" s="132"/>
      <c r="AA665" s="83" t="str">
        <f t="shared" si="4"/>
        <v>FLE455</v>
      </c>
      <c r="AB665" s="83" t="str">
        <f t="shared" si="5"/>
        <v/>
      </c>
      <c r="AC665" s="83" t="str">
        <f t="shared" si="6"/>
        <v/>
      </c>
      <c r="AD665" s="4"/>
      <c r="AE665" s="13"/>
    </row>
    <row r="666">
      <c r="A666" s="47" t="str">
        <f>RAW_APT!A667</f>
        <v>FLE661</v>
      </c>
      <c r="B666" s="211">
        <f>RAW_APT!B667</f>
        <v>44481</v>
      </c>
      <c r="C666" s="218">
        <f>RAW_APT!C667</f>
        <v>0.2976388889</v>
      </c>
      <c r="D666" s="47" t="str">
        <f>RAW_APT!D667</f>
        <v/>
      </c>
      <c r="E666" s="47" t="str">
        <f>RAW_APT!E667</f>
        <v/>
      </c>
      <c r="F666" s="47" t="str">
        <f>RAW_APT!F667</f>
        <v/>
      </c>
      <c r="G666" s="47" t="str">
        <f>RAW_APT!G667</f>
        <v>Result</v>
      </c>
      <c r="H666" s="47" t="str">
        <f>RAW_APT!H667</f>
        <v>Negative</v>
      </c>
      <c r="I666" s="211">
        <f>RAW_APT!I667</f>
        <v>44481</v>
      </c>
      <c r="J666" s="218">
        <f>RAW_APT!J667</f>
        <v>0.3866782407</v>
      </c>
      <c r="K666" s="47">
        <f>RAW_APT!K667</f>
        <v>1</v>
      </c>
      <c r="L666" s="47" t="b">
        <f>RAW_APT!L667</f>
        <v>1</v>
      </c>
      <c r="M666" s="47" t="str">
        <f>RAW_APT!M667</f>
        <v>121021-1</v>
      </c>
      <c r="N666" s="47"/>
      <c r="O666" s="47"/>
      <c r="P666" s="128" t="b">
        <f t="shared" si="1"/>
        <v>0</v>
      </c>
      <c r="Q666" s="128" t="b">
        <f>IF(COUNTIF(RAW_APS!$A$2:$A813,A666)=0,TRUE,FALSE)</f>
        <v>0</v>
      </c>
      <c r="R666" s="128" t="b">
        <f t="shared" si="2"/>
        <v>0</v>
      </c>
      <c r="S666" s="8"/>
      <c r="U666" s="83" t="str">
        <f t="shared" si="3"/>
        <v/>
      </c>
      <c r="Z666" s="132"/>
      <c r="AA666" s="83" t="str">
        <f t="shared" si="4"/>
        <v>FLE661</v>
      </c>
      <c r="AB666" s="83" t="str">
        <f t="shared" si="5"/>
        <v/>
      </c>
      <c r="AC666" s="83" t="str">
        <f t="shared" si="6"/>
        <v/>
      </c>
      <c r="AD666" s="4"/>
      <c r="AE666" s="13"/>
    </row>
    <row r="667">
      <c r="A667" s="47" t="str">
        <f>RAW_APT!A668</f>
        <v>FLE666</v>
      </c>
      <c r="B667" s="211">
        <f>RAW_APT!B668</f>
        <v>44481</v>
      </c>
      <c r="C667" s="218">
        <f>RAW_APT!C668</f>
        <v>0.2971990741</v>
      </c>
      <c r="D667" s="47" t="str">
        <f>RAW_APT!D668</f>
        <v/>
      </c>
      <c r="E667" s="47" t="str">
        <f>RAW_APT!E668</f>
        <v/>
      </c>
      <c r="F667" s="47" t="str">
        <f>RAW_APT!F668</f>
        <v/>
      </c>
      <c r="G667" s="47" t="str">
        <f>RAW_APT!G668</f>
        <v>Result</v>
      </c>
      <c r="H667" s="47" t="str">
        <f>RAW_APT!H668</f>
        <v>Negative</v>
      </c>
      <c r="I667" s="211">
        <f>RAW_APT!I668</f>
        <v>44481</v>
      </c>
      <c r="J667" s="218">
        <f>RAW_APT!J668</f>
        <v>0.3866782407</v>
      </c>
      <c r="K667" s="47">
        <f>RAW_APT!K668</f>
        <v>1</v>
      </c>
      <c r="L667" s="47" t="b">
        <f>RAW_APT!L668</f>
        <v>1</v>
      </c>
      <c r="M667" s="47" t="str">
        <f>RAW_APT!M668</f>
        <v>121021-1</v>
      </c>
      <c r="N667" s="47"/>
      <c r="O667" s="47"/>
      <c r="P667" s="128" t="b">
        <f t="shared" si="1"/>
        <v>0</v>
      </c>
      <c r="Q667" s="128" t="b">
        <f>IF(COUNTIF(RAW_APS!$A$2:$A813,A667)=0,TRUE,FALSE)</f>
        <v>0</v>
      </c>
      <c r="R667" s="128" t="b">
        <f t="shared" si="2"/>
        <v>0</v>
      </c>
      <c r="S667" s="8"/>
      <c r="U667" s="83" t="str">
        <f t="shared" si="3"/>
        <v/>
      </c>
      <c r="Z667" s="132"/>
      <c r="AA667" s="83" t="str">
        <f t="shared" si="4"/>
        <v>FLE666</v>
      </c>
      <c r="AB667" s="83" t="str">
        <f t="shared" si="5"/>
        <v/>
      </c>
      <c r="AC667" s="83" t="str">
        <f t="shared" si="6"/>
        <v/>
      </c>
      <c r="AD667" s="4"/>
      <c r="AE667" s="13"/>
    </row>
    <row r="668">
      <c r="A668" s="47" t="str">
        <f>RAW_APT!A669</f>
        <v>FLE701</v>
      </c>
      <c r="B668" s="211">
        <f>RAW_APT!B669</f>
        <v>44481</v>
      </c>
      <c r="C668" s="218">
        <f>RAW_APT!C669</f>
        <v>0.2573842593</v>
      </c>
      <c r="D668" s="47" t="str">
        <f>RAW_APT!D669</f>
        <v/>
      </c>
      <c r="E668" s="47" t="str">
        <f>RAW_APT!E669</f>
        <v/>
      </c>
      <c r="F668" s="47" t="str">
        <f>RAW_APT!F669</f>
        <v/>
      </c>
      <c r="G668" s="47" t="str">
        <f>RAW_APT!G669</f>
        <v>Result</v>
      </c>
      <c r="H668" s="47" t="str">
        <f>RAW_APT!H669</f>
        <v>Negative</v>
      </c>
      <c r="I668" s="211">
        <f>RAW_APT!I669</f>
        <v>44481</v>
      </c>
      <c r="J668" s="218">
        <f>RAW_APT!J669</f>
        <v>0.3866782407</v>
      </c>
      <c r="K668" s="47">
        <f>RAW_APT!K669</f>
        <v>1</v>
      </c>
      <c r="L668" s="47" t="b">
        <f>RAW_APT!L669</f>
        <v>1</v>
      </c>
      <c r="M668" s="47" t="str">
        <f>RAW_APT!M669</f>
        <v>121021-1</v>
      </c>
      <c r="N668" s="47"/>
      <c r="O668" s="47"/>
      <c r="P668" s="128" t="b">
        <f t="shared" si="1"/>
        <v>0</v>
      </c>
      <c r="Q668" s="128" t="b">
        <f>IF(COUNTIF(RAW_APS!$A$2:$A813,A668)=0,TRUE,FALSE)</f>
        <v>0</v>
      </c>
      <c r="R668" s="128" t="b">
        <f t="shared" si="2"/>
        <v>0</v>
      </c>
      <c r="S668" s="8"/>
      <c r="U668" s="83" t="str">
        <f t="shared" si="3"/>
        <v/>
      </c>
      <c r="Z668" s="132"/>
      <c r="AA668" s="83" t="str">
        <f t="shared" si="4"/>
        <v>FLE701</v>
      </c>
      <c r="AB668" s="83" t="str">
        <f t="shared" si="5"/>
        <v/>
      </c>
      <c r="AC668" s="83" t="str">
        <f t="shared" si="6"/>
        <v/>
      </c>
      <c r="AD668" s="4"/>
      <c r="AE668" s="13"/>
    </row>
    <row r="669">
      <c r="A669" s="47" t="str">
        <f>RAW_APT!A670</f>
        <v>PA9517</v>
      </c>
      <c r="B669" s="211">
        <f>RAW_APT!B670</f>
        <v>44480</v>
      </c>
      <c r="C669" s="218">
        <f>RAW_APT!C670</f>
        <v>0.3537037037</v>
      </c>
      <c r="D669" s="47" t="str">
        <f>RAW_APT!D670</f>
        <v/>
      </c>
      <c r="E669" s="47" t="str">
        <f>RAW_APT!E670</f>
        <v/>
      </c>
      <c r="F669" s="47" t="str">
        <f>RAW_APT!F670</f>
        <v/>
      </c>
      <c r="G669" s="47" t="str">
        <f>RAW_APT!G670</f>
        <v>Collected</v>
      </c>
      <c r="H669" s="47" t="str">
        <f>RAW_APT!H670</f>
        <v>Null</v>
      </c>
      <c r="I669" s="211">
        <f>RAW_APT!I670</f>
        <v>44868</v>
      </c>
      <c r="J669" s="218">
        <f>RAW_APT!J670</f>
        <v>0.5355208333</v>
      </c>
      <c r="K669" s="47">
        <f>RAW_APT!K670</f>
        <v>0</v>
      </c>
      <c r="L669" s="47" t="str">
        <f>RAW_APT!L670</f>
        <v/>
      </c>
      <c r="M669" s="47" t="str">
        <f>RAW_APT!M670</f>
        <v/>
      </c>
      <c r="N669" s="47"/>
      <c r="O669" s="47"/>
      <c r="P669" s="128" t="b">
        <f t="shared" si="1"/>
        <v>1</v>
      </c>
      <c r="Q669" s="128" t="b">
        <f>IF(COUNTIF(RAW_APS!$A$2:$A813,A669)=0,TRUE,FALSE)</f>
        <v>1</v>
      </c>
      <c r="R669" s="128" t="b">
        <f t="shared" si="2"/>
        <v>0</v>
      </c>
      <c r="S669" s="8"/>
      <c r="U669" s="83" t="str">
        <f t="shared" si="3"/>
        <v/>
      </c>
      <c r="Z669" s="132"/>
      <c r="AA669" s="83" t="str">
        <f t="shared" si="4"/>
        <v>PA9517</v>
      </c>
      <c r="AB669" s="83" t="str">
        <f t="shared" si="5"/>
        <v/>
      </c>
      <c r="AC669" s="83" t="str">
        <f t="shared" si="6"/>
        <v/>
      </c>
      <c r="AD669" s="4"/>
      <c r="AE669" s="13"/>
    </row>
    <row r="670">
      <c r="A670" s="47" t="str">
        <f>RAW_APT!A671</f>
        <v>FLE632</v>
      </c>
      <c r="B670" s="211">
        <f>RAW_APT!B671</f>
        <v>44480</v>
      </c>
      <c r="C670" s="218">
        <f>RAW_APT!C671</f>
        <v>0.3419907407</v>
      </c>
      <c r="D670" s="47" t="str">
        <f>RAW_APT!D671</f>
        <v/>
      </c>
      <c r="E670" s="47" t="str">
        <f>RAW_APT!E671</f>
        <v/>
      </c>
      <c r="F670" s="47" t="str">
        <f>RAW_APT!F671</f>
        <v/>
      </c>
      <c r="G670" s="47" t="str">
        <f>RAW_APT!G671</f>
        <v>Collected</v>
      </c>
      <c r="H670" s="47" t="str">
        <f>RAW_APT!H671</f>
        <v>Null</v>
      </c>
      <c r="I670" s="211">
        <f>RAW_APT!I671</f>
        <v>44868</v>
      </c>
      <c r="J670" s="218">
        <f>RAW_APT!J671</f>
        <v>0.5355208333</v>
      </c>
      <c r="K670" s="47">
        <f>RAW_APT!K671</f>
        <v>1</v>
      </c>
      <c r="L670" s="47" t="str">
        <f>RAW_APT!L671</f>
        <v/>
      </c>
      <c r="M670" s="47" t="str">
        <f>RAW_APT!M671</f>
        <v/>
      </c>
      <c r="N670" s="47"/>
      <c r="O670" s="47"/>
      <c r="P670" s="128" t="b">
        <f t="shared" si="1"/>
        <v>0</v>
      </c>
      <c r="Q670" s="128" t="b">
        <f>IF(COUNTIF(RAW_APS!$A$2:$A813,A670)=0,TRUE,FALSE)</f>
        <v>0</v>
      </c>
      <c r="R670" s="128" t="b">
        <f t="shared" si="2"/>
        <v>0</v>
      </c>
      <c r="S670" s="8"/>
      <c r="U670" s="83" t="str">
        <f t="shared" si="3"/>
        <v/>
      </c>
      <c r="Z670" s="132"/>
      <c r="AA670" s="83" t="str">
        <f t="shared" si="4"/>
        <v>FLE632</v>
      </c>
      <c r="AB670" s="83" t="str">
        <f t="shared" si="5"/>
        <v/>
      </c>
      <c r="AC670" s="83" t="str">
        <f t="shared" si="6"/>
        <v/>
      </c>
      <c r="AD670" s="4"/>
      <c r="AE670" s="13"/>
    </row>
    <row r="671">
      <c r="A671" s="47" t="str">
        <f>RAW_APT!A672</f>
        <v>FLE703</v>
      </c>
      <c r="B671" s="211">
        <f>RAW_APT!B672</f>
        <v>44480</v>
      </c>
      <c r="C671" s="218">
        <f>RAW_APT!C672</f>
        <v>0.3416319444</v>
      </c>
      <c r="D671" s="47" t="str">
        <f>RAW_APT!D672</f>
        <v/>
      </c>
      <c r="E671" s="47" t="str">
        <f>RAW_APT!E672</f>
        <v/>
      </c>
      <c r="F671" s="47" t="str">
        <f>RAW_APT!F672</f>
        <v/>
      </c>
      <c r="G671" s="47" t="str">
        <f>RAW_APT!G672</f>
        <v>Collected</v>
      </c>
      <c r="H671" s="47" t="str">
        <f>RAW_APT!H672</f>
        <v>Null</v>
      </c>
      <c r="I671" s="211">
        <f>RAW_APT!I672</f>
        <v>44868</v>
      </c>
      <c r="J671" s="218">
        <f>RAW_APT!J672</f>
        <v>0.5355208333</v>
      </c>
      <c r="K671" s="47">
        <f>RAW_APT!K672</f>
        <v>0</v>
      </c>
      <c r="L671" s="47" t="str">
        <f>RAW_APT!L672</f>
        <v/>
      </c>
      <c r="M671" s="47" t="str">
        <f>RAW_APT!M672</f>
        <v/>
      </c>
      <c r="N671" s="47"/>
      <c r="O671" s="47"/>
      <c r="P671" s="128" t="b">
        <f t="shared" si="1"/>
        <v>1</v>
      </c>
      <c r="Q671" s="128" t="b">
        <f>IF(COUNTIF(RAW_APS!$A$2:$A813,A671)=0,TRUE,FALSE)</f>
        <v>1</v>
      </c>
      <c r="R671" s="128" t="b">
        <f t="shared" si="2"/>
        <v>0</v>
      </c>
      <c r="S671" s="8"/>
      <c r="U671" s="83" t="str">
        <f t="shared" si="3"/>
        <v/>
      </c>
      <c r="Z671" s="132"/>
      <c r="AA671" s="83" t="str">
        <f t="shared" si="4"/>
        <v>FLE703</v>
      </c>
      <c r="AB671" s="83" t="str">
        <f t="shared" si="5"/>
        <v/>
      </c>
      <c r="AC671" s="83" t="str">
        <f t="shared" si="6"/>
        <v/>
      </c>
      <c r="AD671" s="4"/>
      <c r="AE671" s="13"/>
    </row>
    <row r="672">
      <c r="A672" s="47" t="str">
        <f>RAW_APT!A673</f>
        <v>FLE673</v>
      </c>
      <c r="B672" s="211">
        <f>RAW_APT!B673</f>
        <v>44480</v>
      </c>
      <c r="C672" s="218">
        <f>RAW_APT!C673</f>
        <v>0.3413888889</v>
      </c>
      <c r="D672" s="47" t="str">
        <f>RAW_APT!D673</f>
        <v/>
      </c>
      <c r="E672" s="47" t="str">
        <f>RAW_APT!E673</f>
        <v/>
      </c>
      <c r="F672" s="47" t="str">
        <f>RAW_APT!F673</f>
        <v/>
      </c>
      <c r="G672" s="47" t="str">
        <f>RAW_APT!G673</f>
        <v>Collected</v>
      </c>
      <c r="H672" s="47" t="str">
        <f>RAW_APT!H673</f>
        <v>Null</v>
      </c>
      <c r="I672" s="211">
        <f>RAW_APT!I673</f>
        <v>44868</v>
      </c>
      <c r="J672" s="218">
        <f>RAW_APT!J673</f>
        <v>0.5355208333</v>
      </c>
      <c r="K672" s="47">
        <f>RAW_APT!K673</f>
        <v>0</v>
      </c>
      <c r="L672" s="47" t="str">
        <f>RAW_APT!L673</f>
        <v/>
      </c>
      <c r="M672" s="47" t="str">
        <f>RAW_APT!M673</f>
        <v/>
      </c>
      <c r="N672" s="47"/>
      <c r="O672" s="47"/>
      <c r="P672" s="128" t="b">
        <f t="shared" si="1"/>
        <v>1</v>
      </c>
      <c r="Q672" s="128" t="b">
        <f>IF(COUNTIF(RAW_APS!$A$2:$A813,A672)=0,TRUE,FALSE)</f>
        <v>1</v>
      </c>
      <c r="R672" s="128" t="b">
        <f t="shared" si="2"/>
        <v>0</v>
      </c>
      <c r="S672" s="8"/>
      <c r="U672" s="83" t="str">
        <f t="shared" si="3"/>
        <v/>
      </c>
      <c r="Z672" s="132"/>
      <c r="AA672" s="83" t="str">
        <f t="shared" si="4"/>
        <v>FLE673</v>
      </c>
      <c r="AB672" s="83" t="str">
        <f t="shared" si="5"/>
        <v/>
      </c>
      <c r="AC672" s="83" t="str">
        <f t="shared" si="6"/>
        <v/>
      </c>
      <c r="AD672" s="4"/>
      <c r="AE672" s="13"/>
    </row>
    <row r="673">
      <c r="A673" s="47" t="str">
        <f>RAW_APT!A674</f>
        <v>FLE678</v>
      </c>
      <c r="B673" s="211">
        <f>RAW_APT!B674</f>
        <v>44480</v>
      </c>
      <c r="C673" s="218">
        <f>RAW_APT!C674</f>
        <v>0.3410648148</v>
      </c>
      <c r="D673" s="47" t="str">
        <f>RAW_APT!D674</f>
        <v/>
      </c>
      <c r="E673" s="47" t="str">
        <f>RAW_APT!E674</f>
        <v/>
      </c>
      <c r="F673" s="47" t="str">
        <f>RAW_APT!F674</f>
        <v/>
      </c>
      <c r="G673" s="47" t="str">
        <f>RAW_APT!G674</f>
        <v>Collected</v>
      </c>
      <c r="H673" s="47" t="str">
        <f>RAW_APT!H674</f>
        <v>Null</v>
      </c>
      <c r="I673" s="211">
        <f>RAW_APT!I674</f>
        <v>44868</v>
      </c>
      <c r="J673" s="218">
        <f>RAW_APT!J674</f>
        <v>0.5355208333</v>
      </c>
      <c r="K673" s="47">
        <f>RAW_APT!K674</f>
        <v>0</v>
      </c>
      <c r="L673" s="47" t="str">
        <f>RAW_APT!L674</f>
        <v/>
      </c>
      <c r="M673" s="47" t="str">
        <f>RAW_APT!M674</f>
        <v/>
      </c>
      <c r="N673" s="47"/>
      <c r="O673" s="47"/>
      <c r="P673" s="128" t="b">
        <f t="shared" si="1"/>
        <v>1</v>
      </c>
      <c r="Q673" s="128" t="b">
        <f>IF(COUNTIF(RAW_APS!$A$2:$A813,A673)=0,TRUE,FALSE)</f>
        <v>1</v>
      </c>
      <c r="R673" s="128" t="b">
        <f t="shared" si="2"/>
        <v>0</v>
      </c>
      <c r="S673" s="8"/>
      <c r="U673" s="83" t="str">
        <f t="shared" si="3"/>
        <v/>
      </c>
      <c r="Z673" s="132"/>
      <c r="AA673" s="83" t="str">
        <f t="shared" si="4"/>
        <v>FLE678</v>
      </c>
      <c r="AB673" s="83" t="str">
        <f t="shared" si="5"/>
        <v/>
      </c>
      <c r="AC673" s="83" t="str">
        <f t="shared" si="6"/>
        <v/>
      </c>
      <c r="AD673" s="4"/>
      <c r="AE673" s="13"/>
    </row>
    <row r="674">
      <c r="A674" s="47" t="str">
        <f>RAW_APT!A675</f>
        <v>FLE672</v>
      </c>
      <c r="B674" s="211">
        <f>RAW_APT!B675</f>
        <v>44480</v>
      </c>
      <c r="C674" s="218">
        <f>RAW_APT!C675</f>
        <v>0.3407986111</v>
      </c>
      <c r="D674" s="47" t="str">
        <f>RAW_APT!D675</f>
        <v/>
      </c>
      <c r="E674" s="47" t="str">
        <f>RAW_APT!E675</f>
        <v/>
      </c>
      <c r="F674" s="47" t="str">
        <f>RAW_APT!F675</f>
        <v/>
      </c>
      <c r="G674" s="47" t="str">
        <f>RAW_APT!G675</f>
        <v>Collected</v>
      </c>
      <c r="H674" s="47" t="str">
        <f>RAW_APT!H675</f>
        <v>Null</v>
      </c>
      <c r="I674" s="211">
        <f>RAW_APT!I675</f>
        <v>44868</v>
      </c>
      <c r="J674" s="218">
        <f>RAW_APT!J675</f>
        <v>0.5355208333</v>
      </c>
      <c r="K674" s="47">
        <f>RAW_APT!K675</f>
        <v>0</v>
      </c>
      <c r="L674" s="47" t="str">
        <f>RAW_APT!L675</f>
        <v/>
      </c>
      <c r="M674" s="47" t="str">
        <f>RAW_APT!M675</f>
        <v/>
      </c>
      <c r="N674" s="47"/>
      <c r="O674" s="47"/>
      <c r="P674" s="128" t="b">
        <f t="shared" si="1"/>
        <v>1</v>
      </c>
      <c r="Q674" s="128" t="b">
        <f>IF(COUNTIF(RAW_APS!$A$2:$A813,A674)=0,TRUE,FALSE)</f>
        <v>1</v>
      </c>
      <c r="R674" s="128" t="b">
        <f t="shared" si="2"/>
        <v>0</v>
      </c>
      <c r="S674" s="8"/>
      <c r="U674" s="83" t="str">
        <f t="shared" si="3"/>
        <v/>
      </c>
      <c r="Z674" s="132"/>
      <c r="AA674" s="83" t="str">
        <f t="shared" si="4"/>
        <v>FLE672</v>
      </c>
      <c r="AB674" s="83" t="str">
        <f t="shared" si="5"/>
        <v/>
      </c>
      <c r="AC674" s="83" t="str">
        <f t="shared" si="6"/>
        <v/>
      </c>
      <c r="AD674" s="4"/>
      <c r="AE674" s="13"/>
    </row>
    <row r="675">
      <c r="A675" s="47" t="str">
        <f>RAW_APT!A676</f>
        <v>FLE627</v>
      </c>
      <c r="B675" s="211">
        <f>RAW_APT!B676</f>
        <v>44480</v>
      </c>
      <c r="C675" s="218">
        <f>RAW_APT!C676</f>
        <v>0.3405324074</v>
      </c>
      <c r="D675" s="47" t="str">
        <f>RAW_APT!D676</f>
        <v/>
      </c>
      <c r="E675" s="47" t="str">
        <f>RAW_APT!E676</f>
        <v/>
      </c>
      <c r="F675" s="47" t="str">
        <f>RAW_APT!F676</f>
        <v/>
      </c>
      <c r="G675" s="47" t="str">
        <f>RAW_APT!G676</f>
        <v>Collected</v>
      </c>
      <c r="H675" s="47" t="str">
        <f>RAW_APT!H676</f>
        <v>Null</v>
      </c>
      <c r="I675" s="211">
        <f>RAW_APT!I676</f>
        <v>44868</v>
      </c>
      <c r="J675" s="218">
        <f>RAW_APT!J676</f>
        <v>0.5355208333</v>
      </c>
      <c r="K675" s="47">
        <f>RAW_APT!K676</f>
        <v>0</v>
      </c>
      <c r="L675" s="47" t="str">
        <f>RAW_APT!L676</f>
        <v/>
      </c>
      <c r="M675" s="47" t="str">
        <f>RAW_APT!M676</f>
        <v/>
      </c>
      <c r="N675" s="47"/>
      <c r="O675" s="47"/>
      <c r="P675" s="128" t="b">
        <f t="shared" si="1"/>
        <v>1</v>
      </c>
      <c r="Q675" s="128" t="b">
        <f>IF(COUNTIF(RAW_APS!$A$2:$A813,A675)=0,TRUE,FALSE)</f>
        <v>1</v>
      </c>
      <c r="R675" s="128" t="b">
        <f t="shared" si="2"/>
        <v>0</v>
      </c>
      <c r="S675" s="8"/>
      <c r="U675" s="83" t="str">
        <f t="shared" si="3"/>
        <v/>
      </c>
      <c r="Z675" s="132"/>
      <c r="AA675" s="83" t="str">
        <f t="shared" si="4"/>
        <v>FLE627</v>
      </c>
      <c r="AB675" s="83" t="str">
        <f t="shared" si="5"/>
        <v/>
      </c>
      <c r="AC675" s="83" t="str">
        <f t="shared" si="6"/>
        <v/>
      </c>
      <c r="AD675" s="4"/>
      <c r="AE675" s="13"/>
    </row>
    <row r="676">
      <c r="A676" s="47" t="str">
        <f>RAW_APT!A677</f>
        <v>FLE663</v>
      </c>
      <c r="B676" s="211">
        <f>RAW_APT!B677</f>
        <v>44480</v>
      </c>
      <c r="C676" s="218">
        <f>RAW_APT!C677</f>
        <v>0.3401851852</v>
      </c>
      <c r="D676" s="47" t="str">
        <f>RAW_APT!D677</f>
        <v/>
      </c>
      <c r="E676" s="47" t="str">
        <f>RAW_APT!E677</f>
        <v/>
      </c>
      <c r="F676" s="47" t="str">
        <f>RAW_APT!F677</f>
        <v/>
      </c>
      <c r="G676" s="47" t="str">
        <f>RAW_APT!G677</f>
        <v>Collected</v>
      </c>
      <c r="H676" s="47" t="str">
        <f>RAW_APT!H677</f>
        <v>Null</v>
      </c>
      <c r="I676" s="211">
        <f>RAW_APT!I677</f>
        <v>44868</v>
      </c>
      <c r="J676" s="218">
        <f>RAW_APT!J677</f>
        <v>0.5355208333</v>
      </c>
      <c r="K676" s="47">
        <f>RAW_APT!K677</f>
        <v>0</v>
      </c>
      <c r="L676" s="47" t="str">
        <f>RAW_APT!L677</f>
        <v/>
      </c>
      <c r="M676" s="47" t="str">
        <f>RAW_APT!M677</f>
        <v/>
      </c>
      <c r="N676" s="47"/>
      <c r="O676" s="47"/>
      <c r="P676" s="128" t="b">
        <f t="shared" si="1"/>
        <v>1</v>
      </c>
      <c r="Q676" s="128" t="b">
        <f>IF(COUNTIF(RAW_APS!$A$2:$A813,A676)=0,TRUE,FALSE)</f>
        <v>1</v>
      </c>
      <c r="R676" s="128" t="b">
        <f t="shared" si="2"/>
        <v>0</v>
      </c>
      <c r="S676" s="8"/>
      <c r="U676" s="83" t="str">
        <f t="shared" si="3"/>
        <v/>
      </c>
      <c r="Z676" s="132"/>
      <c r="AA676" s="83" t="str">
        <f t="shared" si="4"/>
        <v>FLE663</v>
      </c>
      <c r="AB676" s="83" t="str">
        <f t="shared" si="5"/>
        <v/>
      </c>
      <c r="AC676" s="83" t="str">
        <f t="shared" si="6"/>
        <v/>
      </c>
      <c r="AD676" s="4"/>
      <c r="AE676" s="13"/>
    </row>
    <row r="677">
      <c r="A677" s="47" t="str">
        <f>RAW_APT!A678</f>
        <v>FLE684</v>
      </c>
      <c r="B677" s="211">
        <f>RAW_APT!B678</f>
        <v>44480</v>
      </c>
      <c r="C677" s="218">
        <f>RAW_APT!C678</f>
        <v>0.3313773148</v>
      </c>
      <c r="D677" s="47" t="str">
        <f>RAW_APT!D678</f>
        <v/>
      </c>
      <c r="E677" s="47" t="str">
        <f>RAW_APT!E678</f>
        <v/>
      </c>
      <c r="F677" s="47" t="str">
        <f>RAW_APT!F678</f>
        <v/>
      </c>
      <c r="G677" s="47" t="str">
        <f>RAW_APT!G678</f>
        <v>Collected</v>
      </c>
      <c r="H677" s="47" t="str">
        <f>RAW_APT!H678</f>
        <v>Null</v>
      </c>
      <c r="I677" s="211">
        <f>RAW_APT!I678</f>
        <v>44868</v>
      </c>
      <c r="J677" s="218">
        <f>RAW_APT!J678</f>
        <v>0.5355208333</v>
      </c>
      <c r="K677" s="47">
        <f>RAW_APT!K678</f>
        <v>0</v>
      </c>
      <c r="L677" s="47" t="str">
        <f>RAW_APT!L678</f>
        <v/>
      </c>
      <c r="M677" s="47" t="str">
        <f>RAW_APT!M678</f>
        <v/>
      </c>
      <c r="N677" s="47"/>
      <c r="O677" s="47"/>
      <c r="P677" s="128" t="b">
        <f t="shared" si="1"/>
        <v>1</v>
      </c>
      <c r="Q677" s="128" t="b">
        <f>IF(COUNTIF(RAW_APS!$A$2:$A813,A677)=0,TRUE,FALSE)</f>
        <v>1</v>
      </c>
      <c r="R677" s="128" t="b">
        <f t="shared" si="2"/>
        <v>0</v>
      </c>
      <c r="S677" s="8"/>
      <c r="U677" s="83" t="str">
        <f t="shared" si="3"/>
        <v/>
      </c>
      <c r="Z677" s="132"/>
      <c r="AA677" s="83" t="str">
        <f t="shared" si="4"/>
        <v>FLE684</v>
      </c>
      <c r="AB677" s="83" t="str">
        <f t="shared" si="5"/>
        <v/>
      </c>
      <c r="AC677" s="83" t="str">
        <f t="shared" si="6"/>
        <v/>
      </c>
      <c r="AD677" s="4"/>
      <c r="AE677" s="13"/>
    </row>
    <row r="678">
      <c r="A678" s="47" t="str">
        <f>RAW_APT!A679</f>
        <v>FLE626</v>
      </c>
      <c r="B678" s="211">
        <f>RAW_APT!B679</f>
        <v>44480</v>
      </c>
      <c r="C678" s="218">
        <f>RAW_APT!C679</f>
        <v>0.3282638889</v>
      </c>
      <c r="D678" s="47" t="str">
        <f>RAW_APT!D679</f>
        <v/>
      </c>
      <c r="E678" s="47" t="str">
        <f>RAW_APT!E679</f>
        <v/>
      </c>
      <c r="F678" s="47" t="str">
        <f>RAW_APT!F679</f>
        <v/>
      </c>
      <c r="G678" s="47" t="str">
        <f>RAW_APT!G679</f>
        <v>Collected</v>
      </c>
      <c r="H678" s="47" t="str">
        <f>RAW_APT!H679</f>
        <v>Null</v>
      </c>
      <c r="I678" s="211">
        <f>RAW_APT!I679</f>
        <v>44868</v>
      </c>
      <c r="J678" s="218">
        <f>RAW_APT!J679</f>
        <v>0.5355208333</v>
      </c>
      <c r="K678" s="47">
        <f>RAW_APT!K679</f>
        <v>1</v>
      </c>
      <c r="L678" s="47" t="str">
        <f>RAW_APT!L679</f>
        <v/>
      </c>
      <c r="M678" s="47" t="str">
        <f>RAW_APT!M679</f>
        <v/>
      </c>
      <c r="N678" s="47"/>
      <c r="O678" s="47"/>
      <c r="P678" s="128" t="b">
        <f t="shared" si="1"/>
        <v>0</v>
      </c>
      <c r="Q678" s="128" t="b">
        <f>IF(COUNTIF(RAW_APS!$A$2:$A813,A678)=0,TRUE,FALSE)</f>
        <v>0</v>
      </c>
      <c r="R678" s="128" t="b">
        <f t="shared" si="2"/>
        <v>0</v>
      </c>
      <c r="S678" s="8"/>
      <c r="U678" s="83" t="str">
        <f t="shared" si="3"/>
        <v/>
      </c>
      <c r="Z678" s="132"/>
      <c r="AA678" s="83" t="str">
        <f t="shared" si="4"/>
        <v>FLE626</v>
      </c>
      <c r="AB678" s="83" t="str">
        <f t="shared" si="5"/>
        <v/>
      </c>
      <c r="AC678" s="83" t="str">
        <f t="shared" si="6"/>
        <v/>
      </c>
      <c r="AD678" s="4"/>
      <c r="AE678" s="13"/>
    </row>
    <row r="679">
      <c r="A679" s="47" t="str">
        <f>RAW_APT!A680</f>
        <v>FLE651</v>
      </c>
      <c r="B679" s="211">
        <f>RAW_APT!B680</f>
        <v>44480</v>
      </c>
      <c r="C679" s="218">
        <f>RAW_APT!C680</f>
        <v>0.3168171296</v>
      </c>
      <c r="D679" s="47" t="str">
        <f>RAW_APT!D680</f>
        <v/>
      </c>
      <c r="E679" s="47" t="str">
        <f>RAW_APT!E680</f>
        <v/>
      </c>
      <c r="F679" s="47" t="str">
        <f>RAW_APT!F680</f>
        <v/>
      </c>
      <c r="G679" s="47" t="str">
        <f>RAW_APT!G680</f>
        <v>Collected</v>
      </c>
      <c r="H679" s="47" t="str">
        <f>RAW_APT!H680</f>
        <v>Null</v>
      </c>
      <c r="I679" s="211">
        <f>RAW_APT!I680</f>
        <v>44868</v>
      </c>
      <c r="J679" s="218">
        <f>RAW_APT!J680</f>
        <v>0.5355208333</v>
      </c>
      <c r="K679" s="47">
        <f>RAW_APT!K680</f>
        <v>0</v>
      </c>
      <c r="L679" s="47" t="str">
        <f>RAW_APT!L680</f>
        <v/>
      </c>
      <c r="M679" s="47" t="str">
        <f>RAW_APT!M680</f>
        <v/>
      </c>
      <c r="N679" s="47"/>
      <c r="O679" s="47"/>
      <c r="P679" s="128" t="b">
        <f t="shared" si="1"/>
        <v>1</v>
      </c>
      <c r="Q679" s="128" t="b">
        <f>IF(COUNTIF(RAW_APS!$A$2:$A813,A679)=0,TRUE,FALSE)</f>
        <v>1</v>
      </c>
      <c r="R679" s="128" t="b">
        <f t="shared" si="2"/>
        <v>0</v>
      </c>
      <c r="S679" s="8"/>
      <c r="U679" s="83" t="str">
        <f t="shared" si="3"/>
        <v/>
      </c>
      <c r="Z679" s="132"/>
      <c r="AA679" s="83" t="str">
        <f t="shared" si="4"/>
        <v>FLE651</v>
      </c>
      <c r="AB679" s="83" t="str">
        <f t="shared" si="5"/>
        <v/>
      </c>
      <c r="AC679" s="83" t="str">
        <f t="shared" si="6"/>
        <v/>
      </c>
      <c r="AD679" s="4"/>
      <c r="AE679" s="13"/>
    </row>
    <row r="680">
      <c r="A680" s="47" t="str">
        <f>RAW_APT!A681</f>
        <v>FLE456</v>
      </c>
      <c r="B680" s="211">
        <f>RAW_APT!B681</f>
        <v>44480</v>
      </c>
      <c r="C680" s="218">
        <f>RAW_APT!C681</f>
        <v>0.3161226852</v>
      </c>
      <c r="D680" s="47" t="str">
        <f>RAW_APT!D681</f>
        <v/>
      </c>
      <c r="E680" s="47" t="str">
        <f>RAW_APT!E681</f>
        <v/>
      </c>
      <c r="F680" s="47" t="str">
        <f>RAW_APT!F681</f>
        <v/>
      </c>
      <c r="G680" s="47" t="str">
        <f>RAW_APT!G681</f>
        <v>Collected</v>
      </c>
      <c r="H680" s="47" t="str">
        <f>RAW_APT!H681</f>
        <v>Null</v>
      </c>
      <c r="I680" s="211">
        <f>RAW_APT!I681</f>
        <v>44868</v>
      </c>
      <c r="J680" s="218">
        <f>RAW_APT!J681</f>
        <v>0.5355208333</v>
      </c>
      <c r="K680" s="47">
        <f>RAW_APT!K681</f>
        <v>0</v>
      </c>
      <c r="L680" s="47" t="str">
        <f>RAW_APT!L681</f>
        <v/>
      </c>
      <c r="M680" s="47" t="str">
        <f>RAW_APT!M681</f>
        <v/>
      </c>
      <c r="N680" s="47"/>
      <c r="O680" s="47"/>
      <c r="P680" s="128" t="b">
        <f t="shared" si="1"/>
        <v>1</v>
      </c>
      <c r="Q680" s="128" t="b">
        <f>IF(COUNTIF(RAW_APS!$A$2:$A813,A680)=0,TRUE,FALSE)</f>
        <v>1</v>
      </c>
      <c r="R680" s="128" t="b">
        <f t="shared" si="2"/>
        <v>0</v>
      </c>
      <c r="S680" s="8"/>
      <c r="U680" s="83" t="str">
        <f t="shared" si="3"/>
        <v/>
      </c>
      <c r="Z680" s="132"/>
      <c r="AA680" s="83" t="str">
        <f t="shared" si="4"/>
        <v>FLE456</v>
      </c>
      <c r="AB680" s="83" t="str">
        <f t="shared" si="5"/>
        <v/>
      </c>
      <c r="AC680" s="83" t="str">
        <f t="shared" si="6"/>
        <v/>
      </c>
      <c r="AD680" s="4"/>
      <c r="AE680" s="13"/>
    </row>
    <row r="681">
      <c r="A681" s="47" t="str">
        <f>RAW_APT!A682</f>
        <v>FLE698</v>
      </c>
      <c r="B681" s="211">
        <f>RAW_APT!B682</f>
        <v>44480</v>
      </c>
      <c r="C681" s="218">
        <f>RAW_APT!C682</f>
        <v>0.3147800926</v>
      </c>
      <c r="D681" s="47" t="str">
        <f>RAW_APT!D682</f>
        <v/>
      </c>
      <c r="E681" s="47" t="str">
        <f>RAW_APT!E682</f>
        <v/>
      </c>
      <c r="F681" s="47" t="str">
        <f>RAW_APT!F682</f>
        <v/>
      </c>
      <c r="G681" s="47" t="str">
        <f>RAW_APT!G682</f>
        <v>Collected</v>
      </c>
      <c r="H681" s="47" t="str">
        <f>RAW_APT!H682</f>
        <v>Null</v>
      </c>
      <c r="I681" s="211">
        <f>RAW_APT!I682</f>
        <v>44868</v>
      </c>
      <c r="J681" s="218">
        <f>RAW_APT!J682</f>
        <v>0.5355208333</v>
      </c>
      <c r="K681" s="47">
        <f>RAW_APT!K682</f>
        <v>0</v>
      </c>
      <c r="L681" s="47" t="str">
        <f>RAW_APT!L682</f>
        <v/>
      </c>
      <c r="M681" s="47" t="str">
        <f>RAW_APT!M682</f>
        <v/>
      </c>
      <c r="N681" s="47"/>
      <c r="O681" s="47"/>
      <c r="P681" s="128" t="b">
        <f t="shared" si="1"/>
        <v>1</v>
      </c>
      <c r="Q681" s="128" t="b">
        <f>IF(COUNTIF(RAW_APS!$A$2:$A813,A681)=0,TRUE,FALSE)</f>
        <v>1</v>
      </c>
      <c r="R681" s="128" t="b">
        <f t="shared" si="2"/>
        <v>0</v>
      </c>
      <c r="S681" s="8"/>
      <c r="U681" s="83" t="str">
        <f t="shared" si="3"/>
        <v/>
      </c>
      <c r="Z681" s="132"/>
      <c r="AA681" s="83" t="str">
        <f t="shared" si="4"/>
        <v>FLE698</v>
      </c>
      <c r="AB681" s="83" t="str">
        <f t="shared" si="5"/>
        <v/>
      </c>
      <c r="AC681" s="83" t="str">
        <f t="shared" si="6"/>
        <v/>
      </c>
      <c r="AD681" s="4"/>
      <c r="AE681" s="13"/>
    </row>
    <row r="682">
      <c r="A682" s="47" t="str">
        <f>RAW_APT!A683</f>
        <v>FLE682</v>
      </c>
      <c r="B682" s="211">
        <f>RAW_APT!B683</f>
        <v>44480</v>
      </c>
      <c r="C682" s="218">
        <f>RAW_APT!C683</f>
        <v>0.310462963</v>
      </c>
      <c r="D682" s="47" t="str">
        <f>RAW_APT!D683</f>
        <v/>
      </c>
      <c r="E682" s="47" t="str">
        <f>RAW_APT!E683</f>
        <v/>
      </c>
      <c r="F682" s="47" t="str">
        <f>RAW_APT!F683</f>
        <v/>
      </c>
      <c r="G682" s="47" t="str">
        <f>RAW_APT!G683</f>
        <v>Collected</v>
      </c>
      <c r="H682" s="47" t="str">
        <f>RAW_APT!H683</f>
        <v>Null</v>
      </c>
      <c r="I682" s="211">
        <f>RAW_APT!I683</f>
        <v>44868</v>
      </c>
      <c r="J682" s="218">
        <f>RAW_APT!J683</f>
        <v>0.5355208333</v>
      </c>
      <c r="K682" s="47">
        <f>RAW_APT!K683</f>
        <v>1</v>
      </c>
      <c r="L682" s="47" t="str">
        <f>RAW_APT!L683</f>
        <v/>
      </c>
      <c r="M682" s="47" t="str">
        <f>RAW_APT!M683</f>
        <v/>
      </c>
      <c r="N682" s="47"/>
      <c r="O682" s="47"/>
      <c r="P682" s="128" t="b">
        <f t="shared" si="1"/>
        <v>0</v>
      </c>
      <c r="Q682" s="128" t="b">
        <f>IF(COUNTIF(RAW_APS!$A$2:$A813,A682)=0,TRUE,FALSE)</f>
        <v>0</v>
      </c>
      <c r="R682" s="128" t="b">
        <f t="shared" si="2"/>
        <v>0</v>
      </c>
      <c r="S682" s="8"/>
      <c r="U682" s="83" t="str">
        <f t="shared" si="3"/>
        <v/>
      </c>
      <c r="Z682" s="132"/>
      <c r="AA682" s="83" t="str">
        <f t="shared" si="4"/>
        <v>FLE682</v>
      </c>
      <c r="AB682" s="83" t="str">
        <f t="shared" si="5"/>
        <v/>
      </c>
      <c r="AC682" s="83" t="str">
        <f t="shared" si="6"/>
        <v/>
      </c>
      <c r="AD682" s="4"/>
      <c r="AE682" s="13"/>
    </row>
    <row r="683">
      <c r="A683" s="47" t="str">
        <f>RAW_APT!A684</f>
        <v>PA9455</v>
      </c>
      <c r="B683" s="211">
        <f>RAW_APT!B684</f>
        <v>44480</v>
      </c>
      <c r="C683" s="218">
        <f>RAW_APT!C684</f>
        <v>0.3099189815</v>
      </c>
      <c r="D683" s="47" t="str">
        <f>RAW_APT!D684</f>
        <v/>
      </c>
      <c r="E683" s="47" t="str">
        <f>RAW_APT!E684</f>
        <v/>
      </c>
      <c r="F683" s="47" t="str">
        <f>RAW_APT!F684</f>
        <v/>
      </c>
      <c r="G683" s="47" t="str">
        <f>RAW_APT!G684</f>
        <v>Collected</v>
      </c>
      <c r="H683" s="47" t="str">
        <f>RAW_APT!H684</f>
        <v>Null</v>
      </c>
      <c r="I683" s="211">
        <f>RAW_APT!I684</f>
        <v>44868</v>
      </c>
      <c r="J683" s="218">
        <f>RAW_APT!J684</f>
        <v>0.5355208333</v>
      </c>
      <c r="K683" s="47">
        <f>RAW_APT!K684</f>
        <v>0</v>
      </c>
      <c r="L683" s="47" t="str">
        <f>RAW_APT!L684</f>
        <v/>
      </c>
      <c r="M683" s="47" t="str">
        <f>RAW_APT!M684</f>
        <v/>
      </c>
      <c r="N683" s="47"/>
      <c r="O683" s="47"/>
      <c r="P683" s="128" t="b">
        <f t="shared" si="1"/>
        <v>1</v>
      </c>
      <c r="Q683" s="128" t="b">
        <f>IF(COUNTIF(RAW_APS!$A$2:$A813,A683)=0,TRUE,FALSE)</f>
        <v>1</v>
      </c>
      <c r="R683" s="128" t="b">
        <f t="shared" si="2"/>
        <v>0</v>
      </c>
      <c r="S683" s="8"/>
      <c r="U683" s="83" t="str">
        <f t="shared" si="3"/>
        <v/>
      </c>
      <c r="Z683" s="132"/>
      <c r="AA683" s="83" t="str">
        <f t="shared" si="4"/>
        <v>PA9455</v>
      </c>
      <c r="AB683" s="83" t="str">
        <f t="shared" si="5"/>
        <v/>
      </c>
      <c r="AC683" s="83" t="str">
        <f t="shared" si="6"/>
        <v/>
      </c>
      <c r="AD683" s="4"/>
      <c r="AE683" s="13"/>
    </row>
    <row r="684">
      <c r="A684" s="47" t="str">
        <f>RAW_APT!A685</f>
        <v>FLE693</v>
      </c>
      <c r="B684" s="211">
        <f>RAW_APT!B685</f>
        <v>44480</v>
      </c>
      <c r="C684" s="218">
        <f>RAW_APT!C685</f>
        <v>0.3093981481</v>
      </c>
      <c r="D684" s="47" t="str">
        <f>RAW_APT!D685</f>
        <v/>
      </c>
      <c r="E684" s="47" t="str">
        <f>RAW_APT!E685</f>
        <v/>
      </c>
      <c r="F684" s="47" t="str">
        <f>RAW_APT!F685</f>
        <v/>
      </c>
      <c r="G684" s="47" t="str">
        <f>RAW_APT!G685</f>
        <v>Collected</v>
      </c>
      <c r="H684" s="47" t="str">
        <f>RAW_APT!H685</f>
        <v>Null</v>
      </c>
      <c r="I684" s="211">
        <f>RAW_APT!I685</f>
        <v>44868</v>
      </c>
      <c r="J684" s="218">
        <f>RAW_APT!J685</f>
        <v>0.5355208333</v>
      </c>
      <c r="K684" s="47">
        <f>RAW_APT!K685</f>
        <v>0</v>
      </c>
      <c r="L684" s="47" t="str">
        <f>RAW_APT!L685</f>
        <v/>
      </c>
      <c r="M684" s="47" t="str">
        <f>RAW_APT!M685</f>
        <v/>
      </c>
      <c r="N684" s="47"/>
      <c r="O684" s="47"/>
      <c r="P684" s="128" t="b">
        <f t="shared" si="1"/>
        <v>1</v>
      </c>
      <c r="Q684" s="128" t="b">
        <f>IF(COUNTIF(RAW_APS!$A$2:$A813,A684)=0,TRUE,FALSE)</f>
        <v>1</v>
      </c>
      <c r="R684" s="128" t="b">
        <f t="shared" si="2"/>
        <v>0</v>
      </c>
      <c r="S684" s="8"/>
      <c r="U684" s="83" t="str">
        <f t="shared" si="3"/>
        <v/>
      </c>
      <c r="Z684" s="132"/>
      <c r="AA684" s="83" t="str">
        <f t="shared" si="4"/>
        <v>FLE693</v>
      </c>
      <c r="AB684" s="83" t="str">
        <f t="shared" si="5"/>
        <v/>
      </c>
      <c r="AC684" s="83" t="str">
        <f t="shared" si="6"/>
        <v/>
      </c>
      <c r="AD684" s="4"/>
      <c r="AE684" s="13"/>
    </row>
    <row r="685">
      <c r="A685" s="47" t="str">
        <f>RAW_APT!A686</f>
        <v>FLE628</v>
      </c>
      <c r="B685" s="211">
        <f>RAW_APT!B686</f>
        <v>44480</v>
      </c>
      <c r="C685" s="218">
        <f>RAW_APT!C686</f>
        <v>0.2846180556</v>
      </c>
      <c r="D685" s="47" t="str">
        <f>RAW_APT!D686</f>
        <v/>
      </c>
      <c r="E685" s="47" t="str">
        <f>RAW_APT!E686</f>
        <v/>
      </c>
      <c r="F685" s="47" t="str">
        <f>RAW_APT!F686</f>
        <v/>
      </c>
      <c r="G685" s="47" t="str">
        <f>RAW_APT!G686</f>
        <v>Collected</v>
      </c>
      <c r="H685" s="47" t="str">
        <f>RAW_APT!H686</f>
        <v>Null</v>
      </c>
      <c r="I685" s="211">
        <f>RAW_APT!I686</f>
        <v>44868</v>
      </c>
      <c r="J685" s="218">
        <f>RAW_APT!J686</f>
        <v>0.5355208333</v>
      </c>
      <c r="K685" s="47">
        <f>RAW_APT!K686</f>
        <v>1</v>
      </c>
      <c r="L685" s="47" t="str">
        <f>RAW_APT!L686</f>
        <v/>
      </c>
      <c r="M685" s="47" t="str">
        <f>RAW_APT!M686</f>
        <v/>
      </c>
      <c r="N685" s="47"/>
      <c r="O685" s="47"/>
      <c r="P685" s="128" t="b">
        <f t="shared" si="1"/>
        <v>0</v>
      </c>
      <c r="Q685" s="128" t="b">
        <f>IF(COUNTIF(RAW_APS!$A$2:$A813,A685)=0,TRUE,FALSE)</f>
        <v>0</v>
      </c>
      <c r="R685" s="128" t="b">
        <f t="shared" si="2"/>
        <v>0</v>
      </c>
      <c r="S685" s="8"/>
      <c r="U685" s="83" t="str">
        <f t="shared" si="3"/>
        <v/>
      </c>
      <c r="Z685" s="132"/>
      <c r="AA685" s="83" t="str">
        <f t="shared" si="4"/>
        <v>FLE628</v>
      </c>
      <c r="AB685" s="83" t="str">
        <f t="shared" si="5"/>
        <v/>
      </c>
      <c r="AC685" s="83" t="str">
        <f t="shared" si="6"/>
        <v/>
      </c>
      <c r="AD685" s="4"/>
      <c r="AE685" s="13"/>
    </row>
    <row r="686">
      <c r="A686" s="47" t="str">
        <f>RAW_APT!A687</f>
        <v>FLE694</v>
      </c>
      <c r="B686" s="211">
        <f>RAW_APT!B687</f>
        <v>44480</v>
      </c>
      <c r="C686" s="218">
        <f>RAW_APT!C687</f>
        <v>0.2833912037</v>
      </c>
      <c r="D686" s="47" t="str">
        <f>RAW_APT!D687</f>
        <v/>
      </c>
      <c r="E686" s="47" t="str">
        <f>RAW_APT!E687</f>
        <v/>
      </c>
      <c r="F686" s="47" t="str">
        <f>RAW_APT!F687</f>
        <v/>
      </c>
      <c r="G686" s="47" t="str">
        <f>RAW_APT!G687</f>
        <v>Collected</v>
      </c>
      <c r="H686" s="47" t="str">
        <f>RAW_APT!H687</f>
        <v>Null</v>
      </c>
      <c r="I686" s="211">
        <f>RAW_APT!I687</f>
        <v>44868</v>
      </c>
      <c r="J686" s="218">
        <f>RAW_APT!J687</f>
        <v>0.5355208333</v>
      </c>
      <c r="K686" s="47">
        <f>RAW_APT!K687</f>
        <v>1</v>
      </c>
      <c r="L686" s="47" t="str">
        <f>RAW_APT!L687</f>
        <v/>
      </c>
      <c r="M686" s="47" t="str">
        <f>RAW_APT!M687</f>
        <v/>
      </c>
      <c r="N686" s="47"/>
      <c r="O686" s="47"/>
      <c r="P686" s="128" t="b">
        <f t="shared" si="1"/>
        <v>0</v>
      </c>
      <c r="Q686" s="128" t="b">
        <f>IF(COUNTIF(RAW_APS!$A$2:$A813,A686)=0,TRUE,FALSE)</f>
        <v>0</v>
      </c>
      <c r="R686" s="128" t="b">
        <f t="shared" si="2"/>
        <v>0</v>
      </c>
      <c r="S686" s="8"/>
      <c r="U686" s="83" t="str">
        <f t="shared" si="3"/>
        <v/>
      </c>
      <c r="Z686" s="132"/>
      <c r="AA686" s="83" t="str">
        <f t="shared" si="4"/>
        <v>FLE694</v>
      </c>
      <c r="AB686" s="83" t="str">
        <f t="shared" si="5"/>
        <v/>
      </c>
      <c r="AC686" s="83" t="str">
        <f t="shared" si="6"/>
        <v/>
      </c>
      <c r="AD686" s="4"/>
      <c r="AE686" s="13"/>
    </row>
    <row r="687">
      <c r="A687" s="47" t="str">
        <f>RAW_APT!A688</f>
        <v>FLE689</v>
      </c>
      <c r="B687" s="211">
        <f>RAW_APT!B688</f>
        <v>44480</v>
      </c>
      <c r="C687" s="218">
        <f>RAW_APT!C688</f>
        <v>0.2825115741</v>
      </c>
      <c r="D687" s="47" t="str">
        <f>RAW_APT!D688</f>
        <v/>
      </c>
      <c r="E687" s="47" t="str">
        <f>RAW_APT!E688</f>
        <v/>
      </c>
      <c r="F687" s="47" t="str">
        <f>RAW_APT!F688</f>
        <v/>
      </c>
      <c r="G687" s="47" t="str">
        <f>RAW_APT!G688</f>
        <v>Collected</v>
      </c>
      <c r="H687" s="47" t="str">
        <f>RAW_APT!H688</f>
        <v>Null</v>
      </c>
      <c r="I687" s="211">
        <f>RAW_APT!I688</f>
        <v>44868</v>
      </c>
      <c r="J687" s="218">
        <f>RAW_APT!J688</f>
        <v>0.5355208333</v>
      </c>
      <c r="K687" s="47">
        <f>RAW_APT!K688</f>
        <v>1</v>
      </c>
      <c r="L687" s="47" t="str">
        <f>RAW_APT!L688</f>
        <v/>
      </c>
      <c r="M687" s="47" t="str">
        <f>RAW_APT!M688</f>
        <v/>
      </c>
      <c r="N687" s="47"/>
      <c r="O687" s="47"/>
      <c r="P687" s="128" t="b">
        <f t="shared" si="1"/>
        <v>0</v>
      </c>
      <c r="Q687" s="128" t="b">
        <f>IF(COUNTIF(RAW_APS!$A$2:$A813,A687)=0,TRUE,FALSE)</f>
        <v>0</v>
      </c>
      <c r="R687" s="128" t="b">
        <f t="shared" si="2"/>
        <v>0</v>
      </c>
      <c r="S687" s="8"/>
      <c r="U687" s="83" t="str">
        <f t="shared" si="3"/>
        <v/>
      </c>
      <c r="Z687" s="132"/>
      <c r="AA687" s="83" t="str">
        <f t="shared" si="4"/>
        <v>FLE689</v>
      </c>
      <c r="AB687" s="83" t="str">
        <f t="shared" si="5"/>
        <v/>
      </c>
      <c r="AC687" s="83" t="str">
        <f t="shared" si="6"/>
        <v/>
      </c>
      <c r="AD687" s="4"/>
      <c r="AE687" s="13"/>
    </row>
    <row r="688">
      <c r="A688" s="47" t="str">
        <f>RAW_APT!A689</f>
        <v>FLE630</v>
      </c>
      <c r="B688" s="211">
        <f>RAW_APT!B689</f>
        <v>44480</v>
      </c>
      <c r="C688" s="218">
        <f>RAW_APT!C689</f>
        <v>0.2719907407</v>
      </c>
      <c r="D688" s="47" t="str">
        <f>RAW_APT!D689</f>
        <v/>
      </c>
      <c r="E688" s="47" t="str">
        <f>RAW_APT!E689</f>
        <v/>
      </c>
      <c r="F688" s="47" t="str">
        <f>RAW_APT!F689</f>
        <v/>
      </c>
      <c r="G688" s="47" t="str">
        <f>RAW_APT!G689</f>
        <v>Collected</v>
      </c>
      <c r="H688" s="47" t="str">
        <f>RAW_APT!H689</f>
        <v>Null</v>
      </c>
      <c r="I688" s="211">
        <f>RAW_APT!I689</f>
        <v>44868</v>
      </c>
      <c r="J688" s="218">
        <f>RAW_APT!J689</f>
        <v>0.5355208333</v>
      </c>
      <c r="K688" s="47">
        <f>RAW_APT!K689</f>
        <v>1</v>
      </c>
      <c r="L688" s="47" t="str">
        <f>RAW_APT!L689</f>
        <v/>
      </c>
      <c r="M688" s="47" t="str">
        <f>RAW_APT!M689</f>
        <v/>
      </c>
      <c r="N688" s="47"/>
      <c r="O688" s="47"/>
      <c r="P688" s="128" t="b">
        <f t="shared" si="1"/>
        <v>0</v>
      </c>
      <c r="Q688" s="128" t="b">
        <f>IF(COUNTIF(RAW_APS!$A$2:$A813,A688)=0,TRUE,FALSE)</f>
        <v>0</v>
      </c>
      <c r="R688" s="128" t="b">
        <f t="shared" si="2"/>
        <v>0</v>
      </c>
      <c r="S688" s="8"/>
      <c r="U688" s="83" t="str">
        <f t="shared" si="3"/>
        <v/>
      </c>
      <c r="Z688" s="132"/>
      <c r="AA688" s="83" t="str">
        <f t="shared" si="4"/>
        <v>FLE630</v>
      </c>
      <c r="AB688" s="83" t="str">
        <f t="shared" si="5"/>
        <v/>
      </c>
      <c r="AC688" s="83" t="str">
        <f t="shared" si="6"/>
        <v/>
      </c>
      <c r="AD688" s="4"/>
      <c r="AE688" s="13"/>
    </row>
    <row r="689">
      <c r="A689" s="47" t="str">
        <f>RAW_APT!A690</f>
        <v>FLE697</v>
      </c>
      <c r="B689" s="211">
        <f>RAW_APT!B690</f>
        <v>44480</v>
      </c>
      <c r="C689" s="218">
        <f>RAW_APT!C690</f>
        <v>0.2682986111</v>
      </c>
      <c r="D689" s="47" t="str">
        <f>RAW_APT!D690</f>
        <v/>
      </c>
      <c r="E689" s="47" t="str">
        <f>RAW_APT!E690</f>
        <v/>
      </c>
      <c r="F689" s="47" t="str">
        <f>RAW_APT!F690</f>
        <v/>
      </c>
      <c r="G689" s="47" t="str">
        <f>RAW_APT!G690</f>
        <v>Collected</v>
      </c>
      <c r="H689" s="47" t="str">
        <f>RAW_APT!H690</f>
        <v>Null</v>
      </c>
      <c r="I689" s="211">
        <f>RAW_APT!I690</f>
        <v>44868</v>
      </c>
      <c r="J689" s="218">
        <f>RAW_APT!J690</f>
        <v>0.5355208333</v>
      </c>
      <c r="K689" s="47">
        <f>RAW_APT!K690</f>
        <v>1</v>
      </c>
      <c r="L689" s="47" t="str">
        <f>RAW_APT!L690</f>
        <v/>
      </c>
      <c r="M689" s="47" t="str">
        <f>RAW_APT!M690</f>
        <v/>
      </c>
      <c r="N689" s="47"/>
      <c r="O689" s="47"/>
      <c r="P689" s="128" t="b">
        <f t="shared" si="1"/>
        <v>0</v>
      </c>
      <c r="Q689" s="128" t="b">
        <f>IF(COUNTIF(RAW_APS!$A$2:$A813,A689)=0,TRUE,FALSE)</f>
        <v>0</v>
      </c>
      <c r="R689" s="128" t="b">
        <f t="shared" si="2"/>
        <v>0</v>
      </c>
      <c r="S689" s="8"/>
      <c r="U689" s="83" t="str">
        <f t="shared" si="3"/>
        <v/>
      </c>
      <c r="Z689" s="132"/>
      <c r="AA689" s="83" t="str">
        <f t="shared" si="4"/>
        <v>FLE697</v>
      </c>
      <c r="AB689" s="83" t="str">
        <f t="shared" si="5"/>
        <v/>
      </c>
      <c r="AC689" s="83" t="str">
        <f t="shared" si="6"/>
        <v/>
      </c>
      <c r="AD689" s="4"/>
      <c r="AE689" s="13"/>
    </row>
    <row r="690">
      <c r="A690" s="47" t="str">
        <f>RAW_APT!A691</f>
        <v>PA9493</v>
      </c>
      <c r="B690" s="211">
        <f>RAW_APT!B691</f>
        <v>44480</v>
      </c>
      <c r="C690" s="218">
        <f>RAW_APT!C691</f>
        <v>0.2574537037</v>
      </c>
      <c r="D690" s="47" t="str">
        <f>RAW_APT!D691</f>
        <v/>
      </c>
      <c r="E690" s="47" t="str">
        <f>RAW_APT!E691</f>
        <v/>
      </c>
      <c r="F690" s="47" t="str">
        <f>RAW_APT!F691</f>
        <v/>
      </c>
      <c r="G690" s="47" t="str">
        <f>RAW_APT!G691</f>
        <v>Collected</v>
      </c>
      <c r="H690" s="47" t="str">
        <f>RAW_APT!H691</f>
        <v>Null</v>
      </c>
      <c r="I690" s="211">
        <f>RAW_APT!I691</f>
        <v>44868</v>
      </c>
      <c r="J690" s="218">
        <f>RAW_APT!J691</f>
        <v>0.5355208333</v>
      </c>
      <c r="K690" s="47">
        <f>RAW_APT!K691</f>
        <v>1</v>
      </c>
      <c r="L690" s="47" t="str">
        <f>RAW_APT!L691</f>
        <v/>
      </c>
      <c r="M690" s="47" t="str">
        <f>RAW_APT!M691</f>
        <v/>
      </c>
      <c r="N690" s="47"/>
      <c r="O690" s="47"/>
      <c r="P690" s="128" t="b">
        <f t="shared" si="1"/>
        <v>0</v>
      </c>
      <c r="Q690" s="128" t="b">
        <f>IF(COUNTIF(RAW_APS!$A$2:$A813,A690)=0,TRUE,FALSE)</f>
        <v>0</v>
      </c>
      <c r="R690" s="128" t="b">
        <f t="shared" si="2"/>
        <v>0</v>
      </c>
      <c r="S690" s="8"/>
      <c r="U690" s="83" t="str">
        <f t="shared" si="3"/>
        <v/>
      </c>
      <c r="Z690" s="132"/>
      <c r="AA690" s="83" t="str">
        <f t="shared" si="4"/>
        <v>PA9493</v>
      </c>
      <c r="AB690" s="83" t="str">
        <f t="shared" si="5"/>
        <v/>
      </c>
      <c r="AC690" s="83" t="str">
        <f t="shared" si="6"/>
        <v/>
      </c>
      <c r="AD690" s="4"/>
      <c r="AE690" s="13"/>
    </row>
    <row r="691">
      <c r="A691" s="47" t="str">
        <f>RAW_APT!A692</f>
        <v>FLE621</v>
      </c>
      <c r="B691" s="211">
        <f>RAW_APT!B692</f>
        <v>44480</v>
      </c>
      <c r="C691" s="218">
        <f>RAW_APT!C692</f>
        <v>0.2474537037</v>
      </c>
      <c r="D691" s="47" t="str">
        <f>RAW_APT!D692</f>
        <v/>
      </c>
      <c r="E691" s="47" t="str">
        <f>RAW_APT!E692</f>
        <v/>
      </c>
      <c r="F691" s="47" t="str">
        <f>RAW_APT!F692</f>
        <v/>
      </c>
      <c r="G691" s="47" t="str">
        <f>RAW_APT!G692</f>
        <v>Collected</v>
      </c>
      <c r="H691" s="47" t="str">
        <f>RAW_APT!H692</f>
        <v>Null</v>
      </c>
      <c r="I691" s="211">
        <f>RAW_APT!I692</f>
        <v>44868</v>
      </c>
      <c r="J691" s="218">
        <f>RAW_APT!J692</f>
        <v>0.5355208333</v>
      </c>
      <c r="K691" s="47">
        <f>RAW_APT!K692</f>
        <v>1</v>
      </c>
      <c r="L691" s="47" t="str">
        <f>RAW_APT!L692</f>
        <v/>
      </c>
      <c r="M691" s="47" t="str">
        <f>RAW_APT!M692</f>
        <v/>
      </c>
      <c r="N691" s="47"/>
      <c r="O691" s="47"/>
      <c r="P691" s="128" t="b">
        <f t="shared" si="1"/>
        <v>0</v>
      </c>
      <c r="Q691" s="128" t="b">
        <f>IF(COUNTIF(RAW_APS!$A$2:$A813,A691)=0,TRUE,FALSE)</f>
        <v>0</v>
      </c>
      <c r="R691" s="128" t="b">
        <f t="shared" si="2"/>
        <v>0</v>
      </c>
      <c r="S691" s="8"/>
      <c r="U691" s="83" t="str">
        <f t="shared" si="3"/>
        <v/>
      </c>
      <c r="Z691" s="132"/>
      <c r="AA691" s="83" t="str">
        <f t="shared" si="4"/>
        <v>FLE621</v>
      </c>
      <c r="AB691" s="83" t="str">
        <f t="shared" si="5"/>
        <v/>
      </c>
      <c r="AC691" s="83" t="str">
        <f t="shared" si="6"/>
        <v/>
      </c>
      <c r="AD691" s="4"/>
      <c r="AE691" s="13"/>
    </row>
    <row r="692">
      <c r="A692" s="47" t="str">
        <f>RAW_APT!A693</f>
        <v>PA9423</v>
      </c>
      <c r="B692" s="211">
        <f>RAW_APT!B693</f>
        <v>44480</v>
      </c>
      <c r="C692" s="218">
        <f>RAW_APT!C693</f>
        <v>0.2469675926</v>
      </c>
      <c r="D692" s="47" t="str">
        <f>RAW_APT!D693</f>
        <v/>
      </c>
      <c r="E692" s="47" t="str">
        <f>RAW_APT!E693</f>
        <v/>
      </c>
      <c r="F692" s="47" t="str">
        <f>RAW_APT!F693</f>
        <v/>
      </c>
      <c r="G692" s="47" t="str">
        <f>RAW_APT!G693</f>
        <v>Collected</v>
      </c>
      <c r="H692" s="47" t="str">
        <f>RAW_APT!H693</f>
        <v>Null</v>
      </c>
      <c r="I692" s="211">
        <f>RAW_APT!I693</f>
        <v>44868</v>
      </c>
      <c r="J692" s="218">
        <f>RAW_APT!J693</f>
        <v>0.5355208333</v>
      </c>
      <c r="K692" s="47">
        <f>RAW_APT!K693</f>
        <v>1</v>
      </c>
      <c r="L692" s="47" t="str">
        <f>RAW_APT!L693</f>
        <v/>
      </c>
      <c r="M692" s="47" t="str">
        <f>RAW_APT!M693</f>
        <v/>
      </c>
      <c r="N692" s="47"/>
      <c r="O692" s="47"/>
      <c r="P692" s="128" t="b">
        <f t="shared" si="1"/>
        <v>0</v>
      </c>
      <c r="Q692" s="128" t="b">
        <f>IF(COUNTIF(RAW_APS!$A$2:$A813,A692)=0,TRUE,FALSE)</f>
        <v>0</v>
      </c>
      <c r="R692" s="128" t="b">
        <f t="shared" si="2"/>
        <v>0</v>
      </c>
      <c r="S692" s="8"/>
      <c r="U692" s="83" t="str">
        <f t="shared" si="3"/>
        <v/>
      </c>
      <c r="Z692" s="132"/>
      <c r="AA692" s="83" t="str">
        <f t="shared" si="4"/>
        <v>PA9423</v>
      </c>
      <c r="AB692" s="83" t="str">
        <f t="shared" si="5"/>
        <v/>
      </c>
      <c r="AC692" s="83" t="str">
        <f t="shared" si="6"/>
        <v/>
      </c>
      <c r="AD692" s="4"/>
      <c r="AE692" s="13"/>
    </row>
    <row r="693">
      <c r="A693" s="47" t="str">
        <f>RAW_APT!A694</f>
        <v>FLE683</v>
      </c>
      <c r="B693" s="211">
        <f>RAW_APT!B694</f>
        <v>44480</v>
      </c>
      <c r="C693" s="218">
        <f>RAW_APT!C694</f>
        <v>0.242962963</v>
      </c>
      <c r="D693" s="47" t="str">
        <f>RAW_APT!D694</f>
        <v/>
      </c>
      <c r="E693" s="47" t="str">
        <f>RAW_APT!E694</f>
        <v/>
      </c>
      <c r="F693" s="47" t="str">
        <f>RAW_APT!F694</f>
        <v/>
      </c>
      <c r="G693" s="47" t="str">
        <f>RAW_APT!G694</f>
        <v>Collected</v>
      </c>
      <c r="H693" s="47" t="str">
        <f>RAW_APT!H694</f>
        <v>Null</v>
      </c>
      <c r="I693" s="211">
        <f>RAW_APT!I694</f>
        <v>44868</v>
      </c>
      <c r="J693" s="218">
        <f>RAW_APT!J694</f>
        <v>0.5355208333</v>
      </c>
      <c r="K693" s="47">
        <f>RAW_APT!K694</f>
        <v>1</v>
      </c>
      <c r="L693" s="47" t="str">
        <f>RAW_APT!L694</f>
        <v/>
      </c>
      <c r="M693" s="47" t="str">
        <f>RAW_APT!M694</f>
        <v/>
      </c>
      <c r="N693" s="47"/>
      <c r="O693" s="47"/>
      <c r="P693" s="128" t="b">
        <f t="shared" si="1"/>
        <v>0</v>
      </c>
      <c r="Q693" s="128" t="b">
        <f>IF(COUNTIF(RAW_APS!$A$2:$A813,A693)=0,TRUE,FALSE)</f>
        <v>0</v>
      </c>
      <c r="R693" s="128" t="b">
        <f t="shared" si="2"/>
        <v>0</v>
      </c>
      <c r="S693" s="8"/>
      <c r="U693" s="83" t="str">
        <f t="shared" si="3"/>
        <v/>
      </c>
      <c r="Z693" s="132"/>
      <c r="AA693" s="83" t="str">
        <f t="shared" si="4"/>
        <v>FLE683</v>
      </c>
      <c r="AB693" s="83" t="str">
        <f t="shared" si="5"/>
        <v/>
      </c>
      <c r="AC693" s="83" t="str">
        <f t="shared" si="6"/>
        <v/>
      </c>
      <c r="AD693" s="4"/>
      <c r="AE693" s="13"/>
    </row>
    <row r="694">
      <c r="A694" s="47" t="str">
        <f>RAW_APT!A695</f>
        <v>FLE690</v>
      </c>
      <c r="B694" s="211">
        <f>RAW_APT!B695</f>
        <v>44480</v>
      </c>
      <c r="C694" s="218">
        <f>RAW_APT!C695</f>
        <v>0.242650463</v>
      </c>
      <c r="D694" s="47" t="str">
        <f>RAW_APT!D695</f>
        <v/>
      </c>
      <c r="E694" s="47" t="str">
        <f>RAW_APT!E695</f>
        <v/>
      </c>
      <c r="F694" s="47" t="str">
        <f>RAW_APT!F695</f>
        <v/>
      </c>
      <c r="G694" s="47" t="str">
        <f>RAW_APT!G695</f>
        <v>Collected</v>
      </c>
      <c r="H694" s="47" t="str">
        <f>RAW_APT!H695</f>
        <v>Null</v>
      </c>
      <c r="I694" s="211">
        <f>RAW_APT!I695</f>
        <v>44868</v>
      </c>
      <c r="J694" s="218">
        <f>RAW_APT!J695</f>
        <v>0.5355208333</v>
      </c>
      <c r="K694" s="47">
        <f>RAW_APT!K695</f>
        <v>1</v>
      </c>
      <c r="L694" s="47" t="str">
        <f>RAW_APT!L695</f>
        <v/>
      </c>
      <c r="M694" s="47" t="str">
        <f>RAW_APT!M695</f>
        <v/>
      </c>
      <c r="N694" s="47"/>
      <c r="O694" s="47"/>
      <c r="P694" s="128" t="b">
        <f t="shared" si="1"/>
        <v>0</v>
      </c>
      <c r="Q694" s="128" t="b">
        <f>IF(COUNTIF(RAW_APS!$A$2:$A813,A694)=0,TRUE,FALSE)</f>
        <v>0</v>
      </c>
      <c r="R694" s="128" t="b">
        <f t="shared" si="2"/>
        <v>0</v>
      </c>
      <c r="S694" s="8"/>
      <c r="U694" s="83" t="str">
        <f t="shared" si="3"/>
        <v/>
      </c>
      <c r="Z694" s="132"/>
      <c r="AA694" s="83" t="str">
        <f t="shared" si="4"/>
        <v>FLE690</v>
      </c>
      <c r="AB694" s="83" t="str">
        <f t="shared" si="5"/>
        <v/>
      </c>
      <c r="AC694" s="83" t="str">
        <f t="shared" si="6"/>
        <v/>
      </c>
      <c r="AD694" s="4"/>
      <c r="AE694" s="13"/>
    </row>
    <row r="695">
      <c r="A695" s="47" t="str">
        <f>RAW_APT!A696</f>
        <v>FLE735</v>
      </c>
      <c r="B695" s="211">
        <f>RAW_APT!B696</f>
        <v>44480</v>
      </c>
      <c r="C695" s="218">
        <f>RAW_APT!C696</f>
        <v>0.2352199074</v>
      </c>
      <c r="D695" s="47" t="str">
        <f>RAW_APT!D696</f>
        <v/>
      </c>
      <c r="E695" s="47" t="str">
        <f>RAW_APT!E696</f>
        <v/>
      </c>
      <c r="F695" s="47" t="str">
        <f>RAW_APT!F696</f>
        <v/>
      </c>
      <c r="G695" s="47" t="str">
        <f>RAW_APT!G696</f>
        <v>Collected</v>
      </c>
      <c r="H695" s="47" t="str">
        <f>RAW_APT!H696</f>
        <v>Null</v>
      </c>
      <c r="I695" s="211">
        <f>RAW_APT!I696</f>
        <v>44868</v>
      </c>
      <c r="J695" s="218">
        <f>RAW_APT!J696</f>
        <v>0.5355208333</v>
      </c>
      <c r="K695" s="47">
        <f>RAW_APT!K696</f>
        <v>1</v>
      </c>
      <c r="L695" s="47" t="str">
        <f>RAW_APT!L696</f>
        <v/>
      </c>
      <c r="M695" s="47" t="str">
        <f>RAW_APT!M696</f>
        <v/>
      </c>
      <c r="N695" s="47"/>
      <c r="O695" s="47"/>
      <c r="P695" s="128" t="b">
        <f t="shared" si="1"/>
        <v>0</v>
      </c>
      <c r="Q695" s="128" t="b">
        <f>IF(COUNTIF(RAW_APS!$A$2:$A813,A695)=0,TRUE,FALSE)</f>
        <v>0</v>
      </c>
      <c r="R695" s="128" t="b">
        <f t="shared" si="2"/>
        <v>0</v>
      </c>
      <c r="S695" s="8"/>
      <c r="U695" s="83" t="str">
        <f t="shared" si="3"/>
        <v/>
      </c>
      <c r="Z695" s="132"/>
      <c r="AA695" s="83" t="str">
        <f t="shared" si="4"/>
        <v>FLE735</v>
      </c>
      <c r="AB695" s="83" t="str">
        <f t="shared" si="5"/>
        <v/>
      </c>
      <c r="AC695" s="83" t="str">
        <f t="shared" si="6"/>
        <v/>
      </c>
      <c r="AD695" s="4"/>
      <c r="AE695" s="13"/>
    </row>
    <row r="696">
      <c r="A696" s="47" t="str">
        <f>RAW_APT!A697</f>
        <v>FLE707</v>
      </c>
      <c r="B696" s="211">
        <f>RAW_APT!B697</f>
        <v>44477</v>
      </c>
      <c r="C696" s="218">
        <f>RAW_APT!C697</f>
        <v>0.2592013889</v>
      </c>
      <c r="D696" s="47" t="str">
        <f>RAW_APT!D697</f>
        <v/>
      </c>
      <c r="E696" s="47" t="str">
        <f>RAW_APT!E697</f>
        <v/>
      </c>
      <c r="F696" s="47" t="str">
        <f>RAW_APT!F697</f>
        <v/>
      </c>
      <c r="G696" s="47" t="str">
        <f>RAW_APT!G697</f>
        <v>Collected</v>
      </c>
      <c r="H696" s="47" t="str">
        <f>RAW_APT!H697</f>
        <v>Null</v>
      </c>
      <c r="I696" s="211">
        <f>RAW_APT!I697</f>
        <v>44868</v>
      </c>
      <c r="J696" s="218">
        <f>RAW_APT!J697</f>
        <v>0.5355208333</v>
      </c>
      <c r="K696" s="47">
        <f>RAW_APT!K697</f>
        <v>0</v>
      </c>
      <c r="L696" s="47" t="str">
        <f>RAW_APT!L697</f>
        <v/>
      </c>
      <c r="M696" s="47" t="str">
        <f>RAW_APT!M697</f>
        <v/>
      </c>
      <c r="N696" s="47"/>
      <c r="O696" s="47"/>
      <c r="P696" s="128" t="b">
        <f t="shared" si="1"/>
        <v>1</v>
      </c>
      <c r="Q696" s="128" t="b">
        <f>IF(COUNTIF(RAW_APS!$A$2:$A813,A696)=0,TRUE,FALSE)</f>
        <v>1</v>
      </c>
      <c r="R696" s="128" t="b">
        <f t="shared" si="2"/>
        <v>0</v>
      </c>
      <c r="S696" s="8"/>
      <c r="U696" s="83" t="str">
        <f t="shared" si="3"/>
        <v/>
      </c>
      <c r="Z696" s="132"/>
      <c r="AA696" s="83" t="str">
        <f t="shared" si="4"/>
        <v>FLE707</v>
      </c>
      <c r="AB696" s="83" t="str">
        <f t="shared" si="5"/>
        <v/>
      </c>
      <c r="AC696" s="83" t="str">
        <f t="shared" si="6"/>
        <v/>
      </c>
      <c r="AD696" s="4"/>
      <c r="AE696" s="13"/>
    </row>
    <row r="697">
      <c r="A697" s="47" t="str">
        <f>RAW_APT!A698</f>
        <v>FLE457</v>
      </c>
      <c r="B697" s="211">
        <f>RAW_APT!B698</f>
        <v>44477</v>
      </c>
      <c r="C697" s="218">
        <f>RAW_APT!C698</f>
        <v>0.2583796296</v>
      </c>
      <c r="D697" s="47" t="str">
        <f>RAW_APT!D698</f>
        <v/>
      </c>
      <c r="E697" s="47" t="str">
        <f>RAW_APT!E698</f>
        <v/>
      </c>
      <c r="F697" s="47" t="str">
        <f>RAW_APT!F698</f>
        <v/>
      </c>
      <c r="G697" s="47" t="str">
        <f>RAW_APT!G698</f>
        <v>Collected</v>
      </c>
      <c r="H697" s="47" t="str">
        <f>RAW_APT!H698</f>
        <v>Null</v>
      </c>
      <c r="I697" s="211">
        <f>RAW_APT!I698</f>
        <v>44868</v>
      </c>
      <c r="J697" s="218">
        <f>RAW_APT!J698</f>
        <v>0.5355208333</v>
      </c>
      <c r="K697" s="47">
        <f>RAW_APT!K698</f>
        <v>1</v>
      </c>
      <c r="L697" s="47" t="str">
        <f>RAW_APT!L698</f>
        <v/>
      </c>
      <c r="M697" s="47" t="str">
        <f>RAW_APT!M698</f>
        <v/>
      </c>
      <c r="N697" s="47"/>
      <c r="O697" s="47"/>
      <c r="P697" s="128" t="b">
        <f t="shared" si="1"/>
        <v>0</v>
      </c>
      <c r="Q697" s="128" t="b">
        <f>IF(COUNTIF(RAW_APS!$A$2:$A813,A697)=0,TRUE,FALSE)</f>
        <v>0</v>
      </c>
      <c r="R697" s="128" t="b">
        <f t="shared" si="2"/>
        <v>0</v>
      </c>
      <c r="S697" s="8"/>
      <c r="U697" s="83" t="str">
        <f t="shared" si="3"/>
        <v/>
      </c>
      <c r="Z697" s="132"/>
      <c r="AA697" s="83" t="str">
        <f t="shared" si="4"/>
        <v>FLE457</v>
      </c>
      <c r="AB697" s="83" t="str">
        <f t="shared" si="5"/>
        <v/>
      </c>
      <c r="AC697" s="83" t="str">
        <f t="shared" si="6"/>
        <v/>
      </c>
      <c r="AD697" s="4"/>
      <c r="AE697" s="13"/>
    </row>
    <row r="698">
      <c r="A698" s="47" t="str">
        <f>RAW_APT!A699</f>
        <v>PA9490</v>
      </c>
      <c r="B698" s="211">
        <f>RAW_APT!B699</f>
        <v>44477</v>
      </c>
      <c r="C698" s="218">
        <f>RAW_APT!C699</f>
        <v>0.2502893519</v>
      </c>
      <c r="D698" s="47" t="str">
        <f>RAW_APT!D699</f>
        <v/>
      </c>
      <c r="E698" s="47" t="str">
        <f>RAW_APT!E699</f>
        <v/>
      </c>
      <c r="F698" s="47" t="str">
        <f>RAW_APT!F699</f>
        <v/>
      </c>
      <c r="G698" s="47" t="str">
        <f>RAW_APT!G699</f>
        <v>Collected</v>
      </c>
      <c r="H698" s="47" t="str">
        <f>RAW_APT!H699</f>
        <v>Null</v>
      </c>
      <c r="I698" s="211">
        <f>RAW_APT!I699</f>
        <v>44868</v>
      </c>
      <c r="J698" s="218">
        <f>RAW_APT!J699</f>
        <v>0.5355208333</v>
      </c>
      <c r="K698" s="47">
        <f>RAW_APT!K699</f>
        <v>1</v>
      </c>
      <c r="L698" s="47" t="str">
        <f>RAW_APT!L699</f>
        <v/>
      </c>
      <c r="M698" s="47" t="str">
        <f>RAW_APT!M699</f>
        <v/>
      </c>
      <c r="N698" s="47"/>
      <c r="O698" s="47"/>
      <c r="P698" s="128" t="b">
        <f t="shared" si="1"/>
        <v>0</v>
      </c>
      <c r="Q698" s="128" t="b">
        <f>IF(COUNTIF(RAW_APS!$A$2:$A813,A698)=0,TRUE,FALSE)</f>
        <v>0</v>
      </c>
      <c r="R698" s="128" t="b">
        <f t="shared" si="2"/>
        <v>1</v>
      </c>
      <c r="S698" s="8"/>
      <c r="U698" s="83" t="str">
        <f t="shared" si="3"/>
        <v/>
      </c>
      <c r="Z698" s="132"/>
      <c r="AA698" s="83" t="str">
        <f t="shared" si="4"/>
        <v>PA9490</v>
      </c>
      <c r="AB698" s="83" t="str">
        <f t="shared" si="5"/>
        <v>PA9490</v>
      </c>
      <c r="AC698" s="83">
        <f t="shared" si="6"/>
        <v>2</v>
      </c>
      <c r="AD698" s="4"/>
      <c r="AE698" s="13"/>
    </row>
    <row r="699">
      <c r="A699" s="47" t="str">
        <f>RAW_APT!A700</f>
        <v>PA9490</v>
      </c>
      <c r="B699" s="211">
        <f>RAW_APT!B700</f>
        <v>44477</v>
      </c>
      <c r="C699" s="218">
        <f>RAW_APT!C700</f>
        <v>0.25</v>
      </c>
      <c r="D699" s="47" t="str">
        <f>RAW_APT!D700</f>
        <v/>
      </c>
      <c r="E699" s="47" t="str">
        <f>RAW_APT!E700</f>
        <v/>
      </c>
      <c r="F699" s="47" t="str">
        <f>RAW_APT!F700</f>
        <v/>
      </c>
      <c r="G699" s="47" t="str">
        <f>RAW_APT!G700</f>
        <v>Collected</v>
      </c>
      <c r="H699" s="47" t="str">
        <f>RAW_APT!H700</f>
        <v>Null</v>
      </c>
      <c r="I699" s="211">
        <f>RAW_APT!I700</f>
        <v>44868</v>
      </c>
      <c r="J699" s="218">
        <f>RAW_APT!J700</f>
        <v>0.5355208333</v>
      </c>
      <c r="K699" s="47">
        <f>RAW_APT!K700</f>
        <v>1</v>
      </c>
      <c r="L699" s="47" t="str">
        <f>RAW_APT!L700</f>
        <v/>
      </c>
      <c r="M699" s="47" t="str">
        <f>RAW_APT!M700</f>
        <v/>
      </c>
      <c r="N699" s="47"/>
      <c r="O699" s="47"/>
      <c r="P699" s="128" t="b">
        <f t="shared" si="1"/>
        <v>0</v>
      </c>
      <c r="Q699" s="128" t="b">
        <f>IF(COUNTIF(RAW_APS!$A$2:$A813,A699)=0,TRUE,FALSE)</f>
        <v>0</v>
      </c>
      <c r="R699" s="128" t="b">
        <f t="shared" si="2"/>
        <v>1</v>
      </c>
      <c r="S699" s="8"/>
      <c r="U699" s="83" t="str">
        <f t="shared" si="3"/>
        <v/>
      </c>
      <c r="Z699" s="132"/>
      <c r="AA699" s="83" t="str">
        <f t="shared" si="4"/>
        <v>PA9490</v>
      </c>
      <c r="AB699" s="83" t="str">
        <f t="shared" si="5"/>
        <v>PA9490</v>
      </c>
      <c r="AC699" s="83">
        <f t="shared" si="6"/>
        <v>2</v>
      </c>
      <c r="AD699" s="4"/>
      <c r="AE699" s="13"/>
    </row>
    <row r="700">
      <c r="A700" s="47" t="str">
        <f>RAW_APT!A701</f>
        <v>FLE695</v>
      </c>
      <c r="B700" s="211">
        <f>RAW_APT!B701</f>
        <v>44477</v>
      </c>
      <c r="C700" s="218">
        <f>RAW_APT!C701</f>
        <v>0.2443055556</v>
      </c>
      <c r="D700" s="47" t="str">
        <f>RAW_APT!D701</f>
        <v/>
      </c>
      <c r="E700" s="47" t="str">
        <f>RAW_APT!E701</f>
        <v/>
      </c>
      <c r="F700" s="47" t="str">
        <f>RAW_APT!F701</f>
        <v/>
      </c>
      <c r="G700" s="47" t="str">
        <f>RAW_APT!G701</f>
        <v>Collected</v>
      </c>
      <c r="H700" s="47" t="str">
        <f>RAW_APT!H701</f>
        <v>Null</v>
      </c>
      <c r="I700" s="211">
        <f>RAW_APT!I701</f>
        <v>44868</v>
      </c>
      <c r="J700" s="218">
        <f>RAW_APT!J701</f>
        <v>0.5355208333</v>
      </c>
      <c r="K700" s="47">
        <f>RAW_APT!K701</f>
        <v>1</v>
      </c>
      <c r="L700" s="47" t="str">
        <f>RAW_APT!L701</f>
        <v/>
      </c>
      <c r="M700" s="47" t="str">
        <f>RAW_APT!M701</f>
        <v/>
      </c>
      <c r="N700" s="47"/>
      <c r="O700" s="47"/>
      <c r="P700" s="128" t="b">
        <f t="shared" si="1"/>
        <v>0</v>
      </c>
      <c r="Q700" s="128" t="b">
        <f>IF(COUNTIF(RAW_APS!$A$2:$A813,A700)=0,TRUE,FALSE)</f>
        <v>0</v>
      </c>
      <c r="R700" s="128" t="b">
        <f t="shared" si="2"/>
        <v>0</v>
      </c>
      <c r="S700" s="8"/>
      <c r="U700" s="83" t="str">
        <f t="shared" si="3"/>
        <v/>
      </c>
      <c r="Z700" s="132"/>
      <c r="AA700" s="83" t="str">
        <f t="shared" si="4"/>
        <v>FLE695</v>
      </c>
      <c r="AB700" s="83" t="str">
        <f t="shared" si="5"/>
        <v/>
      </c>
      <c r="AC700" s="83" t="str">
        <f t="shared" si="6"/>
        <v/>
      </c>
      <c r="AD700" s="4"/>
      <c r="AE700" s="13"/>
    </row>
    <row r="701">
      <c r="A701" s="47" t="str">
        <f>RAW_APT!A702</f>
        <v>FLE706</v>
      </c>
      <c r="B701" s="211">
        <f>RAW_APT!B702</f>
        <v>44477</v>
      </c>
      <c r="C701" s="218">
        <f>RAW_APT!C702</f>
        <v>0.242037037</v>
      </c>
      <c r="D701" s="47" t="str">
        <f>RAW_APT!D702</f>
        <v/>
      </c>
      <c r="E701" s="47" t="str">
        <f>RAW_APT!E702</f>
        <v/>
      </c>
      <c r="F701" s="47" t="str">
        <f>RAW_APT!F702</f>
        <v/>
      </c>
      <c r="G701" s="47" t="str">
        <f>RAW_APT!G702</f>
        <v>Collected</v>
      </c>
      <c r="H701" s="47" t="str">
        <f>RAW_APT!H702</f>
        <v>Null</v>
      </c>
      <c r="I701" s="211">
        <f>RAW_APT!I702</f>
        <v>44868</v>
      </c>
      <c r="J701" s="218">
        <f>RAW_APT!J702</f>
        <v>0.5355208333</v>
      </c>
      <c r="K701" s="47">
        <f>RAW_APT!K702</f>
        <v>1</v>
      </c>
      <c r="L701" s="47" t="str">
        <f>RAW_APT!L702</f>
        <v/>
      </c>
      <c r="M701" s="47" t="str">
        <f>RAW_APT!M702</f>
        <v/>
      </c>
      <c r="N701" s="47"/>
      <c r="O701" s="47"/>
      <c r="P701" s="128" t="b">
        <f t="shared" si="1"/>
        <v>0</v>
      </c>
      <c r="Q701" s="128" t="b">
        <f>IF(COUNTIF(RAW_APS!$A$2:$A813,A701)=0,TRUE,FALSE)</f>
        <v>0</v>
      </c>
      <c r="R701" s="128" t="b">
        <f t="shared" si="2"/>
        <v>0</v>
      </c>
      <c r="S701" s="8"/>
      <c r="U701" s="83" t="str">
        <f t="shared" si="3"/>
        <v/>
      </c>
      <c r="Z701" s="132"/>
      <c r="AA701" s="83" t="str">
        <f t="shared" si="4"/>
        <v>FLE706</v>
      </c>
      <c r="AB701" s="83" t="str">
        <f t="shared" si="5"/>
        <v/>
      </c>
      <c r="AC701" s="83" t="str">
        <f t="shared" si="6"/>
        <v/>
      </c>
      <c r="AD701" s="4"/>
      <c r="AE701" s="13"/>
    </row>
    <row r="702">
      <c r="A702" s="47" t="str">
        <f>RAW_APT!A703</f>
        <v>FLE657</v>
      </c>
      <c r="B702" s="211">
        <f>RAW_APT!B703</f>
        <v>44477</v>
      </c>
      <c r="C702" s="218">
        <f>RAW_APT!C703</f>
        <v>0.2364467593</v>
      </c>
      <c r="D702" s="47" t="str">
        <f>RAW_APT!D703</f>
        <v/>
      </c>
      <c r="E702" s="47" t="str">
        <f>RAW_APT!E703</f>
        <v/>
      </c>
      <c r="F702" s="47" t="str">
        <f>RAW_APT!F703</f>
        <v/>
      </c>
      <c r="G702" s="47" t="str">
        <f>RAW_APT!G703</f>
        <v>Collected</v>
      </c>
      <c r="H702" s="47" t="str">
        <f>RAW_APT!H703</f>
        <v>Null</v>
      </c>
      <c r="I702" s="211">
        <f>RAW_APT!I703</f>
        <v>44868</v>
      </c>
      <c r="J702" s="218">
        <f>RAW_APT!J703</f>
        <v>0.5355208333</v>
      </c>
      <c r="K702" s="47">
        <f>RAW_APT!K703</f>
        <v>1</v>
      </c>
      <c r="L702" s="47" t="str">
        <f>RAW_APT!L703</f>
        <v/>
      </c>
      <c r="M702" s="47" t="str">
        <f>RAW_APT!M703</f>
        <v/>
      </c>
      <c r="N702" s="47"/>
      <c r="O702" s="47"/>
      <c r="P702" s="128" t="b">
        <f t="shared" si="1"/>
        <v>0</v>
      </c>
      <c r="Q702" s="128" t="b">
        <f>IF(COUNTIF(RAW_APS!$A$2:$A813,A702)=0,TRUE,FALSE)</f>
        <v>0</v>
      </c>
      <c r="R702" s="128" t="b">
        <f t="shared" si="2"/>
        <v>0</v>
      </c>
      <c r="S702" s="8"/>
      <c r="U702" s="83" t="str">
        <f t="shared" si="3"/>
        <v/>
      </c>
      <c r="Z702" s="132"/>
      <c r="AA702" s="83" t="str">
        <f t="shared" si="4"/>
        <v>FLE657</v>
      </c>
      <c r="AB702" s="83" t="str">
        <f t="shared" si="5"/>
        <v/>
      </c>
      <c r="AC702" s="83" t="str">
        <f t="shared" si="6"/>
        <v/>
      </c>
      <c r="AD702" s="4"/>
      <c r="AE702" s="13"/>
    </row>
    <row r="703">
      <c r="A703" s="47" t="str">
        <f>RAW_APT!A704</f>
        <v>FLE704</v>
      </c>
      <c r="B703" s="211">
        <f>RAW_APT!B704</f>
        <v>44477</v>
      </c>
      <c r="C703" s="218">
        <f>RAW_APT!C704</f>
        <v>0.2360532407</v>
      </c>
      <c r="D703" s="47" t="str">
        <f>RAW_APT!D704</f>
        <v/>
      </c>
      <c r="E703" s="47" t="str">
        <f>RAW_APT!E704</f>
        <v/>
      </c>
      <c r="F703" s="47" t="str">
        <f>RAW_APT!F704</f>
        <v/>
      </c>
      <c r="G703" s="47" t="str">
        <f>RAW_APT!G704</f>
        <v>Collected</v>
      </c>
      <c r="H703" s="47" t="str">
        <f>RAW_APT!H704</f>
        <v>Null</v>
      </c>
      <c r="I703" s="211">
        <f>RAW_APT!I704</f>
        <v>44868</v>
      </c>
      <c r="J703" s="218">
        <f>RAW_APT!J704</f>
        <v>0.5355208333</v>
      </c>
      <c r="K703" s="47">
        <f>RAW_APT!K704</f>
        <v>1</v>
      </c>
      <c r="L703" s="47" t="str">
        <f>RAW_APT!L704</f>
        <v/>
      </c>
      <c r="M703" s="47" t="str">
        <f>RAW_APT!M704</f>
        <v/>
      </c>
      <c r="N703" s="47"/>
      <c r="O703" s="47"/>
      <c r="P703" s="128" t="b">
        <f t="shared" si="1"/>
        <v>0</v>
      </c>
      <c r="Q703" s="128" t="b">
        <f>IF(COUNTIF(RAW_APS!$A$2:$A813,A703)=0,TRUE,FALSE)</f>
        <v>0</v>
      </c>
      <c r="R703" s="128" t="b">
        <f t="shared" si="2"/>
        <v>0</v>
      </c>
      <c r="S703" s="8"/>
      <c r="U703" s="83" t="str">
        <f t="shared" si="3"/>
        <v/>
      </c>
      <c r="Z703" s="132"/>
      <c r="AA703" s="83" t="str">
        <f t="shared" si="4"/>
        <v>FLE704</v>
      </c>
      <c r="AB703" s="83" t="str">
        <f t="shared" si="5"/>
        <v/>
      </c>
      <c r="AC703" s="83" t="str">
        <f t="shared" si="6"/>
        <v/>
      </c>
      <c r="AD703" s="4"/>
      <c r="AE703" s="13"/>
    </row>
    <row r="704">
      <c r="A704" s="47" t="str">
        <f>RAW_APT!A705</f>
        <v>PA9413</v>
      </c>
      <c r="B704" s="211">
        <f>RAW_APT!B705</f>
        <v>44477</v>
      </c>
      <c r="C704" s="218">
        <f>RAW_APT!C705</f>
        <v>0.2322800926</v>
      </c>
      <c r="D704" s="47" t="str">
        <f>RAW_APT!D705</f>
        <v/>
      </c>
      <c r="E704" s="47" t="str">
        <f>RAW_APT!E705</f>
        <v/>
      </c>
      <c r="F704" s="47" t="str">
        <f>RAW_APT!F705</f>
        <v/>
      </c>
      <c r="G704" s="47" t="str">
        <f>RAW_APT!G705</f>
        <v>Collected</v>
      </c>
      <c r="H704" s="47" t="str">
        <f>RAW_APT!H705</f>
        <v>Null</v>
      </c>
      <c r="I704" s="211">
        <f>RAW_APT!I705</f>
        <v>44868</v>
      </c>
      <c r="J704" s="218">
        <f>RAW_APT!J705</f>
        <v>0.5355208333</v>
      </c>
      <c r="K704" s="47">
        <f>RAW_APT!K705</f>
        <v>1</v>
      </c>
      <c r="L704" s="47" t="str">
        <f>RAW_APT!L705</f>
        <v/>
      </c>
      <c r="M704" s="47" t="str">
        <f>RAW_APT!M705</f>
        <v/>
      </c>
      <c r="N704" s="47"/>
      <c r="O704" s="47"/>
      <c r="P704" s="128" t="b">
        <f t="shared" si="1"/>
        <v>0</v>
      </c>
      <c r="Q704" s="128" t="b">
        <f>IF(COUNTIF(RAW_APS!$A$2:$A813,A704)=0,TRUE,FALSE)</f>
        <v>0</v>
      </c>
      <c r="R704" s="128" t="b">
        <f t="shared" si="2"/>
        <v>0</v>
      </c>
      <c r="S704" s="8"/>
      <c r="U704" s="83" t="str">
        <f t="shared" si="3"/>
        <v/>
      </c>
      <c r="Z704" s="132"/>
      <c r="AA704" s="83" t="str">
        <f t="shared" si="4"/>
        <v>PA9413</v>
      </c>
      <c r="AB704" s="83" t="str">
        <f t="shared" si="5"/>
        <v/>
      </c>
      <c r="AC704" s="83" t="str">
        <f t="shared" si="6"/>
        <v/>
      </c>
      <c r="AD704" s="4"/>
      <c r="AE704" s="13"/>
    </row>
    <row r="705">
      <c r="A705" s="47" t="str">
        <f>RAW_APT!A706</f>
        <v>PA9447</v>
      </c>
      <c r="B705" s="211">
        <f>RAW_APT!B706</f>
        <v>44477</v>
      </c>
      <c r="C705" s="218">
        <f>RAW_APT!C706</f>
        <v>0.2124884259</v>
      </c>
      <c r="D705" s="47" t="str">
        <f>RAW_APT!D706</f>
        <v/>
      </c>
      <c r="E705" s="47" t="str">
        <f>RAW_APT!E706</f>
        <v/>
      </c>
      <c r="F705" s="47" t="str">
        <f>RAW_APT!F706</f>
        <v/>
      </c>
      <c r="G705" s="47" t="str">
        <f>RAW_APT!G706</f>
        <v>Collected</v>
      </c>
      <c r="H705" s="47" t="str">
        <f>RAW_APT!H706</f>
        <v>Null</v>
      </c>
      <c r="I705" s="211">
        <f>RAW_APT!I706</f>
        <v>44868</v>
      </c>
      <c r="J705" s="218">
        <f>RAW_APT!J706</f>
        <v>0.5355208333</v>
      </c>
      <c r="K705" s="47">
        <f>RAW_APT!K706</f>
        <v>1</v>
      </c>
      <c r="L705" s="47" t="str">
        <f>RAW_APT!L706</f>
        <v/>
      </c>
      <c r="M705" s="47" t="str">
        <f>RAW_APT!M706</f>
        <v/>
      </c>
      <c r="N705" s="47"/>
      <c r="O705" s="47"/>
      <c r="P705" s="128" t="b">
        <f t="shared" si="1"/>
        <v>0</v>
      </c>
      <c r="Q705" s="128" t="b">
        <f>IF(COUNTIF(RAW_APS!$A$2:$A813,A705)=0,TRUE,FALSE)</f>
        <v>0</v>
      </c>
      <c r="R705" s="128" t="b">
        <f t="shared" si="2"/>
        <v>0</v>
      </c>
      <c r="S705" s="8"/>
      <c r="U705" s="83" t="str">
        <f t="shared" si="3"/>
        <v/>
      </c>
      <c r="Z705" s="132"/>
      <c r="AA705" s="83" t="str">
        <f t="shared" si="4"/>
        <v>PA9447</v>
      </c>
      <c r="AB705" s="83" t="str">
        <f t="shared" si="5"/>
        <v/>
      </c>
      <c r="AC705" s="83" t="str">
        <f t="shared" si="6"/>
        <v/>
      </c>
      <c r="AD705" s="4"/>
      <c r="AE705" s="13"/>
    </row>
    <row r="706">
      <c r="A706" s="47" t="str">
        <f>RAW_APT!A707</f>
        <v>FLE691</v>
      </c>
      <c r="B706" s="211">
        <f>RAW_APT!B707</f>
        <v>44477</v>
      </c>
      <c r="C706" s="218">
        <f>RAW_APT!C707</f>
        <v>0.2061921296</v>
      </c>
      <c r="D706" s="47" t="str">
        <f>RAW_APT!D707</f>
        <v/>
      </c>
      <c r="E706" s="47" t="str">
        <f>RAW_APT!E707</f>
        <v/>
      </c>
      <c r="F706" s="47" t="str">
        <f>RAW_APT!F707</f>
        <v/>
      </c>
      <c r="G706" s="47" t="str">
        <f>RAW_APT!G707</f>
        <v>Collected</v>
      </c>
      <c r="H706" s="47" t="str">
        <f>RAW_APT!H707</f>
        <v>Null</v>
      </c>
      <c r="I706" s="211">
        <f>RAW_APT!I707</f>
        <v>44868</v>
      </c>
      <c r="J706" s="218">
        <f>RAW_APT!J707</f>
        <v>0.5355208333</v>
      </c>
      <c r="K706" s="47">
        <f>RAW_APT!K707</f>
        <v>1</v>
      </c>
      <c r="L706" s="47" t="str">
        <f>RAW_APT!L707</f>
        <v/>
      </c>
      <c r="M706" s="47" t="str">
        <f>RAW_APT!M707</f>
        <v/>
      </c>
      <c r="N706" s="47"/>
      <c r="O706" s="47"/>
      <c r="P706" s="128" t="b">
        <f t="shared" si="1"/>
        <v>0</v>
      </c>
      <c r="Q706" s="128" t="b">
        <f>IF(COUNTIF(RAW_APS!$A$2:$A813,A706)=0,TRUE,FALSE)</f>
        <v>0</v>
      </c>
      <c r="R706" s="128" t="b">
        <f t="shared" si="2"/>
        <v>0</v>
      </c>
      <c r="S706" s="8"/>
      <c r="U706" s="83" t="str">
        <f t="shared" si="3"/>
        <v/>
      </c>
      <c r="Z706" s="132"/>
      <c r="AA706" s="83" t="str">
        <f t="shared" si="4"/>
        <v>FLE691</v>
      </c>
      <c r="AB706" s="83" t="str">
        <f t="shared" si="5"/>
        <v/>
      </c>
      <c r="AC706" s="83" t="str">
        <f t="shared" si="6"/>
        <v/>
      </c>
      <c r="AD706" s="4"/>
      <c r="AE706" s="13"/>
    </row>
    <row r="707">
      <c r="A707" s="47" t="str">
        <f>RAW_APT!A708</f>
        <v>FLE664</v>
      </c>
      <c r="B707" s="211">
        <f>RAW_APT!B708</f>
        <v>44476</v>
      </c>
      <c r="C707" s="218">
        <f>RAW_APT!C708</f>
        <v>0.4653472222</v>
      </c>
      <c r="D707" s="47" t="str">
        <f>RAW_APT!D708</f>
        <v/>
      </c>
      <c r="E707" s="47" t="str">
        <f>RAW_APT!E708</f>
        <v/>
      </c>
      <c r="F707" s="47" t="str">
        <f>RAW_APT!F708</f>
        <v/>
      </c>
      <c r="G707" s="47" t="str">
        <f>RAW_APT!G708</f>
        <v>Collected</v>
      </c>
      <c r="H707" s="47" t="str">
        <f>RAW_APT!H708</f>
        <v>Null</v>
      </c>
      <c r="I707" s="211">
        <f>RAW_APT!I708</f>
        <v>44868</v>
      </c>
      <c r="J707" s="218">
        <f>RAW_APT!J708</f>
        <v>0.5355208333</v>
      </c>
      <c r="K707" s="47">
        <f>RAW_APT!K708</f>
        <v>1</v>
      </c>
      <c r="L707" s="47" t="str">
        <f>RAW_APT!L708</f>
        <v/>
      </c>
      <c r="M707" s="47" t="str">
        <f>RAW_APT!M708</f>
        <v/>
      </c>
      <c r="N707" s="47"/>
      <c r="O707" s="47"/>
      <c r="P707" s="128" t="b">
        <f t="shared" si="1"/>
        <v>0</v>
      </c>
      <c r="Q707" s="128" t="b">
        <f>IF(COUNTIF(RAW_APS!$A$2:$A813,A707)=0,TRUE,FALSE)</f>
        <v>0</v>
      </c>
      <c r="R707" s="128" t="b">
        <f t="shared" si="2"/>
        <v>0</v>
      </c>
      <c r="S707" s="8"/>
      <c r="U707" s="83" t="str">
        <f t="shared" si="3"/>
        <v/>
      </c>
      <c r="Z707" s="132"/>
      <c r="AA707" s="83" t="str">
        <f t="shared" si="4"/>
        <v>FLE664</v>
      </c>
      <c r="AB707" s="83" t="str">
        <f t="shared" si="5"/>
        <v/>
      </c>
      <c r="AC707" s="83" t="str">
        <f t="shared" si="6"/>
        <v/>
      </c>
      <c r="AD707" s="4"/>
      <c r="AE707" s="13"/>
    </row>
    <row r="708">
      <c r="A708" s="47" t="str">
        <f>RAW_APT!A709</f>
        <v>Fle659</v>
      </c>
      <c r="B708" s="211">
        <f>RAW_APT!B709</f>
        <v>44476</v>
      </c>
      <c r="C708" s="218">
        <f>RAW_APT!C709</f>
        <v>0.4226851852</v>
      </c>
      <c r="D708" s="47" t="str">
        <f>RAW_APT!D709</f>
        <v/>
      </c>
      <c r="E708" s="47" t="str">
        <f>RAW_APT!E709</f>
        <v/>
      </c>
      <c r="F708" s="47" t="str">
        <f>RAW_APT!F709</f>
        <v/>
      </c>
      <c r="G708" s="47" t="str">
        <f>RAW_APT!G709</f>
        <v>Collected</v>
      </c>
      <c r="H708" s="47" t="str">
        <f>RAW_APT!H709</f>
        <v>Null</v>
      </c>
      <c r="I708" s="211">
        <f>RAW_APT!I709</f>
        <v>44868</v>
      </c>
      <c r="J708" s="218">
        <f>RAW_APT!J709</f>
        <v>0.5355208333</v>
      </c>
      <c r="K708" s="47">
        <f>RAW_APT!K709</f>
        <v>0</v>
      </c>
      <c r="L708" s="47" t="str">
        <f>RAW_APT!L709</f>
        <v/>
      </c>
      <c r="M708" s="47" t="str">
        <f>RAW_APT!M709</f>
        <v/>
      </c>
      <c r="N708" s="47"/>
      <c r="O708" s="47"/>
      <c r="P708" s="128" t="b">
        <f t="shared" si="1"/>
        <v>1</v>
      </c>
      <c r="Q708" s="128" t="b">
        <f>IF(COUNTIF(RAW_APS!$A$2:$A813,A708)=0,TRUE,FALSE)</f>
        <v>1</v>
      </c>
      <c r="R708" s="128" t="b">
        <f t="shared" si="2"/>
        <v>0</v>
      </c>
      <c r="S708" s="8"/>
      <c r="U708" s="83" t="str">
        <f t="shared" si="3"/>
        <v/>
      </c>
      <c r="Z708" s="132"/>
      <c r="AA708" s="83" t="str">
        <f t="shared" si="4"/>
        <v>FLE659</v>
      </c>
      <c r="AB708" s="83" t="str">
        <f t="shared" si="5"/>
        <v/>
      </c>
      <c r="AC708" s="83" t="str">
        <f t="shared" si="6"/>
        <v/>
      </c>
      <c r="AD708" s="4"/>
      <c r="AE708" s="13"/>
    </row>
    <row r="709">
      <c r="A709" s="47" t="str">
        <f>RAW_APT!A710</f>
        <v>Pa9416</v>
      </c>
      <c r="B709" s="211">
        <f>RAW_APT!B710</f>
        <v>44476</v>
      </c>
      <c r="C709" s="218">
        <f>RAW_APT!C710</f>
        <v>0.4220601852</v>
      </c>
      <c r="D709" s="47" t="str">
        <f>RAW_APT!D710</f>
        <v/>
      </c>
      <c r="E709" s="47" t="str">
        <f>RAW_APT!E710</f>
        <v/>
      </c>
      <c r="F709" s="47" t="str">
        <f>RAW_APT!F710</f>
        <v/>
      </c>
      <c r="G709" s="47" t="str">
        <f>RAW_APT!G710</f>
        <v>Collected</v>
      </c>
      <c r="H709" s="47" t="str">
        <f>RAW_APT!H710</f>
        <v>Null</v>
      </c>
      <c r="I709" s="211">
        <f>RAW_APT!I710</f>
        <v>44868</v>
      </c>
      <c r="J709" s="218">
        <f>RAW_APT!J710</f>
        <v>0.5355208333</v>
      </c>
      <c r="K709" s="47">
        <f>RAW_APT!K710</f>
        <v>0</v>
      </c>
      <c r="L709" s="47" t="str">
        <f>RAW_APT!L710</f>
        <v/>
      </c>
      <c r="M709" s="47" t="str">
        <f>RAW_APT!M710</f>
        <v/>
      </c>
      <c r="N709" s="47"/>
      <c r="O709" s="47"/>
      <c r="P709" s="128" t="b">
        <f t="shared" si="1"/>
        <v>1</v>
      </c>
      <c r="Q709" s="128" t="b">
        <f>IF(COUNTIF(RAW_APS!$A$2:$A813,A709)=0,TRUE,FALSE)</f>
        <v>1</v>
      </c>
      <c r="R709" s="128" t="b">
        <f t="shared" si="2"/>
        <v>0</v>
      </c>
      <c r="S709" s="8"/>
      <c r="U709" s="83" t="str">
        <f t="shared" si="3"/>
        <v/>
      </c>
      <c r="Z709" s="132"/>
      <c r="AA709" s="83" t="str">
        <f t="shared" si="4"/>
        <v>PA9416</v>
      </c>
      <c r="AB709" s="83" t="str">
        <f t="shared" si="5"/>
        <v/>
      </c>
      <c r="AC709" s="83" t="str">
        <f t="shared" si="6"/>
        <v/>
      </c>
      <c r="AD709" s="4"/>
      <c r="AE709" s="13"/>
    </row>
    <row r="710">
      <c r="A710" s="47" t="str">
        <f>RAW_APT!A711</f>
        <v>PA9501</v>
      </c>
      <c r="B710" s="211">
        <f>RAW_APT!B711</f>
        <v>44476</v>
      </c>
      <c r="C710" s="218">
        <f>RAW_APT!C711</f>
        <v>0.2136574074</v>
      </c>
      <c r="D710" s="47" t="str">
        <f>RAW_APT!D711</f>
        <v/>
      </c>
      <c r="E710" s="47" t="str">
        <f>RAW_APT!E711</f>
        <v/>
      </c>
      <c r="F710" s="47" t="str">
        <f>RAW_APT!F711</f>
        <v/>
      </c>
      <c r="G710" s="47" t="str">
        <f>RAW_APT!G711</f>
        <v>Collected</v>
      </c>
      <c r="H710" s="47" t="str">
        <f>RAW_APT!H711</f>
        <v>Null</v>
      </c>
      <c r="I710" s="211">
        <f>RAW_APT!I711</f>
        <v>44868</v>
      </c>
      <c r="J710" s="218">
        <f>RAW_APT!J711</f>
        <v>0.5355208333</v>
      </c>
      <c r="K710" s="47">
        <f>RAW_APT!K711</f>
        <v>1</v>
      </c>
      <c r="L710" s="47" t="str">
        <f>RAW_APT!L711</f>
        <v/>
      </c>
      <c r="M710" s="47" t="str">
        <f>RAW_APT!M711</f>
        <v/>
      </c>
      <c r="N710" s="47"/>
      <c r="O710" s="47"/>
      <c r="P710" s="128" t="b">
        <f t="shared" si="1"/>
        <v>0</v>
      </c>
      <c r="Q710" s="128" t="b">
        <f>IF(COUNTIF(RAW_APS!$A$2:$A813,A710)=0,TRUE,FALSE)</f>
        <v>0</v>
      </c>
      <c r="R710" s="128" t="b">
        <f t="shared" si="2"/>
        <v>0</v>
      </c>
      <c r="S710" s="8"/>
      <c r="U710" s="83" t="str">
        <f t="shared" si="3"/>
        <v/>
      </c>
      <c r="Z710" s="132"/>
      <c r="AA710" s="83" t="str">
        <f t="shared" si="4"/>
        <v>PA9501</v>
      </c>
      <c r="AB710" s="83" t="str">
        <f t="shared" si="5"/>
        <v/>
      </c>
      <c r="AC710" s="83" t="str">
        <f t="shared" si="6"/>
        <v/>
      </c>
      <c r="AD710" s="4"/>
      <c r="AE710" s="13"/>
    </row>
    <row r="711">
      <c r="A711" s="47" t="str">
        <f>RAW_APT!A712</f>
        <v>PA9464</v>
      </c>
      <c r="B711" s="211">
        <f>RAW_APT!B712</f>
        <v>44476</v>
      </c>
      <c r="C711" s="218">
        <f>RAW_APT!C712</f>
        <v>0.180775463</v>
      </c>
      <c r="D711" s="47" t="str">
        <f>RAW_APT!D712</f>
        <v/>
      </c>
      <c r="E711" s="47" t="str">
        <f>RAW_APT!E712</f>
        <v/>
      </c>
      <c r="F711" s="47" t="str">
        <f>RAW_APT!F712</f>
        <v/>
      </c>
      <c r="G711" s="47" t="str">
        <f>RAW_APT!G712</f>
        <v>Collected</v>
      </c>
      <c r="H711" s="47" t="str">
        <f>RAW_APT!H712</f>
        <v>Null</v>
      </c>
      <c r="I711" s="211">
        <f>RAW_APT!I712</f>
        <v>44868</v>
      </c>
      <c r="J711" s="218">
        <f>RAW_APT!J712</f>
        <v>0.5355208333</v>
      </c>
      <c r="K711" s="47">
        <f>RAW_APT!K712</f>
        <v>1</v>
      </c>
      <c r="L711" s="47" t="str">
        <f>RAW_APT!L712</f>
        <v/>
      </c>
      <c r="M711" s="47" t="str">
        <f>RAW_APT!M712</f>
        <v/>
      </c>
      <c r="N711" s="47"/>
      <c r="O711" s="47"/>
      <c r="P711" s="128" t="b">
        <f t="shared" si="1"/>
        <v>0</v>
      </c>
      <c r="Q711" s="128" t="b">
        <f>IF(COUNTIF(RAW_APS!$A$2:$A813,A711)=0,TRUE,FALSE)</f>
        <v>0</v>
      </c>
      <c r="R711" s="128" t="b">
        <f t="shared" si="2"/>
        <v>0</v>
      </c>
      <c r="S711" s="8"/>
      <c r="U711" s="83" t="str">
        <f t="shared" si="3"/>
        <v/>
      </c>
      <c r="Z711" s="132"/>
      <c r="AA711" s="83" t="str">
        <f t="shared" si="4"/>
        <v>PA9464</v>
      </c>
      <c r="AB711" s="83" t="str">
        <f t="shared" si="5"/>
        <v/>
      </c>
      <c r="AC711" s="83" t="str">
        <f t="shared" si="6"/>
        <v/>
      </c>
      <c r="AD711" s="4"/>
      <c r="AE711" s="13"/>
    </row>
    <row r="712">
      <c r="A712" s="47" t="str">
        <f>RAW_APT!A713</f>
        <v>FLE656</v>
      </c>
      <c r="B712" s="211">
        <f>RAW_APT!B713</f>
        <v>44476</v>
      </c>
      <c r="C712" s="218">
        <f>RAW_APT!C713</f>
        <v>0.1800231481</v>
      </c>
      <c r="D712" s="47" t="str">
        <f>RAW_APT!D713</f>
        <v/>
      </c>
      <c r="E712" s="47" t="str">
        <f>RAW_APT!E713</f>
        <v/>
      </c>
      <c r="F712" s="47" t="str">
        <f>RAW_APT!F713</f>
        <v/>
      </c>
      <c r="G712" s="47" t="str">
        <f>RAW_APT!G713</f>
        <v>Collected</v>
      </c>
      <c r="H712" s="47" t="str">
        <f>RAW_APT!H713</f>
        <v>Null</v>
      </c>
      <c r="I712" s="211">
        <f>RAW_APT!I713</f>
        <v>44868</v>
      </c>
      <c r="J712" s="218">
        <f>RAW_APT!J713</f>
        <v>0.5355208333</v>
      </c>
      <c r="K712" s="47">
        <f>RAW_APT!K713</f>
        <v>0</v>
      </c>
      <c r="L712" s="47" t="str">
        <f>RAW_APT!L713</f>
        <v/>
      </c>
      <c r="M712" s="47" t="str">
        <f>RAW_APT!M713</f>
        <v/>
      </c>
      <c r="N712" s="47"/>
      <c r="O712" s="47"/>
      <c r="P712" s="128" t="b">
        <f t="shared" si="1"/>
        <v>1</v>
      </c>
      <c r="Q712" s="128" t="b">
        <f>IF(COUNTIF(RAW_APS!$A$2:$A813,A712)=0,TRUE,FALSE)</f>
        <v>1</v>
      </c>
      <c r="R712" s="128" t="b">
        <f t="shared" si="2"/>
        <v>0</v>
      </c>
      <c r="S712" s="8"/>
      <c r="U712" s="83" t="str">
        <f t="shared" si="3"/>
        <v/>
      </c>
      <c r="Z712" s="132"/>
      <c r="AA712" s="83" t="str">
        <f t="shared" si="4"/>
        <v>FLE656</v>
      </c>
      <c r="AB712" s="83" t="str">
        <f t="shared" si="5"/>
        <v/>
      </c>
      <c r="AC712" s="83" t="str">
        <f t="shared" si="6"/>
        <v/>
      </c>
      <c r="AD712" s="4"/>
      <c r="AE712" s="13"/>
    </row>
    <row r="713">
      <c r="A713" s="47" t="str">
        <f>RAW_APT!A714</f>
        <v>PA9460</v>
      </c>
      <c r="B713" s="211">
        <f>RAW_APT!B714</f>
        <v>44476</v>
      </c>
      <c r="C713" s="218">
        <f>RAW_APT!C714</f>
        <v>0.176087963</v>
      </c>
      <c r="D713" s="47" t="str">
        <f>RAW_APT!D714</f>
        <v/>
      </c>
      <c r="E713" s="47" t="str">
        <f>RAW_APT!E714</f>
        <v/>
      </c>
      <c r="F713" s="47" t="str">
        <f>RAW_APT!F714</f>
        <v/>
      </c>
      <c r="G713" s="47" t="str">
        <f>RAW_APT!G714</f>
        <v>Collected</v>
      </c>
      <c r="H713" s="47" t="str">
        <f>RAW_APT!H714</f>
        <v>Null</v>
      </c>
      <c r="I713" s="211">
        <f>RAW_APT!I714</f>
        <v>44868</v>
      </c>
      <c r="J713" s="218">
        <f>RAW_APT!J714</f>
        <v>0.5355208333</v>
      </c>
      <c r="K713" s="47">
        <f>RAW_APT!K714</f>
        <v>1</v>
      </c>
      <c r="L713" s="47" t="str">
        <f>RAW_APT!L714</f>
        <v/>
      </c>
      <c r="M713" s="47" t="str">
        <f>RAW_APT!M714</f>
        <v/>
      </c>
      <c r="N713" s="47"/>
      <c r="O713" s="47"/>
      <c r="P713" s="128" t="b">
        <f t="shared" si="1"/>
        <v>0</v>
      </c>
      <c r="Q713" s="128" t="b">
        <f>IF(COUNTIF(RAW_APS!$A$2:$A813,A713)=0,TRUE,FALSE)</f>
        <v>0</v>
      </c>
      <c r="R713" s="128" t="b">
        <f t="shared" si="2"/>
        <v>0</v>
      </c>
      <c r="S713" s="8"/>
      <c r="U713" s="83" t="str">
        <f t="shared" si="3"/>
        <v/>
      </c>
      <c r="Z713" s="132"/>
      <c r="AA713" s="83" t="str">
        <f t="shared" si="4"/>
        <v>PA9460</v>
      </c>
      <c r="AB713" s="83" t="str">
        <f t="shared" si="5"/>
        <v/>
      </c>
      <c r="AC713" s="83" t="str">
        <f t="shared" si="6"/>
        <v/>
      </c>
      <c r="AD713" s="4"/>
      <c r="AE713" s="13"/>
    </row>
    <row r="714">
      <c r="A714" s="47" t="str">
        <f>RAW_APT!A715</f>
        <v>PA9463</v>
      </c>
      <c r="B714" s="211">
        <f>RAW_APT!B715</f>
        <v>44476</v>
      </c>
      <c r="C714" s="218">
        <f>RAW_APT!C715</f>
        <v>0.1709606481</v>
      </c>
      <c r="D714" s="47" t="str">
        <f>RAW_APT!D715</f>
        <v/>
      </c>
      <c r="E714" s="47" t="str">
        <f>RAW_APT!E715</f>
        <v/>
      </c>
      <c r="F714" s="47" t="str">
        <f>RAW_APT!F715</f>
        <v/>
      </c>
      <c r="G714" s="47" t="str">
        <f>RAW_APT!G715</f>
        <v>Collected</v>
      </c>
      <c r="H714" s="47" t="str">
        <f>RAW_APT!H715</f>
        <v>Null</v>
      </c>
      <c r="I714" s="211">
        <f>RAW_APT!I715</f>
        <v>44868</v>
      </c>
      <c r="J714" s="218">
        <f>RAW_APT!J715</f>
        <v>0.5355208333</v>
      </c>
      <c r="K714" s="47">
        <f>RAW_APT!K715</f>
        <v>1</v>
      </c>
      <c r="L714" s="47" t="str">
        <f>RAW_APT!L715</f>
        <v/>
      </c>
      <c r="M714" s="47" t="str">
        <f>RAW_APT!M715</f>
        <v/>
      </c>
      <c r="N714" s="47"/>
      <c r="O714" s="47"/>
      <c r="P714" s="128" t="b">
        <f t="shared" si="1"/>
        <v>0</v>
      </c>
      <c r="Q714" s="128" t="b">
        <f>IF(COUNTIF(RAW_APS!$A$2:$A813,A714)=0,TRUE,FALSE)</f>
        <v>0</v>
      </c>
      <c r="R714" s="128" t="b">
        <f t="shared" si="2"/>
        <v>0</v>
      </c>
      <c r="S714" s="8"/>
      <c r="U714" s="83" t="str">
        <f t="shared" si="3"/>
        <v/>
      </c>
      <c r="Z714" s="132"/>
      <c r="AA714" s="83" t="str">
        <f t="shared" si="4"/>
        <v>PA9463</v>
      </c>
      <c r="AB714" s="83" t="str">
        <f t="shared" si="5"/>
        <v/>
      </c>
      <c r="AC714" s="83" t="str">
        <f t="shared" si="6"/>
        <v/>
      </c>
      <c r="AD714" s="4"/>
      <c r="AE714" s="13"/>
    </row>
    <row r="715">
      <c r="A715" s="47" t="str">
        <f>RAW_APT!A716</f>
        <v>PA9469</v>
      </c>
      <c r="B715" s="211">
        <f>RAW_APT!B716</f>
        <v>44476</v>
      </c>
      <c r="C715" s="218">
        <f>RAW_APT!C716</f>
        <v>0.1703472222</v>
      </c>
      <c r="D715" s="47" t="str">
        <f>RAW_APT!D716</f>
        <v/>
      </c>
      <c r="E715" s="47" t="str">
        <f>RAW_APT!E716</f>
        <v/>
      </c>
      <c r="F715" s="47" t="str">
        <f>RAW_APT!F716</f>
        <v/>
      </c>
      <c r="G715" s="47" t="str">
        <f>RAW_APT!G716</f>
        <v>Collected</v>
      </c>
      <c r="H715" s="47" t="str">
        <f>RAW_APT!H716</f>
        <v>Null</v>
      </c>
      <c r="I715" s="211">
        <f>RAW_APT!I716</f>
        <v>44868</v>
      </c>
      <c r="J715" s="218">
        <f>RAW_APT!J716</f>
        <v>0.5355208333</v>
      </c>
      <c r="K715" s="47">
        <f>RAW_APT!K716</f>
        <v>1</v>
      </c>
      <c r="L715" s="47" t="str">
        <f>RAW_APT!L716</f>
        <v/>
      </c>
      <c r="M715" s="47" t="str">
        <f>RAW_APT!M716</f>
        <v/>
      </c>
      <c r="N715" s="47"/>
      <c r="O715" s="47"/>
      <c r="P715" s="128" t="b">
        <f t="shared" si="1"/>
        <v>0</v>
      </c>
      <c r="Q715" s="128" t="b">
        <f>IF(COUNTIF(RAW_APS!$A$2:$A813,A715)=0,TRUE,FALSE)</f>
        <v>0</v>
      </c>
      <c r="R715" s="128" t="b">
        <f t="shared" si="2"/>
        <v>0</v>
      </c>
      <c r="S715" s="8"/>
      <c r="U715" s="83" t="str">
        <f t="shared" si="3"/>
        <v/>
      </c>
      <c r="Z715" s="132"/>
      <c r="AA715" s="83" t="str">
        <f t="shared" si="4"/>
        <v>PA9469</v>
      </c>
      <c r="AB715" s="83" t="str">
        <f t="shared" si="5"/>
        <v/>
      </c>
      <c r="AC715" s="83" t="str">
        <f t="shared" si="6"/>
        <v/>
      </c>
      <c r="AD715" s="4"/>
      <c r="AE715" s="13"/>
    </row>
    <row r="716">
      <c r="A716" s="47" t="str">
        <f>RAW_APT!A717</f>
        <v>PA9626</v>
      </c>
      <c r="B716" s="211">
        <f>RAW_APT!B717</f>
        <v>44476</v>
      </c>
      <c r="C716" s="218">
        <f>RAW_APT!C717</f>
        <v>0.1644675926</v>
      </c>
      <c r="D716" s="47" t="str">
        <f>RAW_APT!D717</f>
        <v/>
      </c>
      <c r="E716" s="47" t="str">
        <f>RAW_APT!E717</f>
        <v/>
      </c>
      <c r="F716" s="47" t="str">
        <f>RAW_APT!F717</f>
        <v/>
      </c>
      <c r="G716" s="47" t="str">
        <f>RAW_APT!G717</f>
        <v>Collected</v>
      </c>
      <c r="H716" s="47" t="str">
        <f>RAW_APT!H717</f>
        <v>Null</v>
      </c>
      <c r="I716" s="211">
        <f>RAW_APT!I717</f>
        <v>44868</v>
      </c>
      <c r="J716" s="218">
        <f>RAW_APT!J717</f>
        <v>0.5355208333</v>
      </c>
      <c r="K716" s="47">
        <f>RAW_APT!K717</f>
        <v>0</v>
      </c>
      <c r="L716" s="47" t="str">
        <f>RAW_APT!L717</f>
        <v/>
      </c>
      <c r="M716" s="47" t="str">
        <f>RAW_APT!M717</f>
        <v/>
      </c>
      <c r="N716" s="47"/>
      <c r="O716" s="47"/>
      <c r="P716" s="128" t="b">
        <f t="shared" si="1"/>
        <v>1</v>
      </c>
      <c r="Q716" s="128" t="b">
        <f>IF(COUNTIF(RAW_APS!$A$2:$A813,A716)=0,TRUE,FALSE)</f>
        <v>1</v>
      </c>
      <c r="R716" s="128" t="b">
        <f t="shared" si="2"/>
        <v>0</v>
      </c>
      <c r="S716" s="8"/>
      <c r="U716" s="83" t="str">
        <f t="shared" si="3"/>
        <v/>
      </c>
      <c r="Z716" s="132"/>
      <c r="AA716" s="83" t="str">
        <f t="shared" si="4"/>
        <v>PA9626</v>
      </c>
      <c r="AB716" s="83" t="str">
        <f t="shared" si="5"/>
        <v/>
      </c>
      <c r="AC716" s="83" t="str">
        <f t="shared" si="6"/>
        <v/>
      </c>
      <c r="AD716" s="4"/>
      <c r="AE716" s="13"/>
    </row>
    <row r="717">
      <c r="A717" s="47" t="str">
        <f>RAW_APT!A718</f>
        <v>PA9618</v>
      </c>
      <c r="B717" s="211">
        <f>RAW_APT!B718</f>
        <v>44476</v>
      </c>
      <c r="C717" s="218">
        <f>RAW_APT!C718</f>
        <v>0.1637731481</v>
      </c>
      <c r="D717" s="47" t="str">
        <f>RAW_APT!D718</f>
        <v/>
      </c>
      <c r="E717" s="47" t="str">
        <f>RAW_APT!E718</f>
        <v/>
      </c>
      <c r="F717" s="47" t="str">
        <f>RAW_APT!F718</f>
        <v/>
      </c>
      <c r="G717" s="47" t="str">
        <f>RAW_APT!G718</f>
        <v>Collected</v>
      </c>
      <c r="H717" s="47" t="str">
        <f>RAW_APT!H718</f>
        <v>Null</v>
      </c>
      <c r="I717" s="211">
        <f>RAW_APT!I718</f>
        <v>44868</v>
      </c>
      <c r="J717" s="218">
        <f>RAW_APT!J718</f>
        <v>0.5355208333</v>
      </c>
      <c r="K717" s="47">
        <f>RAW_APT!K718</f>
        <v>1</v>
      </c>
      <c r="L717" s="47" t="str">
        <f>RAW_APT!L718</f>
        <v/>
      </c>
      <c r="M717" s="47" t="str">
        <f>RAW_APT!M718</f>
        <v/>
      </c>
      <c r="N717" s="47"/>
      <c r="O717" s="47"/>
      <c r="P717" s="128" t="b">
        <f t="shared" si="1"/>
        <v>0</v>
      </c>
      <c r="Q717" s="128" t="b">
        <f>IF(COUNTIF(RAW_APS!$A$2:$A813,A717)=0,TRUE,FALSE)</f>
        <v>0</v>
      </c>
      <c r="R717" s="128" t="b">
        <f t="shared" si="2"/>
        <v>0</v>
      </c>
      <c r="S717" s="8"/>
      <c r="U717" s="83" t="str">
        <f t="shared" si="3"/>
        <v/>
      </c>
      <c r="Z717" s="132"/>
      <c r="AA717" s="83" t="str">
        <f t="shared" si="4"/>
        <v>PA9618</v>
      </c>
      <c r="AB717" s="83" t="str">
        <f t="shared" si="5"/>
        <v/>
      </c>
      <c r="AC717" s="83" t="str">
        <f t="shared" si="6"/>
        <v/>
      </c>
      <c r="AD717" s="4"/>
      <c r="AE717" s="13"/>
    </row>
    <row r="718">
      <c r="A718" s="47" t="str">
        <f>RAW_APT!A719</f>
        <v>PA9662</v>
      </c>
      <c r="B718" s="211">
        <f>RAW_APT!B719</f>
        <v>44476</v>
      </c>
      <c r="C718" s="218">
        <f>RAW_APT!C719</f>
        <v>0.1632523148</v>
      </c>
      <c r="D718" s="47" t="str">
        <f>RAW_APT!D719</f>
        <v/>
      </c>
      <c r="E718" s="47" t="str">
        <f>RAW_APT!E719</f>
        <v/>
      </c>
      <c r="F718" s="47" t="str">
        <f>RAW_APT!F719</f>
        <v/>
      </c>
      <c r="G718" s="47" t="str">
        <f>RAW_APT!G719</f>
        <v>Collected</v>
      </c>
      <c r="H718" s="47" t="str">
        <f>RAW_APT!H719</f>
        <v>Null</v>
      </c>
      <c r="I718" s="211">
        <f>RAW_APT!I719</f>
        <v>44868</v>
      </c>
      <c r="J718" s="218">
        <f>RAW_APT!J719</f>
        <v>0.5355208333</v>
      </c>
      <c r="K718" s="47">
        <f>RAW_APT!K719</f>
        <v>1</v>
      </c>
      <c r="L718" s="47" t="str">
        <f>RAW_APT!L719</f>
        <v/>
      </c>
      <c r="M718" s="47" t="str">
        <f>RAW_APT!M719</f>
        <v/>
      </c>
      <c r="N718" s="47"/>
      <c r="O718" s="47"/>
      <c r="P718" s="128" t="b">
        <f t="shared" si="1"/>
        <v>0</v>
      </c>
      <c r="Q718" s="128" t="b">
        <f>IF(COUNTIF(RAW_APS!$A$2:$A813,A718)=0,TRUE,FALSE)</f>
        <v>0</v>
      </c>
      <c r="R718" s="128" t="b">
        <f t="shared" si="2"/>
        <v>0</v>
      </c>
      <c r="S718" s="8"/>
      <c r="U718" s="83" t="str">
        <f t="shared" si="3"/>
        <v/>
      </c>
      <c r="Z718" s="132"/>
      <c r="AA718" s="83" t="str">
        <f t="shared" si="4"/>
        <v>PA9662</v>
      </c>
      <c r="AB718" s="83" t="str">
        <f t="shared" si="5"/>
        <v/>
      </c>
      <c r="AC718" s="83" t="str">
        <f t="shared" si="6"/>
        <v/>
      </c>
      <c r="AD718" s="4"/>
      <c r="AE718" s="13"/>
    </row>
    <row r="719">
      <c r="A719" s="47" t="str">
        <f>RAW_APT!A720</f>
        <v>PA9488</v>
      </c>
      <c r="B719" s="211">
        <f>RAW_APT!B720</f>
        <v>44476</v>
      </c>
      <c r="C719" s="218">
        <f>RAW_APT!C720</f>
        <v>0.1631712963</v>
      </c>
      <c r="D719" s="47" t="str">
        <f>RAW_APT!D720</f>
        <v/>
      </c>
      <c r="E719" s="47" t="str">
        <f>RAW_APT!E720</f>
        <v/>
      </c>
      <c r="F719" s="47" t="str">
        <f>RAW_APT!F720</f>
        <v/>
      </c>
      <c r="G719" s="47" t="str">
        <f>RAW_APT!G720</f>
        <v>Collected</v>
      </c>
      <c r="H719" s="47" t="str">
        <f>RAW_APT!H720</f>
        <v>Null</v>
      </c>
      <c r="I719" s="211">
        <f>RAW_APT!I720</f>
        <v>44868</v>
      </c>
      <c r="J719" s="218">
        <f>RAW_APT!J720</f>
        <v>0.5355208333</v>
      </c>
      <c r="K719" s="47">
        <f>RAW_APT!K720</f>
        <v>0</v>
      </c>
      <c r="L719" s="47" t="str">
        <f>RAW_APT!L720</f>
        <v/>
      </c>
      <c r="M719" s="47" t="str">
        <f>RAW_APT!M720</f>
        <v/>
      </c>
      <c r="N719" s="47"/>
      <c r="O719" s="47"/>
      <c r="P719" s="128" t="b">
        <f t="shared" si="1"/>
        <v>1</v>
      </c>
      <c r="Q719" s="128" t="b">
        <f>IF(COUNTIF(RAW_APS!$A$2:$A813,A719)=0,TRUE,FALSE)</f>
        <v>1</v>
      </c>
      <c r="R719" s="128" t="b">
        <f t="shared" si="2"/>
        <v>0</v>
      </c>
      <c r="S719" s="8"/>
      <c r="U719" s="83" t="str">
        <f t="shared" si="3"/>
        <v/>
      </c>
      <c r="Z719" s="132"/>
      <c r="AA719" s="83" t="str">
        <f t="shared" si="4"/>
        <v>PA9488</v>
      </c>
      <c r="AB719" s="83" t="str">
        <f t="shared" si="5"/>
        <v/>
      </c>
      <c r="AC719" s="83" t="str">
        <f t="shared" si="6"/>
        <v/>
      </c>
      <c r="AD719" s="4"/>
      <c r="AE719" s="13"/>
    </row>
    <row r="720">
      <c r="A720" s="47" t="str">
        <f>RAW_APT!A721</f>
        <v>PA9405</v>
      </c>
      <c r="B720" s="211">
        <f>RAW_APT!B721</f>
        <v>44476</v>
      </c>
      <c r="C720" s="218">
        <f>RAW_APT!C721</f>
        <v>0.1628703704</v>
      </c>
      <c r="D720" s="47" t="str">
        <f>RAW_APT!D721</f>
        <v/>
      </c>
      <c r="E720" s="47" t="str">
        <f>RAW_APT!E721</f>
        <v/>
      </c>
      <c r="F720" s="47" t="str">
        <f>RAW_APT!F721</f>
        <v/>
      </c>
      <c r="G720" s="47" t="str">
        <f>RAW_APT!G721</f>
        <v>Collected</v>
      </c>
      <c r="H720" s="47" t="str">
        <f>RAW_APT!H721</f>
        <v>Null</v>
      </c>
      <c r="I720" s="211">
        <f>RAW_APT!I721</f>
        <v>44868</v>
      </c>
      <c r="J720" s="218">
        <f>RAW_APT!J721</f>
        <v>0.5355208333</v>
      </c>
      <c r="K720" s="47">
        <f>RAW_APT!K721</f>
        <v>0</v>
      </c>
      <c r="L720" s="47" t="str">
        <f>RAW_APT!L721</f>
        <v/>
      </c>
      <c r="M720" s="47" t="str">
        <f>RAW_APT!M721</f>
        <v/>
      </c>
      <c r="N720" s="47"/>
      <c r="O720" s="47"/>
      <c r="P720" s="128" t="b">
        <f t="shared" si="1"/>
        <v>1</v>
      </c>
      <c r="Q720" s="128" t="b">
        <f>IF(COUNTIF(RAW_APS!$A$2:$A813,A720)=0,TRUE,FALSE)</f>
        <v>1</v>
      </c>
      <c r="R720" s="128" t="b">
        <f t="shared" si="2"/>
        <v>0</v>
      </c>
      <c r="S720" s="8"/>
      <c r="U720" s="83" t="str">
        <f t="shared" si="3"/>
        <v/>
      </c>
      <c r="Z720" s="132"/>
      <c r="AA720" s="83" t="str">
        <f t="shared" si="4"/>
        <v>PA9405</v>
      </c>
      <c r="AB720" s="83" t="str">
        <f t="shared" si="5"/>
        <v/>
      </c>
      <c r="AC720" s="83" t="str">
        <f t="shared" si="6"/>
        <v/>
      </c>
      <c r="AD720" s="4"/>
      <c r="AE720" s="13"/>
    </row>
    <row r="721">
      <c r="A721" s="47" t="str">
        <f>RAW_APT!A722</f>
        <v>PA9431</v>
      </c>
      <c r="B721" s="211">
        <f>RAW_APT!B722</f>
        <v>44476</v>
      </c>
      <c r="C721" s="218">
        <f>RAW_APT!C722</f>
        <v>0.162662037</v>
      </c>
      <c r="D721" s="47" t="str">
        <f>RAW_APT!D722</f>
        <v/>
      </c>
      <c r="E721" s="47" t="str">
        <f>RAW_APT!E722</f>
        <v/>
      </c>
      <c r="F721" s="47" t="str">
        <f>RAW_APT!F722</f>
        <v/>
      </c>
      <c r="G721" s="47" t="str">
        <f>RAW_APT!G722</f>
        <v>Collected</v>
      </c>
      <c r="H721" s="47" t="str">
        <f>RAW_APT!H722</f>
        <v>Null</v>
      </c>
      <c r="I721" s="211">
        <f>RAW_APT!I722</f>
        <v>44868</v>
      </c>
      <c r="J721" s="218">
        <f>RAW_APT!J722</f>
        <v>0.5355208333</v>
      </c>
      <c r="K721" s="47">
        <f>RAW_APT!K722</f>
        <v>0</v>
      </c>
      <c r="L721" s="47" t="str">
        <f>RAW_APT!L722</f>
        <v/>
      </c>
      <c r="M721" s="47" t="str">
        <f>RAW_APT!M722</f>
        <v/>
      </c>
      <c r="N721" s="47"/>
      <c r="O721" s="47"/>
      <c r="P721" s="128" t="b">
        <f t="shared" si="1"/>
        <v>1</v>
      </c>
      <c r="Q721" s="128" t="b">
        <f>IF(COUNTIF(RAW_APS!$A$2:$A813,A721)=0,TRUE,FALSE)</f>
        <v>1</v>
      </c>
      <c r="R721" s="128" t="b">
        <f t="shared" si="2"/>
        <v>0</v>
      </c>
      <c r="S721" s="8"/>
      <c r="U721" s="83" t="str">
        <f t="shared" si="3"/>
        <v/>
      </c>
      <c r="Z721" s="132"/>
      <c r="AA721" s="83" t="str">
        <f t="shared" si="4"/>
        <v>PA9431</v>
      </c>
      <c r="AB721" s="83" t="str">
        <f t="shared" si="5"/>
        <v/>
      </c>
      <c r="AC721" s="83" t="str">
        <f t="shared" si="6"/>
        <v/>
      </c>
      <c r="AD721" s="4"/>
      <c r="AE721" s="13"/>
    </row>
    <row r="722">
      <c r="A722" s="47" t="str">
        <f>RAW_APT!A723</f>
        <v>PA9419</v>
      </c>
      <c r="B722" s="211">
        <f>RAW_APT!B723</f>
        <v>44476</v>
      </c>
      <c r="C722" s="218">
        <f>RAW_APT!C723</f>
        <v>0.1625462963</v>
      </c>
      <c r="D722" s="47" t="str">
        <f>RAW_APT!D723</f>
        <v/>
      </c>
      <c r="E722" s="47" t="str">
        <f>RAW_APT!E723</f>
        <v/>
      </c>
      <c r="F722" s="47" t="str">
        <f>RAW_APT!F723</f>
        <v/>
      </c>
      <c r="G722" s="47" t="str">
        <f>RAW_APT!G723</f>
        <v>Collected</v>
      </c>
      <c r="H722" s="47" t="str">
        <f>RAW_APT!H723</f>
        <v>Null</v>
      </c>
      <c r="I722" s="211">
        <f>RAW_APT!I723</f>
        <v>44868</v>
      </c>
      <c r="J722" s="218">
        <f>RAW_APT!J723</f>
        <v>0.5355208333</v>
      </c>
      <c r="K722" s="47">
        <f>RAW_APT!K723</f>
        <v>1</v>
      </c>
      <c r="L722" s="47" t="str">
        <f>RAW_APT!L723</f>
        <v/>
      </c>
      <c r="M722" s="47" t="str">
        <f>RAW_APT!M723</f>
        <v/>
      </c>
      <c r="N722" s="47"/>
      <c r="O722" s="47"/>
      <c r="P722" s="128" t="b">
        <f t="shared" si="1"/>
        <v>0</v>
      </c>
      <c r="Q722" s="128" t="b">
        <f>IF(COUNTIF(RAW_APS!$A$2:$A813,A722)=0,TRUE,FALSE)</f>
        <v>0</v>
      </c>
      <c r="R722" s="128" t="b">
        <f t="shared" si="2"/>
        <v>0</v>
      </c>
      <c r="S722" s="8"/>
      <c r="U722" s="83" t="str">
        <f t="shared" si="3"/>
        <v/>
      </c>
      <c r="Z722" s="132"/>
      <c r="AA722" s="83" t="str">
        <f t="shared" si="4"/>
        <v>PA9419</v>
      </c>
      <c r="AB722" s="83" t="str">
        <f t="shared" si="5"/>
        <v/>
      </c>
      <c r="AC722" s="83" t="str">
        <f t="shared" si="6"/>
        <v/>
      </c>
      <c r="AD722" s="4"/>
      <c r="AE722" s="13"/>
    </row>
    <row r="723">
      <c r="A723" s="47" t="str">
        <f>RAW_APT!A724</f>
        <v>PA9444</v>
      </c>
      <c r="B723" s="211">
        <f>RAW_APT!B724</f>
        <v>44476</v>
      </c>
      <c r="C723" s="218">
        <f>RAW_APT!C724</f>
        <v>0.1621643519</v>
      </c>
      <c r="D723" s="47" t="str">
        <f>RAW_APT!D724</f>
        <v/>
      </c>
      <c r="E723" s="47" t="str">
        <f>RAW_APT!E724</f>
        <v/>
      </c>
      <c r="F723" s="47" t="str">
        <f>RAW_APT!F724</f>
        <v/>
      </c>
      <c r="G723" s="47" t="str">
        <f>RAW_APT!G724</f>
        <v>Collected</v>
      </c>
      <c r="H723" s="47" t="str">
        <f>RAW_APT!H724</f>
        <v>Null</v>
      </c>
      <c r="I723" s="211">
        <f>RAW_APT!I724</f>
        <v>44868</v>
      </c>
      <c r="J723" s="218">
        <f>RAW_APT!J724</f>
        <v>0.5355208333</v>
      </c>
      <c r="K723" s="47">
        <f>RAW_APT!K724</f>
        <v>0</v>
      </c>
      <c r="L723" s="47" t="str">
        <f>RAW_APT!L724</f>
        <v/>
      </c>
      <c r="M723" s="47" t="str">
        <f>RAW_APT!M724</f>
        <v/>
      </c>
      <c r="N723" s="47"/>
      <c r="O723" s="47"/>
      <c r="P723" s="128" t="b">
        <f t="shared" si="1"/>
        <v>1</v>
      </c>
      <c r="Q723" s="128" t="b">
        <f>IF(COUNTIF(RAW_APS!$A$2:$A813,A723)=0,TRUE,FALSE)</f>
        <v>1</v>
      </c>
      <c r="R723" s="128" t="b">
        <f t="shared" si="2"/>
        <v>0</v>
      </c>
      <c r="S723" s="8"/>
      <c r="U723" s="83" t="str">
        <f t="shared" si="3"/>
        <v/>
      </c>
      <c r="Z723" s="132"/>
      <c r="AA723" s="83" t="str">
        <f t="shared" si="4"/>
        <v>PA9444</v>
      </c>
      <c r="AB723" s="83" t="str">
        <f t="shared" si="5"/>
        <v/>
      </c>
      <c r="AC723" s="83" t="str">
        <f t="shared" si="6"/>
        <v/>
      </c>
      <c r="AD723" s="4"/>
      <c r="AE723" s="13"/>
    </row>
    <row r="724">
      <c r="A724" s="47" t="str">
        <f>RAW_APT!A725</f>
        <v>PA9604</v>
      </c>
      <c r="B724" s="211">
        <f>RAW_APT!B725</f>
        <v>44476</v>
      </c>
      <c r="C724" s="218">
        <f>RAW_APT!C725</f>
        <v>0.1621064815</v>
      </c>
      <c r="D724" s="47" t="str">
        <f>RAW_APT!D725</f>
        <v/>
      </c>
      <c r="E724" s="47" t="str">
        <f>RAW_APT!E725</f>
        <v/>
      </c>
      <c r="F724" s="47" t="str">
        <f>RAW_APT!F725</f>
        <v/>
      </c>
      <c r="G724" s="47" t="str">
        <f>RAW_APT!G725</f>
        <v>Collected</v>
      </c>
      <c r="H724" s="47" t="str">
        <f>RAW_APT!H725</f>
        <v>Null</v>
      </c>
      <c r="I724" s="211">
        <f>RAW_APT!I725</f>
        <v>44868</v>
      </c>
      <c r="J724" s="218">
        <f>RAW_APT!J725</f>
        <v>0.5355208333</v>
      </c>
      <c r="K724" s="47">
        <f>RAW_APT!K725</f>
        <v>1</v>
      </c>
      <c r="L724" s="47" t="str">
        <f>RAW_APT!L725</f>
        <v/>
      </c>
      <c r="M724" s="47" t="str">
        <f>RAW_APT!M725</f>
        <v/>
      </c>
      <c r="N724" s="47"/>
      <c r="O724" s="47"/>
      <c r="P724" s="128" t="b">
        <f t="shared" si="1"/>
        <v>0</v>
      </c>
      <c r="Q724" s="128" t="b">
        <f>IF(COUNTIF(RAW_APS!$A$2:$A813,A724)=0,TRUE,FALSE)</f>
        <v>0</v>
      </c>
      <c r="R724" s="128" t="b">
        <f t="shared" si="2"/>
        <v>0</v>
      </c>
      <c r="S724" s="8"/>
      <c r="U724" s="83" t="str">
        <f t="shared" si="3"/>
        <v/>
      </c>
      <c r="Z724" s="132"/>
      <c r="AA724" s="83" t="str">
        <f t="shared" si="4"/>
        <v>PA9604</v>
      </c>
      <c r="AB724" s="83" t="str">
        <f t="shared" si="5"/>
        <v/>
      </c>
      <c r="AC724" s="83" t="str">
        <f t="shared" si="6"/>
        <v/>
      </c>
      <c r="AD724" s="4"/>
      <c r="AE724" s="13"/>
    </row>
    <row r="725">
      <c r="A725" s="47" t="str">
        <f>RAW_APT!A726</f>
        <v>PA9417</v>
      </c>
      <c r="B725" s="211">
        <f>RAW_APT!B726</f>
        <v>44476</v>
      </c>
      <c r="C725" s="218">
        <f>RAW_APT!C726</f>
        <v>0.1618518519</v>
      </c>
      <c r="D725" s="47" t="str">
        <f>RAW_APT!D726</f>
        <v/>
      </c>
      <c r="E725" s="47" t="str">
        <f>RAW_APT!E726</f>
        <v/>
      </c>
      <c r="F725" s="47" t="str">
        <f>RAW_APT!F726</f>
        <v/>
      </c>
      <c r="G725" s="47" t="str">
        <f>RAW_APT!G726</f>
        <v>Collected</v>
      </c>
      <c r="H725" s="47" t="str">
        <f>RAW_APT!H726</f>
        <v>Null</v>
      </c>
      <c r="I725" s="211">
        <f>RAW_APT!I726</f>
        <v>44868</v>
      </c>
      <c r="J725" s="218">
        <f>RAW_APT!J726</f>
        <v>0.5355208333</v>
      </c>
      <c r="K725" s="47">
        <f>RAW_APT!K726</f>
        <v>1</v>
      </c>
      <c r="L725" s="47" t="str">
        <f>RAW_APT!L726</f>
        <v/>
      </c>
      <c r="M725" s="47" t="str">
        <f>RAW_APT!M726</f>
        <v/>
      </c>
      <c r="N725" s="47"/>
      <c r="O725" s="47"/>
      <c r="P725" s="128" t="b">
        <f t="shared" si="1"/>
        <v>0</v>
      </c>
      <c r="Q725" s="128" t="b">
        <f>IF(COUNTIF(RAW_APS!$A$2:$A813,A725)=0,TRUE,FALSE)</f>
        <v>0</v>
      </c>
      <c r="R725" s="128" t="b">
        <f t="shared" si="2"/>
        <v>0</v>
      </c>
      <c r="S725" s="8"/>
      <c r="U725" s="83" t="str">
        <f t="shared" si="3"/>
        <v/>
      </c>
      <c r="Z725" s="132"/>
      <c r="AA725" s="83" t="str">
        <f t="shared" si="4"/>
        <v>PA9417</v>
      </c>
      <c r="AB725" s="83" t="str">
        <f t="shared" si="5"/>
        <v/>
      </c>
      <c r="AC725" s="83" t="str">
        <f t="shared" si="6"/>
        <v/>
      </c>
      <c r="AD725" s="4"/>
      <c r="AE725" s="13"/>
    </row>
    <row r="726">
      <c r="A726" s="47" t="str">
        <f>RAW_APT!A727</f>
        <v>PA9587</v>
      </c>
      <c r="B726" s="211">
        <f>RAW_APT!B727</f>
        <v>44476</v>
      </c>
      <c r="C726" s="218">
        <f>RAW_APT!C727</f>
        <v>0.1614699074</v>
      </c>
      <c r="D726" s="47" t="str">
        <f>RAW_APT!D727</f>
        <v/>
      </c>
      <c r="E726" s="47" t="str">
        <f>RAW_APT!E727</f>
        <v/>
      </c>
      <c r="F726" s="47" t="str">
        <f>RAW_APT!F727</f>
        <v/>
      </c>
      <c r="G726" s="47" t="str">
        <f>RAW_APT!G727</f>
        <v>Collected</v>
      </c>
      <c r="H726" s="47" t="str">
        <f>RAW_APT!H727</f>
        <v>Null</v>
      </c>
      <c r="I726" s="211">
        <f>RAW_APT!I727</f>
        <v>44868</v>
      </c>
      <c r="J726" s="218">
        <f>RAW_APT!J727</f>
        <v>0.5355208333</v>
      </c>
      <c r="K726" s="47">
        <f>RAW_APT!K727</f>
        <v>0</v>
      </c>
      <c r="L726" s="47" t="str">
        <f>RAW_APT!L727</f>
        <v/>
      </c>
      <c r="M726" s="47" t="str">
        <f>RAW_APT!M727</f>
        <v/>
      </c>
      <c r="N726" s="47"/>
      <c r="O726" s="47"/>
      <c r="P726" s="128" t="b">
        <f t="shared" si="1"/>
        <v>1</v>
      </c>
      <c r="Q726" s="128" t="b">
        <f>IF(COUNTIF(RAW_APS!$A$2:$A813,A726)=0,TRUE,FALSE)</f>
        <v>1</v>
      </c>
      <c r="R726" s="128" t="b">
        <f t="shared" si="2"/>
        <v>0</v>
      </c>
      <c r="S726" s="8"/>
      <c r="U726" s="83" t="str">
        <f t="shared" si="3"/>
        <v/>
      </c>
      <c r="Z726" s="132"/>
      <c r="AA726" s="83" t="str">
        <f t="shared" si="4"/>
        <v>PA9587</v>
      </c>
      <c r="AB726" s="83" t="str">
        <f t="shared" si="5"/>
        <v/>
      </c>
      <c r="AC726" s="83" t="str">
        <f t="shared" si="6"/>
        <v/>
      </c>
      <c r="AD726" s="4"/>
      <c r="AE726" s="13"/>
    </row>
    <row r="727">
      <c r="A727" s="47" t="str">
        <f>RAW_APT!A728</f>
        <v>PA9483</v>
      </c>
      <c r="B727" s="211">
        <f>RAW_APT!B728</f>
        <v>44476</v>
      </c>
      <c r="C727" s="218">
        <f>RAW_APT!C728</f>
        <v>0.1610763889</v>
      </c>
      <c r="D727" s="47" t="str">
        <f>RAW_APT!D728</f>
        <v/>
      </c>
      <c r="E727" s="47" t="str">
        <f>RAW_APT!E728</f>
        <v/>
      </c>
      <c r="F727" s="47" t="str">
        <f>RAW_APT!F728</f>
        <v/>
      </c>
      <c r="G727" s="47" t="str">
        <f>RAW_APT!G728</f>
        <v>Collected</v>
      </c>
      <c r="H727" s="47" t="str">
        <f>RAW_APT!H728</f>
        <v>Null</v>
      </c>
      <c r="I727" s="211">
        <f>RAW_APT!I728</f>
        <v>44868</v>
      </c>
      <c r="J727" s="218">
        <f>RAW_APT!J728</f>
        <v>0.5355208333</v>
      </c>
      <c r="K727" s="47">
        <f>RAW_APT!K728</f>
        <v>0</v>
      </c>
      <c r="L727" s="47" t="str">
        <f>RAW_APT!L728</f>
        <v/>
      </c>
      <c r="M727" s="47" t="str">
        <f>RAW_APT!M728</f>
        <v/>
      </c>
      <c r="N727" s="47"/>
      <c r="O727" s="47"/>
      <c r="P727" s="128" t="b">
        <f t="shared" si="1"/>
        <v>1</v>
      </c>
      <c r="Q727" s="128" t="b">
        <f>IF(COUNTIF(RAW_APS!$A$2:$A813,A727)=0,TRUE,FALSE)</f>
        <v>1</v>
      </c>
      <c r="R727" s="128" t="b">
        <f t="shared" si="2"/>
        <v>0</v>
      </c>
      <c r="S727" s="8"/>
      <c r="U727" s="83" t="str">
        <f t="shared" si="3"/>
        <v/>
      </c>
      <c r="Z727" s="132"/>
      <c r="AA727" s="83" t="str">
        <f t="shared" si="4"/>
        <v>PA9483</v>
      </c>
      <c r="AB727" s="83" t="str">
        <f t="shared" si="5"/>
        <v/>
      </c>
      <c r="AC727" s="83" t="str">
        <f t="shared" si="6"/>
        <v/>
      </c>
      <c r="AD727" s="4"/>
      <c r="AE727" s="13"/>
    </row>
    <row r="728">
      <c r="A728" s="47" t="str">
        <f>RAW_APT!A729</f>
        <v>PA9433</v>
      </c>
      <c r="B728" s="211">
        <f>RAW_APT!B729</f>
        <v>44476</v>
      </c>
      <c r="C728" s="218">
        <f>RAW_APT!C729</f>
        <v>0.1607291667</v>
      </c>
      <c r="D728" s="47" t="str">
        <f>RAW_APT!D729</f>
        <v/>
      </c>
      <c r="E728" s="47" t="str">
        <f>RAW_APT!E729</f>
        <v/>
      </c>
      <c r="F728" s="47" t="str">
        <f>RAW_APT!F729</f>
        <v/>
      </c>
      <c r="G728" s="47" t="str">
        <f>RAW_APT!G729</f>
        <v>Collected</v>
      </c>
      <c r="H728" s="47" t="str">
        <f>RAW_APT!H729</f>
        <v>Null</v>
      </c>
      <c r="I728" s="211">
        <f>RAW_APT!I729</f>
        <v>44868</v>
      </c>
      <c r="J728" s="218">
        <f>RAW_APT!J729</f>
        <v>0.5355208333</v>
      </c>
      <c r="K728" s="47">
        <f>RAW_APT!K729</f>
        <v>1</v>
      </c>
      <c r="L728" s="47" t="str">
        <f>RAW_APT!L729</f>
        <v/>
      </c>
      <c r="M728" s="47" t="str">
        <f>RAW_APT!M729</f>
        <v/>
      </c>
      <c r="N728" s="47"/>
      <c r="O728" s="47"/>
      <c r="P728" s="128" t="b">
        <f t="shared" si="1"/>
        <v>0</v>
      </c>
      <c r="Q728" s="128" t="b">
        <f>IF(COUNTIF(RAW_APS!$A$2:$A813,A728)=0,TRUE,FALSE)</f>
        <v>0</v>
      </c>
      <c r="R728" s="128" t="b">
        <f t="shared" si="2"/>
        <v>0</v>
      </c>
      <c r="S728" s="8"/>
      <c r="U728" s="83" t="str">
        <f t="shared" si="3"/>
        <v/>
      </c>
      <c r="Z728" s="132"/>
      <c r="AA728" s="83" t="str">
        <f t="shared" si="4"/>
        <v>PA9433</v>
      </c>
      <c r="AB728" s="83" t="str">
        <f t="shared" si="5"/>
        <v/>
      </c>
      <c r="AC728" s="83" t="str">
        <f t="shared" si="6"/>
        <v/>
      </c>
      <c r="AD728" s="4"/>
      <c r="AE728" s="13"/>
    </row>
    <row r="729">
      <c r="A729" s="47" t="str">
        <f>RAW_APT!A730</f>
        <v>PA9504</v>
      </c>
      <c r="B729" s="211">
        <f>RAW_APT!B730</f>
        <v>44476</v>
      </c>
      <c r="C729" s="218">
        <f>RAW_APT!C730</f>
        <v>0.1607060185</v>
      </c>
      <c r="D729" s="47" t="str">
        <f>RAW_APT!D730</f>
        <v/>
      </c>
      <c r="E729" s="47" t="str">
        <f>RAW_APT!E730</f>
        <v/>
      </c>
      <c r="F729" s="47" t="str">
        <f>RAW_APT!F730</f>
        <v/>
      </c>
      <c r="G729" s="47" t="str">
        <f>RAW_APT!G730</f>
        <v>Collected</v>
      </c>
      <c r="H729" s="47" t="str">
        <f>RAW_APT!H730</f>
        <v>Null</v>
      </c>
      <c r="I729" s="211">
        <f>RAW_APT!I730</f>
        <v>44868</v>
      </c>
      <c r="J729" s="218">
        <f>RAW_APT!J730</f>
        <v>0.5355208333</v>
      </c>
      <c r="K729" s="47">
        <f>RAW_APT!K730</f>
        <v>0</v>
      </c>
      <c r="L729" s="47" t="str">
        <f>RAW_APT!L730</f>
        <v/>
      </c>
      <c r="M729" s="47" t="str">
        <f>RAW_APT!M730</f>
        <v/>
      </c>
      <c r="N729" s="47"/>
      <c r="O729" s="47"/>
      <c r="P729" s="128" t="b">
        <f t="shared" si="1"/>
        <v>1</v>
      </c>
      <c r="Q729" s="128" t="b">
        <f>IF(COUNTIF(RAW_APS!$A$2:$A813,A729)=0,TRUE,FALSE)</f>
        <v>1</v>
      </c>
      <c r="R729" s="128" t="b">
        <f t="shared" si="2"/>
        <v>0</v>
      </c>
      <c r="S729" s="8"/>
      <c r="U729" s="83" t="str">
        <f t="shared" si="3"/>
        <v/>
      </c>
      <c r="Z729" s="132"/>
      <c r="AA729" s="83" t="str">
        <f t="shared" si="4"/>
        <v>PA9504</v>
      </c>
      <c r="AB729" s="83" t="str">
        <f t="shared" si="5"/>
        <v/>
      </c>
      <c r="AC729" s="83" t="str">
        <f t="shared" si="6"/>
        <v/>
      </c>
      <c r="AD729" s="4"/>
      <c r="AE729" s="13"/>
    </row>
    <row r="730">
      <c r="A730" s="47" t="str">
        <f>RAW_APT!A731</f>
        <v>PA9513</v>
      </c>
      <c r="B730" s="211">
        <f>RAW_APT!B731</f>
        <v>44475</v>
      </c>
      <c r="C730" s="218">
        <f>RAW_APT!C731</f>
        <v>0.4779976852</v>
      </c>
      <c r="D730" s="47" t="str">
        <f>RAW_APT!D731</f>
        <v/>
      </c>
      <c r="E730" s="47" t="str">
        <f>RAW_APT!E731</f>
        <v/>
      </c>
      <c r="F730" s="47" t="str">
        <f>RAW_APT!F731</f>
        <v/>
      </c>
      <c r="G730" s="47" t="str">
        <f>RAW_APT!G731</f>
        <v>Collected</v>
      </c>
      <c r="H730" s="47" t="str">
        <f>RAW_APT!H731</f>
        <v>Null</v>
      </c>
      <c r="I730" s="211">
        <f>RAW_APT!I731</f>
        <v>44868</v>
      </c>
      <c r="J730" s="218">
        <f>RAW_APT!J731</f>
        <v>0.5355208333</v>
      </c>
      <c r="K730" s="47">
        <f>RAW_APT!K731</f>
        <v>1</v>
      </c>
      <c r="L730" s="47" t="str">
        <f>RAW_APT!L731</f>
        <v/>
      </c>
      <c r="M730" s="47" t="str">
        <f>RAW_APT!M731</f>
        <v/>
      </c>
      <c r="N730" s="47"/>
      <c r="O730" s="47"/>
      <c r="P730" s="128" t="b">
        <f t="shared" si="1"/>
        <v>0</v>
      </c>
      <c r="Q730" s="128" t="b">
        <f>IF(COUNTIF(RAW_APS!$A$2:$A813,A730)=0,TRUE,FALSE)</f>
        <v>0</v>
      </c>
      <c r="R730" s="128" t="b">
        <f t="shared" si="2"/>
        <v>0</v>
      </c>
      <c r="S730" s="8"/>
      <c r="U730" s="83" t="str">
        <f t="shared" si="3"/>
        <v/>
      </c>
      <c r="Z730" s="132"/>
      <c r="AA730" s="83" t="str">
        <f t="shared" si="4"/>
        <v>PA9513</v>
      </c>
      <c r="AB730" s="83" t="str">
        <f t="shared" si="5"/>
        <v/>
      </c>
      <c r="AC730" s="83" t="str">
        <f t="shared" si="6"/>
        <v/>
      </c>
      <c r="AD730" s="4"/>
      <c r="AE730" s="13"/>
    </row>
    <row r="731">
      <c r="A731" s="47" t="str">
        <f>RAW_APT!A732</f>
        <v>PA9508</v>
      </c>
      <c r="B731" s="211">
        <f>RAW_APT!B732</f>
        <v>44475</v>
      </c>
      <c r="C731" s="218">
        <f>RAW_APT!C732</f>
        <v>0.4696759259</v>
      </c>
      <c r="D731" s="47" t="str">
        <f>RAW_APT!D732</f>
        <v/>
      </c>
      <c r="E731" s="47" t="str">
        <f>RAW_APT!E732</f>
        <v/>
      </c>
      <c r="F731" s="47" t="str">
        <f>RAW_APT!F732</f>
        <v/>
      </c>
      <c r="G731" s="47" t="str">
        <f>RAW_APT!G732</f>
        <v>Collected</v>
      </c>
      <c r="H731" s="47" t="str">
        <f>RAW_APT!H732</f>
        <v>Null</v>
      </c>
      <c r="I731" s="211">
        <f>RAW_APT!I732</f>
        <v>44868</v>
      </c>
      <c r="J731" s="218">
        <f>RAW_APT!J732</f>
        <v>0.5355208333</v>
      </c>
      <c r="K731" s="47">
        <f>RAW_APT!K732</f>
        <v>0</v>
      </c>
      <c r="L731" s="47" t="str">
        <f>RAW_APT!L732</f>
        <v/>
      </c>
      <c r="M731" s="47" t="str">
        <f>RAW_APT!M732</f>
        <v/>
      </c>
      <c r="N731" s="47"/>
      <c r="O731" s="47"/>
      <c r="P731" s="128" t="b">
        <f t="shared" si="1"/>
        <v>1</v>
      </c>
      <c r="Q731" s="128" t="b">
        <f>IF(COUNTIF(RAW_APS!$A$2:$A813,A731)=0,TRUE,FALSE)</f>
        <v>1</v>
      </c>
      <c r="R731" s="128" t="b">
        <f t="shared" si="2"/>
        <v>0</v>
      </c>
      <c r="S731" s="8"/>
      <c r="U731" s="83" t="str">
        <f t="shared" si="3"/>
        <v/>
      </c>
      <c r="Z731" s="132"/>
      <c r="AA731" s="83" t="str">
        <f t="shared" si="4"/>
        <v>PA9508</v>
      </c>
      <c r="AB731" s="83" t="str">
        <f t="shared" si="5"/>
        <v/>
      </c>
      <c r="AC731" s="83" t="str">
        <f t="shared" si="6"/>
        <v/>
      </c>
      <c r="AD731" s="4"/>
      <c r="AE731" s="13"/>
    </row>
    <row r="732">
      <c r="A732" s="47" t="str">
        <f>RAW_APT!A733</f>
        <v>PA9598</v>
      </c>
      <c r="B732" s="211">
        <f>RAW_APT!B733</f>
        <v>44475</v>
      </c>
      <c r="C732" s="218">
        <f>RAW_APT!C733</f>
        <v>0.4688541667</v>
      </c>
      <c r="D732" s="47" t="str">
        <f>RAW_APT!D733</f>
        <v/>
      </c>
      <c r="E732" s="47" t="str">
        <f>RAW_APT!E733</f>
        <v/>
      </c>
      <c r="F732" s="47" t="str">
        <f>RAW_APT!F733</f>
        <v/>
      </c>
      <c r="G732" s="47" t="str">
        <f>RAW_APT!G733</f>
        <v>Collected</v>
      </c>
      <c r="H732" s="47" t="str">
        <f>RAW_APT!H733</f>
        <v>Null</v>
      </c>
      <c r="I732" s="211">
        <f>RAW_APT!I733</f>
        <v>44868</v>
      </c>
      <c r="J732" s="218">
        <f>RAW_APT!J733</f>
        <v>0.5355208333</v>
      </c>
      <c r="K732" s="47">
        <f>RAW_APT!K733</f>
        <v>1</v>
      </c>
      <c r="L732" s="47" t="str">
        <f>RAW_APT!L733</f>
        <v/>
      </c>
      <c r="M732" s="47" t="str">
        <f>RAW_APT!M733</f>
        <v/>
      </c>
      <c r="N732" s="47"/>
      <c r="O732" s="47"/>
      <c r="P732" s="128" t="b">
        <f t="shared" si="1"/>
        <v>0</v>
      </c>
      <c r="Q732" s="128" t="b">
        <f>IF(COUNTIF(RAW_APS!$A$2:$A813,A732)=0,TRUE,FALSE)</f>
        <v>0</v>
      </c>
      <c r="R732" s="128" t="b">
        <f t="shared" si="2"/>
        <v>0</v>
      </c>
      <c r="S732" s="8"/>
      <c r="U732" s="83" t="str">
        <f t="shared" si="3"/>
        <v/>
      </c>
      <c r="Z732" s="132"/>
      <c r="AA732" s="83" t="str">
        <f t="shared" si="4"/>
        <v>PA9598</v>
      </c>
      <c r="AB732" s="83" t="str">
        <f t="shared" si="5"/>
        <v/>
      </c>
      <c r="AC732" s="83" t="str">
        <f t="shared" si="6"/>
        <v/>
      </c>
      <c r="AD732" s="4"/>
      <c r="AE732" s="13"/>
    </row>
    <row r="733">
      <c r="A733" s="47" t="str">
        <f>RAW_APT!A734</f>
        <v>FLE708</v>
      </c>
      <c r="B733" s="211">
        <f>RAW_APT!B734</f>
        <v>44475</v>
      </c>
      <c r="C733" s="218">
        <f>RAW_APT!C734</f>
        <v>0.315150463</v>
      </c>
      <c r="D733" s="47" t="str">
        <f>RAW_APT!D734</f>
        <v/>
      </c>
      <c r="E733" s="47" t="str">
        <f>RAW_APT!E734</f>
        <v/>
      </c>
      <c r="F733" s="47" t="str">
        <f>RAW_APT!F734</f>
        <v/>
      </c>
      <c r="G733" s="47" t="str">
        <f>RAW_APT!G734</f>
        <v>Collected</v>
      </c>
      <c r="H733" s="47" t="str">
        <f>RAW_APT!H734</f>
        <v>Null</v>
      </c>
      <c r="I733" s="211">
        <f>RAW_APT!I734</f>
        <v>44868</v>
      </c>
      <c r="J733" s="218">
        <f>RAW_APT!J734</f>
        <v>0.5355208333</v>
      </c>
      <c r="K733" s="47">
        <f>RAW_APT!K734</f>
        <v>1</v>
      </c>
      <c r="L733" s="47" t="str">
        <f>RAW_APT!L734</f>
        <v/>
      </c>
      <c r="M733" s="47" t="str">
        <f>RAW_APT!M734</f>
        <v/>
      </c>
      <c r="N733" s="47"/>
      <c r="O733" s="47"/>
      <c r="P733" s="128" t="b">
        <f t="shared" si="1"/>
        <v>0</v>
      </c>
      <c r="Q733" s="128" t="b">
        <f>IF(COUNTIF(RAW_APS!$A$2:$A813,A733)=0,TRUE,FALSE)</f>
        <v>0</v>
      </c>
      <c r="R733" s="128" t="b">
        <f t="shared" si="2"/>
        <v>0</v>
      </c>
      <c r="S733" s="8"/>
      <c r="U733" s="83" t="str">
        <f t="shared" si="3"/>
        <v/>
      </c>
      <c r="Z733" s="132"/>
      <c r="AA733" s="83" t="str">
        <f t="shared" si="4"/>
        <v>FLE708</v>
      </c>
      <c r="AB733" s="83" t="str">
        <f t="shared" si="5"/>
        <v/>
      </c>
      <c r="AC733" s="83" t="str">
        <f t="shared" si="6"/>
        <v/>
      </c>
      <c r="AD733" s="4"/>
      <c r="AE733" s="13"/>
    </row>
    <row r="734">
      <c r="A734" s="47" t="str">
        <f>RAW_APT!A735</f>
        <v>FLE728</v>
      </c>
      <c r="B734" s="211">
        <f>RAW_APT!B735</f>
        <v>44475</v>
      </c>
      <c r="C734" s="218">
        <f>RAW_APT!C735</f>
        <v>0.2928703704</v>
      </c>
      <c r="D734" s="47" t="str">
        <f>RAW_APT!D735</f>
        <v/>
      </c>
      <c r="E734" s="47" t="str">
        <f>RAW_APT!E735</f>
        <v/>
      </c>
      <c r="F734" s="47" t="str">
        <f>RAW_APT!F735</f>
        <v/>
      </c>
      <c r="G734" s="47" t="str">
        <f>RAW_APT!G735</f>
        <v>Collected</v>
      </c>
      <c r="H734" s="47" t="str">
        <f>RAW_APT!H735</f>
        <v>Null</v>
      </c>
      <c r="I734" s="211">
        <f>RAW_APT!I735</f>
        <v>44868</v>
      </c>
      <c r="J734" s="218">
        <f>RAW_APT!J735</f>
        <v>0.5355208333</v>
      </c>
      <c r="K734" s="47">
        <f>RAW_APT!K735</f>
        <v>1</v>
      </c>
      <c r="L734" s="47" t="str">
        <f>RAW_APT!L735</f>
        <v/>
      </c>
      <c r="M734" s="47" t="str">
        <f>RAW_APT!M735</f>
        <v/>
      </c>
      <c r="N734" s="47"/>
      <c r="O734" s="47"/>
      <c r="P734" s="128" t="b">
        <f t="shared" si="1"/>
        <v>0</v>
      </c>
      <c r="Q734" s="128" t="b">
        <f>IF(COUNTIF(RAW_APS!$A$2:$A813,A734)=0,TRUE,FALSE)</f>
        <v>0</v>
      </c>
      <c r="R734" s="128" t="b">
        <f t="shared" si="2"/>
        <v>0</v>
      </c>
      <c r="S734" s="8"/>
      <c r="U734" s="83" t="str">
        <f t="shared" si="3"/>
        <v/>
      </c>
      <c r="Z734" s="132"/>
      <c r="AA734" s="83" t="str">
        <f t="shared" si="4"/>
        <v>FLE728</v>
      </c>
      <c r="AB734" s="83" t="str">
        <f t="shared" si="5"/>
        <v/>
      </c>
      <c r="AC734" s="83" t="str">
        <f t="shared" si="6"/>
        <v/>
      </c>
      <c r="AD734" s="4"/>
      <c r="AE734" s="13"/>
    </row>
    <row r="735">
      <c r="A735" s="47" t="str">
        <f>RAW_APT!A736</f>
        <v>FLE700</v>
      </c>
      <c r="B735" s="211">
        <f>RAW_APT!B736</f>
        <v>44475</v>
      </c>
      <c r="C735" s="218">
        <f>RAW_APT!C736</f>
        <v>0.2925347222</v>
      </c>
      <c r="D735" s="47" t="str">
        <f>RAW_APT!D736</f>
        <v/>
      </c>
      <c r="E735" s="47" t="str">
        <f>RAW_APT!E736</f>
        <v/>
      </c>
      <c r="F735" s="47" t="str">
        <f>RAW_APT!F736</f>
        <v/>
      </c>
      <c r="G735" s="47" t="str">
        <f>RAW_APT!G736</f>
        <v>Collected</v>
      </c>
      <c r="H735" s="47" t="str">
        <f>RAW_APT!H736</f>
        <v>Null</v>
      </c>
      <c r="I735" s="211">
        <f>RAW_APT!I736</f>
        <v>44868</v>
      </c>
      <c r="J735" s="218">
        <f>RAW_APT!J736</f>
        <v>0.5355208333</v>
      </c>
      <c r="K735" s="47">
        <f>RAW_APT!K736</f>
        <v>1</v>
      </c>
      <c r="L735" s="47" t="str">
        <f>RAW_APT!L736</f>
        <v/>
      </c>
      <c r="M735" s="47" t="str">
        <f>RAW_APT!M736</f>
        <v/>
      </c>
      <c r="N735" s="47"/>
      <c r="O735" s="47"/>
      <c r="P735" s="128" t="b">
        <f t="shared" si="1"/>
        <v>0</v>
      </c>
      <c r="Q735" s="128" t="b">
        <f>IF(COUNTIF(RAW_APS!$A$2:$A813,A735)=0,TRUE,FALSE)</f>
        <v>0</v>
      </c>
      <c r="R735" s="128" t="b">
        <f t="shared" si="2"/>
        <v>1</v>
      </c>
      <c r="S735" s="8"/>
      <c r="U735" s="83" t="str">
        <f t="shared" si="3"/>
        <v/>
      </c>
      <c r="Z735" s="132"/>
      <c r="AA735" s="83" t="str">
        <f t="shared" si="4"/>
        <v>FLE700</v>
      </c>
      <c r="AB735" s="83" t="str">
        <f t="shared" si="5"/>
        <v>FLE700</v>
      </c>
      <c r="AC735" s="83">
        <f t="shared" si="6"/>
        <v>3</v>
      </c>
      <c r="AD735" s="4"/>
      <c r="AE735" s="13"/>
    </row>
    <row r="736">
      <c r="A736" s="47" t="str">
        <f>RAW_APT!A737</f>
        <v>FLE700</v>
      </c>
      <c r="B736" s="211">
        <f>RAW_APT!B737</f>
        <v>44475</v>
      </c>
      <c r="C736" s="218">
        <f>RAW_APT!C737</f>
        <v>0.2922106481</v>
      </c>
      <c r="D736" s="47" t="str">
        <f>RAW_APT!D737</f>
        <v/>
      </c>
      <c r="E736" s="47" t="str">
        <f>RAW_APT!E737</f>
        <v/>
      </c>
      <c r="F736" s="47" t="str">
        <f>RAW_APT!F737</f>
        <v/>
      </c>
      <c r="G736" s="47" t="str">
        <f>RAW_APT!G737</f>
        <v>Collected</v>
      </c>
      <c r="H736" s="47" t="str">
        <f>RAW_APT!H737</f>
        <v>Null</v>
      </c>
      <c r="I736" s="211">
        <f>RAW_APT!I737</f>
        <v>44868</v>
      </c>
      <c r="J736" s="218">
        <f>RAW_APT!J737</f>
        <v>0.5355208333</v>
      </c>
      <c r="K736" s="47">
        <f>RAW_APT!K737</f>
        <v>1</v>
      </c>
      <c r="L736" s="47" t="str">
        <f>RAW_APT!L737</f>
        <v/>
      </c>
      <c r="M736" s="47" t="str">
        <f>RAW_APT!M737</f>
        <v/>
      </c>
      <c r="N736" s="47"/>
      <c r="O736" s="47"/>
      <c r="P736" s="128" t="b">
        <f t="shared" si="1"/>
        <v>0</v>
      </c>
      <c r="Q736" s="128" t="b">
        <f>IF(COUNTIF(RAW_APS!$A$2:$A813,A736)=0,TRUE,FALSE)</f>
        <v>0</v>
      </c>
      <c r="R736" s="128" t="b">
        <f t="shared" si="2"/>
        <v>1</v>
      </c>
      <c r="S736" s="8"/>
      <c r="U736" s="83" t="str">
        <f t="shared" si="3"/>
        <v/>
      </c>
      <c r="Z736" s="132"/>
      <c r="AA736" s="83" t="str">
        <f t="shared" si="4"/>
        <v>FLE700</v>
      </c>
      <c r="AB736" s="83" t="str">
        <f t="shared" si="5"/>
        <v>FLE700</v>
      </c>
      <c r="AC736" s="83">
        <f t="shared" si="6"/>
        <v>3</v>
      </c>
      <c r="AD736" s="4"/>
      <c r="AE736" s="13"/>
    </row>
    <row r="737">
      <c r="A737" s="47" t="str">
        <f>RAW_APT!A738</f>
        <v>FLE700</v>
      </c>
      <c r="B737" s="211">
        <f>RAW_APT!B738</f>
        <v>44475</v>
      </c>
      <c r="C737" s="218">
        <f>RAW_APT!C738</f>
        <v>0.2917592593</v>
      </c>
      <c r="D737" s="47" t="str">
        <f>RAW_APT!D738</f>
        <v/>
      </c>
      <c r="E737" s="47" t="str">
        <f>RAW_APT!E738</f>
        <v/>
      </c>
      <c r="F737" s="47" t="str">
        <f>RAW_APT!F738</f>
        <v/>
      </c>
      <c r="G737" s="47" t="str">
        <f>RAW_APT!G738</f>
        <v>Collected</v>
      </c>
      <c r="H737" s="47" t="str">
        <f>RAW_APT!H738</f>
        <v>Null</v>
      </c>
      <c r="I737" s="211">
        <f>RAW_APT!I738</f>
        <v>44868</v>
      </c>
      <c r="J737" s="218">
        <f>RAW_APT!J738</f>
        <v>0.5355208333</v>
      </c>
      <c r="K737" s="47">
        <f>RAW_APT!K738</f>
        <v>1</v>
      </c>
      <c r="L737" s="47" t="str">
        <f>RAW_APT!L738</f>
        <v/>
      </c>
      <c r="M737" s="47" t="str">
        <f>RAW_APT!M738</f>
        <v/>
      </c>
      <c r="N737" s="47"/>
      <c r="O737" s="47"/>
      <c r="P737" s="128" t="b">
        <f t="shared" si="1"/>
        <v>0</v>
      </c>
      <c r="Q737" s="128" t="b">
        <f>IF(COUNTIF(RAW_APS!$A$2:$A813,A737)=0,TRUE,FALSE)</f>
        <v>0</v>
      </c>
      <c r="R737" s="128" t="b">
        <f t="shared" si="2"/>
        <v>1</v>
      </c>
      <c r="S737" s="8"/>
      <c r="U737" s="83" t="str">
        <f t="shared" si="3"/>
        <v/>
      </c>
      <c r="Z737" s="132"/>
      <c r="AA737" s="83" t="str">
        <f t="shared" si="4"/>
        <v>FLE700</v>
      </c>
      <c r="AB737" s="83" t="str">
        <f t="shared" si="5"/>
        <v>FLE700</v>
      </c>
      <c r="AC737" s="83">
        <f t="shared" si="6"/>
        <v>3</v>
      </c>
      <c r="AD737" s="4"/>
      <c r="AE737" s="13"/>
    </row>
    <row r="738">
      <c r="A738" s="47" t="str">
        <f>RAW_APT!A739</f>
        <v>PA9421</v>
      </c>
      <c r="B738" s="211">
        <f>RAW_APT!B739</f>
        <v>44475</v>
      </c>
      <c r="C738" s="218">
        <f>RAW_APT!C739</f>
        <v>0.2860763889</v>
      </c>
      <c r="D738" s="47" t="str">
        <f>RAW_APT!D739</f>
        <v/>
      </c>
      <c r="E738" s="47" t="str">
        <f>RAW_APT!E739</f>
        <v/>
      </c>
      <c r="F738" s="47" t="str">
        <f>RAW_APT!F739</f>
        <v/>
      </c>
      <c r="G738" s="47" t="str">
        <f>RAW_APT!G739</f>
        <v>Collected</v>
      </c>
      <c r="H738" s="47" t="str">
        <f>RAW_APT!H739</f>
        <v>Null</v>
      </c>
      <c r="I738" s="211">
        <f>RAW_APT!I739</f>
        <v>44868</v>
      </c>
      <c r="J738" s="218">
        <f>RAW_APT!J739</f>
        <v>0.5355208333</v>
      </c>
      <c r="K738" s="47">
        <f>RAW_APT!K739</f>
        <v>1</v>
      </c>
      <c r="L738" s="47" t="str">
        <f>RAW_APT!L739</f>
        <v/>
      </c>
      <c r="M738" s="47" t="str">
        <f>RAW_APT!M739</f>
        <v/>
      </c>
      <c r="N738" s="47"/>
      <c r="O738" s="47"/>
      <c r="P738" s="128" t="b">
        <f t="shared" si="1"/>
        <v>0</v>
      </c>
      <c r="Q738" s="128" t="b">
        <f>IF(COUNTIF(RAW_APS!$A$2:$A813,A738)=0,TRUE,FALSE)</f>
        <v>0</v>
      </c>
      <c r="R738" s="128" t="b">
        <f t="shared" si="2"/>
        <v>0</v>
      </c>
      <c r="S738" s="8"/>
      <c r="U738" s="83" t="str">
        <f t="shared" si="3"/>
        <v/>
      </c>
      <c r="Z738" s="132"/>
      <c r="AA738" s="83" t="str">
        <f t="shared" si="4"/>
        <v>PA9421</v>
      </c>
      <c r="AB738" s="83" t="str">
        <f t="shared" si="5"/>
        <v/>
      </c>
      <c r="AC738" s="83" t="str">
        <f t="shared" si="6"/>
        <v/>
      </c>
      <c r="AD738" s="4"/>
      <c r="AE738" s="13"/>
    </row>
    <row r="739">
      <c r="A739" s="47" t="str">
        <f>RAW_APT!A740</f>
        <v>PA9476</v>
      </c>
      <c r="B739" s="211">
        <f>RAW_APT!B740</f>
        <v>44475</v>
      </c>
      <c r="C739" s="218">
        <f>RAW_APT!C740</f>
        <v>0.2760763889</v>
      </c>
      <c r="D739" s="47" t="str">
        <f>RAW_APT!D740</f>
        <v/>
      </c>
      <c r="E739" s="47" t="str">
        <f>RAW_APT!E740</f>
        <v/>
      </c>
      <c r="F739" s="47" t="str">
        <f>RAW_APT!F740</f>
        <v/>
      </c>
      <c r="G739" s="47" t="str">
        <f>RAW_APT!G740</f>
        <v>Collected</v>
      </c>
      <c r="H739" s="47" t="str">
        <f>RAW_APT!H740</f>
        <v>Null</v>
      </c>
      <c r="I739" s="211">
        <f>RAW_APT!I740</f>
        <v>44868</v>
      </c>
      <c r="J739" s="218">
        <f>RAW_APT!J740</f>
        <v>0.5355208333</v>
      </c>
      <c r="K739" s="47">
        <f>RAW_APT!K740</f>
        <v>0</v>
      </c>
      <c r="L739" s="47" t="str">
        <f>RAW_APT!L740</f>
        <v/>
      </c>
      <c r="M739" s="47" t="str">
        <f>RAW_APT!M740</f>
        <v/>
      </c>
      <c r="N739" s="47"/>
      <c r="O739" s="47"/>
      <c r="P739" s="128" t="b">
        <f t="shared" si="1"/>
        <v>1</v>
      </c>
      <c r="Q739" s="128" t="b">
        <f>IF(COUNTIF(RAW_APS!$A$2:$A813,A739)=0,TRUE,FALSE)</f>
        <v>1</v>
      </c>
      <c r="R739" s="128" t="b">
        <f t="shared" si="2"/>
        <v>0</v>
      </c>
      <c r="S739" s="8"/>
      <c r="U739" s="83" t="str">
        <f t="shared" si="3"/>
        <v/>
      </c>
      <c r="Z739" s="132"/>
      <c r="AA739" s="83" t="str">
        <f t="shared" si="4"/>
        <v>PA9476</v>
      </c>
      <c r="AB739" s="83" t="str">
        <f t="shared" si="5"/>
        <v/>
      </c>
      <c r="AC739" s="83" t="str">
        <f t="shared" si="6"/>
        <v/>
      </c>
      <c r="AD739" s="4"/>
      <c r="AE739" s="13"/>
    </row>
    <row r="740">
      <c r="A740" s="47" t="str">
        <f>RAW_APT!A741</f>
        <v>PA9422</v>
      </c>
      <c r="B740" s="211">
        <f>RAW_APT!B741</f>
        <v>44475</v>
      </c>
      <c r="C740" s="218">
        <f>RAW_APT!C741</f>
        <v>0.2751273148</v>
      </c>
      <c r="D740" s="47" t="str">
        <f>RAW_APT!D741</f>
        <v/>
      </c>
      <c r="E740" s="47" t="str">
        <f>RAW_APT!E741</f>
        <v/>
      </c>
      <c r="F740" s="47" t="str">
        <f>RAW_APT!F741</f>
        <v/>
      </c>
      <c r="G740" s="47" t="str">
        <f>RAW_APT!G741</f>
        <v>Collected</v>
      </c>
      <c r="H740" s="47" t="str">
        <f>RAW_APT!H741</f>
        <v>Null</v>
      </c>
      <c r="I740" s="211">
        <f>RAW_APT!I741</f>
        <v>44868</v>
      </c>
      <c r="J740" s="218">
        <f>RAW_APT!J741</f>
        <v>0.5355208333</v>
      </c>
      <c r="K740" s="47">
        <f>RAW_APT!K741</f>
        <v>0</v>
      </c>
      <c r="L740" s="47" t="str">
        <f>RAW_APT!L741</f>
        <v/>
      </c>
      <c r="M740" s="47" t="str">
        <f>RAW_APT!M741</f>
        <v/>
      </c>
      <c r="N740" s="47"/>
      <c r="O740" s="47"/>
      <c r="P740" s="128" t="b">
        <f t="shared" si="1"/>
        <v>1</v>
      </c>
      <c r="Q740" s="128" t="b">
        <f>IF(COUNTIF(RAW_APS!$A$2:$A813,A740)=0,TRUE,FALSE)</f>
        <v>1</v>
      </c>
      <c r="R740" s="128" t="b">
        <f t="shared" si="2"/>
        <v>0</v>
      </c>
      <c r="S740" s="8"/>
      <c r="U740" s="83" t="str">
        <f t="shared" si="3"/>
        <v/>
      </c>
      <c r="Z740" s="132"/>
      <c r="AA740" s="83" t="str">
        <f t="shared" si="4"/>
        <v>PA9422</v>
      </c>
      <c r="AB740" s="83" t="str">
        <f t="shared" si="5"/>
        <v/>
      </c>
      <c r="AC740" s="83" t="str">
        <f t="shared" si="6"/>
        <v/>
      </c>
      <c r="AD740" s="4"/>
      <c r="AE740" s="13"/>
    </row>
    <row r="741">
      <c r="A741" s="47" t="str">
        <f>RAW_APT!A742</f>
        <v>PA9505</v>
      </c>
      <c r="B741" s="211">
        <f>RAW_APT!B742</f>
        <v>44475</v>
      </c>
      <c r="C741" s="218">
        <f>RAW_APT!C742</f>
        <v>0.2740509259</v>
      </c>
      <c r="D741" s="47" t="str">
        <f>RAW_APT!D742</f>
        <v/>
      </c>
      <c r="E741" s="47" t="str">
        <f>RAW_APT!E742</f>
        <v/>
      </c>
      <c r="F741" s="47" t="str">
        <f>RAW_APT!F742</f>
        <v/>
      </c>
      <c r="G741" s="47" t="str">
        <f>RAW_APT!G742</f>
        <v>Collected</v>
      </c>
      <c r="H741" s="47" t="str">
        <f>RAW_APT!H742</f>
        <v>Null</v>
      </c>
      <c r="I741" s="211">
        <f>RAW_APT!I742</f>
        <v>44868</v>
      </c>
      <c r="J741" s="218">
        <f>RAW_APT!J742</f>
        <v>0.5355208333</v>
      </c>
      <c r="K741" s="47">
        <f>RAW_APT!K742</f>
        <v>0</v>
      </c>
      <c r="L741" s="47" t="str">
        <f>RAW_APT!L742</f>
        <v/>
      </c>
      <c r="M741" s="47" t="str">
        <f>RAW_APT!M742</f>
        <v/>
      </c>
      <c r="N741" s="47"/>
      <c r="O741" s="47"/>
      <c r="P741" s="128" t="b">
        <f t="shared" si="1"/>
        <v>1</v>
      </c>
      <c r="Q741" s="128" t="b">
        <f>IF(COUNTIF(RAW_APS!$A$2:$A813,A741)=0,TRUE,FALSE)</f>
        <v>1</v>
      </c>
      <c r="R741" s="128" t="b">
        <f t="shared" si="2"/>
        <v>0</v>
      </c>
      <c r="S741" s="8"/>
      <c r="U741" s="83" t="str">
        <f t="shared" si="3"/>
        <v/>
      </c>
      <c r="Z741" s="132"/>
      <c r="AA741" s="83" t="str">
        <f t="shared" si="4"/>
        <v>PA9505</v>
      </c>
      <c r="AB741" s="83" t="str">
        <f t="shared" si="5"/>
        <v/>
      </c>
      <c r="AC741" s="83" t="str">
        <f t="shared" si="6"/>
        <v/>
      </c>
      <c r="AD741" s="4"/>
      <c r="AE741" s="13"/>
    </row>
    <row r="742">
      <c r="A742" s="47" t="str">
        <f>RAW_APT!A743</f>
        <v>PA9638</v>
      </c>
      <c r="B742" s="211">
        <f>RAW_APT!B743</f>
        <v>44475</v>
      </c>
      <c r="C742" s="218">
        <f>RAW_APT!C743</f>
        <v>0.2732638889</v>
      </c>
      <c r="D742" s="47" t="str">
        <f>RAW_APT!D743</f>
        <v/>
      </c>
      <c r="E742" s="47" t="str">
        <f>RAW_APT!E743</f>
        <v/>
      </c>
      <c r="F742" s="47" t="str">
        <f>RAW_APT!F743</f>
        <v/>
      </c>
      <c r="G742" s="47" t="str">
        <f>RAW_APT!G743</f>
        <v>Collected</v>
      </c>
      <c r="H742" s="47" t="str">
        <f>RAW_APT!H743</f>
        <v>Null</v>
      </c>
      <c r="I742" s="211">
        <f>RAW_APT!I743</f>
        <v>44868</v>
      </c>
      <c r="J742" s="218">
        <f>RAW_APT!J743</f>
        <v>0.5355208333</v>
      </c>
      <c r="K742" s="47">
        <f>RAW_APT!K743</f>
        <v>0</v>
      </c>
      <c r="L742" s="47" t="str">
        <f>RAW_APT!L743</f>
        <v/>
      </c>
      <c r="M742" s="47" t="str">
        <f>RAW_APT!M743</f>
        <v/>
      </c>
      <c r="N742" s="47"/>
      <c r="O742" s="47"/>
      <c r="P742" s="128" t="b">
        <f t="shared" si="1"/>
        <v>1</v>
      </c>
      <c r="Q742" s="128" t="b">
        <f>IF(COUNTIF(RAW_APS!$A$2:$A813,A742)=0,TRUE,FALSE)</f>
        <v>1</v>
      </c>
      <c r="R742" s="128" t="b">
        <f t="shared" si="2"/>
        <v>0</v>
      </c>
      <c r="S742" s="8"/>
      <c r="U742" s="83" t="str">
        <f t="shared" si="3"/>
        <v/>
      </c>
      <c r="Z742" s="132"/>
      <c r="AA742" s="83" t="str">
        <f t="shared" si="4"/>
        <v>PA9638</v>
      </c>
      <c r="AB742" s="83" t="str">
        <f t="shared" si="5"/>
        <v/>
      </c>
      <c r="AC742" s="83" t="str">
        <f t="shared" si="6"/>
        <v/>
      </c>
      <c r="AD742" s="4"/>
      <c r="AE742" s="13"/>
    </row>
    <row r="743">
      <c r="A743" s="47" t="str">
        <f>RAW_APT!A744</f>
        <v>PA9630</v>
      </c>
      <c r="B743" s="211">
        <f>RAW_APT!B744</f>
        <v>44475</v>
      </c>
      <c r="C743" s="218">
        <f>RAW_APT!C744</f>
        <v>0.2709027778</v>
      </c>
      <c r="D743" s="47" t="str">
        <f>RAW_APT!D744</f>
        <v/>
      </c>
      <c r="E743" s="47" t="str">
        <f>RAW_APT!E744</f>
        <v/>
      </c>
      <c r="F743" s="47" t="str">
        <f>RAW_APT!F744</f>
        <v/>
      </c>
      <c r="G743" s="47" t="str">
        <f>RAW_APT!G744</f>
        <v>Collected</v>
      </c>
      <c r="H743" s="47" t="str">
        <f>RAW_APT!H744</f>
        <v>Null</v>
      </c>
      <c r="I743" s="211">
        <f>RAW_APT!I744</f>
        <v>44868</v>
      </c>
      <c r="J743" s="218">
        <f>RAW_APT!J744</f>
        <v>0.5355208333</v>
      </c>
      <c r="K743" s="47">
        <f>RAW_APT!K744</f>
        <v>0</v>
      </c>
      <c r="L743" s="47" t="str">
        <f>RAW_APT!L744</f>
        <v/>
      </c>
      <c r="M743" s="47" t="str">
        <f>RAW_APT!M744</f>
        <v/>
      </c>
      <c r="N743" s="47"/>
      <c r="O743" s="47"/>
      <c r="P743" s="128" t="b">
        <f t="shared" si="1"/>
        <v>1</v>
      </c>
      <c r="Q743" s="128" t="b">
        <f>IF(COUNTIF(RAW_APS!$A$2:$A813,A743)=0,TRUE,FALSE)</f>
        <v>1</v>
      </c>
      <c r="R743" s="128" t="b">
        <f t="shared" si="2"/>
        <v>0</v>
      </c>
      <c r="S743" s="8"/>
      <c r="U743" s="83" t="str">
        <f t="shared" si="3"/>
        <v/>
      </c>
      <c r="Z743" s="132"/>
      <c r="AA743" s="83" t="str">
        <f t="shared" si="4"/>
        <v>PA9630</v>
      </c>
      <c r="AB743" s="83" t="str">
        <f t="shared" si="5"/>
        <v/>
      </c>
      <c r="AC743" s="83" t="str">
        <f t="shared" si="6"/>
        <v/>
      </c>
      <c r="AD743" s="4"/>
      <c r="AE743" s="13"/>
    </row>
    <row r="744">
      <c r="A744" s="47" t="str">
        <f>RAW_APT!A745</f>
        <v>FLE622</v>
      </c>
      <c r="B744" s="211">
        <f>RAW_APT!B745</f>
        <v>44475</v>
      </c>
      <c r="C744" s="218">
        <f>RAW_APT!C745</f>
        <v>0.2708912037</v>
      </c>
      <c r="D744" s="47" t="str">
        <f>RAW_APT!D745</f>
        <v/>
      </c>
      <c r="E744" s="47" t="str">
        <f>RAW_APT!E745</f>
        <v/>
      </c>
      <c r="F744" s="47" t="str">
        <f>RAW_APT!F745</f>
        <v/>
      </c>
      <c r="G744" s="47" t="str">
        <f>RAW_APT!G745</f>
        <v>Collected</v>
      </c>
      <c r="H744" s="47" t="str">
        <f>RAW_APT!H745</f>
        <v>Null</v>
      </c>
      <c r="I744" s="211">
        <f>RAW_APT!I745</f>
        <v>44868</v>
      </c>
      <c r="J744" s="218">
        <f>RAW_APT!J745</f>
        <v>0.5355208333</v>
      </c>
      <c r="K744" s="47">
        <f>RAW_APT!K745</f>
        <v>1</v>
      </c>
      <c r="L744" s="47" t="str">
        <f>RAW_APT!L745</f>
        <v/>
      </c>
      <c r="M744" s="47" t="str">
        <f>RAW_APT!M745</f>
        <v/>
      </c>
      <c r="N744" s="47"/>
      <c r="O744" s="47"/>
      <c r="P744" s="128" t="b">
        <f t="shared" si="1"/>
        <v>0</v>
      </c>
      <c r="Q744" s="128" t="b">
        <f>IF(COUNTIF(RAW_APS!$A$2:$A813,A744)=0,TRUE,FALSE)</f>
        <v>0</v>
      </c>
      <c r="R744" s="128" t="b">
        <f t="shared" si="2"/>
        <v>0</v>
      </c>
      <c r="S744" s="8"/>
      <c r="U744" s="83" t="str">
        <f t="shared" si="3"/>
        <v/>
      </c>
      <c r="Z744" s="132"/>
      <c r="AA744" s="83" t="str">
        <f t="shared" si="4"/>
        <v>FLE622</v>
      </c>
      <c r="AB744" s="83" t="str">
        <f t="shared" si="5"/>
        <v/>
      </c>
      <c r="AC744" s="83" t="str">
        <f t="shared" si="6"/>
        <v/>
      </c>
      <c r="AD744" s="4"/>
      <c r="AE744" s="13"/>
    </row>
    <row r="745">
      <c r="A745" s="47" t="str">
        <f>RAW_APT!A746</f>
        <v>PA9424</v>
      </c>
      <c r="B745" s="211">
        <f>RAW_APT!B746</f>
        <v>44475</v>
      </c>
      <c r="C745" s="218">
        <f>RAW_APT!C746</f>
        <v>0.2698726852</v>
      </c>
      <c r="D745" s="47" t="str">
        <f>RAW_APT!D746</f>
        <v/>
      </c>
      <c r="E745" s="47" t="str">
        <f>RAW_APT!E746</f>
        <v/>
      </c>
      <c r="F745" s="47" t="str">
        <f>RAW_APT!F746</f>
        <v/>
      </c>
      <c r="G745" s="47" t="str">
        <f>RAW_APT!G746</f>
        <v>Collected</v>
      </c>
      <c r="H745" s="47" t="str">
        <f>RAW_APT!H746</f>
        <v>Null</v>
      </c>
      <c r="I745" s="211">
        <f>RAW_APT!I746</f>
        <v>44868</v>
      </c>
      <c r="J745" s="218">
        <f>RAW_APT!J746</f>
        <v>0.5355208333</v>
      </c>
      <c r="K745" s="47">
        <f>RAW_APT!K746</f>
        <v>0</v>
      </c>
      <c r="L745" s="47" t="str">
        <f>RAW_APT!L746</f>
        <v/>
      </c>
      <c r="M745" s="47" t="str">
        <f>RAW_APT!M746</f>
        <v/>
      </c>
      <c r="N745" s="47"/>
      <c r="O745" s="47"/>
      <c r="P745" s="128" t="b">
        <f t="shared" si="1"/>
        <v>1</v>
      </c>
      <c r="Q745" s="128" t="b">
        <f>IF(COUNTIF(RAW_APS!$A$2:$A813,A745)=0,TRUE,FALSE)</f>
        <v>1</v>
      </c>
      <c r="R745" s="128" t="b">
        <f t="shared" si="2"/>
        <v>0</v>
      </c>
      <c r="S745" s="8"/>
      <c r="U745" s="83" t="str">
        <f t="shared" si="3"/>
        <v/>
      </c>
      <c r="Z745" s="132"/>
      <c r="AA745" s="83" t="str">
        <f t="shared" si="4"/>
        <v>PA9424</v>
      </c>
      <c r="AB745" s="83" t="str">
        <f t="shared" si="5"/>
        <v/>
      </c>
      <c r="AC745" s="83" t="str">
        <f t="shared" si="6"/>
        <v/>
      </c>
      <c r="AD745" s="4"/>
      <c r="AE745" s="13"/>
    </row>
    <row r="746">
      <c r="A746" s="47" t="str">
        <f>RAW_APT!A747</f>
        <v>FLE633</v>
      </c>
      <c r="B746" s="211">
        <f>RAW_APT!B747</f>
        <v>44475</v>
      </c>
      <c r="C746" s="218">
        <f>RAW_APT!C747</f>
        <v>0.2652662037</v>
      </c>
      <c r="D746" s="47" t="str">
        <f>RAW_APT!D747</f>
        <v/>
      </c>
      <c r="E746" s="47" t="str">
        <f>RAW_APT!E747</f>
        <v/>
      </c>
      <c r="F746" s="47" t="str">
        <f>RAW_APT!F747</f>
        <v/>
      </c>
      <c r="G746" s="47" t="str">
        <f>RAW_APT!G747</f>
        <v>Collected</v>
      </c>
      <c r="H746" s="47" t="str">
        <f>RAW_APT!H747</f>
        <v>Null</v>
      </c>
      <c r="I746" s="211">
        <f>RAW_APT!I747</f>
        <v>44868</v>
      </c>
      <c r="J746" s="218">
        <f>RAW_APT!J747</f>
        <v>0.5355208333</v>
      </c>
      <c r="K746" s="47">
        <f>RAW_APT!K747</f>
        <v>1</v>
      </c>
      <c r="L746" s="47" t="str">
        <f>RAW_APT!L747</f>
        <v/>
      </c>
      <c r="M746" s="47" t="str">
        <f>RAW_APT!M747</f>
        <v/>
      </c>
      <c r="N746" s="47"/>
      <c r="O746" s="47"/>
      <c r="P746" s="128" t="b">
        <f t="shared" si="1"/>
        <v>0</v>
      </c>
      <c r="Q746" s="128" t="b">
        <f>IF(COUNTIF(RAW_APS!$A$2:$A813,A746)=0,TRUE,FALSE)</f>
        <v>0</v>
      </c>
      <c r="R746" s="128" t="b">
        <f t="shared" si="2"/>
        <v>0</v>
      </c>
      <c r="S746" s="8"/>
      <c r="U746" s="83" t="str">
        <f t="shared" si="3"/>
        <v/>
      </c>
      <c r="Z746" s="132"/>
      <c r="AA746" s="83" t="str">
        <f t="shared" si="4"/>
        <v>FLE633</v>
      </c>
      <c r="AB746" s="83" t="str">
        <f t="shared" si="5"/>
        <v/>
      </c>
      <c r="AC746" s="83" t="str">
        <f t="shared" si="6"/>
        <v/>
      </c>
      <c r="AD746" s="4"/>
      <c r="AE746" s="13"/>
    </row>
    <row r="747">
      <c r="A747" s="47" t="str">
        <f>RAW_APT!A748</f>
        <v>FLE660</v>
      </c>
      <c r="B747" s="211">
        <f>RAW_APT!B748</f>
        <v>44475</v>
      </c>
      <c r="C747" s="218">
        <f>RAW_APT!C748</f>
        <v>0.259224537</v>
      </c>
      <c r="D747" s="47" t="str">
        <f>RAW_APT!D748</f>
        <v/>
      </c>
      <c r="E747" s="47" t="str">
        <f>RAW_APT!E748</f>
        <v/>
      </c>
      <c r="F747" s="47" t="str">
        <f>RAW_APT!F748</f>
        <v/>
      </c>
      <c r="G747" s="47" t="str">
        <f>RAW_APT!G748</f>
        <v>Collected</v>
      </c>
      <c r="H747" s="47" t="str">
        <f>RAW_APT!H748</f>
        <v>Null</v>
      </c>
      <c r="I747" s="211">
        <f>RAW_APT!I748</f>
        <v>44868</v>
      </c>
      <c r="J747" s="218">
        <f>RAW_APT!J748</f>
        <v>0.5355208333</v>
      </c>
      <c r="K747" s="47">
        <f>RAW_APT!K748</f>
        <v>1</v>
      </c>
      <c r="L747" s="47" t="str">
        <f>RAW_APT!L748</f>
        <v/>
      </c>
      <c r="M747" s="47" t="str">
        <f>RAW_APT!M748</f>
        <v/>
      </c>
      <c r="N747" s="47"/>
      <c r="O747" s="47"/>
      <c r="P747" s="128" t="b">
        <f t="shared" si="1"/>
        <v>0</v>
      </c>
      <c r="Q747" s="128" t="b">
        <f>IF(COUNTIF(RAW_APS!$A$2:$A813,A747)=0,TRUE,FALSE)</f>
        <v>0</v>
      </c>
      <c r="R747" s="128" t="b">
        <f t="shared" si="2"/>
        <v>0</v>
      </c>
      <c r="S747" s="8"/>
      <c r="U747" s="83" t="str">
        <f t="shared" si="3"/>
        <v/>
      </c>
      <c r="Z747" s="132"/>
      <c r="AA747" s="83" t="str">
        <f t="shared" si="4"/>
        <v>FLE660</v>
      </c>
      <c r="AB747" s="83" t="str">
        <f t="shared" si="5"/>
        <v/>
      </c>
      <c r="AC747" s="83" t="str">
        <f t="shared" si="6"/>
        <v/>
      </c>
      <c r="AD747" s="4"/>
      <c r="AE747" s="13"/>
    </row>
    <row r="748">
      <c r="A748" s="47" t="str">
        <f>RAW_APT!A749</f>
        <v>FLE725</v>
      </c>
      <c r="B748" s="211">
        <f>RAW_APT!B749</f>
        <v>44475</v>
      </c>
      <c r="C748" s="218">
        <f>RAW_APT!C749</f>
        <v>0.2574884259</v>
      </c>
      <c r="D748" s="47" t="str">
        <f>RAW_APT!D749</f>
        <v/>
      </c>
      <c r="E748" s="47" t="str">
        <f>RAW_APT!E749</f>
        <v/>
      </c>
      <c r="F748" s="47" t="str">
        <f>RAW_APT!F749</f>
        <v/>
      </c>
      <c r="G748" s="47" t="str">
        <f>RAW_APT!G749</f>
        <v>Collected</v>
      </c>
      <c r="H748" s="47" t="str">
        <f>RAW_APT!H749</f>
        <v>Null</v>
      </c>
      <c r="I748" s="211">
        <f>RAW_APT!I749</f>
        <v>44868</v>
      </c>
      <c r="J748" s="218">
        <f>RAW_APT!J749</f>
        <v>0.5355208333</v>
      </c>
      <c r="K748" s="47">
        <f>RAW_APT!K749</f>
        <v>1</v>
      </c>
      <c r="L748" s="47" t="str">
        <f>RAW_APT!L749</f>
        <v/>
      </c>
      <c r="M748" s="47" t="str">
        <f>RAW_APT!M749</f>
        <v/>
      </c>
      <c r="N748" s="47"/>
      <c r="O748" s="47"/>
      <c r="P748" s="128" t="b">
        <f t="shared" si="1"/>
        <v>0</v>
      </c>
      <c r="Q748" s="128" t="b">
        <f>IF(COUNTIF(RAW_APS!$A$2:$A813,A748)=0,TRUE,FALSE)</f>
        <v>0</v>
      </c>
      <c r="R748" s="128" t="b">
        <f t="shared" si="2"/>
        <v>0</v>
      </c>
      <c r="S748" s="8"/>
      <c r="U748" s="83" t="str">
        <f t="shared" si="3"/>
        <v/>
      </c>
      <c r="Z748" s="132"/>
      <c r="AA748" s="83" t="str">
        <f t="shared" si="4"/>
        <v>FLE725</v>
      </c>
      <c r="AB748" s="83" t="str">
        <f t="shared" si="5"/>
        <v/>
      </c>
      <c r="AC748" s="83" t="str">
        <f t="shared" si="6"/>
        <v/>
      </c>
      <c r="AD748" s="4"/>
      <c r="AE748" s="13"/>
    </row>
    <row r="749">
      <c r="A749" s="47" t="str">
        <f>RAW_APT!A750</f>
        <v>FLE717</v>
      </c>
      <c r="B749" s="211">
        <f>RAW_APT!B750</f>
        <v>44475</v>
      </c>
      <c r="C749" s="218">
        <f>RAW_APT!C750</f>
        <v>0.2567939815</v>
      </c>
      <c r="D749" s="47" t="str">
        <f>RAW_APT!D750</f>
        <v/>
      </c>
      <c r="E749" s="47" t="str">
        <f>RAW_APT!E750</f>
        <v/>
      </c>
      <c r="F749" s="47" t="str">
        <f>RAW_APT!F750</f>
        <v/>
      </c>
      <c r="G749" s="47" t="str">
        <f>RAW_APT!G750</f>
        <v>Collected</v>
      </c>
      <c r="H749" s="47" t="str">
        <f>RAW_APT!H750</f>
        <v>Null</v>
      </c>
      <c r="I749" s="211">
        <f>RAW_APT!I750</f>
        <v>44868</v>
      </c>
      <c r="J749" s="218">
        <f>RAW_APT!J750</f>
        <v>0.5355208333</v>
      </c>
      <c r="K749" s="47">
        <f>RAW_APT!K750</f>
        <v>1</v>
      </c>
      <c r="L749" s="47" t="str">
        <f>RAW_APT!L750</f>
        <v/>
      </c>
      <c r="M749" s="47" t="str">
        <f>RAW_APT!M750</f>
        <v/>
      </c>
      <c r="N749" s="47"/>
      <c r="O749" s="47"/>
      <c r="P749" s="128" t="b">
        <f t="shared" si="1"/>
        <v>0</v>
      </c>
      <c r="Q749" s="128" t="b">
        <f>IF(COUNTIF(RAW_APS!$A$2:$A813,A749)=0,TRUE,FALSE)</f>
        <v>0</v>
      </c>
      <c r="R749" s="128" t="b">
        <f t="shared" si="2"/>
        <v>0</v>
      </c>
      <c r="S749" s="8"/>
      <c r="U749" s="83" t="str">
        <f t="shared" si="3"/>
        <v/>
      </c>
      <c r="Z749" s="132"/>
      <c r="AA749" s="83" t="str">
        <f t="shared" si="4"/>
        <v>FLE717</v>
      </c>
      <c r="AB749" s="83" t="str">
        <f t="shared" si="5"/>
        <v/>
      </c>
      <c r="AC749" s="83" t="str">
        <f t="shared" si="6"/>
        <v/>
      </c>
      <c r="AD749" s="4"/>
      <c r="AE749" s="13"/>
    </row>
    <row r="750">
      <c r="A750" s="47" t="str">
        <f>RAW_APT!A751</f>
        <v>FLE737</v>
      </c>
      <c r="B750" s="211">
        <f>RAW_APT!B751</f>
        <v>44475</v>
      </c>
      <c r="C750" s="218">
        <f>RAW_APT!C751</f>
        <v>0.2561458333</v>
      </c>
      <c r="D750" s="47" t="str">
        <f>RAW_APT!D751</f>
        <v/>
      </c>
      <c r="E750" s="47" t="str">
        <f>RAW_APT!E751</f>
        <v/>
      </c>
      <c r="F750" s="47" t="str">
        <f>RAW_APT!F751</f>
        <v/>
      </c>
      <c r="G750" s="47" t="str">
        <f>RAW_APT!G751</f>
        <v>Collected</v>
      </c>
      <c r="H750" s="47" t="str">
        <f>RAW_APT!H751</f>
        <v>Null</v>
      </c>
      <c r="I750" s="211">
        <f>RAW_APT!I751</f>
        <v>44868</v>
      </c>
      <c r="J750" s="218">
        <f>RAW_APT!J751</f>
        <v>0.5355208333</v>
      </c>
      <c r="K750" s="47">
        <f>RAW_APT!K751</f>
        <v>1</v>
      </c>
      <c r="L750" s="47" t="str">
        <f>RAW_APT!L751</f>
        <v/>
      </c>
      <c r="M750" s="47" t="str">
        <f>RAW_APT!M751</f>
        <v/>
      </c>
      <c r="N750" s="47"/>
      <c r="O750" s="47"/>
      <c r="P750" s="128" t="b">
        <f t="shared" si="1"/>
        <v>0</v>
      </c>
      <c r="Q750" s="128" t="b">
        <f>IF(COUNTIF(RAW_APS!$A$2:$A813,A750)=0,TRUE,FALSE)</f>
        <v>0</v>
      </c>
      <c r="R750" s="128" t="b">
        <f t="shared" si="2"/>
        <v>0</v>
      </c>
      <c r="S750" s="8"/>
      <c r="U750" s="83" t="str">
        <f t="shared" si="3"/>
        <v/>
      </c>
      <c r="Z750" s="132"/>
      <c r="AA750" s="83" t="str">
        <f t="shared" si="4"/>
        <v>FLE737</v>
      </c>
      <c r="AB750" s="83" t="str">
        <f t="shared" si="5"/>
        <v/>
      </c>
      <c r="AC750" s="83" t="str">
        <f t="shared" si="6"/>
        <v/>
      </c>
      <c r="AD750" s="4"/>
      <c r="AE750" s="13"/>
    </row>
    <row r="751">
      <c r="A751" s="47" t="str">
        <f>RAW_APT!A752</f>
        <v>FLE665</v>
      </c>
      <c r="B751" s="211">
        <f>RAW_APT!B752</f>
        <v>44475</v>
      </c>
      <c r="C751" s="218">
        <f>RAW_APT!C752</f>
        <v>0.2558564815</v>
      </c>
      <c r="D751" s="47" t="str">
        <f>RAW_APT!D752</f>
        <v/>
      </c>
      <c r="E751" s="47" t="str">
        <f>RAW_APT!E752</f>
        <v/>
      </c>
      <c r="F751" s="47" t="str">
        <f>RAW_APT!F752</f>
        <v/>
      </c>
      <c r="G751" s="47" t="str">
        <f>RAW_APT!G752</f>
        <v>Collected</v>
      </c>
      <c r="H751" s="47" t="str">
        <f>RAW_APT!H752</f>
        <v>Null</v>
      </c>
      <c r="I751" s="211">
        <f>RAW_APT!I752</f>
        <v>44868</v>
      </c>
      <c r="J751" s="218">
        <f>RAW_APT!J752</f>
        <v>0.5355208333</v>
      </c>
      <c r="K751" s="47">
        <f>RAW_APT!K752</f>
        <v>1</v>
      </c>
      <c r="L751" s="47" t="str">
        <f>RAW_APT!L752</f>
        <v/>
      </c>
      <c r="M751" s="47" t="str">
        <f>RAW_APT!M752</f>
        <v/>
      </c>
      <c r="N751" s="47"/>
      <c r="O751" s="47"/>
      <c r="P751" s="128" t="b">
        <f t="shared" si="1"/>
        <v>0</v>
      </c>
      <c r="Q751" s="128" t="b">
        <f>IF(COUNTIF(RAW_APS!$A$2:$A813,A751)=0,TRUE,FALSE)</f>
        <v>0</v>
      </c>
      <c r="R751" s="128" t="b">
        <f t="shared" si="2"/>
        <v>0</v>
      </c>
      <c r="S751" s="8"/>
      <c r="U751" s="83" t="str">
        <f t="shared" si="3"/>
        <v/>
      </c>
      <c r="Z751" s="132"/>
      <c r="AA751" s="83" t="str">
        <f t="shared" si="4"/>
        <v>FLE665</v>
      </c>
      <c r="AB751" s="83" t="str">
        <f t="shared" si="5"/>
        <v/>
      </c>
      <c r="AC751" s="83" t="str">
        <f t="shared" si="6"/>
        <v/>
      </c>
      <c r="AD751" s="4"/>
      <c r="AE751" s="13"/>
    </row>
    <row r="752">
      <c r="A752" s="47" t="str">
        <f>RAW_APT!A753</f>
        <v>FLE723</v>
      </c>
      <c r="B752" s="211">
        <f>RAW_APT!B753</f>
        <v>44475</v>
      </c>
      <c r="C752" s="218">
        <f>RAW_APT!C753</f>
        <v>0.2524537037</v>
      </c>
      <c r="D752" s="47" t="str">
        <f>RAW_APT!D753</f>
        <v/>
      </c>
      <c r="E752" s="47" t="str">
        <f>RAW_APT!E753</f>
        <v/>
      </c>
      <c r="F752" s="47" t="str">
        <f>RAW_APT!F753</f>
        <v/>
      </c>
      <c r="G752" s="47" t="str">
        <f>RAW_APT!G753</f>
        <v>Collected</v>
      </c>
      <c r="H752" s="47" t="str">
        <f>RAW_APT!H753</f>
        <v>Null</v>
      </c>
      <c r="I752" s="211">
        <f>RAW_APT!I753</f>
        <v>44868</v>
      </c>
      <c r="J752" s="218">
        <f>RAW_APT!J753</f>
        <v>0.5355208333</v>
      </c>
      <c r="K752" s="47">
        <f>RAW_APT!K753</f>
        <v>1</v>
      </c>
      <c r="L752" s="47" t="str">
        <f>RAW_APT!L753</f>
        <v/>
      </c>
      <c r="M752" s="47" t="str">
        <f>RAW_APT!M753</f>
        <v/>
      </c>
      <c r="N752" s="47"/>
      <c r="O752" s="47"/>
      <c r="P752" s="128" t="b">
        <f t="shared" si="1"/>
        <v>0</v>
      </c>
      <c r="Q752" s="128" t="b">
        <f>IF(COUNTIF(RAW_APS!$A$2:$A813,A752)=0,TRUE,FALSE)</f>
        <v>0</v>
      </c>
      <c r="R752" s="128" t="b">
        <f t="shared" si="2"/>
        <v>0</v>
      </c>
      <c r="S752" s="8"/>
      <c r="U752" s="83" t="str">
        <f t="shared" si="3"/>
        <v/>
      </c>
      <c r="Z752" s="132"/>
      <c r="AA752" s="83" t="str">
        <f t="shared" si="4"/>
        <v>FLE723</v>
      </c>
      <c r="AB752" s="83" t="str">
        <f t="shared" si="5"/>
        <v/>
      </c>
      <c r="AC752" s="83" t="str">
        <f t="shared" si="6"/>
        <v/>
      </c>
      <c r="AD752" s="4"/>
      <c r="AE752" s="13"/>
    </row>
    <row r="753">
      <c r="A753" s="47" t="str">
        <f>RAW_APT!A754</f>
        <v>FLE734</v>
      </c>
      <c r="B753" s="211">
        <f>RAW_APT!B754</f>
        <v>44475</v>
      </c>
      <c r="C753" s="218">
        <f>RAW_APT!C754</f>
        <v>0.2504398148</v>
      </c>
      <c r="D753" s="47" t="str">
        <f>RAW_APT!D754</f>
        <v/>
      </c>
      <c r="E753" s="47" t="str">
        <f>RAW_APT!E754</f>
        <v/>
      </c>
      <c r="F753" s="47" t="str">
        <f>RAW_APT!F754</f>
        <v/>
      </c>
      <c r="G753" s="47" t="str">
        <f>RAW_APT!G754</f>
        <v>Collected</v>
      </c>
      <c r="H753" s="47" t="str">
        <f>RAW_APT!H754</f>
        <v>Null</v>
      </c>
      <c r="I753" s="211">
        <f>RAW_APT!I754</f>
        <v>44868</v>
      </c>
      <c r="J753" s="218">
        <f>RAW_APT!J754</f>
        <v>0.5355208333</v>
      </c>
      <c r="K753" s="47">
        <f>RAW_APT!K754</f>
        <v>1</v>
      </c>
      <c r="L753" s="47" t="str">
        <f>RAW_APT!L754</f>
        <v/>
      </c>
      <c r="M753" s="47" t="str">
        <f>RAW_APT!M754</f>
        <v/>
      </c>
      <c r="N753" s="47"/>
      <c r="O753" s="47"/>
      <c r="P753" s="128" t="b">
        <f t="shared" si="1"/>
        <v>0</v>
      </c>
      <c r="Q753" s="128" t="b">
        <f>IF(COUNTIF(RAW_APS!$A$2:$A813,A753)=0,TRUE,FALSE)</f>
        <v>0</v>
      </c>
      <c r="R753" s="128" t="b">
        <f t="shared" si="2"/>
        <v>0</v>
      </c>
      <c r="S753" s="8"/>
      <c r="U753" s="83" t="str">
        <f t="shared" si="3"/>
        <v/>
      </c>
      <c r="Z753" s="132"/>
      <c r="AA753" s="83" t="str">
        <f t="shared" si="4"/>
        <v>FLE734</v>
      </c>
      <c r="AB753" s="83" t="str">
        <f t="shared" si="5"/>
        <v/>
      </c>
      <c r="AC753" s="83" t="str">
        <f t="shared" si="6"/>
        <v/>
      </c>
      <c r="AD753" s="4"/>
      <c r="AE753" s="13"/>
    </row>
    <row r="754">
      <c r="A754" s="47" t="str">
        <f>RAW_APT!A755</f>
        <v>PA9403</v>
      </c>
      <c r="B754" s="211">
        <f>RAW_APT!B755</f>
        <v>44474</v>
      </c>
      <c r="C754" s="218">
        <f>RAW_APT!C755</f>
        <v>0.6213541667</v>
      </c>
      <c r="D754" s="47" t="str">
        <f>RAW_APT!D755</f>
        <v/>
      </c>
      <c r="E754" s="47" t="str">
        <f>RAW_APT!E755</f>
        <v/>
      </c>
      <c r="F754" s="47" t="str">
        <f>RAW_APT!F755</f>
        <v/>
      </c>
      <c r="G754" s="47" t="str">
        <f>RAW_APT!G755</f>
        <v>Collected</v>
      </c>
      <c r="H754" s="47" t="str">
        <f>RAW_APT!H755</f>
        <v>Null</v>
      </c>
      <c r="I754" s="211">
        <f>RAW_APT!I755</f>
        <v>44868</v>
      </c>
      <c r="J754" s="218">
        <f>RAW_APT!J755</f>
        <v>0.5355208333</v>
      </c>
      <c r="K754" s="47">
        <f>RAW_APT!K755</f>
        <v>0</v>
      </c>
      <c r="L754" s="47" t="str">
        <f>RAW_APT!L755</f>
        <v/>
      </c>
      <c r="M754" s="47" t="str">
        <f>RAW_APT!M755</f>
        <v/>
      </c>
      <c r="N754" s="47"/>
      <c r="O754" s="47"/>
      <c r="P754" s="128" t="b">
        <f t="shared" si="1"/>
        <v>1</v>
      </c>
      <c r="Q754" s="128" t="b">
        <f>IF(COUNTIF(RAW_APS!$A$2:$A813,A754)=0,TRUE,FALSE)</f>
        <v>1</v>
      </c>
      <c r="R754" s="128" t="b">
        <f t="shared" si="2"/>
        <v>0</v>
      </c>
      <c r="S754" s="8"/>
      <c r="U754" s="83" t="str">
        <f t="shared" si="3"/>
        <v/>
      </c>
      <c r="Z754" s="132"/>
      <c r="AA754" s="83" t="str">
        <f t="shared" si="4"/>
        <v>PA9403</v>
      </c>
      <c r="AB754" s="83" t="str">
        <f t="shared" si="5"/>
        <v/>
      </c>
      <c r="AC754" s="83" t="str">
        <f t="shared" si="6"/>
        <v/>
      </c>
      <c r="AD754" s="4"/>
      <c r="AE754" s="13"/>
    </row>
    <row r="755">
      <c r="A755" s="47" t="str">
        <f>RAW_APT!A756</f>
        <v>PA9466</v>
      </c>
      <c r="B755" s="211">
        <f>RAW_APT!B756</f>
        <v>44474</v>
      </c>
      <c r="C755" s="218">
        <f>RAW_APT!C756</f>
        <v>0.5081018519</v>
      </c>
      <c r="D755" s="47" t="str">
        <f>RAW_APT!D756</f>
        <v/>
      </c>
      <c r="E755" s="47" t="str">
        <f>RAW_APT!E756</f>
        <v/>
      </c>
      <c r="F755" s="47" t="str">
        <f>RAW_APT!F756</f>
        <v/>
      </c>
      <c r="G755" s="47" t="str">
        <f>RAW_APT!G756</f>
        <v>Collected</v>
      </c>
      <c r="H755" s="47" t="str">
        <f>RAW_APT!H756</f>
        <v>Null</v>
      </c>
      <c r="I755" s="211">
        <f>RAW_APT!I756</f>
        <v>44868</v>
      </c>
      <c r="J755" s="218">
        <f>RAW_APT!J756</f>
        <v>0.5355208333</v>
      </c>
      <c r="K755" s="47">
        <f>RAW_APT!K756</f>
        <v>1</v>
      </c>
      <c r="L755" s="47" t="str">
        <f>RAW_APT!L756</f>
        <v/>
      </c>
      <c r="M755" s="47" t="str">
        <f>RAW_APT!M756</f>
        <v/>
      </c>
      <c r="N755" s="47"/>
      <c r="O755" s="47"/>
      <c r="P755" s="128" t="b">
        <f t="shared" si="1"/>
        <v>0</v>
      </c>
      <c r="Q755" s="128" t="b">
        <f>IF(COUNTIF(RAW_APS!$A$2:$A813,A755)=0,TRUE,FALSE)</f>
        <v>0</v>
      </c>
      <c r="R755" s="128" t="b">
        <f t="shared" si="2"/>
        <v>0</v>
      </c>
      <c r="S755" s="8"/>
      <c r="U755" s="83" t="str">
        <f t="shared" si="3"/>
        <v/>
      </c>
      <c r="Z755" s="132"/>
      <c r="AA755" s="83" t="str">
        <f t="shared" si="4"/>
        <v>PA9466</v>
      </c>
      <c r="AB755" s="83" t="str">
        <f t="shared" si="5"/>
        <v/>
      </c>
      <c r="AC755" s="83" t="str">
        <f t="shared" si="6"/>
        <v/>
      </c>
      <c r="AD755" s="4"/>
      <c r="AE755" s="13"/>
    </row>
    <row r="756">
      <c r="A756" s="47" t="str">
        <f>RAW_APT!A757</f>
        <v>PA9465</v>
      </c>
      <c r="B756" s="211">
        <f>RAW_APT!B757</f>
        <v>44474</v>
      </c>
      <c r="C756" s="218">
        <f>RAW_APT!C757</f>
        <v>0.409212963</v>
      </c>
      <c r="D756" s="47" t="str">
        <f>RAW_APT!D757</f>
        <v/>
      </c>
      <c r="E756" s="47" t="str">
        <f>RAW_APT!E757</f>
        <v/>
      </c>
      <c r="F756" s="47" t="str">
        <f>RAW_APT!F757</f>
        <v/>
      </c>
      <c r="G756" s="47" t="str">
        <f>RAW_APT!G757</f>
        <v>Collected</v>
      </c>
      <c r="H756" s="47" t="str">
        <f>RAW_APT!H757</f>
        <v>Null</v>
      </c>
      <c r="I756" s="211">
        <f>RAW_APT!I757</f>
        <v>44868</v>
      </c>
      <c r="J756" s="218">
        <f>RAW_APT!J757</f>
        <v>0.5355208333</v>
      </c>
      <c r="K756" s="47">
        <f>RAW_APT!K757</f>
        <v>0</v>
      </c>
      <c r="L756" s="47" t="str">
        <f>RAW_APT!L757</f>
        <v/>
      </c>
      <c r="M756" s="47" t="str">
        <f>RAW_APT!M757</f>
        <v/>
      </c>
      <c r="N756" s="47"/>
      <c r="O756" s="47"/>
      <c r="P756" s="128" t="b">
        <f t="shared" si="1"/>
        <v>1</v>
      </c>
      <c r="Q756" s="128" t="b">
        <f>IF(COUNTIF(RAW_APS!$A$2:$A813,A756)=0,TRUE,FALSE)</f>
        <v>1</v>
      </c>
      <c r="R756" s="128" t="b">
        <f t="shared" si="2"/>
        <v>0</v>
      </c>
      <c r="S756" s="8"/>
      <c r="U756" s="83" t="str">
        <f t="shared" si="3"/>
        <v/>
      </c>
      <c r="Z756" s="132"/>
      <c r="AA756" s="83" t="str">
        <f t="shared" si="4"/>
        <v>PA9465</v>
      </c>
      <c r="AB756" s="83" t="str">
        <f t="shared" si="5"/>
        <v/>
      </c>
      <c r="AC756" s="83" t="str">
        <f t="shared" si="6"/>
        <v/>
      </c>
      <c r="AD756" s="4"/>
      <c r="AE756" s="13"/>
    </row>
    <row r="757">
      <c r="A757" s="47" t="str">
        <f>RAW_APT!A758</f>
        <v>PA9439</v>
      </c>
      <c r="B757" s="211">
        <f>RAW_APT!B758</f>
        <v>44474</v>
      </c>
      <c r="C757" s="218">
        <f>RAW_APT!C758</f>
        <v>0.3425925926</v>
      </c>
      <c r="D757" s="47" t="str">
        <f>RAW_APT!D758</f>
        <v/>
      </c>
      <c r="E757" s="47" t="str">
        <f>RAW_APT!E758</f>
        <v/>
      </c>
      <c r="F757" s="47" t="str">
        <f>RAW_APT!F758</f>
        <v/>
      </c>
      <c r="G757" s="47" t="str">
        <f>RAW_APT!G758</f>
        <v>Collected</v>
      </c>
      <c r="H757" s="47" t="str">
        <f>RAW_APT!H758</f>
        <v>Null</v>
      </c>
      <c r="I757" s="211">
        <f>RAW_APT!I758</f>
        <v>44868</v>
      </c>
      <c r="J757" s="218">
        <f>RAW_APT!J758</f>
        <v>0.5355208333</v>
      </c>
      <c r="K757" s="47">
        <f>RAW_APT!K758</f>
        <v>1</v>
      </c>
      <c r="L757" s="47" t="str">
        <f>RAW_APT!L758</f>
        <v/>
      </c>
      <c r="M757" s="47" t="str">
        <f>RAW_APT!M758</f>
        <v/>
      </c>
      <c r="N757" s="47"/>
      <c r="O757" s="47"/>
      <c r="P757" s="128" t="b">
        <f t="shared" si="1"/>
        <v>0</v>
      </c>
      <c r="Q757" s="128" t="b">
        <f>IF(COUNTIF(RAW_APS!$A$2:$A813,A757)=0,TRUE,FALSE)</f>
        <v>0</v>
      </c>
      <c r="R757" s="128" t="b">
        <f t="shared" si="2"/>
        <v>0</v>
      </c>
      <c r="S757" s="8"/>
      <c r="U757" s="83" t="str">
        <f t="shared" si="3"/>
        <v/>
      </c>
      <c r="Z757" s="132"/>
      <c r="AA757" s="83" t="str">
        <f t="shared" si="4"/>
        <v>PA9439</v>
      </c>
      <c r="AB757" s="83" t="str">
        <f t="shared" si="5"/>
        <v/>
      </c>
      <c r="AC757" s="83" t="str">
        <f t="shared" si="6"/>
        <v/>
      </c>
      <c r="AD757" s="4"/>
      <c r="AE757" s="13"/>
    </row>
    <row r="758">
      <c r="A758" s="47" t="str">
        <f>RAW_APT!A759</f>
        <v>PA9473</v>
      </c>
      <c r="B758" s="211">
        <f>RAW_APT!B759</f>
        <v>44474</v>
      </c>
      <c r="C758" s="218">
        <f>RAW_APT!C759</f>
        <v>0.3334027778</v>
      </c>
      <c r="D758" s="47" t="str">
        <f>RAW_APT!D759</f>
        <v/>
      </c>
      <c r="E758" s="47" t="str">
        <f>RAW_APT!E759</f>
        <v/>
      </c>
      <c r="F758" s="47" t="str">
        <f>RAW_APT!F759</f>
        <v/>
      </c>
      <c r="G758" s="47" t="str">
        <f>RAW_APT!G759</f>
        <v>Collected</v>
      </c>
      <c r="H758" s="47" t="str">
        <f>RAW_APT!H759</f>
        <v>Null</v>
      </c>
      <c r="I758" s="211">
        <f>RAW_APT!I759</f>
        <v>44868</v>
      </c>
      <c r="J758" s="218">
        <f>RAW_APT!J759</f>
        <v>0.5355208333</v>
      </c>
      <c r="K758" s="47">
        <f>RAW_APT!K759</f>
        <v>1</v>
      </c>
      <c r="L758" s="47" t="str">
        <f>RAW_APT!L759</f>
        <v/>
      </c>
      <c r="M758" s="47" t="str">
        <f>RAW_APT!M759</f>
        <v/>
      </c>
      <c r="N758" s="47"/>
      <c r="O758" s="47"/>
      <c r="P758" s="128" t="b">
        <f t="shared" si="1"/>
        <v>0</v>
      </c>
      <c r="Q758" s="128" t="b">
        <f>IF(COUNTIF(RAW_APS!$A$2:$A813,A758)=0,TRUE,FALSE)</f>
        <v>0</v>
      </c>
      <c r="R758" s="128" t="b">
        <f t="shared" si="2"/>
        <v>0</v>
      </c>
      <c r="S758" s="8"/>
      <c r="U758" s="83" t="str">
        <f t="shared" si="3"/>
        <v/>
      </c>
      <c r="Z758" s="132"/>
      <c r="AA758" s="83" t="str">
        <f t="shared" si="4"/>
        <v>PA9473</v>
      </c>
      <c r="AB758" s="83" t="str">
        <f t="shared" si="5"/>
        <v/>
      </c>
      <c r="AC758" s="83" t="str">
        <f t="shared" si="6"/>
        <v/>
      </c>
      <c r="AD758" s="4"/>
      <c r="AE758" s="13"/>
    </row>
    <row r="759">
      <c r="A759" s="47" t="str">
        <f>RAW_APT!A760</f>
        <v>PA9616</v>
      </c>
      <c r="B759" s="211">
        <f>RAW_APT!B760</f>
        <v>44474</v>
      </c>
      <c r="C759" s="218">
        <f>RAW_APT!C760</f>
        <v>0.2996643519</v>
      </c>
      <c r="D759" s="47" t="str">
        <f>RAW_APT!D760</f>
        <v/>
      </c>
      <c r="E759" s="47" t="str">
        <f>RAW_APT!E760</f>
        <v/>
      </c>
      <c r="F759" s="47" t="str">
        <f>RAW_APT!F760</f>
        <v/>
      </c>
      <c r="G759" s="47" t="str">
        <f>RAW_APT!G760</f>
        <v>Collected</v>
      </c>
      <c r="H759" s="47" t="str">
        <f>RAW_APT!H760</f>
        <v>Null</v>
      </c>
      <c r="I759" s="211">
        <f>RAW_APT!I760</f>
        <v>44868</v>
      </c>
      <c r="J759" s="218">
        <f>RAW_APT!J760</f>
        <v>0.5355208333</v>
      </c>
      <c r="K759" s="47">
        <f>RAW_APT!K760</f>
        <v>1</v>
      </c>
      <c r="L759" s="47" t="str">
        <f>RAW_APT!L760</f>
        <v/>
      </c>
      <c r="M759" s="47" t="str">
        <f>RAW_APT!M760</f>
        <v/>
      </c>
      <c r="N759" s="47"/>
      <c r="O759" s="47"/>
      <c r="P759" s="128" t="b">
        <f t="shared" si="1"/>
        <v>0</v>
      </c>
      <c r="Q759" s="128" t="b">
        <f>IF(COUNTIF(RAW_APS!$A$2:$A813,A759)=0,TRUE,FALSE)</f>
        <v>0</v>
      </c>
      <c r="R759" s="128" t="b">
        <f t="shared" si="2"/>
        <v>0</v>
      </c>
      <c r="S759" s="8"/>
      <c r="U759" s="83" t="str">
        <f t="shared" si="3"/>
        <v/>
      </c>
      <c r="Z759" s="132"/>
      <c r="AA759" s="83" t="str">
        <f t="shared" si="4"/>
        <v>PA9616</v>
      </c>
      <c r="AB759" s="83" t="str">
        <f t="shared" si="5"/>
        <v/>
      </c>
      <c r="AC759" s="83" t="str">
        <f t="shared" si="6"/>
        <v/>
      </c>
      <c r="AD759" s="4"/>
      <c r="AE759" s="13"/>
    </row>
    <row r="760">
      <c r="A760" s="47" t="str">
        <f>RAW_APT!A761</f>
        <v>PA9573</v>
      </c>
      <c r="B760" s="211">
        <f>RAW_APT!B761</f>
        <v>44474</v>
      </c>
      <c r="C760" s="218">
        <f>RAW_APT!C761</f>
        <v>0.2202662037</v>
      </c>
      <c r="D760" s="47" t="str">
        <f>RAW_APT!D761</f>
        <v/>
      </c>
      <c r="E760" s="47" t="str">
        <f>RAW_APT!E761</f>
        <v/>
      </c>
      <c r="F760" s="47" t="str">
        <f>RAW_APT!F761</f>
        <v/>
      </c>
      <c r="G760" s="47" t="str">
        <f>RAW_APT!G761</f>
        <v>Collected</v>
      </c>
      <c r="H760" s="47" t="str">
        <f>RAW_APT!H761</f>
        <v>Null</v>
      </c>
      <c r="I760" s="211">
        <f>RAW_APT!I761</f>
        <v>44868</v>
      </c>
      <c r="J760" s="218">
        <f>RAW_APT!J761</f>
        <v>0.5355208333</v>
      </c>
      <c r="K760" s="47">
        <f>RAW_APT!K761</f>
        <v>0</v>
      </c>
      <c r="L760" s="47" t="str">
        <f>RAW_APT!L761</f>
        <v/>
      </c>
      <c r="M760" s="47" t="str">
        <f>RAW_APT!M761</f>
        <v/>
      </c>
      <c r="N760" s="47"/>
      <c r="O760" s="47"/>
      <c r="P760" s="128" t="b">
        <f t="shared" si="1"/>
        <v>1</v>
      </c>
      <c r="Q760" s="128" t="b">
        <f>IF(COUNTIF(RAW_APS!$A$2:$A813,A760)=0,TRUE,FALSE)</f>
        <v>1</v>
      </c>
      <c r="R760" s="128" t="b">
        <f t="shared" si="2"/>
        <v>0</v>
      </c>
      <c r="S760" s="8"/>
      <c r="U760" s="83" t="str">
        <f t="shared" si="3"/>
        <v/>
      </c>
      <c r="Z760" s="132"/>
      <c r="AA760" s="83" t="str">
        <f t="shared" si="4"/>
        <v>PA9573</v>
      </c>
      <c r="AB760" s="83" t="str">
        <f t="shared" si="5"/>
        <v/>
      </c>
      <c r="AC760" s="83" t="str">
        <f t="shared" si="6"/>
        <v/>
      </c>
      <c r="AD760" s="4"/>
      <c r="AE760" s="13"/>
    </row>
    <row r="761">
      <c r="A761" s="47" t="str">
        <f>RAW_APT!A762</f>
        <v>PA9457</v>
      </c>
      <c r="B761" s="211">
        <f>RAW_APT!B762</f>
        <v>44473</v>
      </c>
      <c r="C761" s="218">
        <f>RAW_APT!C762</f>
        <v>0.7493518519</v>
      </c>
      <c r="D761" s="47" t="str">
        <f>RAW_APT!D762</f>
        <v/>
      </c>
      <c r="E761" s="47" t="str">
        <f>RAW_APT!E762</f>
        <v/>
      </c>
      <c r="F761" s="47" t="str">
        <f>RAW_APT!F762</f>
        <v/>
      </c>
      <c r="G761" s="47" t="str">
        <f>RAW_APT!G762</f>
        <v>Collected</v>
      </c>
      <c r="H761" s="47" t="str">
        <f>RAW_APT!H762</f>
        <v>Null</v>
      </c>
      <c r="I761" s="211">
        <f>RAW_APT!I762</f>
        <v>44868</v>
      </c>
      <c r="J761" s="218">
        <f>RAW_APT!J762</f>
        <v>0.5355208333</v>
      </c>
      <c r="K761" s="47">
        <f>RAW_APT!K762</f>
        <v>0</v>
      </c>
      <c r="L761" s="47" t="str">
        <f>RAW_APT!L762</f>
        <v/>
      </c>
      <c r="M761" s="47" t="str">
        <f>RAW_APT!M762</f>
        <v/>
      </c>
      <c r="N761" s="47"/>
      <c r="O761" s="47"/>
      <c r="P761" s="128" t="b">
        <f t="shared" si="1"/>
        <v>1</v>
      </c>
      <c r="Q761" s="128" t="b">
        <f>IF(COUNTIF(RAW_APS!$A$2:$A813,A761)=0,TRUE,FALSE)</f>
        <v>1</v>
      </c>
      <c r="R761" s="128" t="b">
        <f t="shared" si="2"/>
        <v>0</v>
      </c>
      <c r="S761" s="8"/>
      <c r="U761" s="83" t="str">
        <f t="shared" si="3"/>
        <v/>
      </c>
      <c r="Z761" s="132"/>
      <c r="AA761" s="83" t="str">
        <f t="shared" si="4"/>
        <v>PA9457</v>
      </c>
      <c r="AB761" s="83" t="str">
        <f t="shared" si="5"/>
        <v/>
      </c>
      <c r="AC761" s="83" t="str">
        <f t="shared" si="6"/>
        <v/>
      </c>
      <c r="AD761" s="4"/>
      <c r="AE761" s="13"/>
    </row>
    <row r="762">
      <c r="A762" s="47" t="str">
        <f>RAW_APT!A763</f>
        <v>PA9432</v>
      </c>
      <c r="B762" s="211">
        <f>RAW_APT!B763</f>
        <v>44473</v>
      </c>
      <c r="C762" s="218">
        <f>RAW_APT!C763</f>
        <v>0.745787037</v>
      </c>
      <c r="D762" s="47" t="str">
        <f>RAW_APT!D763</f>
        <v/>
      </c>
      <c r="E762" s="47" t="str">
        <f>RAW_APT!E763</f>
        <v/>
      </c>
      <c r="F762" s="47" t="str">
        <f>RAW_APT!F763</f>
        <v/>
      </c>
      <c r="G762" s="47" t="str">
        <f>RAW_APT!G763</f>
        <v>Collected</v>
      </c>
      <c r="H762" s="47" t="str">
        <f>RAW_APT!H763</f>
        <v>Null</v>
      </c>
      <c r="I762" s="211">
        <f>RAW_APT!I763</f>
        <v>44868</v>
      </c>
      <c r="J762" s="218">
        <f>RAW_APT!J763</f>
        <v>0.5355208333</v>
      </c>
      <c r="K762" s="47">
        <f>RAW_APT!K763</f>
        <v>1</v>
      </c>
      <c r="L762" s="47" t="str">
        <f>RAW_APT!L763</f>
        <v/>
      </c>
      <c r="M762" s="47" t="str">
        <f>RAW_APT!M763</f>
        <v/>
      </c>
      <c r="N762" s="47"/>
      <c r="O762" s="47"/>
      <c r="P762" s="128" t="b">
        <f t="shared" si="1"/>
        <v>0</v>
      </c>
      <c r="Q762" s="128" t="b">
        <f>IF(COUNTIF(RAW_APS!$A$2:$A813,A762)=0,TRUE,FALSE)</f>
        <v>0</v>
      </c>
      <c r="R762" s="128" t="b">
        <f t="shared" si="2"/>
        <v>0</v>
      </c>
      <c r="S762" s="8"/>
      <c r="U762" s="83" t="str">
        <f t="shared" si="3"/>
        <v/>
      </c>
      <c r="Z762" s="132"/>
      <c r="AA762" s="83" t="str">
        <f t="shared" si="4"/>
        <v>PA9432</v>
      </c>
      <c r="AB762" s="83" t="str">
        <f t="shared" si="5"/>
        <v/>
      </c>
      <c r="AC762" s="83" t="str">
        <f t="shared" si="6"/>
        <v/>
      </c>
      <c r="AD762" s="4"/>
      <c r="AE762" s="13"/>
    </row>
    <row r="763">
      <c r="A763" s="47" t="str">
        <f>RAW_APT!A764</f>
        <v>PA9467</v>
      </c>
      <c r="B763" s="211">
        <f>RAW_APT!B764</f>
        <v>44473</v>
      </c>
      <c r="C763" s="218">
        <f>RAW_APT!C764</f>
        <v>0.7417824074</v>
      </c>
      <c r="D763" s="47" t="str">
        <f>RAW_APT!D764</f>
        <v/>
      </c>
      <c r="E763" s="47" t="str">
        <f>RAW_APT!E764</f>
        <v/>
      </c>
      <c r="F763" s="47" t="str">
        <f>RAW_APT!F764</f>
        <v/>
      </c>
      <c r="G763" s="47" t="str">
        <f>RAW_APT!G764</f>
        <v>Collected</v>
      </c>
      <c r="H763" s="47" t="str">
        <f>RAW_APT!H764</f>
        <v>Null</v>
      </c>
      <c r="I763" s="211">
        <f>RAW_APT!I764</f>
        <v>44868</v>
      </c>
      <c r="J763" s="218">
        <f>RAW_APT!J764</f>
        <v>0.5355208333</v>
      </c>
      <c r="K763" s="47">
        <f>RAW_APT!K764</f>
        <v>1</v>
      </c>
      <c r="L763" s="47" t="str">
        <f>RAW_APT!L764</f>
        <v/>
      </c>
      <c r="M763" s="47" t="str">
        <f>RAW_APT!M764</f>
        <v/>
      </c>
      <c r="N763" s="47"/>
      <c r="O763" s="47"/>
      <c r="P763" s="128" t="b">
        <f t="shared" si="1"/>
        <v>0</v>
      </c>
      <c r="Q763" s="128" t="b">
        <f>IF(COUNTIF(RAW_APS!$A$2:$A813,A763)=0,TRUE,FALSE)</f>
        <v>0</v>
      </c>
      <c r="R763" s="128" t="b">
        <f t="shared" si="2"/>
        <v>0</v>
      </c>
      <c r="S763" s="8"/>
      <c r="U763" s="83" t="str">
        <f t="shared" si="3"/>
        <v/>
      </c>
      <c r="Z763" s="132"/>
      <c r="AA763" s="83" t="str">
        <f t="shared" si="4"/>
        <v>PA9467</v>
      </c>
      <c r="AB763" s="83" t="str">
        <f t="shared" si="5"/>
        <v/>
      </c>
      <c r="AC763" s="83" t="str">
        <f t="shared" si="6"/>
        <v/>
      </c>
      <c r="AD763" s="4"/>
      <c r="AE763" s="13"/>
    </row>
    <row r="764">
      <c r="A764" s="47" t="str">
        <f>RAW_APT!A765</f>
        <v>PA9522</v>
      </c>
      <c r="B764" s="211">
        <f>RAW_APT!B765</f>
        <v>44473</v>
      </c>
      <c r="C764" s="218">
        <f>RAW_APT!C765</f>
        <v>0.7223263889</v>
      </c>
      <c r="D764" s="47" t="str">
        <f>RAW_APT!D765</f>
        <v/>
      </c>
      <c r="E764" s="47" t="str">
        <f>RAW_APT!E765</f>
        <v/>
      </c>
      <c r="F764" s="47" t="str">
        <f>RAW_APT!F765</f>
        <v/>
      </c>
      <c r="G764" s="47" t="str">
        <f>RAW_APT!G765</f>
        <v>Collected</v>
      </c>
      <c r="H764" s="47" t="str">
        <f>RAW_APT!H765</f>
        <v>Null</v>
      </c>
      <c r="I764" s="211">
        <f>RAW_APT!I765</f>
        <v>44868</v>
      </c>
      <c r="J764" s="218">
        <f>RAW_APT!J765</f>
        <v>0.5355208333</v>
      </c>
      <c r="K764" s="47">
        <f>RAW_APT!K765</f>
        <v>0</v>
      </c>
      <c r="L764" s="47" t="str">
        <f>RAW_APT!L765</f>
        <v/>
      </c>
      <c r="M764" s="47" t="str">
        <f>RAW_APT!M765</f>
        <v/>
      </c>
      <c r="N764" s="47"/>
      <c r="O764" s="47"/>
      <c r="P764" s="128" t="b">
        <f t="shared" si="1"/>
        <v>1</v>
      </c>
      <c r="Q764" s="128" t="b">
        <f>IF(COUNTIF(RAW_APS!$A$2:$A813,A764)=0,TRUE,FALSE)</f>
        <v>1</v>
      </c>
      <c r="R764" s="128" t="b">
        <f t="shared" si="2"/>
        <v>0</v>
      </c>
      <c r="S764" s="8"/>
      <c r="U764" s="83" t="str">
        <f t="shared" si="3"/>
        <v/>
      </c>
      <c r="Z764" s="132"/>
      <c r="AA764" s="83" t="str">
        <f t="shared" si="4"/>
        <v>PA9522</v>
      </c>
      <c r="AB764" s="83" t="str">
        <f t="shared" si="5"/>
        <v/>
      </c>
      <c r="AC764" s="83" t="str">
        <f t="shared" si="6"/>
        <v/>
      </c>
      <c r="AD764" s="4"/>
      <c r="AE764" s="13"/>
    </row>
    <row r="765">
      <c r="A765" s="47" t="str">
        <f>RAW_APT!A766</f>
        <v>PA9524</v>
      </c>
      <c r="B765" s="211">
        <f>RAW_APT!B766</f>
        <v>44473</v>
      </c>
      <c r="C765" s="218">
        <f>RAW_APT!C766</f>
        <v>0.7196296296</v>
      </c>
      <c r="D765" s="47" t="str">
        <f>RAW_APT!D766</f>
        <v/>
      </c>
      <c r="E765" s="47" t="str">
        <f>RAW_APT!E766</f>
        <v/>
      </c>
      <c r="F765" s="47" t="str">
        <f>RAW_APT!F766</f>
        <v/>
      </c>
      <c r="G765" s="47" t="str">
        <f>RAW_APT!G766</f>
        <v>Collected</v>
      </c>
      <c r="H765" s="47" t="str">
        <f>RAW_APT!H766</f>
        <v>Null</v>
      </c>
      <c r="I765" s="211">
        <f>RAW_APT!I766</f>
        <v>44868</v>
      </c>
      <c r="J765" s="218">
        <f>RAW_APT!J766</f>
        <v>0.5355208333</v>
      </c>
      <c r="K765" s="47">
        <f>RAW_APT!K766</f>
        <v>0</v>
      </c>
      <c r="L765" s="47" t="str">
        <f>RAW_APT!L766</f>
        <v/>
      </c>
      <c r="M765" s="47" t="str">
        <f>RAW_APT!M766</f>
        <v/>
      </c>
      <c r="N765" s="47"/>
      <c r="O765" s="47"/>
      <c r="P765" s="128" t="b">
        <f t="shared" si="1"/>
        <v>1</v>
      </c>
      <c r="Q765" s="128" t="b">
        <f>IF(COUNTIF(RAW_APS!$A$2:$A813,A765)=0,TRUE,FALSE)</f>
        <v>1</v>
      </c>
      <c r="R765" s="128" t="b">
        <f t="shared" si="2"/>
        <v>1</v>
      </c>
      <c r="S765" s="8"/>
      <c r="U765" s="83" t="str">
        <f t="shared" si="3"/>
        <v/>
      </c>
      <c r="Z765" s="132"/>
      <c r="AA765" s="83" t="str">
        <f t="shared" si="4"/>
        <v>PA9524</v>
      </c>
      <c r="AB765" s="83" t="str">
        <f t="shared" si="5"/>
        <v>PA9524</v>
      </c>
      <c r="AC765" s="83">
        <f t="shared" si="6"/>
        <v>2</v>
      </c>
      <c r="AD765" s="4"/>
      <c r="AE765" s="13"/>
    </row>
    <row r="766">
      <c r="A766" s="47" t="str">
        <f>RAW_APT!A767</f>
        <v>Pa9524</v>
      </c>
      <c r="B766" s="211">
        <f>RAW_APT!B767</f>
        <v>44473</v>
      </c>
      <c r="C766" s="218">
        <f>RAW_APT!C767</f>
        <v>0.7190625</v>
      </c>
      <c r="D766" s="47" t="str">
        <f>RAW_APT!D767</f>
        <v/>
      </c>
      <c r="E766" s="47" t="str">
        <f>RAW_APT!E767</f>
        <v/>
      </c>
      <c r="F766" s="47" t="str">
        <f>RAW_APT!F767</f>
        <v/>
      </c>
      <c r="G766" s="47" t="str">
        <f>RAW_APT!G767</f>
        <v>Collected</v>
      </c>
      <c r="H766" s="47" t="str">
        <f>RAW_APT!H767</f>
        <v>Null</v>
      </c>
      <c r="I766" s="211">
        <f>RAW_APT!I767</f>
        <v>44868</v>
      </c>
      <c r="J766" s="218">
        <f>RAW_APT!J767</f>
        <v>0.5355208333</v>
      </c>
      <c r="K766" s="47">
        <f>RAW_APT!K767</f>
        <v>0</v>
      </c>
      <c r="L766" s="47" t="str">
        <f>RAW_APT!L767</f>
        <v/>
      </c>
      <c r="M766" s="47" t="str">
        <f>RAW_APT!M767</f>
        <v/>
      </c>
      <c r="N766" s="47"/>
      <c r="O766" s="47"/>
      <c r="P766" s="128" t="b">
        <f t="shared" si="1"/>
        <v>1</v>
      </c>
      <c r="Q766" s="128" t="b">
        <f>IF(COUNTIF(RAW_APS!$A$2:$A813,A766)=0,TRUE,FALSE)</f>
        <v>1</v>
      </c>
      <c r="R766" s="128" t="b">
        <f t="shared" si="2"/>
        <v>1</v>
      </c>
      <c r="S766" s="8"/>
      <c r="U766" s="83" t="str">
        <f t="shared" si="3"/>
        <v/>
      </c>
      <c r="Z766" s="132"/>
      <c r="AA766" s="83" t="str">
        <f t="shared" si="4"/>
        <v>PA9524</v>
      </c>
      <c r="AB766" s="83" t="str">
        <f t="shared" si="5"/>
        <v>PA9524</v>
      </c>
      <c r="AC766" s="83">
        <f t="shared" si="6"/>
        <v>2</v>
      </c>
      <c r="AD766" s="4"/>
      <c r="AE766" s="13"/>
    </row>
    <row r="767">
      <c r="A767" s="47" t="str">
        <f>RAW_APT!A768</f>
        <v>PA9434</v>
      </c>
      <c r="B767" s="211">
        <f>RAW_APT!B768</f>
        <v>44473</v>
      </c>
      <c r="C767" s="218">
        <f>RAW_APT!C768</f>
        <v>0.7175115741</v>
      </c>
      <c r="D767" s="47" t="str">
        <f>RAW_APT!D768</f>
        <v/>
      </c>
      <c r="E767" s="47" t="str">
        <f>RAW_APT!E768</f>
        <v/>
      </c>
      <c r="F767" s="47" t="str">
        <f>RAW_APT!F768</f>
        <v/>
      </c>
      <c r="G767" s="47" t="str">
        <f>RAW_APT!G768</f>
        <v>Collected</v>
      </c>
      <c r="H767" s="47" t="str">
        <f>RAW_APT!H768</f>
        <v>Null</v>
      </c>
      <c r="I767" s="211">
        <f>RAW_APT!I768</f>
        <v>44868</v>
      </c>
      <c r="J767" s="218">
        <f>RAW_APT!J768</f>
        <v>0.5355208333</v>
      </c>
      <c r="K767" s="47">
        <f>RAW_APT!K768</f>
        <v>0</v>
      </c>
      <c r="L767" s="47" t="str">
        <f>RAW_APT!L768</f>
        <v/>
      </c>
      <c r="M767" s="47" t="str">
        <f>RAW_APT!M768</f>
        <v/>
      </c>
      <c r="N767" s="47"/>
      <c r="O767" s="47"/>
      <c r="P767" s="128" t="b">
        <f t="shared" si="1"/>
        <v>1</v>
      </c>
      <c r="Q767" s="128" t="b">
        <f>IF(COUNTIF(RAW_APS!$A$2:$A813,A767)=0,TRUE,FALSE)</f>
        <v>1</v>
      </c>
      <c r="R767" s="128" t="b">
        <f t="shared" si="2"/>
        <v>0</v>
      </c>
      <c r="S767" s="8"/>
      <c r="U767" s="83" t="str">
        <f t="shared" si="3"/>
        <v/>
      </c>
      <c r="Z767" s="132"/>
      <c r="AA767" s="83" t="str">
        <f t="shared" si="4"/>
        <v>PA9434</v>
      </c>
      <c r="AB767" s="83" t="str">
        <f t="shared" si="5"/>
        <v/>
      </c>
      <c r="AC767" s="83" t="str">
        <f t="shared" si="6"/>
        <v/>
      </c>
      <c r="AD767" s="4"/>
      <c r="AE767" s="13"/>
    </row>
    <row r="768">
      <c r="A768" s="47" t="str">
        <f>RAW_APT!A769</f>
        <v>PA9489</v>
      </c>
      <c r="B768" s="211">
        <f>RAW_APT!B769</f>
        <v>44473</v>
      </c>
      <c r="C768" s="218">
        <f>RAW_APT!C769</f>
        <v>0.7167476852</v>
      </c>
      <c r="D768" s="47" t="str">
        <f>RAW_APT!D769</f>
        <v/>
      </c>
      <c r="E768" s="47" t="str">
        <f>RAW_APT!E769</f>
        <v/>
      </c>
      <c r="F768" s="47" t="str">
        <f>RAW_APT!F769</f>
        <v/>
      </c>
      <c r="G768" s="47" t="str">
        <f>RAW_APT!G769</f>
        <v>Collected</v>
      </c>
      <c r="H768" s="47" t="str">
        <f>RAW_APT!H769</f>
        <v>Null</v>
      </c>
      <c r="I768" s="211">
        <f>RAW_APT!I769</f>
        <v>44868</v>
      </c>
      <c r="J768" s="218">
        <f>RAW_APT!J769</f>
        <v>0.5355208333</v>
      </c>
      <c r="K768" s="47">
        <f>RAW_APT!K769</f>
        <v>0</v>
      </c>
      <c r="L768" s="47" t="str">
        <f>RAW_APT!L769</f>
        <v/>
      </c>
      <c r="M768" s="47" t="str">
        <f>RAW_APT!M769</f>
        <v/>
      </c>
      <c r="N768" s="47"/>
      <c r="O768" s="47"/>
      <c r="P768" s="128" t="b">
        <f t="shared" si="1"/>
        <v>1</v>
      </c>
      <c r="Q768" s="128" t="b">
        <f>IF(COUNTIF(RAW_APS!$A$2:$A813,A768)=0,TRUE,FALSE)</f>
        <v>1</v>
      </c>
      <c r="R768" s="128" t="b">
        <f t="shared" si="2"/>
        <v>0</v>
      </c>
      <c r="S768" s="8"/>
      <c r="U768" s="83" t="str">
        <f t="shared" si="3"/>
        <v/>
      </c>
      <c r="Z768" s="132"/>
      <c r="AA768" s="83" t="str">
        <f t="shared" si="4"/>
        <v>PA9489</v>
      </c>
      <c r="AB768" s="83" t="str">
        <f t="shared" si="5"/>
        <v/>
      </c>
      <c r="AC768" s="83" t="str">
        <f t="shared" si="6"/>
        <v/>
      </c>
      <c r="AD768" s="4"/>
      <c r="AE768" s="13"/>
    </row>
    <row r="769">
      <c r="A769" s="47" t="str">
        <f>RAW_APT!A770</f>
        <v>PA9559</v>
      </c>
      <c r="B769" s="211">
        <f>RAW_APT!B770</f>
        <v>44473</v>
      </c>
      <c r="C769" s="218">
        <f>RAW_APT!C770</f>
        <v>0.5335185185</v>
      </c>
      <c r="D769" s="47" t="str">
        <f>RAW_APT!D770</f>
        <v/>
      </c>
      <c r="E769" s="47" t="str">
        <f>RAW_APT!E770</f>
        <v/>
      </c>
      <c r="F769" s="47" t="str">
        <f>RAW_APT!F770</f>
        <v/>
      </c>
      <c r="G769" s="47" t="str">
        <f>RAW_APT!G770</f>
        <v>Collected</v>
      </c>
      <c r="H769" s="47" t="str">
        <f>RAW_APT!H770</f>
        <v>Null</v>
      </c>
      <c r="I769" s="211">
        <f>RAW_APT!I770</f>
        <v>44868</v>
      </c>
      <c r="J769" s="218">
        <f>RAW_APT!J770</f>
        <v>0.5355208333</v>
      </c>
      <c r="K769" s="47">
        <f>RAW_APT!K770</f>
        <v>0</v>
      </c>
      <c r="L769" s="47" t="str">
        <f>RAW_APT!L770</f>
        <v/>
      </c>
      <c r="M769" s="47" t="str">
        <f>RAW_APT!M770</f>
        <v/>
      </c>
      <c r="N769" s="47"/>
      <c r="O769" s="47"/>
      <c r="P769" s="128" t="b">
        <f t="shared" si="1"/>
        <v>1</v>
      </c>
      <c r="Q769" s="128" t="b">
        <f>IF(COUNTIF(RAW_APS!$A$2:$A813,A769)=0,TRUE,FALSE)</f>
        <v>1</v>
      </c>
      <c r="R769" s="128" t="b">
        <f t="shared" si="2"/>
        <v>0</v>
      </c>
      <c r="S769" s="8"/>
      <c r="U769" s="83" t="str">
        <f t="shared" si="3"/>
        <v/>
      </c>
      <c r="Z769" s="132"/>
      <c r="AA769" s="83" t="str">
        <f t="shared" si="4"/>
        <v>PA9559</v>
      </c>
      <c r="AB769" s="83" t="str">
        <f t="shared" si="5"/>
        <v/>
      </c>
      <c r="AC769" s="83" t="str">
        <f t="shared" si="6"/>
        <v/>
      </c>
      <c r="AD769" s="4"/>
      <c r="AE769" s="13"/>
    </row>
    <row r="770">
      <c r="A770" s="47" t="str">
        <f>RAW_APT!A771</f>
        <v>PA9555</v>
      </c>
      <c r="B770" s="211">
        <f>RAW_APT!B771</f>
        <v>44473</v>
      </c>
      <c r="C770" s="218">
        <f>RAW_APT!C771</f>
        <v>0.4840162037</v>
      </c>
      <c r="D770" s="47" t="str">
        <f>RAW_APT!D771</f>
        <v/>
      </c>
      <c r="E770" s="47" t="str">
        <f>RAW_APT!E771</f>
        <v/>
      </c>
      <c r="F770" s="47" t="str">
        <f>RAW_APT!F771</f>
        <v/>
      </c>
      <c r="G770" s="47" t="str">
        <f>RAW_APT!G771</f>
        <v>Collected</v>
      </c>
      <c r="H770" s="47" t="str">
        <f>RAW_APT!H771</f>
        <v>Null</v>
      </c>
      <c r="I770" s="211">
        <f>RAW_APT!I771</f>
        <v>44868</v>
      </c>
      <c r="J770" s="218">
        <f>RAW_APT!J771</f>
        <v>0.5355208333</v>
      </c>
      <c r="K770" s="47">
        <f>RAW_APT!K771</f>
        <v>1</v>
      </c>
      <c r="L770" s="47" t="str">
        <f>RAW_APT!L771</f>
        <v/>
      </c>
      <c r="M770" s="47" t="str">
        <f>RAW_APT!M771</f>
        <v/>
      </c>
      <c r="N770" s="47"/>
      <c r="O770" s="47"/>
      <c r="P770" s="128" t="b">
        <f t="shared" si="1"/>
        <v>0</v>
      </c>
      <c r="Q770" s="128" t="b">
        <f>IF(COUNTIF(RAW_APS!$A$2:$A813,A770)=0,TRUE,FALSE)</f>
        <v>0</v>
      </c>
      <c r="R770" s="128" t="b">
        <f t="shared" si="2"/>
        <v>0</v>
      </c>
      <c r="S770" s="8"/>
      <c r="U770" s="83" t="str">
        <f t="shared" si="3"/>
        <v/>
      </c>
      <c r="Z770" s="132"/>
      <c r="AA770" s="83" t="str">
        <f t="shared" si="4"/>
        <v>PA9555</v>
      </c>
      <c r="AB770" s="83" t="str">
        <f t="shared" si="5"/>
        <v/>
      </c>
      <c r="AC770" s="83" t="str">
        <f t="shared" si="6"/>
        <v/>
      </c>
      <c r="AD770" s="4"/>
      <c r="AE770" s="13"/>
    </row>
    <row r="771">
      <c r="A771" s="47" t="str">
        <f>RAW_APT!A772</f>
        <v>PA9479</v>
      </c>
      <c r="B771" s="211">
        <f>RAW_APT!B772</f>
        <v>44473</v>
      </c>
      <c r="C771" s="218">
        <f>RAW_APT!C772</f>
        <v>0.4605092593</v>
      </c>
      <c r="D771" s="47" t="str">
        <f>RAW_APT!D772</f>
        <v/>
      </c>
      <c r="E771" s="47" t="str">
        <f>RAW_APT!E772</f>
        <v/>
      </c>
      <c r="F771" s="47" t="str">
        <f>RAW_APT!F772</f>
        <v/>
      </c>
      <c r="G771" s="47" t="str">
        <f>RAW_APT!G772</f>
        <v>Collected</v>
      </c>
      <c r="H771" s="47" t="str">
        <f>RAW_APT!H772</f>
        <v>Null</v>
      </c>
      <c r="I771" s="211">
        <f>RAW_APT!I772</f>
        <v>44868</v>
      </c>
      <c r="J771" s="218">
        <f>RAW_APT!J772</f>
        <v>0.5355208333</v>
      </c>
      <c r="K771" s="47">
        <f>RAW_APT!K772</f>
        <v>1</v>
      </c>
      <c r="L771" s="47" t="str">
        <f>RAW_APT!L772</f>
        <v/>
      </c>
      <c r="M771" s="47" t="str">
        <f>RAW_APT!M772</f>
        <v/>
      </c>
      <c r="N771" s="47"/>
      <c r="O771" s="47"/>
      <c r="P771" s="128" t="b">
        <f t="shared" si="1"/>
        <v>0</v>
      </c>
      <c r="Q771" s="128" t="b">
        <f>IF(COUNTIF(RAW_APS!$A$2:$A813,A771)=0,TRUE,FALSE)</f>
        <v>0</v>
      </c>
      <c r="R771" s="128" t="b">
        <f t="shared" si="2"/>
        <v>0</v>
      </c>
      <c r="S771" s="8"/>
      <c r="U771" s="83" t="str">
        <f t="shared" si="3"/>
        <v/>
      </c>
      <c r="Z771" s="132"/>
      <c r="AA771" s="83" t="str">
        <f t="shared" si="4"/>
        <v>PA9479</v>
      </c>
      <c r="AB771" s="83" t="str">
        <f t="shared" si="5"/>
        <v/>
      </c>
      <c r="AC771" s="83" t="str">
        <f t="shared" si="6"/>
        <v/>
      </c>
      <c r="AD771" s="4"/>
      <c r="AE771" s="13"/>
    </row>
    <row r="772">
      <c r="A772" s="47" t="str">
        <f>RAW_APT!A773</f>
        <v>Pa9580</v>
      </c>
      <c r="B772" s="211">
        <f>RAW_APT!B773</f>
        <v>44473</v>
      </c>
      <c r="C772" s="218">
        <f>RAW_APT!C773</f>
        <v>0.4370601852</v>
      </c>
      <c r="D772" s="47" t="str">
        <f>RAW_APT!D773</f>
        <v/>
      </c>
      <c r="E772" s="47" t="str">
        <f>RAW_APT!E773</f>
        <v/>
      </c>
      <c r="F772" s="47" t="str">
        <f>RAW_APT!F773</f>
        <v/>
      </c>
      <c r="G772" s="47" t="str">
        <f>RAW_APT!G773</f>
        <v>Collected</v>
      </c>
      <c r="H772" s="47" t="str">
        <f>RAW_APT!H773</f>
        <v>Null</v>
      </c>
      <c r="I772" s="211">
        <f>RAW_APT!I773</f>
        <v>44868</v>
      </c>
      <c r="J772" s="218">
        <f>RAW_APT!J773</f>
        <v>0.5355208333</v>
      </c>
      <c r="K772" s="47">
        <f>RAW_APT!K773</f>
        <v>1</v>
      </c>
      <c r="L772" s="47" t="str">
        <f>RAW_APT!L773</f>
        <v/>
      </c>
      <c r="M772" s="47" t="str">
        <f>RAW_APT!M773</f>
        <v/>
      </c>
      <c r="N772" s="47"/>
      <c r="O772" s="47"/>
      <c r="P772" s="128" t="b">
        <f t="shared" si="1"/>
        <v>0</v>
      </c>
      <c r="Q772" s="128" t="b">
        <f>IF(COUNTIF(RAW_APS!$A$2:$A813,A772)=0,TRUE,FALSE)</f>
        <v>0</v>
      </c>
      <c r="R772" s="128" t="b">
        <f t="shared" si="2"/>
        <v>0</v>
      </c>
      <c r="S772" s="8"/>
      <c r="U772" s="83" t="str">
        <f t="shared" si="3"/>
        <v/>
      </c>
      <c r="Z772" s="132"/>
      <c r="AA772" s="83" t="str">
        <f t="shared" si="4"/>
        <v>PA9580</v>
      </c>
      <c r="AB772" s="83" t="str">
        <f t="shared" si="5"/>
        <v/>
      </c>
      <c r="AC772" s="83" t="str">
        <f t="shared" si="6"/>
        <v/>
      </c>
      <c r="AD772" s="4"/>
      <c r="AE772" s="13"/>
    </row>
    <row r="773">
      <c r="A773" s="47" t="str">
        <f>RAW_APT!A774</f>
        <v>Pa9660</v>
      </c>
      <c r="B773" s="211">
        <f>RAW_APT!B774</f>
        <v>44473</v>
      </c>
      <c r="C773" s="218">
        <f>RAW_APT!C774</f>
        <v>0.3960300926</v>
      </c>
      <c r="D773" s="47" t="str">
        <f>RAW_APT!D774</f>
        <v/>
      </c>
      <c r="E773" s="47" t="str">
        <f>RAW_APT!E774</f>
        <v/>
      </c>
      <c r="F773" s="47" t="str">
        <f>RAW_APT!F774</f>
        <v/>
      </c>
      <c r="G773" s="47" t="str">
        <f>RAW_APT!G774</f>
        <v>Collected</v>
      </c>
      <c r="H773" s="47" t="str">
        <f>RAW_APT!H774</f>
        <v>Null</v>
      </c>
      <c r="I773" s="211">
        <f>RAW_APT!I774</f>
        <v>44868</v>
      </c>
      <c r="J773" s="218">
        <f>RAW_APT!J774</f>
        <v>0.5355208333</v>
      </c>
      <c r="K773" s="47">
        <f>RAW_APT!K774</f>
        <v>0</v>
      </c>
      <c r="L773" s="47" t="str">
        <f>RAW_APT!L774</f>
        <v/>
      </c>
      <c r="M773" s="47" t="str">
        <f>RAW_APT!M774</f>
        <v/>
      </c>
      <c r="N773" s="47"/>
      <c r="O773" s="47"/>
      <c r="P773" s="128" t="b">
        <f t="shared" si="1"/>
        <v>1</v>
      </c>
      <c r="Q773" s="128" t="b">
        <f>IF(COUNTIF(RAW_APS!$A$2:$A813,A773)=0,TRUE,FALSE)</f>
        <v>1</v>
      </c>
      <c r="R773" s="128" t="b">
        <f t="shared" si="2"/>
        <v>0</v>
      </c>
      <c r="S773" s="8"/>
      <c r="U773" s="83" t="str">
        <f t="shared" si="3"/>
        <v/>
      </c>
      <c r="Z773" s="132"/>
      <c r="AA773" s="83" t="str">
        <f t="shared" si="4"/>
        <v>PA9660</v>
      </c>
      <c r="AB773" s="83" t="str">
        <f t="shared" si="5"/>
        <v/>
      </c>
      <c r="AC773" s="83" t="str">
        <f t="shared" si="6"/>
        <v/>
      </c>
      <c r="AD773" s="4"/>
      <c r="AE773" s="13"/>
    </row>
    <row r="774">
      <c r="A774" s="47" t="str">
        <f>RAW_APT!A775</f>
        <v>Pa9475</v>
      </c>
      <c r="B774" s="211">
        <f>RAW_APT!B775</f>
        <v>44473</v>
      </c>
      <c r="C774" s="218">
        <f>RAW_APT!C775</f>
        <v>0.3232060185</v>
      </c>
      <c r="D774" s="47" t="str">
        <f>RAW_APT!D775</f>
        <v/>
      </c>
      <c r="E774" s="47" t="str">
        <f>RAW_APT!E775</f>
        <v/>
      </c>
      <c r="F774" s="47" t="str">
        <f>RAW_APT!F775</f>
        <v/>
      </c>
      <c r="G774" s="47" t="str">
        <f>RAW_APT!G775</f>
        <v>Collected</v>
      </c>
      <c r="H774" s="47" t="str">
        <f>RAW_APT!H775</f>
        <v>Null</v>
      </c>
      <c r="I774" s="211">
        <f>RAW_APT!I775</f>
        <v>44868</v>
      </c>
      <c r="J774" s="218">
        <f>RAW_APT!J775</f>
        <v>0.5355208333</v>
      </c>
      <c r="K774" s="47">
        <f>RAW_APT!K775</f>
        <v>1</v>
      </c>
      <c r="L774" s="47" t="str">
        <f>RAW_APT!L775</f>
        <v/>
      </c>
      <c r="M774" s="47" t="str">
        <f>RAW_APT!M775</f>
        <v/>
      </c>
      <c r="N774" s="47"/>
      <c r="O774" s="47"/>
      <c r="P774" s="128" t="b">
        <f t="shared" si="1"/>
        <v>0</v>
      </c>
      <c r="Q774" s="128" t="b">
        <f>IF(COUNTIF(RAW_APS!$A$2:$A813,A774)=0,TRUE,FALSE)</f>
        <v>0</v>
      </c>
      <c r="R774" s="128" t="b">
        <f t="shared" si="2"/>
        <v>0</v>
      </c>
      <c r="S774" s="8"/>
      <c r="U774" s="83" t="str">
        <f t="shared" si="3"/>
        <v/>
      </c>
      <c r="Z774" s="132"/>
      <c r="AA774" s="83" t="str">
        <f t="shared" si="4"/>
        <v>PA9475</v>
      </c>
      <c r="AB774" s="83" t="str">
        <f t="shared" si="5"/>
        <v/>
      </c>
      <c r="AC774" s="83" t="str">
        <f t="shared" si="6"/>
        <v/>
      </c>
      <c r="AD774" s="4"/>
      <c r="AE774" s="13"/>
    </row>
    <row r="775">
      <c r="A775" s="47" t="str">
        <f>RAW_APT!A776</f>
        <v>PA9609</v>
      </c>
      <c r="B775" s="211">
        <f>RAW_APT!B776</f>
        <v>44473</v>
      </c>
      <c r="C775" s="218">
        <f>RAW_APT!C776</f>
        <v>0.3152546296</v>
      </c>
      <c r="D775" s="47" t="str">
        <f>RAW_APT!D776</f>
        <v/>
      </c>
      <c r="E775" s="47" t="str">
        <f>RAW_APT!E776</f>
        <v/>
      </c>
      <c r="F775" s="47" t="str">
        <f>RAW_APT!F776</f>
        <v/>
      </c>
      <c r="G775" s="47" t="str">
        <f>RAW_APT!G776</f>
        <v>Collected</v>
      </c>
      <c r="H775" s="47" t="str">
        <f>RAW_APT!H776</f>
        <v>Null</v>
      </c>
      <c r="I775" s="211">
        <f>RAW_APT!I776</f>
        <v>44868</v>
      </c>
      <c r="J775" s="218">
        <f>RAW_APT!J776</f>
        <v>0.5355208333</v>
      </c>
      <c r="K775" s="47">
        <f>RAW_APT!K776</f>
        <v>1</v>
      </c>
      <c r="L775" s="47" t="str">
        <f>RAW_APT!L776</f>
        <v/>
      </c>
      <c r="M775" s="47" t="str">
        <f>RAW_APT!M776</f>
        <v/>
      </c>
      <c r="N775" s="47"/>
      <c r="O775" s="47"/>
      <c r="P775" s="128" t="b">
        <f t="shared" si="1"/>
        <v>0</v>
      </c>
      <c r="Q775" s="128" t="b">
        <f>IF(COUNTIF(RAW_APS!$A$2:$A813,A775)=0,TRUE,FALSE)</f>
        <v>0</v>
      </c>
      <c r="R775" s="128" t="b">
        <f t="shared" si="2"/>
        <v>0</v>
      </c>
      <c r="S775" s="8"/>
      <c r="U775" s="83" t="str">
        <f t="shared" si="3"/>
        <v/>
      </c>
      <c r="Z775" s="132"/>
      <c r="AA775" s="83" t="str">
        <f t="shared" si="4"/>
        <v>PA9609</v>
      </c>
      <c r="AB775" s="83" t="str">
        <f t="shared" si="5"/>
        <v/>
      </c>
      <c r="AC775" s="83" t="str">
        <f t="shared" si="6"/>
        <v/>
      </c>
      <c r="AD775" s="4"/>
      <c r="AE775" s="13"/>
    </row>
    <row r="776">
      <c r="A776" s="47" t="str">
        <f>RAW_APT!A777</f>
        <v>PA9611</v>
      </c>
      <c r="B776" s="211">
        <f>RAW_APT!B777</f>
        <v>44473</v>
      </c>
      <c r="C776" s="218">
        <f>RAW_APT!C777</f>
        <v>0.3149189815</v>
      </c>
      <c r="D776" s="47" t="str">
        <f>RAW_APT!D777</f>
        <v/>
      </c>
      <c r="E776" s="47" t="str">
        <f>RAW_APT!E777</f>
        <v/>
      </c>
      <c r="F776" s="47" t="str">
        <f>RAW_APT!F777</f>
        <v/>
      </c>
      <c r="G776" s="47" t="str">
        <f>RAW_APT!G777</f>
        <v>Collected</v>
      </c>
      <c r="H776" s="47" t="str">
        <f>RAW_APT!H777</f>
        <v>Null</v>
      </c>
      <c r="I776" s="211">
        <f>RAW_APT!I777</f>
        <v>44868</v>
      </c>
      <c r="J776" s="218">
        <f>RAW_APT!J777</f>
        <v>0.5355208333</v>
      </c>
      <c r="K776" s="47">
        <f>RAW_APT!K777</f>
        <v>1</v>
      </c>
      <c r="L776" s="47" t="str">
        <f>RAW_APT!L777</f>
        <v/>
      </c>
      <c r="M776" s="47" t="str">
        <f>RAW_APT!M777</f>
        <v/>
      </c>
      <c r="N776" s="47"/>
      <c r="O776" s="47"/>
      <c r="P776" s="128" t="b">
        <f t="shared" si="1"/>
        <v>0</v>
      </c>
      <c r="Q776" s="128" t="b">
        <f>IF(COUNTIF(RAW_APS!$A$2:$A813,A776)=0,TRUE,FALSE)</f>
        <v>0</v>
      </c>
      <c r="R776" s="128" t="b">
        <f t="shared" si="2"/>
        <v>0</v>
      </c>
      <c r="S776" s="8"/>
      <c r="U776" s="83" t="str">
        <f t="shared" si="3"/>
        <v/>
      </c>
      <c r="Z776" s="132"/>
      <c r="AA776" s="83" t="str">
        <f t="shared" si="4"/>
        <v>PA9611</v>
      </c>
      <c r="AB776" s="83" t="str">
        <f t="shared" si="5"/>
        <v/>
      </c>
      <c r="AC776" s="83" t="str">
        <f t="shared" si="6"/>
        <v/>
      </c>
      <c r="AD776" s="4"/>
      <c r="AE776" s="13"/>
    </row>
    <row r="777">
      <c r="A777" s="47" t="str">
        <f>RAW_APT!A778</f>
        <v>PA9456</v>
      </c>
      <c r="B777" s="211">
        <f>RAW_APT!B778</f>
        <v>44473</v>
      </c>
      <c r="C777" s="218">
        <f>RAW_APT!C778</f>
        <v>0.3146759259</v>
      </c>
      <c r="D777" s="47" t="str">
        <f>RAW_APT!D778</f>
        <v/>
      </c>
      <c r="E777" s="47" t="str">
        <f>RAW_APT!E778</f>
        <v/>
      </c>
      <c r="F777" s="47" t="str">
        <f>RAW_APT!F778</f>
        <v/>
      </c>
      <c r="G777" s="47" t="str">
        <f>RAW_APT!G778</f>
        <v>Collected</v>
      </c>
      <c r="H777" s="47" t="str">
        <f>RAW_APT!H778</f>
        <v>Null</v>
      </c>
      <c r="I777" s="211">
        <f>RAW_APT!I778</f>
        <v>44868</v>
      </c>
      <c r="J777" s="218">
        <f>RAW_APT!J778</f>
        <v>0.5355208333</v>
      </c>
      <c r="K777" s="47">
        <f>RAW_APT!K778</f>
        <v>1</v>
      </c>
      <c r="L777" s="47" t="str">
        <f>RAW_APT!L778</f>
        <v/>
      </c>
      <c r="M777" s="47" t="str">
        <f>RAW_APT!M778</f>
        <v/>
      </c>
      <c r="N777" s="47"/>
      <c r="O777" s="47"/>
      <c r="P777" s="128" t="b">
        <f t="shared" si="1"/>
        <v>0</v>
      </c>
      <c r="Q777" s="128" t="b">
        <f>IF(COUNTIF(RAW_APS!$A$2:$A813,A777)=0,TRUE,FALSE)</f>
        <v>0</v>
      </c>
      <c r="R777" s="128" t="b">
        <f t="shared" si="2"/>
        <v>0</v>
      </c>
      <c r="S777" s="8"/>
      <c r="U777" s="83" t="str">
        <f t="shared" si="3"/>
        <v/>
      </c>
      <c r="Z777" s="132"/>
      <c r="AA777" s="83" t="str">
        <f t="shared" si="4"/>
        <v>PA9456</v>
      </c>
      <c r="AB777" s="83" t="str">
        <f t="shared" si="5"/>
        <v/>
      </c>
      <c r="AC777" s="83" t="str">
        <f t="shared" si="6"/>
        <v/>
      </c>
      <c r="AD777" s="4"/>
      <c r="AE777" s="13"/>
    </row>
    <row r="778">
      <c r="A778" s="47" t="str">
        <f>RAW_APT!A779</f>
        <v>PA9514</v>
      </c>
      <c r="B778" s="211">
        <f>RAW_APT!B779</f>
        <v>44473</v>
      </c>
      <c r="C778" s="218">
        <f>RAW_APT!C779</f>
        <v>0.3123032407</v>
      </c>
      <c r="D778" s="47" t="str">
        <f>RAW_APT!D779</f>
        <v/>
      </c>
      <c r="E778" s="47" t="str">
        <f>RAW_APT!E779</f>
        <v/>
      </c>
      <c r="F778" s="47" t="str">
        <f>RAW_APT!F779</f>
        <v/>
      </c>
      <c r="G778" s="47" t="str">
        <f>RAW_APT!G779</f>
        <v>Collected</v>
      </c>
      <c r="H778" s="47" t="str">
        <f>RAW_APT!H779</f>
        <v>Null</v>
      </c>
      <c r="I778" s="211">
        <f>RAW_APT!I779</f>
        <v>44868</v>
      </c>
      <c r="J778" s="218">
        <f>RAW_APT!J779</f>
        <v>0.5355208333</v>
      </c>
      <c r="K778" s="47">
        <f>RAW_APT!K779</f>
        <v>1</v>
      </c>
      <c r="L778" s="47" t="str">
        <f>RAW_APT!L779</f>
        <v/>
      </c>
      <c r="M778" s="47" t="str">
        <f>RAW_APT!M779</f>
        <v/>
      </c>
      <c r="N778" s="47"/>
      <c r="O778" s="47"/>
      <c r="P778" s="128" t="b">
        <f t="shared" si="1"/>
        <v>0</v>
      </c>
      <c r="Q778" s="128" t="b">
        <f>IF(COUNTIF(RAW_APS!$A$2:$A813,A778)=0,TRUE,FALSE)</f>
        <v>0</v>
      </c>
      <c r="R778" s="128" t="b">
        <f t="shared" si="2"/>
        <v>0</v>
      </c>
      <c r="S778" s="8"/>
      <c r="U778" s="83" t="str">
        <f t="shared" si="3"/>
        <v/>
      </c>
      <c r="Z778" s="132"/>
      <c r="AA778" s="83" t="str">
        <f t="shared" si="4"/>
        <v>PA9514</v>
      </c>
      <c r="AB778" s="83" t="str">
        <f t="shared" si="5"/>
        <v/>
      </c>
      <c r="AC778" s="83" t="str">
        <f t="shared" si="6"/>
        <v/>
      </c>
      <c r="AD778" s="4"/>
      <c r="AE778" s="13"/>
    </row>
    <row r="779">
      <c r="A779" s="47" t="str">
        <f>RAW_APT!A780</f>
        <v>PA9556</v>
      </c>
      <c r="B779" s="211">
        <f>RAW_APT!B780</f>
        <v>44473</v>
      </c>
      <c r="C779" s="218">
        <f>RAW_APT!C780</f>
        <v>0.3021296296</v>
      </c>
      <c r="D779" s="47" t="str">
        <f>RAW_APT!D780</f>
        <v/>
      </c>
      <c r="E779" s="47" t="str">
        <f>RAW_APT!E780</f>
        <v/>
      </c>
      <c r="F779" s="47" t="str">
        <f>RAW_APT!F780</f>
        <v/>
      </c>
      <c r="G779" s="47" t="str">
        <f>RAW_APT!G780</f>
        <v>Collected</v>
      </c>
      <c r="H779" s="47" t="str">
        <f>RAW_APT!H780</f>
        <v>Null</v>
      </c>
      <c r="I779" s="211">
        <f>RAW_APT!I780</f>
        <v>44868</v>
      </c>
      <c r="J779" s="218">
        <f>RAW_APT!J780</f>
        <v>0.5355208333</v>
      </c>
      <c r="K779" s="47">
        <f>RAW_APT!K780</f>
        <v>1</v>
      </c>
      <c r="L779" s="47" t="str">
        <f>RAW_APT!L780</f>
        <v/>
      </c>
      <c r="M779" s="47" t="str">
        <f>RAW_APT!M780</f>
        <v/>
      </c>
      <c r="N779" s="47"/>
      <c r="O779" s="47"/>
      <c r="P779" s="128" t="b">
        <f t="shared" si="1"/>
        <v>0</v>
      </c>
      <c r="Q779" s="128" t="b">
        <f>IF(COUNTIF(RAW_APS!$A$2:$A813,A779)=0,TRUE,FALSE)</f>
        <v>0</v>
      </c>
      <c r="R779" s="128" t="b">
        <f t="shared" si="2"/>
        <v>0</v>
      </c>
      <c r="S779" s="8"/>
      <c r="U779" s="83" t="str">
        <f t="shared" si="3"/>
        <v/>
      </c>
      <c r="Z779" s="132"/>
      <c r="AA779" s="83" t="str">
        <f t="shared" si="4"/>
        <v>PA9556</v>
      </c>
      <c r="AB779" s="83" t="str">
        <f t="shared" si="5"/>
        <v/>
      </c>
      <c r="AC779" s="83" t="str">
        <f t="shared" si="6"/>
        <v/>
      </c>
      <c r="AD779" s="4"/>
      <c r="AE779" s="13"/>
    </row>
    <row r="780">
      <c r="A780" s="47" t="str">
        <f>RAW_APT!A781</f>
        <v>PA9635</v>
      </c>
      <c r="B780" s="211">
        <f>RAW_APT!B781</f>
        <v>44473</v>
      </c>
      <c r="C780" s="218">
        <f>RAW_APT!C781</f>
        <v>0.3</v>
      </c>
      <c r="D780" s="47" t="str">
        <f>RAW_APT!D781</f>
        <v/>
      </c>
      <c r="E780" s="47" t="str">
        <f>RAW_APT!E781</f>
        <v/>
      </c>
      <c r="F780" s="47" t="str">
        <f>RAW_APT!F781</f>
        <v/>
      </c>
      <c r="G780" s="47" t="str">
        <f>RAW_APT!G781</f>
        <v>Collected</v>
      </c>
      <c r="H780" s="47" t="str">
        <f>RAW_APT!H781</f>
        <v>Null</v>
      </c>
      <c r="I780" s="211">
        <f>RAW_APT!I781</f>
        <v>44868</v>
      </c>
      <c r="J780" s="218">
        <f>RAW_APT!J781</f>
        <v>0.5355208333</v>
      </c>
      <c r="K780" s="47">
        <f>RAW_APT!K781</f>
        <v>1</v>
      </c>
      <c r="L780" s="47" t="str">
        <f>RAW_APT!L781</f>
        <v/>
      </c>
      <c r="M780" s="47" t="str">
        <f>RAW_APT!M781</f>
        <v/>
      </c>
      <c r="N780" s="47"/>
      <c r="O780" s="47"/>
      <c r="P780" s="128" t="b">
        <f t="shared" si="1"/>
        <v>0</v>
      </c>
      <c r="Q780" s="128" t="b">
        <f>IF(COUNTIF(RAW_APS!$A$2:$A813,A780)=0,TRUE,FALSE)</f>
        <v>0</v>
      </c>
      <c r="R780" s="128" t="b">
        <f t="shared" si="2"/>
        <v>0</v>
      </c>
      <c r="S780" s="8"/>
      <c r="U780" s="83" t="str">
        <f t="shared" si="3"/>
        <v/>
      </c>
      <c r="Z780" s="132"/>
      <c r="AA780" s="83" t="str">
        <f t="shared" si="4"/>
        <v>PA9635</v>
      </c>
      <c r="AB780" s="83" t="str">
        <f t="shared" si="5"/>
        <v/>
      </c>
      <c r="AC780" s="83" t="str">
        <f t="shared" si="6"/>
        <v/>
      </c>
      <c r="AD780" s="4"/>
      <c r="AE780" s="13"/>
    </row>
    <row r="781">
      <c r="A781" s="47" t="str">
        <f>RAW_APT!A782</f>
        <v>PA9579</v>
      </c>
      <c r="B781" s="211">
        <f>RAW_APT!B782</f>
        <v>44473</v>
      </c>
      <c r="C781" s="218">
        <f>RAW_APT!C782</f>
        <v>0.2783333333</v>
      </c>
      <c r="D781" s="47" t="str">
        <f>RAW_APT!D782</f>
        <v/>
      </c>
      <c r="E781" s="47" t="str">
        <f>RAW_APT!E782</f>
        <v/>
      </c>
      <c r="F781" s="47" t="str">
        <f>RAW_APT!F782</f>
        <v/>
      </c>
      <c r="G781" s="47" t="str">
        <f>RAW_APT!G782</f>
        <v>Collected</v>
      </c>
      <c r="H781" s="47" t="str">
        <f>RAW_APT!H782</f>
        <v>Null</v>
      </c>
      <c r="I781" s="211">
        <f>RAW_APT!I782</f>
        <v>44868</v>
      </c>
      <c r="J781" s="218">
        <f>RAW_APT!J782</f>
        <v>0.5355208333</v>
      </c>
      <c r="K781" s="47">
        <f>RAW_APT!K782</f>
        <v>0</v>
      </c>
      <c r="L781" s="47" t="str">
        <f>RAW_APT!L782</f>
        <v/>
      </c>
      <c r="M781" s="47" t="str">
        <f>RAW_APT!M782</f>
        <v/>
      </c>
      <c r="N781" s="47"/>
      <c r="O781" s="47"/>
      <c r="P781" s="128" t="b">
        <f t="shared" si="1"/>
        <v>1</v>
      </c>
      <c r="Q781" s="128" t="b">
        <f>IF(COUNTIF(RAW_APS!$A$2:$A813,A781)=0,TRUE,FALSE)</f>
        <v>1</v>
      </c>
      <c r="R781" s="128" t="b">
        <f t="shared" si="2"/>
        <v>0</v>
      </c>
      <c r="S781" s="8"/>
      <c r="U781" s="83" t="str">
        <f t="shared" si="3"/>
        <v/>
      </c>
      <c r="Z781" s="132"/>
      <c r="AA781" s="83" t="str">
        <f t="shared" si="4"/>
        <v>PA9579</v>
      </c>
      <c r="AB781" s="83" t="str">
        <f t="shared" si="5"/>
        <v/>
      </c>
      <c r="AC781" s="83" t="str">
        <f t="shared" si="6"/>
        <v/>
      </c>
      <c r="AD781" s="4"/>
      <c r="AE781" s="13"/>
    </row>
    <row r="782">
      <c r="A782" s="47" t="str">
        <f>RAW_APT!A783</f>
        <v>PA9557</v>
      </c>
      <c r="B782" s="211">
        <f>RAW_APT!B783</f>
        <v>44470</v>
      </c>
      <c r="C782" s="218">
        <f>RAW_APT!C783</f>
        <v>0.3325810185</v>
      </c>
      <c r="D782" s="47" t="str">
        <f>RAW_APT!D783</f>
        <v/>
      </c>
      <c r="E782" s="47" t="str">
        <f>RAW_APT!E783</f>
        <v/>
      </c>
      <c r="F782" s="47" t="str">
        <f>RAW_APT!F783</f>
        <v/>
      </c>
      <c r="G782" s="47" t="str">
        <f>RAW_APT!G783</f>
        <v>Collected</v>
      </c>
      <c r="H782" s="47" t="str">
        <f>RAW_APT!H783</f>
        <v>Null</v>
      </c>
      <c r="I782" s="211">
        <f>RAW_APT!I783</f>
        <v>44868</v>
      </c>
      <c r="J782" s="218">
        <f>RAW_APT!J783</f>
        <v>0.5355208333</v>
      </c>
      <c r="K782" s="47">
        <f>RAW_APT!K783</f>
        <v>1</v>
      </c>
      <c r="L782" s="47" t="str">
        <f>RAW_APT!L783</f>
        <v/>
      </c>
      <c r="M782" s="47" t="str">
        <f>RAW_APT!M783</f>
        <v/>
      </c>
      <c r="N782" s="47"/>
      <c r="O782" s="47"/>
      <c r="P782" s="128" t="b">
        <f t="shared" si="1"/>
        <v>1</v>
      </c>
      <c r="Q782" s="128" t="b">
        <f>IF(COUNTIF(RAW_APS!$A$2:$A813,A782)=0,TRUE,FALSE)</f>
        <v>1</v>
      </c>
      <c r="R782" s="128" t="b">
        <f t="shared" si="2"/>
        <v>0</v>
      </c>
      <c r="S782" s="8"/>
      <c r="U782" s="83" t="str">
        <f t="shared" si="3"/>
        <v/>
      </c>
      <c r="Z782" s="132"/>
      <c r="AA782" s="83" t="str">
        <f t="shared" si="4"/>
        <v>PA9557</v>
      </c>
      <c r="AB782" s="83" t="str">
        <f t="shared" si="5"/>
        <v/>
      </c>
      <c r="AC782" s="83" t="str">
        <f t="shared" si="6"/>
        <v/>
      </c>
      <c r="AD782" s="4"/>
      <c r="AE782" s="13"/>
    </row>
    <row r="783">
      <c r="A783" s="47" t="str">
        <f>RAW_APT!A784</f>
        <v>PA9516</v>
      </c>
      <c r="B783" s="211">
        <f>RAW_APT!B784</f>
        <v>44470</v>
      </c>
      <c r="C783" s="218">
        <f>RAW_APT!C784</f>
        <v>0.331400463</v>
      </c>
      <c r="D783" s="47" t="str">
        <f>RAW_APT!D784</f>
        <v/>
      </c>
      <c r="E783" s="47" t="str">
        <f>RAW_APT!E784</f>
        <v/>
      </c>
      <c r="F783" s="47" t="str">
        <f>RAW_APT!F784</f>
        <v/>
      </c>
      <c r="G783" s="47" t="str">
        <f>RAW_APT!G784</f>
        <v>Collected</v>
      </c>
      <c r="H783" s="47" t="str">
        <f>RAW_APT!H784</f>
        <v>Null</v>
      </c>
      <c r="I783" s="211">
        <f>RAW_APT!I784</f>
        <v>44868</v>
      </c>
      <c r="J783" s="218">
        <f>RAW_APT!J784</f>
        <v>0.5355208333</v>
      </c>
      <c r="K783" s="47">
        <f>RAW_APT!K784</f>
        <v>1</v>
      </c>
      <c r="L783" s="47" t="str">
        <f>RAW_APT!L784</f>
        <v/>
      </c>
      <c r="M783" s="47" t="str">
        <f>RAW_APT!M784</f>
        <v/>
      </c>
      <c r="N783" s="47"/>
      <c r="O783" s="47"/>
      <c r="P783" s="128" t="b">
        <f t="shared" si="1"/>
        <v>1</v>
      </c>
      <c r="Q783" s="128" t="b">
        <f>IF(COUNTIF(RAW_APS!$A$2:$A813,A783)=0,TRUE,FALSE)</f>
        <v>1</v>
      </c>
      <c r="R783" s="128" t="b">
        <f t="shared" si="2"/>
        <v>0</v>
      </c>
      <c r="S783" s="8"/>
      <c r="U783" s="83" t="str">
        <f t="shared" si="3"/>
        <v/>
      </c>
      <c r="Z783" s="132"/>
      <c r="AA783" s="83" t="str">
        <f t="shared" si="4"/>
        <v>PA9516</v>
      </c>
      <c r="AB783" s="83" t="str">
        <f t="shared" si="5"/>
        <v/>
      </c>
      <c r="AC783" s="83" t="str">
        <f t="shared" si="6"/>
        <v/>
      </c>
      <c r="AD783" s="4"/>
      <c r="AE783" s="13"/>
    </row>
    <row r="784">
      <c r="A784" s="47">
        <f>RAW_APT!A785</f>
        <v>1234</v>
      </c>
      <c r="B784" s="211">
        <f>RAW_APT!B785</f>
        <v>44470</v>
      </c>
      <c r="C784" s="218">
        <f>RAW_APT!C785</f>
        <v>0.3075694444</v>
      </c>
      <c r="D784" s="47" t="str">
        <f>RAW_APT!D785</f>
        <v/>
      </c>
      <c r="E784" s="47" t="str">
        <f>RAW_APT!E785</f>
        <v/>
      </c>
      <c r="F784" s="47" t="str">
        <f>RAW_APT!F785</f>
        <v/>
      </c>
      <c r="G784" s="47" t="str">
        <f>RAW_APT!G785</f>
        <v>Incomplete</v>
      </c>
      <c r="H784" s="47" t="str">
        <f>RAW_APT!H785</f>
        <v>Null</v>
      </c>
      <c r="I784" s="211">
        <f>RAW_APT!I785</f>
        <v>44868</v>
      </c>
      <c r="J784" s="218">
        <f>RAW_APT!J785</f>
        <v>0.5355208333</v>
      </c>
      <c r="K784" s="47">
        <f>RAW_APT!K785</f>
        <v>1</v>
      </c>
      <c r="L784" s="47" t="str">
        <f>RAW_APT!L785</f>
        <v/>
      </c>
      <c r="M784" s="47" t="str">
        <f>RAW_APT!M785</f>
        <v/>
      </c>
      <c r="N784" s="47"/>
      <c r="O784" s="47"/>
      <c r="P784" s="128" t="b">
        <f t="shared" si="1"/>
        <v>1</v>
      </c>
      <c r="Q784" s="128" t="b">
        <f>IF(COUNTIF(RAW_APS!$A$2:$A813,A784)=0,TRUE,FALSE)</f>
        <v>1</v>
      </c>
      <c r="R784" s="128" t="b">
        <f t="shared" si="2"/>
        <v>0</v>
      </c>
      <c r="S784" s="8"/>
      <c r="U784" s="83" t="str">
        <f t="shared" si="3"/>
        <v/>
      </c>
      <c r="Z784" s="132"/>
      <c r="AA784" s="83" t="str">
        <f t="shared" si="4"/>
        <v>1234</v>
      </c>
      <c r="AB784" s="83" t="str">
        <f t="shared" si="5"/>
        <v/>
      </c>
      <c r="AC784" s="83" t="str">
        <f t="shared" si="6"/>
        <v/>
      </c>
      <c r="AD784" s="4"/>
      <c r="AE784" s="13"/>
    </row>
    <row r="785">
      <c r="A785" s="47" t="str">
        <f>RAW_APT!A786</f>
        <v>PA9503</v>
      </c>
      <c r="B785" s="211">
        <f>RAW_APT!B786</f>
        <v>44470</v>
      </c>
      <c r="C785" s="218">
        <f>RAW_APT!C786</f>
        <v>0.2908564815</v>
      </c>
      <c r="D785" s="47" t="str">
        <f>RAW_APT!D786</f>
        <v/>
      </c>
      <c r="E785" s="47" t="str">
        <f>RAW_APT!E786</f>
        <v/>
      </c>
      <c r="F785" s="47" t="str">
        <f>RAW_APT!F786</f>
        <v/>
      </c>
      <c r="G785" s="47" t="str">
        <f>RAW_APT!G786</f>
        <v>Collected</v>
      </c>
      <c r="H785" s="47" t="str">
        <f>RAW_APT!H786</f>
        <v>Null</v>
      </c>
      <c r="I785" s="211">
        <f>RAW_APT!I786</f>
        <v>44868</v>
      </c>
      <c r="J785" s="218">
        <f>RAW_APT!J786</f>
        <v>0.5355208333</v>
      </c>
      <c r="K785" s="47">
        <f>RAW_APT!K786</f>
        <v>0</v>
      </c>
      <c r="L785" s="47" t="str">
        <f>RAW_APT!L786</f>
        <v/>
      </c>
      <c r="M785" s="47" t="str">
        <f>RAW_APT!M786</f>
        <v/>
      </c>
      <c r="N785" s="47"/>
      <c r="O785" s="47"/>
      <c r="P785" s="128" t="b">
        <f t="shared" si="1"/>
        <v>1</v>
      </c>
      <c r="Q785" s="128" t="b">
        <f>IF(COUNTIF(RAW_APS!$A$2:$A813,A785)=0,TRUE,FALSE)</f>
        <v>1</v>
      </c>
      <c r="R785" s="128" t="b">
        <f t="shared" si="2"/>
        <v>0</v>
      </c>
      <c r="S785" s="8"/>
      <c r="U785" s="83" t="str">
        <f t="shared" si="3"/>
        <v/>
      </c>
      <c r="Z785" s="132"/>
      <c r="AA785" s="83" t="str">
        <f t="shared" si="4"/>
        <v>PA9503</v>
      </c>
      <c r="AB785" s="83" t="str">
        <f t="shared" si="5"/>
        <v/>
      </c>
      <c r="AC785" s="83" t="str">
        <f t="shared" si="6"/>
        <v/>
      </c>
      <c r="AD785" s="4"/>
      <c r="AE785" s="13"/>
    </row>
    <row r="786">
      <c r="A786" s="47" t="str">
        <f>RAW_APT!A787</f>
        <v>PA9481</v>
      </c>
      <c r="B786" s="211">
        <f>RAW_APT!B787</f>
        <v>44470</v>
      </c>
      <c r="C786" s="218">
        <f>RAW_APT!C787</f>
        <v>0.2902430556</v>
      </c>
      <c r="D786" s="47" t="str">
        <f>RAW_APT!D787</f>
        <v/>
      </c>
      <c r="E786" s="47" t="str">
        <f>RAW_APT!E787</f>
        <v/>
      </c>
      <c r="F786" s="47" t="str">
        <f>RAW_APT!F787</f>
        <v/>
      </c>
      <c r="G786" s="47" t="str">
        <f>RAW_APT!G787</f>
        <v>Collected</v>
      </c>
      <c r="H786" s="47" t="str">
        <f>RAW_APT!H787</f>
        <v>Null</v>
      </c>
      <c r="I786" s="211">
        <f>RAW_APT!I787</f>
        <v>44868</v>
      </c>
      <c r="J786" s="218">
        <f>RAW_APT!J787</f>
        <v>0.5355208333</v>
      </c>
      <c r="K786" s="47">
        <f>RAW_APT!K787</f>
        <v>0</v>
      </c>
      <c r="L786" s="47" t="str">
        <f>RAW_APT!L787</f>
        <v/>
      </c>
      <c r="M786" s="47" t="str">
        <f>RAW_APT!M787</f>
        <v/>
      </c>
      <c r="N786" s="47"/>
      <c r="O786" s="47"/>
      <c r="P786" s="128" t="b">
        <f t="shared" si="1"/>
        <v>1</v>
      </c>
      <c r="Q786" s="128" t="b">
        <f>IF(COUNTIF(RAW_APS!$A$2:$A813,A786)=0,TRUE,FALSE)</f>
        <v>1</v>
      </c>
      <c r="R786" s="128" t="b">
        <f t="shared" si="2"/>
        <v>0</v>
      </c>
      <c r="S786" s="8"/>
      <c r="U786" s="83" t="str">
        <f t="shared" si="3"/>
        <v/>
      </c>
      <c r="Z786" s="132"/>
      <c r="AA786" s="83" t="str">
        <f t="shared" si="4"/>
        <v>PA9481</v>
      </c>
      <c r="AB786" s="83" t="str">
        <f t="shared" si="5"/>
        <v/>
      </c>
      <c r="AC786" s="83" t="str">
        <f t="shared" si="6"/>
        <v/>
      </c>
      <c r="AD786" s="4"/>
      <c r="AE786" s="13"/>
    </row>
    <row r="787">
      <c r="A787" s="47" t="str">
        <f>RAW_APT!A788</f>
        <v>PA9575</v>
      </c>
      <c r="B787" s="211">
        <f>RAW_APT!B788</f>
        <v>44470</v>
      </c>
      <c r="C787" s="218">
        <f>RAW_APT!C788</f>
        <v>0.2899189815</v>
      </c>
      <c r="D787" s="47" t="str">
        <f>RAW_APT!D788</f>
        <v/>
      </c>
      <c r="E787" s="47" t="str">
        <f>RAW_APT!E788</f>
        <v/>
      </c>
      <c r="F787" s="47" t="str">
        <f>RAW_APT!F788</f>
        <v/>
      </c>
      <c r="G787" s="47" t="str">
        <f>RAW_APT!G788</f>
        <v>Collected</v>
      </c>
      <c r="H787" s="47" t="str">
        <f>RAW_APT!H788</f>
        <v>Null</v>
      </c>
      <c r="I787" s="211">
        <f>RAW_APT!I788</f>
        <v>44868</v>
      </c>
      <c r="J787" s="218">
        <f>RAW_APT!J788</f>
        <v>0.5355208333</v>
      </c>
      <c r="K787" s="47">
        <f>RAW_APT!K788</f>
        <v>0</v>
      </c>
      <c r="L787" s="47" t="str">
        <f>RAW_APT!L788</f>
        <v/>
      </c>
      <c r="M787" s="47" t="str">
        <f>RAW_APT!M788</f>
        <v/>
      </c>
      <c r="N787" s="47"/>
      <c r="O787" s="47"/>
      <c r="P787" s="128" t="b">
        <f t="shared" si="1"/>
        <v>1</v>
      </c>
      <c r="Q787" s="128" t="b">
        <f>IF(COUNTIF(RAW_APS!$A$2:$A813,A787)=0,TRUE,FALSE)</f>
        <v>1</v>
      </c>
      <c r="R787" s="128" t="b">
        <f t="shared" si="2"/>
        <v>0</v>
      </c>
      <c r="S787" s="8"/>
      <c r="U787" s="83" t="str">
        <f t="shared" si="3"/>
        <v/>
      </c>
      <c r="Z787" s="132"/>
      <c r="AA787" s="83" t="str">
        <f t="shared" si="4"/>
        <v>PA9575</v>
      </c>
      <c r="AB787" s="83" t="str">
        <f t="shared" si="5"/>
        <v/>
      </c>
      <c r="AC787" s="83" t="str">
        <f t="shared" si="6"/>
        <v/>
      </c>
      <c r="AD787" s="4"/>
      <c r="AE787" s="13"/>
    </row>
    <row r="788">
      <c r="A788" s="47" t="str">
        <f>RAW_APT!A789</f>
        <v>PA9454</v>
      </c>
      <c r="B788" s="211">
        <f>RAW_APT!B789</f>
        <v>44470</v>
      </c>
      <c r="C788" s="218">
        <f>RAW_APT!C789</f>
        <v>0.2849074074</v>
      </c>
      <c r="D788" s="47" t="str">
        <f>RAW_APT!D789</f>
        <v/>
      </c>
      <c r="E788" s="47" t="str">
        <f>RAW_APT!E789</f>
        <v/>
      </c>
      <c r="F788" s="47" t="str">
        <f>RAW_APT!F789</f>
        <v/>
      </c>
      <c r="G788" s="47" t="str">
        <f>RAW_APT!G789</f>
        <v>Collected</v>
      </c>
      <c r="H788" s="47" t="str">
        <f>RAW_APT!H789</f>
        <v>Null</v>
      </c>
      <c r="I788" s="211">
        <f>RAW_APT!I789</f>
        <v>44868</v>
      </c>
      <c r="J788" s="218">
        <f>RAW_APT!J789</f>
        <v>0.5355208333</v>
      </c>
      <c r="K788" s="47">
        <f>RAW_APT!K789</f>
        <v>1</v>
      </c>
      <c r="L788" s="47" t="str">
        <f>RAW_APT!L789</f>
        <v/>
      </c>
      <c r="M788" s="47" t="str">
        <f>RAW_APT!M789</f>
        <v/>
      </c>
      <c r="N788" s="47"/>
      <c r="O788" s="47"/>
      <c r="P788" s="128" t="b">
        <f t="shared" si="1"/>
        <v>1</v>
      </c>
      <c r="Q788" s="128" t="b">
        <f>IF(COUNTIF(RAW_APS!$A$2:$A813,A788)=0,TRUE,FALSE)</f>
        <v>1</v>
      </c>
      <c r="R788" s="128" t="b">
        <f t="shared" si="2"/>
        <v>0</v>
      </c>
      <c r="S788" s="8"/>
      <c r="U788" s="83" t="str">
        <f t="shared" si="3"/>
        <v/>
      </c>
      <c r="Z788" s="132"/>
      <c r="AA788" s="83" t="str">
        <f t="shared" si="4"/>
        <v>PA9454</v>
      </c>
      <c r="AB788" s="83" t="str">
        <f t="shared" si="5"/>
        <v/>
      </c>
      <c r="AC788" s="83" t="str">
        <f t="shared" si="6"/>
        <v/>
      </c>
      <c r="AD788" s="4"/>
      <c r="AE788" s="13"/>
    </row>
    <row r="789">
      <c r="A789" s="47" t="str">
        <f>RAW_APT!A790</f>
        <v>PA9583</v>
      </c>
      <c r="B789" s="211">
        <f>RAW_APT!B790</f>
        <v>44470</v>
      </c>
      <c r="C789" s="218">
        <f>RAW_APT!C790</f>
        <v>0.280162037</v>
      </c>
      <c r="D789" s="47" t="str">
        <f>RAW_APT!D790</f>
        <v/>
      </c>
      <c r="E789" s="47" t="str">
        <f>RAW_APT!E790</f>
        <v/>
      </c>
      <c r="F789" s="47" t="str">
        <f>RAW_APT!F790</f>
        <v/>
      </c>
      <c r="G789" s="47" t="str">
        <f>RAW_APT!G790</f>
        <v>Collected</v>
      </c>
      <c r="H789" s="47" t="str">
        <f>RAW_APT!H790</f>
        <v>Null</v>
      </c>
      <c r="I789" s="211">
        <f>RAW_APT!I790</f>
        <v>44868</v>
      </c>
      <c r="J789" s="218">
        <f>RAW_APT!J790</f>
        <v>0.5355208333</v>
      </c>
      <c r="K789" s="47">
        <f>RAW_APT!K790</f>
        <v>0</v>
      </c>
      <c r="L789" s="47" t="str">
        <f>RAW_APT!L790</f>
        <v/>
      </c>
      <c r="M789" s="47" t="str">
        <f>RAW_APT!M790</f>
        <v/>
      </c>
      <c r="N789" s="47"/>
      <c r="O789" s="47"/>
      <c r="P789" s="128" t="b">
        <f t="shared" si="1"/>
        <v>1</v>
      </c>
      <c r="Q789" s="128" t="b">
        <f>IF(COUNTIF(RAW_APS!$A$2:$A813,A789)=0,TRUE,FALSE)</f>
        <v>1</v>
      </c>
      <c r="R789" s="128" t="b">
        <f t="shared" si="2"/>
        <v>0</v>
      </c>
      <c r="S789" s="8"/>
      <c r="U789" s="83" t="str">
        <f t="shared" si="3"/>
        <v/>
      </c>
      <c r="Z789" s="132"/>
      <c r="AA789" s="83" t="str">
        <f t="shared" si="4"/>
        <v>PA9583</v>
      </c>
      <c r="AB789" s="83" t="str">
        <f t="shared" si="5"/>
        <v/>
      </c>
      <c r="AC789" s="83" t="str">
        <f t="shared" si="6"/>
        <v/>
      </c>
      <c r="AD789" s="4"/>
      <c r="AE789" s="13"/>
    </row>
    <row r="790">
      <c r="A790" s="47" t="str">
        <f>RAW_APT!A791</f>
        <v>PA9401</v>
      </c>
      <c r="B790" s="211">
        <f>RAW_APT!B791</f>
        <v>44470</v>
      </c>
      <c r="C790" s="218">
        <f>RAW_APT!C791</f>
        <v>0.2798842593</v>
      </c>
      <c r="D790" s="47" t="str">
        <f>RAW_APT!D791</f>
        <v/>
      </c>
      <c r="E790" s="47" t="str">
        <f>RAW_APT!E791</f>
        <v/>
      </c>
      <c r="F790" s="47" t="str">
        <f>RAW_APT!F791</f>
        <v/>
      </c>
      <c r="G790" s="47" t="str">
        <f>RAW_APT!G791</f>
        <v>Collected</v>
      </c>
      <c r="H790" s="47" t="str">
        <f>RAW_APT!H791</f>
        <v>Null</v>
      </c>
      <c r="I790" s="211">
        <f>RAW_APT!I791</f>
        <v>44868</v>
      </c>
      <c r="J790" s="218">
        <f>RAW_APT!J791</f>
        <v>0.5355208333</v>
      </c>
      <c r="K790" s="47">
        <f>RAW_APT!K791</f>
        <v>1</v>
      </c>
      <c r="L790" s="47" t="str">
        <f>RAW_APT!L791</f>
        <v/>
      </c>
      <c r="M790" s="47" t="str">
        <f>RAW_APT!M791</f>
        <v/>
      </c>
      <c r="N790" s="47"/>
      <c r="O790" s="47"/>
      <c r="P790" s="128" t="b">
        <f t="shared" si="1"/>
        <v>1</v>
      </c>
      <c r="Q790" s="128" t="b">
        <f>IF(COUNTIF(RAW_APS!$A$2:$A813,A790)=0,TRUE,FALSE)</f>
        <v>1</v>
      </c>
      <c r="R790" s="128" t="b">
        <f t="shared" si="2"/>
        <v>0</v>
      </c>
      <c r="S790" s="8"/>
      <c r="U790" s="83" t="str">
        <f t="shared" si="3"/>
        <v/>
      </c>
      <c r="Z790" s="132"/>
      <c r="AA790" s="83" t="str">
        <f t="shared" si="4"/>
        <v>PA9401</v>
      </c>
      <c r="AB790" s="83" t="str">
        <f t="shared" si="5"/>
        <v/>
      </c>
      <c r="AC790" s="83" t="str">
        <f t="shared" si="6"/>
        <v/>
      </c>
      <c r="AD790" s="4"/>
      <c r="AE790" s="13"/>
    </row>
    <row r="791">
      <c r="A791" s="47" t="str">
        <f>RAW_APT!A792</f>
        <v>PA9518</v>
      </c>
      <c r="B791" s="211">
        <f>RAW_APT!B792</f>
        <v>44469</v>
      </c>
      <c r="C791" s="218">
        <f>RAW_APT!C792</f>
        <v>0.3608912037</v>
      </c>
      <c r="D791" s="47" t="str">
        <f>RAW_APT!D792</f>
        <v/>
      </c>
      <c r="E791" s="47" t="str">
        <f>RAW_APT!E792</f>
        <v/>
      </c>
      <c r="F791" s="47" t="str">
        <f>RAW_APT!F792</f>
        <v/>
      </c>
      <c r="G791" s="47" t="str">
        <f>RAW_APT!G792</f>
        <v>Collected</v>
      </c>
      <c r="H791" s="47" t="str">
        <f>RAW_APT!H792</f>
        <v>Null</v>
      </c>
      <c r="I791" s="211">
        <f>RAW_APT!I792</f>
        <v>44868</v>
      </c>
      <c r="J791" s="218">
        <f>RAW_APT!J792</f>
        <v>0.5355208333</v>
      </c>
      <c r="K791" s="47">
        <f>RAW_APT!K792</f>
        <v>0</v>
      </c>
      <c r="L791" s="47" t="str">
        <f>RAW_APT!L792</f>
        <v/>
      </c>
      <c r="M791" s="47" t="str">
        <f>RAW_APT!M792</f>
        <v/>
      </c>
      <c r="N791" s="47"/>
      <c r="O791" s="47"/>
      <c r="P791" s="128" t="b">
        <f t="shared" si="1"/>
        <v>1</v>
      </c>
      <c r="Q791" s="128" t="b">
        <f>IF(COUNTIF(RAW_APS!$A$2:$A813,A791)=0,TRUE,FALSE)</f>
        <v>1</v>
      </c>
      <c r="R791" s="128" t="b">
        <f t="shared" si="2"/>
        <v>0</v>
      </c>
      <c r="S791" s="8"/>
      <c r="U791" s="83" t="str">
        <f t="shared" si="3"/>
        <v/>
      </c>
      <c r="Z791" s="132"/>
      <c r="AA791" s="83" t="str">
        <f t="shared" si="4"/>
        <v>PA9518</v>
      </c>
      <c r="AB791" s="83" t="str">
        <f t="shared" si="5"/>
        <v/>
      </c>
      <c r="AC791" s="83" t="str">
        <f t="shared" si="6"/>
        <v/>
      </c>
      <c r="AD791" s="4"/>
      <c r="AE791" s="13"/>
    </row>
    <row r="792">
      <c r="A792" s="47" t="str">
        <f>RAW_APT!A793</f>
        <v>PA9582</v>
      </c>
      <c r="B792" s="211">
        <f>RAW_APT!B793</f>
        <v>44469</v>
      </c>
      <c r="C792" s="218">
        <f>RAW_APT!C793</f>
        <v>0.3145138889</v>
      </c>
      <c r="D792" s="47" t="str">
        <f>RAW_APT!D793</f>
        <v/>
      </c>
      <c r="E792" s="47" t="str">
        <f>RAW_APT!E793</f>
        <v/>
      </c>
      <c r="F792" s="47" t="str">
        <f>RAW_APT!F793</f>
        <v/>
      </c>
      <c r="G792" s="47" t="str">
        <f>RAW_APT!G793</f>
        <v>Collected</v>
      </c>
      <c r="H792" s="47" t="str">
        <f>RAW_APT!H793</f>
        <v>Null</v>
      </c>
      <c r="I792" s="211">
        <f>RAW_APT!I793</f>
        <v>44868</v>
      </c>
      <c r="J792" s="218">
        <f>RAW_APT!J793</f>
        <v>0.5355208333</v>
      </c>
      <c r="K792" s="47">
        <f>RAW_APT!K793</f>
        <v>0</v>
      </c>
      <c r="L792" s="47" t="str">
        <f>RAW_APT!L793</f>
        <v/>
      </c>
      <c r="M792" s="47" t="str">
        <f>RAW_APT!M793</f>
        <v/>
      </c>
      <c r="N792" s="47"/>
      <c r="O792" s="47"/>
      <c r="P792" s="128" t="b">
        <f t="shared" si="1"/>
        <v>1</v>
      </c>
      <c r="Q792" s="128" t="b">
        <f>IF(COUNTIF(RAW_APS!$A$2:$A813,A792)=0,TRUE,FALSE)</f>
        <v>1</v>
      </c>
      <c r="R792" s="128" t="b">
        <f t="shared" si="2"/>
        <v>0</v>
      </c>
      <c r="S792" s="8"/>
      <c r="U792" s="83" t="str">
        <f t="shared" si="3"/>
        <v/>
      </c>
      <c r="Z792" s="132"/>
      <c r="AA792" s="83" t="str">
        <f t="shared" si="4"/>
        <v>PA9582</v>
      </c>
      <c r="AB792" s="83" t="str">
        <f t="shared" si="5"/>
        <v/>
      </c>
      <c r="AC792" s="83" t="str">
        <f t="shared" si="6"/>
        <v/>
      </c>
      <c r="AD792" s="4"/>
      <c r="AE792" s="13"/>
    </row>
    <row r="793">
      <c r="A793" s="47" t="str">
        <f>RAW_APT!A794</f>
        <v>PA9438</v>
      </c>
      <c r="B793" s="211">
        <f>RAW_APT!B794</f>
        <v>44469</v>
      </c>
      <c r="C793" s="218">
        <f>RAW_APT!C794</f>
        <v>0.275474537</v>
      </c>
      <c r="D793" s="47" t="str">
        <f>RAW_APT!D794</f>
        <v/>
      </c>
      <c r="E793" s="47" t="str">
        <f>RAW_APT!E794</f>
        <v/>
      </c>
      <c r="F793" s="47" t="str">
        <f>RAW_APT!F794</f>
        <v/>
      </c>
      <c r="G793" s="47" t="str">
        <f>RAW_APT!G794</f>
        <v>Collected</v>
      </c>
      <c r="H793" s="47" t="str">
        <f>RAW_APT!H794</f>
        <v>Null</v>
      </c>
      <c r="I793" s="211">
        <f>RAW_APT!I794</f>
        <v>44868</v>
      </c>
      <c r="J793" s="218">
        <f>RAW_APT!J794</f>
        <v>0.5355208333</v>
      </c>
      <c r="K793" s="47">
        <f>RAW_APT!K794</f>
        <v>0</v>
      </c>
      <c r="L793" s="47" t="str">
        <f>RAW_APT!L794</f>
        <v/>
      </c>
      <c r="M793" s="47" t="str">
        <f>RAW_APT!M794</f>
        <v/>
      </c>
      <c r="N793" s="47"/>
      <c r="O793" s="47"/>
      <c r="P793" s="128" t="b">
        <f t="shared" si="1"/>
        <v>1</v>
      </c>
      <c r="Q793" s="128" t="b">
        <f>IF(COUNTIF(RAW_APS!$A$2:$A813,A793)=0,TRUE,FALSE)</f>
        <v>1</v>
      </c>
      <c r="R793" s="128" t="b">
        <f t="shared" si="2"/>
        <v>0</v>
      </c>
      <c r="S793" s="8"/>
      <c r="U793" s="83" t="str">
        <f t="shared" si="3"/>
        <v/>
      </c>
      <c r="Z793" s="132"/>
      <c r="AA793" s="83" t="str">
        <f t="shared" si="4"/>
        <v>PA9438</v>
      </c>
      <c r="AB793" s="83" t="str">
        <f t="shared" si="5"/>
        <v/>
      </c>
      <c r="AC793" s="83" t="str">
        <f t="shared" si="6"/>
        <v/>
      </c>
      <c r="AD793" s="4"/>
      <c r="AE793" s="13"/>
    </row>
    <row r="794">
      <c r="A794" s="47" t="str">
        <f>RAW_APT!A795</f>
        <v>PA9499</v>
      </c>
      <c r="B794" s="211">
        <f>RAW_APT!B795</f>
        <v>44469</v>
      </c>
      <c r="C794" s="218">
        <f>RAW_APT!C795</f>
        <v>0.2461226852</v>
      </c>
      <c r="D794" s="47" t="str">
        <f>RAW_APT!D795</f>
        <v/>
      </c>
      <c r="E794" s="47" t="str">
        <f>RAW_APT!E795</f>
        <v/>
      </c>
      <c r="F794" s="47" t="str">
        <f>RAW_APT!F795</f>
        <v/>
      </c>
      <c r="G794" s="47" t="str">
        <f>RAW_APT!G795</f>
        <v>Collected</v>
      </c>
      <c r="H794" s="47" t="str">
        <f>RAW_APT!H795</f>
        <v>Null</v>
      </c>
      <c r="I794" s="211">
        <f>RAW_APT!I795</f>
        <v>44868</v>
      </c>
      <c r="J794" s="218">
        <f>RAW_APT!J795</f>
        <v>0.5355208333</v>
      </c>
      <c r="K794" s="47">
        <f>RAW_APT!K795</f>
        <v>0</v>
      </c>
      <c r="L794" s="47" t="str">
        <f>RAW_APT!L795</f>
        <v/>
      </c>
      <c r="M794" s="47" t="str">
        <f>RAW_APT!M795</f>
        <v/>
      </c>
      <c r="N794" s="47"/>
      <c r="O794" s="47"/>
      <c r="P794" s="128" t="b">
        <f t="shared" si="1"/>
        <v>1</v>
      </c>
      <c r="Q794" s="128" t="b">
        <f>IF(COUNTIF(RAW_APS!$A$2:$A813,A794)=0,TRUE,FALSE)</f>
        <v>1</v>
      </c>
      <c r="R794" s="128" t="b">
        <f t="shared" si="2"/>
        <v>0</v>
      </c>
      <c r="S794" s="8"/>
      <c r="U794" s="83" t="str">
        <f t="shared" si="3"/>
        <v/>
      </c>
      <c r="Z794" s="132"/>
      <c r="AA794" s="83" t="str">
        <f t="shared" si="4"/>
        <v>PA9499</v>
      </c>
      <c r="AB794" s="83" t="str">
        <f t="shared" si="5"/>
        <v/>
      </c>
      <c r="AC794" s="83" t="str">
        <f t="shared" si="6"/>
        <v/>
      </c>
      <c r="AD794" s="4"/>
      <c r="AE794" s="13"/>
    </row>
    <row r="795">
      <c r="A795" s="47" t="str">
        <f>RAW_APT!A796</f>
        <v>PA9528</v>
      </c>
      <c r="B795" s="211">
        <f>RAW_APT!B796</f>
        <v>44468</v>
      </c>
      <c r="C795" s="218">
        <f>RAW_APT!C796</f>
        <v>0.3951273148</v>
      </c>
      <c r="D795" s="47" t="str">
        <f>RAW_APT!D796</f>
        <v/>
      </c>
      <c r="E795" s="47" t="str">
        <f>RAW_APT!E796</f>
        <v/>
      </c>
      <c r="F795" s="47" t="str">
        <f>RAW_APT!F796</f>
        <v/>
      </c>
      <c r="G795" s="47" t="str">
        <f>RAW_APT!G796</f>
        <v>Collected</v>
      </c>
      <c r="H795" s="47" t="str">
        <f>RAW_APT!H796</f>
        <v>Null</v>
      </c>
      <c r="I795" s="211">
        <f>RAW_APT!I796</f>
        <v>44868</v>
      </c>
      <c r="J795" s="218">
        <f>RAW_APT!J796</f>
        <v>0.5355208333</v>
      </c>
      <c r="K795" s="47">
        <f>RAW_APT!K796</f>
        <v>0</v>
      </c>
      <c r="L795" s="47" t="str">
        <f>RAW_APT!L796</f>
        <v/>
      </c>
      <c r="M795" s="47" t="str">
        <f>RAW_APT!M796</f>
        <v/>
      </c>
      <c r="N795" s="47"/>
      <c r="O795" s="47"/>
      <c r="P795" s="128" t="b">
        <f t="shared" si="1"/>
        <v>1</v>
      </c>
      <c r="Q795" s="128" t="b">
        <f>IF(COUNTIF(RAW_APS!$A$2:$A813,A795)=0,TRUE,FALSE)</f>
        <v>1</v>
      </c>
      <c r="R795" s="128" t="b">
        <f t="shared" si="2"/>
        <v>0</v>
      </c>
      <c r="S795" s="8"/>
      <c r="U795" s="83" t="str">
        <f t="shared" si="3"/>
        <v/>
      </c>
      <c r="Z795" s="132"/>
      <c r="AA795" s="83" t="str">
        <f t="shared" si="4"/>
        <v>PA9528</v>
      </c>
      <c r="AB795" s="83" t="str">
        <f t="shared" si="5"/>
        <v/>
      </c>
      <c r="AC795" s="83" t="str">
        <f t="shared" si="6"/>
        <v/>
      </c>
      <c r="AD795" s="4"/>
      <c r="AE795" s="13"/>
    </row>
    <row r="796">
      <c r="A796" s="47" t="str">
        <f>RAW_APT!A797</f>
        <v>PA9531</v>
      </c>
      <c r="B796" s="211">
        <f>RAW_APT!B797</f>
        <v>44468</v>
      </c>
      <c r="C796" s="218">
        <f>RAW_APT!C797</f>
        <v>0.3618287037</v>
      </c>
      <c r="D796" s="47" t="str">
        <f>RAW_APT!D797</f>
        <v/>
      </c>
      <c r="E796" s="47" t="str">
        <f>RAW_APT!E797</f>
        <v/>
      </c>
      <c r="F796" s="47" t="str">
        <f>RAW_APT!F797</f>
        <v/>
      </c>
      <c r="G796" s="47" t="str">
        <f>RAW_APT!G797</f>
        <v>Collected</v>
      </c>
      <c r="H796" s="47" t="str">
        <f>RAW_APT!H797</f>
        <v>Null</v>
      </c>
      <c r="I796" s="211">
        <f>RAW_APT!I797</f>
        <v>44868</v>
      </c>
      <c r="J796" s="218">
        <f>RAW_APT!J797</f>
        <v>0.5355208333</v>
      </c>
      <c r="K796" s="47">
        <f>RAW_APT!K797</f>
        <v>0</v>
      </c>
      <c r="L796" s="47" t="str">
        <f>RAW_APT!L797</f>
        <v/>
      </c>
      <c r="M796" s="47" t="str">
        <f>RAW_APT!M797</f>
        <v/>
      </c>
      <c r="N796" s="47"/>
      <c r="O796" s="47"/>
      <c r="P796" s="128" t="b">
        <f t="shared" si="1"/>
        <v>1</v>
      </c>
      <c r="Q796" s="128" t="b">
        <f>IF(COUNTIF(RAW_APS!$A$2:$A813,A796)=0,TRUE,FALSE)</f>
        <v>1</v>
      </c>
      <c r="R796" s="128" t="b">
        <f t="shared" si="2"/>
        <v>0</v>
      </c>
      <c r="S796" s="8"/>
      <c r="U796" s="83" t="str">
        <f t="shared" si="3"/>
        <v/>
      </c>
      <c r="Z796" s="132"/>
      <c r="AA796" s="83" t="str">
        <f t="shared" si="4"/>
        <v>PA9531</v>
      </c>
      <c r="AB796" s="83" t="str">
        <f t="shared" si="5"/>
        <v/>
      </c>
      <c r="AC796" s="83" t="str">
        <f t="shared" si="6"/>
        <v/>
      </c>
      <c r="AD796" s="4"/>
      <c r="AE796" s="13"/>
    </row>
    <row r="797">
      <c r="A797" s="47" t="str">
        <f>RAW_APT!A798</f>
        <v>PA9486</v>
      </c>
      <c r="B797" s="211">
        <f>RAW_APT!B798</f>
        <v>44468</v>
      </c>
      <c r="C797" s="218">
        <f>RAW_APT!C798</f>
        <v>0.3556134259</v>
      </c>
      <c r="D797" s="47" t="str">
        <f>RAW_APT!D798</f>
        <v/>
      </c>
      <c r="E797" s="47" t="str">
        <f>RAW_APT!E798</f>
        <v/>
      </c>
      <c r="F797" s="47" t="str">
        <f>RAW_APT!F798</f>
        <v/>
      </c>
      <c r="G797" s="47" t="str">
        <f>RAW_APT!G798</f>
        <v>Collected</v>
      </c>
      <c r="H797" s="47" t="str">
        <f>RAW_APT!H798</f>
        <v>Null</v>
      </c>
      <c r="I797" s="211">
        <f>RAW_APT!I798</f>
        <v>44868</v>
      </c>
      <c r="J797" s="218">
        <f>RAW_APT!J798</f>
        <v>0.5355208333</v>
      </c>
      <c r="K797" s="47">
        <f>RAW_APT!K798</f>
        <v>1</v>
      </c>
      <c r="L797" s="47" t="str">
        <f>RAW_APT!L798</f>
        <v/>
      </c>
      <c r="M797" s="47" t="str">
        <f>RAW_APT!M798</f>
        <v/>
      </c>
      <c r="N797" s="47"/>
      <c r="O797" s="47"/>
      <c r="P797" s="128" t="b">
        <f t="shared" si="1"/>
        <v>1</v>
      </c>
      <c r="Q797" s="128" t="b">
        <f>IF(COUNTIF(RAW_APS!$A$2:$A813,A797)=0,TRUE,FALSE)</f>
        <v>1</v>
      </c>
      <c r="R797" s="128" t="b">
        <f t="shared" si="2"/>
        <v>0</v>
      </c>
      <c r="S797" s="8"/>
      <c r="U797" s="83" t="str">
        <f t="shared" si="3"/>
        <v/>
      </c>
      <c r="Z797" s="132"/>
      <c r="AA797" s="83" t="str">
        <f t="shared" si="4"/>
        <v>PA9486</v>
      </c>
      <c r="AB797" s="83" t="str">
        <f t="shared" si="5"/>
        <v/>
      </c>
      <c r="AC797" s="83" t="str">
        <f t="shared" si="6"/>
        <v/>
      </c>
      <c r="AD797" s="4"/>
      <c r="AE797" s="13"/>
    </row>
    <row r="798">
      <c r="A798" s="47" t="str">
        <f>RAW_APT!A799</f>
        <v>PA9567</v>
      </c>
      <c r="B798" s="211">
        <f>RAW_APT!B799</f>
        <v>44468</v>
      </c>
      <c r="C798" s="218">
        <f>RAW_APT!C799</f>
        <v>0.3417939815</v>
      </c>
      <c r="D798" s="47" t="str">
        <f>RAW_APT!D799</f>
        <v/>
      </c>
      <c r="E798" s="47" t="str">
        <f>RAW_APT!E799</f>
        <v/>
      </c>
      <c r="F798" s="47" t="str">
        <f>RAW_APT!F799</f>
        <v/>
      </c>
      <c r="G798" s="47" t="str">
        <f>RAW_APT!G799</f>
        <v>Collected</v>
      </c>
      <c r="H798" s="47" t="str">
        <f>RAW_APT!H799</f>
        <v>Null</v>
      </c>
      <c r="I798" s="211">
        <f>RAW_APT!I799</f>
        <v>44868</v>
      </c>
      <c r="J798" s="218">
        <f>RAW_APT!J799</f>
        <v>0.5355208333</v>
      </c>
      <c r="K798" s="47">
        <f>RAW_APT!K799</f>
        <v>0</v>
      </c>
      <c r="L798" s="47" t="str">
        <f>RAW_APT!L799</f>
        <v/>
      </c>
      <c r="M798" s="47" t="str">
        <f>RAW_APT!M799</f>
        <v/>
      </c>
      <c r="N798" s="47"/>
      <c r="O798" s="47"/>
      <c r="P798" s="128" t="b">
        <f t="shared" si="1"/>
        <v>1</v>
      </c>
      <c r="Q798" s="128" t="b">
        <f>IF(COUNTIF(RAW_APS!$A$2:$A813,A798)=0,TRUE,FALSE)</f>
        <v>1</v>
      </c>
      <c r="R798" s="128" t="b">
        <f t="shared" si="2"/>
        <v>0</v>
      </c>
      <c r="S798" s="8"/>
      <c r="U798" s="83" t="str">
        <f t="shared" si="3"/>
        <v/>
      </c>
      <c r="Z798" s="132"/>
      <c r="AA798" s="83" t="str">
        <f t="shared" si="4"/>
        <v>PA9567</v>
      </c>
      <c r="AB798" s="83" t="str">
        <f t="shared" si="5"/>
        <v/>
      </c>
      <c r="AC798" s="83" t="str">
        <f t="shared" si="6"/>
        <v/>
      </c>
      <c r="AD798" s="4"/>
      <c r="AE798" s="13"/>
    </row>
    <row r="799">
      <c r="A799" s="47" t="str">
        <f>RAW_APT!A800</f>
        <v>PA9484</v>
      </c>
      <c r="B799" s="211">
        <f>RAW_APT!B800</f>
        <v>44468</v>
      </c>
      <c r="C799" s="218">
        <f>RAW_APT!C800</f>
        <v>0.2896180556</v>
      </c>
      <c r="D799" s="47" t="str">
        <f>RAW_APT!D800</f>
        <v/>
      </c>
      <c r="E799" s="47" t="str">
        <f>RAW_APT!E800</f>
        <v/>
      </c>
      <c r="F799" s="47" t="str">
        <f>RAW_APT!F800</f>
        <v/>
      </c>
      <c r="G799" s="47" t="str">
        <f>RAW_APT!G800</f>
        <v>Collected</v>
      </c>
      <c r="H799" s="47" t="str">
        <f>RAW_APT!H800</f>
        <v>Null</v>
      </c>
      <c r="I799" s="211">
        <f>RAW_APT!I800</f>
        <v>44868</v>
      </c>
      <c r="J799" s="218">
        <f>RAW_APT!J800</f>
        <v>0.5355208333</v>
      </c>
      <c r="K799" s="47">
        <f>RAW_APT!K800</f>
        <v>0</v>
      </c>
      <c r="L799" s="47" t="str">
        <f>RAW_APT!L800</f>
        <v/>
      </c>
      <c r="M799" s="47" t="str">
        <f>RAW_APT!M800</f>
        <v/>
      </c>
      <c r="N799" s="47"/>
      <c r="O799" s="47"/>
      <c r="P799" s="128" t="b">
        <f t="shared" si="1"/>
        <v>1</v>
      </c>
      <c r="Q799" s="128" t="b">
        <f>IF(COUNTIF(RAW_APS!$A$2:$A813,A799)=0,TRUE,FALSE)</f>
        <v>1</v>
      </c>
      <c r="R799" s="128" t="b">
        <f t="shared" si="2"/>
        <v>0</v>
      </c>
      <c r="S799" s="8"/>
      <c r="U799" s="83" t="str">
        <f t="shared" si="3"/>
        <v/>
      </c>
      <c r="Z799" s="132"/>
      <c r="AA799" s="83" t="str">
        <f t="shared" si="4"/>
        <v>PA9484</v>
      </c>
      <c r="AB799" s="83" t="str">
        <f t="shared" si="5"/>
        <v/>
      </c>
      <c r="AC799" s="83" t="str">
        <f t="shared" si="6"/>
        <v/>
      </c>
      <c r="AD799" s="4"/>
      <c r="AE799" s="13"/>
    </row>
    <row r="800">
      <c r="A800" s="47" t="str">
        <f>RAW_APT!A801</f>
        <v>PA9617</v>
      </c>
      <c r="B800" s="211">
        <f>RAW_APT!B801</f>
        <v>44468</v>
      </c>
      <c r="C800" s="218">
        <f>RAW_APT!C801</f>
        <v>0.284849537</v>
      </c>
      <c r="D800" s="47" t="str">
        <f>RAW_APT!D801</f>
        <v/>
      </c>
      <c r="E800" s="47" t="str">
        <f>RAW_APT!E801</f>
        <v/>
      </c>
      <c r="F800" s="47" t="str">
        <f>RAW_APT!F801</f>
        <v/>
      </c>
      <c r="G800" s="47" t="str">
        <f>RAW_APT!G801</f>
        <v>Collected</v>
      </c>
      <c r="H800" s="47" t="str">
        <f>RAW_APT!H801</f>
        <v>Null</v>
      </c>
      <c r="I800" s="211">
        <f>RAW_APT!I801</f>
        <v>44868</v>
      </c>
      <c r="J800" s="218">
        <f>RAW_APT!J801</f>
        <v>0.5355208333</v>
      </c>
      <c r="K800" s="47">
        <f>RAW_APT!K801</f>
        <v>0</v>
      </c>
      <c r="L800" s="47" t="str">
        <f>RAW_APT!L801</f>
        <v/>
      </c>
      <c r="M800" s="47" t="str">
        <f>RAW_APT!M801</f>
        <v/>
      </c>
      <c r="N800" s="47"/>
      <c r="O800" s="47"/>
      <c r="P800" s="128" t="b">
        <f t="shared" si="1"/>
        <v>1</v>
      </c>
      <c r="Q800" s="128" t="b">
        <f>IF(COUNTIF(RAW_APS!$A$2:$A813,A800)=0,TRUE,FALSE)</f>
        <v>1</v>
      </c>
      <c r="R800" s="128" t="b">
        <f t="shared" si="2"/>
        <v>0</v>
      </c>
      <c r="S800" s="8"/>
      <c r="U800" s="83" t="str">
        <f t="shared" si="3"/>
        <v/>
      </c>
      <c r="Z800" s="132"/>
      <c r="AA800" s="83" t="str">
        <f t="shared" si="4"/>
        <v>PA9617</v>
      </c>
      <c r="AB800" s="83" t="str">
        <f t="shared" si="5"/>
        <v/>
      </c>
      <c r="AC800" s="83" t="str">
        <f t="shared" si="6"/>
        <v/>
      </c>
      <c r="AD800" s="4"/>
      <c r="AE800" s="13"/>
    </row>
    <row r="801">
      <c r="A801" s="47" t="str">
        <f>RAW_APT!A802</f>
        <v>PA9565</v>
      </c>
      <c r="B801" s="211">
        <f>RAW_APT!B802</f>
        <v>44468</v>
      </c>
      <c r="C801" s="218">
        <f>RAW_APT!C802</f>
        <v>0.2809027778</v>
      </c>
      <c r="D801" s="47" t="str">
        <f>RAW_APT!D802</f>
        <v/>
      </c>
      <c r="E801" s="47" t="str">
        <f>RAW_APT!E802</f>
        <v/>
      </c>
      <c r="F801" s="47" t="str">
        <f>RAW_APT!F802</f>
        <v/>
      </c>
      <c r="G801" s="47" t="str">
        <f>RAW_APT!G802</f>
        <v>Collected</v>
      </c>
      <c r="H801" s="47" t="str">
        <f>RAW_APT!H802</f>
        <v>Null</v>
      </c>
      <c r="I801" s="211">
        <f>RAW_APT!I802</f>
        <v>44868</v>
      </c>
      <c r="J801" s="218">
        <f>RAW_APT!J802</f>
        <v>0.5355208333</v>
      </c>
      <c r="K801" s="47">
        <f>RAW_APT!K802</f>
        <v>1</v>
      </c>
      <c r="L801" s="47" t="str">
        <f>RAW_APT!L802</f>
        <v/>
      </c>
      <c r="M801" s="47" t="str">
        <f>RAW_APT!M802</f>
        <v/>
      </c>
      <c r="N801" s="47"/>
      <c r="O801" s="47"/>
      <c r="P801" s="128" t="b">
        <f t="shared" si="1"/>
        <v>1</v>
      </c>
      <c r="Q801" s="128" t="b">
        <f>IF(COUNTIF(RAW_APS!$A$2:$A813,A801)=0,TRUE,FALSE)</f>
        <v>1</v>
      </c>
      <c r="R801" s="128" t="b">
        <f t="shared" si="2"/>
        <v>0</v>
      </c>
      <c r="S801" s="8"/>
      <c r="U801" s="83" t="str">
        <f t="shared" si="3"/>
        <v/>
      </c>
      <c r="Z801" s="132"/>
      <c r="AA801" s="83" t="str">
        <f t="shared" si="4"/>
        <v>PA9565</v>
      </c>
      <c r="AB801" s="83" t="str">
        <f t="shared" si="5"/>
        <v/>
      </c>
      <c r="AC801" s="83" t="str">
        <f t="shared" si="6"/>
        <v/>
      </c>
      <c r="AD801" s="4"/>
      <c r="AE801" s="13"/>
    </row>
    <row r="802">
      <c r="A802" s="47" t="str">
        <f>RAW_APT!A803</f>
        <v>PA9612</v>
      </c>
      <c r="B802" s="211">
        <f>RAW_APT!B803</f>
        <v>44468</v>
      </c>
      <c r="C802" s="218">
        <f>RAW_APT!C803</f>
        <v>0.2773842593</v>
      </c>
      <c r="D802" s="47" t="str">
        <f>RAW_APT!D803</f>
        <v/>
      </c>
      <c r="E802" s="47" t="str">
        <f>RAW_APT!E803</f>
        <v/>
      </c>
      <c r="F802" s="47" t="str">
        <f>RAW_APT!F803</f>
        <v/>
      </c>
      <c r="G802" s="47" t="str">
        <f>RAW_APT!G803</f>
        <v>Collected</v>
      </c>
      <c r="H802" s="47" t="str">
        <f>RAW_APT!H803</f>
        <v>Null</v>
      </c>
      <c r="I802" s="211">
        <f>RAW_APT!I803</f>
        <v>44868</v>
      </c>
      <c r="J802" s="218">
        <f>RAW_APT!J803</f>
        <v>0.5355208333</v>
      </c>
      <c r="K802" s="47">
        <f>RAW_APT!K803</f>
        <v>1</v>
      </c>
      <c r="L802" s="47" t="str">
        <f>RAW_APT!L803</f>
        <v/>
      </c>
      <c r="M802" s="47" t="str">
        <f>RAW_APT!M803</f>
        <v/>
      </c>
      <c r="N802" s="47"/>
      <c r="O802" s="47"/>
      <c r="P802" s="128" t="b">
        <f t="shared" si="1"/>
        <v>1</v>
      </c>
      <c r="Q802" s="128" t="b">
        <f>IF(COUNTIF(RAW_APS!$A$2:$A813,A802)=0,TRUE,FALSE)</f>
        <v>1</v>
      </c>
      <c r="R802" s="128" t="b">
        <f t="shared" si="2"/>
        <v>0</v>
      </c>
      <c r="S802" s="8"/>
      <c r="U802" s="83" t="str">
        <f t="shared" si="3"/>
        <v/>
      </c>
      <c r="Z802" s="132"/>
      <c r="AA802" s="83" t="str">
        <f t="shared" si="4"/>
        <v>PA9612</v>
      </c>
      <c r="AB802" s="83" t="str">
        <f t="shared" si="5"/>
        <v/>
      </c>
      <c r="AC802" s="83" t="str">
        <f t="shared" si="6"/>
        <v/>
      </c>
      <c r="AD802" s="4"/>
      <c r="AE802" s="13"/>
    </row>
    <row r="803">
      <c r="A803" s="47" t="str">
        <f>RAW_APT!A804</f>
        <v>PA9548</v>
      </c>
      <c r="B803" s="211">
        <f>RAW_APT!B804</f>
        <v>44468</v>
      </c>
      <c r="C803" s="218">
        <f>RAW_APT!C804</f>
        <v>0.2763425926</v>
      </c>
      <c r="D803" s="47" t="str">
        <f>RAW_APT!D804</f>
        <v/>
      </c>
      <c r="E803" s="47" t="str">
        <f>RAW_APT!E804</f>
        <v/>
      </c>
      <c r="F803" s="47" t="str">
        <f>RAW_APT!F804</f>
        <v/>
      </c>
      <c r="G803" s="47" t="str">
        <f>RAW_APT!G804</f>
        <v>Collected</v>
      </c>
      <c r="H803" s="47" t="str">
        <f>RAW_APT!H804</f>
        <v>Null</v>
      </c>
      <c r="I803" s="211">
        <f>RAW_APT!I804</f>
        <v>44868</v>
      </c>
      <c r="J803" s="218">
        <f>RAW_APT!J804</f>
        <v>0.5355208333</v>
      </c>
      <c r="K803" s="47">
        <f>RAW_APT!K804</f>
        <v>1</v>
      </c>
      <c r="L803" s="47" t="str">
        <f>RAW_APT!L804</f>
        <v/>
      </c>
      <c r="M803" s="47" t="str">
        <f>RAW_APT!M804</f>
        <v/>
      </c>
      <c r="N803" s="47"/>
      <c r="O803" s="47"/>
      <c r="P803" s="128" t="b">
        <f t="shared" si="1"/>
        <v>1</v>
      </c>
      <c r="Q803" s="128" t="b">
        <f>IF(COUNTIF(RAW_APS!$A$2:$A813,A803)=0,TRUE,FALSE)</f>
        <v>1</v>
      </c>
      <c r="R803" s="128" t="b">
        <f t="shared" si="2"/>
        <v>0</v>
      </c>
      <c r="S803" s="8"/>
      <c r="U803" s="83" t="str">
        <f t="shared" si="3"/>
        <v/>
      </c>
      <c r="Z803" s="132"/>
      <c r="AA803" s="83" t="str">
        <f t="shared" si="4"/>
        <v>PA9548</v>
      </c>
      <c r="AB803" s="83" t="str">
        <f t="shared" si="5"/>
        <v/>
      </c>
      <c r="AC803" s="83" t="str">
        <f t="shared" si="6"/>
        <v/>
      </c>
      <c r="AD803" s="4"/>
      <c r="AE803" s="13"/>
    </row>
    <row r="804">
      <c r="A804" s="47" t="str">
        <f>RAW_APT!A805</f>
        <v>PA9480</v>
      </c>
      <c r="B804" s="211">
        <f>RAW_APT!B805</f>
        <v>44468</v>
      </c>
      <c r="C804" s="218">
        <f>RAW_APT!C805</f>
        <v>0.2760648148</v>
      </c>
      <c r="D804" s="47" t="str">
        <f>RAW_APT!D805</f>
        <v/>
      </c>
      <c r="E804" s="47" t="str">
        <f>RAW_APT!E805</f>
        <v/>
      </c>
      <c r="F804" s="47" t="str">
        <f>RAW_APT!F805</f>
        <v/>
      </c>
      <c r="G804" s="47" t="str">
        <f>RAW_APT!G805</f>
        <v>Collected</v>
      </c>
      <c r="H804" s="47" t="str">
        <f>RAW_APT!H805</f>
        <v>Null</v>
      </c>
      <c r="I804" s="211">
        <f>RAW_APT!I805</f>
        <v>44868</v>
      </c>
      <c r="J804" s="218">
        <f>RAW_APT!J805</f>
        <v>0.5355208333</v>
      </c>
      <c r="K804" s="47">
        <f>RAW_APT!K805</f>
        <v>0</v>
      </c>
      <c r="L804" s="47" t="str">
        <f>RAW_APT!L805</f>
        <v/>
      </c>
      <c r="M804" s="47" t="str">
        <f>RAW_APT!M805</f>
        <v/>
      </c>
      <c r="N804" s="47"/>
      <c r="O804" s="47"/>
      <c r="P804" s="128" t="b">
        <f t="shared" si="1"/>
        <v>1</v>
      </c>
      <c r="Q804" s="128" t="b">
        <f>IF(COUNTIF(RAW_APS!$A$2:$A813,A804)=0,TRUE,FALSE)</f>
        <v>1</v>
      </c>
      <c r="R804" s="128" t="b">
        <f t="shared" si="2"/>
        <v>0</v>
      </c>
      <c r="S804" s="8"/>
      <c r="U804" s="83" t="str">
        <f t="shared" si="3"/>
        <v/>
      </c>
      <c r="Z804" s="132"/>
      <c r="AA804" s="83" t="str">
        <f t="shared" si="4"/>
        <v>PA9480</v>
      </c>
      <c r="AB804" s="83" t="str">
        <f t="shared" si="5"/>
        <v/>
      </c>
      <c r="AC804" s="83" t="str">
        <f t="shared" si="6"/>
        <v/>
      </c>
      <c r="AD804" s="4"/>
      <c r="AE804" s="13"/>
    </row>
    <row r="805">
      <c r="A805" s="47" t="str">
        <f>RAW_APT!A806</f>
        <v>PA9584</v>
      </c>
      <c r="B805" s="211">
        <f>RAW_APT!B806</f>
        <v>44467</v>
      </c>
      <c r="C805" s="218">
        <f>RAW_APT!C806</f>
        <v>0.3529976852</v>
      </c>
      <c r="D805" s="47" t="str">
        <f>RAW_APT!D806</f>
        <v/>
      </c>
      <c r="E805" s="47" t="str">
        <f>RAW_APT!E806</f>
        <v/>
      </c>
      <c r="F805" s="47" t="str">
        <f>RAW_APT!F806</f>
        <v/>
      </c>
      <c r="G805" s="47" t="str">
        <f>RAW_APT!G806</f>
        <v>Collected</v>
      </c>
      <c r="H805" s="47" t="str">
        <f>RAW_APT!H806</f>
        <v>Null</v>
      </c>
      <c r="I805" s="211">
        <f>RAW_APT!I806</f>
        <v>44868</v>
      </c>
      <c r="J805" s="218">
        <f>RAW_APT!J806</f>
        <v>0.5355208333</v>
      </c>
      <c r="K805" s="47">
        <f>RAW_APT!K806</f>
        <v>1</v>
      </c>
      <c r="L805" s="47" t="str">
        <f>RAW_APT!L806</f>
        <v/>
      </c>
      <c r="M805" s="47" t="str">
        <f>RAW_APT!M806</f>
        <v/>
      </c>
      <c r="N805" s="47"/>
      <c r="O805" s="47"/>
      <c r="P805" s="128" t="b">
        <f t="shared" si="1"/>
        <v>1</v>
      </c>
      <c r="Q805" s="128" t="b">
        <f>IF(COUNTIF(RAW_APS!$A$2:$A813,A805)=0,TRUE,FALSE)</f>
        <v>1</v>
      </c>
      <c r="R805" s="128" t="b">
        <f t="shared" si="2"/>
        <v>0</v>
      </c>
      <c r="S805" s="8"/>
      <c r="U805" s="83" t="str">
        <f t="shared" si="3"/>
        <v/>
      </c>
      <c r="Z805" s="132"/>
      <c r="AA805" s="83" t="str">
        <f t="shared" si="4"/>
        <v>PA9584</v>
      </c>
      <c r="AB805" s="83" t="str">
        <f t="shared" si="5"/>
        <v/>
      </c>
      <c r="AC805" s="83" t="str">
        <f t="shared" si="6"/>
        <v/>
      </c>
      <c r="AD805" s="4"/>
      <c r="AE805" s="13"/>
    </row>
    <row r="806">
      <c r="A806" s="47" t="str">
        <f>RAW_APT!A807</f>
        <v>PA9633</v>
      </c>
      <c r="B806" s="211">
        <f>RAW_APT!B807</f>
        <v>44467</v>
      </c>
      <c r="C806" s="218">
        <f>RAW_APT!C807</f>
        <v>0.3526388889</v>
      </c>
      <c r="D806" s="47" t="str">
        <f>RAW_APT!D807</f>
        <v/>
      </c>
      <c r="E806" s="47" t="str">
        <f>RAW_APT!E807</f>
        <v/>
      </c>
      <c r="F806" s="47" t="str">
        <f>RAW_APT!F807</f>
        <v/>
      </c>
      <c r="G806" s="47" t="str">
        <f>RAW_APT!G807</f>
        <v>Collected</v>
      </c>
      <c r="H806" s="47" t="str">
        <f>RAW_APT!H807</f>
        <v>Null</v>
      </c>
      <c r="I806" s="211">
        <f>RAW_APT!I807</f>
        <v>44868</v>
      </c>
      <c r="J806" s="218">
        <f>RAW_APT!J807</f>
        <v>0.5355208333</v>
      </c>
      <c r="K806" s="47">
        <f>RAW_APT!K807</f>
        <v>0</v>
      </c>
      <c r="L806" s="47" t="str">
        <f>RAW_APT!L807</f>
        <v/>
      </c>
      <c r="M806" s="47" t="str">
        <f>RAW_APT!M807</f>
        <v/>
      </c>
      <c r="N806" s="47"/>
      <c r="O806" s="47"/>
      <c r="P806" s="128" t="b">
        <f t="shared" si="1"/>
        <v>1</v>
      </c>
      <c r="Q806" s="128" t="b">
        <f>IF(COUNTIF(RAW_APS!$A$2:$A813,A806)=0,TRUE,FALSE)</f>
        <v>1</v>
      </c>
      <c r="R806" s="128" t="b">
        <f t="shared" si="2"/>
        <v>0</v>
      </c>
      <c r="S806" s="8"/>
      <c r="U806" s="83" t="str">
        <f t="shared" si="3"/>
        <v/>
      </c>
      <c r="Z806" s="132"/>
      <c r="AA806" s="83" t="str">
        <f t="shared" si="4"/>
        <v>PA9633</v>
      </c>
      <c r="AB806" s="83" t="str">
        <f t="shared" si="5"/>
        <v/>
      </c>
      <c r="AC806" s="83" t="str">
        <f t="shared" si="6"/>
        <v/>
      </c>
      <c r="AD806" s="4"/>
      <c r="AE806" s="13"/>
    </row>
    <row r="807">
      <c r="A807" s="47" t="str">
        <f>RAW_APT!A808</f>
        <v>PA9627</v>
      </c>
      <c r="B807" s="211">
        <f>RAW_APT!B808</f>
        <v>44467</v>
      </c>
      <c r="C807" s="218">
        <f>RAW_APT!C808</f>
        <v>0.3522453704</v>
      </c>
      <c r="D807" s="47" t="str">
        <f>RAW_APT!D808</f>
        <v/>
      </c>
      <c r="E807" s="47" t="str">
        <f>RAW_APT!E808</f>
        <v/>
      </c>
      <c r="F807" s="47" t="str">
        <f>RAW_APT!F808</f>
        <v/>
      </c>
      <c r="G807" s="47" t="str">
        <f>RAW_APT!G808</f>
        <v>Collected</v>
      </c>
      <c r="H807" s="47" t="str">
        <f>RAW_APT!H808</f>
        <v>Null</v>
      </c>
      <c r="I807" s="211">
        <f>RAW_APT!I808</f>
        <v>44868</v>
      </c>
      <c r="J807" s="218">
        <f>RAW_APT!J808</f>
        <v>0.5355208333</v>
      </c>
      <c r="K807" s="47">
        <f>RAW_APT!K808</f>
        <v>0</v>
      </c>
      <c r="L807" s="47" t="str">
        <f>RAW_APT!L808</f>
        <v/>
      </c>
      <c r="M807" s="47" t="str">
        <f>RAW_APT!M808</f>
        <v/>
      </c>
      <c r="N807" s="47"/>
      <c r="O807" s="47"/>
      <c r="P807" s="128" t="b">
        <f t="shared" si="1"/>
        <v>1</v>
      </c>
      <c r="Q807" s="128" t="b">
        <f>IF(COUNTIF(RAW_APS!$A$2:$A813,A807)=0,TRUE,FALSE)</f>
        <v>1</v>
      </c>
      <c r="R807" s="128" t="b">
        <f t="shared" si="2"/>
        <v>0</v>
      </c>
      <c r="S807" s="8"/>
      <c r="U807" s="83" t="str">
        <f t="shared" si="3"/>
        <v/>
      </c>
      <c r="Z807" s="132"/>
      <c r="AA807" s="83" t="str">
        <f t="shared" si="4"/>
        <v>PA9627</v>
      </c>
      <c r="AB807" s="83" t="str">
        <f t="shared" si="5"/>
        <v/>
      </c>
      <c r="AC807" s="83" t="str">
        <f t="shared" si="6"/>
        <v/>
      </c>
      <c r="AD807" s="4"/>
      <c r="AE807" s="13"/>
    </row>
    <row r="808">
      <c r="A808" s="47" t="str">
        <f>RAW_APT!A809</f>
        <v>PA9436</v>
      </c>
      <c r="B808" s="211">
        <f>RAW_APT!B809</f>
        <v>44467</v>
      </c>
      <c r="C808" s="218">
        <f>RAW_APT!C809</f>
        <v>0.2935648148</v>
      </c>
      <c r="D808" s="47" t="str">
        <f>RAW_APT!D809</f>
        <v/>
      </c>
      <c r="E808" s="47" t="str">
        <f>RAW_APT!E809</f>
        <v/>
      </c>
      <c r="F808" s="47" t="str">
        <f>RAW_APT!F809</f>
        <v/>
      </c>
      <c r="G808" s="47" t="str">
        <f>RAW_APT!G809</f>
        <v>Collected</v>
      </c>
      <c r="H808" s="47" t="str">
        <f>RAW_APT!H809</f>
        <v>Null</v>
      </c>
      <c r="I808" s="211">
        <f>RAW_APT!I809</f>
        <v>44868</v>
      </c>
      <c r="J808" s="218">
        <f>RAW_APT!J809</f>
        <v>0.5355208333</v>
      </c>
      <c r="K808" s="47">
        <f>RAW_APT!K809</f>
        <v>0</v>
      </c>
      <c r="L808" s="47" t="str">
        <f>RAW_APT!L809</f>
        <v/>
      </c>
      <c r="M808" s="47" t="str">
        <f>RAW_APT!M809</f>
        <v/>
      </c>
      <c r="N808" s="47"/>
      <c r="O808" s="47"/>
      <c r="P808" s="128" t="b">
        <f t="shared" si="1"/>
        <v>1</v>
      </c>
      <c r="Q808" s="128" t="b">
        <f>IF(COUNTIF(RAW_APS!$A$2:$A813,A808)=0,TRUE,FALSE)</f>
        <v>1</v>
      </c>
      <c r="R808" s="128" t="b">
        <f t="shared" si="2"/>
        <v>0</v>
      </c>
      <c r="S808" s="8"/>
      <c r="U808" s="83" t="str">
        <f t="shared" si="3"/>
        <v/>
      </c>
      <c r="Z808" s="132"/>
      <c r="AA808" s="83" t="str">
        <f t="shared" si="4"/>
        <v>PA9436</v>
      </c>
      <c r="AB808" s="83" t="str">
        <f t="shared" si="5"/>
        <v/>
      </c>
      <c r="AC808" s="83" t="str">
        <f t="shared" si="6"/>
        <v/>
      </c>
      <c r="AD808" s="4"/>
      <c r="AE808" s="13"/>
    </row>
    <row r="809">
      <c r="A809" s="47" t="str">
        <f>RAW_APT!A810</f>
        <v>PA9446</v>
      </c>
      <c r="B809" s="211">
        <f>RAW_APT!B810</f>
        <v>44467</v>
      </c>
      <c r="C809" s="218">
        <f>RAW_APT!C810</f>
        <v>0.2921990741</v>
      </c>
      <c r="D809" s="47" t="str">
        <f>RAW_APT!D810</f>
        <v/>
      </c>
      <c r="E809" s="47" t="str">
        <f>RAW_APT!E810</f>
        <v/>
      </c>
      <c r="F809" s="47" t="str">
        <f>RAW_APT!F810</f>
        <v/>
      </c>
      <c r="G809" s="47" t="str">
        <f>RAW_APT!G810</f>
        <v>Collected</v>
      </c>
      <c r="H809" s="47" t="str">
        <f>RAW_APT!H810</f>
        <v>Null</v>
      </c>
      <c r="I809" s="211">
        <f>RAW_APT!I810</f>
        <v>44868</v>
      </c>
      <c r="J809" s="218">
        <f>RAW_APT!J810</f>
        <v>0.5355208333</v>
      </c>
      <c r="K809" s="47">
        <f>RAW_APT!K810</f>
        <v>1</v>
      </c>
      <c r="L809" s="47" t="str">
        <f>RAW_APT!L810</f>
        <v/>
      </c>
      <c r="M809" s="47" t="str">
        <f>RAW_APT!M810</f>
        <v/>
      </c>
      <c r="N809" s="47"/>
      <c r="O809" s="47"/>
      <c r="P809" s="128" t="b">
        <f t="shared" si="1"/>
        <v>1</v>
      </c>
      <c r="Q809" s="128" t="b">
        <f>IF(COUNTIF(RAW_APS!$A$2:$A813,A809)=0,TRUE,FALSE)</f>
        <v>1</v>
      </c>
      <c r="R809" s="128" t="b">
        <f t="shared" si="2"/>
        <v>0</v>
      </c>
      <c r="S809" s="8"/>
      <c r="U809" s="83" t="str">
        <f t="shared" si="3"/>
        <v/>
      </c>
      <c r="Z809" s="132"/>
      <c r="AA809" s="83" t="str">
        <f t="shared" si="4"/>
        <v>PA9446</v>
      </c>
      <c r="AB809" s="83" t="str">
        <f t="shared" si="5"/>
        <v/>
      </c>
      <c r="AC809" s="83" t="str">
        <f t="shared" si="6"/>
        <v/>
      </c>
      <c r="AD809" s="4"/>
      <c r="AE809" s="13"/>
    </row>
    <row r="810">
      <c r="A810" s="47" t="str">
        <f>RAW_APT!A811</f>
        <v>PA9527</v>
      </c>
      <c r="B810" s="211">
        <f>RAW_APT!B811</f>
        <v>44467</v>
      </c>
      <c r="C810" s="218">
        <f>RAW_APT!C811</f>
        <v>0.2855671296</v>
      </c>
      <c r="D810" s="47" t="str">
        <f>RAW_APT!D811</f>
        <v/>
      </c>
      <c r="E810" s="47" t="str">
        <f>RAW_APT!E811</f>
        <v/>
      </c>
      <c r="F810" s="47" t="str">
        <f>RAW_APT!F811</f>
        <v/>
      </c>
      <c r="G810" s="47" t="str">
        <f>RAW_APT!G811</f>
        <v>Collected</v>
      </c>
      <c r="H810" s="47" t="str">
        <f>RAW_APT!H811</f>
        <v>Null</v>
      </c>
      <c r="I810" s="211">
        <f>RAW_APT!I811</f>
        <v>44868</v>
      </c>
      <c r="J810" s="218">
        <f>RAW_APT!J811</f>
        <v>0.5355208333</v>
      </c>
      <c r="K810" s="47">
        <f>RAW_APT!K811</f>
        <v>1</v>
      </c>
      <c r="L810" s="47" t="str">
        <f>RAW_APT!L811</f>
        <v/>
      </c>
      <c r="M810" s="47" t="str">
        <f>RAW_APT!M811</f>
        <v/>
      </c>
      <c r="N810" s="47"/>
      <c r="O810" s="47"/>
      <c r="P810" s="128" t="b">
        <f t="shared" si="1"/>
        <v>1</v>
      </c>
      <c r="Q810" s="128" t="b">
        <f>IF(COUNTIF(RAW_APS!$A$2:$A813,A810)=0,TRUE,FALSE)</f>
        <v>1</v>
      </c>
      <c r="R810" s="128" t="b">
        <f t="shared" si="2"/>
        <v>0</v>
      </c>
      <c r="S810" s="8"/>
      <c r="U810" s="83" t="str">
        <f t="shared" si="3"/>
        <v/>
      </c>
      <c r="Z810" s="132"/>
      <c r="AA810" s="83" t="str">
        <f t="shared" si="4"/>
        <v>PA9527</v>
      </c>
      <c r="AB810" s="83" t="str">
        <f t="shared" si="5"/>
        <v/>
      </c>
      <c r="AC810" s="83" t="str">
        <f t="shared" si="6"/>
        <v/>
      </c>
      <c r="AD810" s="4"/>
      <c r="AE810" s="13"/>
    </row>
    <row r="811">
      <c r="A811" s="47" t="str">
        <f>RAW_APT!A812</f>
        <v>Test1</v>
      </c>
      <c r="B811" s="211">
        <f>RAW_APT!B812</f>
        <v>44463</v>
      </c>
      <c r="C811" s="218">
        <f>RAW_APT!C812</f>
        <v>0.5937731481</v>
      </c>
      <c r="D811" s="47" t="str">
        <f>RAW_APT!D812</f>
        <v/>
      </c>
      <c r="E811" s="47" t="str">
        <f>RAW_APT!E812</f>
        <v/>
      </c>
      <c r="F811" s="47" t="str">
        <f>RAW_APT!F812</f>
        <v/>
      </c>
      <c r="G811" s="47" t="str">
        <f>RAW_APT!G812</f>
        <v>Collected</v>
      </c>
      <c r="H811" s="47" t="str">
        <f>RAW_APT!H812</f>
        <v>Null</v>
      </c>
      <c r="I811" s="211">
        <f>RAW_APT!I812</f>
        <v>44868</v>
      </c>
      <c r="J811" s="218">
        <f>RAW_APT!J812</f>
        <v>0.5355208333</v>
      </c>
      <c r="K811" s="47">
        <f>RAW_APT!K812</f>
        <v>0</v>
      </c>
      <c r="L811" s="47" t="str">
        <f>RAW_APT!L812</f>
        <v/>
      </c>
      <c r="M811" s="47" t="str">
        <f>RAW_APT!M812</f>
        <v/>
      </c>
      <c r="N811" s="47"/>
      <c r="O811" s="47"/>
      <c r="P811" s="128" t="b">
        <f t="shared" si="1"/>
        <v>1</v>
      </c>
      <c r="Q811" s="128" t="b">
        <f>IF(COUNTIF(RAW_APS!$A$2:$A813,A811)=0,TRUE,FALSE)</f>
        <v>1</v>
      </c>
      <c r="R811" s="128" t="b">
        <f t="shared" si="2"/>
        <v>0</v>
      </c>
      <c r="S811" s="8"/>
      <c r="U811" s="83" t="str">
        <f t="shared" si="3"/>
        <v/>
      </c>
      <c r="Z811" s="132"/>
      <c r="AA811" s="83" t="str">
        <f t="shared" si="4"/>
        <v>TEST1</v>
      </c>
      <c r="AB811" s="83" t="str">
        <f t="shared" si="5"/>
        <v/>
      </c>
      <c r="AC811" s="83" t="str">
        <f t="shared" si="6"/>
        <v/>
      </c>
      <c r="AD811" s="4"/>
      <c r="AE811" s="13"/>
    </row>
    <row r="812">
      <c r="A812" s="47" t="str">
        <f>RAW_APT!A813</f>
        <v>Testk</v>
      </c>
      <c r="B812" s="211">
        <f>RAW_APT!B813</f>
        <v>44463</v>
      </c>
      <c r="C812" s="218">
        <f>RAW_APT!C813</f>
        <v>0.5923611111</v>
      </c>
      <c r="D812" s="47" t="str">
        <f>RAW_APT!D813</f>
        <v/>
      </c>
      <c r="E812" s="47" t="str">
        <f>RAW_APT!E813</f>
        <v/>
      </c>
      <c r="F812" s="47" t="str">
        <f>RAW_APT!F813</f>
        <v/>
      </c>
      <c r="G812" s="47" t="str">
        <f>RAW_APT!G813</f>
        <v>Collected</v>
      </c>
      <c r="H812" s="47" t="str">
        <f>RAW_APT!H813</f>
        <v>Null</v>
      </c>
      <c r="I812" s="211">
        <f>RAW_APT!I813</f>
        <v>44868</v>
      </c>
      <c r="J812" s="218">
        <f>RAW_APT!J813</f>
        <v>0.5355208333</v>
      </c>
      <c r="K812" s="47">
        <f>RAW_APT!K813</f>
        <v>1</v>
      </c>
      <c r="L812" s="47" t="str">
        <f>RAW_APT!L813</f>
        <v/>
      </c>
      <c r="M812" s="47" t="str">
        <f>RAW_APT!M813</f>
        <v/>
      </c>
      <c r="N812" s="47"/>
      <c r="O812" s="47"/>
      <c r="P812" s="128" t="b">
        <f t="shared" si="1"/>
        <v>1</v>
      </c>
      <c r="Q812" s="128" t="b">
        <f>IF(COUNTIF(RAW_APS!$A$2:$A813,A812)=0,TRUE,FALSE)</f>
        <v>1</v>
      </c>
      <c r="R812" s="128" t="b">
        <f t="shared" si="2"/>
        <v>0</v>
      </c>
      <c r="S812" s="8"/>
      <c r="U812" s="83" t="str">
        <f t="shared" si="3"/>
        <v/>
      </c>
      <c r="Z812" s="132"/>
      <c r="AA812" s="83" t="str">
        <f t="shared" si="4"/>
        <v>TESTK</v>
      </c>
      <c r="AB812" s="83" t="str">
        <f t="shared" si="5"/>
        <v/>
      </c>
      <c r="AC812" s="83" t="str">
        <f t="shared" si="6"/>
        <v/>
      </c>
      <c r="AD812" s="4"/>
      <c r="AE812" s="13"/>
    </row>
    <row r="813">
      <c r="A813" s="47" t="str">
        <f>RAW_APT!A814</f>
        <v>Test100</v>
      </c>
      <c r="B813" s="211">
        <f>RAW_APT!B814</f>
        <v>44463</v>
      </c>
      <c r="C813" s="218">
        <f>RAW_APT!C814</f>
        <v>0.5330787037</v>
      </c>
      <c r="D813" s="47" t="str">
        <f>RAW_APT!D814</f>
        <v/>
      </c>
      <c r="E813" s="47" t="str">
        <f>RAW_APT!E814</f>
        <v/>
      </c>
      <c r="F813" s="47" t="str">
        <f>RAW_APT!F814</f>
        <v/>
      </c>
      <c r="G813" s="47" t="str">
        <f>RAW_APT!G814</f>
        <v>Result</v>
      </c>
      <c r="H813" s="47" t="str">
        <f>RAW_APT!H814</f>
        <v>Fail</v>
      </c>
      <c r="I813" s="211">
        <f>RAW_APT!I814</f>
        <v>44463</v>
      </c>
      <c r="J813" s="218">
        <f>RAW_APT!J814</f>
        <v>0.5349884259</v>
      </c>
      <c r="K813" s="47">
        <f>RAW_APT!K814</f>
        <v>1</v>
      </c>
      <c r="L813" s="47" t="b">
        <f>RAW_APT!L814</f>
        <v>1</v>
      </c>
      <c r="M813" s="47" t="str">
        <f>RAW_APT!M814</f>
        <v/>
      </c>
      <c r="N813" s="47"/>
      <c r="O813" s="47"/>
      <c r="P813" s="128" t="b">
        <f t="shared" si="1"/>
        <v>1</v>
      </c>
      <c r="Q813" s="128" t="b">
        <f>IF(COUNTIF(RAW_APS!$A$2:$A813,A813)=0,TRUE,FALSE)</f>
        <v>1</v>
      </c>
      <c r="R813" s="128" t="b">
        <f t="shared" si="2"/>
        <v>0</v>
      </c>
      <c r="S813" s="8"/>
      <c r="U813" s="83" t="str">
        <f t="shared" si="3"/>
        <v/>
      </c>
      <c r="Z813" s="132"/>
      <c r="AA813" s="83" t="str">
        <f t="shared" si="4"/>
        <v>TEST100</v>
      </c>
      <c r="AB813" s="83" t="str">
        <f t="shared" si="5"/>
        <v/>
      </c>
      <c r="AC813" s="83" t="str">
        <f t="shared" si="6"/>
        <v/>
      </c>
      <c r="AD813" s="4"/>
      <c r="AE813" s="13"/>
    </row>
  </sheetData>
  <conditionalFormatting sqref="P2:Q813">
    <cfRule type="cellIs" dxfId="10" priority="1" operator="equal">
      <formula>"TRUE"</formula>
    </cfRule>
  </conditionalFormatting>
  <conditionalFormatting sqref="R3:R813">
    <cfRule type="cellIs" dxfId="0" priority="2" operator="equal">
      <formula>"TRUE"</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1.38"/>
    <col customWidth="1" min="5" max="5" width="26.88"/>
    <col customWidth="1" min="6" max="6" width="3.0"/>
    <col customWidth="1" min="7" max="8" width="11.38"/>
    <col customWidth="1" min="9" max="9" width="34.13"/>
    <col customWidth="1" min="10" max="10" width="11.38"/>
    <col customWidth="1" min="11" max="11" width="12.63"/>
    <col customWidth="1" min="12" max="14" width="11.38"/>
    <col customWidth="1" min="15" max="15" width="10.25"/>
  </cols>
  <sheetData>
    <row r="1">
      <c r="A1" s="93" t="str">
        <f>CONCATENATE("Missing Tube ID, Collect Date or Time? ",COUNTIF(A2:A441,TRUE)) </f>
        <v>Missing Tube ID, Collect Date or Time? 0</v>
      </c>
      <c r="B1" s="108" t="s">
        <v>2736</v>
      </c>
      <c r="C1" s="93" t="s">
        <v>2740</v>
      </c>
      <c r="D1" s="93" t="s">
        <v>2741</v>
      </c>
      <c r="E1" s="219" t="s">
        <v>2742</v>
      </c>
      <c r="F1" s="220"/>
      <c r="G1" s="105" t="str">
        <f>CONCATENATE("Rep Tube IDs Sorted = ",COUNTA(N3:N441))</f>
        <v>Rep Tube IDs Sorted = 0</v>
      </c>
      <c r="H1" s="105" t="s">
        <v>259</v>
      </c>
      <c r="I1" s="221" t="s">
        <v>2743</v>
      </c>
      <c r="J1" s="221" t="s">
        <v>261</v>
      </c>
      <c r="K1" s="98" t="s">
        <v>2744</v>
      </c>
      <c r="L1" s="107" t="s">
        <v>263</v>
      </c>
      <c r="M1" s="107" t="s">
        <v>264</v>
      </c>
      <c r="N1" s="107" t="s">
        <v>265</v>
      </c>
      <c r="O1" s="4"/>
      <c r="P1" s="4"/>
      <c r="Q1" s="4"/>
      <c r="R1" s="4"/>
      <c r="S1" s="4"/>
      <c r="T1" s="4"/>
      <c r="U1" s="4"/>
      <c r="V1" s="4"/>
      <c r="W1" s="4"/>
    </row>
    <row r="2">
      <c r="A2" s="83" t="str">
        <f>IF(OR(ISBLANK(RAW_APS!A2),ISBLANK(RAW_APS!B2),ISBLANK(RAW_APS!C2)),TRUE,IFERROR(0/0,""))</f>
        <v/>
      </c>
      <c r="B2" s="222"/>
      <c r="C2" s="83" t="str">
        <f>IF(ISBLANK(B2),IFERROR(0/0,""),RAW_APS!A2)</f>
        <v/>
      </c>
      <c r="D2" s="83" t="str">
        <f>IF(ISBLANK(C2),IFERROR(0/0,""), VLOOKUP(C2,preDEL!A$2:AG441,33,FALSE))</f>
        <v/>
      </c>
      <c r="E2" s="222"/>
      <c r="F2" s="223"/>
      <c r="G2" s="133" t="str">
        <f t="array" ref="G2:G441">SORT(N$2:N441,1,TRUE)</f>
        <v/>
      </c>
      <c r="H2" s="224" t="str">
        <f t="shared" ref="H2:H441" si="1">IF(COUNTIF(L$2:L441,G2)&gt;0,COUNTIF(L$2:L441,G2),IFERROR(0/0,""))</f>
        <v/>
      </c>
      <c r="I2" s="135" t="str">
        <f>CONCATENATE(UPPER(RAW_APS!$A3),"__",RAW_APS!$B3,"_",RAW_APS!$C3)</f>
        <v>FLB3324__44546_0.295381944444444</v>
      </c>
      <c r="J2" s="136" t="str">
        <f t="shared" ref="J2:J441" si="2">IF(ISBLANK(IFERROR(MATCH(LEFT(I2, FIND("__",I2)-1),G$1:G441,0),"")),IFERROR(0/0,""),TRUE)</f>
        <v/>
      </c>
      <c r="K2" s="137" t="str">
        <f t="array" ref="K2:K441">SORT(UNIQUE(I$2:I441),1,TRUE)</f>
        <v>___</v>
      </c>
      <c r="L2" s="137" t="str">
        <f t="shared" ref="L2:L441" si="3">IFERROR(LEFT(K2, FIND("__",K2)-1),"")</f>
        <v/>
      </c>
      <c r="M2" s="138" t="b">
        <f>IFERROR(AND(EXACT(L3,L2),NOT(EXACT(L2,L1))),"")</f>
        <v>0</v>
      </c>
      <c r="N2" s="137" t="str">
        <f t="shared" ref="N2:N441" si="4">IF(M2,L2,IFERROR(0/0,""))</f>
        <v/>
      </c>
      <c r="O2" s="4"/>
      <c r="P2" s="4"/>
      <c r="Q2" s="4"/>
      <c r="R2" s="4"/>
      <c r="S2" s="4"/>
      <c r="T2" s="4"/>
      <c r="U2" s="4"/>
      <c r="V2" s="4"/>
      <c r="W2" s="4"/>
    </row>
    <row r="3">
      <c r="A3" s="83" t="str">
        <f>IF(OR(ISBLANK(RAW_APS!A3),ISBLANK(RAW_APS!B3),ISBLANK(RAW_APS!C3)),TRUE,IFERROR(0/0,""))</f>
        <v/>
      </c>
      <c r="B3" s="4"/>
      <c r="C3" s="83" t="str">
        <f>IF(ISBLANK(B3),IFERROR(0/0,""),RAW_APS!A3)</f>
        <v/>
      </c>
      <c r="D3" s="83" t="str">
        <f>IF(ISBLANK(C3),IFERROR(0/0,""), VLOOKUP(C3,preDEL!A$2:AG441,33,FALSE))</f>
        <v/>
      </c>
      <c r="E3" s="4"/>
      <c r="F3" s="132"/>
      <c r="G3" s="222"/>
      <c r="H3" s="224" t="str">
        <f t="shared" si="1"/>
        <v/>
      </c>
      <c r="I3" s="135" t="str">
        <f>CONCATENATE(UPPER(RAW_APS!$A4),"__",RAW_APS!$B4,"_",RAW_APS!$C4)</f>
        <v>FLB3720__44546_0.289502314814815</v>
      </c>
      <c r="J3" s="136" t="str">
        <f t="shared" si="2"/>
        <v/>
      </c>
      <c r="K3" s="222" t="s">
        <v>2745</v>
      </c>
      <c r="L3" s="137" t="str">
        <f t="shared" si="3"/>
        <v>FLB1047</v>
      </c>
      <c r="M3" s="138" t="b">
        <f t="shared" ref="M3:M441" si="5">IFERROR(AND(EXACT(L442,L3),NOT(EXACT(L3,L2))),"")</f>
        <v>0</v>
      </c>
      <c r="N3" s="137" t="str">
        <f t="shared" si="4"/>
        <v/>
      </c>
      <c r="O3" s="4"/>
      <c r="P3" s="4"/>
      <c r="Q3" s="4"/>
      <c r="R3" s="4"/>
      <c r="S3" s="4"/>
      <c r="T3" s="4"/>
      <c r="U3" s="4"/>
      <c r="V3" s="4"/>
      <c r="W3" s="4"/>
    </row>
    <row r="4">
      <c r="A4" s="83" t="str">
        <f>IF(OR(ISBLANK(RAW_APS!A4),ISBLANK(RAW_APS!B4),ISBLANK(RAW_APS!C4)),TRUE,IFERROR(0/0,""))</f>
        <v/>
      </c>
      <c r="B4" s="4"/>
      <c r="C4" s="83" t="str">
        <f>IF(ISBLANK(B4),IFERROR(0/0,""),RAW_APS!A4)</f>
        <v/>
      </c>
      <c r="D4" s="83" t="str">
        <f>IF(ISBLANK(C4),IFERROR(0/0,""), VLOOKUP(C4,preDEL!A$2:AG441,33,FALSE))</f>
        <v/>
      </c>
      <c r="E4" s="4"/>
      <c r="F4" s="132"/>
      <c r="G4" s="222"/>
      <c r="H4" s="224" t="str">
        <f t="shared" si="1"/>
        <v/>
      </c>
      <c r="I4" s="135" t="str">
        <f>CONCATENATE(UPPER(RAW_APS!$A5),"__",RAW_APS!$B5,"_",RAW_APS!$C5)</f>
        <v>FLB3267__44546_0.289282407407407</v>
      </c>
      <c r="J4" s="136" t="str">
        <f t="shared" si="2"/>
        <v/>
      </c>
      <c r="K4" s="222" t="s">
        <v>2223</v>
      </c>
      <c r="L4" s="137" t="str">
        <f t="shared" si="3"/>
        <v>FLB1334</v>
      </c>
      <c r="M4" s="138" t="b">
        <f t="shared" si="5"/>
        <v>0</v>
      </c>
      <c r="N4" s="137" t="str">
        <f t="shared" si="4"/>
        <v/>
      </c>
      <c r="O4" s="4"/>
      <c r="P4" s="4"/>
      <c r="Q4" s="4"/>
      <c r="R4" s="4"/>
      <c r="S4" s="4"/>
      <c r="T4" s="4"/>
      <c r="U4" s="4"/>
      <c r="V4" s="4"/>
      <c r="W4" s="4"/>
    </row>
    <row r="5">
      <c r="A5" s="83" t="str">
        <f>IF(OR(ISBLANK(RAW_APS!A5),ISBLANK(RAW_APS!B5),ISBLANK(RAW_APS!C5)),TRUE,IFERROR(0/0,""))</f>
        <v/>
      </c>
      <c r="B5" s="4"/>
      <c r="C5" s="83" t="str">
        <f>IF(ISBLANK(B5),IFERROR(0/0,""),RAW_APS!A5)</f>
        <v/>
      </c>
      <c r="D5" s="83" t="str">
        <f>IF(ISBLANK(C5),IFERROR(0/0,""), VLOOKUP(C5,preDEL!A$2:AG441,33,FALSE))</f>
        <v/>
      </c>
      <c r="E5" s="4"/>
      <c r="F5" s="132"/>
      <c r="G5" s="222"/>
      <c r="H5" s="224" t="str">
        <f t="shared" si="1"/>
        <v/>
      </c>
      <c r="I5" s="135" t="str">
        <f>CONCATENATE(UPPER(RAW_APS!$A6),"__",RAW_APS!$B6,"_",RAW_APS!$C6)</f>
        <v>FLB3081__44546_0.288680555555556</v>
      </c>
      <c r="J5" s="136" t="str">
        <f t="shared" si="2"/>
        <v/>
      </c>
      <c r="K5" s="222" t="s">
        <v>2224</v>
      </c>
      <c r="L5" s="137" t="str">
        <f t="shared" si="3"/>
        <v>FLB1344</v>
      </c>
      <c r="M5" s="138" t="b">
        <f t="shared" si="5"/>
        <v>0</v>
      </c>
      <c r="N5" s="137" t="str">
        <f t="shared" si="4"/>
        <v/>
      </c>
      <c r="O5" s="4"/>
      <c r="P5" s="4"/>
      <c r="Q5" s="4"/>
      <c r="R5" s="4"/>
      <c r="S5" s="4"/>
      <c r="T5" s="4"/>
      <c r="U5" s="4"/>
      <c r="V5" s="4"/>
      <c r="W5" s="4"/>
    </row>
    <row r="6">
      <c r="A6" s="83" t="str">
        <f>IF(OR(ISBLANK(RAW_APS!A6),ISBLANK(RAW_APS!B6),ISBLANK(RAW_APS!C6)),TRUE,IFERROR(0/0,""))</f>
        <v/>
      </c>
      <c r="B6" s="4"/>
      <c r="C6" s="83" t="str">
        <f>IF(ISBLANK(B6),IFERROR(0/0,""),RAW_APS!A6)</f>
        <v/>
      </c>
      <c r="D6" s="83" t="str">
        <f>IF(ISBLANK(C6),IFERROR(0/0,""), VLOOKUP(C6,preDEL!A$2:AG441,33,FALSE))</f>
        <v/>
      </c>
      <c r="E6" s="4"/>
      <c r="F6" s="132"/>
      <c r="G6" s="222"/>
      <c r="H6" s="224" t="str">
        <f t="shared" si="1"/>
        <v/>
      </c>
      <c r="I6" s="135" t="str">
        <f>CONCATENATE(UPPER(RAW_APS!$A7),"__",RAW_APS!$B7,"_",RAW_APS!$C7)</f>
        <v>FLB3310__44546_0.280486111111111</v>
      </c>
      <c r="J6" s="136" t="str">
        <f t="shared" si="2"/>
        <v/>
      </c>
      <c r="K6" s="222" t="s">
        <v>2225</v>
      </c>
      <c r="L6" s="137" t="str">
        <f t="shared" si="3"/>
        <v>FLB2377</v>
      </c>
      <c r="M6" s="138" t="b">
        <f t="shared" si="5"/>
        <v>0</v>
      </c>
      <c r="N6" s="137" t="str">
        <f t="shared" si="4"/>
        <v/>
      </c>
      <c r="O6" s="4"/>
      <c r="P6" s="4"/>
      <c r="Q6" s="4"/>
      <c r="R6" s="4"/>
      <c r="S6" s="4"/>
      <c r="T6" s="4"/>
      <c r="U6" s="4"/>
      <c r="V6" s="4"/>
      <c r="W6" s="4"/>
    </row>
    <row r="7">
      <c r="A7" s="83" t="str">
        <f>IF(OR(ISBLANK(RAW_APS!A7),ISBLANK(RAW_APS!B7),ISBLANK(RAW_APS!C7)),TRUE,IFERROR(0/0,""))</f>
        <v/>
      </c>
      <c r="B7" s="4"/>
      <c r="C7" s="83" t="str">
        <f>IF(ISBLANK(B7),IFERROR(0/0,""),RAW_APS!A7)</f>
        <v/>
      </c>
      <c r="D7" s="83" t="str">
        <f>IF(ISBLANK(C7),IFERROR(0/0,""), VLOOKUP(C7,preDEL!A$2:AG441,33,FALSE))</f>
        <v/>
      </c>
      <c r="E7" s="4"/>
      <c r="F7" s="132"/>
      <c r="G7" s="222"/>
      <c r="H7" s="224" t="str">
        <f t="shared" si="1"/>
        <v/>
      </c>
      <c r="I7" s="135" t="str">
        <f>CONCATENATE(UPPER(RAW_APS!$A8),"__",RAW_APS!$B8,"_",RAW_APS!$C8)</f>
        <v>FLB3329__44545_0.39974537037037</v>
      </c>
      <c r="J7" s="136" t="str">
        <f t="shared" si="2"/>
        <v/>
      </c>
      <c r="K7" s="222" t="s">
        <v>2226</v>
      </c>
      <c r="L7" s="137" t="str">
        <f t="shared" si="3"/>
        <v>FLB2380</v>
      </c>
      <c r="M7" s="138" t="b">
        <f t="shared" si="5"/>
        <v>0</v>
      </c>
      <c r="N7" s="137" t="str">
        <f t="shared" si="4"/>
        <v/>
      </c>
      <c r="O7" s="4"/>
      <c r="P7" s="4"/>
      <c r="Q7" s="4"/>
      <c r="R7" s="4"/>
      <c r="S7" s="4"/>
      <c r="T7" s="4"/>
      <c r="U7" s="4"/>
      <c r="V7" s="4"/>
      <c r="W7" s="4"/>
    </row>
    <row r="8">
      <c r="A8" s="83" t="str">
        <f>IF(OR(ISBLANK(RAW_APS!A8),ISBLANK(RAW_APS!B8),ISBLANK(RAW_APS!C8)),TRUE,IFERROR(0/0,""))</f>
        <v/>
      </c>
      <c r="B8" s="4"/>
      <c r="C8" s="83" t="str">
        <f>IF(ISBLANK(B8),IFERROR(0/0,""),RAW_APS!A8)</f>
        <v/>
      </c>
      <c r="D8" s="83" t="str">
        <f>IF(ISBLANK(C8),IFERROR(0/0,""), VLOOKUP(C8,preDEL!A$2:AG441,33,FALSE))</f>
        <v/>
      </c>
      <c r="E8" s="4"/>
      <c r="F8" s="132"/>
      <c r="G8" s="222"/>
      <c r="H8" s="224" t="str">
        <f t="shared" si="1"/>
        <v/>
      </c>
      <c r="I8" s="135" t="str">
        <f>CONCATENATE(UPPER(RAW_APS!$A9),"__",RAW_APS!$B9,"_",RAW_APS!$C9)</f>
        <v>FLB3341__44545_0.397476851851852</v>
      </c>
      <c r="J8" s="136" t="str">
        <f t="shared" si="2"/>
        <v/>
      </c>
      <c r="K8" s="222" t="s">
        <v>2227</v>
      </c>
      <c r="L8" s="137" t="str">
        <f t="shared" si="3"/>
        <v>FLB2715</v>
      </c>
      <c r="M8" s="138" t="b">
        <f t="shared" si="5"/>
        <v>0</v>
      </c>
      <c r="N8" s="137" t="str">
        <f t="shared" si="4"/>
        <v/>
      </c>
      <c r="O8" s="4"/>
      <c r="P8" s="4"/>
      <c r="Q8" s="4"/>
      <c r="R8" s="4"/>
      <c r="S8" s="4"/>
      <c r="T8" s="4"/>
      <c r="U8" s="4"/>
      <c r="V8" s="4"/>
      <c r="W8" s="4"/>
    </row>
    <row r="9">
      <c r="A9" s="83" t="str">
        <f>IF(OR(ISBLANK(RAW_APS!A9),ISBLANK(RAW_APS!B9),ISBLANK(RAW_APS!C9)),TRUE,IFERROR(0/0,""))</f>
        <v/>
      </c>
      <c r="B9" s="4"/>
      <c r="C9" s="83" t="str">
        <f>IF(ISBLANK(B9),IFERROR(0/0,""),RAW_APS!A9)</f>
        <v/>
      </c>
      <c r="D9" s="83" t="str">
        <f>IF(ISBLANK(C9),IFERROR(0/0,""), VLOOKUP(C9,preDEL!A$2:AG441,33,FALSE))</f>
        <v/>
      </c>
      <c r="E9" s="4"/>
      <c r="F9" s="132"/>
      <c r="G9" s="222"/>
      <c r="H9" s="224" t="str">
        <f t="shared" si="1"/>
        <v/>
      </c>
      <c r="I9" s="135" t="str">
        <f>CONCATENATE(UPPER(RAW_APS!$A10),"__",RAW_APS!$B10,"_",RAW_APS!$C10)</f>
        <v>FLB3242__44545_0.395983796296296</v>
      </c>
      <c r="J9" s="136" t="str">
        <f t="shared" si="2"/>
        <v/>
      </c>
      <c r="K9" s="222" t="s">
        <v>2228</v>
      </c>
      <c r="L9" s="137" t="str">
        <f t="shared" si="3"/>
        <v>FLB2718</v>
      </c>
      <c r="M9" s="138" t="b">
        <f t="shared" si="5"/>
        <v>0</v>
      </c>
      <c r="N9" s="137" t="str">
        <f t="shared" si="4"/>
        <v/>
      </c>
      <c r="O9" s="4"/>
      <c r="P9" s="4"/>
      <c r="Q9" s="4"/>
      <c r="R9" s="4"/>
      <c r="S9" s="4"/>
      <c r="T9" s="4"/>
      <c r="U9" s="4"/>
      <c r="V9" s="4"/>
      <c r="W9" s="4"/>
    </row>
    <row r="10">
      <c r="A10" s="83" t="str">
        <f>IF(OR(ISBLANK(RAW_APS!A10),ISBLANK(RAW_APS!B10),ISBLANK(RAW_APS!C10)),TRUE,IFERROR(0/0,""))</f>
        <v/>
      </c>
      <c r="B10" s="4"/>
      <c r="C10" s="83" t="str">
        <f>IF(ISBLANK(B10),IFERROR(0/0,""),RAW_APS!A10)</f>
        <v/>
      </c>
      <c r="D10" s="83" t="str">
        <f>IF(ISBLANK(C10),IFERROR(0/0,""), VLOOKUP(C10,preDEL!A$2:AG441,33,FALSE))</f>
        <v/>
      </c>
      <c r="E10" s="4"/>
      <c r="F10" s="132"/>
      <c r="G10" s="222"/>
      <c r="H10" s="224" t="str">
        <f t="shared" si="1"/>
        <v/>
      </c>
      <c r="I10" s="135" t="str">
        <f>CONCATENATE(UPPER(RAW_APS!$A11),"__",RAW_APS!$B11,"_",RAW_APS!$C11)</f>
        <v>FLB3071__44545_0.394340277777778</v>
      </c>
      <c r="J10" s="136" t="str">
        <f t="shared" si="2"/>
        <v/>
      </c>
      <c r="K10" s="222" t="s">
        <v>2229</v>
      </c>
      <c r="L10" s="137" t="str">
        <f t="shared" si="3"/>
        <v>FLB2720</v>
      </c>
      <c r="M10" s="138" t="b">
        <f t="shared" si="5"/>
        <v>0</v>
      </c>
      <c r="N10" s="137" t="str">
        <f t="shared" si="4"/>
        <v/>
      </c>
      <c r="O10" s="4"/>
      <c r="P10" s="4"/>
      <c r="Q10" s="4"/>
      <c r="R10" s="4"/>
      <c r="S10" s="4"/>
      <c r="T10" s="4"/>
      <c r="U10" s="4"/>
      <c r="V10" s="4"/>
      <c r="W10" s="4"/>
    </row>
    <row r="11">
      <c r="A11" s="83" t="str">
        <f>IF(OR(ISBLANK(RAW_APS!A11),ISBLANK(RAW_APS!B11),ISBLANK(RAW_APS!C11)),TRUE,IFERROR(0/0,""))</f>
        <v/>
      </c>
      <c r="B11" s="4"/>
      <c r="C11" s="83" t="str">
        <f>IF(ISBLANK(B11),IFERROR(0/0,""),RAW_APS!A11)</f>
        <v/>
      </c>
      <c r="D11" s="83" t="str">
        <f>IF(ISBLANK(C11),IFERROR(0/0,""), VLOOKUP(C11,preDEL!A$2:AG441,33,FALSE))</f>
        <v/>
      </c>
      <c r="E11" s="4"/>
      <c r="F11" s="132"/>
      <c r="G11" s="222"/>
      <c r="H11" s="224" t="str">
        <f t="shared" si="1"/>
        <v/>
      </c>
      <c r="I11" s="135" t="str">
        <f>CONCATENATE(UPPER(RAW_APS!$A12),"__",RAW_APS!$B12,"_",RAW_APS!$C12)</f>
        <v>FLB3343__44545_0.338784722222222</v>
      </c>
      <c r="J11" s="136" t="str">
        <f t="shared" si="2"/>
        <v/>
      </c>
      <c r="K11" s="222" t="s">
        <v>2230</v>
      </c>
      <c r="L11" s="137" t="str">
        <f t="shared" si="3"/>
        <v>FLB2721</v>
      </c>
      <c r="M11" s="138" t="b">
        <f t="shared" si="5"/>
        <v>0</v>
      </c>
      <c r="N11" s="137" t="str">
        <f t="shared" si="4"/>
        <v/>
      </c>
      <c r="O11" s="4"/>
      <c r="P11" s="4"/>
      <c r="Q11" s="4"/>
      <c r="R11" s="4"/>
      <c r="S11" s="4"/>
      <c r="T11" s="4"/>
      <c r="U11" s="4"/>
      <c r="V11" s="4"/>
      <c r="W11" s="4"/>
    </row>
    <row r="12">
      <c r="A12" s="83" t="str">
        <f>IF(OR(ISBLANK(RAW_APS!A12),ISBLANK(RAW_APS!B12),ISBLANK(RAW_APS!C12)),TRUE,IFERROR(0/0,""))</f>
        <v/>
      </c>
      <c r="B12" s="4"/>
      <c r="C12" s="83" t="str">
        <f>IF(ISBLANK(B12),IFERROR(0/0,""),RAW_APS!A12)</f>
        <v/>
      </c>
      <c r="D12" s="83" t="str">
        <f>IF(ISBLANK(C12),IFERROR(0/0,""), VLOOKUP(C12,preDEL!A$2:AG441,33,FALSE))</f>
        <v/>
      </c>
      <c r="E12" s="4"/>
      <c r="F12" s="132"/>
      <c r="G12" s="222"/>
      <c r="H12" s="224" t="str">
        <f t="shared" si="1"/>
        <v/>
      </c>
      <c r="I12" s="135" t="str">
        <f>CONCATENATE(UPPER(RAW_APS!$A13),"__",RAW_APS!$B13,"_",RAW_APS!$C13)</f>
        <v>FLB1047__44545_0.33380787037037</v>
      </c>
      <c r="J12" s="136" t="str">
        <f t="shared" si="2"/>
        <v/>
      </c>
      <c r="K12" s="222" t="s">
        <v>2231</v>
      </c>
      <c r="L12" s="137" t="str">
        <f t="shared" si="3"/>
        <v>FLB2722</v>
      </c>
      <c r="M12" s="138" t="b">
        <f t="shared" si="5"/>
        <v>0</v>
      </c>
      <c r="N12" s="137" t="str">
        <f t="shared" si="4"/>
        <v/>
      </c>
      <c r="O12" s="4"/>
      <c r="P12" s="4"/>
      <c r="Q12" s="4"/>
      <c r="R12" s="4"/>
      <c r="S12" s="4"/>
      <c r="T12" s="4"/>
      <c r="U12" s="4"/>
      <c r="V12" s="4"/>
      <c r="W12" s="4"/>
    </row>
    <row r="13">
      <c r="A13" s="83" t="str">
        <f>IF(OR(ISBLANK(RAW_APS!A13),ISBLANK(RAW_APS!B13),ISBLANK(RAW_APS!C13)),TRUE,IFERROR(0/0,""))</f>
        <v/>
      </c>
      <c r="B13" s="4"/>
      <c r="C13" s="83" t="str">
        <f>IF(ISBLANK(B13),IFERROR(0/0,""),RAW_APS!A13)</f>
        <v/>
      </c>
      <c r="D13" s="83" t="str">
        <f>IF(ISBLANK(C13),IFERROR(0/0,""), VLOOKUP(C13,preDEL!A$2:AG441,33,FALSE))</f>
        <v/>
      </c>
      <c r="E13" s="4"/>
      <c r="F13" s="132"/>
      <c r="G13" s="222"/>
      <c r="H13" s="224" t="str">
        <f t="shared" si="1"/>
        <v/>
      </c>
      <c r="I13" s="135" t="str">
        <f>CONCATENATE(UPPER(RAW_APS!$A14),"__",RAW_APS!$B14,"_",RAW_APS!$C14)</f>
        <v>FLB1344__44545_0.257893518518519</v>
      </c>
      <c r="J13" s="136" t="str">
        <f t="shared" si="2"/>
        <v/>
      </c>
      <c r="K13" s="222" t="s">
        <v>2232</v>
      </c>
      <c r="L13" s="137" t="str">
        <f t="shared" si="3"/>
        <v>FLB2723</v>
      </c>
      <c r="M13" s="138" t="b">
        <f t="shared" si="5"/>
        <v>0</v>
      </c>
      <c r="N13" s="137" t="str">
        <f t="shared" si="4"/>
        <v/>
      </c>
      <c r="O13" s="4"/>
      <c r="P13" s="4"/>
      <c r="Q13" s="4"/>
      <c r="R13" s="4"/>
      <c r="S13" s="4"/>
      <c r="T13" s="4"/>
      <c r="U13" s="4"/>
      <c r="V13" s="4"/>
      <c r="W13" s="4"/>
    </row>
    <row r="14">
      <c r="A14" s="83" t="str">
        <f>IF(OR(ISBLANK(RAW_APS!A14),ISBLANK(RAW_APS!B14),ISBLANK(RAW_APS!C14)),TRUE,IFERROR(0/0,""))</f>
        <v/>
      </c>
      <c r="B14" s="4"/>
      <c r="C14" s="83" t="str">
        <f>IF(ISBLANK(B14),IFERROR(0/0,""),RAW_APS!A14)</f>
        <v/>
      </c>
      <c r="D14" s="83" t="str">
        <f>IF(ISBLANK(C14),IFERROR(0/0,""), VLOOKUP(C14,preDEL!A$2:AG441,33,FALSE))</f>
        <v/>
      </c>
      <c r="E14" s="4"/>
      <c r="F14" s="132"/>
      <c r="G14" s="222"/>
      <c r="H14" s="224" t="str">
        <f t="shared" si="1"/>
        <v/>
      </c>
      <c r="I14" s="135" t="str">
        <f>CONCATENATE(UPPER(RAW_APS!$A15),"__",RAW_APS!$B15,"_",RAW_APS!$C15)</f>
        <v>FLB1334__44545_0.253587962962963</v>
      </c>
      <c r="J14" s="136" t="str">
        <f t="shared" si="2"/>
        <v/>
      </c>
      <c r="K14" s="222" t="s">
        <v>2233</v>
      </c>
      <c r="L14" s="137" t="str">
        <f t="shared" si="3"/>
        <v>FLB2734</v>
      </c>
      <c r="M14" s="138" t="b">
        <f t="shared" si="5"/>
        <v>0</v>
      </c>
      <c r="N14" s="137" t="str">
        <f t="shared" si="4"/>
        <v/>
      </c>
      <c r="O14" s="4"/>
      <c r="P14" s="4"/>
      <c r="Q14" s="4"/>
      <c r="R14" s="4"/>
      <c r="S14" s="4"/>
      <c r="T14" s="4"/>
      <c r="U14" s="4"/>
      <c r="V14" s="4"/>
      <c r="W14" s="4"/>
    </row>
    <row r="15">
      <c r="A15" s="83" t="str">
        <f>IF(OR(ISBLANK(RAW_APS!A15),ISBLANK(RAW_APS!B15),ISBLANK(RAW_APS!C15)),TRUE,IFERROR(0/0,""))</f>
        <v/>
      </c>
      <c r="B15" s="4"/>
      <c r="C15" s="83" t="str">
        <f>IF(ISBLANK(B15),IFERROR(0/0,""),RAW_APS!A15)</f>
        <v/>
      </c>
      <c r="D15" s="83" t="str">
        <f>IF(ISBLANK(C15),IFERROR(0/0,""), VLOOKUP(C15,preDEL!A$2:AG441,33,FALSE))</f>
        <v/>
      </c>
      <c r="E15" s="4"/>
      <c r="F15" s="132"/>
      <c r="G15" s="222"/>
      <c r="H15" s="224" t="str">
        <f t="shared" si="1"/>
        <v/>
      </c>
      <c r="I15" s="135" t="str">
        <f>CONCATENATE(UPPER(RAW_APS!$A16),"__",RAW_APS!$B16,"_",RAW_APS!$C16)</f>
        <v>FLB3085__44545_0.248587962962963</v>
      </c>
      <c r="J15" s="136" t="str">
        <f t="shared" si="2"/>
        <v/>
      </c>
      <c r="K15" s="222" t="s">
        <v>2234</v>
      </c>
      <c r="L15" s="137" t="str">
        <f t="shared" si="3"/>
        <v>FLB2735</v>
      </c>
      <c r="M15" s="138" t="b">
        <f t="shared" si="5"/>
        <v>0</v>
      </c>
      <c r="N15" s="137" t="str">
        <f t="shared" si="4"/>
        <v/>
      </c>
      <c r="O15" s="4"/>
      <c r="P15" s="4"/>
      <c r="Q15" s="4"/>
      <c r="R15" s="4"/>
      <c r="S15" s="4"/>
      <c r="T15" s="4"/>
      <c r="U15" s="4"/>
      <c r="V15" s="4"/>
      <c r="W15" s="4"/>
    </row>
    <row r="16">
      <c r="A16" s="83" t="str">
        <f>IF(OR(ISBLANK(RAW_APS!A16),ISBLANK(RAW_APS!B16),ISBLANK(RAW_APS!C16)),TRUE,IFERROR(0/0,""))</f>
        <v/>
      </c>
      <c r="B16" s="4"/>
      <c r="C16" s="83" t="str">
        <f>IF(ISBLANK(B16),IFERROR(0/0,""),RAW_APS!A16)</f>
        <v/>
      </c>
      <c r="D16" s="83" t="str">
        <f>IF(ISBLANK(C16),IFERROR(0/0,""), VLOOKUP(C16,preDEL!A$2:AG441,33,FALSE))</f>
        <v/>
      </c>
      <c r="E16" s="4"/>
      <c r="F16" s="132"/>
      <c r="G16" s="222"/>
      <c r="H16" s="224" t="str">
        <f t="shared" si="1"/>
        <v/>
      </c>
      <c r="I16" s="135" t="str">
        <f>CONCATENATE(UPPER(RAW_APS!$A17),"__",RAW_APS!$B17,"_",RAW_APS!$C17)</f>
        <v>FLB3719__44545_0.247824074074074</v>
      </c>
      <c r="J16" s="136" t="str">
        <f t="shared" si="2"/>
        <v/>
      </c>
      <c r="K16" s="222" t="s">
        <v>2235</v>
      </c>
      <c r="L16" s="137" t="str">
        <f t="shared" si="3"/>
        <v>FLB2737</v>
      </c>
      <c r="M16" s="138" t="b">
        <f t="shared" si="5"/>
        <v>0</v>
      </c>
      <c r="N16" s="137" t="str">
        <f t="shared" si="4"/>
        <v/>
      </c>
      <c r="O16" s="4"/>
      <c r="P16" s="4"/>
      <c r="Q16" s="4"/>
      <c r="R16" s="4"/>
      <c r="S16" s="4"/>
      <c r="T16" s="4"/>
      <c r="U16" s="4"/>
      <c r="V16" s="4"/>
      <c r="W16" s="4"/>
    </row>
    <row r="17">
      <c r="A17" s="83" t="str">
        <f>IF(OR(ISBLANK(RAW_APS!A17),ISBLANK(RAW_APS!B17),ISBLANK(RAW_APS!C17)),TRUE,IFERROR(0/0,""))</f>
        <v/>
      </c>
      <c r="B17" s="4"/>
      <c r="C17" s="83" t="str">
        <f>IF(ISBLANK(B17),IFERROR(0/0,""),RAW_APS!A17)</f>
        <v/>
      </c>
      <c r="D17" s="83" t="str">
        <f>IF(ISBLANK(C17),IFERROR(0/0,""), VLOOKUP(C17,preDEL!A$2:AG441,33,FALSE))</f>
        <v/>
      </c>
      <c r="E17" s="4"/>
      <c r="F17" s="132"/>
      <c r="G17" s="222"/>
      <c r="H17" s="224" t="str">
        <f t="shared" si="1"/>
        <v/>
      </c>
      <c r="I17" s="135" t="str">
        <f>CONCATENATE(UPPER(RAW_APS!$A18),"__",RAW_APS!$B18,"_",RAW_APS!$C18)</f>
        <v>FLB3342__44544_0.411481481481482</v>
      </c>
      <c r="J17" s="136" t="str">
        <f t="shared" si="2"/>
        <v/>
      </c>
      <c r="K17" s="222" t="s">
        <v>2236</v>
      </c>
      <c r="L17" s="137" t="str">
        <f t="shared" si="3"/>
        <v>FLB2739</v>
      </c>
      <c r="M17" s="138" t="b">
        <f t="shared" si="5"/>
        <v>0</v>
      </c>
      <c r="N17" s="137" t="str">
        <f t="shared" si="4"/>
        <v/>
      </c>
      <c r="O17" s="4"/>
      <c r="P17" s="4"/>
      <c r="Q17" s="4"/>
      <c r="R17" s="4"/>
      <c r="S17" s="4"/>
      <c r="T17" s="4"/>
      <c r="U17" s="4"/>
      <c r="V17" s="4"/>
      <c r="W17" s="4"/>
    </row>
    <row r="18">
      <c r="A18" s="83" t="str">
        <f>IF(OR(ISBLANK(RAW_APS!A18),ISBLANK(RAW_APS!B18),ISBLANK(RAW_APS!C18)),TRUE,IFERROR(0/0,""))</f>
        <v/>
      </c>
      <c r="B18" s="4"/>
      <c r="C18" s="83" t="str">
        <f>IF(ISBLANK(B18),IFERROR(0/0,""),RAW_APS!A18)</f>
        <v/>
      </c>
      <c r="D18" s="83" t="str">
        <f>IF(ISBLANK(C18),IFERROR(0/0,""), VLOOKUP(C18,preDEL!A$2:AG441,33,FALSE))</f>
        <v/>
      </c>
      <c r="E18" s="4"/>
      <c r="F18" s="132"/>
      <c r="G18" s="222"/>
      <c r="H18" s="224" t="str">
        <f t="shared" si="1"/>
        <v/>
      </c>
      <c r="I18" s="135" t="str">
        <f>CONCATENATE(UPPER(RAW_APS!$A19),"__",RAW_APS!$B19,"_",RAW_APS!$C19)</f>
        <v>FLB3770__44544_0.345706018518519</v>
      </c>
      <c r="J18" s="136" t="str">
        <f t="shared" si="2"/>
        <v/>
      </c>
      <c r="K18" s="222" t="s">
        <v>2237</v>
      </c>
      <c r="L18" s="137" t="str">
        <f t="shared" si="3"/>
        <v>FLB2741</v>
      </c>
      <c r="M18" s="138" t="b">
        <f t="shared" si="5"/>
        <v>0</v>
      </c>
      <c r="N18" s="137" t="str">
        <f t="shared" si="4"/>
        <v/>
      </c>
      <c r="O18" s="4"/>
      <c r="P18" s="4"/>
      <c r="Q18" s="4"/>
      <c r="R18" s="4"/>
      <c r="S18" s="4"/>
      <c r="T18" s="4"/>
      <c r="U18" s="4"/>
      <c r="V18" s="4"/>
      <c r="W18" s="4"/>
    </row>
    <row r="19">
      <c r="A19" s="83" t="str">
        <f>IF(OR(ISBLANK(RAW_APS!A19),ISBLANK(RAW_APS!B19),ISBLANK(RAW_APS!C19)),TRUE,IFERROR(0/0,""))</f>
        <v/>
      </c>
      <c r="B19" s="4"/>
      <c r="C19" s="83" t="str">
        <f>IF(ISBLANK(B19),IFERROR(0/0,""),RAW_APS!A19)</f>
        <v/>
      </c>
      <c r="D19" s="83" t="str">
        <f>IF(ISBLANK(C19),IFERROR(0/0,""), VLOOKUP(C19,preDEL!A$2:AG441,33,FALSE))</f>
        <v/>
      </c>
      <c r="E19" s="4"/>
      <c r="F19" s="132"/>
      <c r="G19" s="222"/>
      <c r="H19" s="224" t="str">
        <f t="shared" si="1"/>
        <v/>
      </c>
      <c r="I19" s="135" t="str">
        <f>CONCATENATE(UPPER(RAW_APS!$A20),"__",RAW_APS!$B20,"_",RAW_APS!$C20)</f>
        <v>FLB3433__44544_0.303611111111111</v>
      </c>
      <c r="J19" s="136" t="str">
        <f t="shared" si="2"/>
        <v/>
      </c>
      <c r="K19" s="222" t="s">
        <v>2238</v>
      </c>
      <c r="L19" s="137" t="str">
        <f t="shared" si="3"/>
        <v>FLB3071</v>
      </c>
      <c r="M19" s="138" t="b">
        <f t="shared" si="5"/>
        <v>0</v>
      </c>
      <c r="N19" s="137" t="str">
        <f t="shared" si="4"/>
        <v/>
      </c>
      <c r="O19" s="4"/>
      <c r="P19" s="4"/>
      <c r="Q19" s="4"/>
      <c r="R19" s="4"/>
      <c r="S19" s="4"/>
      <c r="T19" s="4"/>
      <c r="U19" s="4"/>
      <c r="V19" s="4"/>
      <c r="W19" s="4"/>
    </row>
    <row r="20">
      <c r="A20" s="83" t="str">
        <f>IF(OR(ISBLANK(RAW_APS!A20),ISBLANK(RAW_APS!B20),ISBLANK(RAW_APS!C20)),TRUE,IFERROR(0/0,""))</f>
        <v/>
      </c>
      <c r="B20" s="4"/>
      <c r="C20" s="83" t="str">
        <f>IF(ISBLANK(B20),IFERROR(0/0,""),RAW_APS!A20)</f>
        <v/>
      </c>
      <c r="D20" s="83" t="str">
        <f>IF(ISBLANK(C20),IFERROR(0/0,""), VLOOKUP(C20,preDEL!A$2:AG441,33,FALSE))</f>
        <v/>
      </c>
      <c r="E20" s="4"/>
      <c r="F20" s="132"/>
      <c r="G20" s="222"/>
      <c r="H20" s="224" t="str">
        <f t="shared" si="1"/>
        <v/>
      </c>
      <c r="I20" s="135" t="str">
        <f>CONCATENATE(UPPER(RAW_APS!$A21),"__",RAW_APS!$B21,"_",RAW_APS!$C21)</f>
        <v>FLB3626__44544_0.296018518518519</v>
      </c>
      <c r="J20" s="136" t="str">
        <f t="shared" si="2"/>
        <v/>
      </c>
      <c r="K20" s="222" t="s">
        <v>2239</v>
      </c>
      <c r="L20" s="137" t="str">
        <f t="shared" si="3"/>
        <v>FLB3081</v>
      </c>
      <c r="M20" s="138" t="b">
        <f t="shared" si="5"/>
        <v>0</v>
      </c>
      <c r="N20" s="137" t="str">
        <f t="shared" si="4"/>
        <v/>
      </c>
      <c r="O20" s="4"/>
      <c r="P20" s="4"/>
      <c r="Q20" s="4"/>
      <c r="R20" s="4"/>
      <c r="S20" s="4"/>
      <c r="T20" s="4"/>
      <c r="U20" s="4"/>
      <c r="V20" s="4"/>
      <c r="W20" s="4"/>
    </row>
    <row r="21">
      <c r="A21" s="83" t="str">
        <f>IF(OR(ISBLANK(RAW_APS!A21),ISBLANK(RAW_APS!B21),ISBLANK(RAW_APS!C21)),TRUE,IFERROR(0/0,""))</f>
        <v/>
      </c>
      <c r="B21" s="4"/>
      <c r="C21" s="83" t="str">
        <f>IF(ISBLANK(B21),IFERROR(0/0,""),RAW_APS!A21)</f>
        <v/>
      </c>
      <c r="D21" s="83" t="str">
        <f>IF(ISBLANK(C21),IFERROR(0/0,""), VLOOKUP(C21,preDEL!A$2:AG441,33,FALSE))</f>
        <v/>
      </c>
      <c r="E21" s="4"/>
      <c r="F21" s="132"/>
      <c r="G21" s="222"/>
      <c r="H21" s="224" t="str">
        <f t="shared" si="1"/>
        <v/>
      </c>
      <c r="I21" s="135" t="str">
        <f>CONCATENATE(UPPER(RAW_APS!$A22),"__",RAW_APS!$B22,"_",RAW_APS!$C22)</f>
        <v>FLB3622__44544_0.236412037037037</v>
      </c>
      <c r="J21" s="136" t="str">
        <f t="shared" si="2"/>
        <v/>
      </c>
      <c r="K21" s="222" t="s">
        <v>2240</v>
      </c>
      <c r="L21" s="137" t="str">
        <f t="shared" si="3"/>
        <v>FLB3085</v>
      </c>
      <c r="M21" s="138" t="b">
        <f t="shared" si="5"/>
        <v>0</v>
      </c>
      <c r="N21" s="137" t="str">
        <f t="shared" si="4"/>
        <v/>
      </c>
      <c r="O21" s="4"/>
      <c r="P21" s="4"/>
      <c r="Q21" s="4"/>
      <c r="R21" s="4"/>
      <c r="S21" s="4"/>
      <c r="T21" s="4"/>
      <c r="U21" s="4"/>
      <c r="V21" s="4"/>
      <c r="W21" s="4"/>
    </row>
    <row r="22">
      <c r="A22" s="83" t="str">
        <f>IF(OR(ISBLANK(RAW_APS!A22),ISBLANK(RAW_APS!B22),ISBLANK(RAW_APS!C22)),TRUE,IFERROR(0/0,""))</f>
        <v/>
      </c>
      <c r="B22" s="4"/>
      <c r="C22" s="83" t="str">
        <f>IF(ISBLANK(B22),IFERROR(0/0,""),RAW_APS!A22)</f>
        <v/>
      </c>
      <c r="D22" s="83" t="str">
        <f>IF(ISBLANK(C22),IFERROR(0/0,""), VLOOKUP(C22,preDEL!A$2:AG441,33,FALSE))</f>
        <v/>
      </c>
      <c r="E22" s="4"/>
      <c r="F22" s="132"/>
      <c r="G22" s="222"/>
      <c r="H22" s="224" t="str">
        <f t="shared" si="1"/>
        <v/>
      </c>
      <c r="I22" s="135" t="str">
        <f>CONCATENATE(UPPER(RAW_APS!$A23),"__",RAW_APS!$B23,"_",RAW_APS!$C23)</f>
        <v>FLB3434__44544_0.232777777777778</v>
      </c>
      <c r="J22" s="136" t="str">
        <f t="shared" si="2"/>
        <v/>
      </c>
      <c r="K22" s="222" t="s">
        <v>2241</v>
      </c>
      <c r="L22" s="137" t="str">
        <f t="shared" si="3"/>
        <v>FLB3121</v>
      </c>
      <c r="M22" s="138" t="b">
        <f t="shared" si="5"/>
        <v>0</v>
      </c>
      <c r="N22" s="137" t="str">
        <f t="shared" si="4"/>
        <v/>
      </c>
      <c r="O22" s="4"/>
      <c r="P22" s="4"/>
      <c r="Q22" s="4"/>
      <c r="R22" s="4"/>
      <c r="S22" s="4"/>
      <c r="T22" s="4"/>
      <c r="U22" s="4"/>
      <c r="V22" s="4"/>
      <c r="W22" s="4"/>
    </row>
    <row r="23">
      <c r="A23" s="83" t="str">
        <f>IF(OR(ISBLANK(RAW_APS!A23),ISBLANK(RAW_APS!B23),ISBLANK(RAW_APS!C23)),TRUE,IFERROR(0/0,""))</f>
        <v/>
      </c>
      <c r="B23" s="4"/>
      <c r="C23" s="83" t="str">
        <f>IF(ISBLANK(B23),IFERROR(0/0,""),RAW_APS!A23)</f>
        <v/>
      </c>
      <c r="D23" s="83" t="str">
        <f>IF(ISBLANK(C23),IFERROR(0/0,""), VLOOKUP(C23,preDEL!A$2:AG441,33,FALSE))</f>
        <v/>
      </c>
      <c r="E23" s="4"/>
      <c r="F23" s="132"/>
      <c r="G23" s="222"/>
      <c r="H23" s="224" t="str">
        <f t="shared" si="1"/>
        <v/>
      </c>
      <c r="I23" s="135" t="str">
        <f>CONCATENATE(UPPER(RAW_APS!$A24),"__",RAW_APS!$B24,"_",RAW_APS!$C24)</f>
        <v>FLB3145__44544_0.231527777777778</v>
      </c>
      <c r="J23" s="136" t="str">
        <f t="shared" si="2"/>
        <v/>
      </c>
      <c r="K23" s="222" t="s">
        <v>2242</v>
      </c>
      <c r="L23" s="137" t="str">
        <f t="shared" si="3"/>
        <v>FLB3124</v>
      </c>
      <c r="M23" s="138" t="b">
        <f t="shared" si="5"/>
        <v>0</v>
      </c>
      <c r="N23" s="137" t="str">
        <f t="shared" si="4"/>
        <v/>
      </c>
      <c r="O23" s="4"/>
      <c r="P23" s="4"/>
      <c r="Q23" s="4"/>
      <c r="R23" s="4"/>
      <c r="S23" s="4"/>
      <c r="T23" s="4"/>
      <c r="U23" s="4"/>
      <c r="V23" s="4"/>
      <c r="W23" s="4"/>
    </row>
    <row r="24">
      <c r="A24" s="83" t="str">
        <f>IF(OR(ISBLANK(RAW_APS!A24),ISBLANK(RAW_APS!B24),ISBLANK(RAW_APS!C24)),TRUE,IFERROR(0/0,""))</f>
        <v/>
      </c>
      <c r="B24" s="4"/>
      <c r="C24" s="83" t="str">
        <f>IF(ISBLANK(B24),IFERROR(0/0,""),RAW_APS!A24)</f>
        <v/>
      </c>
      <c r="D24" s="83" t="str">
        <f>IF(ISBLANK(C24),IFERROR(0/0,""), VLOOKUP(C24,preDEL!A$2:AG441,33,FALSE))</f>
        <v/>
      </c>
      <c r="E24" s="4"/>
      <c r="F24" s="132"/>
      <c r="G24" s="222"/>
      <c r="H24" s="224" t="str">
        <f t="shared" si="1"/>
        <v/>
      </c>
      <c r="I24" s="135" t="str">
        <f>CONCATENATE(UPPER(RAW_APS!$A25),"__",RAW_APS!$B25,"_",RAW_APS!$C25)</f>
        <v>FLB3592__44544_0.230625</v>
      </c>
      <c r="J24" s="136" t="str">
        <f t="shared" si="2"/>
        <v/>
      </c>
      <c r="K24" s="222" t="s">
        <v>2243</v>
      </c>
      <c r="L24" s="137" t="str">
        <f t="shared" si="3"/>
        <v>FLB3129</v>
      </c>
      <c r="M24" s="138" t="b">
        <f t="shared" si="5"/>
        <v>0</v>
      </c>
      <c r="N24" s="137" t="str">
        <f t="shared" si="4"/>
        <v/>
      </c>
      <c r="O24" s="4"/>
      <c r="P24" s="4"/>
      <c r="Q24" s="4"/>
      <c r="R24" s="4"/>
      <c r="S24" s="4"/>
      <c r="T24" s="4"/>
      <c r="U24" s="4"/>
      <c r="V24" s="4"/>
      <c r="W24" s="4"/>
    </row>
    <row r="25">
      <c r="A25" s="83" t="str">
        <f>IF(OR(ISBLANK(RAW_APS!A25),ISBLANK(RAW_APS!B25),ISBLANK(RAW_APS!C25)),TRUE,IFERROR(0/0,""))</f>
        <v/>
      </c>
      <c r="B25" s="4"/>
      <c r="C25" s="83" t="str">
        <f>IF(ISBLANK(B25),IFERROR(0/0,""),RAW_APS!A25)</f>
        <v/>
      </c>
      <c r="D25" s="83" t="str">
        <f>IF(ISBLANK(C25),IFERROR(0/0,""), VLOOKUP(C25,preDEL!A$2:AG441,33,FALSE))</f>
        <v/>
      </c>
      <c r="E25" s="4"/>
      <c r="F25" s="132"/>
      <c r="G25" s="222"/>
      <c r="H25" s="224" t="str">
        <f t="shared" si="1"/>
        <v/>
      </c>
      <c r="I25" s="135" t="str">
        <f>CONCATENATE(UPPER(RAW_APS!$A26),"__",RAW_APS!$B26,"_",RAW_APS!$C26)</f>
        <v>FLB3787__44544_0.230405092592593</v>
      </c>
      <c r="J25" s="136" t="str">
        <f t="shared" si="2"/>
        <v/>
      </c>
      <c r="K25" s="222" t="s">
        <v>2244</v>
      </c>
      <c r="L25" s="137" t="str">
        <f t="shared" si="3"/>
        <v>FLB3131</v>
      </c>
      <c r="M25" s="138" t="b">
        <f t="shared" si="5"/>
        <v>0</v>
      </c>
      <c r="N25" s="137" t="str">
        <f t="shared" si="4"/>
        <v/>
      </c>
      <c r="O25" s="4"/>
      <c r="P25" s="4"/>
      <c r="Q25" s="4"/>
      <c r="R25" s="4"/>
      <c r="S25" s="4"/>
      <c r="T25" s="4"/>
      <c r="U25" s="4"/>
      <c r="V25" s="4"/>
      <c r="W25" s="4"/>
    </row>
    <row r="26">
      <c r="A26" s="83" t="str">
        <f>IF(OR(ISBLANK(RAW_APS!A26),ISBLANK(RAW_APS!B26),ISBLANK(RAW_APS!C26)),TRUE,IFERROR(0/0,""))</f>
        <v/>
      </c>
      <c r="B26" s="4"/>
      <c r="C26" s="83" t="str">
        <f>IF(ISBLANK(B26),IFERROR(0/0,""),RAW_APS!A26)</f>
        <v/>
      </c>
      <c r="D26" s="83" t="str">
        <f>IF(ISBLANK(C26),IFERROR(0/0,""), VLOOKUP(C26,preDEL!A$2:AG441,33,FALSE))</f>
        <v/>
      </c>
      <c r="E26" s="4"/>
      <c r="F26" s="132"/>
      <c r="G26" s="222"/>
      <c r="H26" s="224" t="str">
        <f t="shared" si="1"/>
        <v/>
      </c>
      <c r="I26" s="135" t="str">
        <f>CONCATENATE(UPPER(RAW_APS!$A27),"__",RAW_APS!$B27,"_",RAW_APS!$C27)</f>
        <v>FLB3795__44544_0.170694444444444</v>
      </c>
      <c r="J26" s="136" t="str">
        <f t="shared" si="2"/>
        <v/>
      </c>
      <c r="K26" s="222" t="s">
        <v>2245</v>
      </c>
      <c r="L26" s="137" t="str">
        <f t="shared" si="3"/>
        <v>FLB3133</v>
      </c>
      <c r="M26" s="138" t="b">
        <f t="shared" si="5"/>
        <v>0</v>
      </c>
      <c r="N26" s="137" t="str">
        <f t="shared" si="4"/>
        <v/>
      </c>
      <c r="O26" s="4"/>
      <c r="P26" s="4"/>
      <c r="Q26" s="4"/>
      <c r="R26" s="4"/>
      <c r="S26" s="4"/>
      <c r="T26" s="4"/>
      <c r="U26" s="4"/>
      <c r="V26" s="4"/>
      <c r="W26" s="4"/>
    </row>
    <row r="27">
      <c r="A27" s="83" t="str">
        <f>IF(OR(ISBLANK(RAW_APS!A27),ISBLANK(RAW_APS!B27),ISBLANK(RAW_APS!C27)),TRUE,IFERROR(0/0,""))</f>
        <v/>
      </c>
      <c r="B27" s="4"/>
      <c r="C27" s="83" t="str">
        <f>IF(ISBLANK(B27),IFERROR(0/0,""),RAW_APS!A27)</f>
        <v/>
      </c>
      <c r="D27" s="83" t="str">
        <f>IF(ISBLANK(C27),IFERROR(0/0,""), VLOOKUP(C27,preDEL!A$2:AG441,33,FALSE))</f>
        <v/>
      </c>
      <c r="E27" s="4"/>
      <c r="F27" s="132"/>
      <c r="G27" s="222"/>
      <c r="H27" s="224" t="str">
        <f t="shared" si="1"/>
        <v/>
      </c>
      <c r="I27" s="135" t="str">
        <f>CONCATENATE(UPPER(RAW_APS!$A28),"__",RAW_APS!$B28,"_",RAW_APS!$C28)</f>
        <v>FLB3380__44544_0.168831018518519</v>
      </c>
      <c r="J27" s="136" t="str">
        <f t="shared" si="2"/>
        <v/>
      </c>
      <c r="K27" s="222" t="s">
        <v>2246</v>
      </c>
      <c r="L27" s="137" t="str">
        <f t="shared" si="3"/>
        <v>FLB3137</v>
      </c>
      <c r="M27" s="138" t="b">
        <f t="shared" si="5"/>
        <v>0</v>
      </c>
      <c r="N27" s="137" t="str">
        <f t="shared" si="4"/>
        <v/>
      </c>
      <c r="O27" s="4"/>
      <c r="P27" s="4"/>
      <c r="Q27" s="4"/>
      <c r="R27" s="4"/>
      <c r="S27" s="4"/>
      <c r="T27" s="4"/>
      <c r="U27" s="4"/>
      <c r="V27" s="4"/>
      <c r="W27" s="4"/>
    </row>
    <row r="28">
      <c r="A28" s="83" t="str">
        <f>IF(OR(ISBLANK(RAW_APS!A28),ISBLANK(RAW_APS!B28),ISBLANK(RAW_APS!C28)),TRUE,IFERROR(0/0,""))</f>
        <v/>
      </c>
      <c r="B28" s="4"/>
      <c r="C28" s="83" t="str">
        <f>IF(ISBLANK(B28),IFERROR(0/0,""),RAW_APS!A28)</f>
        <v/>
      </c>
      <c r="D28" s="83" t="str">
        <f>IF(ISBLANK(C28),IFERROR(0/0,""), VLOOKUP(C28,preDEL!A$2:AG441,33,FALSE))</f>
        <v/>
      </c>
      <c r="E28" s="4"/>
      <c r="F28" s="132"/>
      <c r="G28" s="222"/>
      <c r="H28" s="224" t="str">
        <f t="shared" si="1"/>
        <v/>
      </c>
      <c r="I28" s="135" t="str">
        <f>CONCATENATE(UPPER(RAW_APS!$A29),"__",RAW_APS!$B29,"_",RAW_APS!$C29)</f>
        <v>FLB3388__44544_0.166331018518519</v>
      </c>
      <c r="J28" s="136" t="str">
        <f t="shared" si="2"/>
        <v/>
      </c>
      <c r="K28" s="222" t="s">
        <v>2247</v>
      </c>
      <c r="L28" s="137" t="str">
        <f t="shared" si="3"/>
        <v>FLB3139</v>
      </c>
      <c r="M28" s="138" t="b">
        <f t="shared" si="5"/>
        <v>0</v>
      </c>
      <c r="N28" s="137" t="str">
        <f t="shared" si="4"/>
        <v/>
      </c>
      <c r="O28" s="4"/>
      <c r="P28" s="4"/>
      <c r="Q28" s="4"/>
      <c r="R28" s="4"/>
      <c r="S28" s="4"/>
      <c r="T28" s="4"/>
      <c r="U28" s="4"/>
      <c r="V28" s="4"/>
      <c r="W28" s="4"/>
    </row>
    <row r="29">
      <c r="A29" s="83" t="str">
        <f>IF(OR(ISBLANK(RAW_APS!A29),ISBLANK(RAW_APS!B29),ISBLANK(RAW_APS!C29)),TRUE,IFERROR(0/0,""))</f>
        <v/>
      </c>
      <c r="B29" s="4"/>
      <c r="C29" s="83" t="str">
        <f>IF(ISBLANK(B29),IFERROR(0/0,""),RAW_APS!A29)</f>
        <v/>
      </c>
      <c r="D29" s="83" t="str">
        <f>IF(ISBLANK(C29),IFERROR(0/0,""), VLOOKUP(C29,preDEL!A$2:AG441,33,FALSE))</f>
        <v/>
      </c>
      <c r="E29" s="4"/>
      <c r="F29" s="132"/>
      <c r="G29" s="222"/>
      <c r="H29" s="224" t="str">
        <f t="shared" si="1"/>
        <v/>
      </c>
      <c r="I29" s="135" t="str">
        <f>CONCATENATE(UPPER(RAW_APS!$A30),"__",RAW_APS!$B30,"_",RAW_APS!$C30)</f>
        <v>FLB3606__44544_0.165115740740741</v>
      </c>
      <c r="J29" s="136" t="str">
        <f t="shared" si="2"/>
        <v/>
      </c>
      <c r="K29" s="222" t="s">
        <v>2248</v>
      </c>
      <c r="L29" s="137" t="str">
        <f t="shared" si="3"/>
        <v>FLB3140</v>
      </c>
      <c r="M29" s="138" t="b">
        <f t="shared" si="5"/>
        <v>0</v>
      </c>
      <c r="N29" s="137" t="str">
        <f t="shared" si="4"/>
        <v/>
      </c>
      <c r="O29" s="4"/>
      <c r="P29" s="4"/>
      <c r="Q29" s="4"/>
      <c r="R29" s="4"/>
      <c r="S29" s="4"/>
      <c r="T29" s="4"/>
      <c r="U29" s="4"/>
      <c r="V29" s="4"/>
      <c r="W29" s="4"/>
    </row>
    <row r="30">
      <c r="A30" s="83" t="str">
        <f>IF(OR(ISBLANK(RAW_APS!A30),ISBLANK(RAW_APS!B30),ISBLANK(RAW_APS!C30)),TRUE,IFERROR(0/0,""))</f>
        <v/>
      </c>
      <c r="B30" s="4"/>
      <c r="C30" s="83" t="str">
        <f>IF(ISBLANK(B30),IFERROR(0/0,""),RAW_APS!A30)</f>
        <v/>
      </c>
      <c r="D30" s="83" t="str">
        <f>IF(ISBLANK(C30),IFERROR(0/0,""), VLOOKUP(C30,preDEL!A$2:AG441,33,FALSE))</f>
        <v/>
      </c>
      <c r="E30" s="4"/>
      <c r="F30" s="132"/>
      <c r="G30" s="222"/>
      <c r="H30" s="224" t="str">
        <f t="shared" si="1"/>
        <v/>
      </c>
      <c r="I30" s="135" t="str">
        <f>CONCATENATE(UPPER(RAW_APS!$A31),"__",RAW_APS!$B31,"_",RAW_APS!$C31)</f>
        <v>FLB3444__44543_0.282106481481482</v>
      </c>
      <c r="J30" s="136" t="str">
        <f t="shared" si="2"/>
        <v/>
      </c>
      <c r="K30" s="222" t="s">
        <v>2249</v>
      </c>
      <c r="L30" s="137" t="str">
        <f t="shared" si="3"/>
        <v>FLB3142</v>
      </c>
      <c r="M30" s="138" t="b">
        <f t="shared" si="5"/>
        <v>0</v>
      </c>
      <c r="N30" s="137" t="str">
        <f t="shared" si="4"/>
        <v/>
      </c>
      <c r="O30" s="4"/>
      <c r="P30" s="4"/>
      <c r="Q30" s="4"/>
      <c r="R30" s="4"/>
      <c r="S30" s="4"/>
      <c r="T30" s="4"/>
      <c r="U30" s="4"/>
      <c r="V30" s="4"/>
      <c r="W30" s="4"/>
    </row>
    <row r="31">
      <c r="A31" s="83" t="str">
        <f>IF(OR(ISBLANK(RAW_APS!A31),ISBLANK(RAW_APS!B31),ISBLANK(RAW_APS!C31)),TRUE,IFERROR(0/0,""))</f>
        <v/>
      </c>
      <c r="B31" s="4"/>
      <c r="C31" s="83" t="str">
        <f>IF(ISBLANK(B31),IFERROR(0/0,""),RAW_APS!A31)</f>
        <v/>
      </c>
      <c r="D31" s="83" t="str">
        <f>IF(ISBLANK(C31),IFERROR(0/0,""), VLOOKUP(C31,preDEL!A$2:AG441,33,FALSE))</f>
        <v/>
      </c>
      <c r="E31" s="4"/>
      <c r="F31" s="132"/>
      <c r="G31" s="222"/>
      <c r="H31" s="224" t="str">
        <f t="shared" si="1"/>
        <v/>
      </c>
      <c r="I31" s="135" t="str">
        <f>CONCATENATE(UPPER(RAW_APS!$A32),"__",RAW_APS!$B32,"_",RAW_APS!$C32)</f>
        <v>FLB3139__44543_0.275300925925926</v>
      </c>
      <c r="J31" s="136" t="str">
        <f t="shared" si="2"/>
        <v/>
      </c>
      <c r="K31" s="222" t="s">
        <v>2251</v>
      </c>
      <c r="L31" s="137" t="str">
        <f t="shared" si="3"/>
        <v>FLB3144</v>
      </c>
      <c r="M31" s="138" t="b">
        <f t="shared" si="5"/>
        <v>0</v>
      </c>
      <c r="N31" s="137" t="str">
        <f t="shared" si="4"/>
        <v/>
      </c>
      <c r="O31" s="4"/>
      <c r="P31" s="4"/>
      <c r="Q31" s="4"/>
      <c r="R31" s="4"/>
      <c r="S31" s="4"/>
      <c r="T31" s="4"/>
      <c r="U31" s="4"/>
      <c r="V31" s="4"/>
      <c r="W31" s="4"/>
    </row>
    <row r="32">
      <c r="A32" s="83" t="str">
        <f>IF(OR(ISBLANK(RAW_APS!A32),ISBLANK(RAW_APS!B32),ISBLANK(RAW_APS!C32)),TRUE,IFERROR(0/0,""))</f>
        <v/>
      </c>
      <c r="B32" s="4"/>
      <c r="C32" s="83" t="str">
        <f>IF(ISBLANK(B32),IFERROR(0/0,""),RAW_APS!A32)</f>
        <v/>
      </c>
      <c r="D32" s="83" t="str">
        <f>IF(ISBLANK(C32),IFERROR(0/0,""), VLOOKUP(C32,preDEL!A$2:AG441,33,FALSE))</f>
        <v/>
      </c>
      <c r="E32" s="4"/>
      <c r="F32" s="132"/>
      <c r="G32" s="222"/>
      <c r="H32" s="224" t="str">
        <f t="shared" si="1"/>
        <v/>
      </c>
      <c r="I32" s="135" t="str">
        <f>CONCATENATE(UPPER(RAW_APS!$A33),"__",RAW_APS!$B33,"_",RAW_APS!$C33)</f>
        <v>FLB3798__44543_0.271087962962963</v>
      </c>
      <c r="J32" s="136" t="str">
        <f t="shared" si="2"/>
        <v/>
      </c>
      <c r="K32" s="222" t="s">
        <v>2252</v>
      </c>
      <c r="L32" s="137" t="str">
        <f t="shared" si="3"/>
        <v>FLB3145</v>
      </c>
      <c r="M32" s="138" t="b">
        <f t="shared" si="5"/>
        <v>0</v>
      </c>
      <c r="N32" s="137" t="str">
        <f t="shared" si="4"/>
        <v/>
      </c>
      <c r="O32" s="4"/>
      <c r="P32" s="4"/>
      <c r="Q32" s="4"/>
      <c r="R32" s="4"/>
      <c r="S32" s="4"/>
      <c r="T32" s="4"/>
      <c r="U32" s="4"/>
      <c r="V32" s="4"/>
      <c r="W32" s="4"/>
    </row>
    <row r="33">
      <c r="A33" s="83" t="str">
        <f>IF(OR(ISBLANK(RAW_APS!A33),ISBLANK(RAW_APS!B33),ISBLANK(RAW_APS!C33)),TRUE,IFERROR(0/0,""))</f>
        <v/>
      </c>
      <c r="B33" s="4"/>
      <c r="C33" s="83" t="str">
        <f>IF(ISBLANK(B33),IFERROR(0/0,""),RAW_APS!A33)</f>
        <v/>
      </c>
      <c r="D33" s="83" t="str">
        <f>IF(ISBLANK(C33),IFERROR(0/0,""), VLOOKUP(C33,preDEL!A$2:AG441,33,FALSE))</f>
        <v/>
      </c>
      <c r="E33" s="4"/>
      <c r="F33" s="132"/>
      <c r="G33" s="222"/>
      <c r="H33" s="224" t="str">
        <f t="shared" si="1"/>
        <v/>
      </c>
      <c r="I33" s="135" t="str">
        <f>CONCATENATE(UPPER(RAW_APS!$A34),"__",RAW_APS!$B34,"_",RAW_APS!$C34)</f>
        <v>FLB3767__44543_0.257025462962963</v>
      </c>
      <c r="J33" s="136" t="str">
        <f t="shared" si="2"/>
        <v/>
      </c>
      <c r="K33" s="222" t="s">
        <v>2254</v>
      </c>
      <c r="L33" s="137" t="str">
        <f t="shared" si="3"/>
        <v>FLB3147</v>
      </c>
      <c r="M33" s="138" t="b">
        <f t="shared" si="5"/>
        <v>0</v>
      </c>
      <c r="N33" s="137" t="str">
        <f t="shared" si="4"/>
        <v/>
      </c>
      <c r="O33" s="4"/>
      <c r="P33" s="4"/>
      <c r="Q33" s="4"/>
      <c r="R33" s="4"/>
      <c r="S33" s="4"/>
      <c r="T33" s="4"/>
      <c r="U33" s="4"/>
      <c r="V33" s="4"/>
      <c r="W33" s="4"/>
    </row>
    <row r="34">
      <c r="A34" s="83" t="str">
        <f>IF(OR(ISBLANK(RAW_APS!A34),ISBLANK(RAW_APS!B34),ISBLANK(RAW_APS!C34)),TRUE,IFERROR(0/0,""))</f>
        <v/>
      </c>
      <c r="B34" s="4"/>
      <c r="C34" s="83" t="str">
        <f>IF(ISBLANK(B34),IFERROR(0/0,""),RAW_APS!A34)</f>
        <v/>
      </c>
      <c r="D34" s="83" t="str">
        <f>IF(ISBLANK(C34),IFERROR(0/0,""), VLOOKUP(C34,preDEL!A$2:AG441,33,FALSE))</f>
        <v/>
      </c>
      <c r="E34" s="4"/>
      <c r="F34" s="132"/>
      <c r="G34" s="222"/>
      <c r="H34" s="224" t="str">
        <f t="shared" si="1"/>
        <v/>
      </c>
      <c r="I34" s="135" t="str">
        <f>CONCATENATE(UPPER(RAW_APS!$A35),"__",RAW_APS!$B35,"_",RAW_APS!$C35)</f>
        <v>FLB3371__44543_0.165138888888889</v>
      </c>
      <c r="J34" s="136" t="str">
        <f t="shared" si="2"/>
        <v/>
      </c>
      <c r="K34" s="222" t="s">
        <v>2255</v>
      </c>
      <c r="L34" s="137" t="str">
        <f t="shared" si="3"/>
        <v>FLB3242</v>
      </c>
      <c r="M34" s="138" t="b">
        <f t="shared" si="5"/>
        <v>0</v>
      </c>
      <c r="N34" s="137" t="str">
        <f t="shared" si="4"/>
        <v/>
      </c>
      <c r="O34" s="4"/>
      <c r="P34" s="4"/>
      <c r="Q34" s="4"/>
      <c r="R34" s="4"/>
      <c r="S34" s="4"/>
      <c r="T34" s="4"/>
      <c r="U34" s="4"/>
      <c r="V34" s="4"/>
      <c r="W34" s="4"/>
    </row>
    <row r="35">
      <c r="A35" s="83" t="str">
        <f>IF(OR(ISBLANK(RAW_APS!A35),ISBLANK(RAW_APS!B35),ISBLANK(RAW_APS!C35)),TRUE,IFERROR(0/0,""))</f>
        <v/>
      </c>
      <c r="B35" s="4"/>
      <c r="C35" s="83" t="str">
        <f>IF(ISBLANK(B35),IFERROR(0/0,""),RAW_APS!A35)</f>
        <v/>
      </c>
      <c r="D35" s="83" t="str">
        <f>IF(ISBLANK(C35),IFERROR(0/0,""), VLOOKUP(C35,preDEL!A$2:AG441,33,FALSE))</f>
        <v/>
      </c>
      <c r="E35" s="4"/>
      <c r="F35" s="132"/>
      <c r="G35" s="222"/>
      <c r="H35" s="224" t="str">
        <f t="shared" si="1"/>
        <v/>
      </c>
      <c r="I35" s="135" t="str">
        <f>CONCATENATE(UPPER(RAW_APS!$A36),"__",RAW_APS!$B36,"_",RAW_APS!$C36)</f>
        <v>FLB3431__44543_0.154236111111111</v>
      </c>
      <c r="J35" s="136" t="str">
        <f t="shared" si="2"/>
        <v/>
      </c>
      <c r="K35" s="222" t="s">
        <v>2256</v>
      </c>
      <c r="L35" s="137" t="str">
        <f t="shared" si="3"/>
        <v>FLB3267</v>
      </c>
      <c r="M35" s="138" t="b">
        <f t="shared" si="5"/>
        <v>0</v>
      </c>
      <c r="N35" s="137" t="str">
        <f t="shared" si="4"/>
        <v/>
      </c>
      <c r="O35" s="4"/>
      <c r="P35" s="4"/>
      <c r="Q35" s="4"/>
      <c r="R35" s="4"/>
      <c r="S35" s="4"/>
      <c r="T35" s="4"/>
      <c r="U35" s="4"/>
      <c r="V35" s="4"/>
      <c r="W35" s="4"/>
    </row>
    <row r="36">
      <c r="A36" s="83" t="str">
        <f>IF(OR(ISBLANK(RAW_APS!A36),ISBLANK(RAW_APS!B36),ISBLANK(RAW_APS!C36)),TRUE,IFERROR(0/0,""))</f>
        <v/>
      </c>
      <c r="B36" s="4"/>
      <c r="C36" s="83" t="str">
        <f>IF(ISBLANK(B36),IFERROR(0/0,""),RAW_APS!A36)</f>
        <v/>
      </c>
      <c r="D36" s="83" t="str">
        <f>IF(ISBLANK(C36),IFERROR(0/0,""), VLOOKUP(C36,preDEL!A$2:AG441,33,FALSE))</f>
        <v/>
      </c>
      <c r="E36" s="4"/>
      <c r="F36" s="132"/>
      <c r="G36" s="222"/>
      <c r="H36" s="224" t="str">
        <f t="shared" si="1"/>
        <v/>
      </c>
      <c r="I36" s="135" t="str">
        <f>CONCATENATE(UPPER(RAW_APS!$A37),"__",RAW_APS!$B37,"_",RAW_APS!$C37)</f>
        <v>FLB3427__44543_0.152789351851852</v>
      </c>
      <c r="J36" s="136" t="str">
        <f t="shared" si="2"/>
        <v/>
      </c>
      <c r="K36" s="222" t="s">
        <v>2257</v>
      </c>
      <c r="L36" s="137" t="str">
        <f t="shared" si="3"/>
        <v>FLB3310</v>
      </c>
      <c r="M36" s="138" t="b">
        <f t="shared" si="5"/>
        <v>0</v>
      </c>
      <c r="N36" s="137" t="str">
        <f t="shared" si="4"/>
        <v/>
      </c>
      <c r="O36" s="4"/>
      <c r="P36" s="4"/>
      <c r="Q36" s="4"/>
      <c r="R36" s="4"/>
      <c r="S36" s="4"/>
      <c r="T36" s="4"/>
      <c r="U36" s="4"/>
      <c r="V36" s="4"/>
      <c r="W36" s="4"/>
    </row>
    <row r="37">
      <c r="A37" s="83" t="str">
        <f>IF(OR(ISBLANK(RAW_APS!A37),ISBLANK(RAW_APS!B37),ISBLANK(RAW_APS!C37)),TRUE,IFERROR(0/0,""))</f>
        <v/>
      </c>
      <c r="B37" s="4"/>
      <c r="C37" s="83" t="str">
        <f>IF(ISBLANK(B37),IFERROR(0/0,""),RAW_APS!A37)</f>
        <v/>
      </c>
      <c r="D37" s="83" t="str">
        <f>IF(ISBLANK(C37),IFERROR(0/0,""), VLOOKUP(C37,preDEL!A$2:AG441,33,FALSE))</f>
        <v/>
      </c>
      <c r="E37" s="4"/>
      <c r="F37" s="132"/>
      <c r="G37" s="222"/>
      <c r="H37" s="224" t="str">
        <f t="shared" si="1"/>
        <v/>
      </c>
      <c r="I37" s="135" t="str">
        <f>CONCATENATE(UPPER(RAW_APS!$A38),"__",RAW_APS!$B38,"_",RAW_APS!$C38)</f>
        <v>FLB3438__44543_0.15193287037037</v>
      </c>
      <c r="J37" s="136" t="str">
        <f t="shared" si="2"/>
        <v/>
      </c>
      <c r="K37" s="222" t="s">
        <v>2258</v>
      </c>
      <c r="L37" s="137" t="str">
        <f t="shared" si="3"/>
        <v>FLB3324</v>
      </c>
      <c r="M37" s="138" t="b">
        <f t="shared" si="5"/>
        <v>0</v>
      </c>
      <c r="N37" s="137" t="str">
        <f t="shared" si="4"/>
        <v/>
      </c>
      <c r="O37" s="4"/>
      <c r="P37" s="4"/>
      <c r="Q37" s="4"/>
      <c r="R37" s="4"/>
      <c r="S37" s="4"/>
      <c r="T37" s="4"/>
      <c r="U37" s="4"/>
      <c r="V37" s="4"/>
      <c r="W37" s="4"/>
    </row>
    <row r="38">
      <c r="A38" s="83" t="str">
        <f>IF(OR(ISBLANK(RAW_APS!A38),ISBLANK(RAW_APS!B38),ISBLANK(RAW_APS!C38)),TRUE,IFERROR(0/0,""))</f>
        <v/>
      </c>
      <c r="B38" s="4"/>
      <c r="C38" s="83" t="str">
        <f>IF(ISBLANK(B38),IFERROR(0/0,""),RAW_APS!A38)</f>
        <v/>
      </c>
      <c r="D38" s="83" t="str">
        <f>IF(ISBLANK(C38),IFERROR(0/0,""), VLOOKUP(C38,preDEL!A$2:AG441,33,FALSE))</f>
        <v/>
      </c>
      <c r="E38" s="4"/>
      <c r="F38" s="132"/>
      <c r="G38" s="222"/>
      <c r="H38" s="224" t="str">
        <f t="shared" si="1"/>
        <v/>
      </c>
      <c r="I38" s="135" t="str">
        <f>CONCATENATE(UPPER(RAW_APS!$A39),"__",RAW_APS!$B39,"_",RAW_APS!$C39)</f>
        <v>FLB3372__44543_0.151701388888889</v>
      </c>
      <c r="J38" s="136" t="str">
        <f t="shared" si="2"/>
        <v/>
      </c>
      <c r="K38" s="222" t="s">
        <v>2259</v>
      </c>
      <c r="L38" s="137" t="str">
        <f t="shared" si="3"/>
        <v>FLB3329</v>
      </c>
      <c r="M38" s="138" t="b">
        <f t="shared" si="5"/>
        <v>0</v>
      </c>
      <c r="N38" s="137" t="str">
        <f t="shared" si="4"/>
        <v/>
      </c>
      <c r="O38" s="4"/>
      <c r="P38" s="4"/>
      <c r="Q38" s="4"/>
      <c r="R38" s="4"/>
      <c r="S38" s="4"/>
      <c r="T38" s="4"/>
      <c r="U38" s="4"/>
      <c r="V38" s="4"/>
      <c r="W38" s="4"/>
    </row>
    <row r="39">
      <c r="A39" s="83" t="str">
        <f>IF(OR(ISBLANK(RAW_APS!A39),ISBLANK(RAW_APS!B39),ISBLANK(RAW_APS!C39)),TRUE,IFERROR(0/0,""))</f>
        <v/>
      </c>
      <c r="B39" s="4"/>
      <c r="C39" s="83" t="str">
        <f>IF(ISBLANK(B39),IFERROR(0/0,""),RAW_APS!A39)</f>
        <v/>
      </c>
      <c r="D39" s="83" t="str">
        <f>IF(ISBLANK(C39),IFERROR(0/0,""), VLOOKUP(C39,preDEL!A$2:AG441,33,FALSE))</f>
        <v/>
      </c>
      <c r="E39" s="4"/>
      <c r="F39" s="132"/>
      <c r="G39" s="222"/>
      <c r="H39" s="224" t="str">
        <f t="shared" si="1"/>
        <v/>
      </c>
      <c r="I39" s="135" t="str">
        <f>CONCATENATE(UPPER(RAW_APS!$A40),"__",RAW_APS!$B40,"_",RAW_APS!$C40)</f>
        <v>FLB3432__44543_0.150127314814815</v>
      </c>
      <c r="J39" s="136" t="str">
        <f t="shared" si="2"/>
        <v/>
      </c>
      <c r="K39" s="222" t="s">
        <v>2260</v>
      </c>
      <c r="L39" s="137" t="str">
        <f t="shared" si="3"/>
        <v>FLB3341</v>
      </c>
      <c r="M39" s="138" t="b">
        <f t="shared" si="5"/>
        <v>0</v>
      </c>
      <c r="N39" s="137" t="str">
        <f t="shared" si="4"/>
        <v/>
      </c>
      <c r="O39" s="4"/>
      <c r="P39" s="4"/>
      <c r="Q39" s="4"/>
      <c r="R39" s="4"/>
      <c r="S39" s="4"/>
      <c r="T39" s="4"/>
      <c r="U39" s="4"/>
      <c r="V39" s="4"/>
      <c r="W39" s="4"/>
    </row>
    <row r="40">
      <c r="A40" s="83" t="str">
        <f>IF(OR(ISBLANK(RAW_APS!A40),ISBLANK(RAW_APS!B40),ISBLANK(RAW_APS!C40)),TRUE,IFERROR(0/0,""))</f>
        <v/>
      </c>
      <c r="B40" s="4"/>
      <c r="C40" s="83" t="str">
        <f>IF(ISBLANK(B40),IFERROR(0/0,""),RAW_APS!A40)</f>
        <v/>
      </c>
      <c r="D40" s="83" t="str">
        <f>IF(ISBLANK(C40),IFERROR(0/0,""), VLOOKUP(C40,preDEL!A$2:AG441,33,FALSE))</f>
        <v/>
      </c>
      <c r="E40" s="4"/>
      <c r="F40" s="132"/>
      <c r="G40" s="222"/>
      <c r="H40" s="224" t="str">
        <f t="shared" si="1"/>
        <v/>
      </c>
      <c r="I40" s="135" t="str">
        <f>CONCATENATE(UPPER(RAW_APS!$A41),"__",RAW_APS!$B41,"_",RAW_APS!$C41)</f>
        <v>FLB3764__44543_0.0922569444444445</v>
      </c>
      <c r="J40" s="136" t="str">
        <f t="shared" si="2"/>
        <v/>
      </c>
      <c r="K40" s="222" t="s">
        <v>2261</v>
      </c>
      <c r="L40" s="137" t="str">
        <f t="shared" si="3"/>
        <v>FLB3342</v>
      </c>
      <c r="M40" s="138" t="b">
        <f t="shared" si="5"/>
        <v>0</v>
      </c>
      <c r="N40" s="137" t="str">
        <f t="shared" si="4"/>
        <v/>
      </c>
      <c r="O40" s="4"/>
      <c r="P40" s="4"/>
      <c r="Q40" s="4"/>
      <c r="R40" s="4"/>
      <c r="S40" s="4"/>
      <c r="T40" s="4"/>
      <c r="U40" s="4"/>
      <c r="V40" s="4"/>
      <c r="W40" s="4"/>
    </row>
    <row r="41">
      <c r="A41" s="83" t="str">
        <f>IF(OR(ISBLANK(RAW_APS!A41),ISBLANK(RAW_APS!B41),ISBLANK(RAW_APS!C41)),TRUE,IFERROR(0/0,""))</f>
        <v/>
      </c>
      <c r="B41" s="4"/>
      <c r="C41" s="83" t="str">
        <f>IF(ISBLANK(B41),IFERROR(0/0,""),RAW_APS!A41)</f>
        <v/>
      </c>
      <c r="D41" s="83" t="str">
        <f>IF(ISBLANK(C41),IFERROR(0/0,""), VLOOKUP(C41,preDEL!A$2:AG441,33,FALSE))</f>
        <v/>
      </c>
      <c r="E41" s="4"/>
      <c r="F41" s="132"/>
      <c r="G41" s="222"/>
      <c r="H41" s="224" t="str">
        <f t="shared" si="1"/>
        <v/>
      </c>
      <c r="I41" s="135" t="str">
        <f>CONCATENATE(UPPER(RAW_APS!$A42),"__",RAW_APS!$B42,"_",RAW_APS!$C42)</f>
        <v>FLB3383__44540_0.297083333333333</v>
      </c>
      <c r="J41" s="136" t="str">
        <f t="shared" si="2"/>
        <v/>
      </c>
      <c r="K41" s="222" t="s">
        <v>2262</v>
      </c>
      <c r="L41" s="137" t="str">
        <f t="shared" si="3"/>
        <v>FLB3343</v>
      </c>
      <c r="M41" s="138" t="b">
        <f t="shared" si="5"/>
        <v>0</v>
      </c>
      <c r="N41" s="137" t="str">
        <f t="shared" si="4"/>
        <v/>
      </c>
      <c r="O41" s="4"/>
      <c r="P41" s="4"/>
      <c r="Q41" s="4"/>
      <c r="R41" s="4"/>
      <c r="S41" s="4"/>
      <c r="T41" s="4"/>
      <c r="U41" s="4"/>
      <c r="V41" s="4"/>
      <c r="W41" s="4"/>
    </row>
    <row r="42">
      <c r="A42" s="83" t="str">
        <f>IF(OR(ISBLANK(RAW_APS!A42),ISBLANK(RAW_APS!B42),ISBLANK(RAW_APS!C42)),TRUE,IFERROR(0/0,""))</f>
        <v/>
      </c>
      <c r="B42" s="4"/>
      <c r="C42" s="83" t="str">
        <f>IF(ISBLANK(B42),IFERROR(0/0,""),RAW_APS!A42)</f>
        <v/>
      </c>
      <c r="D42" s="83" t="str">
        <f>IF(ISBLANK(C42),IFERROR(0/0,""), VLOOKUP(C42,preDEL!A$2:AG441,33,FALSE))</f>
        <v/>
      </c>
      <c r="E42" s="4"/>
      <c r="F42" s="132"/>
      <c r="G42" s="222"/>
      <c r="H42" s="224" t="str">
        <f t="shared" si="1"/>
        <v/>
      </c>
      <c r="I42" s="135" t="str">
        <f>CONCATENATE(UPPER(RAW_APS!$A43),"__",RAW_APS!$B43,"_",RAW_APS!$C43)</f>
        <v>FLB3374__44540_0.295578703703704</v>
      </c>
      <c r="J42" s="136" t="str">
        <f t="shared" si="2"/>
        <v/>
      </c>
      <c r="K42" s="222" t="s">
        <v>2263</v>
      </c>
      <c r="L42" s="137" t="str">
        <f t="shared" si="3"/>
        <v>FLB3371</v>
      </c>
      <c r="M42" s="138" t="b">
        <f t="shared" si="5"/>
        <v>0</v>
      </c>
      <c r="N42" s="137" t="str">
        <f t="shared" si="4"/>
        <v/>
      </c>
      <c r="O42" s="4"/>
      <c r="P42" s="4"/>
      <c r="Q42" s="4"/>
      <c r="R42" s="4"/>
      <c r="S42" s="4"/>
      <c r="T42" s="4"/>
      <c r="U42" s="4"/>
      <c r="V42" s="4"/>
      <c r="W42" s="4"/>
    </row>
    <row r="43">
      <c r="A43" s="83" t="str">
        <f>IF(OR(ISBLANK(RAW_APS!A43),ISBLANK(RAW_APS!B43),ISBLANK(RAW_APS!C43)),TRUE,IFERROR(0/0,""))</f>
        <v/>
      </c>
      <c r="B43" s="4"/>
      <c r="C43" s="83" t="str">
        <f>IF(ISBLANK(B43),IFERROR(0/0,""),RAW_APS!A43)</f>
        <v/>
      </c>
      <c r="D43" s="83" t="str">
        <f>IF(ISBLANK(C43),IFERROR(0/0,""), VLOOKUP(C43,preDEL!A$2:AG441,33,FALSE))</f>
        <v/>
      </c>
      <c r="E43" s="4"/>
      <c r="F43" s="132"/>
      <c r="G43" s="222"/>
      <c r="H43" s="224" t="str">
        <f t="shared" si="1"/>
        <v/>
      </c>
      <c r="I43" s="135" t="str">
        <f>CONCATENATE(UPPER(RAW_APS!$A44),"__",RAW_APS!$B44,"_",RAW_APS!$C44)</f>
        <v>FLB3430__44540_0.292210648148148</v>
      </c>
      <c r="J43" s="136" t="str">
        <f t="shared" si="2"/>
        <v/>
      </c>
      <c r="K43" s="222" t="s">
        <v>2264</v>
      </c>
      <c r="L43" s="137" t="str">
        <f t="shared" si="3"/>
        <v>FLB3372</v>
      </c>
      <c r="M43" s="138" t="b">
        <f t="shared" si="5"/>
        <v>0</v>
      </c>
      <c r="N43" s="137" t="str">
        <f t="shared" si="4"/>
        <v/>
      </c>
      <c r="O43" s="4"/>
      <c r="P43" s="4"/>
      <c r="Q43" s="4"/>
      <c r="R43" s="4"/>
      <c r="S43" s="4"/>
      <c r="T43" s="4"/>
      <c r="U43" s="4"/>
      <c r="V43" s="4"/>
      <c r="W43" s="4"/>
    </row>
    <row r="44">
      <c r="A44" s="83" t="str">
        <f>IF(OR(ISBLANK(RAW_APS!A44),ISBLANK(RAW_APS!B44),ISBLANK(RAW_APS!C44)),TRUE,IFERROR(0/0,""))</f>
        <v/>
      </c>
      <c r="B44" s="4"/>
      <c r="C44" s="83" t="str">
        <f>IF(ISBLANK(B44),IFERROR(0/0,""),RAW_APS!A44)</f>
        <v/>
      </c>
      <c r="D44" s="83" t="str">
        <f>IF(ISBLANK(C44),IFERROR(0/0,""), VLOOKUP(C44,preDEL!A$2:AG441,33,FALSE))</f>
        <v/>
      </c>
      <c r="E44" s="4"/>
      <c r="F44" s="132"/>
      <c r="G44" s="222"/>
      <c r="H44" s="224" t="str">
        <f t="shared" si="1"/>
        <v/>
      </c>
      <c r="I44" s="135" t="str">
        <f>CONCATENATE(UPPER(RAW_APS!$A45),"__",RAW_APS!$B45,"_",RAW_APS!$C45)</f>
        <v>FLB3581__44540_0.23255787037037</v>
      </c>
      <c r="J44" s="136" t="str">
        <f t="shared" si="2"/>
        <v/>
      </c>
      <c r="K44" s="222" t="s">
        <v>2265</v>
      </c>
      <c r="L44" s="137" t="str">
        <f t="shared" si="3"/>
        <v>FLB3374</v>
      </c>
      <c r="M44" s="138" t="b">
        <f t="shared" si="5"/>
        <v>0</v>
      </c>
      <c r="N44" s="137" t="str">
        <f t="shared" si="4"/>
        <v/>
      </c>
      <c r="O44" s="4"/>
      <c r="P44" s="4"/>
      <c r="Q44" s="4"/>
      <c r="R44" s="4"/>
      <c r="S44" s="4"/>
      <c r="T44" s="4"/>
      <c r="U44" s="4"/>
      <c r="V44" s="4"/>
      <c r="W44" s="4"/>
    </row>
    <row r="45">
      <c r="A45" s="83" t="str">
        <f>IF(OR(ISBLANK(RAW_APS!A45),ISBLANK(RAW_APS!B45),ISBLANK(RAW_APS!C45)),TRUE,IFERROR(0/0,""))</f>
        <v/>
      </c>
      <c r="B45" s="4"/>
      <c r="C45" s="83" t="str">
        <f>IF(ISBLANK(B45),IFERROR(0/0,""),RAW_APS!A45)</f>
        <v/>
      </c>
      <c r="D45" s="83" t="str">
        <f>IF(ISBLANK(C45),IFERROR(0/0,""), VLOOKUP(C45,preDEL!A$2:AG441,33,FALSE))</f>
        <v/>
      </c>
      <c r="E45" s="4"/>
      <c r="F45" s="132"/>
      <c r="G45" s="222"/>
      <c r="H45" s="224" t="str">
        <f t="shared" si="1"/>
        <v/>
      </c>
      <c r="I45" s="135" t="str">
        <f>CONCATENATE(UPPER(RAW_APS!$A46),"__",RAW_APS!$B46,"_",RAW_APS!$C46)</f>
        <v>FLB3596__44540_0.230081018518519</v>
      </c>
      <c r="J45" s="136" t="str">
        <f t="shared" si="2"/>
        <v/>
      </c>
      <c r="K45" s="222" t="s">
        <v>2266</v>
      </c>
      <c r="L45" s="137" t="str">
        <f t="shared" si="3"/>
        <v>FLB3376</v>
      </c>
      <c r="M45" s="138" t="b">
        <f t="shared" si="5"/>
        <v>0</v>
      </c>
      <c r="N45" s="137" t="str">
        <f t="shared" si="4"/>
        <v/>
      </c>
      <c r="O45" s="4"/>
      <c r="P45" s="4"/>
      <c r="Q45" s="4"/>
      <c r="R45" s="4"/>
      <c r="S45" s="4"/>
      <c r="T45" s="4"/>
      <c r="U45" s="4"/>
      <c r="V45" s="4"/>
      <c r="W45" s="4"/>
    </row>
    <row r="46">
      <c r="A46" s="83" t="str">
        <f>IF(OR(ISBLANK(RAW_APS!A46),ISBLANK(RAW_APS!B46),ISBLANK(RAW_APS!C46)),TRUE,IFERROR(0/0,""))</f>
        <v/>
      </c>
      <c r="B46" s="4"/>
      <c r="C46" s="83" t="str">
        <f>IF(ISBLANK(B46),IFERROR(0/0,""),RAW_APS!A46)</f>
        <v/>
      </c>
      <c r="D46" s="83" t="str">
        <f>IF(ISBLANK(C46),IFERROR(0/0,""), VLOOKUP(C46,preDEL!A$2:AG441,33,FALSE))</f>
        <v/>
      </c>
      <c r="E46" s="4"/>
      <c r="F46" s="132"/>
      <c r="G46" s="222"/>
      <c r="H46" s="224" t="str">
        <f t="shared" si="1"/>
        <v/>
      </c>
      <c r="I46" s="135" t="str">
        <f>CONCATENATE(UPPER(RAW_APS!$A47),"__",RAW_APS!$B47,"_",RAW_APS!$C47)</f>
        <v>FLB3131__44540_0.226724537037037</v>
      </c>
      <c r="J46" s="136" t="str">
        <f t="shared" si="2"/>
        <v/>
      </c>
      <c r="K46" s="222" t="s">
        <v>2267</v>
      </c>
      <c r="L46" s="137" t="str">
        <f t="shared" si="3"/>
        <v>FLB3378</v>
      </c>
      <c r="M46" s="138" t="b">
        <f t="shared" si="5"/>
        <v>0</v>
      </c>
      <c r="N46" s="137" t="str">
        <f t="shared" si="4"/>
        <v/>
      </c>
      <c r="O46" s="4"/>
      <c r="P46" s="4"/>
      <c r="Q46" s="4"/>
      <c r="R46" s="4"/>
      <c r="S46" s="4"/>
      <c r="T46" s="4"/>
      <c r="U46" s="4"/>
      <c r="V46" s="4"/>
      <c r="W46" s="4"/>
    </row>
    <row r="47">
      <c r="A47" s="83" t="str">
        <f>IF(OR(ISBLANK(RAW_APS!A47),ISBLANK(RAW_APS!B47),ISBLANK(RAW_APS!C47)),TRUE,IFERROR(0/0,""))</f>
        <v/>
      </c>
      <c r="B47" s="4"/>
      <c r="C47" s="83" t="str">
        <f>IF(ISBLANK(B47),IFERROR(0/0,""),RAW_APS!A47)</f>
        <v/>
      </c>
      <c r="D47" s="83" t="str">
        <f>IF(ISBLANK(C47),IFERROR(0/0,""), VLOOKUP(C47,preDEL!A$2:AG441,33,FALSE))</f>
        <v/>
      </c>
      <c r="E47" s="4"/>
      <c r="F47" s="132"/>
      <c r="G47" s="222"/>
      <c r="H47" s="224" t="str">
        <f t="shared" si="1"/>
        <v/>
      </c>
      <c r="I47" s="135" t="str">
        <f>CONCATENATE(UPPER(RAW_APS!$A48),"__",RAW_APS!$B48,"_",RAW_APS!$C48)</f>
        <v>FLB3613__44540_0.226481481481481</v>
      </c>
      <c r="J47" s="136" t="str">
        <f t="shared" si="2"/>
        <v/>
      </c>
      <c r="K47" s="222" t="s">
        <v>2268</v>
      </c>
      <c r="L47" s="137" t="str">
        <f t="shared" si="3"/>
        <v>FLB3379</v>
      </c>
      <c r="M47" s="138" t="b">
        <f t="shared" si="5"/>
        <v>0</v>
      </c>
      <c r="N47" s="137" t="str">
        <f t="shared" si="4"/>
        <v/>
      </c>
      <c r="O47" s="4"/>
      <c r="P47" s="4"/>
      <c r="Q47" s="4"/>
      <c r="R47" s="4"/>
      <c r="S47" s="4"/>
      <c r="T47" s="4"/>
      <c r="U47" s="4"/>
      <c r="V47" s="4"/>
      <c r="W47" s="4"/>
    </row>
    <row r="48">
      <c r="A48" s="83" t="str">
        <f>IF(OR(ISBLANK(RAW_APS!A48),ISBLANK(RAW_APS!B48),ISBLANK(RAW_APS!C48)),TRUE,IFERROR(0/0,""))</f>
        <v/>
      </c>
      <c r="B48" s="4"/>
      <c r="C48" s="83" t="str">
        <f>IF(ISBLANK(B48),IFERROR(0/0,""),RAW_APS!A48)</f>
        <v/>
      </c>
      <c r="D48" s="83" t="str">
        <f>IF(ISBLANK(C48),IFERROR(0/0,""), VLOOKUP(C48,preDEL!A$2:AG441,33,FALSE))</f>
        <v/>
      </c>
      <c r="E48" s="4"/>
      <c r="F48" s="132"/>
      <c r="G48" s="222"/>
      <c r="H48" s="224" t="str">
        <f t="shared" si="1"/>
        <v/>
      </c>
      <c r="I48" s="135" t="str">
        <f>CONCATENATE(UPPER(RAW_APS!$A49),"__",RAW_APS!$B49,"_",RAW_APS!$C49)</f>
        <v>FLB3608__44540_0.224583333333333</v>
      </c>
      <c r="J48" s="136" t="str">
        <f t="shared" si="2"/>
        <v/>
      </c>
      <c r="K48" s="222" t="s">
        <v>2269</v>
      </c>
      <c r="L48" s="137" t="str">
        <f t="shared" si="3"/>
        <v>FLB3380</v>
      </c>
      <c r="M48" s="138" t="b">
        <f t="shared" si="5"/>
        <v>0</v>
      </c>
      <c r="N48" s="137" t="str">
        <f t="shared" si="4"/>
        <v/>
      </c>
      <c r="O48" s="4"/>
      <c r="P48" s="4"/>
      <c r="Q48" s="4"/>
      <c r="R48" s="4"/>
      <c r="S48" s="4"/>
      <c r="T48" s="4"/>
      <c r="U48" s="4"/>
      <c r="V48" s="4"/>
      <c r="W48" s="4"/>
    </row>
    <row r="49">
      <c r="A49" s="83" t="str">
        <f>IF(OR(ISBLANK(RAW_APS!A49),ISBLANK(RAW_APS!B49),ISBLANK(RAW_APS!C49)),TRUE,IFERROR(0/0,""))</f>
        <v/>
      </c>
      <c r="B49" s="4"/>
      <c r="C49" s="83" t="str">
        <f>IF(ISBLANK(B49),IFERROR(0/0,""),RAW_APS!A49)</f>
        <v/>
      </c>
      <c r="D49" s="83" t="str">
        <f>IF(ISBLANK(C49),IFERROR(0/0,""), VLOOKUP(C49,preDEL!A$2:AG441,33,FALSE))</f>
        <v/>
      </c>
      <c r="E49" s="4"/>
      <c r="F49" s="132"/>
      <c r="G49" s="222"/>
      <c r="H49" s="224" t="str">
        <f t="shared" si="1"/>
        <v/>
      </c>
      <c r="I49" s="135" t="str">
        <f>CONCATENATE(UPPER(RAW_APS!$A50),"__",RAW_APS!$B50,"_",RAW_APS!$C50)</f>
        <v>FLB3759__44539_0.316388888888889</v>
      </c>
      <c r="J49" s="136" t="str">
        <f t="shared" si="2"/>
        <v/>
      </c>
      <c r="K49" s="222" t="s">
        <v>2270</v>
      </c>
      <c r="L49" s="137" t="str">
        <f t="shared" si="3"/>
        <v>FLB3381</v>
      </c>
      <c r="M49" s="138" t="b">
        <f t="shared" si="5"/>
        <v>0</v>
      </c>
      <c r="N49" s="137" t="str">
        <f t="shared" si="4"/>
        <v/>
      </c>
      <c r="O49" s="4"/>
      <c r="P49" s="4"/>
      <c r="Q49" s="4"/>
      <c r="R49" s="4"/>
      <c r="S49" s="4"/>
      <c r="T49" s="4"/>
      <c r="U49" s="4"/>
      <c r="V49" s="4"/>
      <c r="W49" s="4"/>
    </row>
    <row r="50">
      <c r="A50" s="83" t="str">
        <f>IF(OR(ISBLANK(RAW_APS!A50),ISBLANK(RAW_APS!B50),ISBLANK(RAW_APS!C50)),TRUE,IFERROR(0/0,""))</f>
        <v/>
      </c>
      <c r="B50" s="4"/>
      <c r="C50" s="83" t="str">
        <f>IF(ISBLANK(B50),IFERROR(0/0,""),RAW_APS!A50)</f>
        <v/>
      </c>
      <c r="D50" s="83" t="str">
        <f>IF(ISBLANK(C50),IFERROR(0/0,""), VLOOKUP(C50,preDEL!A$2:AG441,33,FALSE))</f>
        <v/>
      </c>
      <c r="E50" s="4"/>
      <c r="F50" s="132"/>
      <c r="G50" s="222"/>
      <c r="H50" s="224" t="str">
        <f t="shared" si="1"/>
        <v/>
      </c>
      <c r="I50" s="135" t="str">
        <f>CONCATENATE(UPPER(RAW_APS!$A51),"__",RAW_APS!$B51,"_",RAW_APS!$C51)</f>
        <v>FLB3789__44539_0.313703703703704</v>
      </c>
      <c r="J50" s="136" t="str">
        <f t="shared" si="2"/>
        <v/>
      </c>
      <c r="K50" s="222" t="s">
        <v>2271</v>
      </c>
      <c r="L50" s="137" t="str">
        <f t="shared" si="3"/>
        <v>FLB3382</v>
      </c>
      <c r="M50" s="138" t="b">
        <f t="shared" si="5"/>
        <v>0</v>
      </c>
      <c r="N50" s="137" t="str">
        <f t="shared" si="4"/>
        <v/>
      </c>
      <c r="O50" s="4"/>
      <c r="P50" s="4"/>
      <c r="Q50" s="4"/>
      <c r="R50" s="4"/>
      <c r="S50" s="4"/>
      <c r="T50" s="4"/>
      <c r="U50" s="4"/>
      <c r="V50" s="4"/>
      <c r="W50" s="4"/>
    </row>
    <row r="51">
      <c r="A51" s="83" t="str">
        <f>IF(OR(ISBLANK(RAW_APS!A51),ISBLANK(RAW_APS!B51),ISBLANK(RAW_APS!C51)),TRUE,IFERROR(0/0,""))</f>
        <v/>
      </c>
      <c r="B51" s="4"/>
      <c r="C51" s="83" t="str">
        <f>IF(ISBLANK(B51),IFERROR(0/0,""),RAW_APS!A51)</f>
        <v/>
      </c>
      <c r="D51" s="83" t="str">
        <f>IF(ISBLANK(C51),IFERROR(0/0,""), VLOOKUP(C51,preDEL!A$2:AG441,33,FALSE))</f>
        <v/>
      </c>
      <c r="E51" s="4"/>
      <c r="F51" s="132"/>
      <c r="G51" s="222"/>
      <c r="H51" s="224" t="str">
        <f t="shared" si="1"/>
        <v/>
      </c>
      <c r="I51" s="135" t="str">
        <f>CONCATENATE(UPPER(RAW_APS!$A52),"__",RAW_APS!$B52,"_",RAW_APS!$C52)</f>
        <v>FLB3445__44539_0.312071759259259</v>
      </c>
      <c r="J51" s="136" t="str">
        <f t="shared" si="2"/>
        <v/>
      </c>
      <c r="K51" s="222" t="s">
        <v>2272</v>
      </c>
      <c r="L51" s="137" t="str">
        <f t="shared" si="3"/>
        <v>FLB3383</v>
      </c>
      <c r="M51" s="138" t="b">
        <f t="shared" si="5"/>
        <v>0</v>
      </c>
      <c r="N51" s="137" t="str">
        <f t="shared" si="4"/>
        <v/>
      </c>
      <c r="O51" s="4"/>
      <c r="P51" s="4"/>
      <c r="Q51" s="4"/>
      <c r="R51" s="4"/>
      <c r="S51" s="4"/>
      <c r="T51" s="4"/>
      <c r="U51" s="4"/>
      <c r="V51" s="4"/>
      <c r="W51" s="4"/>
    </row>
    <row r="52">
      <c r="A52" s="83" t="str">
        <f>IF(OR(ISBLANK(RAW_APS!A52),ISBLANK(RAW_APS!B52),ISBLANK(RAW_APS!C52)),TRUE,IFERROR(0/0,""))</f>
        <v/>
      </c>
      <c r="B52" s="4"/>
      <c r="C52" s="83" t="str">
        <f>IF(ISBLANK(B52),IFERROR(0/0,""),RAW_APS!A52)</f>
        <v/>
      </c>
      <c r="D52" s="83" t="str">
        <f>IF(ISBLANK(C52),IFERROR(0/0,""), VLOOKUP(C52,preDEL!A$2:AG441,33,FALSE))</f>
        <v/>
      </c>
      <c r="E52" s="4"/>
      <c r="F52" s="132"/>
      <c r="G52" s="222"/>
      <c r="H52" s="224" t="str">
        <f t="shared" si="1"/>
        <v/>
      </c>
      <c r="I52" s="135" t="str">
        <f>CONCATENATE(UPPER(RAW_APS!$A53),"__",RAW_APS!$B53,"_",RAW_APS!$C53)</f>
        <v>FLB3387__44539_0.311782407407407</v>
      </c>
      <c r="J52" s="136" t="str">
        <f t="shared" si="2"/>
        <v/>
      </c>
      <c r="K52" s="222" t="s">
        <v>2273</v>
      </c>
      <c r="L52" s="137" t="str">
        <f t="shared" si="3"/>
        <v>FLB3387</v>
      </c>
      <c r="M52" s="138" t="b">
        <f t="shared" si="5"/>
        <v>0</v>
      </c>
      <c r="N52" s="137" t="str">
        <f t="shared" si="4"/>
        <v/>
      </c>
      <c r="O52" s="4"/>
      <c r="P52" s="4"/>
      <c r="Q52" s="4"/>
      <c r="R52" s="4"/>
      <c r="S52" s="4"/>
      <c r="T52" s="4"/>
      <c r="U52" s="4"/>
      <c r="V52" s="4"/>
      <c r="W52" s="4"/>
    </row>
    <row r="53">
      <c r="A53" s="83" t="str">
        <f>IF(OR(ISBLANK(RAW_APS!A53),ISBLANK(RAW_APS!B53),ISBLANK(RAW_APS!C53)),TRUE,IFERROR(0/0,""))</f>
        <v/>
      </c>
      <c r="B53" s="4"/>
      <c r="C53" s="83" t="str">
        <f>IF(ISBLANK(B53),IFERROR(0/0,""),RAW_APS!A53)</f>
        <v/>
      </c>
      <c r="D53" s="83" t="str">
        <f>IF(ISBLANK(C53),IFERROR(0/0,""), VLOOKUP(C53,preDEL!A$2:AG441,33,FALSE))</f>
        <v/>
      </c>
      <c r="E53" s="4"/>
      <c r="F53" s="132"/>
      <c r="G53" s="222"/>
      <c r="H53" s="224" t="str">
        <f t="shared" si="1"/>
        <v/>
      </c>
      <c r="I53" s="135" t="str">
        <f>CONCATENATE(UPPER(RAW_APS!$A54),"__",RAW_APS!$B54,"_",RAW_APS!$C54)</f>
        <v>FLB3426__44539_0.310787037037037</v>
      </c>
      <c r="J53" s="136" t="str">
        <f t="shared" si="2"/>
        <v/>
      </c>
      <c r="K53" s="222" t="s">
        <v>2274</v>
      </c>
      <c r="L53" s="137" t="str">
        <f t="shared" si="3"/>
        <v>FLB3388</v>
      </c>
      <c r="M53" s="138" t="b">
        <f t="shared" si="5"/>
        <v>0</v>
      </c>
      <c r="N53" s="137" t="str">
        <f t="shared" si="4"/>
        <v/>
      </c>
      <c r="O53" s="4"/>
      <c r="P53" s="4"/>
      <c r="Q53" s="4"/>
      <c r="R53" s="4"/>
      <c r="S53" s="4"/>
      <c r="T53" s="4"/>
      <c r="U53" s="4"/>
      <c r="V53" s="4"/>
      <c r="W53" s="4"/>
    </row>
    <row r="54">
      <c r="A54" s="83" t="str">
        <f>IF(OR(ISBLANK(RAW_APS!A54),ISBLANK(RAW_APS!B54),ISBLANK(RAW_APS!C54)),TRUE,IFERROR(0/0,""))</f>
        <v/>
      </c>
      <c r="B54" s="4"/>
      <c r="C54" s="83" t="str">
        <f>IF(ISBLANK(B54),IFERROR(0/0,""),RAW_APS!A54)</f>
        <v/>
      </c>
      <c r="D54" s="83" t="str">
        <f>IF(ISBLANK(C54),IFERROR(0/0,""), VLOOKUP(C54,preDEL!A$2:AG441,33,FALSE))</f>
        <v/>
      </c>
      <c r="E54" s="4"/>
      <c r="F54" s="132"/>
      <c r="G54" s="222"/>
      <c r="H54" s="224" t="str">
        <f t="shared" si="1"/>
        <v/>
      </c>
      <c r="I54" s="135" t="str">
        <f>CONCATENATE(UPPER(RAW_APS!$A55),"__",RAW_APS!$B55,"_",RAW_APS!$C55)</f>
        <v>FLB3775__44539_0.228298611111111</v>
      </c>
      <c r="J54" s="136" t="str">
        <f t="shared" si="2"/>
        <v/>
      </c>
      <c r="K54" s="222" t="s">
        <v>2275</v>
      </c>
      <c r="L54" s="137" t="str">
        <f t="shared" si="3"/>
        <v>FLB3389</v>
      </c>
      <c r="M54" s="138" t="b">
        <f t="shared" si="5"/>
        <v>0</v>
      </c>
      <c r="N54" s="137" t="str">
        <f t="shared" si="4"/>
        <v/>
      </c>
      <c r="O54" s="4"/>
      <c r="P54" s="4"/>
      <c r="Q54" s="4"/>
      <c r="R54" s="4"/>
      <c r="S54" s="4"/>
      <c r="T54" s="4"/>
      <c r="U54" s="4"/>
      <c r="V54" s="4"/>
      <c r="W54" s="4"/>
    </row>
    <row r="55">
      <c r="A55" s="83" t="str">
        <f>IF(OR(ISBLANK(RAW_APS!A55),ISBLANK(RAW_APS!B55),ISBLANK(RAW_APS!C55)),TRUE,IFERROR(0/0,""))</f>
        <v/>
      </c>
      <c r="B55" s="4"/>
      <c r="C55" s="83" t="str">
        <f>IF(ISBLANK(B55),IFERROR(0/0,""),RAW_APS!A55)</f>
        <v/>
      </c>
      <c r="D55" s="83" t="str">
        <f>IF(ISBLANK(C55),IFERROR(0/0,""), VLOOKUP(C55,preDEL!A$2:AG441,33,FALSE))</f>
        <v/>
      </c>
      <c r="E55" s="4"/>
      <c r="F55" s="132"/>
      <c r="G55" s="222"/>
      <c r="H55" s="224" t="str">
        <f t="shared" si="1"/>
        <v/>
      </c>
      <c r="I55" s="135" t="str">
        <f>CONCATENATE(UPPER(RAW_APS!$A56),"__",RAW_APS!$B56,"_",RAW_APS!$C56)</f>
        <v>FLB3376__44539_0.218344907407407</v>
      </c>
      <c r="J55" s="136" t="str">
        <f t="shared" si="2"/>
        <v/>
      </c>
      <c r="K55" s="222" t="s">
        <v>2276</v>
      </c>
      <c r="L55" s="137" t="str">
        <f t="shared" si="3"/>
        <v>FLB3426</v>
      </c>
      <c r="M55" s="138" t="b">
        <f t="shared" si="5"/>
        <v>0</v>
      </c>
      <c r="N55" s="137" t="str">
        <f t="shared" si="4"/>
        <v/>
      </c>
      <c r="O55" s="4"/>
      <c r="P55" s="4"/>
      <c r="Q55" s="4"/>
      <c r="R55" s="4"/>
      <c r="S55" s="4"/>
      <c r="T55" s="4"/>
      <c r="U55" s="4"/>
      <c r="V55" s="4"/>
      <c r="W55" s="4"/>
    </row>
    <row r="56">
      <c r="A56" s="83" t="str">
        <f>IF(OR(ISBLANK(RAW_APS!A56),ISBLANK(RAW_APS!B56),ISBLANK(RAW_APS!C56)),TRUE,IFERROR(0/0,""))</f>
        <v/>
      </c>
      <c r="B56" s="4"/>
      <c r="C56" s="83" t="str">
        <f>IF(ISBLANK(B56),IFERROR(0/0,""),RAW_APS!A56)</f>
        <v/>
      </c>
      <c r="D56" s="83" t="str">
        <f>IF(ISBLANK(C56),IFERROR(0/0,""), VLOOKUP(C56,preDEL!A$2:AG441,33,FALSE))</f>
        <v/>
      </c>
      <c r="E56" s="4"/>
      <c r="F56" s="132"/>
      <c r="G56" s="222"/>
      <c r="H56" s="224" t="str">
        <f t="shared" si="1"/>
        <v/>
      </c>
      <c r="I56" s="135" t="str">
        <f>CONCATENATE(UPPER(RAW_APS!$A57),"__",RAW_APS!$B57,"_",RAW_APS!$C57)</f>
        <v>FLB3781__44539_0.217974537037037</v>
      </c>
      <c r="J56" s="136" t="str">
        <f t="shared" si="2"/>
        <v/>
      </c>
      <c r="K56" s="222" t="s">
        <v>2277</v>
      </c>
      <c r="L56" s="137" t="str">
        <f t="shared" si="3"/>
        <v>FLB3427</v>
      </c>
      <c r="M56" s="138" t="b">
        <f t="shared" si="5"/>
        <v>0</v>
      </c>
      <c r="N56" s="137" t="str">
        <f t="shared" si="4"/>
        <v/>
      </c>
      <c r="O56" s="4"/>
      <c r="P56" s="4"/>
      <c r="Q56" s="4"/>
      <c r="R56" s="4"/>
      <c r="S56" s="4"/>
      <c r="T56" s="4"/>
      <c r="U56" s="4"/>
      <c r="V56" s="4"/>
      <c r="W56" s="4"/>
    </row>
    <row r="57">
      <c r="A57" s="83" t="str">
        <f>IF(OR(ISBLANK(RAW_APS!A57),ISBLANK(RAW_APS!B57),ISBLANK(RAW_APS!C57)),TRUE,IFERROR(0/0,""))</f>
        <v/>
      </c>
      <c r="B57" s="4"/>
      <c r="C57" s="83" t="str">
        <f>IF(ISBLANK(B57),IFERROR(0/0,""),RAW_APS!A57)</f>
        <v/>
      </c>
      <c r="D57" s="83" t="str">
        <f>IF(ISBLANK(C57),IFERROR(0/0,""), VLOOKUP(C57,preDEL!A$2:AG441,33,FALSE))</f>
        <v/>
      </c>
      <c r="E57" s="4"/>
      <c r="F57" s="132"/>
      <c r="G57" s="222"/>
      <c r="H57" s="224" t="str">
        <f t="shared" si="1"/>
        <v/>
      </c>
      <c r="I57" s="135" t="str">
        <f>CONCATENATE(UPPER(RAW_APS!$A58),"__",RAW_APS!$B58,"_",RAW_APS!$C58)</f>
        <v>FLB3609__44539_0.194027777777778</v>
      </c>
      <c r="J57" s="136" t="str">
        <f t="shared" si="2"/>
        <v/>
      </c>
      <c r="K57" s="222" t="s">
        <v>2278</v>
      </c>
      <c r="L57" s="137" t="str">
        <f t="shared" si="3"/>
        <v>FLB3430</v>
      </c>
      <c r="M57" s="138" t="b">
        <f t="shared" si="5"/>
        <v>0</v>
      </c>
      <c r="N57" s="137" t="str">
        <f t="shared" si="4"/>
        <v/>
      </c>
      <c r="O57" s="4"/>
      <c r="P57" s="4"/>
      <c r="Q57" s="4"/>
      <c r="R57" s="4"/>
      <c r="S57" s="4"/>
      <c r="T57" s="4"/>
      <c r="U57" s="4"/>
      <c r="V57" s="4"/>
      <c r="W57" s="4"/>
    </row>
    <row r="58">
      <c r="A58" s="83" t="str">
        <f>IF(OR(ISBLANK(RAW_APS!A58),ISBLANK(RAW_APS!B58),ISBLANK(RAW_APS!C58)),TRUE,IFERROR(0/0,""))</f>
        <v/>
      </c>
      <c r="B58" s="4"/>
      <c r="C58" s="83" t="str">
        <f>IF(ISBLANK(B58),IFERROR(0/0,""),RAW_APS!A58)</f>
        <v/>
      </c>
      <c r="D58" s="83" t="str">
        <f>IF(ISBLANK(C58),IFERROR(0/0,""), VLOOKUP(C58,preDEL!A$2:AG441,33,FALSE))</f>
        <v/>
      </c>
      <c r="E58" s="4"/>
      <c r="F58" s="132"/>
      <c r="G58" s="222"/>
      <c r="H58" s="224" t="str">
        <f t="shared" si="1"/>
        <v/>
      </c>
      <c r="I58" s="135" t="str">
        <f>CONCATENATE(UPPER(RAW_APS!$A59),"__",RAW_APS!$B59,"_",RAW_APS!$C59)</f>
        <v>FLB3382__44538_0.319571759259259</v>
      </c>
      <c r="J58" s="136" t="str">
        <f t="shared" si="2"/>
        <v/>
      </c>
      <c r="K58" s="222" t="s">
        <v>2279</v>
      </c>
      <c r="L58" s="137" t="str">
        <f t="shared" si="3"/>
        <v>FLB3431</v>
      </c>
      <c r="M58" s="138" t="b">
        <f t="shared" si="5"/>
        <v>0</v>
      </c>
      <c r="N58" s="137" t="str">
        <f t="shared" si="4"/>
        <v/>
      </c>
      <c r="O58" s="4"/>
      <c r="P58" s="4"/>
      <c r="Q58" s="4"/>
      <c r="R58" s="4"/>
      <c r="S58" s="4"/>
      <c r="T58" s="4"/>
      <c r="U58" s="4"/>
      <c r="V58" s="4"/>
      <c r="W58" s="4"/>
    </row>
    <row r="59">
      <c r="A59" s="83" t="str">
        <f>IF(OR(ISBLANK(RAW_APS!A59),ISBLANK(RAW_APS!B59),ISBLANK(RAW_APS!C59)),TRUE,IFERROR(0/0,""))</f>
        <v/>
      </c>
      <c r="B59" s="4"/>
      <c r="C59" s="83" t="str">
        <f>IF(ISBLANK(B59),IFERROR(0/0,""),RAW_APS!A59)</f>
        <v/>
      </c>
      <c r="D59" s="83" t="str">
        <f>IF(ISBLANK(C59),IFERROR(0/0,""), VLOOKUP(C59,preDEL!A$2:AG441,33,FALSE))</f>
        <v/>
      </c>
      <c r="E59" s="4"/>
      <c r="F59" s="132"/>
      <c r="G59" s="222"/>
      <c r="H59" s="224" t="str">
        <f t="shared" si="1"/>
        <v/>
      </c>
      <c r="I59" s="135" t="str">
        <f>CONCATENATE(UPPER(RAW_APS!$A60),"__",RAW_APS!$B60,"_",RAW_APS!$C60)</f>
        <v>FLB3389__44538_0.22369212962963</v>
      </c>
      <c r="J59" s="136" t="str">
        <f t="shared" si="2"/>
        <v/>
      </c>
      <c r="K59" s="222" t="s">
        <v>2280</v>
      </c>
      <c r="L59" s="137" t="str">
        <f t="shared" si="3"/>
        <v>FLB3432</v>
      </c>
      <c r="M59" s="138" t="b">
        <f t="shared" si="5"/>
        <v>0</v>
      </c>
      <c r="N59" s="137" t="str">
        <f t="shared" si="4"/>
        <v/>
      </c>
      <c r="O59" s="4"/>
      <c r="P59" s="4"/>
      <c r="Q59" s="4"/>
      <c r="R59" s="4"/>
      <c r="S59" s="4"/>
      <c r="T59" s="4"/>
      <c r="U59" s="4"/>
      <c r="V59" s="4"/>
      <c r="W59" s="4"/>
    </row>
    <row r="60">
      <c r="A60" s="83" t="str">
        <f>IF(OR(ISBLANK(RAW_APS!A60),ISBLANK(RAW_APS!B60),ISBLANK(RAW_APS!C60)),TRUE,IFERROR(0/0,""))</f>
        <v/>
      </c>
      <c r="B60" s="4"/>
      <c r="C60" s="83" t="str">
        <f>IF(ISBLANK(B60),IFERROR(0/0,""),RAW_APS!A60)</f>
        <v/>
      </c>
      <c r="D60" s="83" t="str">
        <f>IF(ISBLANK(C60),IFERROR(0/0,""), VLOOKUP(C60,preDEL!A$2:AG441,33,FALSE))</f>
        <v/>
      </c>
      <c r="E60" s="4"/>
      <c r="F60" s="132"/>
      <c r="G60" s="222"/>
      <c r="H60" s="224" t="str">
        <f t="shared" si="1"/>
        <v/>
      </c>
      <c r="I60" s="135" t="str">
        <f>CONCATENATE(UPPER(RAW_APS!$A61),"__",RAW_APS!$B61,"_",RAW_APS!$C61)</f>
        <v>FLB3440__44537_0.401354166666667</v>
      </c>
      <c r="J60" s="136" t="str">
        <f t="shared" si="2"/>
        <v/>
      </c>
      <c r="K60" s="222" t="s">
        <v>2281</v>
      </c>
      <c r="L60" s="137" t="str">
        <f t="shared" si="3"/>
        <v>FLB3433</v>
      </c>
      <c r="M60" s="138" t="b">
        <f t="shared" si="5"/>
        <v>0</v>
      </c>
      <c r="N60" s="137" t="str">
        <f t="shared" si="4"/>
        <v/>
      </c>
      <c r="O60" s="4"/>
      <c r="P60" s="4"/>
      <c r="Q60" s="4"/>
      <c r="R60" s="4"/>
      <c r="S60" s="4"/>
      <c r="T60" s="4"/>
      <c r="U60" s="4"/>
      <c r="V60" s="4"/>
      <c r="W60" s="4"/>
    </row>
    <row r="61">
      <c r="A61" s="83" t="str">
        <f>IF(OR(ISBLANK(RAW_APS!A61),ISBLANK(RAW_APS!B61),ISBLANK(RAW_APS!C61)),TRUE,IFERROR(0/0,""))</f>
        <v/>
      </c>
      <c r="B61" s="4"/>
      <c r="C61" s="83" t="str">
        <f>IF(ISBLANK(B61),IFERROR(0/0,""),RAW_APS!A61)</f>
        <v/>
      </c>
      <c r="D61" s="83" t="str">
        <f>IF(ISBLANK(C61),IFERROR(0/0,""), VLOOKUP(C61,preDEL!A$2:AG441,33,FALSE))</f>
        <v/>
      </c>
      <c r="E61" s="4"/>
      <c r="F61" s="132"/>
      <c r="G61" s="222"/>
      <c r="H61" s="224" t="str">
        <f t="shared" si="1"/>
        <v/>
      </c>
      <c r="I61" s="135" t="str">
        <f>CONCATENATE(UPPER(RAW_APS!$A62),"__",RAW_APS!$B62,"_",RAW_APS!$C62)</f>
        <v>FLB3753__44537_0.394340277777778</v>
      </c>
      <c r="J61" s="136" t="str">
        <f t="shared" si="2"/>
        <v/>
      </c>
      <c r="K61" s="222" t="s">
        <v>2282</v>
      </c>
      <c r="L61" s="137" t="str">
        <f t="shared" si="3"/>
        <v>FLB3434</v>
      </c>
      <c r="M61" s="138" t="b">
        <f t="shared" si="5"/>
        <v>0</v>
      </c>
      <c r="N61" s="137" t="str">
        <f t="shared" si="4"/>
        <v/>
      </c>
      <c r="O61" s="4"/>
      <c r="P61" s="4"/>
      <c r="Q61" s="4"/>
      <c r="R61" s="4"/>
      <c r="S61" s="4"/>
      <c r="T61" s="4"/>
      <c r="U61" s="4"/>
      <c r="V61" s="4"/>
      <c r="W61" s="4"/>
    </row>
    <row r="62">
      <c r="A62" s="83" t="str">
        <f>IF(OR(ISBLANK(RAW_APS!A62),ISBLANK(RAW_APS!B62),ISBLANK(RAW_APS!C62)),TRUE,IFERROR(0/0,""))</f>
        <v/>
      </c>
      <c r="B62" s="4"/>
      <c r="C62" s="83" t="str">
        <f>IF(ISBLANK(B62),IFERROR(0/0,""),RAW_APS!A62)</f>
        <v/>
      </c>
      <c r="D62" s="83" t="str">
        <f>IF(ISBLANK(C62),IFERROR(0/0,""), VLOOKUP(C62,preDEL!A$2:AG441,33,FALSE))</f>
        <v/>
      </c>
      <c r="E62" s="4"/>
      <c r="F62" s="132"/>
      <c r="G62" s="222"/>
      <c r="H62" s="224" t="str">
        <f t="shared" si="1"/>
        <v/>
      </c>
      <c r="I62" s="135" t="str">
        <f>CONCATENATE(UPPER(RAW_APS!$A63),"__",RAW_APS!$B63,"_",RAW_APS!$C63)</f>
        <v>FLB3784__44537_0.37193287037037</v>
      </c>
      <c r="J62" s="136" t="str">
        <f t="shared" si="2"/>
        <v/>
      </c>
      <c r="K62" s="222" t="s">
        <v>2283</v>
      </c>
      <c r="L62" s="137" t="str">
        <f t="shared" si="3"/>
        <v>FLB3438</v>
      </c>
      <c r="M62" s="138" t="b">
        <f t="shared" si="5"/>
        <v>0</v>
      </c>
      <c r="N62" s="137" t="str">
        <f t="shared" si="4"/>
        <v/>
      </c>
      <c r="O62" s="4"/>
      <c r="P62" s="4"/>
      <c r="Q62" s="4"/>
      <c r="R62" s="4"/>
      <c r="S62" s="4"/>
      <c r="T62" s="4"/>
      <c r="U62" s="4"/>
      <c r="V62" s="4"/>
      <c r="W62" s="4"/>
    </row>
    <row r="63">
      <c r="A63" s="83" t="str">
        <f>IF(OR(ISBLANK(RAW_APS!A63),ISBLANK(RAW_APS!B63),ISBLANK(RAW_APS!C63)),TRUE,IFERROR(0/0,""))</f>
        <v/>
      </c>
      <c r="B63" s="4"/>
      <c r="C63" s="83" t="str">
        <f>IF(ISBLANK(B63),IFERROR(0/0,""),RAW_APS!A63)</f>
        <v/>
      </c>
      <c r="D63" s="83" t="str">
        <f>IF(ISBLANK(C63),IFERROR(0/0,""), VLOOKUP(C63,preDEL!A$2:AG441,33,FALSE))</f>
        <v/>
      </c>
      <c r="E63" s="4"/>
      <c r="F63" s="132"/>
      <c r="G63" s="222"/>
      <c r="H63" s="224" t="str">
        <f t="shared" si="1"/>
        <v/>
      </c>
      <c r="I63" s="135" t="str">
        <f>CONCATENATE(UPPER(RAW_APS!$A64),"__",RAW_APS!$B64,"_",RAW_APS!$C64)</f>
        <v>FLB3381__44537_0.318587962962963</v>
      </c>
      <c r="J63" s="136" t="str">
        <f t="shared" si="2"/>
        <v/>
      </c>
      <c r="K63" s="222" t="s">
        <v>2284</v>
      </c>
      <c r="L63" s="137" t="str">
        <f t="shared" si="3"/>
        <v>FLB3440</v>
      </c>
      <c r="M63" s="138" t="b">
        <f t="shared" si="5"/>
        <v>0</v>
      </c>
      <c r="N63" s="137" t="str">
        <f t="shared" si="4"/>
        <v/>
      </c>
      <c r="O63" s="4"/>
      <c r="P63" s="4"/>
      <c r="Q63" s="4"/>
      <c r="R63" s="4"/>
      <c r="S63" s="4"/>
      <c r="T63" s="4"/>
      <c r="U63" s="4"/>
      <c r="V63" s="4"/>
      <c r="W63" s="4"/>
    </row>
    <row r="64">
      <c r="A64" s="83" t="str">
        <f>IF(OR(ISBLANK(RAW_APS!A64),ISBLANK(RAW_APS!B64),ISBLANK(RAW_APS!C64)),TRUE,IFERROR(0/0,""))</f>
        <v/>
      </c>
      <c r="B64" s="4"/>
      <c r="C64" s="83" t="str">
        <f>IF(ISBLANK(B64),IFERROR(0/0,""),RAW_APS!A64)</f>
        <v/>
      </c>
      <c r="D64" s="83" t="str">
        <f>IF(ISBLANK(C64),IFERROR(0/0,""), VLOOKUP(C64,preDEL!A$2:AG441,33,FALSE))</f>
        <v/>
      </c>
      <c r="E64" s="4"/>
      <c r="F64" s="132"/>
      <c r="G64" s="222"/>
      <c r="H64" s="224" t="str">
        <f t="shared" si="1"/>
        <v/>
      </c>
      <c r="I64" s="135" t="str">
        <f>CONCATENATE(UPPER(RAW_APS!$A65),"__",RAW_APS!$B65,"_",RAW_APS!$C65)</f>
        <v>FLB3379__44537_0.31630787037037</v>
      </c>
      <c r="J64" s="136" t="str">
        <f t="shared" si="2"/>
        <v/>
      </c>
      <c r="K64" s="222" t="s">
        <v>2746</v>
      </c>
      <c r="L64" s="137" t="str">
        <f t="shared" si="3"/>
        <v>FLB3444</v>
      </c>
      <c r="M64" s="138" t="b">
        <f t="shared" si="5"/>
        <v>0</v>
      </c>
      <c r="N64" s="137" t="str">
        <f t="shared" si="4"/>
        <v/>
      </c>
      <c r="O64" s="4"/>
      <c r="P64" s="4"/>
      <c r="Q64" s="4"/>
      <c r="R64" s="4"/>
      <c r="S64" s="4"/>
      <c r="T64" s="4"/>
      <c r="U64" s="4"/>
      <c r="V64" s="4"/>
      <c r="W64" s="4"/>
    </row>
    <row r="65">
      <c r="A65" s="83" t="str">
        <f>IF(OR(ISBLANK(RAW_APS!A65),ISBLANK(RAW_APS!B65),ISBLANK(RAW_APS!C65)),TRUE,IFERROR(0/0,""))</f>
        <v/>
      </c>
      <c r="B65" s="4"/>
      <c r="C65" s="83" t="str">
        <f>IF(ISBLANK(B65),IFERROR(0/0,""),RAW_APS!A65)</f>
        <v/>
      </c>
      <c r="D65" s="83" t="str">
        <f>IF(ISBLANK(C65),IFERROR(0/0,""), VLOOKUP(C65,preDEL!A$2:AG441,33,FALSE))</f>
        <v/>
      </c>
      <c r="E65" s="4"/>
      <c r="F65" s="132"/>
      <c r="G65" s="222"/>
      <c r="H65" s="224" t="str">
        <f t="shared" si="1"/>
        <v/>
      </c>
      <c r="I65" s="135" t="str">
        <f>CONCATENATE(UPPER(RAW_APS!$A66),"__",RAW_APS!$B66,"_",RAW_APS!$C66)</f>
        <v>FLB3378__44537_0.314513888888889</v>
      </c>
      <c r="J65" s="136" t="str">
        <f t="shared" si="2"/>
        <v/>
      </c>
      <c r="K65" s="222" t="s">
        <v>2286</v>
      </c>
      <c r="L65" s="137" t="str">
        <f t="shared" si="3"/>
        <v>FLB3445</v>
      </c>
      <c r="M65" s="138" t="b">
        <f t="shared" si="5"/>
        <v>0</v>
      </c>
      <c r="N65" s="137" t="str">
        <f t="shared" si="4"/>
        <v/>
      </c>
      <c r="O65" s="4"/>
      <c r="P65" s="4"/>
      <c r="Q65" s="4"/>
      <c r="R65" s="4"/>
      <c r="S65" s="4"/>
      <c r="T65" s="4"/>
      <c r="U65" s="4"/>
      <c r="V65" s="4"/>
      <c r="W65" s="4"/>
    </row>
    <row r="66">
      <c r="A66" s="83" t="str">
        <f>IF(OR(ISBLANK(RAW_APS!A66),ISBLANK(RAW_APS!B66),ISBLANK(RAW_APS!C66)),TRUE,IFERROR(0/0,""))</f>
        <v/>
      </c>
      <c r="B66" s="4"/>
      <c r="C66" s="83" t="str">
        <f>IF(ISBLANK(B66),IFERROR(0/0,""),RAW_APS!A66)</f>
        <v/>
      </c>
      <c r="D66" s="83" t="str">
        <f>IF(ISBLANK(C66),IFERROR(0/0,""), VLOOKUP(C66,preDEL!A$2:AG441,33,FALSE))</f>
        <v/>
      </c>
      <c r="E66" s="4"/>
      <c r="F66" s="132"/>
      <c r="G66" s="222"/>
      <c r="H66" s="224" t="str">
        <f t="shared" si="1"/>
        <v/>
      </c>
      <c r="I66" s="135" t="str">
        <f>CONCATENATE(UPPER(RAW_APS!$A67),"__",RAW_APS!$B67,"_",RAW_APS!$C67)</f>
        <v>FLB3751__44537_0.311666666666667</v>
      </c>
      <c r="J66" s="136" t="str">
        <f t="shared" si="2"/>
        <v/>
      </c>
      <c r="K66" s="222" t="s">
        <v>2287</v>
      </c>
      <c r="L66" s="137" t="str">
        <f t="shared" si="3"/>
        <v>FLB3541</v>
      </c>
      <c r="M66" s="138" t="b">
        <f t="shared" si="5"/>
        <v>0</v>
      </c>
      <c r="N66" s="137" t="str">
        <f t="shared" si="4"/>
        <v/>
      </c>
      <c r="O66" s="4"/>
      <c r="P66" s="4"/>
      <c r="Q66" s="4"/>
      <c r="R66" s="4"/>
      <c r="S66" s="4"/>
      <c r="T66" s="4"/>
      <c r="U66" s="4"/>
      <c r="V66" s="4"/>
      <c r="W66" s="4"/>
    </row>
    <row r="67">
      <c r="A67" s="83" t="str">
        <f>IF(OR(ISBLANK(RAW_APS!A67),ISBLANK(RAW_APS!B67),ISBLANK(RAW_APS!C67)),TRUE,IFERROR(0/0,""))</f>
        <v/>
      </c>
      <c r="B67" s="4"/>
      <c r="C67" s="83" t="str">
        <f>IF(ISBLANK(B67),IFERROR(0/0,""),RAW_APS!A67)</f>
        <v/>
      </c>
      <c r="D67" s="83" t="str">
        <f>IF(ISBLANK(C67),IFERROR(0/0,""), VLOOKUP(C67,preDEL!A$2:AG441,33,FALSE))</f>
        <v/>
      </c>
      <c r="E67" s="4"/>
      <c r="F67" s="132"/>
      <c r="G67" s="222"/>
      <c r="H67" s="224" t="str">
        <f t="shared" si="1"/>
        <v/>
      </c>
      <c r="I67" s="135" t="str">
        <f>CONCATENATE(UPPER(RAW_APS!$A68),"__",RAW_APS!$B68,"_",RAW_APS!$C68)</f>
        <v>FLB3757__44537_0.245138888888889</v>
      </c>
      <c r="J67" s="136" t="str">
        <f t="shared" si="2"/>
        <v/>
      </c>
      <c r="K67" s="222" t="s">
        <v>2288</v>
      </c>
      <c r="L67" s="137" t="str">
        <f t="shared" si="3"/>
        <v>FLB3544</v>
      </c>
      <c r="M67" s="138" t="b">
        <f t="shared" si="5"/>
        <v>0</v>
      </c>
      <c r="N67" s="137" t="str">
        <f t="shared" si="4"/>
        <v/>
      </c>
      <c r="O67" s="4"/>
      <c r="P67" s="4"/>
      <c r="Q67" s="4"/>
      <c r="R67" s="4"/>
      <c r="S67" s="4"/>
      <c r="T67" s="4"/>
      <c r="U67" s="4"/>
      <c r="V67" s="4"/>
      <c r="W67" s="4"/>
    </row>
    <row r="68">
      <c r="A68" s="83" t="str">
        <f>IF(OR(ISBLANK(RAW_APS!A68),ISBLANK(RAW_APS!B68),ISBLANK(RAW_APS!C68)),TRUE,IFERROR(0/0,""))</f>
        <v/>
      </c>
      <c r="B68" s="4"/>
      <c r="C68" s="83" t="str">
        <f>IF(ISBLANK(B68),IFERROR(0/0,""),RAW_APS!A68)</f>
        <v/>
      </c>
      <c r="D68" s="83" t="str">
        <f>IF(ISBLANK(C68),IFERROR(0/0,""), VLOOKUP(C68,preDEL!A$2:AG441,33,FALSE))</f>
        <v/>
      </c>
      <c r="E68" s="4"/>
      <c r="F68" s="132"/>
      <c r="G68" s="222"/>
      <c r="H68" s="224" t="str">
        <f t="shared" si="1"/>
        <v/>
      </c>
      <c r="I68" s="135" t="str">
        <f>CONCATENATE(UPPER(RAW_APS!$A69),"__",RAW_APS!$B69,"_",RAW_APS!$C69)</f>
        <v>FLB3780__44537_0.244756944444444</v>
      </c>
      <c r="J68" s="136" t="str">
        <f t="shared" si="2"/>
        <v/>
      </c>
      <c r="K68" s="222" t="s">
        <v>2289</v>
      </c>
      <c r="L68" s="137" t="str">
        <f t="shared" si="3"/>
        <v>FLB3545</v>
      </c>
      <c r="M68" s="138" t="b">
        <f t="shared" si="5"/>
        <v>0</v>
      </c>
      <c r="N68" s="137" t="str">
        <f t="shared" si="4"/>
        <v/>
      </c>
      <c r="O68" s="4"/>
      <c r="P68" s="4"/>
      <c r="Q68" s="4"/>
      <c r="R68" s="4"/>
      <c r="S68" s="4"/>
      <c r="T68" s="4"/>
      <c r="U68" s="4"/>
      <c r="V68" s="4"/>
      <c r="W68" s="4"/>
    </row>
    <row r="69">
      <c r="A69" s="83" t="str">
        <f>IF(OR(ISBLANK(RAW_APS!A69),ISBLANK(RAW_APS!B69),ISBLANK(RAW_APS!C69)),TRUE,IFERROR(0/0,""))</f>
        <v/>
      </c>
      <c r="B69" s="4"/>
      <c r="C69" s="83" t="str">
        <f>IF(ISBLANK(B69),IFERROR(0/0,""),RAW_APS!A69)</f>
        <v/>
      </c>
      <c r="D69" s="83" t="str">
        <f>IF(ISBLANK(C69),IFERROR(0/0,""), VLOOKUP(C69,preDEL!A$2:AG441,33,FALSE))</f>
        <v/>
      </c>
      <c r="E69" s="4"/>
      <c r="F69" s="132"/>
      <c r="G69" s="222"/>
      <c r="H69" s="224" t="str">
        <f t="shared" si="1"/>
        <v/>
      </c>
      <c r="I69" s="135" t="str">
        <f>CONCATENATE(UPPER(RAW_APS!$A70),"__",RAW_APS!$B70,"_",RAW_APS!$C70)</f>
        <v>FLB3758__44537_0.241747685185185</v>
      </c>
      <c r="J69" s="136" t="str">
        <f t="shared" si="2"/>
        <v/>
      </c>
      <c r="K69" s="222" t="s">
        <v>2290</v>
      </c>
      <c r="L69" s="137" t="str">
        <f t="shared" si="3"/>
        <v>FLB3546</v>
      </c>
      <c r="M69" s="138" t="b">
        <f t="shared" si="5"/>
        <v>0</v>
      </c>
      <c r="N69" s="137" t="str">
        <f t="shared" si="4"/>
        <v/>
      </c>
      <c r="O69" s="4"/>
      <c r="P69" s="4"/>
      <c r="Q69" s="4"/>
      <c r="R69" s="4"/>
      <c r="S69" s="4"/>
      <c r="T69" s="4"/>
      <c r="U69" s="4"/>
      <c r="V69" s="4"/>
      <c r="W69" s="4"/>
    </row>
    <row r="70">
      <c r="A70" s="83" t="str">
        <f>IF(OR(ISBLANK(RAW_APS!A70),ISBLANK(RAW_APS!B70),ISBLANK(RAW_APS!C70)),TRUE,IFERROR(0/0,""))</f>
        <v/>
      </c>
      <c r="B70" s="4"/>
      <c r="C70" s="83" t="str">
        <f>IF(ISBLANK(B70),IFERROR(0/0,""),RAW_APS!A70)</f>
        <v/>
      </c>
      <c r="D70" s="83" t="str">
        <f>IF(ISBLANK(C70),IFERROR(0/0,""), VLOOKUP(C70,preDEL!A$2:AG441,33,FALSE))</f>
        <v/>
      </c>
      <c r="E70" s="4"/>
      <c r="F70" s="132"/>
      <c r="G70" s="222"/>
      <c r="H70" s="224" t="str">
        <f t="shared" si="1"/>
        <v/>
      </c>
      <c r="I70" s="135" t="str">
        <f>CONCATENATE(UPPER(RAW_APS!$A71),"__",RAW_APS!$B71,"_",RAW_APS!$C71)</f>
        <v>FLB2380__44537_0.201689814814815</v>
      </c>
      <c r="J70" s="136" t="str">
        <f t="shared" si="2"/>
        <v/>
      </c>
      <c r="K70" s="222" t="s">
        <v>2291</v>
      </c>
      <c r="L70" s="137" t="str">
        <f t="shared" si="3"/>
        <v>FLB3548</v>
      </c>
      <c r="M70" s="138" t="b">
        <f t="shared" si="5"/>
        <v>0</v>
      </c>
      <c r="N70" s="137" t="str">
        <f t="shared" si="4"/>
        <v/>
      </c>
      <c r="O70" s="4"/>
      <c r="P70" s="4"/>
      <c r="Q70" s="4"/>
      <c r="R70" s="4"/>
      <c r="S70" s="4"/>
      <c r="T70" s="4"/>
      <c r="U70" s="4"/>
      <c r="V70" s="4"/>
      <c r="W70" s="4"/>
    </row>
    <row r="71">
      <c r="A71" s="83" t="str">
        <f>IF(OR(ISBLANK(RAW_APS!A71),ISBLANK(RAW_APS!B71),ISBLANK(RAW_APS!C71)),TRUE,IFERROR(0/0,""))</f>
        <v/>
      </c>
      <c r="B71" s="4"/>
      <c r="C71" s="83" t="str">
        <f>IF(ISBLANK(B71),IFERROR(0/0,""),RAW_APS!A71)</f>
        <v/>
      </c>
      <c r="D71" s="83" t="str">
        <f>IF(ISBLANK(C71),IFERROR(0/0,""), VLOOKUP(C71,preDEL!A$2:AG441,33,FALSE))</f>
        <v/>
      </c>
      <c r="E71" s="4"/>
      <c r="F71" s="132"/>
      <c r="G71" s="222"/>
      <c r="H71" s="224" t="str">
        <f t="shared" si="1"/>
        <v/>
      </c>
      <c r="I71" s="135" t="str">
        <f>CONCATENATE(UPPER(RAW_APS!$A72),"__",RAW_APS!$B72,"_",RAW_APS!$C72)</f>
        <v>FLB2720__44536_0.345671296296296</v>
      </c>
      <c r="J71" s="136" t="str">
        <f t="shared" si="2"/>
        <v/>
      </c>
      <c r="K71" s="222" t="s">
        <v>2292</v>
      </c>
      <c r="L71" s="137" t="str">
        <f t="shared" si="3"/>
        <v>FLB3550</v>
      </c>
      <c r="M71" s="138" t="b">
        <f t="shared" si="5"/>
        <v>0</v>
      </c>
      <c r="N71" s="137" t="str">
        <f t="shared" si="4"/>
        <v/>
      </c>
      <c r="O71" s="4"/>
      <c r="P71" s="4"/>
      <c r="Q71" s="4"/>
      <c r="R71" s="4"/>
      <c r="S71" s="4"/>
      <c r="T71" s="4"/>
      <c r="U71" s="4"/>
      <c r="V71" s="4"/>
      <c r="W71" s="4"/>
    </row>
    <row r="72">
      <c r="A72" s="83" t="str">
        <f>IF(OR(ISBLANK(RAW_APS!A72),ISBLANK(RAW_APS!B72),ISBLANK(RAW_APS!C72)),TRUE,IFERROR(0/0,""))</f>
        <v/>
      </c>
      <c r="B72" s="4"/>
      <c r="C72" s="83" t="str">
        <f>IF(ISBLANK(B72),IFERROR(0/0,""),RAW_APS!A72)</f>
        <v/>
      </c>
      <c r="D72" s="83" t="str">
        <f>IF(ISBLANK(C72),IFERROR(0/0,""), VLOOKUP(C72,preDEL!A$2:AG441,33,FALSE))</f>
        <v/>
      </c>
      <c r="E72" s="4"/>
      <c r="F72" s="132"/>
      <c r="G72" s="222"/>
      <c r="H72" s="224" t="str">
        <f t="shared" si="1"/>
        <v/>
      </c>
      <c r="I72" s="135" t="str">
        <f>CONCATENATE(UPPER(RAW_APS!$A73),"__",RAW_APS!$B73,"_",RAW_APS!$C73)</f>
        <v>FLB3587__44536_0.344398148148148</v>
      </c>
      <c r="J72" s="136" t="str">
        <f t="shared" si="2"/>
        <v/>
      </c>
      <c r="K72" s="222" t="s">
        <v>2293</v>
      </c>
      <c r="L72" s="137" t="str">
        <f t="shared" si="3"/>
        <v>FLB3571</v>
      </c>
      <c r="M72" s="138" t="b">
        <f t="shared" si="5"/>
        <v>0</v>
      </c>
      <c r="N72" s="137" t="str">
        <f t="shared" si="4"/>
        <v/>
      </c>
      <c r="O72" s="4"/>
      <c r="P72" s="4"/>
      <c r="Q72" s="4"/>
      <c r="R72" s="4"/>
      <c r="S72" s="4"/>
      <c r="T72" s="4"/>
      <c r="U72" s="4"/>
      <c r="V72" s="4"/>
      <c r="W72" s="4"/>
    </row>
    <row r="73">
      <c r="A73" s="83" t="str">
        <f>IF(OR(ISBLANK(RAW_APS!A73),ISBLANK(RAW_APS!B73),ISBLANK(RAW_APS!C73)),TRUE,IFERROR(0/0,""))</f>
        <v/>
      </c>
      <c r="B73" s="4"/>
      <c r="C73" s="83" t="str">
        <f>IF(ISBLANK(B73),IFERROR(0/0,""),RAW_APS!A73)</f>
        <v/>
      </c>
      <c r="D73" s="83" t="str">
        <f>IF(ISBLANK(C73),IFERROR(0/0,""), VLOOKUP(C73,preDEL!A$2:AG441,33,FALSE))</f>
        <v/>
      </c>
      <c r="E73" s="4"/>
      <c r="F73" s="132"/>
      <c r="G73" s="222"/>
      <c r="H73" s="224" t="str">
        <f t="shared" si="1"/>
        <v/>
      </c>
      <c r="I73" s="135" t="str">
        <f>CONCATENATE(UPPER(RAW_APS!$A74),"__",RAW_APS!$B74,"_",RAW_APS!$C74)</f>
        <v>FLB3620__44536_0.342106481481482</v>
      </c>
      <c r="J73" s="136" t="str">
        <f t="shared" si="2"/>
        <v/>
      </c>
      <c r="K73" s="222" t="s">
        <v>2294</v>
      </c>
      <c r="L73" s="137" t="str">
        <f t="shared" si="3"/>
        <v>FLB3577</v>
      </c>
      <c r="M73" s="138" t="b">
        <f t="shared" si="5"/>
        <v>0</v>
      </c>
      <c r="N73" s="137" t="str">
        <f t="shared" si="4"/>
        <v/>
      </c>
      <c r="O73" s="4"/>
      <c r="P73" s="4"/>
      <c r="Q73" s="4"/>
      <c r="R73" s="4"/>
      <c r="S73" s="4"/>
      <c r="T73" s="4"/>
      <c r="U73" s="4"/>
      <c r="V73" s="4"/>
      <c r="W73" s="4"/>
    </row>
    <row r="74">
      <c r="A74" s="83" t="str">
        <f>IF(OR(ISBLANK(RAW_APS!A74),ISBLANK(RAW_APS!B74),ISBLANK(RAW_APS!C74)),TRUE,IFERROR(0/0,""))</f>
        <v/>
      </c>
      <c r="B74" s="4"/>
      <c r="C74" s="83" t="str">
        <f>IF(ISBLANK(B74),IFERROR(0/0,""),RAW_APS!A74)</f>
        <v/>
      </c>
      <c r="D74" s="83" t="str">
        <f>IF(ISBLANK(C74),IFERROR(0/0,""), VLOOKUP(C74,preDEL!A$2:AG441,33,FALSE))</f>
        <v/>
      </c>
      <c r="E74" s="4"/>
      <c r="F74" s="132"/>
      <c r="G74" s="222"/>
      <c r="H74" s="224" t="str">
        <f t="shared" si="1"/>
        <v/>
      </c>
      <c r="I74" s="135" t="str">
        <f>CONCATENATE(UPPER(RAW_APS!$A75),"__",RAW_APS!$B75,"_",RAW_APS!$C75)</f>
        <v>FLB3137__44536_0.340555555555556</v>
      </c>
      <c r="J74" s="136" t="str">
        <f t="shared" si="2"/>
        <v/>
      </c>
      <c r="K74" s="222" t="s">
        <v>2295</v>
      </c>
      <c r="L74" s="137" t="str">
        <f t="shared" si="3"/>
        <v>FLB3581</v>
      </c>
      <c r="M74" s="138" t="b">
        <f t="shared" si="5"/>
        <v>0</v>
      </c>
      <c r="N74" s="137" t="str">
        <f t="shared" si="4"/>
        <v/>
      </c>
      <c r="O74" s="4"/>
      <c r="P74" s="4"/>
      <c r="Q74" s="4"/>
      <c r="R74" s="4"/>
      <c r="S74" s="4"/>
      <c r="T74" s="4"/>
      <c r="U74" s="4"/>
      <c r="V74" s="4"/>
      <c r="W74" s="4"/>
    </row>
    <row r="75">
      <c r="A75" s="83" t="str">
        <f>IF(OR(ISBLANK(RAW_APS!A75),ISBLANK(RAW_APS!B75),ISBLANK(RAW_APS!C75)),TRUE,IFERROR(0/0,""))</f>
        <v/>
      </c>
      <c r="B75" s="4"/>
      <c r="C75" s="83" t="str">
        <f>IF(ISBLANK(B75),IFERROR(0/0,""),RAW_APS!A75)</f>
        <v/>
      </c>
      <c r="D75" s="83" t="str">
        <f>IF(ISBLANK(C75),IFERROR(0/0,""), VLOOKUP(C75,preDEL!A$2:AG441,33,FALSE))</f>
        <v/>
      </c>
      <c r="E75" s="4"/>
      <c r="F75" s="132"/>
      <c r="G75" s="222"/>
      <c r="H75" s="224" t="str">
        <f t="shared" si="1"/>
        <v/>
      </c>
      <c r="I75" s="135" t="str">
        <f>CONCATENATE(UPPER(RAW_APS!$A76),"__",RAW_APS!$B76,"_",RAW_APS!$C76)</f>
        <v>FLB3588__44536_0.3315625</v>
      </c>
      <c r="J75" s="136" t="str">
        <f t="shared" si="2"/>
        <v/>
      </c>
      <c r="K75" s="222" t="s">
        <v>2296</v>
      </c>
      <c r="L75" s="137" t="str">
        <f t="shared" si="3"/>
        <v>FLB3584</v>
      </c>
      <c r="M75" s="138" t="b">
        <f t="shared" si="5"/>
        <v>0</v>
      </c>
      <c r="N75" s="137" t="str">
        <f t="shared" si="4"/>
        <v/>
      </c>
      <c r="O75" s="4"/>
      <c r="P75" s="4"/>
      <c r="Q75" s="4"/>
      <c r="R75" s="4"/>
      <c r="S75" s="4"/>
      <c r="T75" s="4"/>
      <c r="U75" s="4"/>
      <c r="V75" s="4"/>
      <c r="W75" s="4"/>
    </row>
    <row r="76">
      <c r="A76" s="83" t="str">
        <f>IF(OR(ISBLANK(RAW_APS!A76),ISBLANK(RAW_APS!B76),ISBLANK(RAW_APS!C76)),TRUE,IFERROR(0/0,""))</f>
        <v/>
      </c>
      <c r="B76" s="4"/>
      <c r="C76" s="83" t="str">
        <f>IF(ISBLANK(B76),IFERROR(0/0,""),RAW_APS!A76)</f>
        <v/>
      </c>
      <c r="D76" s="83" t="str">
        <f>IF(ISBLANK(C76),IFERROR(0/0,""), VLOOKUP(C76,preDEL!A$2:AG441,33,FALSE))</f>
        <v/>
      </c>
      <c r="E76" s="4"/>
      <c r="F76" s="132"/>
      <c r="G76" s="222"/>
      <c r="H76" s="224" t="str">
        <f t="shared" si="1"/>
        <v/>
      </c>
      <c r="I76" s="135" t="str">
        <f>CONCATENATE(UPPER(RAW_APS!$A77),"__",RAW_APS!$B77,"_",RAW_APS!$C77)</f>
        <v>FLB3584__44536_0.331215277777778</v>
      </c>
      <c r="J76" s="136" t="str">
        <f t="shared" si="2"/>
        <v/>
      </c>
      <c r="K76" s="222" t="s">
        <v>2297</v>
      </c>
      <c r="L76" s="137" t="str">
        <f t="shared" si="3"/>
        <v>FLB3585</v>
      </c>
      <c r="M76" s="138" t="b">
        <f t="shared" si="5"/>
        <v>0</v>
      </c>
      <c r="N76" s="137" t="str">
        <f t="shared" si="4"/>
        <v/>
      </c>
      <c r="O76" s="4"/>
      <c r="P76" s="4"/>
      <c r="Q76" s="4"/>
      <c r="R76" s="4"/>
      <c r="S76" s="4"/>
      <c r="T76" s="4"/>
      <c r="U76" s="4"/>
      <c r="V76" s="4"/>
      <c r="W76" s="4"/>
    </row>
    <row r="77">
      <c r="A77" s="83" t="str">
        <f>IF(OR(ISBLANK(RAW_APS!A77),ISBLANK(RAW_APS!B77),ISBLANK(RAW_APS!C77)),TRUE,IFERROR(0/0,""))</f>
        <v/>
      </c>
      <c r="B77" s="4"/>
      <c r="C77" s="83" t="str">
        <f>IF(ISBLANK(B77),IFERROR(0/0,""),RAW_APS!A77)</f>
        <v/>
      </c>
      <c r="D77" s="83" t="str">
        <f>IF(ISBLANK(C77),IFERROR(0/0,""), VLOOKUP(C77,preDEL!A$2:AG441,33,FALSE))</f>
        <v/>
      </c>
      <c r="E77" s="4"/>
      <c r="F77" s="132"/>
      <c r="G77" s="222"/>
      <c r="H77" s="224" t="str">
        <f t="shared" si="1"/>
        <v/>
      </c>
      <c r="I77" s="135" t="str">
        <f>CONCATENATE(UPPER(RAW_APS!$A78),"__",RAW_APS!$B78,"_",RAW_APS!$C78)</f>
        <v>FLB3598__44536_0.3284375</v>
      </c>
      <c r="J77" s="136" t="str">
        <f t="shared" si="2"/>
        <v/>
      </c>
      <c r="K77" s="222" t="s">
        <v>2298</v>
      </c>
      <c r="L77" s="137" t="str">
        <f t="shared" si="3"/>
        <v>FLB3587</v>
      </c>
      <c r="M77" s="138" t="b">
        <f t="shared" si="5"/>
        <v>0</v>
      </c>
      <c r="N77" s="137" t="str">
        <f t="shared" si="4"/>
        <v/>
      </c>
      <c r="O77" s="4"/>
      <c r="P77" s="4"/>
      <c r="Q77" s="4"/>
      <c r="R77" s="4"/>
      <c r="S77" s="4"/>
      <c r="T77" s="4"/>
      <c r="U77" s="4"/>
      <c r="V77" s="4"/>
      <c r="W77" s="4"/>
    </row>
    <row r="78">
      <c r="A78" s="83" t="str">
        <f>IF(OR(ISBLANK(RAW_APS!A78),ISBLANK(RAW_APS!B78),ISBLANK(RAW_APS!C78)),TRUE,IFERROR(0/0,""))</f>
        <v/>
      </c>
      <c r="B78" s="4"/>
      <c r="C78" s="83" t="str">
        <f>IF(ISBLANK(B78),IFERROR(0/0,""),RAW_APS!A78)</f>
        <v/>
      </c>
      <c r="D78" s="83" t="str">
        <f>IF(ISBLANK(C78),IFERROR(0/0,""), VLOOKUP(C78,preDEL!A$2:AG441,33,FALSE))</f>
        <v/>
      </c>
      <c r="E78" s="4"/>
      <c r="F78" s="132"/>
      <c r="G78" s="222"/>
      <c r="H78" s="224" t="str">
        <f t="shared" si="1"/>
        <v/>
      </c>
      <c r="I78" s="135" t="str">
        <f>CONCATENATE(UPPER(RAW_APS!$A79),"__",RAW_APS!$B79,"_",RAW_APS!$C79)</f>
        <v>FLB3129__44536_0.325856481481482</v>
      </c>
      <c r="J78" s="136" t="str">
        <f t="shared" si="2"/>
        <v/>
      </c>
      <c r="K78" s="222" t="s">
        <v>2299</v>
      </c>
      <c r="L78" s="137" t="str">
        <f t="shared" si="3"/>
        <v>FLB3588</v>
      </c>
      <c r="M78" s="138" t="b">
        <f t="shared" si="5"/>
        <v>0</v>
      </c>
      <c r="N78" s="137" t="str">
        <f t="shared" si="4"/>
        <v/>
      </c>
      <c r="O78" s="4"/>
      <c r="P78" s="4"/>
      <c r="Q78" s="4"/>
      <c r="R78" s="4"/>
      <c r="S78" s="4"/>
      <c r="T78" s="4"/>
      <c r="U78" s="4"/>
      <c r="V78" s="4"/>
      <c r="W78" s="4"/>
    </row>
    <row r="79">
      <c r="A79" s="83" t="str">
        <f>IF(OR(ISBLANK(RAW_APS!A79),ISBLANK(RAW_APS!B79),ISBLANK(RAW_APS!C79)),TRUE,IFERROR(0/0,""))</f>
        <v/>
      </c>
      <c r="B79" s="4"/>
      <c r="C79" s="83" t="str">
        <f>IF(ISBLANK(B79),IFERROR(0/0,""),RAW_APS!A79)</f>
        <v/>
      </c>
      <c r="D79" s="83" t="str">
        <f>IF(ISBLANK(C79),IFERROR(0/0,""), VLOOKUP(C79,preDEL!A$2:AG441,33,FALSE))</f>
        <v/>
      </c>
      <c r="E79" s="4"/>
      <c r="F79" s="132"/>
      <c r="G79" s="222"/>
      <c r="H79" s="224" t="str">
        <f t="shared" si="1"/>
        <v/>
      </c>
      <c r="I79" s="135" t="str">
        <f>CONCATENATE(UPPER(RAW_APS!$A80),"__",RAW_APS!$B80,"_",RAW_APS!$C80)</f>
        <v>FLB3144__44536_0.26599537037037</v>
      </c>
      <c r="J79" s="136" t="str">
        <f t="shared" si="2"/>
        <v/>
      </c>
      <c r="K79" s="222" t="s">
        <v>2300</v>
      </c>
      <c r="L79" s="137" t="str">
        <f t="shared" si="3"/>
        <v>FLB3591</v>
      </c>
      <c r="M79" s="138" t="b">
        <f t="shared" si="5"/>
        <v>0</v>
      </c>
      <c r="N79" s="137" t="str">
        <f t="shared" si="4"/>
        <v/>
      </c>
      <c r="O79" s="4"/>
      <c r="P79" s="4"/>
      <c r="Q79" s="4"/>
      <c r="R79" s="4"/>
      <c r="S79" s="4"/>
      <c r="T79" s="4"/>
      <c r="U79" s="4"/>
      <c r="V79" s="4"/>
      <c r="W79" s="4"/>
    </row>
    <row r="80">
      <c r="A80" s="83" t="str">
        <f>IF(OR(ISBLANK(RAW_APS!A80),ISBLANK(RAW_APS!B80),ISBLANK(RAW_APS!C80)),TRUE,IFERROR(0/0,""))</f>
        <v/>
      </c>
      <c r="B80" s="4"/>
      <c r="C80" s="83" t="str">
        <f>IF(ISBLANK(B80),IFERROR(0/0,""),RAW_APS!A80)</f>
        <v/>
      </c>
      <c r="D80" s="83" t="str">
        <f>IF(ISBLANK(C80),IFERROR(0/0,""), VLOOKUP(C80,preDEL!A$2:AG441,33,FALSE))</f>
        <v/>
      </c>
      <c r="E80" s="4"/>
      <c r="F80" s="132"/>
      <c r="G80" s="222"/>
      <c r="H80" s="224" t="str">
        <f t="shared" si="1"/>
        <v/>
      </c>
      <c r="I80" s="135" t="str">
        <f>CONCATENATE(UPPER(RAW_APS!$A81),"__",RAW_APS!$B81,"_",RAW_APS!$C81)</f>
        <v>FLB3607__44536_0.265659722222222</v>
      </c>
      <c r="J80" s="136" t="str">
        <f t="shared" si="2"/>
        <v/>
      </c>
      <c r="K80" s="222" t="s">
        <v>2301</v>
      </c>
      <c r="L80" s="137" t="str">
        <f t="shared" si="3"/>
        <v>FLB3592</v>
      </c>
      <c r="M80" s="138" t="b">
        <f t="shared" si="5"/>
        <v>0</v>
      </c>
      <c r="N80" s="137" t="str">
        <f t="shared" si="4"/>
        <v/>
      </c>
      <c r="O80" s="4"/>
      <c r="P80" s="4"/>
      <c r="Q80" s="4"/>
      <c r="R80" s="4"/>
      <c r="S80" s="4"/>
      <c r="T80" s="4"/>
      <c r="U80" s="4"/>
      <c r="V80" s="4"/>
      <c r="W80" s="4"/>
    </row>
    <row r="81">
      <c r="A81" s="83" t="str">
        <f>IF(OR(ISBLANK(RAW_APS!A81),ISBLANK(RAW_APS!B81),ISBLANK(RAW_APS!C81)),TRUE,IFERROR(0/0,""))</f>
        <v/>
      </c>
      <c r="B81" s="4"/>
      <c r="C81" s="83" t="str">
        <f>IF(ISBLANK(B81),IFERROR(0/0,""),RAW_APS!A81)</f>
        <v/>
      </c>
      <c r="D81" s="83" t="str">
        <f>IF(ISBLANK(C81),IFERROR(0/0,""), VLOOKUP(C81,preDEL!A$2:AG441,33,FALSE))</f>
        <v/>
      </c>
      <c r="E81" s="4"/>
      <c r="F81" s="132"/>
      <c r="G81" s="222"/>
      <c r="H81" s="224" t="str">
        <f t="shared" si="1"/>
        <v/>
      </c>
      <c r="I81" s="135" t="str">
        <f>CONCATENATE(UPPER(RAW_APS!$A82),"__",RAW_APS!$B82,"_",RAW_APS!$C82)</f>
        <v>FLB3628__44536_0.254143518518519</v>
      </c>
      <c r="J81" s="136" t="str">
        <f t="shared" si="2"/>
        <v/>
      </c>
      <c r="K81" s="222" t="s">
        <v>2302</v>
      </c>
      <c r="L81" s="137" t="str">
        <f t="shared" si="3"/>
        <v>FLB3593</v>
      </c>
      <c r="M81" s="138" t="b">
        <f t="shared" si="5"/>
        <v>0</v>
      </c>
      <c r="N81" s="137" t="str">
        <f t="shared" si="4"/>
        <v/>
      </c>
      <c r="O81" s="4"/>
      <c r="P81" s="4"/>
      <c r="Q81" s="4"/>
      <c r="R81" s="4"/>
      <c r="S81" s="4"/>
      <c r="T81" s="4"/>
      <c r="U81" s="4"/>
      <c r="V81" s="4"/>
      <c r="W81" s="4"/>
    </row>
    <row r="82">
      <c r="A82" s="83" t="str">
        <f>IF(OR(ISBLANK(RAW_APS!A82),ISBLANK(RAW_APS!B82),ISBLANK(RAW_APS!C82)),TRUE,IFERROR(0/0,""))</f>
        <v/>
      </c>
      <c r="B82" s="4"/>
      <c r="C82" s="83" t="str">
        <f>IF(ISBLANK(B82),IFERROR(0/0,""),RAW_APS!A82)</f>
        <v/>
      </c>
      <c r="D82" s="83" t="str">
        <f>IF(ISBLANK(C82),IFERROR(0/0,""), VLOOKUP(C82,preDEL!A$2:AG441,33,FALSE))</f>
        <v/>
      </c>
      <c r="E82" s="4"/>
      <c r="F82" s="132"/>
      <c r="G82" s="222"/>
      <c r="H82" s="224" t="str">
        <f t="shared" si="1"/>
        <v/>
      </c>
      <c r="I82" s="135" t="str">
        <f>CONCATENATE(UPPER(RAW_APS!$A83),"__",RAW_APS!$B83,"_",RAW_APS!$C83)</f>
        <v>FLB3571__44536_0.253796296296296</v>
      </c>
      <c r="J82" s="136" t="str">
        <f t="shared" si="2"/>
        <v/>
      </c>
      <c r="K82" s="222" t="s">
        <v>2303</v>
      </c>
      <c r="L82" s="137" t="str">
        <f t="shared" si="3"/>
        <v>FLB3595</v>
      </c>
      <c r="M82" s="138" t="b">
        <f t="shared" si="5"/>
        <v>0</v>
      </c>
      <c r="N82" s="137" t="str">
        <f t="shared" si="4"/>
        <v/>
      </c>
      <c r="O82" s="4"/>
      <c r="P82" s="4"/>
      <c r="Q82" s="4"/>
      <c r="R82" s="4"/>
      <c r="S82" s="4"/>
      <c r="T82" s="4"/>
      <c r="U82" s="4"/>
      <c r="V82" s="4"/>
      <c r="W82" s="4"/>
    </row>
    <row r="83">
      <c r="A83" s="83" t="str">
        <f>IF(OR(ISBLANK(RAW_APS!A83),ISBLANK(RAW_APS!B83),ISBLANK(RAW_APS!C83)),TRUE,IFERROR(0/0,""))</f>
        <v/>
      </c>
      <c r="B83" s="4"/>
      <c r="C83" s="83" t="str">
        <f>IF(ISBLANK(B83),IFERROR(0/0,""),RAW_APS!A83)</f>
        <v/>
      </c>
      <c r="D83" s="83" t="str">
        <f>IF(ISBLANK(C83),IFERROR(0/0,""), VLOOKUP(C83,preDEL!A$2:AG441,33,FALSE))</f>
        <v/>
      </c>
      <c r="E83" s="4"/>
      <c r="F83" s="132"/>
      <c r="G83" s="222"/>
      <c r="H83" s="224" t="str">
        <f t="shared" si="1"/>
        <v/>
      </c>
      <c r="I83" s="135" t="str">
        <f>CONCATENATE(UPPER(RAW_APS!$A84),"__",RAW_APS!$B84,"_",RAW_APS!$C84)</f>
        <v>FLB2718__44536_0.25275462962963</v>
      </c>
      <c r="J83" s="136" t="str">
        <f t="shared" si="2"/>
        <v/>
      </c>
      <c r="K83" s="222" t="s">
        <v>2304</v>
      </c>
      <c r="L83" s="137" t="str">
        <f t="shared" si="3"/>
        <v>FLB3596</v>
      </c>
      <c r="M83" s="138" t="b">
        <f t="shared" si="5"/>
        <v>0</v>
      </c>
      <c r="N83" s="137" t="str">
        <f t="shared" si="4"/>
        <v/>
      </c>
      <c r="O83" s="4"/>
      <c r="P83" s="4"/>
      <c r="Q83" s="4"/>
      <c r="R83" s="4"/>
      <c r="S83" s="4"/>
      <c r="T83" s="4"/>
      <c r="U83" s="4"/>
      <c r="V83" s="4"/>
      <c r="W83" s="4"/>
    </row>
    <row r="84">
      <c r="A84" s="83" t="str">
        <f>IF(OR(ISBLANK(RAW_APS!A84),ISBLANK(RAW_APS!B84),ISBLANK(RAW_APS!C84)),TRUE,IFERROR(0/0,""))</f>
        <v/>
      </c>
      <c r="B84" s="4"/>
      <c r="C84" s="83" t="str">
        <f>IF(ISBLANK(B84),IFERROR(0/0,""),RAW_APS!A84)</f>
        <v/>
      </c>
      <c r="D84" s="83" t="str">
        <f>IF(ISBLANK(C84),IFERROR(0/0,""), VLOOKUP(C84,preDEL!A$2:AG441,33,FALSE))</f>
        <v/>
      </c>
      <c r="E84" s="4"/>
      <c r="F84" s="132"/>
      <c r="G84" s="222"/>
      <c r="H84" s="224" t="str">
        <f t="shared" si="1"/>
        <v/>
      </c>
      <c r="I84" s="135" t="str">
        <f>CONCATENATE(UPPER(RAW_APS!$A85),"__",RAW_APS!$B85,"_",RAW_APS!$C85)</f>
        <v>FLB4067__44532_0.294074074074074</v>
      </c>
      <c r="J84" s="136" t="str">
        <f t="shared" si="2"/>
        <v/>
      </c>
      <c r="K84" s="222" t="s">
        <v>2305</v>
      </c>
      <c r="L84" s="137" t="str">
        <f t="shared" si="3"/>
        <v>FLB3598</v>
      </c>
      <c r="M84" s="138" t="b">
        <f t="shared" si="5"/>
        <v>0</v>
      </c>
      <c r="N84" s="137" t="str">
        <f t="shared" si="4"/>
        <v/>
      </c>
      <c r="O84" s="4"/>
      <c r="P84" s="4"/>
      <c r="Q84" s="4"/>
      <c r="R84" s="4"/>
      <c r="S84" s="4"/>
      <c r="T84" s="4"/>
      <c r="U84" s="4"/>
      <c r="V84" s="4"/>
      <c r="W84" s="4"/>
    </row>
    <row r="85">
      <c r="A85" s="83" t="str">
        <f>IF(OR(ISBLANK(RAW_APS!A85),ISBLANK(RAW_APS!B85),ISBLANK(RAW_APS!C85)),TRUE,IFERROR(0/0,""))</f>
        <v/>
      </c>
      <c r="B85" s="4"/>
      <c r="C85" s="83" t="str">
        <f>IF(ISBLANK(B85),IFERROR(0/0,""),RAW_APS!A85)</f>
        <v/>
      </c>
      <c r="D85" s="83" t="str">
        <f>IF(ISBLANK(C85),IFERROR(0/0,""), VLOOKUP(C85,preDEL!A$2:AG441,33,FALSE))</f>
        <v/>
      </c>
      <c r="E85" s="4"/>
      <c r="F85" s="132"/>
      <c r="G85" s="222"/>
      <c r="H85" s="224" t="str">
        <f t="shared" si="1"/>
        <v/>
      </c>
      <c r="I85" s="135" t="str">
        <f>CONCATENATE(UPPER(RAW_APS!$A86),"__",RAW_APS!$B86,"_",RAW_APS!$C86)</f>
        <v>FLB4050__44532_0.293726851851852</v>
      </c>
      <c r="J85" s="136" t="str">
        <f t="shared" si="2"/>
        <v/>
      </c>
      <c r="K85" s="222" t="s">
        <v>2306</v>
      </c>
      <c r="L85" s="137" t="str">
        <f t="shared" si="3"/>
        <v>FLB3601</v>
      </c>
      <c r="M85" s="138" t="b">
        <f t="shared" si="5"/>
        <v>0</v>
      </c>
      <c r="N85" s="137" t="str">
        <f t="shared" si="4"/>
        <v/>
      </c>
      <c r="O85" s="4"/>
      <c r="P85" s="4"/>
      <c r="Q85" s="4"/>
      <c r="R85" s="4"/>
      <c r="S85" s="4"/>
      <c r="T85" s="4"/>
      <c r="U85" s="4"/>
      <c r="V85" s="4"/>
      <c r="W85" s="4"/>
    </row>
    <row r="86">
      <c r="A86" s="83" t="str">
        <f>IF(OR(ISBLANK(RAW_APS!A86),ISBLANK(RAW_APS!B86),ISBLANK(RAW_APS!C86)),TRUE,IFERROR(0/0,""))</f>
        <v/>
      </c>
      <c r="B86" s="4"/>
      <c r="C86" s="83" t="str">
        <f>IF(ISBLANK(B86),IFERROR(0/0,""),RAW_APS!A86)</f>
        <v/>
      </c>
      <c r="D86" s="83" t="str">
        <f>IF(ISBLANK(C86),IFERROR(0/0,""), VLOOKUP(C86,preDEL!A$2:AG441,33,FALSE))</f>
        <v/>
      </c>
      <c r="E86" s="4"/>
      <c r="F86" s="132"/>
      <c r="G86" s="222"/>
      <c r="H86" s="224" t="str">
        <f t="shared" si="1"/>
        <v/>
      </c>
      <c r="I86" s="135" t="str">
        <f>CONCATENATE(UPPER(RAW_APS!$A87),"__",RAW_APS!$B87,"_",RAW_APS!$C87)</f>
        <v>FLB4036__44532_0.274282407407407</v>
      </c>
      <c r="J86" s="136" t="str">
        <f t="shared" si="2"/>
        <v/>
      </c>
      <c r="K86" s="222" t="s">
        <v>2307</v>
      </c>
      <c r="L86" s="137" t="str">
        <f t="shared" si="3"/>
        <v>FLB3602</v>
      </c>
      <c r="M86" s="138" t="b">
        <f t="shared" si="5"/>
        <v>0</v>
      </c>
      <c r="N86" s="137" t="str">
        <f t="shared" si="4"/>
        <v/>
      </c>
      <c r="O86" s="4"/>
      <c r="P86" s="4"/>
      <c r="Q86" s="4"/>
      <c r="R86" s="4"/>
      <c r="S86" s="4"/>
      <c r="T86" s="4"/>
      <c r="U86" s="4"/>
      <c r="V86" s="4"/>
      <c r="W86" s="4"/>
    </row>
    <row r="87">
      <c r="A87" s="83" t="str">
        <f>IF(OR(ISBLANK(RAW_APS!A87),ISBLANK(RAW_APS!B87),ISBLANK(RAW_APS!C87)),TRUE,IFERROR(0/0,""))</f>
        <v/>
      </c>
      <c r="B87" s="4"/>
      <c r="C87" s="83" t="str">
        <f>IF(ISBLANK(B87),IFERROR(0/0,""),RAW_APS!A87)</f>
        <v/>
      </c>
      <c r="D87" s="83" t="str">
        <f>IF(ISBLANK(C87),IFERROR(0/0,""), VLOOKUP(C87,preDEL!A$2:AG441,33,FALSE))</f>
        <v/>
      </c>
      <c r="E87" s="4"/>
      <c r="F87" s="132"/>
      <c r="G87" s="222"/>
      <c r="H87" s="224" t="str">
        <f t="shared" si="1"/>
        <v/>
      </c>
      <c r="I87" s="135" t="str">
        <f>CONCATENATE(UPPER(RAW_APS!$A88),"__",RAW_APS!$B88,"_",RAW_APS!$C88)</f>
        <v>FLB4384__44531_0.341076388888889</v>
      </c>
      <c r="J87" s="136" t="str">
        <f t="shared" si="2"/>
        <v/>
      </c>
      <c r="K87" s="222" t="s">
        <v>2308</v>
      </c>
      <c r="L87" s="137" t="str">
        <f t="shared" si="3"/>
        <v>FLB3603</v>
      </c>
      <c r="M87" s="138" t="b">
        <f t="shared" si="5"/>
        <v>0</v>
      </c>
      <c r="N87" s="137" t="str">
        <f t="shared" si="4"/>
        <v/>
      </c>
      <c r="O87" s="4"/>
      <c r="P87" s="4"/>
      <c r="Q87" s="4"/>
      <c r="R87" s="4"/>
      <c r="S87" s="4"/>
      <c r="T87" s="4"/>
      <c r="U87" s="4"/>
      <c r="V87" s="4"/>
      <c r="W87" s="4"/>
    </row>
    <row r="88">
      <c r="A88" s="83" t="str">
        <f>IF(OR(ISBLANK(RAW_APS!A88),ISBLANK(RAW_APS!B88),ISBLANK(RAW_APS!C88)),TRUE,IFERROR(0/0,""))</f>
        <v/>
      </c>
      <c r="B88" s="4"/>
      <c r="C88" s="83" t="str">
        <f>IF(ISBLANK(B88),IFERROR(0/0,""),RAW_APS!A88)</f>
        <v/>
      </c>
      <c r="D88" s="83" t="str">
        <f>IF(ISBLANK(C88),IFERROR(0/0,""), VLOOKUP(C88,preDEL!A$2:AG441,33,FALSE))</f>
        <v/>
      </c>
      <c r="E88" s="4"/>
      <c r="F88" s="132"/>
      <c r="G88" s="222"/>
      <c r="H88" s="224" t="str">
        <f t="shared" si="1"/>
        <v/>
      </c>
      <c r="I88" s="135" t="str">
        <f>CONCATENATE(UPPER(RAW_APS!$A89),"__",RAW_APS!$B89,"_",RAW_APS!$C89)</f>
        <v>FLB4407__44531_0.334166666666667</v>
      </c>
      <c r="J88" s="136" t="str">
        <f t="shared" si="2"/>
        <v/>
      </c>
      <c r="K88" s="222" t="s">
        <v>2309</v>
      </c>
      <c r="L88" s="137" t="str">
        <f t="shared" si="3"/>
        <v>FLB3606</v>
      </c>
      <c r="M88" s="138" t="b">
        <f t="shared" si="5"/>
        <v>0</v>
      </c>
      <c r="N88" s="137" t="str">
        <f t="shared" si="4"/>
        <v/>
      </c>
      <c r="O88" s="4"/>
      <c r="P88" s="4"/>
      <c r="Q88" s="4"/>
      <c r="R88" s="4"/>
      <c r="S88" s="4"/>
      <c r="T88" s="4"/>
      <c r="U88" s="4"/>
      <c r="V88" s="4"/>
      <c r="W88" s="4"/>
    </row>
    <row r="89">
      <c r="A89" s="83" t="str">
        <f>IF(OR(ISBLANK(RAW_APS!A89),ISBLANK(RAW_APS!B89),ISBLANK(RAW_APS!C89)),TRUE,IFERROR(0/0,""))</f>
        <v/>
      </c>
      <c r="B89" s="4"/>
      <c r="C89" s="83" t="str">
        <f>IF(ISBLANK(B89),IFERROR(0/0,""),RAW_APS!A89)</f>
        <v/>
      </c>
      <c r="D89" s="83" t="str">
        <f>IF(ISBLANK(C89),IFERROR(0/0,""), VLOOKUP(C89,preDEL!A$2:AG441,33,FALSE))</f>
        <v/>
      </c>
      <c r="E89" s="4"/>
      <c r="F89" s="132"/>
      <c r="G89" s="222"/>
      <c r="H89" s="224" t="str">
        <f t="shared" si="1"/>
        <v/>
      </c>
      <c r="I89" s="135" t="str">
        <f>CONCATENATE(UPPER(RAW_APS!$A90),"__",RAW_APS!$B90,"_",RAW_APS!$C90)</f>
        <v>FLB3867__44531_0.33</v>
      </c>
      <c r="J89" s="136" t="str">
        <f t="shared" si="2"/>
        <v/>
      </c>
      <c r="K89" s="222" t="s">
        <v>2310</v>
      </c>
      <c r="L89" s="137" t="str">
        <f t="shared" si="3"/>
        <v>FLB3607</v>
      </c>
      <c r="M89" s="138" t="b">
        <f t="shared" si="5"/>
        <v>0</v>
      </c>
      <c r="N89" s="137" t="str">
        <f t="shared" si="4"/>
        <v/>
      </c>
      <c r="O89" s="4"/>
      <c r="P89" s="4"/>
      <c r="Q89" s="4"/>
      <c r="R89" s="4"/>
      <c r="S89" s="4"/>
      <c r="T89" s="4"/>
      <c r="U89" s="4"/>
      <c r="V89" s="4"/>
      <c r="W89" s="4"/>
    </row>
    <row r="90">
      <c r="A90" s="83" t="str">
        <f>IF(OR(ISBLANK(RAW_APS!A90),ISBLANK(RAW_APS!B90),ISBLANK(RAW_APS!C90)),TRUE,IFERROR(0/0,""))</f>
        <v/>
      </c>
      <c r="B90" s="4"/>
      <c r="C90" s="83" t="str">
        <f>IF(ISBLANK(B90),IFERROR(0/0,""),RAW_APS!A90)</f>
        <v/>
      </c>
      <c r="D90" s="83" t="str">
        <f>IF(ISBLANK(C90),IFERROR(0/0,""), VLOOKUP(C90,preDEL!A$2:AG441,33,FALSE))</f>
        <v/>
      </c>
      <c r="E90" s="4"/>
      <c r="F90" s="132"/>
      <c r="G90" s="222"/>
      <c r="H90" s="224" t="str">
        <f t="shared" si="1"/>
        <v/>
      </c>
      <c r="I90" s="135" t="str">
        <f>CONCATENATE(UPPER(RAW_APS!$A91),"__",RAW_APS!$B91,"_",RAW_APS!$C91)</f>
        <v>FLB3738__44531_0.325868055555556</v>
      </c>
      <c r="J90" s="136" t="str">
        <f t="shared" si="2"/>
        <v/>
      </c>
      <c r="K90" s="222" t="s">
        <v>2311</v>
      </c>
      <c r="L90" s="137" t="str">
        <f t="shared" si="3"/>
        <v>FLB3608</v>
      </c>
      <c r="M90" s="138" t="b">
        <f t="shared" si="5"/>
        <v>0</v>
      </c>
      <c r="N90" s="137" t="str">
        <f t="shared" si="4"/>
        <v/>
      </c>
      <c r="O90" s="4"/>
      <c r="P90" s="4"/>
      <c r="Q90" s="4"/>
      <c r="R90" s="4"/>
      <c r="S90" s="4"/>
      <c r="T90" s="4"/>
      <c r="U90" s="4"/>
      <c r="V90" s="4"/>
      <c r="W90" s="4"/>
    </row>
    <row r="91">
      <c r="A91" s="83" t="str">
        <f>IF(OR(ISBLANK(RAW_APS!A91),ISBLANK(RAW_APS!B91),ISBLANK(RAW_APS!C91)),TRUE,IFERROR(0/0,""))</f>
        <v/>
      </c>
      <c r="B91" s="4"/>
      <c r="C91" s="83" t="str">
        <f>IF(ISBLANK(B91),IFERROR(0/0,""),RAW_APS!A91)</f>
        <v/>
      </c>
      <c r="D91" s="83" t="str">
        <f>IF(ISBLANK(C91),IFERROR(0/0,""), VLOOKUP(C91,preDEL!A$2:AG441,33,FALSE))</f>
        <v/>
      </c>
      <c r="E91" s="4"/>
      <c r="F91" s="132"/>
      <c r="G91" s="222"/>
      <c r="H91" s="224" t="str">
        <f t="shared" si="1"/>
        <v/>
      </c>
      <c r="I91" s="135" t="str">
        <f>CONCATENATE(UPPER(RAW_APS!$A92),"__",RAW_APS!$B92,"_",RAW_APS!$C92)</f>
        <v>FLB4090__44531_0.323541666666667</v>
      </c>
      <c r="J91" s="136" t="str">
        <f t="shared" si="2"/>
        <v/>
      </c>
      <c r="K91" s="222" t="s">
        <v>2312</v>
      </c>
      <c r="L91" s="137" t="str">
        <f t="shared" si="3"/>
        <v>FLB3609</v>
      </c>
      <c r="M91" s="138" t="b">
        <f t="shared" si="5"/>
        <v>0</v>
      </c>
      <c r="N91" s="137" t="str">
        <f t="shared" si="4"/>
        <v/>
      </c>
      <c r="O91" s="4"/>
      <c r="P91" s="4"/>
      <c r="Q91" s="4"/>
      <c r="R91" s="4"/>
      <c r="S91" s="4"/>
      <c r="T91" s="4"/>
      <c r="U91" s="4"/>
      <c r="V91" s="4"/>
      <c r="W91" s="4"/>
    </row>
    <row r="92">
      <c r="A92" s="83" t="str">
        <f>IF(OR(ISBLANK(RAW_APS!A92),ISBLANK(RAW_APS!B92),ISBLANK(RAW_APS!C92)),TRUE,IFERROR(0/0,""))</f>
        <v/>
      </c>
      <c r="B92" s="4"/>
      <c r="C92" s="83" t="str">
        <f>IF(ISBLANK(B92),IFERROR(0/0,""),RAW_APS!A92)</f>
        <v/>
      </c>
      <c r="D92" s="83" t="str">
        <f>IF(ISBLANK(C92),IFERROR(0/0,""), VLOOKUP(C92,preDEL!A$2:AG441,33,FALSE))</f>
        <v/>
      </c>
      <c r="E92" s="4"/>
      <c r="F92" s="132"/>
      <c r="G92" s="222"/>
      <c r="H92" s="224" t="str">
        <f t="shared" si="1"/>
        <v/>
      </c>
      <c r="I92" s="135" t="str">
        <f>CONCATENATE(UPPER(RAW_APS!$A93),"__",RAW_APS!$B93,"_",RAW_APS!$C93)</f>
        <v>FLB3629__44531_0.284016203703704</v>
      </c>
      <c r="J92" s="136" t="str">
        <f t="shared" si="2"/>
        <v/>
      </c>
      <c r="K92" s="222" t="s">
        <v>2313</v>
      </c>
      <c r="L92" s="137" t="str">
        <f t="shared" si="3"/>
        <v>FLB3610</v>
      </c>
      <c r="M92" s="138" t="b">
        <f t="shared" si="5"/>
        <v>0</v>
      </c>
      <c r="N92" s="137" t="str">
        <f t="shared" si="4"/>
        <v/>
      </c>
      <c r="O92" s="4"/>
      <c r="P92" s="4"/>
      <c r="Q92" s="4"/>
      <c r="R92" s="4"/>
      <c r="S92" s="4"/>
      <c r="T92" s="4"/>
      <c r="U92" s="4"/>
      <c r="V92" s="4"/>
      <c r="W92" s="4"/>
    </row>
    <row r="93">
      <c r="A93" s="83" t="str">
        <f>IF(OR(ISBLANK(RAW_APS!A93),ISBLANK(RAW_APS!B93),ISBLANK(RAW_APS!C93)),TRUE,IFERROR(0/0,""))</f>
        <v/>
      </c>
      <c r="B93" s="4"/>
      <c r="C93" s="83" t="str">
        <f>IF(ISBLANK(B93),IFERROR(0/0,""),RAW_APS!A93)</f>
        <v/>
      </c>
      <c r="D93" s="83" t="str">
        <f>IF(ISBLANK(C93),IFERROR(0/0,""), VLOOKUP(C93,preDEL!A$2:AG441,33,FALSE))</f>
        <v/>
      </c>
      <c r="E93" s="4"/>
      <c r="F93" s="132"/>
      <c r="G93" s="222"/>
      <c r="H93" s="224" t="str">
        <f t="shared" si="1"/>
        <v/>
      </c>
      <c r="I93" s="135" t="str">
        <f>CONCATENATE(UPPER(RAW_APS!$A94),"__",RAW_APS!$B94,"_",RAW_APS!$C94)</f>
        <v>FLB3585__44531_0.283946759259259</v>
      </c>
      <c r="J93" s="136" t="str">
        <f t="shared" si="2"/>
        <v/>
      </c>
      <c r="K93" s="222" t="s">
        <v>2314</v>
      </c>
      <c r="L93" s="137" t="str">
        <f t="shared" si="3"/>
        <v>FLB3612</v>
      </c>
      <c r="M93" s="138" t="b">
        <f t="shared" si="5"/>
        <v>0</v>
      </c>
      <c r="N93" s="137" t="str">
        <f t="shared" si="4"/>
        <v/>
      </c>
      <c r="O93" s="4"/>
      <c r="P93" s="4"/>
      <c r="Q93" s="4"/>
      <c r="R93" s="4"/>
      <c r="S93" s="4"/>
      <c r="T93" s="4"/>
      <c r="U93" s="4"/>
      <c r="V93" s="4"/>
      <c r="W93" s="4"/>
    </row>
    <row r="94">
      <c r="A94" s="83" t="str">
        <f>IF(OR(ISBLANK(RAW_APS!A94),ISBLANK(RAW_APS!B94),ISBLANK(RAW_APS!C94)),TRUE,IFERROR(0/0,""))</f>
        <v/>
      </c>
      <c r="B94" s="4"/>
      <c r="C94" s="83" t="str">
        <f>IF(ISBLANK(B94),IFERROR(0/0,""),RAW_APS!A94)</f>
        <v/>
      </c>
      <c r="D94" s="83" t="str">
        <f>IF(ISBLANK(C94),IFERROR(0/0,""), VLOOKUP(C94,preDEL!A$2:AG441,33,FALSE))</f>
        <v/>
      </c>
      <c r="E94" s="4"/>
      <c r="F94" s="132"/>
      <c r="G94" s="222"/>
      <c r="H94" s="224" t="str">
        <f t="shared" si="1"/>
        <v/>
      </c>
      <c r="I94" s="135" t="str">
        <f>CONCATENATE(UPPER(RAW_APS!$A95),"__",RAW_APS!$B95,"_",RAW_APS!$C95)</f>
        <v>FLB3124__44531_0.283541666666667</v>
      </c>
      <c r="J94" s="136" t="str">
        <f t="shared" si="2"/>
        <v/>
      </c>
      <c r="K94" s="222" t="s">
        <v>2315</v>
      </c>
      <c r="L94" s="137" t="str">
        <f t="shared" si="3"/>
        <v>FLB3613</v>
      </c>
      <c r="M94" s="138" t="b">
        <f t="shared" si="5"/>
        <v>0</v>
      </c>
      <c r="N94" s="137" t="str">
        <f t="shared" si="4"/>
        <v/>
      </c>
      <c r="O94" s="4"/>
      <c r="P94" s="4"/>
      <c r="Q94" s="4"/>
      <c r="R94" s="4"/>
      <c r="S94" s="4"/>
      <c r="T94" s="4"/>
      <c r="U94" s="4"/>
      <c r="V94" s="4"/>
      <c r="W94" s="4"/>
    </row>
    <row r="95">
      <c r="A95" s="83" t="str">
        <f>IF(OR(ISBLANK(RAW_APS!A95),ISBLANK(RAW_APS!B95),ISBLANK(RAW_APS!C95)),TRUE,IFERROR(0/0,""))</f>
        <v/>
      </c>
      <c r="B95" s="4"/>
      <c r="C95" s="83" t="str">
        <f>IF(ISBLANK(B95),IFERROR(0/0,""),RAW_APS!A95)</f>
        <v/>
      </c>
      <c r="D95" s="83" t="str">
        <f>IF(ISBLANK(C95),IFERROR(0/0,""), VLOOKUP(C95,preDEL!A$2:AG441,33,FALSE))</f>
        <v/>
      </c>
      <c r="E95" s="4"/>
      <c r="F95" s="132"/>
      <c r="G95" s="222"/>
      <c r="H95" s="224" t="str">
        <f t="shared" si="1"/>
        <v/>
      </c>
      <c r="I95" s="135" t="str">
        <f>CONCATENATE(UPPER(RAW_APS!$A96),"__",RAW_APS!$B96,"_",RAW_APS!$C96)</f>
        <v>FLB3619__44531_0.283194444444445</v>
      </c>
      <c r="J95" s="136" t="str">
        <f t="shared" si="2"/>
        <v/>
      </c>
      <c r="K95" s="222" t="s">
        <v>2316</v>
      </c>
      <c r="L95" s="137" t="str">
        <f t="shared" si="3"/>
        <v>FLB3616</v>
      </c>
      <c r="M95" s="138" t="b">
        <f t="shared" si="5"/>
        <v>0</v>
      </c>
      <c r="N95" s="137" t="str">
        <f t="shared" si="4"/>
        <v/>
      </c>
      <c r="O95" s="4"/>
      <c r="P95" s="4"/>
      <c r="Q95" s="4"/>
      <c r="R95" s="4"/>
      <c r="S95" s="4"/>
      <c r="T95" s="4"/>
      <c r="U95" s="4"/>
      <c r="V95" s="4"/>
      <c r="W95" s="4"/>
    </row>
    <row r="96">
      <c r="A96" s="83" t="str">
        <f>IF(OR(ISBLANK(RAW_APS!A96),ISBLANK(RAW_APS!B96),ISBLANK(RAW_APS!C96)),TRUE,IFERROR(0/0,""))</f>
        <v/>
      </c>
      <c r="B96" s="4"/>
      <c r="C96" s="83" t="str">
        <f>IF(ISBLANK(B96),IFERROR(0/0,""),RAW_APS!A96)</f>
        <v/>
      </c>
      <c r="D96" s="83" t="str">
        <f>IF(ISBLANK(C96),IFERROR(0/0,""), VLOOKUP(C96,preDEL!A$2:AG441,33,FALSE))</f>
        <v/>
      </c>
      <c r="E96" s="4"/>
      <c r="F96" s="132"/>
      <c r="G96" s="222"/>
      <c r="H96" s="224" t="str">
        <f t="shared" si="1"/>
        <v/>
      </c>
      <c r="I96" s="135" t="str">
        <f>CONCATENATE(UPPER(RAW_APS!$A97),"__",RAW_APS!$B97,"_",RAW_APS!$C97)</f>
        <v>FLB3610__44530_0.298819444444445</v>
      </c>
      <c r="J96" s="136" t="str">
        <f t="shared" si="2"/>
        <v/>
      </c>
      <c r="K96" s="222" t="s">
        <v>2317</v>
      </c>
      <c r="L96" s="137" t="str">
        <f t="shared" si="3"/>
        <v>FLB3617</v>
      </c>
      <c r="M96" s="138" t="b">
        <f t="shared" si="5"/>
        <v>0</v>
      </c>
      <c r="N96" s="137" t="str">
        <f t="shared" si="4"/>
        <v/>
      </c>
      <c r="O96" s="4"/>
      <c r="P96" s="4"/>
      <c r="Q96" s="4"/>
      <c r="R96" s="4"/>
      <c r="S96" s="4"/>
      <c r="T96" s="4"/>
      <c r="U96" s="4"/>
      <c r="V96" s="4"/>
      <c r="W96" s="4"/>
    </row>
    <row r="97">
      <c r="A97" s="83" t="str">
        <f>IF(OR(ISBLANK(RAW_APS!A97),ISBLANK(RAW_APS!B97),ISBLANK(RAW_APS!C97)),TRUE,IFERROR(0/0,""))</f>
        <v/>
      </c>
      <c r="B97" s="4"/>
      <c r="C97" s="83" t="str">
        <f>IF(ISBLANK(B97),IFERROR(0/0,""),RAW_APS!A97)</f>
        <v/>
      </c>
      <c r="D97" s="83" t="str">
        <f>IF(ISBLANK(C97),IFERROR(0/0,""), VLOOKUP(C97,preDEL!A$2:AG441,33,FALSE))</f>
        <v/>
      </c>
      <c r="E97" s="4"/>
      <c r="F97" s="132"/>
      <c r="G97" s="222"/>
      <c r="H97" s="224" t="str">
        <f t="shared" si="1"/>
        <v/>
      </c>
      <c r="I97" s="135" t="str">
        <f>CONCATENATE(UPPER(RAW_APS!$A98),"__",RAW_APS!$B98,"_",RAW_APS!$C98)</f>
        <v>FLB3591__44530_0.245243055555556</v>
      </c>
      <c r="J97" s="136" t="str">
        <f t="shared" si="2"/>
        <v/>
      </c>
      <c r="K97" s="222" t="s">
        <v>2318</v>
      </c>
      <c r="L97" s="137" t="str">
        <f t="shared" si="3"/>
        <v>FLB3619</v>
      </c>
      <c r="M97" s="138" t="b">
        <f t="shared" si="5"/>
        <v>0</v>
      </c>
      <c r="N97" s="137" t="str">
        <f t="shared" si="4"/>
        <v/>
      </c>
      <c r="O97" s="4"/>
      <c r="P97" s="4"/>
      <c r="Q97" s="4"/>
      <c r="R97" s="4"/>
      <c r="S97" s="4"/>
      <c r="T97" s="4"/>
      <c r="U97" s="4"/>
      <c r="V97" s="4"/>
      <c r="W97" s="4"/>
    </row>
    <row r="98">
      <c r="A98" s="83" t="str">
        <f>IF(OR(ISBLANK(RAW_APS!A98),ISBLANK(RAW_APS!B98),ISBLANK(RAW_APS!C98)),TRUE,IFERROR(0/0,""))</f>
        <v/>
      </c>
      <c r="B98" s="4"/>
      <c r="C98" s="83" t="str">
        <f>IF(ISBLANK(B98),IFERROR(0/0,""),RAW_APS!A98)</f>
        <v/>
      </c>
      <c r="D98" s="83" t="str">
        <f>IF(ISBLANK(C98),IFERROR(0/0,""), VLOOKUP(C98,preDEL!A$2:AG441,33,FALSE))</f>
        <v/>
      </c>
      <c r="E98" s="4"/>
      <c r="F98" s="132"/>
      <c r="G98" s="222"/>
      <c r="H98" s="224" t="str">
        <f t="shared" si="1"/>
        <v/>
      </c>
      <c r="I98" s="135" t="str">
        <f>CONCATENATE(UPPER(RAW_APS!$A99),"__",RAW_APS!$B99,"_",RAW_APS!$C99)</f>
        <v>FLB3602__44529_0.394131944444444</v>
      </c>
      <c r="J98" s="136" t="str">
        <f t="shared" si="2"/>
        <v/>
      </c>
      <c r="K98" s="222" t="s">
        <v>2319</v>
      </c>
      <c r="L98" s="137" t="str">
        <f t="shared" si="3"/>
        <v>FLB3620</v>
      </c>
      <c r="M98" s="138" t="b">
        <f t="shared" si="5"/>
        <v>0</v>
      </c>
      <c r="N98" s="137" t="str">
        <f t="shared" si="4"/>
        <v/>
      </c>
      <c r="O98" s="4"/>
      <c r="P98" s="4"/>
      <c r="Q98" s="4"/>
      <c r="R98" s="4"/>
      <c r="S98" s="4"/>
      <c r="T98" s="4"/>
      <c r="U98" s="4"/>
      <c r="V98" s="4"/>
      <c r="W98" s="4"/>
    </row>
    <row r="99">
      <c r="A99" s="83" t="str">
        <f>IF(OR(ISBLANK(RAW_APS!A99),ISBLANK(RAW_APS!B99),ISBLANK(RAW_APS!C99)),TRUE,IFERROR(0/0,""))</f>
        <v/>
      </c>
      <c r="B99" s="4"/>
      <c r="C99" s="83" t="str">
        <f>IF(ISBLANK(B99),IFERROR(0/0,""),RAW_APS!A99)</f>
        <v/>
      </c>
      <c r="D99" s="83" t="str">
        <f>IF(ISBLANK(C99),IFERROR(0/0,""), VLOOKUP(C99,preDEL!A$2:AG441,33,FALSE))</f>
        <v/>
      </c>
      <c r="E99" s="4"/>
      <c r="F99" s="132"/>
      <c r="G99" s="222"/>
      <c r="H99" s="224" t="str">
        <f t="shared" si="1"/>
        <v/>
      </c>
      <c r="I99" s="135" t="str">
        <f>CONCATENATE(UPPER(RAW_APS!$A100),"__",RAW_APS!$B100,"_",RAW_APS!$C100)</f>
        <v>FLB3133__44529_0.380555555555556</v>
      </c>
      <c r="J99" s="136" t="str">
        <f t="shared" si="2"/>
        <v/>
      </c>
      <c r="K99" s="222" t="s">
        <v>2320</v>
      </c>
      <c r="L99" s="137" t="str">
        <f t="shared" si="3"/>
        <v>FLB3622</v>
      </c>
      <c r="M99" s="138" t="b">
        <f t="shared" si="5"/>
        <v>0</v>
      </c>
      <c r="N99" s="137" t="str">
        <f t="shared" si="4"/>
        <v/>
      </c>
      <c r="O99" s="4"/>
      <c r="P99" s="4"/>
      <c r="Q99" s="4"/>
      <c r="R99" s="4"/>
      <c r="S99" s="4"/>
      <c r="T99" s="4"/>
      <c r="U99" s="4"/>
      <c r="V99" s="4"/>
      <c r="W99" s="4"/>
    </row>
    <row r="100">
      <c r="A100" s="83" t="str">
        <f>IF(OR(ISBLANK(RAW_APS!A100),ISBLANK(RAW_APS!B100),ISBLANK(RAW_APS!C100)),TRUE,IFERROR(0/0,""))</f>
        <v/>
      </c>
      <c r="B100" s="4"/>
      <c r="C100" s="83" t="str">
        <f>IF(ISBLANK(B100),IFERROR(0/0,""),RAW_APS!A100)</f>
        <v/>
      </c>
      <c r="D100" s="83" t="str">
        <f>IF(ISBLANK(C100),IFERROR(0/0,""), VLOOKUP(C100,preDEL!A$2:AG441,33,FALSE))</f>
        <v/>
      </c>
      <c r="E100" s="4"/>
      <c r="F100" s="132"/>
      <c r="G100" s="222"/>
      <c r="H100" s="224" t="str">
        <f t="shared" si="1"/>
        <v/>
      </c>
      <c r="I100" s="135" t="str">
        <f>CONCATENATE(UPPER(RAW_APS!$A101),"__",RAW_APS!$B101,"_",RAW_APS!$C101)</f>
        <v>FLB3617__44529_0.334895833333333</v>
      </c>
      <c r="J100" s="136" t="str">
        <f t="shared" si="2"/>
        <v/>
      </c>
      <c r="K100" s="222" t="s">
        <v>2321</v>
      </c>
      <c r="L100" s="137" t="str">
        <f t="shared" si="3"/>
        <v>FLB3626</v>
      </c>
      <c r="M100" s="138" t="b">
        <f t="shared" si="5"/>
        <v>0</v>
      </c>
      <c r="N100" s="137" t="str">
        <f t="shared" si="4"/>
        <v/>
      </c>
      <c r="O100" s="4"/>
      <c r="P100" s="4"/>
      <c r="Q100" s="4"/>
      <c r="R100" s="4"/>
      <c r="S100" s="4"/>
      <c r="T100" s="4"/>
      <c r="U100" s="4"/>
      <c r="V100" s="4"/>
      <c r="W100" s="4"/>
    </row>
    <row r="101">
      <c r="A101" s="83" t="str">
        <f>IF(OR(ISBLANK(RAW_APS!A101),ISBLANK(RAW_APS!B101),ISBLANK(RAW_APS!C101)),TRUE,IFERROR(0/0,""))</f>
        <v/>
      </c>
      <c r="B101" s="4"/>
      <c r="C101" s="83" t="str">
        <f>IF(ISBLANK(B101),IFERROR(0/0,""),RAW_APS!A101)</f>
        <v/>
      </c>
      <c r="D101" s="83" t="str">
        <f>IF(ISBLANK(C101),IFERROR(0/0,""), VLOOKUP(C101,preDEL!A$2:AG441,33,FALSE))</f>
        <v/>
      </c>
      <c r="E101" s="4"/>
      <c r="F101" s="132"/>
      <c r="G101" s="222"/>
      <c r="H101" s="224" t="str">
        <f t="shared" si="1"/>
        <v/>
      </c>
      <c r="I101" s="135" t="str">
        <f>CONCATENATE(UPPER(RAW_APS!$A102),"__",RAW_APS!$B102,"_",RAW_APS!$C102)</f>
        <v>FLB3601__44529_0.334502314814815</v>
      </c>
      <c r="J101" s="136" t="str">
        <f t="shared" si="2"/>
        <v/>
      </c>
      <c r="K101" s="222" t="s">
        <v>2322</v>
      </c>
      <c r="L101" s="137" t="str">
        <f t="shared" si="3"/>
        <v>FLB3628</v>
      </c>
      <c r="M101" s="138" t="b">
        <f t="shared" si="5"/>
        <v>0</v>
      </c>
      <c r="N101" s="137" t="str">
        <f t="shared" si="4"/>
        <v/>
      </c>
      <c r="O101" s="4"/>
      <c r="P101" s="4"/>
      <c r="Q101" s="4"/>
      <c r="R101" s="4"/>
      <c r="S101" s="4"/>
      <c r="T101" s="4"/>
      <c r="U101" s="4"/>
      <c r="V101" s="4"/>
      <c r="W101" s="4"/>
    </row>
    <row r="102">
      <c r="A102" s="83" t="str">
        <f>IF(OR(ISBLANK(RAW_APS!A102),ISBLANK(RAW_APS!B102),ISBLANK(RAW_APS!C102)),TRUE,IFERROR(0/0,""))</f>
        <v/>
      </c>
      <c r="B102" s="4"/>
      <c r="C102" s="83" t="str">
        <f>IF(ISBLANK(B102),IFERROR(0/0,""),RAW_APS!A102)</f>
        <v/>
      </c>
      <c r="D102" s="83" t="str">
        <f>IF(ISBLANK(C102),IFERROR(0/0,""), VLOOKUP(C102,preDEL!A$2:AG441,33,FALSE))</f>
        <v/>
      </c>
      <c r="E102" s="4"/>
      <c r="F102" s="132"/>
      <c r="G102" s="222"/>
      <c r="H102" s="224" t="str">
        <f t="shared" si="1"/>
        <v/>
      </c>
      <c r="I102" s="135" t="str">
        <f>CONCATENATE(UPPER(RAW_APS!$A103),"__",RAW_APS!$B103,"_",RAW_APS!$C103)</f>
        <v>FLB3142__44529_0.334270833333333</v>
      </c>
      <c r="J102" s="136" t="str">
        <f t="shared" si="2"/>
        <v/>
      </c>
      <c r="K102" s="222" t="s">
        <v>2323</v>
      </c>
      <c r="L102" s="137" t="str">
        <f t="shared" si="3"/>
        <v>FLB3629</v>
      </c>
      <c r="M102" s="138" t="b">
        <f t="shared" si="5"/>
        <v>0</v>
      </c>
      <c r="N102" s="137" t="str">
        <f t="shared" si="4"/>
        <v/>
      </c>
      <c r="O102" s="4"/>
      <c r="P102" s="4"/>
      <c r="Q102" s="4"/>
      <c r="R102" s="4"/>
      <c r="S102" s="4"/>
      <c r="T102" s="4"/>
      <c r="U102" s="4"/>
      <c r="V102" s="4"/>
      <c r="W102" s="4"/>
    </row>
    <row r="103">
      <c r="A103" s="83" t="str">
        <f>IF(OR(ISBLANK(RAW_APS!A103),ISBLANK(RAW_APS!B103),ISBLANK(RAW_APS!C103)),TRUE,IFERROR(0/0,""))</f>
        <v/>
      </c>
      <c r="B103" s="4"/>
      <c r="C103" s="83" t="str">
        <f>IF(ISBLANK(B103),IFERROR(0/0,""),RAW_APS!A103)</f>
        <v/>
      </c>
      <c r="D103" s="83" t="str">
        <f>IF(ISBLANK(C103),IFERROR(0/0,""), VLOOKUP(C103,preDEL!A$2:AG441,33,FALSE))</f>
        <v/>
      </c>
      <c r="E103" s="4"/>
      <c r="F103" s="132"/>
      <c r="G103" s="222"/>
      <c r="H103" s="224" t="str">
        <f t="shared" si="1"/>
        <v/>
      </c>
      <c r="I103" s="135" t="str">
        <f>CONCATENATE(UPPER(RAW_APS!$A104),"__",RAW_APS!$B104,"_",RAW_APS!$C104)</f>
        <v>FLB3140__44529_0.330289351851852</v>
      </c>
      <c r="J103" s="136" t="str">
        <f t="shared" si="2"/>
        <v/>
      </c>
      <c r="K103" s="222" t="s">
        <v>2324</v>
      </c>
      <c r="L103" s="137" t="str">
        <f t="shared" si="3"/>
        <v>FLB3719</v>
      </c>
      <c r="M103" s="138" t="b">
        <f t="shared" si="5"/>
        <v>0</v>
      </c>
      <c r="N103" s="137" t="str">
        <f t="shared" si="4"/>
        <v/>
      </c>
      <c r="O103" s="4"/>
      <c r="P103" s="4"/>
      <c r="Q103" s="4"/>
      <c r="R103" s="4"/>
      <c r="S103" s="4"/>
      <c r="T103" s="4"/>
      <c r="U103" s="4"/>
      <c r="V103" s="4"/>
      <c r="W103" s="4"/>
    </row>
    <row r="104">
      <c r="A104" s="83" t="str">
        <f>IF(OR(ISBLANK(RAW_APS!A104),ISBLANK(RAW_APS!B104),ISBLANK(RAW_APS!C104)),TRUE,IFERROR(0/0,""))</f>
        <v/>
      </c>
      <c r="B104" s="4"/>
      <c r="C104" s="83" t="str">
        <f>IF(ISBLANK(B104),IFERROR(0/0,""),RAW_APS!A104)</f>
        <v/>
      </c>
      <c r="D104" s="83" t="str">
        <f>IF(ISBLANK(C104),IFERROR(0/0,""), VLOOKUP(C104,preDEL!A$2:AG441,33,FALSE))</f>
        <v/>
      </c>
      <c r="E104" s="4"/>
      <c r="F104" s="132"/>
      <c r="G104" s="222"/>
      <c r="H104" s="224" t="str">
        <f t="shared" si="1"/>
        <v/>
      </c>
      <c r="I104" s="135" t="str">
        <f>CONCATENATE(UPPER(RAW_APS!$A105),"__",RAW_APS!$B105,"_",RAW_APS!$C105)</f>
        <v>FLB2715__44529_0.307766203703704</v>
      </c>
      <c r="J104" s="136" t="str">
        <f t="shared" si="2"/>
        <v/>
      </c>
      <c r="K104" s="222" t="s">
        <v>2325</v>
      </c>
      <c r="L104" s="137" t="str">
        <f t="shared" si="3"/>
        <v>FLB3720</v>
      </c>
      <c r="M104" s="138" t="b">
        <f t="shared" si="5"/>
        <v>0</v>
      </c>
      <c r="N104" s="137" t="str">
        <f t="shared" si="4"/>
        <v/>
      </c>
      <c r="O104" s="4"/>
      <c r="P104" s="4"/>
      <c r="Q104" s="4"/>
      <c r="R104" s="4"/>
      <c r="S104" s="4"/>
      <c r="T104" s="4"/>
      <c r="U104" s="4"/>
      <c r="V104" s="4"/>
      <c r="W104" s="4"/>
    </row>
    <row r="105">
      <c r="A105" s="83" t="str">
        <f>IF(OR(ISBLANK(RAW_APS!A105),ISBLANK(RAW_APS!B105),ISBLANK(RAW_APS!C105)),TRUE,IFERROR(0/0,""))</f>
        <v/>
      </c>
      <c r="B105" s="4"/>
      <c r="C105" s="83" t="str">
        <f>IF(ISBLANK(B105),IFERROR(0/0,""),RAW_APS!A105)</f>
        <v/>
      </c>
      <c r="D105" s="83" t="str">
        <f>IF(ISBLANK(C105),IFERROR(0/0,""), VLOOKUP(C105,preDEL!A$2:AG441,33,FALSE))</f>
        <v/>
      </c>
      <c r="E105" s="4"/>
      <c r="F105" s="132"/>
      <c r="G105" s="222"/>
      <c r="H105" s="224" t="str">
        <f t="shared" si="1"/>
        <v/>
      </c>
      <c r="I105" s="135" t="str">
        <f>CONCATENATE(UPPER(RAW_APS!$A106),"__",RAW_APS!$B106,"_",RAW_APS!$C106)</f>
        <v>FLB2722__44529_0.302048611111111</v>
      </c>
      <c r="J105" s="136" t="str">
        <f t="shared" si="2"/>
        <v/>
      </c>
      <c r="K105" s="222" t="s">
        <v>2326</v>
      </c>
      <c r="L105" s="137" t="str">
        <f t="shared" si="3"/>
        <v>FLB3724</v>
      </c>
      <c r="M105" s="138" t="b">
        <f t="shared" si="5"/>
        <v>0</v>
      </c>
      <c r="N105" s="137" t="str">
        <f t="shared" si="4"/>
        <v/>
      </c>
      <c r="O105" s="4"/>
      <c r="P105" s="4"/>
      <c r="Q105" s="4"/>
      <c r="R105" s="4"/>
      <c r="S105" s="4"/>
      <c r="T105" s="4"/>
      <c r="U105" s="4"/>
      <c r="V105" s="4"/>
      <c r="W105" s="4"/>
    </row>
    <row r="106">
      <c r="A106" s="83" t="str">
        <f>IF(OR(ISBLANK(RAW_APS!A106),ISBLANK(RAW_APS!B106),ISBLANK(RAW_APS!C106)),TRUE,IFERROR(0/0,""))</f>
        <v/>
      </c>
      <c r="B106" s="4"/>
      <c r="C106" s="83" t="str">
        <f>IF(ISBLANK(B106),IFERROR(0/0,""),RAW_APS!A106)</f>
        <v/>
      </c>
      <c r="D106" s="83" t="str">
        <f>IF(ISBLANK(C106),IFERROR(0/0,""), VLOOKUP(C106,preDEL!A$2:AG441,33,FALSE))</f>
        <v/>
      </c>
      <c r="E106" s="4"/>
      <c r="F106" s="132"/>
      <c r="G106" s="222"/>
      <c r="H106" s="224" t="str">
        <f t="shared" si="1"/>
        <v/>
      </c>
      <c r="I106" s="135" t="str">
        <f>CONCATENATE(UPPER(RAW_APS!$A107),"__",RAW_APS!$B107,"_",RAW_APS!$C107)</f>
        <v>FLB3577__44529_0.301238425925926</v>
      </c>
      <c r="J106" s="136" t="str">
        <f t="shared" si="2"/>
        <v/>
      </c>
      <c r="K106" s="222" t="s">
        <v>2327</v>
      </c>
      <c r="L106" s="137" t="str">
        <f t="shared" si="3"/>
        <v>FLB3725</v>
      </c>
      <c r="M106" s="138" t="b">
        <f t="shared" si="5"/>
        <v>0</v>
      </c>
      <c r="N106" s="137" t="str">
        <f t="shared" si="4"/>
        <v/>
      </c>
      <c r="O106" s="4"/>
      <c r="P106" s="4"/>
      <c r="Q106" s="4"/>
      <c r="R106" s="4"/>
      <c r="S106" s="4"/>
      <c r="T106" s="4"/>
      <c r="U106" s="4"/>
      <c r="V106" s="4"/>
      <c r="W106" s="4"/>
    </row>
    <row r="107">
      <c r="A107" s="83" t="str">
        <f>IF(OR(ISBLANK(RAW_APS!A107),ISBLANK(RAW_APS!B107),ISBLANK(RAW_APS!C107)),TRUE,IFERROR(0/0,""))</f>
        <v/>
      </c>
      <c r="B107" s="4"/>
      <c r="C107" s="83" t="str">
        <f>IF(ISBLANK(B107),IFERROR(0/0,""),RAW_APS!A107)</f>
        <v/>
      </c>
      <c r="D107" s="83" t="str">
        <f>IF(ISBLANK(C107),IFERROR(0/0,""), VLOOKUP(C107,preDEL!A$2:AG441,33,FALSE))</f>
        <v/>
      </c>
      <c r="E107" s="4"/>
      <c r="F107" s="132"/>
      <c r="G107" s="222"/>
      <c r="H107" s="224" t="str">
        <f t="shared" si="1"/>
        <v/>
      </c>
      <c r="I107" s="135" t="str">
        <f>CONCATENATE(UPPER(RAW_APS!$A108),"__",RAW_APS!$B108,"_",RAW_APS!$C108)</f>
        <v>FLB3593__44529_0.301238425925926</v>
      </c>
      <c r="J107" s="136" t="str">
        <f t="shared" si="2"/>
        <v/>
      </c>
      <c r="K107" s="222" t="s">
        <v>2328</v>
      </c>
      <c r="L107" s="137" t="str">
        <f t="shared" si="3"/>
        <v>FLB3726</v>
      </c>
      <c r="M107" s="138" t="b">
        <f t="shared" si="5"/>
        <v>0</v>
      </c>
      <c r="N107" s="137" t="str">
        <f t="shared" si="4"/>
        <v/>
      </c>
      <c r="O107" s="4"/>
      <c r="P107" s="4"/>
      <c r="Q107" s="4"/>
      <c r="R107" s="4"/>
      <c r="S107" s="4"/>
      <c r="T107" s="4"/>
      <c r="U107" s="4"/>
      <c r="V107" s="4"/>
      <c r="W107" s="4"/>
    </row>
    <row r="108">
      <c r="A108" s="83" t="str">
        <f>IF(OR(ISBLANK(RAW_APS!A108),ISBLANK(RAW_APS!B108),ISBLANK(RAW_APS!C108)),TRUE,IFERROR(0/0,""))</f>
        <v/>
      </c>
      <c r="B108" s="4"/>
      <c r="C108" s="83" t="str">
        <f>IF(ISBLANK(B108),IFERROR(0/0,""),RAW_APS!A108)</f>
        <v/>
      </c>
      <c r="D108" s="83" t="str">
        <f>IF(ISBLANK(C108),IFERROR(0/0,""), VLOOKUP(C108,preDEL!A$2:AG441,33,FALSE))</f>
        <v/>
      </c>
      <c r="E108" s="4"/>
      <c r="F108" s="132"/>
      <c r="G108" s="222"/>
      <c r="H108" s="224" t="str">
        <f t="shared" si="1"/>
        <v/>
      </c>
      <c r="I108" s="135" t="str">
        <f>CONCATENATE(UPPER(RAW_APS!$A109),"__",RAW_APS!$B109,"_",RAW_APS!$C109)</f>
        <v>FLB3147__44529_0.299259259259259</v>
      </c>
      <c r="J108" s="136" t="str">
        <f t="shared" si="2"/>
        <v/>
      </c>
      <c r="K108" s="222" t="s">
        <v>2329</v>
      </c>
      <c r="L108" s="137" t="str">
        <f t="shared" si="3"/>
        <v>FLB3727</v>
      </c>
      <c r="M108" s="138" t="b">
        <f t="shared" si="5"/>
        <v>0</v>
      </c>
      <c r="N108" s="137" t="str">
        <f t="shared" si="4"/>
        <v/>
      </c>
      <c r="O108" s="4"/>
      <c r="P108" s="4"/>
      <c r="Q108" s="4"/>
      <c r="R108" s="4"/>
      <c r="S108" s="4"/>
      <c r="T108" s="4"/>
      <c r="U108" s="4"/>
      <c r="V108" s="4"/>
      <c r="W108" s="4"/>
    </row>
    <row r="109">
      <c r="A109" s="83" t="str">
        <f>IF(OR(ISBLANK(RAW_APS!A109),ISBLANK(RAW_APS!B109),ISBLANK(RAW_APS!C109)),TRUE,IFERROR(0/0,""))</f>
        <v/>
      </c>
      <c r="B109" s="4"/>
      <c r="C109" s="83" t="str">
        <f>IF(ISBLANK(B109),IFERROR(0/0,""),RAW_APS!A109)</f>
        <v/>
      </c>
      <c r="D109" s="83" t="str">
        <f>IF(ISBLANK(C109),IFERROR(0/0,""), VLOOKUP(C109,preDEL!A$2:AG441,33,FALSE))</f>
        <v/>
      </c>
      <c r="E109" s="4"/>
      <c r="F109" s="132"/>
      <c r="G109" s="222"/>
      <c r="H109" s="224" t="str">
        <f t="shared" si="1"/>
        <v/>
      </c>
      <c r="I109" s="135" t="str">
        <f>CONCATENATE(UPPER(RAW_APS!$A110),"__",RAW_APS!$B110,"_",RAW_APS!$C110)</f>
        <v>FLB3603__44529_0.298541666666667</v>
      </c>
      <c r="J109" s="136" t="str">
        <f t="shared" si="2"/>
        <v/>
      </c>
      <c r="K109" s="222" t="s">
        <v>2330</v>
      </c>
      <c r="L109" s="137" t="str">
        <f t="shared" si="3"/>
        <v>FLB3729</v>
      </c>
      <c r="M109" s="138" t="b">
        <f t="shared" si="5"/>
        <v>0</v>
      </c>
      <c r="N109" s="137" t="str">
        <f t="shared" si="4"/>
        <v/>
      </c>
      <c r="O109" s="4"/>
      <c r="P109" s="4"/>
      <c r="Q109" s="4"/>
      <c r="R109" s="4"/>
      <c r="S109" s="4"/>
      <c r="T109" s="4"/>
      <c r="U109" s="4"/>
      <c r="V109" s="4"/>
      <c r="W109" s="4"/>
    </row>
    <row r="110">
      <c r="A110" s="83" t="str">
        <f>IF(OR(ISBLANK(RAW_APS!A110),ISBLANK(RAW_APS!B110),ISBLANK(RAW_APS!C110)),TRUE,IFERROR(0/0,""))</f>
        <v/>
      </c>
      <c r="B110" s="4"/>
      <c r="C110" s="83" t="str">
        <f>IF(ISBLANK(B110),IFERROR(0/0,""),RAW_APS!A110)</f>
        <v/>
      </c>
      <c r="D110" s="83" t="str">
        <f>IF(ISBLANK(C110),IFERROR(0/0,""), VLOOKUP(C110,preDEL!A$2:AG441,33,FALSE))</f>
        <v/>
      </c>
      <c r="E110" s="4"/>
      <c r="F110" s="132"/>
      <c r="G110" s="222"/>
      <c r="H110" s="224" t="str">
        <f t="shared" si="1"/>
        <v/>
      </c>
      <c r="I110" s="135" t="str">
        <f>CONCATENATE(UPPER(RAW_APS!$A111),"__",RAW_APS!$B111,"_",RAW_APS!$C111)</f>
        <v>FLB3595__44529_0.29775462962963</v>
      </c>
      <c r="J110" s="136" t="str">
        <f t="shared" si="2"/>
        <v/>
      </c>
      <c r="K110" s="222" t="s">
        <v>2331</v>
      </c>
      <c r="L110" s="137" t="str">
        <f t="shared" si="3"/>
        <v>FLB3733</v>
      </c>
      <c r="M110" s="138" t="b">
        <f t="shared" si="5"/>
        <v>0</v>
      </c>
      <c r="N110" s="137" t="str">
        <f t="shared" si="4"/>
        <v/>
      </c>
      <c r="O110" s="4"/>
      <c r="P110" s="4"/>
      <c r="Q110" s="4"/>
      <c r="R110" s="4"/>
      <c r="S110" s="4"/>
      <c r="T110" s="4"/>
      <c r="U110" s="4"/>
      <c r="V110" s="4"/>
      <c r="W110" s="4"/>
    </row>
    <row r="111">
      <c r="A111" s="83" t="str">
        <f>IF(OR(ISBLANK(RAW_APS!A111),ISBLANK(RAW_APS!B111),ISBLANK(RAW_APS!C111)),TRUE,IFERROR(0/0,""))</f>
        <v/>
      </c>
      <c r="B111" s="4"/>
      <c r="C111" s="83" t="str">
        <f>IF(ISBLANK(B111),IFERROR(0/0,""),RAW_APS!A111)</f>
        <v/>
      </c>
      <c r="D111" s="83" t="str">
        <f>IF(ISBLANK(C111),IFERROR(0/0,""), VLOOKUP(C111,preDEL!A$2:AG441,33,FALSE))</f>
        <v/>
      </c>
      <c r="E111" s="4"/>
      <c r="F111" s="132"/>
      <c r="G111" s="222"/>
      <c r="H111" s="224" t="str">
        <f t="shared" si="1"/>
        <v/>
      </c>
      <c r="I111" s="135" t="str">
        <f>CONCATENATE(UPPER(RAW_APS!$A112),"__",RAW_APS!$B112,"_",RAW_APS!$C112)</f>
        <v>FLB3121__44529_0.252233796296296</v>
      </c>
      <c r="J111" s="136" t="str">
        <f t="shared" si="2"/>
        <v/>
      </c>
      <c r="K111" s="222" t="s">
        <v>2332</v>
      </c>
      <c r="L111" s="137" t="str">
        <f t="shared" si="3"/>
        <v>FLB3738</v>
      </c>
      <c r="M111" s="138" t="b">
        <f t="shared" si="5"/>
        <v>0</v>
      </c>
      <c r="N111" s="137" t="str">
        <f t="shared" si="4"/>
        <v/>
      </c>
      <c r="O111" s="4"/>
      <c r="P111" s="4"/>
      <c r="Q111" s="4"/>
      <c r="R111" s="4"/>
      <c r="S111" s="4"/>
      <c r="T111" s="4"/>
      <c r="U111" s="4"/>
      <c r="V111" s="4"/>
      <c r="W111" s="4"/>
    </row>
    <row r="112">
      <c r="A112" s="83" t="str">
        <f>IF(OR(ISBLANK(RAW_APS!A112),ISBLANK(RAW_APS!B112),ISBLANK(RAW_APS!C112)),TRUE,IFERROR(0/0,""))</f>
        <v/>
      </c>
      <c r="B112" s="4"/>
      <c r="C112" s="83" t="str">
        <f>IF(ISBLANK(B112),IFERROR(0/0,""),RAW_APS!A112)</f>
        <v/>
      </c>
      <c r="D112" s="83" t="str">
        <f>IF(ISBLANK(C112),IFERROR(0/0,""), VLOOKUP(C112,preDEL!A$2:AG441,33,FALSE))</f>
        <v/>
      </c>
      <c r="E112" s="4"/>
      <c r="F112" s="132"/>
      <c r="G112" s="222"/>
      <c r="H112" s="224" t="str">
        <f t="shared" si="1"/>
        <v/>
      </c>
      <c r="I112" s="135" t="str">
        <f>CONCATENATE(UPPER(RAW_APS!$A113),"__",RAW_APS!$B113,"_",RAW_APS!$C113)</f>
        <v>FLB3612__44529_0.245752314814815</v>
      </c>
      <c r="J112" s="136" t="str">
        <f t="shared" si="2"/>
        <v/>
      </c>
      <c r="K112" s="222" t="s">
        <v>2333</v>
      </c>
      <c r="L112" s="137" t="str">
        <f t="shared" si="3"/>
        <v>FLB3739</v>
      </c>
      <c r="M112" s="138" t="b">
        <f t="shared" si="5"/>
        <v>0</v>
      </c>
      <c r="N112" s="137" t="str">
        <f t="shared" si="4"/>
        <v/>
      </c>
      <c r="O112" s="4"/>
      <c r="P112" s="4"/>
      <c r="Q112" s="4"/>
      <c r="R112" s="4"/>
      <c r="S112" s="4"/>
      <c r="T112" s="4"/>
      <c r="U112" s="4"/>
      <c r="V112" s="4"/>
      <c r="W112" s="4"/>
    </row>
    <row r="113">
      <c r="A113" s="83" t="str">
        <f>IF(OR(ISBLANK(RAW_APS!A113),ISBLANK(RAW_APS!B113),ISBLANK(RAW_APS!C113)),TRUE,IFERROR(0/0,""))</f>
        <v/>
      </c>
      <c r="B113" s="4"/>
      <c r="C113" s="83" t="str">
        <f>IF(ISBLANK(B113),IFERROR(0/0,""),RAW_APS!A113)</f>
        <v/>
      </c>
      <c r="D113" s="83" t="str">
        <f>IF(ISBLANK(C113),IFERROR(0/0,""), VLOOKUP(C113,preDEL!A$2:AG441,33,FALSE))</f>
        <v/>
      </c>
      <c r="E113" s="4"/>
      <c r="F113" s="132"/>
      <c r="G113" s="222"/>
      <c r="H113" s="224" t="str">
        <f t="shared" si="1"/>
        <v/>
      </c>
      <c r="I113" s="135" t="str">
        <f>CONCATENATE(UPPER(RAW_APS!$A114),"__",RAW_APS!$B114,"_",RAW_APS!$C114)</f>
        <v>FLB2723__44529_0.245474537037037</v>
      </c>
      <c r="J113" s="136" t="str">
        <f t="shared" si="2"/>
        <v/>
      </c>
      <c r="K113" s="222" t="s">
        <v>2334</v>
      </c>
      <c r="L113" s="137" t="str">
        <f t="shared" si="3"/>
        <v>FLB3743</v>
      </c>
      <c r="M113" s="138" t="b">
        <f t="shared" si="5"/>
        <v>0</v>
      </c>
      <c r="N113" s="137" t="str">
        <f t="shared" si="4"/>
        <v/>
      </c>
      <c r="O113" s="4"/>
      <c r="P113" s="4"/>
      <c r="Q113" s="4"/>
      <c r="R113" s="4"/>
      <c r="S113" s="4"/>
      <c r="T113" s="4"/>
      <c r="U113" s="4"/>
      <c r="V113" s="4"/>
      <c r="W113" s="4"/>
    </row>
    <row r="114">
      <c r="A114" s="83" t="str">
        <f>IF(OR(ISBLANK(RAW_APS!A114),ISBLANK(RAW_APS!B114),ISBLANK(RAW_APS!C114)),TRUE,IFERROR(0/0,""))</f>
        <v/>
      </c>
      <c r="B114" s="4"/>
      <c r="C114" s="83" t="str">
        <f>IF(ISBLANK(B114),IFERROR(0/0,""),RAW_APS!A114)</f>
        <v/>
      </c>
      <c r="D114" s="83" t="str">
        <f>IF(ISBLANK(C114),IFERROR(0/0,""), VLOOKUP(C114,preDEL!A$2:AG441,33,FALSE))</f>
        <v/>
      </c>
      <c r="E114" s="4"/>
      <c r="F114" s="132"/>
      <c r="G114" s="222"/>
      <c r="H114" s="224" t="str">
        <f t="shared" si="1"/>
        <v/>
      </c>
      <c r="I114" s="135" t="str">
        <f>CONCATENATE(UPPER(RAW_APS!$A115),"__",RAW_APS!$B115,"_",RAW_APS!$C115)</f>
        <v>FLB3616__44529_0.230439814814815</v>
      </c>
      <c r="J114" s="136" t="str">
        <f t="shared" si="2"/>
        <v/>
      </c>
      <c r="K114" s="222" t="s">
        <v>2335</v>
      </c>
      <c r="L114" s="137" t="str">
        <f t="shared" si="3"/>
        <v>FLB3748</v>
      </c>
      <c r="M114" s="138" t="b">
        <f t="shared" si="5"/>
        <v>0</v>
      </c>
      <c r="N114" s="137" t="str">
        <f t="shared" si="4"/>
        <v/>
      </c>
      <c r="O114" s="4"/>
      <c r="P114" s="4"/>
      <c r="Q114" s="4"/>
      <c r="R114" s="4"/>
      <c r="S114" s="4"/>
      <c r="T114" s="4"/>
      <c r="U114" s="4"/>
      <c r="V114" s="4"/>
      <c r="W114" s="4"/>
    </row>
    <row r="115">
      <c r="A115" s="83" t="str">
        <f>IF(OR(ISBLANK(RAW_APS!A115),ISBLANK(RAW_APS!B115),ISBLANK(RAW_APS!C115)),TRUE,IFERROR(0/0,""))</f>
        <v/>
      </c>
      <c r="B115" s="4"/>
      <c r="C115" s="83" t="str">
        <f>IF(ISBLANK(B115),IFERROR(0/0,""),RAW_APS!A115)</f>
        <v/>
      </c>
      <c r="D115" s="83" t="str">
        <f>IF(ISBLANK(C115),IFERROR(0/0,""), VLOOKUP(C115,preDEL!A$2:AG441,33,FALSE))</f>
        <v/>
      </c>
      <c r="E115" s="4"/>
      <c r="F115" s="132"/>
      <c r="G115" s="222"/>
      <c r="H115" s="224" t="str">
        <f t="shared" si="1"/>
        <v/>
      </c>
      <c r="I115" s="135" t="str">
        <f>CONCATENATE(UPPER(RAW_APS!$A116),"__",RAW_APS!$B116,"_",RAW_APS!$C116)</f>
        <v>FLB2721__44529_0.220428240740741</v>
      </c>
      <c r="J115" s="136" t="str">
        <f t="shared" si="2"/>
        <v/>
      </c>
      <c r="K115" s="222" t="s">
        <v>2336</v>
      </c>
      <c r="L115" s="137" t="str">
        <f t="shared" si="3"/>
        <v>FLB3751</v>
      </c>
      <c r="M115" s="138" t="b">
        <f t="shared" si="5"/>
        <v>0</v>
      </c>
      <c r="N115" s="137" t="str">
        <f t="shared" si="4"/>
        <v/>
      </c>
      <c r="O115" s="4"/>
      <c r="P115" s="4"/>
      <c r="Q115" s="4"/>
      <c r="R115" s="4"/>
      <c r="S115" s="4"/>
      <c r="T115" s="4"/>
      <c r="U115" s="4"/>
      <c r="V115" s="4"/>
      <c r="W115" s="4"/>
    </row>
    <row r="116">
      <c r="A116" s="83" t="str">
        <f>IF(OR(ISBLANK(RAW_APS!A116),ISBLANK(RAW_APS!B116),ISBLANK(RAW_APS!C116)),TRUE,IFERROR(0/0,""))</f>
        <v/>
      </c>
      <c r="B116" s="4"/>
      <c r="C116" s="83" t="str">
        <f>IF(ISBLANK(B116),IFERROR(0/0,""),RAW_APS!A116)</f>
        <v/>
      </c>
      <c r="D116" s="83" t="str">
        <f>IF(ISBLANK(C116),IFERROR(0/0,""), VLOOKUP(C116,preDEL!A$2:AG441,33,FALSE))</f>
        <v/>
      </c>
      <c r="E116" s="4"/>
      <c r="F116" s="132"/>
      <c r="G116" s="222"/>
      <c r="H116" s="224" t="str">
        <f t="shared" si="1"/>
        <v/>
      </c>
      <c r="I116" s="135" t="str">
        <f>CONCATENATE(UPPER(RAW_APS!$A117),"__",RAW_APS!$B117,"_",RAW_APS!$C117)</f>
        <v>FLB3743__44522_0.395810185185185</v>
      </c>
      <c r="J116" s="136" t="str">
        <f t="shared" si="2"/>
        <v/>
      </c>
      <c r="K116" s="222" t="s">
        <v>2337</v>
      </c>
      <c r="L116" s="137" t="str">
        <f t="shared" si="3"/>
        <v>FLB3753</v>
      </c>
      <c r="M116" s="138" t="b">
        <f t="shared" si="5"/>
        <v>0</v>
      </c>
      <c r="N116" s="137" t="str">
        <f t="shared" si="4"/>
        <v/>
      </c>
      <c r="O116" s="4"/>
      <c r="P116" s="4"/>
      <c r="Q116" s="4"/>
      <c r="R116" s="4"/>
      <c r="S116" s="4"/>
      <c r="T116" s="4"/>
      <c r="U116" s="4"/>
      <c r="V116" s="4"/>
      <c r="W116" s="4"/>
    </row>
    <row r="117">
      <c r="A117" s="83" t="str">
        <f>IF(OR(ISBLANK(RAW_APS!A117),ISBLANK(RAW_APS!B117),ISBLANK(RAW_APS!C117)),TRUE,IFERROR(0/0,""))</f>
        <v/>
      </c>
      <c r="B117" s="4"/>
      <c r="C117" s="83" t="str">
        <f>IF(ISBLANK(B117),IFERROR(0/0,""),RAW_APS!A117)</f>
        <v/>
      </c>
      <c r="D117" s="83" t="str">
        <f>IF(ISBLANK(C117),IFERROR(0/0,""), VLOOKUP(C117,preDEL!A$2:AG441,33,FALSE))</f>
        <v/>
      </c>
      <c r="E117" s="4"/>
      <c r="F117" s="132"/>
      <c r="G117" s="222"/>
      <c r="H117" s="224" t="str">
        <f t="shared" si="1"/>
        <v/>
      </c>
      <c r="I117" s="135" t="str">
        <f>CONCATENATE(UPPER(RAW_APS!$A118),"__",RAW_APS!$B118,"_",RAW_APS!$C118)</f>
        <v>FLB3541__44522_0.359976851851852</v>
      </c>
      <c r="J117" s="136" t="str">
        <f t="shared" si="2"/>
        <v/>
      </c>
      <c r="K117" s="222" t="s">
        <v>2338</v>
      </c>
      <c r="L117" s="137" t="str">
        <f t="shared" si="3"/>
        <v>FLB3757</v>
      </c>
      <c r="M117" s="138" t="b">
        <f t="shared" si="5"/>
        <v>0</v>
      </c>
      <c r="N117" s="137" t="str">
        <f t="shared" si="4"/>
        <v/>
      </c>
      <c r="O117" s="4"/>
      <c r="P117" s="4"/>
      <c r="Q117" s="4"/>
      <c r="R117" s="4"/>
      <c r="S117" s="4"/>
      <c r="T117" s="4"/>
      <c r="U117" s="4"/>
      <c r="V117" s="4"/>
      <c r="W117" s="4"/>
    </row>
    <row r="118">
      <c r="A118" s="83" t="str">
        <f>IF(OR(ISBLANK(RAW_APS!A118),ISBLANK(RAW_APS!B118),ISBLANK(RAW_APS!C118)),TRUE,IFERROR(0/0,""))</f>
        <v/>
      </c>
      <c r="B118" s="4"/>
      <c r="C118" s="83" t="str">
        <f>IF(ISBLANK(B118),IFERROR(0/0,""),RAW_APS!A118)</f>
        <v/>
      </c>
      <c r="D118" s="83" t="str">
        <f>IF(ISBLANK(C118),IFERROR(0/0,""), VLOOKUP(C118,preDEL!A$2:AG441,33,FALSE))</f>
        <v/>
      </c>
      <c r="E118" s="4"/>
      <c r="F118" s="132"/>
      <c r="G118" s="222"/>
      <c r="H118" s="224" t="str">
        <f t="shared" si="1"/>
        <v/>
      </c>
      <c r="I118" s="135" t="str">
        <f>CONCATENATE(UPPER(RAW_APS!$A119),"__",RAW_APS!$B119,"_",RAW_APS!$C119)</f>
        <v>FLB4381__44522_0.355219907407407</v>
      </c>
      <c r="J118" s="136" t="str">
        <f t="shared" si="2"/>
        <v/>
      </c>
      <c r="K118" s="222" t="s">
        <v>2339</v>
      </c>
      <c r="L118" s="137" t="str">
        <f t="shared" si="3"/>
        <v>FLB3758</v>
      </c>
      <c r="M118" s="138" t="b">
        <f t="shared" si="5"/>
        <v>0</v>
      </c>
      <c r="N118" s="137" t="str">
        <f t="shared" si="4"/>
        <v/>
      </c>
      <c r="O118" s="4"/>
      <c r="P118" s="4"/>
      <c r="Q118" s="4"/>
      <c r="R118" s="4"/>
      <c r="S118" s="4"/>
      <c r="T118" s="4"/>
      <c r="U118" s="4"/>
      <c r="V118" s="4"/>
      <c r="W118" s="4"/>
    </row>
    <row r="119">
      <c r="A119" s="83" t="str">
        <f>IF(OR(ISBLANK(RAW_APS!A119),ISBLANK(RAW_APS!B119),ISBLANK(RAW_APS!C119)),TRUE,IFERROR(0/0,""))</f>
        <v/>
      </c>
      <c r="B119" s="4"/>
      <c r="C119" s="83" t="str">
        <f>IF(ISBLANK(B119),IFERROR(0/0,""),RAW_APS!A119)</f>
        <v/>
      </c>
      <c r="D119" s="83" t="str">
        <f>IF(ISBLANK(C119),IFERROR(0/0,""), VLOOKUP(C119,preDEL!A$2:AG441,33,FALSE))</f>
        <v/>
      </c>
      <c r="E119" s="4"/>
      <c r="F119" s="132"/>
      <c r="G119" s="222"/>
      <c r="H119" s="224" t="str">
        <f t="shared" si="1"/>
        <v/>
      </c>
      <c r="I119" s="135" t="str">
        <f>CONCATENATE(UPPER(RAW_APS!$A120),"__",RAW_APS!$B120,"_",RAW_APS!$C120)</f>
        <v>FLB4381__44522_0.335590277777778</v>
      </c>
      <c r="J119" s="136" t="str">
        <f t="shared" si="2"/>
        <v/>
      </c>
      <c r="K119" s="222" t="s">
        <v>2340</v>
      </c>
      <c r="L119" s="137" t="str">
        <f t="shared" si="3"/>
        <v>FLB3759</v>
      </c>
      <c r="M119" s="138" t="b">
        <f t="shared" si="5"/>
        <v>0</v>
      </c>
      <c r="N119" s="137" t="str">
        <f t="shared" si="4"/>
        <v/>
      </c>
      <c r="O119" s="4"/>
      <c r="P119" s="4"/>
      <c r="Q119" s="4"/>
      <c r="R119" s="4"/>
      <c r="S119" s="4"/>
      <c r="T119" s="4"/>
      <c r="U119" s="4"/>
      <c r="V119" s="4"/>
      <c r="W119" s="4"/>
    </row>
    <row r="120">
      <c r="A120" s="83" t="str">
        <f>IF(OR(ISBLANK(RAW_APS!A120),ISBLANK(RAW_APS!B120),ISBLANK(RAW_APS!C120)),TRUE,IFERROR(0/0,""))</f>
        <v/>
      </c>
      <c r="B120" s="4"/>
      <c r="C120" s="83" t="str">
        <f>IF(ISBLANK(B120),IFERROR(0/0,""),RAW_APS!A120)</f>
        <v/>
      </c>
      <c r="D120" s="83" t="str">
        <f>IF(ISBLANK(C120),IFERROR(0/0,""), VLOOKUP(C120,preDEL!A$2:AG441,33,FALSE))</f>
        <v/>
      </c>
      <c r="E120" s="4"/>
      <c r="F120" s="132"/>
      <c r="G120" s="222"/>
      <c r="H120" s="224" t="str">
        <f t="shared" si="1"/>
        <v/>
      </c>
      <c r="I120" s="135" t="str">
        <f>CONCATENATE(UPPER(RAW_APS!$A121),"__",RAW_APS!$B121,"_",RAW_APS!$C121)</f>
        <v>FLB3862__44522_0.33537037037037</v>
      </c>
      <c r="J120" s="136" t="str">
        <f t="shared" si="2"/>
        <v/>
      </c>
      <c r="K120" s="222" t="s">
        <v>2341</v>
      </c>
      <c r="L120" s="137" t="str">
        <f t="shared" si="3"/>
        <v>FLB3764</v>
      </c>
      <c r="M120" s="138" t="b">
        <f t="shared" si="5"/>
        <v>0</v>
      </c>
      <c r="N120" s="137" t="str">
        <f t="shared" si="4"/>
        <v/>
      </c>
      <c r="O120" s="4"/>
      <c r="P120" s="4"/>
      <c r="Q120" s="4"/>
      <c r="R120" s="4"/>
      <c r="S120" s="4"/>
      <c r="T120" s="4"/>
      <c r="U120" s="4"/>
      <c r="V120" s="4"/>
      <c r="W120" s="4"/>
    </row>
    <row r="121">
      <c r="A121" s="83" t="str">
        <f>IF(OR(ISBLANK(RAW_APS!A121),ISBLANK(RAW_APS!B121),ISBLANK(RAW_APS!C121)),TRUE,IFERROR(0/0,""))</f>
        <v/>
      </c>
      <c r="B121" s="4"/>
      <c r="C121" s="83" t="str">
        <f>IF(ISBLANK(B121),IFERROR(0/0,""),RAW_APS!A121)</f>
        <v/>
      </c>
      <c r="D121" s="83" t="str">
        <f>IF(ISBLANK(C121),IFERROR(0/0,""), VLOOKUP(C121,preDEL!A$2:AG441,33,FALSE))</f>
        <v/>
      </c>
      <c r="E121" s="4"/>
      <c r="F121" s="132"/>
      <c r="G121" s="222"/>
      <c r="H121" s="224" t="str">
        <f t="shared" si="1"/>
        <v/>
      </c>
      <c r="I121" s="135" t="str">
        <f>CONCATENATE(UPPER(RAW_APS!$A122),"__",RAW_APS!$B122,"_",RAW_APS!$C122)</f>
        <v>FLB3864__44522_0.326967592592593</v>
      </c>
      <c r="J121" s="136" t="str">
        <f t="shared" si="2"/>
        <v/>
      </c>
      <c r="K121" s="222" t="s">
        <v>2342</v>
      </c>
      <c r="L121" s="137" t="str">
        <f t="shared" si="3"/>
        <v>FLB3767</v>
      </c>
      <c r="M121" s="138" t="b">
        <f t="shared" si="5"/>
        <v>0</v>
      </c>
      <c r="N121" s="137" t="str">
        <f t="shared" si="4"/>
        <v/>
      </c>
      <c r="O121" s="4"/>
      <c r="P121" s="4"/>
      <c r="Q121" s="4"/>
      <c r="R121" s="4"/>
      <c r="S121" s="4"/>
      <c r="T121" s="4"/>
      <c r="U121" s="4"/>
      <c r="V121" s="4"/>
      <c r="W121" s="4"/>
    </row>
    <row r="122">
      <c r="A122" s="83" t="str">
        <f>IF(OR(ISBLANK(RAW_APS!A122),ISBLANK(RAW_APS!B122),ISBLANK(RAW_APS!C122)),TRUE,IFERROR(0/0,""))</f>
        <v/>
      </c>
      <c r="B122" s="4"/>
      <c r="C122" s="83" t="str">
        <f>IF(ISBLANK(B122),IFERROR(0/0,""),RAW_APS!A122)</f>
        <v/>
      </c>
      <c r="D122" s="83" t="str">
        <f>IF(ISBLANK(C122),IFERROR(0/0,""), VLOOKUP(C122,preDEL!A$2:AG441,33,FALSE))</f>
        <v/>
      </c>
      <c r="E122" s="4"/>
      <c r="F122" s="132"/>
      <c r="G122" s="222"/>
      <c r="H122" s="224" t="str">
        <f t="shared" si="1"/>
        <v/>
      </c>
      <c r="I122" s="135" t="str">
        <f>CONCATENATE(UPPER(RAW_APS!$A123),"__",RAW_APS!$B123,"_",RAW_APS!$C123)</f>
        <v>FLB4409__44522_0.3025</v>
      </c>
      <c r="J122" s="136" t="str">
        <f t="shared" si="2"/>
        <v/>
      </c>
      <c r="K122" s="222" t="s">
        <v>2343</v>
      </c>
      <c r="L122" s="137" t="str">
        <f t="shared" si="3"/>
        <v>FLB3770</v>
      </c>
      <c r="M122" s="138" t="b">
        <f t="shared" si="5"/>
        <v>0</v>
      </c>
      <c r="N122" s="137" t="str">
        <f t="shared" si="4"/>
        <v/>
      </c>
      <c r="O122" s="4"/>
      <c r="P122" s="4"/>
      <c r="Q122" s="4"/>
      <c r="R122" s="4"/>
      <c r="S122" s="4"/>
      <c r="T122" s="4"/>
      <c r="U122" s="4"/>
      <c r="V122" s="4"/>
      <c r="W122" s="4"/>
    </row>
    <row r="123">
      <c r="A123" s="83" t="str">
        <f>IF(OR(ISBLANK(RAW_APS!A123),ISBLANK(RAW_APS!B123),ISBLANK(RAW_APS!C123)),TRUE,IFERROR(0/0,""))</f>
        <v/>
      </c>
      <c r="B123" s="4"/>
      <c r="C123" s="83" t="str">
        <f>IF(ISBLANK(B123),IFERROR(0/0,""),RAW_APS!A123)</f>
        <v/>
      </c>
      <c r="D123" s="83" t="str">
        <f>IF(ISBLANK(C123),IFERROR(0/0,""), VLOOKUP(C123,preDEL!A$2:AG441,33,FALSE))</f>
        <v/>
      </c>
      <c r="E123" s="4"/>
      <c r="F123" s="132"/>
      <c r="G123" s="222"/>
      <c r="H123" s="224" t="str">
        <f t="shared" si="1"/>
        <v/>
      </c>
      <c r="I123" s="135" t="str">
        <f>CONCATENATE(UPPER(RAW_APS!$A124),"__",RAW_APS!$B124,"_",RAW_APS!$C124)</f>
        <v>FLB4083__44522_0.298344907407407</v>
      </c>
      <c r="J123" s="136" t="str">
        <f t="shared" si="2"/>
        <v/>
      </c>
      <c r="K123" s="222" t="s">
        <v>2344</v>
      </c>
      <c r="L123" s="137" t="str">
        <f t="shared" si="3"/>
        <v>FLB3775</v>
      </c>
      <c r="M123" s="138" t="b">
        <f t="shared" si="5"/>
        <v>0</v>
      </c>
      <c r="N123" s="137" t="str">
        <f t="shared" si="4"/>
        <v/>
      </c>
      <c r="O123" s="4"/>
      <c r="P123" s="4"/>
      <c r="Q123" s="4"/>
      <c r="R123" s="4"/>
      <c r="S123" s="4"/>
      <c r="T123" s="4"/>
      <c r="U123" s="4"/>
      <c r="V123" s="4"/>
      <c r="W123" s="4"/>
    </row>
    <row r="124">
      <c r="A124" s="83" t="str">
        <f>IF(OR(ISBLANK(RAW_APS!A124),ISBLANK(RAW_APS!B124),ISBLANK(RAW_APS!C124)),TRUE,IFERROR(0/0,""))</f>
        <v/>
      </c>
      <c r="B124" s="4"/>
      <c r="C124" s="83" t="str">
        <f>IF(ISBLANK(B124),IFERROR(0/0,""),RAW_APS!A124)</f>
        <v/>
      </c>
      <c r="D124" s="83" t="str">
        <f>IF(ISBLANK(C124),IFERROR(0/0,""), VLOOKUP(C124,preDEL!A$2:AG441,33,FALSE))</f>
        <v/>
      </c>
      <c r="E124" s="4"/>
      <c r="F124" s="132"/>
      <c r="G124" s="222"/>
      <c r="H124" s="224" t="str">
        <f t="shared" si="1"/>
        <v/>
      </c>
      <c r="I124" s="135" t="str">
        <f>CONCATENATE(UPPER(RAW_APS!$A125),"__",RAW_APS!$B125,"_",RAW_APS!$C125)</f>
        <v>FLB3727__44522_0.29775462962963</v>
      </c>
      <c r="J124" s="136" t="str">
        <f t="shared" si="2"/>
        <v/>
      </c>
      <c r="K124" s="222" t="s">
        <v>2345</v>
      </c>
      <c r="L124" s="137" t="str">
        <f t="shared" si="3"/>
        <v>FLB3780</v>
      </c>
      <c r="M124" s="138" t="b">
        <f t="shared" si="5"/>
        <v>0</v>
      </c>
      <c r="N124" s="137" t="str">
        <f t="shared" si="4"/>
        <v/>
      </c>
      <c r="O124" s="4"/>
      <c r="P124" s="4"/>
      <c r="Q124" s="4"/>
      <c r="R124" s="4"/>
      <c r="S124" s="4"/>
      <c r="T124" s="4"/>
      <c r="U124" s="4"/>
      <c r="V124" s="4"/>
      <c r="W124" s="4"/>
    </row>
    <row r="125">
      <c r="A125" s="83" t="str">
        <f>IF(OR(ISBLANK(RAW_APS!A125),ISBLANK(RAW_APS!B125),ISBLANK(RAW_APS!C125)),TRUE,IFERROR(0/0,""))</f>
        <v/>
      </c>
      <c r="B125" s="4"/>
      <c r="C125" s="83" t="str">
        <f>IF(ISBLANK(B125),IFERROR(0/0,""),RAW_APS!A125)</f>
        <v/>
      </c>
      <c r="D125" s="83" t="str">
        <f>IF(ISBLANK(C125),IFERROR(0/0,""), VLOOKUP(C125,preDEL!A$2:AG441,33,FALSE))</f>
        <v/>
      </c>
      <c r="E125" s="4"/>
      <c r="F125" s="132"/>
      <c r="G125" s="222"/>
      <c r="H125" s="224" t="str">
        <f t="shared" si="1"/>
        <v/>
      </c>
      <c r="I125" s="135" t="str">
        <f>CONCATENATE(UPPER(RAW_APS!$A126),"__",RAW_APS!$B126,"_",RAW_APS!$C126)</f>
        <v>FLB3859__44522_0.294756944444444</v>
      </c>
      <c r="J125" s="136" t="str">
        <f t="shared" si="2"/>
        <v/>
      </c>
      <c r="K125" s="222" t="s">
        <v>2346</v>
      </c>
      <c r="L125" s="137" t="str">
        <f t="shared" si="3"/>
        <v>FLB3781</v>
      </c>
      <c r="M125" s="138" t="b">
        <f t="shared" si="5"/>
        <v>0</v>
      </c>
      <c r="N125" s="137" t="str">
        <f t="shared" si="4"/>
        <v/>
      </c>
      <c r="O125" s="4"/>
      <c r="P125" s="4"/>
      <c r="Q125" s="4"/>
      <c r="R125" s="4"/>
      <c r="S125" s="4"/>
      <c r="T125" s="4"/>
      <c r="U125" s="4"/>
      <c r="V125" s="4"/>
      <c r="W125" s="4"/>
    </row>
    <row r="126">
      <c r="A126" s="83" t="str">
        <f>IF(OR(ISBLANK(RAW_APS!A126),ISBLANK(RAW_APS!B126),ISBLANK(RAW_APS!C126)),TRUE,IFERROR(0/0,""))</f>
        <v/>
      </c>
      <c r="B126" s="4"/>
      <c r="C126" s="83" t="str">
        <f>IF(ISBLANK(B126),IFERROR(0/0,""),RAW_APS!A126)</f>
        <v/>
      </c>
      <c r="D126" s="83" t="str">
        <f>IF(ISBLANK(C126),IFERROR(0/0,""), VLOOKUP(C126,preDEL!A$2:AG441,33,FALSE))</f>
        <v/>
      </c>
      <c r="E126" s="4"/>
      <c r="F126" s="132"/>
      <c r="G126" s="222"/>
      <c r="H126" s="224" t="str">
        <f t="shared" si="1"/>
        <v/>
      </c>
      <c r="I126" s="135" t="str">
        <f>CONCATENATE(UPPER(RAW_APS!$A127),"__",RAW_APS!$B127,"_",RAW_APS!$C127)</f>
        <v>FLB3846__44522_0.232685185185185</v>
      </c>
      <c r="J126" s="136" t="str">
        <f t="shared" si="2"/>
        <v/>
      </c>
      <c r="K126" s="222" t="s">
        <v>2347</v>
      </c>
      <c r="L126" s="137" t="str">
        <f t="shared" si="3"/>
        <v>FLB3784</v>
      </c>
      <c r="M126" s="138" t="b">
        <f t="shared" si="5"/>
        <v>0</v>
      </c>
      <c r="N126" s="137" t="str">
        <f t="shared" si="4"/>
        <v/>
      </c>
      <c r="O126" s="4"/>
      <c r="P126" s="4"/>
      <c r="Q126" s="4"/>
      <c r="R126" s="4"/>
      <c r="S126" s="4"/>
      <c r="T126" s="4"/>
      <c r="U126" s="4"/>
      <c r="V126" s="4"/>
      <c r="W126" s="4"/>
    </row>
    <row r="127">
      <c r="A127" s="83" t="str">
        <f>IF(OR(ISBLANK(RAW_APS!A127),ISBLANK(RAW_APS!B127),ISBLANK(RAW_APS!C127)),TRUE,IFERROR(0/0,""))</f>
        <v/>
      </c>
      <c r="B127" s="4"/>
      <c r="C127" s="83" t="str">
        <f>IF(ISBLANK(B127),IFERROR(0/0,""),RAW_APS!A127)</f>
        <v/>
      </c>
      <c r="D127" s="83" t="str">
        <f>IF(ISBLANK(C127),IFERROR(0/0,""), VLOOKUP(C127,preDEL!A$2:AG441,33,FALSE))</f>
        <v/>
      </c>
      <c r="E127" s="4"/>
      <c r="F127" s="132"/>
      <c r="G127" s="222"/>
      <c r="H127" s="224" t="str">
        <f t="shared" si="1"/>
        <v/>
      </c>
      <c r="I127" s="135" t="str">
        <f>CONCATENATE(UPPER(RAW_APS!$A128),"__",RAW_APS!$B128,"_",RAW_APS!$C128)</f>
        <v>FLB4402__44522_0.22244212962963</v>
      </c>
      <c r="J127" s="136" t="str">
        <f t="shared" si="2"/>
        <v/>
      </c>
      <c r="K127" s="222" t="s">
        <v>2348</v>
      </c>
      <c r="L127" s="137" t="str">
        <f t="shared" si="3"/>
        <v>FLB3787</v>
      </c>
      <c r="M127" s="138" t="b">
        <f t="shared" si="5"/>
        <v>0</v>
      </c>
      <c r="N127" s="137" t="str">
        <f t="shared" si="4"/>
        <v/>
      </c>
      <c r="O127" s="4"/>
      <c r="P127" s="4"/>
      <c r="Q127" s="4"/>
      <c r="R127" s="4"/>
      <c r="S127" s="4"/>
      <c r="T127" s="4"/>
      <c r="U127" s="4"/>
      <c r="V127" s="4"/>
      <c r="W127" s="4"/>
    </row>
    <row r="128">
      <c r="A128" s="83" t="str">
        <f>IF(OR(ISBLANK(RAW_APS!A128),ISBLANK(RAW_APS!B128),ISBLANK(RAW_APS!C128)),TRUE,IFERROR(0/0,""))</f>
        <v/>
      </c>
      <c r="B128" s="4"/>
      <c r="C128" s="83" t="str">
        <f>IF(ISBLANK(B128),IFERROR(0/0,""),RAW_APS!A128)</f>
        <v/>
      </c>
      <c r="D128" s="83" t="str">
        <f>IF(ISBLANK(C128),IFERROR(0/0,""), VLOOKUP(C128,preDEL!A$2:AG441,33,FALSE))</f>
        <v/>
      </c>
      <c r="E128" s="4"/>
      <c r="F128" s="132"/>
      <c r="G128" s="222"/>
      <c r="H128" s="224" t="str">
        <f t="shared" si="1"/>
        <v/>
      </c>
      <c r="I128" s="135" t="str">
        <f>CONCATENATE(UPPER(RAW_APS!$A129),"__",RAW_APS!$B129,"_",RAW_APS!$C129)</f>
        <v>FLB3946__44522_0.220578703703704</v>
      </c>
      <c r="J128" s="136" t="str">
        <f t="shared" si="2"/>
        <v/>
      </c>
      <c r="K128" s="222" t="s">
        <v>2349</v>
      </c>
      <c r="L128" s="137" t="str">
        <f t="shared" si="3"/>
        <v>FLB3789</v>
      </c>
      <c r="M128" s="138" t="b">
        <f t="shared" si="5"/>
        <v>0</v>
      </c>
      <c r="N128" s="137" t="str">
        <f t="shared" si="4"/>
        <v/>
      </c>
      <c r="O128" s="4"/>
      <c r="P128" s="4"/>
      <c r="Q128" s="4"/>
      <c r="R128" s="4"/>
      <c r="S128" s="4"/>
      <c r="T128" s="4"/>
      <c r="U128" s="4"/>
      <c r="V128" s="4"/>
      <c r="W128" s="4"/>
    </row>
    <row r="129">
      <c r="A129" s="83" t="str">
        <f>IF(OR(ISBLANK(RAW_APS!A129),ISBLANK(RAW_APS!B129),ISBLANK(RAW_APS!C129)),TRUE,IFERROR(0/0,""))</f>
        <v/>
      </c>
      <c r="B129" s="4"/>
      <c r="C129" s="83" t="str">
        <f>IF(ISBLANK(B129),IFERROR(0/0,""),RAW_APS!A129)</f>
        <v/>
      </c>
      <c r="D129" s="83" t="str">
        <f>IF(ISBLANK(C129),IFERROR(0/0,""), VLOOKUP(C129,preDEL!A$2:AG441,33,FALSE))</f>
        <v/>
      </c>
      <c r="E129" s="4"/>
      <c r="F129" s="132"/>
      <c r="G129" s="222"/>
      <c r="H129" s="224" t="str">
        <f t="shared" si="1"/>
        <v/>
      </c>
      <c r="I129" s="135" t="str">
        <f>CONCATENATE(UPPER(RAW_APS!$A130),"__",RAW_APS!$B130,"_",RAW_APS!$C130)</f>
        <v>FLB4406__44522_0.216585648148148</v>
      </c>
      <c r="J129" s="136" t="str">
        <f t="shared" si="2"/>
        <v/>
      </c>
      <c r="K129" s="222" t="s">
        <v>2350</v>
      </c>
      <c r="L129" s="137" t="str">
        <f t="shared" si="3"/>
        <v>FLB3795</v>
      </c>
      <c r="M129" s="138" t="b">
        <f t="shared" si="5"/>
        <v>0</v>
      </c>
      <c r="N129" s="137" t="str">
        <f t="shared" si="4"/>
        <v/>
      </c>
      <c r="O129" s="4"/>
      <c r="P129" s="4"/>
      <c r="Q129" s="4"/>
      <c r="R129" s="4"/>
      <c r="S129" s="4"/>
      <c r="T129" s="4"/>
      <c r="U129" s="4"/>
      <c r="V129" s="4"/>
      <c r="W129" s="4"/>
    </row>
    <row r="130">
      <c r="A130" s="83" t="str">
        <f>IF(OR(ISBLANK(RAW_APS!A130),ISBLANK(RAW_APS!B130),ISBLANK(RAW_APS!C130)),TRUE,IFERROR(0/0,""))</f>
        <v/>
      </c>
      <c r="B130" s="4"/>
      <c r="C130" s="83" t="str">
        <f>IF(ISBLANK(B130),IFERROR(0/0,""),RAW_APS!A130)</f>
        <v/>
      </c>
      <c r="D130" s="83" t="str">
        <f>IF(ISBLANK(C130),IFERROR(0/0,""), VLOOKUP(C130,preDEL!A$2:AG441,33,FALSE))</f>
        <v/>
      </c>
      <c r="E130" s="4"/>
      <c r="F130" s="132"/>
      <c r="G130" s="222"/>
      <c r="H130" s="224" t="str">
        <f t="shared" si="1"/>
        <v/>
      </c>
      <c r="I130" s="135" t="str">
        <f>CONCATENATE(UPPER(RAW_APS!$A131),"__",RAW_APS!$B131,"_",RAW_APS!$C131)</f>
        <v>FLB3961__44522_0.214085648148148</v>
      </c>
      <c r="J130" s="136" t="str">
        <f t="shared" si="2"/>
        <v/>
      </c>
      <c r="K130" s="222" t="s">
        <v>2747</v>
      </c>
      <c r="L130" s="137" t="str">
        <f t="shared" si="3"/>
        <v>FLB3798</v>
      </c>
      <c r="M130" s="138" t="b">
        <f t="shared" si="5"/>
        <v>0</v>
      </c>
      <c r="N130" s="137" t="str">
        <f t="shared" si="4"/>
        <v/>
      </c>
      <c r="O130" s="4"/>
      <c r="P130" s="4"/>
      <c r="Q130" s="4"/>
      <c r="R130" s="4"/>
      <c r="S130" s="4"/>
      <c r="T130" s="4"/>
      <c r="U130" s="4"/>
      <c r="V130" s="4"/>
      <c r="W130" s="4"/>
    </row>
    <row r="131">
      <c r="A131" s="83" t="str">
        <f>IF(OR(ISBLANK(RAW_APS!A131),ISBLANK(RAW_APS!B131),ISBLANK(RAW_APS!C131)),TRUE,IFERROR(0/0,""))</f>
        <v/>
      </c>
      <c r="B131" s="4"/>
      <c r="C131" s="83" t="str">
        <f>IF(ISBLANK(B131),IFERROR(0/0,""),RAW_APS!A131)</f>
        <v/>
      </c>
      <c r="D131" s="83" t="str">
        <f>IF(ISBLANK(C131),IFERROR(0/0,""), VLOOKUP(C131,preDEL!A$2:AG441,33,FALSE))</f>
        <v/>
      </c>
      <c r="E131" s="4"/>
      <c r="F131" s="132"/>
      <c r="G131" s="222"/>
      <c r="H131" s="224" t="str">
        <f t="shared" si="1"/>
        <v/>
      </c>
      <c r="I131" s="135" t="str">
        <f>CONCATENATE(UPPER(RAW_APS!$A132),"__",RAW_APS!$B132,"_",RAW_APS!$C132)</f>
        <v>FLB3984__44522_0.212372685185185</v>
      </c>
      <c r="J131" s="136" t="str">
        <f t="shared" si="2"/>
        <v/>
      </c>
      <c r="K131" s="222" t="s">
        <v>2352</v>
      </c>
      <c r="L131" s="137" t="str">
        <f t="shared" si="3"/>
        <v>FLB3842</v>
      </c>
      <c r="M131" s="138" t="b">
        <f t="shared" si="5"/>
        <v>0</v>
      </c>
      <c r="N131" s="137" t="str">
        <f t="shared" si="4"/>
        <v/>
      </c>
      <c r="O131" s="4"/>
      <c r="P131" s="4"/>
      <c r="Q131" s="4"/>
      <c r="R131" s="4"/>
      <c r="S131" s="4"/>
      <c r="T131" s="4"/>
      <c r="U131" s="4"/>
      <c r="V131" s="4"/>
      <c r="W131" s="4"/>
    </row>
    <row r="132">
      <c r="A132" s="83" t="str">
        <f>IF(OR(ISBLANK(RAW_APS!A132),ISBLANK(RAW_APS!B132),ISBLANK(RAW_APS!C132)),TRUE,IFERROR(0/0,""))</f>
        <v/>
      </c>
      <c r="B132" s="4"/>
      <c r="C132" s="83" t="str">
        <f>IF(ISBLANK(B132),IFERROR(0/0,""),RAW_APS!A132)</f>
        <v/>
      </c>
      <c r="D132" s="83" t="str">
        <f>IF(ISBLANK(C132),IFERROR(0/0,""), VLOOKUP(C132,preDEL!A$2:AG441,33,FALSE))</f>
        <v/>
      </c>
      <c r="E132" s="4"/>
      <c r="F132" s="132"/>
      <c r="G132" s="222"/>
      <c r="H132" s="224" t="str">
        <f t="shared" si="1"/>
        <v/>
      </c>
      <c r="I132" s="135" t="str">
        <f>CONCATENATE(UPPER(RAW_APS!$A133),"__",RAW_APS!$B133,"_",RAW_APS!$C133)</f>
        <v>FLB2739__44522_0.145810185185185</v>
      </c>
      <c r="J132" s="136" t="str">
        <f t="shared" si="2"/>
        <v/>
      </c>
      <c r="K132" s="222" t="s">
        <v>2353</v>
      </c>
      <c r="L132" s="137" t="str">
        <f t="shared" si="3"/>
        <v>FLB3844</v>
      </c>
      <c r="M132" s="138" t="b">
        <f t="shared" si="5"/>
        <v>0</v>
      </c>
      <c r="N132" s="137" t="str">
        <f t="shared" si="4"/>
        <v/>
      </c>
      <c r="O132" s="4"/>
      <c r="P132" s="4"/>
      <c r="Q132" s="4"/>
      <c r="R132" s="4"/>
      <c r="S132" s="4"/>
      <c r="T132" s="4"/>
      <c r="U132" s="4"/>
      <c r="V132" s="4"/>
      <c r="W132" s="4"/>
    </row>
    <row r="133">
      <c r="A133" s="83" t="str">
        <f>IF(OR(ISBLANK(RAW_APS!A133),ISBLANK(RAW_APS!B133),ISBLANK(RAW_APS!C133)),TRUE,IFERROR(0/0,""))</f>
        <v/>
      </c>
      <c r="B133" s="4"/>
      <c r="C133" s="83" t="str">
        <f>IF(ISBLANK(B133),IFERROR(0/0,""),RAW_APS!A133)</f>
        <v/>
      </c>
      <c r="D133" s="83" t="str">
        <f>IF(ISBLANK(C133),IFERROR(0/0,""), VLOOKUP(C133,preDEL!A$2:AG441,33,FALSE))</f>
        <v/>
      </c>
      <c r="E133" s="4"/>
      <c r="F133" s="132"/>
      <c r="G133" s="222"/>
      <c r="H133" s="224" t="str">
        <f t="shared" si="1"/>
        <v/>
      </c>
      <c r="I133" s="135" t="str">
        <f>CONCATENATE(UPPER(RAW_APS!$A134),"__",RAW_APS!$B134,"_",RAW_APS!$C134)</f>
        <v>FLB3949__44522_0.145497685185185</v>
      </c>
      <c r="J133" s="136" t="str">
        <f t="shared" si="2"/>
        <v/>
      </c>
      <c r="K133" s="222" t="s">
        <v>2354</v>
      </c>
      <c r="L133" s="137" t="str">
        <f t="shared" si="3"/>
        <v>FLB3846</v>
      </c>
      <c r="M133" s="138" t="b">
        <f t="shared" si="5"/>
        <v>0</v>
      </c>
      <c r="N133" s="137" t="str">
        <f t="shared" si="4"/>
        <v/>
      </c>
      <c r="O133" s="4"/>
      <c r="P133" s="4"/>
      <c r="Q133" s="4"/>
      <c r="R133" s="4"/>
      <c r="S133" s="4"/>
      <c r="T133" s="4"/>
      <c r="U133" s="4"/>
      <c r="V133" s="4"/>
      <c r="W133" s="4"/>
    </row>
    <row r="134">
      <c r="A134" s="83" t="str">
        <f>IF(OR(ISBLANK(RAW_APS!A134),ISBLANK(RAW_APS!B134),ISBLANK(RAW_APS!C134)),TRUE,IFERROR(0/0,""))</f>
        <v/>
      </c>
      <c r="B134" s="4"/>
      <c r="C134" s="83" t="str">
        <f>IF(ISBLANK(B134),IFERROR(0/0,""),RAW_APS!A134)</f>
        <v/>
      </c>
      <c r="D134" s="83" t="str">
        <f>IF(ISBLANK(C134),IFERROR(0/0,""), VLOOKUP(C134,preDEL!A$2:AG441,33,FALSE))</f>
        <v/>
      </c>
      <c r="E134" s="4"/>
      <c r="F134" s="132"/>
      <c r="G134" s="222"/>
      <c r="H134" s="224" t="str">
        <f t="shared" si="1"/>
        <v/>
      </c>
      <c r="I134" s="135" t="str">
        <f>CONCATENATE(UPPER(RAW_APS!$A135),"__",RAW_APS!$B135,"_",RAW_APS!$C135)</f>
        <v>FLB3970__44522_0.145196759259259</v>
      </c>
      <c r="J134" s="136" t="str">
        <f t="shared" si="2"/>
        <v/>
      </c>
      <c r="K134" s="222" t="s">
        <v>2355</v>
      </c>
      <c r="L134" s="137" t="str">
        <f t="shared" si="3"/>
        <v>FLB3847</v>
      </c>
      <c r="M134" s="138" t="b">
        <f t="shared" si="5"/>
        <v>0</v>
      </c>
      <c r="N134" s="137" t="str">
        <f t="shared" si="4"/>
        <v/>
      </c>
      <c r="O134" s="4"/>
      <c r="P134" s="4"/>
      <c r="Q134" s="4"/>
      <c r="R134" s="4"/>
      <c r="S134" s="4"/>
      <c r="T134" s="4"/>
      <c r="U134" s="4"/>
      <c r="V134" s="4"/>
      <c r="W134" s="4"/>
    </row>
    <row r="135">
      <c r="A135" s="83" t="str">
        <f>IF(OR(ISBLANK(RAW_APS!A135),ISBLANK(RAW_APS!B135),ISBLANK(RAW_APS!C135)),TRUE,IFERROR(0/0,""))</f>
        <v/>
      </c>
      <c r="B135" s="4"/>
      <c r="C135" s="83" t="str">
        <f>IF(ISBLANK(B135),IFERROR(0/0,""),RAW_APS!A135)</f>
        <v/>
      </c>
      <c r="D135" s="83" t="str">
        <f>IF(ISBLANK(C135),IFERROR(0/0,""), VLOOKUP(C135,preDEL!A$2:AG441,33,FALSE))</f>
        <v/>
      </c>
      <c r="E135" s="4"/>
      <c r="F135" s="132"/>
      <c r="G135" s="222"/>
      <c r="H135" s="224" t="str">
        <f t="shared" si="1"/>
        <v/>
      </c>
      <c r="I135" s="135" t="str">
        <f>CONCATENATE(UPPER(RAW_APS!$A136),"__",RAW_APS!$B136,"_",RAW_APS!$C136)</f>
        <v>FLB3934__44522_0.144398148148148</v>
      </c>
      <c r="J135" s="136" t="str">
        <f t="shared" si="2"/>
        <v/>
      </c>
      <c r="K135" s="222" t="s">
        <v>2356</v>
      </c>
      <c r="L135" s="137" t="str">
        <f t="shared" si="3"/>
        <v>FLB3849</v>
      </c>
      <c r="M135" s="138" t="b">
        <f t="shared" si="5"/>
        <v>0</v>
      </c>
      <c r="N135" s="137" t="str">
        <f t="shared" si="4"/>
        <v/>
      </c>
      <c r="O135" s="4"/>
      <c r="P135" s="4"/>
      <c r="Q135" s="4"/>
      <c r="R135" s="4"/>
      <c r="S135" s="4"/>
      <c r="T135" s="4"/>
      <c r="U135" s="4"/>
      <c r="V135" s="4"/>
      <c r="W135" s="4"/>
    </row>
    <row r="136">
      <c r="A136" s="83" t="str">
        <f>IF(OR(ISBLANK(RAW_APS!A136),ISBLANK(RAW_APS!B136),ISBLANK(RAW_APS!C136)),TRUE,IFERROR(0/0,""))</f>
        <v/>
      </c>
      <c r="B136" s="4"/>
      <c r="C136" s="83" t="str">
        <f>IF(ISBLANK(B136),IFERROR(0/0,""),RAW_APS!A136)</f>
        <v/>
      </c>
      <c r="D136" s="83" t="str">
        <f>IF(ISBLANK(C136),IFERROR(0/0,""), VLOOKUP(C136,preDEL!A$2:AG441,33,FALSE))</f>
        <v/>
      </c>
      <c r="E136" s="4"/>
      <c r="F136" s="132"/>
      <c r="G136" s="222"/>
      <c r="H136" s="224" t="str">
        <f t="shared" si="1"/>
        <v/>
      </c>
      <c r="I136" s="135" t="str">
        <f>CONCATENATE(UPPER(RAW_APS!$A137),"__",RAW_APS!$B137,"_",RAW_APS!$C137)</f>
        <v>FLB3950__44519_0.294537037037037</v>
      </c>
      <c r="J136" s="136" t="str">
        <f t="shared" si="2"/>
        <v/>
      </c>
      <c r="K136" s="222" t="s">
        <v>2357</v>
      </c>
      <c r="L136" s="137" t="str">
        <f t="shared" si="3"/>
        <v>FLB3853</v>
      </c>
      <c r="M136" s="138" t="b">
        <f t="shared" si="5"/>
        <v>0</v>
      </c>
      <c r="N136" s="137" t="str">
        <f t="shared" si="4"/>
        <v/>
      </c>
      <c r="O136" s="4"/>
      <c r="P136" s="4"/>
      <c r="Q136" s="4"/>
      <c r="R136" s="4"/>
      <c r="S136" s="4"/>
      <c r="T136" s="4"/>
      <c r="U136" s="4"/>
      <c r="V136" s="4"/>
      <c r="W136" s="4"/>
    </row>
    <row r="137">
      <c r="A137" s="83" t="str">
        <f>IF(OR(ISBLANK(RAW_APS!A137),ISBLANK(RAW_APS!B137),ISBLANK(RAW_APS!C137)),TRUE,IFERROR(0/0,""))</f>
        <v/>
      </c>
      <c r="B137" s="4"/>
      <c r="C137" s="83" t="str">
        <f>IF(ISBLANK(B137),IFERROR(0/0,""),RAW_APS!A137)</f>
        <v/>
      </c>
      <c r="D137" s="83" t="str">
        <f>IF(ISBLANK(C137),IFERROR(0/0,""), VLOOKUP(C137,preDEL!A$2:AG441,33,FALSE))</f>
        <v/>
      </c>
      <c r="E137" s="4"/>
      <c r="F137" s="132"/>
      <c r="G137" s="222"/>
      <c r="H137" s="224" t="str">
        <f t="shared" si="1"/>
        <v/>
      </c>
      <c r="I137" s="135" t="str">
        <f>CONCATENATE(UPPER(RAW_APS!$A138),"__",RAW_APS!$B138,"_",RAW_APS!$C138)</f>
        <v>FLB3990__44519_0.294293981481482</v>
      </c>
      <c r="J137" s="136" t="str">
        <f t="shared" si="2"/>
        <v/>
      </c>
      <c r="K137" s="222" t="s">
        <v>2748</v>
      </c>
      <c r="L137" s="137" t="str">
        <f t="shared" si="3"/>
        <v>FLB3856</v>
      </c>
      <c r="M137" s="138" t="b">
        <f t="shared" si="5"/>
        <v>0</v>
      </c>
      <c r="N137" s="137" t="str">
        <f t="shared" si="4"/>
        <v/>
      </c>
      <c r="O137" s="4"/>
      <c r="P137" s="4"/>
      <c r="Q137" s="4"/>
      <c r="R137" s="4"/>
      <c r="S137" s="4"/>
      <c r="T137" s="4"/>
      <c r="U137" s="4"/>
      <c r="V137" s="4"/>
      <c r="W137" s="4"/>
    </row>
    <row r="138">
      <c r="A138" s="83" t="str">
        <f>IF(OR(ISBLANK(RAW_APS!A138),ISBLANK(RAW_APS!B138),ISBLANK(RAW_APS!C138)),TRUE,IFERROR(0/0,""))</f>
        <v/>
      </c>
      <c r="B138" s="4"/>
      <c r="C138" s="83" t="str">
        <f>IF(ISBLANK(B138),IFERROR(0/0,""),RAW_APS!A138)</f>
        <v/>
      </c>
      <c r="D138" s="83" t="str">
        <f>IF(ISBLANK(C138),IFERROR(0/0,""), VLOOKUP(C138,preDEL!A$2:AG441,33,FALSE))</f>
        <v/>
      </c>
      <c r="E138" s="4"/>
      <c r="F138" s="132"/>
      <c r="G138" s="222"/>
      <c r="H138" s="224" t="str">
        <f t="shared" si="1"/>
        <v/>
      </c>
      <c r="I138" s="135" t="str">
        <f>CONCATENATE(UPPER(RAW_APS!$A139),"__",RAW_APS!$B139,"_",RAW_APS!$C139)</f>
        <v>FLB3980__44519_0.29244212962963</v>
      </c>
      <c r="J138" s="136" t="str">
        <f t="shared" si="2"/>
        <v/>
      </c>
      <c r="K138" s="222" t="s">
        <v>2359</v>
      </c>
      <c r="L138" s="137" t="str">
        <f t="shared" si="3"/>
        <v>FLB3859</v>
      </c>
      <c r="M138" s="138" t="b">
        <f t="shared" si="5"/>
        <v>0</v>
      </c>
      <c r="N138" s="137" t="str">
        <f t="shared" si="4"/>
        <v/>
      </c>
      <c r="O138" s="4"/>
      <c r="P138" s="4"/>
      <c r="Q138" s="4"/>
      <c r="R138" s="4"/>
      <c r="S138" s="4"/>
      <c r="T138" s="4"/>
      <c r="U138" s="4"/>
      <c r="V138" s="4"/>
      <c r="W138" s="4"/>
    </row>
    <row r="139">
      <c r="A139" s="83" t="str">
        <f>IF(OR(ISBLANK(RAW_APS!A139),ISBLANK(RAW_APS!B139),ISBLANK(RAW_APS!C139)),TRUE,IFERROR(0/0,""))</f>
        <v/>
      </c>
      <c r="B139" s="4"/>
      <c r="C139" s="83" t="str">
        <f>IF(ISBLANK(B139),IFERROR(0/0,""),RAW_APS!A139)</f>
        <v/>
      </c>
      <c r="D139" s="83" t="str">
        <f>IF(ISBLANK(C139),IFERROR(0/0,""), VLOOKUP(C139,preDEL!A$2:AG441,33,FALSE))</f>
        <v/>
      </c>
      <c r="E139" s="4"/>
      <c r="F139" s="132"/>
      <c r="G139" s="222"/>
      <c r="H139" s="224" t="str">
        <f t="shared" si="1"/>
        <v/>
      </c>
      <c r="I139" s="135" t="str">
        <f>CONCATENATE(UPPER(RAW_APS!$A140),"__",RAW_APS!$B140,"_",RAW_APS!$C140)</f>
        <v>FLB3944__44519_0.292152777777778</v>
      </c>
      <c r="J139" s="136" t="str">
        <f t="shared" si="2"/>
        <v/>
      </c>
      <c r="K139" s="222" t="s">
        <v>2360</v>
      </c>
      <c r="L139" s="137" t="str">
        <f t="shared" si="3"/>
        <v>FLB3862</v>
      </c>
      <c r="M139" s="138" t="b">
        <f t="shared" si="5"/>
        <v>0</v>
      </c>
      <c r="N139" s="137" t="str">
        <f t="shared" si="4"/>
        <v/>
      </c>
      <c r="O139" s="4"/>
      <c r="P139" s="4"/>
      <c r="Q139" s="4"/>
      <c r="R139" s="4"/>
      <c r="S139" s="4"/>
      <c r="T139" s="4"/>
      <c r="U139" s="4"/>
      <c r="V139" s="4"/>
      <c r="W139" s="4"/>
    </row>
    <row r="140">
      <c r="A140" s="83" t="str">
        <f>IF(OR(ISBLANK(RAW_APS!A140),ISBLANK(RAW_APS!B140),ISBLANK(RAW_APS!C140)),TRUE,IFERROR(0/0,""))</f>
        <v/>
      </c>
      <c r="B140" s="4"/>
      <c r="C140" s="83" t="str">
        <f>IF(ISBLANK(B140),IFERROR(0/0,""),RAW_APS!A140)</f>
        <v/>
      </c>
      <c r="D140" s="83" t="str">
        <f>IF(ISBLANK(C140),IFERROR(0/0,""), VLOOKUP(C140,preDEL!A$2:AG441,33,FALSE))</f>
        <v/>
      </c>
      <c r="E140" s="4"/>
      <c r="F140" s="132"/>
      <c r="G140" s="222"/>
      <c r="H140" s="224" t="str">
        <f t="shared" si="1"/>
        <v/>
      </c>
      <c r="I140" s="135" t="str">
        <f>CONCATENATE(UPPER(RAW_APS!$A141),"__",RAW_APS!$B141,"_",RAW_APS!$C141)</f>
        <v>FLB3981__44519_0.288356481481481</v>
      </c>
      <c r="J140" s="136" t="str">
        <f t="shared" si="2"/>
        <v/>
      </c>
      <c r="K140" s="222" t="s">
        <v>2361</v>
      </c>
      <c r="L140" s="137" t="str">
        <f t="shared" si="3"/>
        <v>FLB3863</v>
      </c>
      <c r="M140" s="138" t="b">
        <f t="shared" si="5"/>
        <v>0</v>
      </c>
      <c r="N140" s="137" t="str">
        <f t="shared" si="4"/>
        <v/>
      </c>
      <c r="O140" s="4"/>
      <c r="P140" s="4"/>
      <c r="Q140" s="4"/>
      <c r="R140" s="4"/>
      <c r="S140" s="4"/>
      <c r="T140" s="4"/>
      <c r="U140" s="4"/>
      <c r="V140" s="4"/>
      <c r="W140" s="4"/>
    </row>
    <row r="141">
      <c r="A141" s="83" t="str">
        <f>IF(OR(ISBLANK(RAW_APS!A141),ISBLANK(RAW_APS!B141),ISBLANK(RAW_APS!C141)),TRUE,IFERROR(0/0,""))</f>
        <v/>
      </c>
      <c r="B141" s="4"/>
      <c r="C141" s="83" t="str">
        <f>IF(ISBLANK(B141),IFERROR(0/0,""),RAW_APS!A141)</f>
        <v/>
      </c>
      <c r="D141" s="83" t="str">
        <f>IF(ISBLANK(C141),IFERROR(0/0,""), VLOOKUP(C141,preDEL!A$2:AG441,33,FALSE))</f>
        <v/>
      </c>
      <c r="E141" s="4"/>
      <c r="F141" s="132"/>
      <c r="G141" s="222"/>
      <c r="H141" s="224" t="str">
        <f t="shared" si="1"/>
        <v/>
      </c>
      <c r="I141" s="135" t="str">
        <f>CONCATENATE(UPPER(RAW_APS!$A142),"__",RAW_APS!$B142,"_",RAW_APS!$C142)</f>
        <v>FLB3933__44519_0.22287037037037</v>
      </c>
      <c r="J141" s="136" t="str">
        <f t="shared" si="2"/>
        <v/>
      </c>
      <c r="K141" s="222" t="s">
        <v>2362</v>
      </c>
      <c r="L141" s="137" t="str">
        <f t="shared" si="3"/>
        <v>FLB3864</v>
      </c>
      <c r="M141" s="138" t="b">
        <f t="shared" si="5"/>
        <v>0</v>
      </c>
      <c r="N141" s="137" t="str">
        <f t="shared" si="4"/>
        <v/>
      </c>
      <c r="O141" s="4"/>
      <c r="P141" s="4"/>
      <c r="Q141" s="4"/>
      <c r="R141" s="4"/>
      <c r="S141" s="4"/>
      <c r="T141" s="4"/>
      <c r="U141" s="4"/>
      <c r="V141" s="4"/>
      <c r="W141" s="4"/>
    </row>
    <row r="142">
      <c r="A142" s="83" t="str">
        <f>IF(OR(ISBLANK(RAW_APS!A142),ISBLANK(RAW_APS!B142),ISBLANK(RAW_APS!C142)),TRUE,IFERROR(0/0,""))</f>
        <v/>
      </c>
      <c r="B142" s="4"/>
      <c r="C142" s="83" t="str">
        <f>IF(ISBLANK(B142),IFERROR(0/0,""),RAW_APS!A142)</f>
        <v/>
      </c>
      <c r="D142" s="83" t="str">
        <f>IF(ISBLANK(C142),IFERROR(0/0,""), VLOOKUP(C142,preDEL!A$2:AG441,33,FALSE))</f>
        <v/>
      </c>
      <c r="E142" s="4"/>
      <c r="F142" s="132"/>
      <c r="G142" s="222"/>
      <c r="H142" s="224" t="str">
        <f t="shared" si="1"/>
        <v/>
      </c>
      <c r="I142" s="135" t="str">
        <f>CONCATENATE(UPPER(RAW_APS!$A143),"__",RAW_APS!$B143,"_",RAW_APS!$C143)</f>
        <v>FLB2741__44519_0.218564814814815</v>
      </c>
      <c r="J142" s="136" t="str">
        <f t="shared" si="2"/>
        <v/>
      </c>
      <c r="K142" s="222" t="s">
        <v>2363</v>
      </c>
      <c r="L142" s="137" t="str">
        <f t="shared" si="3"/>
        <v>FLB3867</v>
      </c>
      <c r="M142" s="138" t="b">
        <f t="shared" si="5"/>
        <v>0</v>
      </c>
      <c r="N142" s="137" t="str">
        <f t="shared" si="4"/>
        <v/>
      </c>
      <c r="O142" s="4"/>
      <c r="P142" s="4"/>
      <c r="Q142" s="4"/>
      <c r="R142" s="4"/>
      <c r="S142" s="4"/>
      <c r="T142" s="4"/>
      <c r="U142" s="4"/>
      <c r="V142" s="4"/>
      <c r="W142" s="4"/>
    </row>
    <row r="143">
      <c r="A143" s="83" t="str">
        <f>IF(OR(ISBLANK(RAW_APS!A143),ISBLANK(RAW_APS!B143),ISBLANK(RAW_APS!C143)),TRUE,IFERROR(0/0,""))</f>
        <v/>
      </c>
      <c r="B143" s="4"/>
      <c r="C143" s="83" t="str">
        <f>IF(ISBLANK(B143),IFERROR(0/0,""),RAW_APS!A143)</f>
        <v/>
      </c>
      <c r="D143" s="83" t="str">
        <f>IF(ISBLANK(C143),IFERROR(0/0,""), VLOOKUP(C143,preDEL!A$2:AG441,33,FALSE))</f>
        <v/>
      </c>
      <c r="E143" s="4"/>
      <c r="F143" s="132"/>
      <c r="G143" s="222"/>
      <c r="H143" s="224" t="str">
        <f t="shared" si="1"/>
        <v/>
      </c>
      <c r="I143" s="135" t="str">
        <f>CONCATENATE(UPPER(RAW_APS!$A144),"__",RAW_APS!$B144,"_",RAW_APS!$C144)</f>
        <v>FLB3982__44519_0.212835648148148</v>
      </c>
      <c r="J143" s="136" t="str">
        <f t="shared" si="2"/>
        <v/>
      </c>
      <c r="K143" s="222" t="s">
        <v>2364</v>
      </c>
      <c r="L143" s="137" t="str">
        <f t="shared" si="3"/>
        <v>FLB3933</v>
      </c>
      <c r="M143" s="138" t="b">
        <f t="shared" si="5"/>
        <v>0</v>
      </c>
      <c r="N143" s="137" t="str">
        <f t="shared" si="4"/>
        <v/>
      </c>
      <c r="O143" s="4"/>
      <c r="P143" s="4"/>
      <c r="Q143" s="4"/>
      <c r="R143" s="4"/>
      <c r="S143" s="4"/>
      <c r="T143" s="4"/>
      <c r="U143" s="4"/>
      <c r="V143" s="4"/>
      <c r="W143" s="4"/>
    </row>
    <row r="144">
      <c r="A144" s="83" t="str">
        <f>IF(OR(ISBLANK(RAW_APS!A144),ISBLANK(RAW_APS!B144),ISBLANK(RAW_APS!C144)),TRUE,IFERROR(0/0,""))</f>
        <v/>
      </c>
      <c r="B144" s="4"/>
      <c r="C144" s="83" t="str">
        <f>IF(ISBLANK(B144),IFERROR(0/0,""),RAW_APS!A144)</f>
        <v/>
      </c>
      <c r="D144" s="83" t="str">
        <f>IF(ISBLANK(C144),IFERROR(0/0,""), VLOOKUP(C144,preDEL!A$2:AG441,33,FALSE))</f>
        <v/>
      </c>
      <c r="E144" s="4"/>
      <c r="F144" s="132"/>
      <c r="G144" s="222"/>
      <c r="H144" s="224" t="str">
        <f t="shared" si="1"/>
        <v/>
      </c>
      <c r="I144" s="135" t="str">
        <f>CONCATENATE(UPPER(RAW_APS!$A145),"__",RAW_APS!$B145,"_",RAW_APS!$C145)</f>
        <v>FLB4082__44519_0.211296296296296</v>
      </c>
      <c r="J144" s="136" t="str">
        <f t="shared" si="2"/>
        <v/>
      </c>
      <c r="K144" s="222" t="s">
        <v>2365</v>
      </c>
      <c r="L144" s="137" t="str">
        <f t="shared" si="3"/>
        <v>FLB3934</v>
      </c>
      <c r="M144" s="138" t="b">
        <f t="shared" si="5"/>
        <v>0</v>
      </c>
      <c r="N144" s="137" t="str">
        <f t="shared" si="4"/>
        <v/>
      </c>
      <c r="O144" s="4"/>
      <c r="P144" s="4"/>
      <c r="Q144" s="4"/>
      <c r="R144" s="4"/>
      <c r="S144" s="4"/>
      <c r="T144" s="4"/>
      <c r="U144" s="4"/>
      <c r="V144" s="4"/>
      <c r="W144" s="4"/>
    </row>
    <row r="145">
      <c r="A145" s="83" t="str">
        <f>IF(OR(ISBLANK(RAW_APS!A145),ISBLANK(RAW_APS!B145),ISBLANK(RAW_APS!C145)),TRUE,IFERROR(0/0,""))</f>
        <v/>
      </c>
      <c r="B145" s="4"/>
      <c r="C145" s="83" t="str">
        <f>IF(ISBLANK(B145),IFERROR(0/0,""),RAW_APS!A145)</f>
        <v/>
      </c>
      <c r="D145" s="83" t="str">
        <f>IF(ISBLANK(C145),IFERROR(0/0,""), VLOOKUP(C145,preDEL!A$2:AG441,33,FALSE))</f>
        <v/>
      </c>
      <c r="E145" s="4"/>
      <c r="F145" s="132"/>
      <c r="G145" s="222"/>
      <c r="H145" s="224" t="str">
        <f t="shared" si="1"/>
        <v/>
      </c>
      <c r="I145" s="135" t="str">
        <f>CONCATENATE(UPPER(RAW_APS!$A146),"__",RAW_APS!$B146,"_",RAW_APS!$C146)</f>
        <v>FLB3983__44519_0.206134259259259</v>
      </c>
      <c r="J145" s="136" t="str">
        <f t="shared" si="2"/>
        <v/>
      </c>
      <c r="K145" s="222" t="s">
        <v>2366</v>
      </c>
      <c r="L145" s="137" t="str">
        <f t="shared" si="3"/>
        <v>FLB3940</v>
      </c>
      <c r="M145" s="138" t="b">
        <f t="shared" si="5"/>
        <v>0</v>
      </c>
      <c r="N145" s="137" t="str">
        <f t="shared" si="4"/>
        <v/>
      </c>
      <c r="O145" s="4"/>
      <c r="P145" s="4"/>
      <c r="Q145" s="4"/>
      <c r="R145" s="4"/>
      <c r="S145" s="4"/>
      <c r="T145" s="4"/>
      <c r="U145" s="4"/>
      <c r="V145" s="4"/>
      <c r="W145" s="4"/>
    </row>
    <row r="146">
      <c r="A146" s="83" t="str">
        <f>IF(OR(ISBLANK(RAW_APS!A146),ISBLANK(RAW_APS!B146),ISBLANK(RAW_APS!C146)),TRUE,IFERROR(0/0,""))</f>
        <v/>
      </c>
      <c r="B146" s="4"/>
      <c r="C146" s="83" t="str">
        <f>IF(ISBLANK(B146),IFERROR(0/0,""),RAW_APS!A146)</f>
        <v/>
      </c>
      <c r="D146" s="83" t="str">
        <f>IF(ISBLANK(C146),IFERROR(0/0,""), VLOOKUP(C146,preDEL!A$2:AG441,33,FALSE))</f>
        <v/>
      </c>
      <c r="E146" s="4"/>
      <c r="F146" s="132"/>
      <c r="G146" s="222"/>
      <c r="H146" s="224" t="str">
        <f t="shared" si="1"/>
        <v/>
      </c>
      <c r="I146" s="135" t="str">
        <f>CONCATENATE(UPPER(RAW_APS!$A147),"__",RAW_APS!$B147,"_",RAW_APS!$C147)</f>
        <v>FLB4103__44519_0.204918981481482</v>
      </c>
      <c r="J146" s="136" t="str">
        <f t="shared" si="2"/>
        <v/>
      </c>
      <c r="K146" s="222" t="s">
        <v>2367</v>
      </c>
      <c r="L146" s="137" t="str">
        <f t="shared" si="3"/>
        <v>FLB3944</v>
      </c>
      <c r="M146" s="138" t="b">
        <f t="shared" si="5"/>
        <v>0</v>
      </c>
      <c r="N146" s="137" t="str">
        <f t="shared" si="4"/>
        <v/>
      </c>
      <c r="O146" s="4"/>
      <c r="P146" s="4"/>
      <c r="Q146" s="4"/>
      <c r="R146" s="4"/>
      <c r="S146" s="4"/>
      <c r="T146" s="4"/>
      <c r="U146" s="4"/>
      <c r="V146" s="4"/>
      <c r="W146" s="4"/>
    </row>
    <row r="147">
      <c r="A147" s="83" t="str">
        <f>IF(OR(ISBLANK(RAW_APS!A147),ISBLANK(RAW_APS!B147),ISBLANK(RAW_APS!C147)),TRUE,IFERROR(0/0,""))</f>
        <v/>
      </c>
      <c r="B147" s="4"/>
      <c r="C147" s="83" t="str">
        <f>IF(ISBLANK(B147),IFERROR(0/0,""),RAW_APS!A147)</f>
        <v/>
      </c>
      <c r="D147" s="83" t="str">
        <f>IF(ISBLANK(C147),IFERROR(0/0,""), VLOOKUP(C147,preDEL!A$2:AG441,33,FALSE))</f>
        <v/>
      </c>
      <c r="E147" s="4"/>
      <c r="F147" s="132"/>
      <c r="G147" s="222"/>
      <c r="H147" s="224" t="str">
        <f t="shared" si="1"/>
        <v/>
      </c>
      <c r="I147" s="135" t="str">
        <f>CONCATENATE(UPPER(RAW_APS!$A148),"__",RAW_APS!$B148,"_",RAW_APS!$C148)</f>
        <v>FLB4095__44518_0.226655092592593</v>
      </c>
      <c r="J147" s="136" t="str">
        <f t="shared" si="2"/>
        <v/>
      </c>
      <c r="K147" s="222" t="s">
        <v>2368</v>
      </c>
      <c r="L147" s="137" t="str">
        <f t="shared" si="3"/>
        <v>FLB3945</v>
      </c>
      <c r="M147" s="138" t="b">
        <f t="shared" si="5"/>
        <v>0</v>
      </c>
      <c r="N147" s="137" t="str">
        <f t="shared" si="4"/>
        <v/>
      </c>
      <c r="O147" s="4"/>
      <c r="P147" s="4"/>
      <c r="Q147" s="4"/>
      <c r="R147" s="4"/>
      <c r="S147" s="4"/>
      <c r="T147" s="4"/>
      <c r="U147" s="4"/>
      <c r="V147" s="4"/>
      <c r="W147" s="4"/>
    </row>
    <row r="148">
      <c r="A148" s="83" t="str">
        <f>IF(OR(ISBLANK(RAW_APS!A148),ISBLANK(RAW_APS!B148),ISBLANK(RAW_APS!C148)),TRUE,IFERROR(0/0,""))</f>
        <v/>
      </c>
      <c r="B148" s="4"/>
      <c r="C148" s="83" t="str">
        <f>IF(ISBLANK(B148),IFERROR(0/0,""),RAW_APS!A148)</f>
        <v/>
      </c>
      <c r="D148" s="83" t="str">
        <f>IF(ISBLANK(C148),IFERROR(0/0,""), VLOOKUP(C148,preDEL!A$2:AG441,33,FALSE))</f>
        <v/>
      </c>
      <c r="E148" s="4"/>
      <c r="F148" s="132"/>
      <c r="G148" s="222"/>
      <c r="H148" s="224" t="str">
        <f t="shared" si="1"/>
        <v/>
      </c>
      <c r="I148" s="135" t="str">
        <f>CONCATENATE(UPPER(RAW_APS!$A149),"__",RAW_APS!$B149,"_",RAW_APS!$C149)</f>
        <v>FLB2735__44518_0.221689814814815</v>
      </c>
      <c r="J148" s="136" t="str">
        <f t="shared" si="2"/>
        <v/>
      </c>
      <c r="K148" s="222" t="s">
        <v>2369</v>
      </c>
      <c r="L148" s="137" t="str">
        <f t="shared" si="3"/>
        <v>FLB3946</v>
      </c>
      <c r="M148" s="138" t="b">
        <f t="shared" si="5"/>
        <v>0</v>
      </c>
      <c r="N148" s="137" t="str">
        <f t="shared" si="4"/>
        <v/>
      </c>
      <c r="O148" s="4"/>
      <c r="P148" s="4"/>
      <c r="Q148" s="4"/>
      <c r="R148" s="4"/>
      <c r="S148" s="4"/>
      <c r="T148" s="4"/>
      <c r="U148" s="4"/>
      <c r="V148" s="4"/>
      <c r="W148" s="4"/>
    </row>
    <row r="149">
      <c r="A149" s="83" t="str">
        <f>IF(OR(ISBLANK(RAW_APS!A149),ISBLANK(RAW_APS!B149),ISBLANK(RAW_APS!C149)),TRUE,IFERROR(0/0,""))</f>
        <v/>
      </c>
      <c r="B149" s="4"/>
      <c r="C149" s="83" t="str">
        <f>IF(ISBLANK(B149),IFERROR(0/0,""),RAW_APS!A149)</f>
        <v/>
      </c>
      <c r="D149" s="83" t="str">
        <f>IF(ISBLANK(C149),IFERROR(0/0,""), VLOOKUP(C149,preDEL!A$2:AG441,33,FALSE))</f>
        <v/>
      </c>
      <c r="E149" s="4"/>
      <c r="F149" s="132"/>
      <c r="G149" s="222"/>
      <c r="H149" s="224" t="str">
        <f t="shared" si="1"/>
        <v/>
      </c>
      <c r="I149" s="135" t="str">
        <f>CONCATENATE(UPPER(RAW_APS!$A150),"__",RAW_APS!$B150,"_",RAW_APS!$C150)</f>
        <v>FLB3958__44517_0.409166666666667</v>
      </c>
      <c r="J149" s="136" t="str">
        <f t="shared" si="2"/>
        <v/>
      </c>
      <c r="K149" s="222" t="s">
        <v>2370</v>
      </c>
      <c r="L149" s="137" t="str">
        <f t="shared" si="3"/>
        <v>FLB3949</v>
      </c>
      <c r="M149" s="138" t="b">
        <f t="shared" si="5"/>
        <v>0</v>
      </c>
      <c r="N149" s="137" t="str">
        <f t="shared" si="4"/>
        <v/>
      </c>
      <c r="O149" s="4"/>
      <c r="P149" s="4"/>
      <c r="Q149" s="4"/>
      <c r="R149" s="4"/>
      <c r="S149" s="4"/>
      <c r="T149" s="4"/>
      <c r="U149" s="4"/>
      <c r="V149" s="4"/>
      <c r="W149" s="4"/>
    </row>
    <row r="150">
      <c r="A150" s="83" t="str">
        <f>IF(OR(ISBLANK(RAW_APS!A150),ISBLANK(RAW_APS!B150),ISBLANK(RAW_APS!C150)),TRUE,IFERROR(0/0,""))</f>
        <v/>
      </c>
      <c r="B150" s="4"/>
      <c r="C150" s="83" t="str">
        <f>IF(ISBLANK(B150),IFERROR(0/0,""),RAW_APS!A150)</f>
        <v/>
      </c>
      <c r="D150" s="83" t="str">
        <f>IF(ISBLANK(C150),IFERROR(0/0,""), VLOOKUP(C150,preDEL!A$2:AG441,33,FALSE))</f>
        <v/>
      </c>
      <c r="E150" s="4"/>
      <c r="F150" s="132"/>
      <c r="G150" s="222"/>
      <c r="H150" s="224" t="str">
        <f t="shared" si="1"/>
        <v/>
      </c>
      <c r="I150" s="135" t="str">
        <f>CONCATENATE(UPPER(RAW_APS!$A151),"__",RAW_APS!$B151,"_",RAW_APS!$C151)</f>
        <v>FLB2734__44517_0.402071759259259</v>
      </c>
      <c r="J150" s="136" t="str">
        <f t="shared" si="2"/>
        <v/>
      </c>
      <c r="K150" s="222" t="s">
        <v>2371</v>
      </c>
      <c r="L150" s="137" t="str">
        <f t="shared" si="3"/>
        <v>FLB3950</v>
      </c>
      <c r="M150" s="138" t="b">
        <f t="shared" si="5"/>
        <v>0</v>
      </c>
      <c r="N150" s="137" t="str">
        <f t="shared" si="4"/>
        <v/>
      </c>
      <c r="O150" s="4"/>
      <c r="P150" s="4"/>
      <c r="Q150" s="4"/>
      <c r="R150" s="4"/>
      <c r="S150" s="4"/>
      <c r="T150" s="4"/>
      <c r="U150" s="4"/>
      <c r="V150" s="4"/>
      <c r="W150" s="4"/>
    </row>
    <row r="151">
      <c r="A151" s="83" t="str">
        <f>IF(OR(ISBLANK(RAW_APS!A151),ISBLANK(RAW_APS!B151),ISBLANK(RAW_APS!C151)),TRUE,IFERROR(0/0,""))</f>
        <v/>
      </c>
      <c r="B151" s="4"/>
      <c r="C151" s="83" t="str">
        <f>IF(ISBLANK(B151),IFERROR(0/0,""),RAW_APS!A151)</f>
        <v/>
      </c>
      <c r="D151" s="83" t="str">
        <f>IF(ISBLANK(C151),IFERROR(0/0,""), VLOOKUP(C151,preDEL!A$2:AG441,33,FALSE))</f>
        <v/>
      </c>
      <c r="E151" s="4"/>
      <c r="F151" s="132"/>
      <c r="G151" s="222"/>
      <c r="H151" s="224" t="str">
        <f t="shared" si="1"/>
        <v/>
      </c>
      <c r="I151" s="135" t="str">
        <f>CONCATENATE(UPPER(RAW_APS!$A152),"__",RAW_APS!$B152,"_",RAW_APS!$C152)</f>
        <v>FLB4086__44517_0.33931712962963</v>
      </c>
      <c r="J151" s="136" t="str">
        <f t="shared" si="2"/>
        <v/>
      </c>
      <c r="K151" s="222" t="s">
        <v>2372</v>
      </c>
      <c r="L151" s="137" t="str">
        <f t="shared" si="3"/>
        <v>FLB3958</v>
      </c>
      <c r="M151" s="138" t="b">
        <f t="shared" si="5"/>
        <v>0</v>
      </c>
      <c r="N151" s="137" t="str">
        <f t="shared" si="4"/>
        <v/>
      </c>
      <c r="O151" s="4"/>
      <c r="P151" s="4"/>
      <c r="Q151" s="4"/>
      <c r="R151" s="4"/>
      <c r="S151" s="4"/>
      <c r="T151" s="4"/>
      <c r="U151" s="4"/>
      <c r="V151" s="4"/>
      <c r="W151" s="4"/>
    </row>
    <row r="152">
      <c r="A152" s="83" t="str">
        <f>IF(OR(ISBLANK(RAW_APS!A152),ISBLANK(RAW_APS!B152),ISBLANK(RAW_APS!C152)),TRUE,IFERROR(0/0,""))</f>
        <v/>
      </c>
      <c r="B152" s="4"/>
      <c r="C152" s="83" t="str">
        <f>IF(ISBLANK(B152),IFERROR(0/0,""),RAW_APS!A152)</f>
        <v/>
      </c>
      <c r="D152" s="83" t="str">
        <f>IF(ISBLANK(C152),IFERROR(0/0,""), VLOOKUP(C152,preDEL!A$2:AG441,33,FALSE))</f>
        <v/>
      </c>
      <c r="E152" s="4"/>
      <c r="F152" s="132"/>
      <c r="G152" s="222"/>
      <c r="H152" s="224" t="str">
        <f t="shared" si="1"/>
        <v/>
      </c>
      <c r="I152" s="135" t="str">
        <f>CONCATENATE(UPPER(RAW_APS!$A153),"__",RAW_APS!$B153,"_",RAW_APS!$C153)</f>
        <v>FLB3962__44517_0.334537037037037</v>
      </c>
      <c r="J152" s="136" t="str">
        <f t="shared" si="2"/>
        <v/>
      </c>
      <c r="K152" s="222" t="s">
        <v>2373</v>
      </c>
      <c r="L152" s="137" t="str">
        <f t="shared" si="3"/>
        <v>FLB3959</v>
      </c>
      <c r="M152" s="138" t="b">
        <f t="shared" si="5"/>
        <v>0</v>
      </c>
      <c r="N152" s="137" t="str">
        <f t="shared" si="4"/>
        <v/>
      </c>
      <c r="O152" s="4"/>
      <c r="P152" s="4"/>
      <c r="Q152" s="4"/>
      <c r="R152" s="4"/>
      <c r="S152" s="4"/>
      <c r="T152" s="4"/>
      <c r="U152" s="4"/>
      <c r="V152" s="4"/>
      <c r="W152" s="4"/>
    </row>
    <row r="153">
      <c r="A153" s="83" t="str">
        <f>IF(OR(ISBLANK(RAW_APS!A153),ISBLANK(RAW_APS!B153),ISBLANK(RAW_APS!C153)),TRUE,IFERROR(0/0,""))</f>
        <v/>
      </c>
      <c r="B153" s="4"/>
      <c r="C153" s="83" t="str">
        <f>IF(ISBLANK(B153),IFERROR(0/0,""),RAW_APS!A153)</f>
        <v/>
      </c>
      <c r="D153" s="83" t="str">
        <f>IF(ISBLANK(C153),IFERROR(0/0,""), VLOOKUP(C153,preDEL!A$2:AG441,33,FALSE))</f>
        <v/>
      </c>
      <c r="E153" s="4"/>
      <c r="F153" s="132"/>
      <c r="G153" s="222"/>
      <c r="H153" s="224" t="str">
        <f t="shared" si="1"/>
        <v/>
      </c>
      <c r="I153" s="135" t="str">
        <f>CONCATENATE(UPPER(RAW_APS!$A154),"__",RAW_APS!$B154,"_",RAW_APS!$C154)</f>
        <v>FLB3940__44517_0.326666666666667</v>
      </c>
      <c r="J153" s="136" t="str">
        <f t="shared" si="2"/>
        <v/>
      </c>
      <c r="K153" s="222" t="s">
        <v>2374</v>
      </c>
      <c r="L153" s="137" t="str">
        <f t="shared" si="3"/>
        <v>FLB3960</v>
      </c>
      <c r="M153" s="138" t="b">
        <f t="shared" si="5"/>
        <v>0</v>
      </c>
      <c r="N153" s="137" t="str">
        <f t="shared" si="4"/>
        <v/>
      </c>
      <c r="O153" s="4"/>
      <c r="P153" s="4"/>
      <c r="Q153" s="4"/>
      <c r="R153" s="4"/>
      <c r="S153" s="4"/>
      <c r="T153" s="4"/>
      <c r="U153" s="4"/>
      <c r="V153" s="4"/>
      <c r="W153" s="4"/>
    </row>
    <row r="154">
      <c r="A154" s="83" t="str">
        <f>IF(OR(ISBLANK(RAW_APS!A154),ISBLANK(RAW_APS!B154),ISBLANK(RAW_APS!C154)),TRUE,IFERROR(0/0,""))</f>
        <v/>
      </c>
      <c r="B154" s="4"/>
      <c r="C154" s="83" t="str">
        <f>IF(ISBLANK(B154),IFERROR(0/0,""),RAW_APS!A154)</f>
        <v/>
      </c>
      <c r="D154" s="83" t="str">
        <f>IF(ISBLANK(C154),IFERROR(0/0,""), VLOOKUP(C154,preDEL!A$2:AG441,33,FALSE))</f>
        <v/>
      </c>
      <c r="E154" s="4"/>
      <c r="F154" s="132"/>
      <c r="G154" s="222"/>
      <c r="H154" s="224" t="str">
        <f t="shared" si="1"/>
        <v/>
      </c>
      <c r="I154" s="135" t="str">
        <f>CONCATENATE(UPPER(RAW_APS!$A155),"__",RAW_APS!$B155,"_",RAW_APS!$C155)</f>
        <v>FLB4089__44517_0.32625</v>
      </c>
      <c r="J154" s="136" t="str">
        <f t="shared" si="2"/>
        <v/>
      </c>
      <c r="K154" s="222" t="s">
        <v>2375</v>
      </c>
      <c r="L154" s="137" t="str">
        <f t="shared" si="3"/>
        <v>FLB3961</v>
      </c>
      <c r="M154" s="138" t="b">
        <f t="shared" si="5"/>
        <v>0</v>
      </c>
      <c r="N154" s="137" t="str">
        <f t="shared" si="4"/>
        <v/>
      </c>
      <c r="O154" s="4"/>
      <c r="P154" s="4"/>
      <c r="Q154" s="4"/>
      <c r="R154" s="4"/>
      <c r="S154" s="4"/>
      <c r="T154" s="4"/>
      <c r="U154" s="4"/>
      <c r="V154" s="4"/>
      <c r="W154" s="4"/>
    </row>
    <row r="155">
      <c r="A155" s="83" t="str">
        <f>IF(OR(ISBLANK(RAW_APS!A155),ISBLANK(RAW_APS!B155),ISBLANK(RAW_APS!C155)),TRUE,IFERROR(0/0,""))</f>
        <v/>
      </c>
      <c r="B155" s="4"/>
      <c r="C155" s="83" t="str">
        <f>IF(ISBLANK(B155),IFERROR(0/0,""),RAW_APS!A155)</f>
        <v/>
      </c>
      <c r="D155" s="83" t="str">
        <f>IF(ISBLANK(C155),IFERROR(0/0,""), VLOOKUP(C155,preDEL!A$2:AG441,33,FALSE))</f>
        <v/>
      </c>
      <c r="E155" s="4"/>
      <c r="F155" s="132"/>
      <c r="G155" s="222"/>
      <c r="H155" s="224" t="str">
        <f t="shared" si="1"/>
        <v/>
      </c>
      <c r="I155" s="135" t="str">
        <f>CONCATENATE(UPPER(RAW_APS!$A156),"__",RAW_APS!$B156,"_",RAW_APS!$C156)</f>
        <v>FLB3960__44517_0.319259259259259</v>
      </c>
      <c r="J155" s="136" t="str">
        <f t="shared" si="2"/>
        <v/>
      </c>
      <c r="K155" s="222" t="s">
        <v>2376</v>
      </c>
      <c r="L155" s="137" t="str">
        <f t="shared" si="3"/>
        <v>FLB3962</v>
      </c>
      <c r="M155" s="138" t="b">
        <f t="shared" si="5"/>
        <v>0</v>
      </c>
      <c r="N155" s="137" t="str">
        <f t="shared" si="4"/>
        <v/>
      </c>
      <c r="O155" s="4"/>
      <c r="P155" s="4"/>
      <c r="Q155" s="4"/>
      <c r="R155" s="4"/>
      <c r="S155" s="4"/>
      <c r="T155" s="4"/>
      <c r="U155" s="4"/>
      <c r="V155" s="4"/>
      <c r="W155" s="4"/>
    </row>
    <row r="156">
      <c r="A156" s="83" t="str">
        <f>IF(OR(ISBLANK(RAW_APS!A156),ISBLANK(RAW_APS!B156),ISBLANK(RAW_APS!C156)),TRUE,IFERROR(0/0,""))</f>
        <v/>
      </c>
      <c r="B156" s="4"/>
      <c r="C156" s="83" t="str">
        <f>IF(ISBLANK(B156),IFERROR(0/0,""),RAW_APS!A156)</f>
        <v/>
      </c>
      <c r="D156" s="83" t="str">
        <f>IF(ISBLANK(C156),IFERROR(0/0,""), VLOOKUP(C156,preDEL!A$2:AG441,33,FALSE))</f>
        <v/>
      </c>
      <c r="E156" s="4"/>
      <c r="F156" s="132"/>
      <c r="G156" s="222"/>
      <c r="H156" s="224" t="str">
        <f t="shared" si="1"/>
        <v/>
      </c>
      <c r="I156" s="135" t="str">
        <f>CONCATENATE(UPPER(RAW_APS!$A157),"__",RAW_APS!$B157,"_",RAW_APS!$C157)</f>
        <v>FLB4085__44517_0.318819444444444</v>
      </c>
      <c r="J156" s="136" t="str">
        <f t="shared" si="2"/>
        <v/>
      </c>
      <c r="K156" s="222" t="s">
        <v>2377</v>
      </c>
      <c r="L156" s="137" t="str">
        <f t="shared" si="3"/>
        <v>FLB3964</v>
      </c>
      <c r="M156" s="138" t="b">
        <f t="shared" si="5"/>
        <v>0</v>
      </c>
      <c r="N156" s="137" t="str">
        <f t="shared" si="4"/>
        <v/>
      </c>
      <c r="O156" s="4"/>
      <c r="P156" s="4"/>
      <c r="Q156" s="4"/>
      <c r="R156" s="4"/>
      <c r="S156" s="4"/>
      <c r="T156" s="4"/>
      <c r="U156" s="4"/>
      <c r="V156" s="4"/>
      <c r="W156" s="4"/>
    </row>
    <row r="157">
      <c r="A157" s="83" t="str">
        <f>IF(OR(ISBLANK(RAW_APS!A157),ISBLANK(RAW_APS!B157),ISBLANK(RAW_APS!C157)),TRUE,IFERROR(0/0,""))</f>
        <v/>
      </c>
      <c r="B157" s="4"/>
      <c r="C157" s="83" t="str">
        <f>IF(ISBLANK(B157),IFERROR(0/0,""),RAW_APS!A157)</f>
        <v/>
      </c>
      <c r="D157" s="83" t="str">
        <f>IF(ISBLANK(C157),IFERROR(0/0,""), VLOOKUP(C157,preDEL!A$2:AG441,33,FALSE))</f>
        <v/>
      </c>
      <c r="E157" s="4"/>
      <c r="F157" s="132"/>
      <c r="G157" s="222"/>
      <c r="H157" s="224" t="str">
        <f t="shared" si="1"/>
        <v/>
      </c>
      <c r="I157" s="135" t="str">
        <f>CONCATENATE(UPPER(RAW_APS!$A158),"__",RAW_APS!$B158,"_",RAW_APS!$C158)</f>
        <v>FLB4087__44516_0.501331018518518</v>
      </c>
      <c r="J157" s="136" t="str">
        <f t="shared" si="2"/>
        <v/>
      </c>
      <c r="K157" s="222" t="s">
        <v>2378</v>
      </c>
      <c r="L157" s="137" t="str">
        <f t="shared" si="3"/>
        <v>FLB3965</v>
      </c>
      <c r="M157" s="138" t="b">
        <f t="shared" si="5"/>
        <v>0</v>
      </c>
      <c r="N157" s="137" t="str">
        <f t="shared" si="4"/>
        <v/>
      </c>
      <c r="O157" s="4"/>
      <c r="P157" s="4"/>
      <c r="Q157" s="4"/>
      <c r="R157" s="4"/>
      <c r="S157" s="4"/>
      <c r="T157" s="4"/>
      <c r="U157" s="4"/>
      <c r="V157" s="4"/>
      <c r="W157" s="4"/>
    </row>
    <row r="158">
      <c r="A158" s="83" t="str">
        <f>IF(OR(ISBLANK(RAW_APS!A158),ISBLANK(RAW_APS!B158),ISBLANK(RAW_APS!C158)),TRUE,IFERROR(0/0,""))</f>
        <v/>
      </c>
      <c r="B158" s="4"/>
      <c r="C158" s="83" t="str">
        <f>IF(ISBLANK(B158),IFERROR(0/0,""),RAW_APS!A158)</f>
        <v/>
      </c>
      <c r="D158" s="83" t="str">
        <f>IF(ISBLANK(C158),IFERROR(0/0,""), VLOOKUP(C158,preDEL!A$2:AG441,33,FALSE))</f>
        <v/>
      </c>
      <c r="E158" s="4"/>
      <c r="F158" s="132"/>
      <c r="G158" s="222"/>
      <c r="H158" s="224" t="str">
        <f t="shared" si="1"/>
        <v/>
      </c>
      <c r="I158" s="135" t="str">
        <f>CONCATENATE(UPPER(RAW_APS!$A159),"__",RAW_APS!$B159,"_",RAW_APS!$C159)</f>
        <v>FLB4094__44516_0.45837962962963</v>
      </c>
      <c r="J158" s="136" t="str">
        <f t="shared" si="2"/>
        <v/>
      </c>
      <c r="K158" s="222" t="s">
        <v>2379</v>
      </c>
      <c r="L158" s="137" t="str">
        <f t="shared" si="3"/>
        <v>FLB3970</v>
      </c>
      <c r="M158" s="138" t="b">
        <f t="shared" si="5"/>
        <v>0</v>
      </c>
      <c r="N158" s="137" t="str">
        <f t="shared" si="4"/>
        <v/>
      </c>
      <c r="O158" s="4"/>
      <c r="P158" s="4"/>
      <c r="Q158" s="4"/>
      <c r="R158" s="4"/>
      <c r="S158" s="4"/>
      <c r="T158" s="4"/>
      <c r="U158" s="4"/>
      <c r="V158" s="4"/>
      <c r="W158" s="4"/>
    </row>
    <row r="159">
      <c r="A159" s="83" t="str">
        <f>IF(OR(ISBLANK(RAW_APS!A159),ISBLANK(RAW_APS!B159),ISBLANK(RAW_APS!C159)),TRUE,IFERROR(0/0,""))</f>
        <v/>
      </c>
      <c r="B159" s="4"/>
      <c r="C159" s="83" t="str">
        <f>IF(ISBLANK(B159),IFERROR(0/0,""),RAW_APS!A159)</f>
        <v/>
      </c>
      <c r="D159" s="83" t="str">
        <f>IF(ISBLANK(C159),IFERROR(0/0,""), VLOOKUP(C159,preDEL!A$2:AG441,33,FALSE))</f>
        <v/>
      </c>
      <c r="E159" s="4"/>
      <c r="F159" s="132"/>
      <c r="G159" s="222"/>
      <c r="H159" s="224" t="str">
        <f t="shared" si="1"/>
        <v/>
      </c>
      <c r="I159" s="135" t="str">
        <f>CONCATENATE(UPPER(RAW_APS!$A160),"__",RAW_APS!$B160,"_",RAW_APS!$C160)</f>
        <v>FLB4084__44516_0.440625</v>
      </c>
      <c r="J159" s="136" t="str">
        <f t="shared" si="2"/>
        <v/>
      </c>
      <c r="K159" s="222" t="s">
        <v>2380</v>
      </c>
      <c r="L159" s="137" t="str">
        <f t="shared" si="3"/>
        <v>FLB3971</v>
      </c>
      <c r="M159" s="138" t="b">
        <f t="shared" si="5"/>
        <v>0</v>
      </c>
      <c r="N159" s="137" t="str">
        <f t="shared" si="4"/>
        <v/>
      </c>
      <c r="O159" s="4"/>
      <c r="P159" s="4"/>
      <c r="Q159" s="4"/>
      <c r="R159" s="4"/>
      <c r="S159" s="4"/>
      <c r="T159" s="4"/>
      <c r="U159" s="4"/>
      <c r="V159" s="4"/>
      <c r="W159" s="4"/>
    </row>
    <row r="160">
      <c r="A160" s="83" t="str">
        <f>IF(OR(ISBLANK(RAW_APS!A160),ISBLANK(RAW_APS!B160),ISBLANK(RAW_APS!C160)),TRUE,IFERROR(0/0,""))</f>
        <v/>
      </c>
      <c r="B160" s="4"/>
      <c r="C160" s="83" t="str">
        <f>IF(ISBLANK(B160),IFERROR(0/0,""),RAW_APS!A160)</f>
        <v/>
      </c>
      <c r="D160" s="83" t="str">
        <f>IF(ISBLANK(C160),IFERROR(0/0,""), VLOOKUP(C160,preDEL!A$2:AG441,33,FALSE))</f>
        <v/>
      </c>
      <c r="E160" s="4"/>
      <c r="F160" s="132"/>
      <c r="G160" s="222"/>
      <c r="H160" s="224" t="str">
        <f t="shared" si="1"/>
        <v/>
      </c>
      <c r="I160" s="135" t="str">
        <f>CONCATENATE(UPPER(RAW_APS!$A161),"__",RAW_APS!$B161,"_",RAW_APS!$C161)</f>
        <v>FLB3988__44516_0.4403125</v>
      </c>
      <c r="J160" s="136" t="str">
        <f t="shared" si="2"/>
        <v/>
      </c>
      <c r="K160" s="222" t="s">
        <v>2381</v>
      </c>
      <c r="L160" s="137" t="str">
        <f t="shared" si="3"/>
        <v>FLB3972</v>
      </c>
      <c r="M160" s="138" t="b">
        <f t="shared" si="5"/>
        <v>0</v>
      </c>
      <c r="N160" s="137" t="str">
        <f t="shared" si="4"/>
        <v/>
      </c>
      <c r="O160" s="4"/>
      <c r="P160" s="4"/>
      <c r="Q160" s="4"/>
      <c r="R160" s="4"/>
      <c r="S160" s="4"/>
      <c r="T160" s="4"/>
      <c r="U160" s="4"/>
      <c r="V160" s="4"/>
      <c r="W160" s="4"/>
    </row>
    <row r="161">
      <c r="A161" s="83" t="str">
        <f>IF(OR(ISBLANK(RAW_APS!A161),ISBLANK(RAW_APS!B161),ISBLANK(RAW_APS!C161)),TRUE,IFERROR(0/0,""))</f>
        <v/>
      </c>
      <c r="B161" s="4"/>
      <c r="C161" s="83" t="str">
        <f>IF(ISBLANK(B161),IFERROR(0/0,""),RAW_APS!A161)</f>
        <v/>
      </c>
      <c r="D161" s="83" t="str">
        <f>IF(ISBLANK(C161),IFERROR(0/0,""), VLOOKUP(C161,preDEL!A$2:AG441,33,FALSE))</f>
        <v/>
      </c>
      <c r="E161" s="4"/>
      <c r="F161" s="132"/>
      <c r="G161" s="222"/>
      <c r="H161" s="224" t="str">
        <f t="shared" si="1"/>
        <v/>
      </c>
      <c r="I161" s="135" t="str">
        <f>CONCATENATE(UPPER(RAW_APS!$A162),"__",RAW_APS!$B162,"_",RAW_APS!$C162)</f>
        <v>FLB3964__44516_0.428275462962963</v>
      </c>
      <c r="J161" s="136" t="str">
        <f t="shared" si="2"/>
        <v/>
      </c>
      <c r="K161" s="222" t="s">
        <v>2382</v>
      </c>
      <c r="L161" s="137" t="str">
        <f t="shared" si="3"/>
        <v>FLB3975</v>
      </c>
      <c r="M161" s="138" t="b">
        <f t="shared" si="5"/>
        <v>0</v>
      </c>
      <c r="N161" s="137" t="str">
        <f t="shared" si="4"/>
        <v/>
      </c>
      <c r="O161" s="4"/>
      <c r="P161" s="4"/>
      <c r="Q161" s="4"/>
      <c r="R161" s="4"/>
      <c r="S161" s="4"/>
      <c r="T161" s="4"/>
      <c r="U161" s="4"/>
      <c r="V161" s="4"/>
      <c r="W161" s="4"/>
    </row>
    <row r="162">
      <c r="A162" s="83" t="str">
        <f>IF(OR(ISBLANK(RAW_APS!A162),ISBLANK(RAW_APS!B162),ISBLANK(RAW_APS!C162)),TRUE,IFERROR(0/0,""))</f>
        <v/>
      </c>
      <c r="B162" s="4"/>
      <c r="C162" s="83" t="str">
        <f>IF(ISBLANK(B162),IFERROR(0/0,""),RAW_APS!A162)</f>
        <v/>
      </c>
      <c r="D162" s="83" t="str">
        <f>IF(ISBLANK(C162),IFERROR(0/0,""), VLOOKUP(C162,preDEL!A$2:AG441,33,FALSE))</f>
        <v/>
      </c>
      <c r="E162" s="4"/>
      <c r="F162" s="132"/>
      <c r="G162" s="222"/>
      <c r="H162" s="224" t="str">
        <f t="shared" si="1"/>
        <v/>
      </c>
      <c r="I162" s="135" t="str">
        <f>CONCATENATE(UPPER(RAW_APS!$A163),"__",RAW_APS!$B163,"_",RAW_APS!$C163)</f>
        <v>FLB4101__44516_0.416712962962963</v>
      </c>
      <c r="J162" s="136" t="str">
        <f t="shared" si="2"/>
        <v/>
      </c>
      <c r="K162" s="222" t="s">
        <v>2383</v>
      </c>
      <c r="L162" s="137" t="str">
        <f t="shared" si="3"/>
        <v>FLB3978</v>
      </c>
      <c r="M162" s="138" t="b">
        <f t="shared" si="5"/>
        <v>0</v>
      </c>
      <c r="N162" s="137" t="str">
        <f t="shared" si="4"/>
        <v/>
      </c>
      <c r="O162" s="4"/>
      <c r="P162" s="4"/>
      <c r="Q162" s="4"/>
      <c r="R162" s="4"/>
      <c r="S162" s="4"/>
      <c r="T162" s="4"/>
      <c r="U162" s="4"/>
      <c r="V162" s="4"/>
      <c r="W162" s="4"/>
    </row>
    <row r="163">
      <c r="A163" s="83" t="str">
        <f>IF(OR(ISBLANK(RAW_APS!A163),ISBLANK(RAW_APS!B163),ISBLANK(RAW_APS!C163)),TRUE,IFERROR(0/0,""))</f>
        <v/>
      </c>
      <c r="B163" s="4"/>
      <c r="C163" s="83" t="str">
        <f>IF(ISBLANK(B163),IFERROR(0/0,""),RAW_APS!A163)</f>
        <v/>
      </c>
      <c r="D163" s="83" t="str">
        <f>IF(ISBLANK(C163),IFERROR(0/0,""), VLOOKUP(C163,preDEL!A$2:AG441,33,FALSE))</f>
        <v/>
      </c>
      <c r="E163" s="4"/>
      <c r="F163" s="132"/>
      <c r="G163" s="222"/>
      <c r="H163" s="224" t="str">
        <f t="shared" si="1"/>
        <v/>
      </c>
      <c r="I163" s="135" t="str">
        <f>CONCATENATE(UPPER(RAW_APS!$A164),"__",RAW_APS!$B164,"_",RAW_APS!$C164)</f>
        <v>FLB3975__44516_0.413958333333333</v>
      </c>
      <c r="J163" s="136" t="str">
        <f t="shared" si="2"/>
        <v/>
      </c>
      <c r="K163" s="222" t="s">
        <v>2384</v>
      </c>
      <c r="L163" s="137" t="str">
        <f t="shared" si="3"/>
        <v>FLB3980</v>
      </c>
      <c r="M163" s="138" t="b">
        <f t="shared" si="5"/>
        <v>0</v>
      </c>
      <c r="N163" s="137" t="str">
        <f t="shared" si="4"/>
        <v/>
      </c>
      <c r="O163" s="4"/>
      <c r="P163" s="4"/>
      <c r="Q163" s="4"/>
      <c r="R163" s="4"/>
      <c r="S163" s="4"/>
      <c r="T163" s="4"/>
      <c r="U163" s="4"/>
      <c r="V163" s="4"/>
      <c r="W163" s="4"/>
    </row>
    <row r="164">
      <c r="A164" s="83" t="str">
        <f>IF(OR(ISBLANK(RAW_APS!A164),ISBLANK(RAW_APS!B164),ISBLANK(RAW_APS!C164)),TRUE,IFERROR(0/0,""))</f>
        <v/>
      </c>
      <c r="B164" s="4"/>
      <c r="C164" s="83" t="str">
        <f>IF(ISBLANK(B164),IFERROR(0/0,""),RAW_APS!A164)</f>
        <v/>
      </c>
      <c r="D164" s="83" t="str">
        <f>IF(ISBLANK(C164),IFERROR(0/0,""), VLOOKUP(C164,preDEL!A$2:AG441,33,FALSE))</f>
        <v/>
      </c>
      <c r="E164" s="4"/>
      <c r="F164" s="132"/>
      <c r="G164" s="222"/>
      <c r="H164" s="224" t="str">
        <f t="shared" si="1"/>
        <v/>
      </c>
      <c r="I164" s="135" t="str">
        <f>CONCATENATE(UPPER(RAW_APS!$A165),"__",RAW_APS!$B165,"_",RAW_APS!$C165)</f>
        <v>FLB3971__44516_0.333969907407407</v>
      </c>
      <c r="J164" s="136" t="str">
        <f t="shared" si="2"/>
        <v/>
      </c>
      <c r="K164" s="222" t="s">
        <v>2385</v>
      </c>
      <c r="L164" s="137" t="str">
        <f t="shared" si="3"/>
        <v>FLB3981</v>
      </c>
      <c r="M164" s="138" t="b">
        <f t="shared" si="5"/>
        <v>0</v>
      </c>
      <c r="N164" s="137" t="str">
        <f t="shared" si="4"/>
        <v/>
      </c>
      <c r="O164" s="4"/>
      <c r="P164" s="4"/>
      <c r="Q164" s="4"/>
      <c r="R164" s="4"/>
      <c r="S164" s="4"/>
      <c r="T164" s="4"/>
      <c r="U164" s="4"/>
      <c r="V164" s="4"/>
      <c r="W164" s="4"/>
    </row>
    <row r="165">
      <c r="A165" s="83" t="str">
        <f>IF(OR(ISBLANK(RAW_APS!A165),ISBLANK(RAW_APS!B165),ISBLANK(RAW_APS!C165)),TRUE,IFERROR(0/0,""))</f>
        <v/>
      </c>
      <c r="B165" s="4"/>
      <c r="C165" s="83" t="str">
        <f>IF(ISBLANK(B165),IFERROR(0/0,""),RAW_APS!A165)</f>
        <v/>
      </c>
      <c r="D165" s="83" t="str">
        <f>IF(ISBLANK(C165),IFERROR(0/0,""), VLOOKUP(C165,preDEL!A$2:AG441,33,FALSE))</f>
        <v/>
      </c>
      <c r="E165" s="4"/>
      <c r="F165" s="132"/>
      <c r="G165" s="222"/>
      <c r="H165" s="224" t="str">
        <f t="shared" si="1"/>
        <v/>
      </c>
      <c r="I165" s="135" t="str">
        <f>CONCATENATE(UPPER(RAW_APS!$A166),"__",RAW_APS!$B166,"_",RAW_APS!$C166)</f>
        <v>FLB4105__44515_0.191284722222222</v>
      </c>
      <c r="J165" s="136" t="str">
        <f t="shared" si="2"/>
        <v/>
      </c>
      <c r="K165" s="222" t="s">
        <v>2386</v>
      </c>
      <c r="L165" s="137" t="str">
        <f t="shared" si="3"/>
        <v>FLB3982</v>
      </c>
      <c r="M165" s="138" t="b">
        <f t="shared" si="5"/>
        <v>0</v>
      </c>
      <c r="N165" s="137" t="str">
        <f t="shared" si="4"/>
        <v/>
      </c>
      <c r="O165" s="4"/>
      <c r="P165" s="4"/>
      <c r="Q165" s="4"/>
      <c r="R165" s="4"/>
      <c r="S165" s="4"/>
      <c r="T165" s="4"/>
      <c r="U165" s="4"/>
      <c r="V165" s="4"/>
      <c r="W165" s="4"/>
    </row>
    <row r="166">
      <c r="A166" s="83" t="str">
        <f>IF(OR(ISBLANK(RAW_APS!A166),ISBLANK(RAW_APS!B166),ISBLANK(RAW_APS!C166)),TRUE,IFERROR(0/0,""))</f>
        <v/>
      </c>
      <c r="B166" s="4"/>
      <c r="C166" s="83" t="str">
        <f>IF(ISBLANK(B166),IFERROR(0/0,""),RAW_APS!A166)</f>
        <v/>
      </c>
      <c r="D166" s="83" t="str">
        <f>IF(ISBLANK(C166),IFERROR(0/0,""), VLOOKUP(C166,preDEL!A$2:AG441,33,FALSE))</f>
        <v/>
      </c>
      <c r="E166" s="4"/>
      <c r="F166" s="132"/>
      <c r="G166" s="222"/>
      <c r="H166" s="224" t="str">
        <f t="shared" si="1"/>
        <v/>
      </c>
      <c r="I166" s="135" t="str">
        <f>CONCATENATE(UPPER(RAW_APS!$A167),"__",RAW_APS!$B167,"_",RAW_APS!$C167)</f>
        <v>FLB2737__44515_0.185439814814815</v>
      </c>
      <c r="J166" s="136" t="str">
        <f t="shared" si="2"/>
        <v/>
      </c>
      <c r="K166" s="222" t="s">
        <v>2387</v>
      </c>
      <c r="L166" s="137" t="str">
        <f t="shared" si="3"/>
        <v>FLB3983</v>
      </c>
      <c r="M166" s="138" t="b">
        <f t="shared" si="5"/>
        <v>0</v>
      </c>
      <c r="N166" s="137" t="str">
        <f t="shared" si="4"/>
        <v/>
      </c>
      <c r="O166" s="4"/>
      <c r="P166" s="4"/>
      <c r="Q166" s="4"/>
      <c r="R166" s="4"/>
      <c r="S166" s="4"/>
      <c r="T166" s="4"/>
      <c r="U166" s="4"/>
      <c r="V166" s="4"/>
      <c r="W166" s="4"/>
    </row>
    <row r="167">
      <c r="A167" s="83" t="str">
        <f>IF(OR(ISBLANK(RAW_APS!A167),ISBLANK(RAW_APS!B167),ISBLANK(RAW_APS!C167)),TRUE,IFERROR(0/0,""))</f>
        <v/>
      </c>
      <c r="B167" s="4"/>
      <c r="C167" s="83" t="str">
        <f>IF(ISBLANK(B167),IFERROR(0/0,""),RAW_APS!A167)</f>
        <v/>
      </c>
      <c r="D167" s="83" t="str">
        <f>IF(ISBLANK(C167),IFERROR(0/0,""), VLOOKUP(C167,preDEL!A$2:AG441,33,FALSE))</f>
        <v/>
      </c>
      <c r="E167" s="4"/>
      <c r="F167" s="132"/>
      <c r="G167" s="222"/>
      <c r="H167" s="224" t="str">
        <f t="shared" si="1"/>
        <v/>
      </c>
      <c r="I167" s="135" t="str">
        <f>CONCATENATE(UPPER(RAW_APS!$A168),"__",RAW_APS!$B168,"_",RAW_APS!$C168)</f>
        <v>FLB3978__44515_0.185069444444444</v>
      </c>
      <c r="J167" s="136" t="str">
        <f t="shared" si="2"/>
        <v/>
      </c>
      <c r="K167" s="222" t="s">
        <v>2388</v>
      </c>
      <c r="L167" s="137" t="str">
        <f t="shared" si="3"/>
        <v>FLB3984</v>
      </c>
      <c r="M167" s="138" t="b">
        <f t="shared" si="5"/>
        <v>0</v>
      </c>
      <c r="N167" s="137" t="str">
        <f t="shared" si="4"/>
        <v/>
      </c>
      <c r="O167" s="4"/>
      <c r="P167" s="4"/>
      <c r="Q167" s="4"/>
      <c r="R167" s="4"/>
      <c r="S167" s="4"/>
      <c r="T167" s="4"/>
      <c r="U167" s="4"/>
      <c r="V167" s="4"/>
      <c r="W167" s="4"/>
    </row>
    <row r="168">
      <c r="A168" s="83" t="str">
        <f>IF(OR(ISBLANK(RAW_APS!A168),ISBLANK(RAW_APS!B168),ISBLANK(RAW_APS!C168)),TRUE,IFERROR(0/0,""))</f>
        <v/>
      </c>
      <c r="B168" s="4"/>
      <c r="C168" s="83" t="str">
        <f>IF(ISBLANK(B168),IFERROR(0/0,""),RAW_APS!A168)</f>
        <v/>
      </c>
      <c r="D168" s="83" t="str">
        <f>IF(ISBLANK(C168),IFERROR(0/0,""), VLOOKUP(C168,preDEL!A$2:AG441,33,FALSE))</f>
        <v/>
      </c>
      <c r="E168" s="4"/>
      <c r="F168" s="132"/>
      <c r="G168" s="222"/>
      <c r="H168" s="224" t="str">
        <f t="shared" si="1"/>
        <v/>
      </c>
      <c r="I168" s="135" t="str">
        <f>CONCATENATE(UPPER(RAW_APS!$A169),"__",RAW_APS!$B169,"_",RAW_APS!$C169)</f>
        <v>FLB4104__44515_0.183113425925926</v>
      </c>
      <c r="J168" s="136" t="str">
        <f t="shared" si="2"/>
        <v/>
      </c>
      <c r="K168" s="222" t="s">
        <v>2389</v>
      </c>
      <c r="L168" s="137" t="str">
        <f t="shared" si="3"/>
        <v>FLB3987</v>
      </c>
      <c r="M168" s="138" t="b">
        <f t="shared" si="5"/>
        <v>0</v>
      </c>
      <c r="N168" s="137" t="str">
        <f t="shared" si="4"/>
        <v/>
      </c>
      <c r="O168" s="4"/>
      <c r="P168" s="4"/>
      <c r="Q168" s="4"/>
      <c r="R168" s="4"/>
      <c r="S168" s="4"/>
      <c r="T168" s="4"/>
      <c r="U168" s="4"/>
      <c r="V168" s="4"/>
      <c r="W168" s="4"/>
    </row>
    <row r="169">
      <c r="A169" s="83" t="str">
        <f>IF(OR(ISBLANK(RAW_APS!A169),ISBLANK(RAW_APS!B169),ISBLANK(RAW_APS!C169)),TRUE,IFERROR(0/0,""))</f>
        <v/>
      </c>
      <c r="B169" s="4"/>
      <c r="C169" s="83" t="str">
        <f>IF(ISBLANK(B169),IFERROR(0/0,""),RAW_APS!A169)</f>
        <v/>
      </c>
      <c r="D169" s="83" t="str">
        <f>IF(ISBLANK(C169),IFERROR(0/0,""), VLOOKUP(C169,preDEL!A$2:AG441,33,FALSE))</f>
        <v/>
      </c>
      <c r="E169" s="4"/>
      <c r="F169" s="132"/>
      <c r="G169" s="222"/>
      <c r="H169" s="224" t="str">
        <f t="shared" si="1"/>
        <v/>
      </c>
      <c r="I169" s="135" t="str">
        <f>CONCATENATE(UPPER(RAW_APS!$A170),"__",RAW_APS!$B170,"_",RAW_APS!$C170)</f>
        <v>FLB4091__44515_0.13349537037037</v>
      </c>
      <c r="J169" s="136" t="str">
        <f t="shared" si="2"/>
        <v/>
      </c>
      <c r="K169" s="222" t="s">
        <v>2390</v>
      </c>
      <c r="L169" s="137" t="str">
        <f t="shared" si="3"/>
        <v>FLB3987</v>
      </c>
      <c r="M169" s="138" t="b">
        <f t="shared" si="5"/>
        <v>0</v>
      </c>
      <c r="N169" s="137" t="str">
        <f t="shared" si="4"/>
        <v/>
      </c>
      <c r="O169" s="4"/>
      <c r="P169" s="4"/>
      <c r="Q169" s="4"/>
      <c r="R169" s="4"/>
      <c r="S169" s="4"/>
      <c r="T169" s="4"/>
      <c r="U169" s="4"/>
      <c r="V169" s="4"/>
      <c r="W169" s="4"/>
    </row>
    <row r="170">
      <c r="A170" s="83" t="str">
        <f>IF(OR(ISBLANK(RAW_APS!A170),ISBLANK(RAW_APS!B170),ISBLANK(RAW_APS!C170)),TRUE,IFERROR(0/0,""))</f>
        <v/>
      </c>
      <c r="B170" s="4"/>
      <c r="C170" s="83" t="str">
        <f>IF(ISBLANK(B170),IFERROR(0/0,""),RAW_APS!A170)</f>
        <v/>
      </c>
      <c r="D170" s="83" t="str">
        <f>IF(ISBLANK(C170),IFERROR(0/0,""), VLOOKUP(C170,preDEL!A$2:AG441,33,FALSE))</f>
        <v/>
      </c>
      <c r="E170" s="4"/>
      <c r="F170" s="132"/>
      <c r="G170" s="222"/>
      <c r="H170" s="224" t="str">
        <f t="shared" si="1"/>
        <v/>
      </c>
      <c r="I170" s="135" t="str">
        <f>CONCATENATE(UPPER(RAW_APS!$A171),"__",RAW_APS!$B171,"_",RAW_APS!$C171)</f>
        <v>FLB4088__44515_0.12974537037037</v>
      </c>
      <c r="J170" s="136" t="str">
        <f t="shared" si="2"/>
        <v/>
      </c>
      <c r="K170" s="222" t="s">
        <v>2391</v>
      </c>
      <c r="L170" s="137" t="str">
        <f t="shared" si="3"/>
        <v>FLB3988</v>
      </c>
      <c r="M170" s="138" t="b">
        <f t="shared" si="5"/>
        <v>0</v>
      </c>
      <c r="N170" s="137" t="str">
        <f t="shared" si="4"/>
        <v/>
      </c>
      <c r="O170" s="4"/>
      <c r="P170" s="4"/>
      <c r="Q170" s="4"/>
      <c r="R170" s="4"/>
      <c r="S170" s="4"/>
      <c r="T170" s="4"/>
      <c r="U170" s="4"/>
      <c r="V170" s="4"/>
      <c r="W170" s="4"/>
    </row>
    <row r="171">
      <c r="A171" s="83" t="str">
        <f>IF(OR(ISBLANK(RAW_APS!A171),ISBLANK(RAW_APS!B171),ISBLANK(RAW_APS!C171)),TRUE,IFERROR(0/0,""))</f>
        <v/>
      </c>
      <c r="B171" s="4"/>
      <c r="C171" s="83" t="str">
        <f>IF(ISBLANK(B171),IFERROR(0/0,""),RAW_APS!A171)</f>
        <v/>
      </c>
      <c r="D171" s="83" t="str">
        <f>IF(ISBLANK(C171),IFERROR(0/0,""), VLOOKUP(C171,preDEL!A$2:AG441,33,FALSE))</f>
        <v/>
      </c>
      <c r="E171" s="4"/>
      <c r="F171" s="132"/>
      <c r="G171" s="222"/>
      <c r="H171" s="224" t="str">
        <f t="shared" si="1"/>
        <v/>
      </c>
      <c r="I171" s="135" t="str">
        <f>CONCATENATE(UPPER(RAW_APS!$A172),"__",RAW_APS!$B172,"_",RAW_APS!$C172)</f>
        <v>FLB3965__44515_0.129097222222222</v>
      </c>
      <c r="J171" s="136" t="str">
        <f t="shared" si="2"/>
        <v/>
      </c>
      <c r="K171" s="222" t="s">
        <v>2392</v>
      </c>
      <c r="L171" s="137" t="str">
        <f t="shared" si="3"/>
        <v>FLB3990</v>
      </c>
      <c r="M171" s="138" t="b">
        <f t="shared" si="5"/>
        <v>0</v>
      </c>
      <c r="N171" s="137" t="str">
        <f t="shared" si="4"/>
        <v/>
      </c>
      <c r="O171" s="4"/>
      <c r="P171" s="4"/>
      <c r="Q171" s="4"/>
      <c r="R171" s="4"/>
      <c r="S171" s="4"/>
      <c r="T171" s="4"/>
      <c r="U171" s="4"/>
      <c r="V171" s="4"/>
      <c r="W171" s="4"/>
    </row>
    <row r="172">
      <c r="A172" s="83" t="str">
        <f>IF(OR(ISBLANK(RAW_APS!A172),ISBLANK(RAW_APS!B172),ISBLANK(RAW_APS!C172)),TRUE,IFERROR(0/0,""))</f>
        <v/>
      </c>
      <c r="B172" s="4"/>
      <c r="C172" s="83" t="str">
        <f>IF(ISBLANK(B172),IFERROR(0/0,""),RAW_APS!A172)</f>
        <v/>
      </c>
      <c r="D172" s="83" t="str">
        <f>IF(ISBLANK(C172),IFERROR(0/0,""), VLOOKUP(C172,preDEL!A$2:AG441,33,FALSE))</f>
        <v/>
      </c>
      <c r="E172" s="4"/>
      <c r="F172" s="132"/>
      <c r="G172" s="222"/>
      <c r="H172" s="224" t="str">
        <f t="shared" si="1"/>
        <v/>
      </c>
      <c r="I172" s="135" t="str">
        <f>CONCATENATE(UPPER(RAW_APS!$A173),"__",RAW_APS!$B173,"_",RAW_APS!$C173)</f>
        <v>FLB3959__44515_0.127291666666667</v>
      </c>
      <c r="J172" s="136" t="str">
        <f t="shared" si="2"/>
        <v/>
      </c>
      <c r="K172" s="222" t="s">
        <v>2393</v>
      </c>
      <c r="L172" s="137" t="str">
        <f t="shared" si="3"/>
        <v>FLB4036</v>
      </c>
      <c r="M172" s="138" t="b">
        <f t="shared" si="5"/>
        <v>0</v>
      </c>
      <c r="N172" s="137" t="str">
        <f t="shared" si="4"/>
        <v/>
      </c>
      <c r="O172" s="4"/>
      <c r="P172" s="4"/>
      <c r="Q172" s="4"/>
      <c r="R172" s="4"/>
      <c r="S172" s="4"/>
      <c r="T172" s="4"/>
      <c r="U172" s="4"/>
      <c r="V172" s="4"/>
      <c r="W172" s="4"/>
    </row>
    <row r="173">
      <c r="A173" s="83" t="str">
        <f>IF(OR(ISBLANK(RAW_APS!A173),ISBLANK(RAW_APS!B173),ISBLANK(RAW_APS!C173)),TRUE,IFERROR(0/0,""))</f>
        <v/>
      </c>
      <c r="B173" s="4"/>
      <c r="C173" s="83" t="str">
        <f>IF(ISBLANK(B173),IFERROR(0/0,""),RAW_APS!A173)</f>
        <v/>
      </c>
      <c r="D173" s="83" t="str">
        <f>IF(ISBLANK(C173),IFERROR(0/0,""), VLOOKUP(C173,preDEL!A$2:AG441,33,FALSE))</f>
        <v/>
      </c>
      <c r="E173" s="4"/>
      <c r="F173" s="132"/>
      <c r="G173" s="222"/>
      <c r="H173" s="224" t="str">
        <f t="shared" si="1"/>
        <v/>
      </c>
      <c r="I173" s="135" t="str">
        <f>CONCATENATE(UPPER(RAW_APS!$A174),"__",RAW_APS!$B174,"_",RAW_APS!$C174)</f>
        <v>FLB3945__44515_0.12369212962963</v>
      </c>
      <c r="J173" s="136" t="str">
        <f t="shared" si="2"/>
        <v/>
      </c>
      <c r="K173" s="222" t="s">
        <v>2394</v>
      </c>
      <c r="L173" s="137" t="str">
        <f t="shared" si="3"/>
        <v>FLB4042</v>
      </c>
      <c r="M173" s="138" t="b">
        <f t="shared" si="5"/>
        <v>0</v>
      </c>
      <c r="N173" s="137" t="str">
        <f t="shared" si="4"/>
        <v/>
      </c>
      <c r="O173" s="4"/>
      <c r="P173" s="4"/>
      <c r="Q173" s="4"/>
      <c r="R173" s="4"/>
      <c r="S173" s="4"/>
      <c r="T173" s="4"/>
      <c r="U173" s="4"/>
      <c r="V173" s="4"/>
      <c r="W173" s="4"/>
    </row>
    <row r="174">
      <c r="A174" s="83" t="str">
        <f>IF(OR(ISBLANK(RAW_APS!A174),ISBLANK(RAW_APS!B174),ISBLANK(RAW_APS!C174)),TRUE,IFERROR(0/0,""))</f>
        <v/>
      </c>
      <c r="B174" s="4"/>
      <c r="C174" s="83" t="str">
        <f>IF(ISBLANK(B174),IFERROR(0/0,""),RAW_APS!A174)</f>
        <v/>
      </c>
      <c r="D174" s="83" t="str">
        <f>IF(ISBLANK(C174),IFERROR(0/0,""), VLOOKUP(C174,preDEL!A$2:AG441,33,FALSE))</f>
        <v/>
      </c>
      <c r="E174" s="4"/>
      <c r="F174" s="132"/>
      <c r="G174" s="222"/>
      <c r="H174" s="224" t="str">
        <f t="shared" si="1"/>
        <v/>
      </c>
      <c r="I174" s="135" t="str">
        <f>CONCATENATE(UPPER(RAW_APS!$A175),"__",RAW_APS!$B175,"_",RAW_APS!$C175)</f>
        <v>FLB3972__44515_0.123414351851852</v>
      </c>
      <c r="J174" s="136" t="str">
        <f t="shared" si="2"/>
        <v/>
      </c>
      <c r="K174" s="222" t="s">
        <v>2395</v>
      </c>
      <c r="L174" s="137" t="str">
        <f t="shared" si="3"/>
        <v>FLB4049</v>
      </c>
      <c r="M174" s="138" t="b">
        <f t="shared" si="5"/>
        <v>0</v>
      </c>
      <c r="N174" s="137" t="str">
        <f t="shared" si="4"/>
        <v/>
      </c>
      <c r="O174" s="4"/>
      <c r="P174" s="4"/>
      <c r="Q174" s="4"/>
      <c r="R174" s="4"/>
      <c r="S174" s="4"/>
      <c r="T174" s="4"/>
      <c r="U174" s="4"/>
      <c r="V174" s="4"/>
      <c r="W174" s="4"/>
    </row>
    <row r="175">
      <c r="A175" s="83" t="str">
        <f>IF(OR(ISBLANK(RAW_APS!A175),ISBLANK(RAW_APS!B175),ISBLANK(RAW_APS!C175)),TRUE,IFERROR(0/0,""))</f>
        <v/>
      </c>
      <c r="B175" s="4"/>
      <c r="C175" s="83" t="str">
        <f>IF(ISBLANK(B175),IFERROR(0/0,""),RAW_APS!A175)</f>
        <v/>
      </c>
      <c r="D175" s="83" t="str">
        <f>IF(ISBLANK(C175),IFERROR(0/0,""), VLOOKUP(C175,preDEL!A$2:AG441,33,FALSE))</f>
        <v/>
      </c>
      <c r="E175" s="4"/>
      <c r="F175" s="132"/>
      <c r="G175" s="222"/>
      <c r="H175" s="224" t="str">
        <f t="shared" si="1"/>
        <v/>
      </c>
      <c r="I175" s="135" t="str">
        <f>CONCATENATE(UPPER(RAW_APS!$A176),"__",RAW_APS!$B176,"_",RAW_APS!$C176)</f>
        <v>FLB3544__44511_0.465659722222222</v>
      </c>
      <c r="J175" s="136" t="str">
        <f t="shared" si="2"/>
        <v/>
      </c>
      <c r="K175" s="222" t="s">
        <v>2396</v>
      </c>
      <c r="L175" s="137" t="str">
        <f t="shared" si="3"/>
        <v>FLB4050</v>
      </c>
      <c r="M175" s="138" t="b">
        <f t="shared" si="5"/>
        <v>0</v>
      </c>
      <c r="N175" s="137" t="str">
        <f t="shared" si="4"/>
        <v/>
      </c>
      <c r="O175" s="4"/>
      <c r="P175" s="4"/>
      <c r="Q175" s="4"/>
      <c r="R175" s="4"/>
      <c r="S175" s="4"/>
      <c r="T175" s="4"/>
      <c r="U175" s="4"/>
      <c r="V175" s="4"/>
      <c r="W175" s="4"/>
    </row>
    <row r="176">
      <c r="A176" s="83" t="str">
        <f>IF(OR(ISBLANK(RAW_APS!A176),ISBLANK(RAW_APS!B176),ISBLANK(RAW_APS!C176)),TRUE,IFERROR(0/0,""))</f>
        <v/>
      </c>
      <c r="B176" s="4"/>
      <c r="C176" s="83" t="str">
        <f>IF(ISBLANK(B176),IFERROR(0/0,""),RAW_APS!A176)</f>
        <v/>
      </c>
      <c r="D176" s="83" t="str">
        <f>IF(ISBLANK(C176),IFERROR(0/0,""), VLOOKUP(C176,preDEL!A$2:AG441,33,FALSE))</f>
        <v/>
      </c>
      <c r="E176" s="4"/>
      <c r="F176" s="132"/>
      <c r="G176" s="222"/>
      <c r="H176" s="224" t="str">
        <f t="shared" si="1"/>
        <v/>
      </c>
      <c r="I176" s="135" t="str">
        <f>CONCATENATE(UPPER(RAW_APS!$A177),"__",RAW_APS!$B177,"_",RAW_APS!$C177)</f>
        <v>FLB3844__44511_0.465358796296296</v>
      </c>
      <c r="J176" s="136" t="str">
        <f t="shared" si="2"/>
        <v/>
      </c>
      <c r="K176" s="222" t="s">
        <v>2397</v>
      </c>
      <c r="L176" s="137" t="str">
        <f t="shared" si="3"/>
        <v>FLB4067</v>
      </c>
      <c r="M176" s="138" t="b">
        <f t="shared" si="5"/>
        <v>0</v>
      </c>
      <c r="N176" s="137" t="str">
        <f t="shared" si="4"/>
        <v/>
      </c>
      <c r="O176" s="4"/>
      <c r="P176" s="4"/>
      <c r="Q176" s="4"/>
      <c r="R176" s="4"/>
      <c r="S176" s="4"/>
      <c r="T176" s="4"/>
      <c r="U176" s="4"/>
      <c r="V176" s="4"/>
      <c r="W176" s="4"/>
    </row>
    <row r="177">
      <c r="A177" s="83" t="str">
        <f>IF(OR(ISBLANK(RAW_APS!A177),ISBLANK(RAW_APS!B177),ISBLANK(RAW_APS!C177)),TRUE,IFERROR(0/0,""))</f>
        <v/>
      </c>
      <c r="B177" s="4"/>
      <c r="C177" s="83" t="str">
        <f>IF(ISBLANK(B177),IFERROR(0/0,""),RAW_APS!A177)</f>
        <v/>
      </c>
      <c r="D177" s="83" t="str">
        <f>IF(ISBLANK(C177),IFERROR(0/0,""), VLOOKUP(C177,preDEL!A$2:AG441,33,FALSE))</f>
        <v/>
      </c>
      <c r="E177" s="4"/>
      <c r="F177" s="132"/>
      <c r="G177" s="222"/>
      <c r="H177" s="224" t="str">
        <f t="shared" si="1"/>
        <v/>
      </c>
      <c r="I177" s="135" t="str">
        <f>CONCATENATE(UPPER(RAW_APS!$A178),"__",RAW_APS!$B178,"_",RAW_APS!$C178)</f>
        <v>FLB3546__44511_0.450856481481482</v>
      </c>
      <c r="J177" s="136" t="str">
        <f t="shared" si="2"/>
        <v/>
      </c>
      <c r="K177" s="222" t="s">
        <v>2398</v>
      </c>
      <c r="L177" s="137" t="str">
        <f t="shared" si="3"/>
        <v>FLB4077</v>
      </c>
      <c r="M177" s="138" t="b">
        <f t="shared" si="5"/>
        <v>0</v>
      </c>
      <c r="N177" s="137" t="str">
        <f t="shared" si="4"/>
        <v/>
      </c>
      <c r="O177" s="4"/>
      <c r="P177" s="4"/>
      <c r="Q177" s="4"/>
      <c r="R177" s="4"/>
      <c r="S177" s="4"/>
      <c r="T177" s="4"/>
      <c r="U177" s="4"/>
      <c r="V177" s="4"/>
      <c r="W177" s="4"/>
    </row>
    <row r="178">
      <c r="A178" s="83" t="str">
        <f>IF(OR(ISBLANK(RAW_APS!A178),ISBLANK(RAW_APS!B178),ISBLANK(RAW_APS!C178)),TRUE,IFERROR(0/0,""))</f>
        <v/>
      </c>
      <c r="B178" s="4"/>
      <c r="C178" s="83" t="str">
        <f>IF(ISBLANK(B178),IFERROR(0/0,""),RAW_APS!A178)</f>
        <v/>
      </c>
      <c r="D178" s="83" t="str">
        <f>IF(ISBLANK(C178),IFERROR(0/0,""), VLOOKUP(C178,preDEL!A$2:AG441,33,FALSE))</f>
        <v/>
      </c>
      <c r="E178" s="4"/>
      <c r="F178" s="132"/>
      <c r="G178" s="222"/>
      <c r="H178" s="224" t="str">
        <f t="shared" si="1"/>
        <v/>
      </c>
      <c r="I178" s="135" t="str">
        <f>CONCATENATE(UPPER(RAW_APS!$A179),"__",RAW_APS!$B179,"_",RAW_APS!$C179)</f>
        <v>FLB3739__44511_0.436284722222222</v>
      </c>
      <c r="J178" s="136" t="str">
        <f t="shared" si="2"/>
        <v/>
      </c>
      <c r="K178" s="222" t="s">
        <v>2399</v>
      </c>
      <c r="L178" s="137" t="str">
        <f t="shared" si="3"/>
        <v>FLB4082</v>
      </c>
      <c r="M178" s="138" t="b">
        <f t="shared" si="5"/>
        <v>0</v>
      </c>
      <c r="N178" s="137" t="str">
        <f t="shared" si="4"/>
        <v/>
      </c>
      <c r="O178" s="4"/>
      <c r="P178" s="4"/>
      <c r="Q178" s="4"/>
      <c r="R178" s="4"/>
      <c r="S178" s="4"/>
      <c r="T178" s="4"/>
      <c r="U178" s="4"/>
      <c r="V178" s="4"/>
      <c r="W178" s="4"/>
    </row>
    <row r="179">
      <c r="A179" s="83" t="str">
        <f>IF(OR(ISBLANK(RAW_APS!A179),ISBLANK(RAW_APS!B179),ISBLANK(RAW_APS!C179)),TRUE,IFERROR(0/0,""))</f>
        <v/>
      </c>
      <c r="B179" s="4"/>
      <c r="C179" s="83" t="str">
        <f>IF(ISBLANK(B179),IFERROR(0/0,""),RAW_APS!A179)</f>
        <v/>
      </c>
      <c r="D179" s="83" t="str">
        <f>IF(ISBLANK(C179),IFERROR(0/0,""), VLOOKUP(C179,preDEL!A$2:AG441,33,FALSE))</f>
        <v/>
      </c>
      <c r="E179" s="4"/>
      <c r="F179" s="132"/>
      <c r="G179" s="222"/>
      <c r="H179" s="224" t="str">
        <f t="shared" si="1"/>
        <v/>
      </c>
      <c r="I179" s="135" t="str">
        <f>CONCATENATE(UPPER(RAW_APS!$A180),"__",RAW_APS!$B180,"_",RAW_APS!$C180)</f>
        <v>FLB4408__44511_0.433657407407407</v>
      </c>
      <c r="J179" s="136" t="str">
        <f t="shared" si="2"/>
        <v/>
      </c>
      <c r="K179" s="222" t="s">
        <v>2400</v>
      </c>
      <c r="L179" s="137" t="str">
        <f t="shared" si="3"/>
        <v>FLB4083</v>
      </c>
      <c r="M179" s="138" t="b">
        <f t="shared" si="5"/>
        <v>0</v>
      </c>
      <c r="N179" s="137" t="str">
        <f t="shared" si="4"/>
        <v/>
      </c>
      <c r="O179" s="4"/>
      <c r="P179" s="4"/>
      <c r="Q179" s="4"/>
      <c r="R179" s="4"/>
      <c r="S179" s="4"/>
      <c r="T179" s="4"/>
      <c r="U179" s="4"/>
      <c r="V179" s="4"/>
      <c r="W179" s="4"/>
    </row>
    <row r="180">
      <c r="A180" s="83" t="str">
        <f>IF(OR(ISBLANK(RAW_APS!A180),ISBLANK(RAW_APS!B180),ISBLANK(RAW_APS!C180)),TRUE,IFERROR(0/0,""))</f>
        <v/>
      </c>
      <c r="B180" s="4"/>
      <c r="C180" s="83" t="str">
        <f>IF(ISBLANK(B180),IFERROR(0/0,""),RAW_APS!A180)</f>
        <v/>
      </c>
      <c r="D180" s="83" t="str">
        <f>IF(ISBLANK(C180),IFERROR(0/0,""), VLOOKUP(C180,preDEL!A$2:AG441,33,FALSE))</f>
        <v/>
      </c>
      <c r="E180" s="4"/>
      <c r="F180" s="132"/>
      <c r="G180" s="222"/>
      <c r="H180" s="224" t="str">
        <f t="shared" si="1"/>
        <v/>
      </c>
      <c r="I180" s="135" t="str">
        <f>CONCATENATE(UPPER(RAW_APS!$A181),"__",RAW_APS!$B181,"_",RAW_APS!$C181)</f>
        <v>FLB3987__44511_0.433460648148148</v>
      </c>
      <c r="J180" s="136" t="str">
        <f t="shared" si="2"/>
        <v/>
      </c>
      <c r="K180" s="222" t="s">
        <v>2401</v>
      </c>
      <c r="L180" s="137" t="str">
        <f t="shared" si="3"/>
        <v>FLB4084</v>
      </c>
      <c r="M180" s="138" t="b">
        <f t="shared" si="5"/>
        <v>0</v>
      </c>
      <c r="N180" s="137" t="str">
        <f t="shared" si="4"/>
        <v/>
      </c>
      <c r="O180" s="4"/>
      <c r="P180" s="4"/>
      <c r="Q180" s="4"/>
      <c r="R180" s="4"/>
      <c r="S180" s="4"/>
      <c r="T180" s="4"/>
      <c r="U180" s="4"/>
      <c r="V180" s="4"/>
      <c r="W180" s="4"/>
    </row>
    <row r="181">
      <c r="A181" s="83" t="str">
        <f>IF(OR(ISBLANK(RAW_APS!A181),ISBLANK(RAW_APS!B181),ISBLANK(RAW_APS!C181)),TRUE,IFERROR(0/0,""))</f>
        <v/>
      </c>
      <c r="B181" s="4"/>
      <c r="C181" s="83" t="str">
        <f>IF(ISBLANK(B181),IFERROR(0/0,""),RAW_APS!A181)</f>
        <v/>
      </c>
      <c r="D181" s="83" t="str">
        <f>IF(ISBLANK(C181),IFERROR(0/0,""), VLOOKUP(C181,preDEL!A$2:AG441,33,FALSE))</f>
        <v/>
      </c>
      <c r="E181" s="4"/>
      <c r="F181" s="132"/>
      <c r="G181" s="222"/>
      <c r="H181" s="224" t="str">
        <f t="shared" si="1"/>
        <v/>
      </c>
      <c r="I181" s="135" t="str">
        <f>CONCATENATE(UPPER(RAW_APS!$A182),"__",RAW_APS!$B182,"_",RAW_APS!$C182)</f>
        <v>FLB4404__44511_0.433449074074074</v>
      </c>
      <c r="J181" s="136" t="str">
        <f t="shared" si="2"/>
        <v/>
      </c>
      <c r="K181" s="222" t="s">
        <v>2402</v>
      </c>
      <c r="L181" s="137" t="str">
        <f t="shared" si="3"/>
        <v>FLB4085</v>
      </c>
      <c r="M181" s="138" t="b">
        <f t="shared" si="5"/>
        <v>0</v>
      </c>
      <c r="N181" s="137" t="str">
        <f t="shared" si="4"/>
        <v/>
      </c>
      <c r="O181" s="4"/>
      <c r="P181" s="4"/>
      <c r="Q181" s="4"/>
      <c r="R181" s="4"/>
      <c r="S181" s="4"/>
      <c r="T181" s="4"/>
      <c r="U181" s="4"/>
      <c r="V181" s="4"/>
      <c r="W181" s="4"/>
    </row>
    <row r="182">
      <c r="A182" s="83" t="str">
        <f>IF(OR(ISBLANK(RAW_APS!A182),ISBLANK(RAW_APS!B182),ISBLANK(RAW_APS!C182)),TRUE,IFERROR(0/0,""))</f>
        <v/>
      </c>
      <c r="B182" s="4"/>
      <c r="C182" s="83" t="str">
        <f>IF(ISBLANK(B182),IFERROR(0/0,""),RAW_APS!A182)</f>
        <v/>
      </c>
      <c r="D182" s="83" t="str">
        <f>IF(ISBLANK(C182),IFERROR(0/0,""), VLOOKUP(C182,preDEL!A$2:AG441,33,FALSE))</f>
        <v/>
      </c>
      <c r="E182" s="4"/>
      <c r="F182" s="132"/>
      <c r="G182" s="222"/>
      <c r="H182" s="224" t="str">
        <f t="shared" si="1"/>
        <v/>
      </c>
      <c r="I182" s="135" t="str">
        <f>CONCATENATE(UPPER(RAW_APS!$A183),"__",RAW_APS!$B183,"_",RAW_APS!$C183)</f>
        <v>FLB3748__44511_0.430243055555556</v>
      </c>
      <c r="J182" s="136" t="str">
        <f t="shared" si="2"/>
        <v/>
      </c>
      <c r="K182" s="222" t="s">
        <v>2403</v>
      </c>
      <c r="L182" s="137" t="str">
        <f t="shared" si="3"/>
        <v>FLB4086</v>
      </c>
      <c r="M182" s="138" t="b">
        <f t="shared" si="5"/>
        <v>0</v>
      </c>
      <c r="N182" s="137" t="str">
        <f t="shared" si="4"/>
        <v/>
      </c>
      <c r="O182" s="4"/>
      <c r="P182" s="4"/>
      <c r="Q182" s="4"/>
      <c r="R182" s="4"/>
      <c r="S182" s="4"/>
      <c r="T182" s="4"/>
      <c r="U182" s="4"/>
      <c r="V182" s="4"/>
      <c r="W182" s="4"/>
    </row>
    <row r="183">
      <c r="A183" s="83" t="str">
        <f>IF(OR(ISBLANK(RAW_APS!A183),ISBLANK(RAW_APS!B183),ISBLANK(RAW_APS!C183)),TRUE,IFERROR(0/0,""))</f>
        <v/>
      </c>
      <c r="B183" s="4"/>
      <c r="C183" s="83" t="str">
        <f>IF(ISBLANK(B183),IFERROR(0/0,""),RAW_APS!A183)</f>
        <v/>
      </c>
      <c r="D183" s="83" t="str">
        <f>IF(ISBLANK(C183),IFERROR(0/0,""), VLOOKUP(C183,preDEL!A$2:AG441,33,FALSE))</f>
        <v/>
      </c>
      <c r="E183" s="4"/>
      <c r="F183" s="132"/>
      <c r="G183" s="222"/>
      <c r="H183" s="224" t="str">
        <f t="shared" si="1"/>
        <v/>
      </c>
      <c r="I183" s="135" t="str">
        <f>CONCATENATE(UPPER(RAW_APS!$A184),"__",RAW_APS!$B184,"_",RAW_APS!$C184)</f>
        <v>FLB3726__44511_0.429664351851852</v>
      </c>
      <c r="J183" s="136" t="str">
        <f t="shared" si="2"/>
        <v/>
      </c>
      <c r="K183" s="222" t="s">
        <v>2404</v>
      </c>
      <c r="L183" s="137" t="str">
        <f t="shared" si="3"/>
        <v>FLB4087</v>
      </c>
      <c r="M183" s="138" t="b">
        <f t="shared" si="5"/>
        <v>0</v>
      </c>
      <c r="N183" s="137" t="str">
        <f t="shared" si="4"/>
        <v/>
      </c>
      <c r="O183" s="4"/>
      <c r="P183" s="4"/>
      <c r="Q183" s="4"/>
      <c r="R183" s="4"/>
      <c r="S183" s="4"/>
      <c r="T183" s="4"/>
      <c r="U183" s="4"/>
      <c r="V183" s="4"/>
      <c r="W183" s="4"/>
    </row>
    <row r="184">
      <c r="A184" s="83" t="str">
        <f>IF(OR(ISBLANK(RAW_APS!A184),ISBLANK(RAW_APS!B184),ISBLANK(RAW_APS!C184)),TRUE,IFERROR(0/0,""))</f>
        <v/>
      </c>
      <c r="B184" s="4"/>
      <c r="C184" s="83" t="str">
        <f>IF(ISBLANK(B184),IFERROR(0/0,""),RAW_APS!A184)</f>
        <v/>
      </c>
      <c r="D184" s="83" t="str">
        <f>IF(ISBLANK(C184),IFERROR(0/0,""), VLOOKUP(C184,preDEL!A$2:AG441,33,FALSE))</f>
        <v/>
      </c>
      <c r="E184" s="4"/>
      <c r="F184" s="132"/>
      <c r="G184" s="222"/>
      <c r="H184" s="224" t="str">
        <f t="shared" si="1"/>
        <v/>
      </c>
      <c r="I184" s="135" t="str">
        <f>CONCATENATE(UPPER(RAW_APS!$A185),"__",RAW_APS!$B185,"_",RAW_APS!$C185)</f>
        <v>FLB3729__44511_0.429166666666667</v>
      </c>
      <c r="J184" s="136" t="str">
        <f t="shared" si="2"/>
        <v/>
      </c>
      <c r="K184" s="222" t="s">
        <v>2405</v>
      </c>
      <c r="L184" s="137" t="str">
        <f t="shared" si="3"/>
        <v>FLB4088</v>
      </c>
      <c r="M184" s="138" t="b">
        <f t="shared" si="5"/>
        <v>0</v>
      </c>
      <c r="N184" s="137" t="str">
        <f t="shared" si="4"/>
        <v/>
      </c>
      <c r="O184" s="4"/>
      <c r="P184" s="4"/>
      <c r="Q184" s="4"/>
      <c r="R184" s="4"/>
      <c r="S184" s="4"/>
      <c r="T184" s="4"/>
      <c r="U184" s="4"/>
      <c r="V184" s="4"/>
      <c r="W184" s="4"/>
    </row>
    <row r="185">
      <c r="A185" s="83" t="str">
        <f>IF(OR(ISBLANK(RAW_APS!A185),ISBLANK(RAW_APS!B185),ISBLANK(RAW_APS!C185)),TRUE,IFERROR(0/0,""))</f>
        <v/>
      </c>
      <c r="B185" s="4"/>
      <c r="C185" s="83" t="str">
        <f>IF(ISBLANK(B185),IFERROR(0/0,""),RAW_APS!A185)</f>
        <v/>
      </c>
      <c r="D185" s="83" t="str">
        <f>IF(ISBLANK(C185),IFERROR(0/0,""), VLOOKUP(C185,preDEL!A$2:AG441,33,FALSE))</f>
        <v/>
      </c>
      <c r="E185" s="4"/>
      <c r="F185" s="132"/>
      <c r="G185" s="222"/>
      <c r="H185" s="224" t="str">
        <f t="shared" si="1"/>
        <v/>
      </c>
      <c r="I185" s="135" t="str">
        <f>CONCATENATE(UPPER(RAW_APS!$A186),"__",RAW_APS!$B186,"_",RAW_APS!$C186)</f>
        <v>FLB4410__44511_0.428368055555556</v>
      </c>
      <c r="J185" s="136" t="str">
        <f t="shared" si="2"/>
        <v/>
      </c>
      <c r="K185" s="222" t="s">
        <v>2406</v>
      </c>
      <c r="L185" s="137" t="str">
        <f t="shared" si="3"/>
        <v>FLB4089</v>
      </c>
      <c r="M185" s="138" t="b">
        <f t="shared" si="5"/>
        <v>0</v>
      </c>
      <c r="N185" s="137" t="str">
        <f t="shared" si="4"/>
        <v/>
      </c>
      <c r="O185" s="4"/>
      <c r="P185" s="4"/>
      <c r="Q185" s="4"/>
      <c r="R185" s="4"/>
      <c r="S185" s="4"/>
      <c r="T185" s="4"/>
      <c r="U185" s="4"/>
      <c r="V185" s="4"/>
      <c r="W185" s="4"/>
    </row>
    <row r="186">
      <c r="A186" s="83" t="str">
        <f>IF(OR(ISBLANK(RAW_APS!A186),ISBLANK(RAW_APS!B186),ISBLANK(RAW_APS!C186)),TRUE,IFERROR(0/0,""))</f>
        <v/>
      </c>
      <c r="B186" s="4"/>
      <c r="C186" s="83" t="str">
        <f>IF(ISBLANK(B186),IFERROR(0/0,""),RAW_APS!A186)</f>
        <v/>
      </c>
      <c r="D186" s="83" t="str">
        <f>IF(ISBLANK(C186),IFERROR(0/0,""), VLOOKUP(C186,preDEL!A$2:AG441,33,FALSE))</f>
        <v/>
      </c>
      <c r="E186" s="4"/>
      <c r="F186" s="132"/>
      <c r="G186" s="222"/>
      <c r="H186" s="224" t="str">
        <f t="shared" si="1"/>
        <v/>
      </c>
      <c r="I186" s="135" t="str">
        <f>CONCATENATE(UPPER(RAW_APS!$A187),"__",RAW_APS!$B187,"_",RAW_APS!$C187)</f>
        <v>FLB3725__44511_0.427824074074074</v>
      </c>
      <c r="J186" s="136" t="str">
        <f t="shared" si="2"/>
        <v/>
      </c>
      <c r="K186" s="222" t="s">
        <v>2407</v>
      </c>
      <c r="L186" s="137" t="str">
        <f t="shared" si="3"/>
        <v>FLB4090</v>
      </c>
      <c r="M186" s="138" t="b">
        <f t="shared" si="5"/>
        <v>0</v>
      </c>
      <c r="N186" s="137" t="str">
        <f t="shared" si="4"/>
        <v/>
      </c>
      <c r="O186" s="4"/>
      <c r="P186" s="4"/>
      <c r="Q186" s="4"/>
      <c r="R186" s="4"/>
      <c r="S186" s="4"/>
      <c r="T186" s="4"/>
      <c r="U186" s="4"/>
      <c r="V186" s="4"/>
      <c r="W186" s="4"/>
    </row>
    <row r="187">
      <c r="A187" s="83" t="str">
        <f>IF(OR(ISBLANK(RAW_APS!A187),ISBLANK(RAW_APS!B187),ISBLANK(RAW_APS!C187)),TRUE,IFERROR(0/0,""))</f>
        <v/>
      </c>
      <c r="B187" s="4"/>
      <c r="C187" s="83" t="str">
        <f>IF(ISBLANK(B187),IFERROR(0/0,""),RAW_APS!A187)</f>
        <v/>
      </c>
      <c r="D187" s="83" t="str">
        <f>IF(ISBLANK(C187),IFERROR(0/0,""), VLOOKUP(C187,preDEL!A$2:AG441,33,FALSE))</f>
        <v/>
      </c>
      <c r="E187" s="4"/>
      <c r="F187" s="132"/>
      <c r="G187" s="222"/>
      <c r="H187" s="224" t="str">
        <f t="shared" si="1"/>
        <v/>
      </c>
      <c r="I187" s="135" t="str">
        <f>CONCATENATE(UPPER(RAW_APS!$A188),"__",RAW_APS!$B188,"_",RAW_APS!$C188)</f>
        <v>FLB3987__44511_0.384050925925926</v>
      </c>
      <c r="J187" s="136" t="str">
        <f t="shared" si="2"/>
        <v/>
      </c>
      <c r="K187" s="222" t="s">
        <v>2408</v>
      </c>
      <c r="L187" s="137" t="str">
        <f t="shared" si="3"/>
        <v>FLB4091</v>
      </c>
      <c r="M187" s="138" t="b">
        <f t="shared" si="5"/>
        <v>0</v>
      </c>
      <c r="N187" s="137" t="str">
        <f t="shared" si="4"/>
        <v/>
      </c>
      <c r="O187" s="4"/>
      <c r="P187" s="4"/>
      <c r="Q187" s="4"/>
      <c r="R187" s="4"/>
      <c r="S187" s="4"/>
      <c r="T187" s="4"/>
      <c r="U187" s="4"/>
      <c r="V187" s="4"/>
      <c r="W187" s="4"/>
    </row>
    <row r="188">
      <c r="A188" s="83" t="str">
        <f>IF(OR(ISBLANK(RAW_APS!A188),ISBLANK(RAW_APS!B188),ISBLANK(RAW_APS!C188)),TRUE,IFERROR(0/0,""))</f>
        <v/>
      </c>
      <c r="B188" s="4"/>
      <c r="C188" s="83" t="str">
        <f>IF(ISBLANK(B188),IFERROR(0/0,""),RAW_APS!A188)</f>
        <v/>
      </c>
      <c r="D188" s="83" t="str">
        <f>IF(ISBLANK(C188),IFERROR(0/0,""), VLOOKUP(C188,preDEL!A$2:AG441,33,FALSE))</f>
        <v/>
      </c>
      <c r="E188" s="4"/>
      <c r="F188" s="132"/>
      <c r="G188" s="222"/>
      <c r="H188" s="224" t="str">
        <f t="shared" si="1"/>
        <v/>
      </c>
      <c r="I188" s="135" t="str">
        <f>CONCATENATE(UPPER(RAW_APS!$A189),"__",RAW_APS!$B189,"_",RAW_APS!$C189)</f>
        <v>FLB3733__44511_0.306354166666667</v>
      </c>
      <c r="J188" s="136" t="str">
        <f t="shared" si="2"/>
        <v/>
      </c>
      <c r="K188" s="222" t="s">
        <v>2409</v>
      </c>
      <c r="L188" s="137" t="str">
        <f t="shared" si="3"/>
        <v>FLB4094</v>
      </c>
      <c r="M188" s="138" t="b">
        <f t="shared" si="5"/>
        <v>0</v>
      </c>
      <c r="N188" s="137" t="str">
        <f t="shared" si="4"/>
        <v/>
      </c>
      <c r="O188" s="4"/>
      <c r="P188" s="4"/>
      <c r="Q188" s="4"/>
      <c r="R188" s="4"/>
      <c r="S188" s="4"/>
      <c r="T188" s="4"/>
      <c r="U188" s="4"/>
      <c r="V188" s="4"/>
      <c r="W188" s="4"/>
    </row>
    <row r="189">
      <c r="A189" s="83" t="str">
        <f>IF(OR(ISBLANK(RAW_APS!A189),ISBLANK(RAW_APS!B189),ISBLANK(RAW_APS!C189)),TRUE,IFERROR(0/0,""))</f>
        <v/>
      </c>
      <c r="B189" s="4"/>
      <c r="C189" s="83" t="str">
        <f>IF(ISBLANK(B189),IFERROR(0/0,""),RAW_APS!A189)</f>
        <v/>
      </c>
      <c r="D189" s="83" t="str">
        <f>IF(ISBLANK(C189),IFERROR(0/0,""), VLOOKUP(C189,preDEL!A$2:AG441,33,FALSE))</f>
        <v/>
      </c>
      <c r="E189" s="4"/>
      <c r="F189" s="132"/>
      <c r="G189" s="222"/>
      <c r="H189" s="224" t="str">
        <f t="shared" si="1"/>
        <v/>
      </c>
      <c r="I189" s="135" t="str">
        <f>CONCATENATE(UPPER(RAW_APS!$A190),"__",RAW_APS!$B190,"_",RAW_APS!$C190)</f>
        <v>FLB3545__44510_0.274583333333333</v>
      </c>
      <c r="J189" s="136" t="str">
        <f t="shared" si="2"/>
        <v/>
      </c>
      <c r="K189" s="222" t="s">
        <v>2410</v>
      </c>
      <c r="L189" s="137" t="str">
        <f t="shared" si="3"/>
        <v>FLB4095</v>
      </c>
      <c r="M189" s="138" t="b">
        <f t="shared" si="5"/>
        <v>0</v>
      </c>
      <c r="N189" s="137" t="str">
        <f t="shared" si="4"/>
        <v/>
      </c>
      <c r="O189" s="4"/>
      <c r="P189" s="4"/>
      <c r="Q189" s="4"/>
      <c r="R189" s="4"/>
      <c r="S189" s="4"/>
      <c r="T189" s="4"/>
      <c r="U189" s="4"/>
      <c r="V189" s="4"/>
      <c r="W189" s="4"/>
    </row>
    <row r="190">
      <c r="A190" s="83" t="str">
        <f>IF(OR(ISBLANK(RAW_APS!A190),ISBLANK(RAW_APS!B190),ISBLANK(RAW_APS!C190)),TRUE,IFERROR(0/0,""))</f>
        <v/>
      </c>
      <c r="B190" s="4"/>
      <c r="C190" s="83" t="str">
        <f>IF(ISBLANK(B190),IFERROR(0/0,""),RAW_APS!A190)</f>
        <v/>
      </c>
      <c r="D190" s="83" t="str">
        <f>IF(ISBLANK(C190),IFERROR(0/0,""), VLOOKUP(C190,preDEL!A$2:AG441,33,FALSE))</f>
        <v/>
      </c>
      <c r="E190" s="4"/>
      <c r="F190" s="132"/>
      <c r="G190" s="222"/>
      <c r="H190" s="224" t="str">
        <f t="shared" si="1"/>
        <v/>
      </c>
      <c r="I190" s="135" t="str">
        <f>CONCATENATE(UPPER(RAW_APS!$A191),"__",RAW_APS!$B191,"_",RAW_APS!$C191)</f>
        <v>FLB4383__44509_0.313611111111111</v>
      </c>
      <c r="J190" s="136" t="str">
        <f t="shared" si="2"/>
        <v/>
      </c>
      <c r="K190" s="222" t="s">
        <v>2411</v>
      </c>
      <c r="L190" s="137" t="str">
        <f t="shared" si="3"/>
        <v>FLB4101</v>
      </c>
      <c r="M190" s="138" t="b">
        <f t="shared" si="5"/>
        <v>0</v>
      </c>
      <c r="N190" s="137" t="str">
        <f t="shared" si="4"/>
        <v/>
      </c>
      <c r="O190" s="4"/>
      <c r="P190" s="4"/>
      <c r="Q190" s="4"/>
      <c r="R190" s="4"/>
      <c r="S190" s="4"/>
      <c r="T190" s="4"/>
      <c r="U190" s="4"/>
      <c r="V190" s="4"/>
      <c r="W190" s="4"/>
    </row>
    <row r="191">
      <c r="A191" s="83" t="str">
        <f>IF(OR(ISBLANK(RAW_APS!A191),ISBLANK(RAW_APS!B191),ISBLANK(RAW_APS!C191)),TRUE,IFERROR(0/0,""))</f>
        <v/>
      </c>
      <c r="B191" s="4"/>
      <c r="C191" s="83" t="str">
        <f>IF(ISBLANK(B191),IFERROR(0/0,""),RAW_APS!A191)</f>
        <v/>
      </c>
      <c r="D191" s="83" t="str">
        <f>IF(ISBLANK(C191),IFERROR(0/0,""), VLOOKUP(C191,preDEL!A$2:AG441,33,FALSE))</f>
        <v/>
      </c>
      <c r="E191" s="4"/>
      <c r="F191" s="132"/>
      <c r="G191" s="222"/>
      <c r="H191" s="224" t="str">
        <f t="shared" si="1"/>
        <v/>
      </c>
      <c r="I191" s="135" t="str">
        <f>CONCATENATE(UPPER(RAW_APS!$A192),"__",RAW_APS!$B192,"_",RAW_APS!$C192)</f>
        <v>FLB3849__44509_0.303587962962963</v>
      </c>
      <c r="J191" s="136" t="str">
        <f t="shared" si="2"/>
        <v/>
      </c>
      <c r="K191" s="222" t="s">
        <v>2412</v>
      </c>
      <c r="L191" s="137" t="str">
        <f t="shared" si="3"/>
        <v>FLB4103</v>
      </c>
      <c r="M191" s="138" t="b">
        <f t="shared" si="5"/>
        <v>0</v>
      </c>
      <c r="N191" s="137" t="str">
        <f t="shared" si="4"/>
        <v/>
      </c>
      <c r="O191" s="4"/>
      <c r="P191" s="4"/>
      <c r="Q191" s="4"/>
      <c r="R191" s="4"/>
      <c r="S191" s="4"/>
      <c r="T191" s="4"/>
      <c r="U191" s="4"/>
      <c r="V191" s="4"/>
      <c r="W191" s="4"/>
    </row>
    <row r="192">
      <c r="A192" s="83" t="str">
        <f>IF(OR(ISBLANK(RAW_APS!A192),ISBLANK(RAW_APS!B192),ISBLANK(RAW_APS!C192)),TRUE,IFERROR(0/0,""))</f>
        <v/>
      </c>
      <c r="B192" s="4"/>
      <c r="C192" s="83" t="str">
        <f>IF(ISBLANK(B192),IFERROR(0/0,""),RAW_APS!A192)</f>
        <v/>
      </c>
      <c r="D192" s="83" t="str">
        <f>IF(ISBLANK(C192),IFERROR(0/0,""), VLOOKUP(C192,preDEL!A$2:AG441,33,FALSE))</f>
        <v/>
      </c>
      <c r="E192" s="4"/>
      <c r="F192" s="132"/>
      <c r="G192" s="222"/>
      <c r="H192" s="224" t="str">
        <f t="shared" si="1"/>
        <v/>
      </c>
      <c r="I192" s="135" t="str">
        <f>CONCATENATE(UPPER(RAW_APS!$A193),"__",RAW_APS!$B193,"_",RAW_APS!$C193)</f>
        <v>FLB3847__44509_0.271979166666667</v>
      </c>
      <c r="J192" s="136" t="str">
        <f t="shared" si="2"/>
        <v/>
      </c>
      <c r="K192" s="222" t="s">
        <v>2413</v>
      </c>
      <c r="L192" s="137" t="str">
        <f t="shared" si="3"/>
        <v>FLB4104</v>
      </c>
      <c r="M192" s="138" t="b">
        <f t="shared" si="5"/>
        <v>0</v>
      </c>
      <c r="N192" s="137" t="str">
        <f t="shared" si="4"/>
        <v/>
      </c>
      <c r="O192" s="4"/>
      <c r="P192" s="4"/>
      <c r="Q192" s="4"/>
      <c r="R192" s="4"/>
      <c r="S192" s="4"/>
      <c r="T192" s="4"/>
      <c r="U192" s="4"/>
      <c r="V192" s="4"/>
      <c r="W192" s="4"/>
    </row>
    <row r="193">
      <c r="A193" s="83" t="str">
        <f>IF(OR(ISBLANK(RAW_APS!A193),ISBLANK(RAW_APS!B193),ISBLANK(RAW_APS!C193)),TRUE,IFERROR(0/0,""))</f>
        <v/>
      </c>
      <c r="B193" s="4"/>
      <c r="C193" s="83" t="str">
        <f>IF(ISBLANK(B193),IFERROR(0/0,""),RAW_APS!A193)</f>
        <v/>
      </c>
      <c r="D193" s="83" t="str">
        <f>IF(ISBLANK(C193),IFERROR(0/0,""), VLOOKUP(C193,preDEL!A$2:AG441,33,FALSE))</f>
        <v/>
      </c>
      <c r="E193" s="4"/>
      <c r="F193" s="132"/>
      <c r="G193" s="222"/>
      <c r="H193" s="224" t="str">
        <f t="shared" si="1"/>
        <v/>
      </c>
      <c r="I193" s="135" t="str">
        <f>CONCATENATE(UPPER(RAW_APS!$A194),"__",RAW_APS!$B194,"_",RAW_APS!$C194)</f>
        <v>FLB3548__44509_0.259131944444444</v>
      </c>
      <c r="J193" s="136" t="str">
        <f t="shared" si="2"/>
        <v/>
      </c>
      <c r="K193" s="222" t="s">
        <v>2414</v>
      </c>
      <c r="L193" s="137" t="str">
        <f t="shared" si="3"/>
        <v>FLB4105</v>
      </c>
      <c r="M193" s="138" t="b">
        <f t="shared" si="5"/>
        <v>0</v>
      </c>
      <c r="N193" s="137" t="str">
        <f t="shared" si="4"/>
        <v/>
      </c>
      <c r="O193" s="4"/>
      <c r="P193" s="4"/>
      <c r="Q193" s="4"/>
      <c r="R193" s="4"/>
      <c r="S193" s="4"/>
      <c r="T193" s="4"/>
      <c r="U193" s="4"/>
      <c r="V193" s="4"/>
      <c r="W193" s="4"/>
    </row>
    <row r="194">
      <c r="A194" s="83" t="str">
        <f>IF(OR(ISBLANK(RAW_APS!A194),ISBLANK(RAW_APS!B194),ISBLANK(RAW_APS!C194)),TRUE,IFERROR(0/0,""))</f>
        <v/>
      </c>
      <c r="B194" s="4"/>
      <c r="C194" s="83" t="str">
        <f>IF(ISBLANK(B194),IFERROR(0/0,""),RAW_APS!A194)</f>
        <v/>
      </c>
      <c r="D194" s="83" t="str">
        <f>IF(ISBLANK(C194),IFERROR(0/0,""), VLOOKUP(C194,preDEL!A$2:AG441,33,FALSE))</f>
        <v/>
      </c>
      <c r="E194" s="4"/>
      <c r="F194" s="132"/>
      <c r="G194" s="222"/>
      <c r="H194" s="224" t="str">
        <f t="shared" si="1"/>
        <v/>
      </c>
      <c r="I194" s="135" t="str">
        <f>CONCATENATE(UPPER(RAW_APS!$A195),"__",RAW_APS!$B195,"_",RAW_APS!$C195)</f>
        <v>FLB3724__44509_0.257743055555556</v>
      </c>
      <c r="J194" s="136" t="str">
        <f t="shared" si="2"/>
        <v/>
      </c>
      <c r="K194" s="222" t="s">
        <v>2415</v>
      </c>
      <c r="L194" s="137" t="str">
        <f t="shared" si="3"/>
        <v>FLB4381</v>
      </c>
      <c r="M194" s="138" t="b">
        <f t="shared" si="5"/>
        <v>0</v>
      </c>
      <c r="N194" s="137" t="str">
        <f t="shared" si="4"/>
        <v/>
      </c>
      <c r="O194" s="4"/>
      <c r="P194" s="4"/>
      <c r="Q194" s="4"/>
      <c r="R194" s="4"/>
      <c r="S194" s="4"/>
      <c r="T194" s="4"/>
      <c r="U194" s="4"/>
      <c r="V194" s="4"/>
      <c r="W194" s="4"/>
    </row>
    <row r="195">
      <c r="A195" s="83" t="str">
        <f>IF(OR(ISBLANK(RAW_APS!A195),ISBLANK(RAW_APS!B195),ISBLANK(RAW_APS!C195)),TRUE,IFERROR(0/0,""))</f>
        <v/>
      </c>
      <c r="B195" s="4"/>
      <c r="C195" s="83" t="str">
        <f>IF(ISBLANK(B195),IFERROR(0/0,""),RAW_APS!A195)</f>
        <v/>
      </c>
      <c r="D195" s="83" t="str">
        <f>IF(ISBLANK(C195),IFERROR(0/0,""), VLOOKUP(C195,preDEL!A$2:AG441,33,FALSE))</f>
        <v/>
      </c>
      <c r="E195" s="4"/>
      <c r="F195" s="132"/>
      <c r="G195" s="222"/>
      <c r="H195" s="224" t="str">
        <f t="shared" si="1"/>
        <v/>
      </c>
      <c r="I195" s="135" t="str">
        <f>CONCATENATE(UPPER(RAW_APS!$A196),"__",RAW_APS!$B196,"_",RAW_APS!$C196)</f>
        <v>FLB4399__44509_0.254259259259259</v>
      </c>
      <c r="J195" s="136" t="str">
        <f t="shared" si="2"/>
        <v/>
      </c>
      <c r="K195" s="222" t="s">
        <v>2416</v>
      </c>
      <c r="L195" s="137" t="str">
        <f t="shared" si="3"/>
        <v>FLB4381</v>
      </c>
      <c r="M195" s="138" t="b">
        <f t="shared" si="5"/>
        <v>0</v>
      </c>
      <c r="N195" s="137" t="str">
        <f t="shared" si="4"/>
        <v/>
      </c>
      <c r="O195" s="4"/>
      <c r="P195" s="4"/>
      <c r="Q195" s="4"/>
      <c r="R195" s="4"/>
      <c r="S195" s="4"/>
      <c r="T195" s="4"/>
      <c r="U195" s="4"/>
      <c r="V195" s="4"/>
      <c r="W195" s="4"/>
    </row>
    <row r="196">
      <c r="A196" s="83" t="str">
        <f>IF(OR(ISBLANK(RAW_APS!A196),ISBLANK(RAW_APS!B196),ISBLANK(RAW_APS!C196)),TRUE,IFERROR(0/0,""))</f>
        <v/>
      </c>
      <c r="B196" s="4"/>
      <c r="C196" s="83" t="str">
        <f>IF(ISBLANK(B196),IFERROR(0/0,""),RAW_APS!A196)</f>
        <v/>
      </c>
      <c r="D196" s="83" t="str">
        <f>IF(ISBLANK(C196),IFERROR(0/0,""), VLOOKUP(C196,preDEL!A$2:AG441,33,FALSE))</f>
        <v/>
      </c>
      <c r="E196" s="4"/>
      <c r="F196" s="132"/>
      <c r="G196" s="222"/>
      <c r="H196" s="224" t="str">
        <f t="shared" si="1"/>
        <v/>
      </c>
      <c r="I196" s="135" t="str">
        <f>CONCATENATE(UPPER(RAW_APS!$A197),"__",RAW_APS!$B197,"_",RAW_APS!$C197)</f>
        <v>FLB3842__44509_0.251435185185185</v>
      </c>
      <c r="J196" s="136" t="str">
        <f t="shared" si="2"/>
        <v/>
      </c>
      <c r="K196" s="222" t="s">
        <v>2417</v>
      </c>
      <c r="L196" s="137" t="str">
        <f t="shared" si="3"/>
        <v>FLB4383</v>
      </c>
      <c r="M196" s="138" t="b">
        <f t="shared" si="5"/>
        <v>0</v>
      </c>
      <c r="N196" s="137" t="str">
        <f t="shared" si="4"/>
        <v/>
      </c>
      <c r="O196" s="4"/>
      <c r="P196" s="4"/>
      <c r="Q196" s="4"/>
      <c r="R196" s="4"/>
      <c r="S196" s="4"/>
      <c r="T196" s="4"/>
      <c r="U196" s="4"/>
      <c r="V196" s="4"/>
      <c r="W196" s="4"/>
    </row>
    <row r="197">
      <c r="A197" s="83" t="str">
        <f>IF(OR(ISBLANK(RAW_APS!A197),ISBLANK(RAW_APS!B197),ISBLANK(RAW_APS!C197)),TRUE,IFERROR(0/0,""))</f>
        <v/>
      </c>
      <c r="B197" s="4"/>
      <c r="C197" s="83" t="str">
        <f>IF(ISBLANK(B197),IFERROR(0/0,""),RAW_APS!A197)</f>
        <v/>
      </c>
      <c r="D197" s="83" t="str">
        <f>IF(ISBLANK(C197),IFERROR(0/0,""), VLOOKUP(C197,preDEL!A$2:AG441,33,FALSE))</f>
        <v/>
      </c>
      <c r="E197" s="4"/>
      <c r="F197" s="132"/>
      <c r="G197" s="222"/>
      <c r="H197" s="224" t="str">
        <f t="shared" si="1"/>
        <v/>
      </c>
      <c r="I197" s="135" t="str">
        <f>CONCATENATE(UPPER(RAW_APS!$A198),"__",RAW_APS!$B198,"_",RAW_APS!$C198)</f>
        <v>FLB4390__44509_0.242974537037037</v>
      </c>
      <c r="J197" s="136" t="str">
        <f t="shared" si="2"/>
        <v/>
      </c>
      <c r="K197" s="222" t="s">
        <v>2418</v>
      </c>
      <c r="L197" s="137" t="str">
        <f t="shared" si="3"/>
        <v>FLB4384</v>
      </c>
      <c r="M197" s="138" t="b">
        <f t="shared" si="5"/>
        <v>0</v>
      </c>
      <c r="N197" s="137" t="str">
        <f t="shared" si="4"/>
        <v/>
      </c>
      <c r="O197" s="4"/>
      <c r="P197" s="4"/>
      <c r="Q197" s="4"/>
      <c r="R197" s="4"/>
      <c r="S197" s="4"/>
      <c r="T197" s="4"/>
      <c r="U197" s="4"/>
      <c r="V197" s="4"/>
      <c r="W197" s="4"/>
    </row>
    <row r="198">
      <c r="A198" s="83" t="str">
        <f>IF(OR(ISBLANK(RAW_APS!A198),ISBLANK(RAW_APS!B198),ISBLANK(RAW_APS!C198)),TRUE,IFERROR(0/0,""))</f>
        <v/>
      </c>
      <c r="B198" s="4"/>
      <c r="C198" s="83" t="str">
        <f>IF(ISBLANK(B198),IFERROR(0/0,""),RAW_APS!A198)</f>
        <v/>
      </c>
      <c r="D198" s="83" t="str">
        <f>IF(ISBLANK(C198),IFERROR(0/0,""), VLOOKUP(C198,preDEL!A$2:AG441,33,FALSE))</f>
        <v/>
      </c>
      <c r="E198" s="4"/>
      <c r="F198" s="132"/>
      <c r="G198" s="222"/>
      <c r="H198" s="224" t="str">
        <f t="shared" si="1"/>
        <v/>
      </c>
      <c r="I198" s="135" t="str">
        <f>CONCATENATE(UPPER(RAW_APS!$A199),"__",RAW_APS!$B199,"_",RAW_APS!$C199)</f>
        <v>FLB3550__44509_0.241331018518519</v>
      </c>
      <c r="J198" s="136" t="str">
        <f t="shared" si="2"/>
        <v/>
      </c>
      <c r="K198" s="222" t="s">
        <v>2419</v>
      </c>
      <c r="L198" s="137" t="str">
        <f t="shared" si="3"/>
        <v>FLB4386</v>
      </c>
      <c r="M198" s="138" t="b">
        <f t="shared" si="5"/>
        <v>0</v>
      </c>
      <c r="N198" s="137" t="str">
        <f t="shared" si="4"/>
        <v/>
      </c>
      <c r="O198" s="4"/>
      <c r="P198" s="4"/>
      <c r="Q198" s="4"/>
      <c r="R198" s="4"/>
      <c r="S198" s="4"/>
      <c r="T198" s="4"/>
      <c r="U198" s="4"/>
      <c r="V198" s="4"/>
      <c r="W198" s="4"/>
    </row>
    <row r="199">
      <c r="A199" s="83" t="str">
        <f>IF(OR(ISBLANK(RAW_APS!A199),ISBLANK(RAW_APS!B199),ISBLANK(RAW_APS!C199)),TRUE,IFERROR(0/0,""))</f>
        <v/>
      </c>
      <c r="B199" s="4"/>
      <c r="C199" s="83" t="str">
        <f>IF(ISBLANK(B199),IFERROR(0/0,""),RAW_APS!A199)</f>
        <v/>
      </c>
      <c r="D199" s="83" t="str">
        <f>IF(ISBLANK(C199),IFERROR(0/0,""), VLOOKUP(C199,preDEL!A$2:AG441,33,FALSE))</f>
        <v/>
      </c>
      <c r="E199" s="4"/>
      <c r="F199" s="132"/>
      <c r="G199" s="222"/>
      <c r="H199" s="224" t="str">
        <f t="shared" si="1"/>
        <v/>
      </c>
      <c r="I199" s="135" t="str">
        <f>CONCATENATE(UPPER(RAW_APS!$A200),"__",RAW_APS!$B200,"_",RAW_APS!$C200)</f>
        <v>FLB3853__44509_0.220243055555556</v>
      </c>
      <c r="J199" s="136" t="str">
        <f t="shared" si="2"/>
        <v/>
      </c>
      <c r="K199" s="222" t="s">
        <v>2420</v>
      </c>
      <c r="L199" s="137" t="str">
        <f t="shared" si="3"/>
        <v>FLB4390</v>
      </c>
      <c r="M199" s="138" t="b">
        <f t="shared" si="5"/>
        <v>0</v>
      </c>
      <c r="N199" s="137" t="str">
        <f t="shared" si="4"/>
        <v/>
      </c>
      <c r="O199" s="4"/>
      <c r="P199" s="4"/>
      <c r="Q199" s="4"/>
      <c r="R199" s="4"/>
      <c r="S199" s="4"/>
      <c r="T199" s="4"/>
      <c r="U199" s="4"/>
      <c r="V199" s="4"/>
      <c r="W199" s="4"/>
    </row>
    <row r="200">
      <c r="A200" s="83" t="str">
        <f>IF(OR(ISBLANK(RAW_APS!A200),ISBLANK(RAW_APS!B200),ISBLANK(RAW_APS!C200)),TRUE,IFERROR(0/0,""))</f>
        <v/>
      </c>
      <c r="B200" s="4"/>
      <c r="C200" s="83" t="str">
        <f>IF(ISBLANK(B200),IFERROR(0/0,""),RAW_APS!A200)</f>
        <v/>
      </c>
      <c r="D200" s="83" t="str">
        <f>IF(ISBLANK(C200),IFERROR(0/0,""), VLOOKUP(C200,preDEL!A$2:AG441,33,FALSE))</f>
        <v/>
      </c>
      <c r="E200" s="4"/>
      <c r="F200" s="132"/>
      <c r="G200" s="222"/>
      <c r="H200" s="224" t="str">
        <f t="shared" si="1"/>
        <v/>
      </c>
      <c r="I200" s="135" t="str">
        <f>CONCATENATE(UPPER(RAW_APS!$A201),"__",RAW_APS!$B201,"_",RAW_APS!$C201)</f>
        <v>FLB4386__44509_0.192025462962963</v>
      </c>
      <c r="J200" s="136" t="str">
        <f t="shared" si="2"/>
        <v/>
      </c>
      <c r="K200" s="222" t="s">
        <v>2421</v>
      </c>
      <c r="L200" s="137" t="str">
        <f t="shared" si="3"/>
        <v>FLB4399</v>
      </c>
      <c r="M200" s="138" t="b">
        <f t="shared" si="5"/>
        <v>0</v>
      </c>
      <c r="N200" s="137" t="str">
        <f t="shared" si="4"/>
        <v/>
      </c>
      <c r="O200" s="4"/>
      <c r="P200" s="4"/>
      <c r="Q200" s="4"/>
      <c r="R200" s="4"/>
      <c r="S200" s="4"/>
      <c r="T200" s="4"/>
      <c r="U200" s="4"/>
      <c r="V200" s="4"/>
      <c r="W200" s="4"/>
    </row>
    <row r="201">
      <c r="A201" s="83" t="str">
        <f>IF(OR(ISBLANK(RAW_APS!A201),ISBLANK(RAW_APS!B201),ISBLANK(RAW_APS!C201)),TRUE,IFERROR(0/0,""))</f>
        <v/>
      </c>
      <c r="B201" s="4"/>
      <c r="C201" s="83" t="str">
        <f>IF(ISBLANK(B201),IFERROR(0/0,""),RAW_APS!A201)</f>
        <v/>
      </c>
      <c r="D201" s="83" t="str">
        <f>IF(ISBLANK(C201),IFERROR(0/0,""), VLOOKUP(C201,preDEL!A$2:AG441,33,FALSE))</f>
        <v/>
      </c>
      <c r="E201" s="4"/>
      <c r="F201" s="132"/>
      <c r="G201" s="222"/>
      <c r="H201" s="224" t="str">
        <f t="shared" si="1"/>
        <v/>
      </c>
      <c r="I201" s="135" t="str">
        <f>CONCATENATE(UPPER(RAW_APS!$A202),"__",RAW_APS!$B202,"_",RAW_APS!$C202)</f>
        <v>FLB3863__44509_0.190462962962963</v>
      </c>
      <c r="J201" s="136" t="str">
        <f t="shared" si="2"/>
        <v/>
      </c>
      <c r="K201" s="222" t="s">
        <v>2422</v>
      </c>
      <c r="L201" s="137" t="str">
        <f t="shared" si="3"/>
        <v>FLB4402</v>
      </c>
      <c r="M201" s="138" t="b">
        <f t="shared" si="5"/>
        <v>0</v>
      </c>
      <c r="N201" s="137" t="str">
        <f t="shared" si="4"/>
        <v/>
      </c>
      <c r="O201" s="4"/>
      <c r="P201" s="4"/>
      <c r="Q201" s="4"/>
      <c r="R201" s="4"/>
      <c r="S201" s="4"/>
      <c r="T201" s="4"/>
      <c r="U201" s="4"/>
      <c r="V201" s="4"/>
      <c r="W201" s="4"/>
    </row>
    <row r="202">
      <c r="A202" s="83" t="str">
        <f>IF(OR(ISBLANK(RAW_APS!A202),ISBLANK(RAW_APS!B202),ISBLANK(RAW_APS!C202)),TRUE,IFERROR(0/0,""))</f>
        <v/>
      </c>
      <c r="B202" s="4"/>
      <c r="C202" s="83" t="str">
        <f>IF(ISBLANK(B202),IFERROR(0/0,""),RAW_APS!A202)</f>
        <v/>
      </c>
      <c r="D202" s="83" t="str">
        <f>IF(ISBLANK(C202),IFERROR(0/0,""), VLOOKUP(C202,preDEL!A$2:AG441,33,FALSE))</f>
        <v/>
      </c>
      <c r="E202" s="4"/>
      <c r="F202" s="132"/>
      <c r="G202" s="222"/>
      <c r="H202" s="224" t="str">
        <f t="shared" si="1"/>
        <v/>
      </c>
      <c r="I202" s="135" t="str">
        <f>CONCATENATE(UPPER(RAW_APS!$A203),"__",RAW_APS!$B203,"_",RAW_APS!$C203)</f>
        <v>FLB3856__44509_0.190289351851852</v>
      </c>
      <c r="J202" s="136" t="str">
        <f t="shared" si="2"/>
        <v/>
      </c>
      <c r="K202" s="222" t="s">
        <v>2423</v>
      </c>
      <c r="L202" s="137" t="str">
        <f t="shared" si="3"/>
        <v>FLB4404</v>
      </c>
      <c r="M202" s="138" t="b">
        <f t="shared" si="5"/>
        <v>0</v>
      </c>
      <c r="N202" s="137" t="str">
        <f t="shared" si="4"/>
        <v/>
      </c>
      <c r="O202" s="4"/>
      <c r="P202" s="4"/>
      <c r="Q202" s="4"/>
      <c r="R202" s="4"/>
      <c r="S202" s="4"/>
      <c r="T202" s="4"/>
      <c r="U202" s="4"/>
      <c r="V202" s="4"/>
      <c r="W202" s="4"/>
    </row>
    <row r="203">
      <c r="A203" s="83" t="str">
        <f>IF(OR(ISBLANK(RAW_APS!A203),ISBLANK(RAW_APS!B203),ISBLANK(RAW_APS!C203)),TRUE,IFERROR(0/0,""))</f>
        <v/>
      </c>
      <c r="B203" s="4"/>
      <c r="C203" s="83" t="str">
        <f>IF(ISBLANK(B203),IFERROR(0/0,""),RAW_APS!A203)</f>
        <v/>
      </c>
      <c r="D203" s="83" t="str">
        <f>IF(ISBLANK(C203),IFERROR(0/0,""), VLOOKUP(C203,preDEL!A$2:AG441,33,FALSE))</f>
        <v/>
      </c>
      <c r="E203" s="4"/>
      <c r="F203" s="132"/>
      <c r="G203" s="222"/>
      <c r="H203" s="224" t="str">
        <f t="shared" si="1"/>
        <v/>
      </c>
      <c r="I203" s="135" t="str">
        <f>CONCATENATE(UPPER(RAW_APS!$A204),"__",RAW_APS!$B204,"_",RAW_APS!$C204)</f>
        <v>FLB4042__44508_0.326782407407407</v>
      </c>
      <c r="J203" s="136" t="str">
        <f t="shared" si="2"/>
        <v/>
      </c>
      <c r="K203" s="222" t="s">
        <v>2425</v>
      </c>
      <c r="L203" s="137" t="str">
        <f t="shared" si="3"/>
        <v>FLB4406</v>
      </c>
      <c r="M203" s="138" t="b">
        <f t="shared" si="5"/>
        <v>0</v>
      </c>
      <c r="N203" s="137" t="str">
        <f t="shared" si="4"/>
        <v/>
      </c>
      <c r="O203" s="4"/>
      <c r="P203" s="4"/>
      <c r="Q203" s="4"/>
      <c r="R203" s="4"/>
      <c r="S203" s="4"/>
      <c r="T203" s="4"/>
      <c r="U203" s="4"/>
      <c r="V203" s="4"/>
      <c r="W203" s="4"/>
    </row>
    <row r="204">
      <c r="A204" s="83" t="str">
        <f>IF(OR(ISBLANK(RAW_APS!A204),ISBLANK(RAW_APS!B204),ISBLANK(RAW_APS!C204)),TRUE,IFERROR(0/0,""))</f>
        <v/>
      </c>
      <c r="B204" s="4"/>
      <c r="C204" s="83" t="str">
        <f>IF(ISBLANK(B204),IFERROR(0/0,""),RAW_APS!A204)</f>
        <v/>
      </c>
      <c r="D204" s="83" t="str">
        <f>IF(ISBLANK(C204),IFERROR(0/0,""), VLOOKUP(C204,preDEL!A$2:AG441,33,FALSE))</f>
        <v/>
      </c>
      <c r="E204" s="4"/>
      <c r="F204" s="132"/>
      <c r="G204" s="222"/>
      <c r="H204" s="224" t="str">
        <f t="shared" si="1"/>
        <v/>
      </c>
      <c r="I204" s="135" t="str">
        <f>CONCATENATE(UPPER(RAW_APS!$A205),"__",RAW_APS!$B205,"_",RAW_APS!$C205)</f>
        <v>FLB2377__44508_0.31693287037037</v>
      </c>
      <c r="J204" s="136" t="str">
        <f t="shared" si="2"/>
        <v/>
      </c>
      <c r="K204" s="222" t="s">
        <v>2426</v>
      </c>
      <c r="L204" s="137" t="str">
        <f t="shared" si="3"/>
        <v>FLB4407</v>
      </c>
      <c r="M204" s="138" t="b">
        <f t="shared" si="5"/>
        <v>0</v>
      </c>
      <c r="N204" s="137" t="str">
        <f t="shared" si="4"/>
        <v/>
      </c>
      <c r="O204" s="4"/>
      <c r="P204" s="4"/>
      <c r="Q204" s="4"/>
      <c r="R204" s="4"/>
      <c r="S204" s="4"/>
      <c r="T204" s="4"/>
      <c r="U204" s="4"/>
      <c r="V204" s="4"/>
      <c r="W204" s="4"/>
    </row>
    <row r="205">
      <c r="A205" s="83" t="str">
        <f>IF(OR(ISBLANK(RAW_APS!A205),ISBLANK(RAW_APS!B205),ISBLANK(RAW_APS!C205)),TRUE,IFERROR(0/0,""))</f>
        <v/>
      </c>
      <c r="B205" s="4"/>
      <c r="C205" s="83" t="str">
        <f>IF(ISBLANK(B205),IFERROR(0/0,""),RAW_APS!A205)</f>
        <v/>
      </c>
      <c r="D205" s="83" t="str">
        <f>IF(ISBLANK(C205),IFERROR(0/0,""), VLOOKUP(C205,preDEL!A$2:AG441,33,FALSE))</f>
        <v/>
      </c>
      <c r="E205" s="4"/>
      <c r="F205" s="132"/>
      <c r="G205" s="222"/>
      <c r="H205" s="224" t="str">
        <f t="shared" si="1"/>
        <v/>
      </c>
      <c r="I205" s="135" t="str">
        <f>CONCATENATE(UPPER(RAW_APS!$A206),"__",RAW_APS!$B206,"_",RAW_APS!$C206)</f>
        <v>FLB4049__44508_0.297037037037037</v>
      </c>
      <c r="J205" s="136" t="str">
        <f t="shared" si="2"/>
        <v/>
      </c>
      <c r="K205" s="222" t="s">
        <v>2427</v>
      </c>
      <c r="L205" s="137" t="str">
        <f t="shared" si="3"/>
        <v>FLB4408</v>
      </c>
      <c r="M205" s="138" t="b">
        <f t="shared" si="5"/>
        <v>0</v>
      </c>
      <c r="N205" s="137" t="str">
        <f t="shared" si="4"/>
        <v/>
      </c>
      <c r="O205" s="4"/>
      <c r="P205" s="4"/>
      <c r="Q205" s="4"/>
      <c r="R205" s="4"/>
      <c r="S205" s="4"/>
      <c r="T205" s="4"/>
      <c r="U205" s="4"/>
      <c r="V205" s="4"/>
      <c r="W205" s="4"/>
    </row>
    <row r="206">
      <c r="A206" s="83" t="str">
        <f>IF(OR(ISBLANK(RAW_APS!A206),ISBLANK(RAW_APS!B206),ISBLANK(RAW_APS!C206)),TRUE,IFERROR(0/0,""))</f>
        <v/>
      </c>
      <c r="B206" s="4"/>
      <c r="C206" s="83" t="str">
        <f>IF(ISBLANK(B206),IFERROR(0/0,""),RAW_APS!A206)</f>
        <v/>
      </c>
      <c r="D206" s="83" t="str">
        <f>IF(ISBLANK(C206),IFERROR(0/0,""), VLOOKUP(C206,preDEL!A$2:AG441,33,FALSE))</f>
        <v/>
      </c>
      <c r="E206" s="4"/>
      <c r="F206" s="132"/>
      <c r="G206" s="222"/>
      <c r="H206" s="224" t="str">
        <f t="shared" si="1"/>
        <v/>
      </c>
      <c r="I206" s="135" t="str">
        <f>CONCATENATE(UPPER(RAW_APS!$A207),"__",RAW_APS!$B207,"_",RAW_APS!$C207)</f>
        <v>FLB4077__44508_0.295300925925926</v>
      </c>
      <c r="J206" s="136" t="str">
        <f t="shared" si="2"/>
        <v/>
      </c>
      <c r="K206" s="222" t="s">
        <v>2428</v>
      </c>
      <c r="L206" s="137" t="str">
        <f t="shared" si="3"/>
        <v>FLB4409</v>
      </c>
      <c r="M206" s="138" t="b">
        <f t="shared" si="5"/>
        <v>0</v>
      </c>
      <c r="N206" s="137" t="str">
        <f t="shared" si="4"/>
        <v/>
      </c>
      <c r="O206" s="4"/>
      <c r="P206" s="4"/>
      <c r="Q206" s="4"/>
      <c r="R206" s="4"/>
      <c r="S206" s="4"/>
      <c r="T206" s="4"/>
      <c r="U206" s="4"/>
      <c r="V206" s="4"/>
      <c r="W206" s="4"/>
    </row>
    <row r="207">
      <c r="A207" s="83" t="str">
        <f>IF(OR(ISBLANK(RAW_APS!A207),ISBLANK(RAW_APS!B207),ISBLANK(RAW_APS!C207)),TRUE,IFERROR(0/0,""))</f>
        <v/>
      </c>
      <c r="B207" s="4"/>
      <c r="C207" s="83" t="str">
        <f>IF(ISBLANK(B207),IFERROR(0/0,""),RAW_APS!A207)</f>
        <v/>
      </c>
      <c r="D207" s="83" t="str">
        <f>IF(ISBLANK(C207),IFERROR(0/0,""), VLOOKUP(C207,preDEL!A$2:AG441,33,FALSE))</f>
        <v/>
      </c>
      <c r="E207" s="4"/>
      <c r="F207" s="132"/>
      <c r="G207" s="222"/>
      <c r="H207" s="224" t="str">
        <f t="shared" si="1"/>
        <v/>
      </c>
      <c r="I207" s="135" t="str">
        <f>CONCATENATE(UPPER(RAW_APS!$A208),"__",RAW_APS!$B208,"_",RAW_APS!$C208)</f>
        <v>FLE550__44505_0.303888888888889</v>
      </c>
      <c r="J207" s="136" t="str">
        <f t="shared" si="2"/>
        <v/>
      </c>
      <c r="K207" s="222" t="s">
        <v>2429</v>
      </c>
      <c r="L207" s="137" t="str">
        <f t="shared" si="3"/>
        <v>FLB4410</v>
      </c>
      <c r="M207" s="138" t="b">
        <f t="shared" si="5"/>
        <v>0</v>
      </c>
      <c r="N207" s="137" t="str">
        <f t="shared" si="4"/>
        <v/>
      </c>
      <c r="O207" s="4"/>
      <c r="P207" s="4"/>
      <c r="Q207" s="4"/>
      <c r="R207" s="4"/>
      <c r="S207" s="4"/>
      <c r="T207" s="4"/>
      <c r="U207" s="4"/>
      <c r="V207" s="4"/>
      <c r="W207" s="4"/>
    </row>
    <row r="208">
      <c r="A208" s="83" t="str">
        <f>IF(OR(ISBLANK(RAW_APS!A208),ISBLANK(RAW_APS!B208),ISBLANK(RAW_APS!C208)),TRUE,IFERROR(0/0,""))</f>
        <v/>
      </c>
      <c r="B208" s="4"/>
      <c r="C208" s="83" t="str">
        <f>IF(ISBLANK(B208),IFERROR(0/0,""),RAW_APS!A208)</f>
        <v/>
      </c>
      <c r="D208" s="83" t="str">
        <f>IF(ISBLANK(C208),IFERROR(0/0,""), VLOOKUP(C208,preDEL!A$2:AG441,33,FALSE))</f>
        <v/>
      </c>
      <c r="E208" s="4"/>
      <c r="F208" s="132"/>
      <c r="G208" s="222"/>
      <c r="H208" s="224" t="str">
        <f t="shared" si="1"/>
        <v/>
      </c>
      <c r="I208" s="135" t="str">
        <f>CONCATENATE(UPPER(RAW_APS!$A209),"__",RAW_APS!$B209,"_",RAW_APS!$C209)</f>
        <v>FLE540__44505_0.30337962962963</v>
      </c>
      <c r="J208" s="136" t="str">
        <f t="shared" si="2"/>
        <v/>
      </c>
      <c r="K208" s="222" t="s">
        <v>2430</v>
      </c>
      <c r="L208" s="137" t="str">
        <f t="shared" si="3"/>
        <v>FLE383</v>
      </c>
      <c r="M208" s="138" t="b">
        <f t="shared" si="5"/>
        <v>0</v>
      </c>
      <c r="N208" s="137" t="str">
        <f t="shared" si="4"/>
        <v/>
      </c>
      <c r="O208" s="4"/>
      <c r="P208" s="4"/>
      <c r="Q208" s="4"/>
      <c r="R208" s="4"/>
      <c r="S208" s="4"/>
      <c r="T208" s="4"/>
      <c r="U208" s="4"/>
      <c r="V208" s="4"/>
      <c r="W208" s="4"/>
    </row>
    <row r="209">
      <c r="A209" s="83" t="str">
        <f>IF(OR(ISBLANK(RAW_APS!A209),ISBLANK(RAW_APS!B209),ISBLANK(RAW_APS!C209)),TRUE,IFERROR(0/0,""))</f>
        <v/>
      </c>
      <c r="B209" s="4"/>
      <c r="C209" s="83" t="str">
        <f>IF(ISBLANK(B209),IFERROR(0/0,""),RAW_APS!A209)</f>
        <v/>
      </c>
      <c r="D209" s="83" t="str">
        <f>IF(ISBLANK(C209),IFERROR(0/0,""), VLOOKUP(C209,preDEL!A$2:AG441,33,FALSE))</f>
        <v/>
      </c>
      <c r="E209" s="4"/>
      <c r="F209" s="132"/>
      <c r="G209" s="222"/>
      <c r="H209" s="224" t="str">
        <f t="shared" si="1"/>
        <v/>
      </c>
      <c r="I209" s="135" t="str">
        <f>CONCATENATE(UPPER(RAW_APS!$A210),"__",RAW_APS!$B210,"_",RAW_APS!$C210)</f>
        <v>FLE507__44505_0.302569444444444</v>
      </c>
      <c r="J209" s="136" t="str">
        <f t="shared" si="2"/>
        <v/>
      </c>
      <c r="K209" s="222" t="s">
        <v>2431</v>
      </c>
      <c r="L209" s="137" t="str">
        <f t="shared" si="3"/>
        <v>FLE385</v>
      </c>
      <c r="M209" s="138" t="b">
        <f t="shared" si="5"/>
        <v>0</v>
      </c>
      <c r="N209" s="137" t="str">
        <f t="shared" si="4"/>
        <v/>
      </c>
      <c r="O209" s="4"/>
      <c r="P209" s="4"/>
      <c r="Q209" s="4"/>
      <c r="R209" s="4"/>
      <c r="S209" s="4"/>
      <c r="T209" s="4"/>
      <c r="U209" s="4"/>
      <c r="V209" s="4"/>
      <c r="W209" s="4"/>
    </row>
    <row r="210">
      <c r="A210" s="83" t="str">
        <f>IF(OR(ISBLANK(RAW_APS!A210),ISBLANK(RAW_APS!B210),ISBLANK(RAW_APS!C210)),TRUE,IFERROR(0/0,""))</f>
        <v/>
      </c>
      <c r="B210" s="4"/>
      <c r="C210" s="83" t="str">
        <f>IF(ISBLANK(B210),IFERROR(0/0,""),RAW_APS!A210)</f>
        <v/>
      </c>
      <c r="D210" s="83" t="str">
        <f>IF(ISBLANK(C210),IFERROR(0/0,""), VLOOKUP(C210,preDEL!A$2:AG441,33,FALSE))</f>
        <v/>
      </c>
      <c r="E210" s="4"/>
      <c r="F210" s="132"/>
      <c r="G210" s="222"/>
      <c r="H210" s="224" t="str">
        <f t="shared" si="1"/>
        <v/>
      </c>
      <c r="I210" s="135" t="str">
        <f>CONCATENATE(UPPER(RAW_APS!$A211),"__",RAW_APS!$B211,"_",RAW_APS!$C211)</f>
        <v>FLE429__44505_0.298402777777778</v>
      </c>
      <c r="J210" s="136" t="str">
        <f t="shared" si="2"/>
        <v/>
      </c>
      <c r="K210" s="222" t="s">
        <v>2749</v>
      </c>
      <c r="L210" s="137" t="str">
        <f t="shared" si="3"/>
        <v>FLE386</v>
      </c>
      <c r="M210" s="138" t="b">
        <f t="shared" si="5"/>
        <v>0</v>
      </c>
      <c r="N210" s="137" t="str">
        <f t="shared" si="4"/>
        <v/>
      </c>
      <c r="O210" s="4"/>
      <c r="P210" s="4"/>
      <c r="Q210" s="4"/>
      <c r="R210" s="4"/>
      <c r="S210" s="4"/>
      <c r="T210" s="4"/>
      <c r="U210" s="4"/>
      <c r="V210" s="4"/>
      <c r="W210" s="4"/>
    </row>
    <row r="211">
      <c r="A211" s="83" t="str">
        <f>IF(OR(ISBLANK(RAW_APS!A211),ISBLANK(RAW_APS!B211),ISBLANK(RAW_APS!C211)),TRUE,IFERROR(0/0,""))</f>
        <v/>
      </c>
      <c r="B211" s="4"/>
      <c r="C211" s="83" t="str">
        <f>IF(ISBLANK(B211),IFERROR(0/0,""),RAW_APS!A211)</f>
        <v/>
      </c>
      <c r="D211" s="83" t="str">
        <f>IF(ISBLANK(C211),IFERROR(0/0,""), VLOOKUP(C211,preDEL!A$2:AG441,33,FALSE))</f>
        <v/>
      </c>
      <c r="E211" s="4"/>
      <c r="F211" s="132"/>
      <c r="G211" s="222"/>
      <c r="H211" s="224" t="str">
        <f t="shared" si="1"/>
        <v/>
      </c>
      <c r="I211" s="135" t="str">
        <f>CONCATENATE(UPPER(RAW_APS!$A212),"__",RAW_APS!$B212,"_",RAW_APS!$C212)</f>
        <v>FLE466__44505_0.284872685185185</v>
      </c>
      <c r="J211" s="136" t="str">
        <f t="shared" si="2"/>
        <v/>
      </c>
      <c r="K211" s="222" t="s">
        <v>2433</v>
      </c>
      <c r="L211" s="137" t="str">
        <f t="shared" si="3"/>
        <v>FLE411</v>
      </c>
      <c r="M211" s="138" t="b">
        <f t="shared" si="5"/>
        <v>0</v>
      </c>
      <c r="N211" s="137" t="str">
        <f t="shared" si="4"/>
        <v/>
      </c>
      <c r="O211" s="4"/>
      <c r="P211" s="4"/>
      <c r="Q211" s="4"/>
      <c r="R211" s="4"/>
      <c r="S211" s="4"/>
      <c r="T211" s="4"/>
      <c r="U211" s="4"/>
      <c r="V211" s="4"/>
      <c r="W211" s="4"/>
    </row>
    <row r="212">
      <c r="A212" s="83" t="str">
        <f>IF(OR(ISBLANK(RAW_APS!A212),ISBLANK(RAW_APS!B212),ISBLANK(RAW_APS!C212)),TRUE,IFERROR(0/0,""))</f>
        <v/>
      </c>
      <c r="B212" s="4"/>
      <c r="C212" s="83" t="str">
        <f>IF(ISBLANK(B212),IFERROR(0/0,""),RAW_APS!A212)</f>
        <v/>
      </c>
      <c r="D212" s="83" t="str">
        <f>IF(ISBLANK(C212),IFERROR(0/0,""), VLOOKUP(C212,preDEL!A$2:AG441,33,FALSE))</f>
        <v/>
      </c>
      <c r="E212" s="4"/>
      <c r="F212" s="132"/>
      <c r="G212" s="222"/>
      <c r="H212" s="224" t="str">
        <f t="shared" si="1"/>
        <v/>
      </c>
      <c r="I212" s="135" t="str">
        <f>CONCATENATE(UPPER(RAW_APS!$A213),"__",RAW_APS!$B213,"_",RAW_APS!$C213)</f>
        <v>FLE466__44505_0.283645833333333</v>
      </c>
      <c r="J212" s="136" t="str">
        <f t="shared" si="2"/>
        <v/>
      </c>
      <c r="K212" s="222" t="s">
        <v>2434</v>
      </c>
      <c r="L212" s="137" t="str">
        <f t="shared" si="3"/>
        <v>FLE415</v>
      </c>
      <c r="M212" s="138" t="b">
        <f t="shared" si="5"/>
        <v>0</v>
      </c>
      <c r="N212" s="137" t="str">
        <f t="shared" si="4"/>
        <v/>
      </c>
      <c r="O212" s="4"/>
      <c r="P212" s="4"/>
      <c r="Q212" s="4"/>
      <c r="R212" s="4"/>
      <c r="S212" s="4"/>
      <c r="T212" s="4"/>
      <c r="U212" s="4"/>
      <c r="V212" s="4"/>
      <c r="W212" s="4"/>
    </row>
    <row r="213">
      <c r="A213" s="83" t="str">
        <f>IF(OR(ISBLANK(RAW_APS!A213),ISBLANK(RAW_APS!B213),ISBLANK(RAW_APS!C213)),TRUE,IFERROR(0/0,""))</f>
        <v/>
      </c>
      <c r="B213" s="4"/>
      <c r="C213" s="83" t="str">
        <f>IF(ISBLANK(B213),IFERROR(0/0,""),RAW_APS!A213)</f>
        <v/>
      </c>
      <c r="D213" s="83" t="str">
        <f>IF(ISBLANK(C213),IFERROR(0/0,""), VLOOKUP(C213,preDEL!A$2:AG441,33,FALSE))</f>
        <v/>
      </c>
      <c r="E213" s="4"/>
      <c r="F213" s="132"/>
      <c r="G213" s="222"/>
      <c r="H213" s="224" t="str">
        <f t="shared" si="1"/>
        <v/>
      </c>
      <c r="I213" s="135" t="str">
        <f>CONCATENATE(UPPER(RAW_APS!$A214),"__",RAW_APS!$B214,"_",RAW_APS!$C214)</f>
        <v>FLE609__44505_0.273969907407407</v>
      </c>
      <c r="J213" s="136" t="str">
        <f t="shared" si="2"/>
        <v/>
      </c>
      <c r="K213" s="222" t="s">
        <v>2435</v>
      </c>
      <c r="L213" s="137" t="str">
        <f t="shared" si="3"/>
        <v>FLE416</v>
      </c>
      <c r="M213" s="138" t="b">
        <f t="shared" si="5"/>
        <v>0</v>
      </c>
      <c r="N213" s="137" t="str">
        <f t="shared" si="4"/>
        <v/>
      </c>
      <c r="O213" s="4"/>
      <c r="P213" s="4"/>
      <c r="Q213" s="4"/>
      <c r="R213" s="4"/>
      <c r="S213" s="4"/>
      <c r="T213" s="4"/>
      <c r="U213" s="4"/>
      <c r="V213" s="4"/>
      <c r="W213" s="4"/>
    </row>
    <row r="214">
      <c r="A214" s="83" t="str">
        <f>IF(OR(ISBLANK(RAW_APS!A214),ISBLANK(RAW_APS!B214),ISBLANK(RAW_APS!C214)),TRUE,IFERROR(0/0,""))</f>
        <v/>
      </c>
      <c r="B214" s="4"/>
      <c r="C214" s="83" t="str">
        <f>IF(ISBLANK(B214),IFERROR(0/0,""),RAW_APS!A214)</f>
        <v/>
      </c>
      <c r="D214" s="83" t="str">
        <f>IF(ISBLANK(C214),IFERROR(0/0,""), VLOOKUP(C214,preDEL!A$2:AG441,33,FALSE))</f>
        <v/>
      </c>
      <c r="E214" s="4"/>
      <c r="F214" s="132"/>
      <c r="G214" s="222"/>
      <c r="H214" s="224" t="str">
        <f t="shared" si="1"/>
        <v/>
      </c>
      <c r="I214" s="135" t="str">
        <f>CONCATENATE(UPPER(RAW_APS!$A215),"__",RAW_APS!$B215,"_",RAW_APS!$C215)</f>
        <v>FLE610__44505_0.273645833333333</v>
      </c>
      <c r="J214" s="136" t="str">
        <f t="shared" si="2"/>
        <v/>
      </c>
      <c r="K214" s="222" t="s">
        <v>2437</v>
      </c>
      <c r="L214" s="137" t="str">
        <f t="shared" si="3"/>
        <v>FLE419</v>
      </c>
      <c r="M214" s="138" t="b">
        <f t="shared" si="5"/>
        <v>0</v>
      </c>
      <c r="N214" s="137" t="str">
        <f t="shared" si="4"/>
        <v/>
      </c>
      <c r="O214" s="4"/>
      <c r="P214" s="4"/>
      <c r="Q214" s="4"/>
      <c r="R214" s="4"/>
      <c r="S214" s="4"/>
      <c r="T214" s="4"/>
      <c r="U214" s="4"/>
      <c r="V214" s="4"/>
      <c r="W214" s="4"/>
    </row>
    <row r="215">
      <c r="A215" s="83" t="str">
        <f>IF(OR(ISBLANK(RAW_APS!A215),ISBLANK(RAW_APS!B215),ISBLANK(RAW_APS!C215)),TRUE,IFERROR(0/0,""))</f>
        <v/>
      </c>
      <c r="B215" s="4"/>
      <c r="C215" s="83" t="str">
        <f>IF(ISBLANK(B215),IFERROR(0/0,""),RAW_APS!A215)</f>
        <v/>
      </c>
      <c r="D215" s="83" t="str">
        <f>IF(ISBLANK(C215),IFERROR(0/0,""), VLOOKUP(C215,preDEL!A$2:AG441,33,FALSE))</f>
        <v/>
      </c>
      <c r="E215" s="4"/>
      <c r="F215" s="132"/>
      <c r="G215" s="222"/>
      <c r="H215" s="224" t="str">
        <f t="shared" si="1"/>
        <v/>
      </c>
      <c r="I215" s="135" t="str">
        <f>CONCATENATE(UPPER(RAW_APS!$A216),"__",RAW_APS!$B216,"_",RAW_APS!$C216)</f>
        <v>FLE609__44505_0.27337962962963</v>
      </c>
      <c r="J215" s="136" t="str">
        <f t="shared" si="2"/>
        <v/>
      </c>
      <c r="K215" s="222" t="s">
        <v>2438</v>
      </c>
      <c r="L215" s="137" t="str">
        <f t="shared" si="3"/>
        <v>FLE421</v>
      </c>
      <c r="M215" s="138" t="b">
        <f t="shared" si="5"/>
        <v>0</v>
      </c>
      <c r="N215" s="137" t="str">
        <f t="shared" si="4"/>
        <v/>
      </c>
      <c r="O215" s="4"/>
      <c r="P215" s="4"/>
      <c r="Q215" s="4"/>
      <c r="R215" s="4"/>
      <c r="S215" s="4"/>
      <c r="T215" s="4"/>
      <c r="U215" s="4"/>
      <c r="V215" s="4"/>
      <c r="W215" s="4"/>
    </row>
    <row r="216">
      <c r="A216" s="83" t="str">
        <f>IF(OR(ISBLANK(RAW_APS!A216),ISBLANK(RAW_APS!B216),ISBLANK(RAW_APS!C216)),TRUE,IFERROR(0/0,""))</f>
        <v/>
      </c>
      <c r="B216" s="4"/>
      <c r="C216" s="83" t="str">
        <f>IF(ISBLANK(B216),IFERROR(0/0,""),RAW_APS!A216)</f>
        <v/>
      </c>
      <c r="D216" s="83" t="str">
        <f>IF(ISBLANK(C216),IFERROR(0/0,""), VLOOKUP(C216,preDEL!A$2:AG441,33,FALSE))</f>
        <v/>
      </c>
      <c r="E216" s="4"/>
      <c r="F216" s="132"/>
      <c r="G216" s="222"/>
      <c r="H216" s="224" t="str">
        <f t="shared" si="1"/>
        <v/>
      </c>
      <c r="I216" s="135" t="str">
        <f>CONCATENATE(UPPER(RAW_APS!$A217),"__",RAW_APS!$B217,"_",RAW_APS!$C217)</f>
        <v>FLE464__44505_0.272060185185185</v>
      </c>
      <c r="J216" s="136" t="str">
        <f t="shared" si="2"/>
        <v/>
      </c>
      <c r="K216" s="222" t="s">
        <v>2439</v>
      </c>
      <c r="L216" s="137" t="str">
        <f t="shared" si="3"/>
        <v>FLE422</v>
      </c>
      <c r="M216" s="138" t="b">
        <f t="shared" si="5"/>
        <v>0</v>
      </c>
      <c r="N216" s="137" t="str">
        <f t="shared" si="4"/>
        <v/>
      </c>
      <c r="O216" s="4"/>
      <c r="P216" s="4"/>
      <c r="Q216" s="4"/>
      <c r="R216" s="4"/>
      <c r="S216" s="4"/>
      <c r="T216" s="4"/>
      <c r="U216" s="4"/>
      <c r="V216" s="4"/>
      <c r="W216" s="4"/>
    </row>
    <row r="217">
      <c r="A217" s="83" t="str">
        <f>IF(OR(ISBLANK(RAW_APS!A217),ISBLANK(RAW_APS!B217),ISBLANK(RAW_APS!C217)),TRUE,IFERROR(0/0,""))</f>
        <v/>
      </c>
      <c r="B217" s="4"/>
      <c r="C217" s="83" t="str">
        <f>IF(ISBLANK(B217),IFERROR(0/0,""),RAW_APS!A217)</f>
        <v/>
      </c>
      <c r="D217" s="83" t="str">
        <f>IF(ISBLANK(C217),IFERROR(0/0,""), VLOOKUP(C217,preDEL!A$2:AG441,33,FALSE))</f>
        <v/>
      </c>
      <c r="E217" s="4"/>
      <c r="F217" s="132"/>
      <c r="G217" s="222"/>
      <c r="H217" s="224" t="str">
        <f t="shared" si="1"/>
        <v/>
      </c>
      <c r="I217" s="135" t="str">
        <f>CONCATENATE(UPPER(RAW_APS!$A218),"__",RAW_APS!$B218,"_",RAW_APS!$C218)</f>
        <v>FLE579__44505_0.271284722222222</v>
      </c>
      <c r="J217" s="136" t="str">
        <f t="shared" si="2"/>
        <v/>
      </c>
      <c r="K217" s="222" t="s">
        <v>2440</v>
      </c>
      <c r="L217" s="137" t="str">
        <f t="shared" si="3"/>
        <v>FLE423</v>
      </c>
      <c r="M217" s="138" t="b">
        <f t="shared" si="5"/>
        <v>0</v>
      </c>
      <c r="N217" s="137" t="str">
        <f t="shared" si="4"/>
        <v/>
      </c>
      <c r="O217" s="4"/>
      <c r="P217" s="4"/>
      <c r="Q217" s="4"/>
      <c r="R217" s="4"/>
      <c r="S217" s="4"/>
      <c r="T217" s="4"/>
      <c r="U217" s="4"/>
      <c r="V217" s="4"/>
      <c r="W217" s="4"/>
    </row>
    <row r="218">
      <c r="A218" s="83" t="str">
        <f>IF(OR(ISBLANK(RAW_APS!A218),ISBLANK(RAW_APS!B218),ISBLANK(RAW_APS!C218)),TRUE,IFERROR(0/0,""))</f>
        <v/>
      </c>
      <c r="B218" s="4"/>
      <c r="C218" s="83" t="str">
        <f>IF(ISBLANK(B218),IFERROR(0/0,""),RAW_APS!A218)</f>
        <v/>
      </c>
      <c r="D218" s="83" t="str">
        <f>IF(ISBLANK(C218),IFERROR(0/0,""), VLOOKUP(C218,preDEL!A$2:AG441,33,FALSE))</f>
        <v/>
      </c>
      <c r="E218" s="4"/>
      <c r="F218" s="132"/>
      <c r="G218" s="222"/>
      <c r="H218" s="224" t="str">
        <f t="shared" si="1"/>
        <v/>
      </c>
      <c r="I218" s="135" t="str">
        <f>CONCATENATE(UPPER(RAW_APS!$A219),"__",RAW_APS!$B219,"_",RAW_APS!$C219)</f>
        <v>FLE640__44505_0.270439814814815</v>
      </c>
      <c r="J218" s="136" t="str">
        <f t="shared" si="2"/>
        <v/>
      </c>
      <c r="K218" s="222" t="s">
        <v>2441</v>
      </c>
      <c r="L218" s="137" t="str">
        <f t="shared" si="3"/>
        <v>FLE426</v>
      </c>
      <c r="M218" s="138" t="b">
        <f t="shared" si="5"/>
        <v>0</v>
      </c>
      <c r="N218" s="137" t="str">
        <f t="shared" si="4"/>
        <v/>
      </c>
      <c r="O218" s="4"/>
      <c r="P218" s="4"/>
      <c r="Q218" s="4"/>
      <c r="R218" s="4"/>
      <c r="S218" s="4"/>
      <c r="T218" s="4"/>
      <c r="U218" s="4"/>
      <c r="V218" s="4"/>
      <c r="W218" s="4"/>
    </row>
    <row r="219">
      <c r="A219" s="83" t="str">
        <f>IF(OR(ISBLANK(RAW_APS!A219),ISBLANK(RAW_APS!B219),ISBLANK(RAW_APS!C219)),TRUE,IFERROR(0/0,""))</f>
        <v/>
      </c>
      <c r="B219" s="4"/>
      <c r="C219" s="83" t="str">
        <f>IF(ISBLANK(B219),IFERROR(0/0,""),RAW_APS!A219)</f>
        <v/>
      </c>
      <c r="D219" s="83" t="str">
        <f>IF(ISBLANK(C219),IFERROR(0/0,""), VLOOKUP(C219,preDEL!A$2:AG441,33,FALSE))</f>
        <v/>
      </c>
      <c r="E219" s="4"/>
      <c r="F219" s="132"/>
      <c r="G219" s="222"/>
      <c r="H219" s="224" t="str">
        <f t="shared" si="1"/>
        <v/>
      </c>
      <c r="I219" s="135" t="str">
        <f>CONCATENATE(UPPER(RAW_APS!$A220),"__",RAW_APS!$B220,"_",RAW_APS!$C220)</f>
        <v>FLE450__44505_0.27005787037037</v>
      </c>
      <c r="J219" s="136" t="str">
        <f t="shared" si="2"/>
        <v/>
      </c>
      <c r="K219" s="222" t="s">
        <v>2442</v>
      </c>
      <c r="L219" s="137" t="str">
        <f t="shared" si="3"/>
        <v>FLE427</v>
      </c>
      <c r="M219" s="138" t="b">
        <f t="shared" si="5"/>
        <v>0</v>
      </c>
      <c r="N219" s="137" t="str">
        <f t="shared" si="4"/>
        <v/>
      </c>
      <c r="O219" s="4"/>
      <c r="P219" s="4"/>
      <c r="Q219" s="4"/>
      <c r="R219" s="4"/>
      <c r="S219" s="4"/>
      <c r="T219" s="4"/>
      <c r="U219" s="4"/>
      <c r="V219" s="4"/>
      <c r="W219" s="4"/>
    </row>
    <row r="220">
      <c r="A220" s="83" t="str">
        <f>IF(OR(ISBLANK(RAW_APS!A220),ISBLANK(RAW_APS!B220),ISBLANK(RAW_APS!C220)),TRUE,IFERROR(0/0,""))</f>
        <v/>
      </c>
      <c r="B220" s="4"/>
      <c r="C220" s="83" t="str">
        <f>IF(ISBLANK(B220),IFERROR(0/0,""),RAW_APS!A220)</f>
        <v/>
      </c>
      <c r="D220" s="83" t="str">
        <f>IF(ISBLANK(C220),IFERROR(0/0,""), VLOOKUP(C220,preDEL!A$2:AG441,33,FALSE))</f>
        <v/>
      </c>
      <c r="E220" s="4"/>
      <c r="F220" s="132"/>
      <c r="G220" s="222"/>
      <c r="H220" s="224" t="str">
        <f t="shared" si="1"/>
        <v/>
      </c>
      <c r="I220" s="135" t="str">
        <f>CONCATENATE(UPPER(RAW_APS!$A221),"__",RAW_APS!$B221,"_",RAW_APS!$C221)</f>
        <v>FLE612__44505_0.208009259259259</v>
      </c>
      <c r="J220" s="136" t="str">
        <f t="shared" si="2"/>
        <v/>
      </c>
      <c r="K220" s="222" t="s">
        <v>2443</v>
      </c>
      <c r="L220" s="137" t="str">
        <f t="shared" si="3"/>
        <v>FLE429</v>
      </c>
      <c r="M220" s="138" t="b">
        <f t="shared" si="5"/>
        <v>0</v>
      </c>
      <c r="N220" s="137" t="str">
        <f t="shared" si="4"/>
        <v/>
      </c>
      <c r="O220" s="4"/>
      <c r="P220" s="4"/>
      <c r="Q220" s="4"/>
      <c r="R220" s="4"/>
      <c r="S220" s="4"/>
      <c r="T220" s="4"/>
      <c r="U220" s="4"/>
      <c r="V220" s="4"/>
      <c r="W220" s="4"/>
    </row>
    <row r="221">
      <c r="A221" s="83" t="str">
        <f>IF(OR(ISBLANK(RAW_APS!A221),ISBLANK(RAW_APS!B221),ISBLANK(RAW_APS!C221)),TRUE,IFERROR(0/0,""))</f>
        <v/>
      </c>
      <c r="B221" s="4"/>
      <c r="C221" s="83" t="str">
        <f>IF(ISBLANK(B221),IFERROR(0/0,""),RAW_APS!A221)</f>
        <v/>
      </c>
      <c r="D221" s="83" t="str">
        <f>IF(ISBLANK(C221),IFERROR(0/0,""), VLOOKUP(C221,preDEL!A$2:AG441,33,FALSE))</f>
        <v/>
      </c>
      <c r="E221" s="4"/>
      <c r="F221" s="132"/>
      <c r="G221" s="222"/>
      <c r="H221" s="224" t="str">
        <f t="shared" si="1"/>
        <v/>
      </c>
      <c r="I221" s="135" t="str">
        <f>CONCATENATE(UPPER(RAW_APS!$A222),"__",RAW_APS!$B222,"_",RAW_APS!$C222)</f>
        <v>FLE419__44505_0.206030092592593</v>
      </c>
      <c r="J221" s="136" t="str">
        <f t="shared" si="2"/>
        <v/>
      </c>
      <c r="K221" s="222" t="s">
        <v>2444</v>
      </c>
      <c r="L221" s="137" t="str">
        <f t="shared" si="3"/>
        <v>FLE434</v>
      </c>
      <c r="M221" s="138" t="b">
        <f t="shared" si="5"/>
        <v>0</v>
      </c>
      <c r="N221" s="137" t="str">
        <f t="shared" si="4"/>
        <v/>
      </c>
      <c r="O221" s="4"/>
      <c r="P221" s="4"/>
      <c r="Q221" s="4"/>
      <c r="R221" s="4"/>
      <c r="S221" s="4"/>
      <c r="T221" s="4"/>
      <c r="U221" s="4"/>
      <c r="V221" s="4"/>
      <c r="W221" s="4"/>
    </row>
    <row r="222">
      <c r="A222" s="83" t="str">
        <f>IF(OR(ISBLANK(RAW_APS!A222),ISBLANK(RAW_APS!B222),ISBLANK(RAW_APS!C222)),TRUE,IFERROR(0/0,""))</f>
        <v/>
      </c>
      <c r="B222" s="4"/>
      <c r="C222" s="83" t="str">
        <f>IF(ISBLANK(B222),IFERROR(0/0,""),RAW_APS!A222)</f>
        <v/>
      </c>
      <c r="D222" s="83" t="str">
        <f>IF(ISBLANK(C222),IFERROR(0/0,""), VLOOKUP(C222,preDEL!A$2:AG441,33,FALSE))</f>
        <v/>
      </c>
      <c r="E222" s="4"/>
      <c r="F222" s="132"/>
      <c r="G222" s="222"/>
      <c r="H222" s="224" t="str">
        <f t="shared" si="1"/>
        <v/>
      </c>
      <c r="I222" s="135" t="str">
        <f>CONCATENATE(UPPER(RAW_APS!$A223),"__",RAW_APS!$B223,"_",RAW_APS!$C223)</f>
        <v>FLE614__44505_0.205706018518519</v>
      </c>
      <c r="J222" s="136" t="str">
        <f t="shared" si="2"/>
        <v/>
      </c>
      <c r="K222" s="222" t="s">
        <v>2445</v>
      </c>
      <c r="L222" s="137" t="str">
        <f t="shared" si="3"/>
        <v>FLE450</v>
      </c>
      <c r="M222" s="138" t="b">
        <f t="shared" si="5"/>
        <v>0</v>
      </c>
      <c r="N222" s="137" t="str">
        <f t="shared" si="4"/>
        <v/>
      </c>
      <c r="O222" s="4"/>
      <c r="P222" s="4"/>
      <c r="Q222" s="4"/>
      <c r="R222" s="4"/>
      <c r="S222" s="4"/>
      <c r="T222" s="4"/>
      <c r="U222" s="4"/>
      <c r="V222" s="4"/>
      <c r="W222" s="4"/>
    </row>
    <row r="223">
      <c r="A223" s="83" t="str">
        <f>IF(OR(ISBLANK(RAW_APS!A223),ISBLANK(RAW_APS!B223),ISBLANK(RAW_APS!C223)),TRUE,IFERROR(0/0,""))</f>
        <v/>
      </c>
      <c r="B223" s="4"/>
      <c r="C223" s="83" t="str">
        <f>IF(ISBLANK(B223),IFERROR(0/0,""),RAW_APS!A223)</f>
        <v/>
      </c>
      <c r="D223" s="83" t="str">
        <f>IF(ISBLANK(C223),IFERROR(0/0,""), VLOOKUP(C223,preDEL!A$2:AG441,33,FALSE))</f>
        <v/>
      </c>
      <c r="E223" s="4"/>
      <c r="F223" s="132"/>
      <c r="G223" s="222"/>
      <c r="H223" s="224" t="str">
        <f t="shared" si="1"/>
        <v/>
      </c>
      <c r="I223" s="135" t="str">
        <f>CONCATENATE(UPPER(RAW_APS!$A224),"__",RAW_APS!$B224,"_",RAW_APS!$C224)</f>
        <v>FLE639__44505_0.201527777777778</v>
      </c>
      <c r="J223" s="136" t="str">
        <f t="shared" si="2"/>
        <v/>
      </c>
      <c r="K223" s="222" t="s">
        <v>2446</v>
      </c>
      <c r="L223" s="137" t="str">
        <f t="shared" si="3"/>
        <v>FLE451</v>
      </c>
      <c r="M223" s="138" t="b">
        <f t="shared" si="5"/>
        <v>0</v>
      </c>
      <c r="N223" s="137" t="str">
        <f t="shared" si="4"/>
        <v/>
      </c>
      <c r="O223" s="4"/>
      <c r="P223" s="4"/>
      <c r="Q223" s="4"/>
      <c r="R223" s="4"/>
      <c r="S223" s="4"/>
      <c r="T223" s="4"/>
      <c r="U223" s="4"/>
      <c r="V223" s="4"/>
      <c r="W223" s="4"/>
    </row>
    <row r="224">
      <c r="A224" s="83" t="str">
        <f>IF(OR(ISBLANK(RAW_APS!A224),ISBLANK(RAW_APS!B224),ISBLANK(RAW_APS!C224)),TRUE,IFERROR(0/0,""))</f>
        <v/>
      </c>
      <c r="B224" s="4"/>
      <c r="C224" s="83" t="str">
        <f>IF(ISBLANK(B224),IFERROR(0/0,""),RAW_APS!A224)</f>
        <v/>
      </c>
      <c r="D224" s="83" t="str">
        <f>IF(ISBLANK(C224),IFERROR(0/0,""), VLOOKUP(C224,preDEL!A$2:AG441,33,FALSE))</f>
        <v/>
      </c>
      <c r="E224" s="4"/>
      <c r="F224" s="132"/>
      <c r="G224" s="222"/>
      <c r="H224" s="224" t="str">
        <f t="shared" si="1"/>
        <v/>
      </c>
      <c r="I224" s="135" t="str">
        <f>CONCATENATE(UPPER(RAW_APS!$A225),"__",RAW_APS!$B225,"_",RAW_APS!$C225)</f>
        <v>FLE452__44505_0.200439814814815</v>
      </c>
      <c r="J224" s="136" t="str">
        <f t="shared" si="2"/>
        <v/>
      </c>
      <c r="K224" s="222" t="s">
        <v>2447</v>
      </c>
      <c r="L224" s="137" t="str">
        <f t="shared" si="3"/>
        <v>FLE452</v>
      </c>
      <c r="M224" s="138" t="b">
        <f t="shared" si="5"/>
        <v>0</v>
      </c>
      <c r="N224" s="137" t="str">
        <f t="shared" si="4"/>
        <v/>
      </c>
      <c r="O224" s="4"/>
      <c r="P224" s="4"/>
      <c r="Q224" s="4"/>
      <c r="R224" s="4"/>
      <c r="S224" s="4"/>
      <c r="T224" s="4"/>
      <c r="U224" s="4"/>
      <c r="V224" s="4"/>
      <c r="W224" s="4"/>
    </row>
    <row r="225">
      <c r="A225" s="83" t="str">
        <f>IF(OR(ISBLANK(RAW_APS!A225),ISBLANK(RAW_APS!B225),ISBLANK(RAW_APS!C225)),TRUE,IFERROR(0/0,""))</f>
        <v/>
      </c>
      <c r="B225" s="4"/>
      <c r="C225" s="83" t="str">
        <f>IF(ISBLANK(B225),IFERROR(0/0,""),RAW_APS!A225)</f>
        <v/>
      </c>
      <c r="D225" s="83" t="str">
        <f>IF(ISBLANK(C225),IFERROR(0/0,""), VLOOKUP(C225,preDEL!A$2:AG441,33,FALSE))</f>
        <v/>
      </c>
      <c r="E225" s="4"/>
      <c r="F225" s="132"/>
      <c r="G225" s="222"/>
      <c r="H225" s="224" t="str">
        <f t="shared" si="1"/>
        <v/>
      </c>
      <c r="I225" s="135" t="str">
        <f>CONCATENATE(UPPER(RAW_APS!$A226),"__",RAW_APS!$B226,"_",RAW_APS!$C226)</f>
        <v>FLE582__44505_0.200219907407407</v>
      </c>
      <c r="J225" s="136" t="str">
        <f t="shared" si="2"/>
        <v/>
      </c>
      <c r="K225" s="222" t="s">
        <v>2448</v>
      </c>
      <c r="L225" s="137" t="str">
        <f t="shared" si="3"/>
        <v>FLE453</v>
      </c>
      <c r="M225" s="138" t="b">
        <f t="shared" si="5"/>
        <v>0</v>
      </c>
      <c r="N225" s="137" t="str">
        <f t="shared" si="4"/>
        <v/>
      </c>
      <c r="O225" s="4"/>
      <c r="P225" s="4"/>
      <c r="Q225" s="4"/>
      <c r="R225" s="4"/>
      <c r="S225" s="4"/>
      <c r="T225" s="4"/>
      <c r="U225" s="4"/>
      <c r="V225" s="4"/>
      <c r="W225" s="4"/>
    </row>
    <row r="226">
      <c r="A226" s="83" t="str">
        <f>IF(OR(ISBLANK(RAW_APS!A226),ISBLANK(RAW_APS!B226),ISBLANK(RAW_APS!C226)),TRUE,IFERROR(0/0,""))</f>
        <v/>
      </c>
      <c r="B226" s="4"/>
      <c r="C226" s="83" t="str">
        <f>IF(ISBLANK(B226),IFERROR(0/0,""),RAW_APS!A226)</f>
        <v/>
      </c>
      <c r="D226" s="83" t="str">
        <f>IF(ISBLANK(C226),IFERROR(0/0,""), VLOOKUP(C226,preDEL!A$2:AG441,33,FALSE))</f>
        <v/>
      </c>
      <c r="E226" s="4"/>
      <c r="F226" s="132"/>
      <c r="G226" s="222"/>
      <c r="H226" s="224" t="str">
        <f t="shared" si="1"/>
        <v/>
      </c>
      <c r="I226" s="135" t="str">
        <f>CONCATENATE(UPPER(RAW_APS!$A227),"__",RAW_APS!$B227,"_",RAW_APS!$C227)</f>
        <v>FLE521__44503_0.269027777777778</v>
      </c>
      <c r="J226" s="136" t="str">
        <f t="shared" si="2"/>
        <v/>
      </c>
      <c r="K226" s="222" t="s">
        <v>2750</v>
      </c>
      <c r="L226" s="137" t="str">
        <f t="shared" si="3"/>
        <v>FLE454</v>
      </c>
      <c r="M226" s="138" t="b">
        <f t="shared" si="5"/>
        <v>0</v>
      </c>
      <c r="N226" s="137" t="str">
        <f t="shared" si="4"/>
        <v/>
      </c>
      <c r="O226" s="4"/>
      <c r="P226" s="4"/>
      <c r="Q226" s="4"/>
      <c r="R226" s="4"/>
      <c r="S226" s="4"/>
      <c r="T226" s="4"/>
      <c r="U226" s="4"/>
      <c r="V226" s="4"/>
      <c r="W226" s="4"/>
    </row>
    <row r="227">
      <c r="A227" s="83" t="str">
        <f>IF(OR(ISBLANK(RAW_APS!A227),ISBLANK(RAW_APS!B227),ISBLANK(RAW_APS!C227)),TRUE,IFERROR(0/0,""))</f>
        <v/>
      </c>
      <c r="B227" s="4"/>
      <c r="C227" s="83" t="str">
        <f>IF(ISBLANK(B227),IFERROR(0/0,""),RAW_APS!A227)</f>
        <v/>
      </c>
      <c r="D227" s="83" t="str">
        <f>IF(ISBLANK(C227),IFERROR(0/0,""), VLOOKUP(C227,preDEL!A$2:AG441,33,FALSE))</f>
        <v/>
      </c>
      <c r="E227" s="4"/>
      <c r="F227" s="132"/>
      <c r="G227" s="222"/>
      <c r="H227" s="224" t="str">
        <f t="shared" si="1"/>
        <v/>
      </c>
      <c r="I227" s="135" t="str">
        <f>CONCATENATE(UPPER(RAW_APS!$A228),"__",RAW_APS!$B228,"_",RAW_APS!$C228)</f>
        <v>FLE557__44503_0.266689814814815</v>
      </c>
      <c r="J227" s="136" t="str">
        <f t="shared" si="2"/>
        <v/>
      </c>
      <c r="K227" s="222" t="s">
        <v>2450</v>
      </c>
      <c r="L227" s="137" t="str">
        <f t="shared" si="3"/>
        <v>FLE455</v>
      </c>
      <c r="M227" s="138" t="b">
        <f t="shared" si="5"/>
        <v>0</v>
      </c>
      <c r="N227" s="137" t="str">
        <f t="shared" si="4"/>
        <v/>
      </c>
      <c r="O227" s="4"/>
      <c r="P227" s="4"/>
      <c r="Q227" s="4"/>
      <c r="R227" s="4"/>
      <c r="S227" s="4"/>
      <c r="T227" s="4"/>
      <c r="U227" s="4"/>
      <c r="V227" s="4"/>
      <c r="W227" s="4"/>
    </row>
    <row r="228">
      <c r="A228" s="83" t="str">
        <f>IF(OR(ISBLANK(RAW_APS!A228),ISBLANK(RAW_APS!B228),ISBLANK(RAW_APS!C228)),TRUE,IFERROR(0/0,""))</f>
        <v/>
      </c>
      <c r="B228" s="4"/>
      <c r="C228" s="83" t="str">
        <f>IF(ISBLANK(B228),IFERROR(0/0,""),RAW_APS!A228)</f>
        <v/>
      </c>
      <c r="D228" s="83" t="str">
        <f>IF(ISBLANK(C228),IFERROR(0/0,""), VLOOKUP(C228,preDEL!A$2:AG441,33,FALSE))</f>
        <v/>
      </c>
      <c r="E228" s="4"/>
      <c r="F228" s="132"/>
      <c r="G228" s="222"/>
      <c r="H228" s="224" t="str">
        <f t="shared" si="1"/>
        <v/>
      </c>
      <c r="I228" s="135" t="str">
        <f>CONCATENATE(UPPER(RAW_APS!$A229),"__",RAW_APS!$B229,"_",RAW_APS!$C229)</f>
        <v>FLE554__44503_0.263958333333333</v>
      </c>
      <c r="J228" s="136" t="str">
        <f t="shared" si="2"/>
        <v/>
      </c>
      <c r="K228" s="222" t="s">
        <v>2451</v>
      </c>
      <c r="L228" s="137" t="str">
        <f t="shared" si="3"/>
        <v>FLE457</v>
      </c>
      <c r="M228" s="138" t="b">
        <f t="shared" si="5"/>
        <v>0</v>
      </c>
      <c r="N228" s="137" t="str">
        <f t="shared" si="4"/>
        <v/>
      </c>
      <c r="O228" s="4"/>
      <c r="P228" s="4"/>
      <c r="Q228" s="4"/>
      <c r="R228" s="4"/>
      <c r="S228" s="4"/>
      <c r="T228" s="4"/>
      <c r="U228" s="4"/>
      <c r="V228" s="4"/>
      <c r="W228" s="4"/>
    </row>
    <row r="229">
      <c r="A229" s="83" t="str">
        <f>IF(OR(ISBLANK(RAW_APS!A229),ISBLANK(RAW_APS!B229),ISBLANK(RAW_APS!C229)),TRUE,IFERROR(0/0,""))</f>
        <v/>
      </c>
      <c r="B229" s="4"/>
      <c r="C229" s="83" t="str">
        <f>IF(ISBLANK(B229),IFERROR(0/0,""),RAW_APS!A229)</f>
        <v/>
      </c>
      <c r="D229" s="83" t="str">
        <f>IF(ISBLANK(C229),IFERROR(0/0,""), VLOOKUP(C229,preDEL!A$2:AG441,33,FALSE))</f>
        <v/>
      </c>
      <c r="E229" s="4"/>
      <c r="F229" s="132"/>
      <c r="G229" s="222"/>
      <c r="H229" s="224" t="str">
        <f t="shared" si="1"/>
        <v/>
      </c>
      <c r="I229" s="135" t="str">
        <f>CONCATENATE(UPPER(RAW_APS!$A230),"__",RAW_APS!$B230,"_",RAW_APS!$C230)</f>
        <v>FLE411__44503_0.247905092592593</v>
      </c>
      <c r="J229" s="136" t="str">
        <f t="shared" si="2"/>
        <v/>
      </c>
      <c r="K229" s="222" t="s">
        <v>2452</v>
      </c>
      <c r="L229" s="137" t="str">
        <f t="shared" si="3"/>
        <v>FLE458</v>
      </c>
      <c r="M229" s="138" t="b">
        <f t="shared" si="5"/>
        <v>0</v>
      </c>
      <c r="N229" s="137" t="str">
        <f t="shared" si="4"/>
        <v/>
      </c>
      <c r="O229" s="4"/>
      <c r="P229" s="4"/>
      <c r="Q229" s="4"/>
      <c r="R229" s="4"/>
      <c r="S229" s="4"/>
      <c r="T229" s="4"/>
      <c r="U229" s="4"/>
      <c r="V229" s="4"/>
      <c r="W229" s="4"/>
    </row>
    <row r="230">
      <c r="A230" s="83" t="str">
        <f>IF(OR(ISBLANK(RAW_APS!A230),ISBLANK(RAW_APS!B230),ISBLANK(RAW_APS!C230)),TRUE,IFERROR(0/0,""))</f>
        <v/>
      </c>
      <c r="B230" s="4"/>
      <c r="C230" s="83" t="str">
        <f>IF(ISBLANK(B230),IFERROR(0/0,""),RAW_APS!A230)</f>
        <v/>
      </c>
      <c r="D230" s="83" t="str">
        <f>IF(ISBLANK(C230),IFERROR(0/0,""), VLOOKUP(C230,preDEL!A$2:AG441,33,FALSE))</f>
        <v/>
      </c>
      <c r="E230" s="4"/>
      <c r="F230" s="132"/>
      <c r="G230" s="222"/>
      <c r="H230" s="224" t="str">
        <f t="shared" si="1"/>
        <v/>
      </c>
      <c r="I230" s="135" t="str">
        <f>CONCATENATE(UPPER(RAW_APS!$A231),"__",RAW_APS!$B231,"_",RAW_APS!$C231)</f>
        <v>PA9477__44503_0.179953703703704</v>
      </c>
      <c r="J230" s="136" t="str">
        <f t="shared" si="2"/>
        <v/>
      </c>
      <c r="K230" s="222" t="s">
        <v>2453</v>
      </c>
      <c r="L230" s="137" t="str">
        <f t="shared" si="3"/>
        <v>FLE459</v>
      </c>
      <c r="M230" s="138" t="b">
        <f t="shared" si="5"/>
        <v>0</v>
      </c>
      <c r="N230" s="137" t="str">
        <f t="shared" si="4"/>
        <v/>
      </c>
      <c r="O230" s="4"/>
      <c r="P230" s="4"/>
      <c r="Q230" s="4"/>
      <c r="R230" s="4"/>
      <c r="S230" s="4"/>
      <c r="T230" s="4"/>
      <c r="U230" s="4"/>
      <c r="V230" s="4"/>
      <c r="W230" s="4"/>
    </row>
    <row r="231">
      <c r="A231" s="83" t="str">
        <f>IF(OR(ISBLANK(RAW_APS!A231),ISBLANK(RAW_APS!B231),ISBLANK(RAW_APS!C231)),TRUE,IFERROR(0/0,""))</f>
        <v/>
      </c>
      <c r="B231" s="4"/>
      <c r="C231" s="83" t="str">
        <f>IF(ISBLANK(B231),IFERROR(0/0,""),RAW_APS!A231)</f>
        <v/>
      </c>
      <c r="D231" s="83" t="str">
        <f>IF(ISBLANK(C231),IFERROR(0/0,""), VLOOKUP(C231,preDEL!A$2:AG441,33,FALSE))</f>
        <v/>
      </c>
      <c r="E231" s="4"/>
      <c r="F231" s="132"/>
      <c r="G231" s="222"/>
      <c r="H231" s="224" t="str">
        <f t="shared" si="1"/>
        <v/>
      </c>
      <c r="I231" s="135" t="str">
        <f>CONCATENATE(UPPER(RAW_APS!$A232),"__",RAW_APS!$B232,"_",RAW_APS!$C232)</f>
        <v>FLE427__44503_0.17681712962963</v>
      </c>
      <c r="J231" s="136" t="str">
        <f t="shared" si="2"/>
        <v/>
      </c>
      <c r="K231" s="222" t="s">
        <v>2454</v>
      </c>
      <c r="L231" s="137" t="str">
        <f t="shared" si="3"/>
        <v>FLE461</v>
      </c>
      <c r="M231" s="138" t="b">
        <f t="shared" si="5"/>
        <v>0</v>
      </c>
      <c r="N231" s="137" t="str">
        <f t="shared" si="4"/>
        <v/>
      </c>
      <c r="O231" s="4"/>
      <c r="P231" s="4"/>
      <c r="Q231" s="4"/>
      <c r="R231" s="4"/>
      <c r="S231" s="4"/>
      <c r="T231" s="4"/>
      <c r="U231" s="4"/>
      <c r="V231" s="4"/>
      <c r="W231" s="4"/>
    </row>
    <row r="232">
      <c r="A232" s="83" t="str">
        <f>IF(OR(ISBLANK(RAW_APS!A232),ISBLANK(RAW_APS!B232),ISBLANK(RAW_APS!C232)),TRUE,IFERROR(0/0,""))</f>
        <v/>
      </c>
      <c r="B232" s="4"/>
      <c r="C232" s="83" t="str">
        <f>IF(ISBLANK(B232),IFERROR(0/0,""),RAW_APS!A232)</f>
        <v/>
      </c>
      <c r="D232" s="83" t="str">
        <f>IF(ISBLANK(C232),IFERROR(0/0,""), VLOOKUP(C232,preDEL!A$2:AG441,33,FALSE))</f>
        <v/>
      </c>
      <c r="E232" s="4"/>
      <c r="F232" s="132"/>
      <c r="G232" s="222"/>
      <c r="H232" s="224" t="str">
        <f t="shared" si="1"/>
        <v/>
      </c>
      <c r="I232" s="135" t="str">
        <f>CONCATENATE(UPPER(RAW_APS!$A233),"__",RAW_APS!$B233,"_",RAW_APS!$C233)</f>
        <v>FLE511__44503_0.17474537037037</v>
      </c>
      <c r="J232" s="136" t="str">
        <f t="shared" si="2"/>
        <v/>
      </c>
      <c r="K232" s="222" t="s">
        <v>2455</v>
      </c>
      <c r="L232" s="137" t="str">
        <f t="shared" si="3"/>
        <v>FLE462</v>
      </c>
      <c r="M232" s="138" t="b">
        <f t="shared" si="5"/>
        <v>0</v>
      </c>
      <c r="N232" s="137" t="str">
        <f t="shared" si="4"/>
        <v/>
      </c>
      <c r="O232" s="4"/>
      <c r="P232" s="4"/>
      <c r="Q232" s="4"/>
      <c r="R232" s="4"/>
      <c r="S232" s="4"/>
      <c r="T232" s="4"/>
      <c r="U232" s="4"/>
      <c r="V232" s="4"/>
      <c r="W232" s="4"/>
    </row>
    <row r="233">
      <c r="A233" s="83" t="str">
        <f>IF(OR(ISBLANK(RAW_APS!A233),ISBLANK(RAW_APS!B233),ISBLANK(RAW_APS!C233)),TRUE,IFERROR(0/0,""))</f>
        <v/>
      </c>
      <c r="B233" s="4"/>
      <c r="C233" s="83" t="str">
        <f>IF(ISBLANK(B233),IFERROR(0/0,""),RAW_APS!A233)</f>
        <v/>
      </c>
      <c r="D233" s="83" t="str">
        <f>IF(ISBLANK(C233),IFERROR(0/0,""), VLOOKUP(C233,preDEL!A$2:AG441,33,FALSE))</f>
        <v/>
      </c>
      <c r="E233" s="4"/>
      <c r="F233" s="132"/>
      <c r="G233" s="222"/>
      <c r="H233" s="224" t="str">
        <f t="shared" si="1"/>
        <v/>
      </c>
      <c r="I233" s="135" t="str">
        <f>CONCATENATE(UPPER(RAW_APS!$A234),"__",RAW_APS!$B234,"_",RAW_APS!$C234)</f>
        <v>FLE529__44503_0.172777777777778</v>
      </c>
      <c r="J233" s="136" t="str">
        <f t="shared" si="2"/>
        <v/>
      </c>
      <c r="K233" s="222" t="s">
        <v>2751</v>
      </c>
      <c r="L233" s="137" t="str">
        <f t="shared" si="3"/>
        <v>FLE463</v>
      </c>
      <c r="M233" s="138" t="b">
        <f t="shared" si="5"/>
        <v>0</v>
      </c>
      <c r="N233" s="137" t="str">
        <f t="shared" si="4"/>
        <v/>
      </c>
      <c r="O233" s="4"/>
      <c r="P233" s="4"/>
      <c r="Q233" s="4"/>
      <c r="R233" s="4"/>
      <c r="S233" s="4"/>
      <c r="T233" s="4"/>
      <c r="U233" s="4"/>
      <c r="V233" s="4"/>
      <c r="W233" s="4"/>
    </row>
    <row r="234">
      <c r="A234" s="83" t="str">
        <f>IF(OR(ISBLANK(RAW_APS!A234),ISBLANK(RAW_APS!B234),ISBLANK(RAW_APS!C234)),TRUE,IFERROR(0/0,""))</f>
        <v/>
      </c>
      <c r="B234" s="4"/>
      <c r="C234" s="83" t="str">
        <f>IF(ISBLANK(B234),IFERROR(0/0,""),RAW_APS!A234)</f>
        <v/>
      </c>
      <c r="D234" s="83" t="str">
        <f>IF(ISBLANK(C234),IFERROR(0/0,""), VLOOKUP(C234,preDEL!A$2:AG441,33,FALSE))</f>
        <v/>
      </c>
      <c r="E234" s="4"/>
      <c r="F234" s="132"/>
      <c r="G234" s="222"/>
      <c r="H234" s="224" t="str">
        <f t="shared" si="1"/>
        <v/>
      </c>
      <c r="I234" s="135" t="str">
        <f>CONCATENATE(UPPER(RAW_APS!$A235),"__",RAW_APS!$B235,"_",RAW_APS!$C235)</f>
        <v>FLE520__44503_0.170347222222222</v>
      </c>
      <c r="J234" s="136" t="str">
        <f t="shared" si="2"/>
        <v/>
      </c>
      <c r="K234" s="222" t="s">
        <v>2459</v>
      </c>
      <c r="L234" s="137" t="str">
        <f t="shared" si="3"/>
        <v>FLE464</v>
      </c>
      <c r="M234" s="138" t="b">
        <f t="shared" si="5"/>
        <v>0</v>
      </c>
      <c r="N234" s="137" t="str">
        <f t="shared" si="4"/>
        <v/>
      </c>
      <c r="O234" s="4"/>
      <c r="P234" s="4"/>
      <c r="Q234" s="4"/>
      <c r="R234" s="4"/>
      <c r="S234" s="4"/>
      <c r="T234" s="4"/>
      <c r="U234" s="4"/>
      <c r="V234" s="4"/>
      <c r="W234" s="4"/>
    </row>
    <row r="235">
      <c r="A235" s="83" t="str">
        <f>IF(OR(ISBLANK(RAW_APS!A235),ISBLANK(RAW_APS!B235),ISBLANK(RAW_APS!C235)),TRUE,IFERROR(0/0,""))</f>
        <v/>
      </c>
      <c r="B235" s="4"/>
      <c r="C235" s="83" t="str">
        <f>IF(ISBLANK(B235),IFERROR(0/0,""),RAW_APS!A235)</f>
        <v/>
      </c>
      <c r="D235" s="83" t="str">
        <f>IF(ISBLANK(C235),IFERROR(0/0,""), VLOOKUP(C235,preDEL!A$2:AG441,33,FALSE))</f>
        <v/>
      </c>
      <c r="E235" s="4"/>
      <c r="F235" s="132"/>
      <c r="G235" s="222"/>
      <c r="H235" s="224" t="str">
        <f t="shared" si="1"/>
        <v/>
      </c>
      <c r="I235" s="135" t="str">
        <f>CONCATENATE(UPPER(RAW_APS!$A236),"__",RAW_APS!$B236,"_",RAW_APS!$C236)</f>
        <v>FLE620__44503_0.169456018518519</v>
      </c>
      <c r="J235" s="136" t="str">
        <f t="shared" si="2"/>
        <v/>
      </c>
      <c r="K235" s="222" t="s">
        <v>2460</v>
      </c>
      <c r="L235" s="137" t="str">
        <f t="shared" si="3"/>
        <v>FLE466</v>
      </c>
      <c r="M235" s="138" t="b">
        <f t="shared" si="5"/>
        <v>0</v>
      </c>
      <c r="N235" s="137" t="str">
        <f t="shared" si="4"/>
        <v/>
      </c>
      <c r="O235" s="4"/>
      <c r="P235" s="4"/>
      <c r="Q235" s="4"/>
      <c r="R235" s="4"/>
      <c r="S235" s="4"/>
      <c r="T235" s="4"/>
      <c r="U235" s="4"/>
      <c r="V235" s="4"/>
      <c r="W235" s="4"/>
    </row>
    <row r="236">
      <c r="A236" s="83" t="str">
        <f>IF(OR(ISBLANK(RAW_APS!A236),ISBLANK(RAW_APS!B236),ISBLANK(RAW_APS!C236)),TRUE,IFERROR(0/0,""))</f>
        <v/>
      </c>
      <c r="B236" s="4"/>
      <c r="C236" s="83" t="str">
        <f>IF(ISBLANK(B236),IFERROR(0/0,""),RAW_APS!A236)</f>
        <v/>
      </c>
      <c r="D236" s="83" t="str">
        <f>IF(ISBLANK(C236),IFERROR(0/0,""), VLOOKUP(C236,preDEL!A$2:AG441,33,FALSE))</f>
        <v/>
      </c>
      <c r="E236" s="4"/>
      <c r="F236" s="132"/>
      <c r="G236" s="222"/>
      <c r="H236" s="224" t="str">
        <f t="shared" si="1"/>
        <v/>
      </c>
      <c r="I236" s="135" t="str">
        <f>CONCATENATE(UPPER(RAW_APS!$A237),"__",RAW_APS!$B237,"_",RAW_APS!$C237)</f>
        <v>FLE421__44503_0.166643518518519</v>
      </c>
      <c r="J236" s="136" t="str">
        <f t="shared" si="2"/>
        <v/>
      </c>
      <c r="K236" s="222" t="s">
        <v>2461</v>
      </c>
      <c r="L236" s="137" t="str">
        <f t="shared" si="3"/>
        <v>FLE466</v>
      </c>
      <c r="M236" s="138" t="b">
        <f t="shared" si="5"/>
        <v>0</v>
      </c>
      <c r="N236" s="137" t="str">
        <f t="shared" si="4"/>
        <v/>
      </c>
      <c r="O236" s="4"/>
      <c r="P236" s="4"/>
      <c r="Q236" s="4"/>
      <c r="R236" s="4"/>
      <c r="S236" s="4"/>
      <c r="T236" s="4"/>
      <c r="U236" s="4"/>
      <c r="V236" s="4"/>
      <c r="W236" s="4"/>
    </row>
    <row r="237">
      <c r="A237" s="83" t="str">
        <f>IF(OR(ISBLANK(RAW_APS!A237),ISBLANK(RAW_APS!B237),ISBLANK(RAW_APS!C237)),TRUE,IFERROR(0/0,""))</f>
        <v/>
      </c>
      <c r="B237" s="4"/>
      <c r="C237" s="83" t="str">
        <f>IF(ISBLANK(B237),IFERROR(0/0,""),RAW_APS!A237)</f>
        <v/>
      </c>
      <c r="D237" s="83" t="str">
        <f>IF(ISBLANK(C237),IFERROR(0/0,""), VLOOKUP(C237,preDEL!A$2:AG441,33,FALSE))</f>
        <v/>
      </c>
      <c r="E237" s="4"/>
      <c r="F237" s="132"/>
      <c r="G237" s="222"/>
      <c r="H237" s="224" t="str">
        <f t="shared" si="1"/>
        <v/>
      </c>
      <c r="I237" s="135" t="str">
        <f>CONCATENATE(UPPER(RAW_APS!$A238),"__",RAW_APS!$B238,"_",RAW_APS!$C238)</f>
        <v>FLE523__44503_0.164965277777778</v>
      </c>
      <c r="J237" s="136" t="str">
        <f t="shared" si="2"/>
        <v/>
      </c>
      <c r="K237" s="222" t="s">
        <v>2462</v>
      </c>
      <c r="L237" s="137" t="str">
        <f t="shared" si="3"/>
        <v>FLE467</v>
      </c>
      <c r="M237" s="138" t="b">
        <f t="shared" si="5"/>
        <v>0</v>
      </c>
      <c r="N237" s="137" t="str">
        <f t="shared" si="4"/>
        <v/>
      </c>
      <c r="O237" s="4"/>
      <c r="P237" s="4"/>
      <c r="Q237" s="4"/>
      <c r="R237" s="4"/>
      <c r="S237" s="4"/>
      <c r="T237" s="4"/>
      <c r="U237" s="4"/>
      <c r="V237" s="4"/>
      <c r="W237" s="4"/>
    </row>
    <row r="238">
      <c r="A238" s="83" t="str">
        <f>IF(OR(ISBLANK(RAW_APS!A238),ISBLANK(RAW_APS!B238),ISBLANK(RAW_APS!C238)),TRUE,IFERROR(0/0,""))</f>
        <v/>
      </c>
      <c r="B238" s="4"/>
      <c r="C238" s="83" t="str">
        <f>IF(ISBLANK(B238),IFERROR(0/0,""),RAW_APS!A238)</f>
        <v/>
      </c>
      <c r="D238" s="83" t="str">
        <f>IF(ISBLANK(C238),IFERROR(0/0,""), VLOOKUP(C238,preDEL!A$2:AG441,33,FALSE))</f>
        <v/>
      </c>
      <c r="E238" s="4"/>
      <c r="F238" s="132"/>
      <c r="G238" s="222"/>
      <c r="H238" s="224" t="str">
        <f t="shared" si="1"/>
        <v/>
      </c>
      <c r="I238" s="135" t="str">
        <f>CONCATENATE(UPPER(RAW_APS!$A239),"__",RAW_APS!$B239,"_",RAW_APS!$C239)</f>
        <v>FLE491__44503_0.164675925925926</v>
      </c>
      <c r="J238" s="136" t="str">
        <f t="shared" si="2"/>
        <v/>
      </c>
      <c r="K238" s="222" t="s">
        <v>2463</v>
      </c>
      <c r="L238" s="137" t="str">
        <f t="shared" si="3"/>
        <v>FLE468</v>
      </c>
      <c r="M238" s="138" t="b">
        <f t="shared" si="5"/>
        <v>0</v>
      </c>
      <c r="N238" s="137" t="str">
        <f t="shared" si="4"/>
        <v/>
      </c>
      <c r="O238" s="4"/>
      <c r="P238" s="4"/>
      <c r="Q238" s="4"/>
      <c r="R238" s="4"/>
      <c r="S238" s="4"/>
      <c r="T238" s="4"/>
      <c r="U238" s="4"/>
      <c r="V238" s="4"/>
      <c r="W238" s="4"/>
    </row>
    <row r="239">
      <c r="A239" s="83" t="str">
        <f>IF(OR(ISBLANK(RAW_APS!A239),ISBLANK(RAW_APS!B239),ISBLANK(RAW_APS!C239)),TRUE,IFERROR(0/0,""))</f>
        <v/>
      </c>
      <c r="B239" s="4"/>
      <c r="C239" s="83" t="str">
        <f>IF(ISBLANK(B239),IFERROR(0/0,""),RAW_APS!A239)</f>
        <v/>
      </c>
      <c r="D239" s="83" t="str">
        <f>IF(ISBLANK(C239),IFERROR(0/0,""), VLOOKUP(C239,preDEL!A$2:AG441,33,FALSE))</f>
        <v/>
      </c>
      <c r="E239" s="4"/>
      <c r="F239" s="132"/>
      <c r="G239" s="222"/>
      <c r="H239" s="224" t="str">
        <f t="shared" si="1"/>
        <v/>
      </c>
      <c r="I239" s="135" t="str">
        <f>CONCATENATE(UPPER(RAW_APS!$A240),"__",RAW_APS!$B240,"_",RAW_APS!$C240)</f>
        <v>FLE501__44502_0.523425925925926</v>
      </c>
      <c r="J239" s="136" t="str">
        <f t="shared" si="2"/>
        <v/>
      </c>
      <c r="K239" s="222" t="s">
        <v>2464</v>
      </c>
      <c r="L239" s="137" t="str">
        <f t="shared" si="3"/>
        <v>FLE473</v>
      </c>
      <c r="M239" s="138" t="b">
        <f t="shared" si="5"/>
        <v>0</v>
      </c>
      <c r="N239" s="137" t="str">
        <f t="shared" si="4"/>
        <v/>
      </c>
      <c r="O239" s="4"/>
      <c r="P239" s="4"/>
      <c r="Q239" s="4"/>
      <c r="R239" s="4"/>
      <c r="S239" s="4"/>
      <c r="T239" s="4"/>
      <c r="U239" s="4"/>
      <c r="V239" s="4"/>
      <c r="W239" s="4"/>
    </row>
    <row r="240">
      <c r="A240" s="83" t="str">
        <f>IF(OR(ISBLANK(RAW_APS!A240),ISBLANK(RAW_APS!B240),ISBLANK(RAW_APS!C240)),TRUE,IFERROR(0/0,""))</f>
        <v/>
      </c>
      <c r="B240" s="4"/>
      <c r="C240" s="83" t="str">
        <f>IF(ISBLANK(B240),IFERROR(0/0,""),RAW_APS!A240)</f>
        <v/>
      </c>
      <c r="D240" s="83" t="str">
        <f>IF(ISBLANK(C240),IFERROR(0/0,""), VLOOKUP(C240,preDEL!A$2:AG441,33,FALSE))</f>
        <v/>
      </c>
      <c r="E240" s="4"/>
      <c r="F240" s="132"/>
      <c r="G240" s="222"/>
      <c r="H240" s="224" t="str">
        <f t="shared" si="1"/>
        <v/>
      </c>
      <c r="I240" s="135" t="str">
        <f>CONCATENATE(UPPER(RAW_APS!$A241),"__",RAW_APS!$B241,"_",RAW_APS!$C241)</f>
        <v>FLE426__44501_0.426342592592593</v>
      </c>
      <c r="J240" s="136" t="str">
        <f t="shared" si="2"/>
        <v/>
      </c>
      <c r="K240" s="222" t="s">
        <v>2465</v>
      </c>
      <c r="L240" s="137" t="str">
        <f t="shared" si="3"/>
        <v>FLE480</v>
      </c>
      <c r="M240" s="138" t="b">
        <f t="shared" si="5"/>
        <v>0</v>
      </c>
      <c r="N240" s="137" t="str">
        <f t="shared" si="4"/>
        <v/>
      </c>
      <c r="O240" s="4"/>
      <c r="P240" s="4"/>
      <c r="Q240" s="4"/>
      <c r="R240" s="4"/>
      <c r="S240" s="4"/>
      <c r="T240" s="4"/>
      <c r="U240" s="4"/>
      <c r="V240" s="4"/>
      <c r="W240" s="4"/>
    </row>
    <row r="241">
      <c r="A241" s="83" t="str">
        <f>IF(OR(ISBLANK(RAW_APS!A241),ISBLANK(RAW_APS!B241),ISBLANK(RAW_APS!C241)),TRUE,IFERROR(0/0,""))</f>
        <v/>
      </c>
      <c r="B241" s="4"/>
      <c r="C241" s="83" t="str">
        <f>IF(ISBLANK(B241),IFERROR(0/0,""),RAW_APS!A241)</f>
        <v/>
      </c>
      <c r="D241" s="83" t="str">
        <f>IF(ISBLANK(C241),IFERROR(0/0,""), VLOOKUP(C241,preDEL!A$2:AG441,33,FALSE))</f>
        <v/>
      </c>
      <c r="E241" s="4"/>
      <c r="F241" s="132"/>
      <c r="G241" s="222"/>
      <c r="H241" s="224" t="str">
        <f t="shared" si="1"/>
        <v/>
      </c>
      <c r="I241" s="135" t="str">
        <f>CONCATENATE(UPPER(RAW_APS!$A242),"__",RAW_APS!$B242,"_",RAW_APS!$C242)</f>
        <v>FLE519__44501_0.424108796296296</v>
      </c>
      <c r="J241" s="136" t="str">
        <f t="shared" si="2"/>
        <v/>
      </c>
      <c r="K241" s="222" t="s">
        <v>2466</v>
      </c>
      <c r="L241" s="137" t="str">
        <f t="shared" si="3"/>
        <v>FLE491</v>
      </c>
      <c r="M241" s="138" t="b">
        <f t="shared" si="5"/>
        <v>0</v>
      </c>
      <c r="N241" s="137" t="str">
        <f t="shared" si="4"/>
        <v/>
      </c>
      <c r="O241" s="4"/>
      <c r="P241" s="4"/>
      <c r="Q241" s="4"/>
      <c r="R241" s="4"/>
      <c r="S241" s="4"/>
      <c r="T241" s="4"/>
      <c r="U241" s="4"/>
      <c r="V241" s="4"/>
      <c r="W241" s="4"/>
    </row>
    <row r="242">
      <c r="A242" s="83" t="str">
        <f>IF(OR(ISBLANK(RAW_APS!A242),ISBLANK(RAW_APS!B242),ISBLANK(RAW_APS!C242)),TRUE,IFERROR(0/0,""))</f>
        <v/>
      </c>
      <c r="B242" s="4"/>
      <c r="C242" s="83" t="str">
        <f>IF(ISBLANK(B242),IFERROR(0/0,""),RAW_APS!A242)</f>
        <v/>
      </c>
      <c r="D242" s="83" t="str">
        <f>IF(ISBLANK(C242),IFERROR(0/0,""), VLOOKUP(C242,preDEL!A$2:AG441,33,FALSE))</f>
        <v/>
      </c>
      <c r="E242" s="4"/>
      <c r="F242" s="132"/>
      <c r="G242" s="222"/>
      <c r="H242" s="224" t="str">
        <f t="shared" si="1"/>
        <v/>
      </c>
      <c r="I242" s="135" t="str">
        <f>CONCATENATE(UPPER(RAW_APS!$A243),"__",RAW_APS!$B243,"_",RAW_APS!$C243)</f>
        <v>FLE534__44501_0.418923611111111</v>
      </c>
      <c r="J242" s="136" t="str">
        <f t="shared" si="2"/>
        <v/>
      </c>
      <c r="K242" s="222" t="s">
        <v>2467</v>
      </c>
      <c r="L242" s="137" t="str">
        <f t="shared" si="3"/>
        <v>FLE500</v>
      </c>
      <c r="M242" s="138" t="b">
        <f t="shared" si="5"/>
        <v>0</v>
      </c>
      <c r="N242" s="137" t="str">
        <f t="shared" si="4"/>
        <v/>
      </c>
      <c r="O242" s="4"/>
      <c r="P242" s="4"/>
      <c r="Q242" s="4"/>
      <c r="R242" s="4"/>
      <c r="S242" s="4"/>
      <c r="T242" s="4"/>
      <c r="U242" s="4"/>
      <c r="V242" s="4"/>
      <c r="W242" s="4"/>
    </row>
    <row r="243">
      <c r="A243" s="83" t="str">
        <f>IF(OR(ISBLANK(RAW_APS!A243),ISBLANK(RAW_APS!B243),ISBLANK(RAW_APS!C243)),TRUE,IFERROR(0/0,""))</f>
        <v/>
      </c>
      <c r="B243" s="4"/>
      <c r="C243" s="83" t="str">
        <f>IF(ISBLANK(B243),IFERROR(0/0,""),RAW_APS!A243)</f>
        <v/>
      </c>
      <c r="D243" s="83" t="str">
        <f>IF(ISBLANK(C243),IFERROR(0/0,""), VLOOKUP(C243,preDEL!A$2:AG441,33,FALSE))</f>
        <v/>
      </c>
      <c r="E243" s="4"/>
      <c r="F243" s="132"/>
      <c r="G243" s="222"/>
      <c r="H243" s="224" t="str">
        <f t="shared" si="1"/>
        <v/>
      </c>
      <c r="I243" s="135" t="str">
        <f>CONCATENATE(UPPER(RAW_APS!$A244),"__",RAW_APS!$B244,"_",RAW_APS!$C244)</f>
        <v>FLE434__44501_0.418506944444444</v>
      </c>
      <c r="J243" s="136" t="str">
        <f t="shared" si="2"/>
        <v/>
      </c>
      <c r="K243" s="222" t="s">
        <v>2468</v>
      </c>
      <c r="L243" s="137" t="str">
        <f t="shared" si="3"/>
        <v>FLE501</v>
      </c>
      <c r="M243" s="138" t="b">
        <f t="shared" si="5"/>
        <v>0</v>
      </c>
      <c r="N243" s="137" t="str">
        <f t="shared" si="4"/>
        <v/>
      </c>
      <c r="O243" s="4"/>
      <c r="P243" s="4"/>
      <c r="Q243" s="4"/>
      <c r="R243" s="4"/>
      <c r="S243" s="4"/>
      <c r="T243" s="4"/>
      <c r="U243" s="4"/>
      <c r="V243" s="4"/>
      <c r="W243" s="4"/>
    </row>
    <row r="244">
      <c r="A244" s="83" t="str">
        <f>IF(OR(ISBLANK(RAW_APS!A244),ISBLANK(RAW_APS!B244),ISBLANK(RAW_APS!C244)),TRUE,IFERROR(0/0,""))</f>
        <v/>
      </c>
      <c r="B244" s="4"/>
      <c r="C244" s="83" t="str">
        <f>IF(ISBLANK(B244),IFERROR(0/0,""),RAW_APS!A244)</f>
        <v/>
      </c>
      <c r="D244" s="83" t="str">
        <f>IF(ISBLANK(C244),IFERROR(0/0,""), VLOOKUP(C244,preDEL!A$2:AG441,33,FALSE))</f>
        <v/>
      </c>
      <c r="E244" s="4"/>
      <c r="F244" s="132"/>
      <c r="G244" s="222"/>
      <c r="H244" s="224" t="str">
        <f t="shared" si="1"/>
        <v/>
      </c>
      <c r="I244" s="135" t="str">
        <f>CONCATENATE(UPPER(RAW_APS!$A245),"__",RAW_APS!$B245,"_",RAW_APS!$C245)</f>
        <v>FLE577__44501_0.357418981481482</v>
      </c>
      <c r="J244" s="136" t="str">
        <f t="shared" si="2"/>
        <v/>
      </c>
      <c r="K244" s="222" t="s">
        <v>2469</v>
      </c>
      <c r="L244" s="137" t="str">
        <f t="shared" si="3"/>
        <v>FLE502</v>
      </c>
      <c r="M244" s="138" t="b">
        <f t="shared" si="5"/>
        <v>0</v>
      </c>
      <c r="N244" s="137" t="str">
        <f t="shared" si="4"/>
        <v/>
      </c>
      <c r="O244" s="4"/>
      <c r="P244" s="4"/>
      <c r="Q244" s="4"/>
      <c r="R244" s="4"/>
      <c r="S244" s="4"/>
      <c r="T244" s="4"/>
      <c r="U244" s="4"/>
      <c r="V244" s="4"/>
      <c r="W244" s="4"/>
    </row>
    <row r="245">
      <c r="A245" s="83" t="str">
        <f>IF(OR(ISBLANK(RAW_APS!A245),ISBLANK(RAW_APS!B245),ISBLANK(RAW_APS!C245)),TRUE,IFERROR(0/0,""))</f>
        <v/>
      </c>
      <c r="B245" s="4"/>
      <c r="C245" s="83" t="str">
        <f>IF(ISBLANK(B245),IFERROR(0/0,""),RAW_APS!A245)</f>
        <v/>
      </c>
      <c r="D245" s="83" t="str">
        <f>IF(ISBLANK(C245),IFERROR(0/0,""), VLOOKUP(C245,preDEL!A$2:AG441,33,FALSE))</f>
        <v/>
      </c>
      <c r="E245" s="4"/>
      <c r="F245" s="132"/>
      <c r="G245" s="222"/>
      <c r="H245" s="224" t="str">
        <f t="shared" si="1"/>
        <v/>
      </c>
      <c r="I245" s="135" t="str">
        <f>CONCATENATE(UPPER(RAW_APS!$A246),"__",RAW_APS!$B246,"_",RAW_APS!$C246)</f>
        <v>FLE615__44501_0.354907407407407</v>
      </c>
      <c r="J245" s="136" t="str">
        <f t="shared" si="2"/>
        <v/>
      </c>
      <c r="K245" s="222" t="s">
        <v>2470</v>
      </c>
      <c r="L245" s="137" t="str">
        <f t="shared" si="3"/>
        <v>FLE504</v>
      </c>
      <c r="M245" s="138" t="b">
        <f t="shared" si="5"/>
        <v>0</v>
      </c>
      <c r="N245" s="137" t="str">
        <f t="shared" si="4"/>
        <v/>
      </c>
      <c r="O245" s="4"/>
      <c r="P245" s="4"/>
      <c r="Q245" s="4"/>
      <c r="R245" s="4"/>
      <c r="S245" s="4"/>
      <c r="T245" s="4"/>
      <c r="U245" s="4"/>
      <c r="V245" s="4"/>
      <c r="W245" s="4"/>
    </row>
    <row r="246">
      <c r="A246" s="83" t="str">
        <f>IF(OR(ISBLANK(RAW_APS!A246),ISBLANK(RAW_APS!B246),ISBLANK(RAW_APS!C246)),TRUE,IFERROR(0/0,""))</f>
        <v/>
      </c>
      <c r="B246" s="4"/>
      <c r="C246" s="83" t="str">
        <f>IF(ISBLANK(B246),IFERROR(0/0,""),RAW_APS!A246)</f>
        <v/>
      </c>
      <c r="D246" s="83" t="str">
        <f>IF(ISBLANK(C246),IFERROR(0/0,""), VLOOKUP(C246,preDEL!A$2:AG441,33,FALSE))</f>
        <v/>
      </c>
      <c r="E246" s="4"/>
      <c r="F246" s="132"/>
      <c r="G246" s="222"/>
      <c r="H246" s="224" t="str">
        <f t="shared" si="1"/>
        <v/>
      </c>
      <c r="I246" s="135" t="str">
        <f>CONCATENATE(UPPER(RAW_APS!$A247),"__",RAW_APS!$B247,"_",RAW_APS!$C247)</f>
        <v>FLE515__44501_0.353993055555556</v>
      </c>
      <c r="J246" s="136" t="str">
        <f t="shared" si="2"/>
        <v/>
      </c>
      <c r="K246" s="222" t="s">
        <v>2471</v>
      </c>
      <c r="L246" s="137" t="str">
        <f t="shared" si="3"/>
        <v>FLE505</v>
      </c>
      <c r="M246" s="138" t="b">
        <f t="shared" si="5"/>
        <v>0</v>
      </c>
      <c r="N246" s="137" t="str">
        <f t="shared" si="4"/>
        <v/>
      </c>
      <c r="O246" s="4"/>
      <c r="P246" s="4"/>
      <c r="Q246" s="4"/>
      <c r="R246" s="4"/>
      <c r="S246" s="4"/>
      <c r="T246" s="4"/>
      <c r="U246" s="4"/>
      <c r="V246" s="4"/>
      <c r="W246" s="4"/>
    </row>
    <row r="247">
      <c r="A247" s="83" t="str">
        <f>IF(OR(ISBLANK(RAW_APS!A247),ISBLANK(RAW_APS!B247),ISBLANK(RAW_APS!C247)),TRUE,IFERROR(0/0,""))</f>
        <v/>
      </c>
      <c r="B247" s="4"/>
      <c r="C247" s="83" t="str">
        <f>IF(ISBLANK(B247),IFERROR(0/0,""),RAW_APS!A247)</f>
        <v/>
      </c>
      <c r="D247" s="83" t="str">
        <f>IF(ISBLANK(C247),IFERROR(0/0,""), VLOOKUP(C247,preDEL!A$2:AG441,33,FALSE))</f>
        <v/>
      </c>
      <c r="E247" s="4"/>
      <c r="F247" s="132"/>
      <c r="G247" s="222"/>
      <c r="H247" s="224" t="str">
        <f t="shared" si="1"/>
        <v/>
      </c>
      <c r="I247" s="135" t="str">
        <f>CONCATENATE(UPPER(RAW_APS!$A248),"__",RAW_APS!$B248,"_",RAW_APS!$C248)</f>
        <v>FLE617__44501_0.344606481481482</v>
      </c>
      <c r="J247" s="136" t="str">
        <f t="shared" si="2"/>
        <v/>
      </c>
      <c r="K247" s="222" t="s">
        <v>2472</v>
      </c>
      <c r="L247" s="137" t="str">
        <f t="shared" si="3"/>
        <v>FLE506</v>
      </c>
      <c r="M247" s="138" t="b">
        <f t="shared" si="5"/>
        <v>0</v>
      </c>
      <c r="N247" s="137" t="str">
        <f t="shared" si="4"/>
        <v/>
      </c>
      <c r="O247" s="4"/>
      <c r="P247" s="4"/>
      <c r="Q247" s="4"/>
      <c r="R247" s="4"/>
      <c r="S247" s="4"/>
      <c r="T247" s="4"/>
      <c r="U247" s="4"/>
      <c r="V247" s="4"/>
      <c r="W247" s="4"/>
    </row>
    <row r="248">
      <c r="A248" s="83" t="str">
        <f>IF(OR(ISBLANK(RAW_APS!A248),ISBLANK(RAW_APS!B248),ISBLANK(RAW_APS!C248)),TRUE,IFERROR(0/0,""))</f>
        <v/>
      </c>
      <c r="B248" s="4"/>
      <c r="C248" s="83" t="str">
        <f>IF(ISBLANK(B248),IFERROR(0/0,""),RAW_APS!A248)</f>
        <v/>
      </c>
      <c r="D248" s="83" t="str">
        <f>IF(ISBLANK(C248),IFERROR(0/0,""), VLOOKUP(C248,preDEL!A$2:AG441,33,FALSE))</f>
        <v/>
      </c>
      <c r="E248" s="4"/>
      <c r="F248" s="132"/>
      <c r="G248" s="222"/>
      <c r="H248" s="224" t="str">
        <f t="shared" si="1"/>
        <v/>
      </c>
      <c r="I248" s="135" t="str">
        <f>CONCATENATE(UPPER(RAW_APS!$A249),"__",RAW_APS!$B249,"_",RAW_APS!$C249)</f>
        <v>FLE592__44501_0.344282407407407</v>
      </c>
      <c r="J248" s="136" t="str">
        <f t="shared" si="2"/>
        <v/>
      </c>
      <c r="K248" s="222" t="s">
        <v>2473</v>
      </c>
      <c r="L248" s="137" t="str">
        <f t="shared" si="3"/>
        <v>FLE507</v>
      </c>
      <c r="M248" s="138" t="b">
        <f t="shared" si="5"/>
        <v>0</v>
      </c>
      <c r="N248" s="137" t="str">
        <f t="shared" si="4"/>
        <v/>
      </c>
      <c r="O248" s="4"/>
      <c r="P248" s="4"/>
      <c r="Q248" s="4"/>
      <c r="R248" s="4"/>
      <c r="S248" s="4"/>
      <c r="T248" s="4"/>
      <c r="U248" s="4"/>
      <c r="V248" s="4"/>
      <c r="W248" s="4"/>
    </row>
    <row r="249">
      <c r="A249" s="83" t="str">
        <f>IF(OR(ISBLANK(RAW_APS!A249),ISBLANK(RAW_APS!B249),ISBLANK(RAW_APS!C249)),TRUE,IFERROR(0/0,""))</f>
        <v/>
      </c>
      <c r="B249" s="4"/>
      <c r="C249" s="83" t="str">
        <f>IF(ISBLANK(B249),IFERROR(0/0,""),RAW_APS!A249)</f>
        <v/>
      </c>
      <c r="D249" s="83" t="str">
        <f>IF(ISBLANK(C249),IFERROR(0/0,""), VLOOKUP(C249,preDEL!A$2:AG441,33,FALSE))</f>
        <v/>
      </c>
      <c r="E249" s="4"/>
      <c r="F249" s="132"/>
      <c r="G249" s="222"/>
      <c r="H249" s="224" t="str">
        <f t="shared" si="1"/>
        <v/>
      </c>
      <c r="I249" s="135" t="str">
        <f>CONCATENATE(UPPER(RAW_APS!$A250),"__",RAW_APS!$B250,"_",RAW_APS!$C250)</f>
        <v>FLE616__44501_0.342673611111111</v>
      </c>
      <c r="J249" s="136" t="str">
        <f t="shared" si="2"/>
        <v/>
      </c>
      <c r="K249" s="222" t="s">
        <v>2752</v>
      </c>
      <c r="L249" s="137" t="str">
        <f t="shared" si="3"/>
        <v>FLE511</v>
      </c>
      <c r="M249" s="138" t="b">
        <f t="shared" si="5"/>
        <v>0</v>
      </c>
      <c r="N249" s="137" t="str">
        <f t="shared" si="4"/>
        <v/>
      </c>
      <c r="O249" s="4"/>
      <c r="P249" s="4"/>
      <c r="Q249" s="4"/>
      <c r="R249" s="4"/>
      <c r="S249" s="4"/>
      <c r="T249" s="4"/>
      <c r="U249" s="4"/>
      <c r="V249" s="4"/>
      <c r="W249" s="4"/>
    </row>
    <row r="250">
      <c r="A250" s="83" t="str">
        <f>IF(OR(ISBLANK(RAW_APS!A250),ISBLANK(RAW_APS!B250),ISBLANK(RAW_APS!C250)),TRUE,IFERROR(0/0,""))</f>
        <v/>
      </c>
      <c r="B250" s="4"/>
      <c r="C250" s="83" t="str">
        <f>IF(ISBLANK(B250),IFERROR(0/0,""),RAW_APS!A250)</f>
        <v/>
      </c>
      <c r="D250" s="83" t="str">
        <f>IF(ISBLANK(C250),IFERROR(0/0,""), VLOOKUP(C250,preDEL!A$2:AG441,33,FALSE))</f>
        <v/>
      </c>
      <c r="E250" s="4"/>
      <c r="F250" s="132"/>
      <c r="G250" s="222"/>
      <c r="H250" s="224" t="str">
        <f t="shared" si="1"/>
        <v/>
      </c>
      <c r="I250" s="135" t="str">
        <f>CONCATENATE(UPPER(RAW_APS!$A251),"__",RAW_APS!$B251,"_",RAW_APS!$C251)</f>
        <v>FLE454__44501_0.341967592592593</v>
      </c>
      <c r="J250" s="136" t="str">
        <f t="shared" si="2"/>
        <v/>
      </c>
      <c r="K250" s="222" t="s">
        <v>2476</v>
      </c>
      <c r="L250" s="137" t="str">
        <f t="shared" si="3"/>
        <v>FLE512</v>
      </c>
      <c r="M250" s="138" t="b">
        <f t="shared" si="5"/>
        <v>0</v>
      </c>
      <c r="N250" s="137" t="str">
        <f t="shared" si="4"/>
        <v/>
      </c>
      <c r="O250" s="4"/>
      <c r="P250" s="4"/>
      <c r="Q250" s="4"/>
      <c r="R250" s="4"/>
      <c r="S250" s="4"/>
      <c r="T250" s="4"/>
      <c r="U250" s="4"/>
      <c r="V250" s="4"/>
      <c r="W250" s="4"/>
    </row>
    <row r="251">
      <c r="A251" s="83" t="str">
        <f>IF(OR(ISBLANK(RAW_APS!A251),ISBLANK(RAW_APS!B251),ISBLANK(RAW_APS!C251)),TRUE,IFERROR(0/0,""))</f>
        <v/>
      </c>
      <c r="B251" s="4"/>
      <c r="C251" s="83" t="str">
        <f>IF(ISBLANK(B251),IFERROR(0/0,""),RAW_APS!A251)</f>
        <v/>
      </c>
      <c r="D251" s="83" t="str">
        <f>IF(ISBLANK(C251),IFERROR(0/0,""), VLOOKUP(C251,preDEL!A$2:AG441,33,FALSE))</f>
        <v/>
      </c>
      <c r="E251" s="4"/>
      <c r="F251" s="132"/>
      <c r="G251" s="222"/>
      <c r="H251" s="224" t="str">
        <f t="shared" si="1"/>
        <v/>
      </c>
      <c r="I251" s="135" t="str">
        <f>CONCATENATE(UPPER(RAW_APS!$A252),"__",RAW_APS!$B252,"_",RAW_APS!$C252)</f>
        <v>FLE556__44498_0.315740740740741</v>
      </c>
      <c r="J251" s="136" t="str">
        <f t="shared" si="2"/>
        <v/>
      </c>
      <c r="K251" s="222" t="s">
        <v>2478</v>
      </c>
      <c r="L251" s="137" t="str">
        <f t="shared" si="3"/>
        <v>FLE513</v>
      </c>
      <c r="M251" s="138" t="b">
        <f t="shared" si="5"/>
        <v>0</v>
      </c>
      <c r="N251" s="137" t="str">
        <f t="shared" si="4"/>
        <v/>
      </c>
      <c r="O251" s="4"/>
      <c r="P251" s="4"/>
      <c r="Q251" s="4"/>
      <c r="R251" s="4"/>
      <c r="S251" s="4"/>
      <c r="T251" s="4"/>
      <c r="U251" s="4"/>
      <c r="V251" s="4"/>
      <c r="W251" s="4"/>
    </row>
    <row r="252">
      <c r="A252" s="83" t="str">
        <f>IF(OR(ISBLANK(RAW_APS!A252),ISBLANK(RAW_APS!B252),ISBLANK(RAW_APS!C252)),TRUE,IFERROR(0/0,""))</f>
        <v/>
      </c>
      <c r="B252" s="4"/>
      <c r="C252" s="83" t="str">
        <f>IF(ISBLANK(B252),IFERROR(0/0,""),RAW_APS!A252)</f>
        <v/>
      </c>
      <c r="D252" s="83" t="str">
        <f>IF(ISBLANK(C252),IFERROR(0/0,""), VLOOKUP(C252,preDEL!A$2:AG441,33,FALSE))</f>
        <v/>
      </c>
      <c r="E252" s="4"/>
      <c r="F252" s="132"/>
      <c r="G252" s="222"/>
      <c r="H252" s="224" t="str">
        <f t="shared" si="1"/>
        <v/>
      </c>
      <c r="I252" s="135" t="str">
        <f>CONCATENATE(UPPER(RAW_APS!$A253),"__",RAW_APS!$B253,"_",RAW_APS!$C253)</f>
        <v>FLE423__44498_0.314560185185185</v>
      </c>
      <c r="J252" s="136" t="str">
        <f t="shared" si="2"/>
        <v/>
      </c>
      <c r="K252" s="222" t="s">
        <v>2480</v>
      </c>
      <c r="L252" s="137" t="str">
        <f t="shared" si="3"/>
        <v>FLE515</v>
      </c>
      <c r="M252" s="138" t="b">
        <f t="shared" si="5"/>
        <v>0</v>
      </c>
      <c r="N252" s="137" t="str">
        <f t="shared" si="4"/>
        <v/>
      </c>
      <c r="O252" s="4"/>
      <c r="P252" s="4"/>
      <c r="Q252" s="4"/>
      <c r="R252" s="4"/>
      <c r="S252" s="4"/>
      <c r="T252" s="4"/>
      <c r="U252" s="4"/>
      <c r="V252" s="4"/>
      <c r="W252" s="4"/>
    </row>
    <row r="253">
      <c r="A253" s="83" t="str">
        <f>IF(OR(ISBLANK(RAW_APS!A253),ISBLANK(RAW_APS!B253),ISBLANK(RAW_APS!C253)),TRUE,IFERROR(0/0,""))</f>
        <v/>
      </c>
      <c r="B253" s="4"/>
      <c r="C253" s="83" t="str">
        <f>IF(ISBLANK(B253),IFERROR(0/0,""),RAW_APS!A253)</f>
        <v/>
      </c>
      <c r="D253" s="83" t="str">
        <f>IF(ISBLANK(C253),IFERROR(0/0,""), VLOOKUP(C253,preDEL!A$2:AG441,33,FALSE))</f>
        <v/>
      </c>
      <c r="E253" s="4"/>
      <c r="F253" s="132"/>
      <c r="G253" s="222"/>
      <c r="H253" s="224" t="str">
        <f t="shared" si="1"/>
        <v/>
      </c>
      <c r="I253" s="135" t="str">
        <f>CONCATENATE(UPPER(RAW_APS!$A254),"__",RAW_APS!$B254,"_",RAW_APS!$C254)</f>
        <v>FLE416__44498_0.295891203703704</v>
      </c>
      <c r="J253" s="136" t="str">
        <f t="shared" si="2"/>
        <v/>
      </c>
      <c r="K253" s="222" t="s">
        <v>2481</v>
      </c>
      <c r="L253" s="137" t="str">
        <f t="shared" si="3"/>
        <v>FLE517</v>
      </c>
      <c r="M253" s="138" t="b">
        <f t="shared" si="5"/>
        <v>0</v>
      </c>
      <c r="N253" s="137" t="str">
        <f t="shared" si="4"/>
        <v/>
      </c>
      <c r="O253" s="4"/>
      <c r="P253" s="4"/>
      <c r="Q253" s="4"/>
      <c r="R253" s="4"/>
      <c r="S253" s="4"/>
      <c r="T253" s="4"/>
      <c r="U253" s="4"/>
      <c r="V253" s="4"/>
      <c r="W253" s="4"/>
    </row>
    <row r="254">
      <c r="A254" s="83" t="str">
        <f>IF(OR(ISBLANK(RAW_APS!A254),ISBLANK(RAW_APS!B254),ISBLANK(RAW_APS!C254)),TRUE,IFERROR(0/0,""))</f>
        <v/>
      </c>
      <c r="B254" s="4"/>
      <c r="C254" s="83" t="str">
        <f>IF(ISBLANK(B254),IFERROR(0/0,""),RAW_APS!A254)</f>
        <v/>
      </c>
      <c r="D254" s="83" t="str">
        <f>IF(ISBLANK(C254),IFERROR(0/0,""), VLOOKUP(C254,preDEL!A$2:AG441,33,FALSE))</f>
        <v/>
      </c>
      <c r="E254" s="4"/>
      <c r="F254" s="132"/>
      <c r="G254" s="222"/>
      <c r="H254" s="224" t="str">
        <f t="shared" si="1"/>
        <v/>
      </c>
      <c r="I254" s="135" t="str">
        <f>CONCATENATE(UPPER(RAW_APS!$A255),"__",RAW_APS!$B255,"_",RAW_APS!$C255)</f>
        <v>FLE594__44498_0.293449074074074</v>
      </c>
      <c r="J254" s="136" t="str">
        <f t="shared" si="2"/>
        <v/>
      </c>
      <c r="K254" s="222" t="s">
        <v>2482</v>
      </c>
      <c r="L254" s="137" t="str">
        <f t="shared" si="3"/>
        <v>FLE519</v>
      </c>
      <c r="M254" s="138" t="b">
        <f t="shared" si="5"/>
        <v>0</v>
      </c>
      <c r="N254" s="137" t="str">
        <f t="shared" si="4"/>
        <v/>
      </c>
      <c r="O254" s="4"/>
      <c r="P254" s="4"/>
      <c r="Q254" s="4"/>
      <c r="R254" s="4"/>
      <c r="S254" s="4"/>
      <c r="T254" s="4"/>
      <c r="U254" s="4"/>
      <c r="V254" s="4"/>
      <c r="W254" s="4"/>
    </row>
    <row r="255">
      <c r="A255" s="83" t="str">
        <f>IF(OR(ISBLANK(RAW_APS!A255),ISBLANK(RAW_APS!B255),ISBLANK(RAW_APS!C255)),TRUE,IFERROR(0/0,""))</f>
        <v/>
      </c>
      <c r="B255" s="4"/>
      <c r="C255" s="83" t="str">
        <f>IF(ISBLANK(B255),IFERROR(0/0,""),RAW_APS!A255)</f>
        <v/>
      </c>
      <c r="D255" s="83" t="str">
        <f>IF(ISBLANK(C255),IFERROR(0/0,""), VLOOKUP(C255,preDEL!A$2:AG441,33,FALSE))</f>
        <v/>
      </c>
      <c r="E255" s="4"/>
      <c r="F255" s="132"/>
      <c r="G255" s="222"/>
      <c r="H255" s="224" t="str">
        <f t="shared" si="1"/>
        <v/>
      </c>
      <c r="I255" s="135" t="str">
        <f>CONCATENATE(UPPER(RAW_APS!$A256),"__",RAW_APS!$B256,"_",RAW_APS!$C256)</f>
        <v>FLE604__44498_0.292071759259259</v>
      </c>
      <c r="J255" s="136" t="str">
        <f t="shared" si="2"/>
        <v/>
      </c>
      <c r="K255" s="222" t="s">
        <v>2483</v>
      </c>
      <c r="L255" s="137" t="str">
        <f t="shared" si="3"/>
        <v>FLE520</v>
      </c>
      <c r="M255" s="138" t="b">
        <f t="shared" si="5"/>
        <v>0</v>
      </c>
      <c r="N255" s="137" t="str">
        <f t="shared" si="4"/>
        <v/>
      </c>
      <c r="O255" s="4"/>
      <c r="P255" s="4"/>
      <c r="Q255" s="4"/>
      <c r="R255" s="4"/>
      <c r="S255" s="4"/>
      <c r="T255" s="4"/>
      <c r="U255" s="4"/>
      <c r="V255" s="4"/>
      <c r="W255" s="4"/>
    </row>
    <row r="256">
      <c r="A256" s="83" t="str">
        <f>IF(OR(ISBLANK(RAW_APS!A256),ISBLANK(RAW_APS!B256),ISBLANK(RAW_APS!C256)),TRUE,IFERROR(0/0,""))</f>
        <v/>
      </c>
      <c r="B256" s="4"/>
      <c r="C256" s="83" t="str">
        <f>IF(ISBLANK(B256),IFERROR(0/0,""),RAW_APS!A256)</f>
        <v/>
      </c>
      <c r="D256" s="83" t="str">
        <f>IF(ISBLANK(C256),IFERROR(0/0,""), VLOOKUP(C256,preDEL!A$2:AG441,33,FALSE))</f>
        <v/>
      </c>
      <c r="E256" s="4"/>
      <c r="F256" s="132"/>
      <c r="G256" s="222"/>
      <c r="H256" s="224" t="str">
        <f t="shared" si="1"/>
        <v/>
      </c>
      <c r="I256" s="135" t="str">
        <f>CONCATENATE(UPPER(RAW_APS!$A257),"__",RAW_APS!$B257,"_",RAW_APS!$C257)</f>
        <v>FLE467__44498_0.286909722222222</v>
      </c>
      <c r="J256" s="136" t="str">
        <f t="shared" si="2"/>
        <v/>
      </c>
      <c r="K256" s="222" t="s">
        <v>2484</v>
      </c>
      <c r="L256" s="137" t="str">
        <f t="shared" si="3"/>
        <v>FLE521</v>
      </c>
      <c r="M256" s="138" t="b">
        <f t="shared" si="5"/>
        <v>0</v>
      </c>
      <c r="N256" s="137" t="str">
        <f t="shared" si="4"/>
        <v/>
      </c>
      <c r="O256" s="4"/>
      <c r="P256" s="4"/>
      <c r="Q256" s="4"/>
      <c r="R256" s="4"/>
      <c r="S256" s="4"/>
      <c r="T256" s="4"/>
      <c r="U256" s="4"/>
      <c r="V256" s="4"/>
      <c r="W256" s="4"/>
    </row>
    <row r="257">
      <c r="A257" s="83" t="str">
        <f>IF(OR(ISBLANK(RAW_APS!A257),ISBLANK(RAW_APS!B257),ISBLANK(RAW_APS!C257)),TRUE,IFERROR(0/0,""))</f>
        <v/>
      </c>
      <c r="B257" s="4"/>
      <c r="C257" s="83" t="str">
        <f>IF(ISBLANK(B257),IFERROR(0/0,""),RAW_APS!A257)</f>
        <v/>
      </c>
      <c r="D257" s="83" t="str">
        <f>IF(ISBLANK(C257),IFERROR(0/0,""), VLOOKUP(C257,preDEL!A$2:AG441,33,FALSE))</f>
        <v/>
      </c>
      <c r="E257" s="4"/>
      <c r="F257" s="132"/>
      <c r="G257" s="222"/>
      <c r="H257" s="224" t="str">
        <f t="shared" si="1"/>
        <v/>
      </c>
      <c r="I257" s="135" t="str">
        <f>CONCATENATE(UPPER(RAW_APS!$A258),"__",RAW_APS!$B258,"_",RAW_APS!$C258)</f>
        <v>FLE649__44497_0.303171296296296</v>
      </c>
      <c r="J257" s="136" t="str">
        <f t="shared" si="2"/>
        <v/>
      </c>
      <c r="K257" s="222" t="s">
        <v>2485</v>
      </c>
      <c r="L257" s="137" t="str">
        <f t="shared" si="3"/>
        <v>FLE523</v>
      </c>
      <c r="M257" s="138" t="b">
        <f t="shared" si="5"/>
        <v>0</v>
      </c>
      <c r="N257" s="137" t="str">
        <f t="shared" si="4"/>
        <v/>
      </c>
      <c r="O257" s="4"/>
      <c r="P257" s="4"/>
      <c r="Q257" s="4"/>
      <c r="R257" s="4"/>
      <c r="S257" s="4"/>
      <c r="T257" s="4"/>
      <c r="U257" s="4"/>
      <c r="V257" s="4"/>
      <c r="W257" s="4"/>
    </row>
    <row r="258">
      <c r="A258" s="83" t="str">
        <f>IF(OR(ISBLANK(RAW_APS!A258),ISBLANK(RAW_APS!B258),ISBLANK(RAW_APS!C258)),TRUE,IFERROR(0/0,""))</f>
        <v/>
      </c>
      <c r="B258" s="4"/>
      <c r="C258" s="83" t="str">
        <f>IF(ISBLANK(B258),IFERROR(0/0,""),RAW_APS!A258)</f>
        <v/>
      </c>
      <c r="D258" s="83" t="str">
        <f>IF(ISBLANK(C258),IFERROR(0/0,""), VLOOKUP(C258,preDEL!A$2:AG441,33,FALSE))</f>
        <v/>
      </c>
      <c r="E258" s="4"/>
      <c r="F258" s="132"/>
      <c r="G258" s="222"/>
      <c r="H258" s="224" t="str">
        <f t="shared" si="1"/>
        <v/>
      </c>
      <c r="I258" s="135" t="str">
        <f>CONCATENATE(UPPER(RAW_APS!$A259),"__",RAW_APS!$B259,"_",RAW_APS!$C259)</f>
        <v>FLE512__44496_0.316990740740741</v>
      </c>
      <c r="J258" s="136" t="str">
        <f t="shared" si="2"/>
        <v/>
      </c>
      <c r="K258" s="222" t="s">
        <v>2486</v>
      </c>
      <c r="L258" s="137" t="str">
        <f t="shared" si="3"/>
        <v>FLE524</v>
      </c>
      <c r="M258" s="138" t="b">
        <f t="shared" si="5"/>
        <v>0</v>
      </c>
      <c r="N258" s="137" t="str">
        <f t="shared" si="4"/>
        <v/>
      </c>
      <c r="O258" s="4"/>
      <c r="P258" s="4"/>
      <c r="Q258" s="4"/>
      <c r="R258" s="4"/>
      <c r="S258" s="4"/>
      <c r="T258" s="4"/>
      <c r="U258" s="4"/>
      <c r="V258" s="4"/>
      <c r="W258" s="4"/>
    </row>
    <row r="259">
      <c r="A259" s="83" t="str">
        <f>IF(OR(ISBLANK(RAW_APS!A259),ISBLANK(RAW_APS!B259),ISBLANK(RAW_APS!C259)),TRUE,IFERROR(0/0,""))</f>
        <v/>
      </c>
      <c r="B259" s="4"/>
      <c r="C259" s="83" t="str">
        <f>IF(ISBLANK(B259),IFERROR(0/0,""),RAW_APS!A259)</f>
        <v/>
      </c>
      <c r="D259" s="83" t="str">
        <f>IF(ISBLANK(C259),IFERROR(0/0,""), VLOOKUP(C259,preDEL!A$2:AG441,33,FALSE))</f>
        <v/>
      </c>
      <c r="E259" s="4"/>
      <c r="F259" s="132"/>
      <c r="G259" s="222"/>
      <c r="H259" s="224" t="str">
        <f t="shared" si="1"/>
        <v/>
      </c>
      <c r="I259" s="135" t="str">
        <f>CONCATENATE(UPPER(RAW_APS!$A260),"__",RAW_APS!$B260,"_",RAW_APS!$C260)</f>
        <v>FLE555__44496_0.143946759259259</v>
      </c>
      <c r="J259" s="136" t="str">
        <f t="shared" si="2"/>
        <v/>
      </c>
      <c r="K259" s="222" t="s">
        <v>2487</v>
      </c>
      <c r="L259" s="137" t="str">
        <f t="shared" si="3"/>
        <v>FLE525</v>
      </c>
      <c r="M259" s="138" t="b">
        <f t="shared" si="5"/>
        <v>0</v>
      </c>
      <c r="N259" s="137" t="str">
        <f t="shared" si="4"/>
        <v/>
      </c>
      <c r="O259" s="4"/>
      <c r="P259" s="4"/>
      <c r="Q259" s="4"/>
      <c r="R259" s="4"/>
      <c r="S259" s="4"/>
      <c r="T259" s="4"/>
      <c r="U259" s="4"/>
      <c r="V259" s="4"/>
      <c r="W259" s="4"/>
    </row>
    <row r="260">
      <c r="A260" s="83" t="str">
        <f>IF(OR(ISBLANK(RAW_APS!A260),ISBLANK(RAW_APS!B260),ISBLANK(RAW_APS!C260)),TRUE,IFERROR(0/0,""))</f>
        <v/>
      </c>
      <c r="B260" s="4"/>
      <c r="C260" s="83" t="str">
        <f>IF(ISBLANK(B260),IFERROR(0/0,""),RAW_APS!A260)</f>
        <v/>
      </c>
      <c r="D260" s="83" t="str">
        <f>IF(ISBLANK(C260),IFERROR(0/0,""), VLOOKUP(C260,preDEL!A$2:AG441,33,FALSE))</f>
        <v/>
      </c>
      <c r="E260" s="4"/>
      <c r="F260" s="132"/>
      <c r="G260" s="222"/>
      <c r="H260" s="224" t="str">
        <f t="shared" si="1"/>
        <v/>
      </c>
      <c r="I260" s="135" t="str">
        <f>CONCATENATE(UPPER(RAW_APS!$A261),"__",RAW_APS!$B261,"_",RAW_APS!$C261)</f>
        <v>FLE517__44496_0.142488425925926</v>
      </c>
      <c r="J260" s="136" t="str">
        <f t="shared" si="2"/>
        <v/>
      </c>
      <c r="K260" s="222" t="s">
        <v>2488</v>
      </c>
      <c r="L260" s="137" t="str">
        <f t="shared" si="3"/>
        <v>FLE528</v>
      </c>
      <c r="M260" s="138" t="b">
        <f t="shared" si="5"/>
        <v>0</v>
      </c>
      <c r="N260" s="137" t="str">
        <f t="shared" si="4"/>
        <v/>
      </c>
      <c r="O260" s="4"/>
      <c r="P260" s="4"/>
      <c r="Q260" s="4"/>
      <c r="R260" s="4"/>
      <c r="S260" s="4"/>
      <c r="T260" s="4"/>
      <c r="U260" s="4"/>
      <c r="V260" s="4"/>
      <c r="W260" s="4"/>
    </row>
    <row r="261">
      <c r="A261" s="83" t="str">
        <f>IF(OR(ISBLANK(RAW_APS!A261),ISBLANK(RAW_APS!B261),ISBLANK(RAW_APS!C261)),TRUE,IFERROR(0/0,""))</f>
        <v/>
      </c>
      <c r="B261" s="4"/>
      <c r="C261" s="83" t="str">
        <f>IF(ISBLANK(B261),IFERROR(0/0,""),RAW_APS!A261)</f>
        <v/>
      </c>
      <c r="D261" s="83" t="str">
        <f>IF(ISBLANK(C261),IFERROR(0/0,""), VLOOKUP(C261,preDEL!A$2:AG441,33,FALSE))</f>
        <v/>
      </c>
      <c r="E261" s="4"/>
      <c r="F261" s="132"/>
      <c r="G261" s="222"/>
      <c r="H261" s="224" t="str">
        <f t="shared" si="1"/>
        <v/>
      </c>
      <c r="I261" s="135" t="str">
        <f>CONCATENATE(UPPER(RAW_APS!$A262),"__",RAW_APS!$B262,"_",RAW_APS!$C262)</f>
        <v>FLE422__44496_0.140590277777778</v>
      </c>
      <c r="J261" s="136" t="str">
        <f t="shared" si="2"/>
        <v/>
      </c>
      <c r="K261" s="222" t="s">
        <v>2753</v>
      </c>
      <c r="L261" s="137" t="str">
        <f t="shared" si="3"/>
        <v>FLE529</v>
      </c>
      <c r="M261" s="138" t="b">
        <f t="shared" si="5"/>
        <v>0</v>
      </c>
      <c r="N261" s="137" t="str">
        <f t="shared" si="4"/>
        <v/>
      </c>
      <c r="O261" s="4"/>
      <c r="P261" s="4"/>
      <c r="Q261" s="4"/>
      <c r="R261" s="4"/>
      <c r="S261" s="4"/>
      <c r="T261" s="4"/>
      <c r="U261" s="4"/>
      <c r="V261" s="4"/>
      <c r="W261" s="4"/>
    </row>
    <row r="262">
      <c r="A262" s="83" t="str">
        <f>IF(OR(ISBLANK(RAW_APS!A262),ISBLANK(RAW_APS!B262),ISBLANK(RAW_APS!C262)),TRUE,IFERROR(0/0,""))</f>
        <v/>
      </c>
      <c r="B262" s="4"/>
      <c r="C262" s="83" t="str">
        <f>IF(ISBLANK(B262),IFERROR(0/0,""),RAW_APS!A262)</f>
        <v/>
      </c>
      <c r="D262" s="83" t="str">
        <f>IF(ISBLANK(C262),IFERROR(0/0,""), VLOOKUP(C262,preDEL!A$2:AG441,33,FALSE))</f>
        <v/>
      </c>
      <c r="E262" s="4"/>
      <c r="F262" s="132"/>
      <c r="G262" s="222"/>
      <c r="H262" s="224" t="str">
        <f t="shared" si="1"/>
        <v/>
      </c>
      <c r="I262" s="135" t="str">
        <f>CONCATENATE(UPPER(RAW_APS!$A263),"__",RAW_APS!$B263,"_",RAW_APS!$C263)</f>
        <v>FLE383__44496_0.140069444444444</v>
      </c>
      <c r="J262" s="136" t="str">
        <f t="shared" si="2"/>
        <v/>
      </c>
      <c r="K262" s="222" t="s">
        <v>2490</v>
      </c>
      <c r="L262" s="137" t="str">
        <f t="shared" si="3"/>
        <v>FLE531</v>
      </c>
      <c r="M262" s="138" t="b">
        <f t="shared" si="5"/>
        <v>0</v>
      </c>
      <c r="N262" s="137" t="str">
        <f t="shared" si="4"/>
        <v/>
      </c>
      <c r="O262" s="4"/>
      <c r="P262" s="4"/>
      <c r="Q262" s="4"/>
      <c r="R262" s="4"/>
      <c r="S262" s="4"/>
      <c r="T262" s="4"/>
      <c r="U262" s="4"/>
      <c r="V262" s="4"/>
      <c r="W262" s="4"/>
    </row>
    <row r="263">
      <c r="A263" s="83" t="str">
        <f>IF(OR(ISBLANK(RAW_APS!A263),ISBLANK(RAW_APS!B263),ISBLANK(RAW_APS!C263)),TRUE,IFERROR(0/0,""))</f>
        <v/>
      </c>
      <c r="B263" s="4"/>
      <c r="C263" s="83" t="str">
        <f>IF(ISBLANK(B263),IFERROR(0/0,""),RAW_APS!A263)</f>
        <v/>
      </c>
      <c r="D263" s="83" t="str">
        <f>IF(ISBLANK(C263),IFERROR(0/0,""), VLOOKUP(C263,preDEL!A$2:AG441,33,FALSE))</f>
        <v/>
      </c>
      <c r="E263" s="4"/>
      <c r="F263" s="132"/>
      <c r="G263" s="222"/>
      <c r="H263" s="224" t="str">
        <f t="shared" si="1"/>
        <v/>
      </c>
      <c r="I263" s="135" t="str">
        <f>CONCATENATE(UPPER(RAW_APS!$A264),"__",RAW_APS!$B264,"_",RAW_APS!$C264)</f>
        <v>FLE525__44496_0.138923611111111</v>
      </c>
      <c r="J263" s="136" t="str">
        <f t="shared" si="2"/>
        <v/>
      </c>
      <c r="K263" s="222" t="s">
        <v>2491</v>
      </c>
      <c r="L263" s="137" t="str">
        <f t="shared" si="3"/>
        <v>FLE532</v>
      </c>
      <c r="M263" s="138" t="b">
        <f t="shared" si="5"/>
        <v>0</v>
      </c>
      <c r="N263" s="137" t="str">
        <f t="shared" si="4"/>
        <v/>
      </c>
      <c r="O263" s="4"/>
      <c r="P263" s="4"/>
      <c r="Q263" s="4"/>
      <c r="R263" s="4"/>
      <c r="S263" s="4"/>
      <c r="T263" s="4"/>
      <c r="U263" s="4"/>
      <c r="V263" s="4"/>
      <c r="W263" s="4"/>
    </row>
    <row r="264">
      <c r="A264" s="83" t="str">
        <f>IF(OR(ISBLANK(RAW_APS!A264),ISBLANK(RAW_APS!B264),ISBLANK(RAW_APS!C264)),TRUE,IFERROR(0/0,""))</f>
        <v/>
      </c>
      <c r="B264" s="4"/>
      <c r="C264" s="83" t="str">
        <f>IF(ISBLANK(B264),IFERROR(0/0,""),RAW_APS!A264)</f>
        <v/>
      </c>
      <c r="D264" s="83" t="str">
        <f>IF(ISBLANK(C264),IFERROR(0/0,""), VLOOKUP(C264,preDEL!A$2:AG441,33,FALSE))</f>
        <v/>
      </c>
      <c r="E264" s="4"/>
      <c r="F264" s="132"/>
      <c r="G264" s="222"/>
      <c r="H264" s="224" t="str">
        <f t="shared" si="1"/>
        <v/>
      </c>
      <c r="I264" s="135" t="str">
        <f>CONCATENATE(UPPER(RAW_APS!$A265),"__",RAW_APS!$B265,"_",RAW_APS!$C265)</f>
        <v>FLE504__44496_0.132071759259259</v>
      </c>
      <c r="J264" s="136" t="str">
        <f t="shared" si="2"/>
        <v/>
      </c>
      <c r="K264" s="222" t="s">
        <v>2492</v>
      </c>
      <c r="L264" s="137" t="str">
        <f t="shared" si="3"/>
        <v>FLE533</v>
      </c>
      <c r="M264" s="138" t="b">
        <f t="shared" si="5"/>
        <v>0</v>
      </c>
      <c r="N264" s="137" t="str">
        <f t="shared" si="4"/>
        <v/>
      </c>
      <c r="O264" s="4"/>
      <c r="P264" s="4"/>
      <c r="Q264" s="4"/>
      <c r="R264" s="4"/>
      <c r="S264" s="4"/>
      <c r="T264" s="4"/>
      <c r="U264" s="4"/>
      <c r="V264" s="4"/>
      <c r="W264" s="4"/>
    </row>
    <row r="265">
      <c r="A265" s="83" t="str">
        <f>IF(OR(ISBLANK(RAW_APS!A265),ISBLANK(RAW_APS!B265),ISBLANK(RAW_APS!C265)),TRUE,IFERROR(0/0,""))</f>
        <v/>
      </c>
      <c r="B265" s="4"/>
      <c r="C265" s="83" t="str">
        <f>IF(ISBLANK(B265),IFERROR(0/0,""),RAW_APS!A265)</f>
        <v/>
      </c>
      <c r="D265" s="83" t="str">
        <f>IF(ISBLANK(C265),IFERROR(0/0,""), VLOOKUP(C265,preDEL!A$2:AG441,33,FALSE))</f>
        <v/>
      </c>
      <c r="E265" s="4"/>
      <c r="F265" s="132"/>
      <c r="G265" s="222"/>
      <c r="H265" s="224" t="str">
        <f t="shared" si="1"/>
        <v/>
      </c>
      <c r="I265" s="135" t="str">
        <f>CONCATENATE(UPPER(RAW_APS!$A266),"__",RAW_APS!$B266,"_",RAW_APS!$C266)</f>
        <v>FLE473__44496_0.129513888888889</v>
      </c>
      <c r="J265" s="136" t="str">
        <f t="shared" si="2"/>
        <v/>
      </c>
      <c r="K265" s="222" t="s">
        <v>2493</v>
      </c>
      <c r="L265" s="137" t="str">
        <f t="shared" si="3"/>
        <v>FLE534</v>
      </c>
      <c r="M265" s="138" t="b">
        <f t="shared" si="5"/>
        <v>0</v>
      </c>
      <c r="N265" s="137" t="str">
        <f t="shared" si="4"/>
        <v/>
      </c>
      <c r="O265" s="4"/>
      <c r="P265" s="4"/>
      <c r="Q265" s="4"/>
      <c r="R265" s="4"/>
      <c r="S265" s="4"/>
      <c r="T265" s="4"/>
      <c r="U265" s="4"/>
      <c r="V265" s="4"/>
      <c r="W265" s="4"/>
    </row>
    <row r="266">
      <c r="A266" s="83" t="str">
        <f>IF(OR(ISBLANK(RAW_APS!A266),ISBLANK(RAW_APS!B266),ISBLANK(RAW_APS!C266)),TRUE,IFERROR(0/0,""))</f>
        <v/>
      </c>
      <c r="B266" s="4"/>
      <c r="C266" s="83" t="str">
        <f>IF(ISBLANK(B266),IFERROR(0/0,""),RAW_APS!A266)</f>
        <v/>
      </c>
      <c r="D266" s="83" t="str">
        <f>IF(ISBLANK(C266),IFERROR(0/0,""), VLOOKUP(C266,preDEL!A$2:AG441,33,FALSE))</f>
        <v/>
      </c>
      <c r="E266" s="4"/>
      <c r="F266" s="132"/>
      <c r="G266" s="222"/>
      <c r="H266" s="224" t="str">
        <f t="shared" si="1"/>
        <v/>
      </c>
      <c r="I266" s="135" t="str">
        <f>CONCATENATE(UPPER(RAW_APS!$A267),"__",RAW_APS!$B267,"_",RAW_APS!$C267)</f>
        <v>FLE505__44496_0.128935185185185</v>
      </c>
      <c r="J266" s="136" t="str">
        <f t="shared" si="2"/>
        <v/>
      </c>
      <c r="K266" s="222" t="s">
        <v>2494</v>
      </c>
      <c r="L266" s="137" t="str">
        <f t="shared" si="3"/>
        <v>FLE535</v>
      </c>
      <c r="M266" s="138" t="b">
        <f t="shared" si="5"/>
        <v>0</v>
      </c>
      <c r="N266" s="137" t="str">
        <f t="shared" si="4"/>
        <v/>
      </c>
      <c r="O266" s="4"/>
      <c r="P266" s="4"/>
      <c r="Q266" s="4"/>
      <c r="R266" s="4"/>
      <c r="S266" s="4"/>
      <c r="T266" s="4"/>
      <c r="U266" s="4"/>
      <c r="V266" s="4"/>
      <c r="W266" s="4"/>
    </row>
    <row r="267">
      <c r="A267" s="83" t="str">
        <f>IF(OR(ISBLANK(RAW_APS!A267),ISBLANK(RAW_APS!B267),ISBLANK(RAW_APS!C267)),TRUE,IFERROR(0/0,""))</f>
        <v/>
      </c>
      <c r="B267" s="4"/>
      <c r="C267" s="83" t="str">
        <f>IF(ISBLANK(B267),IFERROR(0/0,""),RAW_APS!A267)</f>
        <v/>
      </c>
      <c r="D267" s="83" t="str">
        <f>IF(ISBLANK(C267),IFERROR(0/0,""), VLOOKUP(C267,preDEL!A$2:AG441,33,FALSE))</f>
        <v/>
      </c>
      <c r="E267" s="4"/>
      <c r="F267" s="132"/>
      <c r="G267" s="222"/>
      <c r="H267" s="224" t="str">
        <f t="shared" si="1"/>
        <v/>
      </c>
      <c r="I267" s="135" t="str">
        <f>CONCATENATE(UPPER(RAW_APS!$A268),"__",RAW_APS!$B268,"_",RAW_APS!$C268)</f>
        <v>FLE552__44496_0.1259375</v>
      </c>
      <c r="J267" s="136" t="str">
        <f t="shared" si="2"/>
        <v/>
      </c>
      <c r="K267" s="222" t="s">
        <v>2495</v>
      </c>
      <c r="L267" s="137" t="str">
        <f t="shared" si="3"/>
        <v>FLE539</v>
      </c>
      <c r="M267" s="138" t="b">
        <f t="shared" si="5"/>
        <v>0</v>
      </c>
      <c r="N267" s="137" t="str">
        <f t="shared" si="4"/>
        <v/>
      </c>
      <c r="O267" s="4"/>
      <c r="P267" s="4"/>
      <c r="Q267" s="4"/>
      <c r="R267" s="4"/>
      <c r="S267" s="4"/>
      <c r="T267" s="4"/>
      <c r="U267" s="4"/>
      <c r="V267" s="4"/>
      <c r="W267" s="4"/>
    </row>
    <row r="268">
      <c r="A268" s="83" t="str">
        <f>IF(OR(ISBLANK(RAW_APS!A268),ISBLANK(RAW_APS!B268),ISBLANK(RAW_APS!C268)),TRUE,IFERROR(0/0,""))</f>
        <v/>
      </c>
      <c r="B268" s="4"/>
      <c r="C268" s="83" t="str">
        <f>IF(ISBLANK(B268),IFERROR(0/0,""),RAW_APS!A268)</f>
        <v/>
      </c>
      <c r="D268" s="83" t="str">
        <f>IF(ISBLANK(C268),IFERROR(0/0,""), VLOOKUP(C268,preDEL!A$2:AG441,33,FALSE))</f>
        <v/>
      </c>
      <c r="E268" s="4"/>
      <c r="F268" s="132"/>
      <c r="G268" s="222"/>
      <c r="H268" s="224" t="str">
        <f t="shared" si="1"/>
        <v/>
      </c>
      <c r="I268" s="135" t="str">
        <f>CONCATENATE(UPPER(RAW_APS!$A269),"__",RAW_APS!$B269,"_",RAW_APS!$C269)</f>
        <v>FLE539__44496_0.125543981481482</v>
      </c>
      <c r="J268" s="136" t="str">
        <f t="shared" si="2"/>
        <v/>
      </c>
      <c r="K268" s="222" t="s">
        <v>2496</v>
      </c>
      <c r="L268" s="137" t="str">
        <f t="shared" si="3"/>
        <v>FLE540</v>
      </c>
      <c r="M268" s="138" t="b">
        <f t="shared" si="5"/>
        <v>0</v>
      </c>
      <c r="N268" s="137" t="str">
        <f t="shared" si="4"/>
        <v/>
      </c>
      <c r="O268" s="4"/>
      <c r="P268" s="4"/>
      <c r="Q268" s="4"/>
      <c r="R268" s="4"/>
      <c r="S268" s="4"/>
      <c r="T268" s="4"/>
      <c r="U268" s="4"/>
      <c r="V268" s="4"/>
      <c r="W268" s="4"/>
    </row>
    <row r="269">
      <c r="A269" s="83" t="str">
        <f>IF(OR(ISBLANK(RAW_APS!A269),ISBLANK(RAW_APS!B269),ISBLANK(RAW_APS!C269)),TRUE,IFERROR(0/0,""))</f>
        <v/>
      </c>
      <c r="B269" s="4"/>
      <c r="C269" s="83" t="str">
        <f>IF(ISBLANK(B269),IFERROR(0/0,""),RAW_APS!A269)</f>
        <v/>
      </c>
      <c r="D269" s="83" t="str">
        <f>IF(ISBLANK(C269),IFERROR(0/0,""), VLOOKUP(C269,preDEL!A$2:AG441,33,FALSE))</f>
        <v/>
      </c>
      <c r="E269" s="4"/>
      <c r="F269" s="132"/>
      <c r="G269" s="222"/>
      <c r="H269" s="224" t="str">
        <f t="shared" si="1"/>
        <v/>
      </c>
      <c r="I269" s="135" t="str">
        <f>CONCATENATE(UPPER(RAW_APS!$A270),"__",RAW_APS!$B270,"_",RAW_APS!$C270)</f>
        <v>FLE513__44495_0.368391203703704</v>
      </c>
      <c r="J269" s="136" t="str">
        <f t="shared" si="2"/>
        <v/>
      </c>
      <c r="K269" s="222" t="s">
        <v>2497</v>
      </c>
      <c r="L269" s="137" t="str">
        <f t="shared" si="3"/>
        <v>FLE546</v>
      </c>
      <c r="M269" s="138" t="b">
        <f t="shared" si="5"/>
        <v>0</v>
      </c>
      <c r="N269" s="137" t="str">
        <f t="shared" si="4"/>
        <v/>
      </c>
      <c r="O269" s="4"/>
      <c r="P269" s="4"/>
      <c r="Q269" s="4"/>
      <c r="R269" s="4"/>
      <c r="S269" s="4"/>
      <c r="T269" s="4"/>
      <c r="U269" s="4"/>
      <c r="V269" s="4"/>
      <c r="W269" s="4"/>
    </row>
    <row r="270">
      <c r="A270" s="83" t="str">
        <f>IF(OR(ISBLANK(RAW_APS!A270),ISBLANK(RAW_APS!B270),ISBLANK(RAW_APS!C270)),TRUE,IFERROR(0/0,""))</f>
        <v/>
      </c>
      <c r="B270" s="4"/>
      <c r="C270" s="83" t="str">
        <f>IF(ISBLANK(B270),IFERROR(0/0,""),RAW_APS!A270)</f>
        <v/>
      </c>
      <c r="D270" s="83" t="str">
        <f>IF(ISBLANK(C270),IFERROR(0/0,""), VLOOKUP(C270,preDEL!A$2:AG441,33,FALSE))</f>
        <v/>
      </c>
      <c r="E270" s="4"/>
      <c r="F270" s="132"/>
      <c r="G270" s="222"/>
      <c r="H270" s="224" t="str">
        <f t="shared" si="1"/>
        <v/>
      </c>
      <c r="I270" s="135" t="str">
        <f>CONCATENATE(UPPER(RAW_APS!$A271),"__",RAW_APS!$B271,"_",RAW_APS!$C271)</f>
        <v>FLE524__44495_0.289872685185185</v>
      </c>
      <c r="J270" s="136" t="str">
        <f t="shared" si="2"/>
        <v/>
      </c>
      <c r="K270" s="222" t="s">
        <v>2498</v>
      </c>
      <c r="L270" s="137" t="str">
        <f t="shared" si="3"/>
        <v>FLE550</v>
      </c>
      <c r="M270" s="138" t="b">
        <f t="shared" si="5"/>
        <v>0</v>
      </c>
      <c r="N270" s="137" t="str">
        <f t="shared" si="4"/>
        <v/>
      </c>
      <c r="O270" s="4"/>
      <c r="P270" s="4"/>
      <c r="Q270" s="4"/>
      <c r="R270" s="4"/>
      <c r="S270" s="4"/>
      <c r="T270" s="4"/>
      <c r="U270" s="4"/>
      <c r="V270" s="4"/>
      <c r="W270" s="4"/>
    </row>
    <row r="271">
      <c r="A271" s="83" t="str">
        <f>IF(OR(ISBLANK(RAW_APS!A271),ISBLANK(RAW_APS!B271),ISBLANK(RAW_APS!C271)),TRUE,IFERROR(0/0,""))</f>
        <v/>
      </c>
      <c r="B271" s="4"/>
      <c r="C271" s="83" t="str">
        <f>IF(ISBLANK(B271),IFERROR(0/0,""),RAW_APS!A271)</f>
        <v/>
      </c>
      <c r="D271" s="83" t="str">
        <f>IF(ISBLANK(C271),IFERROR(0/0,""), VLOOKUP(C271,preDEL!A$2:AG441,33,FALSE))</f>
        <v/>
      </c>
      <c r="E271" s="4"/>
      <c r="F271" s="132"/>
      <c r="G271" s="222"/>
      <c r="H271" s="224" t="str">
        <f t="shared" si="1"/>
        <v/>
      </c>
      <c r="I271" s="135" t="str">
        <f>CONCATENATE(UPPER(RAW_APS!$A272),"__",RAW_APS!$B272,"_",RAW_APS!$C272)</f>
        <v>FLE546__44495_0.280706018518519</v>
      </c>
      <c r="J271" s="136" t="str">
        <f t="shared" si="2"/>
        <v/>
      </c>
      <c r="K271" s="222" t="s">
        <v>2499</v>
      </c>
      <c r="L271" s="137" t="str">
        <f t="shared" si="3"/>
        <v>FLE552</v>
      </c>
      <c r="M271" s="138" t="b">
        <f t="shared" si="5"/>
        <v>0</v>
      </c>
      <c r="N271" s="137" t="str">
        <f t="shared" si="4"/>
        <v/>
      </c>
      <c r="O271" s="4"/>
      <c r="P271" s="4"/>
      <c r="Q271" s="4"/>
      <c r="R271" s="4"/>
      <c r="S271" s="4"/>
      <c r="T271" s="4"/>
      <c r="U271" s="4"/>
      <c r="V271" s="4"/>
      <c r="W271" s="4"/>
    </row>
    <row r="272">
      <c r="A272" s="83" t="str">
        <f>IF(OR(ISBLANK(RAW_APS!A272),ISBLANK(RAW_APS!B272),ISBLANK(RAW_APS!C272)),TRUE,IFERROR(0/0,""))</f>
        <v/>
      </c>
      <c r="B272" s="4"/>
      <c r="C272" s="83" t="str">
        <f>IF(ISBLANK(B272),IFERROR(0/0,""),RAW_APS!A272)</f>
        <v/>
      </c>
      <c r="D272" s="83" t="str">
        <f>IF(ISBLANK(C272),IFERROR(0/0,""), VLOOKUP(C272,preDEL!A$2:AG441,33,FALSE))</f>
        <v/>
      </c>
      <c r="E272" s="4"/>
      <c r="F272" s="132"/>
      <c r="G272" s="222"/>
      <c r="H272" s="224" t="str">
        <f t="shared" si="1"/>
        <v/>
      </c>
      <c r="I272" s="135" t="str">
        <f>CONCATENATE(UPPER(RAW_APS!$A273),"__",RAW_APS!$B273,"_",RAW_APS!$C273)</f>
        <v>FLE535__44495_0.263599537037037</v>
      </c>
      <c r="J272" s="136" t="str">
        <f t="shared" si="2"/>
        <v/>
      </c>
      <c r="K272" s="222" t="s">
        <v>2500</v>
      </c>
      <c r="L272" s="137" t="str">
        <f t="shared" si="3"/>
        <v>FLE554</v>
      </c>
      <c r="M272" s="138" t="b">
        <f t="shared" si="5"/>
        <v>0</v>
      </c>
      <c r="N272" s="137" t="str">
        <f t="shared" si="4"/>
        <v/>
      </c>
      <c r="O272" s="4"/>
      <c r="P272" s="4"/>
      <c r="Q272" s="4"/>
      <c r="R272" s="4"/>
      <c r="S272" s="4"/>
      <c r="T272" s="4"/>
      <c r="U272" s="4"/>
      <c r="V272" s="4"/>
      <c r="W272" s="4"/>
    </row>
    <row r="273">
      <c r="A273" s="83" t="str">
        <f>IF(OR(ISBLANK(RAW_APS!A273),ISBLANK(RAW_APS!B273),ISBLANK(RAW_APS!C273)),TRUE,IFERROR(0/0,""))</f>
        <v/>
      </c>
      <c r="B273" s="4"/>
      <c r="C273" s="83" t="str">
        <f>IF(ISBLANK(B273),IFERROR(0/0,""),RAW_APS!A273)</f>
        <v/>
      </c>
      <c r="D273" s="83" t="str">
        <f>IF(ISBLANK(C273),IFERROR(0/0,""), VLOOKUP(C273,preDEL!A$2:AG441,33,FALSE))</f>
        <v/>
      </c>
      <c r="E273" s="4"/>
      <c r="F273" s="132"/>
      <c r="G273" s="222"/>
      <c r="H273" s="224" t="str">
        <f t="shared" si="1"/>
        <v/>
      </c>
      <c r="I273" s="135" t="str">
        <f>CONCATENATE(UPPER(RAW_APS!$A274),"__",RAW_APS!$B274,"_",RAW_APS!$C274)</f>
        <v>FLE559__44495_0.263287037037037</v>
      </c>
      <c r="J273" s="136" t="str">
        <f t="shared" si="2"/>
        <v/>
      </c>
      <c r="K273" s="222" t="s">
        <v>2501</v>
      </c>
      <c r="L273" s="137" t="str">
        <f t="shared" si="3"/>
        <v>FLE555</v>
      </c>
      <c r="M273" s="138" t="b">
        <f t="shared" si="5"/>
        <v>0</v>
      </c>
      <c r="N273" s="137" t="str">
        <f t="shared" si="4"/>
        <v/>
      </c>
      <c r="O273" s="4"/>
      <c r="P273" s="4"/>
      <c r="Q273" s="4"/>
      <c r="R273" s="4"/>
      <c r="S273" s="4"/>
      <c r="T273" s="4"/>
      <c r="U273" s="4"/>
      <c r="V273" s="4"/>
      <c r="W273" s="4"/>
    </row>
    <row r="274">
      <c r="A274" s="83" t="str">
        <f>IF(OR(ISBLANK(RAW_APS!A274),ISBLANK(RAW_APS!B274),ISBLANK(RAW_APS!C274)),TRUE,IFERROR(0/0,""))</f>
        <v/>
      </c>
      <c r="B274" s="4"/>
      <c r="C274" s="83" t="str">
        <f>IF(ISBLANK(B274),IFERROR(0/0,""),RAW_APS!A274)</f>
        <v/>
      </c>
      <c r="D274" s="83" t="str">
        <f>IF(ISBLANK(C274),IFERROR(0/0,""), VLOOKUP(C274,preDEL!A$2:AG441,33,FALSE))</f>
        <v/>
      </c>
      <c r="E274" s="4"/>
      <c r="F274" s="132"/>
      <c r="G274" s="222"/>
      <c r="H274" s="224" t="str">
        <f t="shared" si="1"/>
        <v/>
      </c>
      <c r="I274" s="135" t="str">
        <f>CONCATENATE(UPPER(RAW_APS!$A275),"__",RAW_APS!$B275,"_",RAW_APS!$C275)</f>
        <v>FLE502__44494_0.393958333333333</v>
      </c>
      <c r="J274" s="136" t="str">
        <f t="shared" si="2"/>
        <v/>
      </c>
      <c r="K274" s="222" t="s">
        <v>2754</v>
      </c>
      <c r="L274" s="137" t="str">
        <f t="shared" si="3"/>
        <v>FLE556</v>
      </c>
      <c r="M274" s="138" t="b">
        <f t="shared" si="5"/>
        <v>0</v>
      </c>
      <c r="N274" s="137" t="str">
        <f t="shared" si="4"/>
        <v/>
      </c>
      <c r="O274" s="4"/>
      <c r="P274" s="4"/>
      <c r="Q274" s="4"/>
      <c r="R274" s="4"/>
      <c r="S274" s="4"/>
      <c r="T274" s="4"/>
      <c r="U274" s="4"/>
      <c r="V274" s="4"/>
      <c r="W274" s="4"/>
    </row>
    <row r="275">
      <c r="A275" s="83" t="str">
        <f>IF(OR(ISBLANK(RAW_APS!A275),ISBLANK(RAW_APS!B275),ISBLANK(RAW_APS!C275)),TRUE,IFERROR(0/0,""))</f>
        <v/>
      </c>
      <c r="B275" s="4"/>
      <c r="C275" s="83" t="str">
        <f>IF(ISBLANK(B275),IFERROR(0/0,""),RAW_APS!A275)</f>
        <v/>
      </c>
      <c r="D275" s="83" t="str">
        <f>IF(ISBLANK(C275),IFERROR(0/0,""), VLOOKUP(C275,preDEL!A$2:AG441,33,FALSE))</f>
        <v/>
      </c>
      <c r="E275" s="4"/>
      <c r="F275" s="132"/>
      <c r="G275" s="222"/>
      <c r="H275" s="224" t="str">
        <f t="shared" si="1"/>
        <v/>
      </c>
      <c r="I275" s="135" t="str">
        <f>CONCATENATE(UPPER(RAW_APS!$A276),"__",RAW_APS!$B276,"_",RAW_APS!$C276)</f>
        <v>FLE462__44494_0.312881944444444</v>
      </c>
      <c r="J275" s="136" t="str">
        <f t="shared" si="2"/>
        <v/>
      </c>
      <c r="K275" s="222" t="s">
        <v>2503</v>
      </c>
      <c r="L275" s="137" t="str">
        <f t="shared" si="3"/>
        <v>FLE557</v>
      </c>
      <c r="M275" s="138" t="b">
        <f t="shared" si="5"/>
        <v>0</v>
      </c>
      <c r="N275" s="137" t="str">
        <f t="shared" si="4"/>
        <v/>
      </c>
      <c r="O275" s="4"/>
      <c r="P275" s="4"/>
      <c r="Q275" s="4"/>
      <c r="R275" s="4"/>
      <c r="S275" s="4"/>
      <c r="T275" s="4"/>
      <c r="U275" s="4"/>
      <c r="V275" s="4"/>
      <c r="W275" s="4"/>
    </row>
    <row r="276">
      <c r="A276" s="83" t="str">
        <f>IF(OR(ISBLANK(RAW_APS!A276),ISBLANK(RAW_APS!B276),ISBLANK(RAW_APS!C276)),TRUE,IFERROR(0/0,""))</f>
        <v/>
      </c>
      <c r="B276" s="4"/>
      <c r="C276" s="83" t="str">
        <f>IF(ISBLANK(B276),IFERROR(0/0,""),RAW_APS!A276)</f>
        <v/>
      </c>
      <c r="D276" s="83" t="str">
        <f>IF(ISBLANK(C276),IFERROR(0/0,""), VLOOKUP(C276,preDEL!A$2:AG441,33,FALSE))</f>
        <v/>
      </c>
      <c r="E276" s="4"/>
      <c r="F276" s="132"/>
      <c r="G276" s="222"/>
      <c r="H276" s="224" t="str">
        <f t="shared" si="1"/>
        <v/>
      </c>
      <c r="I276" s="135" t="str">
        <f>CONCATENATE(UPPER(RAW_APS!$A277),"__",RAW_APS!$B277,"_",RAW_APS!$C277)</f>
        <v>FLE576__44494_0.303240740740741</v>
      </c>
      <c r="J276" s="136" t="str">
        <f t="shared" si="2"/>
        <v/>
      </c>
      <c r="K276" s="222" t="s">
        <v>2504</v>
      </c>
      <c r="L276" s="137" t="str">
        <f t="shared" si="3"/>
        <v>FLE559</v>
      </c>
      <c r="M276" s="138" t="b">
        <f t="shared" si="5"/>
        <v>0</v>
      </c>
      <c r="N276" s="137" t="str">
        <f t="shared" si="4"/>
        <v/>
      </c>
      <c r="O276" s="4"/>
      <c r="P276" s="4"/>
      <c r="Q276" s="4"/>
      <c r="R276" s="4"/>
      <c r="S276" s="4"/>
      <c r="T276" s="4"/>
      <c r="U276" s="4"/>
      <c r="V276" s="4"/>
      <c r="W276" s="4"/>
    </row>
    <row r="277">
      <c r="A277" s="83" t="str">
        <f>IF(OR(ISBLANK(RAW_APS!A277),ISBLANK(RAW_APS!B277),ISBLANK(RAW_APS!C277)),TRUE,IFERROR(0/0,""))</f>
        <v/>
      </c>
      <c r="B277" s="4"/>
      <c r="C277" s="83" t="str">
        <f>IF(ISBLANK(B277),IFERROR(0/0,""),RAW_APS!A277)</f>
        <v/>
      </c>
      <c r="D277" s="83" t="str">
        <f>IF(ISBLANK(C277),IFERROR(0/0,""), VLOOKUP(C277,preDEL!A$2:AG441,33,FALSE))</f>
        <v/>
      </c>
      <c r="E277" s="4"/>
      <c r="F277" s="132"/>
      <c r="G277" s="222"/>
      <c r="H277" s="224" t="str">
        <f t="shared" si="1"/>
        <v/>
      </c>
      <c r="I277" s="135" t="str">
        <f>CONCATENATE(UPPER(RAW_APS!$A278),"__",RAW_APS!$B278,"_",RAW_APS!$C278)</f>
        <v>FLE533__44494_0.302962962962963</v>
      </c>
      <c r="J277" s="136" t="str">
        <f t="shared" si="2"/>
        <v/>
      </c>
      <c r="K277" s="222" t="s">
        <v>2505</v>
      </c>
      <c r="L277" s="137" t="str">
        <f t="shared" si="3"/>
        <v>FLE560</v>
      </c>
      <c r="M277" s="138" t="b">
        <f t="shared" si="5"/>
        <v>0</v>
      </c>
      <c r="N277" s="137" t="str">
        <f t="shared" si="4"/>
        <v/>
      </c>
      <c r="O277" s="4"/>
      <c r="P277" s="4"/>
      <c r="Q277" s="4"/>
      <c r="R277" s="4"/>
      <c r="S277" s="4"/>
      <c r="T277" s="4"/>
      <c r="U277" s="4"/>
      <c r="V277" s="4"/>
      <c r="W277" s="4"/>
    </row>
    <row r="278">
      <c r="A278" s="83" t="str">
        <f>IF(OR(ISBLANK(RAW_APS!A278),ISBLANK(RAW_APS!B278),ISBLANK(RAW_APS!C278)),TRUE,IFERROR(0/0,""))</f>
        <v/>
      </c>
      <c r="B278" s="4"/>
      <c r="C278" s="83" t="str">
        <f>IF(ISBLANK(B278),IFERROR(0/0,""),RAW_APS!A278)</f>
        <v/>
      </c>
      <c r="D278" s="83" t="str">
        <f>IF(ISBLANK(C278),IFERROR(0/0,""), VLOOKUP(C278,preDEL!A$2:AG441,33,FALSE))</f>
        <v/>
      </c>
      <c r="E278" s="4"/>
      <c r="F278" s="132"/>
      <c r="G278" s="222"/>
      <c r="H278" s="224" t="str">
        <f t="shared" si="1"/>
        <v/>
      </c>
      <c r="I278" s="135" t="str">
        <f>CONCATENATE(UPPER(RAW_APS!$A279),"__",RAW_APS!$B279,"_",RAW_APS!$C279)</f>
        <v>FLE568__44494_0.302291666666667</v>
      </c>
      <c r="J278" s="136" t="str">
        <f t="shared" si="2"/>
        <v/>
      </c>
      <c r="K278" s="222" t="s">
        <v>2506</v>
      </c>
      <c r="L278" s="137" t="str">
        <f t="shared" si="3"/>
        <v>FLE564</v>
      </c>
      <c r="M278" s="138" t="b">
        <f t="shared" si="5"/>
        <v>0</v>
      </c>
      <c r="N278" s="137" t="str">
        <f t="shared" si="4"/>
        <v/>
      </c>
      <c r="O278" s="4"/>
      <c r="P278" s="4"/>
      <c r="Q278" s="4"/>
      <c r="R278" s="4"/>
      <c r="S278" s="4"/>
      <c r="T278" s="4"/>
      <c r="U278" s="4"/>
      <c r="V278" s="4"/>
      <c r="W278" s="4"/>
    </row>
    <row r="279">
      <c r="A279" s="83" t="str">
        <f>IF(OR(ISBLANK(RAW_APS!A279),ISBLANK(RAW_APS!B279),ISBLANK(RAW_APS!C279)),TRUE,IFERROR(0/0,""))</f>
        <v/>
      </c>
      <c r="B279" s="4"/>
      <c r="C279" s="83" t="str">
        <f>IF(ISBLANK(B279),IFERROR(0/0,""),RAW_APS!A279)</f>
        <v/>
      </c>
      <c r="D279" s="83" t="str">
        <f>IF(ISBLANK(C279),IFERROR(0/0,""), VLOOKUP(C279,preDEL!A$2:AG441,33,FALSE))</f>
        <v/>
      </c>
      <c r="E279" s="4"/>
      <c r="F279" s="132"/>
      <c r="G279" s="222"/>
      <c r="H279" s="224" t="str">
        <f t="shared" si="1"/>
        <v/>
      </c>
      <c r="I279" s="135" t="str">
        <f>CONCATENATE(UPPER(RAW_APS!$A280),"__",RAW_APS!$B280,"_",RAW_APS!$C280)</f>
        <v>FLE565__44494_0.301365740740741</v>
      </c>
      <c r="J279" s="136" t="str">
        <f t="shared" si="2"/>
        <v/>
      </c>
      <c r="K279" s="222" t="s">
        <v>2507</v>
      </c>
      <c r="L279" s="137" t="str">
        <f t="shared" si="3"/>
        <v>FLE565</v>
      </c>
      <c r="M279" s="138" t="b">
        <f t="shared" si="5"/>
        <v>0</v>
      </c>
      <c r="N279" s="137" t="str">
        <f t="shared" si="4"/>
        <v/>
      </c>
      <c r="O279" s="4"/>
      <c r="P279" s="4"/>
      <c r="Q279" s="4"/>
      <c r="R279" s="4"/>
      <c r="S279" s="4"/>
      <c r="T279" s="4"/>
      <c r="U279" s="4"/>
      <c r="V279" s="4"/>
      <c r="W279" s="4"/>
    </row>
    <row r="280">
      <c r="A280" s="83" t="str">
        <f>IF(OR(ISBLANK(RAW_APS!A280),ISBLANK(RAW_APS!B280),ISBLANK(RAW_APS!C280)),TRUE,IFERROR(0/0,""))</f>
        <v/>
      </c>
      <c r="B280" s="4"/>
      <c r="C280" s="83" t="str">
        <f>IF(ISBLANK(B280),IFERROR(0/0,""),RAW_APS!A280)</f>
        <v/>
      </c>
      <c r="D280" s="83" t="str">
        <f>IF(ISBLANK(C280),IFERROR(0/0,""), VLOOKUP(C280,preDEL!A$2:AG441,33,FALSE))</f>
        <v/>
      </c>
      <c r="E280" s="4"/>
      <c r="F280" s="132"/>
      <c r="G280" s="222"/>
      <c r="H280" s="224" t="str">
        <f t="shared" si="1"/>
        <v/>
      </c>
      <c r="I280" s="135" t="str">
        <f>CONCATENATE(UPPER(RAW_APS!$A281),"__",RAW_APS!$B281,"_",RAW_APS!$C281)</f>
        <v>FLE645__44494_0.300046296296296</v>
      </c>
      <c r="J280" s="136" t="str">
        <f t="shared" si="2"/>
        <v/>
      </c>
      <c r="K280" s="222" t="s">
        <v>2508</v>
      </c>
      <c r="L280" s="137" t="str">
        <f t="shared" si="3"/>
        <v>FLE566</v>
      </c>
      <c r="M280" s="138" t="b">
        <f t="shared" si="5"/>
        <v>0</v>
      </c>
      <c r="N280" s="137" t="str">
        <f t="shared" si="4"/>
        <v/>
      </c>
      <c r="O280" s="4"/>
      <c r="P280" s="4"/>
      <c r="Q280" s="4"/>
      <c r="R280" s="4"/>
      <c r="S280" s="4"/>
      <c r="T280" s="4"/>
      <c r="U280" s="4"/>
      <c r="V280" s="4"/>
      <c r="W280" s="4"/>
    </row>
    <row r="281">
      <c r="A281" s="83" t="str">
        <f>IF(OR(ISBLANK(RAW_APS!A281),ISBLANK(RAW_APS!B281),ISBLANK(RAW_APS!C281)),TRUE,IFERROR(0/0,""))</f>
        <v/>
      </c>
      <c r="B281" s="4"/>
      <c r="C281" s="83" t="str">
        <f>IF(ISBLANK(B281),IFERROR(0/0,""),RAW_APS!A281)</f>
        <v/>
      </c>
      <c r="D281" s="83" t="str">
        <f>IF(ISBLANK(C281),IFERROR(0/0,""), VLOOKUP(C281,preDEL!A$2:AG441,33,FALSE))</f>
        <v/>
      </c>
      <c r="E281" s="4"/>
      <c r="F281" s="132"/>
      <c r="G281" s="222"/>
      <c r="H281" s="224" t="str">
        <f t="shared" si="1"/>
        <v/>
      </c>
      <c r="I281" s="135" t="str">
        <f>CONCATENATE(UPPER(RAW_APS!$A282),"__",RAW_APS!$B282,"_",RAW_APS!$C282)</f>
        <v>FLE605__44494_0.299652777777778</v>
      </c>
      <c r="J281" s="136" t="str">
        <f t="shared" si="2"/>
        <v/>
      </c>
      <c r="K281" s="222" t="s">
        <v>2509</v>
      </c>
      <c r="L281" s="137" t="str">
        <f t="shared" si="3"/>
        <v>FLE567</v>
      </c>
      <c r="M281" s="138" t="b">
        <f t="shared" si="5"/>
        <v>0</v>
      </c>
      <c r="N281" s="137" t="str">
        <f t="shared" si="4"/>
        <v/>
      </c>
      <c r="O281" s="4"/>
      <c r="P281" s="4"/>
      <c r="Q281" s="4"/>
      <c r="R281" s="4"/>
      <c r="S281" s="4"/>
      <c r="T281" s="4"/>
      <c r="U281" s="4"/>
      <c r="V281" s="4"/>
      <c r="W281" s="4"/>
    </row>
    <row r="282">
      <c r="A282" s="83" t="str">
        <f>IF(OR(ISBLANK(RAW_APS!A282),ISBLANK(RAW_APS!B282),ISBLANK(RAW_APS!C282)),TRUE,IFERROR(0/0,""))</f>
        <v/>
      </c>
      <c r="B282" s="4"/>
      <c r="C282" s="83" t="str">
        <f>IF(ISBLANK(B282),IFERROR(0/0,""),RAW_APS!A282)</f>
        <v/>
      </c>
      <c r="D282" s="83" t="str">
        <f>IF(ISBLANK(C282),IFERROR(0/0,""), VLOOKUP(C282,preDEL!A$2:AG441,33,FALSE))</f>
        <v/>
      </c>
      <c r="E282" s="4"/>
      <c r="F282" s="132"/>
      <c r="G282" s="222"/>
      <c r="H282" s="224" t="str">
        <f t="shared" si="1"/>
        <v/>
      </c>
      <c r="I282" s="135" t="str">
        <f>CONCATENATE(UPPER(RAW_APS!$A283),"__",RAW_APS!$B283,"_",RAW_APS!$C283)</f>
        <v>FLE585__44494_0.2990625</v>
      </c>
      <c r="J282" s="136" t="str">
        <f t="shared" si="2"/>
        <v/>
      </c>
      <c r="K282" s="222" t="s">
        <v>2510</v>
      </c>
      <c r="L282" s="137" t="str">
        <f t="shared" si="3"/>
        <v>FLE568</v>
      </c>
      <c r="M282" s="138" t="b">
        <f t="shared" si="5"/>
        <v>0</v>
      </c>
      <c r="N282" s="137" t="str">
        <f t="shared" si="4"/>
        <v/>
      </c>
      <c r="O282" s="4"/>
      <c r="P282" s="4"/>
      <c r="Q282" s="4"/>
      <c r="R282" s="4"/>
      <c r="S282" s="4"/>
      <c r="T282" s="4"/>
      <c r="U282" s="4"/>
      <c r="V282" s="4"/>
      <c r="W282" s="4"/>
    </row>
    <row r="283">
      <c r="A283" s="83" t="str">
        <f>IF(OR(ISBLANK(RAW_APS!A283),ISBLANK(RAW_APS!B283),ISBLANK(RAW_APS!C283)),TRUE,IFERROR(0/0,""))</f>
        <v/>
      </c>
      <c r="B283" s="4"/>
      <c r="C283" s="83" t="str">
        <f>IF(ISBLANK(B283),IFERROR(0/0,""),RAW_APS!A283)</f>
        <v/>
      </c>
      <c r="D283" s="83" t="str">
        <f>IF(ISBLANK(C283),IFERROR(0/0,""), VLOOKUP(C283,preDEL!A$2:AG441,33,FALSE))</f>
        <v/>
      </c>
      <c r="E283" s="4"/>
      <c r="F283" s="132"/>
      <c r="G283" s="222"/>
      <c r="H283" s="224" t="str">
        <f t="shared" si="1"/>
        <v/>
      </c>
      <c r="I283" s="135" t="str">
        <f>CONCATENATE(UPPER(RAW_APS!$A284),"__",RAW_APS!$B284,"_",RAW_APS!$C284)</f>
        <v>FLE637__44494_0.298356481481482</v>
      </c>
      <c r="J283" s="136" t="str">
        <f t="shared" si="2"/>
        <v/>
      </c>
      <c r="K283" s="222" t="s">
        <v>2511</v>
      </c>
      <c r="L283" s="137" t="str">
        <f t="shared" si="3"/>
        <v>FLE570</v>
      </c>
      <c r="M283" s="138" t="b">
        <f t="shared" si="5"/>
        <v>0</v>
      </c>
      <c r="N283" s="137" t="str">
        <f t="shared" si="4"/>
        <v/>
      </c>
      <c r="O283" s="4"/>
      <c r="P283" s="4"/>
      <c r="Q283" s="4"/>
      <c r="R283" s="4"/>
      <c r="S283" s="4"/>
      <c r="T283" s="4"/>
      <c r="U283" s="4"/>
      <c r="V283" s="4"/>
      <c r="W283" s="4"/>
    </row>
    <row r="284">
      <c r="A284" s="83" t="str">
        <f>IF(OR(ISBLANK(RAW_APS!A284),ISBLANK(RAW_APS!B284),ISBLANK(RAW_APS!C284)),TRUE,IFERROR(0/0,""))</f>
        <v/>
      </c>
      <c r="B284" s="4"/>
      <c r="C284" s="83" t="str">
        <f>IF(ISBLANK(B284),IFERROR(0/0,""),RAW_APS!A284)</f>
        <v/>
      </c>
      <c r="D284" s="83" t="str">
        <f>IF(ISBLANK(C284),IFERROR(0/0,""), VLOOKUP(C284,preDEL!A$2:AG441,33,FALSE))</f>
        <v/>
      </c>
      <c r="E284" s="4"/>
      <c r="F284" s="132"/>
      <c r="G284" s="222"/>
      <c r="H284" s="224" t="str">
        <f t="shared" si="1"/>
        <v/>
      </c>
      <c r="I284" s="135" t="str">
        <f>CONCATENATE(UPPER(RAW_APS!$A285),"__",RAW_APS!$B285,"_",RAW_APS!$C285)</f>
        <v>FLE638__44494_0.298252314814815</v>
      </c>
      <c r="J284" s="136" t="str">
        <f t="shared" si="2"/>
        <v/>
      </c>
      <c r="K284" s="222" t="s">
        <v>2512</v>
      </c>
      <c r="L284" s="137" t="str">
        <f t="shared" si="3"/>
        <v>FLE572</v>
      </c>
      <c r="M284" s="138" t="b">
        <f t="shared" si="5"/>
        <v>0</v>
      </c>
      <c r="N284" s="137" t="str">
        <f t="shared" si="4"/>
        <v/>
      </c>
      <c r="O284" s="4"/>
      <c r="P284" s="4"/>
      <c r="Q284" s="4"/>
      <c r="R284" s="4"/>
      <c r="S284" s="4"/>
      <c r="T284" s="4"/>
      <c r="U284" s="4"/>
      <c r="V284" s="4"/>
      <c r="W284" s="4"/>
    </row>
    <row r="285">
      <c r="A285" s="83" t="str">
        <f>IF(OR(ISBLANK(RAW_APS!A285),ISBLANK(RAW_APS!B285),ISBLANK(RAW_APS!C285)),TRUE,IFERROR(0/0,""))</f>
        <v/>
      </c>
      <c r="B285" s="4"/>
      <c r="C285" s="83" t="str">
        <f>IF(ISBLANK(B285),IFERROR(0/0,""),RAW_APS!A285)</f>
        <v/>
      </c>
      <c r="D285" s="83" t="str">
        <f>IF(ISBLANK(C285),IFERROR(0/0,""), VLOOKUP(C285,preDEL!A$2:AG441,33,FALSE))</f>
        <v/>
      </c>
      <c r="E285" s="4"/>
      <c r="F285" s="132"/>
      <c r="G285" s="222"/>
      <c r="H285" s="224" t="str">
        <f t="shared" si="1"/>
        <v/>
      </c>
      <c r="I285" s="135" t="str">
        <f>CONCATENATE(UPPER(RAW_APS!$A286),"__",RAW_APS!$B286,"_",RAW_APS!$C286)</f>
        <v>FLE453__44494_0.296759259259259</v>
      </c>
      <c r="J285" s="136" t="str">
        <f t="shared" si="2"/>
        <v/>
      </c>
      <c r="K285" s="222" t="s">
        <v>2513</v>
      </c>
      <c r="L285" s="137" t="str">
        <f t="shared" si="3"/>
        <v>FLE574</v>
      </c>
      <c r="M285" s="138" t="b">
        <f t="shared" si="5"/>
        <v>0</v>
      </c>
      <c r="N285" s="137" t="str">
        <f t="shared" si="4"/>
        <v/>
      </c>
      <c r="O285" s="4"/>
      <c r="P285" s="4"/>
      <c r="Q285" s="4"/>
      <c r="R285" s="4"/>
      <c r="S285" s="4"/>
      <c r="T285" s="4"/>
      <c r="U285" s="4"/>
      <c r="V285" s="4"/>
      <c r="W285" s="4"/>
    </row>
    <row r="286">
      <c r="A286" s="83" t="str">
        <f>IF(OR(ISBLANK(RAW_APS!A286),ISBLANK(RAW_APS!B286),ISBLANK(RAW_APS!C286)),TRUE,IFERROR(0/0,""))</f>
        <v/>
      </c>
      <c r="B286" s="4"/>
      <c r="C286" s="83" t="str">
        <f>IF(ISBLANK(B286),IFERROR(0/0,""),RAW_APS!A286)</f>
        <v/>
      </c>
      <c r="D286" s="83" t="str">
        <f>IF(ISBLANK(C286),IFERROR(0/0,""), VLOOKUP(C286,preDEL!A$2:AG441,33,FALSE))</f>
        <v/>
      </c>
      <c r="E286" s="4"/>
      <c r="F286" s="132"/>
      <c r="G286" s="222"/>
      <c r="H286" s="224" t="str">
        <f t="shared" si="1"/>
        <v/>
      </c>
      <c r="I286" s="135" t="str">
        <f>CONCATENATE(UPPER(RAW_APS!$A287),"__",RAW_APS!$B287,"_",RAW_APS!$C287)</f>
        <v>FLE532__44494_0.29662037037037</v>
      </c>
      <c r="J286" s="136" t="str">
        <f t="shared" si="2"/>
        <v/>
      </c>
      <c r="K286" s="222" t="s">
        <v>2514</v>
      </c>
      <c r="L286" s="137" t="str">
        <f t="shared" si="3"/>
        <v>FLE575</v>
      </c>
      <c r="M286" s="138" t="b">
        <f t="shared" si="5"/>
        <v>0</v>
      </c>
      <c r="N286" s="137" t="str">
        <f t="shared" si="4"/>
        <v/>
      </c>
      <c r="O286" s="4"/>
      <c r="P286" s="4"/>
      <c r="Q286" s="4"/>
      <c r="R286" s="4"/>
      <c r="S286" s="4"/>
      <c r="T286" s="4"/>
      <c r="U286" s="4"/>
      <c r="V286" s="4"/>
      <c r="W286" s="4"/>
    </row>
    <row r="287">
      <c r="A287" s="83" t="str">
        <f>IF(OR(ISBLANK(RAW_APS!A287),ISBLANK(RAW_APS!B287),ISBLANK(RAW_APS!C287)),TRUE,IFERROR(0/0,""))</f>
        <v/>
      </c>
      <c r="B287" s="4"/>
      <c r="C287" s="83" t="str">
        <f>IF(ISBLANK(B287),IFERROR(0/0,""),RAW_APS!A287)</f>
        <v/>
      </c>
      <c r="D287" s="83" t="str">
        <f>IF(ISBLANK(C287),IFERROR(0/0,""), VLOOKUP(C287,preDEL!A$2:AG441,33,FALSE))</f>
        <v/>
      </c>
      <c r="E287" s="4"/>
      <c r="F287" s="132"/>
      <c r="G287" s="222"/>
      <c r="H287" s="224" t="str">
        <f t="shared" si="1"/>
        <v/>
      </c>
      <c r="I287" s="135" t="str">
        <f>CONCATENATE(UPPER(RAW_APS!$A288),"__",RAW_APS!$B288,"_",RAW_APS!$C288)</f>
        <v>FLE584__44494_0.296296296296296</v>
      </c>
      <c r="J287" s="136" t="str">
        <f t="shared" si="2"/>
        <v/>
      </c>
      <c r="K287" s="222" t="s">
        <v>2515</v>
      </c>
      <c r="L287" s="137" t="str">
        <f t="shared" si="3"/>
        <v>FLE576</v>
      </c>
      <c r="M287" s="138" t="b">
        <f t="shared" si="5"/>
        <v>0</v>
      </c>
      <c r="N287" s="137" t="str">
        <f t="shared" si="4"/>
        <v/>
      </c>
      <c r="O287" s="4"/>
      <c r="P287" s="4"/>
      <c r="Q287" s="4"/>
      <c r="R287" s="4"/>
      <c r="S287" s="4"/>
      <c r="T287" s="4"/>
      <c r="U287" s="4"/>
      <c r="V287" s="4"/>
      <c r="W287" s="4"/>
    </row>
    <row r="288">
      <c r="A288" s="83" t="str">
        <f>IF(OR(ISBLANK(RAW_APS!A288),ISBLANK(RAW_APS!B288),ISBLANK(RAW_APS!C288)),TRUE,IFERROR(0/0,""))</f>
        <v/>
      </c>
      <c r="B288" s="4"/>
      <c r="C288" s="83" t="str">
        <f>IF(ISBLANK(B288),IFERROR(0/0,""),RAW_APS!A288)</f>
        <v/>
      </c>
      <c r="D288" s="83" t="str">
        <f>IF(ISBLANK(C288),IFERROR(0/0,""), VLOOKUP(C288,preDEL!A$2:AG441,33,FALSE))</f>
        <v/>
      </c>
      <c r="E288" s="4"/>
      <c r="F288" s="132"/>
      <c r="G288" s="222"/>
      <c r="H288" s="224" t="str">
        <f t="shared" si="1"/>
        <v/>
      </c>
      <c r="I288" s="135" t="str">
        <f>CONCATENATE(UPPER(RAW_APS!$A289),"__",RAW_APS!$B289,"_",RAW_APS!$C289)</f>
        <v>FLE564__44491_0.282256944444444</v>
      </c>
      <c r="J288" s="136" t="str">
        <f t="shared" si="2"/>
        <v/>
      </c>
      <c r="K288" s="222" t="s">
        <v>2516</v>
      </c>
      <c r="L288" s="137" t="str">
        <f t="shared" si="3"/>
        <v>FLE577</v>
      </c>
      <c r="M288" s="138" t="b">
        <f t="shared" si="5"/>
        <v>0</v>
      </c>
      <c r="N288" s="137" t="str">
        <f t="shared" si="4"/>
        <v/>
      </c>
      <c r="O288" s="4"/>
      <c r="P288" s="4"/>
      <c r="Q288" s="4"/>
      <c r="R288" s="4"/>
      <c r="S288" s="4"/>
      <c r="T288" s="4"/>
      <c r="U288" s="4"/>
      <c r="V288" s="4"/>
      <c r="W288" s="4"/>
    </row>
    <row r="289">
      <c r="A289" s="83" t="str">
        <f>IF(OR(ISBLANK(RAW_APS!A289),ISBLANK(RAW_APS!B289),ISBLANK(RAW_APS!C289)),TRUE,IFERROR(0/0,""))</f>
        <v/>
      </c>
      <c r="B289" s="4"/>
      <c r="C289" s="83" t="str">
        <f>IF(ISBLANK(B289),IFERROR(0/0,""),RAW_APS!A289)</f>
        <v/>
      </c>
      <c r="D289" s="83" t="str">
        <f>IF(ISBLANK(C289),IFERROR(0/0,""), VLOOKUP(C289,preDEL!A$2:AG441,33,FALSE))</f>
        <v/>
      </c>
      <c r="E289" s="4"/>
      <c r="F289" s="132"/>
      <c r="G289" s="222"/>
      <c r="H289" s="224" t="str">
        <f t="shared" si="1"/>
        <v/>
      </c>
      <c r="I289" s="135" t="str">
        <f>CONCATENATE(UPPER(RAW_APS!$A290),"__",RAW_APS!$B290,"_",RAW_APS!$C290)</f>
        <v>FLE601__44491_0.267777777777778</v>
      </c>
      <c r="J289" s="136" t="str">
        <f t="shared" si="2"/>
        <v/>
      </c>
      <c r="K289" s="222" t="s">
        <v>2517</v>
      </c>
      <c r="L289" s="137" t="str">
        <f t="shared" si="3"/>
        <v>FLE578</v>
      </c>
      <c r="M289" s="138" t="b">
        <f t="shared" si="5"/>
        <v>0</v>
      </c>
      <c r="N289" s="137" t="str">
        <f t="shared" si="4"/>
        <v/>
      </c>
      <c r="O289" s="4"/>
      <c r="P289" s="4"/>
      <c r="Q289" s="4"/>
      <c r="R289" s="4"/>
      <c r="S289" s="4"/>
      <c r="T289" s="4"/>
      <c r="U289" s="4"/>
      <c r="V289" s="4"/>
      <c r="W289" s="4"/>
    </row>
    <row r="290">
      <c r="A290" s="83" t="str">
        <f>IF(OR(ISBLANK(RAW_APS!A290),ISBLANK(RAW_APS!B290),ISBLANK(RAW_APS!C290)),TRUE,IFERROR(0/0,""))</f>
        <v/>
      </c>
      <c r="B290" s="4"/>
      <c r="C290" s="83" t="str">
        <f>IF(ISBLANK(B290),IFERROR(0/0,""),RAW_APS!A290)</f>
        <v/>
      </c>
      <c r="D290" s="83" t="str">
        <f>IF(ISBLANK(C290),IFERROR(0/0,""), VLOOKUP(C290,preDEL!A$2:AG441,33,FALSE))</f>
        <v/>
      </c>
      <c r="E290" s="4"/>
      <c r="F290" s="132"/>
      <c r="G290" s="222"/>
      <c r="H290" s="224" t="str">
        <f t="shared" si="1"/>
        <v/>
      </c>
      <c r="I290" s="135" t="str">
        <f>CONCATENATE(UPPER(RAW_APS!$A291),"__",RAW_APS!$B291,"_",RAW_APS!$C291)</f>
        <v>FLE601__44491_0.260231481481482</v>
      </c>
      <c r="J290" s="136" t="str">
        <f t="shared" si="2"/>
        <v/>
      </c>
      <c r="K290" s="222" t="s">
        <v>2518</v>
      </c>
      <c r="L290" s="137" t="str">
        <f t="shared" si="3"/>
        <v>FLE579</v>
      </c>
      <c r="M290" s="138" t="b">
        <f t="shared" si="5"/>
        <v>0</v>
      </c>
      <c r="N290" s="137" t="str">
        <f t="shared" si="4"/>
        <v/>
      </c>
      <c r="O290" s="4"/>
      <c r="P290" s="4"/>
      <c r="Q290" s="4"/>
      <c r="R290" s="4"/>
      <c r="S290" s="4"/>
      <c r="T290" s="4"/>
      <c r="U290" s="4"/>
      <c r="V290" s="4"/>
      <c r="W290" s="4"/>
    </row>
    <row r="291">
      <c r="A291" s="83" t="str">
        <f>IF(OR(ISBLANK(RAW_APS!A291),ISBLANK(RAW_APS!B291),ISBLANK(RAW_APS!C291)),TRUE,IFERROR(0/0,""))</f>
        <v/>
      </c>
      <c r="B291" s="4"/>
      <c r="C291" s="83" t="str">
        <f>IF(ISBLANK(B291),IFERROR(0/0,""),RAW_APS!A291)</f>
        <v/>
      </c>
      <c r="D291" s="83" t="str">
        <f>IF(ISBLANK(C291),IFERROR(0/0,""), VLOOKUP(C291,preDEL!A$2:AG441,33,FALSE))</f>
        <v/>
      </c>
      <c r="E291" s="4"/>
      <c r="F291" s="132"/>
      <c r="G291" s="222"/>
      <c r="H291" s="224" t="str">
        <f t="shared" si="1"/>
        <v/>
      </c>
      <c r="I291" s="135" t="str">
        <f>CONCATENATE(UPPER(RAW_APS!$A292),"__",RAW_APS!$B292,"_",RAW_APS!$C292)</f>
        <v>FLE608__44491_0.259386574074074</v>
      </c>
      <c r="J291" s="136" t="str">
        <f t="shared" si="2"/>
        <v/>
      </c>
      <c r="K291" s="222" t="s">
        <v>2519</v>
      </c>
      <c r="L291" s="137" t="str">
        <f t="shared" si="3"/>
        <v>FLE580</v>
      </c>
      <c r="M291" s="138" t="b">
        <f t="shared" si="5"/>
        <v>0</v>
      </c>
      <c r="N291" s="137" t="str">
        <f t="shared" si="4"/>
        <v/>
      </c>
      <c r="O291" s="4"/>
      <c r="P291" s="4"/>
      <c r="Q291" s="4"/>
      <c r="R291" s="4"/>
      <c r="S291" s="4"/>
      <c r="T291" s="4"/>
      <c r="U291" s="4"/>
      <c r="V291" s="4"/>
      <c r="W291" s="4"/>
    </row>
    <row r="292">
      <c r="A292" s="83" t="str">
        <f>IF(OR(ISBLANK(RAW_APS!A292),ISBLANK(RAW_APS!B292),ISBLANK(RAW_APS!C292)),TRUE,IFERROR(0/0,""))</f>
        <v/>
      </c>
      <c r="B292" s="4"/>
      <c r="C292" s="83" t="str">
        <f>IF(ISBLANK(B292),IFERROR(0/0,""),RAW_APS!A292)</f>
        <v/>
      </c>
      <c r="D292" s="83" t="str">
        <f>IF(ISBLANK(C292),IFERROR(0/0,""), VLOOKUP(C292,preDEL!A$2:AG441,33,FALSE))</f>
        <v/>
      </c>
      <c r="E292" s="4"/>
      <c r="F292" s="132"/>
      <c r="G292" s="222"/>
      <c r="H292" s="224" t="str">
        <f t="shared" si="1"/>
        <v/>
      </c>
      <c r="I292" s="135" t="str">
        <f>CONCATENATE(UPPER(RAW_APS!$A293),"__",RAW_APS!$B293,"_",RAW_APS!$C293)</f>
        <v>FLE599__44491_0.258356481481482</v>
      </c>
      <c r="J292" s="136" t="str">
        <f t="shared" si="2"/>
        <v/>
      </c>
      <c r="K292" s="222" t="s">
        <v>2520</v>
      </c>
      <c r="L292" s="137" t="str">
        <f t="shared" si="3"/>
        <v>FLE582</v>
      </c>
      <c r="M292" s="138" t="b">
        <f t="shared" si="5"/>
        <v>0</v>
      </c>
      <c r="N292" s="137" t="str">
        <f t="shared" si="4"/>
        <v/>
      </c>
      <c r="O292" s="4"/>
      <c r="P292" s="4"/>
      <c r="Q292" s="4"/>
      <c r="R292" s="4"/>
      <c r="S292" s="4"/>
      <c r="T292" s="4"/>
      <c r="U292" s="4"/>
      <c r="V292" s="4"/>
      <c r="W292" s="4"/>
    </row>
    <row r="293">
      <c r="A293" s="83" t="str">
        <f>IF(OR(ISBLANK(RAW_APS!A293),ISBLANK(RAW_APS!B293),ISBLANK(RAW_APS!C293)),TRUE,IFERROR(0/0,""))</f>
        <v/>
      </c>
      <c r="B293" s="4"/>
      <c r="C293" s="83" t="str">
        <f>IF(ISBLANK(B293),IFERROR(0/0,""),RAW_APS!A293)</f>
        <v/>
      </c>
      <c r="D293" s="83" t="str">
        <f>IF(ISBLANK(C293),IFERROR(0/0,""), VLOOKUP(C293,preDEL!A$2:AG441,33,FALSE))</f>
        <v/>
      </c>
      <c r="E293" s="4"/>
      <c r="F293" s="132"/>
      <c r="G293" s="222"/>
      <c r="H293" s="224" t="str">
        <f t="shared" si="1"/>
        <v/>
      </c>
      <c r="I293" s="135" t="str">
        <f>CONCATENATE(UPPER(RAW_APS!$A294),"__",RAW_APS!$B294,"_",RAW_APS!$C294)</f>
        <v>FLE607__44491_0.257453703703704</v>
      </c>
      <c r="J293" s="136" t="str">
        <f t="shared" si="2"/>
        <v/>
      </c>
      <c r="K293" s="222" t="s">
        <v>2521</v>
      </c>
      <c r="L293" s="137" t="str">
        <f t="shared" si="3"/>
        <v>FLE583</v>
      </c>
      <c r="M293" s="138" t="b">
        <f t="shared" si="5"/>
        <v>0</v>
      </c>
      <c r="N293" s="137" t="str">
        <f t="shared" si="4"/>
        <v/>
      </c>
      <c r="O293" s="4"/>
      <c r="P293" s="4"/>
      <c r="Q293" s="4"/>
      <c r="R293" s="4"/>
      <c r="S293" s="4"/>
      <c r="T293" s="4"/>
      <c r="U293" s="4"/>
      <c r="V293" s="4"/>
      <c r="W293" s="4"/>
    </row>
    <row r="294">
      <c r="A294" s="83" t="str">
        <f>IF(OR(ISBLANK(RAW_APS!A294),ISBLANK(RAW_APS!B294),ISBLANK(RAW_APS!C294)),TRUE,IFERROR(0/0,""))</f>
        <v/>
      </c>
      <c r="B294" s="4"/>
      <c r="C294" s="83" t="str">
        <f>IF(ISBLANK(B294),IFERROR(0/0,""),RAW_APS!A294)</f>
        <v/>
      </c>
      <c r="D294" s="83" t="str">
        <f>IF(ISBLANK(C294),IFERROR(0/0,""), VLOOKUP(C294,preDEL!A$2:AG441,33,FALSE))</f>
        <v/>
      </c>
      <c r="E294" s="4"/>
      <c r="F294" s="132"/>
      <c r="G294" s="222"/>
      <c r="H294" s="224" t="str">
        <f t="shared" si="1"/>
        <v/>
      </c>
      <c r="I294" s="135" t="str">
        <f>CONCATENATE(UPPER(RAW_APS!$A295),"__",RAW_APS!$B295,"_",RAW_APS!$C295)</f>
        <v>FLE468__44491_0.257361111111111</v>
      </c>
      <c r="J294" s="136" t="str">
        <f t="shared" si="2"/>
        <v/>
      </c>
      <c r="K294" s="222" t="s">
        <v>2522</v>
      </c>
      <c r="L294" s="137" t="str">
        <f t="shared" si="3"/>
        <v>FLE584</v>
      </c>
      <c r="M294" s="138" t="b">
        <f t="shared" si="5"/>
        <v>0</v>
      </c>
      <c r="N294" s="137" t="str">
        <f t="shared" si="4"/>
        <v/>
      </c>
      <c r="O294" s="4"/>
      <c r="P294" s="4"/>
      <c r="Q294" s="4"/>
      <c r="R294" s="4"/>
      <c r="S294" s="4"/>
      <c r="T294" s="4"/>
      <c r="U294" s="4"/>
      <c r="V294" s="4"/>
      <c r="W294" s="4"/>
    </row>
    <row r="295">
      <c r="A295" s="83" t="str">
        <f>IF(OR(ISBLANK(RAW_APS!A295),ISBLANK(RAW_APS!B295),ISBLANK(RAW_APS!C295)),TRUE,IFERROR(0/0,""))</f>
        <v/>
      </c>
      <c r="B295" s="4"/>
      <c r="C295" s="83" t="str">
        <f>IF(ISBLANK(B295),IFERROR(0/0,""),RAW_APS!A295)</f>
        <v/>
      </c>
      <c r="D295" s="83" t="str">
        <f>IF(ISBLANK(C295),IFERROR(0/0,""), VLOOKUP(C295,preDEL!A$2:AG441,33,FALSE))</f>
        <v/>
      </c>
      <c r="E295" s="4"/>
      <c r="F295" s="132"/>
      <c r="G295" s="222"/>
      <c r="H295" s="224" t="str">
        <f t="shared" si="1"/>
        <v/>
      </c>
      <c r="I295" s="135" t="str">
        <f>CONCATENATE(UPPER(RAW_APS!$A296),"__",RAW_APS!$B296,"_",RAW_APS!$C296)</f>
        <v>FLE451__44491_0.257060185185185</v>
      </c>
      <c r="J295" s="136" t="str">
        <f t="shared" si="2"/>
        <v/>
      </c>
      <c r="K295" s="222" t="s">
        <v>2523</v>
      </c>
      <c r="L295" s="137" t="str">
        <f t="shared" si="3"/>
        <v>FLE585</v>
      </c>
      <c r="M295" s="138" t="b">
        <f t="shared" si="5"/>
        <v>0</v>
      </c>
      <c r="N295" s="137" t="str">
        <f t="shared" si="4"/>
        <v/>
      </c>
      <c r="O295" s="4"/>
      <c r="P295" s="4"/>
      <c r="Q295" s="4"/>
      <c r="R295" s="4"/>
      <c r="S295" s="4"/>
      <c r="T295" s="4"/>
      <c r="U295" s="4"/>
      <c r="V295" s="4"/>
      <c r="W295" s="4"/>
    </row>
    <row r="296">
      <c r="A296" s="83" t="str">
        <f>IF(OR(ISBLANK(RAW_APS!A296),ISBLANK(RAW_APS!B296),ISBLANK(RAW_APS!C296)),TRUE,IFERROR(0/0,""))</f>
        <v/>
      </c>
      <c r="B296" s="4"/>
      <c r="C296" s="83" t="str">
        <f>IF(ISBLANK(B296),IFERROR(0/0,""),RAW_APS!A296)</f>
        <v/>
      </c>
      <c r="D296" s="83" t="str">
        <f>IF(ISBLANK(C296),IFERROR(0/0,""), VLOOKUP(C296,preDEL!A$2:AG441,33,FALSE))</f>
        <v/>
      </c>
      <c r="E296" s="4"/>
      <c r="F296" s="132"/>
      <c r="G296" s="222"/>
      <c r="H296" s="224" t="str">
        <f t="shared" si="1"/>
        <v/>
      </c>
      <c r="I296" s="135" t="str">
        <f>CONCATENATE(UPPER(RAW_APS!$A297),"__",RAW_APS!$B297,"_",RAW_APS!$C297)</f>
        <v>FLE647__44491_0.256064814814815</v>
      </c>
      <c r="J296" s="136" t="str">
        <f t="shared" si="2"/>
        <v/>
      </c>
      <c r="K296" s="222" t="s">
        <v>2524</v>
      </c>
      <c r="L296" s="137" t="str">
        <f t="shared" si="3"/>
        <v>FLE587</v>
      </c>
      <c r="M296" s="138" t="b">
        <f t="shared" si="5"/>
        <v>0</v>
      </c>
      <c r="N296" s="137" t="str">
        <f t="shared" si="4"/>
        <v/>
      </c>
      <c r="O296" s="4"/>
      <c r="P296" s="4"/>
      <c r="Q296" s="4"/>
      <c r="R296" s="4"/>
      <c r="S296" s="4"/>
      <c r="T296" s="4"/>
      <c r="U296" s="4"/>
      <c r="V296" s="4"/>
      <c r="W296" s="4"/>
    </row>
    <row r="297">
      <c r="A297" s="83" t="str">
        <f>IF(OR(ISBLANK(RAW_APS!A297),ISBLANK(RAW_APS!B297),ISBLANK(RAW_APS!C297)),TRUE,IFERROR(0/0,""))</f>
        <v/>
      </c>
      <c r="B297" s="4"/>
      <c r="C297" s="83" t="str">
        <f>IF(ISBLANK(B297),IFERROR(0/0,""),RAW_APS!A297)</f>
        <v/>
      </c>
      <c r="D297" s="83" t="str">
        <f>IF(ISBLANK(C297),IFERROR(0/0,""), VLOOKUP(C297,preDEL!A$2:AG441,33,FALSE))</f>
        <v/>
      </c>
      <c r="E297" s="4"/>
      <c r="F297" s="132"/>
      <c r="G297" s="222"/>
      <c r="H297" s="224" t="str">
        <f t="shared" si="1"/>
        <v/>
      </c>
      <c r="I297" s="135" t="str">
        <f>CONCATENATE(UPPER(RAW_APS!$A298),"__",RAW_APS!$B298,"_",RAW_APS!$C298)</f>
        <v>TESTHH__44490_0.589143518518519</v>
      </c>
      <c r="J297" s="136" t="str">
        <f t="shared" si="2"/>
        <v/>
      </c>
      <c r="K297" s="222" t="s">
        <v>2525</v>
      </c>
      <c r="L297" s="137" t="str">
        <f t="shared" si="3"/>
        <v>FLE588</v>
      </c>
      <c r="M297" s="138" t="b">
        <f t="shared" si="5"/>
        <v>0</v>
      </c>
      <c r="N297" s="137" t="str">
        <f t="shared" si="4"/>
        <v/>
      </c>
      <c r="O297" s="4"/>
      <c r="P297" s="4"/>
      <c r="Q297" s="4"/>
      <c r="R297" s="4"/>
      <c r="S297" s="4"/>
      <c r="T297" s="4"/>
      <c r="U297" s="4"/>
      <c r="V297" s="4"/>
      <c r="W297" s="4"/>
    </row>
    <row r="298">
      <c r="A298" s="83" t="str">
        <f>IF(OR(ISBLANK(RAW_APS!A298),ISBLANK(RAW_APS!B298),ISBLANK(RAW_APS!C298)),TRUE,IFERROR(0/0,""))</f>
        <v/>
      </c>
      <c r="B298" s="4"/>
      <c r="C298" s="83" t="str">
        <f>IF(ISBLANK(B298),IFERROR(0/0,""),RAW_APS!A298)</f>
        <v/>
      </c>
      <c r="D298" s="83" t="str">
        <f>IF(ISBLANK(C298),IFERROR(0/0,""), VLOOKUP(C298,preDEL!A$2:AG441,33,FALSE))</f>
        <v/>
      </c>
      <c r="E298" s="4"/>
      <c r="F298" s="132"/>
      <c r="G298" s="222"/>
      <c r="H298" s="224" t="str">
        <f t="shared" si="1"/>
        <v/>
      </c>
      <c r="I298" s="135" t="str">
        <f>CONCATENATE(UPPER(RAW_APS!$A299),"__",RAW_APS!$B299,"_",RAW_APS!$C299)</f>
        <v>FLE593__44490_0.492349537037037</v>
      </c>
      <c r="J298" s="136" t="str">
        <f t="shared" si="2"/>
        <v/>
      </c>
      <c r="K298" s="222" t="s">
        <v>2526</v>
      </c>
      <c r="L298" s="137" t="str">
        <f t="shared" si="3"/>
        <v>FLE590</v>
      </c>
      <c r="M298" s="138" t="b">
        <f t="shared" si="5"/>
        <v>0</v>
      </c>
      <c r="N298" s="137" t="str">
        <f t="shared" si="4"/>
        <v/>
      </c>
      <c r="O298" s="4"/>
      <c r="P298" s="4"/>
      <c r="Q298" s="4"/>
      <c r="R298" s="4"/>
      <c r="S298" s="4"/>
      <c r="T298" s="4"/>
      <c r="U298" s="4"/>
      <c r="V298" s="4"/>
      <c r="W298" s="4"/>
    </row>
    <row r="299">
      <c r="A299" s="83" t="str">
        <f>IF(OR(ISBLANK(RAW_APS!A299),ISBLANK(RAW_APS!B299),ISBLANK(RAW_APS!C299)),TRUE,IFERROR(0/0,""))</f>
        <v/>
      </c>
      <c r="B299" s="4"/>
      <c r="C299" s="83" t="str">
        <f>IF(ISBLANK(B299),IFERROR(0/0,""),RAW_APS!A299)</f>
        <v/>
      </c>
      <c r="D299" s="83" t="str">
        <f>IF(ISBLANK(C299),IFERROR(0/0,""), VLOOKUP(C299,preDEL!A$2:AG441,33,FALSE))</f>
        <v/>
      </c>
      <c r="E299" s="4"/>
      <c r="F299" s="132"/>
      <c r="G299" s="222"/>
      <c r="H299" s="224" t="str">
        <f t="shared" si="1"/>
        <v/>
      </c>
      <c r="I299" s="135" t="str">
        <f>CONCATENATE(UPPER(RAW_APS!$A300),"__",RAW_APS!$B300,"_",RAW_APS!$C300)</f>
        <v>FLE583__44490_0.336805555555556</v>
      </c>
      <c r="J299" s="136" t="str">
        <f t="shared" si="2"/>
        <v/>
      </c>
      <c r="K299" s="222" t="s">
        <v>2527</v>
      </c>
      <c r="L299" s="137" t="str">
        <f t="shared" si="3"/>
        <v>FLE592</v>
      </c>
      <c r="M299" s="138" t="b">
        <f t="shared" si="5"/>
        <v>0</v>
      </c>
      <c r="N299" s="137" t="str">
        <f t="shared" si="4"/>
        <v/>
      </c>
      <c r="O299" s="4"/>
      <c r="P299" s="4"/>
      <c r="Q299" s="4"/>
      <c r="R299" s="4"/>
      <c r="S299" s="4"/>
      <c r="T299" s="4"/>
      <c r="U299" s="4"/>
      <c r="V299" s="4"/>
      <c r="W299" s="4"/>
    </row>
    <row r="300">
      <c r="A300" s="83" t="str">
        <f>IF(OR(ISBLANK(RAW_APS!A300),ISBLANK(RAW_APS!B300),ISBLANK(RAW_APS!C300)),TRUE,IFERROR(0/0,""))</f>
        <v/>
      </c>
      <c r="B300" s="4"/>
      <c r="C300" s="83" t="str">
        <f>IF(ISBLANK(B300),IFERROR(0/0,""),RAW_APS!A300)</f>
        <v/>
      </c>
      <c r="D300" s="83" t="str">
        <f>IF(ISBLANK(C300),IFERROR(0/0,""), VLOOKUP(C300,preDEL!A$2:AG441,33,FALSE))</f>
        <v/>
      </c>
      <c r="E300" s="4"/>
      <c r="F300" s="132"/>
      <c r="G300" s="222"/>
      <c r="H300" s="224" t="str">
        <f t="shared" si="1"/>
        <v/>
      </c>
      <c r="I300" s="135" t="str">
        <f>CONCATENATE(UPPER(RAW_APS!$A301),"__",RAW_APS!$B301,"_",RAW_APS!$C301)</f>
        <v>FLE560__44490_0.217847222222222</v>
      </c>
      <c r="J300" s="136" t="str">
        <f t="shared" si="2"/>
        <v/>
      </c>
      <c r="K300" s="222" t="s">
        <v>2528</v>
      </c>
      <c r="L300" s="137" t="str">
        <f t="shared" si="3"/>
        <v>FLE593</v>
      </c>
      <c r="M300" s="138" t="b">
        <f t="shared" si="5"/>
        <v>0</v>
      </c>
      <c r="N300" s="137" t="str">
        <f t="shared" si="4"/>
        <v/>
      </c>
      <c r="O300" s="4"/>
      <c r="P300" s="4"/>
      <c r="Q300" s="4"/>
      <c r="R300" s="4"/>
      <c r="S300" s="4"/>
      <c r="T300" s="4"/>
      <c r="U300" s="4"/>
      <c r="V300" s="4"/>
      <c r="W300" s="4"/>
    </row>
    <row r="301">
      <c r="A301" s="83" t="str">
        <f>IF(OR(ISBLANK(RAW_APS!A301),ISBLANK(RAW_APS!B301),ISBLANK(RAW_APS!C301)),TRUE,IFERROR(0/0,""))</f>
        <v/>
      </c>
      <c r="B301" s="4"/>
      <c r="C301" s="83" t="str">
        <f>IF(ISBLANK(B301),IFERROR(0/0,""),RAW_APS!A301)</f>
        <v/>
      </c>
      <c r="D301" s="83" t="str">
        <f>IF(ISBLANK(C301),IFERROR(0/0,""), VLOOKUP(C301,preDEL!A$2:AG441,33,FALSE))</f>
        <v/>
      </c>
      <c r="E301" s="4"/>
      <c r="F301" s="132"/>
      <c r="G301" s="222"/>
      <c r="H301" s="224" t="str">
        <f t="shared" si="1"/>
        <v/>
      </c>
      <c r="I301" s="135" t="str">
        <f>CONCATENATE(UPPER(RAW_APS!$A302),"__",RAW_APS!$B302,"_",RAW_APS!$C302)</f>
        <v>FLE578__44490_0.216574074074074</v>
      </c>
      <c r="J301" s="136" t="str">
        <f t="shared" si="2"/>
        <v/>
      </c>
      <c r="K301" s="222" t="s">
        <v>2529</v>
      </c>
      <c r="L301" s="137" t="str">
        <f t="shared" si="3"/>
        <v>FLE594</v>
      </c>
      <c r="M301" s="138" t="b">
        <f t="shared" si="5"/>
        <v>0</v>
      </c>
      <c r="N301" s="137" t="str">
        <f t="shared" si="4"/>
        <v/>
      </c>
      <c r="O301" s="4"/>
      <c r="P301" s="4"/>
      <c r="Q301" s="4"/>
      <c r="R301" s="4"/>
      <c r="S301" s="4"/>
      <c r="T301" s="4"/>
      <c r="U301" s="4"/>
      <c r="V301" s="4"/>
      <c r="W301" s="4"/>
    </row>
    <row r="302">
      <c r="A302" s="83" t="str">
        <f>IF(OR(ISBLANK(RAW_APS!A302),ISBLANK(RAW_APS!B302),ISBLANK(RAW_APS!C302)),TRUE,IFERROR(0/0,""))</f>
        <v/>
      </c>
      <c r="B302" s="4"/>
      <c r="C302" s="83" t="str">
        <f>IF(ISBLANK(B302),IFERROR(0/0,""),RAW_APS!A302)</f>
        <v/>
      </c>
      <c r="D302" s="83" t="str">
        <f>IF(ISBLANK(C302),IFERROR(0/0,""), VLOOKUP(C302,preDEL!A$2:AG441,33,FALSE))</f>
        <v/>
      </c>
      <c r="E302" s="4"/>
      <c r="F302" s="132"/>
      <c r="G302" s="222"/>
      <c r="H302" s="224" t="str">
        <f t="shared" si="1"/>
        <v/>
      </c>
      <c r="I302" s="135" t="str">
        <f>CONCATENATE(UPPER(RAW_APS!$A303),"__",RAW_APS!$B303,"_",RAW_APS!$C303)</f>
        <v>FLE587__44490_0.214305555555556</v>
      </c>
      <c r="J302" s="136" t="str">
        <f t="shared" si="2"/>
        <v/>
      </c>
      <c r="K302" s="222" t="s">
        <v>2530</v>
      </c>
      <c r="L302" s="137" t="str">
        <f t="shared" si="3"/>
        <v>FLE599</v>
      </c>
      <c r="M302" s="138" t="b">
        <f t="shared" si="5"/>
        <v>0</v>
      </c>
      <c r="N302" s="137" t="str">
        <f t="shared" si="4"/>
        <v/>
      </c>
      <c r="O302" s="4"/>
      <c r="P302" s="4"/>
      <c r="Q302" s="4"/>
      <c r="R302" s="4"/>
      <c r="S302" s="4"/>
      <c r="T302" s="4"/>
      <c r="U302" s="4"/>
      <c r="V302" s="4"/>
      <c r="W302" s="4"/>
    </row>
    <row r="303">
      <c r="A303" s="83" t="str">
        <f>IF(OR(ISBLANK(RAW_APS!A303),ISBLANK(RAW_APS!B303),ISBLANK(RAW_APS!C303)),TRUE,IFERROR(0/0,""))</f>
        <v/>
      </c>
      <c r="B303" s="4"/>
      <c r="C303" s="83" t="str">
        <f>IF(ISBLANK(B303),IFERROR(0/0,""),RAW_APS!A303)</f>
        <v/>
      </c>
      <c r="D303" s="83" t="str">
        <f>IF(ISBLANK(C303),IFERROR(0/0,""), VLOOKUP(C303,preDEL!A$2:AG441,33,FALSE))</f>
        <v/>
      </c>
      <c r="E303" s="4"/>
      <c r="F303" s="132"/>
      <c r="G303" s="222"/>
      <c r="H303" s="224" t="str">
        <f t="shared" si="1"/>
        <v/>
      </c>
      <c r="I303" s="135" t="str">
        <f>CONCATENATE(UPPER(RAW_APS!$A304),"__",RAW_APS!$B304,"_",RAW_APS!$C304)</f>
        <v>FLE566__44490_0.213865740740741</v>
      </c>
      <c r="J303" s="136" t="str">
        <f t="shared" si="2"/>
        <v/>
      </c>
      <c r="K303" s="222" t="s">
        <v>2755</v>
      </c>
      <c r="L303" s="137" t="str">
        <f t="shared" si="3"/>
        <v>FLE600</v>
      </c>
      <c r="M303" s="138" t="b">
        <f t="shared" si="5"/>
        <v>0</v>
      </c>
      <c r="N303" s="137" t="str">
        <f t="shared" si="4"/>
        <v/>
      </c>
      <c r="O303" s="4"/>
      <c r="P303" s="4"/>
      <c r="Q303" s="4"/>
      <c r="R303" s="4"/>
      <c r="S303" s="4"/>
      <c r="T303" s="4"/>
      <c r="U303" s="4"/>
      <c r="V303" s="4"/>
      <c r="W303" s="4"/>
    </row>
    <row r="304">
      <c r="A304" s="83" t="str">
        <f>IF(OR(ISBLANK(RAW_APS!A304),ISBLANK(RAW_APS!B304),ISBLANK(RAW_APS!C304)),TRUE,IFERROR(0/0,""))</f>
        <v/>
      </c>
      <c r="B304" s="4"/>
      <c r="C304" s="83" t="str">
        <f>IF(ISBLANK(B304),IFERROR(0/0,""),RAW_APS!A304)</f>
        <v/>
      </c>
      <c r="D304" s="83" t="str">
        <f>IF(ISBLANK(C304),IFERROR(0/0,""), VLOOKUP(C304,preDEL!A$2:AG441,33,FALSE))</f>
        <v/>
      </c>
      <c r="E304" s="4"/>
      <c r="F304" s="132"/>
      <c r="G304" s="222"/>
      <c r="H304" s="224" t="str">
        <f t="shared" si="1"/>
        <v/>
      </c>
      <c r="I304" s="135" t="str">
        <f>CONCATENATE(UPPER(RAW_APS!$A305),"__",RAW_APS!$B305,"_",RAW_APS!$C305)</f>
        <v>FLE574__44490_0.212384259259259</v>
      </c>
      <c r="J304" s="136" t="str">
        <f t="shared" si="2"/>
        <v/>
      </c>
      <c r="K304" s="222" t="s">
        <v>2532</v>
      </c>
      <c r="L304" s="137" t="str">
        <f t="shared" si="3"/>
        <v>FLE601</v>
      </c>
      <c r="M304" s="138" t="b">
        <f t="shared" si="5"/>
        <v>0</v>
      </c>
      <c r="N304" s="137" t="str">
        <f t="shared" si="4"/>
        <v/>
      </c>
      <c r="O304" s="4"/>
      <c r="P304" s="4"/>
      <c r="Q304" s="4"/>
      <c r="R304" s="4"/>
      <c r="S304" s="4"/>
      <c r="T304" s="4"/>
      <c r="U304" s="4"/>
      <c r="V304" s="4"/>
      <c r="W304" s="4"/>
    </row>
    <row r="305">
      <c r="A305" s="83" t="str">
        <f>IF(OR(ISBLANK(RAW_APS!A305),ISBLANK(RAW_APS!B305),ISBLANK(RAW_APS!C305)),TRUE,IFERROR(0/0,""))</f>
        <v/>
      </c>
      <c r="B305" s="4"/>
      <c r="C305" s="83" t="str">
        <f>IF(ISBLANK(B305),IFERROR(0/0,""),RAW_APS!A305)</f>
        <v/>
      </c>
      <c r="D305" s="83" t="str">
        <f>IF(ISBLANK(C305),IFERROR(0/0,""), VLOOKUP(C305,preDEL!A$2:AG441,33,FALSE))</f>
        <v/>
      </c>
      <c r="E305" s="4"/>
      <c r="F305" s="132"/>
      <c r="G305" s="222"/>
      <c r="H305" s="224" t="str">
        <f t="shared" si="1"/>
        <v/>
      </c>
      <c r="I305" s="135" t="str">
        <f>CONCATENATE(UPPER(RAW_APS!$A306),"__",RAW_APS!$B306,"_",RAW_APS!$C306)</f>
        <v>FLE463__44490_0.210856481481481</v>
      </c>
      <c r="J305" s="136" t="str">
        <f t="shared" si="2"/>
        <v/>
      </c>
      <c r="K305" s="222" t="s">
        <v>2533</v>
      </c>
      <c r="L305" s="137" t="str">
        <f t="shared" si="3"/>
        <v>FLE601</v>
      </c>
      <c r="M305" s="138" t="b">
        <f t="shared" si="5"/>
        <v>0</v>
      </c>
      <c r="N305" s="137" t="str">
        <f t="shared" si="4"/>
        <v/>
      </c>
      <c r="O305" s="4"/>
      <c r="P305" s="4"/>
      <c r="Q305" s="4"/>
      <c r="R305" s="4"/>
      <c r="S305" s="4"/>
      <c r="T305" s="4"/>
      <c r="U305" s="4"/>
      <c r="V305" s="4"/>
      <c r="W305" s="4"/>
    </row>
    <row r="306">
      <c r="A306" s="83" t="str">
        <f>IF(OR(ISBLANK(RAW_APS!A306),ISBLANK(RAW_APS!B306),ISBLANK(RAW_APS!C306)),TRUE,IFERROR(0/0,""))</f>
        <v/>
      </c>
      <c r="B306" s="4"/>
      <c r="C306" s="83" t="str">
        <f>IF(ISBLANK(B306),IFERROR(0/0,""),RAW_APS!A306)</f>
        <v/>
      </c>
      <c r="D306" s="83" t="str">
        <f>IF(ISBLANK(C306),IFERROR(0/0,""), VLOOKUP(C306,preDEL!A$2:AG441,33,FALSE))</f>
        <v/>
      </c>
      <c r="E306" s="4"/>
      <c r="F306" s="132"/>
      <c r="G306" s="222"/>
      <c r="H306" s="224" t="str">
        <f t="shared" si="1"/>
        <v/>
      </c>
      <c r="I306" s="135" t="str">
        <f>CONCATENATE(UPPER(RAW_APS!$A307),"__",RAW_APS!$B307,"_",RAW_APS!$C307)</f>
        <v>FLE580__44489_0.24443287037037</v>
      </c>
      <c r="J306" s="136" t="str">
        <f t="shared" si="2"/>
        <v/>
      </c>
      <c r="K306" s="222" t="s">
        <v>2535</v>
      </c>
      <c r="L306" s="137" t="str">
        <f t="shared" si="3"/>
        <v>FLE604</v>
      </c>
      <c r="M306" s="138" t="b">
        <f t="shared" si="5"/>
        <v>0</v>
      </c>
      <c r="N306" s="137" t="str">
        <f t="shared" si="4"/>
        <v/>
      </c>
      <c r="O306" s="4"/>
      <c r="P306" s="4"/>
      <c r="Q306" s="4"/>
      <c r="R306" s="4"/>
      <c r="S306" s="4"/>
      <c r="T306" s="4"/>
      <c r="U306" s="4"/>
      <c r="V306" s="4"/>
      <c r="W306" s="4"/>
    </row>
    <row r="307">
      <c r="A307" s="83" t="str">
        <f>IF(OR(ISBLANK(RAW_APS!A307),ISBLANK(RAW_APS!B307),ISBLANK(RAW_APS!C307)),TRUE,IFERROR(0/0,""))</f>
        <v/>
      </c>
      <c r="B307" s="4"/>
      <c r="C307" s="83" t="str">
        <f>IF(ISBLANK(B307),IFERROR(0/0,""),RAW_APS!A307)</f>
        <v/>
      </c>
      <c r="D307" s="83" t="str">
        <f>IF(ISBLANK(C307),IFERROR(0/0,""), VLOOKUP(C307,preDEL!A$2:AG441,33,FALSE))</f>
        <v/>
      </c>
      <c r="E307" s="4"/>
      <c r="F307" s="132"/>
      <c r="G307" s="222"/>
      <c r="H307" s="224" t="str">
        <f t="shared" si="1"/>
        <v/>
      </c>
      <c r="I307" s="135" t="str">
        <f>CONCATENATE(UPPER(RAW_APS!$A308),"__",RAW_APS!$B308,"_",RAW_APS!$C308)</f>
        <v>FLE634__44489_0.239386574074074</v>
      </c>
      <c r="J307" s="136" t="str">
        <f t="shared" si="2"/>
        <v/>
      </c>
      <c r="K307" s="222" t="s">
        <v>2536</v>
      </c>
      <c r="L307" s="137" t="str">
        <f t="shared" si="3"/>
        <v>FLE605</v>
      </c>
      <c r="M307" s="138" t="b">
        <f t="shared" si="5"/>
        <v>0</v>
      </c>
      <c r="N307" s="137" t="str">
        <f t="shared" si="4"/>
        <v/>
      </c>
      <c r="O307" s="4"/>
      <c r="P307" s="4"/>
      <c r="Q307" s="4"/>
      <c r="R307" s="4"/>
      <c r="S307" s="4"/>
      <c r="T307" s="4"/>
      <c r="U307" s="4"/>
      <c r="V307" s="4"/>
      <c r="W307" s="4"/>
    </row>
    <row r="308">
      <c r="A308" s="83" t="str">
        <f>IF(OR(ISBLANK(RAW_APS!A308),ISBLANK(RAW_APS!B308),ISBLANK(RAW_APS!C308)),TRUE,IFERROR(0/0,""))</f>
        <v/>
      </c>
      <c r="B308" s="4"/>
      <c r="C308" s="83" t="str">
        <f>IF(ISBLANK(B308),IFERROR(0/0,""),RAW_APS!A308)</f>
        <v/>
      </c>
      <c r="D308" s="83" t="str">
        <f>IF(ISBLANK(C308),IFERROR(0/0,""), VLOOKUP(C308,preDEL!A$2:AG441,33,FALSE))</f>
        <v/>
      </c>
      <c r="E308" s="4"/>
      <c r="F308" s="132"/>
      <c r="G308" s="222"/>
      <c r="H308" s="224" t="str">
        <f t="shared" si="1"/>
        <v/>
      </c>
      <c r="I308" s="135" t="str">
        <f>CONCATENATE(UPPER(RAW_APS!$A309),"__",RAW_APS!$B309,"_",RAW_APS!$C309)</f>
        <v>FLE575__44489_0.238703703703704</v>
      </c>
      <c r="J308" s="136" t="str">
        <f t="shared" si="2"/>
        <v/>
      </c>
      <c r="K308" s="222" t="s">
        <v>2537</v>
      </c>
      <c r="L308" s="137" t="str">
        <f t="shared" si="3"/>
        <v>FLE606</v>
      </c>
      <c r="M308" s="138" t="b">
        <f t="shared" si="5"/>
        <v>0</v>
      </c>
      <c r="N308" s="137" t="str">
        <f t="shared" si="4"/>
        <v/>
      </c>
      <c r="O308" s="4"/>
      <c r="P308" s="4"/>
      <c r="Q308" s="4"/>
      <c r="R308" s="4"/>
      <c r="S308" s="4"/>
      <c r="T308" s="4"/>
      <c r="U308" s="4"/>
      <c r="V308" s="4"/>
      <c r="W308" s="4"/>
    </row>
    <row r="309">
      <c r="A309" s="83" t="str">
        <f>IF(OR(ISBLANK(RAW_APS!A309),ISBLANK(RAW_APS!B309),ISBLANK(RAW_APS!C309)),TRUE,IFERROR(0/0,""))</f>
        <v/>
      </c>
      <c r="B309" s="4"/>
      <c r="C309" s="83" t="str">
        <f>IF(ISBLANK(B309),IFERROR(0/0,""),RAW_APS!A309)</f>
        <v/>
      </c>
      <c r="D309" s="83" t="str">
        <f>IF(ISBLANK(C309),IFERROR(0/0,""), VLOOKUP(C309,preDEL!A$2:AG441,33,FALSE))</f>
        <v/>
      </c>
      <c r="E309" s="4"/>
      <c r="F309" s="132"/>
      <c r="G309" s="222"/>
      <c r="H309" s="224" t="str">
        <f t="shared" si="1"/>
        <v/>
      </c>
      <c r="I309" s="135" t="str">
        <f>CONCATENATE(UPPER(RAW_APS!$A310),"__",RAW_APS!$B310,"_",RAW_APS!$C310)</f>
        <v>FLE572__44489_0.230034722222222</v>
      </c>
      <c r="J309" s="136" t="str">
        <f t="shared" si="2"/>
        <v/>
      </c>
      <c r="K309" s="222" t="s">
        <v>2538</v>
      </c>
      <c r="L309" s="137" t="str">
        <f t="shared" si="3"/>
        <v>FLE607</v>
      </c>
      <c r="M309" s="138" t="b">
        <f t="shared" si="5"/>
        <v>0</v>
      </c>
      <c r="N309" s="137" t="str">
        <f t="shared" si="4"/>
        <v/>
      </c>
      <c r="O309" s="4"/>
      <c r="P309" s="4"/>
      <c r="Q309" s="4"/>
      <c r="R309" s="4"/>
      <c r="S309" s="4"/>
      <c r="T309" s="4"/>
      <c r="U309" s="4"/>
      <c r="V309" s="4"/>
      <c r="W309" s="4"/>
    </row>
    <row r="310">
      <c r="A310" s="83" t="str">
        <f>IF(OR(ISBLANK(RAW_APS!A310),ISBLANK(RAW_APS!B310),ISBLANK(RAW_APS!C310)),TRUE,IFERROR(0/0,""))</f>
        <v/>
      </c>
      <c r="B310" s="4"/>
      <c r="C310" s="83" t="str">
        <f>IF(ISBLANK(B310),IFERROR(0/0,""),RAW_APS!A310)</f>
        <v/>
      </c>
      <c r="D310" s="83" t="str">
        <f>IF(ISBLANK(C310),IFERROR(0/0,""), VLOOKUP(C310,preDEL!A$2:AG441,33,FALSE))</f>
        <v/>
      </c>
      <c r="E310" s="4"/>
      <c r="F310" s="132"/>
      <c r="G310" s="222"/>
      <c r="H310" s="224" t="str">
        <f t="shared" si="1"/>
        <v/>
      </c>
      <c r="I310" s="135" t="str">
        <f>CONCATENATE(UPPER(RAW_APS!$A311),"__",RAW_APS!$B311,"_",RAW_APS!$C311)</f>
        <v>FLE588__44489_0.228854166666667</v>
      </c>
      <c r="J310" s="136" t="str">
        <f t="shared" si="2"/>
        <v/>
      </c>
      <c r="K310" s="222" t="s">
        <v>2539</v>
      </c>
      <c r="L310" s="137" t="str">
        <f t="shared" si="3"/>
        <v>FLE608</v>
      </c>
      <c r="M310" s="138" t="b">
        <f t="shared" si="5"/>
        <v>0</v>
      </c>
      <c r="N310" s="137" t="str">
        <f t="shared" si="4"/>
        <v/>
      </c>
      <c r="O310" s="4"/>
      <c r="P310" s="4"/>
      <c r="Q310" s="4"/>
      <c r="R310" s="4"/>
      <c r="S310" s="4"/>
      <c r="T310" s="4"/>
      <c r="U310" s="4"/>
      <c r="V310" s="4"/>
      <c r="W310" s="4"/>
    </row>
    <row r="311">
      <c r="A311" s="83" t="str">
        <f>IF(OR(ISBLANK(RAW_APS!A311),ISBLANK(RAW_APS!B311),ISBLANK(RAW_APS!C311)),TRUE,IFERROR(0/0,""))</f>
        <v/>
      </c>
      <c r="B311" s="4"/>
      <c r="C311" s="83" t="str">
        <f>IF(ISBLANK(B311),IFERROR(0/0,""),RAW_APS!A311)</f>
        <v/>
      </c>
      <c r="D311" s="83" t="str">
        <f>IF(ISBLANK(C311),IFERROR(0/0,""), VLOOKUP(C311,preDEL!A$2:AG441,33,FALSE))</f>
        <v/>
      </c>
      <c r="E311" s="4"/>
      <c r="F311" s="132"/>
      <c r="G311" s="222"/>
      <c r="H311" s="224" t="str">
        <f t="shared" si="1"/>
        <v/>
      </c>
      <c r="I311" s="135" t="str">
        <f>CONCATENATE(UPPER(RAW_APS!$A312),"__",RAW_APS!$B312,"_",RAW_APS!$C312)</f>
        <v>FLE600__44489_0.221145833333333</v>
      </c>
      <c r="J311" s="136" t="str">
        <f t="shared" si="2"/>
        <v/>
      </c>
      <c r="K311" s="222" t="s">
        <v>2540</v>
      </c>
      <c r="L311" s="137" t="str">
        <f t="shared" si="3"/>
        <v>FLE609</v>
      </c>
      <c r="M311" s="138" t="b">
        <f t="shared" si="5"/>
        <v>0</v>
      </c>
      <c r="N311" s="137" t="str">
        <f t="shared" si="4"/>
        <v/>
      </c>
      <c r="O311" s="4"/>
      <c r="P311" s="4"/>
      <c r="Q311" s="4"/>
      <c r="R311" s="4"/>
      <c r="S311" s="4"/>
      <c r="T311" s="4"/>
      <c r="U311" s="4"/>
      <c r="V311" s="4"/>
      <c r="W311" s="4"/>
    </row>
    <row r="312">
      <c r="A312" s="83" t="str">
        <f>IF(OR(ISBLANK(RAW_APS!A312),ISBLANK(RAW_APS!B312),ISBLANK(RAW_APS!C312)),TRUE,IFERROR(0/0,""))</f>
        <v/>
      </c>
      <c r="B312" s="4"/>
      <c r="C312" s="83" t="str">
        <f>IF(ISBLANK(B312),IFERROR(0/0,""),RAW_APS!A312)</f>
        <v/>
      </c>
      <c r="D312" s="83" t="str">
        <f>IF(ISBLANK(C312),IFERROR(0/0,""), VLOOKUP(C312,preDEL!A$2:AG441,33,FALSE))</f>
        <v/>
      </c>
      <c r="E312" s="4"/>
      <c r="F312" s="132"/>
      <c r="G312" s="222"/>
      <c r="H312" s="224" t="str">
        <f t="shared" si="1"/>
        <v/>
      </c>
      <c r="I312" s="135" t="str">
        <f>CONCATENATE(UPPER(RAW_APS!$A313),"__",RAW_APS!$B313,"_",RAW_APS!$C313)</f>
        <v>FLE590__44489_0.220810185185185</v>
      </c>
      <c r="J312" s="136" t="str">
        <f t="shared" si="2"/>
        <v/>
      </c>
      <c r="K312" s="222" t="s">
        <v>2756</v>
      </c>
      <c r="L312" s="137" t="str">
        <f t="shared" si="3"/>
        <v>FLE609</v>
      </c>
      <c r="M312" s="138" t="b">
        <f t="shared" si="5"/>
        <v>0</v>
      </c>
      <c r="N312" s="137" t="str">
        <f t="shared" si="4"/>
        <v/>
      </c>
      <c r="O312" s="4"/>
      <c r="P312" s="4"/>
      <c r="Q312" s="4"/>
      <c r="R312" s="4"/>
      <c r="S312" s="4"/>
      <c r="T312" s="4"/>
      <c r="U312" s="4"/>
      <c r="V312" s="4"/>
      <c r="W312" s="4"/>
    </row>
    <row r="313">
      <c r="A313" s="83" t="str">
        <f>IF(OR(ISBLANK(RAW_APS!A313),ISBLANK(RAW_APS!B313),ISBLANK(RAW_APS!C313)),TRUE,IFERROR(0/0,""))</f>
        <v/>
      </c>
      <c r="B313" s="4"/>
      <c r="C313" s="83" t="str">
        <f>IF(ISBLANK(B313),IFERROR(0/0,""),RAW_APS!A313)</f>
        <v/>
      </c>
      <c r="D313" s="83" t="str">
        <f>IF(ISBLANK(C313),IFERROR(0/0,""), VLOOKUP(C313,preDEL!A$2:AG441,33,FALSE))</f>
        <v/>
      </c>
      <c r="E313" s="4"/>
      <c r="F313" s="132"/>
      <c r="G313" s="222"/>
      <c r="H313" s="224" t="str">
        <f t="shared" si="1"/>
        <v/>
      </c>
      <c r="I313" s="135" t="str">
        <f>CONCATENATE(UPPER(RAW_APS!$A314),"__",RAW_APS!$B314,"_",RAW_APS!$C314)</f>
        <v>FLE461__44489_0.220266203703704</v>
      </c>
      <c r="J313" s="136" t="str">
        <f t="shared" si="2"/>
        <v/>
      </c>
      <c r="K313" s="222" t="s">
        <v>2543</v>
      </c>
      <c r="L313" s="137" t="str">
        <f t="shared" si="3"/>
        <v>FLE610</v>
      </c>
      <c r="M313" s="138" t="b">
        <f t="shared" si="5"/>
        <v>0</v>
      </c>
      <c r="N313" s="137" t="str">
        <f t="shared" si="4"/>
        <v/>
      </c>
      <c r="O313" s="4"/>
      <c r="P313" s="4"/>
      <c r="Q313" s="4"/>
      <c r="R313" s="4"/>
      <c r="S313" s="4"/>
      <c r="T313" s="4"/>
      <c r="U313" s="4"/>
      <c r="V313" s="4"/>
      <c r="W313" s="4"/>
    </row>
    <row r="314">
      <c r="A314" s="83" t="str">
        <f>IF(OR(ISBLANK(RAW_APS!A314),ISBLANK(RAW_APS!B314),ISBLANK(RAW_APS!C314)),TRUE,IFERROR(0/0,""))</f>
        <v/>
      </c>
      <c r="B314" s="4"/>
      <c r="C314" s="83" t="str">
        <f>IF(ISBLANK(B314),IFERROR(0/0,""),RAW_APS!A314)</f>
        <v/>
      </c>
      <c r="D314" s="83" t="str">
        <f>IF(ISBLANK(C314),IFERROR(0/0,""), VLOOKUP(C314,preDEL!A$2:AG441,33,FALSE))</f>
        <v/>
      </c>
      <c r="E314" s="4"/>
      <c r="F314" s="132"/>
      <c r="G314" s="222"/>
      <c r="H314" s="224" t="str">
        <f t="shared" si="1"/>
        <v/>
      </c>
      <c r="I314" s="135" t="str">
        <f>CONCATENATE(UPPER(RAW_APS!$A315),"__",RAW_APS!$B315,"_",RAW_APS!$C315)</f>
        <v>FLE644__44489_0.178483796296296</v>
      </c>
      <c r="J314" s="136" t="str">
        <f t="shared" si="2"/>
        <v/>
      </c>
      <c r="K314" s="222" t="s">
        <v>2544</v>
      </c>
      <c r="L314" s="137" t="str">
        <f t="shared" si="3"/>
        <v>FLE612</v>
      </c>
      <c r="M314" s="138" t="b">
        <f t="shared" si="5"/>
        <v>0</v>
      </c>
      <c r="N314" s="137" t="str">
        <f t="shared" si="4"/>
        <v/>
      </c>
      <c r="O314" s="4"/>
      <c r="P314" s="4"/>
      <c r="Q314" s="4"/>
      <c r="R314" s="4"/>
      <c r="S314" s="4"/>
      <c r="T314" s="4"/>
      <c r="U314" s="4"/>
      <c r="V314" s="4"/>
      <c r="W314" s="4"/>
    </row>
    <row r="315">
      <c r="A315" s="83" t="str">
        <f>IF(OR(ISBLANK(RAW_APS!A315),ISBLANK(RAW_APS!B315),ISBLANK(RAW_APS!C315)),TRUE,IFERROR(0/0,""))</f>
        <v/>
      </c>
      <c r="B315" s="4"/>
      <c r="C315" s="83" t="str">
        <f>IF(ISBLANK(B315),IFERROR(0/0,""),RAW_APS!A315)</f>
        <v/>
      </c>
      <c r="D315" s="83" t="str">
        <f>IF(ISBLANK(C315),IFERROR(0/0,""), VLOOKUP(C315,preDEL!A$2:AG441,33,FALSE))</f>
        <v/>
      </c>
      <c r="E315" s="4"/>
      <c r="F315" s="132"/>
      <c r="G315" s="222"/>
      <c r="H315" s="224" t="str">
        <f t="shared" si="1"/>
        <v/>
      </c>
      <c r="I315" s="135" t="str">
        <f>CONCATENATE(UPPER(RAW_APS!$A316),"__",RAW_APS!$B316,"_",RAW_APS!$C316)</f>
        <v>FLE738__44489_0.177337962962963</v>
      </c>
      <c r="J315" s="136" t="str">
        <f t="shared" si="2"/>
        <v/>
      </c>
      <c r="K315" s="222" t="s">
        <v>2545</v>
      </c>
      <c r="L315" s="137" t="str">
        <f t="shared" si="3"/>
        <v>FLE613</v>
      </c>
      <c r="M315" s="138" t="b">
        <f t="shared" si="5"/>
        <v>0</v>
      </c>
      <c r="N315" s="137" t="str">
        <f t="shared" si="4"/>
        <v/>
      </c>
      <c r="O315" s="4"/>
      <c r="P315" s="4"/>
      <c r="Q315" s="4"/>
      <c r="R315" s="4"/>
      <c r="S315" s="4"/>
      <c r="T315" s="4"/>
      <c r="U315" s="4"/>
      <c r="V315" s="4"/>
      <c r="W315" s="4"/>
    </row>
    <row r="316">
      <c r="A316" s="83" t="str">
        <f>IF(OR(ISBLANK(RAW_APS!A316),ISBLANK(RAW_APS!B316),ISBLANK(RAW_APS!C316)),TRUE,IFERROR(0/0,""))</f>
        <v/>
      </c>
      <c r="B316" s="4"/>
      <c r="C316" s="83" t="str">
        <f>IF(ISBLANK(B316),IFERROR(0/0,""),RAW_APS!A316)</f>
        <v/>
      </c>
      <c r="D316" s="83" t="str">
        <f>IF(ISBLANK(C316),IFERROR(0/0,""), VLOOKUP(C316,preDEL!A$2:AG441,33,FALSE))</f>
        <v/>
      </c>
      <c r="E316" s="4"/>
      <c r="F316" s="132"/>
      <c r="G316" s="222"/>
      <c r="H316" s="224" t="str">
        <f t="shared" si="1"/>
        <v/>
      </c>
      <c r="I316" s="135" t="str">
        <f>CONCATENATE(UPPER(RAW_APS!$A317),"__",RAW_APS!$B317,"_",RAW_APS!$C317)</f>
        <v>FLE570__44489_0.173993055555556</v>
      </c>
      <c r="J316" s="136" t="str">
        <f t="shared" si="2"/>
        <v/>
      </c>
      <c r="K316" s="222" t="s">
        <v>2546</v>
      </c>
      <c r="L316" s="137" t="str">
        <f t="shared" si="3"/>
        <v>FLE614</v>
      </c>
      <c r="M316" s="138" t="b">
        <f t="shared" si="5"/>
        <v>0</v>
      </c>
      <c r="N316" s="137" t="str">
        <f t="shared" si="4"/>
        <v/>
      </c>
      <c r="O316" s="4"/>
      <c r="P316" s="4"/>
      <c r="Q316" s="4"/>
      <c r="R316" s="4"/>
      <c r="S316" s="4"/>
      <c r="T316" s="4"/>
      <c r="U316" s="4"/>
      <c r="V316" s="4"/>
      <c r="W316" s="4"/>
    </row>
    <row r="317">
      <c r="A317" s="83" t="str">
        <f>IF(OR(ISBLANK(RAW_APS!A317),ISBLANK(RAW_APS!B317),ISBLANK(RAW_APS!C317)),TRUE,IFERROR(0/0,""))</f>
        <v/>
      </c>
      <c r="B317" s="4"/>
      <c r="C317" s="83" t="str">
        <f>IF(ISBLANK(B317),IFERROR(0/0,""),RAW_APS!A317)</f>
        <v/>
      </c>
      <c r="D317" s="83" t="str">
        <f>IF(ISBLANK(C317),IFERROR(0/0,""), VLOOKUP(C317,preDEL!A$2:AG441,33,FALSE))</f>
        <v/>
      </c>
      <c r="E317" s="4"/>
      <c r="F317" s="132"/>
      <c r="G317" s="222"/>
      <c r="H317" s="224" t="str">
        <f t="shared" si="1"/>
        <v/>
      </c>
      <c r="I317" s="135" t="str">
        <f>CONCATENATE(UPPER(RAW_APS!$A318),"__",RAW_APS!$B318,"_",RAW_APS!$C318)</f>
        <v>FLE646__44489_0.172627314814815</v>
      </c>
      <c r="J317" s="136" t="str">
        <f t="shared" si="2"/>
        <v/>
      </c>
      <c r="K317" s="222" t="s">
        <v>2547</v>
      </c>
      <c r="L317" s="137" t="str">
        <f t="shared" si="3"/>
        <v>FLE615</v>
      </c>
      <c r="M317" s="138" t="b">
        <f t="shared" si="5"/>
        <v>0</v>
      </c>
      <c r="N317" s="137" t="str">
        <f t="shared" si="4"/>
        <v/>
      </c>
      <c r="O317" s="4"/>
      <c r="P317" s="4"/>
      <c r="Q317" s="4"/>
      <c r="R317" s="4"/>
      <c r="S317" s="4"/>
      <c r="T317" s="4"/>
      <c r="U317" s="4"/>
      <c r="V317" s="4"/>
      <c r="W317" s="4"/>
    </row>
    <row r="318">
      <c r="A318" s="83" t="str">
        <f>IF(OR(ISBLANK(RAW_APS!A318),ISBLANK(RAW_APS!B318),ISBLANK(RAW_APS!C318)),TRUE,IFERROR(0/0,""))</f>
        <v/>
      </c>
      <c r="B318" s="4"/>
      <c r="C318" s="83" t="str">
        <f>IF(ISBLANK(B318),IFERROR(0/0,""),RAW_APS!A318)</f>
        <v/>
      </c>
      <c r="D318" s="83" t="str">
        <f>IF(ISBLANK(C318),IFERROR(0/0,""), VLOOKUP(C318,preDEL!A$2:AG441,33,FALSE))</f>
        <v/>
      </c>
      <c r="E318" s="4"/>
      <c r="F318" s="132"/>
      <c r="G318" s="222"/>
      <c r="H318" s="224" t="str">
        <f t="shared" si="1"/>
        <v/>
      </c>
      <c r="I318" s="135" t="str">
        <f>CONCATENATE(UPPER(RAW_APS!$A319),"__",RAW_APS!$B319,"_",RAW_APS!$C319)</f>
        <v>FLE567__44489_0.17224537037037</v>
      </c>
      <c r="J318" s="136" t="str">
        <f t="shared" si="2"/>
        <v/>
      </c>
      <c r="K318" s="222" t="s">
        <v>2757</v>
      </c>
      <c r="L318" s="137" t="str">
        <f t="shared" si="3"/>
        <v>FLE616</v>
      </c>
      <c r="M318" s="138" t="b">
        <f t="shared" si="5"/>
        <v>0</v>
      </c>
      <c r="N318" s="137" t="str">
        <f t="shared" si="4"/>
        <v/>
      </c>
      <c r="O318" s="4"/>
      <c r="P318" s="4"/>
      <c r="Q318" s="4"/>
      <c r="R318" s="4"/>
      <c r="S318" s="4"/>
      <c r="T318" s="4"/>
      <c r="U318" s="4"/>
      <c r="V318" s="4"/>
      <c r="W318" s="4"/>
    </row>
    <row r="319">
      <c r="A319" s="83" t="str">
        <f>IF(OR(ISBLANK(RAW_APS!A319),ISBLANK(RAW_APS!B319),ISBLANK(RAW_APS!C319)),TRUE,IFERROR(0/0,""))</f>
        <v/>
      </c>
      <c r="B319" s="4"/>
      <c r="C319" s="83" t="str">
        <f>IF(ISBLANK(B319),IFERROR(0/0,""),RAW_APS!A319)</f>
        <v/>
      </c>
      <c r="D319" s="83" t="str">
        <f>IF(ISBLANK(C319),IFERROR(0/0,""), VLOOKUP(C319,preDEL!A$2:AG441,33,FALSE))</f>
        <v/>
      </c>
      <c r="E319" s="4"/>
      <c r="F319" s="132"/>
      <c r="G319" s="222"/>
      <c r="H319" s="224" t="str">
        <f t="shared" si="1"/>
        <v/>
      </c>
      <c r="I319" s="135" t="str">
        <f>CONCATENATE(UPPER(RAW_APS!$A320),"__",RAW_APS!$B320,"_",RAW_APS!$C320)</f>
        <v>FLE531__44489_0.169907407407407</v>
      </c>
      <c r="J319" s="136" t="str">
        <f t="shared" si="2"/>
        <v/>
      </c>
      <c r="K319" s="222" t="s">
        <v>2549</v>
      </c>
      <c r="L319" s="137" t="str">
        <f t="shared" si="3"/>
        <v>FLE617</v>
      </c>
      <c r="M319" s="138" t="b">
        <f t="shared" si="5"/>
        <v>0</v>
      </c>
      <c r="N319" s="137" t="str">
        <f t="shared" si="4"/>
        <v/>
      </c>
      <c r="O319" s="4"/>
      <c r="P319" s="4"/>
      <c r="Q319" s="4"/>
      <c r="R319" s="4"/>
      <c r="S319" s="4"/>
      <c r="T319" s="4"/>
      <c r="U319" s="4"/>
      <c r="V319" s="4"/>
      <c r="W319" s="4"/>
    </row>
    <row r="320">
      <c r="A320" s="83" t="str">
        <f>IF(OR(ISBLANK(RAW_APS!A320),ISBLANK(RAW_APS!B320),ISBLANK(RAW_APS!C320)),TRUE,IFERROR(0/0,""))</f>
        <v/>
      </c>
      <c r="B320" s="4"/>
      <c r="C320" s="83" t="str">
        <f>IF(ISBLANK(B320),IFERROR(0/0,""),RAW_APS!A320)</f>
        <v/>
      </c>
      <c r="D320" s="83" t="str">
        <f>IF(ISBLANK(C320),IFERROR(0/0,""), VLOOKUP(C320,preDEL!A$2:AG441,33,FALSE))</f>
        <v/>
      </c>
      <c r="E320" s="4"/>
      <c r="F320" s="132"/>
      <c r="G320" s="222"/>
      <c r="H320" s="224" t="str">
        <f t="shared" si="1"/>
        <v/>
      </c>
      <c r="I320" s="135" t="str">
        <f>CONCATENATE(UPPER(RAW_APS!$A321),"__",RAW_APS!$B321,"_",RAW_APS!$C321)</f>
        <v>FLE606__44489_0.169652777777778</v>
      </c>
      <c r="J320" s="136" t="str">
        <f t="shared" si="2"/>
        <v/>
      </c>
      <c r="K320" s="222" t="s">
        <v>2550</v>
      </c>
      <c r="L320" s="137" t="str">
        <f t="shared" si="3"/>
        <v>FLE620</v>
      </c>
      <c r="M320" s="138" t="b">
        <f t="shared" si="5"/>
        <v>0</v>
      </c>
      <c r="N320" s="137" t="str">
        <f t="shared" si="4"/>
        <v/>
      </c>
      <c r="O320" s="4"/>
      <c r="P320" s="4"/>
      <c r="Q320" s="4"/>
      <c r="R320" s="4"/>
      <c r="S320" s="4"/>
      <c r="T320" s="4"/>
      <c r="U320" s="4"/>
      <c r="V320" s="4"/>
      <c r="W320" s="4"/>
    </row>
    <row r="321">
      <c r="A321" s="83" t="str">
        <f>IF(OR(ISBLANK(RAW_APS!A321),ISBLANK(RAW_APS!B321),ISBLANK(RAW_APS!C321)),TRUE,IFERROR(0/0,""))</f>
        <v/>
      </c>
      <c r="B321" s="4"/>
      <c r="C321" s="83" t="str">
        <f>IF(ISBLANK(B321),IFERROR(0/0,""),RAW_APS!A321)</f>
        <v/>
      </c>
      <c r="D321" s="83" t="str">
        <f>IF(ISBLANK(C321),IFERROR(0/0,""), VLOOKUP(C321,preDEL!A$2:AG441,33,FALSE))</f>
        <v/>
      </c>
      <c r="E321" s="4"/>
      <c r="F321" s="132"/>
      <c r="G321" s="222"/>
      <c r="H321" s="224" t="str">
        <f t="shared" si="1"/>
        <v/>
      </c>
      <c r="I321" s="135" t="str">
        <f>CONCATENATE(UPPER(RAW_APS!$A322),"__",RAW_APS!$B322,"_",RAW_APS!$C322)</f>
        <v>FLE648__44488_0.510671296296296</v>
      </c>
      <c r="J321" s="136" t="str">
        <f t="shared" si="2"/>
        <v/>
      </c>
      <c r="K321" s="222" t="s">
        <v>2551</v>
      </c>
      <c r="L321" s="137" t="str">
        <f t="shared" si="3"/>
        <v>FLE621</v>
      </c>
      <c r="M321" s="138" t="b">
        <f t="shared" si="5"/>
        <v>0</v>
      </c>
      <c r="N321" s="137" t="str">
        <f t="shared" si="4"/>
        <v/>
      </c>
      <c r="O321" s="4"/>
      <c r="P321" s="4"/>
      <c r="Q321" s="4"/>
      <c r="R321" s="4"/>
      <c r="S321" s="4"/>
      <c r="T321" s="4"/>
      <c r="U321" s="4"/>
      <c r="V321" s="4"/>
      <c r="W321" s="4"/>
    </row>
    <row r="322">
      <c r="A322" s="83" t="str">
        <f>IF(OR(ISBLANK(RAW_APS!A322),ISBLANK(RAW_APS!B322),ISBLANK(RAW_APS!C322)),TRUE,IFERROR(0/0,""))</f>
        <v/>
      </c>
      <c r="B322" s="4"/>
      <c r="C322" s="83" t="str">
        <f>IF(ISBLANK(B322),IFERROR(0/0,""),RAW_APS!A322)</f>
        <v/>
      </c>
      <c r="D322" s="83" t="str">
        <f>IF(ISBLANK(C322),IFERROR(0/0,""), VLOOKUP(C322,preDEL!A$2:AG441,33,FALSE))</f>
        <v/>
      </c>
      <c r="E322" s="4"/>
      <c r="F322" s="132"/>
      <c r="G322" s="222"/>
      <c r="H322" s="224" t="str">
        <f t="shared" si="1"/>
        <v/>
      </c>
      <c r="I322" s="135" t="str">
        <f>CONCATENATE(UPPER(RAW_APS!$A323),"__",RAW_APS!$B323,"_",RAW_APS!$C323)</f>
        <v>FLE641__44488_0.507858796296296</v>
      </c>
      <c r="J322" s="136" t="str">
        <f t="shared" si="2"/>
        <v/>
      </c>
      <c r="K322" s="222" t="s">
        <v>2552</v>
      </c>
      <c r="L322" s="137" t="str">
        <f t="shared" si="3"/>
        <v>FLE622</v>
      </c>
      <c r="M322" s="138" t="b">
        <f t="shared" si="5"/>
        <v>0</v>
      </c>
      <c r="N322" s="137" t="str">
        <f t="shared" si="4"/>
        <v/>
      </c>
      <c r="O322" s="4"/>
      <c r="P322" s="4"/>
      <c r="Q322" s="4"/>
      <c r="R322" s="4"/>
      <c r="S322" s="4"/>
      <c r="T322" s="4"/>
      <c r="U322" s="4"/>
      <c r="V322" s="4"/>
      <c r="W322" s="4"/>
    </row>
    <row r="323">
      <c r="A323" s="83" t="str">
        <f>IF(OR(ISBLANK(RAW_APS!A323),ISBLANK(RAW_APS!B323),ISBLANK(RAW_APS!C323)),TRUE,IFERROR(0/0,""))</f>
        <v/>
      </c>
      <c r="B323" s="4"/>
      <c r="C323" s="83" t="str">
        <f>IF(ISBLANK(B323),IFERROR(0/0,""),RAW_APS!A323)</f>
        <v/>
      </c>
      <c r="D323" s="83" t="str">
        <f>IF(ISBLANK(C323),IFERROR(0/0,""), VLOOKUP(C323,preDEL!A$2:AG441,33,FALSE))</f>
        <v/>
      </c>
      <c r="E323" s="4"/>
      <c r="F323" s="132"/>
      <c r="G323" s="222"/>
      <c r="H323" s="224" t="str">
        <f t="shared" si="1"/>
        <v/>
      </c>
      <c r="I323" s="135" t="str">
        <f>CONCATENATE(UPPER(RAW_APS!$A324),"__",RAW_APS!$B324,"_",RAW_APS!$C324)</f>
        <v>FLE613__44488_0.380902777777778</v>
      </c>
      <c r="J323" s="136" t="str">
        <f t="shared" si="2"/>
        <v/>
      </c>
      <c r="K323" s="222" t="s">
        <v>2553</v>
      </c>
      <c r="L323" s="137" t="str">
        <f t="shared" si="3"/>
        <v>FLE623</v>
      </c>
      <c r="M323" s="138" t="b">
        <f t="shared" si="5"/>
        <v>0</v>
      </c>
      <c r="N323" s="137" t="str">
        <f t="shared" si="4"/>
        <v/>
      </c>
      <c r="O323" s="4"/>
      <c r="P323" s="4"/>
      <c r="Q323" s="4"/>
      <c r="R323" s="4"/>
      <c r="S323" s="4"/>
      <c r="T323" s="4"/>
      <c r="U323" s="4"/>
      <c r="V323" s="4"/>
      <c r="W323" s="4"/>
    </row>
    <row r="324">
      <c r="A324" s="83" t="str">
        <f>IF(OR(ISBLANK(RAW_APS!A324),ISBLANK(RAW_APS!B324),ISBLANK(RAW_APS!C324)),TRUE,IFERROR(0/0,""))</f>
        <v/>
      </c>
      <c r="B324" s="4"/>
      <c r="C324" s="83" t="str">
        <f>IF(ISBLANK(B324),IFERROR(0/0,""),RAW_APS!A324)</f>
        <v/>
      </c>
      <c r="D324" s="83" t="str">
        <f>IF(ISBLANK(C324),IFERROR(0/0,""), VLOOKUP(C324,preDEL!A$2:AG441,33,FALSE))</f>
        <v/>
      </c>
      <c r="E324" s="4"/>
      <c r="F324" s="132"/>
      <c r="G324" s="222"/>
      <c r="H324" s="224" t="str">
        <f t="shared" si="1"/>
        <v/>
      </c>
      <c r="I324" s="135" t="str">
        <f>CONCATENATE(UPPER(RAW_APS!$A325),"__",RAW_APS!$B325,"_",RAW_APS!$C325)</f>
        <v>FLE500__44488_0.327962962962963</v>
      </c>
      <c r="J324" s="136" t="str">
        <f t="shared" si="2"/>
        <v/>
      </c>
      <c r="K324" s="222" t="s">
        <v>2554</v>
      </c>
      <c r="L324" s="137" t="str">
        <f t="shared" si="3"/>
        <v>FLE624</v>
      </c>
      <c r="M324" s="138" t="b">
        <f t="shared" si="5"/>
        <v>0</v>
      </c>
      <c r="N324" s="137" t="str">
        <f t="shared" si="4"/>
        <v/>
      </c>
      <c r="O324" s="4"/>
      <c r="P324" s="4"/>
      <c r="Q324" s="4"/>
      <c r="R324" s="4"/>
      <c r="S324" s="4"/>
      <c r="T324" s="4"/>
      <c r="U324" s="4"/>
      <c r="V324" s="4"/>
      <c r="W324" s="4"/>
    </row>
    <row r="325">
      <c r="A325" s="83" t="str">
        <f>IF(OR(ISBLANK(RAW_APS!A325),ISBLANK(RAW_APS!B325),ISBLANK(RAW_APS!C325)),TRUE,IFERROR(0/0,""))</f>
        <v/>
      </c>
      <c r="B325" s="4"/>
      <c r="C325" s="83" t="str">
        <f>IF(ISBLANK(B325),IFERROR(0/0,""),RAW_APS!A325)</f>
        <v/>
      </c>
      <c r="D325" s="83" t="str">
        <f>IF(ISBLANK(C325),IFERROR(0/0,""), VLOOKUP(C325,preDEL!A$2:AG441,33,FALSE))</f>
        <v/>
      </c>
      <c r="E325" s="4"/>
      <c r="F325" s="132"/>
      <c r="G325" s="222"/>
      <c r="H325" s="224" t="str">
        <f t="shared" si="1"/>
        <v/>
      </c>
      <c r="I325" s="135" t="str">
        <f>CONCATENATE(UPPER(RAW_APS!$A326),"__",RAW_APS!$B326,"_",RAW_APS!$C326)</f>
        <v>FLE739__44488_0.298634259259259</v>
      </c>
      <c r="J325" s="136" t="str">
        <f t="shared" si="2"/>
        <v/>
      </c>
      <c r="K325" s="222" t="s">
        <v>2555</v>
      </c>
      <c r="L325" s="137" t="str">
        <f t="shared" si="3"/>
        <v>FLE626</v>
      </c>
      <c r="M325" s="138" t="b">
        <f t="shared" si="5"/>
        <v>0</v>
      </c>
      <c r="N325" s="137" t="str">
        <f t="shared" si="4"/>
        <v/>
      </c>
      <c r="O325" s="4"/>
      <c r="P325" s="4"/>
      <c r="Q325" s="4"/>
      <c r="R325" s="4"/>
      <c r="S325" s="4"/>
      <c r="T325" s="4"/>
      <c r="U325" s="4"/>
      <c r="V325" s="4"/>
      <c r="W325" s="4"/>
    </row>
    <row r="326">
      <c r="A326" s="83" t="str">
        <f>IF(OR(ISBLANK(RAW_APS!A326),ISBLANK(RAW_APS!B326),ISBLANK(RAW_APS!C326)),TRUE,IFERROR(0/0,""))</f>
        <v/>
      </c>
      <c r="B326" s="4"/>
      <c r="C326" s="83" t="str">
        <f>IF(ISBLANK(B326),IFERROR(0/0,""),RAW_APS!A326)</f>
        <v/>
      </c>
      <c r="D326" s="83" t="str">
        <f>IF(ISBLANK(C326),IFERROR(0/0,""), VLOOKUP(C326,preDEL!A$2:AG441,33,FALSE))</f>
        <v/>
      </c>
      <c r="E326" s="4"/>
      <c r="F326" s="132"/>
      <c r="G326" s="222"/>
      <c r="H326" s="224" t="str">
        <f t="shared" si="1"/>
        <v/>
      </c>
      <c r="I326" s="135" t="str">
        <f>CONCATENATE(UPPER(RAW_APS!$A327),"__",RAW_APS!$B327,"_",RAW_APS!$C327)</f>
        <v>FLE676__44488_0.296493055555556</v>
      </c>
      <c r="J326" s="136" t="str">
        <f t="shared" si="2"/>
        <v/>
      </c>
      <c r="K326" s="222" t="s">
        <v>2556</v>
      </c>
      <c r="L326" s="137" t="str">
        <f t="shared" si="3"/>
        <v>FLE628</v>
      </c>
      <c r="M326" s="138" t="b">
        <f t="shared" si="5"/>
        <v>0</v>
      </c>
      <c r="N326" s="137" t="str">
        <f t="shared" si="4"/>
        <v/>
      </c>
      <c r="O326" s="4"/>
      <c r="P326" s="4"/>
      <c r="Q326" s="4"/>
      <c r="R326" s="4"/>
      <c r="S326" s="4"/>
      <c r="T326" s="4"/>
      <c r="U326" s="4"/>
      <c r="V326" s="4"/>
      <c r="W326" s="4"/>
    </row>
    <row r="327">
      <c r="A327" s="83" t="str">
        <f>IF(OR(ISBLANK(RAW_APS!A327),ISBLANK(RAW_APS!B327),ISBLANK(RAW_APS!C327)),TRUE,IFERROR(0/0,""))</f>
        <v/>
      </c>
      <c r="B327" s="4"/>
      <c r="C327" s="83" t="str">
        <f>IF(ISBLANK(B327),IFERROR(0/0,""),RAW_APS!A327)</f>
        <v/>
      </c>
      <c r="D327" s="83" t="str">
        <f>IF(ISBLANK(C327),IFERROR(0/0,""), VLOOKUP(C327,preDEL!A$2:AG441,33,FALSE))</f>
        <v/>
      </c>
      <c r="E327" s="4"/>
      <c r="F327" s="132"/>
      <c r="G327" s="222"/>
      <c r="H327" s="224" t="str">
        <f t="shared" si="1"/>
        <v/>
      </c>
      <c r="I327" s="135" t="str">
        <f>CONCATENATE(UPPER(RAW_APS!$A328),"__",RAW_APS!$B328,"_",RAW_APS!$C328)</f>
        <v>FLE709__44488_0.295891203703704</v>
      </c>
      <c r="J327" s="136" t="str">
        <f t="shared" si="2"/>
        <v/>
      </c>
      <c r="K327" s="222" t="s">
        <v>2557</v>
      </c>
      <c r="L327" s="137" t="str">
        <f t="shared" si="3"/>
        <v>FLE630</v>
      </c>
      <c r="M327" s="138" t="b">
        <f t="shared" si="5"/>
        <v>0</v>
      </c>
      <c r="N327" s="137" t="str">
        <f t="shared" si="4"/>
        <v/>
      </c>
      <c r="O327" s="4"/>
      <c r="P327" s="4"/>
      <c r="Q327" s="4"/>
      <c r="R327" s="4"/>
      <c r="S327" s="4"/>
      <c r="T327" s="4"/>
      <c r="U327" s="4"/>
      <c r="V327" s="4"/>
      <c r="W327" s="4"/>
    </row>
    <row r="328">
      <c r="A328" s="83" t="str">
        <f>IF(OR(ISBLANK(RAW_APS!A328),ISBLANK(RAW_APS!B328),ISBLANK(RAW_APS!C328)),TRUE,IFERROR(0/0,""))</f>
        <v/>
      </c>
      <c r="B328" s="4"/>
      <c r="C328" s="83" t="str">
        <f>IF(ISBLANK(B328),IFERROR(0/0,""),RAW_APS!A328)</f>
        <v/>
      </c>
      <c r="D328" s="83" t="str">
        <f>IF(ISBLANK(C328),IFERROR(0/0,""), VLOOKUP(C328,preDEL!A$2:AG441,33,FALSE))</f>
        <v/>
      </c>
      <c r="E328" s="4"/>
      <c r="F328" s="132"/>
      <c r="G328" s="222"/>
      <c r="H328" s="224" t="str">
        <f t="shared" si="1"/>
        <v/>
      </c>
      <c r="I328" s="135" t="str">
        <f>CONCATENATE(UPPER(RAW_APS!$A329),"__",RAW_APS!$B329,"_",RAW_APS!$C329)</f>
        <v>FLE675__44488_0.295023148148148</v>
      </c>
      <c r="J328" s="136" t="str">
        <f t="shared" si="2"/>
        <v/>
      </c>
      <c r="K328" s="222" t="s">
        <v>2558</v>
      </c>
      <c r="L328" s="137" t="str">
        <f t="shared" si="3"/>
        <v>FLE632</v>
      </c>
      <c r="M328" s="138" t="b">
        <f t="shared" si="5"/>
        <v>0</v>
      </c>
      <c r="N328" s="137" t="str">
        <f t="shared" si="4"/>
        <v/>
      </c>
      <c r="O328" s="4"/>
      <c r="P328" s="4"/>
      <c r="Q328" s="4"/>
      <c r="R328" s="4"/>
      <c r="S328" s="4"/>
      <c r="T328" s="4"/>
      <c r="U328" s="4"/>
      <c r="V328" s="4"/>
      <c r="W328" s="4"/>
    </row>
    <row r="329">
      <c r="A329" s="83" t="str">
        <f>IF(OR(ISBLANK(RAW_APS!A329),ISBLANK(RAW_APS!B329),ISBLANK(RAW_APS!C329)),TRUE,IFERROR(0/0,""))</f>
        <v/>
      </c>
      <c r="B329" s="4"/>
      <c r="C329" s="83" t="str">
        <f>IF(ISBLANK(B329),IFERROR(0/0,""),RAW_APS!A329)</f>
        <v/>
      </c>
      <c r="D329" s="83" t="str">
        <f>IF(ISBLANK(C329),IFERROR(0/0,""), VLOOKUP(C329,preDEL!A$2:AG441,33,FALSE))</f>
        <v/>
      </c>
      <c r="E329" s="4"/>
      <c r="F329" s="132"/>
      <c r="G329" s="222"/>
      <c r="H329" s="224" t="str">
        <f t="shared" si="1"/>
        <v/>
      </c>
      <c r="I329" s="135" t="str">
        <f>CONCATENATE(UPPER(RAW_APS!$A330),"__",RAW_APS!$B330,"_",RAW_APS!$C330)</f>
        <v>FLE702__44488_0.294699074074074</v>
      </c>
      <c r="J329" s="136" t="str">
        <f t="shared" si="2"/>
        <v/>
      </c>
      <c r="K329" s="222" t="s">
        <v>2559</v>
      </c>
      <c r="L329" s="137" t="str">
        <f t="shared" si="3"/>
        <v>FLE633</v>
      </c>
      <c r="M329" s="138" t="b">
        <f t="shared" si="5"/>
        <v>0</v>
      </c>
      <c r="N329" s="137" t="str">
        <f t="shared" si="4"/>
        <v/>
      </c>
      <c r="O329" s="4"/>
      <c r="P329" s="4"/>
      <c r="Q329" s="4"/>
      <c r="R329" s="4"/>
      <c r="S329" s="4"/>
      <c r="T329" s="4"/>
      <c r="U329" s="4"/>
      <c r="V329" s="4"/>
      <c r="W329" s="4"/>
    </row>
    <row r="330">
      <c r="A330" s="83" t="str">
        <f>IF(OR(ISBLANK(RAW_APS!A330),ISBLANK(RAW_APS!B330),ISBLANK(RAW_APS!C330)),TRUE,IFERROR(0/0,""))</f>
        <v/>
      </c>
      <c r="B330" s="4"/>
      <c r="C330" s="83" t="str">
        <f>IF(ISBLANK(B330),IFERROR(0/0,""),RAW_APS!A330)</f>
        <v/>
      </c>
      <c r="D330" s="83" t="str">
        <f>IF(ISBLANK(C330),IFERROR(0/0,""), VLOOKUP(C330,preDEL!A$2:AG441,33,FALSE))</f>
        <v/>
      </c>
      <c r="E330" s="4"/>
      <c r="F330" s="132"/>
      <c r="G330" s="222"/>
      <c r="H330" s="224" t="str">
        <f t="shared" si="1"/>
        <v/>
      </c>
      <c r="I330" s="135" t="str">
        <f>CONCATENATE(UPPER(RAW_APS!$A331),"__",RAW_APS!$B331,"_",RAW_APS!$C331)</f>
        <v>FLE675__44488_0.29443287037037</v>
      </c>
      <c r="J330" s="136" t="str">
        <f t="shared" si="2"/>
        <v/>
      </c>
      <c r="K330" s="222" t="s">
        <v>2560</v>
      </c>
      <c r="L330" s="137" t="str">
        <f t="shared" si="3"/>
        <v>FLE634</v>
      </c>
      <c r="M330" s="138" t="b">
        <f t="shared" si="5"/>
        <v>0</v>
      </c>
      <c r="N330" s="137" t="str">
        <f t="shared" si="4"/>
        <v/>
      </c>
      <c r="O330" s="4"/>
      <c r="P330" s="4"/>
      <c r="Q330" s="4"/>
      <c r="R330" s="4"/>
      <c r="S330" s="4"/>
      <c r="T330" s="4"/>
      <c r="U330" s="4"/>
      <c r="V330" s="4"/>
      <c r="W330" s="4"/>
    </row>
    <row r="331">
      <c r="A331" s="83" t="str">
        <f>IF(OR(ISBLANK(RAW_APS!A331),ISBLANK(RAW_APS!B331),ISBLANK(RAW_APS!C331)),TRUE,IFERROR(0/0,""))</f>
        <v/>
      </c>
      <c r="B331" s="4"/>
      <c r="C331" s="83" t="str">
        <f>IF(ISBLANK(B331),IFERROR(0/0,""),RAW_APS!A331)</f>
        <v/>
      </c>
      <c r="D331" s="83" t="str">
        <f>IF(ISBLANK(C331),IFERROR(0/0,""), VLOOKUP(C331,preDEL!A$2:AG441,33,FALSE))</f>
        <v/>
      </c>
      <c r="E331" s="4"/>
      <c r="F331" s="132"/>
      <c r="G331" s="222"/>
      <c r="H331" s="224" t="str">
        <f t="shared" si="1"/>
        <v/>
      </c>
      <c r="I331" s="135" t="str">
        <f>CONCATENATE(UPPER(RAW_APS!$A332),"__",RAW_APS!$B332,"_",RAW_APS!$C332)</f>
        <v>FLE687__44488_0.293888888888889</v>
      </c>
      <c r="J331" s="136" t="str">
        <f t="shared" si="2"/>
        <v/>
      </c>
      <c r="K331" s="222" t="s">
        <v>2561</v>
      </c>
      <c r="L331" s="137" t="str">
        <f t="shared" si="3"/>
        <v>FLE637</v>
      </c>
      <c r="M331" s="138" t="b">
        <f t="shared" si="5"/>
        <v>0</v>
      </c>
      <c r="N331" s="137" t="str">
        <f t="shared" si="4"/>
        <v/>
      </c>
      <c r="O331" s="4"/>
      <c r="P331" s="4"/>
      <c r="Q331" s="4"/>
      <c r="R331" s="4"/>
      <c r="S331" s="4"/>
      <c r="T331" s="4"/>
      <c r="U331" s="4"/>
      <c r="V331" s="4"/>
      <c r="W331" s="4"/>
    </row>
    <row r="332">
      <c r="A332" s="83" t="str">
        <f>IF(OR(ISBLANK(RAW_APS!A332),ISBLANK(RAW_APS!B332),ISBLANK(RAW_APS!C332)),TRUE,IFERROR(0/0,""))</f>
        <v/>
      </c>
      <c r="B332" s="4"/>
      <c r="C332" s="83" t="str">
        <f>IF(ISBLANK(B332),IFERROR(0/0,""),RAW_APS!A332)</f>
        <v/>
      </c>
      <c r="D332" s="83" t="str">
        <f>IF(ISBLANK(C332),IFERROR(0/0,""), VLOOKUP(C332,preDEL!A$2:AG441,33,FALSE))</f>
        <v/>
      </c>
      <c r="E332" s="4"/>
      <c r="F332" s="132"/>
      <c r="G332" s="222"/>
      <c r="H332" s="224" t="str">
        <f t="shared" si="1"/>
        <v/>
      </c>
      <c r="I332" s="135" t="str">
        <f>CONCATENATE(UPPER(RAW_APS!$A333),"__",RAW_APS!$B333,"_",RAW_APS!$C333)</f>
        <v>TESTH__44487_0.610162037037037</v>
      </c>
      <c r="J332" s="136" t="str">
        <f t="shared" si="2"/>
        <v/>
      </c>
      <c r="K332" s="222" t="s">
        <v>2562</v>
      </c>
      <c r="L332" s="137" t="str">
        <f t="shared" si="3"/>
        <v>FLE638</v>
      </c>
      <c r="M332" s="138" t="b">
        <f t="shared" si="5"/>
        <v>0</v>
      </c>
      <c r="N332" s="137" t="str">
        <f t="shared" si="4"/>
        <v/>
      </c>
      <c r="O332" s="4"/>
      <c r="P332" s="4"/>
      <c r="Q332" s="4"/>
      <c r="R332" s="4"/>
      <c r="S332" s="4"/>
      <c r="T332" s="4"/>
      <c r="U332" s="4"/>
      <c r="V332" s="4"/>
      <c r="W332" s="4"/>
    </row>
    <row r="333">
      <c r="A333" s="83" t="str">
        <f>IF(OR(ISBLANK(RAW_APS!A333),ISBLANK(RAW_APS!B333),ISBLANK(RAW_APS!C333)),TRUE,IFERROR(0/0,""))</f>
        <v/>
      </c>
      <c r="B333" s="4"/>
      <c r="C333" s="83" t="str">
        <f>IF(ISBLANK(B333),IFERROR(0/0,""),RAW_APS!A333)</f>
        <v/>
      </c>
      <c r="D333" s="83" t="str">
        <f>IF(ISBLANK(C333),IFERROR(0/0,""), VLOOKUP(C333,preDEL!A$2:AG441,33,FALSE))</f>
        <v/>
      </c>
      <c r="E333" s="4"/>
      <c r="F333" s="132"/>
      <c r="G333" s="222"/>
      <c r="H333" s="224" t="str">
        <f t="shared" si="1"/>
        <v/>
      </c>
      <c r="I333" s="135" t="str">
        <f>CONCATENATE(UPPER(RAW_APS!$A334),"__",RAW_APS!$B334,"_",RAW_APS!$C334)</f>
        <v>PA9418__44487_0.327453703703704</v>
      </c>
      <c r="J333" s="136" t="str">
        <f t="shared" si="2"/>
        <v/>
      </c>
      <c r="K333" s="222" t="s">
        <v>2563</v>
      </c>
      <c r="L333" s="137" t="str">
        <f t="shared" si="3"/>
        <v>FLE639</v>
      </c>
      <c r="M333" s="138" t="b">
        <f t="shared" si="5"/>
        <v>0</v>
      </c>
      <c r="N333" s="137" t="str">
        <f t="shared" si="4"/>
        <v/>
      </c>
      <c r="O333" s="4"/>
      <c r="P333" s="4"/>
      <c r="Q333" s="4"/>
      <c r="R333" s="4"/>
      <c r="S333" s="4"/>
      <c r="T333" s="4"/>
      <c r="U333" s="4"/>
      <c r="V333" s="4"/>
      <c r="W333" s="4"/>
    </row>
    <row r="334">
      <c r="A334" s="83" t="str">
        <f>IF(OR(ISBLANK(RAW_APS!A334),ISBLANK(RAW_APS!B334),ISBLANK(RAW_APS!C334)),TRUE,IFERROR(0/0,""))</f>
        <v/>
      </c>
      <c r="B334" s="4"/>
      <c r="C334" s="83" t="str">
        <f>IF(ISBLANK(B334),IFERROR(0/0,""),RAW_APS!A334)</f>
        <v/>
      </c>
      <c r="D334" s="83" t="str">
        <f>IF(ISBLANK(C334),IFERROR(0/0,""), VLOOKUP(C334,preDEL!A$2:AG441,33,FALSE))</f>
        <v/>
      </c>
      <c r="E334" s="4"/>
      <c r="F334" s="132"/>
      <c r="G334" s="222"/>
      <c r="H334" s="224" t="str">
        <f t="shared" si="1"/>
        <v/>
      </c>
      <c r="I334" s="135" t="str">
        <f>CONCATENATE(UPPER(RAW_APS!$A335),"__",RAW_APS!$B335,"_",RAW_APS!$C335)</f>
        <v>FLE386__44484_0.26193287037037</v>
      </c>
      <c r="J334" s="136" t="str">
        <f t="shared" si="2"/>
        <v/>
      </c>
      <c r="K334" s="222" t="s">
        <v>2564</v>
      </c>
      <c r="L334" s="137" t="str">
        <f t="shared" si="3"/>
        <v>FLE640</v>
      </c>
      <c r="M334" s="138" t="b">
        <f t="shared" si="5"/>
        <v>0</v>
      </c>
      <c r="N334" s="137" t="str">
        <f t="shared" si="4"/>
        <v/>
      </c>
      <c r="O334" s="4"/>
      <c r="P334" s="4"/>
      <c r="Q334" s="4"/>
      <c r="R334" s="4"/>
      <c r="S334" s="4"/>
      <c r="T334" s="4"/>
      <c r="U334" s="4"/>
      <c r="V334" s="4"/>
      <c r="W334" s="4"/>
    </row>
    <row r="335">
      <c r="A335" s="83" t="str">
        <f>IF(OR(ISBLANK(RAW_APS!A335),ISBLANK(RAW_APS!B335),ISBLANK(RAW_APS!C335)),TRUE,IFERROR(0/0,""))</f>
        <v/>
      </c>
      <c r="B335" s="4"/>
      <c r="C335" s="83" t="str">
        <f>IF(ISBLANK(B335),IFERROR(0/0,""),RAW_APS!A335)</f>
        <v/>
      </c>
      <c r="D335" s="83" t="str">
        <f>IF(ISBLANK(C335),IFERROR(0/0,""), VLOOKUP(C335,preDEL!A$2:AG441,33,FALSE))</f>
        <v/>
      </c>
      <c r="E335" s="4"/>
      <c r="F335" s="132"/>
      <c r="G335" s="222"/>
      <c r="H335" s="224" t="str">
        <f t="shared" si="1"/>
        <v/>
      </c>
      <c r="I335" s="135" t="str">
        <f>CONCATENATE(UPPER(RAW_APS!$A336),"__",RAW_APS!$B336,"_",RAW_APS!$C336)</f>
        <v>FLE385__44484_0.261319444444444</v>
      </c>
      <c r="J335" s="136" t="str">
        <f t="shared" si="2"/>
        <v/>
      </c>
      <c r="K335" s="222" t="s">
        <v>2566</v>
      </c>
      <c r="L335" s="137" t="str">
        <f t="shared" si="3"/>
        <v>FLE641</v>
      </c>
      <c r="M335" s="138" t="b">
        <f t="shared" si="5"/>
        <v>0</v>
      </c>
      <c r="N335" s="137" t="str">
        <f t="shared" si="4"/>
        <v/>
      </c>
      <c r="O335" s="4"/>
      <c r="P335" s="4"/>
      <c r="Q335" s="4"/>
      <c r="R335" s="4"/>
      <c r="S335" s="4"/>
      <c r="T335" s="4"/>
      <c r="U335" s="4"/>
      <c r="V335" s="4"/>
      <c r="W335" s="4"/>
    </row>
    <row r="336">
      <c r="A336" s="83" t="str">
        <f>IF(OR(ISBLANK(RAW_APS!A336),ISBLANK(RAW_APS!B336),ISBLANK(RAW_APS!C336)),TRUE,IFERROR(0/0,""))</f>
        <v/>
      </c>
      <c r="B336" s="4"/>
      <c r="C336" s="83" t="str">
        <f>IF(ISBLANK(B336),IFERROR(0/0,""),RAW_APS!A336)</f>
        <v/>
      </c>
      <c r="D336" s="83" t="str">
        <f>IF(ISBLANK(C336),IFERROR(0/0,""), VLOOKUP(C336,preDEL!A$2:AG441,33,FALSE))</f>
        <v/>
      </c>
      <c r="E336" s="4"/>
      <c r="F336" s="132"/>
      <c r="G336" s="222"/>
      <c r="H336" s="224" t="str">
        <f t="shared" si="1"/>
        <v/>
      </c>
      <c r="I336" s="135" t="str">
        <f>CONCATENATE(UPPER(RAW_APS!$A337),"__",RAW_APS!$B337,"_",RAW_APS!$C337)</f>
        <v>FLE528__44484_0.26130787037037</v>
      </c>
      <c r="J336" s="136" t="str">
        <f t="shared" si="2"/>
        <v/>
      </c>
      <c r="K336" s="222" t="s">
        <v>2567</v>
      </c>
      <c r="L336" s="137" t="str">
        <f t="shared" si="3"/>
        <v>FLE644</v>
      </c>
      <c r="M336" s="138" t="b">
        <f t="shared" si="5"/>
        <v>0</v>
      </c>
      <c r="N336" s="137" t="str">
        <f t="shared" si="4"/>
        <v/>
      </c>
      <c r="O336" s="4"/>
      <c r="P336" s="4"/>
      <c r="Q336" s="4"/>
      <c r="R336" s="4"/>
      <c r="S336" s="4"/>
      <c r="T336" s="4"/>
      <c r="U336" s="4"/>
      <c r="V336" s="4"/>
      <c r="W336" s="4"/>
    </row>
    <row r="337">
      <c r="A337" s="83" t="str">
        <f>IF(OR(ISBLANK(RAW_APS!A337),ISBLANK(RAW_APS!B337),ISBLANK(RAW_APS!C337)),TRUE,IFERROR(0/0,""))</f>
        <v/>
      </c>
      <c r="B337" s="4"/>
      <c r="C337" s="83" t="str">
        <f>IF(ISBLANK(B337),IFERROR(0/0,""),RAW_APS!A337)</f>
        <v/>
      </c>
      <c r="D337" s="83" t="str">
        <f>IF(ISBLANK(C337),IFERROR(0/0,""), VLOOKUP(C337,preDEL!A$2:AG441,33,FALSE))</f>
        <v/>
      </c>
      <c r="E337" s="4"/>
      <c r="F337" s="132"/>
      <c r="G337" s="222"/>
      <c r="H337" s="224" t="str">
        <f t="shared" si="1"/>
        <v/>
      </c>
      <c r="I337" s="135" t="str">
        <f>CONCATENATE(UPPER(RAW_APS!$A338),"__",RAW_APS!$B338,"_",RAW_APS!$C338)</f>
        <v>FLE415__44484_0.261099537037037</v>
      </c>
      <c r="J337" s="136" t="str">
        <f t="shared" si="2"/>
        <v/>
      </c>
      <c r="K337" s="222" t="s">
        <v>2568</v>
      </c>
      <c r="L337" s="137" t="str">
        <f t="shared" si="3"/>
        <v>FLE645</v>
      </c>
      <c r="M337" s="138" t="b">
        <f t="shared" si="5"/>
        <v>0</v>
      </c>
      <c r="N337" s="137" t="str">
        <f t="shared" si="4"/>
        <v/>
      </c>
      <c r="O337" s="4"/>
      <c r="P337" s="4"/>
      <c r="Q337" s="4"/>
      <c r="R337" s="4"/>
      <c r="S337" s="4"/>
      <c r="T337" s="4"/>
      <c r="U337" s="4"/>
      <c r="V337" s="4"/>
      <c r="W337" s="4"/>
    </row>
    <row r="338">
      <c r="A338" s="83" t="str">
        <f>IF(OR(ISBLANK(RAW_APS!A338),ISBLANK(RAW_APS!B338),ISBLANK(RAW_APS!C338)),TRUE,IFERROR(0/0,""))</f>
        <v/>
      </c>
      <c r="B338" s="4"/>
      <c r="C338" s="83" t="str">
        <f>IF(ISBLANK(B338),IFERROR(0/0,""),RAW_APS!A338)</f>
        <v/>
      </c>
      <c r="D338" s="83" t="str">
        <f>IF(ISBLANK(C338),IFERROR(0/0,""), VLOOKUP(C338,preDEL!A$2:AG441,33,FALSE))</f>
        <v/>
      </c>
      <c r="E338" s="4"/>
      <c r="F338" s="132"/>
      <c r="G338" s="222"/>
      <c r="H338" s="224" t="str">
        <f t="shared" si="1"/>
        <v/>
      </c>
      <c r="I338" s="135" t="str">
        <f>CONCATENATE(UPPER(RAW_APS!$A339),"__",RAW_APS!$B339,"_",RAW_APS!$C339)</f>
        <v>FLE480__44484_0.260138888888889</v>
      </c>
      <c r="J338" s="136" t="str">
        <f t="shared" si="2"/>
        <v/>
      </c>
      <c r="K338" s="222" t="s">
        <v>2569</v>
      </c>
      <c r="L338" s="137" t="str">
        <f t="shared" si="3"/>
        <v>FLE646</v>
      </c>
      <c r="M338" s="138" t="b">
        <f t="shared" si="5"/>
        <v>0</v>
      </c>
      <c r="N338" s="137" t="str">
        <f t="shared" si="4"/>
        <v/>
      </c>
      <c r="O338" s="4"/>
      <c r="P338" s="4"/>
      <c r="Q338" s="4"/>
      <c r="R338" s="4"/>
      <c r="S338" s="4"/>
      <c r="T338" s="4"/>
      <c r="U338" s="4"/>
      <c r="V338" s="4"/>
      <c r="W338" s="4"/>
    </row>
    <row r="339">
      <c r="A339" s="83" t="str">
        <f>IF(OR(ISBLANK(RAW_APS!A339),ISBLANK(RAW_APS!B339),ISBLANK(RAW_APS!C339)),TRUE,IFERROR(0/0,""))</f>
        <v/>
      </c>
      <c r="B339" s="4"/>
      <c r="C339" s="83" t="str">
        <f>IF(ISBLANK(B339),IFERROR(0/0,""),RAW_APS!A339)</f>
        <v/>
      </c>
      <c r="D339" s="83" t="str">
        <f>IF(ISBLANK(C339),IFERROR(0/0,""), VLOOKUP(C339,preDEL!A$2:AG441,33,FALSE))</f>
        <v/>
      </c>
      <c r="E339" s="4"/>
      <c r="F339" s="132"/>
      <c r="G339" s="222"/>
      <c r="H339" s="224" t="str">
        <f t="shared" si="1"/>
        <v/>
      </c>
      <c r="I339" s="135" t="str">
        <f>CONCATENATE(UPPER(RAW_APS!$A340),"__",RAW_APS!$B340,"_",RAW_APS!$C340)</f>
        <v>FLE667__44483_0.493645833333333</v>
      </c>
      <c r="J339" s="136" t="str">
        <f t="shared" si="2"/>
        <v/>
      </c>
      <c r="K339" s="222" t="s">
        <v>2570</v>
      </c>
      <c r="L339" s="137" t="str">
        <f t="shared" si="3"/>
        <v>FLE647</v>
      </c>
      <c r="M339" s="138" t="b">
        <f t="shared" si="5"/>
        <v>0</v>
      </c>
      <c r="N339" s="137" t="str">
        <f t="shared" si="4"/>
        <v/>
      </c>
      <c r="O339" s="4"/>
      <c r="P339" s="4"/>
      <c r="Q339" s="4"/>
      <c r="R339" s="4"/>
      <c r="S339" s="4"/>
      <c r="T339" s="4"/>
      <c r="U339" s="4"/>
      <c r="V339" s="4"/>
      <c r="W339" s="4"/>
    </row>
    <row r="340">
      <c r="A340" s="83" t="str">
        <f>IF(OR(ISBLANK(RAW_APS!A340),ISBLANK(RAW_APS!B340),ISBLANK(RAW_APS!C340)),TRUE,IFERROR(0/0,""))</f>
        <v/>
      </c>
      <c r="B340" s="4"/>
      <c r="C340" s="83" t="str">
        <f>IF(ISBLANK(B340),IFERROR(0/0,""),RAW_APS!A340)</f>
        <v/>
      </c>
      <c r="D340" s="83" t="str">
        <f>IF(ISBLANK(C340),IFERROR(0/0,""), VLOOKUP(C340,preDEL!A$2:AG441,33,FALSE))</f>
        <v/>
      </c>
      <c r="E340" s="4"/>
      <c r="F340" s="132"/>
      <c r="G340" s="222"/>
      <c r="H340" s="224" t="str">
        <f t="shared" si="1"/>
        <v/>
      </c>
      <c r="I340" s="135" t="str">
        <f>CONCATENATE(UPPER(RAW_APS!$A341),"__",RAW_APS!$B341,"_",RAW_APS!$C341)</f>
        <v>FLE652__44483_0.493252314814815</v>
      </c>
      <c r="J340" s="136" t="str">
        <f t="shared" si="2"/>
        <v/>
      </c>
      <c r="K340" s="222" t="s">
        <v>2571</v>
      </c>
      <c r="L340" s="137" t="str">
        <f t="shared" si="3"/>
        <v>FLE648</v>
      </c>
      <c r="M340" s="138" t="b">
        <f t="shared" si="5"/>
        <v>0</v>
      </c>
      <c r="N340" s="137" t="str">
        <f t="shared" si="4"/>
        <v/>
      </c>
      <c r="O340" s="4"/>
      <c r="P340" s="4"/>
      <c r="Q340" s="4"/>
      <c r="R340" s="4"/>
      <c r="S340" s="4"/>
      <c r="T340" s="4"/>
      <c r="U340" s="4"/>
      <c r="V340" s="4"/>
      <c r="W340" s="4"/>
    </row>
    <row r="341">
      <c r="A341" s="83" t="str">
        <f>IF(OR(ISBLANK(RAW_APS!A341),ISBLANK(RAW_APS!B341),ISBLANK(RAW_APS!C341)),TRUE,IFERROR(0/0,""))</f>
        <v/>
      </c>
      <c r="B341" s="4"/>
      <c r="C341" s="83" t="str">
        <f>IF(ISBLANK(B341),IFERROR(0/0,""),RAW_APS!A341)</f>
        <v/>
      </c>
      <c r="D341" s="83" t="str">
        <f>IF(ISBLANK(C341),IFERROR(0/0,""), VLOOKUP(C341,preDEL!A$2:AG441,33,FALSE))</f>
        <v/>
      </c>
      <c r="E341" s="4"/>
      <c r="F341" s="132"/>
      <c r="G341" s="222"/>
      <c r="H341" s="224" t="str">
        <f t="shared" si="1"/>
        <v/>
      </c>
      <c r="I341" s="135" t="str">
        <f>CONCATENATE(UPPER(RAW_APS!$A342),"__",RAW_APS!$B342,"_",RAW_APS!$C342)</f>
        <v>FLE624__44483_0.462337962962963</v>
      </c>
      <c r="J341" s="136" t="str">
        <f t="shared" si="2"/>
        <v/>
      </c>
      <c r="K341" s="222" t="s">
        <v>2572</v>
      </c>
      <c r="L341" s="137" t="str">
        <f t="shared" si="3"/>
        <v>FLE649</v>
      </c>
      <c r="M341" s="138" t="b">
        <f t="shared" si="5"/>
        <v>0</v>
      </c>
      <c r="N341" s="137" t="str">
        <f t="shared" si="4"/>
        <v/>
      </c>
      <c r="O341" s="4"/>
      <c r="P341" s="4"/>
      <c r="Q341" s="4"/>
      <c r="R341" s="4"/>
      <c r="S341" s="4"/>
      <c r="T341" s="4"/>
      <c r="U341" s="4"/>
      <c r="V341" s="4"/>
      <c r="W341" s="4"/>
    </row>
    <row r="342">
      <c r="A342" s="83" t="str">
        <f>IF(OR(ISBLANK(RAW_APS!A342),ISBLANK(RAW_APS!B342),ISBLANK(RAW_APS!C342)),TRUE,IFERROR(0/0,""))</f>
        <v/>
      </c>
      <c r="B342" s="4"/>
      <c r="C342" s="83" t="str">
        <f>IF(ISBLANK(B342),IFERROR(0/0,""),RAW_APS!A342)</f>
        <v/>
      </c>
      <c r="D342" s="83" t="str">
        <f>IF(ISBLANK(C342),IFERROR(0/0,""), VLOOKUP(C342,preDEL!A$2:AG441,33,FALSE))</f>
        <v/>
      </c>
      <c r="E342" s="4"/>
      <c r="F342" s="132"/>
      <c r="G342" s="222"/>
      <c r="H342" s="224" t="str">
        <f t="shared" si="1"/>
        <v/>
      </c>
      <c r="I342" s="135" t="str">
        <f>CONCATENATE(UPPER(RAW_APS!$A343),"__",RAW_APS!$B343,"_",RAW_APS!$C343)</f>
        <v>FLE736__44483_0.462060185185185</v>
      </c>
      <c r="J342" s="136" t="str">
        <f t="shared" si="2"/>
        <v/>
      </c>
      <c r="K342" s="222" t="s">
        <v>2573</v>
      </c>
      <c r="L342" s="137" t="str">
        <f t="shared" si="3"/>
        <v>FLE650</v>
      </c>
      <c r="M342" s="138" t="b">
        <f t="shared" si="5"/>
        <v>0</v>
      </c>
      <c r="N342" s="137" t="str">
        <f t="shared" si="4"/>
        <v/>
      </c>
      <c r="O342" s="4"/>
      <c r="P342" s="4"/>
      <c r="Q342" s="4"/>
      <c r="R342" s="4"/>
      <c r="S342" s="4"/>
      <c r="T342" s="4"/>
      <c r="U342" s="4"/>
      <c r="V342" s="4"/>
      <c r="W342" s="4"/>
    </row>
    <row r="343">
      <c r="A343" s="83" t="str">
        <f>IF(OR(ISBLANK(RAW_APS!A343),ISBLANK(RAW_APS!B343),ISBLANK(RAW_APS!C343)),TRUE,IFERROR(0/0,""))</f>
        <v/>
      </c>
      <c r="B343" s="4"/>
      <c r="C343" s="83" t="str">
        <f>IF(ISBLANK(B343),IFERROR(0/0,""),RAW_APS!A343)</f>
        <v/>
      </c>
      <c r="D343" s="83" t="str">
        <f>IF(ISBLANK(C343),IFERROR(0/0,""), VLOOKUP(C343,preDEL!A$2:AG441,33,FALSE))</f>
        <v/>
      </c>
      <c r="E343" s="4"/>
      <c r="F343" s="132"/>
      <c r="G343" s="222"/>
      <c r="H343" s="224" t="str">
        <f t="shared" si="1"/>
        <v/>
      </c>
      <c r="I343" s="135" t="str">
        <f>CONCATENATE(UPPER(RAW_APS!$A344),"__",RAW_APS!$B344,"_",RAW_APS!$C344)</f>
        <v>FLE655__44483_0.452962962962963</v>
      </c>
      <c r="J343" s="136" t="str">
        <f t="shared" si="2"/>
        <v/>
      </c>
      <c r="K343" s="222" t="s">
        <v>2574</v>
      </c>
      <c r="L343" s="137" t="str">
        <f t="shared" si="3"/>
        <v>FLE652</v>
      </c>
      <c r="M343" s="138" t="b">
        <f t="shared" si="5"/>
        <v>0</v>
      </c>
      <c r="N343" s="137" t="str">
        <f t="shared" si="4"/>
        <v/>
      </c>
      <c r="O343" s="4"/>
      <c r="P343" s="4"/>
      <c r="Q343" s="4"/>
      <c r="R343" s="4"/>
      <c r="S343" s="4"/>
      <c r="T343" s="4"/>
      <c r="U343" s="4"/>
      <c r="V343" s="4"/>
      <c r="W343" s="4"/>
    </row>
    <row r="344">
      <c r="A344" s="83" t="str">
        <f>IF(OR(ISBLANK(RAW_APS!A344),ISBLANK(RAW_APS!B344),ISBLANK(RAW_APS!C344)),TRUE,IFERROR(0/0,""))</f>
        <v/>
      </c>
      <c r="B344" s="4"/>
      <c r="C344" s="83" t="str">
        <f>IF(ISBLANK(B344),IFERROR(0/0,""),RAW_APS!A344)</f>
        <v/>
      </c>
      <c r="D344" s="83" t="str">
        <f>IF(ISBLANK(C344),IFERROR(0/0,""), VLOOKUP(C344,preDEL!A$2:AG441,33,FALSE))</f>
        <v/>
      </c>
      <c r="E344" s="4"/>
      <c r="F344" s="132"/>
      <c r="G344" s="222"/>
      <c r="H344" s="224" t="str">
        <f t="shared" si="1"/>
        <v/>
      </c>
      <c r="I344" s="135" t="str">
        <f>CONCATENATE(UPPER(RAW_APS!$A345),"__",RAW_APS!$B345,"_",RAW_APS!$C345)</f>
        <v>FLE506__44483_0.442986111111111</v>
      </c>
      <c r="J344" s="136" t="str">
        <f t="shared" si="2"/>
        <v/>
      </c>
      <c r="K344" s="222" t="s">
        <v>2575</v>
      </c>
      <c r="L344" s="137" t="str">
        <f t="shared" si="3"/>
        <v>FLE653</v>
      </c>
      <c r="M344" s="138" t="b">
        <f t="shared" si="5"/>
        <v>0</v>
      </c>
      <c r="N344" s="137" t="str">
        <f t="shared" si="4"/>
        <v/>
      </c>
      <c r="O344" s="4"/>
      <c r="P344" s="4"/>
      <c r="Q344" s="4"/>
      <c r="R344" s="4"/>
      <c r="S344" s="4"/>
      <c r="T344" s="4"/>
      <c r="U344" s="4"/>
      <c r="V344" s="4"/>
      <c r="W344" s="4"/>
    </row>
    <row r="345">
      <c r="A345" s="83" t="str">
        <f>IF(OR(ISBLANK(RAW_APS!A345),ISBLANK(RAW_APS!B345),ISBLANK(RAW_APS!C345)),TRUE,IFERROR(0/0,""))</f>
        <v/>
      </c>
      <c r="B345" s="4"/>
      <c r="C345" s="83" t="str">
        <f>IF(ISBLANK(B345),IFERROR(0/0,""),RAW_APS!A345)</f>
        <v/>
      </c>
      <c r="D345" s="83" t="str">
        <f>IF(ISBLANK(C345),IFERROR(0/0,""), VLOOKUP(C345,preDEL!A$2:AG441,33,FALSE))</f>
        <v/>
      </c>
      <c r="E345" s="4"/>
      <c r="F345" s="132"/>
      <c r="G345" s="222"/>
      <c r="H345" s="224" t="str">
        <f t="shared" si="1"/>
        <v/>
      </c>
      <c r="I345" s="135" t="str">
        <f>CONCATENATE(UPPER(RAW_APS!$A346),"__",RAW_APS!$B346,"_",RAW_APS!$C346)</f>
        <v>FLE458__44482_0.438668981481482</v>
      </c>
      <c r="J345" s="136" t="str">
        <f t="shared" si="2"/>
        <v/>
      </c>
      <c r="K345" s="222" t="s">
        <v>2576</v>
      </c>
      <c r="L345" s="137" t="str">
        <f t="shared" si="3"/>
        <v>FLE654</v>
      </c>
      <c r="M345" s="138" t="b">
        <f t="shared" si="5"/>
        <v>0</v>
      </c>
      <c r="N345" s="137" t="str">
        <f t="shared" si="4"/>
        <v/>
      </c>
      <c r="O345" s="4"/>
      <c r="P345" s="4"/>
      <c r="Q345" s="4"/>
      <c r="R345" s="4"/>
      <c r="S345" s="4"/>
      <c r="T345" s="4"/>
      <c r="U345" s="4"/>
      <c r="V345" s="4"/>
      <c r="W345" s="4"/>
    </row>
    <row r="346">
      <c r="A346" s="83" t="str">
        <f>IF(OR(ISBLANK(RAW_APS!A346),ISBLANK(RAW_APS!B346),ISBLANK(RAW_APS!C346)),TRUE,IFERROR(0/0,""))</f>
        <v/>
      </c>
      <c r="B346" s="4"/>
      <c r="C346" s="83" t="str">
        <f>IF(ISBLANK(B346),IFERROR(0/0,""),RAW_APS!A346)</f>
        <v/>
      </c>
      <c r="D346" s="83" t="str">
        <f>IF(ISBLANK(C346),IFERROR(0/0,""), VLOOKUP(C346,preDEL!A$2:AG441,33,FALSE))</f>
        <v/>
      </c>
      <c r="E346" s="4"/>
      <c r="F346" s="132"/>
      <c r="G346" s="222"/>
      <c r="H346" s="224" t="str">
        <f t="shared" si="1"/>
        <v/>
      </c>
      <c r="I346" s="135" t="str">
        <f>CONCATENATE(UPPER(RAW_APS!$A347),"__",RAW_APS!$B347,"_",RAW_APS!$C347)</f>
        <v>FLE654__44482_0.438252314814815</v>
      </c>
      <c r="J346" s="136" t="str">
        <f t="shared" si="2"/>
        <v/>
      </c>
      <c r="K346" s="222" t="s">
        <v>2577</v>
      </c>
      <c r="L346" s="137" t="str">
        <f t="shared" si="3"/>
        <v>FLE655</v>
      </c>
      <c r="M346" s="138" t="b">
        <f t="shared" si="5"/>
        <v>0</v>
      </c>
      <c r="N346" s="137" t="str">
        <f t="shared" si="4"/>
        <v/>
      </c>
      <c r="O346" s="4"/>
      <c r="P346" s="4"/>
      <c r="Q346" s="4"/>
      <c r="R346" s="4"/>
      <c r="S346" s="4"/>
      <c r="T346" s="4"/>
      <c r="U346" s="4"/>
      <c r="V346" s="4"/>
      <c r="W346" s="4"/>
    </row>
    <row r="347">
      <c r="A347" s="83" t="str">
        <f>IF(OR(ISBLANK(RAW_APS!A347),ISBLANK(RAW_APS!B347),ISBLANK(RAW_APS!C347)),TRUE,IFERROR(0/0,""))</f>
        <v/>
      </c>
      <c r="B347" s="4"/>
      <c r="C347" s="83" t="str">
        <f>IF(ISBLANK(B347),IFERROR(0/0,""),RAW_APS!A347)</f>
        <v/>
      </c>
      <c r="D347" s="83" t="str">
        <f>IF(ISBLANK(C347),IFERROR(0/0,""), VLOOKUP(C347,preDEL!A$2:AG441,33,FALSE))</f>
        <v/>
      </c>
      <c r="E347" s="4"/>
      <c r="F347" s="132"/>
      <c r="G347" s="222"/>
      <c r="H347" s="224" t="str">
        <f t="shared" si="1"/>
        <v/>
      </c>
      <c r="I347" s="135" t="str">
        <f>CONCATENATE(UPPER(RAW_APS!$A348),"__",RAW_APS!$B348,"_",RAW_APS!$C348)</f>
        <v>FLE685__44482_0.435011574074074</v>
      </c>
      <c r="J347" s="136" t="str">
        <f t="shared" si="2"/>
        <v/>
      </c>
      <c r="K347" s="222" t="s">
        <v>2578</v>
      </c>
      <c r="L347" s="137" t="str">
        <f t="shared" si="3"/>
        <v>FLE657</v>
      </c>
      <c r="M347" s="138" t="b">
        <f t="shared" si="5"/>
        <v>0</v>
      </c>
      <c r="N347" s="137" t="str">
        <f t="shared" si="4"/>
        <v/>
      </c>
      <c r="O347" s="4"/>
      <c r="P347" s="4"/>
      <c r="Q347" s="4"/>
      <c r="R347" s="4"/>
      <c r="S347" s="4"/>
      <c r="T347" s="4"/>
      <c r="U347" s="4"/>
      <c r="V347" s="4"/>
      <c r="W347" s="4"/>
    </row>
    <row r="348">
      <c r="A348" s="83" t="str">
        <f>IF(OR(ISBLANK(RAW_APS!A348),ISBLANK(RAW_APS!B348),ISBLANK(RAW_APS!C348)),TRUE,IFERROR(0/0,""))</f>
        <v/>
      </c>
      <c r="B348" s="4"/>
      <c r="C348" s="83" t="str">
        <f>IF(ISBLANK(B348),IFERROR(0/0,""),RAW_APS!A348)</f>
        <v/>
      </c>
      <c r="D348" s="83" t="str">
        <f>IF(ISBLANK(C348),IFERROR(0/0,""), VLOOKUP(C348,preDEL!A$2:AG441,33,FALSE))</f>
        <v/>
      </c>
      <c r="E348" s="4"/>
      <c r="F348" s="132"/>
      <c r="G348" s="222"/>
      <c r="H348" s="224" t="str">
        <f t="shared" si="1"/>
        <v/>
      </c>
      <c r="I348" s="135" t="str">
        <f>CONCATENATE(UPPER(RAW_APS!$A349),"__",RAW_APS!$B349,"_",RAW_APS!$C349)</f>
        <v>FLE671__44482_0.433368055555556</v>
      </c>
      <c r="J348" s="136" t="str">
        <f t="shared" si="2"/>
        <v/>
      </c>
      <c r="K348" s="222" t="s">
        <v>2579</v>
      </c>
      <c r="L348" s="137" t="str">
        <f t="shared" si="3"/>
        <v>FLE658</v>
      </c>
      <c r="M348" s="138" t="b">
        <f t="shared" si="5"/>
        <v>0</v>
      </c>
      <c r="N348" s="137" t="str">
        <f t="shared" si="4"/>
        <v/>
      </c>
      <c r="O348" s="4"/>
      <c r="P348" s="4"/>
      <c r="Q348" s="4"/>
      <c r="R348" s="4"/>
      <c r="S348" s="4"/>
      <c r="T348" s="4"/>
      <c r="U348" s="4"/>
      <c r="V348" s="4"/>
      <c r="W348" s="4"/>
    </row>
    <row r="349">
      <c r="A349" s="83" t="str">
        <f>IF(OR(ISBLANK(RAW_APS!A349),ISBLANK(RAW_APS!B349),ISBLANK(RAW_APS!C349)),TRUE,IFERROR(0/0,""))</f>
        <v/>
      </c>
      <c r="B349" s="4"/>
      <c r="C349" s="83" t="str">
        <f>IF(ISBLANK(B349),IFERROR(0/0,""),RAW_APS!A349)</f>
        <v/>
      </c>
      <c r="D349" s="83" t="str">
        <f>IF(ISBLANK(C349),IFERROR(0/0,""), VLOOKUP(C349,preDEL!A$2:AG441,33,FALSE))</f>
        <v/>
      </c>
      <c r="E349" s="4"/>
      <c r="F349" s="132"/>
      <c r="G349" s="222"/>
      <c r="H349" s="224" t="str">
        <f t="shared" si="1"/>
        <v/>
      </c>
      <c r="I349" s="135" t="str">
        <f>CONCATENATE(UPPER(RAW_APS!$A350),"__",RAW_APS!$B350,"_",RAW_APS!$C350)</f>
        <v>FLE623__44482_0.431157407407407</v>
      </c>
      <c r="J349" s="136" t="str">
        <f t="shared" si="2"/>
        <v/>
      </c>
      <c r="K349" s="222" t="s">
        <v>2580</v>
      </c>
      <c r="L349" s="137" t="str">
        <f t="shared" si="3"/>
        <v>FLE660</v>
      </c>
      <c r="M349" s="138" t="b">
        <f t="shared" si="5"/>
        <v>0</v>
      </c>
      <c r="N349" s="137" t="str">
        <f t="shared" si="4"/>
        <v/>
      </c>
      <c r="O349" s="4"/>
      <c r="P349" s="4"/>
      <c r="Q349" s="4"/>
      <c r="R349" s="4"/>
      <c r="S349" s="4"/>
      <c r="T349" s="4"/>
      <c r="U349" s="4"/>
      <c r="V349" s="4"/>
      <c r="W349" s="4"/>
    </row>
    <row r="350">
      <c r="A350" s="83" t="str">
        <f>IF(OR(ISBLANK(RAW_APS!A350),ISBLANK(RAW_APS!B350),ISBLANK(RAW_APS!C350)),TRUE,IFERROR(0/0,""))</f>
        <v/>
      </c>
      <c r="B350" s="4"/>
      <c r="C350" s="83" t="str">
        <f>IF(ISBLANK(B350),IFERROR(0/0,""),RAW_APS!A350)</f>
        <v/>
      </c>
      <c r="D350" s="83" t="str">
        <f>IF(ISBLANK(C350),IFERROR(0/0,""), VLOOKUP(C350,preDEL!A$2:AG441,33,FALSE))</f>
        <v/>
      </c>
      <c r="E350" s="4"/>
      <c r="F350" s="132"/>
      <c r="G350" s="222"/>
      <c r="H350" s="224" t="str">
        <f t="shared" si="1"/>
        <v/>
      </c>
      <c r="I350" s="135" t="str">
        <f>CONCATENATE(UPPER(RAW_APS!$A351),"__",RAW_APS!$B351,"_",RAW_APS!$C351)</f>
        <v>FLE714__44482_0.366203703703704</v>
      </c>
      <c r="J350" s="136" t="str">
        <f t="shared" si="2"/>
        <v/>
      </c>
      <c r="K350" s="222" t="s">
        <v>2581</v>
      </c>
      <c r="L350" s="137" t="str">
        <f t="shared" si="3"/>
        <v>FLE661</v>
      </c>
      <c r="M350" s="138" t="b">
        <f t="shared" si="5"/>
        <v>0</v>
      </c>
      <c r="N350" s="137" t="str">
        <f t="shared" si="4"/>
        <v/>
      </c>
      <c r="O350" s="4"/>
      <c r="P350" s="4"/>
      <c r="Q350" s="4"/>
      <c r="R350" s="4"/>
      <c r="S350" s="4"/>
      <c r="T350" s="4"/>
      <c r="U350" s="4"/>
      <c r="V350" s="4"/>
      <c r="W350" s="4"/>
    </row>
    <row r="351">
      <c r="A351" s="83" t="str">
        <f>IF(OR(ISBLANK(RAW_APS!A351),ISBLANK(RAW_APS!B351),ISBLANK(RAW_APS!C351)),TRUE,IFERROR(0/0,""))</f>
        <v/>
      </c>
      <c r="B351" s="4"/>
      <c r="C351" s="83" t="str">
        <f>IF(ISBLANK(B351),IFERROR(0/0,""),RAW_APS!A351)</f>
        <v/>
      </c>
      <c r="D351" s="83" t="str">
        <f>IF(ISBLANK(C351),IFERROR(0/0,""), VLOOKUP(C351,preDEL!A$2:AG441,33,FALSE))</f>
        <v/>
      </c>
      <c r="E351" s="4"/>
      <c r="F351" s="132"/>
      <c r="G351" s="222"/>
      <c r="H351" s="224" t="str">
        <f t="shared" si="1"/>
        <v/>
      </c>
      <c r="I351" s="135" t="str">
        <f>CONCATENATE(UPPER(RAW_APS!$A352),"__",RAW_APS!$B352,"_",RAW_APS!$C352)</f>
        <v>FLE705__44482_0.35962962962963</v>
      </c>
      <c r="J351" s="136" t="str">
        <f t="shared" si="2"/>
        <v/>
      </c>
      <c r="K351" s="222" t="s">
        <v>2582</v>
      </c>
      <c r="L351" s="137" t="str">
        <f t="shared" si="3"/>
        <v>FLE664</v>
      </c>
      <c r="M351" s="138" t="b">
        <f t="shared" si="5"/>
        <v>0</v>
      </c>
      <c r="N351" s="137" t="str">
        <f t="shared" si="4"/>
        <v/>
      </c>
      <c r="O351" s="4"/>
      <c r="P351" s="4"/>
      <c r="Q351" s="4"/>
      <c r="R351" s="4"/>
      <c r="S351" s="4"/>
      <c r="T351" s="4"/>
      <c r="U351" s="4"/>
      <c r="V351" s="4"/>
      <c r="W351" s="4"/>
    </row>
    <row r="352">
      <c r="A352" s="83" t="str">
        <f>IF(OR(ISBLANK(RAW_APS!A352),ISBLANK(RAW_APS!B352),ISBLANK(RAW_APS!C352)),TRUE,IFERROR(0/0,""))</f>
        <v/>
      </c>
      <c r="B352" s="4"/>
      <c r="C352" s="83" t="str">
        <f>IF(ISBLANK(B352),IFERROR(0/0,""),RAW_APS!A352)</f>
        <v/>
      </c>
      <c r="D352" s="83" t="str">
        <f>IF(ISBLANK(C352),IFERROR(0/0,""), VLOOKUP(C352,preDEL!A$2:AG441,33,FALSE))</f>
        <v/>
      </c>
      <c r="E352" s="4"/>
      <c r="F352" s="132"/>
      <c r="G352" s="222"/>
      <c r="H352" s="224" t="str">
        <f t="shared" si="1"/>
        <v/>
      </c>
      <c r="I352" s="135" t="str">
        <f>CONCATENATE(UPPER(RAW_APS!$A353),"__",RAW_APS!$B353,"_",RAW_APS!$C353)</f>
        <v>FLE658__44482_0.357835648148148</v>
      </c>
      <c r="J352" s="136" t="str">
        <f t="shared" si="2"/>
        <v/>
      </c>
      <c r="K352" s="222" t="s">
        <v>2583</v>
      </c>
      <c r="L352" s="137" t="str">
        <f t="shared" si="3"/>
        <v>FLE665</v>
      </c>
      <c r="M352" s="138" t="b">
        <f t="shared" si="5"/>
        <v>0</v>
      </c>
      <c r="N352" s="137" t="str">
        <f t="shared" si="4"/>
        <v/>
      </c>
      <c r="O352" s="4"/>
      <c r="P352" s="4"/>
      <c r="Q352" s="4"/>
      <c r="R352" s="4"/>
      <c r="S352" s="4"/>
      <c r="T352" s="4"/>
      <c r="U352" s="4"/>
      <c r="V352" s="4"/>
      <c r="W352" s="4"/>
    </row>
    <row r="353">
      <c r="A353" s="83" t="str">
        <f>IF(OR(ISBLANK(RAW_APS!A353),ISBLANK(RAW_APS!B353),ISBLANK(RAW_APS!C353)),TRUE,IFERROR(0/0,""))</f>
        <v/>
      </c>
      <c r="B353" s="4"/>
      <c r="C353" s="83" t="str">
        <f>IF(ISBLANK(B353),IFERROR(0/0,""),RAW_APS!A353)</f>
        <v/>
      </c>
      <c r="D353" s="83" t="str">
        <f>IF(ISBLANK(C353),IFERROR(0/0,""), VLOOKUP(C353,preDEL!A$2:AG441,33,FALSE))</f>
        <v/>
      </c>
      <c r="E353" s="4"/>
      <c r="F353" s="132"/>
      <c r="G353" s="222"/>
      <c r="H353" s="224" t="str">
        <f t="shared" si="1"/>
        <v/>
      </c>
      <c r="I353" s="135" t="str">
        <f>CONCATENATE(UPPER(RAW_APS!$A354),"__",RAW_APS!$B354,"_",RAW_APS!$C354)</f>
        <v>FLE716__44482_0.357511574074074</v>
      </c>
      <c r="J353" s="136" t="str">
        <f t="shared" si="2"/>
        <v/>
      </c>
      <c r="K353" s="222" t="s">
        <v>2584</v>
      </c>
      <c r="L353" s="137" t="str">
        <f t="shared" si="3"/>
        <v>FLE666</v>
      </c>
      <c r="M353" s="138" t="b">
        <f t="shared" si="5"/>
        <v>0</v>
      </c>
      <c r="N353" s="137" t="str">
        <f t="shared" si="4"/>
        <v/>
      </c>
      <c r="O353" s="4"/>
      <c r="P353" s="4"/>
      <c r="Q353" s="4"/>
      <c r="R353" s="4"/>
      <c r="S353" s="4"/>
      <c r="T353" s="4"/>
      <c r="U353" s="4"/>
      <c r="V353" s="4"/>
      <c r="W353" s="4"/>
    </row>
    <row r="354">
      <c r="A354" s="83" t="str">
        <f>IF(OR(ISBLANK(RAW_APS!A354),ISBLANK(RAW_APS!B354),ISBLANK(RAW_APS!C354)),TRUE,IFERROR(0/0,""))</f>
        <v/>
      </c>
      <c r="B354" s="4"/>
      <c r="C354" s="83" t="str">
        <f>IF(ISBLANK(B354),IFERROR(0/0,""),RAW_APS!A354)</f>
        <v/>
      </c>
      <c r="D354" s="83" t="str">
        <f>IF(ISBLANK(C354),IFERROR(0/0,""), VLOOKUP(C354,preDEL!A$2:AG441,33,FALSE))</f>
        <v/>
      </c>
      <c r="E354" s="4"/>
      <c r="F354" s="132"/>
      <c r="G354" s="222"/>
      <c r="H354" s="224" t="str">
        <f t="shared" si="1"/>
        <v/>
      </c>
      <c r="I354" s="135" t="str">
        <f>CONCATENATE(UPPER(RAW_APS!$A355),"__",RAW_APS!$B355,"_",RAW_APS!$C355)</f>
        <v>FLE692__44482_0.354699074074074</v>
      </c>
      <c r="J354" s="136" t="str">
        <f t="shared" si="2"/>
        <v/>
      </c>
      <c r="K354" s="222" t="s">
        <v>2585</v>
      </c>
      <c r="L354" s="137" t="str">
        <f t="shared" si="3"/>
        <v>FLE667</v>
      </c>
      <c r="M354" s="138" t="b">
        <f t="shared" si="5"/>
        <v>0</v>
      </c>
      <c r="N354" s="137" t="str">
        <f t="shared" si="4"/>
        <v/>
      </c>
      <c r="O354" s="4"/>
      <c r="P354" s="4"/>
      <c r="Q354" s="4"/>
      <c r="R354" s="4"/>
      <c r="S354" s="4"/>
      <c r="T354" s="4"/>
      <c r="U354" s="4"/>
      <c r="V354" s="4"/>
      <c r="W354" s="4"/>
    </row>
    <row r="355">
      <c r="A355" s="83" t="str">
        <f>IF(OR(ISBLANK(RAW_APS!A355),ISBLANK(RAW_APS!B355),ISBLANK(RAW_APS!C355)),TRUE,IFERROR(0/0,""))</f>
        <v/>
      </c>
      <c r="B355" s="4"/>
      <c r="C355" s="83" t="str">
        <f>IF(ISBLANK(B355),IFERROR(0/0,""),RAW_APS!A355)</f>
        <v/>
      </c>
      <c r="D355" s="83" t="str">
        <f>IF(ISBLANK(C355),IFERROR(0/0,""), VLOOKUP(C355,preDEL!A$2:AG441,33,FALSE))</f>
        <v/>
      </c>
      <c r="E355" s="4"/>
      <c r="F355" s="132"/>
      <c r="G355" s="222"/>
      <c r="H355" s="224" t="str">
        <f t="shared" si="1"/>
        <v/>
      </c>
      <c r="I355" s="135" t="str">
        <f>CONCATENATE(UPPER(RAW_APS!$A356),"__",RAW_APS!$B356,"_",RAW_APS!$C356)</f>
        <v>FLE653__44482_0.354664351851852</v>
      </c>
      <c r="J355" s="136" t="str">
        <f t="shared" si="2"/>
        <v/>
      </c>
      <c r="K355" s="222" t="s">
        <v>2586</v>
      </c>
      <c r="L355" s="137" t="str">
        <f t="shared" si="3"/>
        <v>FLE668</v>
      </c>
      <c r="M355" s="138" t="b">
        <f t="shared" si="5"/>
        <v>0</v>
      </c>
      <c r="N355" s="137" t="str">
        <f t="shared" si="4"/>
        <v/>
      </c>
      <c r="O355" s="4"/>
      <c r="P355" s="4"/>
      <c r="Q355" s="4"/>
      <c r="R355" s="4"/>
      <c r="S355" s="4"/>
      <c r="T355" s="4"/>
      <c r="U355" s="4"/>
      <c r="V355" s="4"/>
      <c r="W355" s="4"/>
    </row>
    <row r="356">
      <c r="A356" s="83" t="str">
        <f>IF(OR(ISBLANK(RAW_APS!A356),ISBLANK(RAW_APS!B356),ISBLANK(RAW_APS!C356)),TRUE,IFERROR(0/0,""))</f>
        <v/>
      </c>
      <c r="B356" s="4"/>
      <c r="C356" s="83" t="str">
        <f>IF(ISBLANK(B356),IFERROR(0/0,""),RAW_APS!A356)</f>
        <v/>
      </c>
      <c r="D356" s="83" t="str">
        <f>IF(ISBLANK(C356),IFERROR(0/0,""), VLOOKUP(C356,preDEL!A$2:AG441,33,FALSE))</f>
        <v/>
      </c>
      <c r="E356" s="4"/>
      <c r="F356" s="132"/>
      <c r="G356" s="222"/>
      <c r="H356" s="224" t="str">
        <f t="shared" si="1"/>
        <v/>
      </c>
      <c r="I356" s="135" t="str">
        <f>CONCATENATE(UPPER(RAW_APS!$A357),"__",RAW_APS!$B357,"_",RAW_APS!$C357)</f>
        <v>FLE680__44482_0.354409722222222</v>
      </c>
      <c r="J356" s="136" t="str">
        <f t="shared" si="2"/>
        <v/>
      </c>
      <c r="K356" s="222" t="s">
        <v>2587</v>
      </c>
      <c r="L356" s="137" t="str">
        <f t="shared" si="3"/>
        <v>FLE671</v>
      </c>
      <c r="M356" s="138" t="b">
        <f t="shared" si="5"/>
        <v>0</v>
      </c>
      <c r="N356" s="137" t="str">
        <f t="shared" si="4"/>
        <v/>
      </c>
      <c r="O356" s="4"/>
      <c r="P356" s="4"/>
      <c r="Q356" s="4"/>
      <c r="R356" s="4"/>
      <c r="S356" s="4"/>
      <c r="T356" s="4"/>
      <c r="U356" s="4"/>
      <c r="V356" s="4"/>
      <c r="W356" s="4"/>
    </row>
    <row r="357">
      <c r="A357" s="83" t="str">
        <f>IF(OR(ISBLANK(RAW_APS!A357),ISBLANK(RAW_APS!B357),ISBLANK(RAW_APS!C357)),TRUE,IFERROR(0/0,""))</f>
        <v/>
      </c>
      <c r="B357" s="4"/>
      <c r="C357" s="83" t="str">
        <f>IF(ISBLANK(B357),IFERROR(0/0,""),RAW_APS!A357)</f>
        <v/>
      </c>
      <c r="D357" s="83" t="str">
        <f>IF(ISBLANK(C357),IFERROR(0/0,""), VLOOKUP(C357,preDEL!A$2:AG441,33,FALSE))</f>
        <v/>
      </c>
      <c r="E357" s="4"/>
      <c r="F357" s="132"/>
      <c r="G357" s="222"/>
      <c r="H357" s="224" t="str">
        <f t="shared" si="1"/>
        <v/>
      </c>
      <c r="I357" s="135" t="str">
        <f>CONCATENATE(UPPER(RAW_APS!$A358),"__",RAW_APS!$B358,"_",RAW_APS!$C358)</f>
        <v>FLE696__44482_0.354166666666667</v>
      </c>
      <c r="J357" s="136" t="str">
        <f t="shared" si="2"/>
        <v/>
      </c>
      <c r="K357" s="222" t="s">
        <v>2588</v>
      </c>
      <c r="L357" s="137" t="str">
        <f t="shared" si="3"/>
        <v>FLE674</v>
      </c>
      <c r="M357" s="138" t="b">
        <f t="shared" si="5"/>
        <v>0</v>
      </c>
      <c r="N357" s="137" t="str">
        <f t="shared" si="4"/>
        <v/>
      </c>
      <c r="O357" s="4"/>
      <c r="P357" s="4"/>
      <c r="Q357" s="4"/>
      <c r="R357" s="4"/>
      <c r="S357" s="4"/>
      <c r="T357" s="4"/>
      <c r="U357" s="4"/>
      <c r="V357" s="4"/>
      <c r="W357" s="4"/>
    </row>
    <row r="358">
      <c r="A358" s="83" t="str">
        <f>IF(OR(ISBLANK(RAW_APS!A358),ISBLANK(RAW_APS!B358),ISBLANK(RAW_APS!C358)),TRUE,IFERROR(0/0,""))</f>
        <v/>
      </c>
      <c r="B358" s="4"/>
      <c r="C358" s="83" t="str">
        <f>IF(ISBLANK(B358),IFERROR(0/0,""),RAW_APS!A358)</f>
        <v/>
      </c>
      <c r="D358" s="83" t="str">
        <f>IF(ISBLANK(C358),IFERROR(0/0,""), VLOOKUP(C358,preDEL!A$2:AG441,33,FALSE))</f>
        <v/>
      </c>
      <c r="E358" s="4"/>
      <c r="F358" s="132"/>
      <c r="G358" s="222"/>
      <c r="H358" s="224" t="str">
        <f t="shared" si="1"/>
        <v/>
      </c>
      <c r="I358" s="135" t="str">
        <f>CONCATENATE(UPPER(RAW_APS!$A359),"__",RAW_APS!$B359,"_",RAW_APS!$C359)</f>
        <v>FLE677__44482_0.353125</v>
      </c>
      <c r="J358" s="136" t="str">
        <f t="shared" si="2"/>
        <v/>
      </c>
      <c r="K358" s="222" t="s">
        <v>2589</v>
      </c>
      <c r="L358" s="137" t="str">
        <f t="shared" si="3"/>
        <v>FLE675</v>
      </c>
      <c r="M358" s="138" t="b">
        <f t="shared" si="5"/>
        <v>0</v>
      </c>
      <c r="N358" s="137" t="str">
        <f t="shared" si="4"/>
        <v/>
      </c>
      <c r="O358" s="4"/>
      <c r="P358" s="4"/>
      <c r="Q358" s="4"/>
      <c r="R358" s="4"/>
      <c r="S358" s="4"/>
      <c r="T358" s="4"/>
      <c r="U358" s="4"/>
      <c r="V358" s="4"/>
      <c r="W358" s="4"/>
    </row>
    <row r="359">
      <c r="A359" s="83" t="str">
        <f>IF(OR(ISBLANK(RAW_APS!A359),ISBLANK(RAW_APS!B359),ISBLANK(RAW_APS!C359)),TRUE,IFERROR(0/0,""))</f>
        <v/>
      </c>
      <c r="B359" s="4"/>
      <c r="C359" s="83" t="str">
        <f>IF(ISBLANK(B359),IFERROR(0/0,""),RAW_APS!A359)</f>
        <v/>
      </c>
      <c r="D359" s="83" t="str">
        <f>IF(ISBLANK(C359),IFERROR(0/0,""), VLOOKUP(C359,preDEL!A$2:AG441,33,FALSE))</f>
        <v/>
      </c>
      <c r="E359" s="4"/>
      <c r="F359" s="132"/>
      <c r="G359" s="222"/>
      <c r="H359" s="224" t="str">
        <f t="shared" si="1"/>
        <v/>
      </c>
      <c r="I359" s="135" t="str">
        <f>CONCATENATE(UPPER(RAW_APS!$A360),"__",RAW_APS!$B360,"_",RAW_APS!$C360)</f>
        <v>FLE719__44482_0.352777777777778</v>
      </c>
      <c r="J359" s="136" t="str">
        <f t="shared" si="2"/>
        <v/>
      </c>
      <c r="K359" s="222" t="s">
        <v>2590</v>
      </c>
      <c r="L359" s="137" t="str">
        <f t="shared" si="3"/>
        <v>FLE675</v>
      </c>
      <c r="M359" s="138" t="b">
        <f t="shared" si="5"/>
        <v>0</v>
      </c>
      <c r="N359" s="137" t="str">
        <f t="shared" si="4"/>
        <v/>
      </c>
      <c r="O359" s="4"/>
      <c r="P359" s="4"/>
      <c r="Q359" s="4"/>
      <c r="R359" s="4"/>
      <c r="S359" s="4"/>
      <c r="T359" s="4"/>
      <c r="U359" s="4"/>
      <c r="V359" s="4"/>
      <c r="W359" s="4"/>
    </row>
    <row r="360">
      <c r="A360" s="83" t="str">
        <f>IF(OR(ISBLANK(RAW_APS!A360),ISBLANK(RAW_APS!B360),ISBLANK(RAW_APS!C360)),TRUE,IFERROR(0/0,""))</f>
        <v/>
      </c>
      <c r="B360" s="4"/>
      <c r="C360" s="83" t="str">
        <f>IF(ISBLANK(B360),IFERROR(0/0,""),RAW_APS!A360)</f>
        <v/>
      </c>
      <c r="D360" s="83" t="str">
        <f>IF(ISBLANK(C360),IFERROR(0/0,""), VLOOKUP(C360,preDEL!A$2:AG441,33,FALSE))</f>
        <v/>
      </c>
      <c r="E360" s="4"/>
      <c r="F360" s="132"/>
      <c r="G360" s="222"/>
      <c r="H360" s="224" t="str">
        <f t="shared" si="1"/>
        <v/>
      </c>
      <c r="I360" s="135" t="str">
        <f>CONCATENATE(UPPER(RAW_APS!$A361),"__",RAW_APS!$B361,"_",RAW_APS!$C361)</f>
        <v>FLE715__44482_0.3525</v>
      </c>
      <c r="J360" s="136" t="str">
        <f t="shared" si="2"/>
        <v/>
      </c>
      <c r="K360" s="222" t="s">
        <v>2591</v>
      </c>
      <c r="L360" s="137" t="str">
        <f t="shared" si="3"/>
        <v>FLE676</v>
      </c>
      <c r="M360" s="138" t="b">
        <f t="shared" si="5"/>
        <v>0</v>
      </c>
      <c r="N360" s="137" t="str">
        <f t="shared" si="4"/>
        <v/>
      </c>
      <c r="O360" s="4"/>
      <c r="P360" s="4"/>
      <c r="Q360" s="4"/>
      <c r="R360" s="4"/>
      <c r="S360" s="4"/>
      <c r="T360" s="4"/>
      <c r="U360" s="4"/>
      <c r="V360" s="4"/>
      <c r="W360" s="4"/>
    </row>
    <row r="361">
      <c r="A361" s="83" t="str">
        <f>IF(OR(ISBLANK(RAW_APS!A361),ISBLANK(RAW_APS!B361),ISBLANK(RAW_APS!C361)),TRUE,IFERROR(0/0,""))</f>
        <v/>
      </c>
      <c r="B361" s="4"/>
      <c r="C361" s="83" t="str">
        <f>IF(ISBLANK(B361),IFERROR(0/0,""),RAW_APS!A361)</f>
        <v/>
      </c>
      <c r="D361" s="83" t="str">
        <f>IF(ISBLANK(C361),IFERROR(0/0,""), VLOOKUP(C361,preDEL!A$2:AG441,33,FALSE))</f>
        <v/>
      </c>
      <c r="E361" s="4"/>
      <c r="F361" s="132"/>
      <c r="G361" s="222"/>
      <c r="H361" s="224" t="str">
        <f t="shared" si="1"/>
        <v/>
      </c>
      <c r="I361" s="135" t="str">
        <f>CONCATENATE(UPPER(RAW_APS!$A362),"__",RAW_APS!$B362,"_",RAW_APS!$C362)</f>
        <v>PA9566__44482_0.350659722222222</v>
      </c>
      <c r="J361" s="136" t="str">
        <f t="shared" si="2"/>
        <v/>
      </c>
      <c r="K361" s="222" t="s">
        <v>2592</v>
      </c>
      <c r="L361" s="137" t="str">
        <f t="shared" si="3"/>
        <v>FLE677</v>
      </c>
      <c r="M361" s="138" t="b">
        <f t="shared" si="5"/>
        <v>0</v>
      </c>
      <c r="N361" s="137" t="str">
        <f t="shared" si="4"/>
        <v/>
      </c>
      <c r="O361" s="4"/>
      <c r="P361" s="4"/>
      <c r="Q361" s="4"/>
      <c r="R361" s="4"/>
      <c r="S361" s="4"/>
      <c r="T361" s="4"/>
      <c r="U361" s="4"/>
      <c r="V361" s="4"/>
      <c r="W361" s="4"/>
    </row>
    <row r="362">
      <c r="A362" s="83" t="str">
        <f>IF(OR(ISBLANK(RAW_APS!A362),ISBLANK(RAW_APS!B362),ISBLANK(RAW_APS!C362)),TRUE,IFERROR(0/0,""))</f>
        <v/>
      </c>
      <c r="B362" s="4"/>
      <c r="C362" s="83" t="str">
        <f>IF(ISBLANK(B362),IFERROR(0/0,""),RAW_APS!A362)</f>
        <v/>
      </c>
      <c r="D362" s="83" t="str">
        <f>IF(ISBLANK(C362),IFERROR(0/0,""), VLOOKUP(C362,preDEL!A$2:AG441,33,FALSE))</f>
        <v/>
      </c>
      <c r="E362" s="4"/>
      <c r="F362" s="132"/>
      <c r="G362" s="222"/>
      <c r="H362" s="224" t="str">
        <f t="shared" si="1"/>
        <v/>
      </c>
      <c r="I362" s="135" t="str">
        <f>CONCATENATE(UPPER(RAW_APS!$A363),"__",RAW_APS!$B363,"_",RAW_APS!$C363)</f>
        <v>FLE674__44482_0.349861111111111</v>
      </c>
      <c r="J362" s="136" t="str">
        <f t="shared" si="2"/>
        <v/>
      </c>
      <c r="K362" s="222" t="s">
        <v>2593</v>
      </c>
      <c r="L362" s="137" t="str">
        <f t="shared" si="3"/>
        <v>FLE680</v>
      </c>
      <c r="M362" s="138" t="b">
        <f t="shared" si="5"/>
        <v>0</v>
      </c>
      <c r="N362" s="137" t="str">
        <f t="shared" si="4"/>
        <v/>
      </c>
      <c r="O362" s="4"/>
      <c r="P362" s="4"/>
      <c r="Q362" s="4"/>
      <c r="R362" s="4"/>
      <c r="S362" s="4"/>
      <c r="T362" s="4"/>
      <c r="U362" s="4"/>
      <c r="V362" s="4"/>
      <c r="W362" s="4"/>
    </row>
    <row r="363">
      <c r="A363" s="83" t="str">
        <f>IF(OR(ISBLANK(RAW_APS!A363),ISBLANK(RAW_APS!B363),ISBLANK(RAW_APS!C363)),TRUE,IFERROR(0/0,""))</f>
        <v/>
      </c>
      <c r="B363" s="4"/>
      <c r="C363" s="83" t="str">
        <f>IF(ISBLANK(B363),IFERROR(0/0,""),RAW_APS!A363)</f>
        <v/>
      </c>
      <c r="D363" s="83" t="str">
        <f>IF(ISBLANK(C363),IFERROR(0/0,""), VLOOKUP(C363,preDEL!A$2:AG441,33,FALSE))</f>
        <v/>
      </c>
      <c r="E363" s="4"/>
      <c r="F363" s="132"/>
      <c r="G363" s="222"/>
      <c r="H363" s="224" t="str">
        <f t="shared" si="1"/>
        <v/>
      </c>
      <c r="I363" s="135" t="str">
        <f>CONCATENATE(UPPER(RAW_APS!$A364),"__",RAW_APS!$B364,"_",RAW_APS!$C364)</f>
        <v>FLE668__44482_0.345162037037037</v>
      </c>
      <c r="J363" s="136" t="str">
        <f t="shared" si="2"/>
        <v/>
      </c>
      <c r="K363" s="222" t="s">
        <v>2594</v>
      </c>
      <c r="L363" s="137" t="str">
        <f t="shared" si="3"/>
        <v>FLE682</v>
      </c>
      <c r="M363" s="138" t="b">
        <f t="shared" si="5"/>
        <v>0</v>
      </c>
      <c r="N363" s="137" t="str">
        <f t="shared" si="4"/>
        <v/>
      </c>
      <c r="O363" s="4"/>
      <c r="P363" s="4"/>
      <c r="Q363" s="4"/>
      <c r="R363" s="4"/>
      <c r="S363" s="4"/>
      <c r="T363" s="4"/>
      <c r="U363" s="4"/>
      <c r="V363" s="4"/>
      <c r="W363" s="4"/>
    </row>
    <row r="364">
      <c r="A364" s="83" t="str">
        <f>IF(OR(ISBLANK(RAW_APS!A364),ISBLANK(RAW_APS!B364),ISBLANK(RAW_APS!C364)),TRUE,IFERROR(0/0,""))</f>
        <v/>
      </c>
      <c r="B364" s="4"/>
      <c r="C364" s="83" t="str">
        <f>IF(ISBLANK(B364),IFERROR(0/0,""),RAW_APS!A364)</f>
        <v/>
      </c>
      <c r="D364" s="83" t="str">
        <f>IF(ISBLANK(C364),IFERROR(0/0,""), VLOOKUP(C364,preDEL!A$2:AG441,33,FALSE))</f>
        <v/>
      </c>
      <c r="E364" s="4"/>
      <c r="F364" s="132"/>
      <c r="G364" s="222"/>
      <c r="H364" s="224" t="str">
        <f t="shared" si="1"/>
        <v/>
      </c>
      <c r="I364" s="135" t="str">
        <f>CONCATENATE(UPPER(RAW_APS!$A365),"__",RAW_APS!$B365,"_",RAW_APS!$C365)</f>
        <v>FLE724__44482_0.343761574074074</v>
      </c>
      <c r="J364" s="136" t="str">
        <f t="shared" si="2"/>
        <v/>
      </c>
      <c r="K364" s="222" t="s">
        <v>2595</v>
      </c>
      <c r="L364" s="137" t="str">
        <f t="shared" si="3"/>
        <v>FLE683</v>
      </c>
      <c r="M364" s="138" t="b">
        <f t="shared" si="5"/>
        <v>0</v>
      </c>
      <c r="N364" s="137" t="str">
        <f t="shared" si="4"/>
        <v/>
      </c>
      <c r="O364" s="4"/>
      <c r="P364" s="4"/>
      <c r="Q364" s="4"/>
      <c r="R364" s="4"/>
      <c r="S364" s="4"/>
      <c r="T364" s="4"/>
      <c r="U364" s="4"/>
      <c r="V364" s="4"/>
      <c r="W364" s="4"/>
    </row>
    <row r="365">
      <c r="A365" s="83" t="str">
        <f>IF(OR(ISBLANK(RAW_APS!A365),ISBLANK(RAW_APS!B365),ISBLANK(RAW_APS!C365)),TRUE,IFERROR(0/0,""))</f>
        <v/>
      </c>
      <c r="B365" s="4"/>
      <c r="C365" s="83" t="str">
        <f>IF(ISBLANK(B365),IFERROR(0/0,""),RAW_APS!A365)</f>
        <v/>
      </c>
      <c r="D365" s="83" t="str">
        <f>IF(ISBLANK(C365),IFERROR(0/0,""), VLOOKUP(C365,preDEL!A$2:AG441,33,FALSE))</f>
        <v/>
      </c>
      <c r="E365" s="4"/>
      <c r="F365" s="132"/>
      <c r="G365" s="222"/>
      <c r="H365" s="224" t="str">
        <f t="shared" si="1"/>
        <v/>
      </c>
      <c r="I365" s="135" t="str">
        <f>CONCATENATE(UPPER(RAW_APS!$A366),"__",RAW_APS!$B366,"_",RAW_APS!$C366)</f>
        <v>FLE650__44482_0.343206018518519</v>
      </c>
      <c r="J365" s="136" t="str">
        <f t="shared" si="2"/>
        <v/>
      </c>
      <c r="K365" s="222" t="s">
        <v>2596</v>
      </c>
      <c r="L365" s="137" t="str">
        <f t="shared" si="3"/>
        <v>FLE685</v>
      </c>
      <c r="M365" s="138" t="b">
        <f t="shared" si="5"/>
        <v>0</v>
      </c>
      <c r="N365" s="137" t="str">
        <f t="shared" si="4"/>
        <v/>
      </c>
      <c r="O365" s="4"/>
      <c r="P365" s="4"/>
      <c r="Q365" s="4"/>
      <c r="R365" s="4"/>
      <c r="S365" s="4"/>
      <c r="T365" s="4"/>
      <c r="U365" s="4"/>
      <c r="V365" s="4"/>
      <c r="W365" s="4"/>
    </row>
    <row r="366">
      <c r="A366" s="83" t="str">
        <f>IF(OR(ISBLANK(RAW_APS!A366),ISBLANK(RAW_APS!B366),ISBLANK(RAW_APS!C366)),TRUE,IFERROR(0/0,""))</f>
        <v/>
      </c>
      <c r="B366" s="4"/>
      <c r="C366" s="83" t="str">
        <f>IF(ISBLANK(B366),IFERROR(0/0,""),RAW_APS!A366)</f>
        <v/>
      </c>
      <c r="D366" s="83" t="str">
        <f>IF(ISBLANK(C366),IFERROR(0/0,""), VLOOKUP(C366,preDEL!A$2:AG441,33,FALSE))</f>
        <v/>
      </c>
      <c r="E366" s="4"/>
      <c r="F366" s="132"/>
      <c r="G366" s="222"/>
      <c r="H366" s="224" t="str">
        <f t="shared" si="1"/>
        <v/>
      </c>
      <c r="I366" s="135" t="str">
        <f>CONCATENATE(UPPER(RAW_APS!$A367),"__",RAW_APS!$B367,"_",RAW_APS!$C367)</f>
        <v>FLE459__44482_0.342465277777778</v>
      </c>
      <c r="J366" s="136" t="str">
        <f t="shared" si="2"/>
        <v/>
      </c>
      <c r="K366" s="222" t="s">
        <v>2597</v>
      </c>
      <c r="L366" s="137" t="str">
        <f t="shared" si="3"/>
        <v>FLE687</v>
      </c>
      <c r="M366" s="138" t="b">
        <f t="shared" si="5"/>
        <v>0</v>
      </c>
      <c r="N366" s="137" t="str">
        <f t="shared" si="4"/>
        <v/>
      </c>
      <c r="O366" s="4"/>
      <c r="P366" s="4"/>
      <c r="Q366" s="4"/>
      <c r="R366" s="4"/>
      <c r="S366" s="4"/>
      <c r="T366" s="4"/>
      <c r="U366" s="4"/>
      <c r="V366" s="4"/>
      <c r="W366" s="4"/>
    </row>
    <row r="367">
      <c r="A367" s="83" t="str">
        <f>IF(OR(ISBLANK(RAW_APS!A367),ISBLANK(RAW_APS!B367),ISBLANK(RAW_APS!C367)),TRUE,IFERROR(0/0,""))</f>
        <v/>
      </c>
      <c r="B367" s="4"/>
      <c r="C367" s="83" t="str">
        <f>IF(ISBLANK(B367),IFERROR(0/0,""),RAW_APS!A367)</f>
        <v/>
      </c>
      <c r="D367" s="83" t="str">
        <f>IF(ISBLANK(C367),IFERROR(0/0,""), VLOOKUP(C367,preDEL!A$2:AG441,33,FALSE))</f>
        <v/>
      </c>
      <c r="E367" s="4"/>
      <c r="F367" s="132"/>
      <c r="G367" s="222"/>
      <c r="H367" s="224" t="str">
        <f t="shared" si="1"/>
        <v/>
      </c>
      <c r="I367" s="135" t="str">
        <f>CONCATENATE(UPPER(RAW_APS!$A368),"__",RAW_APS!$B368,"_",RAW_APS!$C368)</f>
        <v>FLE718__44481_0.671516203703704</v>
      </c>
      <c r="J367" s="136" t="str">
        <f t="shared" si="2"/>
        <v/>
      </c>
      <c r="K367" s="222" t="s">
        <v>2598</v>
      </c>
      <c r="L367" s="137" t="str">
        <f t="shared" si="3"/>
        <v>FLE689</v>
      </c>
      <c r="M367" s="138" t="b">
        <f t="shared" si="5"/>
        <v>0</v>
      </c>
      <c r="N367" s="137" t="str">
        <f t="shared" si="4"/>
        <v/>
      </c>
      <c r="O367" s="4"/>
      <c r="P367" s="4"/>
      <c r="Q367" s="4"/>
      <c r="R367" s="4"/>
      <c r="S367" s="4"/>
      <c r="T367" s="4"/>
      <c r="U367" s="4"/>
      <c r="V367" s="4"/>
      <c r="W367" s="4"/>
    </row>
    <row r="368">
      <c r="A368" s="83" t="str">
        <f>IF(OR(ISBLANK(RAW_APS!A368),ISBLANK(RAW_APS!B368),ISBLANK(RAW_APS!C368)),TRUE,IFERROR(0/0,""))</f>
        <v/>
      </c>
      <c r="B368" s="4"/>
      <c r="C368" s="83" t="str">
        <f>IF(ISBLANK(B368),IFERROR(0/0,""),RAW_APS!A368)</f>
        <v/>
      </c>
      <c r="D368" s="83" t="str">
        <f>IF(ISBLANK(C368),IFERROR(0/0,""), VLOOKUP(C368,preDEL!A$2:AG441,33,FALSE))</f>
        <v/>
      </c>
      <c r="E368" s="4"/>
      <c r="F368" s="132"/>
      <c r="G368" s="222"/>
      <c r="H368" s="224" t="str">
        <f t="shared" si="1"/>
        <v/>
      </c>
      <c r="I368" s="135" t="str">
        <f>CONCATENATE(UPPER(RAW_APS!$A369),"__",RAW_APS!$B369,"_",RAW_APS!$C369)</f>
        <v>FLE455__44481_0.605925925925926</v>
      </c>
      <c r="J368" s="136" t="str">
        <f t="shared" si="2"/>
        <v/>
      </c>
      <c r="K368" s="222" t="s">
        <v>2600</v>
      </c>
      <c r="L368" s="137" t="str">
        <f t="shared" si="3"/>
        <v>FLE690</v>
      </c>
      <c r="M368" s="138" t="b">
        <f t="shared" si="5"/>
        <v>0</v>
      </c>
      <c r="N368" s="137" t="str">
        <f t="shared" si="4"/>
        <v/>
      </c>
      <c r="O368" s="4"/>
      <c r="P368" s="4"/>
      <c r="Q368" s="4"/>
      <c r="R368" s="4"/>
      <c r="S368" s="4"/>
      <c r="T368" s="4"/>
      <c r="U368" s="4"/>
      <c r="V368" s="4"/>
      <c r="W368" s="4"/>
    </row>
    <row r="369">
      <c r="A369" s="83" t="str">
        <f>IF(OR(ISBLANK(RAW_APS!A369),ISBLANK(RAW_APS!B369),ISBLANK(RAW_APS!C369)),TRUE,IFERROR(0/0,""))</f>
        <v/>
      </c>
      <c r="B369" s="4"/>
      <c r="C369" s="83" t="str">
        <f>IF(ISBLANK(B369),IFERROR(0/0,""),RAW_APS!A369)</f>
        <v/>
      </c>
      <c r="D369" s="83" t="str">
        <f>IF(ISBLANK(C369),IFERROR(0/0,""), VLOOKUP(C369,preDEL!A$2:AG441,33,FALSE))</f>
        <v/>
      </c>
      <c r="E369" s="4"/>
      <c r="F369" s="132"/>
      <c r="G369" s="222"/>
      <c r="H369" s="224" t="str">
        <f t="shared" si="1"/>
        <v/>
      </c>
      <c r="I369" s="135" t="str">
        <f>CONCATENATE(UPPER(RAW_APS!$A370),"__",RAW_APS!$B370,"_",RAW_APS!$C370)</f>
        <v>FLE661__44481_0.297638888888889</v>
      </c>
      <c r="J369" s="136" t="str">
        <f t="shared" si="2"/>
        <v/>
      </c>
      <c r="K369" s="222" t="s">
        <v>2601</v>
      </c>
      <c r="L369" s="137" t="str">
        <f t="shared" si="3"/>
        <v>FLE691</v>
      </c>
      <c r="M369" s="138" t="b">
        <f t="shared" si="5"/>
        <v>0</v>
      </c>
      <c r="N369" s="137" t="str">
        <f t="shared" si="4"/>
        <v/>
      </c>
      <c r="O369" s="4"/>
      <c r="P369" s="4"/>
      <c r="Q369" s="4"/>
      <c r="R369" s="4"/>
      <c r="S369" s="4"/>
      <c r="T369" s="4"/>
      <c r="U369" s="4"/>
      <c r="V369" s="4"/>
      <c r="W369" s="4"/>
    </row>
    <row r="370">
      <c r="A370" s="83" t="str">
        <f>IF(OR(ISBLANK(RAW_APS!A370),ISBLANK(RAW_APS!B370),ISBLANK(RAW_APS!C370)),TRUE,IFERROR(0/0,""))</f>
        <v/>
      </c>
      <c r="B370" s="4"/>
      <c r="C370" s="83" t="str">
        <f>IF(ISBLANK(B370),IFERROR(0/0,""),RAW_APS!A370)</f>
        <v/>
      </c>
      <c r="D370" s="83" t="str">
        <f>IF(ISBLANK(C370),IFERROR(0/0,""), VLOOKUP(C370,preDEL!A$2:AG441,33,FALSE))</f>
        <v/>
      </c>
      <c r="E370" s="4"/>
      <c r="F370" s="132"/>
      <c r="G370" s="222"/>
      <c r="H370" s="224" t="str">
        <f t="shared" si="1"/>
        <v/>
      </c>
      <c r="I370" s="135" t="str">
        <f>CONCATENATE(UPPER(RAW_APS!$A371),"__",RAW_APS!$B371,"_",RAW_APS!$C371)</f>
        <v>FLE666__44481_0.297199074074074</v>
      </c>
      <c r="J370" s="136" t="str">
        <f t="shared" si="2"/>
        <v/>
      </c>
      <c r="K370" s="222" t="s">
        <v>2602</v>
      </c>
      <c r="L370" s="137" t="str">
        <f t="shared" si="3"/>
        <v>FLE692</v>
      </c>
      <c r="M370" s="138" t="b">
        <f t="shared" si="5"/>
        <v>0</v>
      </c>
      <c r="N370" s="137" t="str">
        <f t="shared" si="4"/>
        <v/>
      </c>
      <c r="O370" s="4"/>
      <c r="P370" s="4"/>
      <c r="Q370" s="4"/>
      <c r="R370" s="4"/>
      <c r="S370" s="4"/>
      <c r="T370" s="4"/>
      <c r="U370" s="4"/>
      <c r="V370" s="4"/>
      <c r="W370" s="4"/>
    </row>
    <row r="371">
      <c r="A371" s="83" t="str">
        <f>IF(OR(ISBLANK(RAW_APS!A371),ISBLANK(RAW_APS!B371),ISBLANK(RAW_APS!C371)),TRUE,IFERROR(0/0,""))</f>
        <v/>
      </c>
      <c r="B371" s="4"/>
      <c r="C371" s="83" t="str">
        <f>IF(ISBLANK(B371),IFERROR(0/0,""),RAW_APS!A371)</f>
        <v/>
      </c>
      <c r="D371" s="83" t="str">
        <f>IF(ISBLANK(C371),IFERROR(0/0,""), VLOOKUP(C371,preDEL!A$2:AG441,33,FALSE))</f>
        <v/>
      </c>
      <c r="E371" s="4"/>
      <c r="F371" s="132"/>
      <c r="G371" s="222"/>
      <c r="H371" s="224" t="str">
        <f t="shared" si="1"/>
        <v/>
      </c>
      <c r="I371" s="135" t="str">
        <f>CONCATENATE(UPPER(RAW_APS!$A372),"__",RAW_APS!$B372,"_",RAW_APS!$C372)</f>
        <v>FLE701__44481_0.257384259259259</v>
      </c>
      <c r="J371" s="136" t="str">
        <f t="shared" si="2"/>
        <v/>
      </c>
      <c r="K371" s="222" t="s">
        <v>2603</v>
      </c>
      <c r="L371" s="137" t="str">
        <f t="shared" si="3"/>
        <v>FLE694</v>
      </c>
      <c r="M371" s="138" t="b">
        <f t="shared" si="5"/>
        <v>0</v>
      </c>
      <c r="N371" s="137" t="str">
        <f t="shared" si="4"/>
        <v/>
      </c>
      <c r="O371" s="4"/>
      <c r="P371" s="4"/>
      <c r="Q371" s="4"/>
      <c r="R371" s="4"/>
      <c r="S371" s="4"/>
      <c r="T371" s="4"/>
      <c r="U371" s="4"/>
      <c r="V371" s="4"/>
      <c r="W371" s="4"/>
    </row>
    <row r="372">
      <c r="A372" s="83" t="str">
        <f>IF(OR(ISBLANK(RAW_APS!A372),ISBLANK(RAW_APS!B372),ISBLANK(RAW_APS!C372)),TRUE,IFERROR(0/0,""))</f>
        <v/>
      </c>
      <c r="B372" s="4"/>
      <c r="C372" s="83" t="str">
        <f>IF(ISBLANK(B372),IFERROR(0/0,""),RAW_APS!A372)</f>
        <v/>
      </c>
      <c r="D372" s="83" t="str">
        <f>IF(ISBLANK(C372),IFERROR(0/0,""), VLOOKUP(C372,preDEL!A$2:AG441,33,FALSE))</f>
        <v/>
      </c>
      <c r="E372" s="4"/>
      <c r="F372" s="132"/>
      <c r="G372" s="222"/>
      <c r="H372" s="224" t="str">
        <f t="shared" si="1"/>
        <v/>
      </c>
      <c r="I372" s="135" t="str">
        <f>CONCATENATE(UPPER(RAW_APS!$A373),"__",RAW_APS!$B373,"_",RAW_APS!$C373)</f>
        <v>FLE632__44480_0.341990740740741</v>
      </c>
      <c r="J372" s="136" t="str">
        <f t="shared" si="2"/>
        <v/>
      </c>
      <c r="K372" s="222" t="s">
        <v>2604</v>
      </c>
      <c r="L372" s="137" t="str">
        <f t="shared" si="3"/>
        <v>FLE695</v>
      </c>
      <c r="M372" s="138" t="b">
        <f t="shared" si="5"/>
        <v>0</v>
      </c>
      <c r="N372" s="137" t="str">
        <f t="shared" si="4"/>
        <v/>
      </c>
      <c r="O372" s="4"/>
      <c r="P372" s="4"/>
      <c r="Q372" s="4"/>
      <c r="R372" s="4"/>
      <c r="S372" s="4"/>
      <c r="T372" s="4"/>
      <c r="U372" s="4"/>
      <c r="V372" s="4"/>
      <c r="W372" s="4"/>
    </row>
    <row r="373">
      <c r="A373" s="83" t="str">
        <f>IF(OR(ISBLANK(RAW_APS!A373),ISBLANK(RAW_APS!B373),ISBLANK(RAW_APS!C373)),TRUE,IFERROR(0/0,""))</f>
        <v/>
      </c>
      <c r="B373" s="4"/>
      <c r="C373" s="83" t="str">
        <f>IF(ISBLANK(B373),IFERROR(0/0,""),RAW_APS!A373)</f>
        <v/>
      </c>
      <c r="D373" s="83" t="str">
        <f>IF(ISBLANK(C373),IFERROR(0/0,""), VLOOKUP(C373,preDEL!A$2:AG441,33,FALSE))</f>
        <v/>
      </c>
      <c r="E373" s="4"/>
      <c r="F373" s="132"/>
      <c r="G373" s="222"/>
      <c r="H373" s="224" t="str">
        <f t="shared" si="1"/>
        <v/>
      </c>
      <c r="I373" s="135" t="str">
        <f>CONCATENATE(UPPER(RAW_APS!$A374),"__",RAW_APS!$B374,"_",RAW_APS!$C374)</f>
        <v>FLE626__44480_0.328263888888889</v>
      </c>
      <c r="J373" s="136" t="str">
        <f t="shared" si="2"/>
        <v/>
      </c>
      <c r="K373" s="222" t="s">
        <v>2605</v>
      </c>
      <c r="L373" s="137" t="str">
        <f t="shared" si="3"/>
        <v>FLE696</v>
      </c>
      <c r="M373" s="138" t="b">
        <f t="shared" si="5"/>
        <v>0</v>
      </c>
      <c r="N373" s="137" t="str">
        <f t="shared" si="4"/>
        <v/>
      </c>
      <c r="O373" s="4"/>
      <c r="P373" s="4"/>
      <c r="Q373" s="4"/>
      <c r="R373" s="4"/>
      <c r="S373" s="4"/>
      <c r="T373" s="4"/>
      <c r="U373" s="4"/>
      <c r="V373" s="4"/>
      <c r="W373" s="4"/>
    </row>
    <row r="374">
      <c r="A374" s="83" t="str">
        <f>IF(OR(ISBLANK(RAW_APS!A374),ISBLANK(RAW_APS!B374),ISBLANK(RAW_APS!C374)),TRUE,IFERROR(0/0,""))</f>
        <v/>
      </c>
      <c r="B374" s="4"/>
      <c r="C374" s="83" t="str">
        <f>IF(ISBLANK(B374),IFERROR(0/0,""),RAW_APS!A374)</f>
        <v/>
      </c>
      <c r="D374" s="83" t="str">
        <f>IF(ISBLANK(C374),IFERROR(0/0,""), VLOOKUP(C374,preDEL!A$2:AG441,33,FALSE))</f>
        <v/>
      </c>
      <c r="E374" s="4"/>
      <c r="F374" s="132"/>
      <c r="G374" s="222"/>
      <c r="H374" s="224" t="str">
        <f t="shared" si="1"/>
        <v/>
      </c>
      <c r="I374" s="135" t="str">
        <f>CONCATENATE(UPPER(RAW_APS!$A375),"__",RAW_APS!$B375,"_",RAW_APS!$C375)</f>
        <v>FLE682__44480_0.310462962962963</v>
      </c>
      <c r="J374" s="136" t="str">
        <f t="shared" si="2"/>
        <v/>
      </c>
      <c r="K374" s="222" t="s">
        <v>2606</v>
      </c>
      <c r="L374" s="137" t="str">
        <f t="shared" si="3"/>
        <v>FLE697</v>
      </c>
      <c r="M374" s="138" t="b">
        <f t="shared" si="5"/>
        <v>0</v>
      </c>
      <c r="N374" s="137" t="str">
        <f t="shared" si="4"/>
        <v/>
      </c>
      <c r="O374" s="4"/>
      <c r="P374" s="4"/>
      <c r="Q374" s="4"/>
      <c r="R374" s="4"/>
      <c r="S374" s="4"/>
      <c r="T374" s="4"/>
      <c r="U374" s="4"/>
      <c r="V374" s="4"/>
      <c r="W374" s="4"/>
    </row>
    <row r="375">
      <c r="A375" s="83" t="str">
        <f>IF(OR(ISBLANK(RAW_APS!A375),ISBLANK(RAW_APS!B375),ISBLANK(RAW_APS!C375)),TRUE,IFERROR(0/0,""))</f>
        <v/>
      </c>
      <c r="B375" s="4"/>
      <c r="C375" s="83" t="str">
        <f>IF(ISBLANK(B375),IFERROR(0/0,""),RAW_APS!A375)</f>
        <v/>
      </c>
      <c r="D375" s="83" t="str">
        <f>IF(ISBLANK(C375),IFERROR(0/0,""), VLOOKUP(C375,preDEL!A$2:AG441,33,FALSE))</f>
        <v/>
      </c>
      <c r="E375" s="4"/>
      <c r="F375" s="132"/>
      <c r="G375" s="222"/>
      <c r="H375" s="224" t="str">
        <f t="shared" si="1"/>
        <v/>
      </c>
      <c r="I375" s="135" t="str">
        <f>CONCATENATE(UPPER(RAW_APS!$A376),"__",RAW_APS!$B376,"_",RAW_APS!$C376)</f>
        <v>FLE628__44480_0.284618055555556</v>
      </c>
      <c r="J375" s="136" t="str">
        <f t="shared" si="2"/>
        <v/>
      </c>
      <c r="K375" s="222" t="s">
        <v>2607</v>
      </c>
      <c r="L375" s="137" t="str">
        <f t="shared" si="3"/>
        <v>FLE700</v>
      </c>
      <c r="M375" s="138" t="b">
        <f t="shared" si="5"/>
        <v>0</v>
      </c>
      <c r="N375" s="137" t="str">
        <f t="shared" si="4"/>
        <v/>
      </c>
      <c r="O375" s="4"/>
      <c r="P375" s="4"/>
      <c r="Q375" s="4"/>
      <c r="R375" s="4"/>
      <c r="S375" s="4"/>
      <c r="T375" s="4"/>
      <c r="U375" s="4"/>
      <c r="V375" s="4"/>
      <c r="W375" s="4"/>
    </row>
    <row r="376">
      <c r="A376" s="83" t="str">
        <f>IF(OR(ISBLANK(RAW_APS!A376),ISBLANK(RAW_APS!B376),ISBLANK(RAW_APS!C376)),TRUE,IFERROR(0/0,""))</f>
        <v/>
      </c>
      <c r="B376" s="4"/>
      <c r="C376" s="83" t="str">
        <f>IF(ISBLANK(B376),IFERROR(0/0,""),RAW_APS!A376)</f>
        <v/>
      </c>
      <c r="D376" s="83" t="str">
        <f>IF(ISBLANK(C376),IFERROR(0/0,""), VLOOKUP(C376,preDEL!A$2:AG441,33,FALSE))</f>
        <v/>
      </c>
      <c r="E376" s="4"/>
      <c r="F376" s="132"/>
      <c r="G376" s="222"/>
      <c r="H376" s="224" t="str">
        <f t="shared" si="1"/>
        <v/>
      </c>
      <c r="I376" s="135" t="str">
        <f>CONCATENATE(UPPER(RAW_APS!$A377),"__",RAW_APS!$B377,"_",RAW_APS!$C377)</f>
        <v>FLE694__44480_0.283391203703704</v>
      </c>
      <c r="J376" s="136" t="str">
        <f t="shared" si="2"/>
        <v/>
      </c>
      <c r="K376" s="222" t="s">
        <v>2608</v>
      </c>
      <c r="L376" s="137" t="str">
        <f t="shared" si="3"/>
        <v>FLE700</v>
      </c>
      <c r="M376" s="138" t="b">
        <f t="shared" si="5"/>
        <v>0</v>
      </c>
      <c r="N376" s="137" t="str">
        <f t="shared" si="4"/>
        <v/>
      </c>
      <c r="O376" s="4"/>
      <c r="P376" s="4"/>
      <c r="Q376" s="4"/>
      <c r="R376" s="4"/>
      <c r="S376" s="4"/>
      <c r="T376" s="4"/>
      <c r="U376" s="4"/>
      <c r="V376" s="4"/>
      <c r="W376" s="4"/>
    </row>
    <row r="377">
      <c r="A377" s="83" t="str">
        <f>IF(OR(ISBLANK(RAW_APS!A377),ISBLANK(RAW_APS!B377),ISBLANK(RAW_APS!C377)),TRUE,IFERROR(0/0,""))</f>
        <v/>
      </c>
      <c r="B377" s="4"/>
      <c r="C377" s="83" t="str">
        <f>IF(ISBLANK(B377),IFERROR(0/0,""),RAW_APS!A377)</f>
        <v/>
      </c>
      <c r="D377" s="83" t="str">
        <f>IF(ISBLANK(C377),IFERROR(0/0,""), VLOOKUP(C377,preDEL!A$2:AG441,33,FALSE))</f>
        <v/>
      </c>
      <c r="E377" s="4"/>
      <c r="F377" s="132"/>
      <c r="G377" s="222"/>
      <c r="H377" s="224" t="str">
        <f t="shared" si="1"/>
        <v/>
      </c>
      <c r="I377" s="135" t="str">
        <f>CONCATENATE(UPPER(RAW_APS!$A378),"__",RAW_APS!$B378,"_",RAW_APS!$C378)</f>
        <v>FLE689__44480_0.282511574074074</v>
      </c>
      <c r="J377" s="136" t="str">
        <f t="shared" si="2"/>
        <v/>
      </c>
      <c r="K377" s="222" t="s">
        <v>2609</v>
      </c>
      <c r="L377" s="137" t="str">
        <f t="shared" si="3"/>
        <v>FLE700</v>
      </c>
      <c r="M377" s="138" t="b">
        <f t="shared" si="5"/>
        <v>0</v>
      </c>
      <c r="N377" s="137" t="str">
        <f t="shared" si="4"/>
        <v/>
      </c>
      <c r="O377" s="4"/>
      <c r="P377" s="4"/>
      <c r="Q377" s="4"/>
      <c r="R377" s="4"/>
      <c r="S377" s="4"/>
      <c r="T377" s="4"/>
      <c r="U377" s="4"/>
      <c r="V377" s="4"/>
      <c r="W377" s="4"/>
    </row>
    <row r="378">
      <c r="A378" s="83" t="str">
        <f>IF(OR(ISBLANK(RAW_APS!A378),ISBLANK(RAW_APS!B378),ISBLANK(RAW_APS!C378)),TRUE,IFERROR(0/0,""))</f>
        <v/>
      </c>
      <c r="B378" s="4"/>
      <c r="C378" s="83" t="str">
        <f>IF(ISBLANK(B378),IFERROR(0/0,""),RAW_APS!A378)</f>
        <v/>
      </c>
      <c r="D378" s="83" t="str">
        <f>IF(ISBLANK(C378),IFERROR(0/0,""), VLOOKUP(C378,preDEL!A$2:AG441,33,FALSE))</f>
        <v/>
      </c>
      <c r="E378" s="4"/>
      <c r="F378" s="132"/>
      <c r="G378" s="222"/>
      <c r="H378" s="224" t="str">
        <f t="shared" si="1"/>
        <v/>
      </c>
      <c r="I378" s="135" t="str">
        <f>CONCATENATE(UPPER(RAW_APS!$A379),"__",RAW_APS!$B379,"_",RAW_APS!$C379)</f>
        <v>FLE630__44480_0.271990740740741</v>
      </c>
      <c r="J378" s="136" t="str">
        <f t="shared" si="2"/>
        <v/>
      </c>
      <c r="K378" s="222" t="s">
        <v>2610</v>
      </c>
      <c r="L378" s="137" t="str">
        <f t="shared" si="3"/>
        <v>FLE701</v>
      </c>
      <c r="M378" s="138" t="b">
        <f t="shared" si="5"/>
        <v>0</v>
      </c>
      <c r="N378" s="137" t="str">
        <f t="shared" si="4"/>
        <v/>
      </c>
      <c r="O378" s="4"/>
      <c r="P378" s="4"/>
      <c r="Q378" s="4"/>
      <c r="R378" s="4"/>
      <c r="S378" s="4"/>
      <c r="T378" s="4"/>
      <c r="U378" s="4"/>
      <c r="V378" s="4"/>
      <c r="W378" s="4"/>
    </row>
    <row r="379">
      <c r="A379" s="83" t="str">
        <f>IF(OR(ISBLANK(RAW_APS!A379),ISBLANK(RAW_APS!B379),ISBLANK(RAW_APS!C379)),TRUE,IFERROR(0/0,""))</f>
        <v/>
      </c>
      <c r="B379" s="4"/>
      <c r="C379" s="83" t="str">
        <f>IF(ISBLANK(B379),IFERROR(0/0,""),RAW_APS!A379)</f>
        <v/>
      </c>
      <c r="D379" s="83" t="str">
        <f>IF(ISBLANK(C379),IFERROR(0/0,""), VLOOKUP(C379,preDEL!A$2:AG441,33,FALSE))</f>
        <v/>
      </c>
      <c r="E379" s="4"/>
      <c r="F379" s="132"/>
      <c r="G379" s="222"/>
      <c r="H379" s="224" t="str">
        <f t="shared" si="1"/>
        <v/>
      </c>
      <c r="I379" s="135" t="str">
        <f>CONCATENATE(UPPER(RAW_APS!$A380),"__",RAW_APS!$B380,"_",RAW_APS!$C380)</f>
        <v>FLE697__44480_0.268298611111111</v>
      </c>
      <c r="J379" s="136" t="str">
        <f t="shared" si="2"/>
        <v/>
      </c>
      <c r="K379" s="222" t="s">
        <v>2611</v>
      </c>
      <c r="L379" s="137" t="str">
        <f t="shared" si="3"/>
        <v>FLE702</v>
      </c>
      <c r="M379" s="138" t="b">
        <f t="shared" si="5"/>
        <v>0</v>
      </c>
      <c r="N379" s="137" t="str">
        <f t="shared" si="4"/>
        <v/>
      </c>
      <c r="O379" s="4"/>
      <c r="P379" s="4"/>
      <c r="Q379" s="4"/>
      <c r="R379" s="4"/>
      <c r="S379" s="4"/>
      <c r="T379" s="4"/>
      <c r="U379" s="4"/>
      <c r="V379" s="4"/>
      <c r="W379" s="4"/>
    </row>
    <row r="380">
      <c r="A380" s="83" t="str">
        <f>IF(OR(ISBLANK(RAW_APS!A380),ISBLANK(RAW_APS!B380),ISBLANK(RAW_APS!C380)),TRUE,IFERROR(0/0,""))</f>
        <v/>
      </c>
      <c r="B380" s="4"/>
      <c r="C380" s="83" t="str">
        <f>IF(ISBLANK(B380),IFERROR(0/0,""),RAW_APS!A380)</f>
        <v/>
      </c>
      <c r="D380" s="83" t="str">
        <f>IF(ISBLANK(C380),IFERROR(0/0,""), VLOOKUP(C380,preDEL!A$2:AG441,33,FALSE))</f>
        <v/>
      </c>
      <c r="E380" s="4"/>
      <c r="F380" s="132"/>
      <c r="G380" s="222"/>
      <c r="H380" s="224" t="str">
        <f t="shared" si="1"/>
        <v/>
      </c>
      <c r="I380" s="135" t="str">
        <f>CONCATENATE(UPPER(RAW_APS!$A381),"__",RAW_APS!$B381,"_",RAW_APS!$C381)</f>
        <v>PA9493__44480_0.257453703703704</v>
      </c>
      <c r="J380" s="136" t="str">
        <f t="shared" si="2"/>
        <v/>
      </c>
      <c r="K380" s="222" t="s">
        <v>2612</v>
      </c>
      <c r="L380" s="137" t="str">
        <f t="shared" si="3"/>
        <v>FLE704</v>
      </c>
      <c r="M380" s="138" t="b">
        <f t="shared" si="5"/>
        <v>0</v>
      </c>
      <c r="N380" s="137" t="str">
        <f t="shared" si="4"/>
        <v/>
      </c>
      <c r="O380" s="4"/>
      <c r="P380" s="4"/>
      <c r="Q380" s="4"/>
      <c r="R380" s="4"/>
      <c r="S380" s="4"/>
      <c r="T380" s="4"/>
      <c r="U380" s="4"/>
      <c r="V380" s="4"/>
      <c r="W380" s="4"/>
    </row>
    <row r="381">
      <c r="A381" s="83" t="str">
        <f>IF(OR(ISBLANK(RAW_APS!A381),ISBLANK(RAW_APS!B381),ISBLANK(RAW_APS!C381)),TRUE,IFERROR(0/0,""))</f>
        <v/>
      </c>
      <c r="B381" s="4"/>
      <c r="C381" s="83" t="str">
        <f>IF(ISBLANK(B381),IFERROR(0/0,""),RAW_APS!A381)</f>
        <v/>
      </c>
      <c r="D381" s="83" t="str">
        <f>IF(ISBLANK(C381),IFERROR(0/0,""), VLOOKUP(C381,preDEL!A$2:AG441,33,FALSE))</f>
        <v/>
      </c>
      <c r="E381" s="4"/>
      <c r="F381" s="132"/>
      <c r="G381" s="222"/>
      <c r="H381" s="224" t="str">
        <f t="shared" si="1"/>
        <v/>
      </c>
      <c r="I381" s="135" t="str">
        <f>CONCATENATE(UPPER(RAW_APS!$A382),"__",RAW_APS!$B382,"_",RAW_APS!$C382)</f>
        <v>FLE621__44480_0.247453703703704</v>
      </c>
      <c r="J381" s="136" t="str">
        <f t="shared" si="2"/>
        <v/>
      </c>
      <c r="K381" s="222" t="s">
        <v>2613</v>
      </c>
      <c r="L381" s="137" t="str">
        <f t="shared" si="3"/>
        <v>FLE705</v>
      </c>
      <c r="M381" s="138" t="b">
        <f t="shared" si="5"/>
        <v>0</v>
      </c>
      <c r="N381" s="137" t="str">
        <f t="shared" si="4"/>
        <v/>
      </c>
      <c r="O381" s="4"/>
      <c r="P381" s="4"/>
      <c r="Q381" s="4"/>
      <c r="R381" s="4"/>
      <c r="S381" s="4"/>
      <c r="T381" s="4"/>
      <c r="U381" s="4"/>
      <c r="V381" s="4"/>
      <c r="W381" s="4"/>
    </row>
    <row r="382">
      <c r="A382" s="83" t="str">
        <f>IF(OR(ISBLANK(RAW_APS!A382),ISBLANK(RAW_APS!B382),ISBLANK(RAW_APS!C382)),TRUE,IFERROR(0/0,""))</f>
        <v/>
      </c>
      <c r="B382" s="4"/>
      <c r="C382" s="83" t="str">
        <f>IF(ISBLANK(B382),IFERROR(0/0,""),RAW_APS!A382)</f>
        <v/>
      </c>
      <c r="D382" s="83" t="str">
        <f>IF(ISBLANK(C382),IFERROR(0/0,""), VLOOKUP(C382,preDEL!A$2:AG441,33,FALSE))</f>
        <v/>
      </c>
      <c r="E382" s="4"/>
      <c r="F382" s="132"/>
      <c r="G382" s="222"/>
      <c r="H382" s="224" t="str">
        <f t="shared" si="1"/>
        <v/>
      </c>
      <c r="I382" s="135" t="str">
        <f>CONCATENATE(UPPER(RAW_APS!$A383),"__",RAW_APS!$B383,"_",RAW_APS!$C383)</f>
        <v>PA9423__44480_0.246967592592593</v>
      </c>
      <c r="J382" s="136" t="str">
        <f t="shared" si="2"/>
        <v/>
      </c>
      <c r="K382" s="222" t="s">
        <v>2614</v>
      </c>
      <c r="L382" s="137" t="str">
        <f t="shared" si="3"/>
        <v>FLE706</v>
      </c>
      <c r="M382" s="138" t="b">
        <f t="shared" si="5"/>
        <v>0</v>
      </c>
      <c r="N382" s="137" t="str">
        <f t="shared" si="4"/>
        <v/>
      </c>
      <c r="O382" s="4"/>
      <c r="P382" s="4"/>
      <c r="Q382" s="4"/>
      <c r="R382" s="4"/>
      <c r="S382" s="4"/>
      <c r="T382" s="4"/>
      <c r="U382" s="4"/>
      <c r="V382" s="4"/>
      <c r="W382" s="4"/>
    </row>
    <row r="383">
      <c r="A383" s="83" t="str">
        <f>IF(OR(ISBLANK(RAW_APS!A383),ISBLANK(RAW_APS!B383),ISBLANK(RAW_APS!C383)),TRUE,IFERROR(0/0,""))</f>
        <v/>
      </c>
      <c r="B383" s="4"/>
      <c r="C383" s="83" t="str">
        <f>IF(ISBLANK(B383),IFERROR(0/0,""),RAW_APS!A383)</f>
        <v/>
      </c>
      <c r="D383" s="83" t="str">
        <f>IF(ISBLANK(C383),IFERROR(0/0,""), VLOOKUP(C383,preDEL!A$2:AG441,33,FALSE))</f>
        <v/>
      </c>
      <c r="E383" s="4"/>
      <c r="F383" s="132"/>
      <c r="G383" s="222"/>
      <c r="H383" s="224" t="str">
        <f t="shared" si="1"/>
        <v/>
      </c>
      <c r="I383" s="135" t="str">
        <f>CONCATENATE(UPPER(RAW_APS!$A384),"__",RAW_APS!$B384,"_",RAW_APS!$C384)</f>
        <v>FLE683__44480_0.242962962962963</v>
      </c>
      <c r="J383" s="136" t="str">
        <f t="shared" si="2"/>
        <v/>
      </c>
      <c r="K383" s="222" t="s">
        <v>2615</v>
      </c>
      <c r="L383" s="137" t="str">
        <f t="shared" si="3"/>
        <v>FLE708</v>
      </c>
      <c r="M383" s="138" t="b">
        <f t="shared" si="5"/>
        <v>0</v>
      </c>
      <c r="N383" s="137" t="str">
        <f t="shared" si="4"/>
        <v/>
      </c>
      <c r="O383" s="4"/>
      <c r="P383" s="4"/>
      <c r="Q383" s="4"/>
      <c r="R383" s="4"/>
      <c r="S383" s="4"/>
      <c r="T383" s="4"/>
      <c r="U383" s="4"/>
      <c r="V383" s="4"/>
      <c r="W383" s="4"/>
    </row>
    <row r="384">
      <c r="A384" s="83" t="str">
        <f>IF(OR(ISBLANK(RAW_APS!A384),ISBLANK(RAW_APS!B384),ISBLANK(RAW_APS!C384)),TRUE,IFERROR(0/0,""))</f>
        <v/>
      </c>
      <c r="B384" s="4"/>
      <c r="C384" s="83" t="str">
        <f>IF(ISBLANK(B384),IFERROR(0/0,""),RAW_APS!A384)</f>
        <v/>
      </c>
      <c r="D384" s="83" t="str">
        <f>IF(ISBLANK(C384),IFERROR(0/0,""), VLOOKUP(C384,preDEL!A$2:AG441,33,FALSE))</f>
        <v/>
      </c>
      <c r="E384" s="4"/>
      <c r="F384" s="132"/>
      <c r="G384" s="222"/>
      <c r="H384" s="224" t="str">
        <f t="shared" si="1"/>
        <v/>
      </c>
      <c r="I384" s="135" t="str">
        <f>CONCATENATE(UPPER(RAW_APS!$A385),"__",RAW_APS!$B385,"_",RAW_APS!$C385)</f>
        <v>FLE690__44480_0.242650462962963</v>
      </c>
      <c r="J384" s="136" t="str">
        <f t="shared" si="2"/>
        <v/>
      </c>
      <c r="K384" s="222" t="s">
        <v>2616</v>
      </c>
      <c r="L384" s="137" t="str">
        <f t="shared" si="3"/>
        <v>FLE709</v>
      </c>
      <c r="M384" s="138" t="b">
        <f t="shared" si="5"/>
        <v>0</v>
      </c>
      <c r="N384" s="137" t="str">
        <f t="shared" si="4"/>
        <v/>
      </c>
      <c r="O384" s="4"/>
      <c r="P384" s="4"/>
      <c r="Q384" s="4"/>
      <c r="R384" s="4"/>
      <c r="S384" s="4"/>
      <c r="T384" s="4"/>
      <c r="U384" s="4"/>
      <c r="V384" s="4"/>
      <c r="W384" s="4"/>
    </row>
    <row r="385">
      <c r="A385" s="83" t="str">
        <f>IF(OR(ISBLANK(RAW_APS!A385),ISBLANK(RAW_APS!B385),ISBLANK(RAW_APS!C385)),TRUE,IFERROR(0/0,""))</f>
        <v/>
      </c>
      <c r="B385" s="4"/>
      <c r="C385" s="83" t="str">
        <f>IF(ISBLANK(B385),IFERROR(0/0,""),RAW_APS!A385)</f>
        <v/>
      </c>
      <c r="D385" s="83" t="str">
        <f>IF(ISBLANK(C385),IFERROR(0/0,""), VLOOKUP(C385,preDEL!A$2:AG441,33,FALSE))</f>
        <v/>
      </c>
      <c r="E385" s="4"/>
      <c r="F385" s="132"/>
      <c r="G385" s="222"/>
      <c r="H385" s="224" t="str">
        <f t="shared" si="1"/>
        <v/>
      </c>
      <c r="I385" s="135" t="str">
        <f>CONCATENATE(UPPER(RAW_APS!$A386),"__",RAW_APS!$B386,"_",RAW_APS!$C386)</f>
        <v>FLE735__44480_0.235219907407407</v>
      </c>
      <c r="J385" s="136" t="str">
        <f t="shared" si="2"/>
        <v/>
      </c>
      <c r="K385" s="222" t="s">
        <v>2617</v>
      </c>
      <c r="L385" s="137" t="str">
        <f t="shared" si="3"/>
        <v>FLE714</v>
      </c>
      <c r="M385" s="138" t="b">
        <f t="shared" si="5"/>
        <v>0</v>
      </c>
      <c r="N385" s="137" t="str">
        <f t="shared" si="4"/>
        <v/>
      </c>
      <c r="O385" s="4"/>
      <c r="P385" s="4"/>
      <c r="Q385" s="4"/>
      <c r="R385" s="4"/>
      <c r="S385" s="4"/>
      <c r="T385" s="4"/>
      <c r="U385" s="4"/>
      <c r="V385" s="4"/>
      <c r="W385" s="4"/>
    </row>
    <row r="386">
      <c r="A386" s="83" t="str">
        <f>IF(OR(ISBLANK(RAW_APS!A386),ISBLANK(RAW_APS!B386),ISBLANK(RAW_APS!C386)),TRUE,IFERROR(0/0,""))</f>
        <v/>
      </c>
      <c r="B386" s="4"/>
      <c r="C386" s="83" t="str">
        <f>IF(ISBLANK(B386),IFERROR(0/0,""),RAW_APS!A386)</f>
        <v/>
      </c>
      <c r="D386" s="83" t="str">
        <f>IF(ISBLANK(C386),IFERROR(0/0,""), VLOOKUP(C386,preDEL!A$2:AG441,33,FALSE))</f>
        <v/>
      </c>
      <c r="E386" s="4"/>
      <c r="F386" s="132"/>
      <c r="G386" s="222"/>
      <c r="H386" s="224" t="str">
        <f t="shared" si="1"/>
        <v/>
      </c>
      <c r="I386" s="135" t="str">
        <f>CONCATENATE(UPPER(RAW_APS!$A387),"__",RAW_APS!$B387,"_",RAW_APS!$C387)</f>
        <v>FLE457__44477_0.25837962962963</v>
      </c>
      <c r="J386" s="136" t="str">
        <f t="shared" si="2"/>
        <v/>
      </c>
      <c r="K386" s="222" t="s">
        <v>2618</v>
      </c>
      <c r="L386" s="137" t="str">
        <f t="shared" si="3"/>
        <v>FLE715</v>
      </c>
      <c r="M386" s="138" t="b">
        <f t="shared" si="5"/>
        <v>0</v>
      </c>
      <c r="N386" s="137" t="str">
        <f t="shared" si="4"/>
        <v/>
      </c>
      <c r="O386" s="4"/>
      <c r="P386" s="4"/>
      <c r="Q386" s="4"/>
      <c r="R386" s="4"/>
      <c r="S386" s="4"/>
      <c r="T386" s="4"/>
      <c r="U386" s="4"/>
      <c r="V386" s="4"/>
      <c r="W386" s="4"/>
    </row>
    <row r="387">
      <c r="A387" s="83" t="str">
        <f>IF(OR(ISBLANK(RAW_APS!A387),ISBLANK(RAW_APS!B387),ISBLANK(RAW_APS!C387)),TRUE,IFERROR(0/0,""))</f>
        <v/>
      </c>
      <c r="B387" s="4"/>
      <c r="C387" s="83" t="str">
        <f>IF(ISBLANK(B387),IFERROR(0/0,""),RAW_APS!A387)</f>
        <v/>
      </c>
      <c r="D387" s="83" t="str">
        <f>IF(ISBLANK(C387),IFERROR(0/0,""), VLOOKUP(C387,preDEL!A$2:AG441,33,FALSE))</f>
        <v/>
      </c>
      <c r="E387" s="4"/>
      <c r="F387" s="132"/>
      <c r="G387" s="222"/>
      <c r="H387" s="224" t="str">
        <f t="shared" si="1"/>
        <v/>
      </c>
      <c r="I387" s="135" t="str">
        <f>CONCATENATE(UPPER(RAW_APS!$A388),"__",RAW_APS!$B388,"_",RAW_APS!$C388)</f>
        <v>PA9490__44477_0.250289351851852</v>
      </c>
      <c r="J387" s="136" t="str">
        <f t="shared" si="2"/>
        <v/>
      </c>
      <c r="K387" s="222" t="s">
        <v>2619</v>
      </c>
      <c r="L387" s="137" t="str">
        <f t="shared" si="3"/>
        <v>FLE716</v>
      </c>
      <c r="M387" s="138" t="b">
        <f t="shared" si="5"/>
        <v>0</v>
      </c>
      <c r="N387" s="137" t="str">
        <f t="shared" si="4"/>
        <v/>
      </c>
      <c r="O387" s="4"/>
      <c r="P387" s="4"/>
      <c r="Q387" s="4"/>
      <c r="R387" s="4"/>
      <c r="S387" s="4"/>
      <c r="T387" s="4"/>
      <c r="U387" s="4"/>
      <c r="V387" s="4"/>
      <c r="W387" s="4"/>
    </row>
    <row r="388">
      <c r="A388" s="83" t="str">
        <f>IF(OR(ISBLANK(RAW_APS!A388),ISBLANK(RAW_APS!B388),ISBLANK(RAW_APS!C388)),TRUE,IFERROR(0/0,""))</f>
        <v/>
      </c>
      <c r="B388" s="4"/>
      <c r="C388" s="83" t="str">
        <f>IF(ISBLANK(B388),IFERROR(0/0,""),RAW_APS!A388)</f>
        <v/>
      </c>
      <c r="D388" s="83" t="str">
        <f>IF(ISBLANK(C388),IFERROR(0/0,""), VLOOKUP(C388,preDEL!A$2:AG441,33,FALSE))</f>
        <v/>
      </c>
      <c r="E388" s="4"/>
      <c r="F388" s="132"/>
      <c r="G388" s="222"/>
      <c r="H388" s="224" t="str">
        <f t="shared" si="1"/>
        <v/>
      </c>
      <c r="I388" s="135" t="str">
        <f>CONCATENATE(UPPER(RAW_APS!$A389),"__",RAW_APS!$B389,"_",RAW_APS!$C389)</f>
        <v>PA9490__44477_0.25</v>
      </c>
      <c r="J388" s="136" t="str">
        <f t="shared" si="2"/>
        <v/>
      </c>
      <c r="K388" s="222" t="s">
        <v>2620</v>
      </c>
      <c r="L388" s="137" t="str">
        <f t="shared" si="3"/>
        <v>FLE717</v>
      </c>
      <c r="M388" s="138" t="b">
        <f t="shared" si="5"/>
        <v>0</v>
      </c>
      <c r="N388" s="137" t="str">
        <f t="shared" si="4"/>
        <v/>
      </c>
      <c r="O388" s="4"/>
      <c r="P388" s="4"/>
      <c r="Q388" s="4"/>
      <c r="R388" s="4"/>
      <c r="S388" s="4"/>
      <c r="T388" s="4"/>
      <c r="U388" s="4"/>
      <c r="V388" s="4"/>
      <c r="W388" s="4"/>
    </row>
    <row r="389">
      <c r="A389" s="83" t="str">
        <f>IF(OR(ISBLANK(RAW_APS!A389),ISBLANK(RAW_APS!B389),ISBLANK(RAW_APS!C389)),TRUE,IFERROR(0/0,""))</f>
        <v/>
      </c>
      <c r="B389" s="4"/>
      <c r="C389" s="83" t="str">
        <f>IF(ISBLANK(B389),IFERROR(0/0,""),RAW_APS!A389)</f>
        <v/>
      </c>
      <c r="D389" s="83" t="str">
        <f>IF(ISBLANK(C389),IFERROR(0/0,""), VLOOKUP(C389,preDEL!A$2:AG441,33,FALSE))</f>
        <v/>
      </c>
      <c r="E389" s="4"/>
      <c r="F389" s="132"/>
      <c r="G389" s="222"/>
      <c r="H389" s="224" t="str">
        <f t="shared" si="1"/>
        <v/>
      </c>
      <c r="I389" s="135" t="str">
        <f>CONCATENATE(UPPER(RAW_APS!$A390),"__",RAW_APS!$B390,"_",RAW_APS!$C390)</f>
        <v>FLE695__44477_0.244305555555556</v>
      </c>
      <c r="J389" s="136" t="str">
        <f t="shared" si="2"/>
        <v/>
      </c>
      <c r="K389" s="222" t="s">
        <v>2758</v>
      </c>
      <c r="L389" s="137" t="str">
        <f t="shared" si="3"/>
        <v>FLE718</v>
      </c>
      <c r="M389" s="138" t="b">
        <f t="shared" si="5"/>
        <v>0</v>
      </c>
      <c r="N389" s="137" t="str">
        <f t="shared" si="4"/>
        <v/>
      </c>
      <c r="O389" s="4"/>
      <c r="P389" s="4"/>
      <c r="Q389" s="4"/>
      <c r="R389" s="4"/>
      <c r="S389" s="4"/>
      <c r="T389" s="4"/>
      <c r="U389" s="4"/>
      <c r="V389" s="4"/>
      <c r="W389" s="4"/>
    </row>
    <row r="390">
      <c r="A390" s="83" t="str">
        <f>IF(OR(ISBLANK(RAW_APS!A390),ISBLANK(RAW_APS!B390),ISBLANK(RAW_APS!C390)),TRUE,IFERROR(0/0,""))</f>
        <v/>
      </c>
      <c r="B390" s="4"/>
      <c r="C390" s="83" t="str">
        <f>IF(ISBLANK(B390),IFERROR(0/0,""),RAW_APS!A390)</f>
        <v/>
      </c>
      <c r="D390" s="83" t="str">
        <f>IF(ISBLANK(C390),IFERROR(0/0,""), VLOOKUP(C390,preDEL!A$2:AG441,33,FALSE))</f>
        <v/>
      </c>
      <c r="E390" s="4"/>
      <c r="F390" s="132"/>
      <c r="G390" s="222"/>
      <c r="H390" s="224" t="str">
        <f t="shared" si="1"/>
        <v/>
      </c>
      <c r="I390" s="135" t="str">
        <f>CONCATENATE(UPPER(RAW_APS!$A391),"__",RAW_APS!$B391,"_",RAW_APS!$C391)</f>
        <v>FLE706__44477_0.242037037037037</v>
      </c>
      <c r="J390" s="136" t="str">
        <f t="shared" si="2"/>
        <v/>
      </c>
      <c r="K390" s="222" t="s">
        <v>2622</v>
      </c>
      <c r="L390" s="137" t="str">
        <f t="shared" si="3"/>
        <v>FLE719</v>
      </c>
      <c r="M390" s="138" t="b">
        <f t="shared" si="5"/>
        <v>0</v>
      </c>
      <c r="N390" s="137" t="str">
        <f t="shared" si="4"/>
        <v/>
      </c>
      <c r="O390" s="4"/>
      <c r="P390" s="4"/>
      <c r="Q390" s="4"/>
      <c r="R390" s="4"/>
      <c r="S390" s="4"/>
      <c r="T390" s="4"/>
      <c r="U390" s="4"/>
      <c r="V390" s="4"/>
      <c r="W390" s="4"/>
    </row>
    <row r="391">
      <c r="A391" s="83" t="str">
        <f>IF(OR(ISBLANK(RAW_APS!A391),ISBLANK(RAW_APS!B391),ISBLANK(RAW_APS!C391)),TRUE,IFERROR(0/0,""))</f>
        <v/>
      </c>
      <c r="B391" s="4"/>
      <c r="C391" s="83" t="str">
        <f>IF(ISBLANK(B391),IFERROR(0/0,""),RAW_APS!A391)</f>
        <v/>
      </c>
      <c r="D391" s="83" t="str">
        <f>IF(ISBLANK(C391),IFERROR(0/0,""), VLOOKUP(C391,preDEL!A$2:AG441,33,FALSE))</f>
        <v/>
      </c>
      <c r="E391" s="4"/>
      <c r="F391" s="132"/>
      <c r="G391" s="222"/>
      <c r="H391" s="224" t="str">
        <f t="shared" si="1"/>
        <v/>
      </c>
      <c r="I391" s="135" t="str">
        <f>CONCATENATE(UPPER(RAW_APS!$A392),"__",RAW_APS!$B392,"_",RAW_APS!$C392)</f>
        <v>FLE657__44477_0.236446759259259</v>
      </c>
      <c r="J391" s="136" t="str">
        <f t="shared" si="2"/>
        <v/>
      </c>
      <c r="K391" s="222" t="s">
        <v>2623</v>
      </c>
      <c r="L391" s="137" t="str">
        <f t="shared" si="3"/>
        <v>FLE723</v>
      </c>
      <c r="M391" s="138" t="b">
        <f t="shared" si="5"/>
        <v>0</v>
      </c>
      <c r="N391" s="137" t="str">
        <f t="shared" si="4"/>
        <v/>
      </c>
      <c r="O391" s="4"/>
      <c r="P391" s="4"/>
      <c r="Q391" s="4"/>
      <c r="R391" s="4"/>
      <c r="S391" s="4"/>
      <c r="T391" s="4"/>
      <c r="U391" s="4"/>
      <c r="V391" s="4"/>
      <c r="W391" s="4"/>
    </row>
    <row r="392">
      <c r="A392" s="83" t="str">
        <f>IF(OR(ISBLANK(RAW_APS!A392),ISBLANK(RAW_APS!B392),ISBLANK(RAW_APS!C392)),TRUE,IFERROR(0/0,""))</f>
        <v/>
      </c>
      <c r="B392" s="4"/>
      <c r="C392" s="83" t="str">
        <f>IF(ISBLANK(B392),IFERROR(0/0,""),RAW_APS!A392)</f>
        <v/>
      </c>
      <c r="D392" s="83" t="str">
        <f>IF(ISBLANK(C392),IFERROR(0/0,""), VLOOKUP(C392,preDEL!A$2:AG441,33,FALSE))</f>
        <v/>
      </c>
      <c r="E392" s="4"/>
      <c r="F392" s="132"/>
      <c r="G392" s="222"/>
      <c r="H392" s="224" t="str">
        <f t="shared" si="1"/>
        <v/>
      </c>
      <c r="I392" s="135" t="str">
        <f>CONCATENATE(UPPER(RAW_APS!$A393),"__",RAW_APS!$B393,"_",RAW_APS!$C393)</f>
        <v>FLE704__44477_0.236053240740741</v>
      </c>
      <c r="J392" s="136" t="str">
        <f t="shared" si="2"/>
        <v/>
      </c>
      <c r="K392" s="222" t="s">
        <v>2624</v>
      </c>
      <c r="L392" s="137" t="str">
        <f t="shared" si="3"/>
        <v>FLE724</v>
      </c>
      <c r="M392" s="138" t="b">
        <f t="shared" si="5"/>
        <v>0</v>
      </c>
      <c r="N392" s="137" t="str">
        <f t="shared" si="4"/>
        <v/>
      </c>
      <c r="O392" s="4"/>
      <c r="P392" s="4"/>
      <c r="Q392" s="4"/>
      <c r="R392" s="4"/>
      <c r="S392" s="4"/>
      <c r="T392" s="4"/>
      <c r="U392" s="4"/>
      <c r="V392" s="4"/>
      <c r="W392" s="4"/>
    </row>
    <row r="393">
      <c r="A393" s="83" t="str">
        <f>IF(OR(ISBLANK(RAW_APS!A393),ISBLANK(RAW_APS!B393),ISBLANK(RAW_APS!C393)),TRUE,IFERROR(0/0,""))</f>
        <v/>
      </c>
      <c r="B393" s="4"/>
      <c r="C393" s="83" t="str">
        <f>IF(ISBLANK(B393),IFERROR(0/0,""),RAW_APS!A393)</f>
        <v/>
      </c>
      <c r="D393" s="83" t="str">
        <f>IF(ISBLANK(C393),IFERROR(0/0,""), VLOOKUP(C393,preDEL!A$2:AG441,33,FALSE))</f>
        <v/>
      </c>
      <c r="E393" s="4"/>
      <c r="F393" s="132"/>
      <c r="G393" s="222"/>
      <c r="H393" s="224" t="str">
        <f t="shared" si="1"/>
        <v/>
      </c>
      <c r="I393" s="135" t="str">
        <f>CONCATENATE(UPPER(RAW_APS!$A394),"__",RAW_APS!$B394,"_",RAW_APS!$C394)</f>
        <v>PA9413__44477_0.232280092592593</v>
      </c>
      <c r="J393" s="136" t="str">
        <f t="shared" si="2"/>
        <v/>
      </c>
      <c r="K393" s="222" t="s">
        <v>2625</v>
      </c>
      <c r="L393" s="137" t="str">
        <f t="shared" si="3"/>
        <v>FLE725</v>
      </c>
      <c r="M393" s="138" t="b">
        <f t="shared" si="5"/>
        <v>0</v>
      </c>
      <c r="N393" s="137" t="str">
        <f t="shared" si="4"/>
        <v/>
      </c>
      <c r="O393" s="4"/>
      <c r="P393" s="4"/>
      <c r="Q393" s="4"/>
      <c r="R393" s="4"/>
      <c r="S393" s="4"/>
      <c r="T393" s="4"/>
      <c r="U393" s="4"/>
      <c r="V393" s="4"/>
      <c r="W393" s="4"/>
    </row>
    <row r="394">
      <c r="A394" s="83" t="str">
        <f>IF(OR(ISBLANK(RAW_APS!A394),ISBLANK(RAW_APS!B394),ISBLANK(RAW_APS!C394)),TRUE,IFERROR(0/0,""))</f>
        <v/>
      </c>
      <c r="B394" s="4"/>
      <c r="C394" s="83" t="str">
        <f>IF(ISBLANK(B394),IFERROR(0/0,""),RAW_APS!A394)</f>
        <v/>
      </c>
      <c r="D394" s="83" t="str">
        <f>IF(ISBLANK(C394),IFERROR(0/0,""), VLOOKUP(C394,preDEL!A$2:AG441,33,FALSE))</f>
        <v/>
      </c>
      <c r="E394" s="4"/>
      <c r="F394" s="132"/>
      <c r="G394" s="222"/>
      <c r="H394" s="224" t="str">
        <f t="shared" si="1"/>
        <v/>
      </c>
      <c r="I394" s="135" t="str">
        <f>CONCATENATE(UPPER(RAW_APS!$A395),"__",RAW_APS!$B395,"_",RAW_APS!$C395)</f>
        <v>PA9447__44477_0.212488425925926</v>
      </c>
      <c r="J394" s="136" t="str">
        <f t="shared" si="2"/>
        <v/>
      </c>
      <c r="K394" s="222" t="s">
        <v>2626</v>
      </c>
      <c r="L394" s="137" t="str">
        <f t="shared" si="3"/>
        <v>FLE728</v>
      </c>
      <c r="M394" s="138" t="b">
        <f t="shared" si="5"/>
        <v>0</v>
      </c>
      <c r="N394" s="137" t="str">
        <f t="shared" si="4"/>
        <v/>
      </c>
      <c r="O394" s="4"/>
      <c r="P394" s="4"/>
      <c r="Q394" s="4"/>
      <c r="R394" s="4"/>
      <c r="S394" s="4"/>
      <c r="T394" s="4"/>
      <c r="U394" s="4"/>
      <c r="V394" s="4"/>
      <c r="W394" s="4"/>
    </row>
    <row r="395">
      <c r="A395" s="83" t="str">
        <f>IF(OR(ISBLANK(RAW_APS!A395),ISBLANK(RAW_APS!B395),ISBLANK(RAW_APS!C395)),TRUE,IFERROR(0/0,""))</f>
        <v/>
      </c>
      <c r="B395" s="4"/>
      <c r="C395" s="83" t="str">
        <f>IF(ISBLANK(B395),IFERROR(0/0,""),RAW_APS!A395)</f>
        <v/>
      </c>
      <c r="D395" s="83" t="str">
        <f>IF(ISBLANK(C395),IFERROR(0/0,""), VLOOKUP(C395,preDEL!A$2:AG441,33,FALSE))</f>
        <v/>
      </c>
      <c r="E395" s="4"/>
      <c r="F395" s="132"/>
      <c r="G395" s="222"/>
      <c r="H395" s="224" t="str">
        <f t="shared" si="1"/>
        <v/>
      </c>
      <c r="I395" s="135" t="str">
        <f>CONCATENATE(UPPER(RAW_APS!$A396),"__",RAW_APS!$B396,"_",RAW_APS!$C396)</f>
        <v>FLE691__44477_0.20619212962963</v>
      </c>
      <c r="J395" s="136" t="str">
        <f t="shared" si="2"/>
        <v/>
      </c>
      <c r="K395" s="222" t="s">
        <v>2627</v>
      </c>
      <c r="L395" s="137" t="str">
        <f t="shared" si="3"/>
        <v>FLE734</v>
      </c>
      <c r="M395" s="138" t="b">
        <f t="shared" si="5"/>
        <v>0</v>
      </c>
      <c r="N395" s="137" t="str">
        <f t="shared" si="4"/>
        <v/>
      </c>
      <c r="O395" s="4"/>
      <c r="P395" s="4"/>
      <c r="Q395" s="4"/>
      <c r="R395" s="4"/>
      <c r="S395" s="4"/>
      <c r="T395" s="4"/>
      <c r="U395" s="4"/>
      <c r="V395" s="4"/>
      <c r="W395" s="4"/>
    </row>
    <row r="396">
      <c r="A396" s="83" t="str">
        <f>IF(OR(ISBLANK(RAW_APS!A396),ISBLANK(RAW_APS!B396),ISBLANK(RAW_APS!C396)),TRUE,IFERROR(0/0,""))</f>
        <v/>
      </c>
      <c r="B396" s="4"/>
      <c r="C396" s="83" t="str">
        <f>IF(ISBLANK(B396),IFERROR(0/0,""),RAW_APS!A396)</f>
        <v/>
      </c>
      <c r="D396" s="83" t="str">
        <f>IF(ISBLANK(C396),IFERROR(0/0,""), VLOOKUP(C396,preDEL!A$2:AG441,33,FALSE))</f>
        <v/>
      </c>
      <c r="E396" s="4"/>
      <c r="F396" s="132"/>
      <c r="G396" s="222"/>
      <c r="H396" s="224" t="str">
        <f t="shared" si="1"/>
        <v/>
      </c>
      <c r="I396" s="135" t="str">
        <f>CONCATENATE(UPPER(RAW_APS!$A397),"__",RAW_APS!$B397,"_",RAW_APS!$C397)</f>
        <v>FLE664__44476_0.465347222222222</v>
      </c>
      <c r="J396" s="136" t="str">
        <f t="shared" si="2"/>
        <v/>
      </c>
      <c r="K396" s="222" t="s">
        <v>2628</v>
      </c>
      <c r="L396" s="137" t="str">
        <f t="shared" si="3"/>
        <v>FLE735</v>
      </c>
      <c r="M396" s="138" t="b">
        <f t="shared" si="5"/>
        <v>0</v>
      </c>
      <c r="N396" s="137" t="str">
        <f t="shared" si="4"/>
        <v/>
      </c>
      <c r="O396" s="4"/>
      <c r="P396" s="4"/>
      <c r="Q396" s="4"/>
      <c r="R396" s="4"/>
      <c r="S396" s="4"/>
      <c r="T396" s="4"/>
      <c r="U396" s="4"/>
      <c r="V396" s="4"/>
      <c r="W396" s="4"/>
    </row>
    <row r="397">
      <c r="A397" s="83" t="str">
        <f>IF(OR(ISBLANK(RAW_APS!A397),ISBLANK(RAW_APS!B397),ISBLANK(RAW_APS!C397)),TRUE,IFERROR(0/0,""))</f>
        <v/>
      </c>
      <c r="B397" s="4"/>
      <c r="C397" s="83" t="str">
        <f>IF(ISBLANK(B397),IFERROR(0/0,""),RAW_APS!A397)</f>
        <v/>
      </c>
      <c r="D397" s="83" t="str">
        <f>IF(ISBLANK(C397),IFERROR(0/0,""), VLOOKUP(C397,preDEL!A$2:AG441,33,FALSE))</f>
        <v/>
      </c>
      <c r="E397" s="4"/>
      <c r="F397" s="132"/>
      <c r="G397" s="222"/>
      <c r="H397" s="224" t="str">
        <f t="shared" si="1"/>
        <v/>
      </c>
      <c r="I397" s="135" t="str">
        <f>CONCATENATE(UPPER(RAW_APS!$A398),"__",RAW_APS!$B398,"_",RAW_APS!$C398)</f>
        <v>PA9501__44476_0.213657407407407</v>
      </c>
      <c r="J397" s="136" t="str">
        <f t="shared" si="2"/>
        <v/>
      </c>
      <c r="K397" s="222" t="s">
        <v>2629</v>
      </c>
      <c r="L397" s="137" t="str">
        <f t="shared" si="3"/>
        <v>FLE736</v>
      </c>
      <c r="M397" s="138" t="b">
        <f t="shared" si="5"/>
        <v>0</v>
      </c>
      <c r="N397" s="137" t="str">
        <f t="shared" si="4"/>
        <v/>
      </c>
      <c r="O397" s="4"/>
      <c r="P397" s="4"/>
      <c r="Q397" s="4"/>
      <c r="R397" s="4"/>
      <c r="S397" s="4"/>
      <c r="T397" s="4"/>
      <c r="U397" s="4"/>
      <c r="V397" s="4"/>
      <c r="W397" s="4"/>
    </row>
    <row r="398">
      <c r="A398" s="83" t="str">
        <f>IF(OR(ISBLANK(RAW_APS!A398),ISBLANK(RAW_APS!B398),ISBLANK(RAW_APS!C398)),TRUE,IFERROR(0/0,""))</f>
        <v/>
      </c>
      <c r="B398" s="4"/>
      <c r="C398" s="83" t="str">
        <f>IF(ISBLANK(B398),IFERROR(0/0,""),RAW_APS!A398)</f>
        <v/>
      </c>
      <c r="D398" s="83" t="str">
        <f>IF(ISBLANK(C398),IFERROR(0/0,""), VLOOKUP(C398,preDEL!A$2:AG441,33,FALSE))</f>
        <v/>
      </c>
      <c r="E398" s="4"/>
      <c r="F398" s="132"/>
      <c r="G398" s="222"/>
      <c r="H398" s="224" t="str">
        <f t="shared" si="1"/>
        <v/>
      </c>
      <c r="I398" s="135" t="str">
        <f>CONCATENATE(UPPER(RAW_APS!$A399),"__",RAW_APS!$B399,"_",RAW_APS!$C399)</f>
        <v>PA9464__44476_0.180775462962963</v>
      </c>
      <c r="J398" s="136" t="str">
        <f t="shared" si="2"/>
        <v/>
      </c>
      <c r="K398" s="222" t="s">
        <v>2630</v>
      </c>
      <c r="L398" s="137" t="str">
        <f t="shared" si="3"/>
        <v>FLE737</v>
      </c>
      <c r="M398" s="138" t="b">
        <f t="shared" si="5"/>
        <v>0</v>
      </c>
      <c r="N398" s="137" t="str">
        <f t="shared" si="4"/>
        <v/>
      </c>
      <c r="O398" s="4"/>
      <c r="P398" s="4"/>
      <c r="Q398" s="4"/>
      <c r="R398" s="4"/>
      <c r="S398" s="4"/>
      <c r="T398" s="4"/>
      <c r="U398" s="4"/>
      <c r="V398" s="4"/>
      <c r="W398" s="4"/>
    </row>
    <row r="399">
      <c r="A399" s="83" t="str">
        <f>IF(OR(ISBLANK(RAW_APS!A399),ISBLANK(RAW_APS!B399),ISBLANK(RAW_APS!C399)),TRUE,IFERROR(0/0,""))</f>
        <v/>
      </c>
      <c r="B399" s="4"/>
      <c r="C399" s="83" t="str">
        <f>IF(ISBLANK(B399),IFERROR(0/0,""),RAW_APS!A399)</f>
        <v/>
      </c>
      <c r="D399" s="83" t="str">
        <f>IF(ISBLANK(C399),IFERROR(0/0,""), VLOOKUP(C399,preDEL!A$2:AG441,33,FALSE))</f>
        <v/>
      </c>
      <c r="E399" s="4"/>
      <c r="F399" s="132"/>
      <c r="G399" s="222"/>
      <c r="H399" s="224" t="str">
        <f t="shared" si="1"/>
        <v/>
      </c>
      <c r="I399" s="135" t="str">
        <f>CONCATENATE(UPPER(RAW_APS!$A400),"__",RAW_APS!$B400,"_",RAW_APS!$C400)</f>
        <v>PA9460__44476_0.176087962962963</v>
      </c>
      <c r="J399" s="136" t="str">
        <f t="shared" si="2"/>
        <v/>
      </c>
      <c r="K399" s="222" t="s">
        <v>2631</v>
      </c>
      <c r="L399" s="137" t="str">
        <f t="shared" si="3"/>
        <v>FLE738</v>
      </c>
      <c r="M399" s="138" t="b">
        <f t="shared" si="5"/>
        <v>0</v>
      </c>
      <c r="N399" s="137" t="str">
        <f t="shared" si="4"/>
        <v/>
      </c>
      <c r="O399" s="4"/>
      <c r="P399" s="4"/>
      <c r="Q399" s="4"/>
      <c r="R399" s="4"/>
      <c r="S399" s="4"/>
      <c r="T399" s="4"/>
      <c r="U399" s="4"/>
      <c r="V399" s="4"/>
      <c r="W399" s="4"/>
    </row>
    <row r="400">
      <c r="A400" s="83" t="str">
        <f>IF(OR(ISBLANK(RAW_APS!A400),ISBLANK(RAW_APS!B400),ISBLANK(RAW_APS!C400)),TRUE,IFERROR(0/0,""))</f>
        <v/>
      </c>
      <c r="B400" s="4"/>
      <c r="C400" s="83" t="str">
        <f>IF(ISBLANK(B400),IFERROR(0/0,""),RAW_APS!A400)</f>
        <v/>
      </c>
      <c r="D400" s="83" t="str">
        <f>IF(ISBLANK(C400),IFERROR(0/0,""), VLOOKUP(C400,preDEL!A$2:AG441,33,FALSE))</f>
        <v/>
      </c>
      <c r="E400" s="4"/>
      <c r="F400" s="132"/>
      <c r="G400" s="222"/>
      <c r="H400" s="224" t="str">
        <f t="shared" si="1"/>
        <v/>
      </c>
      <c r="I400" s="135" t="str">
        <f>CONCATENATE(UPPER(RAW_APS!$A401),"__",RAW_APS!$B401,"_",RAW_APS!$C401)</f>
        <v>PA9463__44476_0.170960648148148</v>
      </c>
      <c r="J400" s="136" t="str">
        <f t="shared" si="2"/>
        <v/>
      </c>
      <c r="K400" s="222" t="s">
        <v>2632</v>
      </c>
      <c r="L400" s="137" t="str">
        <f t="shared" si="3"/>
        <v>FLE739</v>
      </c>
      <c r="M400" s="138" t="b">
        <f t="shared" si="5"/>
        <v>0</v>
      </c>
      <c r="N400" s="137" t="str">
        <f t="shared" si="4"/>
        <v/>
      </c>
      <c r="O400" s="4"/>
      <c r="P400" s="4"/>
      <c r="Q400" s="4"/>
      <c r="R400" s="4"/>
      <c r="S400" s="4"/>
      <c r="T400" s="4"/>
      <c r="U400" s="4"/>
      <c r="V400" s="4"/>
      <c r="W400" s="4"/>
    </row>
    <row r="401">
      <c r="A401" s="83" t="str">
        <f>IF(OR(ISBLANK(RAW_APS!A401),ISBLANK(RAW_APS!B401),ISBLANK(RAW_APS!C401)),TRUE,IFERROR(0/0,""))</f>
        <v/>
      </c>
      <c r="B401" s="4"/>
      <c r="C401" s="83" t="str">
        <f>IF(ISBLANK(B401),IFERROR(0/0,""),RAW_APS!A401)</f>
        <v/>
      </c>
      <c r="D401" s="83" t="str">
        <f>IF(ISBLANK(C401),IFERROR(0/0,""), VLOOKUP(C401,preDEL!A$2:AG441,33,FALSE))</f>
        <v/>
      </c>
      <c r="E401" s="4"/>
      <c r="F401" s="132"/>
      <c r="G401" s="222"/>
      <c r="H401" s="224" t="str">
        <f t="shared" si="1"/>
        <v/>
      </c>
      <c r="I401" s="135" t="str">
        <f>CONCATENATE(UPPER(RAW_APS!$A402),"__",RAW_APS!$B402,"_",RAW_APS!$C402)</f>
        <v>PA9469__44476_0.170347222222222</v>
      </c>
      <c r="J401" s="136" t="str">
        <f t="shared" si="2"/>
        <v/>
      </c>
      <c r="K401" s="222" t="s">
        <v>2633</v>
      </c>
      <c r="L401" s="137" t="str">
        <f t="shared" si="3"/>
        <v>PA9413</v>
      </c>
      <c r="M401" s="138" t="b">
        <f t="shared" si="5"/>
        <v>0</v>
      </c>
      <c r="N401" s="137" t="str">
        <f t="shared" si="4"/>
        <v/>
      </c>
      <c r="O401" s="4"/>
      <c r="P401" s="4"/>
      <c r="Q401" s="4"/>
      <c r="R401" s="4"/>
      <c r="S401" s="4"/>
      <c r="T401" s="4"/>
      <c r="U401" s="4"/>
      <c r="V401" s="4"/>
      <c r="W401" s="4"/>
    </row>
    <row r="402">
      <c r="A402" s="83" t="str">
        <f>IF(OR(ISBLANK(RAW_APS!A402),ISBLANK(RAW_APS!B402),ISBLANK(RAW_APS!C402)),TRUE,IFERROR(0/0,""))</f>
        <v/>
      </c>
      <c r="B402" s="4"/>
      <c r="C402" s="83" t="str">
        <f>IF(ISBLANK(B402),IFERROR(0/0,""),RAW_APS!A402)</f>
        <v/>
      </c>
      <c r="D402" s="83" t="str">
        <f>IF(ISBLANK(C402),IFERROR(0/0,""), VLOOKUP(C402,preDEL!A$2:AG441,33,FALSE))</f>
        <v/>
      </c>
      <c r="E402" s="4"/>
      <c r="F402" s="132"/>
      <c r="G402" s="222"/>
      <c r="H402" s="224" t="str">
        <f t="shared" si="1"/>
        <v/>
      </c>
      <c r="I402" s="135" t="str">
        <f>CONCATENATE(UPPER(RAW_APS!$A403),"__",RAW_APS!$B403,"_",RAW_APS!$C403)</f>
        <v>PA9618__44476_0.163773148148148</v>
      </c>
      <c r="J402" s="136" t="str">
        <f t="shared" si="2"/>
        <v/>
      </c>
      <c r="K402" s="222" t="s">
        <v>2634</v>
      </c>
      <c r="L402" s="137" t="str">
        <f t="shared" si="3"/>
        <v>PA9417</v>
      </c>
      <c r="M402" s="138" t="b">
        <f t="shared" si="5"/>
        <v>0</v>
      </c>
      <c r="N402" s="137" t="str">
        <f t="shared" si="4"/>
        <v/>
      </c>
      <c r="O402" s="4"/>
      <c r="P402" s="4"/>
      <c r="Q402" s="4"/>
      <c r="R402" s="4"/>
      <c r="S402" s="4"/>
      <c r="T402" s="4"/>
      <c r="U402" s="4"/>
      <c r="V402" s="4"/>
      <c r="W402" s="4"/>
    </row>
    <row r="403">
      <c r="A403" s="83" t="str">
        <f>IF(OR(ISBLANK(RAW_APS!A403),ISBLANK(RAW_APS!B403),ISBLANK(RAW_APS!C403)),TRUE,IFERROR(0/0,""))</f>
        <v/>
      </c>
      <c r="B403" s="4"/>
      <c r="C403" s="83" t="str">
        <f>IF(ISBLANK(B403),IFERROR(0/0,""),RAW_APS!A403)</f>
        <v/>
      </c>
      <c r="D403" s="83" t="str">
        <f>IF(ISBLANK(C403),IFERROR(0/0,""), VLOOKUP(C403,preDEL!A$2:AG441,33,FALSE))</f>
        <v/>
      </c>
      <c r="E403" s="4"/>
      <c r="F403" s="132"/>
      <c r="G403" s="222"/>
      <c r="H403" s="224" t="str">
        <f t="shared" si="1"/>
        <v/>
      </c>
      <c r="I403" s="135" t="str">
        <f>CONCATENATE(UPPER(RAW_APS!$A404),"__",RAW_APS!$B404,"_",RAW_APS!$C404)</f>
        <v>PA9662__44476_0.163252314814815</v>
      </c>
      <c r="J403" s="136" t="str">
        <f t="shared" si="2"/>
        <v/>
      </c>
      <c r="K403" s="222" t="s">
        <v>2635</v>
      </c>
      <c r="L403" s="137" t="str">
        <f t="shared" si="3"/>
        <v>PA9418</v>
      </c>
      <c r="M403" s="138" t="b">
        <f t="shared" si="5"/>
        <v>0</v>
      </c>
      <c r="N403" s="137" t="str">
        <f t="shared" si="4"/>
        <v/>
      </c>
      <c r="O403" s="4"/>
      <c r="P403" s="4"/>
      <c r="Q403" s="4"/>
      <c r="R403" s="4"/>
      <c r="S403" s="4"/>
      <c r="T403" s="4"/>
      <c r="U403" s="4"/>
      <c r="V403" s="4"/>
      <c r="W403" s="4"/>
    </row>
    <row r="404">
      <c r="A404" s="83" t="str">
        <f>IF(OR(ISBLANK(RAW_APS!A404),ISBLANK(RAW_APS!B404),ISBLANK(RAW_APS!C404)),TRUE,IFERROR(0/0,""))</f>
        <v/>
      </c>
      <c r="B404" s="4"/>
      <c r="C404" s="83" t="str">
        <f>IF(ISBLANK(B404),IFERROR(0/0,""),RAW_APS!A404)</f>
        <v/>
      </c>
      <c r="D404" s="83" t="str">
        <f>IF(ISBLANK(C404),IFERROR(0/0,""), VLOOKUP(C404,preDEL!A$2:AG441,33,FALSE))</f>
        <v/>
      </c>
      <c r="E404" s="4"/>
      <c r="F404" s="132"/>
      <c r="G404" s="222"/>
      <c r="H404" s="224" t="str">
        <f t="shared" si="1"/>
        <v/>
      </c>
      <c r="I404" s="135" t="str">
        <f>CONCATENATE(UPPER(RAW_APS!$A405),"__",RAW_APS!$B405,"_",RAW_APS!$C405)</f>
        <v>PA9419__44476_0.162546296296296</v>
      </c>
      <c r="J404" s="136" t="str">
        <f t="shared" si="2"/>
        <v/>
      </c>
      <c r="K404" s="222" t="s">
        <v>2636</v>
      </c>
      <c r="L404" s="137" t="str">
        <f t="shared" si="3"/>
        <v>PA9419</v>
      </c>
      <c r="M404" s="138" t="b">
        <f t="shared" si="5"/>
        <v>0</v>
      </c>
      <c r="N404" s="137" t="str">
        <f t="shared" si="4"/>
        <v/>
      </c>
      <c r="O404" s="4"/>
      <c r="P404" s="4"/>
      <c r="Q404" s="4"/>
      <c r="R404" s="4"/>
      <c r="S404" s="4"/>
      <c r="T404" s="4"/>
      <c r="U404" s="4"/>
      <c r="V404" s="4"/>
      <c r="W404" s="4"/>
    </row>
    <row r="405">
      <c r="A405" s="83" t="str">
        <f>IF(OR(ISBLANK(RAW_APS!A405),ISBLANK(RAW_APS!B405),ISBLANK(RAW_APS!C405)),TRUE,IFERROR(0/0,""))</f>
        <v/>
      </c>
      <c r="B405" s="4"/>
      <c r="C405" s="83" t="str">
        <f>IF(ISBLANK(B405),IFERROR(0/0,""),RAW_APS!A405)</f>
        <v/>
      </c>
      <c r="D405" s="83" t="str">
        <f>IF(ISBLANK(C405),IFERROR(0/0,""), VLOOKUP(C405,preDEL!A$2:AG441,33,FALSE))</f>
        <v/>
      </c>
      <c r="E405" s="4"/>
      <c r="F405" s="132"/>
      <c r="G405" s="222"/>
      <c r="H405" s="224" t="str">
        <f t="shared" si="1"/>
        <v/>
      </c>
      <c r="I405" s="135" t="str">
        <f>CONCATENATE(UPPER(RAW_APS!$A406),"__",RAW_APS!$B406,"_",RAW_APS!$C406)</f>
        <v>PA9604__44476_0.162106481481482</v>
      </c>
      <c r="J405" s="136" t="str">
        <f t="shared" si="2"/>
        <v/>
      </c>
      <c r="K405" s="222" t="s">
        <v>2637</v>
      </c>
      <c r="L405" s="137" t="str">
        <f t="shared" si="3"/>
        <v>PA9421</v>
      </c>
      <c r="M405" s="138" t="b">
        <f t="shared" si="5"/>
        <v>0</v>
      </c>
      <c r="N405" s="137" t="str">
        <f t="shared" si="4"/>
        <v/>
      </c>
      <c r="O405" s="4"/>
      <c r="P405" s="4"/>
      <c r="Q405" s="4"/>
      <c r="R405" s="4"/>
      <c r="S405" s="4"/>
      <c r="T405" s="4"/>
      <c r="U405" s="4"/>
      <c r="V405" s="4"/>
      <c r="W405" s="4"/>
    </row>
    <row r="406">
      <c r="A406" s="83" t="str">
        <f>IF(OR(ISBLANK(RAW_APS!A406),ISBLANK(RAW_APS!B406),ISBLANK(RAW_APS!C406)),TRUE,IFERROR(0/0,""))</f>
        <v/>
      </c>
      <c r="B406" s="4"/>
      <c r="C406" s="83" t="str">
        <f>IF(ISBLANK(B406),IFERROR(0/0,""),RAW_APS!A406)</f>
        <v/>
      </c>
      <c r="D406" s="83" t="str">
        <f>IF(ISBLANK(C406),IFERROR(0/0,""), VLOOKUP(C406,preDEL!A$2:AG441,33,FALSE))</f>
        <v/>
      </c>
      <c r="E406" s="4"/>
      <c r="F406" s="132"/>
      <c r="G406" s="222"/>
      <c r="H406" s="224" t="str">
        <f t="shared" si="1"/>
        <v/>
      </c>
      <c r="I406" s="135" t="str">
        <f>CONCATENATE(UPPER(RAW_APS!$A407),"__",RAW_APS!$B407,"_",RAW_APS!$C407)</f>
        <v>PA9417__44476_0.161851851851852</v>
      </c>
      <c r="J406" s="136" t="str">
        <f t="shared" si="2"/>
        <v/>
      </c>
      <c r="K406" s="222" t="s">
        <v>2638</v>
      </c>
      <c r="L406" s="137" t="str">
        <f t="shared" si="3"/>
        <v>PA9423</v>
      </c>
      <c r="M406" s="138" t="b">
        <f t="shared" si="5"/>
        <v>0</v>
      </c>
      <c r="N406" s="137" t="str">
        <f t="shared" si="4"/>
        <v/>
      </c>
      <c r="O406" s="4"/>
      <c r="P406" s="4"/>
      <c r="Q406" s="4"/>
      <c r="R406" s="4"/>
      <c r="S406" s="4"/>
      <c r="T406" s="4"/>
      <c r="U406" s="4"/>
      <c r="V406" s="4"/>
      <c r="W406" s="4"/>
    </row>
    <row r="407">
      <c r="A407" s="83" t="str">
        <f>IF(OR(ISBLANK(RAW_APS!A407),ISBLANK(RAW_APS!B407),ISBLANK(RAW_APS!C407)),TRUE,IFERROR(0/0,""))</f>
        <v/>
      </c>
      <c r="B407" s="4"/>
      <c r="C407" s="83" t="str">
        <f>IF(ISBLANK(B407),IFERROR(0/0,""),RAW_APS!A407)</f>
        <v/>
      </c>
      <c r="D407" s="83" t="str">
        <f>IF(ISBLANK(C407),IFERROR(0/0,""), VLOOKUP(C407,preDEL!A$2:AG441,33,FALSE))</f>
        <v/>
      </c>
      <c r="E407" s="4"/>
      <c r="F407" s="132"/>
      <c r="G407" s="222"/>
      <c r="H407" s="224" t="str">
        <f t="shared" si="1"/>
        <v/>
      </c>
      <c r="I407" s="135" t="str">
        <f>CONCATENATE(UPPER(RAW_APS!$A408),"__",RAW_APS!$B408,"_",RAW_APS!$C408)</f>
        <v>PA9433__44476_0.160729166666667</v>
      </c>
      <c r="J407" s="136" t="str">
        <f t="shared" si="2"/>
        <v/>
      </c>
      <c r="K407" s="222" t="s">
        <v>2639</v>
      </c>
      <c r="L407" s="137" t="str">
        <f t="shared" si="3"/>
        <v>PA9432</v>
      </c>
      <c r="M407" s="138" t="b">
        <f t="shared" si="5"/>
        <v>0</v>
      </c>
      <c r="N407" s="137" t="str">
        <f t="shared" si="4"/>
        <v/>
      </c>
      <c r="O407" s="4"/>
      <c r="P407" s="4"/>
      <c r="Q407" s="4"/>
      <c r="R407" s="4"/>
      <c r="S407" s="4"/>
      <c r="T407" s="4"/>
      <c r="U407" s="4"/>
      <c r="V407" s="4"/>
      <c r="W407" s="4"/>
    </row>
    <row r="408">
      <c r="A408" s="83" t="str">
        <f>IF(OR(ISBLANK(RAW_APS!A408),ISBLANK(RAW_APS!B408),ISBLANK(RAW_APS!C408)),TRUE,IFERROR(0/0,""))</f>
        <v/>
      </c>
      <c r="B408" s="4"/>
      <c r="C408" s="83" t="str">
        <f>IF(ISBLANK(B408),IFERROR(0/0,""),RAW_APS!A408)</f>
        <v/>
      </c>
      <c r="D408" s="83" t="str">
        <f>IF(ISBLANK(C408),IFERROR(0/0,""), VLOOKUP(C408,preDEL!A$2:AG441,33,FALSE))</f>
        <v/>
      </c>
      <c r="E408" s="4"/>
      <c r="F408" s="132"/>
      <c r="G408" s="222"/>
      <c r="H408" s="224" t="str">
        <f t="shared" si="1"/>
        <v/>
      </c>
      <c r="I408" s="135" t="str">
        <f>CONCATENATE(UPPER(RAW_APS!$A409),"__",RAW_APS!$B409,"_",RAW_APS!$C409)</f>
        <v>PA9513__44475_0.477997685185185</v>
      </c>
      <c r="J408" s="136" t="str">
        <f t="shared" si="2"/>
        <v/>
      </c>
      <c r="K408" s="222" t="s">
        <v>2640</v>
      </c>
      <c r="L408" s="137" t="str">
        <f t="shared" si="3"/>
        <v>PA9433</v>
      </c>
      <c r="M408" s="138" t="b">
        <f t="shared" si="5"/>
        <v>0</v>
      </c>
      <c r="N408" s="137" t="str">
        <f t="shared" si="4"/>
        <v/>
      </c>
      <c r="O408" s="4"/>
      <c r="P408" s="4"/>
      <c r="Q408" s="4"/>
      <c r="R408" s="4"/>
      <c r="S408" s="4"/>
      <c r="T408" s="4"/>
      <c r="U408" s="4"/>
      <c r="V408" s="4"/>
      <c r="W408" s="4"/>
    </row>
    <row r="409">
      <c r="A409" s="83" t="str">
        <f>IF(OR(ISBLANK(RAW_APS!A409),ISBLANK(RAW_APS!B409),ISBLANK(RAW_APS!C409)),TRUE,IFERROR(0/0,""))</f>
        <v/>
      </c>
      <c r="B409" s="4"/>
      <c r="C409" s="83" t="str">
        <f>IF(ISBLANK(B409),IFERROR(0/0,""),RAW_APS!A409)</f>
        <v/>
      </c>
      <c r="D409" s="83" t="str">
        <f>IF(ISBLANK(C409),IFERROR(0/0,""), VLOOKUP(C409,preDEL!A$2:AG441,33,FALSE))</f>
        <v/>
      </c>
      <c r="E409" s="4"/>
      <c r="F409" s="132"/>
      <c r="G409" s="222"/>
      <c r="H409" s="224" t="str">
        <f t="shared" si="1"/>
        <v/>
      </c>
      <c r="I409" s="135" t="str">
        <f>CONCATENATE(UPPER(RAW_APS!$A410),"__",RAW_APS!$B410,"_",RAW_APS!$C410)</f>
        <v>PA9598__44475_0.468854166666667</v>
      </c>
      <c r="J409" s="136" t="str">
        <f t="shared" si="2"/>
        <v/>
      </c>
      <c r="K409" s="222" t="s">
        <v>2641</v>
      </c>
      <c r="L409" s="137" t="str">
        <f t="shared" si="3"/>
        <v>PA9439</v>
      </c>
      <c r="M409" s="138" t="b">
        <f t="shared" si="5"/>
        <v>0</v>
      </c>
      <c r="N409" s="137" t="str">
        <f t="shared" si="4"/>
        <v/>
      </c>
      <c r="O409" s="4"/>
      <c r="P409" s="4"/>
      <c r="Q409" s="4"/>
      <c r="R409" s="4"/>
      <c r="S409" s="4"/>
      <c r="T409" s="4"/>
      <c r="U409" s="4"/>
      <c r="V409" s="4"/>
      <c r="W409" s="4"/>
    </row>
    <row r="410">
      <c r="A410" s="83" t="str">
        <f>IF(OR(ISBLANK(RAW_APS!A410),ISBLANK(RAW_APS!B410),ISBLANK(RAW_APS!C410)),TRUE,IFERROR(0/0,""))</f>
        <v/>
      </c>
      <c r="B410" s="4"/>
      <c r="C410" s="83" t="str">
        <f>IF(ISBLANK(B410),IFERROR(0/0,""),RAW_APS!A410)</f>
        <v/>
      </c>
      <c r="D410" s="83" t="str">
        <f>IF(ISBLANK(C410),IFERROR(0/0,""), VLOOKUP(C410,preDEL!A$2:AG441,33,FALSE))</f>
        <v/>
      </c>
      <c r="E410" s="4"/>
      <c r="F410" s="132"/>
      <c r="G410" s="222"/>
      <c r="H410" s="224" t="str">
        <f t="shared" si="1"/>
        <v/>
      </c>
      <c r="I410" s="135" t="str">
        <f>CONCATENATE(UPPER(RAW_APS!$A411),"__",RAW_APS!$B411,"_",RAW_APS!$C411)</f>
        <v>FLE708__44475_0.315150462962963</v>
      </c>
      <c r="J410" s="136" t="str">
        <f t="shared" si="2"/>
        <v/>
      </c>
      <c r="K410" s="222" t="s">
        <v>2642</v>
      </c>
      <c r="L410" s="137" t="str">
        <f t="shared" si="3"/>
        <v>PA9447</v>
      </c>
      <c r="M410" s="138" t="b">
        <f t="shared" si="5"/>
        <v>0</v>
      </c>
      <c r="N410" s="137" t="str">
        <f t="shared" si="4"/>
        <v/>
      </c>
      <c r="O410" s="4"/>
      <c r="P410" s="4"/>
      <c r="Q410" s="4"/>
      <c r="R410" s="4"/>
      <c r="S410" s="4"/>
      <c r="T410" s="4"/>
      <c r="U410" s="4"/>
      <c r="V410" s="4"/>
      <c r="W410" s="4"/>
    </row>
    <row r="411">
      <c r="A411" s="83" t="str">
        <f>IF(OR(ISBLANK(RAW_APS!A411),ISBLANK(RAW_APS!B411),ISBLANK(RAW_APS!C411)),TRUE,IFERROR(0/0,""))</f>
        <v/>
      </c>
      <c r="B411" s="4"/>
      <c r="C411" s="83" t="str">
        <f>IF(ISBLANK(B411),IFERROR(0/0,""),RAW_APS!A411)</f>
        <v/>
      </c>
      <c r="D411" s="83" t="str">
        <f>IF(ISBLANK(C411),IFERROR(0/0,""), VLOOKUP(C411,preDEL!A$2:AG441,33,FALSE))</f>
        <v/>
      </c>
      <c r="E411" s="4"/>
      <c r="F411" s="132"/>
      <c r="G411" s="222"/>
      <c r="H411" s="224" t="str">
        <f t="shared" si="1"/>
        <v/>
      </c>
      <c r="I411" s="135" t="str">
        <f>CONCATENATE(UPPER(RAW_APS!$A412),"__",RAW_APS!$B412,"_",RAW_APS!$C412)</f>
        <v>FLE728__44475_0.29287037037037</v>
      </c>
      <c r="J411" s="136" t="str">
        <f t="shared" si="2"/>
        <v/>
      </c>
      <c r="K411" s="222" t="s">
        <v>2643</v>
      </c>
      <c r="L411" s="137" t="str">
        <f t="shared" si="3"/>
        <v>PA9456</v>
      </c>
      <c r="M411" s="138" t="b">
        <f t="shared" si="5"/>
        <v>0</v>
      </c>
      <c r="N411" s="137" t="str">
        <f t="shared" si="4"/>
        <v/>
      </c>
      <c r="O411" s="4"/>
      <c r="P411" s="4"/>
      <c r="Q411" s="4"/>
      <c r="R411" s="4"/>
      <c r="S411" s="4"/>
      <c r="T411" s="4"/>
      <c r="U411" s="4"/>
      <c r="V411" s="4"/>
      <c r="W411" s="4"/>
    </row>
    <row r="412">
      <c r="A412" s="83" t="str">
        <f>IF(OR(ISBLANK(RAW_APS!A412),ISBLANK(RAW_APS!B412),ISBLANK(RAW_APS!C412)),TRUE,IFERROR(0/0,""))</f>
        <v/>
      </c>
      <c r="B412" s="4"/>
      <c r="C412" s="83" t="str">
        <f>IF(ISBLANK(B412),IFERROR(0/0,""),RAW_APS!A412)</f>
        <v/>
      </c>
      <c r="D412" s="83" t="str">
        <f>IF(ISBLANK(C412),IFERROR(0/0,""), VLOOKUP(C412,preDEL!A$2:AG441,33,FALSE))</f>
        <v/>
      </c>
      <c r="E412" s="4"/>
      <c r="F412" s="132"/>
      <c r="G412" s="222"/>
      <c r="H412" s="224" t="str">
        <f t="shared" si="1"/>
        <v/>
      </c>
      <c r="I412" s="135" t="str">
        <f>CONCATENATE(UPPER(RAW_APS!$A413),"__",RAW_APS!$B413,"_",RAW_APS!$C413)</f>
        <v>FLE700__44475_0.292534722222222</v>
      </c>
      <c r="J412" s="136" t="str">
        <f t="shared" si="2"/>
        <v/>
      </c>
      <c r="K412" s="222" t="s">
        <v>2644</v>
      </c>
      <c r="L412" s="137" t="str">
        <f t="shared" si="3"/>
        <v>PA9460</v>
      </c>
      <c r="M412" s="138" t="b">
        <f t="shared" si="5"/>
        <v>0</v>
      </c>
      <c r="N412" s="137" t="str">
        <f t="shared" si="4"/>
        <v/>
      </c>
      <c r="O412" s="4"/>
      <c r="P412" s="4"/>
      <c r="Q412" s="4"/>
      <c r="R412" s="4"/>
      <c r="S412" s="4"/>
      <c r="T412" s="4"/>
      <c r="U412" s="4"/>
      <c r="V412" s="4"/>
      <c r="W412" s="4"/>
    </row>
    <row r="413">
      <c r="A413" s="83" t="str">
        <f>IF(OR(ISBLANK(RAW_APS!A413),ISBLANK(RAW_APS!B413),ISBLANK(RAW_APS!C413)),TRUE,IFERROR(0/0,""))</f>
        <v/>
      </c>
      <c r="B413" s="4"/>
      <c r="C413" s="83" t="str">
        <f>IF(ISBLANK(B413),IFERROR(0/0,""),RAW_APS!A413)</f>
        <v/>
      </c>
      <c r="D413" s="83" t="str">
        <f>IF(ISBLANK(C413),IFERROR(0/0,""), VLOOKUP(C413,preDEL!A$2:AG441,33,FALSE))</f>
        <v/>
      </c>
      <c r="E413" s="4"/>
      <c r="F413" s="132"/>
      <c r="G413" s="222"/>
      <c r="H413" s="224" t="str">
        <f t="shared" si="1"/>
        <v/>
      </c>
      <c r="I413" s="135" t="str">
        <f>CONCATENATE(UPPER(RAW_APS!$A414),"__",RAW_APS!$B414,"_",RAW_APS!$C414)</f>
        <v>FLE700__44475_0.292210648148148</v>
      </c>
      <c r="J413" s="136" t="str">
        <f t="shared" si="2"/>
        <v/>
      </c>
      <c r="K413" s="222" t="s">
        <v>2645</v>
      </c>
      <c r="L413" s="137" t="str">
        <f t="shared" si="3"/>
        <v>PA9463</v>
      </c>
      <c r="M413" s="138" t="b">
        <f t="shared" si="5"/>
        <v>0</v>
      </c>
      <c r="N413" s="137" t="str">
        <f t="shared" si="4"/>
        <v/>
      </c>
      <c r="O413" s="4"/>
      <c r="P413" s="4"/>
      <c r="Q413" s="4"/>
      <c r="R413" s="4"/>
      <c r="S413" s="4"/>
      <c r="T413" s="4"/>
      <c r="U413" s="4"/>
      <c r="V413" s="4"/>
      <c r="W413" s="4"/>
    </row>
    <row r="414">
      <c r="A414" s="83" t="str">
        <f>IF(OR(ISBLANK(RAW_APS!A414),ISBLANK(RAW_APS!B414),ISBLANK(RAW_APS!C414)),TRUE,IFERROR(0/0,""))</f>
        <v/>
      </c>
      <c r="B414" s="4"/>
      <c r="C414" s="83" t="str">
        <f>IF(ISBLANK(B414),IFERROR(0/0,""),RAW_APS!A414)</f>
        <v/>
      </c>
      <c r="D414" s="83" t="str">
        <f>IF(ISBLANK(C414),IFERROR(0/0,""), VLOOKUP(C414,preDEL!A$2:AG441,33,FALSE))</f>
        <v/>
      </c>
      <c r="E414" s="4"/>
      <c r="F414" s="132"/>
      <c r="G414" s="222"/>
      <c r="H414" s="224" t="str">
        <f t="shared" si="1"/>
        <v/>
      </c>
      <c r="I414" s="135" t="str">
        <f>CONCATENATE(UPPER(RAW_APS!$A415),"__",RAW_APS!$B415,"_",RAW_APS!$C415)</f>
        <v>FLE700__44475_0.291759259259259</v>
      </c>
      <c r="J414" s="136" t="str">
        <f t="shared" si="2"/>
        <v/>
      </c>
      <c r="K414" s="222" t="s">
        <v>2646</v>
      </c>
      <c r="L414" s="137" t="str">
        <f t="shared" si="3"/>
        <v>PA9464</v>
      </c>
      <c r="M414" s="138" t="b">
        <f t="shared" si="5"/>
        <v>0</v>
      </c>
      <c r="N414" s="137" t="str">
        <f t="shared" si="4"/>
        <v/>
      </c>
      <c r="O414" s="4"/>
      <c r="P414" s="4"/>
      <c r="Q414" s="4"/>
      <c r="R414" s="4"/>
      <c r="S414" s="4"/>
      <c r="T414" s="4"/>
      <c r="U414" s="4"/>
      <c r="V414" s="4"/>
      <c r="W414" s="4"/>
    </row>
    <row r="415">
      <c r="A415" s="83" t="str">
        <f>IF(OR(ISBLANK(RAW_APS!A415),ISBLANK(RAW_APS!B415),ISBLANK(RAW_APS!C415)),TRUE,IFERROR(0/0,""))</f>
        <v/>
      </c>
      <c r="B415" s="4"/>
      <c r="C415" s="83" t="str">
        <f>IF(ISBLANK(B415),IFERROR(0/0,""),RAW_APS!A415)</f>
        <v/>
      </c>
      <c r="D415" s="83" t="str">
        <f>IF(ISBLANK(C415),IFERROR(0/0,""), VLOOKUP(C415,preDEL!A$2:AG441,33,FALSE))</f>
        <v/>
      </c>
      <c r="E415" s="4"/>
      <c r="F415" s="132"/>
      <c r="G415" s="222"/>
      <c r="H415" s="224" t="str">
        <f t="shared" si="1"/>
        <v/>
      </c>
      <c r="I415" s="135" t="str">
        <f>CONCATENATE(UPPER(RAW_APS!$A416),"__",RAW_APS!$B416,"_",RAW_APS!$C416)</f>
        <v>PA9421__44475_0.286076388888889</v>
      </c>
      <c r="J415" s="136" t="str">
        <f t="shared" si="2"/>
        <v/>
      </c>
      <c r="K415" s="222" t="s">
        <v>2647</v>
      </c>
      <c r="L415" s="137" t="str">
        <f t="shared" si="3"/>
        <v>PA9466</v>
      </c>
      <c r="M415" s="138" t="b">
        <f t="shared" si="5"/>
        <v>0</v>
      </c>
      <c r="N415" s="137" t="str">
        <f t="shared" si="4"/>
        <v/>
      </c>
      <c r="O415" s="4"/>
      <c r="P415" s="4"/>
      <c r="Q415" s="4"/>
      <c r="R415" s="4"/>
      <c r="S415" s="4"/>
      <c r="T415" s="4"/>
      <c r="U415" s="4"/>
      <c r="V415" s="4"/>
      <c r="W415" s="4"/>
    </row>
    <row r="416">
      <c r="A416" s="83" t="str">
        <f>IF(OR(ISBLANK(RAW_APS!A416),ISBLANK(RAW_APS!B416),ISBLANK(RAW_APS!C416)),TRUE,IFERROR(0/0,""))</f>
        <v/>
      </c>
      <c r="B416" s="4"/>
      <c r="C416" s="83" t="str">
        <f>IF(ISBLANK(B416),IFERROR(0/0,""),RAW_APS!A416)</f>
        <v/>
      </c>
      <c r="D416" s="83" t="str">
        <f>IF(ISBLANK(C416),IFERROR(0/0,""), VLOOKUP(C416,preDEL!A$2:AG441,33,FALSE))</f>
        <v/>
      </c>
      <c r="E416" s="4"/>
      <c r="F416" s="132"/>
      <c r="G416" s="222"/>
      <c r="H416" s="224" t="str">
        <f t="shared" si="1"/>
        <v/>
      </c>
      <c r="I416" s="135" t="str">
        <f>CONCATENATE(UPPER(RAW_APS!$A417),"__",RAW_APS!$B417,"_",RAW_APS!$C417)</f>
        <v>FLE622__44475_0.270891203703704</v>
      </c>
      <c r="J416" s="136" t="str">
        <f t="shared" si="2"/>
        <v/>
      </c>
      <c r="K416" s="222" t="s">
        <v>2648</v>
      </c>
      <c r="L416" s="137" t="str">
        <f t="shared" si="3"/>
        <v>PA9467</v>
      </c>
      <c r="M416" s="138" t="b">
        <f t="shared" si="5"/>
        <v>0</v>
      </c>
      <c r="N416" s="137" t="str">
        <f t="shared" si="4"/>
        <v/>
      </c>
      <c r="O416" s="4"/>
      <c r="P416" s="4"/>
      <c r="Q416" s="4"/>
      <c r="R416" s="4"/>
      <c r="S416" s="4"/>
      <c r="T416" s="4"/>
      <c r="U416" s="4"/>
      <c r="V416" s="4"/>
      <c r="W416" s="4"/>
    </row>
    <row r="417">
      <c r="A417" s="83" t="str">
        <f>IF(OR(ISBLANK(RAW_APS!A417),ISBLANK(RAW_APS!B417),ISBLANK(RAW_APS!C417)),TRUE,IFERROR(0/0,""))</f>
        <v/>
      </c>
      <c r="B417" s="4"/>
      <c r="C417" s="83" t="str">
        <f>IF(ISBLANK(B417),IFERROR(0/0,""),RAW_APS!A417)</f>
        <v/>
      </c>
      <c r="D417" s="83" t="str">
        <f>IF(ISBLANK(C417),IFERROR(0/0,""), VLOOKUP(C417,preDEL!A$2:AG441,33,FALSE))</f>
        <v/>
      </c>
      <c r="E417" s="4"/>
      <c r="F417" s="132"/>
      <c r="G417" s="222"/>
      <c r="H417" s="224" t="str">
        <f t="shared" si="1"/>
        <v/>
      </c>
      <c r="I417" s="135" t="str">
        <f>CONCATENATE(UPPER(RAW_APS!$A418),"__",RAW_APS!$B418,"_",RAW_APS!$C418)</f>
        <v>FLE633__44475_0.265266203703704</v>
      </c>
      <c r="J417" s="136" t="str">
        <f t="shared" si="2"/>
        <v/>
      </c>
      <c r="K417" s="222" t="s">
        <v>2649</v>
      </c>
      <c r="L417" s="137" t="str">
        <f t="shared" si="3"/>
        <v>PA9469</v>
      </c>
      <c r="M417" s="138" t="b">
        <f t="shared" si="5"/>
        <v>0</v>
      </c>
      <c r="N417" s="137" t="str">
        <f t="shared" si="4"/>
        <v/>
      </c>
      <c r="O417" s="4"/>
      <c r="P417" s="4"/>
      <c r="Q417" s="4"/>
      <c r="R417" s="4"/>
      <c r="S417" s="4"/>
      <c r="T417" s="4"/>
      <c r="U417" s="4"/>
      <c r="V417" s="4"/>
      <c r="W417" s="4"/>
    </row>
    <row r="418">
      <c r="A418" s="83" t="str">
        <f>IF(OR(ISBLANK(RAW_APS!A418),ISBLANK(RAW_APS!B418),ISBLANK(RAW_APS!C418)),TRUE,IFERROR(0/0,""))</f>
        <v/>
      </c>
      <c r="B418" s="4"/>
      <c r="C418" s="83" t="str">
        <f>IF(ISBLANK(B418),IFERROR(0/0,""),RAW_APS!A418)</f>
        <v/>
      </c>
      <c r="D418" s="83" t="str">
        <f>IF(ISBLANK(C418),IFERROR(0/0,""), VLOOKUP(C418,preDEL!A$2:AG441,33,FALSE))</f>
        <v/>
      </c>
      <c r="E418" s="4"/>
      <c r="F418" s="132"/>
      <c r="G418" s="222"/>
      <c r="H418" s="224" t="str">
        <f t="shared" si="1"/>
        <v/>
      </c>
      <c r="I418" s="135" t="str">
        <f>CONCATENATE(UPPER(RAW_APS!$A419),"__",RAW_APS!$B419,"_",RAW_APS!$C419)</f>
        <v>FLE660__44475_0.259224537037037</v>
      </c>
      <c r="J418" s="136" t="str">
        <f t="shared" si="2"/>
        <v/>
      </c>
      <c r="K418" s="222" t="s">
        <v>2650</v>
      </c>
      <c r="L418" s="137" t="str">
        <f t="shared" si="3"/>
        <v>PA9473</v>
      </c>
      <c r="M418" s="138" t="b">
        <f t="shared" si="5"/>
        <v>0</v>
      </c>
      <c r="N418" s="137" t="str">
        <f t="shared" si="4"/>
        <v/>
      </c>
      <c r="O418" s="4"/>
      <c r="P418" s="4"/>
      <c r="Q418" s="4"/>
      <c r="R418" s="4"/>
      <c r="S418" s="4"/>
      <c r="T418" s="4"/>
      <c r="U418" s="4"/>
      <c r="V418" s="4"/>
      <c r="W418" s="4"/>
    </row>
    <row r="419">
      <c r="A419" s="83" t="str">
        <f>IF(OR(ISBLANK(RAW_APS!A419),ISBLANK(RAW_APS!B419),ISBLANK(RAW_APS!C419)),TRUE,IFERROR(0/0,""))</f>
        <v/>
      </c>
      <c r="B419" s="4"/>
      <c r="C419" s="83" t="str">
        <f>IF(ISBLANK(B419),IFERROR(0/0,""),RAW_APS!A419)</f>
        <v/>
      </c>
      <c r="D419" s="83" t="str">
        <f>IF(ISBLANK(C419),IFERROR(0/0,""), VLOOKUP(C419,preDEL!A$2:AG441,33,FALSE))</f>
        <v/>
      </c>
      <c r="E419" s="4"/>
      <c r="F419" s="132"/>
      <c r="G419" s="222"/>
      <c r="H419" s="224" t="str">
        <f t="shared" si="1"/>
        <v/>
      </c>
      <c r="I419" s="135" t="str">
        <f>CONCATENATE(UPPER(RAW_APS!$A420),"__",RAW_APS!$B420,"_",RAW_APS!$C420)</f>
        <v>FLE725__44475_0.257488425925926</v>
      </c>
      <c r="J419" s="136" t="str">
        <f t="shared" si="2"/>
        <v/>
      </c>
      <c r="K419" s="222" t="s">
        <v>2759</v>
      </c>
      <c r="L419" s="137" t="str">
        <f t="shared" si="3"/>
        <v>PA9475</v>
      </c>
      <c r="M419" s="138" t="b">
        <f t="shared" si="5"/>
        <v>0</v>
      </c>
      <c r="N419" s="137" t="str">
        <f t="shared" si="4"/>
        <v/>
      </c>
      <c r="O419" s="4"/>
      <c r="P419" s="4"/>
      <c r="Q419" s="4"/>
      <c r="R419" s="4"/>
      <c r="S419" s="4"/>
      <c r="T419" s="4"/>
      <c r="U419" s="4"/>
      <c r="V419" s="4"/>
      <c r="W419" s="4"/>
    </row>
    <row r="420">
      <c r="A420" s="83" t="str">
        <f>IF(OR(ISBLANK(RAW_APS!A420),ISBLANK(RAW_APS!B420),ISBLANK(RAW_APS!C420)),TRUE,IFERROR(0/0,""))</f>
        <v/>
      </c>
      <c r="B420" s="4"/>
      <c r="C420" s="83" t="str">
        <f>IF(ISBLANK(B420),IFERROR(0/0,""),RAW_APS!A420)</f>
        <v/>
      </c>
      <c r="D420" s="83" t="str">
        <f>IF(ISBLANK(C420),IFERROR(0/0,""), VLOOKUP(C420,preDEL!A$2:AG441,33,FALSE))</f>
        <v/>
      </c>
      <c r="E420" s="4"/>
      <c r="F420" s="132"/>
      <c r="G420" s="222"/>
      <c r="H420" s="224" t="str">
        <f t="shared" si="1"/>
        <v/>
      </c>
      <c r="I420" s="135" t="str">
        <f>CONCATENATE(UPPER(RAW_APS!$A421),"__",RAW_APS!$B421,"_",RAW_APS!$C421)</f>
        <v>FLE717__44475_0.256793981481481</v>
      </c>
      <c r="J420" s="136" t="str">
        <f t="shared" si="2"/>
        <v/>
      </c>
      <c r="K420" s="222" t="s">
        <v>2652</v>
      </c>
      <c r="L420" s="137" t="str">
        <f t="shared" si="3"/>
        <v>PA9477</v>
      </c>
      <c r="M420" s="138" t="b">
        <f t="shared" si="5"/>
        <v>0</v>
      </c>
      <c r="N420" s="137" t="str">
        <f t="shared" si="4"/>
        <v/>
      </c>
      <c r="O420" s="4"/>
      <c r="P420" s="4"/>
      <c r="Q420" s="4"/>
      <c r="R420" s="4"/>
      <c r="S420" s="4"/>
      <c r="T420" s="4"/>
      <c r="U420" s="4"/>
      <c r="V420" s="4"/>
      <c r="W420" s="4"/>
    </row>
    <row r="421">
      <c r="A421" s="83" t="str">
        <f>IF(OR(ISBLANK(RAW_APS!A421),ISBLANK(RAW_APS!B421),ISBLANK(RAW_APS!C421)),TRUE,IFERROR(0/0,""))</f>
        <v/>
      </c>
      <c r="B421" s="4"/>
      <c r="C421" s="83" t="str">
        <f>IF(ISBLANK(B421),IFERROR(0/0,""),RAW_APS!A421)</f>
        <v/>
      </c>
      <c r="D421" s="83" t="str">
        <f>IF(ISBLANK(C421),IFERROR(0/0,""), VLOOKUP(C421,preDEL!A$2:AG441,33,FALSE))</f>
        <v/>
      </c>
      <c r="E421" s="4"/>
      <c r="F421" s="132"/>
      <c r="G421" s="222"/>
      <c r="H421" s="224" t="str">
        <f t="shared" si="1"/>
        <v/>
      </c>
      <c r="I421" s="135" t="str">
        <f>CONCATENATE(UPPER(RAW_APS!$A422),"__",RAW_APS!$B422,"_",RAW_APS!$C422)</f>
        <v>FLE737__44475_0.256145833333333</v>
      </c>
      <c r="J421" s="136" t="str">
        <f t="shared" si="2"/>
        <v/>
      </c>
      <c r="K421" s="222" t="s">
        <v>2653</v>
      </c>
      <c r="L421" s="137" t="str">
        <f t="shared" si="3"/>
        <v>PA9479</v>
      </c>
      <c r="M421" s="138" t="b">
        <f t="shared" si="5"/>
        <v>0</v>
      </c>
      <c r="N421" s="137" t="str">
        <f t="shared" si="4"/>
        <v/>
      </c>
      <c r="O421" s="4"/>
      <c r="P421" s="4"/>
      <c r="Q421" s="4"/>
      <c r="R421" s="4"/>
      <c r="S421" s="4"/>
      <c r="T421" s="4"/>
      <c r="U421" s="4"/>
      <c r="V421" s="4"/>
      <c r="W421" s="4"/>
    </row>
    <row r="422">
      <c r="A422" s="83" t="str">
        <f>IF(OR(ISBLANK(RAW_APS!A422),ISBLANK(RAW_APS!B422),ISBLANK(RAW_APS!C422)),TRUE,IFERROR(0/0,""))</f>
        <v/>
      </c>
      <c r="B422" s="4"/>
      <c r="C422" s="83" t="str">
        <f>IF(ISBLANK(B422),IFERROR(0/0,""),RAW_APS!A422)</f>
        <v/>
      </c>
      <c r="D422" s="83" t="str">
        <f>IF(ISBLANK(C422),IFERROR(0/0,""), VLOOKUP(C422,preDEL!A$2:AG441,33,FALSE))</f>
        <v/>
      </c>
      <c r="E422" s="4"/>
      <c r="F422" s="132"/>
      <c r="G422" s="222"/>
      <c r="H422" s="224" t="str">
        <f t="shared" si="1"/>
        <v/>
      </c>
      <c r="I422" s="135" t="str">
        <f>CONCATENATE(UPPER(RAW_APS!$A423),"__",RAW_APS!$B423,"_",RAW_APS!$C423)</f>
        <v>FLE665__44475_0.255856481481482</v>
      </c>
      <c r="J422" s="136" t="str">
        <f t="shared" si="2"/>
        <v/>
      </c>
      <c r="K422" s="222" t="s">
        <v>2654</v>
      </c>
      <c r="L422" s="137" t="str">
        <f t="shared" si="3"/>
        <v>PA9490</v>
      </c>
      <c r="M422" s="138" t="b">
        <f t="shared" si="5"/>
        <v>0</v>
      </c>
      <c r="N422" s="137" t="str">
        <f t="shared" si="4"/>
        <v/>
      </c>
      <c r="O422" s="4"/>
      <c r="P422" s="4"/>
      <c r="Q422" s="4"/>
      <c r="R422" s="4"/>
      <c r="S422" s="4"/>
      <c r="T422" s="4"/>
      <c r="U422" s="4"/>
      <c r="V422" s="4"/>
      <c r="W422" s="4"/>
    </row>
    <row r="423">
      <c r="A423" s="83" t="str">
        <f>IF(OR(ISBLANK(RAW_APS!A423),ISBLANK(RAW_APS!B423),ISBLANK(RAW_APS!C423)),TRUE,IFERROR(0/0,""))</f>
        <v/>
      </c>
      <c r="B423" s="4"/>
      <c r="C423" s="83" t="str">
        <f>IF(ISBLANK(B423),IFERROR(0/0,""),RAW_APS!A423)</f>
        <v/>
      </c>
      <c r="D423" s="83" t="str">
        <f>IF(ISBLANK(C423),IFERROR(0/0,""), VLOOKUP(C423,preDEL!A$2:AG441,33,FALSE))</f>
        <v/>
      </c>
      <c r="E423" s="4"/>
      <c r="F423" s="132"/>
      <c r="G423" s="222"/>
      <c r="H423" s="224" t="str">
        <f t="shared" si="1"/>
        <v/>
      </c>
      <c r="I423" s="135" t="str">
        <f>CONCATENATE(UPPER(RAW_APS!$A424),"__",RAW_APS!$B424,"_",RAW_APS!$C424)</f>
        <v>FLE723__44475_0.252453703703704</v>
      </c>
      <c r="J423" s="136" t="str">
        <f t="shared" si="2"/>
        <v/>
      </c>
      <c r="K423" s="222" t="s">
        <v>2655</v>
      </c>
      <c r="L423" s="137" t="str">
        <f t="shared" si="3"/>
        <v>PA9490</v>
      </c>
      <c r="M423" s="138" t="b">
        <f t="shared" si="5"/>
        <v>0</v>
      </c>
      <c r="N423" s="137" t="str">
        <f t="shared" si="4"/>
        <v/>
      </c>
      <c r="O423" s="4"/>
      <c r="P423" s="4"/>
      <c r="Q423" s="4"/>
      <c r="R423" s="4"/>
      <c r="S423" s="4"/>
      <c r="T423" s="4"/>
      <c r="U423" s="4"/>
      <c r="V423" s="4"/>
      <c r="W423" s="4"/>
    </row>
    <row r="424">
      <c r="A424" s="83" t="str">
        <f>IF(OR(ISBLANK(RAW_APS!A424),ISBLANK(RAW_APS!B424),ISBLANK(RAW_APS!C424)),TRUE,IFERROR(0/0,""))</f>
        <v/>
      </c>
      <c r="B424" s="4"/>
      <c r="C424" s="83" t="str">
        <f>IF(ISBLANK(B424),IFERROR(0/0,""),RAW_APS!A424)</f>
        <v/>
      </c>
      <c r="D424" s="83" t="str">
        <f>IF(ISBLANK(C424),IFERROR(0/0,""), VLOOKUP(C424,preDEL!A$2:AG441,33,FALSE))</f>
        <v/>
      </c>
      <c r="E424" s="4"/>
      <c r="F424" s="132"/>
      <c r="G424" s="222"/>
      <c r="H424" s="224" t="str">
        <f t="shared" si="1"/>
        <v/>
      </c>
      <c r="I424" s="135" t="str">
        <f>CONCATENATE(UPPER(RAW_APS!$A425),"__",RAW_APS!$B425,"_",RAW_APS!$C425)</f>
        <v>FLE734__44475_0.250439814814815</v>
      </c>
      <c r="J424" s="136" t="str">
        <f t="shared" si="2"/>
        <v/>
      </c>
      <c r="K424" s="222" t="s">
        <v>2656</v>
      </c>
      <c r="L424" s="137" t="str">
        <f t="shared" si="3"/>
        <v>PA9493</v>
      </c>
      <c r="M424" s="138" t="b">
        <f t="shared" si="5"/>
        <v>0</v>
      </c>
      <c r="N424" s="137" t="str">
        <f t="shared" si="4"/>
        <v/>
      </c>
      <c r="O424" s="4"/>
      <c r="P424" s="4"/>
      <c r="Q424" s="4"/>
      <c r="R424" s="4"/>
      <c r="S424" s="4"/>
      <c r="T424" s="4"/>
      <c r="U424" s="4"/>
      <c r="V424" s="4"/>
      <c r="W424" s="4"/>
    </row>
    <row r="425">
      <c r="A425" s="83" t="str">
        <f>IF(OR(ISBLANK(RAW_APS!A425),ISBLANK(RAW_APS!B425),ISBLANK(RAW_APS!C425)),TRUE,IFERROR(0/0,""))</f>
        <v/>
      </c>
      <c r="B425" s="4"/>
      <c r="C425" s="83" t="str">
        <f>IF(ISBLANK(B425),IFERROR(0/0,""),RAW_APS!A425)</f>
        <v/>
      </c>
      <c r="D425" s="83" t="str">
        <f>IF(ISBLANK(C425),IFERROR(0/0,""), VLOOKUP(C425,preDEL!A$2:AG441,33,FALSE))</f>
        <v/>
      </c>
      <c r="E425" s="4"/>
      <c r="F425" s="132"/>
      <c r="G425" s="222"/>
      <c r="H425" s="224" t="str">
        <f t="shared" si="1"/>
        <v/>
      </c>
      <c r="I425" s="135" t="str">
        <f>CONCATENATE(UPPER(RAW_APS!$A426),"__",RAW_APS!$B426,"_",RAW_APS!$C426)</f>
        <v>PA9466__44474_0.508101851851852</v>
      </c>
      <c r="J425" s="136" t="str">
        <f t="shared" si="2"/>
        <v/>
      </c>
      <c r="K425" s="222" t="s">
        <v>2657</v>
      </c>
      <c r="L425" s="137" t="str">
        <f t="shared" si="3"/>
        <v>PA9501</v>
      </c>
      <c r="M425" s="138" t="b">
        <f t="shared" si="5"/>
        <v>0</v>
      </c>
      <c r="N425" s="137" t="str">
        <f t="shared" si="4"/>
        <v/>
      </c>
      <c r="O425" s="4"/>
      <c r="P425" s="4"/>
      <c r="Q425" s="4"/>
      <c r="R425" s="4"/>
      <c r="S425" s="4"/>
      <c r="T425" s="4"/>
      <c r="U425" s="4"/>
      <c r="V425" s="4"/>
      <c r="W425" s="4"/>
    </row>
    <row r="426">
      <c r="A426" s="83" t="str">
        <f>IF(OR(ISBLANK(RAW_APS!A426),ISBLANK(RAW_APS!B426),ISBLANK(RAW_APS!C426)),TRUE,IFERROR(0/0,""))</f>
        <v/>
      </c>
      <c r="B426" s="4"/>
      <c r="C426" s="83" t="str">
        <f>IF(ISBLANK(B426),IFERROR(0/0,""),RAW_APS!A426)</f>
        <v/>
      </c>
      <c r="D426" s="83" t="str">
        <f>IF(ISBLANK(C426),IFERROR(0/0,""), VLOOKUP(C426,preDEL!A$2:AG441,33,FALSE))</f>
        <v/>
      </c>
      <c r="E426" s="4"/>
      <c r="F426" s="132"/>
      <c r="G426" s="222"/>
      <c r="H426" s="224" t="str">
        <f t="shared" si="1"/>
        <v/>
      </c>
      <c r="I426" s="135" t="str">
        <f>CONCATENATE(UPPER(RAW_APS!$A427),"__",RAW_APS!$B427,"_",RAW_APS!$C427)</f>
        <v>PA9439__44474_0.342592592592593</v>
      </c>
      <c r="J426" s="136" t="str">
        <f t="shared" si="2"/>
        <v/>
      </c>
      <c r="K426" s="222" t="s">
        <v>2658</v>
      </c>
      <c r="L426" s="137" t="str">
        <f t="shared" si="3"/>
        <v>PA9513</v>
      </c>
      <c r="M426" s="138" t="b">
        <f t="shared" si="5"/>
        <v>0</v>
      </c>
      <c r="N426" s="137" t="str">
        <f t="shared" si="4"/>
        <v/>
      </c>
      <c r="O426" s="4"/>
      <c r="P426" s="4"/>
      <c r="Q426" s="4"/>
      <c r="R426" s="4"/>
      <c r="S426" s="4"/>
      <c r="T426" s="4"/>
      <c r="U426" s="4"/>
      <c r="V426" s="4"/>
      <c r="W426" s="4"/>
    </row>
    <row r="427">
      <c r="A427" s="83" t="str">
        <f>IF(OR(ISBLANK(RAW_APS!A427),ISBLANK(RAW_APS!B427),ISBLANK(RAW_APS!C427)),TRUE,IFERROR(0/0,""))</f>
        <v/>
      </c>
      <c r="B427" s="4"/>
      <c r="C427" s="83" t="str">
        <f>IF(ISBLANK(B427),IFERROR(0/0,""),RAW_APS!A427)</f>
        <v/>
      </c>
      <c r="D427" s="83" t="str">
        <f>IF(ISBLANK(C427),IFERROR(0/0,""), VLOOKUP(C427,preDEL!A$2:AG441,33,FALSE))</f>
        <v/>
      </c>
      <c r="E427" s="4"/>
      <c r="F427" s="132"/>
      <c r="G427" s="222"/>
      <c r="H427" s="224" t="str">
        <f t="shared" si="1"/>
        <v/>
      </c>
      <c r="I427" s="135" t="str">
        <f>CONCATENATE(UPPER(RAW_APS!$A428),"__",RAW_APS!$B428,"_",RAW_APS!$C428)</f>
        <v>PA9473__44474_0.333402777777778</v>
      </c>
      <c r="J427" s="136" t="str">
        <f t="shared" si="2"/>
        <v/>
      </c>
      <c r="K427" s="222" t="s">
        <v>2659</v>
      </c>
      <c r="L427" s="137" t="str">
        <f t="shared" si="3"/>
        <v>PA9514</v>
      </c>
      <c r="M427" s="138" t="b">
        <f t="shared" si="5"/>
        <v>0</v>
      </c>
      <c r="N427" s="137" t="str">
        <f t="shared" si="4"/>
        <v/>
      </c>
      <c r="O427" s="4"/>
      <c r="P427" s="4"/>
      <c r="Q427" s="4"/>
      <c r="R427" s="4"/>
      <c r="S427" s="4"/>
      <c r="T427" s="4"/>
      <c r="U427" s="4"/>
      <c r="V427" s="4"/>
      <c r="W427" s="4"/>
    </row>
    <row r="428">
      <c r="A428" s="83" t="str">
        <f>IF(OR(ISBLANK(RAW_APS!A428),ISBLANK(RAW_APS!B428),ISBLANK(RAW_APS!C428)),TRUE,IFERROR(0/0,""))</f>
        <v/>
      </c>
      <c r="B428" s="4"/>
      <c r="C428" s="83" t="str">
        <f>IF(ISBLANK(B428),IFERROR(0/0,""),RAW_APS!A428)</f>
        <v/>
      </c>
      <c r="D428" s="83" t="str">
        <f>IF(ISBLANK(C428),IFERROR(0/0,""), VLOOKUP(C428,preDEL!A$2:AG441,33,FALSE))</f>
        <v/>
      </c>
      <c r="E428" s="4"/>
      <c r="F428" s="132"/>
      <c r="G428" s="222"/>
      <c r="H428" s="224" t="str">
        <f t="shared" si="1"/>
        <v/>
      </c>
      <c r="I428" s="135" t="str">
        <f>CONCATENATE(UPPER(RAW_APS!$A429),"__",RAW_APS!$B429,"_",RAW_APS!$C429)</f>
        <v>PA9616__44474_0.299664351851852</v>
      </c>
      <c r="J428" s="136" t="str">
        <f t="shared" si="2"/>
        <v/>
      </c>
      <c r="K428" s="222" t="s">
        <v>2660</v>
      </c>
      <c r="L428" s="137" t="str">
        <f t="shared" si="3"/>
        <v>PA9555</v>
      </c>
      <c r="M428" s="138" t="b">
        <f t="shared" si="5"/>
        <v>0</v>
      </c>
      <c r="N428" s="137" t="str">
        <f t="shared" si="4"/>
        <v/>
      </c>
      <c r="O428" s="4"/>
      <c r="P428" s="4"/>
      <c r="Q428" s="4"/>
      <c r="R428" s="4"/>
      <c r="S428" s="4"/>
      <c r="T428" s="4"/>
      <c r="U428" s="4"/>
      <c r="V428" s="4"/>
      <c r="W428" s="4"/>
    </row>
    <row r="429">
      <c r="A429" s="83" t="str">
        <f>IF(OR(ISBLANK(RAW_APS!A429),ISBLANK(RAW_APS!B429),ISBLANK(RAW_APS!C429)),TRUE,IFERROR(0/0,""))</f>
        <v/>
      </c>
      <c r="B429" s="4"/>
      <c r="C429" s="83" t="str">
        <f>IF(ISBLANK(B429),IFERROR(0/0,""),RAW_APS!A429)</f>
        <v/>
      </c>
      <c r="D429" s="83" t="str">
        <f>IF(ISBLANK(C429),IFERROR(0/0,""), VLOOKUP(C429,preDEL!A$2:AG441,33,FALSE))</f>
        <v/>
      </c>
      <c r="E429" s="4"/>
      <c r="F429" s="132"/>
      <c r="G429" s="222"/>
      <c r="H429" s="224" t="str">
        <f t="shared" si="1"/>
        <v/>
      </c>
      <c r="I429" s="135" t="str">
        <f>CONCATENATE(UPPER(RAW_APS!$A430),"__",RAW_APS!$B430,"_",RAW_APS!$C430)</f>
        <v>PA9432__44473_0.745787037037037</v>
      </c>
      <c r="J429" s="136" t="str">
        <f t="shared" si="2"/>
        <v/>
      </c>
      <c r="K429" s="222" t="s">
        <v>2661</v>
      </c>
      <c r="L429" s="137" t="str">
        <f t="shared" si="3"/>
        <v>PA9556</v>
      </c>
      <c r="M429" s="138" t="b">
        <f t="shared" si="5"/>
        <v>0</v>
      </c>
      <c r="N429" s="137" t="str">
        <f t="shared" si="4"/>
        <v/>
      </c>
      <c r="O429" s="4"/>
      <c r="P429" s="4"/>
      <c r="Q429" s="4"/>
      <c r="R429" s="4"/>
      <c r="S429" s="4"/>
      <c r="T429" s="4"/>
      <c r="U429" s="4"/>
      <c r="V429" s="4"/>
      <c r="W429" s="4"/>
    </row>
    <row r="430">
      <c r="A430" s="83" t="str">
        <f>IF(OR(ISBLANK(RAW_APS!A430),ISBLANK(RAW_APS!B430),ISBLANK(RAW_APS!C430)),TRUE,IFERROR(0/0,""))</f>
        <v/>
      </c>
      <c r="B430" s="4"/>
      <c r="C430" s="83" t="str">
        <f>IF(ISBLANK(B430),IFERROR(0/0,""),RAW_APS!A430)</f>
        <v/>
      </c>
      <c r="D430" s="83" t="str">
        <f>IF(ISBLANK(C430),IFERROR(0/0,""), VLOOKUP(C430,preDEL!A$2:AG441,33,FALSE))</f>
        <v/>
      </c>
      <c r="E430" s="4"/>
      <c r="F430" s="132"/>
      <c r="G430" s="222"/>
      <c r="H430" s="224" t="str">
        <f t="shared" si="1"/>
        <v/>
      </c>
      <c r="I430" s="135" t="str">
        <f>CONCATENATE(UPPER(RAW_APS!$A431),"__",RAW_APS!$B431,"_",RAW_APS!$C431)</f>
        <v>PA9467__44473_0.741782407407407</v>
      </c>
      <c r="J430" s="136" t="str">
        <f t="shared" si="2"/>
        <v/>
      </c>
      <c r="K430" s="222" t="s">
        <v>2662</v>
      </c>
      <c r="L430" s="137" t="str">
        <f t="shared" si="3"/>
        <v>PA9566</v>
      </c>
      <c r="M430" s="138" t="b">
        <f t="shared" si="5"/>
        <v>0</v>
      </c>
      <c r="N430" s="137" t="str">
        <f t="shared" si="4"/>
        <v/>
      </c>
      <c r="O430" s="4"/>
      <c r="P430" s="4"/>
      <c r="Q430" s="4"/>
      <c r="R430" s="4"/>
      <c r="S430" s="4"/>
      <c r="T430" s="4"/>
      <c r="U430" s="4"/>
      <c r="V430" s="4"/>
      <c r="W430" s="4"/>
    </row>
    <row r="431">
      <c r="A431" s="83" t="str">
        <f>IF(OR(ISBLANK(RAW_APS!A431),ISBLANK(RAW_APS!B431),ISBLANK(RAW_APS!C431)),TRUE,IFERROR(0/0,""))</f>
        <v/>
      </c>
      <c r="B431" s="4"/>
      <c r="C431" s="83" t="str">
        <f>IF(ISBLANK(B431),IFERROR(0/0,""),RAW_APS!A431)</f>
        <v/>
      </c>
      <c r="D431" s="83" t="str">
        <f>IF(ISBLANK(C431),IFERROR(0/0,""), VLOOKUP(C431,preDEL!A$2:AG441,33,FALSE))</f>
        <v/>
      </c>
      <c r="E431" s="4"/>
      <c r="F431" s="132"/>
      <c r="G431" s="222"/>
      <c r="H431" s="224" t="str">
        <f t="shared" si="1"/>
        <v/>
      </c>
      <c r="I431" s="135" t="str">
        <f>CONCATENATE(UPPER(RAW_APS!$A432),"__",RAW_APS!$B432,"_",RAW_APS!$C432)</f>
        <v>PA9555__44473_0.484016203703704</v>
      </c>
      <c r="J431" s="136" t="str">
        <f t="shared" si="2"/>
        <v/>
      </c>
      <c r="K431" s="222" t="s">
        <v>2760</v>
      </c>
      <c r="L431" s="137" t="str">
        <f t="shared" si="3"/>
        <v>PA9580</v>
      </c>
      <c r="M431" s="138" t="b">
        <f t="shared" si="5"/>
        <v>0</v>
      </c>
      <c r="N431" s="137" t="str">
        <f t="shared" si="4"/>
        <v/>
      </c>
      <c r="O431" s="4"/>
      <c r="P431" s="4"/>
      <c r="Q431" s="4"/>
      <c r="R431" s="4"/>
      <c r="S431" s="4"/>
      <c r="T431" s="4"/>
      <c r="U431" s="4"/>
      <c r="V431" s="4"/>
      <c r="W431" s="4"/>
    </row>
    <row r="432">
      <c r="A432" s="83" t="str">
        <f>IF(OR(ISBLANK(RAW_APS!A432),ISBLANK(RAW_APS!B432),ISBLANK(RAW_APS!C432)),TRUE,IFERROR(0/0,""))</f>
        <v/>
      </c>
      <c r="B432" s="4"/>
      <c r="C432" s="83" t="str">
        <f>IF(ISBLANK(B432),IFERROR(0/0,""),RAW_APS!A432)</f>
        <v/>
      </c>
      <c r="D432" s="83" t="str">
        <f>IF(ISBLANK(C432),IFERROR(0/0,""), VLOOKUP(C432,preDEL!A$2:AG441,33,FALSE))</f>
        <v/>
      </c>
      <c r="E432" s="4"/>
      <c r="F432" s="132"/>
      <c r="G432" s="222"/>
      <c r="H432" s="224" t="str">
        <f t="shared" si="1"/>
        <v/>
      </c>
      <c r="I432" s="135" t="str">
        <f>CONCATENATE(UPPER(RAW_APS!$A433),"__",RAW_APS!$B433,"_",RAW_APS!$C433)</f>
        <v>PA9479__44473_0.460509259259259</v>
      </c>
      <c r="J432" s="136" t="str">
        <f t="shared" si="2"/>
        <v/>
      </c>
      <c r="K432" s="222" t="s">
        <v>2664</v>
      </c>
      <c r="L432" s="137" t="str">
        <f t="shared" si="3"/>
        <v>PA9598</v>
      </c>
      <c r="M432" s="138" t="b">
        <f t="shared" si="5"/>
        <v>0</v>
      </c>
      <c r="N432" s="137" t="str">
        <f t="shared" si="4"/>
        <v/>
      </c>
      <c r="O432" s="4"/>
      <c r="P432" s="4"/>
      <c r="Q432" s="4"/>
      <c r="R432" s="4"/>
      <c r="S432" s="4"/>
      <c r="T432" s="4"/>
      <c r="U432" s="4"/>
      <c r="V432" s="4"/>
      <c r="W432" s="4"/>
    </row>
    <row r="433">
      <c r="A433" s="83" t="str">
        <f>IF(OR(ISBLANK(RAW_APS!A433),ISBLANK(RAW_APS!B433),ISBLANK(RAW_APS!C433)),TRUE,IFERROR(0/0,""))</f>
        <v/>
      </c>
      <c r="B433" s="4"/>
      <c r="C433" s="83" t="str">
        <f>IF(ISBLANK(B433),IFERROR(0/0,""),RAW_APS!A433)</f>
        <v/>
      </c>
      <c r="D433" s="83" t="str">
        <f>IF(ISBLANK(C433),IFERROR(0/0,""), VLOOKUP(C433,preDEL!A$2:AG441,33,FALSE))</f>
        <v/>
      </c>
      <c r="E433" s="4"/>
      <c r="F433" s="132"/>
      <c r="G433" s="222"/>
      <c r="H433" s="224" t="str">
        <f t="shared" si="1"/>
        <v/>
      </c>
      <c r="I433" s="135" t="str">
        <f>CONCATENATE(UPPER(RAW_APS!$A434),"__",RAW_APS!$B434,"_",RAW_APS!$C434)</f>
        <v>PA9580__44473_0.437060185185185</v>
      </c>
      <c r="J433" s="136" t="str">
        <f t="shared" si="2"/>
        <v/>
      </c>
      <c r="K433" s="222" t="s">
        <v>2665</v>
      </c>
      <c r="L433" s="137" t="str">
        <f t="shared" si="3"/>
        <v>PA9604</v>
      </c>
      <c r="M433" s="138" t="b">
        <f t="shared" si="5"/>
        <v>0</v>
      </c>
      <c r="N433" s="137" t="str">
        <f t="shared" si="4"/>
        <v/>
      </c>
      <c r="O433" s="4"/>
      <c r="P433" s="4"/>
      <c r="Q433" s="4"/>
      <c r="R433" s="4"/>
      <c r="S433" s="4"/>
      <c r="T433" s="4"/>
      <c r="U433" s="4"/>
      <c r="V433" s="4"/>
      <c r="W433" s="4"/>
    </row>
    <row r="434">
      <c r="A434" s="83" t="str">
        <f>IF(OR(ISBLANK(RAW_APS!A434),ISBLANK(RAW_APS!B434),ISBLANK(RAW_APS!C434)),TRUE,IFERROR(0/0,""))</f>
        <v/>
      </c>
      <c r="B434" s="4"/>
      <c r="C434" s="83" t="str">
        <f>IF(ISBLANK(B434),IFERROR(0/0,""),RAW_APS!A434)</f>
        <v/>
      </c>
      <c r="D434" s="83" t="str">
        <f>IF(ISBLANK(C434),IFERROR(0/0,""), VLOOKUP(C434,preDEL!A$2:AG441,33,FALSE))</f>
        <v/>
      </c>
      <c r="E434" s="4"/>
      <c r="F434" s="132"/>
      <c r="G434" s="222"/>
      <c r="H434" s="224" t="str">
        <f t="shared" si="1"/>
        <v/>
      </c>
      <c r="I434" s="135" t="str">
        <f>CONCATENATE(UPPER(RAW_APS!$A435),"__",RAW_APS!$B435,"_",RAW_APS!$C435)</f>
        <v>PA9475__44473_0.323206018518519</v>
      </c>
      <c r="J434" s="136" t="str">
        <f t="shared" si="2"/>
        <v/>
      </c>
      <c r="K434" s="222" t="s">
        <v>2667</v>
      </c>
      <c r="L434" s="137" t="str">
        <f t="shared" si="3"/>
        <v>PA9609</v>
      </c>
      <c r="M434" s="138" t="b">
        <f t="shared" si="5"/>
        <v>0</v>
      </c>
      <c r="N434" s="137" t="str">
        <f t="shared" si="4"/>
        <v/>
      </c>
      <c r="O434" s="4"/>
      <c r="P434" s="4"/>
      <c r="Q434" s="4"/>
      <c r="R434" s="4"/>
      <c r="S434" s="4"/>
      <c r="T434" s="4"/>
      <c r="U434" s="4"/>
      <c r="V434" s="4"/>
      <c r="W434" s="4"/>
    </row>
    <row r="435">
      <c r="A435" s="83" t="str">
        <f>IF(OR(ISBLANK(RAW_APS!A435),ISBLANK(RAW_APS!B435),ISBLANK(RAW_APS!C435)),TRUE,IFERROR(0/0,""))</f>
        <v/>
      </c>
      <c r="B435" s="4"/>
      <c r="C435" s="83" t="str">
        <f>IF(ISBLANK(B435),IFERROR(0/0,""),RAW_APS!A435)</f>
        <v/>
      </c>
      <c r="D435" s="83" t="str">
        <f>IF(ISBLANK(C435),IFERROR(0/0,""), VLOOKUP(C435,preDEL!A$2:AG441,33,FALSE))</f>
        <v/>
      </c>
      <c r="E435" s="4"/>
      <c r="F435" s="132"/>
      <c r="G435" s="222"/>
      <c r="H435" s="224" t="str">
        <f t="shared" si="1"/>
        <v/>
      </c>
      <c r="I435" s="135" t="str">
        <f>CONCATENATE(UPPER(RAW_APS!$A436),"__",RAW_APS!$B436,"_",RAW_APS!$C436)</f>
        <v>PA9609__44473_0.31525462962963</v>
      </c>
      <c r="J435" s="136" t="str">
        <f t="shared" si="2"/>
        <v/>
      </c>
      <c r="K435" s="222" t="s">
        <v>2669</v>
      </c>
      <c r="L435" s="137" t="str">
        <f t="shared" si="3"/>
        <v>PA9611</v>
      </c>
      <c r="M435" s="138" t="b">
        <f t="shared" si="5"/>
        <v>0</v>
      </c>
      <c r="N435" s="137" t="str">
        <f t="shared" si="4"/>
        <v/>
      </c>
      <c r="O435" s="4"/>
      <c r="P435" s="4"/>
      <c r="Q435" s="4"/>
      <c r="R435" s="4"/>
      <c r="S435" s="4"/>
      <c r="T435" s="4"/>
      <c r="U435" s="4"/>
      <c r="V435" s="4"/>
      <c r="W435" s="4"/>
    </row>
    <row r="436">
      <c r="A436" s="83" t="str">
        <f>IF(OR(ISBLANK(RAW_APS!A436),ISBLANK(RAW_APS!B436),ISBLANK(RAW_APS!C436)),TRUE,IFERROR(0/0,""))</f>
        <v/>
      </c>
      <c r="B436" s="4"/>
      <c r="C436" s="83" t="str">
        <f>IF(ISBLANK(B436),IFERROR(0/0,""),RAW_APS!A436)</f>
        <v/>
      </c>
      <c r="D436" s="83" t="str">
        <f>IF(ISBLANK(C436),IFERROR(0/0,""), VLOOKUP(C436,preDEL!A$2:AG441,33,FALSE))</f>
        <v/>
      </c>
      <c r="E436" s="4"/>
      <c r="F436" s="132"/>
      <c r="G436" s="222"/>
      <c r="H436" s="224" t="str">
        <f t="shared" si="1"/>
        <v/>
      </c>
      <c r="I436" s="135" t="str">
        <f>CONCATENATE(UPPER(RAW_APS!$A437),"__",RAW_APS!$B437,"_",RAW_APS!$C437)</f>
        <v>PA9611__44473_0.314918981481482</v>
      </c>
      <c r="J436" s="136" t="str">
        <f t="shared" si="2"/>
        <v/>
      </c>
      <c r="K436" s="222" t="s">
        <v>2670</v>
      </c>
      <c r="L436" s="137" t="str">
        <f t="shared" si="3"/>
        <v>PA9616</v>
      </c>
      <c r="M436" s="138" t="b">
        <f t="shared" si="5"/>
        <v>0</v>
      </c>
      <c r="N436" s="137" t="str">
        <f t="shared" si="4"/>
        <v/>
      </c>
      <c r="O436" s="4"/>
      <c r="P436" s="4"/>
      <c r="Q436" s="4"/>
      <c r="R436" s="4"/>
      <c r="S436" s="4"/>
      <c r="T436" s="4"/>
      <c r="U436" s="4"/>
      <c r="V436" s="4"/>
      <c r="W436" s="4"/>
    </row>
    <row r="437">
      <c r="A437" s="83" t="str">
        <f>IF(OR(ISBLANK(RAW_APS!A437),ISBLANK(RAW_APS!B437),ISBLANK(RAW_APS!C437)),TRUE,IFERROR(0/0,""))</f>
        <v/>
      </c>
      <c r="B437" s="4"/>
      <c r="C437" s="83" t="str">
        <f>IF(ISBLANK(B437),IFERROR(0/0,""),RAW_APS!A437)</f>
        <v/>
      </c>
      <c r="D437" s="83" t="str">
        <f>IF(ISBLANK(C437),IFERROR(0/0,""), VLOOKUP(C437,preDEL!A$2:AG441,33,FALSE))</f>
        <v/>
      </c>
      <c r="E437" s="4"/>
      <c r="F437" s="132"/>
      <c r="G437" s="222"/>
      <c r="H437" s="224" t="str">
        <f t="shared" si="1"/>
        <v/>
      </c>
      <c r="I437" s="135" t="str">
        <f>CONCATENATE(UPPER(RAW_APS!$A438),"__",RAW_APS!$B438,"_",RAW_APS!$C438)</f>
        <v>PA9456__44473_0.314675925925926</v>
      </c>
      <c r="J437" s="136" t="str">
        <f t="shared" si="2"/>
        <v/>
      </c>
      <c r="K437" s="222" t="s">
        <v>2671</v>
      </c>
      <c r="L437" s="137" t="str">
        <f t="shared" si="3"/>
        <v>PA9618</v>
      </c>
      <c r="M437" s="138" t="b">
        <f t="shared" si="5"/>
        <v>0</v>
      </c>
      <c r="N437" s="137" t="str">
        <f t="shared" si="4"/>
        <v/>
      </c>
      <c r="O437" s="4"/>
      <c r="P437" s="4"/>
      <c r="Q437" s="4"/>
      <c r="R437" s="4"/>
      <c r="S437" s="4"/>
      <c r="T437" s="4"/>
      <c r="U437" s="4"/>
      <c r="V437" s="4"/>
      <c r="W437" s="4"/>
    </row>
    <row r="438">
      <c r="A438" s="83" t="str">
        <f>IF(OR(ISBLANK(RAW_APS!A438),ISBLANK(RAW_APS!B438),ISBLANK(RAW_APS!C438)),TRUE,IFERROR(0/0,""))</f>
        <v/>
      </c>
      <c r="B438" s="4"/>
      <c r="C438" s="83" t="str">
        <f>IF(ISBLANK(B438),IFERROR(0/0,""),RAW_APS!A438)</f>
        <v/>
      </c>
      <c r="D438" s="83" t="str">
        <f>IF(ISBLANK(C438),IFERROR(0/0,""), VLOOKUP(C438,preDEL!A$2:AG441,33,FALSE))</f>
        <v/>
      </c>
      <c r="E438" s="4"/>
      <c r="F438" s="132"/>
      <c r="G438" s="222"/>
      <c r="H438" s="224" t="str">
        <f t="shared" si="1"/>
        <v/>
      </c>
      <c r="I438" s="135" t="str">
        <f>CONCATENATE(UPPER(RAW_APS!$A439),"__",RAW_APS!$B439,"_",RAW_APS!$C439)</f>
        <v>PA9514__44473_0.312303240740741</v>
      </c>
      <c r="J438" s="136" t="str">
        <f t="shared" si="2"/>
        <v/>
      </c>
      <c r="K438" s="222" t="s">
        <v>2672</v>
      </c>
      <c r="L438" s="137" t="str">
        <f t="shared" si="3"/>
        <v>PA9635</v>
      </c>
      <c r="M438" s="138" t="b">
        <f t="shared" si="5"/>
        <v>0</v>
      </c>
      <c r="N438" s="137" t="str">
        <f t="shared" si="4"/>
        <v/>
      </c>
      <c r="O438" s="4"/>
      <c r="P438" s="4"/>
      <c r="Q438" s="4"/>
      <c r="R438" s="4"/>
      <c r="S438" s="4"/>
      <c r="T438" s="4"/>
      <c r="U438" s="4"/>
      <c r="V438" s="4"/>
      <c r="W438" s="4"/>
    </row>
    <row r="439">
      <c r="A439" s="83" t="str">
        <f>IF(OR(ISBLANK(RAW_APS!A439),ISBLANK(RAW_APS!B439),ISBLANK(RAW_APS!C439)),TRUE,IFERROR(0/0,""))</f>
        <v/>
      </c>
      <c r="B439" s="4"/>
      <c r="C439" s="83" t="str">
        <f>IF(ISBLANK(B439),IFERROR(0/0,""),RAW_APS!A439)</f>
        <v/>
      </c>
      <c r="D439" s="83" t="str">
        <f>IF(ISBLANK(C439),IFERROR(0/0,""), VLOOKUP(C439,preDEL!A$2:AG441,33,FALSE))</f>
        <v/>
      </c>
      <c r="E439" s="4"/>
      <c r="F439" s="132"/>
      <c r="G439" s="222"/>
      <c r="H439" s="224" t="str">
        <f t="shared" si="1"/>
        <v/>
      </c>
      <c r="I439" s="135" t="str">
        <f>CONCATENATE(UPPER(RAW_APS!$A440),"__",RAW_APS!$B440,"_",RAW_APS!$C440)</f>
        <v>PA9556__44473_0.30212962962963</v>
      </c>
      <c r="J439" s="136" t="str">
        <f t="shared" si="2"/>
        <v/>
      </c>
      <c r="K439" s="222" t="s">
        <v>2673</v>
      </c>
      <c r="L439" s="137" t="str">
        <f t="shared" si="3"/>
        <v>PA9662</v>
      </c>
      <c r="M439" s="138" t="b">
        <f t="shared" si="5"/>
        <v>0</v>
      </c>
      <c r="N439" s="137" t="str">
        <f t="shared" si="4"/>
        <v/>
      </c>
      <c r="O439" s="4"/>
      <c r="P439" s="4"/>
      <c r="Q439" s="4"/>
      <c r="R439" s="4"/>
      <c r="S439" s="4"/>
      <c r="T439" s="4"/>
      <c r="U439" s="4"/>
      <c r="V439" s="4"/>
      <c r="W439" s="4"/>
    </row>
    <row r="440">
      <c r="A440" s="83" t="str">
        <f>IF(OR(ISBLANK(RAW_APS!A440),ISBLANK(RAW_APS!B440),ISBLANK(RAW_APS!C440)),TRUE,IFERROR(0/0,""))</f>
        <v/>
      </c>
      <c r="B440" s="4"/>
      <c r="C440" s="83" t="str">
        <f>IF(ISBLANK(B440),IFERROR(0/0,""),RAW_APS!A440)</f>
        <v/>
      </c>
      <c r="D440" s="83" t="str">
        <f>IF(ISBLANK(C440),IFERROR(0/0,""), VLOOKUP(C440,preDEL!A$2:AG441,33,FALSE))</f>
        <v/>
      </c>
      <c r="E440" s="4"/>
      <c r="F440" s="132"/>
      <c r="G440" s="222"/>
      <c r="H440" s="224" t="str">
        <f t="shared" si="1"/>
        <v/>
      </c>
      <c r="I440" s="135" t="str">
        <f>CONCATENATE(UPPER(RAW_APS!$A441),"__",RAW_APS!$B441,"_",RAW_APS!$C441)</f>
        <v>PA9635__44473_0.3</v>
      </c>
      <c r="J440" s="136" t="str">
        <f t="shared" si="2"/>
        <v/>
      </c>
      <c r="K440" s="222" t="s">
        <v>2761</v>
      </c>
      <c r="L440" s="137" t="str">
        <f t="shared" si="3"/>
        <v>TESTH</v>
      </c>
      <c r="M440" s="138" t="b">
        <f t="shared" si="5"/>
        <v>0</v>
      </c>
      <c r="N440" s="137" t="str">
        <f t="shared" si="4"/>
        <v/>
      </c>
      <c r="O440" s="4"/>
      <c r="P440" s="4"/>
      <c r="Q440" s="4"/>
      <c r="R440" s="4"/>
      <c r="S440" s="4"/>
      <c r="T440" s="4"/>
      <c r="U440" s="4"/>
      <c r="V440" s="4"/>
      <c r="W440" s="4"/>
    </row>
    <row r="441">
      <c r="A441" s="83" t="str">
        <f>IF(OR(ISBLANK(RAW_APS!A441),ISBLANK(RAW_APS!B441),ISBLANK(RAW_APS!C441)),TRUE,IFERROR(0/0,""))</f>
        <v/>
      </c>
      <c r="B441" s="4"/>
      <c r="C441" s="83" t="str">
        <f>IF(ISBLANK(B441),IFERROR(0/0,""),RAW_APS!A441)</f>
        <v/>
      </c>
      <c r="D441" s="83" t="str">
        <f>IF(ISBLANK(C441),IFERROR(0/0,""), VLOOKUP(C441,preDEL!A$2:AG441,33,FALSE))</f>
        <v/>
      </c>
      <c r="E441" s="4"/>
      <c r="F441" s="132"/>
      <c r="G441" s="222"/>
      <c r="H441" s="224" t="str">
        <f t="shared" si="1"/>
        <v/>
      </c>
      <c r="I441" s="135" t="str">
        <f>CONCATENATE(UPPER(RAW_APS!$A442),"__",RAW_APS!$B442,"_",RAW_APS!$C442)</f>
        <v>___</v>
      </c>
      <c r="J441" s="136" t="str">
        <f t="shared" si="2"/>
        <v/>
      </c>
      <c r="K441" s="222" t="s">
        <v>2762</v>
      </c>
      <c r="L441" s="137" t="str">
        <f t="shared" si="3"/>
        <v>TESTHH</v>
      </c>
      <c r="M441" s="138" t="b">
        <f t="shared" si="5"/>
        <v>0</v>
      </c>
      <c r="N441" s="137" t="str">
        <f t="shared" si="4"/>
        <v/>
      </c>
      <c r="O441" s="4"/>
      <c r="P441" s="4"/>
      <c r="Q441" s="4"/>
      <c r="R441" s="4"/>
      <c r="S441" s="4"/>
      <c r="T441" s="4"/>
      <c r="U441" s="4"/>
      <c r="V441" s="4"/>
      <c r="W441" s="4"/>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10.13"/>
    <col customWidth="1" min="2" max="2" width="18.13"/>
    <col customWidth="1" min="3" max="3" width="5.88"/>
    <col customWidth="1" min="4" max="4" width="9.63"/>
    <col customWidth="1" min="7" max="7" width="15.38"/>
    <col customWidth="1" min="16" max="16" width="7.0"/>
    <col customWidth="1" min="20" max="20" width="16.63"/>
    <col customWidth="1" min="21" max="21" width="20.63"/>
    <col customWidth="1" min="22" max="22" width="12.38"/>
    <col customWidth="1" min="23" max="24" width="21.0"/>
    <col customWidth="1" min="25" max="25" width="22.38"/>
  </cols>
  <sheetData>
    <row r="1">
      <c r="A1" s="28" t="s">
        <v>2763</v>
      </c>
      <c r="B1" s="225" t="s">
        <v>2764</v>
      </c>
      <c r="C1" s="225"/>
      <c r="D1" s="225" t="s">
        <v>2765</v>
      </c>
      <c r="E1" s="226"/>
      <c r="F1" s="226"/>
      <c r="G1" s="226"/>
      <c r="H1" s="226"/>
      <c r="I1" s="226"/>
      <c r="J1" s="226"/>
      <c r="K1" s="226"/>
      <c r="L1" s="226"/>
      <c r="M1" s="226"/>
      <c r="N1" s="226"/>
      <c r="R1" s="227"/>
      <c r="S1" s="227"/>
      <c r="T1" s="227"/>
      <c r="U1" s="227"/>
      <c r="V1" s="227"/>
      <c r="W1" s="227"/>
      <c r="X1" s="227"/>
      <c r="Y1" s="227"/>
    </row>
    <row r="2">
      <c r="A2" s="4"/>
      <c r="B2" s="228" t="s">
        <v>2766</v>
      </c>
      <c r="E2" s="4"/>
      <c r="F2" s="4"/>
      <c r="G2" s="4"/>
      <c r="H2" s="4"/>
      <c r="I2" s="4"/>
      <c r="J2" s="4"/>
      <c r="K2" s="4"/>
      <c r="L2" s="4"/>
      <c r="M2" s="4"/>
      <c r="N2" s="4"/>
      <c r="O2" s="4"/>
      <c r="P2" s="227"/>
      <c r="Q2" s="229">
        <f>COUNTA(Q3:Q1115)</f>
        <v>1</v>
      </c>
      <c r="R2" s="230"/>
      <c r="S2" s="230" t="s">
        <v>2767</v>
      </c>
      <c r="T2" s="230" t="s">
        <v>2768</v>
      </c>
      <c r="U2" s="227"/>
      <c r="V2" s="231"/>
      <c r="W2" s="232"/>
      <c r="X2" s="227"/>
      <c r="Y2" s="227"/>
    </row>
    <row r="3">
      <c r="A3" s="4"/>
      <c r="B3" s="233" t="s">
        <v>2769</v>
      </c>
      <c r="C3" s="234" t="b">
        <v>1</v>
      </c>
      <c r="D3" s="235" t="s">
        <v>2770</v>
      </c>
      <c r="E3" s="226"/>
      <c r="F3" s="226"/>
      <c r="G3" s="226"/>
      <c r="H3" s="226"/>
      <c r="I3" s="226"/>
      <c r="J3" s="226"/>
      <c r="K3" s="226"/>
      <c r="L3" s="226"/>
      <c r="M3" s="226"/>
      <c r="N3" s="4"/>
      <c r="O3" s="28"/>
      <c r="P3" s="236" t="s">
        <v>2771</v>
      </c>
      <c r="Q3" s="236" t="s">
        <v>2772</v>
      </c>
      <c r="R3" s="237" t="str">
        <f>IF(ISTEXT(Q3),CONCATENATE(P3," ",Q3),P3)</f>
        <v>Note extra</v>
      </c>
      <c r="U3" s="238" t="s">
        <v>2773</v>
      </c>
      <c r="V3" s="238" t="s">
        <v>2774</v>
      </c>
      <c r="W3" s="238" t="s">
        <v>2775</v>
      </c>
      <c r="X3" s="227"/>
      <c r="Y3" s="227"/>
    </row>
    <row r="4">
      <c r="A4" s="4"/>
      <c r="B4" s="233" t="s">
        <v>2769</v>
      </c>
      <c r="C4" s="234" t="b">
        <v>1</v>
      </c>
      <c r="D4" s="239" t="s">
        <v>2776</v>
      </c>
      <c r="E4" s="226"/>
      <c r="F4" s="226"/>
      <c r="G4" s="226"/>
      <c r="H4" s="226"/>
      <c r="I4" s="226"/>
      <c r="J4" s="226"/>
      <c r="K4" s="226"/>
      <c r="L4" s="226"/>
      <c r="M4" s="226"/>
      <c r="N4" s="4"/>
      <c r="O4" s="28"/>
      <c r="P4" s="227"/>
      <c r="Q4" s="227"/>
      <c r="R4" s="240"/>
      <c r="S4" s="240" t="s">
        <v>2777</v>
      </c>
      <c r="T4" s="241" t="s">
        <v>2778</v>
      </c>
      <c r="U4" s="240" t="s">
        <v>2779</v>
      </c>
      <c r="V4" s="231">
        <v>1.3</v>
      </c>
      <c r="W4" s="232" t="s">
        <v>2780</v>
      </c>
      <c r="X4" s="227"/>
      <c r="Y4" s="227"/>
    </row>
    <row r="5">
      <c r="A5" s="4"/>
      <c r="B5" s="233" t="s">
        <v>2769</v>
      </c>
      <c r="C5" s="234" t="b">
        <v>1</v>
      </c>
      <c r="D5" s="226"/>
      <c r="E5" s="235" t="s">
        <v>2781</v>
      </c>
      <c r="F5" s="226"/>
      <c r="G5" s="226"/>
      <c r="H5" s="226"/>
      <c r="I5" s="242" t="s">
        <v>2782</v>
      </c>
      <c r="J5" s="226"/>
      <c r="K5" s="226"/>
      <c r="L5" s="226"/>
      <c r="M5" s="226"/>
      <c r="N5" s="4"/>
      <c r="O5" s="4"/>
      <c r="P5" s="227"/>
      <c r="Q5" s="227"/>
      <c r="R5" s="240"/>
      <c r="S5" s="240" t="s">
        <v>2783</v>
      </c>
      <c r="T5" s="241" t="s">
        <v>2784</v>
      </c>
      <c r="U5" s="236" t="s">
        <v>2785</v>
      </c>
      <c r="V5" s="243">
        <v>2.0</v>
      </c>
      <c r="W5" s="240" t="s">
        <v>2786</v>
      </c>
      <c r="X5" s="227"/>
      <c r="Y5" s="227"/>
    </row>
    <row r="6">
      <c r="A6" s="4"/>
      <c r="B6" s="233" t="s">
        <v>2769</v>
      </c>
      <c r="C6" s="234" t="b">
        <v>1</v>
      </c>
      <c r="D6" s="244" t="s">
        <v>2787</v>
      </c>
      <c r="E6" s="226"/>
      <c r="F6" s="226"/>
      <c r="G6" s="226"/>
      <c r="H6" s="226"/>
      <c r="I6" s="226"/>
      <c r="J6" s="226"/>
      <c r="K6" s="226"/>
      <c r="L6" s="226"/>
      <c r="M6" s="226"/>
      <c r="N6" s="4"/>
      <c r="O6" s="4"/>
      <c r="P6" s="227"/>
      <c r="Q6" s="227"/>
      <c r="R6" s="240"/>
      <c r="S6" s="240" t="s">
        <v>2788</v>
      </c>
      <c r="T6" s="241" t="s">
        <v>2789</v>
      </c>
      <c r="U6" s="240" t="s">
        <v>2790</v>
      </c>
      <c r="V6" s="243">
        <v>2.1</v>
      </c>
      <c r="W6" s="240" t="s">
        <v>2791</v>
      </c>
      <c r="X6" s="227"/>
      <c r="Y6" s="4"/>
    </row>
    <row r="7">
      <c r="A7" s="4"/>
      <c r="B7" s="233" t="s">
        <v>2792</v>
      </c>
      <c r="C7" s="234" t="b">
        <v>1</v>
      </c>
      <c r="D7" s="244" t="s">
        <v>2793</v>
      </c>
      <c r="E7" s="226"/>
      <c r="F7" s="226"/>
      <c r="G7" s="226"/>
      <c r="H7" s="226"/>
      <c r="I7" s="226"/>
      <c r="J7" s="226"/>
      <c r="K7" s="226"/>
      <c r="L7" s="226"/>
      <c r="M7" s="226"/>
      <c r="N7" s="4"/>
      <c r="O7" s="4"/>
      <c r="P7" s="227"/>
      <c r="Q7" s="227"/>
      <c r="R7" s="240"/>
      <c r="S7" s="240" t="s">
        <v>2794</v>
      </c>
      <c r="T7" s="245" t="s">
        <v>2795</v>
      </c>
      <c r="U7" s="226"/>
      <c r="V7" s="243">
        <v>2.2</v>
      </c>
      <c r="W7" s="240" t="s">
        <v>2796</v>
      </c>
      <c r="X7" s="227"/>
      <c r="Y7" s="227"/>
    </row>
    <row r="8">
      <c r="A8" s="4"/>
      <c r="B8" s="246" t="s">
        <v>2797</v>
      </c>
      <c r="C8" s="234" t="b">
        <v>1</v>
      </c>
      <c r="D8" s="236" t="s">
        <v>2798</v>
      </c>
      <c r="E8" s="226"/>
      <c r="F8" s="226"/>
      <c r="G8" s="226"/>
      <c r="H8" s="226"/>
      <c r="I8" s="226"/>
      <c r="J8" s="226"/>
      <c r="K8" s="226"/>
      <c r="L8" s="226"/>
      <c r="M8" s="226"/>
      <c r="N8" s="4"/>
      <c r="O8" s="4"/>
      <c r="P8" s="227"/>
      <c r="Q8" s="227"/>
      <c r="R8" s="240"/>
      <c r="S8" s="240" t="s">
        <v>2799</v>
      </c>
      <c r="T8" s="241" t="s">
        <v>2800</v>
      </c>
      <c r="U8" s="240"/>
      <c r="V8" s="243">
        <v>2.3</v>
      </c>
      <c r="W8" s="240" t="s">
        <v>2801</v>
      </c>
      <c r="X8" s="227"/>
      <c r="Y8" s="227"/>
    </row>
    <row r="9">
      <c r="A9" s="4"/>
      <c r="B9" s="246" t="s">
        <v>2797</v>
      </c>
      <c r="C9" s="234" t="b">
        <v>1</v>
      </c>
      <c r="D9" s="239" t="s">
        <v>2802</v>
      </c>
      <c r="E9" s="226"/>
      <c r="F9" s="226"/>
      <c r="G9" s="247"/>
      <c r="H9" s="226"/>
      <c r="I9" s="226"/>
      <c r="J9" s="226"/>
      <c r="K9" s="226"/>
      <c r="L9" s="226"/>
      <c r="M9" s="226"/>
      <c r="N9" s="4"/>
      <c r="O9" s="4"/>
      <c r="P9" s="227"/>
      <c r="Q9" s="227"/>
      <c r="R9" s="240"/>
      <c r="S9" s="240" t="s">
        <v>2803</v>
      </c>
      <c r="T9" s="241" t="s">
        <v>2804</v>
      </c>
      <c r="U9" s="227"/>
      <c r="V9" s="243">
        <v>2.4</v>
      </c>
      <c r="W9" s="240" t="s">
        <v>2805</v>
      </c>
      <c r="X9" s="227"/>
      <c r="Y9" s="227"/>
    </row>
    <row r="10">
      <c r="A10" s="4"/>
      <c r="B10" s="233" t="s">
        <v>2806</v>
      </c>
      <c r="C10" s="234" t="b">
        <v>1</v>
      </c>
      <c r="D10" s="232"/>
      <c r="E10" s="240" t="s">
        <v>2807</v>
      </c>
      <c r="F10" s="226"/>
      <c r="G10" s="226"/>
      <c r="H10" s="226"/>
      <c r="I10" s="226"/>
      <c r="J10" s="226"/>
      <c r="K10" s="226"/>
      <c r="L10" s="226"/>
      <c r="M10" s="226"/>
      <c r="N10" s="4"/>
      <c r="O10" s="4"/>
      <c r="P10" s="227"/>
      <c r="Q10" s="227"/>
      <c r="R10" s="240"/>
      <c r="S10" s="240" t="s">
        <v>2808</v>
      </c>
      <c r="T10" s="240" t="s">
        <v>2809</v>
      </c>
      <c r="U10" s="227"/>
      <c r="V10" s="243">
        <v>2.5</v>
      </c>
      <c r="W10" s="240" t="s">
        <v>2810</v>
      </c>
      <c r="X10" s="227"/>
      <c r="Y10" s="227"/>
    </row>
    <row r="11">
      <c r="A11" s="4"/>
      <c r="B11" s="233" t="s">
        <v>2806</v>
      </c>
      <c r="C11" s="234" t="b">
        <v>1</v>
      </c>
      <c r="D11" s="232"/>
      <c r="E11" s="235" t="s">
        <v>2770</v>
      </c>
      <c r="F11" s="226"/>
      <c r="G11" s="226"/>
      <c r="H11" s="226"/>
      <c r="I11" s="226"/>
      <c r="J11" s="226"/>
      <c r="K11" s="226"/>
      <c r="L11" s="226"/>
      <c r="M11" s="226"/>
      <c r="N11" s="4"/>
      <c r="O11" s="4"/>
      <c r="P11" s="227"/>
      <c r="Q11" s="227"/>
      <c r="R11" s="240"/>
      <c r="S11" s="240" t="s">
        <v>2811</v>
      </c>
      <c r="T11" s="240" t="s">
        <v>2812</v>
      </c>
      <c r="U11" s="227"/>
      <c r="V11" s="243">
        <v>2.6</v>
      </c>
      <c r="W11" s="240" t="s">
        <v>2813</v>
      </c>
      <c r="X11" s="227"/>
      <c r="Y11" s="227"/>
    </row>
    <row r="12">
      <c r="A12" s="4"/>
      <c r="B12" s="233" t="s">
        <v>2806</v>
      </c>
      <c r="C12" s="234" t="b">
        <v>1</v>
      </c>
      <c r="D12" s="232"/>
      <c r="E12" s="240" t="s">
        <v>2814</v>
      </c>
      <c r="F12" s="226"/>
      <c r="G12" s="226"/>
      <c r="H12" s="226"/>
      <c r="I12" s="226"/>
      <c r="J12" s="226"/>
      <c r="K12" s="226"/>
      <c r="L12" s="226"/>
      <c r="M12" s="226"/>
      <c r="N12" s="4"/>
      <c r="O12" s="4"/>
      <c r="P12" s="227"/>
      <c r="Q12" s="227"/>
      <c r="R12" s="240"/>
      <c r="S12" s="240" t="s">
        <v>2815</v>
      </c>
      <c r="T12" s="240" t="s">
        <v>2816</v>
      </c>
      <c r="U12" s="227"/>
      <c r="V12" s="243">
        <v>2.7</v>
      </c>
      <c r="W12" s="240" t="s">
        <v>2817</v>
      </c>
      <c r="X12" s="227"/>
      <c r="Y12" s="227"/>
    </row>
    <row r="13">
      <c r="A13" s="4"/>
      <c r="B13" s="233" t="s">
        <v>2806</v>
      </c>
      <c r="C13" s="234" t="b">
        <v>1</v>
      </c>
      <c r="D13" s="232"/>
      <c r="E13" s="240" t="s">
        <v>2818</v>
      </c>
      <c r="F13" s="226"/>
      <c r="G13" s="226"/>
      <c r="H13" s="226"/>
      <c r="I13" s="226"/>
      <c r="J13" s="226"/>
      <c r="K13" s="226"/>
      <c r="L13" s="226"/>
      <c r="M13" s="226"/>
      <c r="N13" s="4"/>
      <c r="O13" s="4"/>
      <c r="P13" s="227"/>
      <c r="Q13" s="227"/>
      <c r="R13" s="240"/>
      <c r="S13" s="240" t="s">
        <v>2819</v>
      </c>
      <c r="T13" s="240" t="s">
        <v>2820</v>
      </c>
      <c r="U13" s="227"/>
      <c r="V13" s="243">
        <v>3.0</v>
      </c>
      <c r="W13" s="240" t="s">
        <v>2821</v>
      </c>
      <c r="X13" s="227"/>
      <c r="Y13" s="227"/>
    </row>
    <row r="14">
      <c r="A14" s="4"/>
      <c r="B14" s="233" t="s">
        <v>2806</v>
      </c>
      <c r="C14" s="234" t="b">
        <v>1</v>
      </c>
      <c r="D14" s="232"/>
      <c r="E14" s="240"/>
      <c r="F14" s="240" t="s">
        <v>2822</v>
      </c>
      <c r="G14" s="226"/>
      <c r="H14" s="226"/>
      <c r="I14" s="226"/>
      <c r="J14" s="226"/>
      <c r="K14" s="226"/>
      <c r="L14" s="226"/>
      <c r="M14" s="226"/>
      <c r="N14" s="4"/>
      <c r="O14" s="4"/>
      <c r="P14" s="227"/>
      <c r="Q14" s="227"/>
      <c r="R14" s="227"/>
      <c r="S14" s="227"/>
      <c r="T14" s="226"/>
      <c r="U14" s="227"/>
      <c r="V14" s="243">
        <v>4.0</v>
      </c>
      <c r="W14" s="236" t="s">
        <v>2823</v>
      </c>
      <c r="X14" s="227"/>
      <c r="Y14" s="227"/>
    </row>
    <row r="15">
      <c r="A15" s="4"/>
      <c r="B15" s="233" t="s">
        <v>2806</v>
      </c>
      <c r="C15" s="234" t="b">
        <v>1</v>
      </c>
      <c r="D15" s="232"/>
      <c r="E15" s="240"/>
      <c r="F15" s="240" t="s">
        <v>2824</v>
      </c>
      <c r="G15" s="226"/>
      <c r="H15" s="226"/>
      <c r="I15" s="226"/>
      <c r="J15" s="226"/>
      <c r="K15" s="226"/>
      <c r="L15" s="226"/>
      <c r="M15" s="226"/>
      <c r="N15" s="4"/>
      <c r="O15" s="4"/>
      <c r="P15" s="227"/>
      <c r="Q15" s="227"/>
      <c r="R15" s="227"/>
      <c r="S15" s="227"/>
      <c r="T15" s="226"/>
      <c r="U15" s="227"/>
      <c r="V15" s="243">
        <v>4.1</v>
      </c>
      <c r="W15" s="236" t="s">
        <v>2825</v>
      </c>
      <c r="X15" s="227"/>
      <c r="Y15" s="227"/>
    </row>
    <row r="16">
      <c r="A16" s="4"/>
      <c r="B16" s="233" t="s">
        <v>2806</v>
      </c>
      <c r="C16" s="234" t="b">
        <v>1</v>
      </c>
      <c r="D16" s="232"/>
      <c r="E16" s="240" t="s">
        <v>2826</v>
      </c>
      <c r="F16" s="226"/>
      <c r="G16" s="226"/>
      <c r="H16" s="226"/>
      <c r="I16" s="226"/>
      <c r="J16" s="226"/>
      <c r="K16" s="226"/>
      <c r="L16" s="226"/>
      <c r="M16" s="226"/>
      <c r="N16" s="4"/>
      <c r="O16" s="4"/>
      <c r="P16" s="227"/>
      <c r="Q16" s="227"/>
      <c r="R16" s="227"/>
      <c r="S16" s="227"/>
      <c r="T16" s="227"/>
      <c r="U16" s="227"/>
      <c r="V16" s="243">
        <v>5.1</v>
      </c>
      <c r="W16" s="236" t="s">
        <v>2827</v>
      </c>
      <c r="X16" s="227"/>
      <c r="Y16" s="227"/>
    </row>
    <row r="17">
      <c r="A17" s="4"/>
      <c r="B17" s="233" t="s">
        <v>2806</v>
      </c>
      <c r="C17" s="234" t="b">
        <v>1</v>
      </c>
      <c r="D17" s="232"/>
      <c r="E17" s="248" t="s">
        <v>2828</v>
      </c>
      <c r="F17" s="226"/>
      <c r="G17" s="226"/>
      <c r="H17" s="226"/>
      <c r="I17" s="226"/>
      <c r="J17" s="226"/>
      <c r="K17" s="226"/>
      <c r="L17" s="226"/>
      <c r="M17" s="226"/>
      <c r="N17" s="4"/>
      <c r="O17" s="4"/>
      <c r="P17" s="227"/>
      <c r="Q17" s="227"/>
      <c r="R17" s="227"/>
      <c r="S17" s="227"/>
      <c r="T17" s="227"/>
      <c r="U17" s="227"/>
      <c r="V17" s="243">
        <v>5.2</v>
      </c>
      <c r="W17" s="236" t="s">
        <v>2829</v>
      </c>
      <c r="X17" s="227"/>
      <c r="Y17" s="227"/>
    </row>
    <row r="18">
      <c r="A18" s="4"/>
      <c r="B18" s="233" t="s">
        <v>2797</v>
      </c>
      <c r="C18" s="234" t="b">
        <v>1</v>
      </c>
      <c r="D18" s="232"/>
      <c r="E18" s="240" t="s">
        <v>2830</v>
      </c>
      <c r="F18" s="226"/>
      <c r="G18" s="249"/>
      <c r="H18" s="226"/>
      <c r="I18" s="226"/>
      <c r="J18" s="226"/>
      <c r="K18" s="226"/>
      <c r="L18" s="226"/>
      <c r="M18" s="226"/>
      <c r="N18" s="4"/>
      <c r="O18" s="4"/>
      <c r="P18" s="227"/>
      <c r="Q18" s="227"/>
      <c r="R18" s="227"/>
      <c r="S18" s="227"/>
      <c r="T18" s="227"/>
      <c r="U18" s="227"/>
      <c r="V18" s="231">
        <v>5.3</v>
      </c>
      <c r="W18" s="226" t="s">
        <v>2831</v>
      </c>
      <c r="X18" s="227"/>
      <c r="Y18" s="227"/>
    </row>
    <row r="19">
      <c r="A19" s="4"/>
      <c r="B19" s="233" t="s">
        <v>2797</v>
      </c>
      <c r="C19" s="234" t="b">
        <v>1</v>
      </c>
      <c r="D19" s="235" t="s">
        <v>2832</v>
      </c>
      <c r="E19" s="226"/>
      <c r="F19" s="226"/>
      <c r="G19" s="247"/>
      <c r="H19" s="226"/>
      <c r="I19" s="226"/>
      <c r="J19" s="226"/>
      <c r="K19" s="226"/>
      <c r="L19" s="226"/>
      <c r="M19" s="226"/>
      <c r="N19" s="4"/>
      <c r="O19" s="4"/>
      <c r="P19" s="227"/>
      <c r="Q19" s="227"/>
      <c r="R19" s="227"/>
      <c r="S19" s="227"/>
      <c r="T19" s="227"/>
      <c r="U19" s="227"/>
      <c r="V19" s="231">
        <v>5.4</v>
      </c>
      <c r="W19" s="232" t="s">
        <v>2833</v>
      </c>
      <c r="X19" s="227"/>
      <c r="Y19" s="227"/>
    </row>
    <row r="20">
      <c r="A20" s="4"/>
      <c r="B20" s="233" t="s">
        <v>2797</v>
      </c>
      <c r="C20" s="234" t="b">
        <v>1</v>
      </c>
      <c r="D20" s="235" t="s">
        <v>2770</v>
      </c>
      <c r="E20" s="226"/>
      <c r="F20" s="226"/>
      <c r="G20" s="247"/>
      <c r="H20" s="226"/>
      <c r="I20" s="226"/>
      <c r="J20" s="226"/>
      <c r="K20" s="226"/>
      <c r="L20" s="226"/>
      <c r="M20" s="226"/>
      <c r="N20" s="4"/>
      <c r="O20" s="4"/>
      <c r="P20" s="227"/>
      <c r="Q20" s="227"/>
      <c r="R20" s="227"/>
      <c r="S20" s="227"/>
      <c r="T20" s="227"/>
      <c r="U20" s="227"/>
      <c r="V20" s="243">
        <v>5.5</v>
      </c>
      <c r="W20" s="240" t="s">
        <v>2834</v>
      </c>
      <c r="X20" s="227"/>
      <c r="Y20" s="227"/>
    </row>
    <row r="21">
      <c r="A21" s="4"/>
      <c r="B21" s="233" t="s">
        <v>2835</v>
      </c>
      <c r="C21" s="234" t="b">
        <v>1</v>
      </c>
      <c r="D21" s="235" t="s">
        <v>2836</v>
      </c>
      <c r="E21" s="226"/>
      <c r="F21" s="226"/>
      <c r="G21" s="247"/>
      <c r="H21" s="226"/>
      <c r="I21" s="226"/>
      <c r="J21" s="226"/>
      <c r="K21" s="226"/>
      <c r="L21" s="226"/>
      <c r="M21" s="226"/>
      <c r="N21" s="4"/>
      <c r="O21" s="4"/>
      <c r="P21" s="227"/>
      <c r="Q21" s="227"/>
      <c r="R21" s="227"/>
      <c r="S21" s="227"/>
      <c r="T21" s="227"/>
      <c r="U21" s="227"/>
      <c r="V21" s="231">
        <v>6.0</v>
      </c>
      <c r="W21" s="226" t="s">
        <v>2837</v>
      </c>
      <c r="X21" s="227"/>
      <c r="Y21" s="227"/>
    </row>
    <row r="22">
      <c r="A22" s="4"/>
      <c r="B22" s="233" t="s">
        <v>2797</v>
      </c>
      <c r="C22" s="234" t="b">
        <v>1</v>
      </c>
      <c r="D22" s="235" t="s">
        <v>2838</v>
      </c>
      <c r="E22" s="226"/>
      <c r="F22" s="226"/>
      <c r="G22" s="250"/>
      <c r="H22" s="226"/>
      <c r="I22" s="226"/>
      <c r="J22" s="226"/>
      <c r="K22" s="226"/>
      <c r="L22" s="226"/>
      <c r="M22" s="226"/>
      <c r="N22" s="4"/>
      <c r="O22" s="4"/>
      <c r="P22" s="227"/>
      <c r="Q22" s="227"/>
      <c r="R22" s="227"/>
      <c r="S22" s="227"/>
      <c r="T22" s="227"/>
      <c r="U22" s="227"/>
      <c r="V22" s="231">
        <v>7.0</v>
      </c>
      <c r="W22" s="226" t="s">
        <v>2839</v>
      </c>
      <c r="X22" s="227"/>
      <c r="Y22" s="227"/>
    </row>
    <row r="23">
      <c r="A23" s="4"/>
      <c r="B23" s="251" t="s">
        <v>2840</v>
      </c>
      <c r="C23" s="252" t="b">
        <v>1</v>
      </c>
      <c r="D23" s="253" t="s">
        <v>2841</v>
      </c>
      <c r="E23" s="254"/>
      <c r="F23" s="254"/>
      <c r="G23" s="255"/>
      <c r="H23" s="254"/>
      <c r="I23" s="254"/>
      <c r="J23" s="254"/>
      <c r="K23" s="254"/>
      <c r="L23" s="254"/>
      <c r="M23" s="254"/>
      <c r="N23" s="226"/>
      <c r="O23" s="4"/>
      <c r="P23" s="227"/>
      <c r="Q23" s="227"/>
      <c r="R23" s="256"/>
      <c r="S23" s="256"/>
      <c r="T23" s="227"/>
      <c r="U23" s="257"/>
      <c r="V23" s="243">
        <v>8.0</v>
      </c>
      <c r="W23" s="258" t="s">
        <v>2842</v>
      </c>
      <c r="X23" s="227"/>
      <c r="Y23" s="227"/>
    </row>
    <row r="24">
      <c r="A24" s="4"/>
      <c r="B24" s="246"/>
      <c r="C24" s="227"/>
      <c r="D24" s="232"/>
      <c r="E24" s="226"/>
      <c r="F24" s="226"/>
      <c r="G24" s="226"/>
      <c r="H24" s="226"/>
      <c r="I24" s="226"/>
      <c r="J24" s="226"/>
      <c r="K24" s="226"/>
      <c r="L24" s="232"/>
      <c r="M24" s="226"/>
      <c r="N24" s="226"/>
      <c r="O24" s="4"/>
      <c r="P24" s="227"/>
      <c r="Q24" s="227"/>
      <c r="R24" s="240"/>
      <c r="S24" s="256"/>
      <c r="T24" s="227"/>
      <c r="U24" s="257"/>
      <c r="V24" s="243">
        <v>8.1</v>
      </c>
      <c r="W24" s="258" t="s">
        <v>2843</v>
      </c>
      <c r="X24" s="240"/>
      <c r="Y24" s="227"/>
    </row>
    <row r="25">
      <c r="A25" s="4"/>
      <c r="B25" s="228" t="s">
        <v>2844</v>
      </c>
      <c r="D25" s="232"/>
      <c r="E25" s="226"/>
      <c r="F25" s="259" t="s">
        <v>2845</v>
      </c>
      <c r="G25" s="226"/>
      <c r="H25" s="226"/>
      <c r="I25" s="226"/>
      <c r="J25" s="226"/>
      <c r="K25" s="226"/>
      <c r="L25" s="232"/>
      <c r="M25" s="226"/>
      <c r="N25" s="226"/>
      <c r="O25" s="4"/>
      <c r="P25" s="227"/>
      <c r="Q25" s="227"/>
      <c r="R25" s="226"/>
      <c r="S25" s="256" t="s">
        <v>2846</v>
      </c>
      <c r="T25" s="227"/>
      <c r="U25" s="257" t="s">
        <v>2847</v>
      </c>
      <c r="V25" s="243">
        <v>9.0</v>
      </c>
      <c r="W25" s="258" t="s">
        <v>2848</v>
      </c>
      <c r="X25" s="227"/>
      <c r="Y25" s="227"/>
    </row>
    <row r="26">
      <c r="A26" s="4"/>
      <c r="B26" s="233" t="s">
        <v>2797</v>
      </c>
      <c r="C26" s="234" t="b">
        <v>1</v>
      </c>
      <c r="D26" s="235" t="s">
        <v>2849</v>
      </c>
      <c r="E26" s="226"/>
      <c r="F26" s="226"/>
      <c r="G26" s="226"/>
      <c r="H26" s="226"/>
      <c r="I26" s="226"/>
      <c r="J26" s="227"/>
      <c r="K26" s="227"/>
      <c r="L26" s="227"/>
      <c r="M26" s="227"/>
      <c r="N26" s="226"/>
      <c r="O26" s="4"/>
      <c r="P26" s="227"/>
      <c r="Q26" s="227"/>
      <c r="R26" s="226"/>
      <c r="S26" s="240" t="s">
        <v>2850</v>
      </c>
      <c r="T26" s="227"/>
      <c r="U26" s="236"/>
      <c r="V26" s="238" t="s">
        <v>2851</v>
      </c>
      <c r="W26" s="226"/>
      <c r="X26" s="227"/>
      <c r="Y26" s="227"/>
    </row>
    <row r="27">
      <c r="A27" s="4"/>
      <c r="B27" s="233" t="s">
        <v>2797</v>
      </c>
      <c r="C27" s="234" t="b">
        <v>1</v>
      </c>
      <c r="D27" s="227"/>
      <c r="E27" s="240" t="s">
        <v>2852</v>
      </c>
      <c r="F27" s="226"/>
      <c r="G27" s="226"/>
      <c r="H27" s="260">
        <v>44832.0</v>
      </c>
      <c r="I27" s="240" t="s">
        <v>2853</v>
      </c>
      <c r="J27" s="232"/>
      <c r="K27" s="261" t="s">
        <v>2854</v>
      </c>
      <c r="L27" s="235"/>
      <c r="M27" s="226"/>
      <c r="N27" s="226"/>
      <c r="O27" s="4"/>
      <c r="P27" s="227"/>
      <c r="Q27" s="227"/>
      <c r="R27" s="226"/>
      <c r="S27" s="226" t="s">
        <v>2855</v>
      </c>
      <c r="T27" s="227"/>
      <c r="U27" s="236"/>
      <c r="V27" s="262">
        <v>1.0</v>
      </c>
      <c r="W27" s="240" t="s">
        <v>2856</v>
      </c>
      <c r="X27" s="227"/>
      <c r="Y27" s="227"/>
    </row>
    <row r="28">
      <c r="A28" s="4"/>
      <c r="B28" s="233" t="s">
        <v>2797</v>
      </c>
      <c r="C28" s="234" t="b">
        <v>1</v>
      </c>
      <c r="D28" s="235"/>
      <c r="E28" s="240" t="s">
        <v>2857</v>
      </c>
      <c r="F28" s="226"/>
      <c r="G28" s="226"/>
      <c r="H28" s="226"/>
      <c r="I28" s="226"/>
      <c r="J28" s="226"/>
      <c r="K28" s="226"/>
      <c r="L28" s="232"/>
      <c r="M28" s="226"/>
      <c r="N28" s="226"/>
      <c r="O28" s="4"/>
      <c r="P28" s="227"/>
      <c r="Q28" s="227"/>
      <c r="R28" s="226"/>
      <c r="S28" s="226"/>
      <c r="T28" s="227"/>
      <c r="U28" s="236"/>
      <c r="V28" s="231">
        <v>1.3</v>
      </c>
      <c r="W28" s="232" t="s">
        <v>2780</v>
      </c>
      <c r="X28" s="227"/>
      <c r="Y28" s="227"/>
    </row>
    <row r="29">
      <c r="A29" s="4"/>
      <c r="B29" s="233" t="s">
        <v>2797</v>
      </c>
      <c r="C29" s="234" t="b">
        <v>1</v>
      </c>
      <c r="D29" s="235" t="s">
        <v>2858</v>
      </c>
      <c r="E29" s="226"/>
      <c r="F29" s="226"/>
      <c r="G29" s="226"/>
      <c r="H29" s="226"/>
      <c r="I29" s="226"/>
      <c r="J29" s="226"/>
      <c r="K29" s="226"/>
      <c r="L29" s="232"/>
      <c r="M29" s="226"/>
      <c r="N29" s="226"/>
      <c r="O29" s="4"/>
      <c r="P29" s="227"/>
      <c r="Q29" s="227"/>
      <c r="R29" s="226"/>
      <c r="S29" s="226"/>
      <c r="T29" s="227"/>
      <c r="U29" s="236"/>
      <c r="V29" s="263">
        <v>2.0</v>
      </c>
      <c r="W29" s="264" t="s">
        <v>2859</v>
      </c>
      <c r="X29" s="265"/>
      <c r="Y29" s="227"/>
    </row>
    <row r="30">
      <c r="A30" s="4"/>
      <c r="B30" s="233" t="s">
        <v>2797</v>
      </c>
      <c r="C30" s="234" t="b">
        <v>1</v>
      </c>
      <c r="D30" s="235"/>
      <c r="E30" s="240" t="s">
        <v>2860</v>
      </c>
      <c r="F30" s="226"/>
      <c r="G30" s="226"/>
      <c r="H30" s="226"/>
      <c r="I30" s="226"/>
      <c r="J30" s="226"/>
      <c r="K30" s="226"/>
      <c r="L30" s="232"/>
      <c r="M30" s="226"/>
      <c r="N30" s="226"/>
      <c r="O30" s="4"/>
      <c r="P30" s="227"/>
      <c r="Q30" s="227"/>
      <c r="R30" s="236"/>
      <c r="S30" s="226"/>
      <c r="T30" s="227"/>
      <c r="U30" s="236"/>
      <c r="V30" s="263">
        <v>2.11</v>
      </c>
      <c r="W30" s="264" t="s">
        <v>2861</v>
      </c>
      <c r="X30" s="264"/>
      <c r="Y30" s="227"/>
    </row>
    <row r="31">
      <c r="A31" s="4"/>
      <c r="B31" s="233" t="s">
        <v>2797</v>
      </c>
      <c r="C31" s="234" t="b">
        <v>1</v>
      </c>
      <c r="D31" s="240"/>
      <c r="E31" s="235" t="s">
        <v>2862</v>
      </c>
      <c r="F31" s="226"/>
      <c r="G31" s="226"/>
      <c r="H31" s="226"/>
      <c r="I31" s="226"/>
      <c r="J31" s="226"/>
      <c r="K31" s="226"/>
      <c r="L31" s="232"/>
      <c r="M31" s="226"/>
      <c r="N31" s="226"/>
      <c r="O31" s="4"/>
      <c r="P31" s="227"/>
      <c r="Q31" s="227"/>
      <c r="R31" s="236"/>
      <c r="S31" s="236"/>
      <c r="T31" s="227"/>
      <c r="U31" s="236"/>
      <c r="V31" s="263">
        <v>2.12</v>
      </c>
      <c r="W31" s="264" t="s">
        <v>2863</v>
      </c>
      <c r="X31" s="266"/>
      <c r="Y31" s="227"/>
    </row>
    <row r="32">
      <c r="A32" s="4"/>
      <c r="B32" s="233" t="s">
        <v>2797</v>
      </c>
      <c r="C32" s="234" t="b">
        <v>1</v>
      </c>
      <c r="D32" s="240" t="s">
        <v>2864</v>
      </c>
      <c r="E32" s="235"/>
      <c r="F32" s="226"/>
      <c r="G32" s="226"/>
      <c r="H32" s="226"/>
      <c r="I32" s="226"/>
      <c r="J32" s="226"/>
      <c r="K32" s="226"/>
      <c r="L32" s="232"/>
      <c r="M32" s="226"/>
      <c r="N32" s="226"/>
      <c r="O32" s="4"/>
      <c r="P32" s="227"/>
      <c r="Q32" s="227"/>
      <c r="R32" s="226"/>
      <c r="S32" s="226" t="s">
        <v>2865</v>
      </c>
      <c r="T32" s="227"/>
      <c r="U32" s="236"/>
      <c r="V32" s="263">
        <v>2.2</v>
      </c>
      <c r="W32" s="264" t="s">
        <v>2866</v>
      </c>
      <c r="X32" s="266"/>
      <c r="Y32" s="227"/>
    </row>
    <row r="33">
      <c r="A33" s="28"/>
      <c r="B33" s="233" t="s">
        <v>2797</v>
      </c>
      <c r="C33" s="234" t="b">
        <v>1</v>
      </c>
      <c r="D33" s="226"/>
      <c r="E33" s="240" t="s">
        <v>2867</v>
      </c>
      <c r="F33" s="226"/>
      <c r="G33" s="226"/>
      <c r="H33" s="261"/>
      <c r="I33" s="226"/>
      <c r="J33" s="226"/>
      <c r="K33" s="226"/>
      <c r="L33" s="232"/>
      <c r="M33" s="226"/>
      <c r="N33" s="226"/>
      <c r="O33" s="4"/>
      <c r="P33" s="227"/>
      <c r="Q33" s="227"/>
      <c r="R33" s="226"/>
      <c r="S33" s="226" t="s">
        <v>2868</v>
      </c>
      <c r="T33" s="227"/>
      <c r="U33" s="236"/>
      <c r="V33" s="263">
        <v>3.0</v>
      </c>
      <c r="W33" s="264" t="s">
        <v>2869</v>
      </c>
      <c r="X33" s="266"/>
      <c r="Y33" s="227"/>
    </row>
    <row r="34">
      <c r="A34" s="28"/>
      <c r="B34" s="233" t="s">
        <v>2797</v>
      </c>
      <c r="C34" s="234" t="b">
        <v>1</v>
      </c>
      <c r="D34" s="240"/>
      <c r="E34" s="235" t="s">
        <v>2870</v>
      </c>
      <c r="F34" s="226"/>
      <c r="G34" s="226"/>
      <c r="H34" s="226"/>
      <c r="I34" s="226"/>
      <c r="J34" s="226"/>
      <c r="K34" s="226"/>
      <c r="L34" s="232"/>
      <c r="M34" s="226"/>
      <c r="N34" s="226"/>
      <c r="O34" s="4"/>
      <c r="P34" s="227"/>
      <c r="Q34" s="227"/>
      <c r="R34" s="226"/>
      <c r="S34" s="226"/>
      <c r="T34" s="227"/>
      <c r="U34" s="240"/>
      <c r="V34" s="243">
        <v>4.0</v>
      </c>
      <c r="W34" s="240" t="s">
        <v>2871</v>
      </c>
      <c r="X34" s="226"/>
      <c r="Y34" s="227"/>
    </row>
    <row r="35">
      <c r="A35" s="28"/>
      <c r="B35" s="233" t="s">
        <v>2797</v>
      </c>
      <c r="C35" s="234" t="b">
        <v>1</v>
      </c>
      <c r="D35" s="240"/>
      <c r="E35" s="235" t="s">
        <v>2872</v>
      </c>
      <c r="F35" s="226"/>
      <c r="G35" s="226"/>
      <c r="H35" s="226"/>
      <c r="I35" s="226"/>
      <c r="J35" s="226"/>
      <c r="K35" s="226"/>
      <c r="L35" s="232"/>
      <c r="M35" s="226"/>
      <c r="N35" s="226"/>
      <c r="O35" s="4"/>
      <c r="P35" s="227"/>
      <c r="Q35" s="227"/>
      <c r="R35" s="226"/>
      <c r="S35" s="226"/>
      <c r="T35" s="227"/>
      <c r="U35" s="240"/>
      <c r="V35" s="243">
        <v>4.1</v>
      </c>
      <c r="W35" s="240" t="s">
        <v>2873</v>
      </c>
      <c r="X35" s="227"/>
      <c r="Y35" s="227"/>
    </row>
    <row r="36">
      <c r="A36" s="28"/>
      <c r="B36" s="233" t="s">
        <v>2797</v>
      </c>
      <c r="C36" s="234" t="b">
        <v>1</v>
      </c>
      <c r="D36" s="240"/>
      <c r="E36" s="235" t="s">
        <v>2874</v>
      </c>
      <c r="F36" s="226"/>
      <c r="G36" s="226"/>
      <c r="H36" s="226"/>
      <c r="I36" s="226"/>
      <c r="J36" s="226"/>
      <c r="K36" s="226"/>
      <c r="L36" s="232"/>
      <c r="M36" s="226"/>
      <c r="N36" s="226"/>
      <c r="O36" s="4"/>
      <c r="P36" s="227"/>
      <c r="Q36" s="227"/>
      <c r="R36" s="226"/>
      <c r="S36" s="226"/>
      <c r="T36" s="227"/>
      <c r="U36" s="240"/>
      <c r="V36" s="243">
        <v>4.2</v>
      </c>
      <c r="W36" s="240" t="s">
        <v>2875</v>
      </c>
      <c r="X36" s="227"/>
      <c r="Y36" s="227"/>
    </row>
    <row r="37">
      <c r="A37" s="4"/>
      <c r="B37" s="233" t="s">
        <v>2797</v>
      </c>
      <c r="C37" s="234" t="b">
        <v>1</v>
      </c>
      <c r="D37" s="240" t="s">
        <v>2876</v>
      </c>
      <c r="E37" s="235"/>
      <c r="F37" s="226"/>
      <c r="G37" s="226"/>
      <c r="H37" s="226"/>
      <c r="I37" s="226"/>
      <c r="J37" s="226"/>
      <c r="K37" s="226"/>
      <c r="L37" s="232"/>
      <c r="M37" s="226"/>
      <c r="N37" s="226"/>
      <c r="P37" s="227"/>
      <c r="Q37" s="227"/>
      <c r="R37" s="226"/>
      <c r="S37" s="226"/>
      <c r="T37" s="227"/>
      <c r="U37" s="226"/>
      <c r="V37" s="243">
        <v>1.3</v>
      </c>
      <c r="W37" s="240" t="s">
        <v>2780</v>
      </c>
      <c r="X37" s="227"/>
      <c r="Y37" s="227"/>
    </row>
    <row r="38">
      <c r="A38" s="4"/>
      <c r="B38" s="233" t="s">
        <v>2797</v>
      </c>
      <c r="C38" s="234" t="b">
        <v>1</v>
      </c>
      <c r="D38" s="226"/>
      <c r="E38" s="235" t="s">
        <v>2877</v>
      </c>
      <c r="F38" s="226"/>
      <c r="G38" s="226"/>
      <c r="H38" s="226"/>
      <c r="I38" s="267"/>
      <c r="J38" s="226"/>
      <c r="K38" s="226"/>
      <c r="L38" s="232"/>
      <c r="M38" s="226"/>
      <c r="N38" s="226"/>
      <c r="P38" s="227"/>
      <c r="Q38" s="227"/>
      <c r="R38" s="226"/>
      <c r="S38" s="226"/>
      <c r="T38" s="227"/>
      <c r="U38" s="227"/>
      <c r="V38" s="243">
        <v>5.0</v>
      </c>
      <c r="W38" s="240" t="s">
        <v>2878</v>
      </c>
      <c r="X38" s="227"/>
      <c r="Y38" s="227"/>
    </row>
    <row r="39">
      <c r="A39" s="4"/>
      <c r="B39" s="233" t="s">
        <v>2797</v>
      </c>
      <c r="C39" s="234" t="b">
        <v>1</v>
      </c>
      <c r="D39" s="240" t="s">
        <v>2879</v>
      </c>
      <c r="E39" s="226"/>
      <c r="F39" s="226"/>
      <c r="G39" s="226"/>
      <c r="H39" s="226"/>
      <c r="I39" s="226"/>
      <c r="J39" s="226"/>
      <c r="K39" s="226"/>
      <c r="L39" s="226"/>
      <c r="M39" s="226"/>
      <c r="N39" s="4"/>
      <c r="P39" s="227"/>
      <c r="Q39" s="227"/>
      <c r="R39" s="226"/>
      <c r="S39" s="226"/>
      <c r="T39" s="227"/>
      <c r="U39" s="227"/>
      <c r="V39" s="263">
        <v>5.1</v>
      </c>
      <c r="W39" s="264" t="s">
        <v>2880</v>
      </c>
      <c r="X39" s="265"/>
      <c r="Y39" s="227"/>
    </row>
    <row r="40">
      <c r="A40" s="4"/>
      <c r="B40" s="233" t="s">
        <v>2797</v>
      </c>
      <c r="C40" s="234" t="b">
        <v>1</v>
      </c>
      <c r="D40" s="239" t="s">
        <v>2881</v>
      </c>
      <c r="E40" s="226"/>
      <c r="F40" s="226"/>
      <c r="G40" s="250"/>
      <c r="I40" s="226"/>
      <c r="J40" s="226"/>
      <c r="K40" s="226"/>
      <c r="L40" s="226"/>
      <c r="M40" s="226"/>
      <c r="N40" s="226"/>
      <c r="P40" s="227"/>
      <c r="Q40" s="227"/>
      <c r="R40" s="227"/>
      <c r="S40" s="227"/>
      <c r="T40" s="227"/>
      <c r="U40" s="257"/>
      <c r="V40" s="243">
        <v>6.0</v>
      </c>
      <c r="W40" s="240" t="s">
        <v>2882</v>
      </c>
      <c r="X40" s="227"/>
      <c r="Y40" s="227"/>
    </row>
    <row r="41">
      <c r="A41" s="226"/>
      <c r="B41" s="233" t="s">
        <v>2797</v>
      </c>
      <c r="C41" s="234" t="b">
        <v>1</v>
      </c>
      <c r="D41" s="235"/>
      <c r="E41" s="268" t="s">
        <v>2883</v>
      </c>
      <c r="F41" s="226"/>
      <c r="G41" s="250"/>
      <c r="H41" s="226"/>
      <c r="I41" s="226"/>
      <c r="J41" s="226"/>
      <c r="K41" s="226"/>
      <c r="L41" s="226"/>
      <c r="M41" s="226"/>
      <c r="N41" s="226"/>
      <c r="P41" s="227"/>
      <c r="Q41" s="227"/>
      <c r="R41" s="227"/>
      <c r="S41" s="227"/>
      <c r="T41" s="227"/>
      <c r="U41" s="257" t="s">
        <v>2884</v>
      </c>
      <c r="V41" s="243">
        <v>7.0</v>
      </c>
      <c r="W41" s="240" t="s">
        <v>2885</v>
      </c>
      <c r="X41" s="227"/>
      <c r="Y41" s="227"/>
    </row>
    <row r="42">
      <c r="A42" s="226"/>
      <c r="B42" s="233" t="s">
        <v>2797</v>
      </c>
      <c r="C42" s="234" t="b">
        <v>1</v>
      </c>
      <c r="D42" s="235"/>
      <c r="E42" s="240" t="s">
        <v>2886</v>
      </c>
      <c r="F42" s="226"/>
      <c r="G42" s="250"/>
      <c r="H42" s="226"/>
      <c r="I42" s="226"/>
      <c r="J42" s="226"/>
      <c r="K42" s="226"/>
      <c r="L42" s="226"/>
      <c r="M42" s="226"/>
      <c r="N42" s="226"/>
      <c r="P42" s="227"/>
      <c r="Q42" s="227"/>
      <c r="R42" s="227"/>
      <c r="S42" s="227"/>
      <c r="T42" s="227"/>
      <c r="U42" s="236" t="s">
        <v>271</v>
      </c>
      <c r="V42" s="243">
        <v>8.0</v>
      </c>
      <c r="W42" s="240" t="s">
        <v>2887</v>
      </c>
      <c r="X42" s="227"/>
      <c r="Y42" s="227"/>
    </row>
    <row r="43">
      <c r="A43" s="226"/>
      <c r="B43" s="233" t="s">
        <v>2888</v>
      </c>
      <c r="C43" s="234" t="b">
        <v>1</v>
      </c>
      <c r="D43" s="235"/>
      <c r="E43" s="240" t="s">
        <v>2889</v>
      </c>
      <c r="F43" s="226"/>
      <c r="G43" s="250"/>
      <c r="H43" s="226"/>
      <c r="I43" s="226"/>
      <c r="J43" s="226"/>
      <c r="K43" s="226"/>
      <c r="L43" s="226"/>
      <c r="M43" s="226"/>
      <c r="N43" s="226"/>
      <c r="P43" s="227"/>
      <c r="Q43" s="227"/>
      <c r="R43" s="227"/>
      <c r="S43" s="227"/>
      <c r="T43" s="227"/>
      <c r="U43" s="236" t="s">
        <v>271</v>
      </c>
      <c r="V43" s="269"/>
      <c r="W43" s="226"/>
      <c r="X43" s="227"/>
      <c r="Y43" s="227"/>
    </row>
    <row r="44">
      <c r="A44" s="226"/>
      <c r="B44" s="233" t="s">
        <v>2797</v>
      </c>
      <c r="C44" s="234" t="b">
        <v>1</v>
      </c>
      <c r="D44" s="235" t="s">
        <v>2890</v>
      </c>
      <c r="E44" s="226"/>
      <c r="F44" s="226"/>
      <c r="G44" s="250"/>
      <c r="H44" s="226"/>
      <c r="I44" s="226"/>
      <c r="J44" s="226"/>
      <c r="K44" s="226"/>
      <c r="L44" s="226"/>
      <c r="M44" s="226"/>
      <c r="N44" s="226"/>
      <c r="P44" s="227"/>
      <c r="Q44" s="227"/>
      <c r="R44" s="227"/>
      <c r="S44" s="227"/>
      <c r="T44" s="227"/>
      <c r="U44" s="236" t="s">
        <v>622</v>
      </c>
      <c r="V44" s="243">
        <v>0.0</v>
      </c>
      <c r="W44" s="226"/>
      <c r="X44" s="227"/>
      <c r="Y44" s="227"/>
    </row>
    <row r="45">
      <c r="A45" s="226"/>
      <c r="B45" s="233" t="s">
        <v>2797</v>
      </c>
      <c r="C45" s="234" t="b">
        <v>1</v>
      </c>
      <c r="D45" s="235"/>
      <c r="E45" s="240" t="s">
        <v>2891</v>
      </c>
      <c r="F45" s="226"/>
      <c r="G45" s="250"/>
      <c r="H45" s="226"/>
      <c r="I45" s="226"/>
      <c r="J45" s="226"/>
      <c r="K45" s="226"/>
      <c r="L45" s="226"/>
      <c r="M45" s="226"/>
      <c r="N45" s="226"/>
      <c r="P45" s="227"/>
      <c r="Q45" s="227"/>
      <c r="R45" s="227"/>
      <c r="S45" s="227"/>
      <c r="T45" s="227"/>
      <c r="U45" s="236" t="s">
        <v>47</v>
      </c>
      <c r="V45" s="262">
        <v>1.0</v>
      </c>
      <c r="W45" s="226"/>
      <c r="X45" s="227"/>
      <c r="Y45" s="227"/>
    </row>
    <row r="46">
      <c r="A46" s="226"/>
      <c r="B46" s="233" t="s">
        <v>2835</v>
      </c>
      <c r="C46" s="234" t="b">
        <v>1</v>
      </c>
      <c r="D46" s="235" t="s">
        <v>2892</v>
      </c>
      <c r="E46" s="226"/>
      <c r="F46" s="226"/>
      <c r="G46" s="250"/>
      <c r="H46" s="226"/>
      <c r="I46" s="226"/>
      <c r="J46" s="226"/>
      <c r="K46" s="226"/>
      <c r="L46" s="226"/>
      <c r="M46" s="226"/>
      <c r="N46" s="226"/>
      <c r="P46" s="227"/>
      <c r="Q46" s="227"/>
      <c r="R46" s="227"/>
      <c r="S46" s="227"/>
      <c r="T46" s="227"/>
      <c r="U46" s="236"/>
      <c r="V46" s="270"/>
      <c r="W46" s="226"/>
      <c r="X46" s="227"/>
      <c r="Y46" s="227"/>
    </row>
    <row r="47">
      <c r="A47" s="226"/>
      <c r="B47" s="251" t="s">
        <v>2840</v>
      </c>
      <c r="C47" s="252" t="b">
        <v>1</v>
      </c>
      <c r="D47" s="253" t="s">
        <v>2893</v>
      </c>
      <c r="E47" s="254"/>
      <c r="F47" s="254"/>
      <c r="G47" s="255"/>
      <c r="H47" s="254"/>
      <c r="I47" s="254"/>
      <c r="J47" s="254"/>
      <c r="K47" s="254"/>
      <c r="L47" s="254"/>
      <c r="M47" s="254"/>
      <c r="N47" s="226"/>
      <c r="P47" s="227"/>
      <c r="Q47" s="227"/>
      <c r="R47" s="227"/>
      <c r="S47" s="227"/>
      <c r="T47" s="227"/>
      <c r="U47" s="236" t="s">
        <v>2894</v>
      </c>
      <c r="V47" s="270"/>
      <c r="W47" s="226"/>
      <c r="X47" s="226"/>
      <c r="Y47" s="227"/>
    </row>
    <row r="48">
      <c r="A48" s="226"/>
      <c r="B48" s="228"/>
      <c r="E48" s="226"/>
      <c r="F48" s="226"/>
      <c r="G48" s="226"/>
      <c r="H48" s="226"/>
      <c r="I48" s="226"/>
      <c r="J48" s="226"/>
      <c r="K48" s="226"/>
      <c r="L48" s="226"/>
      <c r="M48" s="226"/>
      <c r="N48" s="226"/>
      <c r="P48" s="227"/>
      <c r="Q48" s="227"/>
      <c r="R48" s="227"/>
      <c r="S48" s="227"/>
      <c r="T48" s="227"/>
      <c r="U48" s="236" t="s">
        <v>57</v>
      </c>
      <c r="V48" s="270"/>
      <c r="W48" s="226"/>
      <c r="X48" s="226"/>
      <c r="Y48" s="227"/>
    </row>
    <row r="49">
      <c r="A49" s="226"/>
      <c r="B49" s="228" t="s">
        <v>2895</v>
      </c>
      <c r="D49" s="259" t="s">
        <v>2896</v>
      </c>
      <c r="E49" s="226"/>
      <c r="F49" s="226"/>
      <c r="G49" s="226"/>
      <c r="H49" s="226"/>
      <c r="I49" s="226"/>
      <c r="J49" s="226"/>
      <c r="K49" s="226"/>
      <c r="L49" s="226"/>
      <c r="M49" s="226"/>
      <c r="N49" s="226"/>
      <c r="O49" s="178"/>
      <c r="P49" s="227"/>
      <c r="Q49" s="227"/>
      <c r="R49" s="227"/>
      <c r="S49" s="227"/>
      <c r="T49" s="227"/>
      <c r="U49" s="236" t="s">
        <v>268</v>
      </c>
      <c r="V49" s="270"/>
      <c r="W49" s="226"/>
      <c r="X49" s="226"/>
      <c r="Y49" s="227"/>
    </row>
    <row r="50">
      <c r="A50" s="226"/>
      <c r="B50" s="233" t="s">
        <v>2797</v>
      </c>
      <c r="C50" s="240" t="b">
        <v>1</v>
      </c>
      <c r="D50" s="235" t="s">
        <v>2897</v>
      </c>
      <c r="E50" s="226"/>
      <c r="F50" s="226"/>
      <c r="G50" s="226"/>
      <c r="H50" s="226"/>
      <c r="I50" s="226"/>
      <c r="J50" s="226"/>
      <c r="K50" s="226"/>
      <c r="L50" s="226"/>
      <c r="M50" s="226"/>
      <c r="N50" s="226"/>
      <c r="O50" s="178"/>
      <c r="P50" s="227"/>
      <c r="Q50" s="227"/>
      <c r="R50" s="227"/>
      <c r="S50" s="227"/>
      <c r="T50" s="227"/>
      <c r="U50" s="227"/>
      <c r="V50" s="270"/>
      <c r="W50" s="226"/>
      <c r="X50" s="226"/>
      <c r="Y50" s="227"/>
    </row>
    <row r="51">
      <c r="A51" s="226"/>
      <c r="B51" s="233" t="s">
        <v>2797</v>
      </c>
      <c r="C51" s="240" t="b">
        <v>1</v>
      </c>
      <c r="D51" s="235" t="s">
        <v>2898</v>
      </c>
      <c r="E51" s="226"/>
      <c r="F51" s="226"/>
      <c r="G51" s="226"/>
      <c r="H51" s="226"/>
      <c r="I51" s="226"/>
      <c r="J51" s="226"/>
      <c r="K51" s="226"/>
      <c r="L51" s="226"/>
      <c r="M51" s="226"/>
      <c r="N51" s="226"/>
      <c r="O51" s="178"/>
      <c r="P51" s="227"/>
      <c r="Q51" s="227"/>
      <c r="R51" s="227"/>
      <c r="S51" s="227"/>
      <c r="T51" s="227"/>
      <c r="U51" s="238" t="s">
        <v>2899</v>
      </c>
      <c r="V51" s="262">
        <v>1.1</v>
      </c>
      <c r="W51" s="240" t="s">
        <v>2900</v>
      </c>
      <c r="X51" s="226"/>
      <c r="Y51" s="227"/>
    </row>
    <row r="52">
      <c r="A52" s="226"/>
      <c r="B52" s="233" t="s">
        <v>2797</v>
      </c>
      <c r="C52" s="240" t="b">
        <v>1</v>
      </c>
      <c r="D52" s="235" t="s">
        <v>2901</v>
      </c>
      <c r="E52" s="226"/>
      <c r="F52" s="226"/>
      <c r="G52" s="226"/>
      <c r="H52" s="226"/>
      <c r="I52" s="226"/>
      <c r="J52" s="226"/>
      <c r="K52" s="226"/>
      <c r="L52" s="226"/>
      <c r="M52" s="226"/>
      <c r="N52" s="226"/>
      <c r="O52" s="178"/>
      <c r="P52" s="227"/>
      <c r="Q52" s="227"/>
      <c r="R52" s="227"/>
      <c r="S52" s="227"/>
      <c r="T52" s="227"/>
      <c r="U52" s="238" t="s">
        <v>2902</v>
      </c>
      <c r="V52" s="236"/>
      <c r="W52" s="226"/>
      <c r="X52" s="226"/>
      <c r="Y52" s="227"/>
    </row>
    <row r="53">
      <c r="A53" s="226"/>
      <c r="B53" s="233" t="s">
        <v>2797</v>
      </c>
      <c r="C53" s="240" t="b">
        <v>1</v>
      </c>
      <c r="D53" s="235" t="s">
        <v>2903</v>
      </c>
      <c r="E53" s="226"/>
      <c r="F53" s="226"/>
      <c r="G53" s="226"/>
      <c r="H53" s="226"/>
      <c r="I53" s="226"/>
      <c r="J53" s="226"/>
      <c r="K53" s="226"/>
      <c r="L53" s="226"/>
      <c r="M53" s="226"/>
      <c r="N53" s="226"/>
      <c r="O53" s="178"/>
      <c r="P53" s="227"/>
      <c r="Q53" s="227"/>
      <c r="R53" s="227"/>
      <c r="S53" s="227"/>
      <c r="T53" s="227"/>
      <c r="U53" s="240"/>
      <c r="V53" s="226"/>
      <c r="W53" s="226"/>
      <c r="X53" s="226"/>
      <c r="Y53" s="227"/>
    </row>
    <row r="54">
      <c r="A54" s="226"/>
      <c r="B54" s="233" t="s">
        <v>2797</v>
      </c>
      <c r="C54" s="240" t="b">
        <v>1</v>
      </c>
      <c r="D54" s="235" t="s">
        <v>2904</v>
      </c>
      <c r="E54" s="226"/>
      <c r="F54" s="226"/>
      <c r="G54" s="226"/>
      <c r="H54" s="226"/>
      <c r="I54" s="226"/>
      <c r="J54" s="226"/>
      <c r="K54" s="226"/>
      <c r="L54" s="226"/>
      <c r="M54" s="226"/>
      <c r="N54" s="226"/>
      <c r="O54" s="178"/>
      <c r="P54" s="227"/>
      <c r="Q54" s="227"/>
      <c r="R54" s="227"/>
      <c r="S54" s="227"/>
      <c r="T54" s="227"/>
      <c r="U54" s="240"/>
      <c r="V54" s="226"/>
      <c r="W54" s="226"/>
      <c r="X54" s="226"/>
      <c r="Y54" s="227"/>
    </row>
    <row r="55">
      <c r="A55" s="226"/>
      <c r="B55" s="233" t="s">
        <v>2797</v>
      </c>
      <c r="C55" s="240" t="b">
        <v>1</v>
      </c>
      <c r="D55" s="271"/>
      <c r="E55" s="235" t="s">
        <v>2905</v>
      </c>
      <c r="F55" s="226"/>
      <c r="G55" s="226"/>
      <c r="H55" s="226"/>
      <c r="I55" s="226"/>
      <c r="J55" s="240" t="s">
        <v>2906</v>
      </c>
      <c r="K55" s="226"/>
      <c r="L55" s="226"/>
      <c r="M55" s="226"/>
      <c r="N55" s="226"/>
      <c r="O55" s="178"/>
      <c r="P55" s="227"/>
      <c r="Q55" s="227"/>
      <c r="R55" s="227"/>
      <c r="S55" s="227"/>
      <c r="T55" s="227"/>
      <c r="U55" s="240"/>
      <c r="V55" s="236" t="s">
        <v>2907</v>
      </c>
      <c r="W55" s="226"/>
      <c r="X55" s="226"/>
      <c r="Y55" s="227"/>
    </row>
    <row r="56">
      <c r="A56" s="226"/>
      <c r="B56" s="233" t="s">
        <v>2797</v>
      </c>
      <c r="C56" s="240" t="b">
        <v>1</v>
      </c>
      <c r="D56" s="235"/>
      <c r="E56" s="240" t="s">
        <v>2908</v>
      </c>
      <c r="F56" s="226"/>
      <c r="G56" s="226"/>
      <c r="H56" s="226"/>
      <c r="I56" s="226"/>
      <c r="J56" s="240" t="s">
        <v>2909</v>
      </c>
      <c r="K56" s="226"/>
      <c r="L56" s="226"/>
      <c r="M56" s="226"/>
      <c r="N56" s="226"/>
      <c r="O56" s="178"/>
      <c r="P56" s="227"/>
      <c r="Q56" s="227"/>
      <c r="R56" s="227"/>
      <c r="S56" s="227"/>
      <c r="T56" s="227"/>
      <c r="U56" s="240"/>
      <c r="V56" s="236" t="s">
        <v>2907</v>
      </c>
      <c r="W56" s="226"/>
      <c r="X56" s="226"/>
      <c r="Y56" s="227"/>
    </row>
    <row r="57">
      <c r="A57" s="226"/>
      <c r="B57" s="233" t="s">
        <v>2797</v>
      </c>
      <c r="C57" s="240" t="b">
        <v>1</v>
      </c>
      <c r="D57" s="235" t="s">
        <v>2910</v>
      </c>
      <c r="E57" s="226"/>
      <c r="F57" s="226"/>
      <c r="G57" s="226"/>
      <c r="H57" s="272" t="s">
        <v>2911</v>
      </c>
      <c r="I57" s="226"/>
      <c r="J57" s="240" t="s">
        <v>2912</v>
      </c>
      <c r="K57" s="226"/>
      <c r="L57" s="226"/>
      <c r="M57" s="226"/>
      <c r="N57" s="226"/>
      <c r="O57" s="4"/>
      <c r="P57" s="227"/>
      <c r="Q57" s="227"/>
      <c r="R57" s="227"/>
      <c r="S57" s="227"/>
      <c r="T57" s="227"/>
      <c r="U57" s="240"/>
      <c r="V57" s="236" t="s">
        <v>2913</v>
      </c>
      <c r="W57" s="226"/>
      <c r="X57" s="226"/>
      <c r="Y57" s="227"/>
    </row>
    <row r="58">
      <c r="A58" s="226"/>
      <c r="B58" s="233" t="s">
        <v>2797</v>
      </c>
      <c r="C58" s="240" t="b">
        <v>1</v>
      </c>
      <c r="D58" s="235" t="s">
        <v>2914</v>
      </c>
      <c r="E58" s="226"/>
      <c r="F58" s="226"/>
      <c r="G58" s="226"/>
      <c r="H58" s="272" t="s">
        <v>2915</v>
      </c>
      <c r="I58" s="226"/>
      <c r="P58" s="227"/>
      <c r="Q58" s="227"/>
      <c r="R58" s="227"/>
      <c r="S58" s="227"/>
      <c r="T58" s="227"/>
      <c r="U58" s="240"/>
      <c r="V58" s="236" t="s">
        <v>2913</v>
      </c>
      <c r="W58" s="226"/>
      <c r="X58" s="226"/>
      <c r="Y58" s="227"/>
    </row>
    <row r="59">
      <c r="A59" s="226"/>
      <c r="B59" s="233" t="s">
        <v>2797</v>
      </c>
      <c r="C59" s="240" t="b">
        <v>1</v>
      </c>
      <c r="D59" s="235" t="s">
        <v>2916</v>
      </c>
      <c r="E59" s="226"/>
      <c r="F59" s="226"/>
      <c r="G59" s="226"/>
      <c r="H59" s="226"/>
      <c r="I59" s="226"/>
      <c r="J59" s="226"/>
      <c r="K59" s="226"/>
      <c r="L59" s="226"/>
      <c r="M59" s="226"/>
      <c r="N59" s="226"/>
      <c r="P59" s="227"/>
      <c r="Q59" s="227"/>
      <c r="R59" s="227"/>
      <c r="S59" s="227"/>
      <c r="T59" s="227"/>
      <c r="U59" s="240"/>
      <c r="V59" s="236" t="s">
        <v>2913</v>
      </c>
      <c r="W59" s="226"/>
      <c r="X59" s="226"/>
      <c r="Y59" s="227"/>
    </row>
    <row r="60">
      <c r="A60" s="226"/>
      <c r="B60" s="233" t="s">
        <v>2797</v>
      </c>
      <c r="C60" s="240" t="b">
        <v>1</v>
      </c>
      <c r="D60" s="235" t="s">
        <v>2917</v>
      </c>
      <c r="E60" s="226"/>
      <c r="F60" s="226"/>
      <c r="G60" s="226"/>
      <c r="H60" s="226"/>
      <c r="I60" s="226"/>
      <c r="J60" s="226"/>
      <c r="K60" s="226"/>
      <c r="L60" s="226"/>
      <c r="M60" s="226"/>
      <c r="N60" s="226"/>
      <c r="P60" s="227"/>
      <c r="Q60" s="227"/>
      <c r="R60" s="227"/>
      <c r="S60" s="227"/>
      <c r="T60" s="227"/>
      <c r="U60" s="240"/>
      <c r="V60" s="236" t="s">
        <v>2913</v>
      </c>
      <c r="W60" s="226"/>
      <c r="X60" s="226"/>
      <c r="Y60" s="227"/>
    </row>
    <row r="61">
      <c r="A61" s="226"/>
      <c r="B61" s="233" t="s">
        <v>2797</v>
      </c>
      <c r="C61" s="240" t="b">
        <v>1</v>
      </c>
      <c r="D61" s="235" t="s">
        <v>2918</v>
      </c>
      <c r="E61" s="226"/>
      <c r="F61" s="226"/>
      <c r="G61" s="226"/>
      <c r="H61" s="226"/>
      <c r="I61" s="226"/>
      <c r="J61" s="226"/>
      <c r="K61" s="226"/>
      <c r="L61" s="226"/>
      <c r="M61" s="226"/>
      <c r="N61" s="226"/>
      <c r="P61" s="227"/>
      <c r="Q61" s="227"/>
      <c r="R61" s="227"/>
      <c r="S61" s="227"/>
      <c r="T61" s="227"/>
      <c r="U61" s="240"/>
      <c r="V61" s="236" t="s">
        <v>2919</v>
      </c>
      <c r="W61" s="226"/>
      <c r="X61" s="226"/>
      <c r="Y61" s="227"/>
    </row>
    <row r="62">
      <c r="A62" s="226"/>
      <c r="B62" s="233" t="s">
        <v>2797</v>
      </c>
      <c r="C62" s="240" t="b">
        <v>1</v>
      </c>
      <c r="D62" s="235"/>
      <c r="E62" s="235" t="s">
        <v>2920</v>
      </c>
      <c r="F62" s="226"/>
      <c r="G62" s="226"/>
      <c r="H62" s="226"/>
      <c r="I62" s="226"/>
      <c r="J62" s="226"/>
      <c r="K62" s="226"/>
      <c r="L62" s="226"/>
      <c r="M62" s="226"/>
      <c r="N62" s="226"/>
      <c r="P62" s="227"/>
      <c r="Q62" s="227"/>
      <c r="R62" s="227"/>
      <c r="S62" s="227"/>
      <c r="T62" s="227"/>
      <c r="U62" s="240"/>
      <c r="V62" s="236" t="s">
        <v>2919</v>
      </c>
      <c r="W62" s="226"/>
      <c r="X62" s="226"/>
      <c r="Y62" s="227"/>
    </row>
    <row r="63">
      <c r="A63" s="226"/>
      <c r="B63" s="233" t="s">
        <v>2797</v>
      </c>
      <c r="C63" s="240" t="b">
        <v>1</v>
      </c>
      <c r="D63" s="235"/>
      <c r="E63" s="253" t="s">
        <v>2921</v>
      </c>
      <c r="F63" s="254"/>
      <c r="G63" s="254"/>
      <c r="H63" s="254"/>
      <c r="I63" s="226"/>
      <c r="J63" s="226"/>
      <c r="K63" s="226"/>
      <c r="L63" s="226"/>
      <c r="M63" s="226"/>
      <c r="N63" s="226"/>
      <c r="S63" s="227"/>
      <c r="T63" s="227"/>
      <c r="U63" s="240"/>
      <c r="V63" s="236"/>
      <c r="W63" s="226"/>
      <c r="X63" s="226"/>
      <c r="Y63" s="227"/>
    </row>
    <row r="64">
      <c r="A64" s="226"/>
      <c r="B64" s="233" t="s">
        <v>2797</v>
      </c>
      <c r="C64" s="240" t="b">
        <v>1</v>
      </c>
      <c r="D64" s="235"/>
      <c r="E64" s="240" t="s">
        <v>2922</v>
      </c>
      <c r="F64" s="226"/>
      <c r="G64" s="226"/>
      <c r="H64" s="226"/>
      <c r="I64" s="226"/>
      <c r="J64" s="226"/>
      <c r="K64" s="226"/>
      <c r="L64" s="226"/>
      <c r="M64" s="226"/>
      <c r="N64" s="227"/>
      <c r="V64" s="227"/>
      <c r="W64" s="226"/>
      <c r="X64" s="226"/>
      <c r="Y64" s="227"/>
    </row>
    <row r="65">
      <c r="A65" s="226"/>
      <c r="B65" s="233" t="s">
        <v>2797</v>
      </c>
      <c r="C65" s="240" t="b">
        <v>1</v>
      </c>
      <c r="D65" s="235" t="s">
        <v>2923</v>
      </c>
      <c r="E65" s="226"/>
      <c r="F65" s="226"/>
      <c r="G65" s="226"/>
      <c r="H65" s="226"/>
      <c r="I65" s="226"/>
      <c r="J65" s="226"/>
      <c r="K65" s="226"/>
      <c r="L65" s="226"/>
      <c r="M65" s="226"/>
      <c r="N65" s="227"/>
      <c r="U65" s="226"/>
      <c r="V65" s="226"/>
      <c r="W65" s="226"/>
      <c r="X65" s="226"/>
      <c r="Y65" s="227"/>
    </row>
    <row r="66">
      <c r="A66" s="226"/>
      <c r="B66" s="233" t="s">
        <v>2797</v>
      </c>
      <c r="C66" s="240" t="b">
        <v>1</v>
      </c>
      <c r="D66" s="235" t="s">
        <v>2924</v>
      </c>
      <c r="E66" s="226"/>
      <c r="F66" s="226"/>
      <c r="G66" s="226"/>
      <c r="H66" s="226"/>
      <c r="I66" s="226"/>
      <c r="J66" s="226"/>
      <c r="K66" s="226"/>
      <c r="L66" s="226"/>
      <c r="M66" s="226"/>
      <c r="N66" s="273"/>
      <c r="U66" s="226"/>
      <c r="V66" s="226"/>
      <c r="W66" s="226"/>
      <c r="X66" s="226"/>
      <c r="Y66" s="227"/>
    </row>
    <row r="67">
      <c r="A67" s="226"/>
      <c r="B67" s="233" t="s">
        <v>2797</v>
      </c>
      <c r="C67" s="240" t="b">
        <v>1</v>
      </c>
      <c r="D67" s="227"/>
      <c r="E67" s="235" t="s">
        <v>2920</v>
      </c>
      <c r="F67" s="226"/>
      <c r="G67" s="226"/>
      <c r="H67" s="226"/>
      <c r="I67" s="226"/>
      <c r="J67" s="226"/>
      <c r="K67" s="226"/>
      <c r="L67" s="226"/>
      <c r="M67" s="226"/>
      <c r="N67" s="226"/>
      <c r="U67" s="226"/>
      <c r="V67" s="226"/>
      <c r="W67" s="226"/>
      <c r="X67" s="226"/>
      <c r="Y67" s="227"/>
    </row>
    <row r="68">
      <c r="A68" s="226"/>
      <c r="B68" s="233" t="s">
        <v>2797</v>
      </c>
      <c r="C68" s="240" t="b">
        <v>1</v>
      </c>
      <c r="D68" s="227"/>
      <c r="E68" s="253" t="s">
        <v>2921</v>
      </c>
      <c r="F68" s="254"/>
      <c r="G68" s="254"/>
      <c r="H68" s="254"/>
      <c r="I68" s="226"/>
      <c r="J68" s="226"/>
      <c r="K68" s="226"/>
      <c r="L68" s="226"/>
      <c r="M68" s="226"/>
      <c r="N68" s="226"/>
      <c r="U68" s="226"/>
      <c r="V68" s="226"/>
      <c r="W68" s="226"/>
      <c r="X68" s="226"/>
      <c r="Y68" s="227"/>
    </row>
    <row r="69">
      <c r="A69" s="226"/>
      <c r="B69" s="233" t="s">
        <v>2797</v>
      </c>
      <c r="C69" s="240" t="b">
        <v>1</v>
      </c>
      <c r="D69" s="240"/>
      <c r="E69" s="240" t="s">
        <v>2925</v>
      </c>
      <c r="F69" s="226"/>
      <c r="G69" s="226"/>
      <c r="H69" s="226"/>
      <c r="I69" s="226"/>
      <c r="J69" s="226"/>
      <c r="K69" s="226"/>
      <c r="L69" s="226"/>
      <c r="M69" s="226"/>
      <c r="N69" s="226"/>
      <c r="R69" s="227"/>
      <c r="S69" s="227"/>
      <c r="U69" s="226"/>
      <c r="V69" s="226"/>
      <c r="W69" s="226"/>
      <c r="X69" s="226"/>
      <c r="Y69" s="227"/>
    </row>
    <row r="70">
      <c r="A70" s="226"/>
      <c r="B70" s="233" t="s">
        <v>2797</v>
      </c>
      <c r="C70" s="240" t="b">
        <v>1</v>
      </c>
      <c r="D70" s="240" t="s">
        <v>2926</v>
      </c>
      <c r="E70" s="226"/>
      <c r="F70" s="226"/>
      <c r="G70" s="226"/>
      <c r="H70" s="226"/>
      <c r="I70" s="226"/>
      <c r="J70" s="226"/>
      <c r="K70" s="226"/>
      <c r="L70" s="226"/>
      <c r="M70" s="226"/>
      <c r="N70" s="226"/>
      <c r="R70" s="227"/>
      <c r="S70" s="227"/>
      <c r="T70" s="226"/>
      <c r="U70" s="226"/>
      <c r="V70" s="226"/>
      <c r="W70" s="226"/>
      <c r="X70" s="226"/>
      <c r="Y70" s="227"/>
    </row>
    <row r="71">
      <c r="A71" s="226"/>
      <c r="B71" s="233" t="s">
        <v>2797</v>
      </c>
      <c r="C71" s="240" t="b">
        <v>1</v>
      </c>
      <c r="D71" s="240" t="s">
        <v>2927</v>
      </c>
      <c r="E71" s="226"/>
      <c r="F71" s="226"/>
      <c r="G71" s="226"/>
      <c r="H71" s="226"/>
      <c r="I71" s="226"/>
      <c r="J71" s="226"/>
      <c r="K71" s="226"/>
      <c r="L71" s="226"/>
      <c r="M71" s="226"/>
      <c r="N71" s="226"/>
      <c r="R71" s="227"/>
      <c r="S71" s="227"/>
      <c r="T71" s="226"/>
      <c r="U71" s="226"/>
      <c r="V71" s="226"/>
      <c r="W71" s="226"/>
      <c r="X71" s="226"/>
      <c r="Y71" s="227"/>
    </row>
    <row r="72">
      <c r="A72" s="226"/>
      <c r="B72" s="233" t="s">
        <v>2797</v>
      </c>
      <c r="C72" s="240" t="b">
        <v>1</v>
      </c>
      <c r="D72" s="240" t="s">
        <v>2928</v>
      </c>
      <c r="E72" s="226"/>
      <c r="F72" s="226"/>
      <c r="G72" s="240"/>
      <c r="H72" s="226"/>
      <c r="I72" s="226"/>
      <c r="J72" s="226"/>
      <c r="K72" s="226"/>
      <c r="L72" s="226"/>
      <c r="M72" s="226"/>
      <c r="N72" s="226"/>
      <c r="R72" s="227"/>
      <c r="S72" s="227"/>
      <c r="T72" s="226"/>
      <c r="U72" s="226"/>
      <c r="V72" s="226"/>
      <c r="W72" s="226"/>
      <c r="X72" s="226"/>
      <c r="Y72" s="227"/>
    </row>
    <row r="73">
      <c r="A73" s="226"/>
      <c r="B73" s="233" t="s">
        <v>2797</v>
      </c>
      <c r="C73" s="240" t="b">
        <v>1</v>
      </c>
      <c r="D73" s="274" t="s">
        <v>2929</v>
      </c>
      <c r="E73" s="47"/>
      <c r="F73" s="4"/>
      <c r="G73" s="4"/>
      <c r="H73" s="4"/>
      <c r="I73" s="4"/>
      <c r="J73" s="47"/>
      <c r="K73" s="4"/>
      <c r="L73" s="4"/>
      <c r="M73" s="4"/>
      <c r="N73" s="226"/>
      <c r="R73" s="227"/>
      <c r="S73" s="227"/>
      <c r="T73" s="226"/>
      <c r="U73" s="226"/>
      <c r="V73" s="226"/>
      <c r="W73" s="226"/>
      <c r="X73" s="226"/>
      <c r="Y73" s="227"/>
    </row>
    <row r="74">
      <c r="A74" s="226"/>
      <c r="B74" s="233" t="s">
        <v>2797</v>
      </c>
      <c r="C74" s="240" t="b">
        <v>1</v>
      </c>
      <c r="D74" s="47"/>
      <c r="E74" s="275" t="s">
        <v>2930</v>
      </c>
      <c r="F74" s="4"/>
      <c r="G74" s="4"/>
      <c r="H74" s="4"/>
      <c r="I74" s="4"/>
      <c r="J74" s="4"/>
      <c r="K74" s="4"/>
      <c r="L74" s="4"/>
      <c r="M74" s="4"/>
      <c r="N74" s="226"/>
      <c r="R74" s="227"/>
      <c r="S74" s="227"/>
      <c r="T74" s="226"/>
      <c r="U74" s="226"/>
      <c r="V74" s="226"/>
      <c r="W74" s="226"/>
      <c r="X74" s="226"/>
      <c r="Y74" s="227"/>
    </row>
    <row r="75">
      <c r="A75" s="226"/>
      <c r="B75" s="233" t="s">
        <v>2797</v>
      </c>
      <c r="C75" s="240" t="b">
        <v>1</v>
      </c>
      <c r="D75" s="47"/>
      <c r="E75" s="275" t="s">
        <v>2931</v>
      </c>
      <c r="F75" s="4"/>
      <c r="G75" s="4"/>
      <c r="H75" s="4"/>
      <c r="I75" s="4"/>
      <c r="J75" s="4"/>
      <c r="K75" s="4"/>
      <c r="L75" s="4"/>
      <c r="M75" s="4"/>
      <c r="N75" s="226"/>
      <c r="R75" s="227"/>
      <c r="S75" s="227"/>
      <c r="T75" s="226"/>
      <c r="U75" s="226"/>
      <c r="V75" s="226"/>
      <c r="W75" s="226"/>
      <c r="X75" s="226"/>
      <c r="Y75" s="227"/>
    </row>
    <row r="76">
      <c r="A76" s="226"/>
      <c r="B76" s="233" t="s">
        <v>2797</v>
      </c>
      <c r="C76" s="240" t="b">
        <v>1</v>
      </c>
      <c r="D76" s="274" t="s">
        <v>2932</v>
      </c>
      <c r="E76" s="4"/>
      <c r="F76" s="4"/>
      <c r="G76" s="4"/>
      <c r="H76" s="4"/>
      <c r="I76" s="4"/>
      <c r="J76" s="4"/>
      <c r="K76" s="4"/>
      <c r="L76" s="4"/>
      <c r="M76" s="4"/>
      <c r="N76" s="226"/>
      <c r="R76" s="227"/>
      <c r="S76" s="227"/>
      <c r="T76" s="227"/>
      <c r="U76" s="226"/>
      <c r="V76" s="226"/>
      <c r="W76" s="226"/>
      <c r="X76" s="226"/>
      <c r="Y76" s="227"/>
    </row>
    <row r="77">
      <c r="A77" s="226"/>
      <c r="B77" s="233" t="s">
        <v>2835</v>
      </c>
      <c r="C77" s="240" t="b">
        <v>1</v>
      </c>
      <c r="D77" s="276" t="s">
        <v>2933</v>
      </c>
      <c r="E77" s="4"/>
      <c r="F77" s="4"/>
      <c r="G77" s="4"/>
      <c r="H77" s="4"/>
      <c r="I77" s="4"/>
      <c r="J77" s="47"/>
      <c r="K77" s="4"/>
      <c r="L77" s="4"/>
      <c r="M77" s="4"/>
      <c r="N77" s="226"/>
      <c r="R77" s="227"/>
      <c r="S77" s="227"/>
      <c r="T77" s="227"/>
      <c r="U77" s="226"/>
      <c r="V77" s="226"/>
      <c r="W77" s="226"/>
      <c r="X77" s="226"/>
      <c r="Y77" s="227"/>
    </row>
    <row r="78">
      <c r="A78" s="226"/>
      <c r="B78" s="251" t="s">
        <v>2840</v>
      </c>
      <c r="C78" s="277" t="b">
        <v>1</v>
      </c>
      <c r="D78" s="278" t="s">
        <v>2934</v>
      </c>
      <c r="E78" s="67"/>
      <c r="F78" s="67"/>
      <c r="G78" s="67"/>
      <c r="H78" s="67"/>
      <c r="I78" s="67"/>
      <c r="J78" s="67"/>
      <c r="K78" s="67"/>
      <c r="L78" s="67"/>
      <c r="M78" s="67"/>
      <c r="N78" s="226"/>
      <c r="R78" s="227"/>
      <c r="S78" s="227"/>
      <c r="T78" s="227"/>
      <c r="U78" s="226"/>
      <c r="V78" s="226"/>
      <c r="W78" s="226"/>
      <c r="X78" s="226"/>
      <c r="Y78" s="227"/>
    </row>
    <row r="79">
      <c r="A79" s="226"/>
      <c r="B79" s="226"/>
      <c r="D79" s="276"/>
      <c r="E79" s="226"/>
      <c r="F79" s="226"/>
      <c r="G79" s="226"/>
      <c r="H79" s="226"/>
      <c r="I79" s="226"/>
      <c r="J79" s="226"/>
      <c r="K79" s="226"/>
      <c r="L79" s="226"/>
      <c r="M79" s="226"/>
      <c r="N79" s="226"/>
      <c r="R79" s="227"/>
      <c r="S79" s="227"/>
      <c r="T79" s="227"/>
      <c r="U79" s="226"/>
      <c r="V79" s="226"/>
      <c r="W79" s="226"/>
      <c r="X79" s="226"/>
      <c r="Y79" s="227"/>
    </row>
    <row r="80">
      <c r="A80" s="279" t="s">
        <v>2935</v>
      </c>
      <c r="B80" s="228" t="s">
        <v>2936</v>
      </c>
      <c r="D80" s="276"/>
      <c r="E80" s="226"/>
      <c r="F80" s="226"/>
      <c r="G80" s="226"/>
      <c r="H80" s="226"/>
      <c r="I80" s="226"/>
      <c r="J80" s="226"/>
      <c r="K80" s="226"/>
      <c r="L80" s="226"/>
      <c r="M80" s="226"/>
      <c r="N80" s="226"/>
      <c r="R80" s="227"/>
      <c r="S80" s="227"/>
      <c r="T80" s="227"/>
      <c r="U80" s="226"/>
      <c r="V80" s="226"/>
      <c r="W80" s="226"/>
      <c r="X80" s="226"/>
      <c r="Y80" s="227"/>
    </row>
    <row r="81">
      <c r="A81" s="226"/>
      <c r="B81" s="246"/>
      <c r="C81" s="234" t="b">
        <v>1</v>
      </c>
      <c r="D81" s="235" t="s">
        <v>2937</v>
      </c>
      <c r="E81" s="226"/>
      <c r="F81" s="226"/>
      <c r="G81" s="226"/>
      <c r="H81" s="226"/>
      <c r="I81" s="226"/>
      <c r="J81" s="226"/>
      <c r="K81" s="226"/>
      <c r="L81" s="226"/>
      <c r="M81" s="226"/>
      <c r="N81" s="226"/>
      <c r="R81" s="227"/>
      <c r="S81" s="227"/>
      <c r="T81" s="227"/>
      <c r="U81" s="226"/>
      <c r="V81" s="226"/>
      <c r="W81" s="226"/>
      <c r="X81" s="226"/>
      <c r="Y81" s="227"/>
    </row>
    <row r="82">
      <c r="A82" s="226"/>
      <c r="B82" s="246"/>
      <c r="C82" s="234" t="b">
        <v>1</v>
      </c>
      <c r="D82" s="240" t="s">
        <v>2938</v>
      </c>
      <c r="E82" s="240"/>
      <c r="F82" s="226"/>
      <c r="G82" s="226"/>
      <c r="H82" s="226"/>
      <c r="I82" s="226"/>
      <c r="J82" s="226"/>
      <c r="K82" s="226"/>
      <c r="L82" s="226"/>
      <c r="M82" s="226"/>
      <c r="N82" s="227"/>
      <c r="R82" s="227"/>
      <c r="S82" s="227"/>
      <c r="T82" s="227"/>
      <c r="U82" s="226"/>
      <c r="V82" s="226"/>
      <c r="W82" s="226"/>
      <c r="X82" s="226"/>
      <c r="Y82" s="227"/>
    </row>
    <row r="83">
      <c r="A83" s="226"/>
      <c r="B83" s="246"/>
      <c r="C83" s="234" t="b">
        <v>1</v>
      </c>
      <c r="D83" s="240"/>
      <c r="E83" s="240" t="s">
        <v>2939</v>
      </c>
      <c r="F83" s="226"/>
      <c r="G83" s="226"/>
      <c r="H83" s="240"/>
      <c r="I83" s="226"/>
      <c r="J83" s="226"/>
      <c r="K83" s="226"/>
      <c r="L83" s="226"/>
      <c r="M83" s="226"/>
      <c r="N83" s="227"/>
      <c r="R83" s="227"/>
      <c r="S83" s="227"/>
      <c r="T83" s="227"/>
      <c r="U83" s="226"/>
      <c r="V83" s="226"/>
      <c r="W83" s="226"/>
      <c r="X83" s="226"/>
      <c r="Y83" s="227"/>
    </row>
    <row r="84">
      <c r="B84" s="246"/>
      <c r="C84" s="234" t="b">
        <v>1</v>
      </c>
      <c r="D84" s="240" t="s">
        <v>2940</v>
      </c>
      <c r="E84" s="226"/>
      <c r="F84" s="226"/>
      <c r="G84" s="226"/>
      <c r="H84" s="226"/>
      <c r="I84" s="226"/>
      <c r="J84" s="226"/>
      <c r="K84" s="226"/>
      <c r="L84" s="226"/>
      <c r="M84" s="226"/>
      <c r="R84" s="227"/>
      <c r="S84" s="227"/>
      <c r="T84" s="227"/>
      <c r="U84" s="226"/>
      <c r="V84" s="226"/>
      <c r="W84" s="226"/>
      <c r="X84" s="226"/>
      <c r="Y84" s="227"/>
    </row>
    <row r="85">
      <c r="B85" s="280"/>
      <c r="C85" s="234" t="b">
        <v>1</v>
      </c>
      <c r="D85" s="276"/>
      <c r="E85" s="240" t="s">
        <v>2941</v>
      </c>
      <c r="F85" s="226"/>
      <c r="G85" s="267"/>
      <c r="H85" s="240"/>
      <c r="I85" s="226"/>
      <c r="J85" s="226"/>
      <c r="K85" s="226"/>
      <c r="L85" s="226"/>
      <c r="M85" s="226"/>
      <c r="R85" s="227"/>
      <c r="S85" s="227"/>
      <c r="T85" s="227"/>
      <c r="U85" s="226"/>
      <c r="V85" s="226"/>
      <c r="W85" s="226"/>
      <c r="X85" s="226"/>
      <c r="Y85" s="227"/>
    </row>
    <row r="86">
      <c r="B86" s="280"/>
      <c r="C86" s="234" t="b">
        <v>1</v>
      </c>
      <c r="D86" s="276"/>
      <c r="E86" s="226"/>
      <c r="F86" s="226"/>
      <c r="G86" s="267"/>
      <c r="H86" s="240"/>
      <c r="I86" s="226"/>
      <c r="J86" s="226"/>
      <c r="K86" s="226"/>
      <c r="L86" s="226"/>
      <c r="M86" s="226"/>
      <c r="R86" s="227"/>
      <c r="S86" s="227"/>
      <c r="T86" s="227"/>
      <c r="U86" s="226"/>
      <c r="V86" s="226"/>
      <c r="W86" s="226"/>
      <c r="X86" s="226"/>
      <c r="Y86" s="227"/>
    </row>
    <row r="87">
      <c r="B87" s="280"/>
      <c r="C87" s="249"/>
      <c r="D87" s="276"/>
      <c r="E87" s="226"/>
      <c r="F87" s="226"/>
      <c r="G87" s="267"/>
      <c r="H87" s="226"/>
      <c r="I87" s="226"/>
      <c r="J87" s="226"/>
      <c r="K87" s="226"/>
      <c r="L87" s="226"/>
      <c r="M87" s="226"/>
      <c r="R87" s="227"/>
      <c r="S87" s="227"/>
      <c r="T87" s="227"/>
      <c r="U87" s="226"/>
      <c r="V87" s="226"/>
      <c r="W87" s="226"/>
      <c r="X87" s="226"/>
      <c r="Y87" s="227"/>
    </row>
    <row r="88">
      <c r="B88" s="228" t="s">
        <v>2942</v>
      </c>
      <c r="C88" s="249"/>
      <c r="D88" s="276"/>
      <c r="E88" s="226"/>
      <c r="F88" s="226"/>
      <c r="G88" s="235"/>
      <c r="H88" s="235"/>
      <c r="I88" s="235"/>
      <c r="J88" s="235"/>
      <c r="K88" s="235"/>
      <c r="L88" s="226"/>
      <c r="M88" s="226"/>
      <c r="R88" s="227"/>
      <c r="S88" s="227"/>
      <c r="T88" s="227"/>
      <c r="U88" s="226"/>
      <c r="V88" s="226"/>
      <c r="W88" s="226"/>
      <c r="X88" s="226"/>
      <c r="Y88" s="227"/>
    </row>
    <row r="89">
      <c r="B89" s="280"/>
      <c r="C89" s="234" t="b">
        <v>1</v>
      </c>
      <c r="D89" s="235" t="s">
        <v>2943</v>
      </c>
      <c r="E89" s="226"/>
      <c r="F89" s="226"/>
      <c r="H89" s="235"/>
      <c r="I89" s="235"/>
      <c r="J89" s="235"/>
      <c r="K89" s="235"/>
      <c r="L89" s="226"/>
      <c r="M89" s="226"/>
      <c r="R89" s="227"/>
      <c r="S89" s="227"/>
      <c r="T89" s="227"/>
      <c r="U89" s="226"/>
      <c r="V89" s="226"/>
      <c r="W89" s="226"/>
      <c r="X89" s="226"/>
      <c r="Y89" s="227"/>
    </row>
    <row r="90">
      <c r="B90" s="280"/>
      <c r="D90" s="276"/>
      <c r="E90" s="226"/>
      <c r="F90" s="226"/>
      <c r="G90" s="267"/>
      <c r="H90" s="226"/>
      <c r="I90" s="226"/>
      <c r="J90" s="226"/>
      <c r="K90" s="226"/>
      <c r="L90" s="226"/>
      <c r="M90" s="226"/>
      <c r="R90" s="227"/>
      <c r="S90" s="227"/>
      <c r="T90" s="227"/>
      <c r="U90" s="226"/>
      <c r="V90" s="226"/>
      <c r="W90" s="226"/>
      <c r="X90" s="226"/>
      <c r="Y90" s="227"/>
    </row>
    <row r="91">
      <c r="A91" s="1" t="s">
        <v>2944</v>
      </c>
      <c r="B91" s="281" t="s">
        <v>2945</v>
      </c>
      <c r="D91" s="232"/>
      <c r="E91" s="226"/>
      <c r="F91" s="226"/>
      <c r="G91" s="226"/>
      <c r="H91" s="226"/>
      <c r="I91" s="226"/>
      <c r="J91" s="226"/>
      <c r="K91" s="226"/>
      <c r="L91" s="226"/>
      <c r="M91" s="226"/>
      <c r="N91" s="227"/>
      <c r="R91" s="227"/>
      <c r="S91" s="227"/>
      <c r="T91" s="227"/>
      <c r="U91" s="226"/>
      <c r="V91" s="226"/>
      <c r="W91" s="226"/>
      <c r="X91" s="226"/>
      <c r="Y91" s="227"/>
    </row>
    <row r="92">
      <c r="B92" s="246" t="s">
        <v>2946</v>
      </c>
      <c r="C92" s="240" t="b">
        <v>1</v>
      </c>
      <c r="D92" s="235" t="s">
        <v>2947</v>
      </c>
      <c r="E92" s="226"/>
      <c r="F92" s="226"/>
      <c r="G92" s="226"/>
      <c r="H92" s="226"/>
      <c r="I92" s="226"/>
      <c r="J92" s="226"/>
      <c r="K92" s="226"/>
      <c r="L92" s="226"/>
      <c r="M92" s="226"/>
      <c r="N92" s="227"/>
      <c r="R92" s="227"/>
      <c r="S92" s="227"/>
      <c r="T92" s="227"/>
      <c r="U92" s="226"/>
      <c r="V92" s="226"/>
      <c r="W92" s="226"/>
      <c r="X92" s="226"/>
      <c r="Y92" s="227"/>
    </row>
    <row r="93">
      <c r="B93" s="246" t="s">
        <v>2946</v>
      </c>
      <c r="C93" s="240" t="b">
        <v>1</v>
      </c>
      <c r="D93" s="232" t="s">
        <v>2948</v>
      </c>
      <c r="E93" s="226"/>
      <c r="F93" s="226"/>
      <c r="G93" s="226"/>
      <c r="H93" s="226"/>
      <c r="I93" s="226"/>
      <c r="J93" s="227"/>
      <c r="K93" s="227"/>
      <c r="L93" s="227"/>
      <c r="M93" s="226"/>
      <c r="N93" s="226"/>
      <c r="O93" s="227"/>
      <c r="R93" s="227"/>
      <c r="S93" s="227"/>
      <c r="T93" s="227"/>
      <c r="U93" s="226"/>
      <c r="V93" s="226"/>
      <c r="W93" s="226"/>
      <c r="X93" s="226"/>
      <c r="Y93" s="227"/>
    </row>
    <row r="94">
      <c r="B94" s="227"/>
      <c r="C94" s="233"/>
      <c r="D94" s="226"/>
      <c r="E94" s="226"/>
      <c r="F94" s="226"/>
      <c r="G94" s="226"/>
      <c r="H94" s="226"/>
      <c r="I94" s="226"/>
      <c r="J94" s="227"/>
      <c r="K94" s="227"/>
      <c r="L94" s="227"/>
      <c r="M94" s="226"/>
      <c r="N94" s="226"/>
      <c r="O94" s="227"/>
      <c r="R94" s="227"/>
      <c r="S94" s="227"/>
      <c r="T94" s="227"/>
      <c r="U94" s="226"/>
      <c r="V94" s="226"/>
      <c r="W94" s="226"/>
      <c r="X94" s="226"/>
      <c r="Y94" s="227"/>
    </row>
    <row r="95">
      <c r="B95" s="280" t="s">
        <v>2949</v>
      </c>
      <c r="D95" s="226"/>
      <c r="E95" s="226"/>
      <c r="F95" s="226"/>
      <c r="G95" s="226"/>
      <c r="H95" s="226"/>
      <c r="I95" s="226"/>
      <c r="J95" s="227"/>
      <c r="K95" s="227"/>
      <c r="L95" s="227"/>
      <c r="M95" s="226"/>
      <c r="N95" s="226"/>
      <c r="O95" s="227"/>
      <c r="R95" s="227"/>
      <c r="S95" s="227"/>
      <c r="T95" s="227"/>
      <c r="U95" s="226"/>
      <c r="V95" s="226"/>
      <c r="W95" s="226"/>
      <c r="X95" s="226"/>
      <c r="Y95" s="227"/>
    </row>
    <row r="96">
      <c r="B96" s="246" t="s">
        <v>2946</v>
      </c>
      <c r="C96" s="240" t="b">
        <v>1</v>
      </c>
      <c r="D96" s="235" t="s">
        <v>2950</v>
      </c>
      <c r="E96" s="226"/>
      <c r="F96" s="226"/>
      <c r="G96" s="226"/>
      <c r="H96" s="226"/>
      <c r="I96" s="226"/>
      <c r="J96" s="227"/>
      <c r="K96" s="227"/>
      <c r="L96" s="227"/>
      <c r="M96" s="226"/>
      <c r="N96" s="226"/>
      <c r="R96" s="227"/>
      <c r="S96" s="227"/>
      <c r="T96" s="227"/>
      <c r="U96" s="226"/>
      <c r="V96" s="226"/>
      <c r="W96" s="226"/>
      <c r="X96" s="226"/>
      <c r="Y96" s="227"/>
    </row>
    <row r="97">
      <c r="B97" s="246" t="s">
        <v>2951</v>
      </c>
      <c r="C97" s="240" t="b">
        <v>1</v>
      </c>
      <c r="D97" s="235" t="s">
        <v>2952</v>
      </c>
      <c r="E97" s="226"/>
      <c r="F97" s="226"/>
      <c r="G97" s="226"/>
      <c r="H97" s="226"/>
      <c r="I97" s="226"/>
      <c r="J97" s="227"/>
      <c r="K97" s="227"/>
      <c r="L97" s="227"/>
      <c r="M97" s="226"/>
      <c r="N97" s="226"/>
      <c r="R97" s="227"/>
      <c r="S97" s="227"/>
      <c r="T97" s="227"/>
      <c r="U97" s="226"/>
      <c r="V97" s="226"/>
      <c r="W97" s="226"/>
      <c r="X97" s="226"/>
      <c r="Y97" s="227"/>
    </row>
    <row r="98">
      <c r="B98" s="246" t="s">
        <v>2951</v>
      </c>
      <c r="C98" s="240" t="b">
        <v>1</v>
      </c>
      <c r="D98" s="232" t="s">
        <v>2953</v>
      </c>
      <c r="E98" s="226"/>
      <c r="F98" s="226"/>
      <c r="G98" s="226"/>
      <c r="H98" s="226"/>
      <c r="I98" s="226"/>
      <c r="J98" s="227"/>
      <c r="K98" s="227"/>
      <c r="L98" s="227"/>
      <c r="M98" s="226"/>
      <c r="N98" s="226"/>
      <c r="R98" s="227"/>
      <c r="S98" s="227"/>
      <c r="T98" s="227"/>
      <c r="U98" s="226"/>
      <c r="V98" s="226"/>
      <c r="W98" s="226"/>
      <c r="X98" s="226"/>
      <c r="Y98" s="227"/>
    </row>
    <row r="99">
      <c r="B99" s="246" t="s">
        <v>2951</v>
      </c>
      <c r="C99" s="240" t="b">
        <v>1</v>
      </c>
      <c r="D99" s="235" t="s">
        <v>2954</v>
      </c>
      <c r="E99" s="226"/>
      <c r="F99" s="226"/>
      <c r="G99" s="226"/>
      <c r="H99" s="226"/>
      <c r="I99" s="226"/>
      <c r="J99" s="227"/>
      <c r="K99" s="227"/>
      <c r="L99" s="227"/>
      <c r="M99" s="249"/>
      <c r="N99" s="226"/>
      <c r="R99" s="227"/>
      <c r="S99" s="227"/>
      <c r="T99" s="227"/>
      <c r="U99" s="226"/>
      <c r="V99" s="226"/>
      <c r="W99" s="226"/>
      <c r="X99" s="226"/>
      <c r="Y99" s="227"/>
    </row>
    <row r="100">
      <c r="B100" s="246" t="s">
        <v>2951</v>
      </c>
      <c r="C100" s="240" t="b">
        <v>1</v>
      </c>
      <c r="D100" s="232" t="s">
        <v>2955</v>
      </c>
      <c r="E100" s="226"/>
      <c r="F100" s="226"/>
      <c r="G100" s="226"/>
      <c r="H100" s="226"/>
      <c r="I100" s="226"/>
      <c r="J100" s="226"/>
      <c r="K100" s="226"/>
      <c r="L100" s="226"/>
      <c r="M100" s="249"/>
      <c r="N100" s="226"/>
      <c r="R100" s="227"/>
      <c r="S100" s="227"/>
      <c r="T100" s="227"/>
      <c r="U100" s="226"/>
      <c r="V100" s="226"/>
      <c r="W100" s="226"/>
      <c r="X100" s="226"/>
      <c r="Y100" s="227"/>
    </row>
    <row r="101">
      <c r="B101" s="246" t="s">
        <v>2951</v>
      </c>
      <c r="C101" s="240" t="b">
        <v>1</v>
      </c>
      <c r="D101" s="235" t="s">
        <v>2956</v>
      </c>
      <c r="E101" s="226"/>
      <c r="F101" s="226"/>
      <c r="G101" s="226"/>
      <c r="H101" s="226"/>
      <c r="I101" s="226"/>
      <c r="J101" s="227"/>
      <c r="K101" s="227"/>
      <c r="L101" s="227"/>
      <c r="M101" s="249"/>
      <c r="N101" s="226"/>
      <c r="R101" s="227"/>
      <c r="S101" s="227"/>
      <c r="T101" s="227"/>
      <c r="U101" s="226"/>
      <c r="V101" s="226"/>
      <c r="W101" s="226"/>
      <c r="X101" s="226"/>
      <c r="Y101" s="227"/>
    </row>
    <row r="102">
      <c r="B102" s="246" t="s">
        <v>2951</v>
      </c>
      <c r="C102" s="240" t="b">
        <v>1</v>
      </c>
      <c r="D102" s="232" t="s">
        <v>2957</v>
      </c>
      <c r="E102" s="226"/>
      <c r="F102" s="226"/>
      <c r="G102" s="226"/>
      <c r="H102" s="226"/>
      <c r="I102" s="226"/>
      <c r="J102" s="249"/>
      <c r="K102" s="249"/>
      <c r="L102" s="249"/>
      <c r="M102" s="226"/>
      <c r="N102" s="226"/>
      <c r="R102" s="227"/>
      <c r="S102" s="227"/>
      <c r="T102" s="227"/>
      <c r="U102" s="226"/>
      <c r="V102" s="226"/>
      <c r="W102" s="226"/>
      <c r="X102" s="226"/>
      <c r="Y102" s="227"/>
    </row>
    <row r="103">
      <c r="B103" s="227"/>
      <c r="C103" s="271"/>
      <c r="D103" s="226"/>
      <c r="E103" s="282" t="s">
        <v>2958</v>
      </c>
      <c r="F103" s="226"/>
      <c r="G103" s="226"/>
      <c r="H103" s="226"/>
      <c r="I103" s="226"/>
      <c r="J103" s="249"/>
      <c r="K103" s="249"/>
      <c r="L103" s="249"/>
      <c r="M103" s="226"/>
      <c r="N103" s="226"/>
      <c r="R103" s="227"/>
      <c r="S103" s="227"/>
      <c r="T103" s="227"/>
      <c r="U103" s="226"/>
      <c r="V103" s="226"/>
      <c r="W103" s="226"/>
      <c r="X103" s="226"/>
      <c r="Y103" s="227"/>
    </row>
    <row r="104">
      <c r="B104" s="227"/>
      <c r="C104" s="240" t="b">
        <v>1</v>
      </c>
      <c r="D104" s="226"/>
      <c r="E104" s="232" t="s">
        <v>2959</v>
      </c>
      <c r="F104" s="226"/>
      <c r="G104" s="226"/>
      <c r="H104" s="226"/>
      <c r="I104" s="226"/>
      <c r="J104" s="226"/>
      <c r="K104" s="226"/>
      <c r="L104" s="226"/>
      <c r="M104" s="226"/>
      <c r="N104" s="226"/>
      <c r="R104" s="227"/>
      <c r="S104" s="227"/>
      <c r="T104" s="227"/>
      <c r="U104" s="226"/>
      <c r="V104" s="226"/>
      <c r="W104" s="226"/>
      <c r="X104" s="226"/>
      <c r="Y104" s="227"/>
    </row>
    <row r="105">
      <c r="B105" s="246" t="s">
        <v>2951</v>
      </c>
      <c r="C105" s="240" t="b">
        <v>1</v>
      </c>
      <c r="D105" s="232" t="s">
        <v>2960</v>
      </c>
      <c r="E105" s="226"/>
      <c r="F105" s="226"/>
      <c r="G105" s="226"/>
      <c r="H105" s="226"/>
      <c r="I105" s="226"/>
      <c r="J105" s="226"/>
      <c r="K105" s="226"/>
      <c r="L105" s="226"/>
      <c r="M105" s="226"/>
      <c r="N105" s="249"/>
      <c r="R105" s="227"/>
      <c r="S105" s="227"/>
      <c r="T105" s="227"/>
      <c r="U105" s="226"/>
      <c r="V105" s="226"/>
      <c r="W105" s="226"/>
      <c r="X105" s="226"/>
      <c r="Y105" s="227"/>
    </row>
    <row r="106">
      <c r="B106" s="246" t="s">
        <v>2951</v>
      </c>
      <c r="C106" s="240" t="b">
        <v>1</v>
      </c>
      <c r="D106" s="232" t="s">
        <v>2961</v>
      </c>
      <c r="E106" s="226"/>
      <c r="F106" s="226"/>
      <c r="G106" s="226"/>
      <c r="H106" s="226"/>
      <c r="I106" s="226"/>
      <c r="J106" s="226"/>
      <c r="K106" s="226"/>
      <c r="L106" s="226"/>
      <c r="M106" s="227"/>
      <c r="N106" s="226"/>
      <c r="R106" s="227"/>
      <c r="S106" s="227"/>
      <c r="T106" s="227"/>
      <c r="U106" s="227"/>
      <c r="V106" s="227"/>
      <c r="W106" s="226"/>
      <c r="X106" s="226"/>
      <c r="Y106" s="227"/>
    </row>
    <row r="107">
      <c r="A107" s="4"/>
      <c r="B107" s="251" t="s">
        <v>2840</v>
      </c>
      <c r="C107" s="283" t="b">
        <v>1</v>
      </c>
      <c r="D107" s="253" t="s">
        <v>2962</v>
      </c>
      <c r="E107" s="254"/>
      <c r="F107" s="254"/>
      <c r="G107" s="254"/>
      <c r="H107" s="254"/>
      <c r="I107" s="254"/>
      <c r="J107" s="254"/>
      <c r="K107" s="254"/>
      <c r="L107" s="254"/>
      <c r="M107" s="254"/>
      <c r="N107" s="249"/>
      <c r="O107" s="4"/>
      <c r="R107" s="227"/>
      <c r="S107" s="227"/>
      <c r="T107" s="227"/>
      <c r="U107" s="227"/>
      <c r="V107" s="227"/>
      <c r="W107" s="226"/>
      <c r="X107" s="226"/>
      <c r="Y107" s="227"/>
    </row>
    <row r="108">
      <c r="A108" s="4"/>
      <c r="C108" s="280"/>
      <c r="D108" s="226"/>
      <c r="E108" s="226"/>
      <c r="F108" s="226"/>
      <c r="G108" s="226"/>
      <c r="H108" s="226"/>
      <c r="I108" s="226"/>
      <c r="J108" s="226"/>
      <c r="K108" s="226"/>
      <c r="L108" s="226"/>
      <c r="M108" s="227"/>
      <c r="N108" s="249"/>
      <c r="O108" s="4"/>
      <c r="P108" s="4"/>
      <c r="Q108" s="4"/>
      <c r="R108" s="4"/>
      <c r="S108" s="227"/>
      <c r="T108" s="227"/>
      <c r="U108" s="227"/>
      <c r="V108" s="227"/>
      <c r="W108" s="226"/>
      <c r="X108" s="226"/>
      <c r="Y108" s="227"/>
      <c r="Z108" s="4"/>
      <c r="AA108" s="4"/>
      <c r="AB108" s="4"/>
      <c r="AC108" s="4"/>
      <c r="AD108" s="4"/>
    </row>
    <row r="109">
      <c r="B109" s="280" t="s">
        <v>2963</v>
      </c>
      <c r="D109" s="226"/>
      <c r="E109" s="226"/>
      <c r="F109" s="226"/>
      <c r="G109" s="226"/>
      <c r="H109" s="226"/>
      <c r="I109" s="226"/>
      <c r="J109" s="226"/>
      <c r="K109" s="226"/>
      <c r="L109" s="226"/>
      <c r="M109" s="227"/>
      <c r="N109" s="226"/>
      <c r="P109" s="4"/>
      <c r="Q109" s="4"/>
      <c r="R109" s="4"/>
      <c r="S109" s="4"/>
      <c r="T109" s="4"/>
      <c r="U109" s="4"/>
      <c r="V109" s="227"/>
      <c r="W109" s="227"/>
      <c r="X109" s="226"/>
      <c r="Y109" s="4"/>
      <c r="Z109" s="4"/>
      <c r="AA109" s="4"/>
      <c r="AB109" s="4"/>
      <c r="AC109" s="4"/>
      <c r="AD109" s="4"/>
    </row>
    <row r="110">
      <c r="B110" s="246" t="s">
        <v>2964</v>
      </c>
      <c r="C110" s="240" t="b">
        <v>1</v>
      </c>
      <c r="D110" s="235" t="s">
        <v>2965</v>
      </c>
      <c r="E110" s="226"/>
      <c r="F110" s="226"/>
      <c r="G110" s="227"/>
      <c r="H110" s="227"/>
      <c r="I110" s="227"/>
      <c r="J110" s="227"/>
      <c r="K110" s="227"/>
      <c r="L110" s="227"/>
      <c r="M110" s="227"/>
      <c r="N110" s="226"/>
      <c r="R110" s="227"/>
      <c r="S110" s="4"/>
      <c r="T110" s="4"/>
      <c r="U110" s="4"/>
      <c r="V110" s="227"/>
      <c r="W110" s="226"/>
      <c r="X110" s="226"/>
      <c r="Y110" s="4"/>
    </row>
    <row r="111">
      <c r="B111" s="246" t="s">
        <v>2964</v>
      </c>
      <c r="C111" s="240" t="b">
        <v>1</v>
      </c>
      <c r="D111" s="226"/>
      <c r="E111" s="232" t="s">
        <v>2966</v>
      </c>
      <c r="F111" s="226"/>
      <c r="G111" s="227"/>
      <c r="H111" s="227"/>
      <c r="I111" s="227"/>
      <c r="J111" s="227"/>
      <c r="K111" s="227"/>
      <c r="L111" s="227"/>
      <c r="M111" s="227"/>
      <c r="N111" s="226"/>
      <c r="R111" s="227"/>
      <c r="S111" s="227"/>
      <c r="T111" s="227"/>
      <c r="U111" s="227"/>
      <c r="V111" s="4"/>
      <c r="W111" s="4"/>
      <c r="X111" s="4"/>
      <c r="Y111" s="227"/>
    </row>
    <row r="112">
      <c r="B112" s="284" t="s">
        <v>2967</v>
      </c>
      <c r="C112" s="28" t="b">
        <v>1</v>
      </c>
      <c r="D112" s="232" t="s">
        <v>2968</v>
      </c>
      <c r="E112" s="4"/>
      <c r="F112" s="4"/>
      <c r="G112" s="4"/>
      <c r="H112" s="4"/>
      <c r="I112" s="4"/>
      <c r="J112" s="4"/>
      <c r="K112" s="4"/>
      <c r="L112" s="4"/>
      <c r="M112" s="4"/>
      <c r="N112" s="4"/>
      <c r="R112" s="227"/>
      <c r="S112" s="227"/>
      <c r="T112" s="227"/>
      <c r="U112" s="227"/>
      <c r="V112" s="4"/>
      <c r="W112" s="4"/>
      <c r="X112" s="4"/>
      <c r="Y112" s="227"/>
    </row>
    <row r="113">
      <c r="B113" s="284" t="s">
        <v>2967</v>
      </c>
      <c r="C113" s="28" t="b">
        <v>1</v>
      </c>
      <c r="D113" s="232" t="s">
        <v>2969</v>
      </c>
      <c r="E113" s="4"/>
      <c r="F113" s="4"/>
      <c r="G113" s="4"/>
      <c r="H113" s="4"/>
      <c r="I113" s="4"/>
      <c r="J113" s="4"/>
      <c r="K113" s="4"/>
      <c r="L113" s="4"/>
      <c r="M113" s="4"/>
      <c r="N113" s="4"/>
      <c r="R113" s="227"/>
      <c r="S113" s="227"/>
      <c r="T113" s="227"/>
      <c r="U113" s="227"/>
      <c r="V113" s="227"/>
      <c r="W113" s="227"/>
      <c r="X113" s="226"/>
      <c r="Y113" s="227"/>
    </row>
    <row r="114">
      <c r="B114" s="233" t="s">
        <v>2970</v>
      </c>
      <c r="C114" s="240" t="b">
        <v>1</v>
      </c>
      <c r="D114" s="235" t="s">
        <v>2971</v>
      </c>
      <c r="E114" s="226"/>
      <c r="F114" s="227"/>
      <c r="G114" s="227"/>
      <c r="H114" s="227"/>
      <c r="I114" s="227"/>
      <c r="J114" s="227"/>
      <c r="K114" s="227"/>
      <c r="L114" s="227"/>
      <c r="M114" s="227"/>
      <c r="N114" s="227"/>
      <c r="R114" s="227"/>
      <c r="S114" s="227"/>
      <c r="T114" s="227"/>
      <c r="U114" s="227"/>
      <c r="V114" s="227"/>
      <c r="W114" s="227"/>
      <c r="X114" s="227"/>
      <c r="Y114" s="227"/>
    </row>
    <row r="115">
      <c r="B115" s="233" t="s">
        <v>2970</v>
      </c>
      <c r="C115" s="240" t="b">
        <v>1</v>
      </c>
      <c r="D115" s="235" t="s">
        <v>2972</v>
      </c>
      <c r="E115" s="226"/>
      <c r="F115" s="227"/>
      <c r="G115" s="227"/>
      <c r="H115" s="227"/>
      <c r="I115" s="227"/>
      <c r="J115" s="227"/>
      <c r="K115" s="227"/>
      <c r="L115" s="227"/>
      <c r="M115" s="227"/>
      <c r="N115" s="227"/>
      <c r="R115" s="227"/>
      <c r="S115" s="227"/>
      <c r="T115" s="227"/>
      <c r="U115" s="227"/>
      <c r="V115" s="227"/>
      <c r="W115" s="227"/>
      <c r="X115" s="227"/>
      <c r="Y115" s="227"/>
    </row>
    <row r="116">
      <c r="B116" s="251" t="s">
        <v>2840</v>
      </c>
      <c r="C116" s="283" t="b">
        <v>1</v>
      </c>
      <c r="D116" s="285" t="s">
        <v>2973</v>
      </c>
      <c r="E116" s="254"/>
      <c r="F116" s="286"/>
      <c r="G116" s="286"/>
      <c r="H116" s="286"/>
      <c r="I116" s="286"/>
      <c r="J116" s="286"/>
      <c r="K116" s="286"/>
      <c r="L116" s="286"/>
      <c r="M116" s="286"/>
      <c r="N116" s="227"/>
      <c r="R116" s="227"/>
      <c r="S116" s="227"/>
      <c r="T116" s="227"/>
      <c r="U116" s="227"/>
      <c r="V116" s="227"/>
      <c r="W116" s="227"/>
      <c r="X116" s="227"/>
      <c r="Y116" s="227"/>
    </row>
    <row r="117">
      <c r="B117" s="227"/>
      <c r="C117" s="227"/>
      <c r="D117" s="227"/>
      <c r="E117" s="227"/>
      <c r="F117" s="227"/>
      <c r="G117" s="227"/>
      <c r="H117" s="227"/>
      <c r="I117" s="227"/>
      <c r="J117" s="227"/>
      <c r="K117" s="227"/>
      <c r="L117" s="227"/>
      <c r="M117" s="227"/>
      <c r="N117" s="227"/>
      <c r="R117" s="227"/>
      <c r="S117" s="227"/>
      <c r="T117" s="227"/>
      <c r="U117" s="227"/>
      <c r="V117" s="227"/>
      <c r="W117" s="227"/>
      <c r="X117" s="227"/>
      <c r="Y117" s="227"/>
    </row>
    <row r="118">
      <c r="B118" s="246" t="s">
        <v>2964</v>
      </c>
      <c r="C118" s="226"/>
      <c r="D118" s="232" t="s">
        <v>2974</v>
      </c>
      <c r="E118" s="227"/>
      <c r="F118" s="227"/>
      <c r="G118" s="227"/>
      <c r="H118" s="227"/>
      <c r="I118" s="227"/>
      <c r="J118" s="227"/>
      <c r="K118" s="227"/>
      <c r="L118" s="227"/>
      <c r="M118" s="227"/>
      <c r="N118" s="227"/>
      <c r="R118" s="227"/>
      <c r="S118" s="227"/>
      <c r="T118" s="227"/>
      <c r="U118" s="226"/>
      <c r="V118" s="227"/>
      <c r="W118" s="227"/>
      <c r="X118" s="227"/>
      <c r="Y118" s="227"/>
    </row>
    <row r="119">
      <c r="B119" s="227"/>
      <c r="C119" s="227"/>
      <c r="D119" s="227"/>
      <c r="E119" s="226"/>
      <c r="F119" s="227"/>
      <c r="G119" s="227"/>
      <c r="H119" s="227"/>
      <c r="I119" s="227"/>
      <c r="J119" s="227"/>
      <c r="K119" s="227"/>
      <c r="L119" s="227"/>
      <c r="M119" s="227"/>
      <c r="N119" s="227"/>
      <c r="R119" s="227"/>
      <c r="S119" s="227"/>
      <c r="T119" s="227"/>
      <c r="U119" s="227"/>
      <c r="V119" s="227"/>
      <c r="W119" s="227"/>
      <c r="X119" s="227"/>
      <c r="Y119" s="227"/>
    </row>
    <row r="120">
      <c r="B120" s="227"/>
      <c r="C120" s="227"/>
      <c r="D120" s="227"/>
      <c r="E120" s="227"/>
      <c r="F120" s="227"/>
      <c r="G120" s="227"/>
      <c r="H120" s="227"/>
      <c r="I120" s="227"/>
      <c r="J120" s="227"/>
      <c r="K120" s="227"/>
      <c r="L120" s="227"/>
      <c r="M120" s="227"/>
      <c r="N120" s="227"/>
      <c r="R120" s="227"/>
      <c r="S120" s="227"/>
      <c r="T120" s="227"/>
      <c r="U120" s="227"/>
      <c r="V120" s="226"/>
      <c r="W120" s="226"/>
      <c r="X120" s="226"/>
      <c r="Y120" s="227"/>
    </row>
    <row r="121">
      <c r="D121" s="227"/>
      <c r="E121" s="227"/>
      <c r="F121" s="227"/>
      <c r="G121" s="227"/>
      <c r="H121" s="227"/>
      <c r="I121" s="227"/>
      <c r="J121" s="227"/>
      <c r="K121" s="227"/>
      <c r="L121" s="227"/>
      <c r="M121" s="227"/>
      <c r="N121" s="227"/>
      <c r="R121" s="227"/>
      <c r="S121" s="227"/>
      <c r="T121" s="227"/>
      <c r="U121" s="227"/>
      <c r="V121" s="227"/>
      <c r="W121" s="227"/>
      <c r="X121" s="227"/>
      <c r="Y121" s="227"/>
    </row>
    <row r="122">
      <c r="D122" s="227"/>
      <c r="E122" s="227"/>
      <c r="F122" s="227"/>
      <c r="G122" s="227"/>
      <c r="H122" s="227"/>
      <c r="I122" s="227"/>
      <c r="J122" s="227"/>
      <c r="K122" s="227"/>
      <c r="L122" s="227"/>
      <c r="M122" s="227"/>
      <c r="N122" s="227"/>
      <c r="R122" s="227"/>
      <c r="S122" s="227"/>
      <c r="T122" s="227"/>
      <c r="U122" s="227"/>
      <c r="V122" s="227"/>
      <c r="W122" s="227"/>
      <c r="X122" s="227"/>
      <c r="Y122" s="227"/>
    </row>
    <row r="123">
      <c r="D123" s="227"/>
      <c r="E123" s="227"/>
      <c r="F123" s="227"/>
      <c r="G123" s="227"/>
      <c r="H123" s="227"/>
      <c r="I123" s="227"/>
      <c r="J123" s="227"/>
      <c r="K123" s="227"/>
      <c r="L123" s="227"/>
      <c r="M123" s="227"/>
      <c r="N123" s="227"/>
      <c r="R123" s="227"/>
      <c r="S123" s="227"/>
      <c r="T123" s="227"/>
      <c r="U123" s="227"/>
      <c r="V123" s="227"/>
      <c r="W123" s="227"/>
      <c r="X123" s="227"/>
      <c r="Y123" s="227"/>
    </row>
    <row r="124">
      <c r="D124" s="227"/>
      <c r="E124" s="227"/>
      <c r="F124" s="227"/>
      <c r="G124" s="227"/>
      <c r="H124" s="227"/>
      <c r="I124" s="227"/>
      <c r="J124" s="227"/>
      <c r="K124" s="227"/>
      <c r="L124" s="227"/>
      <c r="M124" s="227"/>
      <c r="N124" s="227"/>
      <c r="R124" s="227"/>
      <c r="S124" s="227"/>
      <c r="T124" s="227"/>
      <c r="U124" s="227"/>
      <c r="V124" s="227"/>
      <c r="W124" s="227"/>
      <c r="X124" s="227"/>
      <c r="Y124" s="227"/>
    </row>
    <row r="125">
      <c r="D125" s="227"/>
      <c r="E125" s="227"/>
      <c r="F125" s="227"/>
      <c r="G125" s="227"/>
      <c r="H125" s="227"/>
      <c r="I125" s="227"/>
      <c r="J125" s="227"/>
      <c r="K125" s="227"/>
      <c r="L125" s="227"/>
      <c r="M125" s="227"/>
      <c r="N125" s="227"/>
      <c r="R125" s="227"/>
      <c r="S125" s="227"/>
      <c r="T125" s="227"/>
      <c r="U125" s="227"/>
      <c r="V125" s="227"/>
      <c r="W125" s="227"/>
      <c r="X125" s="227"/>
      <c r="Y125" s="227"/>
    </row>
    <row r="126">
      <c r="D126" s="227"/>
      <c r="E126" s="227"/>
      <c r="F126" s="227"/>
      <c r="G126" s="227"/>
      <c r="H126" s="227"/>
      <c r="I126" s="227"/>
      <c r="J126" s="227"/>
      <c r="K126" s="227"/>
      <c r="L126" s="227"/>
      <c r="M126" s="227"/>
      <c r="N126" s="227"/>
      <c r="R126" s="227"/>
      <c r="S126" s="227"/>
      <c r="T126" s="227"/>
      <c r="U126" s="227"/>
      <c r="V126" s="227"/>
      <c r="W126" s="227"/>
      <c r="X126" s="227"/>
      <c r="Y126" s="227"/>
    </row>
    <row r="127">
      <c r="D127" s="227"/>
      <c r="E127" s="227"/>
      <c r="F127" s="227"/>
      <c r="G127" s="227"/>
      <c r="H127" s="227"/>
      <c r="I127" s="227"/>
      <c r="J127" s="227"/>
      <c r="K127" s="227"/>
      <c r="L127" s="227"/>
      <c r="M127" s="227"/>
      <c r="N127" s="227"/>
      <c r="R127" s="227"/>
      <c r="S127" s="227"/>
      <c r="T127" s="227"/>
      <c r="U127" s="227"/>
      <c r="V127" s="227"/>
      <c r="W127" s="227"/>
      <c r="X127" s="227"/>
      <c r="Y127" s="227"/>
    </row>
    <row r="128">
      <c r="D128" s="227"/>
      <c r="E128" s="227"/>
      <c r="F128" s="227"/>
      <c r="G128" s="227"/>
      <c r="H128" s="227"/>
      <c r="I128" s="227"/>
      <c r="J128" s="227"/>
      <c r="K128" s="227"/>
      <c r="L128" s="227"/>
      <c r="M128" s="227"/>
      <c r="N128" s="227"/>
      <c r="R128" s="227"/>
      <c r="S128" s="227"/>
      <c r="T128" s="227"/>
      <c r="U128" s="227"/>
      <c r="V128" s="227"/>
      <c r="W128" s="227"/>
      <c r="X128" s="227"/>
      <c r="Y128" s="227"/>
    </row>
    <row r="129">
      <c r="D129" s="227"/>
      <c r="E129" s="227"/>
      <c r="F129" s="227"/>
      <c r="G129" s="227"/>
      <c r="H129" s="227"/>
      <c r="I129" s="227"/>
      <c r="J129" s="227"/>
      <c r="K129" s="227"/>
      <c r="L129" s="227"/>
      <c r="M129" s="227"/>
      <c r="N129" s="227"/>
      <c r="R129" s="227"/>
      <c r="S129" s="227"/>
      <c r="T129" s="227"/>
      <c r="U129" s="227"/>
      <c r="V129" s="227"/>
      <c r="W129" s="227"/>
      <c r="X129" s="227"/>
      <c r="Y129" s="227"/>
    </row>
    <row r="130">
      <c r="D130" s="227"/>
      <c r="E130" s="227"/>
      <c r="F130" s="227"/>
      <c r="G130" s="227"/>
      <c r="H130" s="227"/>
      <c r="I130" s="227"/>
      <c r="J130" s="227"/>
      <c r="K130" s="227"/>
      <c r="L130" s="227"/>
      <c r="M130" s="227"/>
      <c r="N130" s="227"/>
      <c r="R130" s="227"/>
      <c r="S130" s="227"/>
      <c r="T130" s="227"/>
      <c r="U130" s="227"/>
      <c r="V130" s="227"/>
      <c r="W130" s="227"/>
      <c r="X130" s="227"/>
      <c r="Y130" s="227"/>
    </row>
    <row r="131">
      <c r="D131" s="227"/>
      <c r="E131" s="227"/>
      <c r="F131" s="227"/>
      <c r="G131" s="227"/>
      <c r="H131" s="227"/>
      <c r="I131" s="227"/>
      <c r="J131" s="227"/>
      <c r="K131" s="227"/>
      <c r="L131" s="227"/>
      <c r="M131" s="227"/>
      <c r="N131" s="227"/>
      <c r="R131" s="227"/>
      <c r="S131" s="227"/>
      <c r="T131" s="227"/>
      <c r="U131" s="227"/>
      <c r="V131" s="227"/>
      <c r="W131" s="227"/>
      <c r="X131" s="227"/>
      <c r="Y131" s="227"/>
    </row>
    <row r="132">
      <c r="D132" s="227"/>
      <c r="E132" s="227"/>
      <c r="F132" s="227"/>
      <c r="G132" s="227"/>
      <c r="H132" s="227"/>
      <c r="I132" s="227"/>
      <c r="J132" s="227"/>
      <c r="K132" s="227"/>
      <c r="L132" s="227"/>
      <c r="M132" s="227"/>
      <c r="N132" s="227"/>
      <c r="R132" s="227"/>
      <c r="S132" s="227"/>
      <c r="T132" s="227"/>
      <c r="U132" s="227"/>
      <c r="V132" s="227"/>
      <c r="W132" s="227"/>
      <c r="X132" s="227"/>
      <c r="Y132" s="227"/>
    </row>
    <row r="133">
      <c r="D133" s="227"/>
      <c r="E133" s="227"/>
      <c r="F133" s="227"/>
      <c r="G133" s="227"/>
      <c r="H133" s="227"/>
      <c r="I133" s="227"/>
      <c r="J133" s="227"/>
      <c r="K133" s="227"/>
      <c r="L133" s="227"/>
      <c r="M133" s="227"/>
      <c r="N133" s="227"/>
      <c r="R133" s="227"/>
      <c r="S133" s="227"/>
      <c r="T133" s="227"/>
      <c r="U133" s="227"/>
      <c r="V133" s="227"/>
      <c r="W133" s="227"/>
      <c r="X133" s="227"/>
      <c r="Y133" s="227"/>
    </row>
    <row r="134">
      <c r="D134" s="227"/>
      <c r="E134" s="227"/>
      <c r="F134" s="227"/>
      <c r="G134" s="227"/>
      <c r="H134" s="227"/>
      <c r="I134" s="227"/>
      <c r="J134" s="227"/>
      <c r="K134" s="227"/>
      <c r="L134" s="227"/>
      <c r="M134" s="227"/>
      <c r="N134" s="227"/>
      <c r="R134" s="227"/>
      <c r="S134" s="227"/>
      <c r="T134" s="227"/>
      <c r="U134" s="227"/>
      <c r="V134" s="227"/>
      <c r="W134" s="227"/>
      <c r="X134" s="227"/>
      <c r="Y134" s="227"/>
    </row>
    <row r="135">
      <c r="D135" s="227"/>
      <c r="E135" s="227"/>
      <c r="F135" s="227"/>
      <c r="G135" s="227"/>
      <c r="H135" s="227"/>
      <c r="I135" s="227"/>
      <c r="J135" s="227"/>
      <c r="K135" s="227"/>
      <c r="L135" s="227"/>
      <c r="M135" s="227"/>
      <c r="N135" s="227"/>
      <c r="R135" s="227"/>
      <c r="S135" s="227"/>
      <c r="T135" s="227"/>
      <c r="U135" s="227"/>
      <c r="V135" s="227"/>
      <c r="W135" s="227"/>
      <c r="X135" s="227"/>
      <c r="Y135" s="227"/>
    </row>
    <row r="136">
      <c r="D136" s="227"/>
      <c r="E136" s="227"/>
      <c r="F136" s="227"/>
      <c r="G136" s="227"/>
      <c r="H136" s="227"/>
      <c r="I136" s="227"/>
      <c r="J136" s="227"/>
      <c r="K136" s="227"/>
      <c r="L136" s="227"/>
      <c r="M136" s="227"/>
      <c r="N136" s="227"/>
      <c r="R136" s="227"/>
      <c r="S136" s="227"/>
      <c r="T136" s="227"/>
      <c r="U136" s="227"/>
      <c r="V136" s="227"/>
      <c r="W136" s="227"/>
      <c r="X136" s="227"/>
      <c r="Y136" s="227"/>
    </row>
    <row r="137">
      <c r="D137" s="227"/>
      <c r="E137" s="227"/>
      <c r="F137" s="227"/>
      <c r="G137" s="227"/>
      <c r="H137" s="227"/>
      <c r="I137" s="227"/>
      <c r="J137" s="227"/>
      <c r="K137" s="227"/>
      <c r="L137" s="227"/>
      <c r="M137" s="227"/>
      <c r="N137" s="227"/>
      <c r="R137" s="227"/>
      <c r="S137" s="227"/>
      <c r="T137" s="227"/>
      <c r="U137" s="227"/>
      <c r="V137" s="227"/>
      <c r="W137" s="227"/>
      <c r="X137" s="227"/>
      <c r="Y137" s="227"/>
    </row>
    <row r="138">
      <c r="D138" s="227"/>
      <c r="E138" s="227"/>
      <c r="F138" s="227"/>
      <c r="G138" s="227"/>
      <c r="H138" s="227"/>
      <c r="I138" s="227"/>
      <c r="J138" s="227"/>
      <c r="K138" s="227"/>
      <c r="L138" s="227"/>
      <c r="M138" s="227"/>
      <c r="N138" s="227"/>
      <c r="R138" s="227"/>
      <c r="S138" s="227"/>
      <c r="T138" s="227"/>
      <c r="U138" s="227"/>
      <c r="V138" s="227"/>
      <c r="W138" s="227"/>
      <c r="X138" s="227"/>
      <c r="Y138" s="227"/>
    </row>
    <row r="139">
      <c r="D139" s="227"/>
      <c r="E139" s="227"/>
      <c r="F139" s="227"/>
      <c r="G139" s="227"/>
      <c r="H139" s="227"/>
      <c r="I139" s="227"/>
      <c r="J139" s="227"/>
      <c r="K139" s="227"/>
      <c r="L139" s="227"/>
      <c r="M139" s="227"/>
      <c r="N139" s="227"/>
      <c r="R139" s="227"/>
      <c r="S139" s="227"/>
      <c r="T139" s="227"/>
      <c r="U139" s="227"/>
      <c r="V139" s="227"/>
      <c r="W139" s="227"/>
      <c r="X139" s="227"/>
      <c r="Y139" s="227"/>
    </row>
    <row r="140">
      <c r="D140" s="227"/>
      <c r="E140" s="227"/>
      <c r="F140" s="227"/>
      <c r="G140" s="227"/>
      <c r="H140" s="227"/>
      <c r="I140" s="227"/>
      <c r="J140" s="227"/>
      <c r="K140" s="227"/>
      <c r="L140" s="227"/>
      <c r="M140" s="227"/>
      <c r="N140" s="227"/>
      <c r="R140" s="227"/>
      <c r="S140" s="227"/>
      <c r="T140" s="227"/>
      <c r="U140" s="227"/>
      <c r="V140" s="227"/>
      <c r="W140" s="227"/>
      <c r="X140" s="227"/>
      <c r="Y140" s="227"/>
    </row>
    <row r="141">
      <c r="D141" s="227"/>
      <c r="E141" s="227"/>
      <c r="F141" s="227"/>
      <c r="G141" s="227"/>
      <c r="H141" s="227"/>
      <c r="I141" s="227"/>
      <c r="J141" s="227"/>
      <c r="K141" s="227"/>
      <c r="L141" s="227"/>
      <c r="M141" s="227"/>
      <c r="N141" s="227"/>
      <c r="R141" s="227"/>
      <c r="S141" s="227"/>
      <c r="T141" s="227"/>
      <c r="U141" s="227"/>
      <c r="V141" s="227"/>
      <c r="W141" s="227"/>
      <c r="X141" s="227"/>
      <c r="Y141" s="227"/>
    </row>
    <row r="142">
      <c r="D142" s="227"/>
      <c r="E142" s="227"/>
      <c r="F142" s="227"/>
      <c r="G142" s="227"/>
      <c r="H142" s="227"/>
      <c r="I142" s="227"/>
      <c r="J142" s="227"/>
      <c r="K142" s="227"/>
      <c r="L142" s="227"/>
      <c r="M142" s="227"/>
      <c r="N142" s="227"/>
      <c r="R142" s="227"/>
      <c r="S142" s="227"/>
      <c r="T142" s="227"/>
      <c r="U142" s="227"/>
      <c r="V142" s="227"/>
      <c r="W142" s="227"/>
      <c r="X142" s="227"/>
      <c r="Y142" s="227"/>
    </row>
    <row r="143">
      <c r="D143" s="227"/>
      <c r="E143" s="227"/>
      <c r="F143" s="227"/>
      <c r="G143" s="227"/>
      <c r="H143" s="227"/>
      <c r="I143" s="227"/>
      <c r="J143" s="227"/>
      <c r="K143" s="227"/>
      <c r="L143" s="227"/>
      <c r="M143" s="227"/>
      <c r="N143" s="227"/>
      <c r="R143" s="227"/>
      <c r="S143" s="227"/>
      <c r="T143" s="227"/>
      <c r="U143" s="227"/>
      <c r="V143" s="227"/>
      <c r="W143" s="227"/>
      <c r="X143" s="227"/>
      <c r="Y143" s="227"/>
    </row>
    <row r="144">
      <c r="D144" s="227"/>
      <c r="E144" s="227"/>
      <c r="F144" s="227"/>
      <c r="G144" s="227"/>
      <c r="H144" s="227"/>
      <c r="I144" s="227"/>
      <c r="J144" s="227"/>
      <c r="K144" s="227"/>
      <c r="L144" s="227"/>
      <c r="M144" s="227"/>
      <c r="N144" s="227"/>
      <c r="R144" s="227"/>
      <c r="S144" s="227"/>
      <c r="T144" s="227"/>
      <c r="U144" s="227"/>
      <c r="V144" s="227"/>
      <c r="W144" s="227"/>
      <c r="X144" s="227"/>
      <c r="Y144" s="227"/>
    </row>
    <row r="145">
      <c r="D145" s="227"/>
      <c r="E145" s="227"/>
      <c r="F145" s="227"/>
      <c r="G145" s="227"/>
      <c r="H145" s="227"/>
      <c r="I145" s="227"/>
      <c r="J145" s="227"/>
      <c r="K145" s="227"/>
      <c r="L145" s="227"/>
      <c r="M145" s="227"/>
      <c r="N145" s="227"/>
      <c r="R145" s="227"/>
      <c r="S145" s="227"/>
      <c r="T145" s="227"/>
      <c r="U145" s="227"/>
      <c r="V145" s="227"/>
      <c r="W145" s="227"/>
      <c r="X145" s="227"/>
      <c r="Y145" s="227"/>
    </row>
    <row r="146">
      <c r="D146" s="227"/>
      <c r="E146" s="227"/>
      <c r="F146" s="227"/>
      <c r="G146" s="227"/>
      <c r="H146" s="227"/>
      <c r="I146" s="227"/>
      <c r="J146" s="227"/>
      <c r="K146" s="227"/>
      <c r="L146" s="227"/>
      <c r="M146" s="227"/>
      <c r="N146" s="227"/>
      <c r="R146" s="227"/>
      <c r="S146" s="227"/>
      <c r="T146" s="227"/>
      <c r="U146" s="227"/>
      <c r="V146" s="227"/>
      <c r="W146" s="227"/>
      <c r="X146" s="227"/>
      <c r="Y146" s="227"/>
    </row>
    <row r="147">
      <c r="D147" s="227"/>
      <c r="E147" s="227"/>
      <c r="F147" s="227"/>
      <c r="G147" s="227"/>
      <c r="H147" s="227"/>
      <c r="I147" s="227"/>
      <c r="J147" s="227"/>
      <c r="K147" s="227"/>
      <c r="L147" s="227"/>
      <c r="M147" s="227"/>
      <c r="N147" s="227"/>
      <c r="R147" s="227"/>
      <c r="S147" s="227"/>
      <c r="T147" s="227"/>
      <c r="U147" s="227"/>
      <c r="V147" s="227"/>
      <c r="W147" s="227"/>
      <c r="X147" s="227"/>
      <c r="Y147" s="227"/>
    </row>
    <row r="148">
      <c r="D148" s="227"/>
      <c r="E148" s="227"/>
      <c r="F148" s="227"/>
      <c r="G148" s="227"/>
      <c r="H148" s="227"/>
      <c r="I148" s="227"/>
      <c r="J148" s="227"/>
      <c r="K148" s="227"/>
      <c r="L148" s="227"/>
      <c r="M148" s="227"/>
      <c r="N148" s="227"/>
      <c r="R148" s="227"/>
      <c r="S148" s="227"/>
      <c r="T148" s="227"/>
      <c r="U148" s="227"/>
      <c r="V148" s="227"/>
      <c r="W148" s="227"/>
      <c r="X148" s="227"/>
      <c r="Y148" s="227"/>
    </row>
    <row r="149">
      <c r="D149" s="227"/>
      <c r="E149" s="227"/>
      <c r="F149" s="227"/>
      <c r="G149" s="227"/>
      <c r="H149" s="227"/>
      <c r="I149" s="227"/>
      <c r="J149" s="227"/>
      <c r="K149" s="227"/>
      <c r="L149" s="227"/>
      <c r="M149" s="227"/>
      <c r="N149" s="227"/>
      <c r="R149" s="227"/>
      <c r="S149" s="227"/>
      <c r="T149" s="227"/>
      <c r="U149" s="227"/>
      <c r="V149" s="227"/>
      <c r="W149" s="227"/>
      <c r="X149" s="227"/>
      <c r="Y149" s="227"/>
    </row>
    <row r="150">
      <c r="D150" s="227"/>
      <c r="E150" s="227"/>
      <c r="F150" s="227"/>
      <c r="G150" s="227"/>
      <c r="H150" s="227"/>
      <c r="I150" s="227"/>
      <c r="J150" s="227"/>
      <c r="K150" s="227"/>
      <c r="L150" s="227"/>
      <c r="M150" s="227"/>
      <c r="N150" s="227"/>
      <c r="R150" s="227"/>
      <c r="S150" s="227"/>
      <c r="T150" s="227"/>
      <c r="U150" s="227"/>
      <c r="V150" s="227"/>
      <c r="W150" s="227"/>
      <c r="X150" s="227"/>
      <c r="Y150" s="227"/>
    </row>
    <row r="151">
      <c r="D151" s="227"/>
      <c r="E151" s="227"/>
      <c r="F151" s="227"/>
      <c r="G151" s="227"/>
      <c r="H151" s="227"/>
      <c r="I151" s="227"/>
      <c r="J151" s="227"/>
      <c r="K151" s="227"/>
      <c r="L151" s="227"/>
      <c r="M151" s="227"/>
      <c r="N151" s="227"/>
      <c r="R151" s="227"/>
      <c r="S151" s="227"/>
      <c r="T151" s="227"/>
      <c r="U151" s="227"/>
      <c r="V151" s="227"/>
      <c r="W151" s="227"/>
      <c r="X151" s="227"/>
      <c r="Y151" s="227"/>
    </row>
    <row r="152">
      <c r="D152" s="227"/>
      <c r="E152" s="227"/>
      <c r="F152" s="227"/>
      <c r="G152" s="227"/>
      <c r="H152" s="227"/>
      <c r="I152" s="227"/>
      <c r="J152" s="227"/>
      <c r="K152" s="227"/>
      <c r="L152" s="227"/>
      <c r="M152" s="227"/>
      <c r="N152" s="227"/>
      <c r="R152" s="227"/>
      <c r="S152" s="227"/>
      <c r="T152" s="227"/>
      <c r="U152" s="227"/>
      <c r="V152" s="227"/>
      <c r="W152" s="227"/>
      <c r="X152" s="227"/>
      <c r="Y152" s="227"/>
    </row>
    <row r="153">
      <c r="D153" s="227"/>
      <c r="E153" s="227"/>
      <c r="F153" s="227"/>
      <c r="G153" s="227"/>
      <c r="H153" s="227"/>
      <c r="I153" s="227"/>
      <c r="J153" s="227"/>
      <c r="K153" s="227"/>
      <c r="L153" s="227"/>
      <c r="M153" s="227"/>
      <c r="N153" s="227"/>
      <c r="R153" s="227"/>
      <c r="S153" s="227"/>
      <c r="T153" s="227"/>
      <c r="U153" s="227"/>
      <c r="V153" s="227"/>
      <c r="W153" s="227"/>
      <c r="X153" s="227"/>
      <c r="Y153" s="227"/>
    </row>
    <row r="154">
      <c r="D154" s="227"/>
      <c r="E154" s="227"/>
      <c r="F154" s="227"/>
      <c r="G154" s="227"/>
      <c r="H154" s="227"/>
      <c r="I154" s="227"/>
      <c r="J154" s="227"/>
      <c r="K154" s="227"/>
      <c r="L154" s="227"/>
      <c r="M154" s="227"/>
      <c r="N154" s="227"/>
      <c r="R154" s="227"/>
      <c r="S154" s="227"/>
      <c r="T154" s="227"/>
      <c r="U154" s="227"/>
      <c r="V154" s="227"/>
      <c r="W154" s="227"/>
      <c r="X154" s="227"/>
      <c r="Y154" s="227"/>
    </row>
    <row r="155">
      <c r="D155" s="227"/>
      <c r="E155" s="227"/>
      <c r="F155" s="227"/>
      <c r="G155" s="227"/>
      <c r="H155" s="227"/>
      <c r="I155" s="227"/>
      <c r="J155" s="227"/>
      <c r="K155" s="227"/>
      <c r="L155" s="227"/>
      <c r="M155" s="227"/>
      <c r="N155" s="227"/>
      <c r="R155" s="227"/>
      <c r="S155" s="227"/>
      <c r="T155" s="227"/>
      <c r="U155" s="227"/>
      <c r="V155" s="227"/>
      <c r="W155" s="227"/>
      <c r="X155" s="227"/>
      <c r="Y155" s="227"/>
    </row>
    <row r="156">
      <c r="D156" s="227"/>
      <c r="E156" s="227"/>
      <c r="F156" s="227"/>
      <c r="G156" s="227"/>
      <c r="H156" s="227"/>
      <c r="I156" s="227"/>
      <c r="J156" s="227"/>
      <c r="K156" s="227"/>
      <c r="L156" s="227"/>
      <c r="M156" s="227"/>
      <c r="N156" s="227"/>
      <c r="R156" s="227"/>
      <c r="S156" s="227"/>
      <c r="T156" s="227"/>
      <c r="U156" s="227"/>
      <c r="V156" s="227"/>
      <c r="W156" s="227"/>
      <c r="X156" s="227"/>
      <c r="Y156" s="227"/>
    </row>
    <row r="157">
      <c r="D157" s="227"/>
      <c r="E157" s="227"/>
      <c r="F157" s="227"/>
      <c r="G157" s="227"/>
      <c r="H157" s="227"/>
      <c r="I157" s="227"/>
      <c r="J157" s="227"/>
      <c r="K157" s="227"/>
      <c r="L157" s="227"/>
      <c r="M157" s="227"/>
      <c r="N157" s="227"/>
      <c r="R157" s="227"/>
      <c r="S157" s="227"/>
      <c r="T157" s="227"/>
      <c r="U157" s="227"/>
      <c r="V157" s="227"/>
      <c r="W157" s="227"/>
      <c r="X157" s="227"/>
      <c r="Y157" s="227"/>
    </row>
    <row r="158">
      <c r="D158" s="227"/>
      <c r="E158" s="227"/>
      <c r="F158" s="227"/>
      <c r="G158" s="227"/>
      <c r="H158" s="227"/>
      <c r="I158" s="227"/>
      <c r="J158" s="227"/>
      <c r="K158" s="227"/>
      <c r="L158" s="227"/>
      <c r="M158" s="227"/>
      <c r="N158" s="227"/>
      <c r="R158" s="227"/>
      <c r="S158" s="227"/>
      <c r="T158" s="227"/>
      <c r="U158" s="227"/>
      <c r="V158" s="227"/>
      <c r="W158" s="227"/>
      <c r="X158" s="227"/>
      <c r="Y158" s="227"/>
    </row>
    <row r="159">
      <c r="D159" s="227"/>
      <c r="E159" s="227"/>
      <c r="F159" s="227"/>
      <c r="G159" s="227"/>
      <c r="H159" s="227"/>
      <c r="I159" s="227"/>
      <c r="J159" s="227"/>
      <c r="K159" s="227"/>
      <c r="L159" s="227"/>
      <c r="M159" s="227"/>
      <c r="N159" s="227"/>
      <c r="R159" s="227"/>
      <c r="S159" s="227"/>
      <c r="T159" s="227"/>
      <c r="U159" s="227"/>
      <c r="V159" s="227"/>
      <c r="W159" s="227"/>
      <c r="X159" s="227"/>
      <c r="Y159" s="227"/>
    </row>
    <row r="160">
      <c r="D160" s="227"/>
      <c r="E160" s="227"/>
      <c r="F160" s="227"/>
      <c r="G160" s="227"/>
      <c r="H160" s="227"/>
      <c r="I160" s="227"/>
      <c r="J160" s="227"/>
      <c r="K160" s="227"/>
      <c r="L160" s="227"/>
      <c r="M160" s="227"/>
      <c r="N160" s="227"/>
      <c r="R160" s="227"/>
      <c r="S160" s="227"/>
      <c r="T160" s="227"/>
      <c r="U160" s="227"/>
      <c r="V160" s="227"/>
      <c r="W160" s="227"/>
      <c r="X160" s="227"/>
      <c r="Y160" s="227"/>
    </row>
    <row r="161">
      <c r="D161" s="227"/>
      <c r="E161" s="227"/>
      <c r="F161" s="227"/>
      <c r="G161" s="227"/>
      <c r="H161" s="227"/>
      <c r="I161" s="227"/>
      <c r="J161" s="227"/>
      <c r="K161" s="227"/>
      <c r="L161" s="227"/>
      <c r="M161" s="227"/>
      <c r="N161" s="227"/>
      <c r="R161" s="227"/>
      <c r="S161" s="227"/>
      <c r="T161" s="227"/>
      <c r="U161" s="227"/>
      <c r="V161" s="227"/>
      <c r="W161" s="227"/>
      <c r="X161" s="227"/>
      <c r="Y161" s="227"/>
    </row>
    <row r="162">
      <c r="D162" s="227"/>
      <c r="E162" s="227"/>
      <c r="F162" s="227"/>
      <c r="G162" s="227"/>
      <c r="H162" s="227"/>
      <c r="I162" s="227"/>
      <c r="J162" s="227"/>
      <c r="K162" s="227"/>
      <c r="L162" s="227"/>
      <c r="M162" s="227"/>
      <c r="N162" s="227"/>
      <c r="R162" s="227"/>
      <c r="S162" s="227"/>
      <c r="T162" s="227"/>
      <c r="U162" s="227"/>
      <c r="V162" s="227"/>
      <c r="W162" s="227"/>
      <c r="X162" s="227"/>
      <c r="Y162" s="227"/>
    </row>
    <row r="163">
      <c r="D163" s="227"/>
      <c r="E163" s="227"/>
      <c r="F163" s="227"/>
      <c r="G163" s="227"/>
      <c r="H163" s="227"/>
      <c r="I163" s="227"/>
      <c r="J163" s="227"/>
      <c r="K163" s="227"/>
      <c r="L163" s="227"/>
      <c r="M163" s="227"/>
      <c r="N163" s="227"/>
      <c r="R163" s="227"/>
      <c r="S163" s="227"/>
      <c r="T163" s="227"/>
      <c r="U163" s="227"/>
      <c r="V163" s="227"/>
      <c r="W163" s="227"/>
      <c r="X163" s="227"/>
      <c r="Y163" s="227"/>
    </row>
    <row r="164">
      <c r="D164" s="227"/>
      <c r="E164" s="227"/>
      <c r="F164" s="227"/>
      <c r="G164" s="227"/>
      <c r="H164" s="227"/>
      <c r="I164" s="227"/>
      <c r="J164" s="227"/>
      <c r="K164" s="227"/>
      <c r="L164" s="227"/>
      <c r="M164" s="227"/>
      <c r="N164" s="227"/>
      <c r="R164" s="227"/>
      <c r="S164" s="227"/>
      <c r="T164" s="227"/>
      <c r="U164" s="227"/>
      <c r="V164" s="227"/>
      <c r="W164" s="227"/>
      <c r="X164" s="227"/>
      <c r="Y164" s="227"/>
    </row>
    <row r="165">
      <c r="D165" s="227"/>
      <c r="E165" s="227"/>
      <c r="F165" s="227"/>
      <c r="G165" s="227"/>
      <c r="H165" s="227"/>
      <c r="I165" s="227"/>
      <c r="J165" s="227"/>
      <c r="K165" s="227"/>
      <c r="L165" s="227"/>
      <c r="M165" s="227"/>
      <c r="N165" s="227"/>
      <c r="R165" s="227"/>
      <c r="S165" s="227"/>
      <c r="T165" s="227"/>
      <c r="U165" s="227"/>
      <c r="V165" s="227"/>
      <c r="W165" s="227"/>
      <c r="X165" s="227"/>
      <c r="Y165" s="227"/>
    </row>
    <row r="166">
      <c r="D166" s="227"/>
      <c r="E166" s="227"/>
      <c r="F166" s="227"/>
      <c r="G166" s="227"/>
      <c r="H166" s="227"/>
      <c r="I166" s="227"/>
      <c r="J166" s="227"/>
      <c r="K166" s="227"/>
      <c r="L166" s="227"/>
      <c r="M166" s="227"/>
      <c r="N166" s="227"/>
      <c r="R166" s="227"/>
      <c r="S166" s="227"/>
      <c r="T166" s="227"/>
      <c r="U166" s="227"/>
      <c r="V166" s="227"/>
      <c r="W166" s="227"/>
      <c r="X166" s="227"/>
      <c r="Y166" s="227"/>
    </row>
    <row r="167">
      <c r="D167" s="227"/>
      <c r="E167" s="227"/>
      <c r="F167" s="227"/>
      <c r="G167" s="227"/>
      <c r="H167" s="227"/>
      <c r="I167" s="227"/>
      <c r="J167" s="227"/>
      <c r="K167" s="227"/>
      <c r="L167" s="227"/>
      <c r="M167" s="227"/>
      <c r="N167" s="227"/>
      <c r="R167" s="227"/>
      <c r="S167" s="227"/>
      <c r="T167" s="227"/>
      <c r="U167" s="227"/>
      <c r="V167" s="227"/>
      <c r="W167" s="227"/>
      <c r="X167" s="227"/>
      <c r="Y167" s="227"/>
    </row>
    <row r="168">
      <c r="D168" s="227"/>
      <c r="E168" s="227"/>
      <c r="F168" s="227"/>
      <c r="G168" s="227"/>
      <c r="H168" s="227"/>
      <c r="I168" s="227"/>
      <c r="J168" s="227"/>
      <c r="K168" s="227"/>
      <c r="L168" s="227"/>
      <c r="M168" s="227"/>
      <c r="N168" s="227"/>
      <c r="R168" s="227"/>
      <c r="S168" s="227"/>
      <c r="T168" s="227"/>
      <c r="U168" s="227"/>
      <c r="V168" s="227"/>
      <c r="W168" s="227"/>
      <c r="X168" s="227"/>
      <c r="Y168" s="227"/>
    </row>
    <row r="169">
      <c r="D169" s="227"/>
      <c r="E169" s="227"/>
      <c r="F169" s="227"/>
      <c r="G169" s="227"/>
      <c r="H169" s="227"/>
      <c r="I169" s="227"/>
      <c r="J169" s="227"/>
      <c r="K169" s="227"/>
      <c r="L169" s="227"/>
      <c r="M169" s="227"/>
      <c r="N169" s="227"/>
      <c r="R169" s="227"/>
      <c r="S169" s="227"/>
      <c r="T169" s="227"/>
      <c r="U169" s="227"/>
      <c r="V169" s="227"/>
      <c r="W169" s="227"/>
      <c r="X169" s="227"/>
      <c r="Y169" s="227"/>
    </row>
    <row r="170">
      <c r="D170" s="227"/>
      <c r="E170" s="227"/>
      <c r="F170" s="227"/>
      <c r="G170" s="227"/>
      <c r="H170" s="227"/>
      <c r="I170" s="227"/>
      <c r="J170" s="227"/>
      <c r="K170" s="227"/>
      <c r="L170" s="227"/>
      <c r="M170" s="227"/>
      <c r="N170" s="227"/>
      <c r="R170" s="227"/>
      <c r="S170" s="227"/>
      <c r="T170" s="227"/>
      <c r="U170" s="227"/>
      <c r="V170" s="227"/>
      <c r="W170" s="227"/>
      <c r="X170" s="227"/>
      <c r="Y170" s="227"/>
    </row>
    <row r="171">
      <c r="D171" s="227"/>
      <c r="E171" s="227"/>
      <c r="F171" s="227"/>
      <c r="G171" s="227"/>
      <c r="H171" s="227"/>
      <c r="I171" s="227"/>
      <c r="J171" s="227"/>
      <c r="K171" s="227"/>
      <c r="L171" s="227"/>
      <c r="M171" s="227"/>
      <c r="N171" s="227"/>
      <c r="R171" s="227"/>
      <c r="S171" s="227"/>
      <c r="T171" s="227"/>
      <c r="U171" s="227"/>
      <c r="V171" s="227"/>
      <c r="W171" s="227"/>
      <c r="X171" s="227"/>
      <c r="Y171" s="227"/>
    </row>
    <row r="172">
      <c r="D172" s="227"/>
      <c r="E172" s="227"/>
      <c r="F172" s="227"/>
      <c r="G172" s="227"/>
      <c r="H172" s="227"/>
      <c r="I172" s="227"/>
      <c r="J172" s="227"/>
      <c r="K172" s="227"/>
      <c r="L172" s="227"/>
      <c r="M172" s="227"/>
      <c r="N172" s="227"/>
      <c r="R172" s="227"/>
      <c r="S172" s="227"/>
      <c r="T172" s="227"/>
      <c r="U172" s="227"/>
      <c r="V172" s="227"/>
      <c r="W172" s="227"/>
      <c r="X172" s="227"/>
      <c r="Y172" s="227"/>
    </row>
    <row r="173">
      <c r="D173" s="227"/>
      <c r="E173" s="227"/>
      <c r="F173" s="227"/>
      <c r="G173" s="227"/>
      <c r="H173" s="227"/>
      <c r="I173" s="227"/>
      <c r="J173" s="227"/>
      <c r="K173" s="227"/>
      <c r="L173" s="227"/>
      <c r="M173" s="227"/>
      <c r="N173" s="227"/>
      <c r="R173" s="227"/>
      <c r="S173" s="227"/>
      <c r="T173" s="227"/>
      <c r="U173" s="227"/>
      <c r="V173" s="227"/>
      <c r="W173" s="227"/>
      <c r="X173" s="227"/>
      <c r="Y173" s="227"/>
    </row>
    <row r="174">
      <c r="D174" s="227"/>
      <c r="E174" s="227"/>
      <c r="F174" s="227"/>
      <c r="G174" s="227"/>
      <c r="H174" s="227"/>
      <c r="I174" s="227"/>
      <c r="J174" s="227"/>
      <c r="K174" s="227"/>
      <c r="L174" s="227"/>
      <c r="M174" s="227"/>
      <c r="N174" s="227"/>
      <c r="R174" s="227"/>
      <c r="S174" s="227"/>
      <c r="T174" s="227"/>
      <c r="U174" s="227"/>
      <c r="V174" s="227"/>
      <c r="W174" s="227"/>
      <c r="X174" s="227"/>
      <c r="Y174" s="227"/>
    </row>
    <row r="175">
      <c r="D175" s="227"/>
      <c r="E175" s="227"/>
      <c r="F175" s="227"/>
      <c r="G175" s="227"/>
      <c r="H175" s="227"/>
      <c r="I175" s="227"/>
      <c r="J175" s="227"/>
      <c r="K175" s="227"/>
      <c r="L175" s="227"/>
      <c r="M175" s="227"/>
      <c r="N175" s="227"/>
      <c r="R175" s="227"/>
      <c r="S175" s="227"/>
      <c r="T175" s="227"/>
      <c r="U175" s="227"/>
      <c r="V175" s="227"/>
      <c r="W175" s="227"/>
      <c r="X175" s="227"/>
      <c r="Y175" s="227"/>
    </row>
    <row r="176">
      <c r="D176" s="227"/>
      <c r="E176" s="227"/>
      <c r="F176" s="227"/>
      <c r="G176" s="227"/>
      <c r="H176" s="227"/>
      <c r="I176" s="227"/>
      <c r="J176" s="227"/>
      <c r="K176" s="227"/>
      <c r="L176" s="227"/>
      <c r="M176" s="227"/>
      <c r="N176" s="227"/>
      <c r="R176" s="227"/>
      <c r="S176" s="227"/>
      <c r="T176" s="227"/>
      <c r="U176" s="227"/>
      <c r="V176" s="227"/>
      <c r="W176" s="227"/>
      <c r="X176" s="227"/>
      <c r="Y176" s="227"/>
    </row>
    <row r="177">
      <c r="D177" s="227"/>
      <c r="E177" s="227"/>
      <c r="F177" s="227"/>
      <c r="G177" s="227"/>
      <c r="H177" s="227"/>
      <c r="I177" s="227"/>
      <c r="J177" s="227"/>
      <c r="K177" s="227"/>
      <c r="L177" s="227"/>
      <c r="M177" s="227"/>
      <c r="N177" s="227"/>
      <c r="R177" s="227"/>
      <c r="S177" s="227"/>
      <c r="T177" s="227"/>
      <c r="U177" s="227"/>
      <c r="V177" s="227"/>
      <c r="W177" s="227"/>
      <c r="X177" s="227"/>
      <c r="Y177" s="227"/>
    </row>
    <row r="178">
      <c r="D178" s="227"/>
      <c r="E178" s="227"/>
      <c r="F178" s="227"/>
      <c r="G178" s="227"/>
      <c r="H178" s="227"/>
      <c r="I178" s="227"/>
      <c r="J178" s="227"/>
      <c r="K178" s="227"/>
      <c r="L178" s="227"/>
      <c r="M178" s="227"/>
      <c r="N178" s="227"/>
      <c r="R178" s="227"/>
      <c r="S178" s="227"/>
      <c r="T178" s="227"/>
      <c r="U178" s="227"/>
      <c r="V178" s="227"/>
      <c r="W178" s="227"/>
      <c r="X178" s="227"/>
      <c r="Y178" s="227"/>
    </row>
    <row r="179">
      <c r="D179" s="227"/>
      <c r="E179" s="227"/>
      <c r="F179" s="227"/>
      <c r="G179" s="227"/>
      <c r="H179" s="227"/>
      <c r="I179" s="227"/>
      <c r="J179" s="227"/>
      <c r="K179" s="227"/>
      <c r="L179" s="227"/>
      <c r="M179" s="227"/>
      <c r="N179" s="227"/>
      <c r="R179" s="227"/>
      <c r="S179" s="227"/>
      <c r="T179" s="227"/>
      <c r="U179" s="227"/>
      <c r="V179" s="227"/>
      <c r="W179" s="227"/>
      <c r="X179" s="227"/>
      <c r="Y179" s="227"/>
    </row>
    <row r="180">
      <c r="D180" s="227"/>
      <c r="E180" s="227"/>
      <c r="F180" s="227"/>
      <c r="G180" s="227"/>
      <c r="H180" s="227"/>
      <c r="I180" s="227"/>
      <c r="J180" s="227"/>
      <c r="K180" s="227"/>
      <c r="L180" s="227"/>
      <c r="M180" s="227"/>
      <c r="N180" s="227"/>
      <c r="R180" s="227"/>
      <c r="S180" s="227"/>
      <c r="T180" s="227"/>
      <c r="U180" s="227"/>
      <c r="V180" s="227"/>
      <c r="W180" s="227"/>
      <c r="X180" s="227"/>
      <c r="Y180" s="227"/>
    </row>
    <row r="181">
      <c r="D181" s="227"/>
      <c r="E181" s="227"/>
      <c r="F181" s="227"/>
      <c r="G181" s="227"/>
      <c r="H181" s="227"/>
      <c r="I181" s="227"/>
      <c r="J181" s="227"/>
      <c r="K181" s="227"/>
      <c r="L181" s="227"/>
      <c r="M181" s="227"/>
      <c r="N181" s="227"/>
      <c r="R181" s="227"/>
      <c r="S181" s="227"/>
      <c r="T181" s="227"/>
      <c r="U181" s="227"/>
      <c r="V181" s="227"/>
      <c r="W181" s="227"/>
      <c r="X181" s="227"/>
      <c r="Y181" s="227"/>
    </row>
    <row r="182">
      <c r="D182" s="227"/>
      <c r="E182" s="227"/>
      <c r="F182" s="227"/>
      <c r="G182" s="227"/>
      <c r="H182" s="227"/>
      <c r="I182" s="227"/>
      <c r="J182" s="227"/>
      <c r="K182" s="227"/>
      <c r="L182" s="227"/>
      <c r="M182" s="227"/>
      <c r="N182" s="227"/>
      <c r="R182" s="227"/>
      <c r="S182" s="227"/>
      <c r="T182" s="227"/>
      <c r="U182" s="227"/>
      <c r="V182" s="227"/>
      <c r="W182" s="227"/>
      <c r="X182" s="227"/>
      <c r="Y182" s="227"/>
    </row>
    <row r="183">
      <c r="D183" s="227"/>
      <c r="E183" s="227"/>
      <c r="F183" s="227"/>
      <c r="G183" s="227"/>
      <c r="H183" s="227"/>
      <c r="I183" s="227"/>
      <c r="J183" s="227"/>
      <c r="K183" s="227"/>
      <c r="L183" s="227"/>
      <c r="M183" s="227"/>
      <c r="N183" s="227"/>
      <c r="R183" s="227"/>
      <c r="S183" s="227"/>
      <c r="T183" s="227"/>
      <c r="U183" s="227"/>
      <c r="V183" s="227"/>
      <c r="W183" s="227"/>
      <c r="X183" s="227"/>
      <c r="Y183" s="227"/>
    </row>
    <row r="184">
      <c r="D184" s="227"/>
      <c r="E184" s="227"/>
      <c r="F184" s="227"/>
      <c r="G184" s="227"/>
      <c r="H184" s="227"/>
      <c r="I184" s="227"/>
      <c r="J184" s="227"/>
      <c r="K184" s="227"/>
      <c r="L184" s="227"/>
      <c r="M184" s="227"/>
      <c r="N184" s="227"/>
      <c r="R184" s="227"/>
      <c r="S184" s="227"/>
      <c r="T184" s="227"/>
      <c r="U184" s="227"/>
      <c r="V184" s="227"/>
      <c r="W184" s="227"/>
      <c r="X184" s="227"/>
      <c r="Y184" s="227"/>
    </row>
    <row r="185">
      <c r="D185" s="227"/>
      <c r="E185" s="227"/>
      <c r="F185" s="227"/>
      <c r="G185" s="227"/>
      <c r="H185" s="227"/>
      <c r="I185" s="227"/>
      <c r="J185" s="227"/>
      <c r="K185" s="227"/>
      <c r="L185" s="227"/>
      <c r="M185" s="227"/>
      <c r="N185" s="227"/>
      <c r="R185" s="227"/>
      <c r="S185" s="227"/>
      <c r="T185" s="227"/>
      <c r="U185" s="227"/>
      <c r="V185" s="227"/>
      <c r="W185" s="227"/>
      <c r="X185" s="227"/>
      <c r="Y185" s="227"/>
    </row>
    <row r="186">
      <c r="D186" s="227"/>
      <c r="E186" s="227"/>
      <c r="F186" s="227"/>
      <c r="G186" s="227"/>
      <c r="H186" s="227"/>
      <c r="I186" s="227"/>
      <c r="J186" s="227"/>
      <c r="K186" s="227"/>
      <c r="L186" s="227"/>
      <c r="M186" s="227"/>
      <c r="N186" s="227"/>
      <c r="R186" s="227"/>
      <c r="S186" s="227"/>
      <c r="T186" s="227"/>
      <c r="U186" s="227"/>
      <c r="V186" s="227"/>
      <c r="W186" s="227"/>
      <c r="X186" s="227"/>
      <c r="Y186" s="227"/>
    </row>
    <row r="187">
      <c r="D187" s="227"/>
      <c r="E187" s="227"/>
      <c r="F187" s="227"/>
      <c r="G187" s="227"/>
      <c r="H187" s="227"/>
      <c r="I187" s="227"/>
      <c r="J187" s="227"/>
      <c r="K187" s="227"/>
      <c r="L187" s="227"/>
      <c r="M187" s="227"/>
      <c r="N187" s="227"/>
      <c r="R187" s="227"/>
      <c r="S187" s="227"/>
      <c r="T187" s="227"/>
      <c r="U187" s="227"/>
      <c r="V187" s="227"/>
      <c r="W187" s="227"/>
      <c r="X187" s="227"/>
      <c r="Y187" s="227"/>
    </row>
    <row r="188">
      <c r="D188" s="227"/>
      <c r="E188" s="227"/>
      <c r="F188" s="227"/>
      <c r="G188" s="227"/>
      <c r="H188" s="227"/>
      <c r="I188" s="227"/>
      <c r="J188" s="227"/>
      <c r="K188" s="227"/>
      <c r="L188" s="227"/>
      <c r="M188" s="227"/>
      <c r="N188" s="227"/>
      <c r="R188" s="227"/>
      <c r="S188" s="227"/>
      <c r="T188" s="227"/>
      <c r="U188" s="227"/>
      <c r="V188" s="227"/>
      <c r="W188" s="227"/>
      <c r="X188" s="227"/>
      <c r="Y188" s="227"/>
    </row>
    <row r="189">
      <c r="D189" s="227"/>
      <c r="E189" s="227"/>
      <c r="F189" s="227"/>
      <c r="G189" s="227"/>
      <c r="H189" s="227"/>
      <c r="I189" s="227"/>
      <c r="J189" s="227"/>
      <c r="K189" s="227"/>
      <c r="L189" s="227"/>
      <c r="M189" s="227"/>
      <c r="N189" s="227"/>
      <c r="R189" s="227"/>
      <c r="S189" s="227"/>
      <c r="T189" s="227"/>
      <c r="U189" s="227"/>
      <c r="V189" s="227"/>
      <c r="W189" s="227"/>
      <c r="X189" s="227"/>
      <c r="Y189" s="227"/>
    </row>
    <row r="190">
      <c r="D190" s="227"/>
      <c r="E190" s="227"/>
      <c r="F190" s="227"/>
      <c r="G190" s="227"/>
      <c r="H190" s="227"/>
      <c r="I190" s="227"/>
      <c r="J190" s="227"/>
      <c r="K190" s="227"/>
      <c r="L190" s="227"/>
      <c r="M190" s="227"/>
      <c r="N190" s="227"/>
      <c r="R190" s="227"/>
      <c r="S190" s="227"/>
      <c r="T190" s="227"/>
      <c r="U190" s="227"/>
      <c r="V190" s="227"/>
      <c r="W190" s="227"/>
      <c r="X190" s="227"/>
      <c r="Y190" s="227"/>
    </row>
    <row r="191">
      <c r="D191" s="227"/>
      <c r="E191" s="227"/>
      <c r="F191" s="227"/>
      <c r="G191" s="227"/>
      <c r="H191" s="227"/>
      <c r="I191" s="227"/>
      <c r="J191" s="227"/>
      <c r="K191" s="227"/>
      <c r="L191" s="227"/>
      <c r="M191" s="227"/>
      <c r="N191" s="227"/>
      <c r="R191" s="227"/>
      <c r="S191" s="227"/>
      <c r="T191" s="227"/>
      <c r="U191" s="227"/>
      <c r="V191" s="227"/>
      <c r="W191" s="227"/>
      <c r="X191" s="227"/>
      <c r="Y191" s="227"/>
    </row>
    <row r="192">
      <c r="D192" s="227"/>
      <c r="E192" s="227"/>
      <c r="F192" s="227"/>
      <c r="G192" s="227"/>
      <c r="H192" s="227"/>
      <c r="I192" s="227"/>
      <c r="J192" s="227"/>
      <c r="K192" s="227"/>
      <c r="L192" s="227"/>
      <c r="M192" s="227"/>
      <c r="N192" s="227"/>
      <c r="R192" s="227"/>
      <c r="S192" s="227"/>
      <c r="T192" s="227"/>
      <c r="U192" s="227"/>
      <c r="V192" s="227"/>
      <c r="W192" s="227"/>
      <c r="X192" s="227"/>
      <c r="Y192" s="227"/>
    </row>
    <row r="193">
      <c r="D193" s="227"/>
      <c r="E193" s="227"/>
      <c r="F193" s="227"/>
      <c r="G193" s="227"/>
      <c r="H193" s="227"/>
      <c r="I193" s="227"/>
      <c r="J193" s="227"/>
      <c r="K193" s="227"/>
      <c r="L193" s="227"/>
      <c r="M193" s="227"/>
      <c r="N193" s="227"/>
      <c r="R193" s="227"/>
      <c r="S193" s="227"/>
      <c r="T193" s="227"/>
      <c r="U193" s="227"/>
      <c r="V193" s="227"/>
      <c r="W193" s="227"/>
      <c r="X193" s="227"/>
      <c r="Y193" s="227"/>
    </row>
    <row r="194">
      <c r="D194" s="227"/>
      <c r="E194" s="227"/>
      <c r="F194" s="227"/>
      <c r="G194" s="227"/>
      <c r="H194" s="227"/>
      <c r="I194" s="227"/>
      <c r="J194" s="227"/>
      <c r="K194" s="227"/>
      <c r="L194" s="227"/>
      <c r="M194" s="227"/>
      <c r="N194" s="227"/>
      <c r="R194" s="227"/>
      <c r="S194" s="227"/>
      <c r="T194" s="227"/>
      <c r="U194" s="227"/>
      <c r="V194" s="227"/>
      <c r="W194" s="227"/>
      <c r="X194" s="227"/>
      <c r="Y194" s="227"/>
    </row>
    <row r="195">
      <c r="D195" s="227"/>
      <c r="E195" s="227"/>
      <c r="F195" s="227"/>
      <c r="G195" s="227"/>
      <c r="H195" s="227"/>
      <c r="I195" s="227"/>
      <c r="J195" s="227"/>
      <c r="K195" s="227"/>
      <c r="L195" s="227"/>
      <c r="M195" s="227"/>
      <c r="N195" s="227"/>
      <c r="R195" s="227"/>
      <c r="S195" s="227"/>
      <c r="T195" s="227"/>
      <c r="U195" s="227"/>
      <c r="V195" s="227"/>
      <c r="W195" s="227"/>
      <c r="X195" s="227"/>
      <c r="Y195" s="227"/>
    </row>
    <row r="196">
      <c r="D196" s="227"/>
      <c r="E196" s="227"/>
      <c r="F196" s="227"/>
      <c r="G196" s="227"/>
      <c r="H196" s="227"/>
      <c r="I196" s="227"/>
      <c r="J196" s="227"/>
      <c r="K196" s="227"/>
      <c r="L196" s="227"/>
      <c r="M196" s="227"/>
      <c r="N196" s="227"/>
      <c r="R196" s="227"/>
      <c r="S196" s="227"/>
      <c r="T196" s="227"/>
      <c r="U196" s="227"/>
      <c r="V196" s="227"/>
      <c r="W196" s="227"/>
      <c r="X196" s="227"/>
      <c r="Y196" s="227"/>
    </row>
    <row r="197">
      <c r="D197" s="227"/>
      <c r="E197" s="227"/>
      <c r="F197" s="227"/>
      <c r="G197" s="227"/>
      <c r="H197" s="227"/>
      <c r="I197" s="227"/>
      <c r="J197" s="227"/>
      <c r="K197" s="227"/>
      <c r="L197" s="227"/>
      <c r="M197" s="227"/>
      <c r="N197" s="227"/>
      <c r="R197" s="227"/>
      <c r="S197" s="227"/>
      <c r="T197" s="227"/>
      <c r="U197" s="227"/>
      <c r="V197" s="227"/>
      <c r="W197" s="227"/>
      <c r="X197" s="227"/>
      <c r="Y197" s="227"/>
    </row>
    <row r="198">
      <c r="D198" s="227"/>
      <c r="E198" s="227"/>
      <c r="F198" s="227"/>
      <c r="G198" s="227"/>
      <c r="H198" s="227"/>
      <c r="I198" s="227"/>
      <c r="J198" s="227"/>
      <c r="K198" s="227"/>
      <c r="L198" s="227"/>
      <c r="M198" s="227"/>
      <c r="N198" s="227"/>
      <c r="R198" s="227"/>
      <c r="S198" s="227"/>
      <c r="T198" s="227"/>
      <c r="U198" s="227"/>
      <c r="V198" s="227"/>
      <c r="W198" s="227"/>
      <c r="X198" s="227"/>
      <c r="Y198" s="227"/>
    </row>
    <row r="199">
      <c r="D199" s="227"/>
      <c r="E199" s="227"/>
      <c r="F199" s="227"/>
      <c r="G199" s="227"/>
      <c r="H199" s="227"/>
      <c r="I199" s="227"/>
      <c r="J199" s="227"/>
      <c r="K199" s="227"/>
      <c r="L199" s="227"/>
      <c r="M199" s="227"/>
      <c r="N199" s="227"/>
      <c r="R199" s="227"/>
      <c r="S199" s="227"/>
      <c r="T199" s="227"/>
      <c r="U199" s="227"/>
      <c r="V199" s="227"/>
      <c r="W199" s="227"/>
      <c r="X199" s="227"/>
      <c r="Y199" s="227"/>
    </row>
    <row r="200">
      <c r="D200" s="227"/>
      <c r="E200" s="227"/>
      <c r="F200" s="227"/>
      <c r="G200" s="227"/>
      <c r="H200" s="227"/>
      <c r="I200" s="227"/>
      <c r="J200" s="227"/>
      <c r="K200" s="227"/>
      <c r="L200" s="227"/>
      <c r="M200" s="227"/>
      <c r="N200" s="227"/>
      <c r="R200" s="227"/>
      <c r="S200" s="227"/>
      <c r="T200" s="227"/>
      <c r="U200" s="227"/>
      <c r="V200" s="227"/>
      <c r="W200" s="227"/>
      <c r="X200" s="227"/>
      <c r="Y200" s="227"/>
    </row>
    <row r="201">
      <c r="D201" s="227"/>
      <c r="E201" s="227"/>
      <c r="F201" s="227"/>
      <c r="G201" s="227"/>
      <c r="H201" s="227"/>
      <c r="I201" s="227"/>
      <c r="J201" s="227"/>
      <c r="K201" s="227"/>
      <c r="L201" s="227"/>
      <c r="M201" s="227"/>
      <c r="N201" s="227"/>
      <c r="R201" s="227"/>
      <c r="S201" s="227"/>
      <c r="T201" s="227"/>
      <c r="U201" s="227"/>
      <c r="V201" s="227"/>
      <c r="W201" s="227"/>
      <c r="X201" s="227"/>
      <c r="Y201" s="227"/>
    </row>
    <row r="202">
      <c r="D202" s="227"/>
      <c r="E202" s="227"/>
      <c r="F202" s="227"/>
      <c r="G202" s="227"/>
      <c r="H202" s="227"/>
      <c r="I202" s="227"/>
      <c r="J202" s="227"/>
      <c r="K202" s="227"/>
      <c r="L202" s="227"/>
      <c r="M202" s="227"/>
      <c r="N202" s="227"/>
      <c r="R202" s="227"/>
      <c r="S202" s="227"/>
      <c r="T202" s="227"/>
      <c r="U202" s="227"/>
      <c r="V202" s="227"/>
      <c r="W202" s="227"/>
      <c r="X202" s="227"/>
      <c r="Y202" s="227"/>
    </row>
    <row r="203">
      <c r="D203" s="227"/>
      <c r="E203" s="227"/>
      <c r="F203" s="227"/>
      <c r="G203" s="227"/>
      <c r="H203" s="227"/>
      <c r="I203" s="227"/>
      <c r="J203" s="227"/>
      <c r="K203" s="227"/>
      <c r="L203" s="227"/>
      <c r="M203" s="227"/>
      <c r="N203" s="227"/>
      <c r="R203" s="227"/>
      <c r="S203" s="227"/>
      <c r="T203" s="227"/>
      <c r="U203" s="227"/>
      <c r="V203" s="227"/>
      <c r="W203" s="227"/>
      <c r="X203" s="227"/>
      <c r="Y203" s="227"/>
    </row>
    <row r="204">
      <c r="D204" s="227"/>
      <c r="E204" s="227"/>
      <c r="F204" s="227"/>
      <c r="G204" s="227"/>
      <c r="H204" s="227"/>
      <c r="I204" s="227"/>
      <c r="J204" s="227"/>
      <c r="K204" s="227"/>
      <c r="L204" s="227"/>
      <c r="M204" s="227"/>
      <c r="N204" s="227"/>
      <c r="R204" s="227"/>
      <c r="S204" s="227"/>
      <c r="T204" s="227"/>
      <c r="U204" s="227"/>
      <c r="V204" s="227"/>
      <c r="W204" s="227"/>
      <c r="X204" s="227"/>
      <c r="Y204" s="227"/>
    </row>
    <row r="205">
      <c r="D205" s="227"/>
      <c r="E205" s="227"/>
      <c r="F205" s="227"/>
      <c r="G205" s="227"/>
      <c r="H205" s="227"/>
      <c r="I205" s="227"/>
      <c r="J205" s="227"/>
      <c r="K205" s="227"/>
      <c r="L205" s="227"/>
      <c r="M205" s="227"/>
      <c r="N205" s="227"/>
      <c r="R205" s="227"/>
      <c r="S205" s="227"/>
      <c r="T205" s="227"/>
      <c r="U205" s="227"/>
      <c r="V205" s="227"/>
      <c r="W205" s="227"/>
      <c r="X205" s="227"/>
      <c r="Y205" s="227"/>
    </row>
    <row r="206">
      <c r="D206" s="227"/>
      <c r="E206" s="227"/>
      <c r="F206" s="227"/>
      <c r="G206" s="227"/>
      <c r="H206" s="227"/>
      <c r="I206" s="227"/>
      <c r="J206" s="227"/>
      <c r="K206" s="227"/>
      <c r="L206" s="227"/>
      <c r="M206" s="227"/>
      <c r="N206" s="227"/>
      <c r="R206" s="227"/>
      <c r="S206" s="227"/>
      <c r="T206" s="227"/>
      <c r="U206" s="227"/>
      <c r="V206" s="227"/>
      <c r="W206" s="227"/>
      <c r="X206" s="227"/>
      <c r="Y206" s="227"/>
    </row>
    <row r="207">
      <c r="D207" s="227"/>
      <c r="E207" s="227"/>
      <c r="F207" s="227"/>
      <c r="G207" s="227"/>
      <c r="H207" s="227"/>
      <c r="I207" s="227"/>
      <c r="J207" s="227"/>
      <c r="K207" s="227"/>
      <c r="L207" s="227"/>
      <c r="M207" s="227"/>
      <c r="N207" s="227"/>
      <c r="R207" s="227"/>
      <c r="S207" s="227"/>
      <c r="T207" s="227"/>
      <c r="U207" s="227"/>
      <c r="V207" s="227"/>
      <c r="W207" s="227"/>
      <c r="X207" s="227"/>
      <c r="Y207" s="227"/>
    </row>
    <row r="208">
      <c r="D208" s="227"/>
      <c r="E208" s="227"/>
      <c r="F208" s="227"/>
      <c r="G208" s="227"/>
      <c r="H208" s="227"/>
      <c r="I208" s="227"/>
      <c r="J208" s="227"/>
      <c r="K208" s="227"/>
      <c r="L208" s="227"/>
      <c r="M208" s="227"/>
      <c r="N208" s="227"/>
      <c r="R208" s="227"/>
      <c r="S208" s="227"/>
      <c r="T208" s="227"/>
      <c r="U208" s="227"/>
      <c r="V208" s="227"/>
      <c r="W208" s="227"/>
      <c r="X208" s="227"/>
      <c r="Y208" s="227"/>
    </row>
    <row r="209">
      <c r="D209" s="227"/>
      <c r="E209" s="227"/>
      <c r="F209" s="227"/>
      <c r="G209" s="227"/>
      <c r="H209" s="227"/>
      <c r="I209" s="227"/>
      <c r="J209" s="227"/>
      <c r="K209" s="227"/>
      <c r="L209" s="227"/>
      <c r="M209" s="227"/>
      <c r="N209" s="227"/>
      <c r="R209" s="227"/>
      <c r="S209" s="227"/>
      <c r="T209" s="227"/>
      <c r="U209" s="227"/>
      <c r="V209" s="227"/>
      <c r="W209" s="227"/>
      <c r="X209" s="227"/>
      <c r="Y209" s="227"/>
    </row>
    <row r="210">
      <c r="D210" s="227"/>
      <c r="E210" s="227"/>
      <c r="F210" s="227"/>
      <c r="G210" s="227"/>
      <c r="H210" s="227"/>
      <c r="I210" s="227"/>
      <c r="J210" s="227"/>
      <c r="K210" s="227"/>
      <c r="L210" s="227"/>
      <c r="M210" s="227"/>
      <c r="N210" s="227"/>
      <c r="R210" s="227"/>
      <c r="S210" s="227"/>
      <c r="T210" s="227"/>
      <c r="U210" s="227"/>
      <c r="V210" s="227"/>
      <c r="W210" s="227"/>
      <c r="X210" s="227"/>
      <c r="Y210" s="227"/>
    </row>
    <row r="211">
      <c r="D211" s="227"/>
      <c r="E211" s="227"/>
      <c r="F211" s="227"/>
      <c r="G211" s="227"/>
      <c r="H211" s="227"/>
      <c r="I211" s="227"/>
      <c r="J211" s="227"/>
      <c r="K211" s="227"/>
      <c r="L211" s="227"/>
      <c r="M211" s="227"/>
      <c r="N211" s="227"/>
      <c r="R211" s="227"/>
      <c r="S211" s="227"/>
      <c r="T211" s="227"/>
      <c r="U211" s="227"/>
      <c r="V211" s="227"/>
      <c r="W211" s="227"/>
      <c r="X211" s="227"/>
      <c r="Y211" s="227"/>
    </row>
    <row r="212">
      <c r="D212" s="227"/>
      <c r="E212" s="227"/>
      <c r="F212" s="227"/>
      <c r="G212" s="227"/>
      <c r="H212" s="227"/>
      <c r="I212" s="227"/>
      <c r="J212" s="227"/>
      <c r="K212" s="227"/>
      <c r="L212" s="227"/>
      <c r="M212" s="227"/>
      <c r="N212" s="227"/>
      <c r="R212" s="227"/>
      <c r="S212" s="227"/>
      <c r="T212" s="227"/>
      <c r="U212" s="227"/>
      <c r="V212" s="227"/>
      <c r="W212" s="227"/>
      <c r="X212" s="227"/>
      <c r="Y212" s="227"/>
    </row>
    <row r="213">
      <c r="D213" s="227"/>
      <c r="E213" s="227"/>
      <c r="F213" s="227"/>
      <c r="G213" s="227"/>
      <c r="H213" s="227"/>
      <c r="I213" s="227"/>
      <c r="J213" s="227"/>
      <c r="K213" s="227"/>
      <c r="L213" s="227"/>
      <c r="M213" s="227"/>
      <c r="N213" s="227"/>
      <c r="R213" s="227"/>
      <c r="S213" s="227"/>
      <c r="T213" s="227"/>
      <c r="U213" s="227"/>
      <c r="V213" s="227"/>
      <c r="W213" s="227"/>
      <c r="X213" s="227"/>
      <c r="Y213" s="227"/>
    </row>
    <row r="214">
      <c r="D214" s="227"/>
      <c r="E214" s="227"/>
      <c r="F214" s="227"/>
      <c r="G214" s="227"/>
      <c r="H214" s="227"/>
      <c r="I214" s="227"/>
      <c r="J214" s="227"/>
      <c r="K214" s="227"/>
      <c r="L214" s="227"/>
      <c r="M214" s="227"/>
      <c r="N214" s="227"/>
      <c r="R214" s="227"/>
      <c r="S214" s="227"/>
      <c r="T214" s="227"/>
      <c r="U214" s="227"/>
      <c r="V214" s="227"/>
      <c r="W214" s="227"/>
      <c r="X214" s="227"/>
      <c r="Y214" s="227"/>
    </row>
    <row r="215">
      <c r="D215" s="227"/>
      <c r="E215" s="227"/>
      <c r="F215" s="227"/>
      <c r="G215" s="227"/>
      <c r="H215" s="227"/>
      <c r="I215" s="227"/>
      <c r="J215" s="227"/>
      <c r="K215" s="227"/>
      <c r="L215" s="227"/>
      <c r="M215" s="227"/>
      <c r="N215" s="227"/>
      <c r="R215" s="227"/>
      <c r="S215" s="227"/>
      <c r="T215" s="227"/>
      <c r="U215" s="227"/>
      <c r="V215" s="227"/>
      <c r="W215" s="227"/>
      <c r="X215" s="227"/>
      <c r="Y215" s="227"/>
    </row>
    <row r="216">
      <c r="D216" s="227"/>
      <c r="E216" s="227"/>
      <c r="F216" s="227"/>
      <c r="G216" s="227"/>
      <c r="H216" s="227"/>
      <c r="I216" s="227"/>
      <c r="J216" s="227"/>
      <c r="K216" s="227"/>
      <c r="L216" s="227"/>
      <c r="M216" s="227"/>
      <c r="N216" s="227"/>
      <c r="R216" s="227"/>
      <c r="S216" s="227"/>
      <c r="T216" s="227"/>
      <c r="U216" s="227"/>
      <c r="V216" s="227"/>
      <c r="W216" s="227"/>
      <c r="X216" s="227"/>
      <c r="Y216" s="227"/>
    </row>
    <row r="217">
      <c r="D217" s="227"/>
      <c r="E217" s="227"/>
      <c r="F217" s="227"/>
      <c r="G217" s="227"/>
      <c r="H217" s="227"/>
      <c r="I217" s="227"/>
      <c r="J217" s="227"/>
      <c r="K217" s="227"/>
      <c r="L217" s="227"/>
      <c r="M217" s="227"/>
      <c r="N217" s="227"/>
      <c r="R217" s="227"/>
      <c r="S217" s="227"/>
      <c r="T217" s="227"/>
      <c r="U217" s="227"/>
      <c r="V217" s="227"/>
      <c r="W217" s="227"/>
      <c r="X217" s="227"/>
      <c r="Y217" s="227"/>
    </row>
    <row r="218">
      <c r="D218" s="227"/>
      <c r="E218" s="227"/>
      <c r="F218" s="227"/>
      <c r="G218" s="227"/>
      <c r="H218" s="227"/>
      <c r="I218" s="227"/>
      <c r="J218" s="227"/>
      <c r="K218" s="227"/>
      <c r="L218" s="227"/>
      <c r="M218" s="227"/>
      <c r="N218" s="227"/>
      <c r="R218" s="227"/>
      <c r="S218" s="227"/>
      <c r="T218" s="227"/>
      <c r="U218" s="227"/>
      <c r="V218" s="227"/>
      <c r="W218" s="227"/>
      <c r="X218" s="227"/>
      <c r="Y218" s="227"/>
    </row>
    <row r="219">
      <c r="D219" s="227"/>
      <c r="E219" s="227"/>
      <c r="F219" s="227"/>
      <c r="G219" s="227"/>
      <c r="H219" s="227"/>
      <c r="I219" s="227"/>
      <c r="J219" s="227"/>
      <c r="K219" s="227"/>
      <c r="L219" s="227"/>
      <c r="M219" s="227"/>
      <c r="N219" s="227"/>
      <c r="R219" s="227"/>
      <c r="S219" s="227"/>
      <c r="T219" s="227"/>
      <c r="U219" s="227"/>
      <c r="V219" s="227"/>
      <c r="W219" s="227"/>
      <c r="X219" s="227"/>
      <c r="Y219" s="227"/>
    </row>
    <row r="220">
      <c r="D220" s="227"/>
      <c r="E220" s="227"/>
      <c r="F220" s="227"/>
      <c r="G220" s="227"/>
      <c r="H220" s="227"/>
      <c r="I220" s="227"/>
      <c r="J220" s="227"/>
      <c r="K220" s="227"/>
      <c r="L220" s="227"/>
      <c r="M220" s="227"/>
      <c r="N220" s="227"/>
      <c r="R220" s="227"/>
      <c r="S220" s="227"/>
      <c r="T220" s="227"/>
      <c r="U220" s="227"/>
      <c r="V220" s="227"/>
      <c r="W220" s="227"/>
      <c r="X220" s="227"/>
      <c r="Y220" s="227"/>
    </row>
    <row r="221">
      <c r="D221" s="227"/>
      <c r="E221" s="227"/>
      <c r="F221" s="227"/>
      <c r="G221" s="227"/>
      <c r="H221" s="227"/>
      <c r="I221" s="227"/>
      <c r="J221" s="227"/>
      <c r="K221" s="227"/>
      <c r="L221" s="227"/>
      <c r="M221" s="227"/>
      <c r="N221" s="227"/>
      <c r="R221" s="227"/>
      <c r="S221" s="227"/>
      <c r="T221" s="227"/>
      <c r="U221" s="227"/>
      <c r="V221" s="227"/>
      <c r="W221" s="227"/>
      <c r="X221" s="227"/>
      <c r="Y221" s="227"/>
    </row>
    <row r="222">
      <c r="D222" s="227"/>
      <c r="E222" s="227"/>
      <c r="F222" s="227"/>
      <c r="G222" s="227"/>
      <c r="H222" s="227"/>
      <c r="I222" s="227"/>
      <c r="J222" s="227"/>
      <c r="K222" s="227"/>
      <c r="L222" s="227"/>
      <c r="M222" s="227"/>
      <c r="N222" s="227"/>
      <c r="R222" s="227"/>
      <c r="S222" s="227"/>
      <c r="T222" s="227"/>
      <c r="U222" s="227"/>
      <c r="V222" s="227"/>
      <c r="W222" s="227"/>
      <c r="X222" s="227"/>
      <c r="Y222" s="227"/>
    </row>
    <row r="223">
      <c r="D223" s="227"/>
      <c r="E223" s="227"/>
      <c r="F223" s="227"/>
      <c r="G223" s="227"/>
      <c r="H223" s="227"/>
      <c r="I223" s="227"/>
      <c r="J223" s="227"/>
      <c r="K223" s="227"/>
      <c r="L223" s="227"/>
      <c r="M223" s="227"/>
      <c r="N223" s="227"/>
      <c r="R223" s="227"/>
      <c r="S223" s="227"/>
      <c r="T223" s="227"/>
      <c r="U223" s="227"/>
      <c r="V223" s="227"/>
      <c r="W223" s="227"/>
      <c r="X223" s="227"/>
      <c r="Y223" s="227"/>
    </row>
    <row r="224">
      <c r="D224" s="227"/>
      <c r="E224" s="227"/>
      <c r="F224" s="227"/>
      <c r="G224" s="227"/>
      <c r="H224" s="227"/>
      <c r="I224" s="227"/>
      <c r="J224" s="227"/>
      <c r="K224" s="227"/>
      <c r="L224" s="227"/>
      <c r="M224" s="227"/>
      <c r="N224" s="227"/>
      <c r="R224" s="227"/>
      <c r="S224" s="227"/>
      <c r="T224" s="227"/>
      <c r="U224" s="227"/>
      <c r="V224" s="227"/>
      <c r="W224" s="227"/>
      <c r="X224" s="227"/>
      <c r="Y224" s="227"/>
    </row>
    <row r="225">
      <c r="D225" s="227"/>
      <c r="E225" s="227"/>
      <c r="F225" s="227"/>
      <c r="G225" s="227"/>
      <c r="H225" s="227"/>
      <c r="I225" s="227"/>
      <c r="J225" s="227"/>
      <c r="K225" s="227"/>
      <c r="L225" s="227"/>
      <c r="M225" s="227"/>
      <c r="N225" s="227"/>
      <c r="R225" s="227"/>
      <c r="S225" s="227"/>
      <c r="T225" s="227"/>
      <c r="U225" s="227"/>
      <c r="V225" s="227"/>
      <c r="W225" s="227"/>
      <c r="X225" s="227"/>
      <c r="Y225" s="227"/>
    </row>
    <row r="226">
      <c r="D226" s="227"/>
      <c r="E226" s="227"/>
      <c r="F226" s="227"/>
      <c r="G226" s="227"/>
      <c r="H226" s="227"/>
      <c r="I226" s="227"/>
      <c r="J226" s="227"/>
      <c r="K226" s="227"/>
      <c r="L226" s="227"/>
      <c r="M226" s="227"/>
      <c r="N226" s="227"/>
      <c r="R226" s="227"/>
      <c r="S226" s="227"/>
      <c r="T226" s="227"/>
      <c r="U226" s="227"/>
      <c r="V226" s="227"/>
      <c r="W226" s="227"/>
      <c r="X226" s="227"/>
      <c r="Y226" s="227"/>
    </row>
    <row r="227">
      <c r="D227" s="227"/>
      <c r="E227" s="227"/>
      <c r="F227" s="227"/>
      <c r="G227" s="227"/>
      <c r="H227" s="227"/>
      <c r="I227" s="227"/>
      <c r="J227" s="227"/>
      <c r="K227" s="227"/>
      <c r="L227" s="227"/>
      <c r="M227" s="227"/>
      <c r="N227" s="227"/>
      <c r="R227" s="227"/>
      <c r="S227" s="227"/>
      <c r="T227" s="227"/>
      <c r="U227" s="227"/>
      <c r="V227" s="227"/>
      <c r="W227" s="227"/>
      <c r="X227" s="227"/>
      <c r="Y227" s="227"/>
    </row>
    <row r="228">
      <c r="D228" s="227"/>
      <c r="E228" s="227"/>
      <c r="F228" s="227"/>
      <c r="G228" s="227"/>
      <c r="H228" s="227"/>
      <c r="I228" s="227"/>
      <c r="J228" s="227"/>
      <c r="K228" s="227"/>
      <c r="L228" s="227"/>
      <c r="M228" s="227"/>
      <c r="N228" s="227"/>
      <c r="R228" s="227"/>
      <c r="S228" s="227"/>
      <c r="T228" s="227"/>
      <c r="U228" s="227"/>
      <c r="V228" s="227"/>
      <c r="W228" s="227"/>
      <c r="X228" s="227"/>
      <c r="Y228" s="227"/>
    </row>
    <row r="229">
      <c r="D229" s="227"/>
      <c r="E229" s="227"/>
      <c r="F229" s="227"/>
      <c r="G229" s="227"/>
      <c r="H229" s="227"/>
      <c r="I229" s="227"/>
      <c r="J229" s="227"/>
      <c r="K229" s="227"/>
      <c r="L229" s="227"/>
      <c r="M229" s="227"/>
      <c r="N229" s="227"/>
      <c r="R229" s="227"/>
      <c r="S229" s="227"/>
      <c r="T229" s="227"/>
      <c r="U229" s="227"/>
      <c r="V229" s="227"/>
      <c r="W229" s="227"/>
      <c r="X229" s="227"/>
      <c r="Y229" s="227"/>
    </row>
    <row r="230">
      <c r="D230" s="227"/>
      <c r="E230" s="227"/>
      <c r="F230" s="227"/>
      <c r="G230" s="227"/>
      <c r="H230" s="227"/>
      <c r="I230" s="227"/>
      <c r="J230" s="227"/>
      <c r="K230" s="227"/>
      <c r="L230" s="227"/>
      <c r="M230" s="227"/>
      <c r="N230" s="227"/>
      <c r="R230" s="227"/>
      <c r="S230" s="227"/>
      <c r="T230" s="227"/>
      <c r="U230" s="227"/>
      <c r="V230" s="227"/>
      <c r="W230" s="227"/>
      <c r="X230" s="227"/>
      <c r="Y230" s="227"/>
    </row>
    <row r="231">
      <c r="D231" s="227"/>
      <c r="E231" s="227"/>
      <c r="F231" s="227"/>
      <c r="G231" s="227"/>
      <c r="H231" s="227"/>
      <c r="I231" s="227"/>
      <c r="J231" s="227"/>
      <c r="K231" s="227"/>
      <c r="L231" s="227"/>
      <c r="M231" s="227"/>
      <c r="N231" s="227"/>
      <c r="R231" s="227"/>
      <c r="S231" s="227"/>
      <c r="T231" s="227"/>
      <c r="U231" s="227"/>
      <c r="V231" s="227"/>
      <c r="W231" s="227"/>
      <c r="X231" s="227"/>
      <c r="Y231" s="227"/>
    </row>
    <row r="232">
      <c r="D232" s="227"/>
      <c r="E232" s="227"/>
      <c r="F232" s="227"/>
      <c r="G232" s="227"/>
      <c r="H232" s="227"/>
      <c r="I232" s="227"/>
      <c r="J232" s="227"/>
      <c r="K232" s="227"/>
      <c r="L232" s="227"/>
      <c r="M232" s="227"/>
      <c r="N232" s="227"/>
      <c r="R232" s="227"/>
      <c r="S232" s="227"/>
      <c r="T232" s="227"/>
      <c r="U232" s="227"/>
      <c r="V232" s="227"/>
      <c r="W232" s="227"/>
      <c r="X232" s="227"/>
      <c r="Y232" s="227"/>
    </row>
    <row r="233">
      <c r="D233" s="227"/>
      <c r="E233" s="227"/>
      <c r="F233" s="227"/>
      <c r="G233" s="227"/>
      <c r="H233" s="227"/>
      <c r="I233" s="227"/>
      <c r="J233" s="227"/>
      <c r="K233" s="227"/>
      <c r="L233" s="227"/>
      <c r="M233" s="227"/>
      <c r="N233" s="227"/>
      <c r="R233" s="227"/>
      <c r="S233" s="227"/>
      <c r="T233" s="227"/>
      <c r="U233" s="227"/>
      <c r="V233" s="227"/>
      <c r="W233" s="227"/>
      <c r="X233" s="227"/>
      <c r="Y233" s="227"/>
    </row>
    <row r="234">
      <c r="D234" s="227"/>
      <c r="E234" s="227"/>
      <c r="F234" s="227"/>
      <c r="G234" s="227"/>
      <c r="H234" s="227"/>
      <c r="I234" s="227"/>
      <c r="J234" s="227"/>
      <c r="K234" s="227"/>
      <c r="L234" s="227"/>
      <c r="M234" s="227"/>
      <c r="N234" s="227"/>
      <c r="R234" s="227"/>
      <c r="S234" s="227"/>
      <c r="T234" s="227"/>
      <c r="U234" s="227"/>
      <c r="V234" s="227"/>
      <c r="W234" s="227"/>
      <c r="X234" s="227"/>
      <c r="Y234" s="227"/>
    </row>
    <row r="235">
      <c r="D235" s="227"/>
      <c r="E235" s="227"/>
      <c r="F235" s="227"/>
      <c r="G235" s="227"/>
      <c r="H235" s="227"/>
      <c r="I235" s="227"/>
      <c r="J235" s="227"/>
      <c r="K235" s="227"/>
      <c r="L235" s="227"/>
      <c r="M235" s="227"/>
      <c r="N235" s="227"/>
      <c r="R235" s="227"/>
      <c r="S235" s="227"/>
      <c r="T235" s="227"/>
      <c r="U235" s="227"/>
      <c r="V235" s="227"/>
      <c r="W235" s="227"/>
      <c r="X235" s="227"/>
      <c r="Y235" s="227"/>
    </row>
    <row r="236">
      <c r="D236" s="227"/>
      <c r="E236" s="227"/>
      <c r="F236" s="227"/>
      <c r="G236" s="227"/>
      <c r="H236" s="227"/>
      <c r="I236" s="227"/>
      <c r="J236" s="227"/>
      <c r="K236" s="227"/>
      <c r="L236" s="227"/>
      <c r="M236" s="227"/>
      <c r="N236" s="227"/>
      <c r="R236" s="227"/>
      <c r="S236" s="227"/>
      <c r="T236" s="227"/>
      <c r="U236" s="227"/>
      <c r="V236" s="227"/>
      <c r="W236" s="227"/>
      <c r="X236" s="227"/>
      <c r="Y236" s="227"/>
    </row>
    <row r="237">
      <c r="D237" s="227"/>
      <c r="E237" s="227"/>
      <c r="F237" s="227"/>
      <c r="G237" s="227"/>
      <c r="H237" s="227"/>
      <c r="I237" s="227"/>
      <c r="J237" s="227"/>
      <c r="K237" s="227"/>
      <c r="L237" s="227"/>
      <c r="M237" s="227"/>
      <c r="N237" s="227"/>
      <c r="R237" s="227"/>
      <c r="S237" s="227"/>
      <c r="T237" s="227"/>
      <c r="U237" s="227"/>
      <c r="V237" s="227"/>
      <c r="W237" s="227"/>
      <c r="X237" s="227"/>
      <c r="Y237" s="227"/>
    </row>
    <row r="238">
      <c r="D238" s="227"/>
      <c r="E238" s="227"/>
      <c r="F238" s="227"/>
      <c r="G238" s="227"/>
      <c r="H238" s="227"/>
      <c r="I238" s="227"/>
      <c r="J238" s="227"/>
      <c r="K238" s="227"/>
      <c r="L238" s="227"/>
      <c r="M238" s="227"/>
      <c r="N238" s="227"/>
      <c r="R238" s="227"/>
      <c r="S238" s="227"/>
      <c r="T238" s="227"/>
      <c r="U238" s="227"/>
      <c r="V238" s="227"/>
      <c r="W238" s="227"/>
      <c r="X238" s="227"/>
      <c r="Y238" s="227"/>
    </row>
    <row r="239">
      <c r="D239" s="227"/>
      <c r="E239" s="227"/>
      <c r="F239" s="227"/>
      <c r="G239" s="227"/>
      <c r="H239" s="227"/>
      <c r="I239" s="227"/>
      <c r="J239" s="227"/>
      <c r="K239" s="227"/>
      <c r="L239" s="227"/>
      <c r="M239" s="227"/>
      <c r="N239" s="227"/>
      <c r="R239" s="227"/>
      <c r="S239" s="227"/>
      <c r="T239" s="227"/>
      <c r="U239" s="227"/>
      <c r="V239" s="227"/>
      <c r="W239" s="227"/>
      <c r="X239" s="227"/>
      <c r="Y239" s="227"/>
    </row>
    <row r="240">
      <c r="D240" s="227"/>
      <c r="E240" s="227"/>
      <c r="F240" s="227"/>
      <c r="G240" s="227"/>
      <c r="H240" s="227"/>
      <c r="I240" s="227"/>
      <c r="J240" s="227"/>
      <c r="K240" s="227"/>
      <c r="L240" s="227"/>
      <c r="M240" s="227"/>
      <c r="N240" s="227"/>
      <c r="R240" s="227"/>
      <c r="S240" s="227"/>
      <c r="T240" s="227"/>
      <c r="U240" s="227"/>
      <c r="V240" s="227"/>
      <c r="W240" s="227"/>
      <c r="X240" s="227"/>
      <c r="Y240" s="227"/>
    </row>
    <row r="241">
      <c r="D241" s="227"/>
      <c r="E241" s="227"/>
      <c r="F241" s="227"/>
      <c r="G241" s="227"/>
      <c r="H241" s="227"/>
      <c r="I241" s="227"/>
      <c r="J241" s="227"/>
      <c r="K241" s="227"/>
      <c r="L241" s="227"/>
      <c r="M241" s="227"/>
      <c r="N241" s="227"/>
      <c r="R241" s="227"/>
      <c r="S241" s="227"/>
      <c r="T241" s="227"/>
      <c r="U241" s="227"/>
      <c r="V241" s="227"/>
      <c r="W241" s="227"/>
      <c r="X241" s="227"/>
      <c r="Y241" s="227"/>
    </row>
    <row r="242">
      <c r="D242" s="227"/>
      <c r="E242" s="227"/>
      <c r="F242" s="227"/>
      <c r="G242" s="227"/>
      <c r="H242" s="227"/>
      <c r="I242" s="227"/>
      <c r="J242" s="227"/>
      <c r="K242" s="227"/>
      <c r="L242" s="227"/>
      <c r="M242" s="227"/>
      <c r="N242" s="227"/>
      <c r="R242" s="227"/>
      <c r="S242" s="227"/>
      <c r="T242" s="227"/>
      <c r="U242" s="227"/>
      <c r="V242" s="227"/>
      <c r="W242" s="227"/>
      <c r="X242" s="227"/>
      <c r="Y242" s="227"/>
    </row>
    <row r="243">
      <c r="D243" s="227"/>
      <c r="E243" s="227"/>
      <c r="F243" s="227"/>
      <c r="G243" s="227"/>
      <c r="H243" s="227"/>
      <c r="I243" s="227"/>
      <c r="J243" s="227"/>
      <c r="K243" s="227"/>
      <c r="L243" s="227"/>
      <c r="M243" s="227"/>
      <c r="N243" s="227"/>
      <c r="R243" s="227"/>
      <c r="S243" s="227"/>
      <c r="T243" s="227"/>
      <c r="U243" s="227"/>
      <c r="V243" s="227"/>
      <c r="W243" s="227"/>
      <c r="X243" s="227"/>
      <c r="Y243" s="227"/>
    </row>
    <row r="244">
      <c r="D244" s="227"/>
      <c r="E244" s="227"/>
      <c r="F244" s="227"/>
      <c r="G244" s="227"/>
      <c r="H244" s="227"/>
      <c r="I244" s="227"/>
      <c r="J244" s="227"/>
      <c r="K244" s="227"/>
      <c r="L244" s="227"/>
      <c r="M244" s="227"/>
      <c r="N244" s="227"/>
      <c r="R244" s="227"/>
      <c r="S244" s="227"/>
      <c r="T244" s="227"/>
      <c r="U244" s="227"/>
      <c r="V244" s="227"/>
      <c r="W244" s="227"/>
      <c r="X244" s="227"/>
      <c r="Y244" s="227"/>
    </row>
    <row r="245">
      <c r="D245" s="227"/>
      <c r="E245" s="227"/>
      <c r="F245" s="227"/>
      <c r="G245" s="227"/>
      <c r="H245" s="227"/>
      <c r="I245" s="227"/>
      <c r="J245" s="227"/>
      <c r="K245" s="227"/>
      <c r="L245" s="227"/>
      <c r="M245" s="227"/>
      <c r="N245" s="227"/>
      <c r="R245" s="227"/>
      <c r="S245" s="227"/>
      <c r="T245" s="227"/>
      <c r="U245" s="227"/>
      <c r="V245" s="227"/>
      <c r="W245" s="227"/>
      <c r="X245" s="227"/>
      <c r="Y245" s="227"/>
    </row>
    <row r="246">
      <c r="D246" s="227"/>
      <c r="E246" s="227"/>
      <c r="F246" s="227"/>
      <c r="G246" s="227"/>
      <c r="H246" s="227"/>
      <c r="I246" s="227"/>
      <c r="J246" s="227"/>
      <c r="K246" s="227"/>
      <c r="L246" s="227"/>
      <c r="M246" s="227"/>
      <c r="N246" s="227"/>
      <c r="R246" s="227"/>
      <c r="S246" s="227"/>
      <c r="T246" s="227"/>
      <c r="U246" s="227"/>
      <c r="V246" s="227"/>
      <c r="W246" s="227"/>
      <c r="X246" s="227"/>
      <c r="Y246" s="227"/>
    </row>
    <row r="247">
      <c r="D247" s="227"/>
      <c r="E247" s="227"/>
      <c r="F247" s="227"/>
      <c r="G247" s="227"/>
      <c r="H247" s="227"/>
      <c r="I247" s="227"/>
      <c r="J247" s="227"/>
      <c r="K247" s="227"/>
      <c r="L247" s="227"/>
      <c r="M247" s="227"/>
      <c r="N247" s="227"/>
      <c r="R247" s="227"/>
      <c r="S247" s="227"/>
      <c r="T247" s="227"/>
      <c r="U247" s="227"/>
      <c r="V247" s="227"/>
      <c r="W247" s="227"/>
      <c r="X247" s="227"/>
      <c r="Y247" s="227"/>
    </row>
    <row r="248">
      <c r="D248" s="227"/>
      <c r="E248" s="227"/>
      <c r="F248" s="227"/>
      <c r="G248" s="227"/>
      <c r="H248" s="227"/>
      <c r="I248" s="227"/>
      <c r="J248" s="227"/>
      <c r="K248" s="227"/>
      <c r="L248" s="227"/>
      <c r="M248" s="227"/>
      <c r="N248" s="227"/>
      <c r="R248" s="227"/>
      <c r="S248" s="227"/>
      <c r="T248" s="227"/>
      <c r="U248" s="227"/>
      <c r="V248" s="227"/>
      <c r="W248" s="227"/>
      <c r="X248" s="227"/>
      <c r="Y248" s="227"/>
    </row>
    <row r="249">
      <c r="D249" s="227"/>
      <c r="E249" s="227"/>
      <c r="F249" s="227"/>
      <c r="G249" s="227"/>
      <c r="H249" s="227"/>
      <c r="I249" s="227"/>
      <c r="J249" s="227"/>
      <c r="K249" s="227"/>
      <c r="L249" s="227"/>
      <c r="M249" s="227"/>
      <c r="N249" s="227"/>
      <c r="R249" s="227"/>
      <c r="S249" s="227"/>
      <c r="T249" s="227"/>
      <c r="U249" s="227"/>
      <c r="V249" s="227"/>
      <c r="W249" s="227"/>
      <c r="X249" s="227"/>
      <c r="Y249" s="227"/>
    </row>
    <row r="250">
      <c r="D250" s="227"/>
      <c r="E250" s="227"/>
      <c r="F250" s="227"/>
      <c r="G250" s="227"/>
      <c r="H250" s="227"/>
      <c r="I250" s="227"/>
      <c r="J250" s="227"/>
      <c r="K250" s="227"/>
      <c r="L250" s="227"/>
      <c r="M250" s="227"/>
      <c r="N250" s="227"/>
      <c r="R250" s="227"/>
      <c r="S250" s="227"/>
      <c r="T250" s="227"/>
      <c r="U250" s="227"/>
      <c r="V250" s="227"/>
      <c r="W250" s="227"/>
      <c r="X250" s="227"/>
      <c r="Y250" s="227"/>
    </row>
    <row r="251">
      <c r="D251" s="227"/>
      <c r="E251" s="227"/>
      <c r="F251" s="227"/>
      <c r="G251" s="227"/>
      <c r="H251" s="227"/>
      <c r="I251" s="227"/>
      <c r="J251" s="227"/>
      <c r="K251" s="227"/>
      <c r="L251" s="227"/>
      <c r="M251" s="227"/>
      <c r="N251" s="227"/>
      <c r="R251" s="227"/>
      <c r="S251" s="227"/>
      <c r="T251" s="227"/>
      <c r="U251" s="227"/>
      <c r="V251" s="227"/>
      <c r="W251" s="227"/>
      <c r="X251" s="227"/>
      <c r="Y251" s="227"/>
    </row>
    <row r="252">
      <c r="D252" s="227"/>
      <c r="E252" s="227"/>
      <c r="F252" s="227"/>
      <c r="G252" s="227"/>
      <c r="H252" s="227"/>
      <c r="I252" s="227"/>
      <c r="J252" s="227"/>
      <c r="K252" s="227"/>
      <c r="L252" s="227"/>
      <c r="M252" s="227"/>
      <c r="N252" s="227"/>
      <c r="R252" s="227"/>
      <c r="S252" s="227"/>
      <c r="T252" s="227"/>
      <c r="U252" s="227"/>
      <c r="V252" s="227"/>
      <c r="W252" s="227"/>
      <c r="X252" s="227"/>
      <c r="Y252" s="227"/>
    </row>
    <row r="253">
      <c r="D253" s="227"/>
      <c r="E253" s="227"/>
      <c r="F253" s="227"/>
      <c r="G253" s="227"/>
      <c r="H253" s="227"/>
      <c r="I253" s="227"/>
      <c r="J253" s="227"/>
      <c r="K253" s="227"/>
      <c r="L253" s="227"/>
      <c r="M253" s="227"/>
      <c r="N253" s="227"/>
      <c r="R253" s="227"/>
      <c r="S253" s="227"/>
      <c r="T253" s="227"/>
      <c r="U253" s="227"/>
      <c r="V253" s="227"/>
      <c r="W253" s="227"/>
      <c r="X253" s="227"/>
      <c r="Y253" s="227"/>
    </row>
    <row r="254">
      <c r="D254" s="227"/>
      <c r="E254" s="227"/>
      <c r="F254" s="227"/>
      <c r="G254" s="227"/>
      <c r="H254" s="227"/>
      <c r="I254" s="227"/>
      <c r="J254" s="227"/>
      <c r="K254" s="227"/>
      <c r="L254" s="227"/>
      <c r="M254" s="227"/>
      <c r="N254" s="227"/>
      <c r="R254" s="227"/>
      <c r="S254" s="227"/>
      <c r="T254" s="227"/>
      <c r="U254" s="227"/>
      <c r="V254" s="227"/>
      <c r="W254" s="227"/>
      <c r="X254" s="227"/>
      <c r="Y254" s="227"/>
    </row>
    <row r="255">
      <c r="D255" s="227"/>
      <c r="E255" s="227"/>
      <c r="F255" s="227"/>
      <c r="G255" s="227"/>
      <c r="H255" s="227"/>
      <c r="I255" s="227"/>
      <c r="J255" s="227"/>
      <c r="K255" s="227"/>
      <c r="L255" s="227"/>
      <c r="M255" s="227"/>
      <c r="N255" s="227"/>
      <c r="R255" s="227"/>
      <c r="S255" s="227"/>
      <c r="T255" s="227"/>
      <c r="U255" s="227"/>
      <c r="V255" s="227"/>
      <c r="W255" s="227"/>
      <c r="X255" s="227"/>
      <c r="Y255" s="227"/>
    </row>
    <row r="256">
      <c r="D256" s="227"/>
      <c r="E256" s="227"/>
      <c r="F256" s="227"/>
      <c r="G256" s="227"/>
      <c r="H256" s="227"/>
      <c r="I256" s="227"/>
      <c r="J256" s="227"/>
      <c r="K256" s="227"/>
      <c r="L256" s="227"/>
      <c r="M256" s="227"/>
      <c r="N256" s="227"/>
      <c r="R256" s="227"/>
      <c r="S256" s="227"/>
      <c r="T256" s="227"/>
      <c r="U256" s="227"/>
      <c r="V256" s="227"/>
      <c r="W256" s="227"/>
      <c r="X256" s="227"/>
      <c r="Y256" s="227"/>
    </row>
    <row r="257">
      <c r="D257" s="227"/>
      <c r="E257" s="227"/>
      <c r="F257" s="227"/>
      <c r="G257" s="227"/>
      <c r="H257" s="227"/>
      <c r="I257" s="227"/>
      <c r="J257" s="227"/>
      <c r="K257" s="227"/>
      <c r="L257" s="227"/>
      <c r="M257" s="227"/>
      <c r="N257" s="227"/>
      <c r="R257" s="227"/>
      <c r="S257" s="227"/>
      <c r="T257" s="227"/>
      <c r="U257" s="227"/>
      <c r="V257" s="227"/>
      <c r="W257" s="227"/>
      <c r="X257" s="227"/>
      <c r="Y257" s="227"/>
    </row>
    <row r="258">
      <c r="D258" s="227"/>
      <c r="E258" s="227"/>
      <c r="F258" s="227"/>
      <c r="G258" s="227"/>
      <c r="H258" s="227"/>
      <c r="I258" s="227"/>
      <c r="J258" s="227"/>
      <c r="K258" s="227"/>
      <c r="L258" s="227"/>
      <c r="M258" s="227"/>
      <c r="N258" s="227"/>
      <c r="R258" s="227"/>
      <c r="S258" s="227"/>
      <c r="T258" s="227"/>
      <c r="U258" s="227"/>
      <c r="V258" s="227"/>
      <c r="W258" s="227"/>
      <c r="X258" s="227"/>
      <c r="Y258" s="227"/>
    </row>
    <row r="259">
      <c r="D259" s="227"/>
      <c r="E259" s="227"/>
      <c r="F259" s="227"/>
      <c r="G259" s="227"/>
      <c r="H259" s="227"/>
      <c r="I259" s="227"/>
      <c r="J259" s="227"/>
      <c r="K259" s="227"/>
      <c r="L259" s="227"/>
      <c r="M259" s="227"/>
      <c r="N259" s="227"/>
      <c r="R259" s="227"/>
      <c r="S259" s="227"/>
      <c r="T259" s="227"/>
      <c r="U259" s="227"/>
      <c r="V259" s="227"/>
      <c r="W259" s="227"/>
      <c r="X259" s="227"/>
      <c r="Y259" s="227"/>
    </row>
    <row r="260">
      <c r="D260" s="227"/>
      <c r="E260" s="227"/>
      <c r="F260" s="227"/>
      <c r="G260" s="227"/>
      <c r="H260" s="227"/>
      <c r="I260" s="227"/>
      <c r="J260" s="227"/>
      <c r="K260" s="227"/>
      <c r="L260" s="227"/>
      <c r="M260" s="227"/>
      <c r="N260" s="227"/>
      <c r="R260" s="227"/>
      <c r="S260" s="227"/>
      <c r="T260" s="227"/>
      <c r="U260" s="227"/>
      <c r="V260" s="227"/>
      <c r="W260" s="227"/>
      <c r="X260" s="227"/>
      <c r="Y260" s="227"/>
    </row>
    <row r="261">
      <c r="D261" s="227"/>
      <c r="E261" s="227"/>
      <c r="F261" s="227"/>
      <c r="G261" s="227"/>
      <c r="H261" s="227"/>
      <c r="I261" s="227"/>
      <c r="J261" s="227"/>
      <c r="K261" s="227"/>
      <c r="L261" s="227"/>
      <c r="M261" s="227"/>
      <c r="N261" s="227"/>
      <c r="R261" s="227"/>
      <c r="S261" s="227"/>
      <c r="T261" s="227"/>
      <c r="U261" s="227"/>
      <c r="V261" s="227"/>
      <c r="W261" s="227"/>
      <c r="X261" s="227"/>
      <c r="Y261" s="227"/>
    </row>
    <row r="262">
      <c r="D262" s="227"/>
      <c r="E262" s="227"/>
      <c r="F262" s="227"/>
      <c r="G262" s="227"/>
      <c r="H262" s="227"/>
      <c r="I262" s="227"/>
      <c r="J262" s="227"/>
      <c r="K262" s="227"/>
      <c r="L262" s="227"/>
      <c r="M262" s="227"/>
      <c r="N262" s="227"/>
      <c r="R262" s="227"/>
      <c r="S262" s="227"/>
      <c r="T262" s="227"/>
      <c r="U262" s="227"/>
      <c r="V262" s="227"/>
      <c r="W262" s="227"/>
      <c r="X262" s="227"/>
      <c r="Y262" s="227"/>
    </row>
    <row r="263">
      <c r="D263" s="227"/>
      <c r="E263" s="227"/>
      <c r="F263" s="227"/>
      <c r="G263" s="227"/>
      <c r="H263" s="227"/>
      <c r="I263" s="227"/>
      <c r="J263" s="227"/>
      <c r="K263" s="227"/>
      <c r="L263" s="227"/>
      <c r="M263" s="227"/>
      <c r="N263" s="227"/>
      <c r="R263" s="227"/>
      <c r="S263" s="227"/>
      <c r="T263" s="227"/>
      <c r="U263" s="227"/>
      <c r="V263" s="227"/>
      <c r="W263" s="227"/>
      <c r="X263" s="227"/>
      <c r="Y263" s="227"/>
    </row>
    <row r="264">
      <c r="D264" s="227"/>
      <c r="E264" s="227"/>
      <c r="F264" s="227"/>
      <c r="G264" s="227"/>
      <c r="H264" s="227"/>
      <c r="I264" s="227"/>
      <c r="J264" s="227"/>
      <c r="K264" s="227"/>
      <c r="L264" s="227"/>
      <c r="M264" s="227"/>
      <c r="N264" s="227"/>
      <c r="R264" s="227"/>
      <c r="S264" s="227"/>
      <c r="T264" s="227"/>
      <c r="U264" s="227"/>
      <c r="V264" s="227"/>
      <c r="W264" s="227"/>
      <c r="X264" s="227"/>
      <c r="Y264" s="227"/>
    </row>
    <row r="265">
      <c r="D265" s="227"/>
      <c r="E265" s="227"/>
      <c r="F265" s="227"/>
      <c r="G265" s="227"/>
      <c r="H265" s="227"/>
      <c r="I265" s="227"/>
      <c r="J265" s="227"/>
      <c r="K265" s="227"/>
      <c r="L265" s="227"/>
      <c r="M265" s="227"/>
      <c r="N265" s="227"/>
      <c r="R265" s="227"/>
      <c r="S265" s="227"/>
      <c r="T265" s="227"/>
      <c r="U265" s="227"/>
      <c r="V265" s="227"/>
      <c r="W265" s="227"/>
      <c r="X265" s="227"/>
      <c r="Y265" s="227"/>
    </row>
    <row r="266">
      <c r="D266" s="227"/>
      <c r="E266" s="227"/>
      <c r="F266" s="227"/>
      <c r="G266" s="227"/>
      <c r="H266" s="227"/>
      <c r="I266" s="227"/>
      <c r="J266" s="227"/>
      <c r="K266" s="227"/>
      <c r="L266" s="227"/>
      <c r="M266" s="227"/>
      <c r="N266" s="227"/>
      <c r="R266" s="227"/>
      <c r="S266" s="227"/>
      <c r="T266" s="227"/>
      <c r="U266" s="227"/>
      <c r="V266" s="227"/>
      <c r="W266" s="227"/>
      <c r="X266" s="227"/>
      <c r="Y266" s="227"/>
    </row>
    <row r="267">
      <c r="D267" s="227"/>
      <c r="E267" s="227"/>
      <c r="F267" s="227"/>
      <c r="G267" s="227"/>
      <c r="H267" s="227"/>
      <c r="I267" s="227"/>
      <c r="J267" s="227"/>
      <c r="K267" s="227"/>
      <c r="L267" s="227"/>
      <c r="M267" s="227"/>
      <c r="N267" s="227"/>
      <c r="R267" s="227"/>
      <c r="S267" s="227"/>
      <c r="T267" s="227"/>
      <c r="U267" s="227"/>
      <c r="V267" s="227"/>
      <c r="W267" s="227"/>
      <c r="X267" s="227"/>
      <c r="Y267" s="227"/>
    </row>
    <row r="268">
      <c r="D268" s="227"/>
      <c r="E268" s="227"/>
      <c r="F268" s="227"/>
      <c r="G268" s="227"/>
      <c r="H268" s="227"/>
      <c r="I268" s="227"/>
      <c r="J268" s="227"/>
      <c r="K268" s="227"/>
      <c r="L268" s="227"/>
      <c r="M268" s="227"/>
      <c r="N268" s="227"/>
      <c r="R268" s="227"/>
      <c r="S268" s="227"/>
      <c r="T268" s="227"/>
      <c r="U268" s="227"/>
      <c r="V268" s="227"/>
      <c r="W268" s="227"/>
      <c r="X268" s="227"/>
      <c r="Y268" s="227"/>
    </row>
    <row r="269">
      <c r="D269" s="227"/>
      <c r="E269" s="227"/>
      <c r="F269" s="227"/>
      <c r="G269" s="227"/>
      <c r="H269" s="227"/>
      <c r="I269" s="227"/>
      <c r="J269" s="227"/>
      <c r="K269" s="227"/>
      <c r="L269" s="227"/>
      <c r="M269" s="227"/>
      <c r="N269" s="227"/>
      <c r="R269" s="227"/>
      <c r="S269" s="227"/>
      <c r="T269" s="227"/>
      <c r="U269" s="227"/>
      <c r="V269" s="227"/>
      <c r="W269" s="227"/>
      <c r="X269" s="227"/>
      <c r="Y269" s="227"/>
    </row>
    <row r="270">
      <c r="D270" s="227"/>
      <c r="E270" s="227"/>
      <c r="F270" s="227"/>
      <c r="G270" s="227"/>
      <c r="H270" s="227"/>
      <c r="I270" s="227"/>
      <c r="J270" s="227"/>
      <c r="K270" s="227"/>
      <c r="L270" s="227"/>
      <c r="M270" s="227"/>
      <c r="N270" s="227"/>
      <c r="R270" s="227"/>
      <c r="S270" s="227"/>
      <c r="T270" s="227"/>
      <c r="U270" s="227"/>
      <c r="V270" s="227"/>
      <c r="W270" s="227"/>
      <c r="X270" s="227"/>
      <c r="Y270" s="227"/>
    </row>
    <row r="271">
      <c r="D271" s="227"/>
      <c r="E271" s="227"/>
      <c r="F271" s="227"/>
      <c r="G271" s="227"/>
      <c r="H271" s="227"/>
      <c r="I271" s="227"/>
      <c r="J271" s="227"/>
      <c r="K271" s="227"/>
      <c r="L271" s="227"/>
      <c r="M271" s="227"/>
      <c r="N271" s="227"/>
      <c r="R271" s="227"/>
      <c r="S271" s="227"/>
      <c r="T271" s="227"/>
      <c r="U271" s="227"/>
      <c r="V271" s="227"/>
      <c r="W271" s="227"/>
      <c r="X271" s="227"/>
      <c r="Y271" s="227"/>
    </row>
    <row r="272">
      <c r="D272" s="227"/>
      <c r="E272" s="227"/>
      <c r="F272" s="227"/>
      <c r="G272" s="227"/>
      <c r="H272" s="227"/>
      <c r="I272" s="227"/>
      <c r="J272" s="227"/>
      <c r="K272" s="227"/>
      <c r="L272" s="227"/>
      <c r="M272" s="227"/>
      <c r="N272" s="227"/>
      <c r="R272" s="227"/>
      <c r="S272" s="227"/>
      <c r="T272" s="227"/>
      <c r="U272" s="227"/>
      <c r="V272" s="227"/>
      <c r="W272" s="227"/>
      <c r="X272" s="227"/>
      <c r="Y272" s="227"/>
    </row>
    <row r="273">
      <c r="D273" s="227"/>
      <c r="E273" s="227"/>
      <c r="F273" s="227"/>
      <c r="G273" s="227"/>
      <c r="H273" s="227"/>
      <c r="I273" s="227"/>
      <c r="J273" s="227"/>
      <c r="K273" s="227"/>
      <c r="L273" s="227"/>
      <c r="M273" s="227"/>
      <c r="N273" s="227"/>
      <c r="R273" s="227"/>
      <c r="S273" s="227"/>
      <c r="T273" s="227"/>
      <c r="U273" s="227"/>
      <c r="V273" s="227"/>
      <c r="W273" s="227"/>
      <c r="X273" s="227"/>
      <c r="Y273" s="227"/>
    </row>
    <row r="274">
      <c r="D274" s="227"/>
      <c r="E274" s="227"/>
      <c r="F274" s="227"/>
      <c r="G274" s="227"/>
      <c r="H274" s="227"/>
      <c r="I274" s="227"/>
      <c r="J274" s="227"/>
      <c r="K274" s="227"/>
      <c r="L274" s="227"/>
      <c r="M274" s="227"/>
      <c r="N274" s="227"/>
      <c r="R274" s="227"/>
      <c r="S274" s="227"/>
      <c r="T274" s="227"/>
      <c r="U274" s="227"/>
      <c r="V274" s="227"/>
      <c r="W274" s="227"/>
      <c r="X274" s="227"/>
      <c r="Y274" s="227"/>
    </row>
    <row r="275">
      <c r="D275" s="227"/>
      <c r="E275" s="227"/>
      <c r="F275" s="227"/>
      <c r="G275" s="227"/>
      <c r="H275" s="227"/>
      <c r="I275" s="227"/>
      <c r="J275" s="227"/>
      <c r="K275" s="227"/>
      <c r="L275" s="227"/>
      <c r="M275" s="227"/>
      <c r="N275" s="227"/>
      <c r="R275" s="227"/>
      <c r="S275" s="227"/>
      <c r="T275" s="227"/>
      <c r="U275" s="227"/>
      <c r="V275" s="227"/>
      <c r="W275" s="227"/>
      <c r="X275" s="227"/>
      <c r="Y275" s="227"/>
    </row>
    <row r="276">
      <c r="D276" s="227"/>
      <c r="E276" s="227"/>
      <c r="F276" s="227"/>
      <c r="G276" s="227"/>
      <c r="H276" s="227"/>
      <c r="I276" s="227"/>
      <c r="J276" s="227"/>
      <c r="K276" s="227"/>
      <c r="L276" s="227"/>
      <c r="M276" s="227"/>
      <c r="N276" s="227"/>
      <c r="R276" s="227"/>
      <c r="S276" s="227"/>
      <c r="T276" s="227"/>
      <c r="U276" s="227"/>
      <c r="V276" s="227"/>
      <c r="W276" s="227"/>
      <c r="X276" s="227"/>
      <c r="Y276" s="227"/>
    </row>
    <row r="277">
      <c r="D277" s="227"/>
      <c r="E277" s="227"/>
      <c r="F277" s="227"/>
      <c r="G277" s="227"/>
      <c r="H277" s="227"/>
      <c r="I277" s="227"/>
      <c r="J277" s="227"/>
      <c r="K277" s="227"/>
      <c r="L277" s="227"/>
      <c r="M277" s="227"/>
      <c r="N277" s="227"/>
      <c r="R277" s="227"/>
      <c r="S277" s="227"/>
      <c r="T277" s="227"/>
      <c r="U277" s="227"/>
      <c r="V277" s="227"/>
      <c r="W277" s="227"/>
      <c r="X277" s="227"/>
      <c r="Y277" s="227"/>
    </row>
    <row r="278">
      <c r="D278" s="227"/>
      <c r="E278" s="227"/>
      <c r="F278" s="227"/>
      <c r="G278" s="227"/>
      <c r="H278" s="227"/>
      <c r="I278" s="227"/>
      <c r="J278" s="227"/>
      <c r="K278" s="227"/>
      <c r="L278" s="227"/>
      <c r="M278" s="227"/>
      <c r="N278" s="227"/>
      <c r="R278" s="227"/>
      <c r="S278" s="227"/>
      <c r="T278" s="227"/>
      <c r="U278" s="227"/>
      <c r="V278" s="227"/>
      <c r="W278" s="227"/>
      <c r="X278" s="227"/>
      <c r="Y278" s="227"/>
    </row>
    <row r="279">
      <c r="D279" s="227"/>
      <c r="E279" s="227"/>
      <c r="F279" s="227"/>
      <c r="G279" s="227"/>
      <c r="H279" s="227"/>
      <c r="I279" s="227"/>
      <c r="J279" s="227"/>
      <c r="K279" s="227"/>
      <c r="L279" s="227"/>
      <c r="M279" s="227"/>
      <c r="N279" s="227"/>
      <c r="R279" s="227"/>
      <c r="S279" s="227"/>
      <c r="T279" s="227"/>
      <c r="U279" s="227"/>
      <c r="V279" s="227"/>
      <c r="W279" s="227"/>
      <c r="X279" s="227"/>
      <c r="Y279" s="227"/>
    </row>
    <row r="280">
      <c r="D280" s="227"/>
      <c r="E280" s="227"/>
      <c r="F280" s="227"/>
      <c r="G280" s="227"/>
      <c r="H280" s="227"/>
      <c r="I280" s="227"/>
      <c r="J280" s="227"/>
      <c r="K280" s="227"/>
      <c r="L280" s="227"/>
      <c r="M280" s="227"/>
      <c r="N280" s="227"/>
      <c r="R280" s="227"/>
      <c r="S280" s="227"/>
      <c r="T280" s="227"/>
      <c r="U280" s="227"/>
      <c r="V280" s="227"/>
      <c r="W280" s="227"/>
      <c r="X280" s="227"/>
      <c r="Y280" s="227"/>
    </row>
    <row r="281">
      <c r="D281" s="227"/>
      <c r="E281" s="227"/>
      <c r="F281" s="227"/>
      <c r="G281" s="227"/>
      <c r="H281" s="227"/>
      <c r="I281" s="227"/>
      <c r="J281" s="227"/>
      <c r="K281" s="227"/>
      <c r="L281" s="227"/>
      <c r="M281" s="227"/>
      <c r="N281" s="227"/>
      <c r="R281" s="227"/>
      <c r="S281" s="227"/>
      <c r="T281" s="227"/>
      <c r="U281" s="227"/>
      <c r="V281" s="227"/>
      <c r="W281" s="227"/>
      <c r="X281" s="227"/>
      <c r="Y281" s="227"/>
    </row>
    <row r="282">
      <c r="D282" s="227"/>
      <c r="E282" s="227"/>
      <c r="F282" s="227"/>
      <c r="G282" s="227"/>
      <c r="H282" s="227"/>
      <c r="I282" s="227"/>
      <c r="J282" s="227"/>
      <c r="K282" s="227"/>
      <c r="L282" s="227"/>
      <c r="M282" s="227"/>
      <c r="N282" s="227"/>
      <c r="R282" s="227"/>
      <c r="S282" s="227"/>
      <c r="T282" s="227"/>
      <c r="U282" s="227"/>
      <c r="V282" s="227"/>
      <c r="W282" s="227"/>
      <c r="X282" s="227"/>
      <c r="Y282" s="227"/>
    </row>
    <row r="283">
      <c r="D283" s="227"/>
      <c r="E283" s="227"/>
      <c r="F283" s="227"/>
      <c r="G283" s="227"/>
      <c r="H283" s="227"/>
      <c r="I283" s="227"/>
      <c r="J283" s="227"/>
      <c r="K283" s="227"/>
      <c r="L283" s="227"/>
      <c r="M283" s="227"/>
      <c r="N283" s="227"/>
      <c r="R283" s="227"/>
      <c r="S283" s="227"/>
      <c r="T283" s="227"/>
      <c r="U283" s="227"/>
      <c r="V283" s="227"/>
      <c r="W283" s="227"/>
      <c r="X283" s="227"/>
      <c r="Y283" s="227"/>
    </row>
    <row r="284">
      <c r="D284" s="227"/>
      <c r="E284" s="227"/>
      <c r="F284" s="227"/>
      <c r="G284" s="227"/>
      <c r="H284" s="227"/>
      <c r="I284" s="227"/>
      <c r="J284" s="227"/>
      <c r="K284" s="227"/>
      <c r="L284" s="227"/>
      <c r="M284" s="227"/>
      <c r="N284" s="227"/>
      <c r="R284" s="227"/>
      <c r="S284" s="227"/>
      <c r="T284" s="227"/>
      <c r="U284" s="227"/>
      <c r="V284" s="227"/>
      <c r="W284" s="227"/>
      <c r="X284" s="227"/>
      <c r="Y284" s="227"/>
    </row>
    <row r="285">
      <c r="D285" s="227"/>
      <c r="E285" s="227"/>
      <c r="F285" s="227"/>
      <c r="G285" s="227"/>
      <c r="H285" s="227"/>
      <c r="I285" s="227"/>
      <c r="J285" s="227"/>
      <c r="K285" s="227"/>
      <c r="L285" s="227"/>
      <c r="M285" s="227"/>
      <c r="N285" s="227"/>
      <c r="R285" s="227"/>
      <c r="S285" s="227"/>
      <c r="T285" s="227"/>
      <c r="U285" s="227"/>
      <c r="V285" s="227"/>
      <c r="W285" s="227"/>
      <c r="X285" s="227"/>
      <c r="Y285" s="227"/>
    </row>
    <row r="286">
      <c r="D286" s="227"/>
      <c r="E286" s="227"/>
      <c r="F286" s="227"/>
      <c r="G286" s="227"/>
      <c r="H286" s="227"/>
      <c r="I286" s="227"/>
      <c r="J286" s="227"/>
      <c r="K286" s="227"/>
      <c r="L286" s="227"/>
      <c r="M286" s="227"/>
      <c r="N286" s="227"/>
      <c r="R286" s="227"/>
      <c r="S286" s="227"/>
      <c r="T286" s="227"/>
      <c r="U286" s="227"/>
      <c r="V286" s="227"/>
      <c r="W286" s="227"/>
      <c r="X286" s="227"/>
      <c r="Y286" s="227"/>
    </row>
    <row r="287">
      <c r="D287" s="227"/>
      <c r="E287" s="227"/>
      <c r="F287" s="227"/>
      <c r="G287" s="227"/>
      <c r="H287" s="227"/>
      <c r="I287" s="227"/>
      <c r="J287" s="227"/>
      <c r="K287" s="227"/>
      <c r="L287" s="227"/>
      <c r="M287" s="227"/>
      <c r="N287" s="227"/>
      <c r="R287" s="227"/>
      <c r="S287" s="227"/>
      <c r="T287" s="227"/>
      <c r="U287" s="227"/>
      <c r="V287" s="227"/>
      <c r="W287" s="227"/>
      <c r="X287" s="227"/>
      <c r="Y287" s="227"/>
    </row>
    <row r="288">
      <c r="D288" s="227"/>
      <c r="E288" s="227"/>
      <c r="F288" s="227"/>
      <c r="G288" s="227"/>
      <c r="H288" s="227"/>
      <c r="I288" s="227"/>
      <c r="J288" s="227"/>
      <c r="K288" s="227"/>
      <c r="L288" s="227"/>
      <c r="M288" s="227"/>
      <c r="N288" s="227"/>
      <c r="R288" s="227"/>
      <c r="S288" s="227"/>
      <c r="T288" s="227"/>
      <c r="U288" s="227"/>
      <c r="V288" s="227"/>
      <c r="W288" s="227"/>
      <c r="X288" s="227"/>
      <c r="Y288" s="227"/>
    </row>
    <row r="289">
      <c r="D289" s="227"/>
      <c r="E289" s="227"/>
      <c r="F289" s="227"/>
      <c r="G289" s="227"/>
      <c r="H289" s="227"/>
      <c r="I289" s="227"/>
      <c r="J289" s="227"/>
      <c r="K289" s="227"/>
      <c r="L289" s="227"/>
      <c r="M289" s="227"/>
      <c r="N289" s="227"/>
      <c r="R289" s="227"/>
      <c r="S289" s="227"/>
      <c r="T289" s="227"/>
      <c r="U289" s="227"/>
      <c r="V289" s="227"/>
      <c r="W289" s="227"/>
      <c r="X289" s="227"/>
      <c r="Y289" s="227"/>
    </row>
    <row r="290">
      <c r="D290" s="227"/>
      <c r="E290" s="227"/>
      <c r="F290" s="227"/>
      <c r="G290" s="227"/>
      <c r="H290" s="227"/>
      <c r="I290" s="227"/>
      <c r="J290" s="227"/>
      <c r="K290" s="227"/>
      <c r="L290" s="227"/>
      <c r="M290" s="227"/>
      <c r="N290" s="227"/>
      <c r="R290" s="227"/>
      <c r="S290" s="227"/>
      <c r="T290" s="227"/>
      <c r="U290" s="227"/>
      <c r="V290" s="227"/>
      <c r="W290" s="227"/>
      <c r="X290" s="227"/>
      <c r="Y290" s="227"/>
    </row>
    <row r="291">
      <c r="D291" s="227"/>
      <c r="E291" s="227"/>
      <c r="F291" s="227"/>
      <c r="G291" s="227"/>
      <c r="H291" s="227"/>
      <c r="I291" s="227"/>
      <c r="J291" s="227"/>
      <c r="K291" s="227"/>
      <c r="L291" s="227"/>
      <c r="M291" s="227"/>
      <c r="N291" s="227"/>
      <c r="R291" s="227"/>
      <c r="S291" s="227"/>
      <c r="T291" s="227"/>
      <c r="U291" s="227"/>
      <c r="V291" s="227"/>
      <c r="W291" s="227"/>
      <c r="X291" s="227"/>
      <c r="Y291" s="227"/>
    </row>
    <row r="292">
      <c r="D292" s="227"/>
      <c r="E292" s="227"/>
      <c r="F292" s="227"/>
      <c r="G292" s="227"/>
      <c r="H292" s="227"/>
      <c r="I292" s="227"/>
      <c r="J292" s="227"/>
      <c r="K292" s="227"/>
      <c r="L292" s="227"/>
      <c r="M292" s="227"/>
      <c r="N292" s="227"/>
      <c r="R292" s="227"/>
      <c r="S292" s="227"/>
      <c r="T292" s="227"/>
      <c r="U292" s="227"/>
      <c r="V292" s="227"/>
      <c r="W292" s="227"/>
      <c r="X292" s="227"/>
      <c r="Y292" s="227"/>
    </row>
    <row r="293">
      <c r="D293" s="227"/>
      <c r="E293" s="227"/>
      <c r="F293" s="227"/>
      <c r="G293" s="227"/>
      <c r="H293" s="227"/>
      <c r="I293" s="227"/>
      <c r="J293" s="227"/>
      <c r="K293" s="227"/>
      <c r="L293" s="227"/>
      <c r="M293" s="227"/>
      <c r="N293" s="227"/>
      <c r="R293" s="227"/>
      <c r="S293" s="227"/>
      <c r="T293" s="227"/>
      <c r="U293" s="227"/>
      <c r="V293" s="227"/>
      <c r="W293" s="227"/>
      <c r="X293" s="227"/>
      <c r="Y293" s="227"/>
    </row>
    <row r="294">
      <c r="D294" s="227"/>
      <c r="E294" s="227"/>
      <c r="F294" s="227"/>
      <c r="G294" s="227"/>
      <c r="H294" s="227"/>
      <c r="I294" s="227"/>
      <c r="J294" s="227"/>
      <c r="K294" s="227"/>
      <c r="L294" s="227"/>
      <c r="M294" s="227"/>
      <c r="N294" s="227"/>
      <c r="R294" s="227"/>
      <c r="S294" s="227"/>
      <c r="T294" s="227"/>
      <c r="U294" s="227"/>
      <c r="V294" s="227"/>
      <c r="W294" s="227"/>
      <c r="X294" s="227"/>
      <c r="Y294" s="227"/>
    </row>
    <row r="295">
      <c r="D295" s="227"/>
      <c r="E295" s="227"/>
      <c r="F295" s="227"/>
      <c r="G295" s="227"/>
      <c r="H295" s="227"/>
      <c r="I295" s="227"/>
      <c r="J295" s="227"/>
      <c r="K295" s="227"/>
      <c r="L295" s="227"/>
      <c r="M295" s="227"/>
      <c r="N295" s="227"/>
      <c r="R295" s="227"/>
      <c r="S295" s="227"/>
      <c r="T295" s="227"/>
      <c r="U295" s="227"/>
      <c r="V295" s="227"/>
      <c r="W295" s="227"/>
      <c r="X295" s="227"/>
      <c r="Y295" s="227"/>
    </row>
    <row r="296">
      <c r="D296" s="227"/>
      <c r="E296" s="227"/>
      <c r="F296" s="227"/>
      <c r="G296" s="227"/>
      <c r="H296" s="227"/>
      <c r="I296" s="227"/>
      <c r="J296" s="227"/>
      <c r="K296" s="227"/>
      <c r="L296" s="227"/>
      <c r="M296" s="227"/>
      <c r="N296" s="227"/>
      <c r="R296" s="227"/>
      <c r="S296" s="227"/>
      <c r="T296" s="227"/>
      <c r="U296" s="227"/>
      <c r="V296" s="227"/>
      <c r="W296" s="227"/>
      <c r="X296" s="227"/>
      <c r="Y296" s="227"/>
    </row>
    <row r="297">
      <c r="D297" s="227"/>
      <c r="E297" s="227"/>
      <c r="F297" s="227"/>
      <c r="G297" s="227"/>
      <c r="H297" s="227"/>
      <c r="I297" s="227"/>
      <c r="J297" s="227"/>
      <c r="K297" s="227"/>
      <c r="L297" s="227"/>
      <c r="M297" s="227"/>
      <c r="N297" s="227"/>
      <c r="R297" s="227"/>
      <c r="S297" s="227"/>
      <c r="T297" s="227"/>
      <c r="U297" s="227"/>
      <c r="V297" s="227"/>
      <c r="W297" s="227"/>
      <c r="X297" s="227"/>
      <c r="Y297" s="227"/>
    </row>
    <row r="298">
      <c r="D298" s="227"/>
      <c r="E298" s="227"/>
      <c r="F298" s="227"/>
      <c r="G298" s="227"/>
      <c r="H298" s="227"/>
      <c r="I298" s="227"/>
      <c r="J298" s="227"/>
      <c r="K298" s="227"/>
      <c r="L298" s="227"/>
      <c r="M298" s="227"/>
      <c r="N298" s="227"/>
      <c r="R298" s="227"/>
      <c r="S298" s="227"/>
      <c r="T298" s="227"/>
      <c r="U298" s="227"/>
      <c r="V298" s="227"/>
      <c r="W298" s="227"/>
      <c r="X298" s="227"/>
      <c r="Y298" s="227"/>
    </row>
    <row r="299">
      <c r="D299" s="227"/>
      <c r="E299" s="227"/>
      <c r="F299" s="227"/>
      <c r="G299" s="227"/>
      <c r="H299" s="227"/>
      <c r="I299" s="227"/>
      <c r="J299" s="227"/>
      <c r="K299" s="227"/>
      <c r="L299" s="227"/>
      <c r="M299" s="227"/>
      <c r="N299" s="227"/>
      <c r="R299" s="227"/>
      <c r="S299" s="227"/>
      <c r="T299" s="227"/>
      <c r="U299" s="227"/>
      <c r="V299" s="227"/>
      <c r="W299" s="227"/>
      <c r="X299" s="227"/>
      <c r="Y299" s="227"/>
    </row>
    <row r="300">
      <c r="D300" s="227"/>
      <c r="E300" s="227"/>
      <c r="F300" s="227"/>
      <c r="G300" s="227"/>
      <c r="H300" s="227"/>
      <c r="I300" s="227"/>
      <c r="J300" s="227"/>
      <c r="K300" s="227"/>
      <c r="L300" s="227"/>
      <c r="M300" s="227"/>
      <c r="N300" s="227"/>
      <c r="R300" s="227"/>
      <c r="S300" s="227"/>
      <c r="T300" s="227"/>
      <c r="U300" s="227"/>
      <c r="V300" s="227"/>
      <c r="W300" s="227"/>
      <c r="X300" s="227"/>
      <c r="Y300" s="227"/>
    </row>
    <row r="301">
      <c r="D301" s="227"/>
      <c r="E301" s="227"/>
      <c r="F301" s="227"/>
      <c r="G301" s="227"/>
      <c r="H301" s="227"/>
      <c r="I301" s="227"/>
      <c r="J301" s="227"/>
      <c r="K301" s="227"/>
      <c r="L301" s="227"/>
      <c r="M301" s="227"/>
      <c r="N301" s="227"/>
      <c r="R301" s="227"/>
      <c r="S301" s="227"/>
      <c r="T301" s="227"/>
      <c r="U301" s="227"/>
      <c r="V301" s="227"/>
      <c r="W301" s="227"/>
      <c r="X301" s="227"/>
      <c r="Y301" s="227"/>
    </row>
    <row r="302">
      <c r="D302" s="227"/>
      <c r="E302" s="227"/>
      <c r="F302" s="227"/>
      <c r="G302" s="227"/>
      <c r="H302" s="227"/>
      <c r="I302" s="227"/>
      <c r="J302" s="227"/>
      <c r="K302" s="227"/>
      <c r="L302" s="227"/>
      <c r="M302" s="227"/>
      <c r="N302" s="227"/>
      <c r="R302" s="227"/>
      <c r="S302" s="227"/>
      <c r="T302" s="227"/>
      <c r="U302" s="227"/>
      <c r="V302" s="227"/>
      <c r="W302" s="227"/>
      <c r="X302" s="227"/>
      <c r="Y302" s="227"/>
    </row>
    <row r="303">
      <c r="D303" s="227"/>
      <c r="E303" s="227"/>
      <c r="F303" s="227"/>
      <c r="G303" s="227"/>
      <c r="H303" s="227"/>
      <c r="I303" s="227"/>
      <c r="J303" s="227"/>
      <c r="K303" s="227"/>
      <c r="L303" s="227"/>
      <c r="M303" s="227"/>
      <c r="N303" s="227"/>
      <c r="R303" s="227"/>
      <c r="S303" s="227"/>
      <c r="T303" s="227"/>
      <c r="U303" s="227"/>
      <c r="V303" s="227"/>
      <c r="W303" s="227"/>
      <c r="X303" s="227"/>
      <c r="Y303" s="227"/>
    </row>
    <row r="304">
      <c r="D304" s="227"/>
      <c r="E304" s="227"/>
      <c r="F304" s="227"/>
      <c r="G304" s="227"/>
      <c r="H304" s="227"/>
      <c r="I304" s="227"/>
      <c r="J304" s="227"/>
      <c r="K304" s="227"/>
      <c r="L304" s="227"/>
      <c r="M304" s="227"/>
      <c r="N304" s="227"/>
      <c r="R304" s="227"/>
      <c r="S304" s="227"/>
      <c r="T304" s="227"/>
      <c r="U304" s="227"/>
      <c r="V304" s="227"/>
      <c r="W304" s="227"/>
      <c r="X304" s="227"/>
      <c r="Y304" s="227"/>
    </row>
    <row r="305">
      <c r="D305" s="227"/>
      <c r="E305" s="227"/>
      <c r="F305" s="227"/>
      <c r="G305" s="227"/>
      <c r="H305" s="227"/>
      <c r="I305" s="227"/>
      <c r="J305" s="227"/>
      <c r="K305" s="227"/>
      <c r="L305" s="227"/>
      <c r="M305" s="227"/>
      <c r="N305" s="227"/>
      <c r="R305" s="227"/>
      <c r="S305" s="227"/>
      <c r="T305" s="227"/>
      <c r="U305" s="227"/>
      <c r="V305" s="227"/>
      <c r="W305" s="227"/>
      <c r="X305" s="227"/>
      <c r="Y305" s="227"/>
    </row>
    <row r="306">
      <c r="D306" s="227"/>
      <c r="E306" s="227"/>
      <c r="F306" s="227"/>
      <c r="G306" s="227"/>
      <c r="H306" s="227"/>
      <c r="I306" s="227"/>
      <c r="J306" s="227"/>
      <c r="K306" s="227"/>
      <c r="L306" s="227"/>
      <c r="M306" s="227"/>
      <c r="N306" s="227"/>
      <c r="R306" s="227"/>
      <c r="S306" s="227"/>
      <c r="T306" s="227"/>
      <c r="U306" s="227"/>
      <c r="V306" s="227"/>
      <c r="W306" s="227"/>
      <c r="X306" s="227"/>
      <c r="Y306" s="227"/>
    </row>
    <row r="307">
      <c r="D307" s="227"/>
      <c r="E307" s="227"/>
      <c r="F307" s="227"/>
      <c r="G307" s="227"/>
      <c r="H307" s="227"/>
      <c r="I307" s="227"/>
      <c r="J307" s="227"/>
      <c r="K307" s="227"/>
      <c r="L307" s="227"/>
      <c r="M307" s="227"/>
      <c r="N307" s="227"/>
      <c r="R307" s="227"/>
      <c r="S307" s="227"/>
      <c r="T307" s="227"/>
      <c r="U307" s="227"/>
      <c r="V307" s="227"/>
      <c r="W307" s="227"/>
      <c r="X307" s="227"/>
      <c r="Y307" s="227"/>
    </row>
    <row r="308">
      <c r="D308" s="227"/>
      <c r="E308" s="227"/>
      <c r="F308" s="227"/>
      <c r="G308" s="227"/>
      <c r="H308" s="227"/>
      <c r="I308" s="227"/>
      <c r="J308" s="227"/>
      <c r="K308" s="227"/>
      <c r="L308" s="227"/>
      <c r="M308" s="227"/>
      <c r="N308" s="227"/>
      <c r="R308" s="227"/>
      <c r="S308" s="227"/>
      <c r="T308" s="227"/>
      <c r="U308" s="227"/>
      <c r="V308" s="227"/>
      <c r="W308" s="227"/>
      <c r="X308" s="227"/>
      <c r="Y308" s="227"/>
    </row>
    <row r="309">
      <c r="D309" s="227"/>
      <c r="E309" s="227"/>
      <c r="F309" s="227"/>
      <c r="G309" s="227"/>
      <c r="H309" s="227"/>
      <c r="I309" s="227"/>
      <c r="J309" s="227"/>
      <c r="K309" s="227"/>
      <c r="L309" s="227"/>
      <c r="M309" s="227"/>
      <c r="N309" s="227"/>
      <c r="R309" s="227"/>
      <c r="S309" s="227"/>
      <c r="T309" s="227"/>
      <c r="U309" s="227"/>
      <c r="V309" s="227"/>
      <c r="W309" s="227"/>
      <c r="X309" s="227"/>
      <c r="Y309" s="227"/>
    </row>
    <row r="310">
      <c r="D310" s="227"/>
      <c r="E310" s="227"/>
      <c r="F310" s="227"/>
      <c r="G310" s="227"/>
      <c r="H310" s="227"/>
      <c r="I310" s="227"/>
      <c r="J310" s="227"/>
      <c r="K310" s="227"/>
      <c r="L310" s="227"/>
      <c r="M310" s="227"/>
      <c r="N310" s="227"/>
      <c r="R310" s="227"/>
      <c r="S310" s="227"/>
      <c r="T310" s="227"/>
      <c r="U310" s="227"/>
      <c r="V310" s="227"/>
      <c r="W310" s="227"/>
      <c r="X310" s="227"/>
      <c r="Y310" s="227"/>
    </row>
    <row r="311">
      <c r="D311" s="227"/>
      <c r="E311" s="227"/>
      <c r="F311" s="227"/>
      <c r="G311" s="227"/>
      <c r="H311" s="227"/>
      <c r="I311" s="227"/>
      <c r="J311" s="227"/>
      <c r="K311" s="227"/>
      <c r="L311" s="227"/>
      <c r="M311" s="227"/>
      <c r="N311" s="227"/>
      <c r="R311" s="227"/>
      <c r="S311" s="227"/>
      <c r="T311" s="227"/>
      <c r="U311" s="227"/>
      <c r="V311" s="227"/>
      <c r="W311" s="227"/>
      <c r="X311" s="227"/>
      <c r="Y311" s="227"/>
    </row>
    <row r="312">
      <c r="D312" s="227"/>
      <c r="E312" s="227"/>
      <c r="F312" s="227"/>
      <c r="G312" s="227"/>
      <c r="H312" s="227"/>
      <c r="I312" s="227"/>
      <c r="J312" s="227"/>
      <c r="K312" s="227"/>
      <c r="L312" s="227"/>
      <c r="M312" s="227"/>
      <c r="N312" s="227"/>
      <c r="R312" s="227"/>
      <c r="S312" s="227"/>
      <c r="T312" s="227"/>
      <c r="U312" s="227"/>
      <c r="V312" s="227"/>
      <c r="W312" s="227"/>
      <c r="X312" s="227"/>
      <c r="Y312" s="227"/>
    </row>
    <row r="313">
      <c r="D313" s="227"/>
      <c r="E313" s="227"/>
      <c r="F313" s="227"/>
      <c r="G313" s="227"/>
      <c r="H313" s="227"/>
      <c r="I313" s="227"/>
      <c r="J313" s="227"/>
      <c r="K313" s="227"/>
      <c r="L313" s="227"/>
      <c r="M313" s="227"/>
      <c r="N313" s="227"/>
      <c r="R313" s="227"/>
      <c r="S313" s="227"/>
      <c r="T313" s="227"/>
      <c r="U313" s="227"/>
      <c r="V313" s="227"/>
      <c r="W313" s="227"/>
      <c r="X313" s="227"/>
      <c r="Y313" s="227"/>
    </row>
    <row r="314">
      <c r="D314" s="227"/>
      <c r="E314" s="227"/>
      <c r="F314" s="227"/>
      <c r="G314" s="227"/>
      <c r="H314" s="227"/>
      <c r="I314" s="227"/>
      <c r="J314" s="227"/>
      <c r="K314" s="227"/>
      <c r="L314" s="227"/>
      <c r="M314" s="227"/>
      <c r="N314" s="227"/>
      <c r="R314" s="227"/>
      <c r="S314" s="227"/>
      <c r="T314" s="227"/>
      <c r="U314" s="227"/>
      <c r="V314" s="227"/>
      <c r="W314" s="227"/>
      <c r="X314" s="227"/>
      <c r="Y314" s="227"/>
    </row>
    <row r="315">
      <c r="D315" s="227"/>
      <c r="E315" s="227"/>
      <c r="F315" s="227"/>
      <c r="G315" s="227"/>
      <c r="H315" s="227"/>
      <c r="I315" s="227"/>
      <c r="J315" s="227"/>
      <c r="K315" s="227"/>
      <c r="L315" s="227"/>
      <c r="M315" s="227"/>
      <c r="N315" s="227"/>
      <c r="R315" s="227"/>
      <c r="S315" s="227"/>
      <c r="T315" s="227"/>
      <c r="U315" s="227"/>
      <c r="V315" s="227"/>
      <c r="W315" s="227"/>
      <c r="X315" s="227"/>
      <c r="Y315" s="227"/>
    </row>
    <row r="316">
      <c r="D316" s="227"/>
      <c r="E316" s="227"/>
      <c r="F316" s="227"/>
      <c r="G316" s="227"/>
      <c r="H316" s="227"/>
      <c r="I316" s="227"/>
      <c r="J316" s="227"/>
      <c r="K316" s="227"/>
      <c r="L316" s="227"/>
      <c r="M316" s="227"/>
      <c r="N316" s="227"/>
      <c r="R316" s="227"/>
      <c r="S316" s="227"/>
      <c r="T316" s="227"/>
      <c r="U316" s="227"/>
      <c r="V316" s="227"/>
      <c r="W316" s="227"/>
      <c r="X316" s="227"/>
      <c r="Y316" s="227"/>
    </row>
    <row r="317">
      <c r="D317" s="227"/>
      <c r="E317" s="227"/>
      <c r="F317" s="227"/>
      <c r="G317" s="227"/>
      <c r="H317" s="227"/>
      <c r="I317" s="227"/>
      <c r="J317" s="227"/>
      <c r="K317" s="227"/>
      <c r="L317" s="227"/>
      <c r="M317" s="227"/>
      <c r="N317" s="227"/>
      <c r="R317" s="227"/>
      <c r="S317" s="227"/>
      <c r="T317" s="227"/>
      <c r="U317" s="227"/>
      <c r="V317" s="227"/>
      <c r="W317" s="227"/>
      <c r="X317" s="227"/>
      <c r="Y317" s="227"/>
    </row>
    <row r="318">
      <c r="D318" s="227"/>
      <c r="E318" s="227"/>
      <c r="F318" s="227"/>
      <c r="G318" s="227"/>
      <c r="H318" s="227"/>
      <c r="I318" s="227"/>
      <c r="J318" s="227"/>
      <c r="K318" s="227"/>
      <c r="L318" s="227"/>
      <c r="M318" s="227"/>
      <c r="N318" s="227"/>
      <c r="R318" s="227"/>
      <c r="S318" s="227"/>
      <c r="T318" s="227"/>
      <c r="U318" s="227"/>
      <c r="V318" s="227"/>
      <c r="W318" s="227"/>
      <c r="X318" s="227"/>
      <c r="Y318" s="227"/>
    </row>
    <row r="319">
      <c r="D319" s="227"/>
      <c r="E319" s="227"/>
      <c r="F319" s="227"/>
      <c r="G319" s="227"/>
      <c r="H319" s="227"/>
      <c r="I319" s="227"/>
      <c r="J319" s="227"/>
      <c r="K319" s="227"/>
      <c r="L319" s="227"/>
      <c r="M319" s="227"/>
      <c r="N319" s="227"/>
      <c r="R319" s="227"/>
      <c r="S319" s="227"/>
      <c r="T319" s="227"/>
      <c r="U319" s="227"/>
      <c r="V319" s="227"/>
      <c r="W319" s="227"/>
      <c r="X319" s="227"/>
      <c r="Y319" s="227"/>
    </row>
    <row r="320">
      <c r="D320" s="227"/>
      <c r="E320" s="227"/>
      <c r="F320" s="227"/>
      <c r="G320" s="227"/>
      <c r="H320" s="227"/>
      <c r="I320" s="227"/>
      <c r="J320" s="227"/>
      <c r="K320" s="227"/>
      <c r="L320" s="227"/>
      <c r="M320" s="227"/>
      <c r="N320" s="227"/>
      <c r="R320" s="227"/>
      <c r="S320" s="227"/>
      <c r="T320" s="227"/>
      <c r="U320" s="227"/>
      <c r="V320" s="227"/>
      <c r="W320" s="227"/>
      <c r="X320" s="227"/>
      <c r="Y320" s="227"/>
    </row>
    <row r="321">
      <c r="D321" s="227"/>
      <c r="E321" s="227"/>
      <c r="F321" s="227"/>
      <c r="G321" s="227"/>
      <c r="H321" s="227"/>
      <c r="I321" s="227"/>
      <c r="J321" s="227"/>
      <c r="K321" s="227"/>
      <c r="L321" s="227"/>
      <c r="M321" s="227"/>
      <c r="N321" s="227"/>
      <c r="R321" s="227"/>
      <c r="S321" s="227"/>
      <c r="T321" s="227"/>
      <c r="U321" s="227"/>
      <c r="V321" s="227"/>
      <c r="W321" s="227"/>
      <c r="X321" s="227"/>
      <c r="Y321" s="227"/>
    </row>
    <row r="322">
      <c r="D322" s="227"/>
      <c r="E322" s="227"/>
      <c r="F322" s="227"/>
      <c r="G322" s="227"/>
      <c r="H322" s="227"/>
      <c r="I322" s="227"/>
      <c r="J322" s="227"/>
      <c r="K322" s="227"/>
      <c r="L322" s="227"/>
      <c r="M322" s="227"/>
      <c r="N322" s="227"/>
      <c r="R322" s="227"/>
      <c r="S322" s="227"/>
      <c r="T322" s="227"/>
      <c r="U322" s="227"/>
      <c r="V322" s="227"/>
      <c r="W322" s="227"/>
      <c r="X322" s="227"/>
      <c r="Y322" s="227"/>
    </row>
    <row r="323">
      <c r="D323" s="227"/>
      <c r="E323" s="227"/>
      <c r="F323" s="227"/>
      <c r="G323" s="227"/>
      <c r="H323" s="227"/>
      <c r="I323" s="227"/>
      <c r="J323" s="227"/>
      <c r="K323" s="227"/>
      <c r="L323" s="227"/>
      <c r="M323" s="227"/>
      <c r="N323" s="227"/>
      <c r="R323" s="227"/>
      <c r="S323" s="227"/>
      <c r="T323" s="227"/>
      <c r="U323" s="227"/>
      <c r="V323" s="227"/>
      <c r="W323" s="227"/>
      <c r="X323" s="227"/>
      <c r="Y323" s="227"/>
    </row>
    <row r="324">
      <c r="D324" s="227"/>
      <c r="E324" s="227"/>
      <c r="F324" s="227"/>
      <c r="G324" s="227"/>
      <c r="H324" s="227"/>
      <c r="I324" s="227"/>
      <c r="J324" s="227"/>
      <c r="K324" s="227"/>
      <c r="L324" s="227"/>
      <c r="M324" s="227"/>
      <c r="N324" s="227"/>
      <c r="R324" s="227"/>
      <c r="S324" s="227"/>
      <c r="T324" s="227"/>
      <c r="U324" s="227"/>
      <c r="V324" s="227"/>
      <c r="W324" s="227"/>
      <c r="X324" s="227"/>
      <c r="Y324" s="227"/>
    </row>
    <row r="325">
      <c r="D325" s="227"/>
      <c r="E325" s="227"/>
      <c r="F325" s="227"/>
      <c r="G325" s="227"/>
      <c r="H325" s="227"/>
      <c r="I325" s="227"/>
      <c r="J325" s="227"/>
      <c r="K325" s="227"/>
      <c r="L325" s="227"/>
      <c r="M325" s="227"/>
      <c r="N325" s="227"/>
      <c r="R325" s="227"/>
      <c r="S325" s="227"/>
      <c r="T325" s="227"/>
      <c r="U325" s="227"/>
      <c r="V325" s="227"/>
      <c r="W325" s="227"/>
      <c r="X325" s="227"/>
      <c r="Y325" s="227"/>
    </row>
    <row r="326">
      <c r="D326" s="227"/>
      <c r="E326" s="227"/>
      <c r="F326" s="227"/>
      <c r="G326" s="227"/>
      <c r="H326" s="227"/>
      <c r="I326" s="227"/>
      <c r="J326" s="227"/>
      <c r="K326" s="227"/>
      <c r="L326" s="227"/>
      <c r="M326" s="227"/>
      <c r="N326" s="227"/>
      <c r="R326" s="227"/>
      <c r="S326" s="227"/>
      <c r="T326" s="227"/>
      <c r="U326" s="227"/>
      <c r="V326" s="227"/>
      <c r="W326" s="227"/>
      <c r="X326" s="227"/>
      <c r="Y326" s="227"/>
    </row>
    <row r="327">
      <c r="D327" s="227"/>
      <c r="E327" s="227"/>
      <c r="F327" s="227"/>
      <c r="G327" s="227"/>
      <c r="H327" s="227"/>
      <c r="I327" s="227"/>
      <c r="J327" s="227"/>
      <c r="K327" s="227"/>
      <c r="L327" s="227"/>
      <c r="M327" s="227"/>
      <c r="N327" s="227"/>
      <c r="R327" s="227"/>
      <c r="S327" s="227"/>
      <c r="T327" s="227"/>
      <c r="U327" s="227"/>
      <c r="V327" s="227"/>
      <c r="W327" s="227"/>
      <c r="X327" s="227"/>
      <c r="Y327" s="227"/>
    </row>
    <row r="328">
      <c r="D328" s="227"/>
      <c r="E328" s="227"/>
      <c r="F328" s="227"/>
      <c r="G328" s="227"/>
      <c r="H328" s="227"/>
      <c r="I328" s="227"/>
      <c r="J328" s="227"/>
      <c r="K328" s="227"/>
      <c r="L328" s="227"/>
      <c r="M328" s="227"/>
      <c r="N328" s="227"/>
      <c r="R328" s="227"/>
      <c r="S328" s="227"/>
      <c r="T328" s="227"/>
      <c r="U328" s="227"/>
      <c r="V328" s="227"/>
      <c r="W328" s="227"/>
      <c r="X328" s="227"/>
      <c r="Y328" s="227"/>
    </row>
    <row r="329">
      <c r="D329" s="227"/>
      <c r="E329" s="227"/>
      <c r="F329" s="227"/>
      <c r="G329" s="227"/>
      <c r="H329" s="227"/>
      <c r="I329" s="227"/>
      <c r="J329" s="227"/>
      <c r="K329" s="227"/>
      <c r="L329" s="227"/>
      <c r="M329" s="227"/>
      <c r="N329" s="227"/>
      <c r="R329" s="227"/>
      <c r="S329" s="227"/>
      <c r="T329" s="227"/>
      <c r="U329" s="227"/>
      <c r="V329" s="227"/>
      <c r="W329" s="227"/>
      <c r="X329" s="227"/>
      <c r="Y329" s="227"/>
    </row>
    <row r="330">
      <c r="D330" s="227"/>
      <c r="E330" s="227"/>
      <c r="F330" s="227"/>
      <c r="G330" s="227"/>
      <c r="H330" s="227"/>
      <c r="I330" s="227"/>
      <c r="J330" s="227"/>
      <c r="K330" s="227"/>
      <c r="L330" s="227"/>
      <c r="M330" s="227"/>
      <c r="N330" s="227"/>
      <c r="R330" s="227"/>
      <c r="S330" s="227"/>
      <c r="T330" s="227"/>
      <c r="U330" s="227"/>
      <c r="V330" s="227"/>
      <c r="W330" s="227"/>
      <c r="X330" s="227"/>
      <c r="Y330" s="227"/>
    </row>
    <row r="331">
      <c r="D331" s="227"/>
      <c r="E331" s="227"/>
      <c r="F331" s="227"/>
      <c r="G331" s="227"/>
      <c r="H331" s="227"/>
      <c r="I331" s="227"/>
      <c r="J331" s="227"/>
      <c r="K331" s="227"/>
      <c r="L331" s="227"/>
      <c r="M331" s="227"/>
      <c r="N331" s="227"/>
      <c r="R331" s="227"/>
      <c r="S331" s="227"/>
      <c r="T331" s="227"/>
      <c r="U331" s="227"/>
      <c r="V331" s="227"/>
      <c r="W331" s="227"/>
      <c r="X331" s="227"/>
      <c r="Y331" s="227"/>
    </row>
    <row r="332">
      <c r="D332" s="227"/>
      <c r="E332" s="227"/>
      <c r="F332" s="227"/>
      <c r="G332" s="227"/>
      <c r="H332" s="227"/>
      <c r="I332" s="227"/>
      <c r="J332" s="227"/>
      <c r="K332" s="227"/>
      <c r="L332" s="227"/>
      <c r="M332" s="227"/>
      <c r="N332" s="227"/>
      <c r="R332" s="227"/>
      <c r="S332" s="227"/>
      <c r="T332" s="227"/>
      <c r="U332" s="227"/>
      <c r="V332" s="227"/>
      <c r="W332" s="227"/>
      <c r="X332" s="227"/>
      <c r="Y332" s="227"/>
    </row>
    <row r="333">
      <c r="D333" s="227"/>
      <c r="E333" s="227"/>
      <c r="F333" s="227"/>
      <c r="G333" s="227"/>
      <c r="H333" s="227"/>
      <c r="I333" s="227"/>
      <c r="J333" s="227"/>
      <c r="K333" s="227"/>
      <c r="L333" s="227"/>
      <c r="M333" s="227"/>
      <c r="N333" s="227"/>
      <c r="R333" s="227"/>
      <c r="S333" s="227"/>
      <c r="T333" s="227"/>
      <c r="U333" s="227"/>
      <c r="V333" s="227"/>
      <c r="W333" s="227"/>
      <c r="X333" s="227"/>
      <c r="Y333" s="227"/>
    </row>
    <row r="334">
      <c r="D334" s="227"/>
      <c r="E334" s="227"/>
      <c r="F334" s="227"/>
      <c r="G334" s="227"/>
      <c r="H334" s="227"/>
      <c r="I334" s="227"/>
      <c r="J334" s="227"/>
      <c r="K334" s="227"/>
      <c r="L334" s="227"/>
      <c r="M334" s="227"/>
      <c r="N334" s="227"/>
      <c r="R334" s="227"/>
      <c r="S334" s="227"/>
      <c r="T334" s="227"/>
      <c r="U334" s="227"/>
      <c r="V334" s="227"/>
      <c r="W334" s="227"/>
      <c r="X334" s="227"/>
      <c r="Y334" s="227"/>
    </row>
    <row r="335">
      <c r="D335" s="227"/>
      <c r="E335" s="227"/>
      <c r="F335" s="227"/>
      <c r="G335" s="227"/>
      <c r="H335" s="227"/>
      <c r="I335" s="227"/>
      <c r="J335" s="227"/>
      <c r="K335" s="227"/>
      <c r="L335" s="227"/>
      <c r="M335" s="227"/>
      <c r="N335" s="227"/>
      <c r="R335" s="227"/>
      <c r="S335" s="227"/>
      <c r="T335" s="227"/>
      <c r="U335" s="227"/>
      <c r="V335" s="227"/>
      <c r="W335" s="227"/>
      <c r="X335" s="227"/>
      <c r="Y335" s="227"/>
    </row>
    <row r="336">
      <c r="D336" s="227"/>
      <c r="E336" s="227"/>
      <c r="F336" s="227"/>
      <c r="G336" s="227"/>
      <c r="H336" s="227"/>
      <c r="I336" s="227"/>
      <c r="J336" s="227"/>
      <c r="K336" s="227"/>
      <c r="L336" s="227"/>
      <c r="M336" s="227"/>
      <c r="N336" s="227"/>
      <c r="R336" s="227"/>
      <c r="S336" s="227"/>
      <c r="T336" s="227"/>
      <c r="U336" s="227"/>
      <c r="V336" s="227"/>
      <c r="W336" s="227"/>
      <c r="X336" s="227"/>
      <c r="Y336" s="227"/>
    </row>
    <row r="337">
      <c r="D337" s="227"/>
      <c r="E337" s="227"/>
      <c r="F337" s="227"/>
      <c r="G337" s="227"/>
      <c r="H337" s="227"/>
      <c r="I337" s="227"/>
      <c r="J337" s="227"/>
      <c r="K337" s="227"/>
      <c r="L337" s="227"/>
      <c r="M337" s="227"/>
      <c r="N337" s="227"/>
      <c r="R337" s="227"/>
      <c r="S337" s="227"/>
      <c r="T337" s="227"/>
      <c r="U337" s="227"/>
      <c r="V337" s="227"/>
      <c r="W337" s="227"/>
      <c r="X337" s="227"/>
      <c r="Y337" s="227"/>
    </row>
    <row r="338">
      <c r="D338" s="227"/>
      <c r="E338" s="227"/>
      <c r="F338" s="227"/>
      <c r="G338" s="227"/>
      <c r="H338" s="227"/>
      <c r="I338" s="227"/>
      <c r="J338" s="227"/>
      <c r="K338" s="227"/>
      <c r="L338" s="227"/>
      <c r="M338" s="227"/>
      <c r="N338" s="227"/>
      <c r="R338" s="227"/>
      <c r="S338" s="227"/>
      <c r="T338" s="227"/>
      <c r="U338" s="227"/>
      <c r="V338" s="227"/>
      <c r="W338" s="227"/>
      <c r="X338" s="227"/>
      <c r="Y338" s="227"/>
    </row>
    <row r="339">
      <c r="D339" s="227"/>
      <c r="E339" s="227"/>
      <c r="F339" s="227"/>
      <c r="G339" s="227"/>
      <c r="H339" s="227"/>
      <c r="I339" s="227"/>
      <c r="J339" s="227"/>
      <c r="K339" s="227"/>
      <c r="L339" s="227"/>
      <c r="M339" s="227"/>
      <c r="N339" s="227"/>
      <c r="R339" s="227"/>
      <c r="S339" s="227"/>
      <c r="T339" s="227"/>
      <c r="U339" s="227"/>
      <c r="V339" s="227"/>
      <c r="W339" s="227"/>
      <c r="X339" s="227"/>
      <c r="Y339" s="227"/>
    </row>
    <row r="340">
      <c r="D340" s="227"/>
      <c r="E340" s="227"/>
      <c r="F340" s="227"/>
      <c r="G340" s="227"/>
      <c r="H340" s="227"/>
      <c r="I340" s="227"/>
      <c r="J340" s="227"/>
      <c r="K340" s="227"/>
      <c r="L340" s="227"/>
      <c r="M340" s="227"/>
      <c r="N340" s="227"/>
      <c r="R340" s="227"/>
      <c r="S340" s="227"/>
      <c r="T340" s="227"/>
      <c r="U340" s="227"/>
      <c r="V340" s="227"/>
      <c r="W340" s="227"/>
      <c r="X340" s="227"/>
      <c r="Y340" s="227"/>
    </row>
    <row r="341">
      <c r="D341" s="227"/>
      <c r="E341" s="227"/>
      <c r="F341" s="227"/>
      <c r="G341" s="227"/>
      <c r="H341" s="227"/>
      <c r="I341" s="227"/>
      <c r="J341" s="227"/>
      <c r="K341" s="227"/>
      <c r="L341" s="227"/>
      <c r="M341" s="227"/>
      <c r="N341" s="227"/>
      <c r="R341" s="227"/>
      <c r="S341" s="227"/>
      <c r="T341" s="227"/>
      <c r="U341" s="227"/>
      <c r="V341" s="227"/>
      <c r="W341" s="227"/>
      <c r="X341" s="227"/>
      <c r="Y341" s="227"/>
    </row>
    <row r="342">
      <c r="D342" s="227"/>
      <c r="E342" s="227"/>
      <c r="F342" s="227"/>
      <c r="G342" s="227"/>
      <c r="H342" s="227"/>
      <c r="I342" s="227"/>
      <c r="J342" s="227"/>
      <c r="K342" s="227"/>
      <c r="L342" s="227"/>
      <c r="M342" s="227"/>
      <c r="N342" s="227"/>
      <c r="R342" s="227"/>
      <c r="S342" s="227"/>
      <c r="T342" s="227"/>
      <c r="U342" s="227"/>
      <c r="V342" s="227"/>
      <c r="W342" s="227"/>
      <c r="X342" s="227"/>
      <c r="Y342" s="227"/>
    </row>
    <row r="343">
      <c r="D343" s="227"/>
      <c r="E343" s="227"/>
      <c r="F343" s="227"/>
      <c r="G343" s="227"/>
      <c r="H343" s="227"/>
      <c r="I343" s="227"/>
      <c r="J343" s="227"/>
      <c r="K343" s="227"/>
      <c r="L343" s="227"/>
      <c r="M343" s="227"/>
      <c r="N343" s="227"/>
      <c r="R343" s="227"/>
      <c r="S343" s="227"/>
      <c r="T343" s="227"/>
      <c r="U343" s="227"/>
      <c r="V343" s="227"/>
      <c r="W343" s="227"/>
      <c r="X343" s="227"/>
      <c r="Y343" s="227"/>
    </row>
    <row r="344">
      <c r="D344" s="227"/>
      <c r="E344" s="227"/>
      <c r="F344" s="227"/>
      <c r="G344" s="227"/>
      <c r="H344" s="227"/>
      <c r="I344" s="227"/>
      <c r="J344" s="227"/>
      <c r="K344" s="227"/>
      <c r="L344" s="227"/>
      <c r="M344" s="227"/>
      <c r="N344" s="227"/>
      <c r="R344" s="227"/>
      <c r="S344" s="227"/>
      <c r="T344" s="227"/>
      <c r="U344" s="227"/>
      <c r="V344" s="227"/>
      <c r="W344" s="227"/>
      <c r="X344" s="227"/>
      <c r="Y344" s="227"/>
    </row>
    <row r="345">
      <c r="D345" s="227"/>
      <c r="E345" s="227"/>
      <c r="F345" s="227"/>
      <c r="G345" s="227"/>
      <c r="H345" s="227"/>
      <c r="I345" s="227"/>
      <c r="J345" s="227"/>
      <c r="K345" s="227"/>
      <c r="L345" s="227"/>
      <c r="M345" s="227"/>
      <c r="N345" s="227"/>
      <c r="R345" s="227"/>
      <c r="S345" s="227"/>
      <c r="T345" s="227"/>
      <c r="U345" s="227"/>
      <c r="V345" s="227"/>
      <c r="W345" s="227"/>
      <c r="X345" s="227"/>
      <c r="Y345" s="227"/>
    </row>
    <row r="346">
      <c r="D346" s="227"/>
      <c r="E346" s="227"/>
      <c r="F346" s="227"/>
      <c r="G346" s="227"/>
      <c r="H346" s="227"/>
      <c r="I346" s="227"/>
      <c r="J346" s="227"/>
      <c r="K346" s="227"/>
      <c r="L346" s="227"/>
      <c r="M346" s="227"/>
      <c r="N346" s="227"/>
      <c r="R346" s="227"/>
      <c r="S346" s="227"/>
      <c r="T346" s="227"/>
      <c r="U346" s="227"/>
      <c r="V346" s="227"/>
      <c r="W346" s="227"/>
      <c r="X346" s="227"/>
      <c r="Y346" s="227"/>
    </row>
    <row r="347">
      <c r="D347" s="227"/>
      <c r="E347" s="227"/>
      <c r="F347" s="227"/>
      <c r="G347" s="227"/>
      <c r="H347" s="227"/>
      <c r="I347" s="227"/>
      <c r="J347" s="227"/>
      <c r="K347" s="227"/>
      <c r="L347" s="227"/>
      <c r="M347" s="227"/>
      <c r="N347" s="227"/>
      <c r="R347" s="227"/>
      <c r="S347" s="227"/>
      <c r="T347" s="227"/>
      <c r="U347" s="227"/>
      <c r="V347" s="227"/>
      <c r="W347" s="227"/>
      <c r="X347" s="227"/>
      <c r="Y347" s="227"/>
    </row>
    <row r="348">
      <c r="D348" s="227"/>
      <c r="E348" s="227"/>
      <c r="F348" s="227"/>
      <c r="G348" s="227"/>
      <c r="H348" s="227"/>
      <c r="I348" s="227"/>
      <c r="J348" s="227"/>
      <c r="K348" s="227"/>
      <c r="L348" s="227"/>
      <c r="M348" s="227"/>
      <c r="N348" s="227"/>
      <c r="R348" s="227"/>
      <c r="S348" s="227"/>
      <c r="T348" s="227"/>
      <c r="U348" s="227"/>
      <c r="V348" s="227"/>
      <c r="W348" s="227"/>
      <c r="X348" s="227"/>
      <c r="Y348" s="227"/>
    </row>
    <row r="349">
      <c r="D349" s="227"/>
      <c r="E349" s="227"/>
      <c r="F349" s="227"/>
      <c r="G349" s="227"/>
      <c r="H349" s="227"/>
      <c r="I349" s="227"/>
      <c r="J349" s="227"/>
      <c r="K349" s="227"/>
      <c r="L349" s="227"/>
      <c r="M349" s="227"/>
      <c r="N349" s="227"/>
      <c r="R349" s="227"/>
      <c r="S349" s="227"/>
      <c r="T349" s="227"/>
      <c r="U349" s="227"/>
      <c r="V349" s="227"/>
      <c r="W349" s="227"/>
      <c r="X349" s="227"/>
      <c r="Y349" s="227"/>
    </row>
    <row r="350">
      <c r="D350" s="227"/>
      <c r="E350" s="227"/>
      <c r="F350" s="227"/>
      <c r="G350" s="227"/>
      <c r="H350" s="227"/>
      <c r="I350" s="227"/>
      <c r="J350" s="227"/>
      <c r="K350" s="227"/>
      <c r="L350" s="227"/>
      <c r="M350" s="227"/>
      <c r="N350" s="227"/>
      <c r="R350" s="227"/>
      <c r="S350" s="227"/>
      <c r="T350" s="227"/>
      <c r="U350" s="227"/>
      <c r="V350" s="227"/>
      <c r="W350" s="227"/>
      <c r="X350" s="227"/>
      <c r="Y350" s="227"/>
    </row>
    <row r="351">
      <c r="D351" s="227"/>
      <c r="E351" s="227"/>
      <c r="F351" s="227"/>
      <c r="G351" s="227"/>
      <c r="H351" s="227"/>
      <c r="I351" s="227"/>
      <c r="J351" s="227"/>
      <c r="K351" s="227"/>
      <c r="L351" s="227"/>
      <c r="M351" s="227"/>
      <c r="N351" s="227"/>
      <c r="R351" s="227"/>
      <c r="S351" s="227"/>
      <c r="T351" s="227"/>
      <c r="U351" s="227"/>
      <c r="V351" s="227"/>
      <c r="W351" s="227"/>
      <c r="X351" s="227"/>
      <c r="Y351" s="227"/>
    </row>
    <row r="352">
      <c r="D352" s="227"/>
      <c r="E352" s="227"/>
      <c r="F352" s="227"/>
      <c r="G352" s="227"/>
      <c r="H352" s="227"/>
      <c r="I352" s="227"/>
      <c r="J352" s="227"/>
      <c r="K352" s="227"/>
      <c r="L352" s="227"/>
      <c r="M352" s="227"/>
      <c r="N352" s="227"/>
      <c r="R352" s="227"/>
      <c r="S352" s="227"/>
      <c r="T352" s="227"/>
      <c r="U352" s="227"/>
      <c r="V352" s="227"/>
      <c r="W352" s="227"/>
      <c r="X352" s="227"/>
      <c r="Y352" s="227"/>
    </row>
    <row r="353">
      <c r="D353" s="227"/>
      <c r="E353" s="227"/>
      <c r="F353" s="227"/>
      <c r="G353" s="227"/>
      <c r="H353" s="227"/>
      <c r="I353" s="227"/>
      <c r="J353" s="227"/>
      <c r="K353" s="227"/>
      <c r="L353" s="227"/>
      <c r="M353" s="227"/>
      <c r="N353" s="227"/>
      <c r="R353" s="227"/>
      <c r="S353" s="227"/>
      <c r="T353" s="227"/>
      <c r="U353" s="227"/>
      <c r="V353" s="227"/>
      <c r="W353" s="227"/>
      <c r="X353" s="227"/>
      <c r="Y353" s="227"/>
    </row>
    <row r="354">
      <c r="D354" s="227"/>
      <c r="E354" s="227"/>
      <c r="F354" s="227"/>
      <c r="G354" s="227"/>
      <c r="H354" s="227"/>
      <c r="I354" s="227"/>
      <c r="J354" s="227"/>
      <c r="K354" s="227"/>
      <c r="L354" s="227"/>
      <c r="M354" s="227"/>
      <c r="N354" s="227"/>
      <c r="R354" s="227"/>
      <c r="S354" s="227"/>
      <c r="T354" s="227"/>
      <c r="U354" s="227"/>
      <c r="V354" s="227"/>
      <c r="W354" s="227"/>
      <c r="X354" s="227"/>
      <c r="Y354" s="227"/>
    </row>
    <row r="355">
      <c r="D355" s="227"/>
      <c r="E355" s="227"/>
      <c r="F355" s="227"/>
      <c r="G355" s="227"/>
      <c r="H355" s="227"/>
      <c r="I355" s="227"/>
      <c r="J355" s="227"/>
      <c r="K355" s="227"/>
      <c r="L355" s="227"/>
      <c r="M355" s="227"/>
      <c r="N355" s="227"/>
      <c r="R355" s="227"/>
      <c r="S355" s="227"/>
      <c r="T355" s="227"/>
      <c r="U355" s="227"/>
      <c r="V355" s="227"/>
      <c r="W355" s="227"/>
      <c r="X355" s="227"/>
      <c r="Y355" s="227"/>
    </row>
    <row r="356">
      <c r="D356" s="227"/>
      <c r="E356" s="227"/>
      <c r="F356" s="227"/>
      <c r="G356" s="227"/>
      <c r="H356" s="227"/>
      <c r="I356" s="227"/>
      <c r="J356" s="227"/>
      <c r="K356" s="227"/>
      <c r="L356" s="227"/>
      <c r="M356" s="227"/>
      <c r="N356" s="227"/>
      <c r="R356" s="227"/>
      <c r="S356" s="227"/>
      <c r="T356" s="227"/>
      <c r="U356" s="227"/>
      <c r="V356" s="227"/>
      <c r="W356" s="227"/>
      <c r="X356" s="227"/>
      <c r="Y356" s="227"/>
    </row>
    <row r="357">
      <c r="D357" s="227"/>
      <c r="E357" s="227"/>
      <c r="F357" s="227"/>
      <c r="G357" s="227"/>
      <c r="H357" s="227"/>
      <c r="I357" s="227"/>
      <c r="J357" s="227"/>
      <c r="K357" s="227"/>
      <c r="L357" s="227"/>
      <c r="M357" s="227"/>
      <c r="N357" s="227"/>
      <c r="R357" s="227"/>
      <c r="S357" s="227"/>
      <c r="T357" s="227"/>
      <c r="U357" s="227"/>
      <c r="V357" s="227"/>
      <c r="W357" s="227"/>
      <c r="X357" s="227"/>
      <c r="Y357" s="227"/>
    </row>
    <row r="358">
      <c r="D358" s="227"/>
      <c r="E358" s="227"/>
      <c r="F358" s="227"/>
      <c r="G358" s="227"/>
      <c r="H358" s="227"/>
      <c r="I358" s="227"/>
      <c r="J358" s="227"/>
      <c r="K358" s="227"/>
      <c r="L358" s="227"/>
      <c r="M358" s="227"/>
      <c r="N358" s="227"/>
      <c r="R358" s="227"/>
      <c r="S358" s="227"/>
      <c r="T358" s="227"/>
      <c r="U358" s="227"/>
      <c r="V358" s="227"/>
      <c r="W358" s="227"/>
      <c r="X358" s="227"/>
      <c r="Y358" s="227"/>
    </row>
    <row r="359">
      <c r="D359" s="227"/>
      <c r="E359" s="227"/>
      <c r="F359" s="227"/>
      <c r="G359" s="227"/>
      <c r="H359" s="227"/>
      <c r="I359" s="227"/>
      <c r="J359" s="227"/>
      <c r="K359" s="227"/>
      <c r="L359" s="227"/>
      <c r="M359" s="227"/>
      <c r="N359" s="227"/>
      <c r="R359" s="227"/>
      <c r="S359" s="227"/>
      <c r="T359" s="227"/>
      <c r="U359" s="227"/>
      <c r="V359" s="227"/>
      <c r="W359" s="227"/>
      <c r="X359" s="227"/>
      <c r="Y359" s="227"/>
    </row>
    <row r="360">
      <c r="D360" s="227"/>
      <c r="E360" s="227"/>
      <c r="F360" s="227"/>
      <c r="G360" s="227"/>
      <c r="H360" s="227"/>
      <c r="I360" s="227"/>
      <c r="J360" s="227"/>
      <c r="K360" s="227"/>
      <c r="L360" s="227"/>
      <c r="M360" s="227"/>
      <c r="N360" s="227"/>
      <c r="R360" s="227"/>
      <c r="S360" s="227"/>
      <c r="T360" s="227"/>
      <c r="U360" s="227"/>
      <c r="V360" s="227"/>
      <c r="W360" s="227"/>
      <c r="X360" s="227"/>
      <c r="Y360" s="227"/>
    </row>
    <row r="361">
      <c r="D361" s="227"/>
      <c r="E361" s="227"/>
      <c r="F361" s="227"/>
      <c r="G361" s="227"/>
      <c r="H361" s="227"/>
      <c r="I361" s="227"/>
      <c r="J361" s="227"/>
      <c r="K361" s="227"/>
      <c r="L361" s="227"/>
      <c r="M361" s="227"/>
      <c r="N361" s="227"/>
      <c r="R361" s="227"/>
      <c r="S361" s="227"/>
      <c r="T361" s="227"/>
      <c r="U361" s="227"/>
      <c r="V361" s="227"/>
      <c r="W361" s="227"/>
      <c r="X361" s="227"/>
      <c r="Y361" s="227"/>
    </row>
    <row r="362">
      <c r="D362" s="227"/>
      <c r="E362" s="227"/>
      <c r="F362" s="227"/>
      <c r="G362" s="227"/>
      <c r="H362" s="227"/>
      <c r="I362" s="227"/>
      <c r="J362" s="227"/>
      <c r="K362" s="227"/>
      <c r="L362" s="227"/>
      <c r="M362" s="227"/>
      <c r="N362" s="227"/>
      <c r="R362" s="227"/>
      <c r="S362" s="227"/>
      <c r="T362" s="227"/>
      <c r="U362" s="227"/>
      <c r="V362" s="227"/>
      <c r="W362" s="227"/>
      <c r="X362" s="227"/>
      <c r="Y362" s="227"/>
    </row>
    <row r="363">
      <c r="D363" s="227"/>
      <c r="E363" s="227"/>
      <c r="F363" s="227"/>
      <c r="G363" s="227"/>
      <c r="H363" s="227"/>
      <c r="I363" s="227"/>
      <c r="J363" s="227"/>
      <c r="K363" s="227"/>
      <c r="L363" s="227"/>
      <c r="M363" s="227"/>
      <c r="N363" s="227"/>
      <c r="R363" s="227"/>
      <c r="S363" s="227"/>
      <c r="T363" s="227"/>
      <c r="U363" s="227"/>
      <c r="V363" s="227"/>
      <c r="W363" s="227"/>
      <c r="X363" s="227"/>
      <c r="Y363" s="227"/>
    </row>
    <row r="364">
      <c r="D364" s="227"/>
      <c r="E364" s="227"/>
      <c r="F364" s="227"/>
      <c r="G364" s="227"/>
      <c r="H364" s="227"/>
      <c r="I364" s="227"/>
      <c r="J364" s="227"/>
      <c r="K364" s="227"/>
      <c r="L364" s="227"/>
      <c r="M364" s="227"/>
      <c r="N364" s="227"/>
      <c r="R364" s="227"/>
      <c r="S364" s="227"/>
      <c r="T364" s="227"/>
      <c r="U364" s="227"/>
      <c r="V364" s="227"/>
      <c r="W364" s="227"/>
      <c r="X364" s="227"/>
      <c r="Y364" s="227"/>
    </row>
    <row r="365">
      <c r="D365" s="227"/>
      <c r="E365" s="227"/>
      <c r="F365" s="227"/>
      <c r="G365" s="227"/>
      <c r="H365" s="227"/>
      <c r="I365" s="227"/>
      <c r="J365" s="227"/>
      <c r="K365" s="227"/>
      <c r="L365" s="227"/>
      <c r="M365" s="227"/>
      <c r="N365" s="227"/>
      <c r="R365" s="227"/>
      <c r="S365" s="227"/>
      <c r="T365" s="227"/>
      <c r="U365" s="227"/>
      <c r="V365" s="227"/>
      <c r="W365" s="227"/>
      <c r="X365" s="227"/>
      <c r="Y365" s="227"/>
    </row>
    <row r="366">
      <c r="D366" s="227"/>
      <c r="E366" s="227"/>
      <c r="F366" s="227"/>
      <c r="G366" s="227"/>
      <c r="H366" s="227"/>
      <c r="I366" s="227"/>
      <c r="J366" s="227"/>
      <c r="K366" s="227"/>
      <c r="L366" s="227"/>
      <c r="M366" s="227"/>
      <c r="N366" s="227"/>
      <c r="R366" s="227"/>
      <c r="S366" s="227"/>
      <c r="T366" s="227"/>
      <c r="U366" s="227"/>
      <c r="V366" s="227"/>
      <c r="W366" s="227"/>
      <c r="X366" s="227"/>
      <c r="Y366" s="227"/>
    </row>
    <row r="367">
      <c r="D367" s="227"/>
      <c r="E367" s="227"/>
      <c r="F367" s="227"/>
      <c r="G367" s="227"/>
      <c r="H367" s="227"/>
      <c r="I367" s="227"/>
      <c r="J367" s="227"/>
      <c r="K367" s="227"/>
      <c r="L367" s="227"/>
      <c r="M367" s="227"/>
      <c r="N367" s="227"/>
      <c r="R367" s="227"/>
      <c r="S367" s="227"/>
      <c r="T367" s="227"/>
      <c r="U367" s="227"/>
      <c r="V367" s="227"/>
      <c r="W367" s="227"/>
      <c r="X367" s="227"/>
      <c r="Y367" s="227"/>
    </row>
    <row r="368">
      <c r="D368" s="227"/>
      <c r="E368" s="227"/>
      <c r="F368" s="227"/>
      <c r="G368" s="227"/>
      <c r="H368" s="227"/>
      <c r="I368" s="227"/>
      <c r="J368" s="227"/>
      <c r="K368" s="227"/>
      <c r="L368" s="227"/>
      <c r="M368" s="227"/>
      <c r="N368" s="227"/>
      <c r="R368" s="227"/>
      <c r="S368" s="227"/>
      <c r="T368" s="227"/>
      <c r="U368" s="227"/>
      <c r="V368" s="227"/>
      <c r="W368" s="227"/>
      <c r="X368" s="227"/>
      <c r="Y368" s="227"/>
    </row>
    <row r="369">
      <c r="D369" s="227"/>
      <c r="E369" s="227"/>
      <c r="F369" s="227"/>
      <c r="G369" s="227"/>
      <c r="H369" s="227"/>
      <c r="I369" s="227"/>
      <c r="J369" s="227"/>
      <c r="K369" s="227"/>
      <c r="L369" s="227"/>
      <c r="M369" s="227"/>
      <c r="N369" s="227"/>
      <c r="R369" s="227"/>
      <c r="S369" s="227"/>
      <c r="T369" s="227"/>
      <c r="U369" s="227"/>
      <c r="V369" s="227"/>
      <c r="W369" s="227"/>
      <c r="X369" s="227"/>
      <c r="Y369" s="227"/>
    </row>
    <row r="370">
      <c r="D370" s="227"/>
      <c r="E370" s="227"/>
      <c r="F370" s="227"/>
      <c r="G370" s="227"/>
      <c r="H370" s="227"/>
      <c r="I370" s="227"/>
      <c r="J370" s="227"/>
      <c r="K370" s="227"/>
      <c r="L370" s="227"/>
      <c r="M370" s="227"/>
      <c r="N370" s="227"/>
      <c r="R370" s="227"/>
      <c r="S370" s="227"/>
      <c r="T370" s="227"/>
      <c r="U370" s="227"/>
      <c r="V370" s="227"/>
      <c r="W370" s="227"/>
      <c r="X370" s="227"/>
      <c r="Y370" s="227"/>
    </row>
    <row r="371">
      <c r="D371" s="227"/>
      <c r="E371" s="227"/>
      <c r="F371" s="227"/>
      <c r="G371" s="227"/>
      <c r="H371" s="227"/>
      <c r="I371" s="227"/>
      <c r="J371" s="227"/>
      <c r="K371" s="227"/>
      <c r="L371" s="227"/>
      <c r="M371" s="227"/>
      <c r="N371" s="227"/>
      <c r="R371" s="227"/>
      <c r="S371" s="227"/>
      <c r="T371" s="227"/>
      <c r="U371" s="227"/>
      <c r="V371" s="227"/>
      <c r="W371" s="227"/>
      <c r="X371" s="227"/>
      <c r="Y371" s="227"/>
    </row>
    <row r="372">
      <c r="D372" s="227"/>
      <c r="E372" s="227"/>
      <c r="F372" s="227"/>
      <c r="G372" s="227"/>
      <c r="H372" s="227"/>
      <c r="I372" s="227"/>
      <c r="J372" s="227"/>
      <c r="K372" s="227"/>
      <c r="L372" s="227"/>
      <c r="M372" s="227"/>
      <c r="N372" s="227"/>
      <c r="R372" s="227"/>
      <c r="S372" s="227"/>
      <c r="T372" s="227"/>
      <c r="U372" s="227"/>
      <c r="V372" s="227"/>
      <c r="W372" s="227"/>
      <c r="X372" s="227"/>
      <c r="Y372" s="227"/>
    </row>
    <row r="373">
      <c r="D373" s="227"/>
      <c r="E373" s="227"/>
      <c r="F373" s="227"/>
      <c r="G373" s="227"/>
      <c r="H373" s="227"/>
      <c r="I373" s="227"/>
      <c r="J373" s="227"/>
      <c r="K373" s="227"/>
      <c r="L373" s="227"/>
      <c r="M373" s="227"/>
      <c r="N373" s="227"/>
      <c r="R373" s="227"/>
      <c r="S373" s="227"/>
      <c r="T373" s="227"/>
      <c r="U373" s="227"/>
      <c r="V373" s="227"/>
      <c r="W373" s="227"/>
      <c r="X373" s="227"/>
      <c r="Y373" s="227"/>
    </row>
    <row r="374">
      <c r="D374" s="227"/>
      <c r="E374" s="227"/>
      <c r="F374" s="227"/>
      <c r="G374" s="227"/>
      <c r="H374" s="227"/>
      <c r="I374" s="227"/>
      <c r="J374" s="227"/>
      <c r="K374" s="227"/>
      <c r="L374" s="227"/>
      <c r="M374" s="227"/>
      <c r="N374" s="227"/>
      <c r="R374" s="227"/>
      <c r="S374" s="227"/>
      <c r="T374" s="227"/>
      <c r="U374" s="227"/>
      <c r="V374" s="227"/>
      <c r="W374" s="227"/>
      <c r="X374" s="227"/>
      <c r="Y374" s="227"/>
    </row>
    <row r="375">
      <c r="D375" s="227"/>
      <c r="E375" s="227"/>
      <c r="F375" s="227"/>
      <c r="G375" s="227"/>
      <c r="H375" s="227"/>
      <c r="I375" s="227"/>
      <c r="J375" s="227"/>
      <c r="K375" s="227"/>
      <c r="L375" s="227"/>
      <c r="M375" s="227"/>
      <c r="N375" s="227"/>
      <c r="R375" s="227"/>
      <c r="S375" s="227"/>
      <c r="T375" s="227"/>
      <c r="U375" s="227"/>
      <c r="V375" s="227"/>
      <c r="W375" s="227"/>
      <c r="X375" s="227"/>
      <c r="Y375" s="227"/>
    </row>
    <row r="376">
      <c r="D376" s="227"/>
      <c r="E376" s="227"/>
      <c r="F376" s="227"/>
      <c r="G376" s="227"/>
      <c r="H376" s="227"/>
      <c r="I376" s="227"/>
      <c r="J376" s="227"/>
      <c r="K376" s="227"/>
      <c r="L376" s="227"/>
      <c r="M376" s="227"/>
      <c r="N376" s="227"/>
      <c r="R376" s="227"/>
      <c r="S376" s="227"/>
      <c r="T376" s="227"/>
      <c r="U376" s="227"/>
      <c r="V376" s="227"/>
      <c r="W376" s="227"/>
      <c r="X376" s="227"/>
      <c r="Y376" s="227"/>
    </row>
    <row r="377">
      <c r="D377" s="227"/>
      <c r="E377" s="227"/>
      <c r="F377" s="227"/>
      <c r="G377" s="227"/>
      <c r="H377" s="227"/>
      <c r="I377" s="227"/>
      <c r="J377" s="227"/>
      <c r="K377" s="227"/>
      <c r="L377" s="227"/>
      <c r="M377" s="227"/>
      <c r="N377" s="227"/>
      <c r="R377" s="227"/>
      <c r="S377" s="227"/>
      <c r="T377" s="227"/>
      <c r="U377" s="227"/>
      <c r="V377" s="227"/>
      <c r="W377" s="227"/>
      <c r="X377" s="227"/>
      <c r="Y377" s="227"/>
    </row>
    <row r="378">
      <c r="D378" s="227"/>
      <c r="E378" s="227"/>
      <c r="F378" s="227"/>
      <c r="G378" s="227"/>
      <c r="H378" s="227"/>
      <c r="I378" s="227"/>
      <c r="J378" s="227"/>
      <c r="K378" s="227"/>
      <c r="L378" s="227"/>
      <c r="M378" s="227"/>
      <c r="N378" s="227"/>
      <c r="R378" s="227"/>
      <c r="S378" s="227"/>
      <c r="T378" s="227"/>
      <c r="U378" s="227"/>
      <c r="V378" s="227"/>
      <c r="W378" s="227"/>
      <c r="X378" s="227"/>
      <c r="Y378" s="227"/>
    </row>
    <row r="379">
      <c r="D379" s="227"/>
      <c r="E379" s="227"/>
      <c r="F379" s="227"/>
      <c r="G379" s="227"/>
      <c r="H379" s="227"/>
      <c r="I379" s="227"/>
      <c r="J379" s="227"/>
      <c r="K379" s="227"/>
      <c r="L379" s="227"/>
      <c r="M379" s="227"/>
      <c r="N379" s="227"/>
      <c r="R379" s="227"/>
      <c r="S379" s="227"/>
      <c r="T379" s="227"/>
      <c r="U379" s="227"/>
      <c r="V379" s="227"/>
      <c r="W379" s="227"/>
      <c r="X379" s="227"/>
      <c r="Y379" s="227"/>
    </row>
    <row r="380">
      <c r="D380" s="227"/>
      <c r="E380" s="227"/>
      <c r="F380" s="227"/>
      <c r="G380" s="227"/>
      <c r="H380" s="227"/>
      <c r="I380" s="227"/>
      <c r="J380" s="227"/>
      <c r="K380" s="227"/>
      <c r="L380" s="227"/>
      <c r="M380" s="227"/>
      <c r="N380" s="227"/>
      <c r="R380" s="227"/>
      <c r="S380" s="227"/>
      <c r="T380" s="227"/>
      <c r="U380" s="227"/>
      <c r="V380" s="227"/>
      <c r="W380" s="227"/>
      <c r="X380" s="227"/>
      <c r="Y380" s="227"/>
    </row>
    <row r="381">
      <c r="D381" s="227"/>
      <c r="E381" s="227"/>
      <c r="F381" s="227"/>
      <c r="G381" s="227"/>
      <c r="H381" s="227"/>
      <c r="I381" s="227"/>
      <c r="J381" s="227"/>
      <c r="K381" s="227"/>
      <c r="L381" s="227"/>
      <c r="M381" s="227"/>
      <c r="N381" s="227"/>
      <c r="R381" s="227"/>
      <c r="S381" s="227"/>
      <c r="T381" s="227"/>
      <c r="U381" s="227"/>
      <c r="V381" s="227"/>
      <c r="W381" s="227"/>
      <c r="X381" s="227"/>
      <c r="Y381" s="227"/>
    </row>
    <row r="382">
      <c r="D382" s="227"/>
      <c r="E382" s="227"/>
      <c r="F382" s="227"/>
      <c r="G382" s="227"/>
      <c r="H382" s="227"/>
      <c r="I382" s="227"/>
      <c r="J382" s="227"/>
      <c r="K382" s="227"/>
      <c r="L382" s="227"/>
      <c r="M382" s="227"/>
      <c r="N382" s="227"/>
      <c r="R382" s="227"/>
      <c r="S382" s="227"/>
      <c r="T382" s="227"/>
      <c r="U382" s="227"/>
      <c r="V382" s="227"/>
      <c r="W382" s="227"/>
      <c r="X382" s="227"/>
      <c r="Y382" s="227"/>
    </row>
    <row r="383">
      <c r="D383" s="227"/>
      <c r="E383" s="227"/>
      <c r="F383" s="227"/>
      <c r="G383" s="227"/>
      <c r="H383" s="227"/>
      <c r="I383" s="227"/>
      <c r="J383" s="227"/>
      <c r="K383" s="227"/>
      <c r="L383" s="227"/>
      <c r="M383" s="227"/>
      <c r="N383" s="227"/>
      <c r="R383" s="227"/>
      <c r="S383" s="227"/>
      <c r="T383" s="227"/>
      <c r="U383" s="227"/>
      <c r="V383" s="227"/>
      <c r="W383" s="227"/>
      <c r="X383" s="227"/>
      <c r="Y383" s="227"/>
    </row>
    <row r="384">
      <c r="D384" s="227"/>
      <c r="E384" s="227"/>
      <c r="F384" s="227"/>
      <c r="G384" s="227"/>
      <c r="H384" s="227"/>
      <c r="I384" s="227"/>
      <c r="J384" s="227"/>
      <c r="K384" s="227"/>
      <c r="L384" s="227"/>
      <c r="M384" s="227"/>
      <c r="N384" s="227"/>
      <c r="R384" s="227"/>
      <c r="S384" s="227"/>
      <c r="T384" s="227"/>
      <c r="U384" s="227"/>
      <c r="V384" s="227"/>
      <c r="W384" s="227"/>
      <c r="X384" s="227"/>
      <c r="Y384" s="227"/>
    </row>
    <row r="385">
      <c r="D385" s="227"/>
      <c r="E385" s="227"/>
      <c r="F385" s="227"/>
      <c r="G385" s="227"/>
      <c r="H385" s="227"/>
      <c r="I385" s="227"/>
      <c r="J385" s="227"/>
      <c r="K385" s="227"/>
      <c r="L385" s="227"/>
      <c r="M385" s="227"/>
      <c r="N385" s="227"/>
      <c r="R385" s="227"/>
      <c r="S385" s="227"/>
      <c r="T385" s="227"/>
      <c r="U385" s="227"/>
      <c r="V385" s="227"/>
      <c r="W385" s="227"/>
      <c r="X385" s="227"/>
      <c r="Y385" s="227"/>
    </row>
    <row r="386">
      <c r="D386" s="227"/>
      <c r="E386" s="227"/>
      <c r="F386" s="227"/>
      <c r="G386" s="227"/>
      <c r="H386" s="227"/>
      <c r="I386" s="227"/>
      <c r="J386" s="227"/>
      <c r="K386" s="227"/>
      <c r="L386" s="227"/>
      <c r="M386" s="227"/>
      <c r="N386" s="227"/>
      <c r="R386" s="227"/>
      <c r="S386" s="227"/>
      <c r="T386" s="227"/>
      <c r="U386" s="227"/>
      <c r="V386" s="227"/>
      <c r="W386" s="227"/>
      <c r="X386" s="227"/>
      <c r="Y386" s="227"/>
    </row>
    <row r="387">
      <c r="D387" s="227"/>
      <c r="E387" s="227"/>
      <c r="F387" s="227"/>
      <c r="G387" s="227"/>
      <c r="H387" s="227"/>
      <c r="I387" s="227"/>
      <c r="J387" s="227"/>
      <c r="K387" s="227"/>
      <c r="L387" s="227"/>
      <c r="M387" s="227"/>
      <c r="N387" s="227"/>
      <c r="R387" s="227"/>
      <c r="S387" s="227"/>
      <c r="T387" s="227"/>
      <c r="U387" s="227"/>
      <c r="V387" s="227"/>
      <c r="W387" s="227"/>
      <c r="X387" s="227"/>
      <c r="Y387" s="227"/>
    </row>
    <row r="388">
      <c r="D388" s="227"/>
      <c r="E388" s="227"/>
      <c r="F388" s="227"/>
      <c r="G388" s="227"/>
      <c r="H388" s="227"/>
      <c r="I388" s="227"/>
      <c r="J388" s="227"/>
      <c r="K388" s="227"/>
      <c r="L388" s="227"/>
      <c r="M388" s="227"/>
      <c r="N388" s="227"/>
      <c r="R388" s="227"/>
      <c r="S388" s="227"/>
      <c r="T388" s="227"/>
      <c r="U388" s="227"/>
      <c r="V388" s="227"/>
      <c r="W388" s="227"/>
      <c r="X388" s="227"/>
      <c r="Y388" s="227"/>
    </row>
    <row r="389">
      <c r="D389" s="227"/>
      <c r="E389" s="227"/>
      <c r="F389" s="227"/>
      <c r="G389" s="227"/>
      <c r="H389" s="227"/>
      <c r="I389" s="227"/>
      <c r="J389" s="227"/>
      <c r="K389" s="227"/>
      <c r="L389" s="227"/>
      <c r="M389" s="227"/>
      <c r="N389" s="227"/>
      <c r="R389" s="227"/>
      <c r="S389" s="227"/>
      <c r="T389" s="227"/>
      <c r="U389" s="227"/>
      <c r="V389" s="227"/>
      <c r="W389" s="227"/>
      <c r="X389" s="227"/>
      <c r="Y389" s="227"/>
    </row>
    <row r="390">
      <c r="D390" s="227"/>
      <c r="E390" s="227"/>
      <c r="F390" s="227"/>
      <c r="G390" s="227"/>
      <c r="H390" s="227"/>
      <c r="I390" s="227"/>
      <c r="J390" s="227"/>
      <c r="K390" s="227"/>
      <c r="L390" s="227"/>
      <c r="M390" s="227"/>
      <c r="N390" s="227"/>
      <c r="R390" s="227"/>
      <c r="S390" s="227"/>
      <c r="T390" s="227"/>
      <c r="U390" s="227"/>
      <c r="V390" s="227"/>
      <c r="W390" s="227"/>
      <c r="X390" s="227"/>
      <c r="Y390" s="227"/>
    </row>
    <row r="391">
      <c r="D391" s="227"/>
      <c r="E391" s="227"/>
      <c r="F391" s="227"/>
      <c r="G391" s="227"/>
      <c r="H391" s="227"/>
      <c r="I391" s="227"/>
      <c r="J391" s="227"/>
      <c r="K391" s="227"/>
      <c r="L391" s="227"/>
      <c r="M391" s="227"/>
      <c r="N391" s="227"/>
      <c r="R391" s="227"/>
      <c r="S391" s="227"/>
      <c r="T391" s="227"/>
      <c r="U391" s="227"/>
      <c r="V391" s="227"/>
      <c r="W391" s="227"/>
      <c r="X391" s="227"/>
      <c r="Y391" s="227"/>
    </row>
    <row r="392">
      <c r="D392" s="227"/>
      <c r="E392" s="227"/>
      <c r="F392" s="227"/>
      <c r="G392" s="227"/>
      <c r="H392" s="227"/>
      <c r="I392" s="227"/>
      <c r="J392" s="227"/>
      <c r="K392" s="227"/>
      <c r="L392" s="227"/>
      <c r="M392" s="227"/>
      <c r="N392" s="227"/>
      <c r="R392" s="227"/>
      <c r="S392" s="227"/>
      <c r="T392" s="227"/>
      <c r="U392" s="227"/>
      <c r="V392" s="227"/>
      <c r="W392" s="227"/>
      <c r="X392" s="227"/>
      <c r="Y392" s="227"/>
    </row>
    <row r="393">
      <c r="D393" s="227"/>
      <c r="E393" s="227"/>
      <c r="F393" s="227"/>
      <c r="G393" s="227"/>
      <c r="H393" s="227"/>
      <c r="I393" s="227"/>
      <c r="J393" s="227"/>
      <c r="K393" s="227"/>
      <c r="L393" s="227"/>
      <c r="M393" s="227"/>
      <c r="N393" s="227"/>
      <c r="R393" s="227"/>
      <c r="S393" s="227"/>
      <c r="T393" s="227"/>
      <c r="U393" s="227"/>
      <c r="V393" s="227"/>
      <c r="W393" s="227"/>
      <c r="X393" s="227"/>
      <c r="Y393" s="227"/>
    </row>
    <row r="394">
      <c r="D394" s="227"/>
      <c r="E394" s="227"/>
      <c r="F394" s="227"/>
      <c r="G394" s="227"/>
      <c r="H394" s="227"/>
      <c r="I394" s="227"/>
      <c r="J394" s="227"/>
      <c r="K394" s="227"/>
      <c r="L394" s="227"/>
      <c r="M394" s="227"/>
      <c r="N394" s="227"/>
      <c r="R394" s="227"/>
      <c r="S394" s="227"/>
      <c r="T394" s="227"/>
      <c r="U394" s="227"/>
      <c r="V394" s="227"/>
      <c r="W394" s="227"/>
      <c r="X394" s="227"/>
      <c r="Y394" s="227"/>
    </row>
    <row r="395">
      <c r="D395" s="227"/>
      <c r="E395" s="227"/>
      <c r="F395" s="227"/>
      <c r="G395" s="227"/>
      <c r="H395" s="227"/>
      <c r="I395" s="227"/>
      <c r="J395" s="227"/>
      <c r="K395" s="227"/>
      <c r="L395" s="227"/>
      <c r="M395" s="227"/>
      <c r="N395" s="227"/>
      <c r="R395" s="227"/>
      <c r="S395" s="227"/>
      <c r="T395" s="227"/>
      <c r="U395" s="227"/>
      <c r="V395" s="227"/>
      <c r="W395" s="227"/>
      <c r="X395" s="227"/>
      <c r="Y395" s="227"/>
    </row>
    <row r="396">
      <c r="D396" s="227"/>
      <c r="E396" s="227"/>
      <c r="F396" s="227"/>
      <c r="G396" s="227"/>
      <c r="H396" s="227"/>
      <c r="I396" s="227"/>
      <c r="J396" s="227"/>
      <c r="K396" s="227"/>
      <c r="L396" s="227"/>
      <c r="M396" s="227"/>
      <c r="N396" s="227"/>
      <c r="R396" s="227"/>
      <c r="S396" s="227"/>
      <c r="T396" s="227"/>
      <c r="U396" s="227"/>
      <c r="V396" s="227"/>
      <c r="W396" s="227"/>
      <c r="X396" s="227"/>
      <c r="Y396" s="227"/>
    </row>
    <row r="397">
      <c r="D397" s="227"/>
      <c r="E397" s="227"/>
      <c r="F397" s="227"/>
      <c r="G397" s="227"/>
      <c r="H397" s="227"/>
      <c r="I397" s="227"/>
      <c r="J397" s="227"/>
      <c r="K397" s="227"/>
      <c r="L397" s="227"/>
      <c r="M397" s="227"/>
      <c r="N397" s="227"/>
      <c r="R397" s="227"/>
      <c r="S397" s="227"/>
      <c r="T397" s="227"/>
      <c r="U397" s="227"/>
      <c r="V397" s="227"/>
      <c r="W397" s="227"/>
      <c r="X397" s="227"/>
      <c r="Y397" s="227"/>
    </row>
    <row r="398">
      <c r="D398" s="227"/>
      <c r="E398" s="227"/>
      <c r="F398" s="227"/>
      <c r="G398" s="227"/>
      <c r="H398" s="227"/>
      <c r="I398" s="227"/>
      <c r="J398" s="227"/>
      <c r="K398" s="227"/>
      <c r="L398" s="227"/>
      <c r="M398" s="227"/>
      <c r="N398" s="227"/>
      <c r="R398" s="227"/>
      <c r="S398" s="227"/>
      <c r="T398" s="227"/>
      <c r="U398" s="227"/>
      <c r="V398" s="227"/>
      <c r="W398" s="227"/>
      <c r="X398" s="227"/>
      <c r="Y398" s="227"/>
    </row>
    <row r="399">
      <c r="D399" s="227"/>
      <c r="E399" s="227"/>
      <c r="F399" s="227"/>
      <c r="G399" s="227"/>
      <c r="H399" s="227"/>
      <c r="I399" s="227"/>
      <c r="J399" s="227"/>
      <c r="K399" s="227"/>
      <c r="L399" s="227"/>
      <c r="M399" s="227"/>
      <c r="N399" s="227"/>
      <c r="R399" s="227"/>
      <c r="S399" s="227"/>
      <c r="T399" s="227"/>
      <c r="U399" s="227"/>
      <c r="V399" s="227"/>
      <c r="W399" s="227"/>
      <c r="X399" s="227"/>
      <c r="Y399" s="227"/>
    </row>
    <row r="400">
      <c r="D400" s="227"/>
      <c r="E400" s="227"/>
      <c r="F400" s="227"/>
      <c r="G400" s="227"/>
      <c r="H400" s="227"/>
      <c r="I400" s="227"/>
      <c r="J400" s="227"/>
      <c r="K400" s="227"/>
      <c r="L400" s="227"/>
      <c r="M400" s="227"/>
      <c r="N400" s="227"/>
      <c r="R400" s="227"/>
      <c r="S400" s="227"/>
      <c r="T400" s="227"/>
      <c r="U400" s="227"/>
      <c r="V400" s="227"/>
      <c r="W400" s="227"/>
      <c r="X400" s="227"/>
      <c r="Y400" s="227"/>
    </row>
    <row r="401">
      <c r="D401" s="227"/>
      <c r="E401" s="227"/>
      <c r="F401" s="227"/>
      <c r="G401" s="227"/>
      <c r="H401" s="227"/>
      <c r="I401" s="227"/>
      <c r="J401" s="227"/>
      <c r="K401" s="227"/>
      <c r="L401" s="227"/>
      <c r="M401" s="227"/>
      <c r="N401" s="227"/>
      <c r="R401" s="227"/>
      <c r="S401" s="227"/>
      <c r="T401" s="227"/>
      <c r="U401" s="227"/>
      <c r="V401" s="227"/>
      <c r="W401" s="227"/>
      <c r="X401" s="227"/>
      <c r="Y401" s="227"/>
    </row>
    <row r="402">
      <c r="D402" s="227"/>
      <c r="E402" s="227"/>
      <c r="F402" s="227"/>
      <c r="G402" s="227"/>
      <c r="H402" s="227"/>
      <c r="I402" s="227"/>
      <c r="J402" s="227"/>
      <c r="K402" s="227"/>
      <c r="L402" s="227"/>
      <c r="M402" s="227"/>
      <c r="N402" s="227"/>
      <c r="R402" s="227"/>
      <c r="S402" s="227"/>
      <c r="T402" s="227"/>
      <c r="U402" s="227"/>
      <c r="V402" s="227"/>
      <c r="W402" s="227"/>
      <c r="X402" s="227"/>
      <c r="Y402" s="227"/>
    </row>
    <row r="403">
      <c r="D403" s="227"/>
      <c r="E403" s="227"/>
      <c r="F403" s="227"/>
      <c r="G403" s="227"/>
      <c r="H403" s="227"/>
      <c r="I403" s="227"/>
      <c r="J403" s="227"/>
      <c r="K403" s="227"/>
      <c r="L403" s="227"/>
      <c r="M403" s="227"/>
      <c r="N403" s="227"/>
      <c r="R403" s="227"/>
      <c r="S403" s="227"/>
      <c r="T403" s="227"/>
      <c r="U403" s="227"/>
      <c r="V403" s="227"/>
      <c r="W403" s="227"/>
      <c r="X403" s="227"/>
      <c r="Y403" s="227"/>
    </row>
    <row r="404">
      <c r="D404" s="227"/>
      <c r="E404" s="227"/>
      <c r="F404" s="227"/>
      <c r="G404" s="227"/>
      <c r="H404" s="227"/>
      <c r="I404" s="227"/>
      <c r="J404" s="227"/>
      <c r="K404" s="227"/>
      <c r="L404" s="227"/>
      <c r="M404" s="227"/>
      <c r="N404" s="227"/>
      <c r="R404" s="227"/>
      <c r="S404" s="227"/>
      <c r="T404" s="227"/>
      <c r="U404" s="227"/>
      <c r="V404" s="227"/>
      <c r="W404" s="227"/>
      <c r="X404" s="227"/>
      <c r="Y404" s="227"/>
    </row>
    <row r="405">
      <c r="D405" s="227"/>
      <c r="E405" s="227"/>
      <c r="F405" s="227"/>
      <c r="G405" s="227"/>
      <c r="H405" s="227"/>
      <c r="I405" s="227"/>
      <c r="J405" s="227"/>
      <c r="K405" s="227"/>
      <c r="L405" s="227"/>
      <c r="M405" s="227"/>
      <c r="N405" s="227"/>
      <c r="R405" s="227"/>
      <c r="S405" s="227"/>
      <c r="T405" s="227"/>
      <c r="U405" s="227"/>
      <c r="V405" s="227"/>
      <c r="W405" s="227"/>
      <c r="X405" s="227"/>
      <c r="Y405" s="227"/>
    </row>
    <row r="406">
      <c r="D406" s="227"/>
      <c r="E406" s="227"/>
      <c r="F406" s="227"/>
      <c r="G406" s="227"/>
      <c r="H406" s="227"/>
      <c r="I406" s="227"/>
      <c r="J406" s="227"/>
      <c r="K406" s="227"/>
      <c r="L406" s="227"/>
      <c r="M406" s="227"/>
      <c r="N406" s="227"/>
      <c r="R406" s="227"/>
      <c r="S406" s="227"/>
      <c r="T406" s="227"/>
      <c r="U406" s="227"/>
      <c r="V406" s="227"/>
      <c r="W406" s="227"/>
      <c r="X406" s="227"/>
      <c r="Y406" s="227"/>
    </row>
    <row r="407">
      <c r="D407" s="227"/>
      <c r="E407" s="227"/>
      <c r="F407" s="227"/>
      <c r="G407" s="227"/>
      <c r="H407" s="227"/>
      <c r="I407" s="227"/>
      <c r="J407" s="227"/>
      <c r="K407" s="227"/>
      <c r="L407" s="227"/>
      <c r="M407" s="227"/>
      <c r="N407" s="227"/>
      <c r="R407" s="227"/>
      <c r="S407" s="227"/>
      <c r="T407" s="227"/>
      <c r="U407" s="227"/>
      <c r="V407" s="227"/>
      <c r="W407" s="227"/>
      <c r="X407" s="227"/>
      <c r="Y407" s="227"/>
    </row>
    <row r="408">
      <c r="D408" s="227"/>
      <c r="E408" s="227"/>
      <c r="F408" s="227"/>
      <c r="G408" s="227"/>
      <c r="H408" s="227"/>
      <c r="I408" s="227"/>
      <c r="J408" s="227"/>
      <c r="K408" s="227"/>
      <c r="L408" s="227"/>
      <c r="M408" s="227"/>
      <c r="N408" s="227"/>
      <c r="R408" s="227"/>
      <c r="S408" s="227"/>
      <c r="T408" s="227"/>
      <c r="U408" s="227"/>
      <c r="V408" s="227"/>
      <c r="W408" s="227"/>
      <c r="X408" s="227"/>
      <c r="Y408" s="227"/>
    </row>
    <row r="409">
      <c r="D409" s="227"/>
      <c r="E409" s="227"/>
      <c r="F409" s="227"/>
      <c r="G409" s="227"/>
      <c r="H409" s="227"/>
      <c r="I409" s="227"/>
      <c r="J409" s="227"/>
      <c r="K409" s="227"/>
      <c r="L409" s="227"/>
      <c r="M409" s="227"/>
      <c r="N409" s="227"/>
      <c r="R409" s="227"/>
      <c r="S409" s="227"/>
      <c r="T409" s="227"/>
      <c r="U409" s="227"/>
      <c r="V409" s="227"/>
      <c r="W409" s="227"/>
      <c r="X409" s="227"/>
      <c r="Y409" s="227"/>
    </row>
    <row r="410">
      <c r="D410" s="227"/>
      <c r="E410" s="227"/>
      <c r="F410" s="227"/>
      <c r="G410" s="227"/>
      <c r="H410" s="227"/>
      <c r="I410" s="227"/>
      <c r="J410" s="227"/>
      <c r="K410" s="227"/>
      <c r="L410" s="227"/>
      <c r="M410" s="227"/>
      <c r="N410" s="227"/>
      <c r="R410" s="227"/>
      <c r="S410" s="227"/>
      <c r="T410" s="227"/>
      <c r="U410" s="227"/>
      <c r="V410" s="227"/>
      <c r="W410" s="227"/>
      <c r="X410" s="227"/>
      <c r="Y410" s="227"/>
    </row>
    <row r="411">
      <c r="D411" s="227"/>
      <c r="E411" s="227"/>
      <c r="F411" s="227"/>
      <c r="G411" s="227"/>
      <c r="H411" s="227"/>
      <c r="I411" s="227"/>
      <c r="J411" s="227"/>
      <c r="K411" s="227"/>
      <c r="L411" s="227"/>
      <c r="M411" s="227"/>
      <c r="N411" s="227"/>
      <c r="R411" s="227"/>
      <c r="S411" s="227"/>
      <c r="T411" s="227"/>
      <c r="U411" s="227"/>
      <c r="V411" s="227"/>
      <c r="W411" s="227"/>
      <c r="X411" s="227"/>
      <c r="Y411" s="227"/>
    </row>
    <row r="412">
      <c r="D412" s="227"/>
      <c r="E412" s="227"/>
      <c r="F412" s="227"/>
      <c r="G412" s="227"/>
      <c r="H412" s="227"/>
      <c r="I412" s="227"/>
      <c r="J412" s="227"/>
      <c r="K412" s="227"/>
      <c r="L412" s="227"/>
      <c r="M412" s="227"/>
      <c r="N412" s="227"/>
      <c r="R412" s="227"/>
      <c r="S412" s="227"/>
      <c r="T412" s="227"/>
      <c r="U412" s="227"/>
      <c r="V412" s="227"/>
      <c r="W412" s="227"/>
      <c r="X412" s="227"/>
      <c r="Y412" s="227"/>
    </row>
    <row r="413">
      <c r="D413" s="227"/>
      <c r="E413" s="227"/>
      <c r="F413" s="227"/>
      <c r="G413" s="227"/>
      <c r="H413" s="227"/>
      <c r="I413" s="227"/>
      <c r="J413" s="227"/>
      <c r="K413" s="227"/>
      <c r="L413" s="227"/>
      <c r="M413" s="227"/>
      <c r="N413" s="227"/>
      <c r="R413" s="227"/>
      <c r="S413" s="227"/>
      <c r="T413" s="227"/>
      <c r="U413" s="227"/>
      <c r="V413" s="227"/>
      <c r="W413" s="227"/>
      <c r="X413" s="227"/>
      <c r="Y413" s="227"/>
    </row>
    <row r="414">
      <c r="D414" s="227"/>
      <c r="E414" s="227"/>
      <c r="F414" s="227"/>
      <c r="G414" s="227"/>
      <c r="H414" s="227"/>
      <c r="I414" s="227"/>
      <c r="J414" s="227"/>
      <c r="K414" s="227"/>
      <c r="L414" s="227"/>
      <c r="M414" s="227"/>
      <c r="N414" s="227"/>
      <c r="R414" s="227"/>
      <c r="S414" s="227"/>
      <c r="T414" s="227"/>
      <c r="U414" s="227"/>
      <c r="V414" s="227"/>
      <c r="W414" s="227"/>
      <c r="X414" s="227"/>
      <c r="Y414" s="227"/>
    </row>
    <row r="415">
      <c r="D415" s="227"/>
      <c r="E415" s="227"/>
      <c r="F415" s="227"/>
      <c r="G415" s="227"/>
      <c r="H415" s="227"/>
      <c r="I415" s="227"/>
      <c r="J415" s="227"/>
      <c r="K415" s="227"/>
      <c r="L415" s="227"/>
      <c r="M415" s="227"/>
      <c r="N415" s="227"/>
      <c r="R415" s="227"/>
      <c r="S415" s="227"/>
      <c r="T415" s="227"/>
      <c r="U415" s="227"/>
      <c r="V415" s="227"/>
      <c r="W415" s="227"/>
      <c r="X415" s="227"/>
      <c r="Y415" s="227"/>
    </row>
    <row r="416">
      <c r="D416" s="227"/>
      <c r="E416" s="227"/>
      <c r="F416" s="227"/>
      <c r="G416" s="227"/>
      <c r="H416" s="227"/>
      <c r="I416" s="227"/>
      <c r="J416" s="227"/>
      <c r="K416" s="227"/>
      <c r="L416" s="227"/>
      <c r="M416" s="227"/>
      <c r="N416" s="227"/>
      <c r="R416" s="227"/>
      <c r="S416" s="227"/>
      <c r="T416" s="227"/>
      <c r="U416" s="227"/>
      <c r="V416" s="227"/>
      <c r="W416" s="227"/>
      <c r="X416" s="227"/>
      <c r="Y416" s="227"/>
    </row>
    <row r="417">
      <c r="D417" s="227"/>
      <c r="E417" s="227"/>
      <c r="F417" s="227"/>
      <c r="G417" s="227"/>
      <c r="H417" s="227"/>
      <c r="I417" s="227"/>
      <c r="J417" s="227"/>
      <c r="K417" s="227"/>
      <c r="L417" s="227"/>
      <c r="M417" s="227"/>
      <c r="N417" s="227"/>
      <c r="R417" s="227"/>
      <c r="S417" s="227"/>
      <c r="T417" s="227"/>
      <c r="U417" s="227"/>
      <c r="V417" s="227"/>
      <c r="W417" s="227"/>
      <c r="X417" s="227"/>
      <c r="Y417" s="227"/>
    </row>
    <row r="418">
      <c r="D418" s="227"/>
      <c r="E418" s="227"/>
      <c r="F418" s="227"/>
      <c r="G418" s="227"/>
      <c r="H418" s="227"/>
      <c r="I418" s="227"/>
      <c r="J418" s="227"/>
      <c r="K418" s="227"/>
      <c r="L418" s="227"/>
      <c r="M418" s="227"/>
      <c r="N418" s="227"/>
      <c r="R418" s="227"/>
      <c r="S418" s="227"/>
      <c r="T418" s="227"/>
      <c r="U418" s="227"/>
      <c r="V418" s="227"/>
      <c r="W418" s="227"/>
      <c r="X418" s="227"/>
      <c r="Y418" s="227"/>
    </row>
    <row r="419">
      <c r="D419" s="227"/>
      <c r="E419" s="227"/>
      <c r="F419" s="227"/>
      <c r="G419" s="227"/>
      <c r="H419" s="227"/>
      <c r="I419" s="227"/>
      <c r="J419" s="227"/>
      <c r="K419" s="227"/>
      <c r="L419" s="227"/>
      <c r="M419" s="227"/>
      <c r="N419" s="227"/>
      <c r="R419" s="227"/>
      <c r="S419" s="227"/>
      <c r="T419" s="227"/>
      <c r="U419" s="227"/>
      <c r="V419" s="227"/>
      <c r="W419" s="227"/>
      <c r="X419" s="227"/>
      <c r="Y419" s="227"/>
    </row>
    <row r="420">
      <c r="D420" s="227"/>
      <c r="E420" s="227"/>
      <c r="F420" s="227"/>
      <c r="G420" s="227"/>
      <c r="H420" s="227"/>
      <c r="I420" s="227"/>
      <c r="J420" s="227"/>
      <c r="K420" s="227"/>
      <c r="L420" s="227"/>
      <c r="M420" s="227"/>
      <c r="N420" s="227"/>
      <c r="R420" s="227"/>
      <c r="S420" s="227"/>
      <c r="T420" s="227"/>
      <c r="U420" s="227"/>
      <c r="V420" s="227"/>
      <c r="W420" s="227"/>
      <c r="X420" s="227"/>
      <c r="Y420" s="227"/>
    </row>
    <row r="421">
      <c r="D421" s="227"/>
      <c r="E421" s="227"/>
      <c r="F421" s="227"/>
      <c r="G421" s="227"/>
      <c r="H421" s="227"/>
      <c r="I421" s="227"/>
      <c r="J421" s="227"/>
      <c r="K421" s="227"/>
      <c r="L421" s="227"/>
      <c r="M421" s="227"/>
      <c r="N421" s="227"/>
      <c r="R421" s="227"/>
      <c r="S421" s="227"/>
      <c r="T421" s="227"/>
      <c r="U421" s="227"/>
      <c r="V421" s="227"/>
      <c r="W421" s="227"/>
      <c r="X421" s="227"/>
      <c r="Y421" s="227"/>
    </row>
    <row r="422">
      <c r="D422" s="227"/>
      <c r="E422" s="227"/>
      <c r="F422" s="227"/>
      <c r="G422" s="227"/>
      <c r="H422" s="227"/>
      <c r="I422" s="227"/>
      <c r="J422" s="227"/>
      <c r="K422" s="227"/>
      <c r="L422" s="227"/>
      <c r="M422" s="227"/>
      <c r="N422" s="227"/>
      <c r="R422" s="227"/>
      <c r="S422" s="227"/>
      <c r="T422" s="227"/>
      <c r="U422" s="227"/>
      <c r="V422" s="227"/>
      <c r="W422" s="227"/>
      <c r="X422" s="227"/>
      <c r="Y422" s="227"/>
    </row>
    <row r="423">
      <c r="D423" s="227"/>
      <c r="E423" s="227"/>
      <c r="F423" s="227"/>
      <c r="G423" s="227"/>
      <c r="H423" s="227"/>
      <c r="I423" s="227"/>
      <c r="J423" s="227"/>
      <c r="K423" s="227"/>
      <c r="L423" s="227"/>
      <c r="M423" s="227"/>
      <c r="N423" s="227"/>
      <c r="R423" s="227"/>
      <c r="S423" s="227"/>
      <c r="T423" s="227"/>
      <c r="U423" s="227"/>
      <c r="V423" s="227"/>
      <c r="W423" s="227"/>
      <c r="X423" s="227"/>
      <c r="Y423" s="227"/>
    </row>
    <row r="424">
      <c r="D424" s="227"/>
      <c r="E424" s="227"/>
      <c r="F424" s="227"/>
      <c r="G424" s="227"/>
      <c r="H424" s="227"/>
      <c r="I424" s="227"/>
      <c r="J424" s="227"/>
      <c r="K424" s="227"/>
      <c r="L424" s="227"/>
      <c r="M424" s="227"/>
      <c r="N424" s="227"/>
      <c r="R424" s="227"/>
      <c r="S424" s="227"/>
      <c r="T424" s="227"/>
      <c r="U424" s="227"/>
      <c r="V424" s="227"/>
      <c r="W424" s="227"/>
      <c r="X424" s="227"/>
      <c r="Y424" s="227"/>
    </row>
    <row r="425">
      <c r="D425" s="227"/>
      <c r="E425" s="227"/>
      <c r="F425" s="227"/>
      <c r="G425" s="227"/>
      <c r="H425" s="227"/>
      <c r="I425" s="227"/>
      <c r="J425" s="227"/>
      <c r="K425" s="227"/>
      <c r="L425" s="227"/>
      <c r="M425" s="227"/>
      <c r="N425" s="227"/>
      <c r="R425" s="227"/>
      <c r="S425" s="227"/>
      <c r="T425" s="227"/>
      <c r="U425" s="227"/>
      <c r="V425" s="227"/>
      <c r="W425" s="227"/>
      <c r="X425" s="227"/>
      <c r="Y425" s="227"/>
    </row>
    <row r="426">
      <c r="D426" s="227"/>
      <c r="E426" s="227"/>
      <c r="F426" s="227"/>
      <c r="G426" s="227"/>
      <c r="H426" s="227"/>
      <c r="I426" s="227"/>
      <c r="J426" s="227"/>
      <c r="K426" s="227"/>
      <c r="L426" s="227"/>
      <c r="M426" s="227"/>
      <c r="N426" s="227"/>
      <c r="R426" s="227"/>
      <c r="S426" s="227"/>
      <c r="T426" s="227"/>
      <c r="U426" s="227"/>
      <c r="V426" s="227"/>
      <c r="W426" s="227"/>
      <c r="X426" s="227"/>
      <c r="Y426" s="227"/>
    </row>
    <row r="427">
      <c r="D427" s="227"/>
      <c r="E427" s="227"/>
      <c r="F427" s="227"/>
      <c r="G427" s="227"/>
      <c r="H427" s="227"/>
      <c r="I427" s="227"/>
      <c r="J427" s="227"/>
      <c r="K427" s="227"/>
      <c r="L427" s="227"/>
      <c r="M427" s="227"/>
      <c r="N427" s="227"/>
      <c r="R427" s="227"/>
      <c r="S427" s="227"/>
      <c r="T427" s="227"/>
      <c r="U427" s="227"/>
      <c r="V427" s="227"/>
      <c r="W427" s="227"/>
      <c r="X427" s="227"/>
      <c r="Y427" s="227"/>
    </row>
    <row r="428">
      <c r="D428" s="227"/>
      <c r="E428" s="227"/>
      <c r="F428" s="227"/>
      <c r="G428" s="227"/>
      <c r="H428" s="227"/>
      <c r="I428" s="227"/>
      <c r="J428" s="227"/>
      <c r="K428" s="227"/>
      <c r="L428" s="227"/>
      <c r="M428" s="227"/>
      <c r="N428" s="227"/>
      <c r="R428" s="227"/>
      <c r="S428" s="227"/>
      <c r="T428" s="227"/>
      <c r="U428" s="227"/>
      <c r="V428" s="227"/>
      <c r="W428" s="227"/>
      <c r="X428" s="227"/>
      <c r="Y428" s="227"/>
    </row>
    <row r="429">
      <c r="D429" s="227"/>
      <c r="E429" s="227"/>
      <c r="F429" s="227"/>
      <c r="G429" s="227"/>
      <c r="H429" s="227"/>
      <c r="I429" s="227"/>
      <c r="J429" s="227"/>
      <c r="K429" s="227"/>
      <c r="L429" s="227"/>
      <c r="M429" s="227"/>
      <c r="N429" s="227"/>
      <c r="R429" s="227"/>
      <c r="S429" s="227"/>
      <c r="T429" s="227"/>
      <c r="U429" s="227"/>
      <c r="V429" s="227"/>
      <c r="W429" s="227"/>
      <c r="X429" s="227"/>
      <c r="Y429" s="227"/>
    </row>
    <row r="430">
      <c r="D430" s="227"/>
      <c r="E430" s="227"/>
      <c r="F430" s="227"/>
      <c r="G430" s="227"/>
      <c r="H430" s="227"/>
      <c r="I430" s="227"/>
      <c r="J430" s="227"/>
      <c r="K430" s="227"/>
      <c r="L430" s="227"/>
      <c r="M430" s="227"/>
      <c r="N430" s="227"/>
      <c r="R430" s="227"/>
      <c r="S430" s="227"/>
      <c r="T430" s="227"/>
      <c r="U430" s="227"/>
      <c r="V430" s="227"/>
      <c r="W430" s="227"/>
      <c r="X430" s="227"/>
      <c r="Y430" s="227"/>
    </row>
    <row r="431">
      <c r="D431" s="227"/>
      <c r="E431" s="227"/>
      <c r="F431" s="227"/>
      <c r="G431" s="227"/>
      <c r="H431" s="227"/>
      <c r="I431" s="227"/>
      <c r="J431" s="227"/>
      <c r="K431" s="227"/>
      <c r="L431" s="227"/>
      <c r="M431" s="227"/>
      <c r="N431" s="227"/>
      <c r="R431" s="227"/>
      <c r="S431" s="227"/>
      <c r="T431" s="227"/>
      <c r="U431" s="227"/>
      <c r="V431" s="227"/>
      <c r="W431" s="227"/>
      <c r="X431" s="227"/>
      <c r="Y431" s="227"/>
    </row>
    <row r="432">
      <c r="D432" s="227"/>
      <c r="E432" s="227"/>
      <c r="F432" s="227"/>
      <c r="G432" s="227"/>
      <c r="H432" s="227"/>
      <c r="I432" s="227"/>
      <c r="J432" s="227"/>
      <c r="K432" s="227"/>
      <c r="L432" s="227"/>
      <c r="M432" s="227"/>
      <c r="N432" s="227"/>
      <c r="R432" s="227"/>
      <c r="S432" s="227"/>
      <c r="T432" s="227"/>
      <c r="U432" s="227"/>
      <c r="V432" s="227"/>
      <c r="W432" s="227"/>
      <c r="X432" s="227"/>
      <c r="Y432" s="227"/>
    </row>
    <row r="433">
      <c r="D433" s="227"/>
      <c r="E433" s="227"/>
      <c r="F433" s="227"/>
      <c r="G433" s="227"/>
      <c r="H433" s="227"/>
      <c r="I433" s="227"/>
      <c r="J433" s="227"/>
      <c r="K433" s="227"/>
      <c r="L433" s="227"/>
      <c r="M433" s="227"/>
      <c r="N433" s="227"/>
      <c r="R433" s="227"/>
      <c r="S433" s="227"/>
      <c r="T433" s="227"/>
      <c r="U433" s="227"/>
      <c r="V433" s="227"/>
      <c r="W433" s="227"/>
      <c r="X433" s="227"/>
      <c r="Y433" s="227"/>
    </row>
    <row r="434">
      <c r="D434" s="227"/>
      <c r="E434" s="227"/>
      <c r="F434" s="227"/>
      <c r="G434" s="227"/>
      <c r="H434" s="227"/>
      <c r="I434" s="227"/>
      <c r="J434" s="227"/>
      <c r="K434" s="227"/>
      <c r="L434" s="227"/>
      <c r="M434" s="227"/>
      <c r="N434" s="227"/>
      <c r="R434" s="227"/>
      <c r="S434" s="227"/>
      <c r="T434" s="227"/>
      <c r="U434" s="227"/>
      <c r="V434" s="227"/>
      <c r="W434" s="227"/>
      <c r="X434" s="227"/>
      <c r="Y434" s="227"/>
    </row>
    <row r="435">
      <c r="D435" s="227"/>
      <c r="E435" s="227"/>
      <c r="F435" s="227"/>
      <c r="G435" s="227"/>
      <c r="H435" s="227"/>
      <c r="I435" s="227"/>
      <c r="J435" s="227"/>
      <c r="K435" s="227"/>
      <c r="L435" s="227"/>
      <c r="M435" s="227"/>
      <c r="N435" s="227"/>
      <c r="R435" s="227"/>
      <c r="S435" s="227"/>
      <c r="T435" s="227"/>
      <c r="U435" s="227"/>
      <c r="V435" s="227"/>
      <c r="W435" s="227"/>
      <c r="X435" s="227"/>
      <c r="Y435" s="227"/>
    </row>
    <row r="436">
      <c r="D436" s="227"/>
      <c r="E436" s="227"/>
      <c r="F436" s="227"/>
      <c r="G436" s="227"/>
      <c r="H436" s="227"/>
      <c r="I436" s="227"/>
      <c r="J436" s="227"/>
      <c r="K436" s="227"/>
      <c r="L436" s="227"/>
      <c r="M436" s="227"/>
      <c r="N436" s="227"/>
      <c r="R436" s="227"/>
      <c r="S436" s="227"/>
      <c r="T436" s="227"/>
      <c r="U436" s="227"/>
      <c r="V436" s="227"/>
      <c r="W436" s="227"/>
      <c r="X436" s="227"/>
      <c r="Y436" s="227"/>
    </row>
    <row r="437">
      <c r="D437" s="227"/>
      <c r="E437" s="227"/>
      <c r="F437" s="227"/>
      <c r="G437" s="227"/>
      <c r="H437" s="227"/>
      <c r="I437" s="227"/>
      <c r="J437" s="227"/>
      <c r="K437" s="227"/>
      <c r="L437" s="227"/>
      <c r="M437" s="227"/>
      <c r="N437" s="227"/>
      <c r="R437" s="227"/>
      <c r="S437" s="227"/>
      <c r="T437" s="227"/>
      <c r="U437" s="227"/>
      <c r="V437" s="227"/>
      <c r="W437" s="227"/>
      <c r="X437" s="227"/>
      <c r="Y437" s="227"/>
    </row>
    <row r="438">
      <c r="D438" s="227"/>
      <c r="E438" s="227"/>
      <c r="F438" s="227"/>
      <c r="G438" s="227"/>
      <c r="H438" s="227"/>
      <c r="I438" s="227"/>
      <c r="J438" s="227"/>
      <c r="K438" s="227"/>
      <c r="L438" s="227"/>
      <c r="M438" s="227"/>
      <c r="N438" s="227"/>
      <c r="R438" s="227"/>
      <c r="S438" s="227"/>
      <c r="T438" s="227"/>
      <c r="U438" s="227"/>
      <c r="V438" s="227"/>
      <c r="W438" s="227"/>
      <c r="X438" s="227"/>
      <c r="Y438" s="227"/>
    </row>
    <row r="439">
      <c r="D439" s="227"/>
      <c r="E439" s="227"/>
      <c r="F439" s="227"/>
      <c r="G439" s="227"/>
      <c r="H439" s="227"/>
      <c r="I439" s="227"/>
      <c r="J439" s="227"/>
      <c r="K439" s="227"/>
      <c r="L439" s="227"/>
      <c r="M439" s="227"/>
      <c r="N439" s="227"/>
      <c r="R439" s="227"/>
      <c r="S439" s="227"/>
      <c r="T439" s="227"/>
      <c r="U439" s="227"/>
      <c r="V439" s="227"/>
      <c r="W439" s="227"/>
      <c r="X439" s="227"/>
      <c r="Y439" s="227"/>
    </row>
    <row r="440">
      <c r="D440" s="227"/>
      <c r="E440" s="227"/>
      <c r="F440" s="227"/>
      <c r="G440" s="227"/>
      <c r="H440" s="227"/>
      <c r="I440" s="227"/>
      <c r="J440" s="227"/>
      <c r="K440" s="227"/>
      <c r="L440" s="227"/>
      <c r="M440" s="227"/>
      <c r="N440" s="227"/>
      <c r="R440" s="227"/>
      <c r="S440" s="227"/>
      <c r="T440" s="227"/>
      <c r="U440" s="227"/>
      <c r="V440" s="227"/>
      <c r="W440" s="227"/>
      <c r="X440" s="227"/>
      <c r="Y440" s="227"/>
    </row>
    <row r="441">
      <c r="D441" s="227"/>
      <c r="E441" s="227"/>
      <c r="F441" s="227"/>
      <c r="G441" s="227"/>
      <c r="H441" s="227"/>
      <c r="I441" s="227"/>
      <c r="J441" s="227"/>
      <c r="K441" s="227"/>
      <c r="L441" s="227"/>
      <c r="M441" s="227"/>
      <c r="N441" s="227"/>
      <c r="R441" s="227"/>
      <c r="S441" s="227"/>
      <c r="T441" s="227"/>
      <c r="U441" s="227"/>
      <c r="V441" s="227"/>
      <c r="W441" s="227"/>
      <c r="X441" s="227"/>
      <c r="Y441" s="227"/>
    </row>
    <row r="442">
      <c r="D442" s="227"/>
      <c r="E442" s="227"/>
      <c r="F442" s="227"/>
      <c r="G442" s="227"/>
      <c r="H442" s="227"/>
      <c r="I442" s="227"/>
      <c r="J442" s="227"/>
      <c r="K442" s="227"/>
      <c r="L442" s="227"/>
      <c r="M442" s="227"/>
      <c r="N442" s="227"/>
      <c r="R442" s="227"/>
      <c r="S442" s="227"/>
      <c r="T442" s="227"/>
      <c r="U442" s="227"/>
      <c r="V442" s="227"/>
      <c r="W442" s="227"/>
      <c r="X442" s="227"/>
      <c r="Y442" s="227"/>
    </row>
    <row r="443">
      <c r="D443" s="227"/>
      <c r="E443" s="227"/>
      <c r="F443" s="227"/>
      <c r="G443" s="227"/>
      <c r="H443" s="227"/>
      <c r="I443" s="227"/>
      <c r="J443" s="227"/>
      <c r="K443" s="227"/>
      <c r="L443" s="227"/>
      <c r="M443" s="227"/>
      <c r="N443" s="227"/>
      <c r="R443" s="227"/>
      <c r="S443" s="227"/>
      <c r="T443" s="227"/>
      <c r="U443" s="227"/>
      <c r="V443" s="227"/>
      <c r="W443" s="227"/>
      <c r="X443" s="227"/>
      <c r="Y443" s="227"/>
    </row>
    <row r="444">
      <c r="D444" s="227"/>
      <c r="E444" s="227"/>
      <c r="F444" s="227"/>
      <c r="G444" s="227"/>
      <c r="H444" s="227"/>
      <c r="I444" s="227"/>
      <c r="J444" s="227"/>
      <c r="K444" s="227"/>
      <c r="L444" s="227"/>
      <c r="M444" s="227"/>
      <c r="N444" s="227"/>
      <c r="R444" s="227"/>
      <c r="S444" s="227"/>
      <c r="T444" s="227"/>
      <c r="U444" s="227"/>
      <c r="V444" s="227"/>
      <c r="W444" s="227"/>
      <c r="X444" s="227"/>
      <c r="Y444" s="227"/>
    </row>
    <row r="445">
      <c r="D445" s="227"/>
      <c r="E445" s="227"/>
      <c r="F445" s="227"/>
      <c r="G445" s="227"/>
      <c r="H445" s="227"/>
      <c r="I445" s="227"/>
      <c r="J445" s="227"/>
      <c r="K445" s="227"/>
      <c r="L445" s="227"/>
      <c r="M445" s="227"/>
      <c r="N445" s="227"/>
      <c r="R445" s="227"/>
      <c r="S445" s="227"/>
      <c r="T445" s="227"/>
      <c r="U445" s="227"/>
      <c r="V445" s="227"/>
      <c r="W445" s="227"/>
      <c r="X445" s="227"/>
      <c r="Y445" s="227"/>
    </row>
    <row r="446">
      <c r="D446" s="227"/>
      <c r="E446" s="227"/>
      <c r="F446" s="227"/>
      <c r="G446" s="227"/>
      <c r="H446" s="227"/>
      <c r="I446" s="227"/>
      <c r="J446" s="227"/>
      <c r="K446" s="227"/>
      <c r="L446" s="227"/>
      <c r="M446" s="227"/>
      <c r="N446" s="227"/>
      <c r="R446" s="227"/>
      <c r="S446" s="227"/>
      <c r="T446" s="227"/>
      <c r="U446" s="227"/>
      <c r="V446" s="227"/>
      <c r="W446" s="227"/>
      <c r="X446" s="227"/>
      <c r="Y446" s="227"/>
    </row>
    <row r="447">
      <c r="D447" s="227"/>
      <c r="E447" s="227"/>
      <c r="F447" s="227"/>
      <c r="G447" s="227"/>
      <c r="H447" s="227"/>
      <c r="I447" s="227"/>
      <c r="J447" s="227"/>
      <c r="K447" s="227"/>
      <c r="L447" s="227"/>
      <c r="M447" s="227"/>
      <c r="N447" s="227"/>
      <c r="R447" s="227"/>
      <c r="S447" s="227"/>
      <c r="T447" s="227"/>
      <c r="U447" s="227"/>
      <c r="V447" s="227"/>
      <c r="W447" s="227"/>
      <c r="X447" s="227"/>
      <c r="Y447" s="227"/>
    </row>
    <row r="448">
      <c r="D448" s="227"/>
      <c r="E448" s="227"/>
      <c r="F448" s="227"/>
      <c r="G448" s="227"/>
      <c r="H448" s="227"/>
      <c r="I448" s="227"/>
      <c r="J448" s="227"/>
      <c r="K448" s="227"/>
      <c r="L448" s="227"/>
      <c r="M448" s="227"/>
      <c r="N448" s="227"/>
      <c r="R448" s="227"/>
      <c r="S448" s="227"/>
      <c r="T448" s="227"/>
      <c r="U448" s="227"/>
      <c r="V448" s="227"/>
      <c r="W448" s="227"/>
      <c r="X448" s="227"/>
      <c r="Y448" s="227"/>
    </row>
    <row r="449">
      <c r="D449" s="227"/>
      <c r="E449" s="227"/>
      <c r="F449" s="227"/>
      <c r="G449" s="227"/>
      <c r="H449" s="227"/>
      <c r="I449" s="227"/>
      <c r="J449" s="227"/>
      <c r="K449" s="227"/>
      <c r="L449" s="227"/>
      <c r="M449" s="227"/>
      <c r="N449" s="227"/>
      <c r="R449" s="227"/>
      <c r="S449" s="227"/>
      <c r="T449" s="227"/>
      <c r="U449" s="227"/>
      <c r="V449" s="227"/>
      <c r="W449" s="227"/>
      <c r="X449" s="227"/>
      <c r="Y449" s="227"/>
    </row>
    <row r="450">
      <c r="D450" s="227"/>
      <c r="E450" s="227"/>
      <c r="F450" s="227"/>
      <c r="G450" s="227"/>
      <c r="H450" s="227"/>
      <c r="I450" s="227"/>
      <c r="J450" s="227"/>
      <c r="K450" s="227"/>
      <c r="L450" s="227"/>
      <c r="M450" s="227"/>
      <c r="N450" s="227"/>
      <c r="R450" s="227"/>
      <c r="S450" s="227"/>
      <c r="T450" s="227"/>
      <c r="U450" s="227"/>
      <c r="V450" s="227"/>
      <c r="W450" s="227"/>
      <c r="X450" s="227"/>
      <c r="Y450" s="227"/>
    </row>
    <row r="451">
      <c r="D451" s="227"/>
      <c r="E451" s="227"/>
      <c r="F451" s="227"/>
      <c r="G451" s="227"/>
      <c r="H451" s="227"/>
      <c r="I451" s="227"/>
      <c r="J451" s="227"/>
      <c r="K451" s="227"/>
      <c r="L451" s="227"/>
      <c r="M451" s="227"/>
      <c r="N451" s="227"/>
      <c r="R451" s="227"/>
      <c r="S451" s="227"/>
      <c r="T451" s="227"/>
      <c r="U451" s="227"/>
      <c r="V451" s="227"/>
      <c r="W451" s="227"/>
      <c r="X451" s="227"/>
      <c r="Y451" s="227"/>
    </row>
    <row r="452">
      <c r="D452" s="227"/>
      <c r="E452" s="227"/>
      <c r="F452" s="227"/>
      <c r="G452" s="227"/>
      <c r="H452" s="227"/>
      <c r="I452" s="227"/>
      <c r="J452" s="227"/>
      <c r="K452" s="227"/>
      <c r="L452" s="227"/>
      <c r="M452" s="227"/>
      <c r="N452" s="227"/>
      <c r="R452" s="227"/>
      <c r="S452" s="227"/>
      <c r="T452" s="227"/>
      <c r="U452" s="227"/>
      <c r="V452" s="227"/>
      <c r="W452" s="227"/>
      <c r="X452" s="227"/>
      <c r="Y452" s="227"/>
    </row>
    <row r="453">
      <c r="D453" s="227"/>
      <c r="E453" s="227"/>
      <c r="F453" s="227"/>
      <c r="G453" s="227"/>
      <c r="H453" s="227"/>
      <c r="I453" s="227"/>
      <c r="J453" s="227"/>
      <c r="K453" s="227"/>
      <c r="L453" s="227"/>
      <c r="M453" s="227"/>
      <c r="N453" s="227"/>
      <c r="R453" s="227"/>
      <c r="S453" s="227"/>
      <c r="T453" s="227"/>
      <c r="U453" s="227"/>
      <c r="V453" s="227"/>
      <c r="W453" s="227"/>
      <c r="X453" s="227"/>
      <c r="Y453" s="227"/>
    </row>
    <row r="454">
      <c r="D454" s="227"/>
      <c r="E454" s="227"/>
      <c r="F454" s="227"/>
      <c r="G454" s="227"/>
      <c r="H454" s="227"/>
      <c r="I454" s="227"/>
      <c r="J454" s="227"/>
      <c r="K454" s="227"/>
      <c r="L454" s="227"/>
      <c r="M454" s="227"/>
      <c r="N454" s="227"/>
      <c r="R454" s="227"/>
      <c r="S454" s="227"/>
      <c r="T454" s="227"/>
      <c r="U454" s="227"/>
      <c r="V454" s="227"/>
      <c r="W454" s="227"/>
      <c r="X454" s="227"/>
      <c r="Y454" s="227"/>
    </row>
    <row r="455">
      <c r="D455" s="227"/>
      <c r="E455" s="227"/>
      <c r="F455" s="227"/>
      <c r="G455" s="227"/>
      <c r="H455" s="227"/>
      <c r="I455" s="227"/>
      <c r="J455" s="227"/>
      <c r="K455" s="227"/>
      <c r="L455" s="227"/>
      <c r="M455" s="227"/>
      <c r="N455" s="227"/>
      <c r="R455" s="227"/>
      <c r="S455" s="227"/>
      <c r="T455" s="227"/>
      <c r="U455" s="227"/>
      <c r="V455" s="227"/>
      <c r="W455" s="227"/>
      <c r="X455" s="227"/>
      <c r="Y455" s="227"/>
    </row>
    <row r="456">
      <c r="D456" s="227"/>
      <c r="E456" s="227"/>
      <c r="F456" s="227"/>
      <c r="G456" s="227"/>
      <c r="H456" s="227"/>
      <c r="I456" s="227"/>
      <c r="J456" s="227"/>
      <c r="K456" s="227"/>
      <c r="L456" s="227"/>
      <c r="M456" s="227"/>
      <c r="N456" s="227"/>
      <c r="R456" s="227"/>
      <c r="S456" s="227"/>
      <c r="T456" s="227"/>
      <c r="U456" s="227"/>
      <c r="V456" s="227"/>
      <c r="W456" s="227"/>
      <c r="X456" s="227"/>
      <c r="Y456" s="227"/>
    </row>
    <row r="457">
      <c r="D457" s="227"/>
      <c r="E457" s="227"/>
      <c r="F457" s="227"/>
      <c r="G457" s="227"/>
      <c r="H457" s="227"/>
      <c r="I457" s="227"/>
      <c r="J457" s="227"/>
      <c r="K457" s="227"/>
      <c r="L457" s="227"/>
      <c r="M457" s="227"/>
      <c r="N457" s="227"/>
      <c r="R457" s="227"/>
      <c r="S457" s="227"/>
      <c r="T457" s="227"/>
      <c r="U457" s="227"/>
      <c r="V457" s="227"/>
      <c r="W457" s="227"/>
      <c r="X457" s="227"/>
      <c r="Y457" s="227"/>
    </row>
    <row r="458">
      <c r="D458" s="227"/>
      <c r="E458" s="227"/>
      <c r="F458" s="227"/>
      <c r="G458" s="227"/>
      <c r="H458" s="227"/>
      <c r="I458" s="227"/>
      <c r="J458" s="227"/>
      <c r="K458" s="227"/>
      <c r="L458" s="227"/>
      <c r="M458" s="227"/>
      <c r="N458" s="227"/>
      <c r="R458" s="227"/>
      <c r="S458" s="227"/>
      <c r="T458" s="227"/>
      <c r="U458" s="227"/>
      <c r="V458" s="227"/>
      <c r="W458" s="227"/>
      <c r="X458" s="227"/>
      <c r="Y458" s="227"/>
    </row>
    <row r="459">
      <c r="D459" s="227"/>
      <c r="E459" s="227"/>
      <c r="F459" s="227"/>
      <c r="G459" s="227"/>
      <c r="H459" s="227"/>
      <c r="I459" s="227"/>
      <c r="J459" s="227"/>
      <c r="K459" s="227"/>
      <c r="L459" s="227"/>
      <c r="M459" s="227"/>
      <c r="N459" s="227"/>
      <c r="R459" s="227"/>
      <c r="S459" s="227"/>
      <c r="T459" s="227"/>
      <c r="U459" s="227"/>
      <c r="V459" s="227"/>
      <c r="W459" s="227"/>
      <c r="X459" s="227"/>
      <c r="Y459" s="227"/>
    </row>
    <row r="460">
      <c r="D460" s="227"/>
      <c r="E460" s="227"/>
      <c r="F460" s="227"/>
      <c r="G460" s="227"/>
      <c r="H460" s="227"/>
      <c r="I460" s="227"/>
      <c r="J460" s="227"/>
      <c r="K460" s="227"/>
      <c r="L460" s="227"/>
      <c r="M460" s="227"/>
      <c r="N460" s="227"/>
      <c r="R460" s="227"/>
      <c r="S460" s="227"/>
      <c r="T460" s="227"/>
      <c r="U460" s="227"/>
      <c r="V460" s="227"/>
      <c r="W460" s="227"/>
      <c r="X460" s="227"/>
      <c r="Y460" s="227"/>
    </row>
    <row r="461">
      <c r="D461" s="227"/>
      <c r="E461" s="227"/>
      <c r="F461" s="227"/>
      <c r="G461" s="227"/>
      <c r="H461" s="227"/>
      <c r="I461" s="227"/>
      <c r="J461" s="227"/>
      <c r="K461" s="227"/>
      <c r="L461" s="227"/>
      <c r="M461" s="227"/>
      <c r="N461" s="227"/>
      <c r="R461" s="227"/>
      <c r="S461" s="227"/>
      <c r="T461" s="227"/>
      <c r="U461" s="227"/>
      <c r="V461" s="227"/>
      <c r="W461" s="227"/>
      <c r="X461" s="227"/>
      <c r="Y461" s="227"/>
    </row>
    <row r="462">
      <c r="D462" s="227"/>
      <c r="E462" s="227"/>
      <c r="F462" s="227"/>
      <c r="G462" s="227"/>
      <c r="H462" s="227"/>
      <c r="I462" s="227"/>
      <c r="J462" s="227"/>
      <c r="K462" s="227"/>
      <c r="L462" s="227"/>
      <c r="M462" s="227"/>
      <c r="N462" s="227"/>
      <c r="R462" s="227"/>
      <c r="S462" s="227"/>
      <c r="T462" s="227"/>
      <c r="U462" s="227"/>
      <c r="V462" s="227"/>
      <c r="W462" s="227"/>
      <c r="X462" s="227"/>
      <c r="Y462" s="227"/>
    </row>
    <row r="463">
      <c r="D463" s="227"/>
      <c r="E463" s="227"/>
      <c r="F463" s="227"/>
      <c r="G463" s="227"/>
      <c r="H463" s="227"/>
      <c r="I463" s="227"/>
      <c r="J463" s="227"/>
      <c r="K463" s="227"/>
      <c r="L463" s="227"/>
      <c r="M463" s="227"/>
      <c r="N463" s="227"/>
      <c r="R463" s="227"/>
      <c r="S463" s="227"/>
      <c r="T463" s="227"/>
      <c r="U463" s="227"/>
      <c r="V463" s="227"/>
      <c r="W463" s="227"/>
      <c r="X463" s="227"/>
      <c r="Y463" s="227"/>
    </row>
    <row r="464">
      <c r="D464" s="227"/>
      <c r="E464" s="227"/>
      <c r="F464" s="227"/>
      <c r="G464" s="227"/>
      <c r="H464" s="227"/>
      <c r="I464" s="227"/>
      <c r="J464" s="227"/>
      <c r="K464" s="227"/>
      <c r="L464" s="227"/>
      <c r="M464" s="227"/>
      <c r="N464" s="227"/>
      <c r="R464" s="227"/>
      <c r="S464" s="227"/>
      <c r="T464" s="227"/>
      <c r="U464" s="227"/>
      <c r="V464" s="227"/>
      <c r="W464" s="227"/>
      <c r="X464" s="227"/>
      <c r="Y464" s="227"/>
    </row>
    <row r="465">
      <c r="D465" s="227"/>
      <c r="E465" s="227"/>
      <c r="F465" s="227"/>
      <c r="G465" s="227"/>
      <c r="H465" s="227"/>
      <c r="I465" s="227"/>
      <c r="J465" s="227"/>
      <c r="K465" s="227"/>
      <c r="L465" s="227"/>
      <c r="M465" s="227"/>
      <c r="N465" s="227"/>
      <c r="R465" s="227"/>
      <c r="S465" s="227"/>
      <c r="T465" s="227"/>
      <c r="U465" s="227"/>
      <c r="V465" s="227"/>
      <c r="W465" s="227"/>
      <c r="X465" s="227"/>
      <c r="Y465" s="227"/>
    </row>
    <row r="466">
      <c r="D466" s="227"/>
      <c r="E466" s="227"/>
      <c r="F466" s="227"/>
      <c r="G466" s="227"/>
      <c r="H466" s="227"/>
      <c r="I466" s="227"/>
      <c r="J466" s="227"/>
      <c r="K466" s="227"/>
      <c r="L466" s="227"/>
      <c r="M466" s="227"/>
      <c r="N466" s="227"/>
      <c r="R466" s="227"/>
      <c r="S466" s="227"/>
      <c r="T466" s="227"/>
      <c r="U466" s="227"/>
      <c r="V466" s="227"/>
      <c r="W466" s="227"/>
      <c r="X466" s="227"/>
      <c r="Y466" s="227"/>
    </row>
    <row r="467">
      <c r="D467" s="227"/>
      <c r="E467" s="227"/>
      <c r="F467" s="227"/>
      <c r="G467" s="227"/>
      <c r="H467" s="227"/>
      <c r="I467" s="227"/>
      <c r="J467" s="227"/>
      <c r="K467" s="227"/>
      <c r="L467" s="227"/>
      <c r="M467" s="227"/>
      <c r="N467" s="227"/>
      <c r="R467" s="227"/>
      <c r="S467" s="227"/>
      <c r="T467" s="227"/>
      <c r="U467" s="227"/>
      <c r="V467" s="227"/>
      <c r="W467" s="227"/>
      <c r="X467" s="227"/>
      <c r="Y467" s="227"/>
    </row>
    <row r="468">
      <c r="D468" s="227"/>
      <c r="E468" s="227"/>
      <c r="F468" s="227"/>
      <c r="G468" s="227"/>
      <c r="H468" s="227"/>
      <c r="I468" s="227"/>
      <c r="J468" s="227"/>
      <c r="K468" s="227"/>
      <c r="L468" s="227"/>
      <c r="M468" s="227"/>
      <c r="N468" s="227"/>
      <c r="R468" s="227"/>
      <c r="S468" s="227"/>
      <c r="T468" s="227"/>
      <c r="U468" s="227"/>
      <c r="V468" s="227"/>
      <c r="W468" s="227"/>
      <c r="X468" s="227"/>
      <c r="Y468" s="227"/>
    </row>
    <row r="469">
      <c r="D469" s="227"/>
      <c r="E469" s="227"/>
      <c r="F469" s="227"/>
      <c r="G469" s="227"/>
      <c r="H469" s="227"/>
      <c r="I469" s="227"/>
      <c r="J469" s="227"/>
      <c r="K469" s="227"/>
      <c r="L469" s="227"/>
      <c r="M469" s="227"/>
      <c r="N469" s="227"/>
      <c r="R469" s="227"/>
      <c r="S469" s="227"/>
      <c r="T469" s="227"/>
      <c r="U469" s="227"/>
      <c r="V469" s="227"/>
      <c r="W469" s="227"/>
      <c r="X469" s="227"/>
      <c r="Y469" s="227"/>
    </row>
    <row r="470">
      <c r="D470" s="227"/>
      <c r="E470" s="227"/>
      <c r="F470" s="227"/>
      <c r="G470" s="227"/>
      <c r="H470" s="227"/>
      <c r="I470" s="227"/>
      <c r="J470" s="227"/>
      <c r="K470" s="227"/>
      <c r="L470" s="227"/>
      <c r="M470" s="227"/>
      <c r="N470" s="227"/>
      <c r="R470" s="227"/>
      <c r="S470" s="227"/>
      <c r="T470" s="227"/>
      <c r="U470" s="227"/>
      <c r="V470" s="227"/>
      <c r="W470" s="227"/>
      <c r="X470" s="227"/>
      <c r="Y470" s="227"/>
    </row>
    <row r="471">
      <c r="D471" s="227"/>
      <c r="E471" s="227"/>
      <c r="F471" s="227"/>
      <c r="G471" s="227"/>
      <c r="H471" s="227"/>
      <c r="I471" s="227"/>
      <c r="J471" s="227"/>
      <c r="K471" s="227"/>
      <c r="L471" s="227"/>
      <c r="M471" s="227"/>
      <c r="N471" s="227"/>
      <c r="R471" s="227"/>
      <c r="S471" s="227"/>
      <c r="T471" s="227"/>
      <c r="U471" s="227"/>
      <c r="V471" s="227"/>
      <c r="W471" s="227"/>
      <c r="X471" s="227"/>
      <c r="Y471" s="227"/>
    </row>
    <row r="472">
      <c r="D472" s="227"/>
      <c r="E472" s="227"/>
      <c r="F472" s="227"/>
      <c r="G472" s="227"/>
      <c r="H472" s="227"/>
      <c r="I472" s="227"/>
      <c r="J472" s="227"/>
      <c r="K472" s="227"/>
      <c r="L472" s="227"/>
      <c r="M472" s="227"/>
      <c r="N472" s="227"/>
      <c r="R472" s="227"/>
      <c r="S472" s="227"/>
      <c r="T472" s="227"/>
      <c r="U472" s="227"/>
      <c r="V472" s="227"/>
      <c r="W472" s="227"/>
      <c r="X472" s="227"/>
      <c r="Y472" s="227"/>
    </row>
    <row r="473">
      <c r="D473" s="227"/>
      <c r="E473" s="227"/>
      <c r="F473" s="227"/>
      <c r="G473" s="227"/>
      <c r="H473" s="227"/>
      <c r="I473" s="227"/>
      <c r="J473" s="227"/>
      <c r="K473" s="227"/>
      <c r="L473" s="227"/>
      <c r="M473" s="227"/>
      <c r="N473" s="227"/>
      <c r="R473" s="227"/>
      <c r="S473" s="227"/>
      <c r="T473" s="227"/>
      <c r="U473" s="227"/>
      <c r="V473" s="227"/>
      <c r="W473" s="227"/>
      <c r="X473" s="227"/>
      <c r="Y473" s="227"/>
    </row>
    <row r="474">
      <c r="D474" s="227"/>
      <c r="E474" s="227"/>
      <c r="F474" s="227"/>
      <c r="G474" s="227"/>
      <c r="H474" s="227"/>
      <c r="I474" s="227"/>
      <c r="J474" s="227"/>
      <c r="K474" s="227"/>
      <c r="L474" s="227"/>
      <c r="M474" s="227"/>
      <c r="N474" s="227"/>
      <c r="R474" s="227"/>
      <c r="S474" s="227"/>
      <c r="T474" s="227"/>
      <c r="U474" s="227"/>
      <c r="V474" s="227"/>
      <c r="W474" s="227"/>
      <c r="X474" s="227"/>
      <c r="Y474" s="227"/>
    </row>
    <row r="475">
      <c r="D475" s="227"/>
      <c r="E475" s="227"/>
      <c r="F475" s="227"/>
      <c r="G475" s="227"/>
      <c r="H475" s="227"/>
      <c r="I475" s="227"/>
      <c r="J475" s="227"/>
      <c r="K475" s="227"/>
      <c r="L475" s="227"/>
      <c r="M475" s="227"/>
      <c r="N475" s="227"/>
      <c r="R475" s="227"/>
      <c r="S475" s="227"/>
      <c r="T475" s="227"/>
      <c r="U475" s="227"/>
      <c r="V475" s="227"/>
      <c r="W475" s="227"/>
      <c r="X475" s="227"/>
      <c r="Y475" s="227"/>
    </row>
    <row r="476">
      <c r="D476" s="227"/>
      <c r="E476" s="227"/>
      <c r="F476" s="227"/>
      <c r="G476" s="227"/>
      <c r="H476" s="227"/>
      <c r="I476" s="227"/>
      <c r="J476" s="227"/>
      <c r="K476" s="227"/>
      <c r="L476" s="227"/>
      <c r="M476" s="227"/>
      <c r="N476" s="227"/>
      <c r="R476" s="227"/>
      <c r="S476" s="227"/>
      <c r="T476" s="227"/>
      <c r="U476" s="227"/>
      <c r="V476" s="227"/>
      <c r="W476" s="227"/>
      <c r="X476" s="227"/>
      <c r="Y476" s="227"/>
    </row>
    <row r="477">
      <c r="D477" s="227"/>
      <c r="E477" s="227"/>
      <c r="F477" s="227"/>
      <c r="G477" s="227"/>
      <c r="H477" s="227"/>
      <c r="I477" s="227"/>
      <c r="J477" s="227"/>
      <c r="K477" s="227"/>
      <c r="L477" s="227"/>
      <c r="M477" s="227"/>
      <c r="N477" s="227"/>
      <c r="R477" s="227"/>
      <c r="S477" s="227"/>
      <c r="T477" s="227"/>
      <c r="U477" s="227"/>
      <c r="V477" s="227"/>
      <c r="W477" s="227"/>
      <c r="X477" s="227"/>
      <c r="Y477" s="227"/>
    </row>
    <row r="478">
      <c r="D478" s="227"/>
      <c r="E478" s="227"/>
      <c r="F478" s="227"/>
      <c r="G478" s="227"/>
      <c r="H478" s="227"/>
      <c r="I478" s="227"/>
      <c r="J478" s="227"/>
      <c r="K478" s="227"/>
      <c r="L478" s="227"/>
      <c r="M478" s="227"/>
      <c r="N478" s="227"/>
      <c r="R478" s="227"/>
      <c r="S478" s="227"/>
      <c r="T478" s="227"/>
      <c r="U478" s="227"/>
      <c r="V478" s="227"/>
      <c r="W478" s="227"/>
      <c r="X478" s="227"/>
      <c r="Y478" s="227"/>
    </row>
    <row r="479">
      <c r="D479" s="227"/>
      <c r="E479" s="227"/>
      <c r="F479" s="227"/>
      <c r="G479" s="227"/>
      <c r="H479" s="227"/>
      <c r="I479" s="227"/>
      <c r="J479" s="227"/>
      <c r="K479" s="227"/>
      <c r="L479" s="227"/>
      <c r="M479" s="227"/>
      <c r="N479" s="227"/>
      <c r="R479" s="227"/>
      <c r="S479" s="227"/>
      <c r="T479" s="227"/>
      <c r="U479" s="227"/>
      <c r="V479" s="227"/>
      <c r="W479" s="227"/>
      <c r="X479" s="227"/>
      <c r="Y479" s="227"/>
    </row>
    <row r="480">
      <c r="D480" s="227"/>
      <c r="E480" s="227"/>
      <c r="F480" s="227"/>
      <c r="G480" s="227"/>
      <c r="H480" s="227"/>
      <c r="I480" s="227"/>
      <c r="J480" s="227"/>
      <c r="K480" s="227"/>
      <c r="L480" s="227"/>
      <c r="M480" s="227"/>
      <c r="N480" s="227"/>
      <c r="R480" s="227"/>
      <c r="S480" s="227"/>
      <c r="T480" s="227"/>
      <c r="U480" s="227"/>
      <c r="V480" s="227"/>
      <c r="W480" s="227"/>
      <c r="X480" s="227"/>
      <c r="Y480" s="227"/>
    </row>
    <row r="481">
      <c r="D481" s="227"/>
      <c r="E481" s="227"/>
      <c r="F481" s="227"/>
      <c r="G481" s="227"/>
      <c r="H481" s="227"/>
      <c r="I481" s="227"/>
      <c r="J481" s="227"/>
      <c r="K481" s="227"/>
      <c r="L481" s="227"/>
      <c r="M481" s="227"/>
      <c r="N481" s="227"/>
      <c r="R481" s="227"/>
      <c r="S481" s="227"/>
      <c r="T481" s="227"/>
      <c r="U481" s="227"/>
      <c r="V481" s="227"/>
      <c r="W481" s="227"/>
      <c r="X481" s="227"/>
      <c r="Y481" s="227"/>
    </row>
    <row r="482">
      <c r="D482" s="227"/>
      <c r="E482" s="227"/>
      <c r="F482" s="227"/>
      <c r="G482" s="227"/>
      <c r="H482" s="227"/>
      <c r="I482" s="227"/>
      <c r="J482" s="227"/>
      <c r="K482" s="227"/>
      <c r="L482" s="227"/>
      <c r="M482" s="227"/>
      <c r="N482" s="227"/>
      <c r="R482" s="227"/>
      <c r="S482" s="227"/>
      <c r="T482" s="227"/>
      <c r="U482" s="227"/>
      <c r="V482" s="227"/>
      <c r="W482" s="227"/>
      <c r="X482" s="227"/>
      <c r="Y482" s="227"/>
    </row>
    <row r="483">
      <c r="D483" s="227"/>
      <c r="E483" s="227"/>
      <c r="F483" s="227"/>
      <c r="G483" s="227"/>
      <c r="H483" s="227"/>
      <c r="I483" s="227"/>
      <c r="J483" s="227"/>
      <c r="K483" s="227"/>
      <c r="L483" s="227"/>
      <c r="M483" s="227"/>
      <c r="N483" s="227"/>
      <c r="R483" s="227"/>
      <c r="S483" s="227"/>
      <c r="T483" s="227"/>
      <c r="U483" s="227"/>
      <c r="V483" s="227"/>
      <c r="W483" s="227"/>
      <c r="X483" s="227"/>
      <c r="Y483" s="227"/>
    </row>
    <row r="484">
      <c r="D484" s="227"/>
      <c r="E484" s="227"/>
      <c r="F484" s="227"/>
      <c r="G484" s="227"/>
      <c r="H484" s="227"/>
      <c r="I484" s="227"/>
      <c r="J484" s="227"/>
      <c r="K484" s="227"/>
      <c r="L484" s="227"/>
      <c r="M484" s="227"/>
      <c r="N484" s="227"/>
      <c r="R484" s="227"/>
      <c r="S484" s="227"/>
      <c r="T484" s="227"/>
      <c r="U484" s="227"/>
      <c r="V484" s="227"/>
      <c r="W484" s="227"/>
      <c r="X484" s="227"/>
      <c r="Y484" s="227"/>
    </row>
    <row r="485">
      <c r="D485" s="227"/>
      <c r="E485" s="227"/>
      <c r="F485" s="227"/>
      <c r="G485" s="227"/>
      <c r="H485" s="227"/>
      <c r="I485" s="227"/>
      <c r="J485" s="227"/>
      <c r="K485" s="227"/>
      <c r="L485" s="227"/>
      <c r="M485" s="227"/>
      <c r="N485" s="227"/>
      <c r="R485" s="227"/>
      <c r="S485" s="227"/>
      <c r="T485" s="227"/>
      <c r="U485" s="227"/>
      <c r="V485" s="227"/>
      <c r="W485" s="227"/>
      <c r="X485" s="227"/>
      <c r="Y485" s="227"/>
    </row>
    <row r="486">
      <c r="D486" s="227"/>
      <c r="E486" s="227"/>
      <c r="F486" s="227"/>
      <c r="G486" s="227"/>
      <c r="H486" s="227"/>
      <c r="I486" s="227"/>
      <c r="J486" s="227"/>
      <c r="K486" s="227"/>
      <c r="L486" s="227"/>
      <c r="M486" s="227"/>
      <c r="N486" s="227"/>
      <c r="R486" s="227"/>
      <c r="S486" s="227"/>
      <c r="T486" s="227"/>
      <c r="U486" s="227"/>
      <c r="V486" s="227"/>
      <c r="W486" s="227"/>
      <c r="X486" s="227"/>
      <c r="Y486" s="227"/>
    </row>
    <row r="487">
      <c r="D487" s="227"/>
      <c r="E487" s="227"/>
      <c r="F487" s="227"/>
      <c r="G487" s="227"/>
      <c r="H487" s="227"/>
      <c r="I487" s="227"/>
      <c r="J487" s="227"/>
      <c r="K487" s="227"/>
      <c r="L487" s="227"/>
      <c r="M487" s="227"/>
      <c r="N487" s="227"/>
      <c r="R487" s="227"/>
      <c r="S487" s="227"/>
      <c r="T487" s="227"/>
      <c r="U487" s="227"/>
      <c r="V487" s="227"/>
      <c r="W487" s="227"/>
      <c r="X487" s="227"/>
      <c r="Y487" s="227"/>
    </row>
    <row r="488">
      <c r="D488" s="227"/>
      <c r="E488" s="227"/>
      <c r="F488" s="227"/>
      <c r="G488" s="227"/>
      <c r="H488" s="227"/>
      <c r="I488" s="227"/>
      <c r="J488" s="227"/>
      <c r="K488" s="227"/>
      <c r="L488" s="227"/>
      <c r="M488" s="227"/>
      <c r="N488" s="227"/>
      <c r="R488" s="227"/>
      <c r="S488" s="227"/>
      <c r="T488" s="227"/>
      <c r="U488" s="227"/>
      <c r="V488" s="227"/>
      <c r="W488" s="227"/>
      <c r="X488" s="227"/>
      <c r="Y488" s="227"/>
    </row>
    <row r="489">
      <c r="D489" s="227"/>
      <c r="E489" s="227"/>
      <c r="F489" s="227"/>
      <c r="G489" s="227"/>
      <c r="H489" s="227"/>
      <c r="I489" s="227"/>
      <c r="J489" s="227"/>
      <c r="K489" s="227"/>
      <c r="L489" s="227"/>
      <c r="M489" s="227"/>
      <c r="N489" s="227"/>
      <c r="R489" s="227"/>
      <c r="S489" s="227"/>
      <c r="T489" s="227"/>
      <c r="U489" s="227"/>
      <c r="V489" s="227"/>
      <c r="W489" s="227"/>
      <c r="X489" s="227"/>
      <c r="Y489" s="227"/>
    </row>
    <row r="490">
      <c r="D490" s="227"/>
      <c r="E490" s="227"/>
      <c r="F490" s="227"/>
      <c r="G490" s="227"/>
      <c r="H490" s="227"/>
      <c r="I490" s="227"/>
      <c r="J490" s="227"/>
      <c r="K490" s="227"/>
      <c r="L490" s="227"/>
      <c r="M490" s="227"/>
      <c r="N490" s="227"/>
      <c r="R490" s="227"/>
      <c r="S490" s="227"/>
      <c r="T490" s="227"/>
      <c r="U490" s="227"/>
      <c r="V490" s="227"/>
      <c r="W490" s="227"/>
      <c r="X490" s="227"/>
      <c r="Y490" s="227"/>
    </row>
    <row r="491">
      <c r="D491" s="227"/>
      <c r="E491" s="227"/>
      <c r="F491" s="227"/>
      <c r="G491" s="227"/>
      <c r="H491" s="227"/>
      <c r="I491" s="227"/>
      <c r="J491" s="227"/>
      <c r="K491" s="227"/>
      <c r="L491" s="227"/>
      <c r="M491" s="227"/>
      <c r="N491" s="227"/>
      <c r="R491" s="227"/>
      <c r="S491" s="227"/>
      <c r="T491" s="227"/>
      <c r="U491" s="227"/>
      <c r="V491" s="227"/>
      <c r="W491" s="227"/>
      <c r="X491" s="227"/>
      <c r="Y491" s="227"/>
    </row>
    <row r="492">
      <c r="D492" s="227"/>
      <c r="E492" s="227"/>
      <c r="F492" s="227"/>
      <c r="G492" s="227"/>
      <c r="H492" s="227"/>
      <c r="I492" s="227"/>
      <c r="J492" s="227"/>
      <c r="K492" s="227"/>
      <c r="L492" s="227"/>
      <c r="M492" s="227"/>
      <c r="N492" s="227"/>
      <c r="R492" s="227"/>
      <c r="S492" s="227"/>
      <c r="T492" s="227"/>
      <c r="U492" s="227"/>
      <c r="V492" s="227"/>
      <c r="W492" s="227"/>
      <c r="X492" s="227"/>
      <c r="Y492" s="227"/>
    </row>
    <row r="493">
      <c r="D493" s="227"/>
      <c r="E493" s="227"/>
      <c r="F493" s="227"/>
      <c r="G493" s="227"/>
      <c r="H493" s="227"/>
      <c r="I493" s="227"/>
      <c r="J493" s="227"/>
      <c r="K493" s="227"/>
      <c r="L493" s="227"/>
      <c r="M493" s="227"/>
      <c r="N493" s="227"/>
      <c r="R493" s="227"/>
      <c r="S493" s="227"/>
      <c r="T493" s="227"/>
      <c r="U493" s="227"/>
      <c r="V493" s="227"/>
      <c r="W493" s="227"/>
      <c r="X493" s="227"/>
      <c r="Y493" s="227"/>
    </row>
    <row r="494">
      <c r="D494" s="227"/>
      <c r="E494" s="227"/>
      <c r="F494" s="227"/>
      <c r="G494" s="227"/>
      <c r="H494" s="227"/>
      <c r="I494" s="227"/>
      <c r="J494" s="227"/>
      <c r="K494" s="227"/>
      <c r="L494" s="227"/>
      <c r="M494" s="227"/>
      <c r="N494" s="227"/>
      <c r="R494" s="227"/>
      <c r="S494" s="227"/>
      <c r="T494" s="227"/>
      <c r="U494" s="227"/>
      <c r="V494" s="227"/>
      <c r="W494" s="227"/>
      <c r="X494" s="227"/>
      <c r="Y494" s="227"/>
    </row>
    <row r="495">
      <c r="D495" s="227"/>
      <c r="E495" s="227"/>
      <c r="F495" s="227"/>
      <c r="G495" s="227"/>
      <c r="H495" s="227"/>
      <c r="I495" s="227"/>
      <c r="J495" s="227"/>
      <c r="K495" s="227"/>
      <c r="L495" s="227"/>
      <c r="M495" s="227"/>
      <c r="N495" s="227"/>
      <c r="R495" s="227"/>
      <c r="S495" s="227"/>
      <c r="T495" s="227"/>
      <c r="U495" s="227"/>
      <c r="V495" s="227"/>
      <c r="W495" s="227"/>
      <c r="X495" s="227"/>
      <c r="Y495" s="227"/>
    </row>
    <row r="496">
      <c r="D496" s="227"/>
      <c r="E496" s="227"/>
      <c r="F496" s="227"/>
      <c r="G496" s="227"/>
      <c r="H496" s="227"/>
      <c r="I496" s="227"/>
      <c r="J496" s="227"/>
      <c r="K496" s="227"/>
      <c r="L496" s="227"/>
      <c r="M496" s="227"/>
      <c r="N496" s="227"/>
      <c r="R496" s="227"/>
      <c r="S496" s="227"/>
      <c r="T496" s="227"/>
      <c r="U496" s="227"/>
      <c r="V496" s="227"/>
      <c r="W496" s="227"/>
      <c r="X496" s="227"/>
      <c r="Y496" s="227"/>
    </row>
    <row r="497">
      <c r="D497" s="227"/>
      <c r="E497" s="227"/>
      <c r="F497" s="227"/>
      <c r="G497" s="227"/>
      <c r="H497" s="227"/>
      <c r="I497" s="227"/>
      <c r="J497" s="227"/>
      <c r="K497" s="227"/>
      <c r="L497" s="227"/>
      <c r="M497" s="227"/>
      <c r="N497" s="227"/>
      <c r="R497" s="227"/>
      <c r="S497" s="227"/>
      <c r="T497" s="227"/>
      <c r="U497" s="227"/>
      <c r="V497" s="227"/>
      <c r="W497" s="227"/>
      <c r="X497" s="227"/>
      <c r="Y497" s="227"/>
    </row>
    <row r="498">
      <c r="D498" s="227"/>
      <c r="E498" s="227"/>
      <c r="F498" s="227"/>
      <c r="G498" s="227"/>
      <c r="H498" s="227"/>
      <c r="I498" s="227"/>
      <c r="J498" s="227"/>
      <c r="K498" s="227"/>
      <c r="L498" s="227"/>
      <c r="M498" s="227"/>
      <c r="N498" s="227"/>
      <c r="R498" s="227"/>
      <c r="S498" s="227"/>
      <c r="T498" s="227"/>
      <c r="U498" s="227"/>
      <c r="V498" s="227"/>
      <c r="W498" s="227"/>
      <c r="X498" s="227"/>
      <c r="Y498" s="227"/>
    </row>
    <row r="499">
      <c r="D499" s="227"/>
      <c r="E499" s="227"/>
      <c r="F499" s="227"/>
      <c r="G499" s="227"/>
      <c r="H499" s="227"/>
      <c r="I499" s="227"/>
      <c r="J499" s="227"/>
      <c r="K499" s="227"/>
      <c r="L499" s="227"/>
      <c r="M499" s="227"/>
      <c r="N499" s="227"/>
      <c r="R499" s="227"/>
      <c r="S499" s="227"/>
      <c r="T499" s="227"/>
      <c r="U499" s="227"/>
      <c r="V499" s="227"/>
      <c r="W499" s="227"/>
      <c r="X499" s="227"/>
      <c r="Y499" s="227"/>
    </row>
    <row r="500">
      <c r="D500" s="227"/>
      <c r="E500" s="227"/>
      <c r="F500" s="227"/>
      <c r="G500" s="227"/>
      <c r="H500" s="227"/>
      <c r="I500" s="227"/>
      <c r="J500" s="227"/>
      <c r="K500" s="227"/>
      <c r="L500" s="227"/>
      <c r="M500" s="227"/>
      <c r="N500" s="227"/>
      <c r="R500" s="227"/>
      <c r="S500" s="227"/>
      <c r="T500" s="227"/>
      <c r="U500" s="227"/>
      <c r="V500" s="227"/>
      <c r="W500" s="227"/>
      <c r="X500" s="227"/>
      <c r="Y500" s="227"/>
    </row>
    <row r="501">
      <c r="D501" s="227"/>
      <c r="E501" s="227"/>
      <c r="F501" s="227"/>
      <c r="G501" s="227"/>
      <c r="H501" s="227"/>
      <c r="I501" s="227"/>
      <c r="J501" s="227"/>
      <c r="K501" s="227"/>
      <c r="L501" s="227"/>
      <c r="M501" s="227"/>
      <c r="N501" s="227"/>
      <c r="R501" s="227"/>
      <c r="S501" s="227"/>
      <c r="T501" s="227"/>
      <c r="U501" s="227"/>
      <c r="V501" s="227"/>
      <c r="W501" s="227"/>
      <c r="X501" s="227"/>
      <c r="Y501" s="227"/>
    </row>
    <row r="502">
      <c r="D502" s="227"/>
      <c r="E502" s="227"/>
      <c r="F502" s="227"/>
      <c r="G502" s="227"/>
      <c r="H502" s="227"/>
      <c r="I502" s="227"/>
      <c r="J502" s="227"/>
      <c r="K502" s="227"/>
      <c r="L502" s="227"/>
      <c r="M502" s="227"/>
      <c r="N502" s="227"/>
      <c r="R502" s="227"/>
      <c r="S502" s="227"/>
      <c r="T502" s="227"/>
      <c r="U502" s="227"/>
      <c r="V502" s="227"/>
      <c r="W502" s="227"/>
      <c r="X502" s="227"/>
      <c r="Y502" s="227"/>
    </row>
    <row r="503">
      <c r="D503" s="227"/>
      <c r="E503" s="227"/>
      <c r="F503" s="227"/>
      <c r="G503" s="227"/>
      <c r="H503" s="227"/>
      <c r="I503" s="227"/>
      <c r="J503" s="227"/>
      <c r="K503" s="227"/>
      <c r="L503" s="227"/>
      <c r="M503" s="227"/>
      <c r="N503" s="227"/>
      <c r="R503" s="227"/>
      <c r="S503" s="227"/>
      <c r="T503" s="227"/>
      <c r="U503" s="227"/>
      <c r="V503" s="227"/>
      <c r="W503" s="227"/>
      <c r="X503" s="227"/>
      <c r="Y503" s="227"/>
    </row>
    <row r="504">
      <c r="D504" s="227"/>
      <c r="E504" s="227"/>
      <c r="F504" s="227"/>
      <c r="G504" s="227"/>
      <c r="H504" s="227"/>
      <c r="I504" s="227"/>
      <c r="J504" s="227"/>
      <c r="K504" s="227"/>
      <c r="L504" s="227"/>
      <c r="M504" s="227"/>
      <c r="N504" s="227"/>
      <c r="R504" s="227"/>
      <c r="S504" s="227"/>
      <c r="T504" s="227"/>
      <c r="U504" s="227"/>
      <c r="V504" s="227"/>
      <c r="W504" s="227"/>
      <c r="X504" s="227"/>
      <c r="Y504" s="227"/>
    </row>
    <row r="505">
      <c r="D505" s="227"/>
      <c r="E505" s="227"/>
      <c r="F505" s="227"/>
      <c r="G505" s="227"/>
      <c r="H505" s="227"/>
      <c r="I505" s="227"/>
      <c r="J505" s="227"/>
      <c r="K505" s="227"/>
      <c r="L505" s="227"/>
      <c r="M505" s="227"/>
      <c r="N505" s="227"/>
      <c r="R505" s="227"/>
      <c r="S505" s="227"/>
      <c r="T505" s="227"/>
      <c r="U505" s="227"/>
      <c r="V505" s="227"/>
      <c r="W505" s="227"/>
      <c r="X505" s="227"/>
      <c r="Y505" s="227"/>
    </row>
    <row r="506">
      <c r="D506" s="227"/>
      <c r="E506" s="227"/>
      <c r="F506" s="227"/>
      <c r="G506" s="227"/>
      <c r="H506" s="227"/>
      <c r="I506" s="227"/>
      <c r="J506" s="227"/>
      <c r="K506" s="227"/>
      <c r="L506" s="227"/>
      <c r="M506" s="227"/>
      <c r="N506" s="227"/>
      <c r="R506" s="227"/>
      <c r="S506" s="227"/>
      <c r="T506" s="227"/>
      <c r="U506" s="227"/>
      <c r="V506" s="227"/>
      <c r="W506" s="227"/>
      <c r="X506" s="227"/>
      <c r="Y506" s="227"/>
    </row>
    <row r="507">
      <c r="D507" s="227"/>
      <c r="E507" s="227"/>
      <c r="F507" s="227"/>
      <c r="G507" s="227"/>
      <c r="H507" s="227"/>
      <c r="I507" s="227"/>
      <c r="J507" s="227"/>
      <c r="K507" s="227"/>
      <c r="L507" s="227"/>
      <c r="M507" s="227"/>
      <c r="N507" s="227"/>
      <c r="R507" s="227"/>
      <c r="S507" s="227"/>
      <c r="T507" s="227"/>
      <c r="U507" s="227"/>
      <c r="V507" s="227"/>
      <c r="W507" s="227"/>
      <c r="X507" s="227"/>
      <c r="Y507" s="227"/>
    </row>
    <row r="508">
      <c r="D508" s="227"/>
      <c r="E508" s="227"/>
      <c r="F508" s="227"/>
      <c r="G508" s="227"/>
      <c r="H508" s="227"/>
      <c r="I508" s="227"/>
      <c r="J508" s="227"/>
      <c r="K508" s="227"/>
      <c r="L508" s="227"/>
      <c r="M508" s="227"/>
      <c r="N508" s="227"/>
      <c r="R508" s="227"/>
      <c r="S508" s="227"/>
      <c r="T508" s="227"/>
      <c r="U508" s="227"/>
      <c r="V508" s="227"/>
      <c r="W508" s="227"/>
      <c r="X508" s="227"/>
      <c r="Y508" s="227"/>
    </row>
    <row r="509">
      <c r="D509" s="227"/>
      <c r="E509" s="227"/>
      <c r="F509" s="227"/>
      <c r="G509" s="227"/>
      <c r="H509" s="227"/>
      <c r="I509" s="227"/>
      <c r="J509" s="227"/>
      <c r="K509" s="227"/>
      <c r="L509" s="227"/>
      <c r="M509" s="227"/>
      <c r="N509" s="227"/>
      <c r="R509" s="227"/>
      <c r="S509" s="227"/>
      <c r="T509" s="227"/>
      <c r="U509" s="227"/>
      <c r="V509" s="227"/>
      <c r="W509" s="227"/>
      <c r="X509" s="227"/>
      <c r="Y509" s="227"/>
    </row>
    <row r="510">
      <c r="D510" s="227"/>
      <c r="E510" s="227"/>
      <c r="F510" s="227"/>
      <c r="G510" s="227"/>
      <c r="H510" s="227"/>
      <c r="I510" s="227"/>
      <c r="J510" s="227"/>
      <c r="K510" s="227"/>
      <c r="L510" s="227"/>
      <c r="M510" s="227"/>
      <c r="N510" s="227"/>
      <c r="R510" s="227"/>
      <c r="S510" s="227"/>
      <c r="T510" s="227"/>
      <c r="U510" s="227"/>
      <c r="V510" s="227"/>
      <c r="W510" s="227"/>
      <c r="X510" s="227"/>
      <c r="Y510" s="227"/>
    </row>
    <row r="511">
      <c r="D511" s="227"/>
      <c r="E511" s="227"/>
      <c r="F511" s="227"/>
      <c r="G511" s="227"/>
      <c r="H511" s="227"/>
      <c r="I511" s="227"/>
      <c r="J511" s="227"/>
      <c r="K511" s="227"/>
      <c r="L511" s="227"/>
      <c r="M511" s="227"/>
      <c r="N511" s="227"/>
      <c r="R511" s="227"/>
      <c r="S511" s="227"/>
      <c r="T511" s="227"/>
      <c r="U511" s="227"/>
      <c r="V511" s="227"/>
      <c r="W511" s="227"/>
      <c r="X511" s="227"/>
      <c r="Y511" s="227"/>
    </row>
    <row r="512">
      <c r="D512" s="227"/>
      <c r="E512" s="227"/>
      <c r="F512" s="227"/>
      <c r="G512" s="227"/>
      <c r="H512" s="227"/>
      <c r="I512" s="227"/>
      <c r="J512" s="227"/>
      <c r="K512" s="227"/>
      <c r="L512" s="227"/>
      <c r="M512" s="227"/>
      <c r="N512" s="227"/>
      <c r="R512" s="227"/>
      <c r="S512" s="227"/>
      <c r="T512" s="227"/>
      <c r="U512" s="227"/>
      <c r="V512" s="227"/>
      <c r="W512" s="227"/>
      <c r="X512" s="227"/>
      <c r="Y512" s="227"/>
    </row>
    <row r="513">
      <c r="D513" s="227"/>
      <c r="E513" s="227"/>
      <c r="F513" s="227"/>
      <c r="G513" s="227"/>
      <c r="H513" s="227"/>
      <c r="I513" s="227"/>
      <c r="J513" s="227"/>
      <c r="K513" s="227"/>
      <c r="L513" s="227"/>
      <c r="M513" s="227"/>
      <c r="N513" s="227"/>
      <c r="R513" s="227"/>
      <c r="S513" s="227"/>
      <c r="T513" s="227"/>
      <c r="U513" s="227"/>
      <c r="V513" s="227"/>
      <c r="W513" s="227"/>
      <c r="X513" s="227"/>
      <c r="Y513" s="227"/>
    </row>
    <row r="514">
      <c r="D514" s="227"/>
      <c r="E514" s="227"/>
      <c r="F514" s="227"/>
      <c r="G514" s="227"/>
      <c r="H514" s="227"/>
      <c r="I514" s="227"/>
      <c r="J514" s="227"/>
      <c r="K514" s="227"/>
      <c r="L514" s="227"/>
      <c r="M514" s="227"/>
      <c r="N514" s="227"/>
      <c r="R514" s="227"/>
      <c r="S514" s="227"/>
      <c r="T514" s="227"/>
      <c r="U514" s="227"/>
      <c r="V514" s="227"/>
      <c r="W514" s="227"/>
      <c r="X514" s="227"/>
      <c r="Y514" s="227"/>
    </row>
    <row r="515">
      <c r="D515" s="227"/>
      <c r="E515" s="227"/>
      <c r="F515" s="227"/>
      <c r="G515" s="227"/>
      <c r="H515" s="227"/>
      <c r="I515" s="227"/>
      <c r="J515" s="227"/>
      <c r="K515" s="227"/>
      <c r="L515" s="227"/>
      <c r="M515" s="227"/>
      <c r="N515" s="227"/>
      <c r="R515" s="227"/>
      <c r="S515" s="227"/>
      <c r="T515" s="227"/>
      <c r="U515" s="227"/>
      <c r="V515" s="227"/>
      <c r="W515" s="227"/>
      <c r="X515" s="227"/>
      <c r="Y515" s="227"/>
    </row>
    <row r="516">
      <c r="D516" s="227"/>
      <c r="E516" s="227"/>
      <c r="F516" s="227"/>
      <c r="G516" s="227"/>
      <c r="H516" s="227"/>
      <c r="I516" s="227"/>
      <c r="J516" s="227"/>
      <c r="K516" s="227"/>
      <c r="L516" s="227"/>
      <c r="M516" s="227"/>
      <c r="N516" s="227"/>
      <c r="R516" s="227"/>
      <c r="S516" s="227"/>
      <c r="T516" s="227"/>
      <c r="U516" s="227"/>
      <c r="V516" s="227"/>
      <c r="W516" s="227"/>
      <c r="X516" s="227"/>
      <c r="Y516" s="227"/>
    </row>
    <row r="517">
      <c r="D517" s="227"/>
      <c r="E517" s="227"/>
      <c r="F517" s="227"/>
      <c r="G517" s="227"/>
      <c r="H517" s="227"/>
      <c r="I517" s="227"/>
      <c r="J517" s="227"/>
      <c r="K517" s="227"/>
      <c r="L517" s="227"/>
      <c r="M517" s="227"/>
      <c r="N517" s="227"/>
      <c r="R517" s="227"/>
      <c r="S517" s="227"/>
      <c r="T517" s="227"/>
      <c r="U517" s="227"/>
      <c r="V517" s="227"/>
      <c r="W517" s="227"/>
      <c r="X517" s="227"/>
      <c r="Y517" s="227"/>
    </row>
    <row r="518">
      <c r="D518" s="227"/>
      <c r="E518" s="227"/>
      <c r="F518" s="227"/>
      <c r="G518" s="227"/>
      <c r="H518" s="227"/>
      <c r="I518" s="227"/>
      <c r="J518" s="227"/>
      <c r="K518" s="227"/>
      <c r="L518" s="227"/>
      <c r="M518" s="227"/>
      <c r="N518" s="227"/>
      <c r="R518" s="227"/>
      <c r="S518" s="227"/>
      <c r="T518" s="227"/>
      <c r="U518" s="227"/>
      <c r="V518" s="227"/>
      <c r="W518" s="227"/>
      <c r="X518" s="227"/>
      <c r="Y518" s="227"/>
    </row>
    <row r="519">
      <c r="D519" s="227"/>
      <c r="E519" s="227"/>
      <c r="F519" s="227"/>
      <c r="G519" s="227"/>
      <c r="H519" s="227"/>
      <c r="I519" s="227"/>
      <c r="J519" s="227"/>
      <c r="K519" s="227"/>
      <c r="L519" s="227"/>
      <c r="M519" s="227"/>
      <c r="N519" s="227"/>
      <c r="R519" s="227"/>
      <c r="S519" s="227"/>
      <c r="T519" s="227"/>
      <c r="U519" s="227"/>
      <c r="V519" s="227"/>
      <c r="W519" s="227"/>
      <c r="X519" s="227"/>
      <c r="Y519" s="227"/>
    </row>
    <row r="520">
      <c r="D520" s="227"/>
      <c r="E520" s="227"/>
      <c r="F520" s="227"/>
      <c r="G520" s="227"/>
      <c r="H520" s="227"/>
      <c r="I520" s="227"/>
      <c r="J520" s="227"/>
      <c r="K520" s="227"/>
      <c r="L520" s="227"/>
      <c r="M520" s="227"/>
      <c r="N520" s="227"/>
      <c r="R520" s="227"/>
      <c r="S520" s="227"/>
      <c r="T520" s="227"/>
      <c r="U520" s="227"/>
      <c r="V520" s="227"/>
      <c r="W520" s="227"/>
      <c r="X520" s="227"/>
      <c r="Y520" s="227"/>
    </row>
    <row r="521">
      <c r="D521" s="227"/>
      <c r="E521" s="227"/>
      <c r="F521" s="227"/>
      <c r="G521" s="227"/>
      <c r="H521" s="227"/>
      <c r="I521" s="227"/>
      <c r="J521" s="227"/>
      <c r="K521" s="227"/>
      <c r="L521" s="227"/>
      <c r="M521" s="227"/>
      <c r="N521" s="227"/>
      <c r="R521" s="227"/>
      <c r="S521" s="227"/>
      <c r="T521" s="227"/>
      <c r="U521" s="227"/>
      <c r="V521" s="227"/>
      <c r="W521" s="227"/>
      <c r="X521" s="227"/>
      <c r="Y521" s="227"/>
    </row>
    <row r="522">
      <c r="D522" s="227"/>
      <c r="E522" s="227"/>
      <c r="F522" s="227"/>
      <c r="G522" s="227"/>
      <c r="H522" s="227"/>
      <c r="I522" s="227"/>
      <c r="J522" s="227"/>
      <c r="K522" s="227"/>
      <c r="L522" s="227"/>
      <c r="M522" s="227"/>
      <c r="N522" s="227"/>
      <c r="R522" s="227"/>
      <c r="S522" s="227"/>
      <c r="T522" s="227"/>
      <c r="U522" s="227"/>
      <c r="V522" s="227"/>
      <c r="W522" s="227"/>
      <c r="X522" s="227"/>
      <c r="Y522" s="227"/>
    </row>
    <row r="523">
      <c r="D523" s="227"/>
      <c r="E523" s="227"/>
      <c r="F523" s="227"/>
      <c r="G523" s="227"/>
      <c r="H523" s="227"/>
      <c r="I523" s="227"/>
      <c r="J523" s="227"/>
      <c r="K523" s="227"/>
      <c r="L523" s="227"/>
      <c r="M523" s="227"/>
      <c r="N523" s="227"/>
      <c r="R523" s="227"/>
      <c r="S523" s="227"/>
      <c r="T523" s="227"/>
      <c r="U523" s="227"/>
      <c r="V523" s="227"/>
      <c r="W523" s="227"/>
      <c r="X523" s="227"/>
      <c r="Y523" s="227"/>
    </row>
    <row r="524">
      <c r="D524" s="227"/>
      <c r="E524" s="227"/>
      <c r="F524" s="227"/>
      <c r="G524" s="227"/>
      <c r="H524" s="227"/>
      <c r="I524" s="227"/>
      <c r="J524" s="227"/>
      <c r="K524" s="227"/>
      <c r="L524" s="227"/>
      <c r="M524" s="227"/>
      <c r="N524" s="227"/>
      <c r="R524" s="227"/>
      <c r="S524" s="227"/>
      <c r="T524" s="227"/>
      <c r="U524" s="227"/>
      <c r="V524" s="227"/>
      <c r="W524" s="227"/>
      <c r="X524" s="227"/>
      <c r="Y524" s="227"/>
    </row>
    <row r="525">
      <c r="D525" s="227"/>
      <c r="E525" s="227"/>
      <c r="F525" s="227"/>
      <c r="G525" s="227"/>
      <c r="H525" s="227"/>
      <c r="I525" s="227"/>
      <c r="J525" s="227"/>
      <c r="K525" s="227"/>
      <c r="L525" s="227"/>
      <c r="M525" s="227"/>
      <c r="N525" s="227"/>
      <c r="R525" s="227"/>
      <c r="S525" s="227"/>
      <c r="T525" s="227"/>
      <c r="U525" s="227"/>
      <c r="V525" s="227"/>
      <c r="W525" s="227"/>
      <c r="X525" s="227"/>
      <c r="Y525" s="227"/>
    </row>
    <row r="526">
      <c r="D526" s="227"/>
      <c r="E526" s="227"/>
      <c r="F526" s="227"/>
      <c r="G526" s="227"/>
      <c r="H526" s="227"/>
      <c r="I526" s="227"/>
      <c r="J526" s="227"/>
      <c r="K526" s="227"/>
      <c r="L526" s="227"/>
      <c r="M526" s="227"/>
      <c r="N526" s="227"/>
      <c r="R526" s="227"/>
      <c r="S526" s="227"/>
      <c r="T526" s="227"/>
      <c r="U526" s="227"/>
      <c r="V526" s="227"/>
      <c r="W526" s="227"/>
      <c r="X526" s="227"/>
      <c r="Y526" s="227"/>
    </row>
    <row r="527">
      <c r="D527" s="227"/>
      <c r="E527" s="227"/>
      <c r="F527" s="227"/>
      <c r="G527" s="227"/>
      <c r="H527" s="227"/>
      <c r="I527" s="227"/>
      <c r="J527" s="227"/>
      <c r="K527" s="227"/>
      <c r="L527" s="227"/>
      <c r="M527" s="227"/>
      <c r="N527" s="227"/>
      <c r="R527" s="227"/>
      <c r="S527" s="227"/>
      <c r="T527" s="227"/>
      <c r="U527" s="227"/>
      <c r="V527" s="227"/>
      <c r="W527" s="227"/>
      <c r="X527" s="227"/>
      <c r="Y527" s="227"/>
    </row>
    <row r="528">
      <c r="D528" s="227"/>
      <c r="E528" s="227"/>
      <c r="F528" s="227"/>
      <c r="G528" s="227"/>
      <c r="H528" s="227"/>
      <c r="I528" s="227"/>
      <c r="J528" s="227"/>
      <c r="K528" s="227"/>
      <c r="L528" s="227"/>
      <c r="M528" s="227"/>
      <c r="N528" s="227"/>
      <c r="R528" s="227"/>
      <c r="S528" s="227"/>
      <c r="T528" s="227"/>
      <c r="U528" s="227"/>
      <c r="V528" s="227"/>
      <c r="W528" s="227"/>
      <c r="X528" s="227"/>
      <c r="Y528" s="227"/>
    </row>
    <row r="529">
      <c r="D529" s="227"/>
      <c r="E529" s="227"/>
      <c r="F529" s="227"/>
      <c r="G529" s="227"/>
      <c r="H529" s="227"/>
      <c r="I529" s="227"/>
      <c r="J529" s="227"/>
      <c r="K529" s="227"/>
      <c r="L529" s="227"/>
      <c r="M529" s="227"/>
      <c r="N529" s="227"/>
      <c r="R529" s="227"/>
      <c r="S529" s="227"/>
      <c r="T529" s="227"/>
      <c r="U529" s="227"/>
      <c r="V529" s="227"/>
      <c r="W529" s="227"/>
      <c r="X529" s="227"/>
      <c r="Y529" s="227"/>
    </row>
    <row r="530">
      <c r="D530" s="227"/>
      <c r="E530" s="227"/>
      <c r="F530" s="227"/>
      <c r="G530" s="227"/>
      <c r="H530" s="227"/>
      <c r="I530" s="227"/>
      <c r="J530" s="227"/>
      <c r="K530" s="227"/>
      <c r="L530" s="227"/>
      <c r="M530" s="227"/>
      <c r="N530" s="227"/>
      <c r="R530" s="227"/>
      <c r="S530" s="227"/>
      <c r="T530" s="227"/>
      <c r="U530" s="227"/>
      <c r="V530" s="227"/>
      <c r="W530" s="227"/>
      <c r="X530" s="227"/>
      <c r="Y530" s="227"/>
    </row>
    <row r="531">
      <c r="D531" s="227"/>
      <c r="E531" s="227"/>
      <c r="F531" s="227"/>
      <c r="G531" s="227"/>
      <c r="H531" s="227"/>
      <c r="I531" s="227"/>
      <c r="J531" s="227"/>
      <c r="K531" s="227"/>
      <c r="L531" s="227"/>
      <c r="M531" s="227"/>
      <c r="N531" s="227"/>
      <c r="R531" s="227"/>
      <c r="S531" s="227"/>
      <c r="T531" s="227"/>
      <c r="U531" s="227"/>
      <c r="V531" s="227"/>
      <c r="W531" s="227"/>
      <c r="X531" s="227"/>
      <c r="Y531" s="227"/>
    </row>
    <row r="532">
      <c r="D532" s="227"/>
      <c r="E532" s="227"/>
      <c r="F532" s="227"/>
      <c r="G532" s="227"/>
      <c r="H532" s="227"/>
      <c r="I532" s="227"/>
      <c r="J532" s="227"/>
      <c r="K532" s="227"/>
      <c r="L532" s="227"/>
      <c r="M532" s="227"/>
      <c r="N532" s="227"/>
      <c r="R532" s="227"/>
      <c r="S532" s="227"/>
      <c r="T532" s="227"/>
      <c r="U532" s="227"/>
      <c r="V532" s="227"/>
      <c r="W532" s="227"/>
      <c r="X532" s="227"/>
      <c r="Y532" s="227"/>
    </row>
    <row r="533">
      <c r="D533" s="227"/>
      <c r="E533" s="227"/>
      <c r="F533" s="227"/>
      <c r="G533" s="227"/>
      <c r="H533" s="227"/>
      <c r="I533" s="227"/>
      <c r="J533" s="227"/>
      <c r="K533" s="227"/>
      <c r="L533" s="227"/>
      <c r="M533" s="227"/>
      <c r="N533" s="227"/>
      <c r="R533" s="227"/>
      <c r="S533" s="227"/>
      <c r="T533" s="227"/>
      <c r="U533" s="227"/>
      <c r="V533" s="227"/>
      <c r="W533" s="227"/>
      <c r="X533" s="227"/>
      <c r="Y533" s="227"/>
    </row>
    <row r="534">
      <c r="D534" s="227"/>
      <c r="E534" s="227"/>
      <c r="F534" s="227"/>
      <c r="G534" s="227"/>
      <c r="H534" s="227"/>
      <c r="I534" s="227"/>
      <c r="J534" s="227"/>
      <c r="K534" s="227"/>
      <c r="L534" s="227"/>
      <c r="M534" s="227"/>
      <c r="N534" s="227"/>
      <c r="R534" s="227"/>
      <c r="S534" s="227"/>
      <c r="T534" s="227"/>
      <c r="U534" s="227"/>
      <c r="V534" s="227"/>
      <c r="W534" s="227"/>
      <c r="X534" s="227"/>
      <c r="Y534" s="227"/>
    </row>
    <row r="535">
      <c r="D535" s="227"/>
      <c r="E535" s="227"/>
      <c r="F535" s="227"/>
      <c r="G535" s="227"/>
      <c r="H535" s="227"/>
      <c r="I535" s="227"/>
      <c r="J535" s="227"/>
      <c r="K535" s="227"/>
      <c r="L535" s="227"/>
      <c r="M535" s="227"/>
      <c r="N535" s="227"/>
      <c r="R535" s="227"/>
      <c r="S535" s="227"/>
      <c r="T535" s="227"/>
      <c r="U535" s="227"/>
      <c r="V535" s="227"/>
      <c r="W535" s="227"/>
      <c r="X535" s="227"/>
      <c r="Y535" s="227"/>
    </row>
    <row r="536">
      <c r="D536" s="227"/>
      <c r="E536" s="227"/>
      <c r="F536" s="227"/>
      <c r="G536" s="227"/>
      <c r="H536" s="227"/>
      <c r="I536" s="227"/>
      <c r="J536" s="227"/>
      <c r="K536" s="227"/>
      <c r="L536" s="227"/>
      <c r="M536" s="227"/>
      <c r="N536" s="227"/>
      <c r="R536" s="227"/>
      <c r="S536" s="227"/>
      <c r="T536" s="227"/>
      <c r="U536" s="227"/>
      <c r="V536" s="227"/>
      <c r="W536" s="227"/>
      <c r="X536" s="227"/>
      <c r="Y536" s="227"/>
    </row>
    <row r="537">
      <c r="D537" s="227"/>
      <c r="E537" s="227"/>
      <c r="F537" s="227"/>
      <c r="G537" s="227"/>
      <c r="H537" s="227"/>
      <c r="I537" s="227"/>
      <c r="J537" s="227"/>
      <c r="K537" s="227"/>
      <c r="L537" s="227"/>
      <c r="M537" s="227"/>
      <c r="N537" s="227"/>
      <c r="R537" s="227"/>
      <c r="S537" s="227"/>
      <c r="T537" s="227"/>
      <c r="U537" s="227"/>
      <c r="V537" s="227"/>
      <c r="W537" s="227"/>
      <c r="X537" s="227"/>
      <c r="Y537" s="227"/>
    </row>
    <row r="538">
      <c r="D538" s="227"/>
      <c r="E538" s="227"/>
      <c r="F538" s="227"/>
      <c r="G538" s="227"/>
      <c r="H538" s="227"/>
      <c r="I538" s="227"/>
      <c r="J538" s="227"/>
      <c r="K538" s="227"/>
      <c r="L538" s="227"/>
      <c r="M538" s="227"/>
      <c r="N538" s="227"/>
      <c r="R538" s="227"/>
      <c r="S538" s="227"/>
      <c r="T538" s="227"/>
      <c r="U538" s="227"/>
      <c r="V538" s="227"/>
      <c r="W538" s="227"/>
      <c r="X538" s="227"/>
      <c r="Y538" s="227"/>
    </row>
    <row r="539">
      <c r="D539" s="227"/>
      <c r="E539" s="227"/>
      <c r="F539" s="227"/>
      <c r="G539" s="227"/>
      <c r="H539" s="227"/>
      <c r="I539" s="227"/>
      <c r="J539" s="227"/>
      <c r="K539" s="227"/>
      <c r="L539" s="227"/>
      <c r="M539" s="227"/>
      <c r="N539" s="227"/>
      <c r="R539" s="227"/>
      <c r="S539" s="227"/>
      <c r="T539" s="227"/>
      <c r="U539" s="227"/>
      <c r="V539" s="227"/>
      <c r="W539" s="227"/>
      <c r="X539" s="227"/>
      <c r="Y539" s="227"/>
    </row>
    <row r="540">
      <c r="D540" s="227"/>
      <c r="E540" s="227"/>
      <c r="F540" s="227"/>
      <c r="G540" s="227"/>
      <c r="H540" s="227"/>
      <c r="I540" s="227"/>
      <c r="J540" s="227"/>
      <c r="K540" s="227"/>
      <c r="L540" s="227"/>
      <c r="M540" s="227"/>
      <c r="N540" s="227"/>
      <c r="R540" s="227"/>
      <c r="S540" s="227"/>
      <c r="T540" s="227"/>
      <c r="U540" s="227"/>
      <c r="V540" s="227"/>
      <c r="W540" s="227"/>
      <c r="X540" s="227"/>
      <c r="Y540" s="227"/>
    </row>
    <row r="541">
      <c r="D541" s="227"/>
      <c r="E541" s="227"/>
      <c r="F541" s="227"/>
      <c r="G541" s="227"/>
      <c r="H541" s="227"/>
      <c r="I541" s="227"/>
      <c r="J541" s="227"/>
      <c r="K541" s="227"/>
      <c r="L541" s="227"/>
      <c r="M541" s="227"/>
      <c r="N541" s="227"/>
      <c r="R541" s="227"/>
      <c r="S541" s="227"/>
      <c r="T541" s="227"/>
      <c r="U541" s="227"/>
      <c r="V541" s="227"/>
      <c r="W541" s="227"/>
      <c r="X541" s="227"/>
      <c r="Y541" s="227"/>
    </row>
    <row r="542">
      <c r="D542" s="227"/>
      <c r="E542" s="227"/>
      <c r="F542" s="227"/>
      <c r="G542" s="227"/>
      <c r="H542" s="227"/>
      <c r="I542" s="227"/>
      <c r="J542" s="227"/>
      <c r="K542" s="227"/>
      <c r="L542" s="227"/>
      <c r="M542" s="227"/>
      <c r="N542" s="227"/>
      <c r="R542" s="227"/>
      <c r="S542" s="227"/>
      <c r="T542" s="227"/>
      <c r="U542" s="227"/>
      <c r="V542" s="227"/>
      <c r="W542" s="227"/>
      <c r="X542" s="227"/>
      <c r="Y542" s="227"/>
    </row>
    <row r="543">
      <c r="D543" s="227"/>
      <c r="E543" s="227"/>
      <c r="F543" s="227"/>
      <c r="G543" s="227"/>
      <c r="H543" s="227"/>
      <c r="I543" s="227"/>
      <c r="J543" s="227"/>
      <c r="K543" s="227"/>
      <c r="L543" s="227"/>
      <c r="M543" s="227"/>
      <c r="N543" s="227"/>
      <c r="R543" s="227"/>
      <c r="S543" s="227"/>
      <c r="T543" s="227"/>
      <c r="U543" s="227"/>
      <c r="V543" s="227"/>
      <c r="W543" s="227"/>
      <c r="X543" s="227"/>
      <c r="Y543" s="227"/>
    </row>
    <row r="544">
      <c r="D544" s="227"/>
      <c r="E544" s="227"/>
      <c r="F544" s="227"/>
      <c r="G544" s="227"/>
      <c r="H544" s="227"/>
      <c r="I544" s="227"/>
      <c r="J544" s="227"/>
      <c r="K544" s="227"/>
      <c r="L544" s="227"/>
      <c r="M544" s="227"/>
      <c r="N544" s="227"/>
      <c r="R544" s="227"/>
      <c r="S544" s="227"/>
      <c r="T544" s="227"/>
      <c r="U544" s="227"/>
      <c r="V544" s="227"/>
      <c r="W544" s="227"/>
      <c r="X544" s="227"/>
      <c r="Y544" s="227"/>
    </row>
    <row r="545">
      <c r="D545" s="227"/>
      <c r="E545" s="227"/>
      <c r="F545" s="227"/>
      <c r="G545" s="227"/>
      <c r="H545" s="227"/>
      <c r="I545" s="227"/>
      <c r="J545" s="227"/>
      <c r="K545" s="227"/>
      <c r="L545" s="227"/>
      <c r="M545" s="227"/>
      <c r="N545" s="227"/>
      <c r="R545" s="227"/>
      <c r="S545" s="227"/>
      <c r="T545" s="227"/>
      <c r="U545" s="227"/>
      <c r="V545" s="227"/>
      <c r="W545" s="227"/>
      <c r="X545" s="227"/>
      <c r="Y545" s="227"/>
    </row>
    <row r="546">
      <c r="D546" s="227"/>
      <c r="E546" s="227"/>
      <c r="F546" s="227"/>
      <c r="G546" s="227"/>
      <c r="H546" s="227"/>
      <c r="I546" s="227"/>
      <c r="J546" s="227"/>
      <c r="K546" s="227"/>
      <c r="L546" s="227"/>
      <c r="M546" s="227"/>
      <c r="N546" s="227"/>
      <c r="R546" s="227"/>
      <c r="S546" s="227"/>
      <c r="T546" s="227"/>
      <c r="U546" s="227"/>
      <c r="V546" s="227"/>
      <c r="W546" s="227"/>
      <c r="X546" s="227"/>
      <c r="Y546" s="227"/>
    </row>
    <row r="547">
      <c r="D547" s="227"/>
      <c r="E547" s="227"/>
      <c r="F547" s="227"/>
      <c r="G547" s="227"/>
      <c r="H547" s="227"/>
      <c r="I547" s="227"/>
      <c r="J547" s="227"/>
      <c r="K547" s="227"/>
      <c r="L547" s="227"/>
      <c r="M547" s="227"/>
      <c r="N547" s="227"/>
      <c r="R547" s="227"/>
      <c r="S547" s="227"/>
      <c r="T547" s="227"/>
      <c r="U547" s="227"/>
      <c r="V547" s="227"/>
      <c r="W547" s="227"/>
      <c r="X547" s="227"/>
      <c r="Y547" s="227"/>
    </row>
    <row r="548">
      <c r="D548" s="227"/>
      <c r="E548" s="227"/>
      <c r="F548" s="227"/>
      <c r="G548" s="227"/>
      <c r="H548" s="227"/>
      <c r="I548" s="227"/>
      <c r="J548" s="227"/>
      <c r="K548" s="227"/>
      <c r="L548" s="227"/>
      <c r="M548" s="227"/>
      <c r="N548" s="227"/>
      <c r="R548" s="227"/>
      <c r="S548" s="227"/>
      <c r="T548" s="227"/>
      <c r="U548" s="227"/>
      <c r="V548" s="227"/>
      <c r="W548" s="227"/>
      <c r="X548" s="227"/>
      <c r="Y548" s="227"/>
    </row>
    <row r="549">
      <c r="D549" s="227"/>
      <c r="E549" s="227"/>
      <c r="F549" s="227"/>
      <c r="G549" s="227"/>
      <c r="H549" s="227"/>
      <c r="I549" s="227"/>
      <c r="J549" s="227"/>
      <c r="K549" s="227"/>
      <c r="L549" s="227"/>
      <c r="M549" s="227"/>
      <c r="N549" s="227"/>
      <c r="R549" s="227"/>
      <c r="S549" s="227"/>
      <c r="T549" s="227"/>
      <c r="U549" s="227"/>
      <c r="V549" s="227"/>
      <c r="W549" s="227"/>
      <c r="X549" s="227"/>
      <c r="Y549" s="227"/>
    </row>
    <row r="550">
      <c r="D550" s="227"/>
      <c r="E550" s="227"/>
      <c r="F550" s="227"/>
      <c r="G550" s="227"/>
      <c r="H550" s="227"/>
      <c r="I550" s="227"/>
      <c r="J550" s="227"/>
      <c r="K550" s="227"/>
      <c r="L550" s="227"/>
      <c r="M550" s="227"/>
      <c r="N550" s="227"/>
      <c r="R550" s="227"/>
      <c r="S550" s="227"/>
      <c r="T550" s="227"/>
      <c r="U550" s="227"/>
      <c r="V550" s="227"/>
      <c r="W550" s="227"/>
      <c r="X550" s="227"/>
      <c r="Y550" s="227"/>
    </row>
    <row r="551">
      <c r="D551" s="227"/>
      <c r="E551" s="227"/>
      <c r="F551" s="227"/>
      <c r="G551" s="227"/>
      <c r="H551" s="227"/>
      <c r="I551" s="227"/>
      <c r="J551" s="227"/>
      <c r="K551" s="227"/>
      <c r="L551" s="227"/>
      <c r="M551" s="227"/>
      <c r="N551" s="227"/>
      <c r="R551" s="227"/>
      <c r="S551" s="227"/>
      <c r="T551" s="227"/>
      <c r="U551" s="227"/>
      <c r="V551" s="227"/>
      <c r="W551" s="227"/>
      <c r="X551" s="227"/>
      <c r="Y551" s="227"/>
    </row>
    <row r="552">
      <c r="D552" s="227"/>
      <c r="E552" s="227"/>
      <c r="F552" s="227"/>
      <c r="G552" s="227"/>
      <c r="H552" s="227"/>
      <c r="I552" s="227"/>
      <c r="J552" s="227"/>
      <c r="K552" s="227"/>
      <c r="L552" s="227"/>
      <c r="M552" s="227"/>
      <c r="N552" s="227"/>
      <c r="R552" s="227"/>
      <c r="S552" s="227"/>
      <c r="T552" s="227"/>
      <c r="U552" s="227"/>
      <c r="V552" s="227"/>
      <c r="W552" s="227"/>
      <c r="X552" s="227"/>
      <c r="Y552" s="227"/>
    </row>
    <row r="553">
      <c r="D553" s="227"/>
      <c r="E553" s="227"/>
      <c r="F553" s="227"/>
      <c r="G553" s="227"/>
      <c r="H553" s="227"/>
      <c r="I553" s="227"/>
      <c r="J553" s="227"/>
      <c r="K553" s="227"/>
      <c r="L553" s="227"/>
      <c r="M553" s="227"/>
      <c r="N553" s="227"/>
      <c r="R553" s="227"/>
      <c r="S553" s="227"/>
      <c r="T553" s="227"/>
      <c r="U553" s="227"/>
      <c r="V553" s="227"/>
      <c r="W553" s="227"/>
      <c r="X553" s="227"/>
      <c r="Y553" s="227"/>
    </row>
    <row r="554">
      <c r="D554" s="227"/>
      <c r="E554" s="227"/>
      <c r="F554" s="227"/>
      <c r="G554" s="227"/>
      <c r="H554" s="227"/>
      <c r="I554" s="227"/>
      <c r="J554" s="227"/>
      <c r="K554" s="227"/>
      <c r="L554" s="227"/>
      <c r="M554" s="227"/>
      <c r="N554" s="227"/>
      <c r="R554" s="227"/>
      <c r="S554" s="227"/>
      <c r="T554" s="227"/>
      <c r="U554" s="227"/>
      <c r="V554" s="227"/>
      <c r="W554" s="227"/>
      <c r="X554" s="227"/>
      <c r="Y554" s="227"/>
    </row>
    <row r="555">
      <c r="D555" s="227"/>
      <c r="E555" s="227"/>
      <c r="F555" s="227"/>
      <c r="G555" s="227"/>
      <c r="H555" s="227"/>
      <c r="I555" s="227"/>
      <c r="J555" s="227"/>
      <c r="K555" s="227"/>
      <c r="L555" s="227"/>
      <c r="M555" s="227"/>
      <c r="N555" s="227"/>
      <c r="R555" s="227"/>
      <c r="S555" s="227"/>
      <c r="T555" s="227"/>
      <c r="U555" s="227"/>
      <c r="V555" s="227"/>
      <c r="W555" s="227"/>
      <c r="X555" s="227"/>
      <c r="Y555" s="227"/>
    </row>
    <row r="556">
      <c r="D556" s="227"/>
      <c r="E556" s="227"/>
      <c r="F556" s="227"/>
      <c r="G556" s="227"/>
      <c r="H556" s="227"/>
      <c r="I556" s="227"/>
      <c r="J556" s="227"/>
      <c r="K556" s="227"/>
      <c r="L556" s="227"/>
      <c r="M556" s="227"/>
      <c r="N556" s="227"/>
      <c r="R556" s="227"/>
      <c r="S556" s="227"/>
      <c r="T556" s="227"/>
      <c r="U556" s="227"/>
      <c r="V556" s="227"/>
      <c r="W556" s="227"/>
      <c r="X556" s="227"/>
      <c r="Y556" s="227"/>
    </row>
    <row r="557">
      <c r="D557" s="227"/>
      <c r="E557" s="227"/>
      <c r="F557" s="227"/>
      <c r="G557" s="227"/>
      <c r="H557" s="227"/>
      <c r="I557" s="227"/>
      <c r="J557" s="227"/>
      <c r="K557" s="227"/>
      <c r="L557" s="227"/>
      <c r="M557" s="227"/>
      <c r="N557" s="227"/>
      <c r="R557" s="227"/>
      <c r="S557" s="227"/>
      <c r="T557" s="227"/>
      <c r="U557" s="227"/>
      <c r="V557" s="227"/>
      <c r="W557" s="227"/>
      <c r="X557" s="227"/>
      <c r="Y557" s="227"/>
    </row>
    <row r="558">
      <c r="D558" s="227"/>
      <c r="E558" s="227"/>
      <c r="F558" s="227"/>
      <c r="G558" s="227"/>
      <c r="H558" s="227"/>
      <c r="I558" s="227"/>
      <c r="J558" s="227"/>
      <c r="K558" s="227"/>
      <c r="L558" s="227"/>
      <c r="M558" s="227"/>
      <c r="N558" s="227"/>
      <c r="R558" s="227"/>
      <c r="S558" s="227"/>
      <c r="T558" s="227"/>
      <c r="U558" s="227"/>
      <c r="V558" s="227"/>
      <c r="W558" s="227"/>
      <c r="X558" s="227"/>
      <c r="Y558" s="227"/>
    </row>
    <row r="559">
      <c r="D559" s="227"/>
      <c r="E559" s="227"/>
      <c r="F559" s="227"/>
      <c r="G559" s="227"/>
      <c r="H559" s="227"/>
      <c r="I559" s="227"/>
      <c r="J559" s="227"/>
      <c r="K559" s="227"/>
      <c r="L559" s="227"/>
      <c r="M559" s="227"/>
      <c r="N559" s="227"/>
      <c r="R559" s="227"/>
      <c r="S559" s="227"/>
      <c r="T559" s="227"/>
      <c r="U559" s="227"/>
      <c r="V559" s="227"/>
      <c r="W559" s="227"/>
      <c r="X559" s="227"/>
      <c r="Y559" s="227"/>
    </row>
    <row r="560">
      <c r="D560" s="227"/>
      <c r="E560" s="227"/>
      <c r="F560" s="227"/>
      <c r="G560" s="227"/>
      <c r="H560" s="227"/>
      <c r="I560" s="227"/>
      <c r="J560" s="227"/>
      <c r="K560" s="227"/>
      <c r="L560" s="227"/>
      <c r="M560" s="227"/>
      <c r="N560" s="227"/>
      <c r="R560" s="227"/>
      <c r="S560" s="227"/>
      <c r="T560" s="227"/>
      <c r="U560" s="227"/>
      <c r="V560" s="227"/>
      <c r="W560" s="227"/>
      <c r="X560" s="227"/>
      <c r="Y560" s="227"/>
    </row>
    <row r="561">
      <c r="D561" s="227"/>
      <c r="E561" s="227"/>
      <c r="F561" s="227"/>
      <c r="G561" s="227"/>
      <c r="H561" s="227"/>
      <c r="I561" s="227"/>
      <c r="J561" s="227"/>
      <c r="K561" s="227"/>
      <c r="L561" s="227"/>
      <c r="M561" s="227"/>
      <c r="N561" s="227"/>
      <c r="R561" s="227"/>
      <c r="S561" s="227"/>
      <c r="T561" s="227"/>
      <c r="U561" s="227"/>
      <c r="V561" s="227"/>
      <c r="W561" s="227"/>
      <c r="X561" s="227"/>
      <c r="Y561" s="227"/>
    </row>
    <row r="562">
      <c r="D562" s="227"/>
      <c r="E562" s="227"/>
      <c r="F562" s="227"/>
      <c r="G562" s="227"/>
      <c r="H562" s="227"/>
      <c r="I562" s="227"/>
      <c r="J562" s="227"/>
      <c r="K562" s="227"/>
      <c r="L562" s="227"/>
      <c r="M562" s="227"/>
      <c r="N562" s="227"/>
      <c r="R562" s="227"/>
      <c r="S562" s="227"/>
      <c r="T562" s="227"/>
      <c r="U562" s="227"/>
      <c r="V562" s="227"/>
      <c r="W562" s="227"/>
      <c r="X562" s="227"/>
      <c r="Y562" s="227"/>
    </row>
    <row r="563">
      <c r="D563" s="227"/>
      <c r="E563" s="227"/>
      <c r="F563" s="227"/>
      <c r="G563" s="227"/>
      <c r="H563" s="227"/>
      <c r="I563" s="227"/>
      <c r="J563" s="227"/>
      <c r="K563" s="227"/>
      <c r="L563" s="227"/>
      <c r="M563" s="227"/>
      <c r="N563" s="227"/>
      <c r="R563" s="227"/>
      <c r="S563" s="227"/>
      <c r="T563" s="227"/>
      <c r="U563" s="227"/>
      <c r="V563" s="227"/>
      <c r="W563" s="227"/>
      <c r="X563" s="227"/>
      <c r="Y563" s="227"/>
    </row>
    <row r="564">
      <c r="D564" s="227"/>
      <c r="E564" s="227"/>
      <c r="F564" s="227"/>
      <c r="G564" s="227"/>
      <c r="H564" s="227"/>
      <c r="I564" s="227"/>
      <c r="J564" s="227"/>
      <c r="K564" s="227"/>
      <c r="L564" s="227"/>
      <c r="M564" s="227"/>
      <c r="N564" s="227"/>
      <c r="R564" s="227"/>
      <c r="S564" s="227"/>
      <c r="T564" s="227"/>
      <c r="U564" s="227"/>
      <c r="V564" s="227"/>
      <c r="W564" s="227"/>
      <c r="X564" s="227"/>
      <c r="Y564" s="227"/>
    </row>
    <row r="565">
      <c r="D565" s="227"/>
      <c r="E565" s="227"/>
      <c r="F565" s="227"/>
      <c r="G565" s="227"/>
      <c r="H565" s="227"/>
      <c r="I565" s="227"/>
      <c r="J565" s="227"/>
      <c r="K565" s="227"/>
      <c r="L565" s="227"/>
      <c r="M565" s="227"/>
      <c r="N565" s="227"/>
      <c r="R565" s="227"/>
      <c r="S565" s="227"/>
      <c r="T565" s="227"/>
      <c r="U565" s="227"/>
      <c r="V565" s="227"/>
      <c r="W565" s="227"/>
      <c r="X565" s="227"/>
      <c r="Y565" s="227"/>
    </row>
    <row r="566">
      <c r="D566" s="227"/>
      <c r="E566" s="227"/>
      <c r="F566" s="227"/>
      <c r="G566" s="227"/>
      <c r="H566" s="227"/>
      <c r="I566" s="227"/>
      <c r="J566" s="227"/>
      <c r="K566" s="227"/>
      <c r="L566" s="227"/>
      <c r="M566" s="227"/>
      <c r="N566" s="227"/>
      <c r="R566" s="227"/>
      <c r="S566" s="227"/>
      <c r="T566" s="227"/>
      <c r="U566" s="227"/>
      <c r="V566" s="227"/>
      <c r="W566" s="227"/>
      <c r="X566" s="227"/>
      <c r="Y566" s="227"/>
    </row>
    <row r="567">
      <c r="D567" s="227"/>
      <c r="E567" s="227"/>
      <c r="F567" s="227"/>
      <c r="G567" s="227"/>
      <c r="H567" s="227"/>
      <c r="I567" s="227"/>
      <c r="J567" s="227"/>
      <c r="K567" s="227"/>
      <c r="L567" s="227"/>
      <c r="M567" s="227"/>
      <c r="N567" s="227"/>
      <c r="R567" s="227"/>
      <c r="S567" s="227"/>
      <c r="T567" s="227"/>
      <c r="U567" s="227"/>
      <c r="V567" s="227"/>
      <c r="W567" s="227"/>
      <c r="X567" s="227"/>
      <c r="Y567" s="227"/>
    </row>
    <row r="568">
      <c r="D568" s="227"/>
      <c r="E568" s="227"/>
      <c r="F568" s="227"/>
      <c r="G568" s="227"/>
      <c r="H568" s="227"/>
      <c r="I568" s="227"/>
      <c r="J568" s="227"/>
      <c r="K568" s="227"/>
      <c r="L568" s="227"/>
      <c r="M568" s="227"/>
      <c r="N568" s="227"/>
      <c r="R568" s="227"/>
      <c r="S568" s="227"/>
      <c r="T568" s="227"/>
      <c r="U568" s="227"/>
      <c r="V568" s="227"/>
      <c r="W568" s="227"/>
      <c r="X568" s="227"/>
      <c r="Y568" s="227"/>
    </row>
    <row r="569">
      <c r="D569" s="227"/>
      <c r="E569" s="227"/>
      <c r="F569" s="227"/>
      <c r="G569" s="227"/>
      <c r="H569" s="227"/>
      <c r="I569" s="227"/>
      <c r="J569" s="227"/>
      <c r="K569" s="227"/>
      <c r="L569" s="227"/>
      <c r="M569" s="227"/>
      <c r="N569" s="227"/>
      <c r="R569" s="227"/>
      <c r="S569" s="227"/>
      <c r="T569" s="227"/>
      <c r="U569" s="227"/>
      <c r="V569" s="227"/>
      <c r="W569" s="227"/>
      <c r="X569" s="227"/>
      <c r="Y569" s="227"/>
    </row>
    <row r="570">
      <c r="D570" s="227"/>
      <c r="E570" s="227"/>
      <c r="F570" s="227"/>
      <c r="G570" s="227"/>
      <c r="H570" s="227"/>
      <c r="I570" s="227"/>
      <c r="J570" s="227"/>
      <c r="K570" s="227"/>
      <c r="L570" s="227"/>
      <c r="M570" s="227"/>
      <c r="N570" s="227"/>
      <c r="R570" s="227"/>
      <c r="S570" s="227"/>
      <c r="T570" s="227"/>
      <c r="U570" s="227"/>
      <c r="V570" s="227"/>
      <c r="W570" s="227"/>
      <c r="X570" s="227"/>
      <c r="Y570" s="227"/>
    </row>
    <row r="571">
      <c r="D571" s="227"/>
      <c r="E571" s="227"/>
      <c r="F571" s="227"/>
      <c r="G571" s="227"/>
      <c r="H571" s="227"/>
      <c r="I571" s="227"/>
      <c r="J571" s="227"/>
      <c r="K571" s="227"/>
      <c r="L571" s="227"/>
      <c r="M571" s="227"/>
      <c r="N571" s="227"/>
      <c r="R571" s="227"/>
      <c r="S571" s="227"/>
      <c r="T571" s="227"/>
      <c r="U571" s="227"/>
      <c r="V571" s="227"/>
      <c r="W571" s="227"/>
      <c r="X571" s="227"/>
      <c r="Y571" s="227"/>
    </row>
    <row r="572">
      <c r="D572" s="227"/>
      <c r="E572" s="227"/>
      <c r="F572" s="227"/>
      <c r="G572" s="227"/>
      <c r="H572" s="227"/>
      <c r="I572" s="227"/>
      <c r="J572" s="227"/>
      <c r="K572" s="227"/>
      <c r="L572" s="227"/>
      <c r="M572" s="227"/>
      <c r="N572" s="227"/>
      <c r="R572" s="227"/>
      <c r="S572" s="227"/>
      <c r="T572" s="227"/>
      <c r="U572" s="227"/>
      <c r="V572" s="227"/>
      <c r="W572" s="227"/>
      <c r="X572" s="227"/>
      <c r="Y572" s="227"/>
    </row>
    <row r="573">
      <c r="D573" s="227"/>
      <c r="E573" s="227"/>
      <c r="F573" s="227"/>
      <c r="G573" s="227"/>
      <c r="H573" s="227"/>
      <c r="I573" s="227"/>
      <c r="J573" s="227"/>
      <c r="K573" s="227"/>
      <c r="L573" s="227"/>
      <c r="M573" s="227"/>
      <c r="N573" s="227"/>
      <c r="R573" s="227"/>
      <c r="S573" s="227"/>
      <c r="T573" s="227"/>
      <c r="U573" s="227"/>
      <c r="V573" s="227"/>
      <c r="W573" s="227"/>
      <c r="X573" s="227"/>
      <c r="Y573" s="227"/>
    </row>
    <row r="574">
      <c r="D574" s="227"/>
      <c r="E574" s="227"/>
      <c r="F574" s="227"/>
      <c r="G574" s="227"/>
      <c r="H574" s="227"/>
      <c r="I574" s="227"/>
      <c r="J574" s="227"/>
      <c r="K574" s="227"/>
      <c r="L574" s="227"/>
      <c r="M574" s="227"/>
      <c r="N574" s="227"/>
      <c r="R574" s="227"/>
      <c r="S574" s="227"/>
      <c r="T574" s="227"/>
      <c r="U574" s="227"/>
      <c r="V574" s="227"/>
      <c r="W574" s="227"/>
      <c r="X574" s="227"/>
      <c r="Y574" s="227"/>
    </row>
    <row r="575">
      <c r="D575" s="227"/>
      <c r="E575" s="227"/>
      <c r="F575" s="227"/>
      <c r="G575" s="227"/>
      <c r="H575" s="227"/>
      <c r="I575" s="227"/>
      <c r="J575" s="227"/>
      <c r="K575" s="227"/>
      <c r="L575" s="227"/>
      <c r="M575" s="227"/>
      <c r="N575" s="227"/>
      <c r="R575" s="227"/>
      <c r="S575" s="227"/>
      <c r="T575" s="227"/>
      <c r="U575" s="227"/>
      <c r="V575" s="227"/>
      <c r="W575" s="227"/>
      <c r="X575" s="227"/>
      <c r="Y575" s="227"/>
    </row>
    <row r="576">
      <c r="D576" s="227"/>
      <c r="E576" s="227"/>
      <c r="F576" s="227"/>
      <c r="G576" s="227"/>
      <c r="H576" s="227"/>
      <c r="I576" s="227"/>
      <c r="J576" s="227"/>
      <c r="K576" s="227"/>
      <c r="L576" s="227"/>
      <c r="M576" s="227"/>
      <c r="N576" s="227"/>
      <c r="R576" s="227"/>
      <c r="S576" s="227"/>
      <c r="T576" s="227"/>
      <c r="U576" s="227"/>
      <c r="V576" s="227"/>
      <c r="W576" s="227"/>
      <c r="X576" s="227"/>
      <c r="Y576" s="227"/>
    </row>
    <row r="577">
      <c r="D577" s="227"/>
      <c r="E577" s="227"/>
      <c r="F577" s="227"/>
      <c r="G577" s="227"/>
      <c r="H577" s="227"/>
      <c r="I577" s="227"/>
      <c r="J577" s="227"/>
      <c r="K577" s="227"/>
      <c r="L577" s="227"/>
      <c r="M577" s="227"/>
      <c r="N577" s="227"/>
      <c r="R577" s="227"/>
      <c r="S577" s="227"/>
      <c r="T577" s="227"/>
      <c r="U577" s="227"/>
      <c r="V577" s="227"/>
      <c r="W577" s="227"/>
      <c r="X577" s="227"/>
      <c r="Y577" s="227"/>
    </row>
    <row r="578">
      <c r="D578" s="227"/>
      <c r="E578" s="227"/>
      <c r="F578" s="227"/>
      <c r="G578" s="227"/>
      <c r="H578" s="227"/>
      <c r="I578" s="227"/>
      <c r="J578" s="227"/>
      <c r="K578" s="227"/>
      <c r="L578" s="227"/>
      <c r="M578" s="227"/>
      <c r="N578" s="227"/>
      <c r="R578" s="227"/>
      <c r="S578" s="227"/>
      <c r="T578" s="227"/>
      <c r="U578" s="227"/>
      <c r="V578" s="227"/>
      <c r="W578" s="227"/>
      <c r="X578" s="227"/>
      <c r="Y578" s="227"/>
    </row>
    <row r="579">
      <c r="D579" s="227"/>
      <c r="E579" s="227"/>
      <c r="F579" s="227"/>
      <c r="G579" s="227"/>
      <c r="H579" s="227"/>
      <c r="I579" s="227"/>
      <c r="J579" s="227"/>
      <c r="K579" s="227"/>
      <c r="L579" s="227"/>
      <c r="M579" s="227"/>
      <c r="N579" s="227"/>
      <c r="R579" s="227"/>
      <c r="S579" s="227"/>
      <c r="T579" s="227"/>
      <c r="U579" s="227"/>
      <c r="V579" s="227"/>
      <c r="W579" s="227"/>
      <c r="X579" s="227"/>
      <c r="Y579" s="227"/>
    </row>
    <row r="580">
      <c r="D580" s="227"/>
      <c r="E580" s="227"/>
      <c r="F580" s="227"/>
      <c r="G580" s="227"/>
      <c r="H580" s="227"/>
      <c r="I580" s="227"/>
      <c r="J580" s="227"/>
      <c r="K580" s="227"/>
      <c r="L580" s="227"/>
      <c r="M580" s="227"/>
      <c r="N580" s="227"/>
      <c r="R580" s="227"/>
      <c r="S580" s="227"/>
      <c r="T580" s="227"/>
      <c r="U580" s="227"/>
      <c r="V580" s="227"/>
      <c r="W580" s="227"/>
      <c r="X580" s="227"/>
      <c r="Y580" s="227"/>
    </row>
    <row r="581">
      <c r="D581" s="227"/>
      <c r="E581" s="227"/>
      <c r="F581" s="227"/>
      <c r="G581" s="227"/>
      <c r="H581" s="227"/>
      <c r="I581" s="227"/>
      <c r="J581" s="227"/>
      <c r="K581" s="227"/>
      <c r="L581" s="227"/>
      <c r="M581" s="227"/>
      <c r="N581" s="227"/>
      <c r="R581" s="227"/>
      <c r="S581" s="227"/>
      <c r="T581" s="227"/>
      <c r="U581" s="227"/>
      <c r="V581" s="227"/>
      <c r="W581" s="227"/>
      <c r="X581" s="227"/>
      <c r="Y581" s="227"/>
    </row>
    <row r="582">
      <c r="D582" s="227"/>
      <c r="E582" s="227"/>
      <c r="F582" s="227"/>
      <c r="G582" s="227"/>
      <c r="H582" s="227"/>
      <c r="I582" s="227"/>
      <c r="J582" s="227"/>
      <c r="K582" s="227"/>
      <c r="L582" s="227"/>
      <c r="M582" s="227"/>
      <c r="N582" s="227"/>
      <c r="R582" s="227"/>
      <c r="S582" s="227"/>
      <c r="T582" s="227"/>
      <c r="U582" s="227"/>
      <c r="V582" s="227"/>
      <c r="W582" s="227"/>
      <c r="X582" s="227"/>
      <c r="Y582" s="227"/>
    </row>
    <row r="583">
      <c r="D583" s="227"/>
      <c r="E583" s="227"/>
      <c r="F583" s="227"/>
      <c r="G583" s="227"/>
      <c r="H583" s="227"/>
      <c r="I583" s="227"/>
      <c r="J583" s="227"/>
      <c r="K583" s="227"/>
      <c r="L583" s="227"/>
      <c r="M583" s="227"/>
      <c r="N583" s="227"/>
      <c r="R583" s="227"/>
      <c r="S583" s="227"/>
      <c r="T583" s="227"/>
      <c r="U583" s="227"/>
      <c r="V583" s="227"/>
      <c r="W583" s="227"/>
      <c r="X583" s="227"/>
      <c r="Y583" s="227"/>
    </row>
    <row r="584">
      <c r="D584" s="227"/>
      <c r="E584" s="227"/>
      <c r="F584" s="227"/>
      <c r="G584" s="227"/>
      <c r="H584" s="227"/>
      <c r="I584" s="227"/>
      <c r="J584" s="227"/>
      <c r="K584" s="227"/>
      <c r="L584" s="227"/>
      <c r="M584" s="227"/>
      <c r="N584" s="227"/>
      <c r="R584" s="227"/>
      <c r="S584" s="227"/>
      <c r="T584" s="227"/>
      <c r="U584" s="227"/>
      <c r="V584" s="227"/>
      <c r="W584" s="227"/>
      <c r="X584" s="227"/>
      <c r="Y584" s="227"/>
    </row>
    <row r="585">
      <c r="D585" s="227"/>
      <c r="E585" s="227"/>
      <c r="F585" s="227"/>
      <c r="G585" s="227"/>
      <c r="H585" s="227"/>
      <c r="I585" s="227"/>
      <c r="J585" s="227"/>
      <c r="K585" s="227"/>
      <c r="L585" s="227"/>
      <c r="M585" s="227"/>
      <c r="N585" s="227"/>
      <c r="R585" s="227"/>
      <c r="S585" s="227"/>
      <c r="T585" s="227"/>
      <c r="U585" s="227"/>
      <c r="V585" s="227"/>
      <c r="W585" s="227"/>
      <c r="X585" s="227"/>
      <c r="Y585" s="227"/>
    </row>
    <row r="586">
      <c r="D586" s="227"/>
      <c r="E586" s="227"/>
      <c r="F586" s="227"/>
      <c r="G586" s="227"/>
      <c r="H586" s="227"/>
      <c r="I586" s="227"/>
      <c r="J586" s="227"/>
      <c r="K586" s="227"/>
      <c r="L586" s="227"/>
      <c r="M586" s="227"/>
      <c r="N586" s="227"/>
      <c r="R586" s="227"/>
      <c r="S586" s="227"/>
      <c r="T586" s="227"/>
      <c r="U586" s="227"/>
      <c r="V586" s="227"/>
      <c r="W586" s="227"/>
      <c r="X586" s="227"/>
      <c r="Y586" s="227"/>
    </row>
    <row r="587">
      <c r="D587" s="227"/>
      <c r="E587" s="227"/>
      <c r="F587" s="227"/>
      <c r="G587" s="227"/>
      <c r="H587" s="227"/>
      <c r="I587" s="227"/>
      <c r="J587" s="227"/>
      <c r="K587" s="227"/>
      <c r="L587" s="227"/>
      <c r="M587" s="227"/>
      <c r="N587" s="227"/>
      <c r="R587" s="227"/>
      <c r="S587" s="227"/>
      <c r="T587" s="227"/>
      <c r="U587" s="227"/>
      <c r="V587" s="227"/>
      <c r="W587" s="227"/>
      <c r="X587" s="227"/>
      <c r="Y587" s="227"/>
    </row>
    <row r="588">
      <c r="D588" s="227"/>
      <c r="E588" s="227"/>
      <c r="F588" s="227"/>
      <c r="G588" s="227"/>
      <c r="H588" s="227"/>
      <c r="I588" s="227"/>
      <c r="J588" s="227"/>
      <c r="K588" s="227"/>
      <c r="L588" s="227"/>
      <c r="M588" s="227"/>
      <c r="N588" s="227"/>
      <c r="R588" s="227"/>
      <c r="S588" s="227"/>
      <c r="T588" s="227"/>
      <c r="U588" s="227"/>
      <c r="V588" s="227"/>
      <c r="W588" s="227"/>
      <c r="X588" s="227"/>
      <c r="Y588" s="227"/>
    </row>
    <row r="589">
      <c r="D589" s="227"/>
      <c r="E589" s="227"/>
      <c r="F589" s="227"/>
      <c r="G589" s="227"/>
      <c r="H589" s="227"/>
      <c r="I589" s="227"/>
      <c r="J589" s="227"/>
      <c r="K589" s="227"/>
      <c r="L589" s="227"/>
      <c r="M589" s="227"/>
      <c r="N589" s="227"/>
      <c r="R589" s="227"/>
      <c r="S589" s="227"/>
      <c r="T589" s="227"/>
      <c r="U589" s="227"/>
      <c r="V589" s="227"/>
      <c r="W589" s="227"/>
      <c r="X589" s="227"/>
      <c r="Y589" s="227"/>
    </row>
    <row r="590">
      <c r="D590" s="227"/>
      <c r="E590" s="227"/>
      <c r="F590" s="227"/>
      <c r="G590" s="227"/>
      <c r="H590" s="227"/>
      <c r="I590" s="227"/>
      <c r="J590" s="227"/>
      <c r="K590" s="227"/>
      <c r="L590" s="227"/>
      <c r="M590" s="227"/>
      <c r="N590" s="227"/>
      <c r="R590" s="227"/>
      <c r="S590" s="227"/>
      <c r="T590" s="227"/>
      <c r="U590" s="227"/>
      <c r="V590" s="227"/>
      <c r="W590" s="227"/>
      <c r="X590" s="227"/>
      <c r="Y590" s="227"/>
    </row>
    <row r="591">
      <c r="D591" s="227"/>
      <c r="E591" s="227"/>
      <c r="F591" s="227"/>
      <c r="G591" s="227"/>
      <c r="H591" s="227"/>
      <c r="I591" s="227"/>
      <c r="J591" s="227"/>
      <c r="K591" s="227"/>
      <c r="L591" s="227"/>
      <c r="M591" s="227"/>
      <c r="N591" s="227"/>
      <c r="R591" s="227"/>
      <c r="S591" s="227"/>
      <c r="T591" s="227"/>
      <c r="U591" s="227"/>
      <c r="V591" s="227"/>
      <c r="W591" s="227"/>
      <c r="X591" s="227"/>
      <c r="Y591" s="227"/>
    </row>
    <row r="592">
      <c r="D592" s="227"/>
      <c r="E592" s="227"/>
      <c r="F592" s="227"/>
      <c r="G592" s="227"/>
      <c r="H592" s="227"/>
      <c r="I592" s="227"/>
      <c r="J592" s="227"/>
      <c r="K592" s="227"/>
      <c r="L592" s="227"/>
      <c r="M592" s="227"/>
      <c r="N592" s="227"/>
      <c r="R592" s="227"/>
      <c r="S592" s="227"/>
      <c r="T592" s="227"/>
      <c r="U592" s="227"/>
      <c r="V592" s="227"/>
      <c r="W592" s="227"/>
      <c r="X592" s="227"/>
      <c r="Y592" s="227"/>
    </row>
    <row r="593">
      <c r="D593" s="227"/>
      <c r="E593" s="227"/>
      <c r="F593" s="227"/>
      <c r="G593" s="227"/>
      <c r="H593" s="227"/>
      <c r="I593" s="227"/>
      <c r="J593" s="227"/>
      <c r="K593" s="227"/>
      <c r="L593" s="227"/>
      <c r="M593" s="227"/>
      <c r="N593" s="227"/>
      <c r="R593" s="227"/>
      <c r="S593" s="227"/>
      <c r="T593" s="227"/>
      <c r="U593" s="227"/>
      <c r="V593" s="227"/>
      <c r="W593" s="227"/>
      <c r="X593" s="227"/>
      <c r="Y593" s="227"/>
    </row>
    <row r="594">
      <c r="D594" s="227"/>
      <c r="E594" s="227"/>
      <c r="F594" s="227"/>
      <c r="G594" s="227"/>
      <c r="H594" s="227"/>
      <c r="I594" s="227"/>
      <c r="J594" s="227"/>
      <c r="K594" s="227"/>
      <c r="L594" s="227"/>
      <c r="M594" s="227"/>
      <c r="N594" s="227"/>
      <c r="R594" s="227"/>
      <c r="S594" s="227"/>
      <c r="T594" s="227"/>
      <c r="U594" s="227"/>
      <c r="V594" s="227"/>
      <c r="W594" s="227"/>
      <c r="X594" s="227"/>
      <c r="Y594" s="227"/>
    </row>
    <row r="595">
      <c r="D595" s="227"/>
      <c r="E595" s="227"/>
      <c r="F595" s="227"/>
      <c r="G595" s="227"/>
      <c r="H595" s="227"/>
      <c r="I595" s="227"/>
      <c r="J595" s="227"/>
      <c r="K595" s="227"/>
      <c r="L595" s="227"/>
      <c r="M595" s="227"/>
      <c r="N595" s="227"/>
      <c r="R595" s="227"/>
      <c r="S595" s="227"/>
      <c r="T595" s="227"/>
      <c r="U595" s="227"/>
      <c r="V595" s="227"/>
      <c r="W595" s="227"/>
      <c r="X595" s="227"/>
      <c r="Y595" s="227"/>
    </row>
    <row r="596">
      <c r="D596" s="227"/>
      <c r="E596" s="227"/>
      <c r="F596" s="227"/>
      <c r="G596" s="227"/>
      <c r="H596" s="227"/>
      <c r="I596" s="227"/>
      <c r="J596" s="227"/>
      <c r="K596" s="227"/>
      <c r="L596" s="227"/>
      <c r="M596" s="227"/>
      <c r="N596" s="227"/>
      <c r="R596" s="227"/>
      <c r="S596" s="227"/>
      <c r="T596" s="227"/>
      <c r="U596" s="227"/>
      <c r="V596" s="227"/>
      <c r="W596" s="227"/>
      <c r="X596" s="227"/>
      <c r="Y596" s="227"/>
    </row>
    <row r="597">
      <c r="D597" s="227"/>
      <c r="E597" s="227"/>
      <c r="F597" s="227"/>
      <c r="G597" s="227"/>
      <c r="H597" s="227"/>
      <c r="I597" s="227"/>
      <c r="J597" s="227"/>
      <c r="K597" s="227"/>
      <c r="L597" s="227"/>
      <c r="M597" s="227"/>
      <c r="N597" s="227"/>
      <c r="R597" s="227"/>
      <c r="S597" s="227"/>
      <c r="T597" s="227"/>
      <c r="U597" s="227"/>
      <c r="V597" s="227"/>
      <c r="W597" s="227"/>
      <c r="X597" s="227"/>
      <c r="Y597" s="227"/>
    </row>
    <row r="598">
      <c r="D598" s="227"/>
      <c r="E598" s="227"/>
      <c r="F598" s="227"/>
      <c r="G598" s="227"/>
      <c r="H598" s="227"/>
      <c r="I598" s="227"/>
      <c r="J598" s="227"/>
      <c r="K598" s="227"/>
      <c r="L598" s="227"/>
      <c r="M598" s="227"/>
      <c r="N598" s="227"/>
      <c r="R598" s="227"/>
      <c r="S598" s="227"/>
      <c r="T598" s="227"/>
      <c r="U598" s="227"/>
      <c r="V598" s="227"/>
      <c r="W598" s="227"/>
      <c r="X598" s="227"/>
      <c r="Y598" s="227"/>
    </row>
    <row r="599">
      <c r="D599" s="227"/>
      <c r="E599" s="227"/>
      <c r="F599" s="227"/>
      <c r="G599" s="227"/>
      <c r="H599" s="227"/>
      <c r="I599" s="227"/>
      <c r="J599" s="227"/>
      <c r="K599" s="227"/>
      <c r="L599" s="227"/>
      <c r="M599" s="227"/>
      <c r="N599" s="227"/>
      <c r="R599" s="227"/>
      <c r="S599" s="227"/>
      <c r="T599" s="227"/>
      <c r="U599" s="227"/>
      <c r="V599" s="227"/>
      <c r="W599" s="227"/>
      <c r="X599" s="227"/>
      <c r="Y599" s="227"/>
    </row>
    <row r="600">
      <c r="D600" s="227"/>
      <c r="E600" s="227"/>
      <c r="F600" s="227"/>
      <c r="G600" s="227"/>
      <c r="H600" s="227"/>
      <c r="I600" s="227"/>
      <c r="J600" s="227"/>
      <c r="K600" s="227"/>
      <c r="L600" s="227"/>
      <c r="M600" s="227"/>
      <c r="N600" s="227"/>
      <c r="R600" s="227"/>
      <c r="S600" s="227"/>
      <c r="T600" s="227"/>
      <c r="U600" s="227"/>
      <c r="V600" s="227"/>
      <c r="W600" s="227"/>
      <c r="X600" s="227"/>
      <c r="Y600" s="227"/>
    </row>
    <row r="601">
      <c r="D601" s="227"/>
      <c r="E601" s="227"/>
      <c r="F601" s="227"/>
      <c r="G601" s="227"/>
      <c r="H601" s="227"/>
      <c r="I601" s="227"/>
      <c r="J601" s="227"/>
      <c r="K601" s="227"/>
      <c r="L601" s="227"/>
      <c r="M601" s="227"/>
      <c r="N601" s="227"/>
      <c r="R601" s="227"/>
      <c r="S601" s="227"/>
      <c r="T601" s="227"/>
      <c r="U601" s="227"/>
      <c r="V601" s="227"/>
      <c r="W601" s="227"/>
      <c r="X601" s="227"/>
      <c r="Y601" s="227"/>
    </row>
    <row r="602">
      <c r="D602" s="227"/>
      <c r="E602" s="227"/>
      <c r="F602" s="227"/>
      <c r="G602" s="227"/>
      <c r="H602" s="227"/>
      <c r="I602" s="227"/>
      <c r="J602" s="227"/>
      <c r="K602" s="227"/>
      <c r="L602" s="227"/>
      <c r="M602" s="227"/>
      <c r="N602" s="227"/>
      <c r="R602" s="227"/>
      <c r="S602" s="227"/>
      <c r="T602" s="227"/>
      <c r="U602" s="227"/>
      <c r="V602" s="227"/>
      <c r="W602" s="227"/>
      <c r="X602" s="227"/>
      <c r="Y602" s="227"/>
    </row>
    <row r="603">
      <c r="D603" s="227"/>
      <c r="E603" s="227"/>
      <c r="F603" s="227"/>
      <c r="G603" s="227"/>
      <c r="H603" s="227"/>
      <c r="I603" s="227"/>
      <c r="J603" s="227"/>
      <c r="K603" s="227"/>
      <c r="L603" s="227"/>
      <c r="M603" s="227"/>
      <c r="N603" s="227"/>
      <c r="R603" s="227"/>
      <c r="S603" s="227"/>
      <c r="T603" s="227"/>
      <c r="U603" s="227"/>
      <c r="V603" s="227"/>
      <c r="W603" s="227"/>
      <c r="X603" s="227"/>
      <c r="Y603" s="227"/>
    </row>
    <row r="604">
      <c r="D604" s="227"/>
      <c r="E604" s="227"/>
      <c r="F604" s="227"/>
      <c r="G604" s="227"/>
      <c r="H604" s="227"/>
      <c r="I604" s="227"/>
      <c r="J604" s="227"/>
      <c r="K604" s="227"/>
      <c r="L604" s="227"/>
      <c r="M604" s="227"/>
      <c r="N604" s="227"/>
      <c r="R604" s="227"/>
      <c r="S604" s="227"/>
      <c r="T604" s="227"/>
      <c r="U604" s="227"/>
      <c r="V604" s="227"/>
      <c r="W604" s="227"/>
      <c r="X604" s="227"/>
      <c r="Y604" s="227"/>
    </row>
    <row r="605">
      <c r="D605" s="227"/>
      <c r="E605" s="227"/>
      <c r="F605" s="227"/>
      <c r="G605" s="227"/>
      <c r="H605" s="227"/>
      <c r="I605" s="227"/>
      <c r="J605" s="227"/>
      <c r="K605" s="227"/>
      <c r="L605" s="227"/>
      <c r="M605" s="227"/>
      <c r="N605" s="227"/>
      <c r="R605" s="227"/>
      <c r="S605" s="227"/>
      <c r="T605" s="227"/>
      <c r="U605" s="227"/>
      <c r="V605" s="227"/>
      <c r="W605" s="227"/>
      <c r="X605" s="227"/>
      <c r="Y605" s="227"/>
    </row>
    <row r="606">
      <c r="D606" s="227"/>
      <c r="E606" s="227"/>
      <c r="F606" s="227"/>
      <c r="G606" s="227"/>
      <c r="H606" s="227"/>
      <c r="I606" s="227"/>
      <c r="J606" s="227"/>
      <c r="K606" s="227"/>
      <c r="L606" s="227"/>
      <c r="M606" s="227"/>
      <c r="N606" s="227"/>
      <c r="R606" s="227"/>
      <c r="S606" s="227"/>
      <c r="T606" s="227"/>
      <c r="U606" s="227"/>
      <c r="V606" s="227"/>
      <c r="W606" s="227"/>
      <c r="X606" s="227"/>
      <c r="Y606" s="227"/>
    </row>
    <row r="607">
      <c r="D607" s="227"/>
      <c r="E607" s="227"/>
      <c r="F607" s="227"/>
      <c r="G607" s="227"/>
      <c r="H607" s="227"/>
      <c r="I607" s="227"/>
      <c r="J607" s="227"/>
      <c r="K607" s="227"/>
      <c r="L607" s="227"/>
      <c r="M607" s="227"/>
      <c r="N607" s="227"/>
      <c r="R607" s="227"/>
      <c r="S607" s="227"/>
      <c r="T607" s="227"/>
      <c r="U607" s="227"/>
      <c r="V607" s="227"/>
      <c r="W607" s="227"/>
      <c r="X607" s="227"/>
      <c r="Y607" s="227"/>
    </row>
    <row r="608">
      <c r="D608" s="227"/>
      <c r="E608" s="227"/>
      <c r="F608" s="227"/>
      <c r="G608" s="227"/>
      <c r="H608" s="227"/>
      <c r="I608" s="227"/>
      <c r="J608" s="227"/>
      <c r="K608" s="227"/>
      <c r="L608" s="227"/>
      <c r="M608" s="227"/>
      <c r="N608" s="227"/>
      <c r="R608" s="227"/>
      <c r="S608" s="227"/>
      <c r="T608" s="227"/>
      <c r="U608" s="227"/>
      <c r="V608" s="227"/>
      <c r="W608" s="227"/>
      <c r="X608" s="227"/>
      <c r="Y608" s="227"/>
    </row>
    <row r="609">
      <c r="D609" s="227"/>
      <c r="E609" s="227"/>
      <c r="F609" s="227"/>
      <c r="G609" s="227"/>
      <c r="H609" s="227"/>
      <c r="I609" s="227"/>
      <c r="J609" s="227"/>
      <c r="K609" s="227"/>
      <c r="L609" s="227"/>
      <c r="M609" s="227"/>
      <c r="N609" s="227"/>
      <c r="R609" s="227"/>
      <c r="S609" s="227"/>
      <c r="T609" s="227"/>
      <c r="U609" s="227"/>
      <c r="V609" s="227"/>
      <c r="W609" s="227"/>
      <c r="X609" s="227"/>
      <c r="Y609" s="227"/>
    </row>
    <row r="610">
      <c r="D610" s="227"/>
      <c r="E610" s="227"/>
      <c r="F610" s="227"/>
      <c r="G610" s="227"/>
      <c r="H610" s="227"/>
      <c r="I610" s="227"/>
      <c r="J610" s="227"/>
      <c r="K610" s="227"/>
      <c r="L610" s="227"/>
      <c r="M610" s="227"/>
      <c r="N610" s="227"/>
      <c r="R610" s="227"/>
      <c r="S610" s="227"/>
      <c r="T610" s="227"/>
      <c r="U610" s="227"/>
      <c r="V610" s="227"/>
      <c r="W610" s="227"/>
      <c r="X610" s="227"/>
      <c r="Y610" s="227"/>
    </row>
    <row r="611">
      <c r="D611" s="227"/>
      <c r="E611" s="227"/>
      <c r="F611" s="227"/>
      <c r="G611" s="227"/>
      <c r="H611" s="227"/>
      <c r="I611" s="227"/>
      <c r="J611" s="227"/>
      <c r="K611" s="227"/>
      <c r="L611" s="227"/>
      <c r="M611" s="227"/>
      <c r="N611" s="227"/>
      <c r="R611" s="227"/>
      <c r="S611" s="227"/>
      <c r="T611" s="227"/>
      <c r="U611" s="227"/>
      <c r="V611" s="227"/>
      <c r="W611" s="227"/>
      <c r="X611" s="227"/>
      <c r="Y611" s="227"/>
    </row>
    <row r="612">
      <c r="D612" s="227"/>
      <c r="E612" s="227"/>
      <c r="F612" s="227"/>
      <c r="G612" s="227"/>
      <c r="H612" s="227"/>
      <c r="I612" s="227"/>
      <c r="J612" s="227"/>
      <c r="K612" s="227"/>
      <c r="L612" s="227"/>
      <c r="M612" s="227"/>
      <c r="N612" s="227"/>
      <c r="R612" s="227"/>
      <c r="S612" s="227"/>
      <c r="T612" s="227"/>
      <c r="U612" s="227"/>
      <c r="V612" s="227"/>
      <c r="W612" s="227"/>
      <c r="X612" s="227"/>
      <c r="Y612" s="227"/>
    </row>
    <row r="613">
      <c r="D613" s="227"/>
      <c r="E613" s="227"/>
      <c r="F613" s="227"/>
      <c r="G613" s="227"/>
      <c r="H613" s="227"/>
      <c r="I613" s="227"/>
      <c r="J613" s="227"/>
      <c r="K613" s="227"/>
      <c r="L613" s="227"/>
      <c r="M613" s="227"/>
      <c r="N613" s="227"/>
      <c r="R613" s="227"/>
      <c r="S613" s="227"/>
      <c r="T613" s="227"/>
      <c r="U613" s="227"/>
      <c r="V613" s="227"/>
      <c r="W613" s="227"/>
      <c r="X613" s="227"/>
      <c r="Y613" s="227"/>
    </row>
    <row r="614">
      <c r="D614" s="227"/>
      <c r="E614" s="227"/>
      <c r="F614" s="227"/>
      <c r="G614" s="227"/>
      <c r="H614" s="227"/>
      <c r="I614" s="227"/>
      <c r="J614" s="227"/>
      <c r="K614" s="227"/>
      <c r="L614" s="227"/>
      <c r="M614" s="227"/>
      <c r="N614" s="227"/>
      <c r="R614" s="227"/>
      <c r="S614" s="227"/>
      <c r="T614" s="227"/>
      <c r="U614" s="227"/>
      <c r="V614" s="227"/>
      <c r="W614" s="227"/>
      <c r="X614" s="227"/>
      <c r="Y614" s="227"/>
    </row>
    <row r="615">
      <c r="D615" s="227"/>
      <c r="E615" s="227"/>
      <c r="F615" s="227"/>
      <c r="G615" s="227"/>
      <c r="H615" s="227"/>
      <c r="I615" s="227"/>
      <c r="J615" s="227"/>
      <c r="K615" s="227"/>
      <c r="L615" s="227"/>
      <c r="M615" s="227"/>
      <c r="N615" s="227"/>
      <c r="R615" s="227"/>
      <c r="S615" s="227"/>
      <c r="T615" s="227"/>
      <c r="U615" s="227"/>
      <c r="V615" s="227"/>
      <c r="W615" s="227"/>
      <c r="X615" s="227"/>
      <c r="Y615" s="227"/>
    </row>
    <row r="616">
      <c r="D616" s="227"/>
      <c r="E616" s="227"/>
      <c r="F616" s="227"/>
      <c r="G616" s="227"/>
      <c r="H616" s="227"/>
      <c r="I616" s="227"/>
      <c r="J616" s="227"/>
      <c r="K616" s="227"/>
      <c r="L616" s="227"/>
      <c r="M616" s="227"/>
      <c r="N616" s="227"/>
      <c r="R616" s="227"/>
      <c r="S616" s="227"/>
      <c r="T616" s="227"/>
      <c r="U616" s="227"/>
      <c r="V616" s="227"/>
      <c r="W616" s="227"/>
      <c r="X616" s="227"/>
      <c r="Y616" s="227"/>
    </row>
    <row r="617">
      <c r="D617" s="227"/>
      <c r="E617" s="227"/>
      <c r="F617" s="227"/>
      <c r="G617" s="227"/>
      <c r="H617" s="227"/>
      <c r="I617" s="227"/>
      <c r="J617" s="227"/>
      <c r="K617" s="227"/>
      <c r="L617" s="227"/>
      <c r="M617" s="227"/>
      <c r="N617" s="227"/>
      <c r="R617" s="227"/>
      <c r="S617" s="227"/>
      <c r="T617" s="227"/>
      <c r="U617" s="227"/>
      <c r="V617" s="227"/>
      <c r="W617" s="227"/>
      <c r="X617" s="227"/>
      <c r="Y617" s="227"/>
    </row>
    <row r="618">
      <c r="D618" s="227"/>
      <c r="E618" s="227"/>
      <c r="F618" s="227"/>
      <c r="G618" s="227"/>
      <c r="H618" s="227"/>
      <c r="I618" s="227"/>
      <c r="J618" s="227"/>
      <c r="K618" s="227"/>
      <c r="L618" s="227"/>
      <c r="M618" s="227"/>
      <c r="N618" s="227"/>
      <c r="R618" s="227"/>
      <c r="S618" s="227"/>
      <c r="T618" s="227"/>
      <c r="U618" s="227"/>
      <c r="V618" s="227"/>
      <c r="W618" s="227"/>
      <c r="X618" s="227"/>
      <c r="Y618" s="227"/>
    </row>
    <row r="619">
      <c r="D619" s="227"/>
      <c r="E619" s="227"/>
      <c r="F619" s="227"/>
      <c r="G619" s="227"/>
      <c r="H619" s="227"/>
      <c r="I619" s="227"/>
      <c r="J619" s="227"/>
      <c r="K619" s="227"/>
      <c r="L619" s="227"/>
      <c r="M619" s="227"/>
      <c r="N619" s="227"/>
      <c r="R619" s="227"/>
      <c r="S619" s="227"/>
      <c r="T619" s="227"/>
      <c r="U619" s="227"/>
      <c r="V619" s="227"/>
      <c r="W619" s="227"/>
      <c r="X619" s="227"/>
      <c r="Y619" s="227"/>
    </row>
    <row r="620">
      <c r="D620" s="227"/>
      <c r="E620" s="227"/>
      <c r="F620" s="227"/>
      <c r="G620" s="227"/>
      <c r="H620" s="227"/>
      <c r="I620" s="227"/>
      <c r="J620" s="227"/>
      <c r="K620" s="227"/>
      <c r="L620" s="227"/>
      <c r="M620" s="227"/>
      <c r="N620" s="227"/>
      <c r="R620" s="227"/>
      <c r="S620" s="227"/>
      <c r="T620" s="227"/>
      <c r="U620" s="227"/>
      <c r="V620" s="227"/>
      <c r="W620" s="227"/>
      <c r="X620" s="227"/>
      <c r="Y620" s="227"/>
    </row>
    <row r="621">
      <c r="D621" s="227"/>
      <c r="E621" s="227"/>
      <c r="F621" s="227"/>
      <c r="G621" s="227"/>
      <c r="H621" s="227"/>
      <c r="I621" s="227"/>
      <c r="J621" s="227"/>
      <c r="K621" s="227"/>
      <c r="L621" s="227"/>
      <c r="M621" s="227"/>
      <c r="N621" s="227"/>
      <c r="R621" s="227"/>
      <c r="S621" s="227"/>
      <c r="T621" s="227"/>
      <c r="U621" s="227"/>
      <c r="V621" s="227"/>
      <c r="W621" s="227"/>
      <c r="X621" s="227"/>
      <c r="Y621" s="227"/>
    </row>
    <row r="622">
      <c r="D622" s="227"/>
      <c r="E622" s="227"/>
      <c r="F622" s="227"/>
      <c r="G622" s="227"/>
      <c r="H622" s="227"/>
      <c r="I622" s="227"/>
      <c r="J622" s="227"/>
      <c r="K622" s="227"/>
      <c r="L622" s="227"/>
      <c r="M622" s="227"/>
      <c r="N622" s="227"/>
      <c r="R622" s="227"/>
      <c r="S622" s="227"/>
      <c r="T622" s="227"/>
      <c r="U622" s="227"/>
      <c r="V622" s="227"/>
      <c r="W622" s="227"/>
      <c r="X622" s="227"/>
      <c r="Y622" s="227"/>
    </row>
    <row r="623">
      <c r="D623" s="227"/>
      <c r="E623" s="227"/>
      <c r="F623" s="227"/>
      <c r="G623" s="227"/>
      <c r="H623" s="227"/>
      <c r="I623" s="227"/>
      <c r="J623" s="227"/>
      <c r="K623" s="227"/>
      <c r="L623" s="227"/>
      <c r="M623" s="227"/>
      <c r="N623" s="227"/>
      <c r="R623" s="227"/>
      <c r="S623" s="227"/>
      <c r="T623" s="227"/>
      <c r="U623" s="227"/>
      <c r="V623" s="227"/>
      <c r="W623" s="227"/>
      <c r="X623" s="227"/>
      <c r="Y623" s="227"/>
    </row>
    <row r="624">
      <c r="D624" s="227"/>
      <c r="E624" s="227"/>
      <c r="F624" s="227"/>
      <c r="G624" s="227"/>
      <c r="H624" s="227"/>
      <c r="I624" s="227"/>
      <c r="J624" s="227"/>
      <c r="K624" s="227"/>
      <c r="L624" s="227"/>
      <c r="M624" s="227"/>
      <c r="N624" s="227"/>
      <c r="R624" s="227"/>
      <c r="S624" s="227"/>
      <c r="T624" s="227"/>
      <c r="U624" s="227"/>
      <c r="V624" s="227"/>
      <c r="W624" s="227"/>
      <c r="X624" s="227"/>
      <c r="Y624" s="227"/>
    </row>
    <row r="625">
      <c r="D625" s="227"/>
      <c r="E625" s="227"/>
      <c r="F625" s="227"/>
      <c r="G625" s="227"/>
      <c r="H625" s="227"/>
      <c r="I625" s="227"/>
      <c r="J625" s="227"/>
      <c r="K625" s="227"/>
      <c r="L625" s="227"/>
      <c r="M625" s="227"/>
      <c r="N625" s="227"/>
      <c r="R625" s="227"/>
      <c r="S625" s="227"/>
      <c r="T625" s="227"/>
      <c r="U625" s="227"/>
      <c r="V625" s="227"/>
      <c r="W625" s="227"/>
      <c r="X625" s="227"/>
      <c r="Y625" s="227"/>
    </row>
    <row r="626">
      <c r="D626" s="227"/>
      <c r="E626" s="227"/>
      <c r="F626" s="227"/>
      <c r="G626" s="227"/>
      <c r="H626" s="227"/>
      <c r="I626" s="227"/>
      <c r="J626" s="227"/>
      <c r="K626" s="227"/>
      <c r="L626" s="227"/>
      <c r="M626" s="227"/>
      <c r="N626" s="227"/>
      <c r="R626" s="227"/>
      <c r="S626" s="227"/>
      <c r="T626" s="227"/>
      <c r="U626" s="227"/>
      <c r="V626" s="227"/>
      <c r="W626" s="227"/>
      <c r="X626" s="227"/>
      <c r="Y626" s="227"/>
    </row>
    <row r="627">
      <c r="D627" s="227"/>
      <c r="E627" s="227"/>
      <c r="F627" s="227"/>
      <c r="G627" s="227"/>
      <c r="H627" s="227"/>
      <c r="I627" s="227"/>
      <c r="J627" s="227"/>
      <c r="K627" s="227"/>
      <c r="L627" s="227"/>
      <c r="M627" s="227"/>
      <c r="N627" s="227"/>
      <c r="R627" s="227"/>
      <c r="S627" s="227"/>
      <c r="T627" s="227"/>
      <c r="U627" s="227"/>
      <c r="V627" s="227"/>
      <c r="W627" s="227"/>
      <c r="X627" s="227"/>
      <c r="Y627" s="227"/>
    </row>
    <row r="628">
      <c r="D628" s="227"/>
      <c r="E628" s="227"/>
      <c r="F628" s="227"/>
      <c r="G628" s="227"/>
      <c r="H628" s="227"/>
      <c r="I628" s="227"/>
      <c r="J628" s="227"/>
      <c r="K628" s="227"/>
      <c r="L628" s="227"/>
      <c r="M628" s="227"/>
      <c r="N628" s="227"/>
      <c r="R628" s="227"/>
      <c r="S628" s="227"/>
      <c r="T628" s="227"/>
      <c r="U628" s="227"/>
      <c r="V628" s="227"/>
      <c r="W628" s="227"/>
      <c r="X628" s="227"/>
      <c r="Y628" s="227"/>
    </row>
    <row r="629">
      <c r="D629" s="227"/>
      <c r="E629" s="227"/>
      <c r="F629" s="227"/>
      <c r="G629" s="227"/>
      <c r="H629" s="227"/>
      <c r="I629" s="227"/>
      <c r="J629" s="227"/>
      <c r="K629" s="227"/>
      <c r="L629" s="227"/>
      <c r="M629" s="227"/>
      <c r="N629" s="227"/>
      <c r="R629" s="227"/>
      <c r="S629" s="227"/>
      <c r="T629" s="227"/>
      <c r="U629" s="227"/>
      <c r="V629" s="227"/>
      <c r="W629" s="227"/>
      <c r="X629" s="227"/>
      <c r="Y629" s="227"/>
    </row>
    <row r="630">
      <c r="D630" s="227"/>
      <c r="E630" s="227"/>
      <c r="F630" s="227"/>
      <c r="G630" s="227"/>
      <c r="H630" s="227"/>
      <c r="I630" s="227"/>
      <c r="J630" s="227"/>
      <c r="K630" s="227"/>
      <c r="L630" s="227"/>
      <c r="M630" s="227"/>
      <c r="N630" s="227"/>
      <c r="R630" s="227"/>
      <c r="S630" s="227"/>
      <c r="T630" s="227"/>
      <c r="U630" s="227"/>
      <c r="V630" s="227"/>
      <c r="W630" s="227"/>
      <c r="X630" s="227"/>
      <c r="Y630" s="227"/>
    </row>
    <row r="631">
      <c r="D631" s="227"/>
      <c r="E631" s="227"/>
      <c r="F631" s="227"/>
      <c r="G631" s="227"/>
      <c r="H631" s="227"/>
      <c r="I631" s="227"/>
      <c r="J631" s="227"/>
      <c r="K631" s="227"/>
      <c r="L631" s="227"/>
      <c r="M631" s="227"/>
      <c r="N631" s="227"/>
      <c r="R631" s="227"/>
      <c r="S631" s="227"/>
      <c r="T631" s="227"/>
      <c r="U631" s="227"/>
      <c r="V631" s="227"/>
      <c r="W631" s="227"/>
      <c r="X631" s="227"/>
      <c r="Y631" s="227"/>
    </row>
    <row r="632">
      <c r="D632" s="227"/>
      <c r="E632" s="227"/>
      <c r="F632" s="227"/>
      <c r="G632" s="227"/>
      <c r="H632" s="227"/>
      <c r="I632" s="227"/>
      <c r="J632" s="227"/>
      <c r="K632" s="227"/>
      <c r="L632" s="227"/>
      <c r="M632" s="227"/>
      <c r="N632" s="227"/>
      <c r="R632" s="227"/>
      <c r="S632" s="227"/>
      <c r="T632" s="227"/>
      <c r="U632" s="227"/>
      <c r="V632" s="227"/>
      <c r="W632" s="227"/>
      <c r="X632" s="227"/>
      <c r="Y632" s="227"/>
    </row>
    <row r="633">
      <c r="D633" s="227"/>
      <c r="E633" s="227"/>
      <c r="F633" s="227"/>
      <c r="G633" s="227"/>
      <c r="H633" s="227"/>
      <c r="I633" s="227"/>
      <c r="J633" s="227"/>
      <c r="K633" s="227"/>
      <c r="L633" s="227"/>
      <c r="M633" s="227"/>
      <c r="N633" s="227"/>
      <c r="R633" s="227"/>
      <c r="S633" s="227"/>
      <c r="T633" s="227"/>
      <c r="U633" s="227"/>
      <c r="V633" s="227"/>
      <c r="W633" s="227"/>
      <c r="X633" s="227"/>
      <c r="Y633" s="227"/>
    </row>
    <row r="634">
      <c r="D634" s="227"/>
      <c r="E634" s="227"/>
      <c r="F634" s="227"/>
      <c r="G634" s="227"/>
      <c r="H634" s="227"/>
      <c r="I634" s="227"/>
      <c r="J634" s="227"/>
      <c r="K634" s="227"/>
      <c r="L634" s="227"/>
      <c r="M634" s="227"/>
      <c r="N634" s="227"/>
      <c r="R634" s="227"/>
      <c r="S634" s="227"/>
      <c r="T634" s="227"/>
      <c r="U634" s="227"/>
      <c r="V634" s="227"/>
      <c r="W634" s="227"/>
      <c r="X634" s="227"/>
      <c r="Y634" s="227"/>
    </row>
    <row r="635">
      <c r="D635" s="227"/>
      <c r="E635" s="227"/>
      <c r="F635" s="227"/>
      <c r="G635" s="227"/>
      <c r="H635" s="227"/>
      <c r="I635" s="227"/>
      <c r="J635" s="227"/>
      <c r="K635" s="227"/>
      <c r="L635" s="227"/>
      <c r="M635" s="227"/>
      <c r="N635" s="227"/>
      <c r="R635" s="227"/>
      <c r="S635" s="227"/>
      <c r="T635" s="227"/>
      <c r="U635" s="227"/>
      <c r="V635" s="227"/>
      <c r="W635" s="227"/>
      <c r="X635" s="227"/>
      <c r="Y635" s="227"/>
    </row>
    <row r="636">
      <c r="D636" s="227"/>
      <c r="E636" s="227"/>
      <c r="F636" s="227"/>
      <c r="G636" s="227"/>
      <c r="H636" s="227"/>
      <c r="I636" s="227"/>
      <c r="J636" s="227"/>
      <c r="K636" s="227"/>
      <c r="L636" s="227"/>
      <c r="M636" s="227"/>
      <c r="N636" s="227"/>
      <c r="R636" s="227"/>
      <c r="S636" s="227"/>
      <c r="T636" s="227"/>
      <c r="U636" s="227"/>
      <c r="V636" s="227"/>
      <c r="W636" s="227"/>
      <c r="X636" s="227"/>
      <c r="Y636" s="227"/>
    </row>
    <row r="637">
      <c r="D637" s="227"/>
      <c r="E637" s="227"/>
      <c r="F637" s="227"/>
      <c r="G637" s="227"/>
      <c r="H637" s="227"/>
      <c r="I637" s="227"/>
      <c r="J637" s="227"/>
      <c r="K637" s="227"/>
      <c r="L637" s="227"/>
      <c r="M637" s="227"/>
      <c r="N637" s="227"/>
      <c r="R637" s="227"/>
      <c r="S637" s="227"/>
      <c r="T637" s="227"/>
      <c r="U637" s="227"/>
      <c r="V637" s="227"/>
      <c r="W637" s="227"/>
      <c r="X637" s="227"/>
      <c r="Y637" s="227"/>
    </row>
    <row r="638">
      <c r="D638" s="227"/>
      <c r="E638" s="227"/>
      <c r="F638" s="227"/>
      <c r="G638" s="227"/>
      <c r="H638" s="227"/>
      <c r="I638" s="227"/>
      <c r="J638" s="227"/>
      <c r="K638" s="227"/>
      <c r="L638" s="227"/>
      <c r="M638" s="227"/>
      <c r="N638" s="227"/>
      <c r="R638" s="227"/>
      <c r="S638" s="227"/>
      <c r="T638" s="227"/>
      <c r="U638" s="227"/>
      <c r="V638" s="227"/>
      <c r="W638" s="227"/>
      <c r="X638" s="227"/>
      <c r="Y638" s="227"/>
    </row>
    <row r="639">
      <c r="D639" s="227"/>
      <c r="E639" s="227"/>
      <c r="F639" s="227"/>
      <c r="G639" s="227"/>
      <c r="H639" s="227"/>
      <c r="I639" s="227"/>
      <c r="J639" s="227"/>
      <c r="K639" s="227"/>
      <c r="L639" s="227"/>
      <c r="M639" s="227"/>
      <c r="N639" s="227"/>
      <c r="R639" s="227"/>
      <c r="S639" s="227"/>
      <c r="T639" s="227"/>
      <c r="U639" s="227"/>
      <c r="V639" s="227"/>
      <c r="W639" s="227"/>
      <c r="X639" s="227"/>
      <c r="Y639" s="227"/>
    </row>
    <row r="640">
      <c r="D640" s="227"/>
      <c r="E640" s="227"/>
      <c r="F640" s="227"/>
      <c r="G640" s="227"/>
      <c r="H640" s="227"/>
      <c r="I640" s="227"/>
      <c r="J640" s="227"/>
      <c r="K640" s="227"/>
      <c r="L640" s="227"/>
      <c r="M640" s="227"/>
      <c r="N640" s="227"/>
      <c r="R640" s="227"/>
      <c r="S640" s="227"/>
      <c r="T640" s="227"/>
      <c r="U640" s="227"/>
      <c r="V640" s="227"/>
      <c r="W640" s="227"/>
      <c r="X640" s="227"/>
      <c r="Y640" s="227"/>
    </row>
    <row r="641">
      <c r="D641" s="227"/>
      <c r="E641" s="227"/>
      <c r="F641" s="227"/>
      <c r="G641" s="227"/>
      <c r="H641" s="227"/>
      <c r="I641" s="227"/>
      <c r="J641" s="227"/>
      <c r="K641" s="227"/>
      <c r="L641" s="227"/>
      <c r="M641" s="227"/>
      <c r="N641" s="227"/>
      <c r="R641" s="227"/>
      <c r="S641" s="227"/>
      <c r="T641" s="227"/>
      <c r="U641" s="227"/>
      <c r="V641" s="227"/>
      <c r="W641" s="227"/>
      <c r="X641" s="227"/>
      <c r="Y641" s="227"/>
    </row>
    <row r="642">
      <c r="D642" s="227"/>
      <c r="E642" s="227"/>
      <c r="F642" s="227"/>
      <c r="G642" s="227"/>
      <c r="H642" s="227"/>
      <c r="I642" s="227"/>
      <c r="J642" s="227"/>
      <c r="K642" s="227"/>
      <c r="L642" s="227"/>
      <c r="M642" s="227"/>
      <c r="N642" s="227"/>
      <c r="R642" s="227"/>
      <c r="S642" s="227"/>
      <c r="T642" s="227"/>
      <c r="U642" s="227"/>
      <c r="V642" s="227"/>
      <c r="W642" s="227"/>
      <c r="X642" s="227"/>
      <c r="Y642" s="227"/>
    </row>
    <row r="643">
      <c r="D643" s="227"/>
      <c r="E643" s="227"/>
      <c r="F643" s="227"/>
      <c r="G643" s="227"/>
      <c r="H643" s="227"/>
      <c r="I643" s="227"/>
      <c r="J643" s="227"/>
      <c r="K643" s="227"/>
      <c r="L643" s="227"/>
      <c r="M643" s="227"/>
      <c r="N643" s="227"/>
      <c r="R643" s="227"/>
      <c r="S643" s="227"/>
      <c r="T643" s="227"/>
      <c r="U643" s="227"/>
      <c r="V643" s="227"/>
      <c r="W643" s="227"/>
      <c r="X643" s="227"/>
      <c r="Y643" s="227"/>
    </row>
    <row r="644">
      <c r="D644" s="227"/>
      <c r="E644" s="227"/>
      <c r="F644" s="227"/>
      <c r="G644" s="227"/>
      <c r="H644" s="227"/>
      <c r="I644" s="227"/>
      <c r="J644" s="227"/>
      <c r="K644" s="227"/>
      <c r="L644" s="227"/>
      <c r="M644" s="227"/>
      <c r="N644" s="227"/>
      <c r="R644" s="227"/>
      <c r="S644" s="227"/>
      <c r="T644" s="227"/>
      <c r="U644" s="227"/>
      <c r="V644" s="227"/>
      <c r="W644" s="227"/>
      <c r="X644" s="227"/>
      <c r="Y644" s="227"/>
    </row>
    <row r="645">
      <c r="D645" s="227"/>
      <c r="E645" s="227"/>
      <c r="F645" s="227"/>
      <c r="G645" s="227"/>
      <c r="H645" s="227"/>
      <c r="I645" s="227"/>
      <c r="J645" s="227"/>
      <c r="K645" s="227"/>
      <c r="L645" s="227"/>
      <c r="M645" s="227"/>
      <c r="N645" s="227"/>
      <c r="R645" s="227"/>
      <c r="S645" s="227"/>
      <c r="T645" s="227"/>
      <c r="U645" s="227"/>
      <c r="V645" s="227"/>
      <c r="W645" s="227"/>
      <c r="X645" s="227"/>
      <c r="Y645" s="227"/>
    </row>
    <row r="646">
      <c r="D646" s="227"/>
      <c r="E646" s="227"/>
      <c r="F646" s="227"/>
      <c r="G646" s="227"/>
      <c r="H646" s="227"/>
      <c r="I646" s="227"/>
      <c r="J646" s="227"/>
      <c r="K646" s="227"/>
      <c r="L646" s="227"/>
      <c r="M646" s="227"/>
      <c r="N646" s="227"/>
      <c r="R646" s="227"/>
      <c r="S646" s="227"/>
      <c r="T646" s="227"/>
      <c r="U646" s="227"/>
      <c r="V646" s="227"/>
      <c r="W646" s="227"/>
      <c r="X646" s="227"/>
      <c r="Y646" s="227"/>
    </row>
    <row r="647">
      <c r="D647" s="227"/>
      <c r="E647" s="227"/>
      <c r="F647" s="227"/>
      <c r="G647" s="227"/>
      <c r="H647" s="227"/>
      <c r="I647" s="227"/>
      <c r="J647" s="227"/>
      <c r="K647" s="227"/>
      <c r="L647" s="227"/>
      <c r="M647" s="227"/>
      <c r="N647" s="227"/>
      <c r="R647" s="227"/>
      <c r="S647" s="227"/>
      <c r="T647" s="227"/>
      <c r="U647" s="227"/>
      <c r="V647" s="227"/>
      <c r="W647" s="227"/>
      <c r="X647" s="227"/>
      <c r="Y647" s="227"/>
    </row>
    <row r="648">
      <c r="D648" s="227"/>
      <c r="E648" s="227"/>
      <c r="F648" s="227"/>
      <c r="G648" s="227"/>
      <c r="H648" s="227"/>
      <c r="I648" s="227"/>
      <c r="J648" s="227"/>
      <c r="K648" s="227"/>
      <c r="L648" s="227"/>
      <c r="M648" s="227"/>
      <c r="N648" s="227"/>
      <c r="R648" s="227"/>
      <c r="S648" s="227"/>
      <c r="T648" s="227"/>
      <c r="U648" s="227"/>
      <c r="V648" s="227"/>
      <c r="W648" s="227"/>
      <c r="X648" s="227"/>
      <c r="Y648" s="227"/>
    </row>
    <row r="649">
      <c r="D649" s="227"/>
      <c r="E649" s="227"/>
      <c r="F649" s="227"/>
      <c r="G649" s="227"/>
      <c r="H649" s="227"/>
      <c r="I649" s="227"/>
      <c r="J649" s="227"/>
      <c r="K649" s="227"/>
      <c r="L649" s="227"/>
      <c r="M649" s="227"/>
      <c r="N649" s="227"/>
      <c r="R649" s="227"/>
      <c r="S649" s="227"/>
      <c r="T649" s="227"/>
      <c r="U649" s="227"/>
      <c r="V649" s="227"/>
      <c r="W649" s="227"/>
      <c r="X649" s="227"/>
      <c r="Y649" s="227"/>
    </row>
    <row r="650">
      <c r="D650" s="227"/>
      <c r="E650" s="227"/>
      <c r="F650" s="227"/>
      <c r="G650" s="227"/>
      <c r="H650" s="227"/>
      <c r="I650" s="227"/>
      <c r="J650" s="227"/>
      <c r="K650" s="227"/>
      <c r="L650" s="227"/>
      <c r="M650" s="227"/>
      <c r="N650" s="227"/>
      <c r="R650" s="227"/>
      <c r="S650" s="227"/>
      <c r="T650" s="227"/>
      <c r="U650" s="227"/>
      <c r="V650" s="227"/>
      <c r="W650" s="227"/>
      <c r="X650" s="227"/>
      <c r="Y650" s="227"/>
    </row>
    <row r="651">
      <c r="D651" s="227"/>
      <c r="E651" s="227"/>
      <c r="F651" s="227"/>
      <c r="G651" s="227"/>
      <c r="H651" s="227"/>
      <c r="I651" s="227"/>
      <c r="J651" s="227"/>
      <c r="K651" s="227"/>
      <c r="L651" s="227"/>
      <c r="M651" s="227"/>
      <c r="N651" s="227"/>
      <c r="R651" s="227"/>
      <c r="S651" s="227"/>
      <c r="T651" s="227"/>
      <c r="U651" s="227"/>
      <c r="V651" s="227"/>
      <c r="W651" s="227"/>
      <c r="X651" s="227"/>
      <c r="Y651" s="227"/>
    </row>
    <row r="652">
      <c r="D652" s="227"/>
      <c r="E652" s="227"/>
      <c r="F652" s="227"/>
      <c r="G652" s="227"/>
      <c r="H652" s="227"/>
      <c r="I652" s="227"/>
      <c r="J652" s="227"/>
      <c r="K652" s="227"/>
      <c r="L652" s="227"/>
      <c r="M652" s="227"/>
      <c r="N652" s="227"/>
      <c r="R652" s="227"/>
      <c r="S652" s="227"/>
      <c r="T652" s="227"/>
      <c r="U652" s="227"/>
      <c r="V652" s="227"/>
      <c r="W652" s="227"/>
      <c r="X652" s="227"/>
      <c r="Y652" s="227"/>
    </row>
    <row r="653">
      <c r="D653" s="227"/>
      <c r="E653" s="227"/>
      <c r="F653" s="227"/>
      <c r="G653" s="227"/>
      <c r="H653" s="227"/>
      <c r="I653" s="227"/>
      <c r="J653" s="227"/>
      <c r="K653" s="227"/>
      <c r="L653" s="227"/>
      <c r="M653" s="227"/>
      <c r="N653" s="227"/>
      <c r="R653" s="227"/>
      <c r="S653" s="227"/>
      <c r="T653" s="227"/>
      <c r="U653" s="227"/>
      <c r="V653" s="227"/>
      <c r="W653" s="227"/>
      <c r="X653" s="227"/>
      <c r="Y653" s="227"/>
    </row>
    <row r="654">
      <c r="D654" s="227"/>
      <c r="E654" s="227"/>
      <c r="F654" s="227"/>
      <c r="G654" s="227"/>
      <c r="H654" s="227"/>
      <c r="I654" s="227"/>
      <c r="J654" s="227"/>
      <c r="K654" s="227"/>
      <c r="L654" s="227"/>
      <c r="M654" s="227"/>
      <c r="N654" s="227"/>
      <c r="R654" s="227"/>
      <c r="S654" s="227"/>
      <c r="T654" s="227"/>
      <c r="U654" s="227"/>
      <c r="V654" s="227"/>
      <c r="W654" s="227"/>
      <c r="X654" s="227"/>
      <c r="Y654" s="227"/>
    </row>
    <row r="655">
      <c r="D655" s="227"/>
      <c r="E655" s="227"/>
      <c r="F655" s="227"/>
      <c r="G655" s="227"/>
      <c r="H655" s="227"/>
      <c r="I655" s="227"/>
      <c r="J655" s="227"/>
      <c r="K655" s="227"/>
      <c r="L655" s="227"/>
      <c r="M655" s="227"/>
      <c r="N655" s="227"/>
      <c r="R655" s="227"/>
      <c r="S655" s="227"/>
      <c r="T655" s="227"/>
      <c r="U655" s="227"/>
      <c r="V655" s="227"/>
      <c r="W655" s="227"/>
      <c r="X655" s="227"/>
      <c r="Y655" s="227"/>
    </row>
    <row r="656">
      <c r="D656" s="227"/>
      <c r="E656" s="227"/>
      <c r="F656" s="227"/>
      <c r="G656" s="227"/>
      <c r="H656" s="227"/>
      <c r="I656" s="227"/>
      <c r="J656" s="227"/>
      <c r="K656" s="227"/>
      <c r="L656" s="227"/>
      <c r="M656" s="227"/>
      <c r="N656" s="227"/>
      <c r="R656" s="227"/>
      <c r="S656" s="227"/>
      <c r="T656" s="227"/>
      <c r="U656" s="227"/>
      <c r="V656" s="227"/>
      <c r="W656" s="227"/>
      <c r="X656" s="227"/>
      <c r="Y656" s="227"/>
    </row>
    <row r="657">
      <c r="D657" s="227"/>
      <c r="E657" s="227"/>
      <c r="F657" s="227"/>
      <c r="G657" s="227"/>
      <c r="H657" s="227"/>
      <c r="I657" s="227"/>
      <c r="J657" s="227"/>
      <c r="K657" s="227"/>
      <c r="L657" s="227"/>
      <c r="M657" s="227"/>
      <c r="N657" s="227"/>
      <c r="R657" s="227"/>
      <c r="S657" s="227"/>
      <c r="T657" s="227"/>
      <c r="U657" s="227"/>
      <c r="V657" s="227"/>
      <c r="W657" s="227"/>
      <c r="X657" s="227"/>
      <c r="Y657" s="227"/>
    </row>
    <row r="658">
      <c r="D658" s="227"/>
      <c r="E658" s="227"/>
      <c r="F658" s="227"/>
      <c r="G658" s="227"/>
      <c r="H658" s="227"/>
      <c r="I658" s="227"/>
      <c r="J658" s="227"/>
      <c r="K658" s="227"/>
      <c r="L658" s="227"/>
      <c r="M658" s="227"/>
      <c r="N658" s="227"/>
      <c r="R658" s="227"/>
      <c r="S658" s="227"/>
      <c r="T658" s="227"/>
      <c r="U658" s="227"/>
      <c r="V658" s="227"/>
      <c r="W658" s="227"/>
      <c r="X658" s="227"/>
      <c r="Y658" s="227"/>
    </row>
    <row r="659">
      <c r="D659" s="227"/>
      <c r="E659" s="227"/>
      <c r="F659" s="227"/>
      <c r="G659" s="227"/>
      <c r="H659" s="227"/>
      <c r="I659" s="227"/>
      <c r="J659" s="227"/>
      <c r="K659" s="227"/>
      <c r="L659" s="227"/>
      <c r="M659" s="227"/>
      <c r="N659" s="227"/>
      <c r="R659" s="227"/>
      <c r="S659" s="227"/>
      <c r="T659" s="227"/>
      <c r="U659" s="227"/>
      <c r="V659" s="227"/>
      <c r="W659" s="227"/>
      <c r="X659" s="227"/>
      <c r="Y659" s="227"/>
    </row>
    <row r="660">
      <c r="D660" s="227"/>
      <c r="E660" s="227"/>
      <c r="F660" s="227"/>
      <c r="G660" s="227"/>
      <c r="H660" s="227"/>
      <c r="I660" s="227"/>
      <c r="J660" s="227"/>
      <c r="K660" s="227"/>
      <c r="L660" s="227"/>
      <c r="M660" s="227"/>
      <c r="N660" s="227"/>
      <c r="R660" s="227"/>
      <c r="S660" s="227"/>
      <c r="T660" s="227"/>
      <c r="U660" s="227"/>
      <c r="V660" s="227"/>
      <c r="W660" s="227"/>
      <c r="X660" s="227"/>
      <c r="Y660" s="227"/>
    </row>
    <row r="661">
      <c r="D661" s="227"/>
      <c r="E661" s="227"/>
      <c r="F661" s="227"/>
      <c r="G661" s="227"/>
      <c r="H661" s="227"/>
      <c r="I661" s="227"/>
      <c r="J661" s="227"/>
      <c r="K661" s="227"/>
      <c r="L661" s="227"/>
      <c r="M661" s="227"/>
      <c r="N661" s="227"/>
      <c r="R661" s="227"/>
      <c r="S661" s="227"/>
      <c r="T661" s="227"/>
      <c r="U661" s="227"/>
      <c r="V661" s="227"/>
      <c r="W661" s="227"/>
      <c r="X661" s="227"/>
      <c r="Y661" s="227"/>
    </row>
    <row r="662">
      <c r="D662" s="227"/>
      <c r="E662" s="227"/>
      <c r="F662" s="227"/>
      <c r="G662" s="227"/>
      <c r="H662" s="227"/>
      <c r="I662" s="227"/>
      <c r="J662" s="227"/>
      <c r="K662" s="227"/>
      <c r="L662" s="227"/>
      <c r="M662" s="227"/>
      <c r="N662" s="227"/>
      <c r="R662" s="227"/>
      <c r="S662" s="227"/>
      <c r="T662" s="227"/>
      <c r="U662" s="227"/>
      <c r="V662" s="227"/>
      <c r="W662" s="227"/>
      <c r="X662" s="227"/>
      <c r="Y662" s="227"/>
    </row>
    <row r="663">
      <c r="D663" s="227"/>
      <c r="E663" s="227"/>
      <c r="F663" s="227"/>
      <c r="G663" s="227"/>
      <c r="H663" s="227"/>
      <c r="I663" s="227"/>
      <c r="J663" s="227"/>
      <c r="K663" s="227"/>
      <c r="L663" s="227"/>
      <c r="M663" s="227"/>
      <c r="N663" s="227"/>
      <c r="R663" s="227"/>
      <c r="S663" s="227"/>
      <c r="T663" s="227"/>
      <c r="U663" s="227"/>
      <c r="V663" s="227"/>
      <c r="W663" s="227"/>
      <c r="X663" s="227"/>
      <c r="Y663" s="227"/>
    </row>
    <row r="664">
      <c r="D664" s="227"/>
      <c r="E664" s="227"/>
      <c r="F664" s="227"/>
      <c r="G664" s="227"/>
      <c r="H664" s="227"/>
      <c r="I664" s="227"/>
      <c r="J664" s="227"/>
      <c r="K664" s="227"/>
      <c r="L664" s="227"/>
      <c r="M664" s="227"/>
      <c r="N664" s="227"/>
      <c r="R664" s="227"/>
      <c r="S664" s="227"/>
      <c r="T664" s="227"/>
      <c r="U664" s="227"/>
      <c r="V664" s="227"/>
      <c r="W664" s="227"/>
      <c r="X664" s="227"/>
      <c r="Y664" s="227"/>
    </row>
    <row r="665">
      <c r="D665" s="227"/>
      <c r="E665" s="227"/>
      <c r="F665" s="227"/>
      <c r="G665" s="227"/>
      <c r="H665" s="227"/>
      <c r="I665" s="227"/>
      <c r="J665" s="227"/>
      <c r="K665" s="227"/>
      <c r="L665" s="227"/>
      <c r="M665" s="227"/>
      <c r="N665" s="227"/>
      <c r="R665" s="227"/>
      <c r="S665" s="227"/>
      <c r="T665" s="227"/>
      <c r="U665" s="227"/>
      <c r="V665" s="227"/>
      <c r="W665" s="227"/>
      <c r="X665" s="227"/>
      <c r="Y665" s="227"/>
    </row>
    <row r="666">
      <c r="D666" s="227"/>
      <c r="E666" s="227"/>
      <c r="F666" s="227"/>
      <c r="G666" s="227"/>
      <c r="H666" s="227"/>
      <c r="I666" s="227"/>
      <c r="J666" s="227"/>
      <c r="K666" s="227"/>
      <c r="L666" s="227"/>
      <c r="M666" s="227"/>
      <c r="N666" s="227"/>
      <c r="R666" s="227"/>
      <c r="S666" s="227"/>
      <c r="T666" s="227"/>
      <c r="U666" s="227"/>
      <c r="V666" s="227"/>
      <c r="W666" s="227"/>
      <c r="X666" s="227"/>
      <c r="Y666" s="227"/>
    </row>
    <row r="667">
      <c r="D667" s="227"/>
      <c r="E667" s="227"/>
      <c r="F667" s="227"/>
      <c r="G667" s="227"/>
      <c r="H667" s="227"/>
      <c r="I667" s="227"/>
      <c r="J667" s="227"/>
      <c r="K667" s="227"/>
      <c r="L667" s="227"/>
      <c r="M667" s="227"/>
      <c r="N667" s="227"/>
      <c r="R667" s="227"/>
      <c r="S667" s="227"/>
      <c r="T667" s="227"/>
      <c r="U667" s="227"/>
      <c r="V667" s="227"/>
      <c r="W667" s="227"/>
      <c r="X667" s="227"/>
      <c r="Y667" s="227"/>
    </row>
    <row r="668">
      <c r="D668" s="227"/>
      <c r="E668" s="227"/>
      <c r="F668" s="227"/>
      <c r="G668" s="227"/>
      <c r="H668" s="227"/>
      <c r="I668" s="227"/>
      <c r="J668" s="227"/>
      <c r="K668" s="227"/>
      <c r="L668" s="227"/>
      <c r="M668" s="227"/>
      <c r="N668" s="227"/>
      <c r="R668" s="227"/>
      <c r="S668" s="227"/>
      <c r="T668" s="227"/>
      <c r="U668" s="227"/>
      <c r="V668" s="227"/>
      <c r="W668" s="227"/>
      <c r="X668" s="227"/>
      <c r="Y668" s="227"/>
    </row>
    <row r="669">
      <c r="D669" s="227"/>
      <c r="E669" s="227"/>
      <c r="F669" s="227"/>
      <c r="G669" s="227"/>
      <c r="H669" s="227"/>
      <c r="I669" s="227"/>
      <c r="J669" s="227"/>
      <c r="K669" s="227"/>
      <c r="L669" s="227"/>
      <c r="M669" s="227"/>
      <c r="N669" s="227"/>
      <c r="R669" s="227"/>
      <c r="S669" s="227"/>
      <c r="T669" s="227"/>
      <c r="U669" s="227"/>
      <c r="V669" s="227"/>
      <c r="W669" s="227"/>
      <c r="X669" s="227"/>
      <c r="Y669" s="227"/>
    </row>
    <row r="670">
      <c r="D670" s="227"/>
      <c r="E670" s="227"/>
      <c r="F670" s="227"/>
      <c r="G670" s="227"/>
      <c r="H670" s="227"/>
      <c r="I670" s="227"/>
      <c r="J670" s="227"/>
      <c r="K670" s="227"/>
      <c r="L670" s="227"/>
      <c r="M670" s="227"/>
      <c r="N670" s="227"/>
      <c r="R670" s="227"/>
      <c r="S670" s="227"/>
      <c r="T670" s="227"/>
      <c r="U670" s="227"/>
      <c r="V670" s="227"/>
      <c r="W670" s="227"/>
      <c r="X670" s="227"/>
      <c r="Y670" s="227"/>
    </row>
    <row r="671">
      <c r="D671" s="227"/>
      <c r="E671" s="227"/>
      <c r="F671" s="227"/>
      <c r="G671" s="227"/>
      <c r="H671" s="227"/>
      <c r="I671" s="227"/>
      <c r="J671" s="227"/>
      <c r="K671" s="227"/>
      <c r="L671" s="227"/>
      <c r="M671" s="227"/>
      <c r="N671" s="227"/>
      <c r="R671" s="227"/>
      <c r="S671" s="227"/>
      <c r="T671" s="227"/>
      <c r="U671" s="227"/>
      <c r="V671" s="227"/>
      <c r="W671" s="227"/>
      <c r="X671" s="227"/>
      <c r="Y671" s="227"/>
    </row>
    <row r="672">
      <c r="D672" s="227"/>
      <c r="E672" s="227"/>
      <c r="F672" s="227"/>
      <c r="G672" s="227"/>
      <c r="H672" s="227"/>
      <c r="I672" s="227"/>
      <c r="J672" s="227"/>
      <c r="K672" s="227"/>
      <c r="L672" s="227"/>
      <c r="M672" s="227"/>
      <c r="N672" s="227"/>
      <c r="R672" s="227"/>
      <c r="S672" s="227"/>
      <c r="T672" s="227"/>
      <c r="U672" s="227"/>
      <c r="V672" s="227"/>
      <c r="W672" s="227"/>
      <c r="X672" s="227"/>
      <c r="Y672" s="227"/>
    </row>
    <row r="673">
      <c r="D673" s="227"/>
      <c r="E673" s="227"/>
      <c r="F673" s="227"/>
      <c r="G673" s="227"/>
      <c r="H673" s="227"/>
      <c r="I673" s="227"/>
      <c r="J673" s="227"/>
      <c r="K673" s="227"/>
      <c r="L673" s="227"/>
      <c r="M673" s="227"/>
      <c r="N673" s="227"/>
      <c r="R673" s="227"/>
      <c r="S673" s="227"/>
      <c r="T673" s="227"/>
      <c r="U673" s="227"/>
      <c r="V673" s="227"/>
      <c r="W673" s="227"/>
      <c r="X673" s="227"/>
      <c r="Y673" s="227"/>
    </row>
    <row r="674">
      <c r="D674" s="227"/>
      <c r="E674" s="227"/>
      <c r="F674" s="227"/>
      <c r="G674" s="227"/>
      <c r="H674" s="227"/>
      <c r="I674" s="227"/>
      <c r="J674" s="227"/>
      <c r="K674" s="227"/>
      <c r="L674" s="227"/>
      <c r="M674" s="227"/>
      <c r="N674" s="227"/>
      <c r="R674" s="227"/>
      <c r="S674" s="227"/>
      <c r="T674" s="227"/>
      <c r="U674" s="227"/>
      <c r="V674" s="227"/>
      <c r="W674" s="227"/>
      <c r="X674" s="227"/>
      <c r="Y674" s="227"/>
    </row>
    <row r="675">
      <c r="D675" s="227"/>
      <c r="E675" s="227"/>
      <c r="F675" s="227"/>
      <c r="G675" s="227"/>
      <c r="H675" s="227"/>
      <c r="I675" s="227"/>
      <c r="J675" s="227"/>
      <c r="K675" s="227"/>
      <c r="L675" s="227"/>
      <c r="M675" s="227"/>
      <c r="N675" s="227"/>
      <c r="R675" s="227"/>
      <c r="S675" s="227"/>
      <c r="T675" s="227"/>
      <c r="U675" s="227"/>
      <c r="V675" s="227"/>
      <c r="W675" s="227"/>
      <c r="X675" s="227"/>
      <c r="Y675" s="227"/>
    </row>
    <row r="676">
      <c r="D676" s="227"/>
      <c r="E676" s="227"/>
      <c r="F676" s="227"/>
      <c r="G676" s="227"/>
      <c r="H676" s="227"/>
      <c r="I676" s="227"/>
      <c r="J676" s="227"/>
      <c r="K676" s="227"/>
      <c r="L676" s="227"/>
      <c r="M676" s="227"/>
      <c r="N676" s="227"/>
      <c r="R676" s="227"/>
      <c r="S676" s="227"/>
      <c r="T676" s="227"/>
      <c r="U676" s="227"/>
      <c r="V676" s="227"/>
      <c r="W676" s="227"/>
      <c r="X676" s="227"/>
      <c r="Y676" s="227"/>
    </row>
    <row r="677">
      <c r="D677" s="227"/>
      <c r="E677" s="227"/>
      <c r="F677" s="227"/>
      <c r="G677" s="227"/>
      <c r="H677" s="227"/>
      <c r="I677" s="227"/>
      <c r="J677" s="227"/>
      <c r="K677" s="227"/>
      <c r="L677" s="227"/>
      <c r="M677" s="227"/>
      <c r="N677" s="227"/>
      <c r="R677" s="227"/>
      <c r="S677" s="227"/>
      <c r="T677" s="227"/>
      <c r="U677" s="227"/>
      <c r="V677" s="227"/>
      <c r="W677" s="227"/>
      <c r="X677" s="227"/>
      <c r="Y677" s="227"/>
    </row>
    <row r="678">
      <c r="D678" s="227"/>
      <c r="E678" s="227"/>
      <c r="F678" s="227"/>
      <c r="G678" s="227"/>
      <c r="H678" s="227"/>
      <c r="I678" s="227"/>
      <c r="J678" s="227"/>
      <c r="K678" s="227"/>
      <c r="L678" s="227"/>
      <c r="M678" s="227"/>
      <c r="N678" s="227"/>
      <c r="R678" s="227"/>
      <c r="S678" s="227"/>
      <c r="T678" s="227"/>
      <c r="U678" s="227"/>
      <c r="V678" s="227"/>
      <c r="W678" s="227"/>
      <c r="X678" s="227"/>
      <c r="Y678" s="227"/>
    </row>
    <row r="679">
      <c r="D679" s="227"/>
      <c r="E679" s="227"/>
      <c r="F679" s="227"/>
      <c r="G679" s="227"/>
      <c r="H679" s="227"/>
      <c r="I679" s="227"/>
      <c r="J679" s="227"/>
      <c r="K679" s="227"/>
      <c r="L679" s="227"/>
      <c r="M679" s="227"/>
      <c r="N679" s="227"/>
      <c r="R679" s="227"/>
      <c r="S679" s="227"/>
      <c r="T679" s="227"/>
      <c r="U679" s="227"/>
      <c r="V679" s="227"/>
      <c r="W679" s="227"/>
      <c r="X679" s="227"/>
      <c r="Y679" s="227"/>
    </row>
    <row r="680">
      <c r="D680" s="227"/>
      <c r="E680" s="227"/>
      <c r="F680" s="227"/>
      <c r="G680" s="227"/>
      <c r="H680" s="227"/>
      <c r="I680" s="227"/>
      <c r="J680" s="227"/>
      <c r="K680" s="227"/>
      <c r="L680" s="227"/>
      <c r="M680" s="227"/>
      <c r="N680" s="227"/>
      <c r="R680" s="227"/>
      <c r="S680" s="227"/>
      <c r="T680" s="227"/>
      <c r="U680" s="227"/>
      <c r="V680" s="227"/>
      <c r="W680" s="227"/>
      <c r="X680" s="227"/>
      <c r="Y680" s="227"/>
    </row>
    <row r="681">
      <c r="D681" s="227"/>
      <c r="E681" s="227"/>
      <c r="F681" s="227"/>
      <c r="G681" s="227"/>
      <c r="H681" s="227"/>
      <c r="I681" s="227"/>
      <c r="J681" s="227"/>
      <c r="K681" s="227"/>
      <c r="L681" s="227"/>
      <c r="M681" s="227"/>
      <c r="N681" s="227"/>
      <c r="R681" s="227"/>
      <c r="S681" s="227"/>
      <c r="T681" s="227"/>
      <c r="U681" s="227"/>
      <c r="V681" s="227"/>
      <c r="W681" s="227"/>
      <c r="X681" s="227"/>
      <c r="Y681" s="227"/>
    </row>
    <row r="682">
      <c r="D682" s="227"/>
      <c r="E682" s="227"/>
      <c r="F682" s="227"/>
      <c r="G682" s="227"/>
      <c r="H682" s="227"/>
      <c r="I682" s="227"/>
      <c r="J682" s="227"/>
      <c r="K682" s="227"/>
      <c r="L682" s="227"/>
      <c r="M682" s="227"/>
      <c r="N682" s="227"/>
      <c r="R682" s="227"/>
      <c r="S682" s="227"/>
      <c r="T682" s="227"/>
      <c r="U682" s="227"/>
      <c r="V682" s="227"/>
      <c r="W682" s="227"/>
      <c r="X682" s="227"/>
      <c r="Y682" s="227"/>
    </row>
    <row r="683">
      <c r="D683" s="227"/>
      <c r="E683" s="227"/>
      <c r="F683" s="227"/>
      <c r="G683" s="227"/>
      <c r="H683" s="227"/>
      <c r="I683" s="227"/>
      <c r="J683" s="227"/>
      <c r="K683" s="227"/>
      <c r="L683" s="227"/>
      <c r="M683" s="227"/>
      <c r="N683" s="227"/>
      <c r="R683" s="227"/>
      <c r="S683" s="227"/>
      <c r="T683" s="227"/>
      <c r="U683" s="227"/>
      <c r="V683" s="227"/>
      <c r="W683" s="227"/>
      <c r="X683" s="227"/>
      <c r="Y683" s="227"/>
    </row>
    <row r="684">
      <c r="D684" s="227"/>
      <c r="E684" s="227"/>
      <c r="F684" s="227"/>
      <c r="G684" s="227"/>
      <c r="H684" s="227"/>
      <c r="I684" s="227"/>
      <c r="J684" s="227"/>
      <c r="K684" s="227"/>
      <c r="L684" s="227"/>
      <c r="M684" s="227"/>
      <c r="N684" s="227"/>
      <c r="R684" s="227"/>
      <c r="S684" s="227"/>
      <c r="T684" s="227"/>
      <c r="U684" s="227"/>
      <c r="V684" s="227"/>
      <c r="W684" s="227"/>
      <c r="X684" s="227"/>
      <c r="Y684" s="227"/>
    </row>
    <row r="685">
      <c r="D685" s="227"/>
      <c r="E685" s="227"/>
      <c r="F685" s="227"/>
      <c r="G685" s="227"/>
      <c r="H685" s="227"/>
      <c r="I685" s="227"/>
      <c r="J685" s="227"/>
      <c r="K685" s="227"/>
      <c r="L685" s="227"/>
      <c r="M685" s="227"/>
      <c r="N685" s="227"/>
      <c r="R685" s="227"/>
      <c r="S685" s="227"/>
      <c r="T685" s="227"/>
      <c r="U685" s="227"/>
      <c r="V685" s="227"/>
      <c r="W685" s="227"/>
      <c r="X685" s="227"/>
      <c r="Y685" s="227"/>
    </row>
    <row r="686">
      <c r="D686" s="227"/>
      <c r="E686" s="227"/>
      <c r="F686" s="227"/>
      <c r="G686" s="227"/>
      <c r="H686" s="227"/>
      <c r="I686" s="227"/>
      <c r="J686" s="227"/>
      <c r="K686" s="227"/>
      <c r="L686" s="227"/>
      <c r="M686" s="227"/>
      <c r="N686" s="227"/>
      <c r="R686" s="227"/>
      <c r="S686" s="227"/>
      <c r="T686" s="227"/>
      <c r="U686" s="227"/>
      <c r="V686" s="227"/>
      <c r="W686" s="227"/>
      <c r="X686" s="227"/>
      <c r="Y686" s="227"/>
    </row>
    <row r="687">
      <c r="D687" s="227"/>
      <c r="E687" s="227"/>
      <c r="F687" s="227"/>
      <c r="G687" s="227"/>
      <c r="H687" s="227"/>
      <c r="I687" s="227"/>
      <c r="J687" s="227"/>
      <c r="K687" s="227"/>
      <c r="L687" s="227"/>
      <c r="M687" s="227"/>
      <c r="N687" s="227"/>
      <c r="R687" s="227"/>
      <c r="S687" s="227"/>
      <c r="T687" s="227"/>
      <c r="U687" s="227"/>
      <c r="V687" s="227"/>
      <c r="W687" s="227"/>
      <c r="X687" s="227"/>
      <c r="Y687" s="227"/>
    </row>
    <row r="688">
      <c r="D688" s="227"/>
      <c r="E688" s="227"/>
      <c r="F688" s="227"/>
      <c r="G688" s="227"/>
      <c r="H688" s="227"/>
      <c r="I688" s="227"/>
      <c r="J688" s="227"/>
      <c r="K688" s="227"/>
      <c r="L688" s="227"/>
      <c r="M688" s="227"/>
      <c r="N688" s="227"/>
      <c r="R688" s="227"/>
      <c r="S688" s="227"/>
      <c r="T688" s="227"/>
      <c r="U688" s="227"/>
      <c r="V688" s="227"/>
      <c r="W688" s="227"/>
      <c r="X688" s="227"/>
      <c r="Y688" s="227"/>
    </row>
    <row r="689">
      <c r="D689" s="227"/>
      <c r="E689" s="227"/>
      <c r="F689" s="227"/>
      <c r="G689" s="227"/>
      <c r="H689" s="227"/>
      <c r="I689" s="227"/>
      <c r="J689" s="227"/>
      <c r="K689" s="227"/>
      <c r="L689" s="227"/>
      <c r="M689" s="227"/>
      <c r="N689" s="227"/>
      <c r="R689" s="227"/>
      <c r="S689" s="227"/>
      <c r="T689" s="227"/>
      <c r="U689" s="227"/>
      <c r="V689" s="227"/>
      <c r="W689" s="227"/>
      <c r="X689" s="227"/>
      <c r="Y689" s="227"/>
    </row>
    <row r="690">
      <c r="D690" s="227"/>
      <c r="E690" s="227"/>
      <c r="F690" s="227"/>
      <c r="G690" s="227"/>
      <c r="H690" s="227"/>
      <c r="I690" s="227"/>
      <c r="J690" s="227"/>
      <c r="K690" s="227"/>
      <c r="L690" s="227"/>
      <c r="M690" s="227"/>
      <c r="N690" s="227"/>
      <c r="R690" s="227"/>
      <c r="S690" s="227"/>
      <c r="T690" s="227"/>
      <c r="U690" s="227"/>
      <c r="V690" s="227"/>
      <c r="W690" s="227"/>
      <c r="X690" s="227"/>
      <c r="Y690" s="227"/>
    </row>
    <row r="691">
      <c r="D691" s="227"/>
      <c r="E691" s="227"/>
      <c r="F691" s="227"/>
      <c r="G691" s="227"/>
      <c r="H691" s="227"/>
      <c r="I691" s="227"/>
      <c r="J691" s="227"/>
      <c r="K691" s="227"/>
      <c r="L691" s="227"/>
      <c r="M691" s="227"/>
      <c r="N691" s="227"/>
      <c r="R691" s="227"/>
      <c r="S691" s="227"/>
      <c r="T691" s="227"/>
      <c r="U691" s="227"/>
      <c r="V691" s="227"/>
      <c r="W691" s="227"/>
      <c r="X691" s="227"/>
      <c r="Y691" s="227"/>
    </row>
    <row r="692">
      <c r="D692" s="227"/>
      <c r="E692" s="227"/>
      <c r="F692" s="227"/>
      <c r="G692" s="227"/>
      <c r="H692" s="227"/>
      <c r="I692" s="227"/>
      <c r="J692" s="227"/>
      <c r="K692" s="227"/>
      <c r="L692" s="227"/>
      <c r="M692" s="227"/>
      <c r="N692" s="227"/>
      <c r="R692" s="227"/>
      <c r="S692" s="227"/>
      <c r="T692" s="227"/>
      <c r="U692" s="227"/>
      <c r="V692" s="227"/>
      <c r="W692" s="227"/>
      <c r="X692" s="227"/>
      <c r="Y692" s="227"/>
    </row>
    <row r="693">
      <c r="D693" s="227"/>
      <c r="E693" s="227"/>
      <c r="F693" s="227"/>
      <c r="G693" s="227"/>
      <c r="H693" s="227"/>
      <c r="I693" s="227"/>
      <c r="J693" s="227"/>
      <c r="K693" s="227"/>
      <c r="L693" s="227"/>
      <c r="M693" s="227"/>
      <c r="N693" s="227"/>
      <c r="R693" s="227"/>
      <c r="S693" s="227"/>
      <c r="T693" s="227"/>
      <c r="U693" s="227"/>
      <c r="V693" s="227"/>
      <c r="W693" s="227"/>
      <c r="X693" s="227"/>
      <c r="Y693" s="227"/>
    </row>
    <row r="694">
      <c r="D694" s="227"/>
      <c r="E694" s="227"/>
      <c r="F694" s="227"/>
      <c r="G694" s="227"/>
      <c r="H694" s="227"/>
      <c r="I694" s="227"/>
      <c r="J694" s="227"/>
      <c r="K694" s="227"/>
      <c r="L694" s="227"/>
      <c r="M694" s="227"/>
      <c r="N694" s="227"/>
      <c r="R694" s="227"/>
      <c r="S694" s="227"/>
      <c r="T694" s="227"/>
      <c r="U694" s="227"/>
      <c r="V694" s="227"/>
      <c r="W694" s="227"/>
      <c r="X694" s="227"/>
      <c r="Y694" s="227"/>
    </row>
    <row r="695">
      <c r="D695" s="227"/>
      <c r="E695" s="227"/>
      <c r="F695" s="227"/>
      <c r="G695" s="227"/>
      <c r="H695" s="227"/>
      <c r="I695" s="227"/>
      <c r="J695" s="227"/>
      <c r="K695" s="227"/>
      <c r="L695" s="227"/>
      <c r="M695" s="227"/>
      <c r="N695" s="227"/>
      <c r="R695" s="227"/>
      <c r="S695" s="227"/>
      <c r="T695" s="227"/>
      <c r="U695" s="227"/>
      <c r="V695" s="227"/>
      <c r="W695" s="227"/>
      <c r="X695" s="227"/>
      <c r="Y695" s="227"/>
    </row>
    <row r="696">
      <c r="D696" s="227"/>
      <c r="E696" s="227"/>
      <c r="F696" s="227"/>
      <c r="G696" s="227"/>
      <c r="H696" s="227"/>
      <c r="I696" s="227"/>
      <c r="J696" s="227"/>
      <c r="K696" s="227"/>
      <c r="L696" s="227"/>
      <c r="M696" s="227"/>
      <c r="N696" s="227"/>
      <c r="R696" s="227"/>
      <c r="S696" s="227"/>
      <c r="T696" s="227"/>
      <c r="U696" s="227"/>
      <c r="V696" s="227"/>
      <c r="W696" s="227"/>
      <c r="X696" s="227"/>
      <c r="Y696" s="227"/>
    </row>
    <row r="697">
      <c r="D697" s="227"/>
      <c r="E697" s="227"/>
      <c r="F697" s="227"/>
      <c r="G697" s="227"/>
      <c r="H697" s="227"/>
      <c r="I697" s="227"/>
      <c r="J697" s="227"/>
      <c r="K697" s="227"/>
      <c r="L697" s="227"/>
      <c r="M697" s="227"/>
      <c r="N697" s="227"/>
      <c r="R697" s="227"/>
      <c r="S697" s="227"/>
      <c r="T697" s="227"/>
      <c r="U697" s="227"/>
      <c r="V697" s="227"/>
      <c r="W697" s="227"/>
      <c r="X697" s="227"/>
      <c r="Y697" s="227"/>
    </row>
    <row r="698">
      <c r="D698" s="227"/>
      <c r="E698" s="227"/>
      <c r="F698" s="227"/>
      <c r="G698" s="227"/>
      <c r="H698" s="227"/>
      <c r="I698" s="227"/>
      <c r="J698" s="227"/>
      <c r="K698" s="227"/>
      <c r="L698" s="227"/>
      <c r="M698" s="227"/>
      <c r="N698" s="227"/>
      <c r="R698" s="227"/>
      <c r="S698" s="227"/>
      <c r="T698" s="227"/>
      <c r="U698" s="227"/>
      <c r="V698" s="227"/>
      <c r="W698" s="227"/>
      <c r="X698" s="227"/>
      <c r="Y698" s="227"/>
    </row>
    <row r="699">
      <c r="D699" s="227"/>
      <c r="E699" s="227"/>
      <c r="F699" s="227"/>
      <c r="G699" s="227"/>
      <c r="H699" s="227"/>
      <c r="I699" s="227"/>
      <c r="J699" s="227"/>
      <c r="K699" s="227"/>
      <c r="L699" s="227"/>
      <c r="M699" s="227"/>
      <c r="N699" s="227"/>
      <c r="R699" s="227"/>
      <c r="S699" s="227"/>
      <c r="T699" s="227"/>
      <c r="U699" s="227"/>
      <c r="V699" s="227"/>
      <c r="W699" s="227"/>
      <c r="X699" s="227"/>
      <c r="Y699" s="227"/>
    </row>
    <row r="700">
      <c r="D700" s="227"/>
      <c r="E700" s="227"/>
      <c r="F700" s="227"/>
      <c r="G700" s="227"/>
      <c r="H700" s="227"/>
      <c r="I700" s="227"/>
      <c r="J700" s="227"/>
      <c r="K700" s="227"/>
      <c r="L700" s="227"/>
      <c r="M700" s="227"/>
      <c r="N700" s="227"/>
      <c r="R700" s="227"/>
      <c r="S700" s="227"/>
      <c r="T700" s="227"/>
      <c r="U700" s="227"/>
      <c r="V700" s="227"/>
      <c r="W700" s="227"/>
      <c r="X700" s="227"/>
      <c r="Y700" s="227"/>
    </row>
    <row r="701">
      <c r="D701" s="227"/>
      <c r="E701" s="227"/>
      <c r="F701" s="227"/>
      <c r="G701" s="227"/>
      <c r="H701" s="227"/>
      <c r="I701" s="227"/>
      <c r="J701" s="227"/>
      <c r="K701" s="227"/>
      <c r="L701" s="227"/>
      <c r="M701" s="227"/>
      <c r="N701" s="227"/>
      <c r="R701" s="227"/>
      <c r="S701" s="227"/>
      <c r="T701" s="227"/>
      <c r="U701" s="227"/>
      <c r="V701" s="227"/>
      <c r="W701" s="227"/>
      <c r="X701" s="227"/>
      <c r="Y701" s="227"/>
    </row>
    <row r="702">
      <c r="D702" s="227"/>
      <c r="E702" s="227"/>
      <c r="F702" s="227"/>
      <c r="G702" s="227"/>
      <c r="H702" s="227"/>
      <c r="I702" s="227"/>
      <c r="J702" s="227"/>
      <c r="K702" s="227"/>
      <c r="L702" s="227"/>
      <c r="M702" s="227"/>
      <c r="N702" s="227"/>
      <c r="R702" s="227"/>
      <c r="S702" s="227"/>
      <c r="T702" s="227"/>
      <c r="U702" s="227"/>
      <c r="V702" s="227"/>
      <c r="W702" s="227"/>
      <c r="X702" s="227"/>
      <c r="Y702" s="227"/>
    </row>
    <row r="703">
      <c r="D703" s="227"/>
      <c r="E703" s="227"/>
      <c r="F703" s="227"/>
      <c r="G703" s="227"/>
      <c r="H703" s="227"/>
      <c r="I703" s="227"/>
      <c r="J703" s="227"/>
      <c r="K703" s="227"/>
      <c r="L703" s="227"/>
      <c r="M703" s="227"/>
      <c r="N703" s="227"/>
      <c r="R703" s="227"/>
      <c r="S703" s="227"/>
      <c r="T703" s="227"/>
      <c r="U703" s="227"/>
      <c r="V703" s="227"/>
      <c r="W703" s="227"/>
      <c r="X703" s="227"/>
      <c r="Y703" s="227"/>
    </row>
    <row r="704">
      <c r="D704" s="227"/>
      <c r="E704" s="227"/>
      <c r="F704" s="227"/>
      <c r="G704" s="227"/>
      <c r="H704" s="227"/>
      <c r="I704" s="227"/>
      <c r="J704" s="227"/>
      <c r="K704" s="227"/>
      <c r="L704" s="227"/>
      <c r="M704" s="227"/>
      <c r="N704" s="227"/>
      <c r="R704" s="227"/>
      <c r="S704" s="227"/>
      <c r="T704" s="227"/>
      <c r="U704" s="227"/>
      <c r="V704" s="227"/>
      <c r="W704" s="227"/>
      <c r="X704" s="227"/>
      <c r="Y704" s="227"/>
    </row>
    <row r="705">
      <c r="D705" s="227"/>
      <c r="E705" s="227"/>
      <c r="F705" s="227"/>
      <c r="G705" s="227"/>
      <c r="H705" s="227"/>
      <c r="I705" s="227"/>
      <c r="J705" s="227"/>
      <c r="K705" s="227"/>
      <c r="L705" s="227"/>
      <c r="M705" s="227"/>
      <c r="N705" s="227"/>
      <c r="R705" s="227"/>
      <c r="S705" s="227"/>
      <c r="T705" s="227"/>
      <c r="U705" s="227"/>
      <c r="V705" s="227"/>
      <c r="W705" s="227"/>
      <c r="X705" s="227"/>
      <c r="Y705" s="227"/>
    </row>
    <row r="706">
      <c r="D706" s="227"/>
      <c r="E706" s="227"/>
      <c r="F706" s="227"/>
      <c r="G706" s="227"/>
      <c r="H706" s="227"/>
      <c r="I706" s="227"/>
      <c r="J706" s="227"/>
      <c r="K706" s="227"/>
      <c r="L706" s="227"/>
      <c r="M706" s="227"/>
      <c r="N706" s="227"/>
      <c r="R706" s="227"/>
      <c r="S706" s="227"/>
      <c r="T706" s="227"/>
      <c r="U706" s="227"/>
      <c r="V706" s="227"/>
      <c r="W706" s="227"/>
      <c r="X706" s="227"/>
      <c r="Y706" s="227"/>
    </row>
    <row r="707">
      <c r="D707" s="227"/>
      <c r="E707" s="227"/>
      <c r="F707" s="227"/>
      <c r="G707" s="227"/>
      <c r="H707" s="227"/>
      <c r="I707" s="227"/>
      <c r="J707" s="227"/>
      <c r="K707" s="227"/>
      <c r="L707" s="227"/>
      <c r="M707" s="227"/>
      <c r="N707" s="227"/>
      <c r="R707" s="227"/>
      <c r="S707" s="227"/>
      <c r="T707" s="227"/>
      <c r="U707" s="227"/>
      <c r="V707" s="227"/>
      <c r="W707" s="227"/>
      <c r="X707" s="227"/>
      <c r="Y707" s="227"/>
    </row>
    <row r="708">
      <c r="D708" s="227"/>
      <c r="E708" s="227"/>
      <c r="F708" s="227"/>
      <c r="G708" s="227"/>
      <c r="H708" s="227"/>
      <c r="I708" s="227"/>
      <c r="J708" s="227"/>
      <c r="K708" s="227"/>
      <c r="L708" s="227"/>
      <c r="M708" s="227"/>
      <c r="N708" s="227"/>
      <c r="R708" s="227"/>
      <c r="S708" s="227"/>
      <c r="T708" s="227"/>
      <c r="U708" s="227"/>
      <c r="V708" s="227"/>
      <c r="W708" s="227"/>
      <c r="X708" s="227"/>
      <c r="Y708" s="227"/>
    </row>
    <row r="709">
      <c r="D709" s="227"/>
      <c r="E709" s="227"/>
      <c r="F709" s="227"/>
      <c r="G709" s="227"/>
      <c r="H709" s="227"/>
      <c r="I709" s="227"/>
      <c r="J709" s="227"/>
      <c r="K709" s="227"/>
      <c r="L709" s="227"/>
      <c r="M709" s="227"/>
      <c r="N709" s="227"/>
      <c r="R709" s="227"/>
      <c r="S709" s="227"/>
      <c r="T709" s="227"/>
      <c r="U709" s="227"/>
      <c r="V709" s="227"/>
      <c r="W709" s="227"/>
      <c r="X709" s="227"/>
      <c r="Y709" s="227"/>
    </row>
    <row r="710">
      <c r="D710" s="227"/>
      <c r="E710" s="227"/>
      <c r="F710" s="227"/>
      <c r="G710" s="227"/>
      <c r="H710" s="227"/>
      <c r="I710" s="227"/>
      <c r="J710" s="227"/>
      <c r="K710" s="227"/>
      <c r="L710" s="227"/>
      <c r="M710" s="227"/>
      <c r="N710" s="227"/>
      <c r="R710" s="227"/>
      <c r="S710" s="227"/>
      <c r="T710" s="227"/>
      <c r="U710" s="227"/>
      <c r="V710" s="227"/>
      <c r="W710" s="227"/>
      <c r="X710" s="227"/>
      <c r="Y710" s="227"/>
    </row>
    <row r="711">
      <c r="D711" s="227"/>
      <c r="E711" s="227"/>
      <c r="F711" s="227"/>
      <c r="G711" s="227"/>
      <c r="H711" s="227"/>
      <c r="I711" s="227"/>
      <c r="J711" s="227"/>
      <c r="K711" s="227"/>
      <c r="L711" s="227"/>
      <c r="M711" s="227"/>
      <c r="N711" s="227"/>
      <c r="R711" s="227"/>
      <c r="S711" s="227"/>
      <c r="T711" s="227"/>
      <c r="U711" s="227"/>
      <c r="V711" s="227"/>
      <c r="W711" s="227"/>
      <c r="X711" s="227"/>
      <c r="Y711" s="227"/>
    </row>
    <row r="712">
      <c r="D712" s="227"/>
      <c r="E712" s="227"/>
      <c r="F712" s="227"/>
      <c r="G712" s="227"/>
      <c r="H712" s="227"/>
      <c r="I712" s="227"/>
      <c r="J712" s="227"/>
      <c r="K712" s="227"/>
      <c r="L712" s="227"/>
      <c r="M712" s="227"/>
      <c r="N712" s="227"/>
      <c r="R712" s="227"/>
      <c r="S712" s="227"/>
      <c r="T712" s="227"/>
      <c r="U712" s="227"/>
      <c r="V712" s="227"/>
      <c r="W712" s="227"/>
      <c r="X712" s="227"/>
      <c r="Y712" s="227"/>
    </row>
    <row r="713">
      <c r="D713" s="227"/>
      <c r="E713" s="227"/>
      <c r="F713" s="227"/>
      <c r="G713" s="227"/>
      <c r="H713" s="227"/>
      <c r="I713" s="227"/>
      <c r="J713" s="227"/>
      <c r="K713" s="227"/>
      <c r="L713" s="227"/>
      <c r="M713" s="227"/>
      <c r="N713" s="227"/>
      <c r="R713" s="227"/>
      <c r="S713" s="227"/>
      <c r="T713" s="227"/>
      <c r="U713" s="227"/>
      <c r="V713" s="227"/>
      <c r="W713" s="227"/>
      <c r="X713" s="227"/>
      <c r="Y713" s="227"/>
    </row>
    <row r="714">
      <c r="D714" s="227"/>
      <c r="E714" s="227"/>
      <c r="F714" s="227"/>
      <c r="G714" s="227"/>
      <c r="H714" s="227"/>
      <c r="I714" s="227"/>
      <c r="J714" s="227"/>
      <c r="K714" s="227"/>
      <c r="L714" s="227"/>
      <c r="M714" s="227"/>
      <c r="N714" s="227"/>
      <c r="R714" s="227"/>
      <c r="S714" s="227"/>
      <c r="T714" s="227"/>
      <c r="U714" s="227"/>
      <c r="V714" s="227"/>
      <c r="W714" s="227"/>
      <c r="X714" s="227"/>
      <c r="Y714" s="227"/>
    </row>
    <row r="715">
      <c r="D715" s="227"/>
      <c r="E715" s="227"/>
      <c r="F715" s="227"/>
      <c r="G715" s="227"/>
      <c r="H715" s="227"/>
      <c r="I715" s="227"/>
      <c r="J715" s="227"/>
      <c r="K715" s="227"/>
      <c r="L715" s="227"/>
      <c r="M715" s="227"/>
      <c r="N715" s="227"/>
      <c r="R715" s="227"/>
      <c r="S715" s="227"/>
      <c r="T715" s="227"/>
      <c r="U715" s="227"/>
      <c r="V715" s="227"/>
      <c r="W715" s="227"/>
      <c r="X715" s="227"/>
      <c r="Y715" s="227"/>
    </row>
    <row r="716">
      <c r="D716" s="227"/>
      <c r="E716" s="227"/>
      <c r="F716" s="227"/>
      <c r="G716" s="227"/>
      <c r="H716" s="227"/>
      <c r="I716" s="227"/>
      <c r="J716" s="227"/>
      <c r="K716" s="227"/>
      <c r="L716" s="227"/>
      <c r="M716" s="227"/>
      <c r="N716" s="227"/>
      <c r="R716" s="227"/>
      <c r="S716" s="227"/>
      <c r="T716" s="227"/>
      <c r="U716" s="227"/>
      <c r="V716" s="227"/>
      <c r="W716" s="227"/>
      <c r="X716" s="227"/>
      <c r="Y716" s="227"/>
    </row>
    <row r="717">
      <c r="D717" s="227"/>
      <c r="E717" s="227"/>
      <c r="F717" s="227"/>
      <c r="G717" s="227"/>
      <c r="H717" s="227"/>
      <c r="I717" s="227"/>
      <c r="J717" s="227"/>
      <c r="K717" s="227"/>
      <c r="L717" s="227"/>
      <c r="M717" s="227"/>
      <c r="N717" s="227"/>
      <c r="R717" s="227"/>
      <c r="S717" s="227"/>
      <c r="T717" s="227"/>
      <c r="U717" s="227"/>
      <c r="V717" s="227"/>
      <c r="W717" s="227"/>
      <c r="X717" s="227"/>
      <c r="Y717" s="227"/>
    </row>
    <row r="718">
      <c r="D718" s="227"/>
      <c r="E718" s="227"/>
      <c r="F718" s="227"/>
      <c r="G718" s="227"/>
      <c r="H718" s="227"/>
      <c r="I718" s="227"/>
      <c r="J718" s="227"/>
      <c r="K718" s="227"/>
      <c r="L718" s="227"/>
      <c r="M718" s="227"/>
      <c r="N718" s="227"/>
      <c r="R718" s="227"/>
      <c r="S718" s="227"/>
      <c r="T718" s="227"/>
      <c r="U718" s="227"/>
      <c r="V718" s="227"/>
      <c r="W718" s="227"/>
      <c r="X718" s="227"/>
      <c r="Y718" s="227"/>
    </row>
    <row r="719">
      <c r="D719" s="227"/>
      <c r="E719" s="227"/>
      <c r="F719" s="227"/>
      <c r="G719" s="227"/>
      <c r="H719" s="227"/>
      <c r="I719" s="227"/>
      <c r="J719" s="227"/>
      <c r="K719" s="227"/>
      <c r="L719" s="227"/>
      <c r="M719" s="227"/>
      <c r="N719" s="227"/>
      <c r="R719" s="227"/>
      <c r="S719" s="227"/>
      <c r="T719" s="227"/>
      <c r="U719" s="227"/>
      <c r="V719" s="227"/>
      <c r="W719" s="227"/>
      <c r="X719" s="227"/>
      <c r="Y719" s="227"/>
    </row>
    <row r="720">
      <c r="D720" s="227"/>
      <c r="E720" s="227"/>
      <c r="F720" s="227"/>
      <c r="G720" s="227"/>
      <c r="H720" s="227"/>
      <c r="I720" s="227"/>
      <c r="J720" s="227"/>
      <c r="K720" s="227"/>
      <c r="L720" s="227"/>
      <c r="M720" s="227"/>
      <c r="N720" s="227"/>
      <c r="R720" s="227"/>
      <c r="S720" s="227"/>
      <c r="T720" s="227"/>
      <c r="U720" s="227"/>
      <c r="V720" s="227"/>
      <c r="W720" s="227"/>
      <c r="X720" s="227"/>
      <c r="Y720" s="227"/>
    </row>
    <row r="721">
      <c r="D721" s="227"/>
      <c r="E721" s="227"/>
      <c r="F721" s="227"/>
      <c r="G721" s="227"/>
      <c r="H721" s="227"/>
      <c r="I721" s="227"/>
      <c r="J721" s="227"/>
      <c r="K721" s="227"/>
      <c r="L721" s="227"/>
      <c r="M721" s="227"/>
      <c r="N721" s="227"/>
      <c r="R721" s="227"/>
      <c r="S721" s="227"/>
      <c r="T721" s="227"/>
      <c r="U721" s="227"/>
      <c r="V721" s="227"/>
      <c r="W721" s="227"/>
      <c r="X721" s="227"/>
      <c r="Y721" s="227"/>
    </row>
    <row r="722">
      <c r="D722" s="227"/>
      <c r="E722" s="227"/>
      <c r="F722" s="227"/>
      <c r="G722" s="227"/>
      <c r="H722" s="227"/>
      <c r="I722" s="227"/>
      <c r="J722" s="227"/>
      <c r="K722" s="227"/>
      <c r="L722" s="227"/>
      <c r="M722" s="227"/>
      <c r="N722" s="227"/>
      <c r="R722" s="227"/>
      <c r="S722" s="227"/>
      <c r="T722" s="227"/>
      <c r="U722" s="227"/>
      <c r="V722" s="227"/>
      <c r="W722" s="227"/>
      <c r="X722" s="227"/>
      <c r="Y722" s="227"/>
    </row>
    <row r="723">
      <c r="D723" s="227"/>
      <c r="E723" s="227"/>
      <c r="F723" s="227"/>
      <c r="G723" s="227"/>
      <c r="H723" s="227"/>
      <c r="I723" s="227"/>
      <c r="J723" s="227"/>
      <c r="K723" s="227"/>
      <c r="L723" s="227"/>
      <c r="M723" s="227"/>
      <c r="N723" s="227"/>
      <c r="R723" s="227"/>
      <c r="S723" s="227"/>
      <c r="T723" s="227"/>
      <c r="U723" s="227"/>
      <c r="V723" s="227"/>
      <c r="W723" s="227"/>
      <c r="X723" s="227"/>
      <c r="Y723" s="227"/>
    </row>
    <row r="724">
      <c r="D724" s="227"/>
      <c r="E724" s="227"/>
      <c r="F724" s="227"/>
      <c r="G724" s="227"/>
      <c r="H724" s="227"/>
      <c r="I724" s="227"/>
      <c r="J724" s="227"/>
      <c r="K724" s="227"/>
      <c r="L724" s="227"/>
      <c r="M724" s="227"/>
      <c r="N724" s="227"/>
      <c r="R724" s="227"/>
      <c r="S724" s="227"/>
      <c r="T724" s="227"/>
      <c r="U724" s="227"/>
      <c r="V724" s="227"/>
      <c r="W724" s="227"/>
      <c r="X724" s="227"/>
      <c r="Y724" s="227"/>
    </row>
    <row r="725">
      <c r="D725" s="227"/>
      <c r="E725" s="227"/>
      <c r="F725" s="227"/>
      <c r="G725" s="227"/>
      <c r="H725" s="227"/>
      <c r="I725" s="227"/>
      <c r="J725" s="227"/>
      <c r="K725" s="227"/>
      <c r="L725" s="227"/>
      <c r="M725" s="227"/>
      <c r="N725" s="227"/>
      <c r="R725" s="227"/>
      <c r="S725" s="227"/>
      <c r="T725" s="227"/>
      <c r="U725" s="227"/>
      <c r="V725" s="227"/>
      <c r="W725" s="227"/>
      <c r="X725" s="227"/>
      <c r="Y725" s="227"/>
    </row>
    <row r="726">
      <c r="D726" s="227"/>
      <c r="E726" s="227"/>
      <c r="F726" s="227"/>
      <c r="G726" s="227"/>
      <c r="H726" s="227"/>
      <c r="I726" s="227"/>
      <c r="J726" s="227"/>
      <c r="K726" s="227"/>
      <c r="L726" s="227"/>
      <c r="M726" s="227"/>
      <c r="N726" s="227"/>
      <c r="R726" s="227"/>
      <c r="S726" s="227"/>
      <c r="T726" s="227"/>
      <c r="U726" s="227"/>
      <c r="V726" s="227"/>
      <c r="W726" s="227"/>
      <c r="X726" s="227"/>
      <c r="Y726" s="227"/>
    </row>
    <row r="727">
      <c r="D727" s="227"/>
      <c r="E727" s="227"/>
      <c r="F727" s="227"/>
      <c r="G727" s="227"/>
      <c r="H727" s="227"/>
      <c r="I727" s="227"/>
      <c r="J727" s="227"/>
      <c r="K727" s="227"/>
      <c r="L727" s="227"/>
      <c r="M727" s="227"/>
      <c r="N727" s="227"/>
      <c r="R727" s="227"/>
      <c r="S727" s="227"/>
      <c r="T727" s="227"/>
      <c r="U727" s="227"/>
      <c r="V727" s="227"/>
      <c r="W727" s="227"/>
      <c r="X727" s="227"/>
      <c r="Y727" s="227"/>
    </row>
    <row r="728">
      <c r="D728" s="227"/>
      <c r="E728" s="227"/>
      <c r="F728" s="227"/>
      <c r="G728" s="227"/>
      <c r="H728" s="227"/>
      <c r="I728" s="227"/>
      <c r="J728" s="227"/>
      <c r="K728" s="227"/>
      <c r="L728" s="227"/>
      <c r="M728" s="227"/>
      <c r="N728" s="227"/>
      <c r="R728" s="227"/>
      <c r="S728" s="227"/>
      <c r="T728" s="227"/>
      <c r="U728" s="227"/>
      <c r="V728" s="227"/>
      <c r="W728" s="227"/>
      <c r="X728" s="227"/>
      <c r="Y728" s="227"/>
    </row>
    <row r="729">
      <c r="D729" s="227"/>
      <c r="E729" s="227"/>
      <c r="F729" s="227"/>
      <c r="G729" s="227"/>
      <c r="H729" s="227"/>
      <c r="I729" s="227"/>
      <c r="J729" s="227"/>
      <c r="K729" s="227"/>
      <c r="L729" s="227"/>
      <c r="M729" s="227"/>
      <c r="N729" s="227"/>
      <c r="R729" s="227"/>
      <c r="S729" s="227"/>
      <c r="T729" s="227"/>
      <c r="U729" s="227"/>
      <c r="V729" s="227"/>
      <c r="W729" s="227"/>
      <c r="X729" s="227"/>
      <c r="Y729" s="227"/>
    </row>
    <row r="730">
      <c r="D730" s="227"/>
      <c r="E730" s="227"/>
      <c r="F730" s="227"/>
      <c r="G730" s="227"/>
      <c r="H730" s="227"/>
      <c r="I730" s="227"/>
      <c r="J730" s="227"/>
      <c r="K730" s="227"/>
      <c r="L730" s="227"/>
      <c r="M730" s="227"/>
      <c r="N730" s="227"/>
      <c r="R730" s="227"/>
      <c r="S730" s="227"/>
      <c r="T730" s="227"/>
      <c r="U730" s="227"/>
      <c r="V730" s="227"/>
      <c r="W730" s="227"/>
      <c r="X730" s="227"/>
      <c r="Y730" s="227"/>
    </row>
    <row r="731">
      <c r="D731" s="227"/>
      <c r="E731" s="227"/>
      <c r="F731" s="227"/>
      <c r="G731" s="227"/>
      <c r="H731" s="227"/>
      <c r="I731" s="227"/>
      <c r="J731" s="227"/>
      <c r="K731" s="227"/>
      <c r="L731" s="227"/>
      <c r="M731" s="227"/>
      <c r="N731" s="227"/>
      <c r="R731" s="227"/>
      <c r="S731" s="227"/>
      <c r="T731" s="227"/>
      <c r="U731" s="227"/>
      <c r="V731" s="227"/>
      <c r="W731" s="227"/>
      <c r="X731" s="227"/>
      <c r="Y731" s="227"/>
    </row>
    <row r="732">
      <c r="D732" s="227"/>
      <c r="E732" s="227"/>
      <c r="F732" s="227"/>
      <c r="G732" s="227"/>
      <c r="H732" s="227"/>
      <c r="I732" s="227"/>
      <c r="J732" s="227"/>
      <c r="K732" s="227"/>
      <c r="L732" s="227"/>
      <c r="M732" s="227"/>
      <c r="N732" s="227"/>
      <c r="R732" s="227"/>
      <c r="S732" s="227"/>
      <c r="T732" s="227"/>
      <c r="U732" s="227"/>
      <c r="V732" s="227"/>
      <c r="W732" s="227"/>
      <c r="X732" s="227"/>
      <c r="Y732" s="227"/>
    </row>
    <row r="733">
      <c r="D733" s="227"/>
      <c r="E733" s="227"/>
      <c r="F733" s="227"/>
      <c r="G733" s="227"/>
      <c r="H733" s="227"/>
      <c r="I733" s="227"/>
      <c r="J733" s="227"/>
      <c r="K733" s="227"/>
      <c r="L733" s="227"/>
      <c r="M733" s="227"/>
      <c r="N733" s="227"/>
      <c r="R733" s="227"/>
      <c r="S733" s="227"/>
      <c r="T733" s="227"/>
      <c r="U733" s="227"/>
      <c r="V733" s="227"/>
      <c r="W733" s="227"/>
      <c r="X733" s="227"/>
      <c r="Y733" s="227"/>
    </row>
    <row r="734">
      <c r="D734" s="227"/>
      <c r="E734" s="227"/>
      <c r="F734" s="227"/>
      <c r="G734" s="227"/>
      <c r="H734" s="227"/>
      <c r="I734" s="227"/>
      <c r="J734" s="227"/>
      <c r="K734" s="227"/>
      <c r="L734" s="227"/>
      <c r="M734" s="227"/>
      <c r="N734" s="227"/>
      <c r="R734" s="227"/>
      <c r="S734" s="227"/>
      <c r="T734" s="227"/>
      <c r="U734" s="227"/>
      <c r="V734" s="227"/>
      <c r="W734" s="227"/>
      <c r="X734" s="227"/>
      <c r="Y734" s="227"/>
    </row>
    <row r="735">
      <c r="D735" s="227"/>
      <c r="E735" s="227"/>
      <c r="F735" s="227"/>
      <c r="G735" s="227"/>
      <c r="H735" s="227"/>
      <c r="I735" s="227"/>
      <c r="J735" s="227"/>
      <c r="K735" s="227"/>
      <c r="L735" s="227"/>
      <c r="M735" s="227"/>
      <c r="N735" s="227"/>
      <c r="R735" s="227"/>
      <c r="S735" s="227"/>
      <c r="T735" s="227"/>
      <c r="U735" s="227"/>
      <c r="V735" s="227"/>
      <c r="W735" s="227"/>
      <c r="X735" s="227"/>
      <c r="Y735" s="227"/>
    </row>
    <row r="736">
      <c r="D736" s="227"/>
      <c r="E736" s="227"/>
      <c r="F736" s="227"/>
      <c r="G736" s="227"/>
      <c r="H736" s="227"/>
      <c r="I736" s="227"/>
      <c r="J736" s="227"/>
      <c r="K736" s="227"/>
      <c r="L736" s="227"/>
      <c r="M736" s="227"/>
      <c r="N736" s="227"/>
      <c r="R736" s="227"/>
      <c r="S736" s="227"/>
      <c r="T736" s="227"/>
      <c r="U736" s="227"/>
      <c r="V736" s="227"/>
      <c r="W736" s="227"/>
      <c r="X736" s="227"/>
      <c r="Y736" s="227"/>
    </row>
    <row r="737">
      <c r="D737" s="227"/>
      <c r="E737" s="227"/>
      <c r="F737" s="227"/>
      <c r="G737" s="227"/>
      <c r="H737" s="227"/>
      <c r="I737" s="227"/>
      <c r="J737" s="227"/>
      <c r="K737" s="227"/>
      <c r="L737" s="227"/>
      <c r="M737" s="227"/>
      <c r="N737" s="227"/>
      <c r="R737" s="227"/>
      <c r="S737" s="227"/>
      <c r="T737" s="227"/>
      <c r="U737" s="227"/>
      <c r="V737" s="227"/>
      <c r="W737" s="227"/>
      <c r="X737" s="227"/>
      <c r="Y737" s="227"/>
    </row>
    <row r="738">
      <c r="D738" s="227"/>
      <c r="E738" s="227"/>
      <c r="F738" s="227"/>
      <c r="G738" s="227"/>
      <c r="H738" s="227"/>
      <c r="I738" s="227"/>
      <c r="J738" s="227"/>
      <c r="K738" s="227"/>
      <c r="L738" s="227"/>
      <c r="M738" s="227"/>
      <c r="N738" s="227"/>
      <c r="R738" s="227"/>
      <c r="S738" s="227"/>
      <c r="T738" s="227"/>
      <c r="U738" s="227"/>
      <c r="V738" s="227"/>
      <c r="W738" s="227"/>
      <c r="X738" s="227"/>
      <c r="Y738" s="227"/>
    </row>
    <row r="739">
      <c r="D739" s="227"/>
      <c r="E739" s="227"/>
      <c r="F739" s="227"/>
      <c r="G739" s="227"/>
      <c r="H739" s="227"/>
      <c r="I739" s="227"/>
      <c r="J739" s="227"/>
      <c r="K739" s="227"/>
      <c r="L739" s="227"/>
      <c r="M739" s="227"/>
      <c r="N739" s="227"/>
      <c r="R739" s="227"/>
      <c r="S739" s="227"/>
      <c r="T739" s="227"/>
      <c r="U739" s="227"/>
      <c r="V739" s="227"/>
      <c r="W739" s="227"/>
      <c r="X739" s="227"/>
      <c r="Y739" s="227"/>
    </row>
    <row r="740">
      <c r="D740" s="227"/>
      <c r="E740" s="227"/>
      <c r="F740" s="227"/>
      <c r="G740" s="227"/>
      <c r="H740" s="227"/>
      <c r="I740" s="227"/>
      <c r="J740" s="227"/>
      <c r="K740" s="227"/>
      <c r="L740" s="227"/>
      <c r="M740" s="227"/>
      <c r="N740" s="227"/>
      <c r="R740" s="227"/>
      <c r="S740" s="227"/>
      <c r="T740" s="227"/>
      <c r="U740" s="227"/>
      <c r="V740" s="227"/>
      <c r="W740" s="227"/>
      <c r="X740" s="227"/>
      <c r="Y740" s="227"/>
    </row>
    <row r="741">
      <c r="D741" s="227"/>
      <c r="E741" s="227"/>
      <c r="F741" s="227"/>
      <c r="G741" s="227"/>
      <c r="H741" s="227"/>
      <c r="I741" s="227"/>
      <c r="J741" s="227"/>
      <c r="K741" s="227"/>
      <c r="L741" s="227"/>
      <c r="M741" s="227"/>
      <c r="N741" s="227"/>
      <c r="R741" s="227"/>
      <c r="S741" s="227"/>
      <c r="T741" s="227"/>
      <c r="U741" s="227"/>
      <c r="V741" s="227"/>
      <c r="W741" s="227"/>
      <c r="X741" s="227"/>
      <c r="Y741" s="227"/>
    </row>
    <row r="742">
      <c r="D742" s="227"/>
      <c r="E742" s="227"/>
      <c r="F742" s="227"/>
      <c r="G742" s="227"/>
      <c r="H742" s="227"/>
      <c r="I742" s="227"/>
      <c r="J742" s="227"/>
      <c r="K742" s="227"/>
      <c r="L742" s="227"/>
      <c r="M742" s="227"/>
      <c r="N742" s="227"/>
      <c r="R742" s="227"/>
      <c r="S742" s="227"/>
      <c r="T742" s="227"/>
      <c r="U742" s="227"/>
      <c r="V742" s="227"/>
      <c r="W742" s="227"/>
      <c r="X742" s="227"/>
      <c r="Y742" s="227"/>
    </row>
    <row r="743">
      <c r="D743" s="227"/>
      <c r="E743" s="227"/>
      <c r="F743" s="227"/>
      <c r="G743" s="227"/>
      <c r="H743" s="227"/>
      <c r="I743" s="227"/>
      <c r="J743" s="227"/>
      <c r="K743" s="227"/>
      <c r="L743" s="227"/>
      <c r="M743" s="227"/>
      <c r="N743" s="227"/>
      <c r="R743" s="227"/>
      <c r="S743" s="227"/>
      <c r="T743" s="227"/>
      <c r="U743" s="227"/>
      <c r="V743" s="227"/>
      <c r="W743" s="227"/>
      <c r="X743" s="227"/>
      <c r="Y743" s="227"/>
    </row>
    <row r="744">
      <c r="D744" s="227"/>
      <c r="E744" s="227"/>
      <c r="F744" s="227"/>
      <c r="G744" s="227"/>
      <c r="H744" s="227"/>
      <c r="I744" s="227"/>
      <c r="J744" s="227"/>
      <c r="K744" s="227"/>
      <c r="L744" s="227"/>
      <c r="M744" s="227"/>
      <c r="N744" s="227"/>
      <c r="R744" s="227"/>
      <c r="S744" s="227"/>
      <c r="T744" s="227"/>
      <c r="U744" s="227"/>
      <c r="V744" s="227"/>
      <c r="W744" s="227"/>
      <c r="X744" s="227"/>
      <c r="Y744" s="227"/>
    </row>
    <row r="745">
      <c r="D745" s="227"/>
      <c r="E745" s="227"/>
      <c r="F745" s="227"/>
      <c r="G745" s="227"/>
      <c r="H745" s="227"/>
      <c r="I745" s="227"/>
      <c r="J745" s="227"/>
      <c r="K745" s="227"/>
      <c r="L745" s="227"/>
      <c r="M745" s="227"/>
      <c r="N745" s="227"/>
      <c r="R745" s="227"/>
      <c r="S745" s="227"/>
      <c r="T745" s="227"/>
      <c r="U745" s="227"/>
      <c r="V745" s="227"/>
      <c r="W745" s="227"/>
      <c r="X745" s="227"/>
      <c r="Y745" s="227"/>
    </row>
    <row r="746">
      <c r="D746" s="227"/>
      <c r="E746" s="227"/>
      <c r="F746" s="227"/>
      <c r="G746" s="227"/>
      <c r="H746" s="227"/>
      <c r="I746" s="227"/>
      <c r="J746" s="227"/>
      <c r="K746" s="227"/>
      <c r="L746" s="227"/>
      <c r="M746" s="227"/>
      <c r="N746" s="227"/>
      <c r="R746" s="227"/>
      <c r="S746" s="227"/>
      <c r="T746" s="227"/>
      <c r="U746" s="227"/>
      <c r="V746" s="227"/>
      <c r="W746" s="227"/>
      <c r="X746" s="227"/>
      <c r="Y746" s="227"/>
    </row>
    <row r="747">
      <c r="D747" s="227"/>
      <c r="E747" s="227"/>
      <c r="F747" s="227"/>
      <c r="G747" s="227"/>
      <c r="H747" s="227"/>
      <c r="I747" s="227"/>
      <c r="J747" s="227"/>
      <c r="K747" s="227"/>
      <c r="L747" s="227"/>
      <c r="M747" s="227"/>
      <c r="N747" s="227"/>
      <c r="R747" s="227"/>
      <c r="S747" s="227"/>
      <c r="T747" s="227"/>
      <c r="U747" s="227"/>
      <c r="V747" s="227"/>
      <c r="W747" s="227"/>
      <c r="X747" s="227"/>
      <c r="Y747" s="227"/>
    </row>
    <row r="748">
      <c r="D748" s="227"/>
      <c r="E748" s="227"/>
      <c r="F748" s="227"/>
      <c r="G748" s="227"/>
      <c r="H748" s="227"/>
      <c r="I748" s="227"/>
      <c r="J748" s="227"/>
      <c r="K748" s="227"/>
      <c r="L748" s="227"/>
      <c r="M748" s="227"/>
      <c r="N748" s="227"/>
      <c r="R748" s="227"/>
      <c r="S748" s="227"/>
      <c r="T748" s="227"/>
      <c r="U748" s="227"/>
      <c r="V748" s="227"/>
      <c r="W748" s="227"/>
      <c r="X748" s="227"/>
      <c r="Y748" s="227"/>
    </row>
    <row r="749">
      <c r="D749" s="227"/>
      <c r="E749" s="227"/>
      <c r="F749" s="227"/>
      <c r="G749" s="227"/>
      <c r="H749" s="227"/>
      <c r="I749" s="227"/>
      <c r="J749" s="227"/>
      <c r="K749" s="227"/>
      <c r="L749" s="227"/>
      <c r="M749" s="227"/>
      <c r="N749" s="227"/>
      <c r="R749" s="227"/>
      <c r="S749" s="227"/>
      <c r="T749" s="227"/>
      <c r="U749" s="227"/>
      <c r="V749" s="227"/>
      <c r="W749" s="227"/>
      <c r="X749" s="227"/>
      <c r="Y749" s="227"/>
    </row>
    <row r="750">
      <c r="D750" s="227"/>
      <c r="E750" s="227"/>
      <c r="F750" s="227"/>
      <c r="G750" s="227"/>
      <c r="H750" s="227"/>
      <c r="I750" s="227"/>
      <c r="J750" s="227"/>
      <c r="K750" s="227"/>
      <c r="L750" s="227"/>
      <c r="M750" s="227"/>
      <c r="N750" s="227"/>
      <c r="R750" s="227"/>
      <c r="S750" s="227"/>
      <c r="T750" s="227"/>
      <c r="U750" s="227"/>
      <c r="V750" s="227"/>
      <c r="W750" s="227"/>
      <c r="X750" s="227"/>
      <c r="Y750" s="227"/>
    </row>
    <row r="751">
      <c r="D751" s="227"/>
      <c r="E751" s="227"/>
      <c r="F751" s="227"/>
      <c r="G751" s="227"/>
      <c r="H751" s="227"/>
      <c r="I751" s="227"/>
      <c r="J751" s="227"/>
      <c r="K751" s="227"/>
      <c r="L751" s="227"/>
      <c r="M751" s="227"/>
      <c r="N751" s="227"/>
      <c r="R751" s="227"/>
      <c r="S751" s="227"/>
      <c r="T751" s="227"/>
      <c r="U751" s="227"/>
      <c r="V751" s="227"/>
      <c r="W751" s="227"/>
      <c r="X751" s="227"/>
      <c r="Y751" s="227"/>
    </row>
    <row r="752">
      <c r="D752" s="227"/>
      <c r="E752" s="227"/>
      <c r="F752" s="227"/>
      <c r="G752" s="227"/>
      <c r="H752" s="227"/>
      <c r="I752" s="227"/>
      <c r="J752" s="227"/>
      <c r="K752" s="227"/>
      <c r="L752" s="227"/>
      <c r="M752" s="227"/>
      <c r="N752" s="227"/>
      <c r="R752" s="227"/>
      <c r="S752" s="227"/>
      <c r="T752" s="227"/>
      <c r="U752" s="227"/>
      <c r="V752" s="227"/>
      <c r="W752" s="227"/>
      <c r="X752" s="227"/>
      <c r="Y752" s="227"/>
    </row>
    <row r="753">
      <c r="D753" s="227"/>
      <c r="E753" s="227"/>
      <c r="F753" s="227"/>
      <c r="G753" s="227"/>
      <c r="H753" s="227"/>
      <c r="I753" s="227"/>
      <c r="J753" s="227"/>
      <c r="K753" s="227"/>
      <c r="L753" s="227"/>
      <c r="M753" s="227"/>
      <c r="N753" s="227"/>
      <c r="R753" s="227"/>
      <c r="S753" s="227"/>
      <c r="T753" s="227"/>
      <c r="U753" s="227"/>
      <c r="V753" s="227"/>
      <c r="W753" s="227"/>
      <c r="X753" s="227"/>
      <c r="Y753" s="227"/>
    </row>
    <row r="754">
      <c r="D754" s="227"/>
      <c r="E754" s="227"/>
      <c r="F754" s="227"/>
      <c r="G754" s="227"/>
      <c r="H754" s="227"/>
      <c r="I754" s="227"/>
      <c r="J754" s="227"/>
      <c r="K754" s="227"/>
      <c r="L754" s="227"/>
      <c r="M754" s="227"/>
      <c r="N754" s="227"/>
      <c r="R754" s="227"/>
      <c r="S754" s="227"/>
      <c r="T754" s="227"/>
      <c r="U754" s="227"/>
      <c r="V754" s="227"/>
      <c r="W754" s="227"/>
      <c r="X754" s="227"/>
      <c r="Y754" s="227"/>
    </row>
    <row r="755">
      <c r="D755" s="227"/>
      <c r="E755" s="227"/>
      <c r="F755" s="227"/>
      <c r="G755" s="227"/>
      <c r="H755" s="227"/>
      <c r="I755" s="227"/>
      <c r="J755" s="227"/>
      <c r="K755" s="227"/>
      <c r="L755" s="227"/>
      <c r="M755" s="227"/>
      <c r="N755" s="227"/>
      <c r="R755" s="227"/>
      <c r="S755" s="227"/>
      <c r="T755" s="227"/>
      <c r="U755" s="227"/>
      <c r="V755" s="227"/>
      <c r="W755" s="227"/>
      <c r="X755" s="227"/>
      <c r="Y755" s="227"/>
    </row>
    <row r="756">
      <c r="D756" s="227"/>
      <c r="E756" s="227"/>
      <c r="F756" s="227"/>
      <c r="G756" s="227"/>
      <c r="H756" s="227"/>
      <c r="I756" s="227"/>
      <c r="J756" s="227"/>
      <c r="K756" s="227"/>
      <c r="L756" s="227"/>
      <c r="M756" s="227"/>
      <c r="N756" s="227"/>
      <c r="R756" s="227"/>
      <c r="S756" s="227"/>
      <c r="T756" s="227"/>
      <c r="U756" s="227"/>
      <c r="V756" s="227"/>
      <c r="W756" s="227"/>
      <c r="X756" s="227"/>
      <c r="Y756" s="227"/>
    </row>
    <row r="757">
      <c r="D757" s="227"/>
      <c r="E757" s="227"/>
      <c r="F757" s="227"/>
      <c r="G757" s="227"/>
      <c r="H757" s="227"/>
      <c r="I757" s="227"/>
      <c r="J757" s="227"/>
      <c r="K757" s="227"/>
      <c r="L757" s="227"/>
      <c r="M757" s="227"/>
      <c r="N757" s="227"/>
      <c r="R757" s="227"/>
      <c r="S757" s="227"/>
      <c r="T757" s="227"/>
      <c r="U757" s="227"/>
      <c r="V757" s="227"/>
      <c r="W757" s="227"/>
      <c r="X757" s="227"/>
      <c r="Y757" s="227"/>
    </row>
    <row r="758">
      <c r="D758" s="227"/>
      <c r="E758" s="227"/>
      <c r="F758" s="227"/>
      <c r="G758" s="227"/>
      <c r="H758" s="227"/>
      <c r="I758" s="227"/>
      <c r="J758" s="227"/>
      <c r="K758" s="227"/>
      <c r="L758" s="227"/>
      <c r="M758" s="227"/>
      <c r="N758" s="227"/>
      <c r="R758" s="227"/>
      <c r="S758" s="227"/>
      <c r="T758" s="227"/>
      <c r="U758" s="227"/>
      <c r="V758" s="227"/>
      <c r="W758" s="227"/>
      <c r="X758" s="227"/>
      <c r="Y758" s="227"/>
    </row>
    <row r="759">
      <c r="D759" s="227"/>
      <c r="E759" s="227"/>
      <c r="F759" s="227"/>
      <c r="G759" s="227"/>
      <c r="H759" s="227"/>
      <c r="I759" s="227"/>
      <c r="J759" s="227"/>
      <c r="K759" s="227"/>
      <c r="L759" s="227"/>
      <c r="M759" s="227"/>
      <c r="N759" s="227"/>
      <c r="R759" s="227"/>
      <c r="S759" s="227"/>
      <c r="T759" s="227"/>
      <c r="U759" s="227"/>
      <c r="V759" s="227"/>
      <c r="W759" s="227"/>
      <c r="X759" s="227"/>
      <c r="Y759" s="227"/>
    </row>
    <row r="760">
      <c r="D760" s="227"/>
      <c r="E760" s="227"/>
      <c r="F760" s="227"/>
      <c r="G760" s="227"/>
      <c r="H760" s="227"/>
      <c r="I760" s="227"/>
      <c r="J760" s="227"/>
      <c r="K760" s="227"/>
      <c r="L760" s="227"/>
      <c r="M760" s="227"/>
      <c r="N760" s="227"/>
      <c r="R760" s="227"/>
      <c r="S760" s="227"/>
      <c r="T760" s="227"/>
      <c r="U760" s="227"/>
      <c r="V760" s="227"/>
      <c r="W760" s="227"/>
      <c r="X760" s="227"/>
      <c r="Y760" s="227"/>
    </row>
    <row r="761">
      <c r="D761" s="227"/>
      <c r="E761" s="227"/>
      <c r="F761" s="227"/>
      <c r="G761" s="227"/>
      <c r="H761" s="227"/>
      <c r="I761" s="227"/>
      <c r="J761" s="227"/>
      <c r="K761" s="227"/>
      <c r="L761" s="227"/>
      <c r="M761" s="227"/>
      <c r="N761" s="227"/>
      <c r="R761" s="227"/>
      <c r="S761" s="227"/>
      <c r="T761" s="227"/>
      <c r="U761" s="227"/>
      <c r="V761" s="227"/>
      <c r="W761" s="227"/>
      <c r="X761" s="227"/>
      <c r="Y761" s="227"/>
    </row>
    <row r="762">
      <c r="D762" s="227"/>
      <c r="E762" s="227"/>
      <c r="F762" s="227"/>
      <c r="G762" s="227"/>
      <c r="H762" s="227"/>
      <c r="I762" s="227"/>
      <c r="J762" s="227"/>
      <c r="K762" s="227"/>
      <c r="L762" s="227"/>
      <c r="M762" s="227"/>
      <c r="N762" s="227"/>
      <c r="R762" s="227"/>
      <c r="S762" s="227"/>
      <c r="T762" s="227"/>
      <c r="U762" s="227"/>
      <c r="V762" s="227"/>
      <c r="W762" s="227"/>
      <c r="X762" s="227"/>
      <c r="Y762" s="227"/>
    </row>
    <row r="763">
      <c r="D763" s="227"/>
      <c r="E763" s="227"/>
      <c r="F763" s="227"/>
      <c r="G763" s="227"/>
      <c r="H763" s="227"/>
      <c r="I763" s="227"/>
      <c r="J763" s="227"/>
      <c r="K763" s="227"/>
      <c r="L763" s="227"/>
      <c r="M763" s="227"/>
      <c r="N763" s="227"/>
      <c r="R763" s="227"/>
      <c r="S763" s="227"/>
      <c r="T763" s="227"/>
      <c r="U763" s="227"/>
      <c r="V763" s="227"/>
      <c r="W763" s="227"/>
      <c r="X763" s="227"/>
      <c r="Y763" s="227"/>
    </row>
    <row r="764">
      <c r="D764" s="227"/>
      <c r="E764" s="227"/>
      <c r="F764" s="227"/>
      <c r="G764" s="227"/>
      <c r="H764" s="227"/>
      <c r="I764" s="227"/>
      <c r="J764" s="227"/>
      <c r="K764" s="227"/>
      <c r="L764" s="227"/>
      <c r="M764" s="227"/>
      <c r="N764" s="227"/>
      <c r="R764" s="227"/>
      <c r="S764" s="227"/>
      <c r="T764" s="227"/>
      <c r="U764" s="227"/>
      <c r="V764" s="227"/>
      <c r="W764" s="227"/>
      <c r="X764" s="227"/>
      <c r="Y764" s="227"/>
    </row>
    <row r="765">
      <c r="D765" s="227"/>
      <c r="E765" s="227"/>
      <c r="F765" s="227"/>
      <c r="G765" s="227"/>
      <c r="H765" s="227"/>
      <c r="I765" s="227"/>
      <c r="J765" s="227"/>
      <c r="K765" s="227"/>
      <c r="L765" s="227"/>
      <c r="M765" s="227"/>
      <c r="N765" s="227"/>
      <c r="R765" s="227"/>
      <c r="S765" s="227"/>
      <c r="T765" s="227"/>
      <c r="U765" s="227"/>
      <c r="V765" s="227"/>
      <c r="W765" s="227"/>
      <c r="X765" s="227"/>
      <c r="Y765" s="227"/>
    </row>
    <row r="766">
      <c r="D766" s="227"/>
      <c r="E766" s="227"/>
      <c r="F766" s="227"/>
      <c r="G766" s="227"/>
      <c r="H766" s="227"/>
      <c r="I766" s="227"/>
      <c r="J766" s="227"/>
      <c r="K766" s="227"/>
      <c r="L766" s="227"/>
      <c r="M766" s="227"/>
      <c r="N766" s="227"/>
      <c r="R766" s="227"/>
      <c r="S766" s="227"/>
      <c r="T766" s="227"/>
      <c r="U766" s="227"/>
      <c r="V766" s="227"/>
      <c r="W766" s="227"/>
      <c r="X766" s="227"/>
      <c r="Y766" s="227"/>
    </row>
    <row r="767">
      <c r="D767" s="227"/>
      <c r="E767" s="227"/>
      <c r="F767" s="227"/>
      <c r="G767" s="227"/>
      <c r="H767" s="227"/>
      <c r="I767" s="227"/>
      <c r="J767" s="227"/>
      <c r="K767" s="227"/>
      <c r="L767" s="227"/>
      <c r="M767" s="227"/>
      <c r="N767" s="227"/>
      <c r="R767" s="227"/>
      <c r="S767" s="227"/>
      <c r="T767" s="227"/>
      <c r="U767" s="227"/>
      <c r="V767" s="227"/>
      <c r="W767" s="227"/>
      <c r="X767" s="227"/>
      <c r="Y767" s="227"/>
    </row>
    <row r="768">
      <c r="D768" s="227"/>
      <c r="E768" s="227"/>
      <c r="F768" s="227"/>
      <c r="G768" s="227"/>
      <c r="H768" s="227"/>
      <c r="I768" s="227"/>
      <c r="J768" s="227"/>
      <c r="K768" s="227"/>
      <c r="L768" s="227"/>
      <c r="M768" s="227"/>
      <c r="N768" s="227"/>
      <c r="R768" s="227"/>
      <c r="S768" s="227"/>
      <c r="T768" s="227"/>
      <c r="U768" s="227"/>
      <c r="V768" s="227"/>
      <c r="W768" s="227"/>
      <c r="X768" s="227"/>
      <c r="Y768" s="227"/>
    </row>
    <row r="769">
      <c r="D769" s="227"/>
      <c r="E769" s="227"/>
      <c r="F769" s="227"/>
      <c r="G769" s="227"/>
      <c r="H769" s="227"/>
      <c r="I769" s="227"/>
      <c r="J769" s="227"/>
      <c r="K769" s="227"/>
      <c r="L769" s="227"/>
      <c r="M769" s="227"/>
      <c r="N769" s="227"/>
      <c r="R769" s="227"/>
      <c r="S769" s="227"/>
      <c r="T769" s="227"/>
      <c r="U769" s="227"/>
      <c r="V769" s="227"/>
      <c r="W769" s="227"/>
      <c r="X769" s="227"/>
      <c r="Y769" s="227"/>
    </row>
    <row r="770">
      <c r="D770" s="227"/>
      <c r="E770" s="227"/>
      <c r="F770" s="227"/>
      <c r="G770" s="227"/>
      <c r="H770" s="227"/>
      <c r="I770" s="227"/>
      <c r="J770" s="227"/>
      <c r="K770" s="227"/>
      <c r="L770" s="227"/>
      <c r="M770" s="227"/>
      <c r="N770" s="227"/>
      <c r="R770" s="227"/>
      <c r="S770" s="227"/>
      <c r="T770" s="227"/>
      <c r="U770" s="227"/>
      <c r="V770" s="227"/>
      <c r="W770" s="227"/>
      <c r="X770" s="227"/>
      <c r="Y770" s="227"/>
    </row>
    <row r="771">
      <c r="D771" s="227"/>
      <c r="E771" s="227"/>
      <c r="F771" s="227"/>
      <c r="G771" s="227"/>
      <c r="H771" s="227"/>
      <c r="I771" s="227"/>
      <c r="J771" s="227"/>
      <c r="K771" s="227"/>
      <c r="L771" s="227"/>
      <c r="M771" s="227"/>
      <c r="N771" s="227"/>
      <c r="R771" s="227"/>
      <c r="S771" s="227"/>
      <c r="T771" s="227"/>
      <c r="U771" s="227"/>
      <c r="V771" s="227"/>
      <c r="W771" s="227"/>
      <c r="X771" s="227"/>
      <c r="Y771" s="227"/>
    </row>
    <row r="772">
      <c r="D772" s="227"/>
      <c r="E772" s="227"/>
      <c r="F772" s="227"/>
      <c r="G772" s="227"/>
      <c r="H772" s="227"/>
      <c r="I772" s="227"/>
      <c r="J772" s="227"/>
      <c r="K772" s="227"/>
      <c r="L772" s="227"/>
      <c r="M772" s="227"/>
      <c r="N772" s="227"/>
      <c r="R772" s="227"/>
      <c r="S772" s="227"/>
      <c r="T772" s="227"/>
      <c r="U772" s="227"/>
      <c r="V772" s="227"/>
      <c r="W772" s="227"/>
      <c r="X772" s="227"/>
      <c r="Y772" s="227"/>
    </row>
    <row r="773">
      <c r="D773" s="227"/>
      <c r="E773" s="227"/>
      <c r="F773" s="227"/>
      <c r="G773" s="227"/>
      <c r="H773" s="227"/>
      <c r="I773" s="227"/>
      <c r="J773" s="227"/>
      <c r="K773" s="227"/>
      <c r="L773" s="227"/>
      <c r="M773" s="227"/>
      <c r="N773" s="227"/>
      <c r="R773" s="227"/>
      <c r="S773" s="227"/>
      <c r="T773" s="227"/>
      <c r="U773" s="227"/>
      <c r="V773" s="227"/>
      <c r="W773" s="227"/>
      <c r="X773" s="227"/>
      <c r="Y773" s="227"/>
    </row>
    <row r="774">
      <c r="D774" s="227"/>
      <c r="E774" s="227"/>
      <c r="F774" s="227"/>
      <c r="G774" s="227"/>
      <c r="H774" s="227"/>
      <c r="I774" s="227"/>
      <c r="J774" s="227"/>
      <c r="K774" s="227"/>
      <c r="L774" s="227"/>
      <c r="M774" s="227"/>
      <c r="N774" s="227"/>
      <c r="R774" s="227"/>
      <c r="S774" s="227"/>
      <c r="T774" s="227"/>
      <c r="U774" s="227"/>
      <c r="V774" s="227"/>
      <c r="W774" s="227"/>
      <c r="X774" s="227"/>
      <c r="Y774" s="227"/>
    </row>
    <row r="775">
      <c r="D775" s="227"/>
      <c r="E775" s="227"/>
      <c r="F775" s="227"/>
      <c r="G775" s="227"/>
      <c r="H775" s="227"/>
      <c r="I775" s="227"/>
      <c r="J775" s="227"/>
      <c r="K775" s="227"/>
      <c r="L775" s="227"/>
      <c r="M775" s="227"/>
      <c r="N775" s="227"/>
      <c r="R775" s="227"/>
      <c r="S775" s="227"/>
      <c r="T775" s="227"/>
      <c r="U775" s="227"/>
      <c r="V775" s="227"/>
      <c r="W775" s="227"/>
      <c r="X775" s="227"/>
      <c r="Y775" s="227"/>
    </row>
    <row r="776">
      <c r="D776" s="227"/>
      <c r="E776" s="227"/>
      <c r="F776" s="227"/>
      <c r="G776" s="227"/>
      <c r="H776" s="227"/>
      <c r="I776" s="227"/>
      <c r="J776" s="227"/>
      <c r="K776" s="227"/>
      <c r="L776" s="227"/>
      <c r="M776" s="227"/>
      <c r="N776" s="227"/>
      <c r="R776" s="227"/>
      <c r="S776" s="227"/>
      <c r="T776" s="227"/>
      <c r="U776" s="227"/>
      <c r="V776" s="227"/>
      <c r="W776" s="227"/>
      <c r="X776" s="227"/>
      <c r="Y776" s="227"/>
    </row>
    <row r="777">
      <c r="D777" s="227"/>
      <c r="E777" s="227"/>
      <c r="F777" s="227"/>
      <c r="G777" s="227"/>
      <c r="H777" s="227"/>
      <c r="I777" s="227"/>
      <c r="J777" s="227"/>
      <c r="K777" s="227"/>
      <c r="L777" s="227"/>
      <c r="M777" s="227"/>
      <c r="N777" s="227"/>
      <c r="R777" s="227"/>
      <c r="S777" s="227"/>
      <c r="T777" s="227"/>
      <c r="U777" s="227"/>
      <c r="V777" s="227"/>
      <c r="W777" s="227"/>
      <c r="X777" s="227"/>
      <c r="Y777" s="227"/>
    </row>
    <row r="778">
      <c r="D778" s="227"/>
      <c r="E778" s="227"/>
      <c r="F778" s="227"/>
      <c r="G778" s="227"/>
      <c r="H778" s="227"/>
      <c r="I778" s="227"/>
      <c r="J778" s="227"/>
      <c r="K778" s="227"/>
      <c r="L778" s="227"/>
      <c r="M778" s="227"/>
      <c r="N778" s="227"/>
      <c r="R778" s="227"/>
      <c r="S778" s="227"/>
      <c r="T778" s="227"/>
      <c r="U778" s="227"/>
      <c r="V778" s="227"/>
      <c r="W778" s="227"/>
      <c r="X778" s="227"/>
      <c r="Y778" s="227"/>
    </row>
    <row r="779">
      <c r="D779" s="227"/>
      <c r="E779" s="227"/>
      <c r="F779" s="227"/>
      <c r="G779" s="227"/>
      <c r="H779" s="227"/>
      <c r="I779" s="227"/>
      <c r="J779" s="227"/>
      <c r="K779" s="227"/>
      <c r="L779" s="227"/>
      <c r="M779" s="227"/>
      <c r="N779" s="227"/>
      <c r="R779" s="227"/>
      <c r="S779" s="227"/>
      <c r="T779" s="227"/>
      <c r="U779" s="227"/>
      <c r="V779" s="227"/>
      <c r="W779" s="227"/>
      <c r="X779" s="227"/>
      <c r="Y779" s="227"/>
    </row>
    <row r="780">
      <c r="D780" s="227"/>
      <c r="E780" s="227"/>
      <c r="F780" s="227"/>
      <c r="G780" s="227"/>
      <c r="H780" s="227"/>
      <c r="I780" s="227"/>
      <c r="J780" s="227"/>
      <c r="K780" s="227"/>
      <c r="L780" s="227"/>
      <c r="M780" s="227"/>
      <c r="N780" s="227"/>
      <c r="R780" s="227"/>
      <c r="S780" s="227"/>
      <c r="T780" s="227"/>
      <c r="U780" s="227"/>
      <c r="V780" s="227"/>
      <c r="W780" s="227"/>
      <c r="X780" s="227"/>
      <c r="Y780" s="227"/>
    </row>
    <row r="781">
      <c r="D781" s="227"/>
      <c r="E781" s="227"/>
      <c r="F781" s="227"/>
      <c r="G781" s="227"/>
      <c r="H781" s="227"/>
      <c r="I781" s="227"/>
      <c r="J781" s="227"/>
      <c r="K781" s="227"/>
      <c r="L781" s="227"/>
      <c r="M781" s="227"/>
      <c r="N781" s="227"/>
      <c r="R781" s="227"/>
      <c r="S781" s="227"/>
      <c r="T781" s="227"/>
      <c r="U781" s="227"/>
      <c r="V781" s="227"/>
      <c r="W781" s="227"/>
      <c r="X781" s="227"/>
      <c r="Y781" s="227"/>
    </row>
    <row r="782">
      <c r="D782" s="227"/>
      <c r="E782" s="227"/>
      <c r="F782" s="227"/>
      <c r="G782" s="227"/>
      <c r="H782" s="227"/>
      <c r="I782" s="227"/>
      <c r="J782" s="227"/>
      <c r="K782" s="227"/>
      <c r="L782" s="227"/>
      <c r="M782" s="227"/>
      <c r="N782" s="227"/>
      <c r="R782" s="227"/>
      <c r="S782" s="227"/>
      <c r="T782" s="227"/>
      <c r="U782" s="227"/>
      <c r="V782" s="227"/>
      <c r="W782" s="227"/>
      <c r="X782" s="227"/>
      <c r="Y782" s="227"/>
    </row>
    <row r="783">
      <c r="D783" s="227"/>
      <c r="E783" s="227"/>
      <c r="F783" s="227"/>
      <c r="G783" s="227"/>
      <c r="H783" s="227"/>
      <c r="I783" s="227"/>
      <c r="J783" s="227"/>
      <c r="K783" s="227"/>
      <c r="L783" s="227"/>
      <c r="M783" s="227"/>
      <c r="N783" s="227"/>
      <c r="R783" s="227"/>
      <c r="S783" s="227"/>
      <c r="T783" s="227"/>
      <c r="U783" s="227"/>
      <c r="V783" s="227"/>
      <c r="W783" s="227"/>
      <c r="X783" s="227"/>
      <c r="Y783" s="227"/>
    </row>
    <row r="784">
      <c r="D784" s="227"/>
      <c r="E784" s="227"/>
      <c r="F784" s="227"/>
      <c r="G784" s="227"/>
      <c r="H784" s="227"/>
      <c r="I784" s="227"/>
      <c r="J784" s="227"/>
      <c r="K784" s="227"/>
      <c r="L784" s="227"/>
      <c r="M784" s="227"/>
      <c r="N784" s="227"/>
      <c r="R784" s="227"/>
      <c r="S784" s="227"/>
      <c r="T784" s="227"/>
      <c r="U784" s="227"/>
      <c r="V784" s="227"/>
      <c r="W784" s="227"/>
      <c r="X784" s="227"/>
      <c r="Y784" s="227"/>
    </row>
    <row r="785">
      <c r="D785" s="227"/>
      <c r="E785" s="227"/>
      <c r="F785" s="227"/>
      <c r="G785" s="227"/>
      <c r="H785" s="227"/>
      <c r="I785" s="227"/>
      <c r="J785" s="227"/>
      <c r="K785" s="227"/>
      <c r="L785" s="227"/>
      <c r="M785" s="227"/>
      <c r="N785" s="227"/>
      <c r="R785" s="227"/>
      <c r="S785" s="227"/>
      <c r="T785" s="227"/>
      <c r="U785" s="227"/>
      <c r="V785" s="227"/>
      <c r="W785" s="227"/>
      <c r="X785" s="227"/>
      <c r="Y785" s="227"/>
    </row>
    <row r="786">
      <c r="D786" s="227"/>
      <c r="E786" s="227"/>
      <c r="F786" s="227"/>
      <c r="G786" s="227"/>
      <c r="H786" s="227"/>
      <c r="I786" s="227"/>
      <c r="J786" s="227"/>
      <c r="K786" s="227"/>
      <c r="L786" s="227"/>
      <c r="M786" s="227"/>
      <c r="N786" s="227"/>
      <c r="R786" s="227"/>
      <c r="S786" s="227"/>
      <c r="T786" s="227"/>
      <c r="U786" s="227"/>
      <c r="V786" s="227"/>
      <c r="W786" s="227"/>
      <c r="X786" s="227"/>
      <c r="Y786" s="227"/>
    </row>
    <row r="787">
      <c r="D787" s="227"/>
      <c r="E787" s="227"/>
      <c r="F787" s="227"/>
      <c r="G787" s="227"/>
      <c r="H787" s="227"/>
      <c r="I787" s="227"/>
      <c r="J787" s="227"/>
      <c r="K787" s="227"/>
      <c r="L787" s="227"/>
      <c r="M787" s="227"/>
      <c r="N787" s="227"/>
      <c r="R787" s="227"/>
      <c r="S787" s="227"/>
      <c r="T787" s="227"/>
      <c r="U787" s="227"/>
      <c r="V787" s="227"/>
      <c r="W787" s="227"/>
      <c r="X787" s="227"/>
      <c r="Y787" s="227"/>
    </row>
    <row r="788">
      <c r="D788" s="227"/>
      <c r="E788" s="227"/>
      <c r="F788" s="227"/>
      <c r="G788" s="227"/>
      <c r="H788" s="227"/>
      <c r="I788" s="227"/>
      <c r="J788" s="227"/>
      <c r="K788" s="227"/>
      <c r="L788" s="227"/>
      <c r="M788" s="227"/>
      <c r="N788" s="227"/>
      <c r="R788" s="227"/>
      <c r="S788" s="227"/>
      <c r="T788" s="227"/>
      <c r="U788" s="227"/>
      <c r="V788" s="227"/>
      <c r="W788" s="227"/>
      <c r="X788" s="227"/>
      <c r="Y788" s="227"/>
    </row>
    <row r="789">
      <c r="D789" s="227"/>
      <c r="E789" s="227"/>
      <c r="F789" s="227"/>
      <c r="G789" s="227"/>
      <c r="H789" s="227"/>
      <c r="I789" s="227"/>
      <c r="J789" s="227"/>
      <c r="K789" s="227"/>
      <c r="L789" s="227"/>
      <c r="M789" s="227"/>
      <c r="N789" s="227"/>
      <c r="R789" s="227"/>
      <c r="S789" s="227"/>
      <c r="T789" s="227"/>
      <c r="U789" s="227"/>
      <c r="V789" s="227"/>
      <c r="W789" s="227"/>
      <c r="X789" s="227"/>
      <c r="Y789" s="227"/>
    </row>
    <row r="790">
      <c r="D790" s="227"/>
      <c r="E790" s="227"/>
      <c r="F790" s="227"/>
      <c r="G790" s="227"/>
      <c r="H790" s="227"/>
      <c r="I790" s="227"/>
      <c r="J790" s="227"/>
      <c r="K790" s="227"/>
      <c r="L790" s="227"/>
      <c r="M790" s="227"/>
      <c r="N790" s="227"/>
      <c r="R790" s="227"/>
      <c r="S790" s="227"/>
      <c r="T790" s="227"/>
      <c r="U790" s="227"/>
      <c r="V790" s="227"/>
      <c r="W790" s="227"/>
      <c r="X790" s="227"/>
      <c r="Y790" s="227"/>
    </row>
    <row r="791">
      <c r="D791" s="227"/>
      <c r="E791" s="227"/>
      <c r="F791" s="227"/>
      <c r="G791" s="227"/>
      <c r="H791" s="227"/>
      <c r="I791" s="227"/>
      <c r="J791" s="227"/>
      <c r="K791" s="227"/>
      <c r="L791" s="227"/>
      <c r="M791" s="227"/>
      <c r="N791" s="227"/>
      <c r="R791" s="227"/>
      <c r="S791" s="227"/>
      <c r="T791" s="227"/>
      <c r="U791" s="227"/>
      <c r="V791" s="227"/>
      <c r="W791" s="227"/>
      <c r="X791" s="227"/>
      <c r="Y791" s="227"/>
    </row>
    <row r="792">
      <c r="D792" s="227"/>
      <c r="E792" s="227"/>
      <c r="F792" s="227"/>
      <c r="G792" s="227"/>
      <c r="H792" s="227"/>
      <c r="I792" s="227"/>
      <c r="J792" s="227"/>
      <c r="K792" s="227"/>
      <c r="L792" s="227"/>
      <c r="M792" s="227"/>
      <c r="N792" s="227"/>
      <c r="R792" s="227"/>
      <c r="S792" s="227"/>
      <c r="T792" s="227"/>
      <c r="U792" s="227"/>
      <c r="V792" s="227"/>
      <c r="W792" s="227"/>
      <c r="X792" s="227"/>
      <c r="Y792" s="227"/>
    </row>
    <row r="793">
      <c r="D793" s="227"/>
      <c r="E793" s="227"/>
      <c r="F793" s="227"/>
      <c r="G793" s="227"/>
      <c r="H793" s="227"/>
      <c r="I793" s="227"/>
      <c r="J793" s="227"/>
      <c r="K793" s="227"/>
      <c r="L793" s="227"/>
      <c r="M793" s="227"/>
      <c r="N793" s="227"/>
      <c r="R793" s="227"/>
      <c r="S793" s="227"/>
      <c r="T793" s="227"/>
      <c r="U793" s="227"/>
      <c r="V793" s="227"/>
      <c r="W793" s="227"/>
      <c r="X793" s="227"/>
      <c r="Y793" s="227"/>
    </row>
    <row r="794">
      <c r="D794" s="227"/>
      <c r="E794" s="227"/>
      <c r="F794" s="227"/>
      <c r="G794" s="227"/>
      <c r="H794" s="227"/>
      <c r="I794" s="227"/>
      <c r="J794" s="227"/>
      <c r="K794" s="227"/>
      <c r="L794" s="227"/>
      <c r="M794" s="227"/>
      <c r="N794" s="227"/>
      <c r="R794" s="227"/>
      <c r="S794" s="227"/>
      <c r="T794" s="227"/>
      <c r="U794" s="227"/>
      <c r="V794" s="227"/>
      <c r="W794" s="227"/>
      <c r="X794" s="227"/>
      <c r="Y794" s="227"/>
    </row>
    <row r="795">
      <c r="D795" s="227"/>
      <c r="E795" s="227"/>
      <c r="F795" s="227"/>
      <c r="G795" s="227"/>
      <c r="H795" s="227"/>
      <c r="I795" s="227"/>
      <c r="J795" s="227"/>
      <c r="K795" s="227"/>
      <c r="L795" s="227"/>
      <c r="M795" s="227"/>
      <c r="N795" s="227"/>
      <c r="R795" s="227"/>
      <c r="S795" s="227"/>
      <c r="T795" s="227"/>
      <c r="U795" s="227"/>
      <c r="V795" s="227"/>
      <c r="W795" s="227"/>
      <c r="X795" s="227"/>
      <c r="Y795" s="227"/>
    </row>
    <row r="796">
      <c r="D796" s="227"/>
      <c r="E796" s="227"/>
      <c r="F796" s="227"/>
      <c r="G796" s="227"/>
      <c r="H796" s="227"/>
      <c r="I796" s="227"/>
      <c r="J796" s="227"/>
      <c r="K796" s="227"/>
      <c r="L796" s="227"/>
      <c r="M796" s="227"/>
      <c r="N796" s="227"/>
      <c r="R796" s="227"/>
      <c r="S796" s="227"/>
      <c r="T796" s="227"/>
      <c r="U796" s="227"/>
      <c r="V796" s="227"/>
      <c r="W796" s="227"/>
      <c r="X796" s="227"/>
      <c r="Y796" s="227"/>
    </row>
    <row r="797">
      <c r="D797" s="227"/>
      <c r="E797" s="227"/>
      <c r="F797" s="227"/>
      <c r="G797" s="227"/>
      <c r="H797" s="227"/>
      <c r="I797" s="227"/>
      <c r="J797" s="227"/>
      <c r="K797" s="227"/>
      <c r="L797" s="227"/>
      <c r="M797" s="227"/>
      <c r="N797" s="227"/>
      <c r="R797" s="227"/>
      <c r="S797" s="227"/>
      <c r="T797" s="227"/>
      <c r="U797" s="227"/>
      <c r="V797" s="227"/>
      <c r="W797" s="227"/>
      <c r="X797" s="227"/>
      <c r="Y797" s="227"/>
    </row>
    <row r="798">
      <c r="D798" s="227"/>
      <c r="E798" s="227"/>
      <c r="F798" s="227"/>
      <c r="G798" s="227"/>
      <c r="H798" s="227"/>
      <c r="I798" s="227"/>
      <c r="J798" s="227"/>
      <c r="K798" s="227"/>
      <c r="L798" s="227"/>
      <c r="M798" s="227"/>
      <c r="N798" s="227"/>
      <c r="R798" s="227"/>
      <c r="S798" s="227"/>
      <c r="T798" s="227"/>
      <c r="U798" s="227"/>
      <c r="V798" s="227"/>
      <c r="W798" s="227"/>
      <c r="X798" s="227"/>
      <c r="Y798" s="227"/>
    </row>
    <row r="799">
      <c r="D799" s="227"/>
      <c r="E799" s="227"/>
      <c r="F799" s="227"/>
      <c r="G799" s="227"/>
      <c r="H799" s="227"/>
      <c r="I799" s="227"/>
      <c r="J799" s="227"/>
      <c r="K799" s="227"/>
      <c r="L799" s="227"/>
      <c r="M799" s="227"/>
      <c r="N799" s="227"/>
      <c r="R799" s="227"/>
      <c r="S799" s="227"/>
      <c r="T799" s="227"/>
      <c r="U799" s="227"/>
      <c r="V799" s="227"/>
      <c r="W799" s="227"/>
      <c r="X799" s="227"/>
      <c r="Y799" s="227"/>
    </row>
    <row r="800">
      <c r="D800" s="227"/>
      <c r="E800" s="227"/>
      <c r="F800" s="227"/>
      <c r="G800" s="227"/>
      <c r="H800" s="227"/>
      <c r="I800" s="227"/>
      <c r="J800" s="227"/>
      <c r="K800" s="227"/>
      <c r="L800" s="227"/>
      <c r="M800" s="227"/>
      <c r="N800" s="227"/>
      <c r="R800" s="227"/>
      <c r="S800" s="227"/>
      <c r="T800" s="227"/>
      <c r="U800" s="227"/>
      <c r="V800" s="227"/>
      <c r="W800" s="227"/>
      <c r="X800" s="227"/>
      <c r="Y800" s="227"/>
    </row>
    <row r="801">
      <c r="D801" s="227"/>
      <c r="E801" s="227"/>
      <c r="F801" s="227"/>
      <c r="G801" s="227"/>
      <c r="H801" s="227"/>
      <c r="I801" s="227"/>
      <c r="J801" s="227"/>
      <c r="K801" s="227"/>
      <c r="L801" s="227"/>
      <c r="M801" s="227"/>
      <c r="N801" s="227"/>
      <c r="R801" s="227"/>
      <c r="S801" s="227"/>
      <c r="T801" s="227"/>
      <c r="U801" s="227"/>
      <c r="V801" s="227"/>
      <c r="W801" s="227"/>
      <c r="X801" s="227"/>
      <c r="Y801" s="227"/>
    </row>
    <row r="802">
      <c r="D802" s="227"/>
      <c r="E802" s="227"/>
      <c r="F802" s="227"/>
      <c r="G802" s="227"/>
      <c r="H802" s="227"/>
      <c r="I802" s="227"/>
      <c r="J802" s="227"/>
      <c r="K802" s="227"/>
      <c r="L802" s="227"/>
      <c r="M802" s="227"/>
      <c r="N802" s="227"/>
      <c r="R802" s="227"/>
      <c r="S802" s="227"/>
      <c r="T802" s="227"/>
      <c r="U802" s="227"/>
      <c r="V802" s="227"/>
      <c r="W802" s="227"/>
      <c r="X802" s="227"/>
      <c r="Y802" s="227"/>
    </row>
    <row r="803">
      <c r="D803" s="227"/>
      <c r="E803" s="227"/>
      <c r="F803" s="227"/>
      <c r="G803" s="227"/>
      <c r="H803" s="227"/>
      <c r="I803" s="227"/>
      <c r="J803" s="227"/>
      <c r="K803" s="227"/>
      <c r="L803" s="227"/>
      <c r="M803" s="227"/>
      <c r="N803" s="227"/>
      <c r="R803" s="227"/>
      <c r="S803" s="227"/>
      <c r="T803" s="227"/>
      <c r="U803" s="227"/>
      <c r="V803" s="227"/>
      <c r="W803" s="227"/>
      <c r="X803" s="227"/>
      <c r="Y803" s="227"/>
    </row>
    <row r="804">
      <c r="D804" s="227"/>
      <c r="E804" s="227"/>
      <c r="F804" s="227"/>
      <c r="G804" s="227"/>
      <c r="H804" s="227"/>
      <c r="I804" s="227"/>
      <c r="J804" s="227"/>
      <c r="K804" s="227"/>
      <c r="L804" s="227"/>
      <c r="M804" s="227"/>
      <c r="N804" s="227"/>
      <c r="R804" s="227"/>
      <c r="S804" s="227"/>
      <c r="T804" s="227"/>
      <c r="U804" s="227"/>
      <c r="V804" s="227"/>
      <c r="W804" s="227"/>
      <c r="X804" s="227"/>
      <c r="Y804" s="227"/>
    </row>
    <row r="805">
      <c r="D805" s="227"/>
      <c r="E805" s="227"/>
      <c r="F805" s="227"/>
      <c r="G805" s="227"/>
      <c r="H805" s="227"/>
      <c r="I805" s="227"/>
      <c r="J805" s="227"/>
      <c r="K805" s="227"/>
      <c r="L805" s="227"/>
      <c r="M805" s="227"/>
      <c r="N805" s="227"/>
      <c r="R805" s="227"/>
      <c r="S805" s="227"/>
      <c r="T805" s="227"/>
      <c r="U805" s="227"/>
      <c r="V805" s="227"/>
      <c r="W805" s="227"/>
      <c r="X805" s="227"/>
      <c r="Y805" s="227"/>
    </row>
    <row r="806">
      <c r="D806" s="227"/>
      <c r="E806" s="227"/>
      <c r="F806" s="227"/>
      <c r="G806" s="227"/>
      <c r="H806" s="227"/>
      <c r="I806" s="227"/>
      <c r="J806" s="227"/>
      <c r="K806" s="227"/>
      <c r="L806" s="227"/>
      <c r="M806" s="227"/>
      <c r="N806" s="227"/>
      <c r="R806" s="227"/>
      <c r="S806" s="227"/>
      <c r="T806" s="227"/>
      <c r="U806" s="227"/>
      <c r="V806" s="227"/>
      <c r="W806" s="227"/>
      <c r="X806" s="227"/>
      <c r="Y806" s="227"/>
    </row>
    <row r="807">
      <c r="D807" s="227"/>
      <c r="E807" s="227"/>
      <c r="F807" s="227"/>
      <c r="G807" s="227"/>
      <c r="H807" s="227"/>
      <c r="I807" s="227"/>
      <c r="J807" s="227"/>
      <c r="K807" s="227"/>
      <c r="L807" s="227"/>
      <c r="M807" s="227"/>
      <c r="N807" s="227"/>
      <c r="R807" s="227"/>
      <c r="S807" s="227"/>
      <c r="T807" s="227"/>
      <c r="U807" s="227"/>
      <c r="V807" s="227"/>
      <c r="W807" s="227"/>
      <c r="X807" s="227"/>
      <c r="Y807" s="227"/>
    </row>
    <row r="808">
      <c r="D808" s="227"/>
      <c r="E808" s="227"/>
      <c r="F808" s="227"/>
      <c r="G808" s="227"/>
      <c r="H808" s="227"/>
      <c r="I808" s="227"/>
      <c r="J808" s="227"/>
      <c r="K808" s="227"/>
      <c r="L808" s="227"/>
      <c r="M808" s="227"/>
      <c r="N808" s="227"/>
      <c r="R808" s="227"/>
      <c r="S808" s="227"/>
      <c r="T808" s="227"/>
      <c r="U808" s="227"/>
      <c r="V808" s="227"/>
      <c r="W808" s="227"/>
      <c r="X808" s="227"/>
      <c r="Y808" s="227"/>
    </row>
    <row r="809">
      <c r="D809" s="227"/>
      <c r="E809" s="227"/>
      <c r="F809" s="227"/>
      <c r="G809" s="227"/>
      <c r="H809" s="227"/>
      <c r="I809" s="227"/>
      <c r="J809" s="227"/>
      <c r="K809" s="227"/>
      <c r="L809" s="227"/>
      <c r="M809" s="227"/>
      <c r="N809" s="227"/>
      <c r="R809" s="227"/>
      <c r="S809" s="227"/>
      <c r="T809" s="227"/>
      <c r="U809" s="227"/>
      <c r="V809" s="227"/>
      <c r="W809" s="227"/>
      <c r="X809" s="227"/>
      <c r="Y809" s="227"/>
    </row>
    <row r="810">
      <c r="D810" s="227"/>
      <c r="E810" s="227"/>
      <c r="F810" s="227"/>
      <c r="G810" s="227"/>
      <c r="H810" s="227"/>
      <c r="I810" s="227"/>
      <c r="J810" s="227"/>
      <c r="K810" s="227"/>
      <c r="L810" s="227"/>
      <c r="M810" s="227"/>
      <c r="N810" s="227"/>
      <c r="R810" s="227"/>
      <c r="S810" s="227"/>
      <c r="T810" s="227"/>
      <c r="U810" s="227"/>
      <c r="V810" s="227"/>
      <c r="W810" s="227"/>
      <c r="X810" s="227"/>
      <c r="Y810" s="227"/>
    </row>
    <row r="811">
      <c r="D811" s="227"/>
      <c r="E811" s="227"/>
      <c r="F811" s="227"/>
      <c r="G811" s="227"/>
      <c r="H811" s="227"/>
      <c r="I811" s="227"/>
      <c r="J811" s="227"/>
      <c r="K811" s="227"/>
      <c r="L811" s="227"/>
      <c r="M811" s="227"/>
      <c r="N811" s="227"/>
      <c r="R811" s="227"/>
      <c r="S811" s="227"/>
      <c r="T811" s="227"/>
      <c r="U811" s="227"/>
      <c r="V811" s="227"/>
      <c r="W811" s="227"/>
      <c r="X811" s="227"/>
      <c r="Y811" s="227"/>
    </row>
    <row r="812">
      <c r="D812" s="227"/>
      <c r="E812" s="227"/>
      <c r="F812" s="227"/>
      <c r="G812" s="227"/>
      <c r="H812" s="227"/>
      <c r="I812" s="227"/>
      <c r="J812" s="227"/>
      <c r="K812" s="227"/>
      <c r="L812" s="227"/>
      <c r="M812" s="227"/>
      <c r="N812" s="227"/>
      <c r="R812" s="227"/>
      <c r="S812" s="227"/>
      <c r="T812" s="227"/>
      <c r="U812" s="227"/>
      <c r="V812" s="227"/>
      <c r="W812" s="227"/>
      <c r="X812" s="227"/>
      <c r="Y812" s="227"/>
    </row>
    <row r="813">
      <c r="D813" s="227"/>
      <c r="E813" s="227"/>
      <c r="F813" s="227"/>
      <c r="G813" s="227"/>
      <c r="H813" s="227"/>
      <c r="I813" s="227"/>
      <c r="J813" s="227"/>
      <c r="K813" s="227"/>
      <c r="L813" s="227"/>
      <c r="M813" s="227"/>
      <c r="N813" s="227"/>
      <c r="R813" s="227"/>
      <c r="S813" s="227"/>
      <c r="T813" s="227"/>
      <c r="U813" s="227"/>
      <c r="V813" s="227"/>
      <c r="W813" s="227"/>
      <c r="X813" s="227"/>
      <c r="Y813" s="227"/>
    </row>
    <row r="814">
      <c r="D814" s="227"/>
      <c r="E814" s="227"/>
      <c r="F814" s="227"/>
      <c r="G814" s="227"/>
      <c r="H814" s="227"/>
      <c r="I814" s="227"/>
      <c r="J814" s="227"/>
      <c r="K814" s="227"/>
      <c r="L814" s="227"/>
      <c r="M814" s="227"/>
      <c r="N814" s="227"/>
      <c r="R814" s="227"/>
      <c r="S814" s="227"/>
      <c r="T814" s="227"/>
      <c r="U814" s="227"/>
      <c r="V814" s="227"/>
      <c r="W814" s="227"/>
      <c r="X814" s="227"/>
      <c r="Y814" s="227"/>
    </row>
    <row r="815">
      <c r="D815" s="227"/>
      <c r="E815" s="227"/>
      <c r="F815" s="227"/>
      <c r="G815" s="227"/>
      <c r="H815" s="227"/>
      <c r="I815" s="227"/>
      <c r="J815" s="227"/>
      <c r="K815" s="227"/>
      <c r="L815" s="227"/>
      <c r="M815" s="227"/>
      <c r="N815" s="227"/>
      <c r="R815" s="227"/>
      <c r="S815" s="227"/>
      <c r="T815" s="227"/>
      <c r="U815" s="227"/>
      <c r="V815" s="227"/>
      <c r="W815" s="227"/>
      <c r="X815" s="227"/>
      <c r="Y815" s="227"/>
    </row>
    <row r="816">
      <c r="D816" s="227"/>
      <c r="E816" s="227"/>
      <c r="F816" s="227"/>
      <c r="G816" s="227"/>
      <c r="H816" s="227"/>
      <c r="I816" s="227"/>
      <c r="J816" s="227"/>
      <c r="K816" s="227"/>
      <c r="L816" s="227"/>
      <c r="M816" s="227"/>
      <c r="N816" s="227"/>
      <c r="R816" s="227"/>
      <c r="S816" s="227"/>
      <c r="T816" s="227"/>
      <c r="U816" s="227"/>
      <c r="V816" s="227"/>
      <c r="W816" s="227"/>
      <c r="X816" s="227"/>
      <c r="Y816" s="227"/>
    </row>
    <row r="817">
      <c r="D817" s="227"/>
      <c r="E817" s="227"/>
      <c r="F817" s="227"/>
      <c r="G817" s="227"/>
      <c r="H817" s="227"/>
      <c r="I817" s="227"/>
      <c r="J817" s="227"/>
      <c r="K817" s="227"/>
      <c r="L817" s="227"/>
      <c r="M817" s="227"/>
      <c r="N817" s="227"/>
      <c r="R817" s="227"/>
      <c r="S817" s="227"/>
      <c r="T817" s="227"/>
      <c r="U817" s="227"/>
      <c r="V817" s="227"/>
      <c r="W817" s="227"/>
      <c r="X817" s="227"/>
      <c r="Y817" s="227"/>
    </row>
    <row r="818">
      <c r="D818" s="227"/>
      <c r="E818" s="227"/>
      <c r="F818" s="227"/>
      <c r="G818" s="227"/>
      <c r="H818" s="227"/>
      <c r="I818" s="227"/>
      <c r="J818" s="227"/>
      <c r="K818" s="227"/>
      <c r="L818" s="227"/>
      <c r="M818" s="227"/>
      <c r="N818" s="227"/>
      <c r="R818" s="227"/>
      <c r="S818" s="227"/>
      <c r="T818" s="227"/>
      <c r="U818" s="227"/>
      <c r="V818" s="227"/>
      <c r="W818" s="227"/>
      <c r="X818" s="227"/>
      <c r="Y818" s="227"/>
    </row>
    <row r="819">
      <c r="D819" s="227"/>
      <c r="E819" s="227"/>
      <c r="F819" s="227"/>
      <c r="G819" s="227"/>
      <c r="H819" s="227"/>
      <c r="I819" s="227"/>
      <c r="J819" s="227"/>
      <c r="K819" s="227"/>
      <c r="L819" s="227"/>
      <c r="M819" s="227"/>
      <c r="N819" s="227"/>
      <c r="R819" s="227"/>
      <c r="S819" s="227"/>
      <c r="T819" s="227"/>
      <c r="U819" s="227"/>
      <c r="V819" s="227"/>
      <c r="W819" s="227"/>
      <c r="X819" s="227"/>
      <c r="Y819" s="227"/>
    </row>
    <row r="820">
      <c r="D820" s="227"/>
      <c r="E820" s="227"/>
      <c r="F820" s="227"/>
      <c r="G820" s="227"/>
      <c r="H820" s="227"/>
      <c r="I820" s="227"/>
      <c r="J820" s="227"/>
      <c r="K820" s="227"/>
      <c r="L820" s="227"/>
      <c r="M820" s="227"/>
      <c r="N820" s="227"/>
      <c r="R820" s="227"/>
      <c r="S820" s="227"/>
      <c r="T820" s="227"/>
      <c r="U820" s="227"/>
      <c r="V820" s="227"/>
      <c r="W820" s="227"/>
      <c r="X820" s="227"/>
      <c r="Y820" s="227"/>
    </row>
    <row r="821">
      <c r="D821" s="227"/>
      <c r="E821" s="227"/>
      <c r="F821" s="227"/>
      <c r="G821" s="227"/>
      <c r="H821" s="227"/>
      <c r="I821" s="227"/>
      <c r="J821" s="227"/>
      <c r="K821" s="227"/>
      <c r="L821" s="227"/>
      <c r="M821" s="227"/>
      <c r="N821" s="227"/>
      <c r="R821" s="227"/>
      <c r="S821" s="227"/>
      <c r="T821" s="227"/>
      <c r="U821" s="227"/>
      <c r="V821" s="227"/>
      <c r="W821" s="227"/>
      <c r="X821" s="227"/>
      <c r="Y821" s="227"/>
    </row>
    <row r="822">
      <c r="D822" s="227"/>
      <c r="E822" s="227"/>
      <c r="F822" s="227"/>
      <c r="G822" s="227"/>
      <c r="H822" s="227"/>
      <c r="I822" s="227"/>
      <c r="J822" s="227"/>
      <c r="K822" s="227"/>
      <c r="L822" s="227"/>
      <c r="M822" s="227"/>
      <c r="N822" s="227"/>
      <c r="R822" s="227"/>
      <c r="S822" s="227"/>
      <c r="T822" s="227"/>
      <c r="U822" s="227"/>
      <c r="V822" s="227"/>
      <c r="W822" s="227"/>
      <c r="X822" s="227"/>
      <c r="Y822" s="227"/>
    </row>
    <row r="823">
      <c r="D823" s="227"/>
      <c r="E823" s="227"/>
      <c r="F823" s="227"/>
      <c r="G823" s="227"/>
      <c r="H823" s="227"/>
      <c r="I823" s="227"/>
      <c r="J823" s="227"/>
      <c r="K823" s="227"/>
      <c r="L823" s="227"/>
      <c r="M823" s="227"/>
      <c r="N823" s="227"/>
      <c r="R823" s="227"/>
      <c r="S823" s="227"/>
      <c r="T823" s="227"/>
      <c r="U823" s="227"/>
      <c r="V823" s="227"/>
      <c r="W823" s="227"/>
      <c r="X823" s="227"/>
      <c r="Y823" s="227"/>
    </row>
    <row r="824">
      <c r="D824" s="227"/>
      <c r="E824" s="227"/>
      <c r="F824" s="227"/>
      <c r="G824" s="227"/>
      <c r="H824" s="227"/>
      <c r="I824" s="227"/>
      <c r="J824" s="227"/>
      <c r="K824" s="227"/>
      <c r="L824" s="227"/>
      <c r="M824" s="227"/>
      <c r="N824" s="227"/>
      <c r="R824" s="227"/>
      <c r="S824" s="227"/>
      <c r="T824" s="227"/>
      <c r="U824" s="227"/>
      <c r="V824" s="227"/>
      <c r="W824" s="227"/>
      <c r="X824" s="227"/>
      <c r="Y824" s="227"/>
    </row>
    <row r="825">
      <c r="D825" s="227"/>
      <c r="E825" s="227"/>
      <c r="F825" s="227"/>
      <c r="G825" s="227"/>
      <c r="H825" s="227"/>
      <c r="I825" s="227"/>
      <c r="J825" s="227"/>
      <c r="K825" s="227"/>
      <c r="L825" s="227"/>
      <c r="M825" s="227"/>
      <c r="N825" s="227"/>
      <c r="R825" s="227"/>
      <c r="S825" s="227"/>
      <c r="T825" s="227"/>
      <c r="U825" s="227"/>
      <c r="V825" s="227"/>
      <c r="W825" s="227"/>
      <c r="X825" s="227"/>
      <c r="Y825" s="227"/>
    </row>
    <row r="826">
      <c r="D826" s="227"/>
      <c r="E826" s="227"/>
      <c r="F826" s="227"/>
      <c r="G826" s="227"/>
      <c r="H826" s="227"/>
      <c r="I826" s="227"/>
      <c r="J826" s="227"/>
      <c r="K826" s="227"/>
      <c r="L826" s="227"/>
      <c r="M826" s="227"/>
      <c r="N826" s="227"/>
      <c r="R826" s="227"/>
      <c r="S826" s="227"/>
      <c r="T826" s="227"/>
      <c r="U826" s="227"/>
      <c r="V826" s="227"/>
      <c r="W826" s="227"/>
      <c r="X826" s="227"/>
      <c r="Y826" s="227"/>
    </row>
    <row r="827">
      <c r="D827" s="227"/>
      <c r="E827" s="227"/>
      <c r="F827" s="227"/>
      <c r="G827" s="227"/>
      <c r="H827" s="227"/>
      <c r="I827" s="227"/>
      <c r="J827" s="227"/>
      <c r="K827" s="227"/>
      <c r="L827" s="227"/>
      <c r="M827" s="227"/>
      <c r="N827" s="227"/>
      <c r="R827" s="227"/>
      <c r="S827" s="227"/>
      <c r="T827" s="227"/>
      <c r="U827" s="227"/>
      <c r="V827" s="227"/>
      <c r="W827" s="227"/>
      <c r="X827" s="227"/>
      <c r="Y827" s="227"/>
    </row>
    <row r="828">
      <c r="D828" s="227"/>
      <c r="E828" s="227"/>
      <c r="F828" s="227"/>
      <c r="G828" s="227"/>
      <c r="H828" s="227"/>
      <c r="I828" s="227"/>
      <c r="J828" s="227"/>
      <c r="K828" s="227"/>
      <c r="L828" s="227"/>
      <c r="M828" s="227"/>
      <c r="N828" s="227"/>
      <c r="R828" s="227"/>
      <c r="S828" s="227"/>
      <c r="T828" s="227"/>
      <c r="U828" s="227"/>
      <c r="V828" s="227"/>
      <c r="W828" s="227"/>
      <c r="X828" s="227"/>
      <c r="Y828" s="227"/>
    </row>
    <row r="829">
      <c r="D829" s="227"/>
      <c r="E829" s="227"/>
      <c r="F829" s="227"/>
      <c r="G829" s="227"/>
      <c r="H829" s="227"/>
      <c r="I829" s="227"/>
      <c r="J829" s="227"/>
      <c r="K829" s="227"/>
      <c r="L829" s="227"/>
      <c r="M829" s="227"/>
      <c r="N829" s="227"/>
      <c r="R829" s="227"/>
      <c r="S829" s="227"/>
      <c r="T829" s="227"/>
      <c r="U829" s="227"/>
      <c r="V829" s="227"/>
      <c r="W829" s="227"/>
      <c r="X829" s="227"/>
      <c r="Y829" s="227"/>
    </row>
    <row r="830">
      <c r="D830" s="227"/>
      <c r="E830" s="227"/>
      <c r="F830" s="227"/>
      <c r="G830" s="227"/>
      <c r="H830" s="227"/>
      <c r="I830" s="227"/>
      <c r="J830" s="227"/>
      <c r="K830" s="227"/>
      <c r="L830" s="227"/>
      <c r="M830" s="227"/>
      <c r="N830" s="227"/>
      <c r="R830" s="227"/>
      <c r="S830" s="227"/>
      <c r="T830" s="227"/>
      <c r="U830" s="227"/>
      <c r="V830" s="227"/>
      <c r="W830" s="227"/>
      <c r="X830" s="227"/>
      <c r="Y830" s="227"/>
    </row>
    <row r="831">
      <c r="D831" s="227"/>
      <c r="E831" s="227"/>
      <c r="F831" s="227"/>
      <c r="G831" s="227"/>
      <c r="H831" s="227"/>
      <c r="I831" s="227"/>
      <c r="J831" s="227"/>
      <c r="K831" s="227"/>
      <c r="L831" s="227"/>
      <c r="M831" s="227"/>
      <c r="N831" s="227"/>
      <c r="R831" s="227"/>
      <c r="S831" s="227"/>
      <c r="T831" s="227"/>
      <c r="U831" s="227"/>
      <c r="V831" s="227"/>
      <c r="W831" s="227"/>
      <c r="X831" s="227"/>
      <c r="Y831" s="227"/>
    </row>
    <row r="832">
      <c r="D832" s="227"/>
      <c r="E832" s="227"/>
      <c r="F832" s="227"/>
      <c r="G832" s="227"/>
      <c r="H832" s="227"/>
      <c r="I832" s="227"/>
      <c r="J832" s="227"/>
      <c r="K832" s="227"/>
      <c r="L832" s="227"/>
      <c r="M832" s="227"/>
      <c r="N832" s="227"/>
      <c r="R832" s="227"/>
      <c r="S832" s="227"/>
      <c r="T832" s="227"/>
      <c r="U832" s="227"/>
      <c r="V832" s="227"/>
      <c r="W832" s="227"/>
      <c r="X832" s="227"/>
      <c r="Y832" s="227"/>
    </row>
    <row r="833">
      <c r="D833" s="227"/>
      <c r="E833" s="227"/>
      <c r="F833" s="227"/>
      <c r="G833" s="227"/>
      <c r="H833" s="227"/>
      <c r="I833" s="227"/>
      <c r="J833" s="227"/>
      <c r="K833" s="227"/>
      <c r="L833" s="227"/>
      <c r="M833" s="227"/>
      <c r="N833" s="227"/>
      <c r="R833" s="227"/>
      <c r="S833" s="227"/>
      <c r="T833" s="227"/>
      <c r="U833" s="227"/>
      <c r="V833" s="227"/>
      <c r="W833" s="227"/>
      <c r="X833" s="227"/>
      <c r="Y833" s="227"/>
    </row>
    <row r="834">
      <c r="D834" s="227"/>
      <c r="E834" s="227"/>
      <c r="F834" s="227"/>
      <c r="G834" s="227"/>
      <c r="H834" s="227"/>
      <c r="I834" s="227"/>
      <c r="J834" s="227"/>
      <c r="K834" s="227"/>
      <c r="L834" s="227"/>
      <c r="M834" s="227"/>
      <c r="N834" s="227"/>
      <c r="R834" s="227"/>
      <c r="S834" s="227"/>
      <c r="T834" s="227"/>
      <c r="U834" s="227"/>
      <c r="V834" s="227"/>
      <c r="W834" s="227"/>
      <c r="X834" s="227"/>
      <c r="Y834" s="227"/>
    </row>
    <row r="835">
      <c r="D835" s="227"/>
      <c r="E835" s="227"/>
      <c r="F835" s="227"/>
      <c r="G835" s="227"/>
      <c r="H835" s="227"/>
      <c r="I835" s="227"/>
      <c r="J835" s="227"/>
      <c r="K835" s="227"/>
      <c r="L835" s="227"/>
      <c r="M835" s="227"/>
      <c r="N835" s="227"/>
      <c r="R835" s="227"/>
      <c r="S835" s="227"/>
      <c r="T835" s="227"/>
      <c r="U835" s="227"/>
      <c r="V835" s="227"/>
      <c r="W835" s="227"/>
      <c r="X835" s="227"/>
      <c r="Y835" s="227"/>
    </row>
    <row r="836">
      <c r="D836" s="227"/>
      <c r="E836" s="227"/>
      <c r="F836" s="227"/>
      <c r="G836" s="227"/>
      <c r="H836" s="227"/>
      <c r="I836" s="227"/>
      <c r="J836" s="227"/>
      <c r="K836" s="227"/>
      <c r="L836" s="227"/>
      <c r="M836" s="227"/>
      <c r="N836" s="227"/>
      <c r="R836" s="227"/>
      <c r="S836" s="227"/>
      <c r="T836" s="227"/>
      <c r="U836" s="227"/>
      <c r="V836" s="227"/>
      <c r="W836" s="227"/>
      <c r="X836" s="227"/>
      <c r="Y836" s="227"/>
    </row>
    <row r="837">
      <c r="D837" s="227"/>
      <c r="E837" s="227"/>
      <c r="F837" s="227"/>
      <c r="G837" s="227"/>
      <c r="H837" s="227"/>
      <c r="I837" s="227"/>
      <c r="J837" s="227"/>
      <c r="K837" s="227"/>
      <c r="L837" s="227"/>
      <c r="M837" s="227"/>
      <c r="N837" s="227"/>
      <c r="R837" s="227"/>
      <c r="S837" s="227"/>
      <c r="T837" s="227"/>
      <c r="U837" s="227"/>
      <c r="V837" s="227"/>
      <c r="W837" s="227"/>
      <c r="X837" s="227"/>
      <c r="Y837" s="227"/>
    </row>
    <row r="838">
      <c r="D838" s="227"/>
      <c r="E838" s="227"/>
      <c r="F838" s="227"/>
      <c r="G838" s="227"/>
      <c r="H838" s="227"/>
      <c r="I838" s="227"/>
      <c r="J838" s="227"/>
      <c r="K838" s="227"/>
      <c r="L838" s="227"/>
      <c r="M838" s="227"/>
      <c r="N838" s="227"/>
      <c r="R838" s="227"/>
      <c r="S838" s="227"/>
      <c r="T838" s="227"/>
      <c r="U838" s="227"/>
      <c r="V838" s="227"/>
      <c r="W838" s="227"/>
      <c r="X838" s="227"/>
      <c r="Y838" s="227"/>
    </row>
    <row r="839">
      <c r="D839" s="227"/>
      <c r="E839" s="227"/>
      <c r="F839" s="227"/>
      <c r="G839" s="227"/>
      <c r="H839" s="227"/>
      <c r="I839" s="227"/>
      <c r="J839" s="227"/>
      <c r="K839" s="227"/>
      <c r="L839" s="227"/>
      <c r="M839" s="227"/>
      <c r="N839" s="227"/>
      <c r="R839" s="227"/>
      <c r="S839" s="227"/>
      <c r="T839" s="227"/>
      <c r="U839" s="227"/>
      <c r="V839" s="227"/>
      <c r="W839" s="227"/>
      <c r="X839" s="227"/>
      <c r="Y839" s="227"/>
    </row>
    <row r="840">
      <c r="D840" s="227"/>
      <c r="E840" s="227"/>
      <c r="F840" s="227"/>
      <c r="G840" s="227"/>
      <c r="H840" s="227"/>
      <c r="I840" s="227"/>
      <c r="J840" s="227"/>
      <c r="K840" s="227"/>
      <c r="L840" s="227"/>
      <c r="M840" s="227"/>
      <c r="N840" s="227"/>
      <c r="R840" s="227"/>
      <c r="S840" s="227"/>
      <c r="T840" s="227"/>
      <c r="U840" s="227"/>
      <c r="V840" s="227"/>
      <c r="W840" s="227"/>
      <c r="X840" s="227"/>
      <c r="Y840" s="227"/>
    </row>
    <row r="841">
      <c r="D841" s="227"/>
      <c r="E841" s="227"/>
      <c r="F841" s="227"/>
      <c r="G841" s="227"/>
      <c r="H841" s="227"/>
      <c r="I841" s="227"/>
      <c r="J841" s="227"/>
      <c r="K841" s="227"/>
      <c r="L841" s="227"/>
      <c r="M841" s="227"/>
      <c r="N841" s="227"/>
      <c r="R841" s="227"/>
      <c r="S841" s="227"/>
      <c r="T841" s="227"/>
      <c r="U841" s="227"/>
      <c r="V841" s="227"/>
      <c r="W841" s="227"/>
      <c r="X841" s="227"/>
      <c r="Y841" s="227"/>
    </row>
    <row r="842">
      <c r="D842" s="227"/>
      <c r="E842" s="227"/>
      <c r="F842" s="227"/>
      <c r="G842" s="227"/>
      <c r="H842" s="227"/>
      <c r="I842" s="227"/>
      <c r="J842" s="227"/>
      <c r="K842" s="227"/>
      <c r="L842" s="227"/>
      <c r="M842" s="227"/>
      <c r="N842" s="227"/>
      <c r="R842" s="227"/>
      <c r="S842" s="227"/>
      <c r="T842" s="227"/>
      <c r="U842" s="227"/>
      <c r="V842" s="227"/>
      <c r="W842" s="227"/>
      <c r="X842" s="227"/>
      <c r="Y842" s="227"/>
    </row>
    <row r="843">
      <c r="D843" s="227"/>
      <c r="E843" s="227"/>
      <c r="F843" s="227"/>
      <c r="G843" s="227"/>
      <c r="H843" s="227"/>
      <c r="I843" s="227"/>
      <c r="J843" s="227"/>
      <c r="K843" s="227"/>
      <c r="L843" s="227"/>
      <c r="M843" s="227"/>
      <c r="N843" s="227"/>
      <c r="R843" s="227"/>
      <c r="S843" s="227"/>
      <c r="T843" s="227"/>
      <c r="U843" s="227"/>
      <c r="V843" s="227"/>
      <c r="W843" s="227"/>
      <c r="X843" s="227"/>
      <c r="Y843" s="227"/>
    </row>
    <row r="844">
      <c r="D844" s="227"/>
      <c r="E844" s="227"/>
      <c r="F844" s="227"/>
      <c r="G844" s="227"/>
      <c r="H844" s="227"/>
      <c r="I844" s="227"/>
      <c r="J844" s="227"/>
      <c r="K844" s="227"/>
      <c r="L844" s="227"/>
      <c r="M844" s="227"/>
      <c r="N844" s="227"/>
      <c r="R844" s="227"/>
      <c r="S844" s="227"/>
      <c r="T844" s="227"/>
      <c r="U844" s="227"/>
      <c r="V844" s="227"/>
      <c r="W844" s="227"/>
      <c r="X844" s="227"/>
      <c r="Y844" s="227"/>
    </row>
    <row r="845">
      <c r="D845" s="227"/>
      <c r="E845" s="227"/>
      <c r="F845" s="227"/>
      <c r="G845" s="227"/>
      <c r="H845" s="227"/>
      <c r="I845" s="227"/>
      <c r="J845" s="227"/>
      <c r="K845" s="227"/>
      <c r="L845" s="227"/>
      <c r="M845" s="227"/>
      <c r="N845" s="227"/>
      <c r="R845" s="227"/>
      <c r="S845" s="227"/>
      <c r="T845" s="227"/>
      <c r="U845" s="227"/>
      <c r="V845" s="227"/>
      <c r="W845" s="227"/>
      <c r="X845" s="227"/>
      <c r="Y845" s="227"/>
    </row>
    <row r="846">
      <c r="D846" s="227"/>
      <c r="E846" s="227"/>
      <c r="F846" s="227"/>
      <c r="G846" s="227"/>
      <c r="H846" s="227"/>
      <c r="I846" s="227"/>
      <c r="J846" s="227"/>
      <c r="K846" s="227"/>
      <c r="L846" s="227"/>
      <c r="M846" s="227"/>
      <c r="N846" s="227"/>
      <c r="R846" s="227"/>
      <c r="S846" s="227"/>
      <c r="T846" s="227"/>
      <c r="U846" s="227"/>
      <c r="V846" s="227"/>
      <c r="W846" s="227"/>
      <c r="X846" s="227"/>
      <c r="Y846" s="227"/>
    </row>
    <row r="847">
      <c r="D847" s="227"/>
      <c r="E847" s="227"/>
      <c r="F847" s="227"/>
      <c r="G847" s="227"/>
      <c r="H847" s="227"/>
      <c r="I847" s="227"/>
      <c r="J847" s="227"/>
      <c r="K847" s="227"/>
      <c r="L847" s="227"/>
      <c r="M847" s="227"/>
      <c r="N847" s="227"/>
      <c r="R847" s="227"/>
      <c r="S847" s="227"/>
      <c r="T847" s="227"/>
      <c r="U847" s="227"/>
      <c r="V847" s="227"/>
      <c r="W847" s="227"/>
      <c r="X847" s="227"/>
      <c r="Y847" s="227"/>
    </row>
    <row r="848">
      <c r="D848" s="227"/>
      <c r="E848" s="227"/>
      <c r="F848" s="227"/>
      <c r="G848" s="227"/>
      <c r="H848" s="227"/>
      <c r="I848" s="227"/>
      <c r="J848" s="227"/>
      <c r="K848" s="227"/>
      <c r="L848" s="227"/>
      <c r="M848" s="227"/>
      <c r="N848" s="227"/>
      <c r="R848" s="227"/>
      <c r="S848" s="227"/>
      <c r="T848" s="227"/>
      <c r="U848" s="227"/>
      <c r="V848" s="227"/>
      <c r="W848" s="227"/>
      <c r="X848" s="227"/>
      <c r="Y848" s="227"/>
    </row>
    <row r="849">
      <c r="D849" s="227"/>
      <c r="E849" s="227"/>
      <c r="F849" s="227"/>
      <c r="G849" s="227"/>
      <c r="H849" s="227"/>
      <c r="I849" s="227"/>
      <c r="J849" s="227"/>
      <c r="K849" s="227"/>
      <c r="L849" s="227"/>
      <c r="M849" s="227"/>
      <c r="N849" s="227"/>
      <c r="R849" s="227"/>
      <c r="S849" s="227"/>
      <c r="T849" s="227"/>
      <c r="U849" s="227"/>
      <c r="V849" s="227"/>
      <c r="W849" s="227"/>
      <c r="X849" s="227"/>
      <c r="Y849" s="227"/>
    </row>
    <row r="850">
      <c r="D850" s="227"/>
      <c r="E850" s="227"/>
      <c r="F850" s="227"/>
      <c r="G850" s="227"/>
      <c r="H850" s="227"/>
      <c r="I850" s="227"/>
      <c r="J850" s="227"/>
      <c r="K850" s="227"/>
      <c r="L850" s="227"/>
      <c r="M850" s="227"/>
      <c r="N850" s="227"/>
      <c r="R850" s="227"/>
      <c r="S850" s="227"/>
      <c r="T850" s="227"/>
      <c r="U850" s="227"/>
      <c r="V850" s="227"/>
      <c r="W850" s="227"/>
      <c r="X850" s="227"/>
      <c r="Y850" s="227"/>
    </row>
    <row r="851">
      <c r="D851" s="227"/>
      <c r="E851" s="227"/>
      <c r="F851" s="227"/>
      <c r="G851" s="227"/>
      <c r="H851" s="227"/>
      <c r="I851" s="227"/>
      <c r="J851" s="227"/>
      <c r="K851" s="227"/>
      <c r="L851" s="227"/>
      <c r="M851" s="227"/>
      <c r="N851" s="227"/>
      <c r="R851" s="227"/>
      <c r="S851" s="227"/>
      <c r="T851" s="227"/>
      <c r="U851" s="227"/>
      <c r="V851" s="227"/>
      <c r="W851" s="227"/>
      <c r="X851" s="227"/>
      <c r="Y851" s="227"/>
    </row>
    <row r="852">
      <c r="D852" s="227"/>
      <c r="E852" s="227"/>
      <c r="F852" s="227"/>
      <c r="G852" s="227"/>
      <c r="H852" s="227"/>
      <c r="I852" s="227"/>
      <c r="J852" s="227"/>
      <c r="K852" s="227"/>
      <c r="L852" s="227"/>
      <c r="M852" s="227"/>
      <c r="N852" s="227"/>
      <c r="R852" s="227"/>
      <c r="S852" s="227"/>
      <c r="T852" s="227"/>
      <c r="U852" s="227"/>
      <c r="V852" s="227"/>
      <c r="W852" s="227"/>
      <c r="X852" s="227"/>
      <c r="Y852" s="227"/>
    </row>
    <row r="853">
      <c r="D853" s="227"/>
      <c r="E853" s="227"/>
      <c r="F853" s="227"/>
      <c r="G853" s="227"/>
      <c r="H853" s="227"/>
      <c r="I853" s="227"/>
      <c r="J853" s="227"/>
      <c r="K853" s="227"/>
      <c r="L853" s="227"/>
      <c r="M853" s="227"/>
      <c r="N853" s="227"/>
      <c r="R853" s="227"/>
      <c r="S853" s="227"/>
      <c r="T853" s="227"/>
      <c r="U853" s="227"/>
      <c r="V853" s="227"/>
      <c r="W853" s="227"/>
      <c r="X853" s="227"/>
      <c r="Y853" s="227"/>
    </row>
    <row r="854">
      <c r="D854" s="227"/>
      <c r="E854" s="227"/>
      <c r="F854" s="227"/>
      <c r="G854" s="227"/>
      <c r="H854" s="227"/>
      <c r="I854" s="227"/>
      <c r="J854" s="227"/>
      <c r="K854" s="227"/>
      <c r="L854" s="227"/>
      <c r="M854" s="227"/>
      <c r="N854" s="227"/>
      <c r="R854" s="227"/>
      <c r="S854" s="227"/>
      <c r="T854" s="227"/>
      <c r="U854" s="227"/>
      <c r="V854" s="227"/>
      <c r="W854" s="227"/>
      <c r="X854" s="227"/>
      <c r="Y854" s="227"/>
    </row>
    <row r="855">
      <c r="D855" s="227"/>
      <c r="E855" s="227"/>
      <c r="F855" s="227"/>
      <c r="G855" s="227"/>
      <c r="H855" s="227"/>
      <c r="I855" s="227"/>
      <c r="J855" s="227"/>
      <c r="K855" s="227"/>
      <c r="L855" s="227"/>
      <c r="M855" s="227"/>
      <c r="N855" s="227"/>
      <c r="R855" s="227"/>
      <c r="S855" s="227"/>
      <c r="T855" s="227"/>
      <c r="U855" s="227"/>
      <c r="V855" s="227"/>
      <c r="W855" s="227"/>
      <c r="X855" s="227"/>
      <c r="Y855" s="227"/>
    </row>
    <row r="856">
      <c r="D856" s="227"/>
      <c r="E856" s="227"/>
      <c r="F856" s="227"/>
      <c r="G856" s="227"/>
      <c r="H856" s="227"/>
      <c r="I856" s="227"/>
      <c r="J856" s="227"/>
      <c r="K856" s="227"/>
      <c r="L856" s="227"/>
      <c r="M856" s="227"/>
      <c r="N856" s="227"/>
      <c r="R856" s="227"/>
      <c r="S856" s="227"/>
      <c r="T856" s="227"/>
      <c r="U856" s="227"/>
      <c r="V856" s="227"/>
      <c r="W856" s="227"/>
      <c r="X856" s="227"/>
      <c r="Y856" s="227"/>
    </row>
    <row r="857">
      <c r="D857" s="227"/>
      <c r="E857" s="227"/>
      <c r="F857" s="227"/>
      <c r="G857" s="227"/>
      <c r="H857" s="227"/>
      <c r="I857" s="227"/>
      <c r="J857" s="227"/>
      <c r="K857" s="227"/>
      <c r="L857" s="227"/>
      <c r="M857" s="227"/>
      <c r="N857" s="227"/>
      <c r="R857" s="227"/>
      <c r="S857" s="227"/>
      <c r="T857" s="227"/>
      <c r="U857" s="227"/>
      <c r="V857" s="227"/>
      <c r="W857" s="227"/>
      <c r="X857" s="227"/>
      <c r="Y857" s="227"/>
    </row>
    <row r="858">
      <c r="D858" s="227"/>
      <c r="E858" s="227"/>
      <c r="F858" s="227"/>
      <c r="G858" s="227"/>
      <c r="H858" s="227"/>
      <c r="I858" s="227"/>
      <c r="J858" s="227"/>
      <c r="K858" s="227"/>
      <c r="L858" s="227"/>
      <c r="M858" s="227"/>
      <c r="N858" s="227"/>
      <c r="R858" s="227"/>
      <c r="S858" s="227"/>
      <c r="T858" s="227"/>
      <c r="U858" s="227"/>
      <c r="V858" s="227"/>
      <c r="W858" s="227"/>
      <c r="X858" s="227"/>
      <c r="Y858" s="227"/>
    </row>
    <row r="859">
      <c r="D859" s="227"/>
      <c r="E859" s="227"/>
      <c r="F859" s="227"/>
      <c r="G859" s="227"/>
      <c r="H859" s="227"/>
      <c r="I859" s="227"/>
      <c r="J859" s="227"/>
      <c r="K859" s="227"/>
      <c r="L859" s="227"/>
      <c r="M859" s="227"/>
      <c r="N859" s="227"/>
      <c r="R859" s="227"/>
      <c r="S859" s="227"/>
      <c r="T859" s="227"/>
      <c r="U859" s="227"/>
      <c r="V859" s="227"/>
      <c r="W859" s="227"/>
      <c r="X859" s="227"/>
      <c r="Y859" s="227"/>
    </row>
    <row r="860">
      <c r="D860" s="227"/>
      <c r="E860" s="227"/>
      <c r="F860" s="227"/>
      <c r="G860" s="227"/>
      <c r="H860" s="227"/>
      <c r="I860" s="227"/>
      <c r="J860" s="227"/>
      <c r="K860" s="227"/>
      <c r="L860" s="227"/>
      <c r="M860" s="227"/>
      <c r="N860" s="227"/>
      <c r="R860" s="227"/>
      <c r="S860" s="227"/>
      <c r="T860" s="227"/>
      <c r="U860" s="227"/>
      <c r="V860" s="227"/>
      <c r="W860" s="227"/>
      <c r="X860" s="227"/>
      <c r="Y860" s="227"/>
    </row>
    <row r="861">
      <c r="D861" s="227"/>
      <c r="E861" s="227"/>
      <c r="F861" s="227"/>
      <c r="G861" s="227"/>
      <c r="H861" s="227"/>
      <c r="I861" s="227"/>
      <c r="J861" s="227"/>
      <c r="K861" s="227"/>
      <c r="L861" s="227"/>
      <c r="M861" s="227"/>
      <c r="N861" s="227"/>
      <c r="R861" s="227"/>
      <c r="S861" s="227"/>
      <c r="T861" s="227"/>
      <c r="U861" s="227"/>
      <c r="V861" s="227"/>
      <c r="W861" s="227"/>
      <c r="X861" s="227"/>
      <c r="Y861" s="227"/>
    </row>
    <row r="862">
      <c r="D862" s="227"/>
      <c r="E862" s="227"/>
      <c r="F862" s="227"/>
      <c r="G862" s="227"/>
      <c r="H862" s="227"/>
      <c r="I862" s="227"/>
      <c r="J862" s="227"/>
      <c r="K862" s="227"/>
      <c r="L862" s="227"/>
      <c r="M862" s="227"/>
      <c r="N862" s="227"/>
      <c r="R862" s="227"/>
      <c r="S862" s="227"/>
      <c r="T862" s="227"/>
      <c r="U862" s="227"/>
      <c r="V862" s="227"/>
      <c r="W862" s="227"/>
      <c r="X862" s="227"/>
      <c r="Y862" s="227"/>
    </row>
    <row r="863">
      <c r="D863" s="227"/>
      <c r="E863" s="227"/>
      <c r="F863" s="227"/>
      <c r="G863" s="227"/>
      <c r="H863" s="227"/>
      <c r="I863" s="227"/>
      <c r="J863" s="227"/>
      <c r="K863" s="227"/>
      <c r="L863" s="227"/>
      <c r="M863" s="227"/>
      <c r="N863" s="227"/>
      <c r="R863" s="227"/>
      <c r="S863" s="227"/>
      <c r="T863" s="227"/>
      <c r="U863" s="227"/>
      <c r="V863" s="227"/>
      <c r="W863" s="227"/>
      <c r="X863" s="227"/>
      <c r="Y863" s="227"/>
    </row>
    <row r="864">
      <c r="D864" s="227"/>
      <c r="E864" s="227"/>
      <c r="F864" s="227"/>
      <c r="G864" s="227"/>
      <c r="H864" s="227"/>
      <c r="I864" s="227"/>
      <c r="J864" s="227"/>
      <c r="K864" s="227"/>
      <c r="L864" s="227"/>
      <c r="M864" s="227"/>
      <c r="N864" s="227"/>
      <c r="R864" s="227"/>
      <c r="S864" s="227"/>
      <c r="T864" s="227"/>
      <c r="U864" s="227"/>
      <c r="V864" s="227"/>
      <c r="W864" s="227"/>
      <c r="X864" s="227"/>
      <c r="Y864" s="227"/>
    </row>
    <row r="865">
      <c r="D865" s="227"/>
      <c r="E865" s="227"/>
      <c r="F865" s="227"/>
      <c r="G865" s="227"/>
      <c r="H865" s="227"/>
      <c r="I865" s="227"/>
      <c r="J865" s="227"/>
      <c r="K865" s="227"/>
      <c r="L865" s="227"/>
      <c r="M865" s="227"/>
      <c r="N865" s="227"/>
      <c r="R865" s="227"/>
      <c r="S865" s="227"/>
      <c r="T865" s="227"/>
      <c r="U865" s="227"/>
      <c r="V865" s="227"/>
      <c r="W865" s="227"/>
      <c r="X865" s="227"/>
      <c r="Y865" s="227"/>
    </row>
    <row r="866">
      <c r="D866" s="227"/>
      <c r="E866" s="227"/>
      <c r="F866" s="227"/>
      <c r="G866" s="227"/>
      <c r="H866" s="227"/>
      <c r="I866" s="227"/>
      <c r="J866" s="227"/>
      <c r="K866" s="227"/>
      <c r="L866" s="227"/>
      <c r="M866" s="227"/>
      <c r="N866" s="227"/>
      <c r="R866" s="227"/>
      <c r="S866" s="227"/>
      <c r="T866" s="227"/>
      <c r="U866" s="227"/>
      <c r="V866" s="227"/>
      <c r="W866" s="227"/>
      <c r="X866" s="227"/>
      <c r="Y866" s="227"/>
    </row>
    <row r="867">
      <c r="D867" s="227"/>
      <c r="E867" s="227"/>
      <c r="F867" s="227"/>
      <c r="G867" s="227"/>
      <c r="H867" s="227"/>
      <c r="I867" s="227"/>
      <c r="J867" s="227"/>
      <c r="K867" s="227"/>
      <c r="L867" s="227"/>
      <c r="M867" s="227"/>
      <c r="N867" s="227"/>
      <c r="R867" s="227"/>
      <c r="S867" s="227"/>
      <c r="T867" s="227"/>
      <c r="U867" s="227"/>
      <c r="V867" s="227"/>
      <c r="W867" s="227"/>
      <c r="X867" s="227"/>
      <c r="Y867" s="227"/>
    </row>
    <row r="868">
      <c r="D868" s="227"/>
      <c r="E868" s="227"/>
      <c r="F868" s="227"/>
      <c r="G868" s="227"/>
      <c r="H868" s="227"/>
      <c r="I868" s="227"/>
      <c r="J868" s="227"/>
      <c r="K868" s="227"/>
      <c r="L868" s="227"/>
      <c r="M868" s="227"/>
      <c r="N868" s="227"/>
      <c r="R868" s="227"/>
      <c r="S868" s="227"/>
      <c r="T868" s="227"/>
      <c r="U868" s="227"/>
      <c r="V868" s="227"/>
      <c r="W868" s="227"/>
      <c r="X868" s="227"/>
      <c r="Y868" s="227"/>
    </row>
    <row r="869">
      <c r="D869" s="227"/>
      <c r="E869" s="227"/>
      <c r="F869" s="227"/>
      <c r="G869" s="227"/>
      <c r="H869" s="227"/>
      <c r="I869" s="227"/>
      <c r="J869" s="227"/>
      <c r="K869" s="227"/>
      <c r="L869" s="227"/>
      <c r="M869" s="227"/>
      <c r="N869" s="227"/>
      <c r="R869" s="227"/>
      <c r="S869" s="227"/>
      <c r="T869" s="227"/>
      <c r="U869" s="227"/>
      <c r="V869" s="227"/>
      <c r="W869" s="227"/>
      <c r="X869" s="227"/>
      <c r="Y869" s="227"/>
    </row>
    <row r="870">
      <c r="D870" s="227"/>
      <c r="E870" s="227"/>
      <c r="F870" s="227"/>
      <c r="G870" s="227"/>
      <c r="H870" s="227"/>
      <c r="I870" s="227"/>
      <c r="J870" s="227"/>
      <c r="K870" s="227"/>
      <c r="L870" s="227"/>
      <c r="M870" s="227"/>
      <c r="N870" s="227"/>
      <c r="R870" s="227"/>
      <c r="S870" s="227"/>
      <c r="T870" s="227"/>
      <c r="U870" s="227"/>
      <c r="V870" s="227"/>
      <c r="W870" s="227"/>
      <c r="X870" s="227"/>
      <c r="Y870" s="227"/>
    </row>
    <row r="871">
      <c r="D871" s="227"/>
      <c r="E871" s="227"/>
      <c r="F871" s="227"/>
      <c r="G871" s="227"/>
      <c r="H871" s="227"/>
      <c r="I871" s="227"/>
      <c r="J871" s="227"/>
      <c r="K871" s="227"/>
      <c r="L871" s="227"/>
      <c r="M871" s="227"/>
      <c r="N871" s="227"/>
      <c r="R871" s="227"/>
      <c r="S871" s="227"/>
      <c r="T871" s="227"/>
      <c r="U871" s="227"/>
      <c r="V871" s="227"/>
      <c r="W871" s="227"/>
      <c r="X871" s="227"/>
      <c r="Y871" s="227"/>
    </row>
    <row r="872">
      <c r="D872" s="227"/>
      <c r="E872" s="227"/>
      <c r="F872" s="227"/>
      <c r="G872" s="227"/>
      <c r="H872" s="227"/>
      <c r="I872" s="227"/>
      <c r="J872" s="227"/>
      <c r="K872" s="227"/>
      <c r="L872" s="227"/>
      <c r="M872" s="227"/>
      <c r="N872" s="227"/>
      <c r="R872" s="227"/>
      <c r="S872" s="227"/>
      <c r="T872" s="227"/>
      <c r="U872" s="227"/>
      <c r="V872" s="227"/>
      <c r="W872" s="227"/>
      <c r="X872" s="227"/>
      <c r="Y872" s="227"/>
    </row>
    <row r="873">
      <c r="D873" s="227"/>
      <c r="E873" s="227"/>
      <c r="F873" s="227"/>
      <c r="G873" s="227"/>
      <c r="H873" s="227"/>
      <c r="I873" s="227"/>
      <c r="J873" s="227"/>
      <c r="K873" s="227"/>
      <c r="L873" s="227"/>
      <c r="M873" s="227"/>
      <c r="N873" s="227"/>
      <c r="R873" s="227"/>
      <c r="S873" s="227"/>
      <c r="T873" s="227"/>
      <c r="U873" s="227"/>
      <c r="V873" s="227"/>
      <c r="W873" s="227"/>
      <c r="X873" s="227"/>
      <c r="Y873" s="227"/>
    </row>
    <row r="874">
      <c r="D874" s="227"/>
      <c r="E874" s="227"/>
      <c r="F874" s="227"/>
      <c r="G874" s="227"/>
      <c r="H874" s="227"/>
      <c r="I874" s="227"/>
      <c r="J874" s="227"/>
      <c r="K874" s="227"/>
      <c r="L874" s="227"/>
      <c r="M874" s="227"/>
      <c r="N874" s="227"/>
      <c r="R874" s="227"/>
      <c r="S874" s="227"/>
      <c r="T874" s="227"/>
      <c r="U874" s="227"/>
      <c r="V874" s="227"/>
      <c r="W874" s="227"/>
      <c r="X874" s="227"/>
      <c r="Y874" s="227"/>
    </row>
    <row r="875">
      <c r="D875" s="227"/>
      <c r="E875" s="227"/>
      <c r="F875" s="227"/>
      <c r="G875" s="227"/>
      <c r="H875" s="227"/>
      <c r="I875" s="227"/>
      <c r="J875" s="227"/>
      <c r="K875" s="227"/>
      <c r="L875" s="227"/>
      <c r="M875" s="227"/>
      <c r="N875" s="227"/>
      <c r="R875" s="227"/>
      <c r="S875" s="227"/>
      <c r="T875" s="227"/>
      <c r="U875" s="227"/>
      <c r="V875" s="227"/>
      <c r="W875" s="227"/>
      <c r="X875" s="227"/>
      <c r="Y875" s="227"/>
    </row>
    <row r="876">
      <c r="D876" s="227"/>
      <c r="E876" s="227"/>
      <c r="F876" s="227"/>
      <c r="G876" s="227"/>
      <c r="H876" s="227"/>
      <c r="I876" s="227"/>
      <c r="J876" s="227"/>
      <c r="K876" s="227"/>
      <c r="L876" s="227"/>
      <c r="M876" s="227"/>
      <c r="N876" s="227"/>
      <c r="R876" s="227"/>
      <c r="S876" s="227"/>
      <c r="T876" s="227"/>
      <c r="U876" s="227"/>
      <c r="V876" s="227"/>
      <c r="W876" s="227"/>
      <c r="X876" s="227"/>
      <c r="Y876" s="227"/>
    </row>
    <row r="877">
      <c r="D877" s="227"/>
      <c r="E877" s="227"/>
      <c r="F877" s="227"/>
      <c r="G877" s="227"/>
      <c r="H877" s="227"/>
      <c r="I877" s="227"/>
      <c r="J877" s="227"/>
      <c r="K877" s="227"/>
      <c r="L877" s="227"/>
      <c r="M877" s="227"/>
      <c r="N877" s="227"/>
      <c r="R877" s="227"/>
      <c r="S877" s="227"/>
      <c r="T877" s="227"/>
      <c r="U877" s="227"/>
      <c r="V877" s="227"/>
      <c r="W877" s="227"/>
      <c r="X877" s="227"/>
      <c r="Y877" s="227"/>
    </row>
    <row r="878">
      <c r="D878" s="227"/>
      <c r="E878" s="227"/>
      <c r="F878" s="227"/>
      <c r="G878" s="227"/>
      <c r="H878" s="227"/>
      <c r="I878" s="227"/>
      <c r="J878" s="227"/>
      <c r="K878" s="227"/>
      <c r="L878" s="227"/>
      <c r="M878" s="227"/>
      <c r="N878" s="227"/>
      <c r="R878" s="227"/>
      <c r="S878" s="227"/>
      <c r="T878" s="227"/>
      <c r="U878" s="227"/>
      <c r="V878" s="227"/>
      <c r="W878" s="227"/>
      <c r="X878" s="227"/>
      <c r="Y878" s="227"/>
    </row>
    <row r="879">
      <c r="D879" s="227"/>
      <c r="E879" s="227"/>
      <c r="F879" s="227"/>
      <c r="G879" s="227"/>
      <c r="H879" s="227"/>
      <c r="I879" s="227"/>
      <c r="J879" s="227"/>
      <c r="K879" s="227"/>
      <c r="L879" s="227"/>
      <c r="M879" s="227"/>
      <c r="N879" s="227"/>
      <c r="R879" s="227"/>
      <c r="S879" s="227"/>
      <c r="T879" s="227"/>
      <c r="U879" s="227"/>
      <c r="V879" s="227"/>
      <c r="W879" s="227"/>
      <c r="X879" s="227"/>
      <c r="Y879" s="227"/>
    </row>
    <row r="880">
      <c r="D880" s="227"/>
      <c r="E880" s="227"/>
      <c r="F880" s="227"/>
      <c r="G880" s="227"/>
      <c r="H880" s="227"/>
      <c r="I880" s="227"/>
      <c r="J880" s="227"/>
      <c r="K880" s="227"/>
      <c r="L880" s="227"/>
      <c r="M880" s="227"/>
      <c r="N880" s="227"/>
      <c r="R880" s="227"/>
      <c r="S880" s="227"/>
      <c r="T880" s="227"/>
      <c r="U880" s="227"/>
      <c r="V880" s="227"/>
      <c r="W880" s="227"/>
      <c r="X880" s="227"/>
      <c r="Y880" s="227"/>
    </row>
    <row r="881">
      <c r="D881" s="227"/>
      <c r="E881" s="227"/>
      <c r="F881" s="227"/>
      <c r="G881" s="227"/>
      <c r="H881" s="227"/>
      <c r="I881" s="227"/>
      <c r="J881" s="227"/>
      <c r="K881" s="227"/>
      <c r="L881" s="227"/>
      <c r="M881" s="227"/>
      <c r="N881" s="227"/>
      <c r="R881" s="227"/>
      <c r="S881" s="227"/>
      <c r="T881" s="227"/>
      <c r="U881" s="227"/>
      <c r="V881" s="227"/>
      <c r="W881" s="227"/>
      <c r="X881" s="227"/>
      <c r="Y881" s="227"/>
    </row>
    <row r="882">
      <c r="D882" s="227"/>
      <c r="E882" s="227"/>
      <c r="F882" s="227"/>
      <c r="G882" s="227"/>
      <c r="H882" s="227"/>
      <c r="I882" s="227"/>
      <c r="J882" s="227"/>
      <c r="K882" s="227"/>
      <c r="L882" s="227"/>
      <c r="M882" s="227"/>
      <c r="N882" s="227"/>
      <c r="R882" s="227"/>
      <c r="S882" s="227"/>
      <c r="T882" s="227"/>
      <c r="U882" s="227"/>
      <c r="V882" s="227"/>
      <c r="W882" s="227"/>
      <c r="X882" s="227"/>
      <c r="Y882" s="227"/>
    </row>
    <row r="883">
      <c r="D883" s="227"/>
      <c r="E883" s="227"/>
      <c r="F883" s="227"/>
      <c r="G883" s="227"/>
      <c r="H883" s="227"/>
      <c r="I883" s="227"/>
      <c r="J883" s="227"/>
      <c r="K883" s="227"/>
      <c r="L883" s="227"/>
      <c r="M883" s="227"/>
      <c r="N883" s="227"/>
      <c r="R883" s="227"/>
      <c r="S883" s="227"/>
      <c r="T883" s="227"/>
      <c r="U883" s="227"/>
      <c r="V883" s="227"/>
      <c r="W883" s="227"/>
      <c r="X883" s="227"/>
      <c r="Y883" s="227"/>
    </row>
    <row r="884">
      <c r="D884" s="227"/>
      <c r="E884" s="227"/>
      <c r="F884" s="227"/>
      <c r="G884" s="227"/>
      <c r="H884" s="227"/>
      <c r="I884" s="227"/>
      <c r="J884" s="227"/>
      <c r="K884" s="227"/>
      <c r="L884" s="227"/>
      <c r="M884" s="227"/>
      <c r="N884" s="227"/>
      <c r="R884" s="227"/>
      <c r="S884" s="227"/>
      <c r="T884" s="227"/>
      <c r="U884" s="227"/>
      <c r="V884" s="227"/>
      <c r="W884" s="227"/>
      <c r="X884" s="227"/>
      <c r="Y884" s="227"/>
    </row>
    <row r="885">
      <c r="D885" s="227"/>
      <c r="E885" s="227"/>
      <c r="F885" s="227"/>
      <c r="G885" s="227"/>
      <c r="H885" s="227"/>
      <c r="I885" s="227"/>
      <c r="J885" s="227"/>
      <c r="K885" s="227"/>
      <c r="L885" s="227"/>
      <c r="M885" s="227"/>
      <c r="N885" s="227"/>
      <c r="R885" s="227"/>
      <c r="S885" s="227"/>
      <c r="T885" s="227"/>
      <c r="U885" s="227"/>
      <c r="V885" s="227"/>
      <c r="W885" s="227"/>
      <c r="X885" s="227"/>
      <c r="Y885" s="227"/>
    </row>
    <row r="886">
      <c r="D886" s="227"/>
      <c r="E886" s="227"/>
      <c r="F886" s="227"/>
      <c r="G886" s="227"/>
      <c r="H886" s="227"/>
      <c r="I886" s="227"/>
      <c r="J886" s="227"/>
      <c r="K886" s="227"/>
      <c r="L886" s="227"/>
      <c r="M886" s="227"/>
      <c r="N886" s="227"/>
      <c r="R886" s="227"/>
      <c r="S886" s="227"/>
      <c r="T886" s="227"/>
      <c r="U886" s="227"/>
      <c r="V886" s="227"/>
      <c r="W886" s="227"/>
      <c r="X886" s="227"/>
      <c r="Y886" s="227"/>
    </row>
    <row r="887">
      <c r="D887" s="227"/>
      <c r="E887" s="227"/>
      <c r="F887" s="227"/>
      <c r="G887" s="227"/>
      <c r="H887" s="227"/>
      <c r="I887" s="227"/>
      <c r="J887" s="227"/>
      <c r="K887" s="227"/>
      <c r="L887" s="227"/>
      <c r="M887" s="227"/>
      <c r="N887" s="227"/>
      <c r="R887" s="227"/>
      <c r="S887" s="227"/>
      <c r="T887" s="227"/>
      <c r="U887" s="227"/>
      <c r="V887" s="227"/>
      <c r="W887" s="227"/>
      <c r="X887" s="227"/>
      <c r="Y887" s="227"/>
    </row>
    <row r="888">
      <c r="D888" s="227"/>
      <c r="E888" s="227"/>
      <c r="F888" s="227"/>
      <c r="G888" s="227"/>
      <c r="H888" s="227"/>
      <c r="I888" s="227"/>
      <c r="J888" s="227"/>
      <c r="K888" s="227"/>
      <c r="L888" s="227"/>
      <c r="M888" s="227"/>
      <c r="N888" s="227"/>
      <c r="R888" s="227"/>
      <c r="S888" s="227"/>
      <c r="T888" s="227"/>
      <c r="U888" s="227"/>
      <c r="V888" s="227"/>
      <c r="W888" s="227"/>
      <c r="X888" s="227"/>
      <c r="Y888" s="227"/>
    </row>
    <row r="889">
      <c r="D889" s="227"/>
      <c r="E889" s="227"/>
      <c r="F889" s="227"/>
      <c r="G889" s="227"/>
      <c r="H889" s="227"/>
      <c r="I889" s="227"/>
      <c r="J889" s="227"/>
      <c r="K889" s="227"/>
      <c r="L889" s="227"/>
      <c r="M889" s="227"/>
      <c r="N889" s="227"/>
      <c r="R889" s="227"/>
      <c r="S889" s="227"/>
      <c r="T889" s="227"/>
      <c r="U889" s="227"/>
      <c r="V889" s="227"/>
      <c r="W889" s="227"/>
      <c r="X889" s="227"/>
      <c r="Y889" s="227"/>
    </row>
    <row r="890">
      <c r="D890" s="227"/>
      <c r="E890" s="227"/>
      <c r="F890" s="227"/>
      <c r="G890" s="227"/>
      <c r="H890" s="227"/>
      <c r="I890" s="227"/>
      <c r="J890" s="227"/>
      <c r="K890" s="227"/>
      <c r="L890" s="227"/>
      <c r="M890" s="227"/>
      <c r="N890" s="227"/>
      <c r="R890" s="227"/>
      <c r="S890" s="227"/>
      <c r="T890" s="227"/>
      <c r="U890" s="227"/>
      <c r="V890" s="227"/>
      <c r="W890" s="227"/>
      <c r="X890" s="227"/>
      <c r="Y890" s="227"/>
    </row>
    <row r="891">
      <c r="D891" s="227"/>
      <c r="E891" s="227"/>
      <c r="F891" s="227"/>
      <c r="G891" s="227"/>
      <c r="H891" s="227"/>
      <c r="I891" s="227"/>
      <c r="J891" s="227"/>
      <c r="K891" s="227"/>
      <c r="L891" s="227"/>
      <c r="M891" s="227"/>
      <c r="N891" s="227"/>
      <c r="R891" s="227"/>
      <c r="S891" s="227"/>
      <c r="T891" s="227"/>
      <c r="U891" s="227"/>
      <c r="V891" s="227"/>
      <c r="W891" s="227"/>
      <c r="X891" s="227"/>
      <c r="Y891" s="227"/>
    </row>
    <row r="892">
      <c r="D892" s="227"/>
      <c r="E892" s="227"/>
      <c r="F892" s="227"/>
      <c r="G892" s="227"/>
      <c r="H892" s="227"/>
      <c r="I892" s="227"/>
      <c r="J892" s="227"/>
      <c r="K892" s="227"/>
      <c r="L892" s="227"/>
      <c r="M892" s="227"/>
      <c r="N892" s="227"/>
      <c r="R892" s="227"/>
      <c r="S892" s="227"/>
      <c r="T892" s="227"/>
      <c r="U892" s="227"/>
      <c r="V892" s="227"/>
      <c r="W892" s="227"/>
      <c r="X892" s="227"/>
      <c r="Y892" s="227"/>
    </row>
    <row r="893">
      <c r="D893" s="227"/>
      <c r="E893" s="227"/>
      <c r="F893" s="227"/>
      <c r="G893" s="227"/>
      <c r="H893" s="227"/>
      <c r="I893" s="227"/>
      <c r="J893" s="227"/>
      <c r="K893" s="227"/>
      <c r="L893" s="227"/>
      <c r="M893" s="227"/>
      <c r="N893" s="227"/>
      <c r="R893" s="227"/>
      <c r="S893" s="227"/>
      <c r="T893" s="227"/>
      <c r="U893" s="227"/>
      <c r="V893" s="227"/>
      <c r="W893" s="227"/>
      <c r="X893" s="227"/>
      <c r="Y893" s="227"/>
    </row>
    <row r="894">
      <c r="D894" s="227"/>
      <c r="E894" s="227"/>
      <c r="F894" s="227"/>
      <c r="G894" s="227"/>
      <c r="H894" s="227"/>
      <c r="I894" s="227"/>
      <c r="J894" s="227"/>
      <c r="K894" s="227"/>
      <c r="L894" s="227"/>
      <c r="M894" s="227"/>
      <c r="N894" s="227"/>
      <c r="R894" s="227"/>
      <c r="S894" s="227"/>
      <c r="T894" s="227"/>
      <c r="U894" s="227"/>
      <c r="V894" s="227"/>
      <c r="W894" s="227"/>
      <c r="X894" s="227"/>
      <c r="Y894" s="227"/>
    </row>
    <row r="895">
      <c r="D895" s="227"/>
      <c r="E895" s="227"/>
      <c r="F895" s="227"/>
      <c r="G895" s="227"/>
      <c r="H895" s="227"/>
      <c r="I895" s="227"/>
      <c r="J895" s="227"/>
      <c r="K895" s="227"/>
      <c r="L895" s="227"/>
      <c r="M895" s="227"/>
      <c r="N895" s="227"/>
      <c r="R895" s="227"/>
      <c r="S895" s="227"/>
      <c r="T895" s="227"/>
      <c r="U895" s="227"/>
      <c r="V895" s="227"/>
      <c r="W895" s="227"/>
      <c r="X895" s="227"/>
      <c r="Y895" s="227"/>
    </row>
    <row r="896">
      <c r="D896" s="227"/>
      <c r="E896" s="227"/>
      <c r="F896" s="227"/>
      <c r="G896" s="227"/>
      <c r="H896" s="227"/>
      <c r="I896" s="227"/>
      <c r="J896" s="227"/>
      <c r="K896" s="227"/>
      <c r="L896" s="227"/>
      <c r="M896" s="227"/>
      <c r="N896" s="227"/>
      <c r="R896" s="227"/>
      <c r="S896" s="227"/>
      <c r="T896" s="227"/>
      <c r="U896" s="227"/>
      <c r="V896" s="227"/>
      <c r="W896" s="227"/>
      <c r="X896" s="227"/>
      <c r="Y896" s="227"/>
    </row>
    <row r="897">
      <c r="D897" s="227"/>
      <c r="E897" s="227"/>
      <c r="F897" s="227"/>
      <c r="G897" s="227"/>
      <c r="H897" s="227"/>
      <c r="I897" s="227"/>
      <c r="J897" s="227"/>
      <c r="K897" s="227"/>
      <c r="L897" s="227"/>
      <c r="M897" s="227"/>
      <c r="N897" s="227"/>
      <c r="R897" s="227"/>
      <c r="S897" s="227"/>
      <c r="T897" s="227"/>
      <c r="U897" s="227"/>
      <c r="V897" s="227"/>
      <c r="W897" s="227"/>
      <c r="X897" s="227"/>
      <c r="Y897" s="227"/>
    </row>
    <row r="898">
      <c r="D898" s="227"/>
      <c r="E898" s="227"/>
      <c r="F898" s="227"/>
      <c r="G898" s="227"/>
      <c r="H898" s="227"/>
      <c r="I898" s="227"/>
      <c r="J898" s="227"/>
      <c r="K898" s="227"/>
      <c r="L898" s="227"/>
      <c r="M898" s="227"/>
      <c r="N898" s="227"/>
      <c r="R898" s="227"/>
      <c r="S898" s="227"/>
      <c r="T898" s="227"/>
      <c r="U898" s="227"/>
      <c r="V898" s="227"/>
      <c r="W898" s="227"/>
      <c r="X898" s="227"/>
      <c r="Y898" s="227"/>
    </row>
    <row r="899">
      <c r="D899" s="227"/>
      <c r="E899" s="227"/>
      <c r="F899" s="227"/>
      <c r="G899" s="227"/>
      <c r="H899" s="227"/>
      <c r="I899" s="227"/>
      <c r="J899" s="227"/>
      <c r="K899" s="227"/>
      <c r="L899" s="227"/>
      <c r="M899" s="227"/>
      <c r="N899" s="227"/>
      <c r="R899" s="227"/>
      <c r="S899" s="227"/>
      <c r="T899" s="227"/>
      <c r="U899" s="227"/>
      <c r="V899" s="227"/>
      <c r="W899" s="227"/>
      <c r="X899" s="227"/>
      <c r="Y899" s="227"/>
    </row>
    <row r="900">
      <c r="D900" s="227"/>
      <c r="E900" s="227"/>
      <c r="F900" s="227"/>
      <c r="G900" s="227"/>
      <c r="H900" s="227"/>
      <c r="I900" s="227"/>
      <c r="J900" s="227"/>
      <c r="K900" s="227"/>
      <c r="L900" s="227"/>
      <c r="M900" s="227"/>
      <c r="N900" s="227"/>
      <c r="R900" s="227"/>
      <c r="S900" s="227"/>
      <c r="T900" s="227"/>
      <c r="U900" s="227"/>
      <c r="V900" s="227"/>
      <c r="W900" s="227"/>
      <c r="X900" s="227"/>
      <c r="Y900" s="227"/>
    </row>
    <row r="901">
      <c r="D901" s="227"/>
      <c r="E901" s="227"/>
      <c r="F901" s="227"/>
      <c r="G901" s="227"/>
      <c r="H901" s="227"/>
      <c r="I901" s="227"/>
      <c r="J901" s="227"/>
      <c r="K901" s="227"/>
      <c r="L901" s="227"/>
      <c r="M901" s="227"/>
      <c r="N901" s="227"/>
      <c r="R901" s="227"/>
      <c r="S901" s="227"/>
      <c r="T901" s="227"/>
      <c r="U901" s="227"/>
      <c r="V901" s="227"/>
      <c r="W901" s="227"/>
      <c r="X901" s="227"/>
      <c r="Y901" s="227"/>
    </row>
    <row r="902">
      <c r="D902" s="227"/>
      <c r="E902" s="227"/>
      <c r="F902" s="227"/>
      <c r="G902" s="227"/>
      <c r="H902" s="227"/>
      <c r="I902" s="227"/>
      <c r="J902" s="227"/>
      <c r="K902" s="227"/>
      <c r="L902" s="227"/>
      <c r="M902" s="227"/>
      <c r="N902" s="227"/>
      <c r="R902" s="227"/>
      <c r="S902" s="227"/>
      <c r="T902" s="227"/>
      <c r="U902" s="227"/>
      <c r="V902" s="227"/>
      <c r="W902" s="227"/>
      <c r="X902" s="227"/>
      <c r="Y902" s="227"/>
    </row>
    <row r="903">
      <c r="D903" s="227"/>
      <c r="E903" s="227"/>
      <c r="F903" s="227"/>
      <c r="G903" s="227"/>
      <c r="H903" s="227"/>
      <c r="I903" s="227"/>
      <c r="J903" s="227"/>
      <c r="K903" s="227"/>
      <c r="L903" s="227"/>
      <c r="M903" s="227"/>
      <c r="N903" s="227"/>
      <c r="R903" s="227"/>
      <c r="S903" s="227"/>
      <c r="T903" s="227"/>
      <c r="U903" s="227"/>
      <c r="V903" s="227"/>
      <c r="W903" s="227"/>
      <c r="X903" s="227"/>
      <c r="Y903" s="227"/>
    </row>
    <row r="904">
      <c r="D904" s="227"/>
      <c r="E904" s="227"/>
      <c r="F904" s="227"/>
      <c r="G904" s="227"/>
      <c r="H904" s="227"/>
      <c r="I904" s="227"/>
      <c r="J904" s="227"/>
      <c r="K904" s="227"/>
      <c r="L904" s="227"/>
      <c r="M904" s="227"/>
      <c r="N904" s="227"/>
      <c r="R904" s="227"/>
      <c r="S904" s="227"/>
      <c r="T904" s="227"/>
      <c r="U904" s="227"/>
      <c r="V904" s="227"/>
      <c r="W904" s="227"/>
      <c r="X904" s="227"/>
      <c r="Y904" s="227"/>
    </row>
    <row r="905">
      <c r="D905" s="227"/>
      <c r="E905" s="227"/>
      <c r="F905" s="227"/>
      <c r="G905" s="227"/>
      <c r="H905" s="227"/>
      <c r="I905" s="227"/>
      <c r="J905" s="227"/>
      <c r="K905" s="227"/>
      <c r="L905" s="227"/>
      <c r="M905" s="227"/>
      <c r="N905" s="227"/>
      <c r="R905" s="227"/>
      <c r="S905" s="227"/>
      <c r="T905" s="227"/>
      <c r="U905" s="227"/>
      <c r="V905" s="227"/>
      <c r="W905" s="227"/>
      <c r="X905" s="227"/>
      <c r="Y905" s="227"/>
    </row>
    <row r="906">
      <c r="D906" s="227"/>
      <c r="E906" s="227"/>
      <c r="F906" s="227"/>
      <c r="G906" s="227"/>
      <c r="H906" s="227"/>
      <c r="I906" s="227"/>
      <c r="J906" s="227"/>
      <c r="K906" s="227"/>
      <c r="L906" s="227"/>
      <c r="M906" s="227"/>
      <c r="N906" s="227"/>
      <c r="R906" s="227"/>
      <c r="S906" s="227"/>
      <c r="T906" s="227"/>
      <c r="U906" s="227"/>
      <c r="V906" s="227"/>
      <c r="W906" s="227"/>
      <c r="X906" s="227"/>
      <c r="Y906" s="227"/>
    </row>
    <row r="907">
      <c r="D907" s="227"/>
      <c r="E907" s="227"/>
      <c r="F907" s="227"/>
      <c r="G907" s="227"/>
      <c r="H907" s="227"/>
      <c r="I907" s="227"/>
      <c r="J907" s="227"/>
      <c r="K907" s="227"/>
      <c r="L907" s="227"/>
      <c r="M907" s="227"/>
      <c r="N907" s="227"/>
      <c r="R907" s="227"/>
      <c r="S907" s="227"/>
      <c r="T907" s="227"/>
      <c r="U907" s="227"/>
      <c r="V907" s="227"/>
      <c r="W907" s="227"/>
      <c r="X907" s="227"/>
      <c r="Y907" s="227"/>
    </row>
    <row r="908">
      <c r="D908" s="227"/>
      <c r="E908" s="227"/>
      <c r="F908" s="227"/>
      <c r="G908" s="227"/>
      <c r="H908" s="227"/>
      <c r="I908" s="227"/>
      <c r="J908" s="227"/>
      <c r="K908" s="227"/>
      <c r="L908" s="227"/>
      <c r="M908" s="227"/>
      <c r="N908" s="227"/>
      <c r="R908" s="227"/>
      <c r="S908" s="227"/>
      <c r="T908" s="227"/>
      <c r="U908" s="227"/>
      <c r="V908" s="227"/>
      <c r="W908" s="227"/>
      <c r="X908" s="227"/>
      <c r="Y908" s="227"/>
    </row>
    <row r="909">
      <c r="D909" s="227"/>
      <c r="E909" s="227"/>
      <c r="F909" s="227"/>
      <c r="G909" s="227"/>
      <c r="H909" s="227"/>
      <c r="I909" s="227"/>
      <c r="J909" s="227"/>
      <c r="K909" s="227"/>
      <c r="L909" s="227"/>
      <c r="M909" s="227"/>
      <c r="N909" s="227"/>
      <c r="R909" s="227"/>
      <c r="S909" s="227"/>
      <c r="T909" s="227"/>
      <c r="U909" s="227"/>
      <c r="V909" s="227"/>
      <c r="W909" s="227"/>
      <c r="X909" s="227"/>
      <c r="Y909" s="227"/>
    </row>
    <row r="910">
      <c r="D910" s="227"/>
      <c r="E910" s="227"/>
      <c r="F910" s="227"/>
      <c r="G910" s="227"/>
      <c r="H910" s="227"/>
      <c r="I910" s="227"/>
      <c r="J910" s="227"/>
      <c r="K910" s="227"/>
      <c r="L910" s="227"/>
      <c r="M910" s="227"/>
      <c r="N910" s="227"/>
      <c r="R910" s="227"/>
      <c r="S910" s="227"/>
      <c r="T910" s="227"/>
      <c r="U910" s="227"/>
      <c r="V910" s="227"/>
      <c r="W910" s="227"/>
      <c r="X910" s="227"/>
      <c r="Y910" s="227"/>
    </row>
    <row r="911">
      <c r="D911" s="227"/>
      <c r="E911" s="227"/>
      <c r="F911" s="227"/>
      <c r="G911" s="227"/>
      <c r="H911" s="227"/>
      <c r="I911" s="227"/>
      <c r="J911" s="227"/>
      <c r="K911" s="227"/>
      <c r="L911" s="227"/>
      <c r="M911" s="227"/>
      <c r="N911" s="227"/>
      <c r="R911" s="227"/>
      <c r="S911" s="227"/>
      <c r="T911" s="227"/>
      <c r="U911" s="227"/>
      <c r="V911" s="227"/>
      <c r="W911" s="227"/>
      <c r="X911" s="227"/>
      <c r="Y911" s="227"/>
    </row>
    <row r="912">
      <c r="D912" s="227"/>
      <c r="E912" s="227"/>
      <c r="F912" s="227"/>
      <c r="G912" s="227"/>
      <c r="H912" s="227"/>
      <c r="I912" s="227"/>
      <c r="J912" s="227"/>
      <c r="K912" s="227"/>
      <c r="L912" s="227"/>
      <c r="M912" s="227"/>
      <c r="N912" s="227"/>
      <c r="R912" s="227"/>
      <c r="S912" s="227"/>
      <c r="T912" s="227"/>
      <c r="U912" s="227"/>
      <c r="V912" s="227"/>
      <c r="W912" s="227"/>
      <c r="X912" s="227"/>
      <c r="Y912" s="227"/>
    </row>
    <row r="913">
      <c r="D913" s="227"/>
      <c r="E913" s="227"/>
      <c r="F913" s="227"/>
      <c r="G913" s="227"/>
      <c r="H913" s="227"/>
      <c r="I913" s="227"/>
      <c r="J913" s="227"/>
      <c r="K913" s="227"/>
      <c r="L913" s="227"/>
      <c r="M913" s="227"/>
      <c r="N913" s="227"/>
      <c r="R913" s="227"/>
      <c r="S913" s="227"/>
      <c r="T913" s="227"/>
      <c r="U913" s="227"/>
      <c r="V913" s="227"/>
      <c r="W913" s="227"/>
      <c r="X913" s="227"/>
      <c r="Y913" s="227"/>
    </row>
    <row r="914">
      <c r="D914" s="227"/>
      <c r="E914" s="227"/>
      <c r="F914" s="227"/>
      <c r="G914" s="227"/>
      <c r="H914" s="227"/>
      <c r="I914" s="227"/>
      <c r="J914" s="227"/>
      <c r="K914" s="227"/>
      <c r="L914" s="227"/>
      <c r="M914" s="227"/>
      <c r="N914" s="227"/>
      <c r="R914" s="227"/>
      <c r="S914" s="227"/>
      <c r="T914" s="227"/>
      <c r="U914" s="227"/>
      <c r="V914" s="227"/>
      <c r="W914" s="227"/>
      <c r="X914" s="227"/>
      <c r="Y914" s="227"/>
    </row>
    <row r="915">
      <c r="D915" s="227"/>
      <c r="E915" s="227"/>
      <c r="F915" s="227"/>
      <c r="G915" s="227"/>
      <c r="H915" s="227"/>
      <c r="I915" s="227"/>
      <c r="J915" s="227"/>
      <c r="K915" s="227"/>
      <c r="L915" s="227"/>
      <c r="M915" s="227"/>
      <c r="N915" s="227"/>
      <c r="R915" s="227"/>
      <c r="S915" s="227"/>
      <c r="T915" s="227"/>
      <c r="U915" s="227"/>
      <c r="V915" s="227"/>
      <c r="W915" s="227"/>
      <c r="X915" s="227"/>
      <c r="Y915" s="227"/>
    </row>
    <row r="916">
      <c r="D916" s="227"/>
      <c r="E916" s="227"/>
      <c r="F916" s="227"/>
      <c r="G916" s="227"/>
      <c r="H916" s="227"/>
      <c r="I916" s="227"/>
      <c r="J916" s="227"/>
      <c r="K916" s="227"/>
      <c r="L916" s="227"/>
      <c r="M916" s="227"/>
      <c r="N916" s="227"/>
      <c r="R916" s="227"/>
      <c r="S916" s="227"/>
      <c r="T916" s="227"/>
      <c r="U916" s="227"/>
      <c r="V916" s="227"/>
      <c r="W916" s="227"/>
      <c r="X916" s="227"/>
      <c r="Y916" s="227"/>
    </row>
    <row r="917">
      <c r="D917" s="227"/>
      <c r="E917" s="227"/>
      <c r="F917" s="227"/>
      <c r="G917" s="227"/>
      <c r="H917" s="227"/>
      <c r="I917" s="227"/>
      <c r="J917" s="227"/>
      <c r="K917" s="227"/>
      <c r="L917" s="227"/>
      <c r="M917" s="227"/>
      <c r="N917" s="227"/>
      <c r="R917" s="227"/>
      <c r="S917" s="227"/>
      <c r="T917" s="227"/>
      <c r="U917" s="227"/>
      <c r="V917" s="227"/>
      <c r="W917" s="227"/>
      <c r="X917" s="227"/>
      <c r="Y917" s="227"/>
    </row>
    <row r="918">
      <c r="D918" s="227"/>
      <c r="E918" s="227"/>
      <c r="F918" s="227"/>
      <c r="G918" s="227"/>
      <c r="H918" s="227"/>
      <c r="I918" s="227"/>
      <c r="J918" s="227"/>
      <c r="K918" s="227"/>
      <c r="L918" s="227"/>
      <c r="M918" s="227"/>
      <c r="N918" s="227"/>
      <c r="R918" s="227"/>
      <c r="S918" s="227"/>
      <c r="T918" s="227"/>
      <c r="U918" s="227"/>
      <c r="V918" s="227"/>
      <c r="W918" s="227"/>
      <c r="X918" s="227"/>
      <c r="Y918" s="227"/>
    </row>
    <row r="919">
      <c r="D919" s="227"/>
      <c r="E919" s="227"/>
      <c r="F919" s="227"/>
      <c r="G919" s="227"/>
      <c r="H919" s="227"/>
      <c r="I919" s="227"/>
      <c r="J919" s="227"/>
      <c r="K919" s="227"/>
      <c r="L919" s="227"/>
      <c r="M919" s="227"/>
      <c r="N919" s="227"/>
      <c r="R919" s="227"/>
      <c r="S919" s="227"/>
      <c r="T919" s="227"/>
      <c r="U919" s="227"/>
      <c r="V919" s="227"/>
      <c r="W919" s="227"/>
      <c r="X919" s="227"/>
      <c r="Y919" s="227"/>
    </row>
    <row r="920">
      <c r="D920" s="227"/>
      <c r="E920" s="227"/>
      <c r="F920" s="227"/>
      <c r="G920" s="227"/>
      <c r="H920" s="227"/>
      <c r="I920" s="227"/>
      <c r="J920" s="227"/>
      <c r="K920" s="227"/>
      <c r="L920" s="227"/>
      <c r="M920" s="227"/>
      <c r="N920" s="227"/>
      <c r="R920" s="227"/>
      <c r="S920" s="227"/>
      <c r="T920" s="227"/>
      <c r="U920" s="227"/>
      <c r="V920" s="227"/>
      <c r="W920" s="227"/>
      <c r="X920" s="227"/>
      <c r="Y920" s="227"/>
    </row>
    <row r="921">
      <c r="D921" s="227"/>
      <c r="E921" s="227"/>
      <c r="F921" s="227"/>
      <c r="G921" s="227"/>
      <c r="H921" s="227"/>
      <c r="I921" s="227"/>
      <c r="J921" s="227"/>
      <c r="K921" s="227"/>
      <c r="L921" s="227"/>
      <c r="M921" s="227"/>
      <c r="N921" s="227"/>
      <c r="R921" s="227"/>
      <c r="S921" s="227"/>
      <c r="T921" s="227"/>
      <c r="U921" s="227"/>
      <c r="V921" s="227"/>
      <c r="W921" s="227"/>
      <c r="X921" s="227"/>
      <c r="Y921" s="227"/>
    </row>
    <row r="922">
      <c r="D922" s="227"/>
      <c r="E922" s="227"/>
      <c r="F922" s="227"/>
      <c r="G922" s="227"/>
      <c r="H922" s="227"/>
      <c r="I922" s="227"/>
      <c r="J922" s="227"/>
      <c r="K922" s="227"/>
      <c r="L922" s="227"/>
      <c r="M922" s="227"/>
      <c r="N922" s="227"/>
      <c r="R922" s="227"/>
      <c r="S922" s="227"/>
      <c r="T922" s="227"/>
      <c r="U922" s="227"/>
      <c r="V922" s="227"/>
      <c r="W922" s="227"/>
      <c r="X922" s="227"/>
      <c r="Y922" s="227"/>
    </row>
    <row r="923">
      <c r="D923" s="227"/>
      <c r="E923" s="227"/>
      <c r="F923" s="227"/>
      <c r="G923" s="227"/>
      <c r="H923" s="227"/>
      <c r="I923" s="227"/>
      <c r="J923" s="227"/>
      <c r="K923" s="227"/>
      <c r="L923" s="227"/>
      <c r="M923" s="227"/>
      <c r="N923" s="227"/>
      <c r="R923" s="227"/>
      <c r="S923" s="227"/>
      <c r="T923" s="227"/>
      <c r="U923" s="227"/>
      <c r="V923" s="227"/>
      <c r="W923" s="227"/>
      <c r="X923" s="227"/>
      <c r="Y923" s="227"/>
    </row>
    <row r="924">
      <c r="D924" s="227"/>
      <c r="E924" s="227"/>
      <c r="F924" s="227"/>
      <c r="G924" s="227"/>
      <c r="H924" s="227"/>
      <c r="I924" s="227"/>
      <c r="J924" s="227"/>
      <c r="K924" s="227"/>
      <c r="L924" s="227"/>
      <c r="M924" s="227"/>
      <c r="N924" s="227"/>
      <c r="R924" s="227"/>
      <c r="S924" s="227"/>
      <c r="T924" s="227"/>
      <c r="U924" s="227"/>
      <c r="V924" s="227"/>
      <c r="W924" s="227"/>
      <c r="X924" s="227"/>
      <c r="Y924" s="227"/>
    </row>
    <row r="925">
      <c r="D925" s="227"/>
      <c r="E925" s="227"/>
      <c r="F925" s="227"/>
      <c r="G925" s="227"/>
      <c r="H925" s="227"/>
      <c r="I925" s="227"/>
      <c r="J925" s="227"/>
      <c r="K925" s="227"/>
      <c r="L925" s="227"/>
      <c r="M925" s="227"/>
      <c r="N925" s="227"/>
      <c r="R925" s="227"/>
      <c r="S925" s="227"/>
      <c r="T925" s="227"/>
      <c r="U925" s="227"/>
      <c r="V925" s="227"/>
      <c r="W925" s="227"/>
      <c r="X925" s="227"/>
      <c r="Y925" s="227"/>
    </row>
    <row r="926">
      <c r="D926" s="227"/>
      <c r="E926" s="227"/>
      <c r="F926" s="227"/>
      <c r="G926" s="227"/>
      <c r="H926" s="227"/>
      <c r="I926" s="227"/>
      <c r="J926" s="227"/>
      <c r="K926" s="227"/>
      <c r="L926" s="227"/>
      <c r="M926" s="227"/>
      <c r="N926" s="227"/>
      <c r="R926" s="227"/>
      <c r="S926" s="227"/>
      <c r="T926" s="227"/>
      <c r="U926" s="227"/>
      <c r="V926" s="227"/>
      <c r="W926" s="227"/>
      <c r="X926" s="227"/>
      <c r="Y926" s="227"/>
    </row>
    <row r="927">
      <c r="D927" s="227"/>
      <c r="E927" s="227"/>
      <c r="F927" s="227"/>
      <c r="G927" s="227"/>
      <c r="H927" s="227"/>
      <c r="I927" s="227"/>
      <c r="J927" s="227"/>
      <c r="K927" s="227"/>
      <c r="L927" s="227"/>
      <c r="M927" s="227"/>
      <c r="N927" s="227"/>
      <c r="R927" s="227"/>
      <c r="S927" s="227"/>
      <c r="T927" s="227"/>
      <c r="U927" s="227"/>
      <c r="V927" s="227"/>
      <c r="W927" s="227"/>
      <c r="X927" s="227"/>
      <c r="Y927" s="227"/>
    </row>
    <row r="928">
      <c r="D928" s="227"/>
      <c r="E928" s="227"/>
      <c r="F928" s="227"/>
      <c r="G928" s="227"/>
      <c r="H928" s="227"/>
      <c r="I928" s="227"/>
      <c r="J928" s="227"/>
      <c r="K928" s="227"/>
      <c r="L928" s="227"/>
      <c r="M928" s="227"/>
      <c r="N928" s="227"/>
      <c r="R928" s="227"/>
      <c r="S928" s="227"/>
      <c r="T928" s="227"/>
      <c r="U928" s="227"/>
      <c r="V928" s="227"/>
      <c r="W928" s="227"/>
      <c r="X928" s="227"/>
      <c r="Y928" s="227"/>
    </row>
    <row r="929">
      <c r="D929" s="227"/>
      <c r="E929" s="227"/>
      <c r="F929" s="227"/>
      <c r="G929" s="227"/>
      <c r="H929" s="227"/>
      <c r="I929" s="227"/>
      <c r="J929" s="227"/>
      <c r="K929" s="227"/>
      <c r="L929" s="227"/>
      <c r="M929" s="227"/>
      <c r="N929" s="227"/>
      <c r="R929" s="227"/>
      <c r="S929" s="227"/>
      <c r="T929" s="227"/>
      <c r="U929" s="227"/>
      <c r="V929" s="227"/>
      <c r="W929" s="227"/>
      <c r="X929" s="227"/>
      <c r="Y929" s="227"/>
    </row>
    <row r="930">
      <c r="D930" s="227"/>
      <c r="E930" s="227"/>
      <c r="F930" s="227"/>
      <c r="G930" s="227"/>
      <c r="H930" s="227"/>
      <c r="I930" s="227"/>
      <c r="J930" s="227"/>
      <c r="K930" s="227"/>
      <c r="L930" s="227"/>
      <c r="M930" s="227"/>
      <c r="N930" s="227"/>
      <c r="R930" s="227"/>
      <c r="S930" s="227"/>
      <c r="T930" s="227"/>
      <c r="U930" s="227"/>
      <c r="V930" s="227"/>
      <c r="W930" s="227"/>
      <c r="X930" s="227"/>
      <c r="Y930" s="227"/>
    </row>
    <row r="931">
      <c r="D931" s="227"/>
      <c r="E931" s="227"/>
      <c r="F931" s="227"/>
      <c r="G931" s="227"/>
      <c r="H931" s="227"/>
      <c r="I931" s="227"/>
      <c r="J931" s="227"/>
      <c r="K931" s="227"/>
      <c r="L931" s="227"/>
      <c r="M931" s="227"/>
      <c r="N931" s="227"/>
      <c r="R931" s="227"/>
      <c r="S931" s="227"/>
      <c r="T931" s="227"/>
      <c r="U931" s="227"/>
      <c r="V931" s="227"/>
      <c r="W931" s="227"/>
      <c r="X931" s="227"/>
      <c r="Y931" s="227"/>
    </row>
    <row r="932">
      <c r="D932" s="227"/>
      <c r="E932" s="227"/>
      <c r="F932" s="227"/>
      <c r="G932" s="227"/>
      <c r="H932" s="227"/>
      <c r="I932" s="227"/>
      <c r="J932" s="227"/>
      <c r="K932" s="227"/>
      <c r="L932" s="227"/>
      <c r="M932" s="227"/>
      <c r="N932" s="227"/>
      <c r="R932" s="227"/>
      <c r="S932" s="227"/>
      <c r="T932" s="227"/>
      <c r="U932" s="227"/>
      <c r="V932" s="227"/>
      <c r="W932" s="227"/>
      <c r="X932" s="227"/>
      <c r="Y932" s="227"/>
    </row>
    <row r="933">
      <c r="D933" s="227"/>
      <c r="E933" s="227"/>
      <c r="F933" s="227"/>
      <c r="G933" s="227"/>
      <c r="H933" s="227"/>
      <c r="I933" s="227"/>
      <c r="J933" s="227"/>
      <c r="K933" s="227"/>
      <c r="L933" s="227"/>
      <c r="M933" s="227"/>
      <c r="N933" s="227"/>
      <c r="R933" s="227"/>
      <c r="S933" s="227"/>
      <c r="T933" s="227"/>
      <c r="U933" s="227"/>
      <c r="V933" s="227"/>
      <c r="W933" s="227"/>
      <c r="X933" s="227"/>
      <c r="Y933" s="227"/>
    </row>
    <row r="934">
      <c r="D934" s="227"/>
      <c r="E934" s="227"/>
      <c r="F934" s="227"/>
      <c r="G934" s="227"/>
      <c r="H934" s="227"/>
      <c r="I934" s="227"/>
      <c r="J934" s="227"/>
      <c r="K934" s="227"/>
      <c r="L934" s="227"/>
      <c r="M934" s="227"/>
      <c r="N934" s="227"/>
      <c r="R934" s="227"/>
      <c r="S934" s="227"/>
      <c r="T934" s="227"/>
      <c r="U934" s="227"/>
      <c r="V934" s="227"/>
      <c r="W934" s="227"/>
      <c r="X934" s="227"/>
      <c r="Y934" s="227"/>
    </row>
    <row r="935">
      <c r="D935" s="227"/>
      <c r="E935" s="227"/>
      <c r="F935" s="227"/>
      <c r="G935" s="227"/>
      <c r="H935" s="227"/>
      <c r="I935" s="227"/>
      <c r="J935" s="227"/>
      <c r="K935" s="227"/>
      <c r="L935" s="227"/>
      <c r="M935" s="227"/>
      <c r="N935" s="227"/>
      <c r="R935" s="227"/>
      <c r="S935" s="227"/>
      <c r="T935" s="227"/>
      <c r="U935" s="227"/>
      <c r="V935" s="227"/>
      <c r="W935" s="227"/>
      <c r="X935" s="227"/>
      <c r="Y935" s="227"/>
    </row>
    <row r="936">
      <c r="D936" s="227"/>
      <c r="E936" s="227"/>
      <c r="F936" s="227"/>
      <c r="G936" s="227"/>
      <c r="H936" s="227"/>
      <c r="I936" s="227"/>
      <c r="J936" s="227"/>
      <c r="K936" s="227"/>
      <c r="L936" s="227"/>
      <c r="M936" s="227"/>
      <c r="N936" s="227"/>
      <c r="R936" s="227"/>
      <c r="S936" s="227"/>
      <c r="T936" s="227"/>
      <c r="U936" s="227"/>
      <c r="V936" s="227"/>
      <c r="W936" s="227"/>
      <c r="X936" s="227"/>
      <c r="Y936" s="227"/>
    </row>
    <row r="937">
      <c r="D937" s="227"/>
      <c r="E937" s="227"/>
      <c r="F937" s="227"/>
      <c r="G937" s="227"/>
      <c r="H937" s="227"/>
      <c r="I937" s="227"/>
      <c r="J937" s="227"/>
      <c r="K937" s="227"/>
      <c r="L937" s="227"/>
      <c r="M937" s="227"/>
      <c r="N937" s="227"/>
      <c r="R937" s="227"/>
      <c r="S937" s="227"/>
      <c r="T937" s="227"/>
      <c r="U937" s="227"/>
      <c r="V937" s="227"/>
      <c r="W937" s="227"/>
      <c r="X937" s="227"/>
      <c r="Y937" s="227"/>
    </row>
    <row r="938">
      <c r="D938" s="227"/>
      <c r="E938" s="227"/>
      <c r="F938" s="227"/>
      <c r="G938" s="227"/>
      <c r="H938" s="227"/>
      <c r="I938" s="227"/>
      <c r="J938" s="227"/>
      <c r="K938" s="227"/>
      <c r="L938" s="227"/>
      <c r="M938" s="227"/>
      <c r="N938" s="227"/>
      <c r="R938" s="227"/>
      <c r="S938" s="227"/>
      <c r="T938" s="227"/>
      <c r="U938" s="227"/>
      <c r="V938" s="227"/>
      <c r="W938" s="227"/>
      <c r="X938" s="227"/>
      <c r="Y938" s="227"/>
    </row>
    <row r="939">
      <c r="D939" s="227"/>
      <c r="E939" s="227"/>
      <c r="F939" s="227"/>
      <c r="G939" s="227"/>
      <c r="H939" s="227"/>
      <c r="I939" s="227"/>
      <c r="J939" s="227"/>
      <c r="K939" s="227"/>
      <c r="L939" s="227"/>
      <c r="M939" s="227"/>
      <c r="N939" s="227"/>
      <c r="R939" s="227"/>
      <c r="S939" s="227"/>
      <c r="T939" s="227"/>
      <c r="U939" s="227"/>
      <c r="V939" s="227"/>
      <c r="W939" s="227"/>
      <c r="X939" s="227"/>
      <c r="Y939" s="227"/>
    </row>
    <row r="940">
      <c r="D940" s="227"/>
      <c r="E940" s="227"/>
      <c r="F940" s="227"/>
      <c r="G940" s="227"/>
      <c r="H940" s="227"/>
      <c r="I940" s="227"/>
      <c r="J940" s="227"/>
      <c r="K940" s="227"/>
      <c r="L940" s="227"/>
      <c r="M940" s="227"/>
      <c r="N940" s="227"/>
      <c r="R940" s="227"/>
      <c r="S940" s="227"/>
      <c r="T940" s="227"/>
      <c r="U940" s="227"/>
      <c r="V940" s="227"/>
      <c r="W940" s="227"/>
      <c r="X940" s="227"/>
      <c r="Y940" s="227"/>
    </row>
    <row r="941">
      <c r="D941" s="227"/>
      <c r="E941" s="227"/>
      <c r="F941" s="227"/>
      <c r="G941" s="227"/>
      <c r="H941" s="227"/>
      <c r="I941" s="227"/>
      <c r="J941" s="227"/>
      <c r="K941" s="227"/>
      <c r="L941" s="227"/>
      <c r="M941" s="227"/>
      <c r="N941" s="227"/>
      <c r="R941" s="227"/>
      <c r="S941" s="227"/>
      <c r="T941" s="227"/>
      <c r="U941" s="227"/>
      <c r="V941" s="227"/>
      <c r="W941" s="227"/>
      <c r="X941" s="227"/>
      <c r="Y941" s="227"/>
    </row>
    <row r="942">
      <c r="D942" s="227"/>
      <c r="E942" s="227"/>
      <c r="F942" s="227"/>
      <c r="G942" s="227"/>
      <c r="H942" s="227"/>
      <c r="I942" s="227"/>
      <c r="J942" s="227"/>
      <c r="K942" s="227"/>
      <c r="L942" s="227"/>
      <c r="M942" s="227"/>
      <c r="N942" s="227"/>
      <c r="R942" s="227"/>
      <c r="S942" s="227"/>
      <c r="T942" s="227"/>
      <c r="U942" s="227"/>
      <c r="V942" s="227"/>
      <c r="W942" s="227"/>
      <c r="X942" s="227"/>
      <c r="Y942" s="227"/>
    </row>
    <row r="943">
      <c r="D943" s="227"/>
      <c r="E943" s="227"/>
      <c r="F943" s="227"/>
      <c r="G943" s="227"/>
      <c r="H943" s="227"/>
      <c r="I943" s="227"/>
      <c r="J943" s="227"/>
      <c r="K943" s="227"/>
      <c r="L943" s="227"/>
      <c r="M943" s="227"/>
      <c r="N943" s="227"/>
      <c r="R943" s="227"/>
      <c r="S943" s="227"/>
      <c r="T943" s="227"/>
      <c r="U943" s="227"/>
      <c r="V943" s="227"/>
      <c r="W943" s="227"/>
      <c r="X943" s="227"/>
      <c r="Y943" s="227"/>
    </row>
    <row r="944">
      <c r="D944" s="227"/>
      <c r="E944" s="227"/>
      <c r="F944" s="227"/>
      <c r="G944" s="227"/>
      <c r="H944" s="227"/>
      <c r="I944" s="227"/>
      <c r="J944" s="227"/>
      <c r="K944" s="227"/>
      <c r="L944" s="227"/>
      <c r="M944" s="227"/>
      <c r="N944" s="227"/>
      <c r="R944" s="227"/>
      <c r="S944" s="227"/>
      <c r="T944" s="227"/>
      <c r="U944" s="227"/>
      <c r="V944" s="227"/>
      <c r="W944" s="227"/>
      <c r="X944" s="227"/>
      <c r="Y944" s="227"/>
    </row>
    <row r="945">
      <c r="D945" s="227"/>
      <c r="E945" s="227"/>
      <c r="F945" s="227"/>
      <c r="G945" s="227"/>
      <c r="H945" s="227"/>
      <c r="I945" s="227"/>
      <c r="J945" s="227"/>
      <c r="K945" s="227"/>
      <c r="L945" s="227"/>
      <c r="M945" s="227"/>
      <c r="N945" s="227"/>
      <c r="R945" s="227"/>
      <c r="S945" s="227"/>
      <c r="T945" s="227"/>
      <c r="U945" s="227"/>
      <c r="V945" s="227"/>
      <c r="W945" s="227"/>
      <c r="X945" s="227"/>
      <c r="Y945" s="227"/>
    </row>
    <row r="946">
      <c r="D946" s="227"/>
      <c r="E946" s="227"/>
      <c r="F946" s="227"/>
      <c r="G946" s="227"/>
      <c r="H946" s="227"/>
      <c r="I946" s="227"/>
      <c r="J946" s="227"/>
      <c r="K946" s="227"/>
      <c r="L946" s="227"/>
      <c r="M946" s="227"/>
      <c r="N946" s="227"/>
      <c r="R946" s="227"/>
      <c r="S946" s="227"/>
      <c r="T946" s="227"/>
      <c r="U946" s="227"/>
      <c r="V946" s="227"/>
      <c r="W946" s="227"/>
      <c r="X946" s="227"/>
      <c r="Y946" s="227"/>
    </row>
    <row r="947">
      <c r="D947" s="227"/>
      <c r="E947" s="227"/>
      <c r="F947" s="227"/>
      <c r="G947" s="227"/>
      <c r="H947" s="227"/>
      <c r="I947" s="227"/>
      <c r="J947" s="227"/>
      <c r="K947" s="227"/>
      <c r="L947" s="227"/>
      <c r="M947" s="227"/>
      <c r="N947" s="227"/>
      <c r="R947" s="227"/>
      <c r="S947" s="227"/>
      <c r="T947" s="227"/>
      <c r="U947" s="227"/>
      <c r="V947" s="227"/>
      <c r="W947" s="227"/>
      <c r="X947" s="227"/>
      <c r="Y947" s="227"/>
    </row>
    <row r="948">
      <c r="D948" s="227"/>
      <c r="E948" s="227"/>
      <c r="F948" s="227"/>
      <c r="G948" s="227"/>
      <c r="H948" s="227"/>
      <c r="I948" s="227"/>
      <c r="J948" s="227"/>
      <c r="K948" s="227"/>
      <c r="L948" s="227"/>
      <c r="M948" s="227"/>
      <c r="N948" s="227"/>
      <c r="R948" s="227"/>
      <c r="S948" s="227"/>
      <c r="T948" s="227"/>
      <c r="U948" s="227"/>
      <c r="V948" s="227"/>
      <c r="W948" s="227"/>
      <c r="X948" s="227"/>
      <c r="Y948" s="227"/>
    </row>
    <row r="949">
      <c r="D949" s="227"/>
      <c r="E949" s="227"/>
      <c r="F949" s="227"/>
      <c r="G949" s="227"/>
      <c r="H949" s="227"/>
      <c r="I949" s="227"/>
      <c r="J949" s="227"/>
      <c r="K949" s="227"/>
      <c r="L949" s="227"/>
      <c r="M949" s="227"/>
      <c r="N949" s="227"/>
      <c r="R949" s="227"/>
      <c r="S949" s="227"/>
      <c r="T949" s="227"/>
      <c r="U949" s="227"/>
      <c r="V949" s="227"/>
      <c r="W949" s="227"/>
      <c r="X949" s="227"/>
      <c r="Y949" s="227"/>
    </row>
    <row r="950">
      <c r="D950" s="227"/>
      <c r="E950" s="227"/>
      <c r="F950" s="227"/>
      <c r="G950" s="227"/>
      <c r="H950" s="227"/>
      <c r="I950" s="227"/>
      <c r="J950" s="227"/>
      <c r="K950" s="227"/>
      <c r="L950" s="227"/>
      <c r="M950" s="227"/>
      <c r="N950" s="227"/>
      <c r="R950" s="227"/>
      <c r="S950" s="227"/>
      <c r="T950" s="227"/>
      <c r="U950" s="227"/>
      <c r="V950" s="227"/>
      <c r="W950" s="227"/>
      <c r="X950" s="227"/>
      <c r="Y950" s="227"/>
    </row>
    <row r="951">
      <c r="D951" s="227"/>
      <c r="E951" s="227"/>
      <c r="F951" s="227"/>
      <c r="G951" s="227"/>
      <c r="H951" s="227"/>
      <c r="I951" s="227"/>
      <c r="J951" s="227"/>
      <c r="K951" s="227"/>
      <c r="L951" s="227"/>
      <c r="M951" s="227"/>
      <c r="N951" s="227"/>
      <c r="R951" s="227"/>
      <c r="S951" s="227"/>
      <c r="T951" s="227"/>
      <c r="U951" s="227"/>
      <c r="V951" s="227"/>
      <c r="W951" s="227"/>
      <c r="X951" s="227"/>
      <c r="Y951" s="227"/>
    </row>
    <row r="952">
      <c r="D952" s="227"/>
      <c r="E952" s="227"/>
      <c r="F952" s="227"/>
      <c r="G952" s="227"/>
      <c r="H952" s="227"/>
      <c r="I952" s="227"/>
      <c r="J952" s="227"/>
      <c r="K952" s="227"/>
      <c r="L952" s="227"/>
      <c r="M952" s="227"/>
      <c r="N952" s="227"/>
      <c r="R952" s="227"/>
      <c r="S952" s="227"/>
      <c r="T952" s="227"/>
      <c r="U952" s="227"/>
      <c r="V952" s="227"/>
      <c r="W952" s="227"/>
      <c r="X952" s="227"/>
      <c r="Y952" s="227"/>
    </row>
    <row r="953">
      <c r="D953" s="227"/>
      <c r="E953" s="227"/>
      <c r="F953" s="227"/>
      <c r="G953" s="227"/>
      <c r="H953" s="227"/>
      <c r="I953" s="227"/>
      <c r="J953" s="227"/>
      <c r="K953" s="227"/>
      <c r="L953" s="227"/>
      <c r="M953" s="227"/>
      <c r="N953" s="227"/>
      <c r="R953" s="227"/>
      <c r="S953" s="227"/>
      <c r="T953" s="227"/>
      <c r="U953" s="227"/>
      <c r="V953" s="227"/>
      <c r="W953" s="227"/>
      <c r="X953" s="227"/>
      <c r="Y953" s="227"/>
    </row>
    <row r="954">
      <c r="D954" s="227"/>
      <c r="E954" s="227"/>
      <c r="F954" s="227"/>
      <c r="G954" s="227"/>
      <c r="H954" s="227"/>
      <c r="I954" s="227"/>
      <c r="J954" s="227"/>
      <c r="K954" s="227"/>
      <c r="L954" s="227"/>
      <c r="M954" s="227"/>
      <c r="N954" s="227"/>
      <c r="R954" s="227"/>
      <c r="S954" s="227"/>
      <c r="T954" s="227"/>
      <c r="U954" s="227"/>
      <c r="V954" s="227"/>
      <c r="W954" s="227"/>
      <c r="X954" s="227"/>
      <c r="Y954" s="227"/>
    </row>
    <row r="955">
      <c r="D955" s="227"/>
      <c r="E955" s="227"/>
      <c r="F955" s="227"/>
      <c r="G955" s="227"/>
      <c r="H955" s="227"/>
      <c r="I955" s="227"/>
      <c r="J955" s="227"/>
      <c r="K955" s="227"/>
      <c r="L955" s="227"/>
      <c r="M955" s="227"/>
      <c r="N955" s="227"/>
      <c r="R955" s="227"/>
      <c r="S955" s="227"/>
      <c r="T955" s="227"/>
      <c r="U955" s="227"/>
      <c r="V955" s="227"/>
      <c r="W955" s="227"/>
      <c r="X955" s="227"/>
      <c r="Y955" s="227"/>
    </row>
    <row r="956">
      <c r="D956" s="227"/>
      <c r="E956" s="227"/>
      <c r="F956" s="227"/>
      <c r="G956" s="227"/>
      <c r="H956" s="227"/>
      <c r="I956" s="227"/>
      <c r="J956" s="227"/>
      <c r="K956" s="227"/>
      <c r="L956" s="227"/>
      <c r="M956" s="227"/>
      <c r="N956" s="227"/>
      <c r="R956" s="227"/>
      <c r="S956" s="227"/>
      <c r="T956" s="227"/>
      <c r="U956" s="227"/>
      <c r="V956" s="227"/>
      <c r="W956" s="227"/>
      <c r="X956" s="227"/>
      <c r="Y956" s="227"/>
    </row>
    <row r="957">
      <c r="D957" s="227"/>
      <c r="E957" s="227"/>
      <c r="F957" s="227"/>
      <c r="G957" s="227"/>
      <c r="H957" s="227"/>
      <c r="I957" s="227"/>
      <c r="J957" s="227"/>
      <c r="K957" s="227"/>
      <c r="L957" s="227"/>
      <c r="M957" s="227"/>
      <c r="N957" s="227"/>
      <c r="R957" s="227"/>
      <c r="S957" s="227"/>
      <c r="T957" s="227"/>
      <c r="U957" s="227"/>
      <c r="V957" s="227"/>
      <c r="W957" s="227"/>
      <c r="X957" s="227"/>
      <c r="Y957" s="227"/>
    </row>
    <row r="958">
      <c r="D958" s="227"/>
      <c r="E958" s="227"/>
      <c r="F958" s="227"/>
      <c r="G958" s="227"/>
      <c r="H958" s="227"/>
      <c r="I958" s="227"/>
      <c r="J958" s="227"/>
      <c r="K958" s="227"/>
      <c r="L958" s="227"/>
      <c r="M958" s="227"/>
      <c r="N958" s="227"/>
      <c r="R958" s="227"/>
      <c r="S958" s="227"/>
      <c r="T958" s="227"/>
      <c r="U958" s="227"/>
      <c r="V958" s="227"/>
      <c r="W958" s="227"/>
      <c r="X958" s="227"/>
      <c r="Y958" s="227"/>
    </row>
    <row r="959">
      <c r="D959" s="227"/>
      <c r="E959" s="227"/>
      <c r="F959" s="227"/>
      <c r="G959" s="227"/>
      <c r="H959" s="227"/>
      <c r="I959" s="227"/>
      <c r="J959" s="227"/>
      <c r="K959" s="227"/>
      <c r="L959" s="227"/>
      <c r="M959" s="227"/>
      <c r="N959" s="227"/>
      <c r="R959" s="227"/>
      <c r="S959" s="227"/>
      <c r="T959" s="227"/>
      <c r="U959" s="227"/>
      <c r="V959" s="227"/>
      <c r="W959" s="227"/>
      <c r="X959" s="227"/>
      <c r="Y959" s="227"/>
    </row>
    <row r="960">
      <c r="D960" s="227"/>
      <c r="E960" s="227"/>
      <c r="F960" s="227"/>
      <c r="G960" s="227"/>
      <c r="H960" s="227"/>
      <c r="I960" s="227"/>
      <c r="J960" s="227"/>
      <c r="K960" s="227"/>
      <c r="L960" s="227"/>
      <c r="M960" s="227"/>
      <c r="N960" s="227"/>
      <c r="R960" s="227"/>
      <c r="S960" s="227"/>
      <c r="T960" s="227"/>
      <c r="U960" s="227"/>
      <c r="V960" s="227"/>
      <c r="W960" s="227"/>
      <c r="X960" s="227"/>
      <c r="Y960" s="227"/>
    </row>
    <row r="961">
      <c r="D961" s="227"/>
      <c r="E961" s="227"/>
      <c r="F961" s="227"/>
      <c r="G961" s="227"/>
      <c r="H961" s="227"/>
      <c r="I961" s="227"/>
      <c r="J961" s="227"/>
      <c r="K961" s="227"/>
      <c r="L961" s="227"/>
      <c r="M961" s="227"/>
      <c r="N961" s="227"/>
      <c r="R961" s="227"/>
      <c r="S961" s="227"/>
      <c r="T961" s="227"/>
      <c r="U961" s="227"/>
      <c r="V961" s="227"/>
      <c r="W961" s="227"/>
      <c r="X961" s="227"/>
      <c r="Y961" s="227"/>
    </row>
    <row r="962">
      <c r="D962" s="227"/>
      <c r="E962" s="227"/>
      <c r="F962" s="227"/>
      <c r="G962" s="227"/>
      <c r="H962" s="227"/>
      <c r="I962" s="227"/>
      <c r="J962" s="227"/>
      <c r="K962" s="227"/>
      <c r="L962" s="227"/>
      <c r="M962" s="227"/>
      <c r="N962" s="227"/>
      <c r="R962" s="227"/>
      <c r="S962" s="227"/>
      <c r="T962" s="227"/>
      <c r="U962" s="227"/>
      <c r="V962" s="227"/>
      <c r="W962" s="227"/>
      <c r="X962" s="227"/>
      <c r="Y962" s="227"/>
    </row>
    <row r="963">
      <c r="D963" s="227"/>
      <c r="E963" s="227"/>
      <c r="F963" s="227"/>
      <c r="G963" s="227"/>
      <c r="H963" s="227"/>
      <c r="I963" s="227"/>
      <c r="J963" s="227"/>
      <c r="K963" s="227"/>
      <c r="L963" s="227"/>
      <c r="M963" s="227"/>
      <c r="N963" s="227"/>
      <c r="R963" s="227"/>
      <c r="S963" s="227"/>
      <c r="T963" s="227"/>
      <c r="U963" s="227"/>
      <c r="V963" s="227"/>
      <c r="W963" s="227"/>
      <c r="X963" s="227"/>
      <c r="Y963" s="227"/>
    </row>
    <row r="964">
      <c r="D964" s="227"/>
      <c r="E964" s="227"/>
      <c r="F964" s="227"/>
      <c r="G964" s="227"/>
      <c r="H964" s="227"/>
      <c r="I964" s="227"/>
      <c r="J964" s="227"/>
      <c r="K964" s="227"/>
      <c r="L964" s="227"/>
      <c r="M964" s="227"/>
      <c r="N964" s="227"/>
      <c r="R964" s="227"/>
      <c r="S964" s="227"/>
      <c r="T964" s="227"/>
      <c r="U964" s="227"/>
      <c r="V964" s="227"/>
      <c r="W964" s="227"/>
      <c r="X964" s="227"/>
      <c r="Y964" s="227"/>
    </row>
    <row r="965">
      <c r="D965" s="227"/>
      <c r="E965" s="227"/>
      <c r="F965" s="227"/>
      <c r="G965" s="227"/>
      <c r="H965" s="227"/>
      <c r="I965" s="227"/>
      <c r="J965" s="227"/>
      <c r="K965" s="227"/>
      <c r="L965" s="227"/>
      <c r="M965" s="227"/>
      <c r="N965" s="227"/>
      <c r="R965" s="227"/>
      <c r="S965" s="227"/>
      <c r="T965" s="227"/>
      <c r="U965" s="227"/>
      <c r="V965" s="227"/>
      <c r="W965" s="227"/>
      <c r="X965" s="227"/>
      <c r="Y965" s="227"/>
    </row>
    <row r="966">
      <c r="D966" s="227"/>
      <c r="E966" s="227"/>
      <c r="F966" s="227"/>
      <c r="G966" s="227"/>
      <c r="H966" s="227"/>
      <c r="I966" s="227"/>
      <c r="J966" s="227"/>
      <c r="K966" s="227"/>
      <c r="L966" s="227"/>
      <c r="M966" s="227"/>
      <c r="N966" s="227"/>
      <c r="R966" s="227"/>
      <c r="S966" s="227"/>
      <c r="T966" s="227"/>
      <c r="U966" s="227"/>
      <c r="V966" s="227"/>
      <c r="W966" s="227"/>
      <c r="X966" s="227"/>
      <c r="Y966" s="227"/>
    </row>
    <row r="967">
      <c r="D967" s="227"/>
      <c r="E967" s="227"/>
      <c r="F967" s="227"/>
      <c r="G967" s="227"/>
      <c r="H967" s="227"/>
      <c r="I967" s="227"/>
      <c r="J967" s="227"/>
      <c r="K967" s="227"/>
      <c r="L967" s="227"/>
      <c r="M967" s="227"/>
      <c r="N967" s="227"/>
      <c r="R967" s="227"/>
      <c r="S967" s="227"/>
      <c r="T967" s="227"/>
      <c r="U967" s="227"/>
      <c r="V967" s="227"/>
      <c r="W967" s="227"/>
      <c r="X967" s="227"/>
      <c r="Y967" s="227"/>
    </row>
    <row r="968">
      <c r="D968" s="227"/>
      <c r="E968" s="227"/>
      <c r="F968" s="227"/>
      <c r="G968" s="227"/>
      <c r="H968" s="227"/>
      <c r="I968" s="227"/>
      <c r="J968" s="227"/>
      <c r="K968" s="227"/>
      <c r="L968" s="227"/>
      <c r="M968" s="227"/>
      <c r="N968" s="227"/>
      <c r="R968" s="227"/>
      <c r="S968" s="227"/>
      <c r="T968" s="227"/>
      <c r="U968" s="227"/>
      <c r="V968" s="227"/>
      <c r="W968" s="227"/>
      <c r="X968" s="227"/>
      <c r="Y968" s="227"/>
    </row>
    <row r="969">
      <c r="D969" s="227"/>
      <c r="E969" s="227"/>
      <c r="F969" s="227"/>
      <c r="G969" s="227"/>
      <c r="H969" s="227"/>
      <c r="I969" s="227"/>
      <c r="J969" s="227"/>
      <c r="K969" s="227"/>
      <c r="L969" s="227"/>
      <c r="M969" s="227"/>
      <c r="N969" s="227"/>
      <c r="R969" s="227"/>
      <c r="S969" s="227"/>
      <c r="T969" s="227"/>
      <c r="U969" s="227"/>
      <c r="V969" s="227"/>
      <c r="W969" s="227"/>
      <c r="X969" s="227"/>
      <c r="Y969" s="227"/>
    </row>
    <row r="970">
      <c r="D970" s="227"/>
      <c r="E970" s="227"/>
      <c r="F970" s="227"/>
      <c r="G970" s="227"/>
      <c r="H970" s="227"/>
      <c r="I970" s="227"/>
      <c r="J970" s="227"/>
      <c r="K970" s="227"/>
      <c r="L970" s="227"/>
      <c r="M970" s="227"/>
      <c r="N970" s="227"/>
      <c r="R970" s="227"/>
      <c r="S970" s="227"/>
      <c r="T970" s="227"/>
      <c r="U970" s="227"/>
      <c r="V970" s="227"/>
      <c r="W970" s="227"/>
      <c r="X970" s="227"/>
      <c r="Y970" s="227"/>
    </row>
    <row r="971">
      <c r="D971" s="227"/>
      <c r="E971" s="227"/>
      <c r="F971" s="227"/>
      <c r="G971" s="227"/>
      <c r="H971" s="227"/>
      <c r="I971" s="227"/>
      <c r="J971" s="227"/>
      <c r="K971" s="227"/>
      <c r="L971" s="227"/>
      <c r="M971" s="227"/>
      <c r="N971" s="227"/>
      <c r="R971" s="227"/>
      <c r="S971" s="227"/>
      <c r="T971" s="227"/>
      <c r="U971" s="227"/>
      <c r="V971" s="227"/>
      <c r="W971" s="227"/>
      <c r="X971" s="227"/>
      <c r="Y971" s="227"/>
    </row>
    <row r="972">
      <c r="D972" s="227"/>
      <c r="E972" s="227"/>
      <c r="F972" s="227"/>
      <c r="G972" s="227"/>
      <c r="H972" s="227"/>
      <c r="I972" s="227"/>
      <c r="J972" s="227"/>
      <c r="K972" s="227"/>
      <c r="L972" s="227"/>
      <c r="M972" s="227"/>
      <c r="N972" s="227"/>
      <c r="R972" s="227"/>
      <c r="S972" s="227"/>
      <c r="T972" s="227"/>
      <c r="U972" s="227"/>
      <c r="V972" s="227"/>
      <c r="W972" s="227"/>
      <c r="X972" s="227"/>
      <c r="Y972" s="227"/>
    </row>
    <row r="973">
      <c r="D973" s="227"/>
      <c r="E973" s="227"/>
      <c r="F973" s="227"/>
      <c r="G973" s="227"/>
      <c r="H973" s="227"/>
      <c r="I973" s="227"/>
      <c r="J973" s="227"/>
      <c r="K973" s="227"/>
      <c r="L973" s="227"/>
      <c r="M973" s="227"/>
      <c r="N973" s="227"/>
      <c r="R973" s="227"/>
      <c r="S973" s="227"/>
      <c r="T973" s="227"/>
      <c r="U973" s="227"/>
      <c r="V973" s="227"/>
      <c r="W973" s="227"/>
      <c r="X973" s="227"/>
      <c r="Y973" s="227"/>
    </row>
    <row r="974">
      <c r="D974" s="227"/>
      <c r="E974" s="227"/>
      <c r="F974" s="227"/>
      <c r="G974" s="227"/>
      <c r="H974" s="227"/>
      <c r="I974" s="227"/>
      <c r="J974" s="227"/>
      <c r="K974" s="227"/>
      <c r="L974" s="227"/>
      <c r="M974" s="227"/>
      <c r="N974" s="227"/>
      <c r="R974" s="227"/>
      <c r="S974" s="227"/>
      <c r="T974" s="227"/>
      <c r="U974" s="227"/>
      <c r="V974" s="227"/>
      <c r="W974" s="227"/>
      <c r="X974" s="227"/>
      <c r="Y974" s="227"/>
    </row>
    <row r="975">
      <c r="D975" s="227"/>
      <c r="E975" s="227"/>
      <c r="F975" s="227"/>
      <c r="G975" s="227"/>
      <c r="H975" s="227"/>
      <c r="I975" s="227"/>
      <c r="J975" s="227"/>
      <c r="K975" s="227"/>
      <c r="L975" s="227"/>
      <c r="M975" s="227"/>
      <c r="N975" s="227"/>
      <c r="R975" s="227"/>
      <c r="S975" s="227"/>
      <c r="T975" s="227"/>
      <c r="U975" s="227"/>
      <c r="V975" s="227"/>
      <c r="W975" s="227"/>
      <c r="X975" s="227"/>
      <c r="Y975" s="227"/>
    </row>
    <row r="976">
      <c r="D976" s="227"/>
      <c r="E976" s="227"/>
      <c r="F976" s="227"/>
      <c r="G976" s="227"/>
      <c r="H976" s="227"/>
      <c r="I976" s="227"/>
      <c r="J976" s="227"/>
      <c r="K976" s="227"/>
      <c r="L976" s="227"/>
      <c r="M976" s="227"/>
      <c r="N976" s="227"/>
      <c r="R976" s="227"/>
      <c r="S976" s="227"/>
      <c r="T976" s="227"/>
      <c r="U976" s="227"/>
      <c r="V976" s="227"/>
      <c r="W976" s="227"/>
      <c r="X976" s="227"/>
      <c r="Y976" s="227"/>
    </row>
    <row r="977">
      <c r="D977" s="227"/>
      <c r="E977" s="227"/>
      <c r="F977" s="227"/>
      <c r="G977" s="227"/>
      <c r="H977" s="227"/>
      <c r="I977" s="227"/>
      <c r="J977" s="227"/>
      <c r="K977" s="227"/>
      <c r="L977" s="227"/>
      <c r="M977" s="227"/>
      <c r="N977" s="227"/>
      <c r="R977" s="227"/>
      <c r="S977" s="227"/>
      <c r="T977" s="227"/>
      <c r="U977" s="227"/>
      <c r="V977" s="227"/>
      <c r="W977" s="227"/>
      <c r="X977" s="227"/>
      <c r="Y977" s="227"/>
    </row>
    <row r="978">
      <c r="D978" s="227"/>
      <c r="E978" s="227"/>
      <c r="F978" s="227"/>
      <c r="G978" s="227"/>
      <c r="H978" s="227"/>
      <c r="I978" s="227"/>
      <c r="J978" s="227"/>
      <c r="K978" s="227"/>
      <c r="L978" s="227"/>
      <c r="M978" s="227"/>
      <c r="N978" s="227"/>
      <c r="R978" s="227"/>
      <c r="S978" s="227"/>
      <c r="T978" s="227"/>
      <c r="U978" s="227"/>
      <c r="V978" s="227"/>
      <c r="W978" s="227"/>
      <c r="X978" s="227"/>
      <c r="Y978" s="227"/>
    </row>
    <row r="979">
      <c r="D979" s="227"/>
      <c r="E979" s="227"/>
      <c r="F979" s="227"/>
      <c r="G979" s="227"/>
      <c r="H979" s="227"/>
      <c r="I979" s="227"/>
      <c r="J979" s="227"/>
      <c r="K979" s="227"/>
      <c r="L979" s="227"/>
      <c r="M979" s="227"/>
      <c r="N979" s="227"/>
      <c r="R979" s="227"/>
      <c r="S979" s="227"/>
      <c r="T979" s="227"/>
      <c r="U979" s="227"/>
      <c r="V979" s="227"/>
      <c r="W979" s="227"/>
      <c r="X979" s="227"/>
      <c r="Y979" s="227"/>
    </row>
    <row r="980">
      <c r="D980" s="227"/>
      <c r="E980" s="227"/>
      <c r="F980" s="227"/>
      <c r="G980" s="227"/>
      <c r="H980" s="227"/>
      <c r="I980" s="227"/>
      <c r="J980" s="227"/>
      <c r="K980" s="227"/>
      <c r="L980" s="227"/>
      <c r="M980" s="227"/>
      <c r="N980" s="227"/>
      <c r="R980" s="227"/>
      <c r="S980" s="227"/>
      <c r="T980" s="227"/>
      <c r="U980" s="227"/>
      <c r="V980" s="227"/>
      <c r="W980" s="227"/>
      <c r="X980" s="227"/>
      <c r="Y980" s="227"/>
    </row>
    <row r="981">
      <c r="D981" s="227"/>
      <c r="E981" s="227"/>
      <c r="F981" s="227"/>
      <c r="G981" s="227"/>
      <c r="H981" s="227"/>
      <c r="I981" s="227"/>
      <c r="J981" s="227"/>
      <c r="K981" s="227"/>
      <c r="L981" s="227"/>
      <c r="M981" s="227"/>
      <c r="N981" s="227"/>
      <c r="R981" s="227"/>
      <c r="S981" s="227"/>
      <c r="T981" s="227"/>
      <c r="U981" s="227"/>
      <c r="V981" s="227"/>
      <c r="W981" s="227"/>
      <c r="X981" s="227"/>
      <c r="Y981" s="227"/>
    </row>
    <row r="982">
      <c r="D982" s="227"/>
      <c r="E982" s="227"/>
      <c r="F982" s="227"/>
      <c r="G982" s="227"/>
      <c r="H982" s="227"/>
      <c r="I982" s="227"/>
      <c r="J982" s="227"/>
      <c r="K982" s="227"/>
      <c r="L982" s="227"/>
      <c r="M982" s="227"/>
      <c r="N982" s="227"/>
      <c r="R982" s="227"/>
      <c r="S982" s="227"/>
      <c r="T982" s="227"/>
      <c r="U982" s="227"/>
      <c r="V982" s="227"/>
      <c r="W982" s="227"/>
      <c r="X982" s="227"/>
      <c r="Y982" s="227"/>
    </row>
    <row r="983">
      <c r="D983" s="227"/>
      <c r="E983" s="227"/>
      <c r="F983" s="227"/>
      <c r="G983" s="227"/>
      <c r="H983" s="227"/>
      <c r="I983" s="227"/>
      <c r="J983" s="227"/>
      <c r="K983" s="227"/>
      <c r="L983" s="227"/>
      <c r="M983" s="227"/>
      <c r="N983" s="227"/>
      <c r="R983" s="227"/>
      <c r="S983" s="227"/>
      <c r="T983" s="227"/>
      <c r="U983" s="227"/>
      <c r="V983" s="227"/>
      <c r="W983" s="227"/>
      <c r="X983" s="227"/>
      <c r="Y983" s="227"/>
    </row>
    <row r="984">
      <c r="D984" s="227"/>
      <c r="E984" s="227"/>
      <c r="F984" s="227"/>
      <c r="G984" s="227"/>
      <c r="H984" s="227"/>
      <c r="I984" s="227"/>
      <c r="J984" s="227"/>
      <c r="K984" s="227"/>
      <c r="L984" s="227"/>
      <c r="M984" s="227"/>
      <c r="N984" s="227"/>
      <c r="R984" s="227"/>
      <c r="S984" s="227"/>
      <c r="T984" s="227"/>
      <c r="U984" s="227"/>
      <c r="V984" s="227"/>
      <c r="W984" s="227"/>
      <c r="X984" s="227"/>
      <c r="Y984" s="227"/>
    </row>
    <row r="985">
      <c r="D985" s="227"/>
      <c r="E985" s="227"/>
      <c r="F985" s="227"/>
      <c r="G985" s="227"/>
      <c r="H985" s="227"/>
      <c r="I985" s="227"/>
      <c r="J985" s="227"/>
      <c r="K985" s="227"/>
      <c r="L985" s="227"/>
      <c r="M985" s="227"/>
      <c r="N985" s="227"/>
      <c r="R985" s="227"/>
      <c r="S985" s="227"/>
      <c r="T985" s="227"/>
      <c r="U985" s="227"/>
      <c r="V985" s="227"/>
      <c r="W985" s="227"/>
      <c r="X985" s="227"/>
      <c r="Y985" s="227"/>
    </row>
    <row r="986">
      <c r="D986" s="227"/>
      <c r="E986" s="227"/>
      <c r="F986" s="227"/>
      <c r="G986" s="227"/>
      <c r="H986" s="227"/>
      <c r="I986" s="227"/>
      <c r="J986" s="227"/>
      <c r="K986" s="227"/>
      <c r="L986" s="227"/>
      <c r="M986" s="227"/>
      <c r="N986" s="227"/>
      <c r="R986" s="227"/>
      <c r="S986" s="227"/>
      <c r="T986" s="227"/>
      <c r="U986" s="227"/>
      <c r="V986" s="227"/>
      <c r="W986" s="227"/>
      <c r="X986" s="227"/>
      <c r="Y986" s="227"/>
    </row>
    <row r="987">
      <c r="D987" s="227"/>
      <c r="E987" s="227"/>
      <c r="F987" s="227"/>
      <c r="G987" s="227"/>
      <c r="H987" s="227"/>
      <c r="I987" s="227"/>
      <c r="J987" s="227"/>
      <c r="K987" s="227"/>
      <c r="L987" s="227"/>
      <c r="M987" s="227"/>
      <c r="N987" s="227"/>
      <c r="R987" s="227"/>
      <c r="S987" s="227"/>
      <c r="T987" s="227"/>
      <c r="U987" s="227"/>
      <c r="V987" s="227"/>
      <c r="W987" s="227"/>
      <c r="X987" s="227"/>
      <c r="Y987" s="227"/>
    </row>
    <row r="988">
      <c r="D988" s="227"/>
      <c r="E988" s="227"/>
      <c r="F988" s="227"/>
      <c r="G988" s="227"/>
      <c r="H988" s="227"/>
      <c r="I988" s="227"/>
      <c r="J988" s="227"/>
      <c r="K988" s="227"/>
      <c r="L988" s="227"/>
      <c r="M988" s="227"/>
      <c r="N988" s="227"/>
      <c r="R988" s="227"/>
      <c r="S988" s="227"/>
      <c r="T988" s="227"/>
      <c r="U988" s="227"/>
      <c r="V988" s="227"/>
      <c r="W988" s="227"/>
      <c r="X988" s="227"/>
      <c r="Y988" s="227"/>
    </row>
    <row r="989">
      <c r="D989" s="227"/>
      <c r="E989" s="227"/>
      <c r="F989" s="227"/>
      <c r="G989" s="227"/>
      <c r="H989" s="227"/>
      <c r="I989" s="227"/>
      <c r="J989" s="227"/>
      <c r="K989" s="227"/>
      <c r="L989" s="227"/>
      <c r="M989" s="227"/>
      <c r="N989" s="227"/>
      <c r="R989" s="227"/>
      <c r="S989" s="227"/>
      <c r="T989" s="227"/>
      <c r="U989" s="227"/>
      <c r="V989" s="227"/>
      <c r="W989" s="227"/>
      <c r="X989" s="227"/>
      <c r="Y989" s="227"/>
    </row>
    <row r="990">
      <c r="D990" s="227"/>
      <c r="E990" s="227"/>
      <c r="F990" s="227"/>
      <c r="G990" s="227"/>
      <c r="H990" s="227"/>
      <c r="I990" s="227"/>
      <c r="J990" s="227"/>
      <c r="K990" s="227"/>
      <c r="L990" s="227"/>
      <c r="M990" s="227"/>
      <c r="N990" s="227"/>
      <c r="R990" s="227"/>
      <c r="S990" s="227"/>
      <c r="T990" s="227"/>
      <c r="U990" s="227"/>
      <c r="V990" s="227"/>
      <c r="W990" s="227"/>
      <c r="X990" s="227"/>
      <c r="Y990" s="227"/>
    </row>
    <row r="991">
      <c r="D991" s="227"/>
      <c r="E991" s="227"/>
      <c r="F991" s="227"/>
      <c r="G991" s="227"/>
      <c r="H991" s="227"/>
      <c r="I991" s="227"/>
      <c r="J991" s="227"/>
      <c r="K991" s="227"/>
      <c r="L991" s="227"/>
      <c r="M991" s="227"/>
      <c r="N991" s="227"/>
      <c r="R991" s="227"/>
      <c r="S991" s="227"/>
      <c r="T991" s="227"/>
      <c r="U991" s="227"/>
      <c r="V991" s="227"/>
      <c r="W991" s="227"/>
      <c r="X991" s="227"/>
      <c r="Y991" s="227"/>
    </row>
    <row r="992">
      <c r="D992" s="227"/>
      <c r="E992" s="227"/>
      <c r="F992" s="227"/>
      <c r="G992" s="227"/>
      <c r="H992" s="227"/>
      <c r="I992" s="227"/>
      <c r="J992" s="227"/>
      <c r="K992" s="227"/>
      <c r="L992" s="227"/>
      <c r="M992" s="227"/>
      <c r="N992" s="227"/>
      <c r="R992" s="227"/>
      <c r="S992" s="227"/>
      <c r="T992" s="227"/>
      <c r="U992" s="227"/>
      <c r="V992" s="227"/>
      <c r="W992" s="227"/>
      <c r="X992" s="227"/>
      <c r="Y992" s="227"/>
    </row>
    <row r="993">
      <c r="D993" s="227"/>
      <c r="E993" s="227"/>
      <c r="F993" s="227"/>
      <c r="G993" s="227"/>
      <c r="H993" s="227"/>
      <c r="I993" s="227"/>
      <c r="J993" s="227"/>
      <c r="K993" s="227"/>
      <c r="L993" s="227"/>
      <c r="M993" s="227"/>
      <c r="N993" s="227"/>
      <c r="R993" s="227"/>
      <c r="S993" s="227"/>
      <c r="T993" s="227"/>
      <c r="U993" s="227"/>
      <c r="V993" s="227"/>
      <c r="W993" s="227"/>
      <c r="X993" s="227"/>
      <c r="Y993" s="227"/>
    </row>
    <row r="994">
      <c r="D994" s="227"/>
      <c r="E994" s="227"/>
      <c r="F994" s="227"/>
      <c r="G994" s="227"/>
      <c r="H994" s="227"/>
      <c r="I994" s="227"/>
      <c r="J994" s="227"/>
      <c r="K994" s="227"/>
      <c r="L994" s="227"/>
      <c r="M994" s="227"/>
      <c r="N994" s="227"/>
      <c r="R994" s="227"/>
      <c r="S994" s="227"/>
      <c r="T994" s="227"/>
      <c r="U994" s="227"/>
      <c r="V994" s="227"/>
      <c r="W994" s="227"/>
      <c r="X994" s="227"/>
      <c r="Y994" s="227"/>
    </row>
    <row r="995">
      <c r="D995" s="227"/>
      <c r="E995" s="227"/>
      <c r="F995" s="227"/>
      <c r="G995" s="227"/>
      <c r="H995" s="227"/>
      <c r="I995" s="227"/>
      <c r="J995" s="227"/>
      <c r="K995" s="227"/>
      <c r="L995" s="227"/>
      <c r="M995" s="227"/>
      <c r="N995" s="227"/>
      <c r="R995" s="227"/>
      <c r="S995" s="227"/>
      <c r="T995" s="227"/>
      <c r="U995" s="227"/>
      <c r="V995" s="227"/>
      <c r="W995" s="227"/>
      <c r="X995" s="227"/>
      <c r="Y995" s="227"/>
    </row>
    <row r="996">
      <c r="D996" s="227"/>
      <c r="E996" s="227"/>
      <c r="F996" s="227"/>
      <c r="G996" s="227"/>
      <c r="H996" s="227"/>
      <c r="I996" s="227"/>
      <c r="J996" s="227"/>
      <c r="K996" s="227"/>
      <c r="L996" s="227"/>
      <c r="M996" s="227"/>
      <c r="N996" s="227"/>
      <c r="R996" s="227"/>
      <c r="S996" s="227"/>
      <c r="T996" s="227"/>
      <c r="U996" s="227"/>
      <c r="V996" s="227"/>
      <c r="W996" s="227"/>
      <c r="X996" s="227"/>
      <c r="Y996" s="227"/>
    </row>
    <row r="997">
      <c r="D997" s="227"/>
      <c r="E997" s="227"/>
      <c r="F997" s="227"/>
      <c r="G997" s="227"/>
      <c r="H997" s="227"/>
      <c r="I997" s="227"/>
      <c r="J997" s="227"/>
      <c r="K997" s="227"/>
      <c r="L997" s="227"/>
      <c r="M997" s="227"/>
      <c r="N997" s="227"/>
      <c r="R997" s="227"/>
      <c r="S997" s="227"/>
      <c r="T997" s="227"/>
      <c r="U997" s="227"/>
      <c r="V997" s="227"/>
      <c r="W997" s="227"/>
      <c r="X997" s="227"/>
      <c r="Y997" s="227"/>
    </row>
    <row r="998">
      <c r="D998" s="227"/>
      <c r="E998" s="227"/>
      <c r="F998" s="227"/>
      <c r="G998" s="227"/>
      <c r="H998" s="227"/>
      <c r="I998" s="227"/>
      <c r="J998" s="227"/>
      <c r="K998" s="227"/>
      <c r="L998" s="227"/>
      <c r="M998" s="227"/>
      <c r="N998" s="227"/>
      <c r="R998" s="227"/>
      <c r="S998" s="227"/>
      <c r="T998" s="227"/>
      <c r="U998" s="227"/>
      <c r="V998" s="227"/>
      <c r="W998" s="227"/>
      <c r="X998" s="227"/>
      <c r="Y998" s="227"/>
    </row>
    <row r="999">
      <c r="D999" s="227"/>
      <c r="E999" s="227"/>
      <c r="F999" s="227"/>
      <c r="G999" s="227"/>
      <c r="H999" s="227"/>
      <c r="I999" s="227"/>
      <c r="J999" s="227"/>
      <c r="K999" s="227"/>
      <c r="L999" s="227"/>
      <c r="M999" s="227"/>
      <c r="N999" s="227"/>
      <c r="R999" s="227"/>
      <c r="S999" s="227"/>
      <c r="T999" s="227"/>
      <c r="U999" s="227"/>
      <c r="V999" s="227"/>
      <c r="W999" s="227"/>
      <c r="X999" s="227"/>
      <c r="Y999" s="227"/>
    </row>
    <row r="1000">
      <c r="D1000" s="227"/>
      <c r="E1000" s="227"/>
      <c r="F1000" s="227"/>
      <c r="G1000" s="227"/>
      <c r="H1000" s="227"/>
      <c r="I1000" s="227"/>
      <c r="J1000" s="227"/>
      <c r="K1000" s="227"/>
      <c r="L1000" s="227"/>
      <c r="M1000" s="227"/>
      <c r="N1000" s="227"/>
      <c r="R1000" s="227"/>
      <c r="S1000" s="227"/>
      <c r="T1000" s="227"/>
      <c r="U1000" s="227"/>
      <c r="V1000" s="227"/>
      <c r="W1000" s="227"/>
      <c r="X1000" s="227"/>
      <c r="Y1000" s="227"/>
    </row>
    <row r="1001">
      <c r="D1001" s="227"/>
      <c r="E1001" s="227"/>
      <c r="F1001" s="227"/>
      <c r="G1001" s="227"/>
      <c r="H1001" s="227"/>
      <c r="I1001" s="227"/>
      <c r="J1001" s="227"/>
      <c r="K1001" s="227"/>
      <c r="L1001" s="227"/>
      <c r="M1001" s="227"/>
      <c r="N1001" s="227"/>
      <c r="R1001" s="227"/>
      <c r="S1001" s="227"/>
      <c r="T1001" s="227"/>
      <c r="U1001" s="227"/>
      <c r="V1001" s="227"/>
      <c r="W1001" s="227"/>
      <c r="X1001" s="227"/>
      <c r="Y1001" s="227"/>
    </row>
    <row r="1002">
      <c r="D1002" s="227"/>
      <c r="E1002" s="227"/>
      <c r="F1002" s="227"/>
      <c r="G1002" s="227"/>
      <c r="H1002" s="227"/>
      <c r="I1002" s="227"/>
      <c r="J1002" s="227"/>
      <c r="K1002" s="227"/>
      <c r="L1002" s="227"/>
      <c r="M1002" s="227"/>
      <c r="N1002" s="227"/>
      <c r="R1002" s="227"/>
      <c r="S1002" s="227"/>
      <c r="T1002" s="227"/>
      <c r="U1002" s="227"/>
      <c r="V1002" s="227"/>
      <c r="W1002" s="227"/>
      <c r="X1002" s="227"/>
      <c r="Y1002" s="227"/>
    </row>
    <row r="1003">
      <c r="D1003" s="227"/>
      <c r="E1003" s="227"/>
      <c r="F1003" s="227"/>
      <c r="G1003" s="227"/>
      <c r="H1003" s="227"/>
      <c r="I1003" s="227"/>
      <c r="J1003" s="227"/>
      <c r="K1003" s="227"/>
      <c r="L1003" s="227"/>
      <c r="M1003" s="227"/>
      <c r="N1003" s="227"/>
      <c r="R1003" s="227"/>
      <c r="S1003" s="227"/>
      <c r="T1003" s="227"/>
      <c r="U1003" s="227"/>
      <c r="V1003" s="227"/>
      <c r="W1003" s="227"/>
      <c r="X1003" s="227"/>
      <c r="Y1003" s="227"/>
    </row>
    <row r="1004">
      <c r="D1004" s="227"/>
      <c r="E1004" s="227"/>
      <c r="F1004" s="227"/>
      <c r="G1004" s="227"/>
      <c r="H1004" s="227"/>
      <c r="I1004" s="227"/>
      <c r="J1004" s="227"/>
      <c r="K1004" s="227"/>
      <c r="L1004" s="227"/>
      <c r="M1004" s="227"/>
      <c r="N1004" s="227"/>
      <c r="R1004" s="227"/>
      <c r="S1004" s="227"/>
      <c r="T1004" s="227"/>
      <c r="U1004" s="227"/>
      <c r="V1004" s="227"/>
      <c r="W1004" s="227"/>
      <c r="X1004" s="227"/>
      <c r="Y1004" s="227"/>
    </row>
    <row r="1005">
      <c r="D1005" s="227"/>
      <c r="E1005" s="227"/>
      <c r="F1005" s="227"/>
      <c r="G1005" s="227"/>
      <c r="H1005" s="227"/>
      <c r="I1005" s="227"/>
      <c r="J1005" s="227"/>
      <c r="K1005" s="227"/>
      <c r="L1005" s="227"/>
      <c r="M1005" s="227"/>
      <c r="N1005" s="227"/>
      <c r="R1005" s="227"/>
      <c r="S1005" s="227"/>
      <c r="T1005" s="227"/>
      <c r="U1005" s="227"/>
      <c r="V1005" s="227"/>
      <c r="W1005" s="227"/>
      <c r="X1005" s="227"/>
      <c r="Y1005" s="227"/>
    </row>
    <row r="1006">
      <c r="D1006" s="227"/>
      <c r="E1006" s="227"/>
      <c r="F1006" s="227"/>
      <c r="G1006" s="227"/>
      <c r="H1006" s="227"/>
      <c r="I1006" s="227"/>
      <c r="J1006" s="227"/>
      <c r="K1006" s="227"/>
      <c r="L1006" s="227"/>
      <c r="M1006" s="227"/>
      <c r="N1006" s="227"/>
      <c r="R1006" s="227"/>
      <c r="S1006" s="227"/>
      <c r="T1006" s="227"/>
      <c r="U1006" s="227"/>
      <c r="V1006" s="227"/>
      <c r="W1006" s="227"/>
      <c r="X1006" s="227"/>
      <c r="Y1006" s="227"/>
    </row>
    <row r="1007">
      <c r="D1007" s="227"/>
      <c r="E1007" s="227"/>
      <c r="F1007" s="227"/>
      <c r="G1007" s="227"/>
      <c r="H1007" s="227"/>
      <c r="I1007" s="227"/>
      <c r="J1007" s="227"/>
      <c r="K1007" s="227"/>
      <c r="L1007" s="227"/>
      <c r="M1007" s="227"/>
      <c r="N1007" s="227"/>
      <c r="R1007" s="227"/>
      <c r="S1007" s="227"/>
      <c r="T1007" s="227"/>
      <c r="U1007" s="227"/>
      <c r="V1007" s="227"/>
      <c r="W1007" s="227"/>
      <c r="X1007" s="227"/>
      <c r="Y1007" s="227"/>
    </row>
    <row r="1008">
      <c r="D1008" s="227"/>
      <c r="E1008" s="227"/>
      <c r="F1008" s="227"/>
      <c r="G1008" s="227"/>
      <c r="H1008" s="227"/>
      <c r="I1008" s="227"/>
      <c r="J1008" s="227"/>
      <c r="K1008" s="227"/>
      <c r="L1008" s="227"/>
      <c r="M1008" s="227"/>
      <c r="N1008" s="227"/>
      <c r="R1008" s="227"/>
      <c r="S1008" s="227"/>
      <c r="T1008" s="227"/>
      <c r="U1008" s="227"/>
      <c r="V1008" s="227"/>
      <c r="W1008" s="227"/>
      <c r="X1008" s="227"/>
      <c r="Y1008" s="227"/>
    </row>
    <row r="1009">
      <c r="D1009" s="227"/>
      <c r="E1009" s="227"/>
      <c r="F1009" s="227"/>
      <c r="G1009" s="227"/>
      <c r="H1009" s="227"/>
      <c r="I1009" s="227"/>
      <c r="J1009" s="227"/>
      <c r="K1009" s="227"/>
      <c r="L1009" s="227"/>
      <c r="M1009" s="227"/>
      <c r="N1009" s="227"/>
      <c r="R1009" s="227"/>
      <c r="S1009" s="227"/>
      <c r="T1009" s="227"/>
      <c r="U1009" s="227"/>
      <c r="V1009" s="227"/>
      <c r="W1009" s="227"/>
      <c r="X1009" s="227"/>
      <c r="Y1009" s="227"/>
    </row>
    <row r="1010">
      <c r="D1010" s="227"/>
      <c r="E1010" s="227"/>
      <c r="F1010" s="227"/>
      <c r="G1010" s="227"/>
      <c r="H1010" s="227"/>
      <c r="I1010" s="227"/>
      <c r="J1010" s="227"/>
      <c r="K1010" s="227"/>
      <c r="L1010" s="227"/>
      <c r="M1010" s="227"/>
      <c r="N1010" s="227"/>
      <c r="R1010" s="227"/>
      <c r="S1010" s="227"/>
      <c r="T1010" s="227"/>
      <c r="U1010" s="227"/>
      <c r="V1010" s="227"/>
      <c r="W1010" s="227"/>
      <c r="X1010" s="227"/>
      <c r="Y1010" s="227"/>
    </row>
    <row r="1011">
      <c r="D1011" s="227"/>
      <c r="E1011" s="227"/>
      <c r="F1011" s="227"/>
      <c r="G1011" s="227"/>
      <c r="H1011" s="227"/>
      <c r="I1011" s="227"/>
      <c r="J1011" s="227"/>
      <c r="K1011" s="227"/>
      <c r="L1011" s="227"/>
      <c r="M1011" s="227"/>
      <c r="N1011" s="227"/>
      <c r="R1011" s="227"/>
      <c r="S1011" s="227"/>
      <c r="T1011" s="227"/>
      <c r="U1011" s="227"/>
      <c r="V1011" s="227"/>
      <c r="W1011" s="227"/>
      <c r="X1011" s="227"/>
      <c r="Y1011" s="227"/>
    </row>
    <row r="1012">
      <c r="D1012" s="227"/>
      <c r="E1012" s="227"/>
      <c r="F1012" s="227"/>
      <c r="G1012" s="227"/>
      <c r="H1012" s="227"/>
      <c r="I1012" s="227"/>
      <c r="J1012" s="227"/>
      <c r="K1012" s="227"/>
      <c r="L1012" s="227"/>
      <c r="M1012" s="227"/>
      <c r="N1012" s="227"/>
      <c r="R1012" s="227"/>
      <c r="S1012" s="227"/>
      <c r="T1012" s="227"/>
      <c r="U1012" s="227"/>
      <c r="V1012" s="227"/>
      <c r="W1012" s="227"/>
      <c r="X1012" s="227"/>
      <c r="Y1012" s="227"/>
    </row>
    <row r="1013">
      <c r="D1013" s="227"/>
      <c r="E1013" s="227"/>
      <c r="F1013" s="227"/>
      <c r="G1013" s="227"/>
      <c r="H1013" s="227"/>
      <c r="I1013" s="227"/>
      <c r="J1013" s="227"/>
      <c r="K1013" s="227"/>
      <c r="L1013" s="227"/>
      <c r="M1013" s="227"/>
      <c r="N1013" s="227"/>
      <c r="R1013" s="227"/>
      <c r="S1013" s="227"/>
      <c r="T1013" s="227"/>
      <c r="U1013" s="227"/>
      <c r="V1013" s="227"/>
      <c r="W1013" s="227"/>
      <c r="X1013" s="227"/>
      <c r="Y1013" s="227"/>
    </row>
    <row r="1014">
      <c r="D1014" s="227"/>
      <c r="E1014" s="227"/>
      <c r="F1014" s="227"/>
      <c r="G1014" s="227"/>
      <c r="H1014" s="227"/>
      <c r="I1014" s="227"/>
      <c r="J1014" s="227"/>
      <c r="K1014" s="227"/>
      <c r="L1014" s="227"/>
      <c r="M1014" s="227"/>
      <c r="N1014" s="227"/>
      <c r="R1014" s="227"/>
      <c r="S1014" s="227"/>
      <c r="T1014" s="227"/>
      <c r="U1014" s="227"/>
      <c r="V1014" s="227"/>
      <c r="W1014" s="227"/>
      <c r="X1014" s="227"/>
      <c r="Y1014" s="227"/>
    </row>
    <row r="1015">
      <c r="D1015" s="227"/>
      <c r="E1015" s="227"/>
      <c r="F1015" s="227"/>
      <c r="G1015" s="227"/>
      <c r="H1015" s="227"/>
      <c r="I1015" s="227"/>
      <c r="J1015" s="227"/>
      <c r="K1015" s="227"/>
      <c r="L1015" s="227"/>
      <c r="M1015" s="227"/>
      <c r="N1015" s="227"/>
      <c r="R1015" s="227"/>
      <c r="S1015" s="227"/>
      <c r="T1015" s="227"/>
      <c r="U1015" s="227"/>
      <c r="V1015" s="227"/>
      <c r="W1015" s="227"/>
      <c r="X1015" s="227"/>
      <c r="Y1015" s="227"/>
    </row>
    <row r="1016">
      <c r="D1016" s="227"/>
      <c r="E1016" s="227"/>
      <c r="F1016" s="227"/>
      <c r="G1016" s="227"/>
      <c r="H1016" s="227"/>
      <c r="I1016" s="227"/>
      <c r="J1016" s="227"/>
      <c r="K1016" s="227"/>
      <c r="L1016" s="227"/>
      <c r="M1016" s="227"/>
      <c r="N1016" s="227"/>
      <c r="R1016" s="227"/>
      <c r="S1016" s="227"/>
      <c r="T1016" s="227"/>
      <c r="U1016" s="227"/>
      <c r="V1016" s="227"/>
      <c r="W1016" s="227"/>
      <c r="X1016" s="227"/>
      <c r="Y1016" s="227"/>
    </row>
    <row r="1017">
      <c r="D1017" s="227"/>
      <c r="E1017" s="227"/>
      <c r="F1017" s="227"/>
      <c r="G1017" s="227"/>
      <c r="H1017" s="227"/>
      <c r="I1017" s="227"/>
      <c r="J1017" s="227"/>
      <c r="K1017" s="227"/>
      <c r="L1017" s="227"/>
      <c r="M1017" s="227"/>
      <c r="N1017" s="227"/>
      <c r="R1017" s="227"/>
      <c r="S1017" s="227"/>
      <c r="T1017" s="227"/>
      <c r="U1017" s="227"/>
      <c r="V1017" s="227"/>
      <c r="W1017" s="227"/>
      <c r="X1017" s="227"/>
      <c r="Y1017" s="227"/>
    </row>
    <row r="1018">
      <c r="D1018" s="227"/>
      <c r="E1018" s="227"/>
      <c r="F1018" s="227"/>
      <c r="G1018" s="227"/>
      <c r="H1018" s="227"/>
      <c r="I1018" s="227"/>
      <c r="J1018" s="227"/>
      <c r="K1018" s="227"/>
      <c r="L1018" s="227"/>
      <c r="M1018" s="227"/>
      <c r="N1018" s="227"/>
      <c r="R1018" s="227"/>
      <c r="S1018" s="227"/>
      <c r="T1018" s="227"/>
      <c r="U1018" s="227"/>
      <c r="V1018" s="227"/>
      <c r="W1018" s="227"/>
      <c r="X1018" s="227"/>
      <c r="Y1018" s="227"/>
    </row>
    <row r="1019">
      <c r="D1019" s="227"/>
      <c r="E1019" s="227"/>
      <c r="F1019" s="227"/>
      <c r="G1019" s="227"/>
      <c r="H1019" s="227"/>
      <c r="I1019" s="227"/>
      <c r="J1019" s="227"/>
      <c r="K1019" s="227"/>
      <c r="L1019" s="227"/>
      <c r="M1019" s="227"/>
      <c r="N1019" s="227"/>
      <c r="R1019" s="227"/>
      <c r="S1019" s="227"/>
      <c r="T1019" s="227"/>
      <c r="U1019" s="227"/>
      <c r="V1019" s="227"/>
      <c r="W1019" s="227"/>
      <c r="X1019" s="227"/>
      <c r="Y1019" s="227"/>
    </row>
    <row r="1020">
      <c r="D1020" s="227"/>
      <c r="E1020" s="227"/>
      <c r="F1020" s="227"/>
      <c r="G1020" s="227"/>
      <c r="H1020" s="227"/>
      <c r="I1020" s="227"/>
      <c r="J1020" s="227"/>
      <c r="K1020" s="227"/>
      <c r="L1020" s="227"/>
      <c r="M1020" s="227"/>
      <c r="N1020" s="227"/>
      <c r="R1020" s="227"/>
      <c r="S1020" s="227"/>
      <c r="T1020" s="227"/>
      <c r="U1020" s="227"/>
      <c r="V1020" s="227"/>
      <c r="W1020" s="227"/>
      <c r="X1020" s="227"/>
      <c r="Y1020" s="227"/>
    </row>
    <row r="1021">
      <c r="D1021" s="227"/>
      <c r="E1021" s="227"/>
      <c r="F1021" s="227"/>
      <c r="G1021" s="227"/>
      <c r="H1021" s="227"/>
      <c r="I1021" s="227"/>
      <c r="J1021" s="227"/>
      <c r="K1021" s="227"/>
      <c r="L1021" s="227"/>
      <c r="M1021" s="227"/>
      <c r="N1021" s="227"/>
      <c r="R1021" s="227"/>
      <c r="S1021" s="227"/>
      <c r="T1021" s="227"/>
      <c r="U1021" s="227"/>
      <c r="V1021" s="227"/>
      <c r="W1021" s="227"/>
      <c r="X1021" s="227"/>
      <c r="Y1021" s="227"/>
    </row>
    <row r="1022">
      <c r="D1022" s="227"/>
      <c r="E1022" s="227"/>
      <c r="F1022" s="227"/>
      <c r="G1022" s="227"/>
      <c r="H1022" s="227"/>
      <c r="I1022" s="227"/>
      <c r="J1022" s="227"/>
      <c r="K1022" s="227"/>
      <c r="L1022" s="227"/>
      <c r="M1022" s="227"/>
      <c r="N1022" s="227"/>
      <c r="R1022" s="227"/>
      <c r="S1022" s="227"/>
      <c r="T1022" s="227"/>
      <c r="U1022" s="227"/>
      <c r="V1022" s="227"/>
      <c r="W1022" s="227"/>
      <c r="X1022" s="227"/>
      <c r="Y1022" s="227"/>
    </row>
    <row r="1023">
      <c r="D1023" s="227"/>
      <c r="E1023" s="227"/>
      <c r="F1023" s="227"/>
      <c r="G1023" s="227"/>
      <c r="H1023" s="227"/>
      <c r="I1023" s="227"/>
      <c r="J1023" s="227"/>
      <c r="K1023" s="227"/>
      <c r="L1023" s="227"/>
      <c r="M1023" s="227"/>
      <c r="N1023" s="227"/>
      <c r="R1023" s="227"/>
      <c r="S1023" s="227"/>
      <c r="T1023" s="227"/>
      <c r="U1023" s="227"/>
      <c r="V1023" s="227"/>
      <c r="W1023" s="227"/>
      <c r="X1023" s="227"/>
      <c r="Y1023" s="227"/>
    </row>
    <row r="1024">
      <c r="D1024" s="227"/>
      <c r="E1024" s="227"/>
      <c r="F1024" s="227"/>
      <c r="G1024" s="227"/>
      <c r="H1024" s="227"/>
      <c r="I1024" s="227"/>
      <c r="J1024" s="227"/>
      <c r="K1024" s="227"/>
      <c r="L1024" s="227"/>
      <c r="M1024" s="227"/>
      <c r="N1024" s="227"/>
      <c r="R1024" s="227"/>
      <c r="S1024" s="227"/>
      <c r="T1024" s="227"/>
      <c r="U1024" s="227"/>
      <c r="V1024" s="227"/>
      <c r="W1024" s="227"/>
      <c r="X1024" s="227"/>
      <c r="Y1024" s="227"/>
    </row>
    <row r="1025">
      <c r="D1025" s="227"/>
      <c r="E1025" s="227"/>
      <c r="F1025" s="227"/>
      <c r="G1025" s="227"/>
      <c r="H1025" s="227"/>
      <c r="I1025" s="227"/>
      <c r="J1025" s="227"/>
      <c r="K1025" s="227"/>
      <c r="L1025" s="227"/>
      <c r="M1025" s="227"/>
      <c r="N1025" s="227"/>
      <c r="R1025" s="227"/>
      <c r="S1025" s="227"/>
      <c r="T1025" s="227"/>
      <c r="U1025" s="227"/>
      <c r="V1025" s="227"/>
      <c r="W1025" s="227"/>
      <c r="X1025" s="227"/>
      <c r="Y1025" s="227"/>
    </row>
    <row r="1026">
      <c r="D1026" s="227"/>
      <c r="E1026" s="227"/>
      <c r="F1026" s="227"/>
      <c r="G1026" s="227"/>
      <c r="H1026" s="227"/>
      <c r="I1026" s="227"/>
      <c r="J1026" s="227"/>
      <c r="K1026" s="227"/>
      <c r="L1026" s="227"/>
      <c r="M1026" s="227"/>
      <c r="N1026" s="227"/>
      <c r="R1026" s="227"/>
      <c r="S1026" s="227"/>
      <c r="T1026" s="227"/>
      <c r="U1026" s="227"/>
      <c r="V1026" s="227"/>
      <c r="W1026" s="227"/>
      <c r="X1026" s="227"/>
      <c r="Y1026" s="227"/>
    </row>
    <row r="1027">
      <c r="D1027" s="227"/>
      <c r="E1027" s="227"/>
      <c r="F1027" s="227"/>
      <c r="G1027" s="227"/>
      <c r="H1027" s="227"/>
      <c r="I1027" s="227"/>
      <c r="J1027" s="227"/>
      <c r="K1027" s="227"/>
      <c r="L1027" s="227"/>
      <c r="M1027" s="227"/>
      <c r="N1027" s="227"/>
      <c r="R1027" s="227"/>
      <c r="S1027" s="227"/>
      <c r="T1027" s="227"/>
      <c r="U1027" s="227"/>
      <c r="V1027" s="227"/>
      <c r="W1027" s="227"/>
      <c r="X1027" s="227"/>
      <c r="Y1027" s="227"/>
    </row>
    <row r="1028">
      <c r="D1028" s="227"/>
      <c r="E1028" s="227"/>
      <c r="F1028" s="227"/>
      <c r="G1028" s="227"/>
      <c r="H1028" s="227"/>
      <c r="I1028" s="227"/>
      <c r="J1028" s="227"/>
      <c r="K1028" s="227"/>
      <c r="L1028" s="227"/>
      <c r="M1028" s="227"/>
      <c r="N1028" s="227"/>
      <c r="R1028" s="227"/>
      <c r="S1028" s="227"/>
      <c r="T1028" s="227"/>
      <c r="U1028" s="227"/>
      <c r="V1028" s="227"/>
      <c r="W1028" s="227"/>
      <c r="X1028" s="227"/>
      <c r="Y1028" s="227"/>
    </row>
    <row r="1029">
      <c r="D1029" s="227"/>
      <c r="E1029" s="227"/>
      <c r="F1029" s="227"/>
      <c r="G1029" s="227"/>
      <c r="H1029" s="227"/>
      <c r="I1029" s="227"/>
      <c r="J1029" s="227"/>
      <c r="K1029" s="227"/>
      <c r="L1029" s="227"/>
      <c r="M1029" s="227"/>
      <c r="N1029" s="227"/>
      <c r="R1029" s="227"/>
      <c r="S1029" s="227"/>
      <c r="T1029" s="227"/>
      <c r="U1029" s="227"/>
      <c r="V1029" s="227"/>
      <c r="W1029" s="227"/>
      <c r="X1029" s="227"/>
      <c r="Y1029" s="227"/>
    </row>
    <row r="1030">
      <c r="D1030" s="227"/>
      <c r="E1030" s="227"/>
      <c r="F1030" s="227"/>
      <c r="G1030" s="227"/>
      <c r="H1030" s="227"/>
      <c r="I1030" s="227"/>
      <c r="J1030" s="227"/>
      <c r="K1030" s="227"/>
      <c r="L1030" s="227"/>
      <c r="M1030" s="227"/>
      <c r="N1030" s="227"/>
      <c r="R1030" s="227"/>
      <c r="S1030" s="227"/>
      <c r="T1030" s="227"/>
      <c r="U1030" s="227"/>
      <c r="V1030" s="227"/>
      <c r="W1030" s="227"/>
      <c r="X1030" s="227"/>
      <c r="Y1030" s="227"/>
    </row>
    <row r="1031">
      <c r="D1031" s="227"/>
      <c r="E1031" s="227"/>
      <c r="F1031" s="227"/>
      <c r="G1031" s="227"/>
      <c r="H1031" s="227"/>
      <c r="I1031" s="227"/>
      <c r="J1031" s="227"/>
      <c r="K1031" s="227"/>
      <c r="L1031" s="227"/>
      <c r="M1031" s="227"/>
      <c r="N1031" s="227"/>
      <c r="R1031" s="227"/>
      <c r="S1031" s="227"/>
      <c r="T1031" s="227"/>
      <c r="U1031" s="227"/>
      <c r="V1031" s="227"/>
      <c r="W1031" s="227"/>
      <c r="X1031" s="227"/>
      <c r="Y1031" s="227"/>
    </row>
    <row r="1032">
      <c r="D1032" s="227"/>
      <c r="E1032" s="227"/>
      <c r="F1032" s="227"/>
      <c r="G1032" s="227"/>
      <c r="H1032" s="227"/>
      <c r="I1032" s="227"/>
      <c r="J1032" s="227"/>
      <c r="K1032" s="227"/>
      <c r="L1032" s="227"/>
      <c r="M1032" s="227"/>
      <c r="N1032" s="227"/>
      <c r="R1032" s="227"/>
      <c r="S1032" s="227"/>
      <c r="T1032" s="227"/>
      <c r="U1032" s="227"/>
      <c r="V1032" s="227"/>
      <c r="W1032" s="227"/>
      <c r="X1032" s="227"/>
      <c r="Y1032" s="227"/>
    </row>
    <row r="1033">
      <c r="D1033" s="227"/>
      <c r="E1033" s="227"/>
      <c r="F1033" s="227"/>
      <c r="G1033" s="227"/>
      <c r="H1033" s="227"/>
      <c r="I1033" s="227"/>
      <c r="J1033" s="227"/>
      <c r="K1033" s="227"/>
      <c r="L1033" s="227"/>
      <c r="M1033" s="227"/>
      <c r="N1033" s="227"/>
      <c r="R1033" s="227"/>
      <c r="S1033" s="227"/>
      <c r="T1033" s="227"/>
      <c r="U1033" s="227"/>
      <c r="V1033" s="227"/>
      <c r="W1033" s="227"/>
      <c r="X1033" s="227"/>
      <c r="Y1033" s="227"/>
    </row>
    <row r="1034">
      <c r="D1034" s="227"/>
      <c r="E1034" s="227"/>
      <c r="F1034" s="227"/>
      <c r="G1034" s="227"/>
      <c r="H1034" s="227"/>
      <c r="I1034" s="227"/>
      <c r="J1034" s="227"/>
      <c r="K1034" s="227"/>
      <c r="L1034" s="227"/>
      <c r="M1034" s="227"/>
      <c r="N1034" s="227"/>
      <c r="R1034" s="227"/>
      <c r="S1034" s="227"/>
      <c r="T1034" s="227"/>
      <c r="U1034" s="227"/>
      <c r="V1034" s="227"/>
      <c r="W1034" s="227"/>
      <c r="X1034" s="227"/>
      <c r="Y1034" s="227"/>
    </row>
    <row r="1035">
      <c r="D1035" s="227"/>
      <c r="E1035" s="227"/>
      <c r="F1035" s="227"/>
      <c r="G1035" s="227"/>
      <c r="H1035" s="227"/>
      <c r="I1035" s="227"/>
      <c r="J1035" s="227"/>
      <c r="K1035" s="227"/>
      <c r="L1035" s="227"/>
      <c r="M1035" s="227"/>
      <c r="N1035" s="227"/>
      <c r="R1035" s="227"/>
      <c r="S1035" s="227"/>
      <c r="T1035" s="227"/>
      <c r="U1035" s="227"/>
      <c r="V1035" s="227"/>
      <c r="W1035" s="227"/>
      <c r="X1035" s="227"/>
      <c r="Y1035" s="227"/>
    </row>
    <row r="1036">
      <c r="D1036" s="227"/>
      <c r="E1036" s="227"/>
      <c r="F1036" s="227"/>
      <c r="G1036" s="227"/>
      <c r="H1036" s="227"/>
      <c r="I1036" s="227"/>
      <c r="J1036" s="227"/>
      <c r="K1036" s="227"/>
      <c r="L1036" s="227"/>
      <c r="M1036" s="227"/>
      <c r="N1036" s="227"/>
      <c r="R1036" s="227"/>
      <c r="S1036" s="227"/>
      <c r="T1036" s="227"/>
      <c r="U1036" s="227"/>
      <c r="V1036" s="227"/>
      <c r="W1036" s="227"/>
      <c r="X1036" s="227"/>
      <c r="Y1036" s="227"/>
    </row>
    <row r="1037">
      <c r="D1037" s="227"/>
      <c r="E1037" s="227"/>
      <c r="F1037" s="227"/>
      <c r="G1037" s="227"/>
      <c r="H1037" s="227"/>
      <c r="I1037" s="227"/>
      <c r="J1037" s="227"/>
      <c r="K1037" s="227"/>
      <c r="L1037" s="227"/>
      <c r="M1037" s="227"/>
      <c r="N1037" s="227"/>
      <c r="R1037" s="227"/>
      <c r="S1037" s="227"/>
      <c r="T1037" s="227"/>
      <c r="U1037" s="227"/>
      <c r="V1037" s="227"/>
      <c r="W1037" s="227"/>
      <c r="X1037" s="227"/>
      <c r="Y1037" s="227"/>
    </row>
    <row r="1038">
      <c r="D1038" s="227"/>
      <c r="E1038" s="227"/>
      <c r="F1038" s="227"/>
      <c r="G1038" s="227"/>
      <c r="H1038" s="227"/>
      <c r="I1038" s="227"/>
      <c r="J1038" s="227"/>
      <c r="K1038" s="227"/>
      <c r="L1038" s="227"/>
      <c r="M1038" s="227"/>
      <c r="N1038" s="227"/>
      <c r="R1038" s="227"/>
      <c r="S1038" s="227"/>
      <c r="T1038" s="227"/>
      <c r="U1038" s="227"/>
      <c r="V1038" s="227"/>
      <c r="W1038" s="227"/>
      <c r="X1038" s="227"/>
      <c r="Y1038" s="227"/>
    </row>
    <row r="1039">
      <c r="D1039" s="227"/>
      <c r="E1039" s="227"/>
      <c r="F1039" s="227"/>
      <c r="G1039" s="227"/>
      <c r="H1039" s="227"/>
      <c r="I1039" s="227"/>
      <c r="J1039" s="227"/>
      <c r="K1039" s="227"/>
      <c r="L1039" s="227"/>
      <c r="M1039" s="227"/>
      <c r="N1039" s="227"/>
      <c r="R1039" s="227"/>
      <c r="S1039" s="227"/>
      <c r="T1039" s="227"/>
      <c r="U1039" s="227"/>
      <c r="V1039" s="227"/>
      <c r="W1039" s="227"/>
      <c r="X1039" s="227"/>
      <c r="Y1039" s="227"/>
    </row>
    <row r="1040">
      <c r="D1040" s="227"/>
      <c r="E1040" s="227"/>
      <c r="F1040" s="227"/>
      <c r="G1040" s="227"/>
      <c r="H1040" s="227"/>
      <c r="I1040" s="227"/>
      <c r="J1040" s="227"/>
      <c r="K1040" s="227"/>
      <c r="L1040" s="227"/>
      <c r="M1040" s="227"/>
      <c r="N1040" s="227"/>
      <c r="R1040" s="227"/>
      <c r="S1040" s="227"/>
      <c r="T1040" s="227"/>
      <c r="U1040" s="227"/>
      <c r="V1040" s="227"/>
      <c r="W1040" s="227"/>
      <c r="X1040" s="227"/>
      <c r="Y1040" s="227"/>
    </row>
    <row r="1041">
      <c r="D1041" s="227"/>
      <c r="E1041" s="227"/>
      <c r="F1041" s="227"/>
      <c r="G1041" s="227"/>
      <c r="H1041" s="227"/>
      <c r="I1041" s="227"/>
      <c r="J1041" s="227"/>
      <c r="K1041" s="227"/>
      <c r="L1041" s="227"/>
      <c r="M1041" s="227"/>
      <c r="N1041" s="227"/>
      <c r="R1041" s="227"/>
      <c r="S1041" s="227"/>
      <c r="T1041" s="227"/>
      <c r="U1041" s="227"/>
      <c r="V1041" s="227"/>
      <c r="W1041" s="227"/>
      <c r="X1041" s="227"/>
      <c r="Y1041" s="227"/>
    </row>
    <row r="1042">
      <c r="D1042" s="227"/>
      <c r="E1042" s="227"/>
      <c r="F1042" s="227"/>
      <c r="G1042" s="227"/>
      <c r="H1042" s="227"/>
      <c r="I1042" s="227"/>
      <c r="J1042" s="227"/>
      <c r="K1042" s="227"/>
      <c r="L1042" s="227"/>
      <c r="M1042" s="227"/>
      <c r="N1042" s="227"/>
      <c r="R1042" s="227"/>
      <c r="S1042" s="227"/>
      <c r="T1042" s="227"/>
      <c r="U1042" s="227"/>
      <c r="V1042" s="227"/>
      <c r="W1042" s="227"/>
      <c r="X1042" s="227"/>
      <c r="Y1042" s="227"/>
    </row>
    <row r="1043">
      <c r="D1043" s="227"/>
      <c r="E1043" s="227"/>
      <c r="F1043" s="227"/>
      <c r="G1043" s="227"/>
      <c r="H1043" s="227"/>
      <c r="I1043" s="227"/>
      <c r="J1043" s="227"/>
      <c r="K1043" s="227"/>
      <c r="L1043" s="227"/>
      <c r="M1043" s="227"/>
      <c r="N1043" s="227"/>
      <c r="R1043" s="227"/>
      <c r="S1043" s="227"/>
      <c r="T1043" s="227"/>
      <c r="U1043" s="227"/>
      <c r="V1043" s="227"/>
      <c r="W1043" s="227"/>
      <c r="X1043" s="227"/>
      <c r="Y1043" s="227"/>
    </row>
    <row r="1044">
      <c r="D1044" s="227"/>
      <c r="E1044" s="227"/>
      <c r="F1044" s="227"/>
      <c r="G1044" s="227"/>
      <c r="H1044" s="227"/>
      <c r="I1044" s="227"/>
      <c r="J1044" s="227"/>
      <c r="K1044" s="227"/>
      <c r="L1044" s="227"/>
      <c r="M1044" s="227"/>
      <c r="N1044" s="227"/>
      <c r="R1044" s="227"/>
      <c r="S1044" s="227"/>
      <c r="T1044" s="227"/>
      <c r="U1044" s="227"/>
      <c r="V1044" s="227"/>
      <c r="W1044" s="227"/>
      <c r="X1044" s="227"/>
      <c r="Y1044" s="227"/>
    </row>
    <row r="1045">
      <c r="D1045" s="227"/>
      <c r="E1045" s="227"/>
      <c r="F1045" s="227"/>
      <c r="G1045" s="227"/>
      <c r="H1045" s="227"/>
      <c r="I1045" s="227"/>
      <c r="J1045" s="227"/>
      <c r="K1045" s="227"/>
      <c r="L1045" s="227"/>
      <c r="M1045" s="227"/>
      <c r="N1045" s="227"/>
      <c r="R1045" s="227"/>
      <c r="S1045" s="227"/>
      <c r="T1045" s="227"/>
      <c r="U1045" s="227"/>
      <c r="V1045" s="227"/>
      <c r="W1045" s="227"/>
      <c r="X1045" s="227"/>
      <c r="Y1045" s="227"/>
    </row>
    <row r="1046">
      <c r="D1046" s="227"/>
      <c r="E1046" s="227"/>
      <c r="F1046" s="227"/>
      <c r="G1046" s="227"/>
      <c r="H1046" s="227"/>
      <c r="I1046" s="227"/>
      <c r="J1046" s="227"/>
      <c r="K1046" s="227"/>
      <c r="L1046" s="227"/>
      <c r="M1046" s="227"/>
      <c r="N1046" s="227"/>
      <c r="R1046" s="227"/>
      <c r="S1046" s="227"/>
      <c r="T1046" s="227"/>
      <c r="U1046" s="227"/>
      <c r="V1046" s="227"/>
      <c r="W1046" s="227"/>
      <c r="X1046" s="227"/>
      <c r="Y1046" s="227"/>
    </row>
    <row r="1047">
      <c r="D1047" s="227"/>
      <c r="E1047" s="227"/>
      <c r="F1047" s="227"/>
      <c r="G1047" s="227"/>
      <c r="H1047" s="227"/>
      <c r="I1047" s="227"/>
      <c r="J1047" s="227"/>
      <c r="K1047" s="227"/>
      <c r="L1047" s="227"/>
      <c r="M1047" s="227"/>
      <c r="N1047" s="227"/>
      <c r="R1047" s="227"/>
      <c r="S1047" s="227"/>
      <c r="T1047" s="227"/>
      <c r="U1047" s="227"/>
      <c r="V1047" s="227"/>
      <c r="W1047" s="227"/>
      <c r="X1047" s="227"/>
      <c r="Y1047" s="227"/>
    </row>
    <row r="1048">
      <c r="D1048" s="227"/>
      <c r="E1048" s="227"/>
      <c r="F1048" s="227"/>
      <c r="G1048" s="227"/>
      <c r="H1048" s="227"/>
      <c r="I1048" s="227"/>
      <c r="J1048" s="227"/>
      <c r="K1048" s="227"/>
      <c r="L1048" s="227"/>
      <c r="M1048" s="227"/>
      <c r="N1048" s="227"/>
      <c r="R1048" s="227"/>
      <c r="S1048" s="227"/>
      <c r="T1048" s="227"/>
      <c r="U1048" s="227"/>
      <c r="V1048" s="227"/>
      <c r="W1048" s="227"/>
      <c r="X1048" s="227"/>
      <c r="Y1048" s="227"/>
    </row>
    <row r="1049">
      <c r="D1049" s="227"/>
      <c r="E1049" s="227"/>
      <c r="F1049" s="227"/>
      <c r="G1049" s="227"/>
      <c r="H1049" s="227"/>
      <c r="I1049" s="227"/>
      <c r="J1049" s="227"/>
      <c r="K1049" s="227"/>
      <c r="L1049" s="227"/>
      <c r="M1049" s="227"/>
      <c r="N1049" s="227"/>
      <c r="R1049" s="227"/>
      <c r="S1049" s="227"/>
      <c r="T1049" s="227"/>
      <c r="U1049" s="227"/>
      <c r="V1049" s="227"/>
      <c r="W1049" s="227"/>
      <c r="X1049" s="227"/>
      <c r="Y1049" s="227"/>
    </row>
    <row r="1050">
      <c r="D1050" s="227"/>
      <c r="E1050" s="227"/>
      <c r="F1050" s="227"/>
      <c r="G1050" s="227"/>
      <c r="H1050" s="227"/>
      <c r="I1050" s="227"/>
      <c r="J1050" s="227"/>
      <c r="K1050" s="227"/>
      <c r="L1050" s="227"/>
      <c r="M1050" s="227"/>
      <c r="N1050" s="227"/>
      <c r="R1050" s="227"/>
      <c r="S1050" s="227"/>
      <c r="T1050" s="227"/>
      <c r="U1050" s="227"/>
      <c r="V1050" s="227"/>
      <c r="W1050" s="227"/>
      <c r="X1050" s="227"/>
      <c r="Y1050" s="227"/>
    </row>
    <row r="1051">
      <c r="D1051" s="227"/>
      <c r="E1051" s="227"/>
      <c r="F1051" s="227"/>
      <c r="G1051" s="227"/>
      <c r="H1051" s="227"/>
      <c r="I1051" s="227"/>
      <c r="J1051" s="227"/>
      <c r="K1051" s="227"/>
      <c r="L1051" s="227"/>
      <c r="M1051" s="227"/>
      <c r="N1051" s="227"/>
      <c r="R1051" s="227"/>
      <c r="S1051" s="227"/>
      <c r="T1051" s="227"/>
      <c r="U1051" s="227"/>
      <c r="V1051" s="227"/>
      <c r="W1051" s="227"/>
      <c r="X1051" s="227"/>
      <c r="Y1051" s="227"/>
    </row>
    <row r="1052">
      <c r="D1052" s="227"/>
      <c r="E1052" s="227"/>
      <c r="F1052" s="227"/>
      <c r="G1052" s="227"/>
      <c r="H1052" s="227"/>
      <c r="I1052" s="227"/>
      <c r="J1052" s="227"/>
      <c r="K1052" s="227"/>
      <c r="L1052" s="227"/>
      <c r="M1052" s="227"/>
      <c r="N1052" s="227"/>
      <c r="R1052" s="227"/>
      <c r="S1052" s="227"/>
      <c r="T1052" s="227"/>
      <c r="U1052" s="227"/>
      <c r="V1052" s="227"/>
      <c r="W1052" s="227"/>
      <c r="X1052" s="227"/>
      <c r="Y1052" s="227"/>
    </row>
    <row r="1053">
      <c r="D1053" s="227"/>
      <c r="E1053" s="227"/>
      <c r="F1053" s="227"/>
      <c r="G1053" s="227"/>
      <c r="H1053" s="227"/>
      <c r="I1053" s="227"/>
      <c r="J1053" s="227"/>
      <c r="K1053" s="227"/>
      <c r="L1053" s="227"/>
      <c r="M1053" s="227"/>
      <c r="N1053" s="227"/>
      <c r="R1053" s="227"/>
      <c r="S1053" s="227"/>
      <c r="T1053" s="227"/>
      <c r="U1053" s="227"/>
      <c r="V1053" s="227"/>
      <c r="W1053" s="227"/>
      <c r="X1053" s="227"/>
      <c r="Y1053" s="227"/>
    </row>
    <row r="1054">
      <c r="D1054" s="227"/>
      <c r="E1054" s="227"/>
      <c r="F1054" s="227"/>
      <c r="G1054" s="227"/>
      <c r="H1054" s="227"/>
      <c r="I1054" s="227"/>
      <c r="J1054" s="227"/>
      <c r="K1054" s="227"/>
      <c r="L1054" s="227"/>
      <c r="M1054" s="227"/>
      <c r="N1054" s="227"/>
      <c r="R1054" s="227"/>
      <c r="S1054" s="227"/>
      <c r="T1054" s="227"/>
      <c r="U1054" s="227"/>
      <c r="V1054" s="227"/>
      <c r="W1054" s="227"/>
      <c r="X1054" s="227"/>
      <c r="Y1054" s="227"/>
    </row>
    <row r="1055">
      <c r="D1055" s="227"/>
      <c r="E1055" s="227"/>
      <c r="F1055" s="227"/>
      <c r="G1055" s="227"/>
      <c r="H1055" s="227"/>
      <c r="I1055" s="227"/>
      <c r="J1055" s="227"/>
      <c r="K1055" s="227"/>
      <c r="L1055" s="227"/>
      <c r="M1055" s="227"/>
      <c r="N1055" s="227"/>
      <c r="R1055" s="227"/>
      <c r="S1055" s="227"/>
      <c r="T1055" s="227"/>
      <c r="U1055" s="227"/>
      <c r="V1055" s="227"/>
      <c r="W1055" s="227"/>
      <c r="X1055" s="227"/>
      <c r="Y1055" s="227"/>
    </row>
    <row r="1056">
      <c r="D1056" s="227"/>
      <c r="E1056" s="227"/>
      <c r="F1056" s="227"/>
      <c r="G1056" s="227"/>
      <c r="H1056" s="227"/>
      <c r="I1056" s="227"/>
      <c r="J1056" s="227"/>
      <c r="K1056" s="227"/>
      <c r="L1056" s="227"/>
      <c r="M1056" s="227"/>
      <c r="N1056" s="227"/>
      <c r="R1056" s="227"/>
      <c r="S1056" s="227"/>
      <c r="T1056" s="227"/>
      <c r="U1056" s="227"/>
      <c r="V1056" s="227"/>
      <c r="W1056" s="227"/>
      <c r="X1056" s="227"/>
      <c r="Y1056" s="227"/>
    </row>
    <row r="1057">
      <c r="D1057" s="227"/>
      <c r="E1057" s="227"/>
      <c r="F1057" s="227"/>
      <c r="G1057" s="227"/>
      <c r="H1057" s="227"/>
      <c r="I1057" s="227"/>
      <c r="J1057" s="227"/>
      <c r="K1057" s="227"/>
      <c r="L1057" s="227"/>
      <c r="M1057" s="227"/>
      <c r="N1057" s="227"/>
      <c r="R1057" s="227"/>
      <c r="S1057" s="227"/>
      <c r="T1057" s="227"/>
      <c r="U1057" s="227"/>
      <c r="V1057" s="227"/>
      <c r="W1057" s="227"/>
      <c r="X1057" s="227"/>
      <c r="Y1057" s="227"/>
    </row>
    <row r="1058">
      <c r="D1058" s="227"/>
      <c r="E1058" s="227"/>
      <c r="F1058" s="227"/>
      <c r="G1058" s="227"/>
      <c r="H1058" s="227"/>
      <c r="I1058" s="227"/>
      <c r="J1058" s="227"/>
      <c r="K1058" s="227"/>
      <c r="L1058" s="227"/>
      <c r="M1058" s="227"/>
      <c r="N1058" s="227"/>
      <c r="R1058" s="227"/>
      <c r="S1058" s="227"/>
      <c r="T1058" s="227"/>
      <c r="U1058" s="227"/>
      <c r="V1058" s="227"/>
      <c r="W1058" s="227"/>
      <c r="X1058" s="227"/>
      <c r="Y1058" s="227"/>
    </row>
    <row r="1059">
      <c r="D1059" s="227"/>
      <c r="E1059" s="227"/>
      <c r="F1059" s="227"/>
      <c r="G1059" s="227"/>
      <c r="H1059" s="227"/>
      <c r="I1059" s="227"/>
      <c r="J1059" s="227"/>
      <c r="K1059" s="227"/>
      <c r="L1059" s="227"/>
      <c r="M1059" s="227"/>
      <c r="N1059" s="227"/>
      <c r="R1059" s="227"/>
      <c r="S1059" s="227"/>
      <c r="T1059" s="227"/>
      <c r="U1059" s="227"/>
      <c r="V1059" s="227"/>
      <c r="W1059" s="227"/>
      <c r="X1059" s="227"/>
      <c r="Y1059" s="227"/>
    </row>
    <row r="1060">
      <c r="D1060" s="227"/>
      <c r="E1060" s="227"/>
      <c r="F1060" s="227"/>
      <c r="G1060" s="227"/>
      <c r="H1060" s="227"/>
      <c r="I1060" s="227"/>
      <c r="J1060" s="227"/>
      <c r="K1060" s="227"/>
      <c r="L1060" s="227"/>
      <c r="M1060" s="227"/>
      <c r="N1060" s="227"/>
      <c r="R1060" s="227"/>
      <c r="S1060" s="227"/>
      <c r="T1060" s="227"/>
      <c r="U1060" s="227"/>
      <c r="V1060" s="227"/>
      <c r="W1060" s="227"/>
      <c r="X1060" s="227"/>
      <c r="Y1060" s="227"/>
    </row>
    <row r="1061">
      <c r="D1061" s="227"/>
      <c r="E1061" s="227"/>
      <c r="F1061" s="227"/>
      <c r="G1061" s="227"/>
      <c r="H1061" s="227"/>
      <c r="I1061" s="227"/>
      <c r="J1061" s="227"/>
      <c r="K1061" s="227"/>
      <c r="L1061" s="227"/>
      <c r="M1061" s="227"/>
      <c r="N1061" s="227"/>
      <c r="R1061" s="227"/>
      <c r="S1061" s="227"/>
      <c r="T1061" s="227"/>
      <c r="U1061" s="227"/>
      <c r="V1061" s="227"/>
      <c r="W1061" s="227"/>
      <c r="X1061" s="227"/>
      <c r="Y1061" s="227"/>
    </row>
    <row r="1062">
      <c r="D1062" s="227"/>
      <c r="E1062" s="227"/>
      <c r="F1062" s="227"/>
      <c r="G1062" s="227"/>
      <c r="H1062" s="227"/>
      <c r="I1062" s="227"/>
      <c r="J1062" s="227"/>
      <c r="K1062" s="227"/>
      <c r="L1062" s="227"/>
      <c r="M1062" s="227"/>
      <c r="N1062" s="227"/>
      <c r="R1062" s="227"/>
      <c r="S1062" s="227"/>
      <c r="T1062" s="227"/>
      <c r="U1062" s="227"/>
      <c r="V1062" s="227"/>
      <c r="W1062" s="227"/>
      <c r="X1062" s="227"/>
      <c r="Y1062" s="227"/>
    </row>
    <row r="1063">
      <c r="D1063" s="227"/>
      <c r="E1063" s="227"/>
      <c r="F1063" s="227"/>
      <c r="G1063" s="227"/>
      <c r="H1063" s="227"/>
      <c r="I1063" s="227"/>
      <c r="J1063" s="227"/>
      <c r="K1063" s="227"/>
      <c r="L1063" s="227"/>
      <c r="M1063" s="227"/>
      <c r="N1063" s="227"/>
      <c r="R1063" s="227"/>
      <c r="S1063" s="227"/>
      <c r="T1063" s="227"/>
      <c r="U1063" s="227"/>
      <c r="V1063" s="227"/>
      <c r="W1063" s="227"/>
      <c r="X1063" s="227"/>
      <c r="Y1063" s="227"/>
    </row>
    <row r="1064">
      <c r="D1064" s="227"/>
      <c r="E1064" s="227"/>
      <c r="F1064" s="227"/>
      <c r="G1064" s="227"/>
      <c r="H1064" s="227"/>
      <c r="I1064" s="227"/>
      <c r="J1064" s="227"/>
      <c r="K1064" s="227"/>
      <c r="L1064" s="227"/>
      <c r="M1064" s="227"/>
      <c r="N1064" s="227"/>
      <c r="R1064" s="227"/>
      <c r="S1064" s="227"/>
      <c r="T1064" s="227"/>
      <c r="U1064" s="227"/>
      <c r="V1064" s="227"/>
      <c r="W1064" s="227"/>
      <c r="X1064" s="227"/>
      <c r="Y1064" s="227"/>
    </row>
    <row r="1065">
      <c r="D1065" s="227"/>
      <c r="E1065" s="227"/>
      <c r="F1065" s="227"/>
      <c r="G1065" s="227"/>
      <c r="H1065" s="227"/>
      <c r="I1065" s="227"/>
      <c r="J1065" s="227"/>
      <c r="K1065" s="227"/>
      <c r="L1065" s="227"/>
      <c r="M1065" s="227"/>
      <c r="N1065" s="227"/>
      <c r="R1065" s="227"/>
      <c r="S1065" s="227"/>
      <c r="T1065" s="227"/>
      <c r="U1065" s="227"/>
      <c r="V1065" s="227"/>
      <c r="W1065" s="227"/>
      <c r="X1065" s="227"/>
      <c r="Y1065" s="227"/>
    </row>
    <row r="1066">
      <c r="D1066" s="227"/>
      <c r="E1066" s="227"/>
      <c r="F1066" s="227"/>
      <c r="G1066" s="227"/>
      <c r="H1066" s="227"/>
      <c r="I1066" s="227"/>
      <c r="J1066" s="227"/>
      <c r="K1066" s="227"/>
      <c r="L1066" s="227"/>
      <c r="M1066" s="227"/>
      <c r="N1066" s="227"/>
      <c r="R1066" s="227"/>
      <c r="S1066" s="227"/>
      <c r="T1066" s="227"/>
      <c r="U1066" s="227"/>
      <c r="V1066" s="227"/>
      <c r="W1066" s="227"/>
      <c r="X1066" s="227"/>
      <c r="Y1066" s="227"/>
    </row>
    <row r="1067">
      <c r="D1067" s="227"/>
      <c r="E1067" s="227"/>
      <c r="F1067" s="227"/>
      <c r="G1067" s="227"/>
      <c r="H1067" s="227"/>
      <c r="I1067" s="227"/>
      <c r="J1067" s="227"/>
      <c r="K1067" s="227"/>
      <c r="L1067" s="227"/>
      <c r="M1067" s="227"/>
      <c r="N1067" s="227"/>
      <c r="R1067" s="227"/>
      <c r="S1067" s="227"/>
      <c r="T1067" s="227"/>
      <c r="U1067" s="227"/>
      <c r="V1067" s="227"/>
      <c r="W1067" s="227"/>
      <c r="X1067" s="227"/>
      <c r="Y1067" s="227"/>
    </row>
    <row r="1068">
      <c r="D1068" s="227"/>
      <c r="E1068" s="227"/>
      <c r="F1068" s="227"/>
      <c r="G1068" s="227"/>
      <c r="H1068" s="227"/>
      <c r="I1068" s="227"/>
      <c r="J1068" s="227"/>
      <c r="K1068" s="227"/>
      <c r="L1068" s="227"/>
      <c r="M1068" s="227"/>
      <c r="N1068" s="227"/>
      <c r="R1068" s="227"/>
      <c r="S1068" s="227"/>
      <c r="T1068" s="227"/>
      <c r="U1068" s="227"/>
      <c r="V1068" s="227"/>
      <c r="W1068" s="227"/>
      <c r="X1068" s="227"/>
      <c r="Y1068" s="227"/>
    </row>
    <row r="1069">
      <c r="D1069" s="227"/>
      <c r="E1069" s="227"/>
      <c r="F1069" s="227"/>
      <c r="G1069" s="227"/>
      <c r="H1069" s="227"/>
      <c r="I1069" s="227"/>
      <c r="J1069" s="227"/>
      <c r="K1069" s="227"/>
      <c r="L1069" s="227"/>
      <c r="M1069" s="227"/>
      <c r="N1069" s="227"/>
      <c r="R1069" s="227"/>
      <c r="S1069" s="227"/>
      <c r="T1069" s="227"/>
      <c r="U1069" s="227"/>
      <c r="V1069" s="227"/>
      <c r="W1069" s="227"/>
      <c r="X1069" s="227"/>
      <c r="Y1069" s="227"/>
    </row>
    <row r="1070">
      <c r="D1070" s="227"/>
      <c r="E1070" s="227"/>
      <c r="F1070" s="227"/>
      <c r="G1070" s="227"/>
      <c r="H1070" s="227"/>
      <c r="I1070" s="227"/>
      <c r="J1070" s="227"/>
      <c r="K1070" s="227"/>
      <c r="L1070" s="227"/>
      <c r="M1070" s="227"/>
      <c r="N1070" s="227"/>
      <c r="R1070" s="227"/>
      <c r="S1070" s="227"/>
      <c r="T1070" s="227"/>
      <c r="U1070" s="227"/>
      <c r="V1070" s="227"/>
      <c r="W1070" s="227"/>
      <c r="X1070" s="227"/>
      <c r="Y1070" s="227"/>
    </row>
    <row r="1071">
      <c r="D1071" s="227"/>
      <c r="E1071" s="227"/>
      <c r="F1071" s="227"/>
      <c r="G1071" s="227"/>
      <c r="H1071" s="227"/>
      <c r="I1071" s="227"/>
      <c r="J1071" s="227"/>
      <c r="K1071" s="227"/>
      <c r="L1071" s="227"/>
      <c r="M1071" s="227"/>
      <c r="N1071" s="227"/>
      <c r="R1071" s="227"/>
      <c r="S1071" s="227"/>
      <c r="T1071" s="227"/>
      <c r="U1071" s="227"/>
      <c r="V1071" s="227"/>
      <c r="W1071" s="227"/>
      <c r="X1071" s="227"/>
      <c r="Y1071" s="227"/>
    </row>
    <row r="1072">
      <c r="D1072" s="227"/>
      <c r="E1072" s="227"/>
      <c r="F1072" s="227"/>
      <c r="G1072" s="227"/>
      <c r="H1072" s="227"/>
      <c r="I1072" s="227"/>
      <c r="J1072" s="227"/>
      <c r="K1072" s="227"/>
      <c r="L1072" s="227"/>
      <c r="M1072" s="227"/>
      <c r="N1072" s="227"/>
      <c r="R1072" s="227"/>
      <c r="S1072" s="227"/>
      <c r="T1072" s="227"/>
      <c r="U1072" s="227"/>
      <c r="V1072" s="227"/>
      <c r="W1072" s="227"/>
      <c r="X1072" s="227"/>
      <c r="Y1072" s="227"/>
    </row>
    <row r="1073">
      <c r="D1073" s="227"/>
      <c r="E1073" s="227"/>
      <c r="F1073" s="227"/>
      <c r="G1073" s="227"/>
      <c r="H1073" s="227"/>
      <c r="I1073" s="227"/>
      <c r="J1073" s="227"/>
      <c r="K1073" s="227"/>
      <c r="L1073" s="227"/>
      <c r="M1073" s="227"/>
      <c r="N1073" s="227"/>
      <c r="R1073" s="227"/>
      <c r="S1073" s="227"/>
      <c r="T1073" s="227"/>
      <c r="U1073" s="227"/>
      <c r="V1073" s="227"/>
      <c r="W1073" s="227"/>
      <c r="X1073" s="227"/>
      <c r="Y1073" s="227"/>
    </row>
    <row r="1074">
      <c r="D1074" s="227"/>
      <c r="E1074" s="227"/>
      <c r="F1074" s="227"/>
      <c r="G1074" s="227"/>
      <c r="H1074" s="227"/>
      <c r="I1074" s="227"/>
      <c r="J1074" s="227"/>
      <c r="K1074" s="227"/>
      <c r="L1074" s="227"/>
      <c r="M1074" s="227"/>
      <c r="N1074" s="227"/>
      <c r="R1074" s="227"/>
      <c r="S1074" s="227"/>
      <c r="T1074" s="227"/>
      <c r="U1074" s="227"/>
      <c r="V1074" s="227"/>
      <c r="W1074" s="227"/>
      <c r="X1074" s="227"/>
      <c r="Y1074" s="227"/>
    </row>
    <row r="1075">
      <c r="D1075" s="227"/>
      <c r="E1075" s="227"/>
      <c r="F1075" s="227"/>
      <c r="G1075" s="227"/>
      <c r="H1075" s="227"/>
      <c r="I1075" s="227"/>
      <c r="J1075" s="227"/>
      <c r="K1075" s="227"/>
      <c r="L1075" s="227"/>
      <c r="M1075" s="227"/>
      <c r="N1075" s="227"/>
      <c r="R1075" s="227"/>
      <c r="S1075" s="227"/>
      <c r="T1075" s="227"/>
      <c r="U1075" s="227"/>
      <c r="V1075" s="227"/>
      <c r="W1075" s="227"/>
      <c r="X1075" s="227"/>
      <c r="Y1075" s="227"/>
    </row>
    <row r="1076">
      <c r="D1076" s="227"/>
      <c r="E1076" s="227"/>
      <c r="F1076" s="227"/>
      <c r="G1076" s="227"/>
      <c r="H1076" s="227"/>
      <c r="I1076" s="227"/>
      <c r="J1076" s="227"/>
      <c r="K1076" s="227"/>
      <c r="L1076" s="227"/>
      <c r="M1076" s="227"/>
      <c r="N1076" s="227"/>
      <c r="R1076" s="227"/>
      <c r="S1076" s="227"/>
      <c r="T1076" s="227"/>
      <c r="W1076" s="227"/>
      <c r="X1076" s="227"/>
      <c r="Y1076" s="227"/>
    </row>
    <row r="1077">
      <c r="D1077" s="227"/>
      <c r="E1077" s="227"/>
      <c r="F1077" s="227"/>
      <c r="G1077" s="227"/>
      <c r="H1077" s="227"/>
      <c r="I1077" s="227"/>
      <c r="J1077" s="227"/>
      <c r="K1077" s="227"/>
      <c r="L1077" s="227"/>
      <c r="M1077" s="227"/>
      <c r="N1077" s="227"/>
      <c r="R1077" s="227"/>
      <c r="S1077" s="227"/>
      <c r="T1077" s="227"/>
      <c r="W1077" s="227"/>
      <c r="X1077" s="227"/>
      <c r="Y1077" s="227"/>
    </row>
    <row r="1078">
      <c r="D1078" s="227"/>
      <c r="E1078" s="227"/>
      <c r="F1078" s="227"/>
      <c r="G1078" s="227"/>
      <c r="H1078" s="227"/>
      <c r="I1078" s="227"/>
      <c r="J1078" s="227"/>
      <c r="K1078" s="227"/>
      <c r="L1078" s="227"/>
      <c r="M1078" s="227"/>
      <c r="N1078" s="227"/>
      <c r="R1078" s="227"/>
      <c r="S1078" s="227"/>
      <c r="T1078" s="227"/>
      <c r="W1078" s="227"/>
      <c r="X1078" s="227"/>
      <c r="Y1078" s="227"/>
    </row>
    <row r="1079">
      <c r="D1079" s="227"/>
      <c r="E1079" s="227"/>
      <c r="F1079" s="227"/>
      <c r="G1079" s="227"/>
      <c r="H1079" s="227"/>
      <c r="I1079" s="227"/>
      <c r="J1079" s="227"/>
      <c r="K1079" s="227"/>
      <c r="L1079" s="227"/>
      <c r="M1079" s="227"/>
      <c r="N1079" s="227"/>
      <c r="R1079" s="227"/>
      <c r="S1079" s="227"/>
      <c r="T1079" s="227"/>
      <c r="X1079" s="227"/>
      <c r="Y1079" s="227"/>
    </row>
    <row r="1080">
      <c r="D1080" s="227"/>
      <c r="E1080" s="227"/>
      <c r="F1080" s="227"/>
      <c r="G1080" s="227"/>
      <c r="H1080" s="227"/>
      <c r="I1080" s="227"/>
      <c r="J1080" s="227"/>
      <c r="K1080" s="227"/>
      <c r="L1080" s="227"/>
      <c r="M1080" s="227"/>
      <c r="N1080" s="227"/>
      <c r="T1080" s="227"/>
      <c r="X1080" s="227"/>
      <c r="Y1080" s="227"/>
    </row>
    <row r="1081">
      <c r="D1081" s="227"/>
      <c r="E1081" s="227"/>
      <c r="F1081" s="227"/>
      <c r="G1081" s="227"/>
      <c r="H1081" s="227"/>
      <c r="I1081" s="227"/>
      <c r="J1081" s="227"/>
      <c r="K1081" s="227"/>
      <c r="L1081" s="227"/>
      <c r="M1081" s="227"/>
      <c r="N1081" s="227"/>
      <c r="X1081" s="227"/>
      <c r="Y1081" s="227"/>
    </row>
    <row r="1082">
      <c r="D1082" s="227"/>
      <c r="E1082" s="227"/>
      <c r="F1082" s="227"/>
      <c r="G1082" s="227"/>
      <c r="H1082" s="227"/>
      <c r="I1082" s="227"/>
      <c r="J1082" s="227"/>
      <c r="K1082" s="227"/>
      <c r="L1082" s="227"/>
      <c r="M1082" s="227"/>
      <c r="N1082" s="227"/>
      <c r="X1082" s="227"/>
      <c r="Y1082" s="227"/>
    </row>
    <row r="1083">
      <c r="D1083" s="227"/>
      <c r="E1083" s="227"/>
      <c r="F1083" s="227"/>
      <c r="G1083" s="227"/>
      <c r="H1083" s="227"/>
      <c r="I1083" s="227"/>
      <c r="J1083" s="227"/>
      <c r="K1083" s="227"/>
      <c r="L1083" s="227"/>
      <c r="M1083" s="227"/>
      <c r="N1083" s="227"/>
      <c r="X1083" s="227"/>
      <c r="Y1083" s="227"/>
    </row>
    <row r="1084">
      <c r="N1084" s="227"/>
      <c r="X1084" s="227"/>
      <c r="Y1084" s="227"/>
    </row>
    <row r="1085">
      <c r="N1085" s="227"/>
      <c r="X1085" s="227"/>
      <c r="Y1085" s="227"/>
    </row>
    <row r="1086">
      <c r="N1086" s="227"/>
      <c r="X1086" s="227"/>
      <c r="Y1086" s="227"/>
    </row>
    <row r="1087">
      <c r="N1087" s="227"/>
      <c r="X1087" s="227"/>
      <c r="Y1087" s="227"/>
    </row>
    <row r="1088">
      <c r="N1088" s="227"/>
      <c r="X1088" s="227"/>
      <c r="Y1088" s="227"/>
    </row>
    <row r="1089">
      <c r="X1089" s="227"/>
      <c r="Y1089" s="227"/>
    </row>
    <row r="1090">
      <c r="X1090" s="227"/>
      <c r="Y1090" s="227"/>
    </row>
    <row r="1091">
      <c r="X1091" s="227"/>
      <c r="Y1091" s="227"/>
    </row>
    <row r="1092">
      <c r="X1092" s="227"/>
      <c r="Y1092" s="227"/>
    </row>
    <row r="1093">
      <c r="X1093" s="227"/>
      <c r="Y1093" s="227"/>
    </row>
    <row r="1094">
      <c r="X1094" s="227"/>
      <c r="Y1094" s="227"/>
    </row>
    <row r="1095">
      <c r="X1095" s="227"/>
      <c r="Y1095" s="227"/>
    </row>
    <row r="1096">
      <c r="X1096" s="227"/>
      <c r="Y1096" s="227"/>
    </row>
    <row r="1097">
      <c r="X1097" s="227"/>
      <c r="Y1097" s="227"/>
    </row>
    <row r="1098">
      <c r="X1098" s="227"/>
      <c r="Y1098" s="227"/>
    </row>
    <row r="1099">
      <c r="X1099" s="227"/>
      <c r="Y1099" s="227"/>
    </row>
    <row r="1100">
      <c r="X1100" s="227"/>
      <c r="Y1100" s="227"/>
    </row>
    <row r="1101">
      <c r="X1101" s="227"/>
      <c r="Y1101" s="227"/>
    </row>
    <row r="1102">
      <c r="X1102" s="227"/>
      <c r="Y1102" s="227"/>
    </row>
    <row r="1103">
      <c r="X1103" s="227"/>
      <c r="Y1103" s="227"/>
    </row>
    <row r="1104">
      <c r="X1104" s="227"/>
      <c r="Y1104" s="227"/>
    </row>
    <row r="1105">
      <c r="X1105" s="227"/>
      <c r="Y1105" s="227"/>
    </row>
    <row r="1106">
      <c r="X1106" s="227"/>
      <c r="Y1106" s="227"/>
    </row>
    <row r="1107">
      <c r="Y1107" s="227"/>
    </row>
    <row r="1108">
      <c r="Y1108" s="227"/>
    </row>
    <row r="1109">
      <c r="Y1109" s="227"/>
    </row>
    <row r="1110">
      <c r="Y1110" s="227"/>
    </row>
    <row r="1111">
      <c r="Y1111" s="227"/>
    </row>
    <row r="1112">
      <c r="Y1112" s="227"/>
    </row>
    <row r="1113">
      <c r="Y1113" s="227"/>
    </row>
    <row r="1114">
      <c r="Y1114" s="227"/>
    </row>
    <row r="1115">
      <c r="Y1115" s="227"/>
    </row>
  </sheetData>
  <mergeCells count="2">
    <mergeCell ref="S2:S3"/>
    <mergeCell ref="T2:T3"/>
  </mergeCells>
  <hyperlinks>
    <hyperlink r:id="rId1" ref="I5"/>
    <hyperlink r:id="rId2" ref="E103"/>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8.0" topLeftCell="I1" activePane="topRight" state="frozen"/>
      <selection activeCell="J2" sqref="J2" pane="topRight"/>
    </sheetView>
  </sheetViews>
  <sheetFormatPr customHeight="1" defaultColWidth="12.63" defaultRowHeight="15.75" outlineLevelRow="1"/>
  <cols>
    <col customWidth="1" min="1" max="1" width="28.0"/>
    <col customWidth="1" min="3" max="3" width="40.25"/>
    <col customWidth="1" min="4" max="4" width="24.38"/>
    <col customWidth="1" min="5" max="5" width="14.5"/>
    <col customWidth="1" min="6" max="6" width="24.63"/>
    <col customWidth="1" min="9" max="9" width="14.25"/>
    <col customWidth="1" min="16" max="16" width="15.88"/>
    <col customWidth="1" min="20" max="20" width="12.75"/>
    <col customWidth="1" min="22" max="22" width="12.5"/>
    <col customWidth="1" min="24" max="24" width="77.75"/>
    <col customWidth="1" min="26" max="26" width="36.5"/>
    <col customWidth="1" min="27" max="27" width="29.75"/>
    <col customWidth="1" min="28" max="28" width="9.25"/>
    <col customWidth="1" min="29" max="29" width="13.75"/>
    <col customWidth="1" min="31" max="31" width="13.88"/>
    <col customWidth="1" min="32" max="32" width="10.0"/>
    <col customWidth="1" min="38" max="38" width="18.5"/>
    <col customWidth="1" min="46" max="46" width="20.38"/>
    <col customWidth="1" min="50" max="50" width="18.88"/>
  </cols>
  <sheetData>
    <row r="1">
      <c r="A1" s="70" t="s">
        <v>2975</v>
      </c>
      <c r="B1" s="287" t="s">
        <v>2976</v>
      </c>
      <c r="C1" s="91" t="s">
        <v>2977</v>
      </c>
      <c r="D1" s="288" t="str">
        <f>CONCATENATE(TEXT(NOW(),"M-DD HH:MM")," ",C1)</f>
        <v>2-25 14:58 RT</v>
      </c>
    </row>
    <row r="2">
      <c r="B2" s="289" t="s">
        <v>2978</v>
      </c>
    </row>
    <row r="3">
      <c r="A3" s="290"/>
      <c r="B3" s="26"/>
      <c r="C3" s="57"/>
      <c r="D3" s="57"/>
      <c r="I3" s="1"/>
      <c r="K3" s="1"/>
    </row>
    <row r="4" collapsed="1">
      <c r="A4" s="290" t="s">
        <v>2979</v>
      </c>
      <c r="B4" s="291"/>
      <c r="C4" s="292" t="str">
        <f>IF(AND(A16:CS18,A26:CS27,A34:CS35,A44:CS46,G49:H73),"ALL MATCH","ERROR!! MISMATCH SOMEWHERE")</f>
        <v>#REF!</v>
      </c>
      <c r="D4" s="293"/>
      <c r="E4" s="293"/>
      <c r="F4" s="293"/>
      <c r="G4" s="293"/>
      <c r="H4" s="293"/>
      <c r="I4" s="294"/>
      <c r="J4" s="295"/>
      <c r="K4" s="294"/>
    </row>
    <row r="5" hidden="1" outlineLevel="1">
      <c r="A5" s="290"/>
      <c r="B5" s="26"/>
      <c r="C5" s="57"/>
      <c r="D5" s="57"/>
      <c r="I5" s="1"/>
      <c r="K5" s="1"/>
    </row>
    <row r="6" hidden="1" outlineLevel="1">
      <c r="A6" s="290"/>
      <c r="B6" s="26"/>
      <c r="C6" s="57"/>
      <c r="D6" s="57"/>
      <c r="I6" s="1"/>
      <c r="K6" s="1"/>
    </row>
    <row r="7" hidden="1" outlineLevel="1">
      <c r="A7" s="290"/>
      <c r="B7" s="26"/>
      <c r="C7" s="57"/>
      <c r="D7" s="57"/>
      <c r="E7" s="296"/>
      <c r="I7" s="1"/>
      <c r="K7" s="1"/>
    </row>
    <row r="8">
      <c r="A8" s="290"/>
      <c r="B8" s="26"/>
      <c r="C8" s="57"/>
      <c r="D8" s="57"/>
      <c r="I8" s="1"/>
      <c r="K8" s="1"/>
    </row>
    <row r="9" collapsed="1">
      <c r="A9" s="297" t="s">
        <v>2980</v>
      </c>
      <c r="B9" s="26" t="str">
        <f>IFNA(IF(MATCH("END",A10:CS10,0)&gt;MATCH("END",A13:CS13,0),MATCH("END",A10:CS10,0),MATCH("END",A13:CS13,0)),"END Missing")</f>
        <v>END Missing</v>
      </c>
      <c r="C9" s="57" t="str">
        <f t="array" ref="C9">IF(AND(INDIRECT(CONCATENATE("$A$",ROW(C9)+7,":",ADDRESS(ROW(C9)+7,B9)))),"Headers Match","ERROR!! Headers Mismatch")</f>
        <v>#VALUE!</v>
      </c>
      <c r="D9" s="57" t="str">
        <f t="array" ref="D9">IF(AND(INDIRECT(CONCATENATE("$A$",ROW(C9)+8,":",ADDRESS(ROW(C9)+8,B9)))),"Header Formulas Match","ERROR!! Header Formulas Mismatch")</f>
        <v>#VALUE!</v>
      </c>
      <c r="E9" s="57" t="str">
        <f t="array" ref="E9">IF(AND(INDIRECT(CONCATENATE("$A$",ROW(E9)+9,":",ADDRESS(ROW(E9)+9,B9)))),"Formulas Match","ERROR!! Formulas Mismatch")</f>
        <v>#VALUE!</v>
      </c>
      <c r="F9" s="291"/>
      <c r="I9" s="1" t="s">
        <v>2981</v>
      </c>
      <c r="J9" s="10" t="str">
        <f>ADDRESS(9,B9)</f>
        <v>#VALUE!</v>
      </c>
      <c r="K9" s="1" t="s">
        <v>2982</v>
      </c>
      <c r="L9" s="10" t="str">
        <f>CONCATENATE("$A$",ROW(L9)+6,":",ADDRESS(ROW(L9)+6,B9-2))</f>
        <v>#VALUE!</v>
      </c>
    </row>
    <row r="10" hidden="1" outlineLevel="1">
      <c r="A10" s="92" t="str">
        <f t="shared" ref="A10:BS10" si="1">INDIRECT(CONCATENATE($A9,"!",ADDRESS(1,COLUMN(A10))))</f>
        <v>#REF!</v>
      </c>
      <c r="B10" s="92" t="str">
        <f t="shared" si="1"/>
        <v>#REF!</v>
      </c>
      <c r="C10" s="92" t="str">
        <f t="shared" si="1"/>
        <v>#REF!</v>
      </c>
      <c r="D10" s="92" t="str">
        <f t="shared" si="1"/>
        <v>#REF!</v>
      </c>
      <c r="E10" s="92" t="str">
        <f t="shared" si="1"/>
        <v>#REF!</v>
      </c>
      <c r="F10" s="92" t="str">
        <f t="shared" si="1"/>
        <v>#REF!</v>
      </c>
      <c r="G10" s="92" t="str">
        <f t="shared" si="1"/>
        <v>#REF!</v>
      </c>
      <c r="H10" s="92" t="str">
        <f t="shared" si="1"/>
        <v>#REF!</v>
      </c>
      <c r="I10" s="92" t="str">
        <f t="shared" si="1"/>
        <v>#REF!</v>
      </c>
      <c r="J10" s="92" t="str">
        <f t="shared" si="1"/>
        <v>#REF!</v>
      </c>
      <c r="K10" s="54" t="str">
        <f t="shared" si="1"/>
        <v>#REF!</v>
      </c>
      <c r="L10" s="92" t="str">
        <f t="shared" si="1"/>
        <v>#REF!</v>
      </c>
      <c r="M10" s="92" t="str">
        <f t="shared" si="1"/>
        <v>#REF!</v>
      </c>
      <c r="N10" s="54" t="str">
        <f t="shared" si="1"/>
        <v>#REF!</v>
      </c>
      <c r="O10" s="92" t="str">
        <f t="shared" si="1"/>
        <v>#REF!</v>
      </c>
      <c r="P10" s="93" t="str">
        <f t="shared" si="1"/>
        <v>#REF!</v>
      </c>
      <c r="Q10" s="93" t="str">
        <f t="shared" si="1"/>
        <v>#REF!</v>
      </c>
      <c r="R10" s="94" t="str">
        <f t="shared" si="1"/>
        <v>#REF!</v>
      </c>
      <c r="S10" s="93" t="str">
        <f t="shared" si="1"/>
        <v>#REF!</v>
      </c>
      <c r="T10" s="298" t="str">
        <f t="shared" si="1"/>
        <v>#REF!</v>
      </c>
      <c r="U10" s="54" t="str">
        <f t="shared" si="1"/>
        <v>#REF!</v>
      </c>
      <c r="V10" s="54" t="str">
        <f t="shared" si="1"/>
        <v>#REF!</v>
      </c>
      <c r="W10" s="92" t="str">
        <f t="shared" si="1"/>
        <v>#REF!</v>
      </c>
      <c r="X10" s="97" t="str">
        <f t="shared" si="1"/>
        <v>#REF!</v>
      </c>
      <c r="Y10" s="96" t="str">
        <f t="shared" si="1"/>
        <v>#REF!</v>
      </c>
      <c r="Z10" s="93" t="str">
        <f t="shared" si="1"/>
        <v>#REF!</v>
      </c>
      <c r="AA10" s="97" t="str">
        <f t="shared" si="1"/>
        <v>#REF!</v>
      </c>
      <c r="AB10" s="54" t="str">
        <f t="shared" si="1"/>
        <v>#REF!</v>
      </c>
      <c r="AC10" s="98" t="str">
        <f t="shared" si="1"/>
        <v>#REF!</v>
      </c>
      <c r="AD10" s="54" t="str">
        <f t="shared" si="1"/>
        <v>#REF!</v>
      </c>
      <c r="AE10" s="93" t="str">
        <f t="shared" si="1"/>
        <v>#REF!</v>
      </c>
      <c r="AF10" s="299" t="str">
        <f t="shared" si="1"/>
        <v>#REF!</v>
      </c>
      <c r="AG10" s="93" t="str">
        <f t="shared" si="1"/>
        <v>#REF!</v>
      </c>
      <c r="AH10" s="54" t="str">
        <f t="shared" si="1"/>
        <v>#REF!</v>
      </c>
      <c r="AI10" s="54" t="str">
        <f t="shared" si="1"/>
        <v>#REF!</v>
      </c>
      <c r="AJ10" s="54" t="str">
        <f t="shared" si="1"/>
        <v>#REF!</v>
      </c>
      <c r="AK10" s="93" t="str">
        <f t="shared" si="1"/>
        <v>#REF!</v>
      </c>
      <c r="AL10" s="54" t="str">
        <f t="shared" si="1"/>
        <v>#REF!</v>
      </c>
      <c r="AM10" s="93" t="str">
        <f t="shared" si="1"/>
        <v>#REF!</v>
      </c>
      <c r="AN10" s="93" t="str">
        <f t="shared" si="1"/>
        <v>#REF!</v>
      </c>
      <c r="AO10" s="93" t="str">
        <f t="shared" si="1"/>
        <v>#REF!</v>
      </c>
      <c r="AP10" s="93" t="str">
        <f t="shared" si="1"/>
        <v>#REF!</v>
      </c>
      <c r="AQ10" s="93" t="str">
        <f t="shared" si="1"/>
        <v>#REF!</v>
      </c>
      <c r="AR10" s="93" t="str">
        <f t="shared" si="1"/>
        <v>#REF!</v>
      </c>
      <c r="AS10" s="98" t="str">
        <f t="shared" si="1"/>
        <v>#REF!</v>
      </c>
      <c r="AT10" s="100" t="str">
        <f t="shared" si="1"/>
        <v>#REF!</v>
      </c>
      <c r="AU10" s="93" t="str">
        <f t="shared" si="1"/>
        <v>#REF!</v>
      </c>
      <c r="AV10" s="93" t="str">
        <f t="shared" si="1"/>
        <v>#REF!</v>
      </c>
      <c r="AW10" s="93" t="str">
        <f t="shared" si="1"/>
        <v>#REF!</v>
      </c>
      <c r="AX10" s="94" t="str">
        <f t="shared" si="1"/>
        <v>#REF!</v>
      </c>
      <c r="AY10" s="101" t="str">
        <f t="shared" si="1"/>
        <v>#REF!</v>
      </c>
      <c r="AZ10" s="171" t="str">
        <f t="shared" si="1"/>
        <v>#REF!</v>
      </c>
      <c r="BA10" s="300" t="str">
        <f t="shared" si="1"/>
        <v>#REF!</v>
      </c>
      <c r="BB10" s="54" t="str">
        <f t="shared" si="1"/>
        <v>#REF!</v>
      </c>
      <c r="BC10" s="301" t="str">
        <f t="shared" si="1"/>
        <v>#REF!</v>
      </c>
      <c r="BD10" s="54" t="str">
        <f t="shared" si="1"/>
        <v>#REF!</v>
      </c>
      <c r="BE10" s="54" t="str">
        <f t="shared" si="1"/>
        <v>#REF!</v>
      </c>
      <c r="BF10" s="54" t="str">
        <f t="shared" si="1"/>
        <v>#REF!</v>
      </c>
      <c r="BG10" s="54" t="str">
        <f t="shared" si="1"/>
        <v>#REF!</v>
      </c>
      <c r="BH10" s="54" t="str">
        <f t="shared" si="1"/>
        <v>#REF!</v>
      </c>
      <c r="BI10" s="54" t="str">
        <f t="shared" si="1"/>
        <v>#REF!</v>
      </c>
      <c r="BJ10" s="54" t="str">
        <f t="shared" si="1"/>
        <v>#REF!</v>
      </c>
      <c r="BK10" s="54" t="str">
        <f t="shared" si="1"/>
        <v>#REF!</v>
      </c>
      <c r="BL10" s="54" t="str">
        <f t="shared" si="1"/>
        <v>#REF!</v>
      </c>
      <c r="BM10" s="54" t="str">
        <f t="shared" si="1"/>
        <v>#REF!</v>
      </c>
      <c r="BN10" s="54" t="str">
        <f t="shared" si="1"/>
        <v>#REF!</v>
      </c>
      <c r="BO10" s="54" t="str">
        <f t="shared" si="1"/>
        <v>#REF!</v>
      </c>
      <c r="BP10" s="54" t="str">
        <f t="shared" si="1"/>
        <v>#REF!</v>
      </c>
      <c r="BQ10" s="54" t="str">
        <f t="shared" si="1"/>
        <v>#REF!</v>
      </c>
      <c r="BR10" s="54" t="str">
        <f t="shared" si="1"/>
        <v>#REF!</v>
      </c>
      <c r="BS10" s="54" t="str">
        <f t="shared" si="1"/>
        <v>#REF!</v>
      </c>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row>
    <row r="11" hidden="1" outlineLevel="1">
      <c r="A11" s="302" t="str">
        <f t="shared" ref="A11:AZ11" si="2">IF(_xlfn.ISFORMULA(INDIRECT(CONCATENATE($A9,"!",ADDRESS(1,COLUMN(A12))))),FORMULATEXT(INDIRECT(CONCATENATE($A9,"!",ADDRESS(1,COLUMN(A12))))),IFERROR(0/0,""))</f>
        <v>#REF!</v>
      </c>
      <c r="B11" s="302" t="str">
        <f t="shared" si="2"/>
        <v>#REF!</v>
      </c>
      <c r="C11" s="302" t="str">
        <f t="shared" si="2"/>
        <v>#REF!</v>
      </c>
      <c r="D11" s="302" t="str">
        <f t="shared" si="2"/>
        <v>#REF!</v>
      </c>
      <c r="E11" s="302" t="str">
        <f t="shared" si="2"/>
        <v>#REF!</v>
      </c>
      <c r="F11" s="302" t="str">
        <f t="shared" si="2"/>
        <v>#REF!</v>
      </c>
      <c r="G11" s="302" t="str">
        <f t="shared" si="2"/>
        <v>#REF!</v>
      </c>
      <c r="H11" s="302" t="str">
        <f t="shared" si="2"/>
        <v>#REF!</v>
      </c>
      <c r="I11" s="302" t="str">
        <f t="shared" si="2"/>
        <v>#REF!</v>
      </c>
      <c r="J11" s="302" t="str">
        <f t="shared" si="2"/>
        <v>#REF!</v>
      </c>
      <c r="K11" s="302" t="str">
        <f t="shared" si="2"/>
        <v>#REF!</v>
      </c>
      <c r="L11" s="302" t="str">
        <f t="shared" si="2"/>
        <v>#REF!</v>
      </c>
      <c r="M11" s="302" t="str">
        <f t="shared" si="2"/>
        <v>#REF!</v>
      </c>
      <c r="N11" s="302" t="str">
        <f t="shared" si="2"/>
        <v>#REF!</v>
      </c>
      <c r="O11" s="302" t="str">
        <f t="shared" si="2"/>
        <v>#REF!</v>
      </c>
      <c r="P11" s="302" t="str">
        <f t="shared" si="2"/>
        <v>#REF!</v>
      </c>
      <c r="Q11" s="302" t="str">
        <f t="shared" si="2"/>
        <v>#REF!</v>
      </c>
      <c r="R11" s="302" t="str">
        <f t="shared" si="2"/>
        <v>#REF!</v>
      </c>
      <c r="S11" s="302" t="str">
        <f t="shared" si="2"/>
        <v>#REF!</v>
      </c>
      <c r="T11" s="302" t="str">
        <f t="shared" si="2"/>
        <v>#REF!</v>
      </c>
      <c r="U11" s="302" t="str">
        <f t="shared" si="2"/>
        <v>#REF!</v>
      </c>
      <c r="V11" s="302" t="str">
        <f t="shared" si="2"/>
        <v>#REF!</v>
      </c>
      <c r="W11" s="302" t="str">
        <f t="shared" si="2"/>
        <v>#REF!</v>
      </c>
      <c r="X11" s="302" t="str">
        <f t="shared" si="2"/>
        <v>#REF!</v>
      </c>
      <c r="Y11" s="302" t="str">
        <f t="shared" si="2"/>
        <v>#REF!</v>
      </c>
      <c r="Z11" s="302" t="str">
        <f t="shared" si="2"/>
        <v>#REF!</v>
      </c>
      <c r="AA11" s="302" t="str">
        <f t="shared" si="2"/>
        <v>#REF!</v>
      </c>
      <c r="AB11" s="302" t="str">
        <f t="shared" si="2"/>
        <v>#REF!</v>
      </c>
      <c r="AC11" s="302" t="str">
        <f t="shared" si="2"/>
        <v>#REF!</v>
      </c>
      <c r="AD11" s="302" t="str">
        <f t="shared" si="2"/>
        <v>#REF!</v>
      </c>
      <c r="AE11" s="302" t="str">
        <f t="shared" si="2"/>
        <v>#REF!</v>
      </c>
      <c r="AF11" s="302" t="str">
        <f t="shared" si="2"/>
        <v>#REF!</v>
      </c>
      <c r="AG11" s="302" t="str">
        <f t="shared" si="2"/>
        <v>#REF!</v>
      </c>
      <c r="AH11" s="302" t="str">
        <f t="shared" si="2"/>
        <v>#REF!</v>
      </c>
      <c r="AI11" s="302" t="str">
        <f t="shared" si="2"/>
        <v>#REF!</v>
      </c>
      <c r="AJ11" s="302" t="str">
        <f t="shared" si="2"/>
        <v>#REF!</v>
      </c>
      <c r="AK11" s="302" t="str">
        <f t="shared" si="2"/>
        <v>#REF!</v>
      </c>
      <c r="AL11" s="302" t="str">
        <f t="shared" si="2"/>
        <v>#REF!</v>
      </c>
      <c r="AM11" s="302" t="str">
        <f t="shared" si="2"/>
        <v>#REF!</v>
      </c>
      <c r="AN11" s="302" t="str">
        <f t="shared" si="2"/>
        <v>#REF!</v>
      </c>
      <c r="AO11" s="302" t="str">
        <f t="shared" si="2"/>
        <v>#REF!</v>
      </c>
      <c r="AP11" s="302" t="str">
        <f t="shared" si="2"/>
        <v>#REF!</v>
      </c>
      <c r="AQ11" s="302" t="str">
        <f t="shared" si="2"/>
        <v>#REF!</v>
      </c>
      <c r="AR11" s="302" t="str">
        <f t="shared" si="2"/>
        <v>#REF!</v>
      </c>
      <c r="AS11" s="302" t="str">
        <f t="shared" si="2"/>
        <v>#REF!</v>
      </c>
      <c r="AT11" s="302" t="str">
        <f t="shared" si="2"/>
        <v>#REF!</v>
      </c>
      <c r="AU11" s="302" t="str">
        <f t="shared" si="2"/>
        <v>#REF!</v>
      </c>
      <c r="AV11" s="302" t="str">
        <f t="shared" si="2"/>
        <v>#REF!</v>
      </c>
      <c r="AW11" s="302" t="str">
        <f t="shared" si="2"/>
        <v>#REF!</v>
      </c>
      <c r="AX11" s="302" t="str">
        <f t="shared" si="2"/>
        <v>#REF!</v>
      </c>
      <c r="AY11" s="302" t="str">
        <f t="shared" si="2"/>
        <v>#REF!</v>
      </c>
      <c r="AZ11" s="302" t="str">
        <f t="shared" si="2"/>
        <v>#REF!</v>
      </c>
      <c r="BA11" s="303"/>
      <c r="BB11" s="303"/>
      <c r="BC11" s="303"/>
      <c r="BD11" s="303"/>
      <c r="BE11" s="303"/>
      <c r="BF11" s="303"/>
      <c r="BG11" s="303"/>
      <c r="BH11" s="303"/>
      <c r="BI11" s="303"/>
      <c r="BJ11" s="303"/>
      <c r="BK11" s="303"/>
      <c r="BL11" s="303"/>
      <c r="BM11" s="303"/>
      <c r="BN11" s="303"/>
      <c r="BO11" s="303"/>
      <c r="BP11" s="303"/>
      <c r="BQ11" s="303"/>
      <c r="BR11" s="303"/>
      <c r="BS11" s="303"/>
      <c r="BT11" s="303"/>
      <c r="BU11" s="303"/>
      <c r="BV11" s="303"/>
      <c r="BW11" s="303"/>
      <c r="BX11" s="303"/>
      <c r="BY11" s="303"/>
      <c r="BZ11" s="303"/>
      <c r="CA11" s="303"/>
      <c r="CB11" s="303"/>
      <c r="CC11" s="303"/>
      <c r="CD11" s="303"/>
      <c r="CE11" s="303"/>
      <c r="CF11" s="303"/>
      <c r="CG11" s="303"/>
      <c r="CH11" s="303"/>
      <c r="CI11" s="303"/>
      <c r="CJ11" s="303"/>
      <c r="CK11" s="303"/>
      <c r="CL11" s="303"/>
      <c r="CM11" s="303"/>
      <c r="CN11" s="303"/>
      <c r="CO11" s="303"/>
      <c r="CP11" s="303"/>
      <c r="CQ11" s="303"/>
      <c r="CR11" s="303"/>
      <c r="CS11" s="303"/>
    </row>
    <row r="12" hidden="1" outlineLevel="1">
      <c r="A12" s="303" t="str">
        <f t="shared" ref="A12:AZ12" si="3">IF(_xlfn.ISFORMULA(INDIRECT(CONCATENATE($A9,"!",ADDRESS(2,COLUMN(A12))))),FORMULATEXT(INDIRECT(CONCATENATE($A9,"!",ADDRESS(2,COLUMN(A12))))),IFERROR(0/0,""))</f>
        <v>#REF!</v>
      </c>
      <c r="B12" s="303" t="str">
        <f t="shared" si="3"/>
        <v>#REF!</v>
      </c>
      <c r="C12" s="303" t="str">
        <f t="shared" si="3"/>
        <v>#REF!</v>
      </c>
      <c r="D12" s="303" t="str">
        <f t="shared" si="3"/>
        <v>#REF!</v>
      </c>
      <c r="E12" s="303" t="str">
        <f t="shared" si="3"/>
        <v>#REF!</v>
      </c>
      <c r="F12" s="303" t="str">
        <f t="shared" si="3"/>
        <v>#REF!</v>
      </c>
      <c r="G12" s="303" t="str">
        <f t="shared" si="3"/>
        <v>#REF!</v>
      </c>
      <c r="H12" s="303" t="str">
        <f t="shared" si="3"/>
        <v>#REF!</v>
      </c>
      <c r="I12" s="303" t="str">
        <f t="shared" si="3"/>
        <v>#REF!</v>
      </c>
      <c r="J12" s="303" t="str">
        <f t="shared" si="3"/>
        <v>#REF!</v>
      </c>
      <c r="K12" s="303" t="str">
        <f t="shared" si="3"/>
        <v>#REF!</v>
      </c>
      <c r="L12" s="303" t="str">
        <f t="shared" si="3"/>
        <v>#REF!</v>
      </c>
      <c r="M12" s="303" t="str">
        <f t="shared" si="3"/>
        <v>#REF!</v>
      </c>
      <c r="N12" s="303" t="str">
        <f t="shared" si="3"/>
        <v>#REF!</v>
      </c>
      <c r="O12" s="303" t="str">
        <f t="shared" si="3"/>
        <v>#REF!</v>
      </c>
      <c r="P12" s="303" t="str">
        <f t="shared" si="3"/>
        <v>#REF!</v>
      </c>
      <c r="Q12" s="303" t="str">
        <f t="shared" si="3"/>
        <v>#REF!</v>
      </c>
      <c r="R12" s="303" t="str">
        <f t="shared" si="3"/>
        <v>#REF!</v>
      </c>
      <c r="S12" s="303" t="str">
        <f t="shared" si="3"/>
        <v>#REF!</v>
      </c>
      <c r="T12" s="303" t="str">
        <f t="shared" si="3"/>
        <v>#REF!</v>
      </c>
      <c r="U12" s="303" t="str">
        <f t="shared" si="3"/>
        <v>#REF!</v>
      </c>
      <c r="V12" s="303" t="str">
        <f t="shared" si="3"/>
        <v>#REF!</v>
      </c>
      <c r="W12" s="303" t="str">
        <f t="shared" si="3"/>
        <v>#REF!</v>
      </c>
      <c r="X12" s="303" t="str">
        <f t="shared" si="3"/>
        <v>#REF!</v>
      </c>
      <c r="Y12" s="303" t="str">
        <f t="shared" si="3"/>
        <v>#REF!</v>
      </c>
      <c r="Z12" s="303" t="str">
        <f t="shared" si="3"/>
        <v>#REF!</v>
      </c>
      <c r="AA12" s="303" t="str">
        <f t="shared" si="3"/>
        <v>#REF!</v>
      </c>
      <c r="AB12" s="303" t="str">
        <f t="shared" si="3"/>
        <v>#REF!</v>
      </c>
      <c r="AC12" s="304" t="str">
        <f t="shared" si="3"/>
        <v>#REF!</v>
      </c>
      <c r="AD12" s="304" t="str">
        <f t="shared" si="3"/>
        <v>#REF!</v>
      </c>
      <c r="AE12" s="303" t="str">
        <f t="shared" si="3"/>
        <v>#REF!</v>
      </c>
      <c r="AF12" s="303" t="str">
        <f t="shared" si="3"/>
        <v>#REF!</v>
      </c>
      <c r="AG12" s="303" t="str">
        <f t="shared" si="3"/>
        <v>#REF!</v>
      </c>
      <c r="AH12" s="303" t="str">
        <f t="shared" si="3"/>
        <v>#REF!</v>
      </c>
      <c r="AI12" s="303" t="str">
        <f t="shared" si="3"/>
        <v>#REF!</v>
      </c>
      <c r="AJ12" s="303" t="str">
        <f t="shared" si="3"/>
        <v>#REF!</v>
      </c>
      <c r="AK12" s="303" t="str">
        <f t="shared" si="3"/>
        <v>#REF!</v>
      </c>
      <c r="AL12" s="303" t="str">
        <f t="shared" si="3"/>
        <v>#REF!</v>
      </c>
      <c r="AM12" s="303" t="str">
        <f t="shared" si="3"/>
        <v>#REF!</v>
      </c>
      <c r="AN12" s="303" t="str">
        <f t="shared" si="3"/>
        <v>#REF!</v>
      </c>
      <c r="AO12" s="303" t="str">
        <f t="shared" si="3"/>
        <v>#REF!</v>
      </c>
      <c r="AP12" s="303" t="str">
        <f t="shared" si="3"/>
        <v>#REF!</v>
      </c>
      <c r="AQ12" s="303" t="str">
        <f t="shared" si="3"/>
        <v>#REF!</v>
      </c>
      <c r="AR12" s="303" t="str">
        <f t="shared" si="3"/>
        <v>#REF!</v>
      </c>
      <c r="AS12" s="303" t="str">
        <f t="shared" si="3"/>
        <v>#REF!</v>
      </c>
      <c r="AT12" s="303" t="str">
        <f t="shared" si="3"/>
        <v>#REF!</v>
      </c>
      <c r="AU12" s="303" t="str">
        <f t="shared" si="3"/>
        <v>#REF!</v>
      </c>
      <c r="AV12" s="303" t="str">
        <f t="shared" si="3"/>
        <v>#REF!</v>
      </c>
      <c r="AW12" s="303" t="str">
        <f t="shared" si="3"/>
        <v>#REF!</v>
      </c>
      <c r="AX12" s="303" t="str">
        <f t="shared" si="3"/>
        <v>#REF!</v>
      </c>
      <c r="AY12" s="303" t="str">
        <f t="shared" si="3"/>
        <v>#REF!</v>
      </c>
      <c r="AZ12" s="303" t="str">
        <f t="shared" si="3"/>
        <v>#REF!</v>
      </c>
      <c r="BA12" s="303"/>
      <c r="BB12" s="303"/>
      <c r="BC12" s="303"/>
      <c r="BD12" s="303"/>
      <c r="BE12" s="303"/>
      <c r="BF12" s="303"/>
      <c r="BG12" s="303"/>
      <c r="BH12" s="303"/>
      <c r="BI12" s="303"/>
      <c r="BJ12" s="303"/>
      <c r="BK12" s="303"/>
      <c r="BL12" s="303"/>
      <c r="BM12" s="303"/>
      <c r="BN12" s="303"/>
      <c r="BO12" s="303"/>
      <c r="BP12" s="303"/>
      <c r="BQ12" s="303"/>
      <c r="BR12" s="303"/>
      <c r="BS12" s="303"/>
      <c r="BT12" s="303"/>
      <c r="BU12" s="303"/>
      <c r="BV12" s="303"/>
      <c r="BW12" s="303"/>
      <c r="BX12" s="303"/>
      <c r="BY12" s="303"/>
      <c r="BZ12" s="303"/>
      <c r="CA12" s="303"/>
      <c r="CB12" s="303"/>
      <c r="CC12" s="303"/>
      <c r="CD12" s="303"/>
      <c r="CE12" s="303"/>
      <c r="CF12" s="303"/>
      <c r="CG12" s="303"/>
      <c r="CH12" s="303"/>
      <c r="CI12" s="303"/>
      <c r="CJ12" s="303"/>
      <c r="CK12" s="303"/>
      <c r="CL12" s="303"/>
      <c r="CM12" s="303"/>
      <c r="CN12" s="303"/>
      <c r="CO12" s="303"/>
      <c r="CP12" s="303"/>
      <c r="CQ12" s="303"/>
      <c r="CR12" s="303"/>
      <c r="CS12" s="303"/>
    </row>
    <row r="13" hidden="1" outlineLevel="1">
      <c r="A13" s="305" t="str">
        <f>IFERROR(__xludf.DUMMYFUNCTION("IMPORTRANGE($B$1,CONCATENATE($A9,""!A1:1""))"),"#REF!")</f>
        <v>#REF!</v>
      </c>
      <c r="B13" s="305"/>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6"/>
      <c r="AG13" s="305"/>
      <c r="AH13" s="305"/>
      <c r="AI13" s="305"/>
      <c r="AJ13" s="305"/>
      <c r="AK13" s="305"/>
      <c r="AL13" s="305"/>
      <c r="AM13" s="305"/>
      <c r="AN13" s="305"/>
      <c r="AO13" s="305"/>
      <c r="AP13" s="305"/>
      <c r="AQ13" s="305"/>
      <c r="AR13" s="305"/>
      <c r="AS13" s="305"/>
      <c r="AT13" s="305"/>
      <c r="AU13" s="305"/>
      <c r="AV13" s="305"/>
      <c r="AW13" s="305"/>
      <c r="AX13" s="305"/>
      <c r="AY13" s="307"/>
      <c r="AZ13" s="308"/>
      <c r="BA13" s="309"/>
      <c r="BB13" s="305"/>
      <c r="BC13" s="307"/>
      <c r="BD13" s="305"/>
      <c r="BE13" s="305"/>
      <c r="BF13" s="305"/>
      <c r="BG13" s="305"/>
      <c r="BH13" s="305"/>
      <c r="BI13" s="305"/>
      <c r="BJ13" s="305"/>
      <c r="BK13" s="305"/>
      <c r="BL13" s="305"/>
      <c r="BM13" s="305"/>
      <c r="BN13" s="305"/>
      <c r="BO13" s="305"/>
      <c r="BP13" s="305"/>
      <c r="BQ13" s="305"/>
      <c r="BR13" s="305"/>
      <c r="BS13" s="305"/>
      <c r="BT13" s="305"/>
      <c r="BU13" s="305"/>
      <c r="BV13" s="305"/>
      <c r="BW13" s="305"/>
      <c r="BX13" s="305"/>
      <c r="BY13" s="305"/>
      <c r="BZ13" s="305"/>
      <c r="CA13" s="305"/>
      <c r="CB13" s="305"/>
      <c r="CC13" s="305"/>
      <c r="CD13" s="305"/>
      <c r="CE13" s="305"/>
      <c r="CF13" s="305"/>
      <c r="CG13" s="305"/>
      <c r="CH13" s="305"/>
      <c r="CI13" s="305"/>
      <c r="CJ13" s="305"/>
      <c r="CK13" s="305"/>
      <c r="CL13" s="305"/>
      <c r="CM13" s="305"/>
      <c r="CN13" s="305"/>
      <c r="CO13" s="305"/>
      <c r="CP13" s="305"/>
      <c r="CQ13" s="305"/>
      <c r="CR13" s="305"/>
      <c r="CS13" s="305"/>
    </row>
    <row r="14" hidden="1" outlineLevel="1">
      <c r="A14" s="302" t="str">
        <f>IFERROR(__xludf.DUMMYFUNCTION("IMPORTRANGE($B$1,CONCATENATE(""Header Formulas"",""!A5:5""))"),"#REF!")</f>
        <v>#REF!</v>
      </c>
      <c r="B14" s="302"/>
      <c r="C14" s="302"/>
      <c r="D14" s="302"/>
      <c r="E14" s="302"/>
      <c r="F14" s="302"/>
      <c r="G14" s="302"/>
      <c r="H14" s="302"/>
      <c r="I14" s="302"/>
      <c r="J14" s="302"/>
      <c r="K14" s="302"/>
      <c r="L14" s="302"/>
      <c r="M14" s="302"/>
      <c r="N14" s="302"/>
      <c r="O14" s="310"/>
      <c r="P14" s="302"/>
      <c r="Q14" s="302"/>
      <c r="R14" s="302"/>
      <c r="S14" s="302"/>
      <c r="T14" s="302"/>
      <c r="U14" s="302"/>
      <c r="V14" s="302"/>
      <c r="W14" s="302"/>
      <c r="X14" s="302"/>
      <c r="Y14" s="302"/>
      <c r="Z14" s="302"/>
      <c r="AA14" s="302"/>
      <c r="AB14" s="302"/>
      <c r="AC14" s="302"/>
      <c r="AD14" s="302"/>
      <c r="AE14" s="302"/>
      <c r="AF14" s="302"/>
      <c r="AG14" s="302"/>
      <c r="AH14" s="302"/>
      <c r="AI14" s="302"/>
      <c r="AJ14" s="302"/>
      <c r="AK14" s="302"/>
      <c r="AL14" s="302"/>
      <c r="AM14" s="302"/>
      <c r="AN14" s="302"/>
      <c r="AO14" s="302"/>
      <c r="AP14" s="302"/>
      <c r="AQ14" s="302"/>
      <c r="AR14" s="302"/>
      <c r="AS14" s="302"/>
      <c r="AT14" s="302"/>
      <c r="AU14" s="302"/>
      <c r="AV14" s="302"/>
      <c r="AW14" s="302"/>
      <c r="AX14" s="302"/>
      <c r="AY14" s="302"/>
      <c r="AZ14" s="311"/>
      <c r="BA14" s="302"/>
      <c r="BB14" s="302"/>
      <c r="BC14" s="302"/>
      <c r="BD14" s="302"/>
      <c r="BE14" s="302"/>
      <c r="BF14" s="302"/>
      <c r="BG14" s="302"/>
      <c r="BH14" s="302"/>
      <c r="BI14" s="302"/>
      <c r="BJ14" s="302"/>
      <c r="BK14" s="302"/>
      <c r="BL14" s="302"/>
      <c r="BM14" s="302"/>
      <c r="BN14" s="302"/>
      <c r="BO14" s="302"/>
      <c r="BP14" s="302"/>
      <c r="BQ14" s="302"/>
      <c r="BR14" s="302"/>
      <c r="BS14" s="302"/>
      <c r="BT14" s="302"/>
      <c r="BU14" s="302"/>
      <c r="BV14" s="302"/>
      <c r="BW14" s="302"/>
      <c r="BX14" s="302"/>
      <c r="BY14" s="302"/>
      <c r="BZ14" s="302"/>
      <c r="CA14" s="302"/>
      <c r="CB14" s="302"/>
      <c r="CC14" s="302"/>
      <c r="CD14" s="302"/>
      <c r="CE14" s="302"/>
      <c r="CF14" s="302"/>
      <c r="CG14" s="302"/>
      <c r="CH14" s="302"/>
      <c r="CI14" s="302"/>
      <c r="CJ14" s="302"/>
      <c r="CK14" s="302"/>
      <c r="CL14" s="302"/>
      <c r="CM14" s="302"/>
      <c r="CN14" s="302"/>
      <c r="CO14" s="302"/>
      <c r="CP14" s="302"/>
      <c r="CQ14" s="302"/>
      <c r="CR14" s="302"/>
      <c r="CS14" s="302"/>
    </row>
    <row r="15" hidden="1" outlineLevel="1">
      <c r="A15" s="303"/>
      <c r="B15" s="303"/>
      <c r="C15" s="303"/>
      <c r="D15" s="303"/>
      <c r="E15" s="303"/>
      <c r="F15" s="303"/>
      <c r="G15" s="303"/>
      <c r="H15" s="303"/>
      <c r="I15" s="303"/>
      <c r="J15" s="303"/>
      <c r="K15" s="303"/>
      <c r="L15" s="303"/>
      <c r="M15" s="303"/>
      <c r="N15" s="303"/>
      <c r="O15" s="312" t="str">
        <f>IFERROR(__xludf.DUMMYFUNCTION("IMPORTRANGE($B$1,CONCATENATE($A9,""!O3:3""))"),"#REF!")</f>
        <v>#REF!</v>
      </c>
      <c r="P15" s="303"/>
      <c r="Q15" s="303"/>
      <c r="R15" s="303"/>
      <c r="S15" s="303"/>
      <c r="T15" s="303"/>
      <c r="U15" s="303"/>
      <c r="V15" s="303"/>
      <c r="W15" s="303"/>
      <c r="X15" s="303"/>
      <c r="Y15" s="303"/>
      <c r="Z15" s="303"/>
      <c r="AA15" s="303"/>
      <c r="AB15" s="303"/>
      <c r="AC15" s="303"/>
      <c r="AD15" s="303"/>
      <c r="AE15" s="303"/>
      <c r="AF15" s="303"/>
      <c r="AG15" s="303"/>
      <c r="AH15" s="303"/>
      <c r="AI15" s="303"/>
      <c r="AJ15" s="303"/>
      <c r="AK15" s="303"/>
      <c r="AL15" s="303"/>
      <c r="AM15" s="303"/>
      <c r="AN15" s="303"/>
      <c r="AO15" s="303"/>
      <c r="AP15" s="303"/>
      <c r="AQ15" s="303"/>
      <c r="AR15" s="303"/>
      <c r="AS15" s="303"/>
      <c r="AT15" s="303"/>
      <c r="AU15" s="303"/>
      <c r="AV15" s="303"/>
      <c r="AW15" s="303"/>
      <c r="AX15" s="303"/>
      <c r="AY15" s="303"/>
      <c r="AZ15" s="303"/>
      <c r="BA15" s="303"/>
      <c r="BB15" s="303"/>
      <c r="BC15" s="303"/>
      <c r="BD15" s="303"/>
      <c r="BE15" s="303"/>
      <c r="BF15" s="303"/>
      <c r="BG15" s="303"/>
      <c r="BH15" s="303"/>
      <c r="BI15" s="303"/>
      <c r="BJ15" s="303"/>
      <c r="BK15" s="303"/>
      <c r="BL15" s="303"/>
      <c r="BM15" s="303"/>
      <c r="BN15" s="303"/>
      <c r="BO15" s="303"/>
      <c r="BP15" s="303"/>
      <c r="BQ15" s="303"/>
      <c r="BR15" s="303"/>
      <c r="BS15" s="303"/>
      <c r="BT15" s="303"/>
      <c r="BU15" s="303"/>
      <c r="BV15" s="303"/>
      <c r="BW15" s="303"/>
      <c r="BX15" s="303"/>
      <c r="BY15" s="303"/>
      <c r="BZ15" s="303"/>
      <c r="CA15" s="303"/>
      <c r="CB15" s="303"/>
      <c r="CC15" s="303"/>
      <c r="CD15" s="303"/>
      <c r="CE15" s="303"/>
      <c r="CF15" s="303"/>
      <c r="CG15" s="303"/>
      <c r="CH15" s="303"/>
      <c r="CI15" s="303"/>
      <c r="CJ15" s="303"/>
      <c r="CK15" s="303"/>
      <c r="CL15" s="303"/>
      <c r="CM15" s="303"/>
      <c r="CN15" s="303"/>
      <c r="CO15" s="303"/>
      <c r="CP15" s="303"/>
      <c r="CQ15" s="303"/>
      <c r="CR15" s="303"/>
      <c r="CS15" s="303"/>
    </row>
    <row r="16" hidden="1" outlineLevel="1">
      <c r="A16" s="313" t="str">
        <f t="shared" ref="A16:AX16" si="4">IFS(AND(EXACT(LEFT(A13,5),"ERROR"),EXACT(LEFT(A10,5),"ERROR")), EXACT(MID(A13,9,10),MID(A10,9,10)), EXACT(LEFT(A13,5),"ERROR"), EXACT(LEFT(A10,10),MID(A13,9,10)),EXACT(LEFT(A10,5),"ERROR"), EXACT(LEFT(A13,10),MID(A10,9,10)),TRUE, EXACT(A10,A13))</f>
        <v>#REF!</v>
      </c>
      <c r="B16" s="313" t="str">
        <f t="shared" si="4"/>
        <v>#REF!</v>
      </c>
      <c r="C16" s="313" t="str">
        <f t="shared" si="4"/>
        <v>#REF!</v>
      </c>
      <c r="D16" s="313" t="str">
        <f t="shared" si="4"/>
        <v>#REF!</v>
      </c>
      <c r="E16" s="313" t="str">
        <f t="shared" si="4"/>
        <v>#REF!</v>
      </c>
      <c r="F16" s="313" t="str">
        <f t="shared" si="4"/>
        <v>#REF!</v>
      </c>
      <c r="G16" s="313" t="str">
        <f t="shared" si="4"/>
        <v>#REF!</v>
      </c>
      <c r="H16" s="313" t="str">
        <f t="shared" si="4"/>
        <v>#REF!</v>
      </c>
      <c r="I16" s="313" t="str">
        <f t="shared" si="4"/>
        <v>#REF!</v>
      </c>
      <c r="J16" s="313" t="str">
        <f t="shared" si="4"/>
        <v>#REF!</v>
      </c>
      <c r="K16" s="313" t="str">
        <f t="shared" si="4"/>
        <v>#REF!</v>
      </c>
      <c r="L16" s="313" t="str">
        <f t="shared" si="4"/>
        <v>#REF!</v>
      </c>
      <c r="M16" s="313" t="str">
        <f t="shared" si="4"/>
        <v>#REF!</v>
      </c>
      <c r="N16" s="313" t="str">
        <f t="shared" si="4"/>
        <v>#REF!</v>
      </c>
      <c r="O16" s="313" t="str">
        <f t="shared" si="4"/>
        <v>#REF!</v>
      </c>
      <c r="P16" s="313" t="str">
        <f t="shared" si="4"/>
        <v>#REF!</v>
      </c>
      <c r="Q16" s="313" t="str">
        <f t="shared" si="4"/>
        <v>#REF!</v>
      </c>
      <c r="R16" s="313" t="str">
        <f t="shared" si="4"/>
        <v>#REF!</v>
      </c>
      <c r="S16" s="313" t="str">
        <f t="shared" si="4"/>
        <v>#REF!</v>
      </c>
      <c r="T16" s="313" t="str">
        <f t="shared" si="4"/>
        <v>#REF!</v>
      </c>
      <c r="U16" s="313" t="str">
        <f t="shared" si="4"/>
        <v>#REF!</v>
      </c>
      <c r="V16" s="313" t="str">
        <f t="shared" si="4"/>
        <v>#REF!</v>
      </c>
      <c r="W16" s="313" t="str">
        <f t="shared" si="4"/>
        <v>#REF!</v>
      </c>
      <c r="X16" s="313" t="str">
        <f t="shared" si="4"/>
        <v>#REF!</v>
      </c>
      <c r="Y16" s="313" t="str">
        <f t="shared" si="4"/>
        <v>#REF!</v>
      </c>
      <c r="Z16" s="313" t="str">
        <f t="shared" si="4"/>
        <v>#REF!</v>
      </c>
      <c r="AA16" s="313" t="str">
        <f t="shared" si="4"/>
        <v>#REF!</v>
      </c>
      <c r="AB16" s="313" t="str">
        <f t="shared" si="4"/>
        <v>#REF!</v>
      </c>
      <c r="AC16" s="313" t="str">
        <f t="shared" si="4"/>
        <v>#REF!</v>
      </c>
      <c r="AD16" s="313" t="str">
        <f t="shared" si="4"/>
        <v>#REF!</v>
      </c>
      <c r="AE16" s="313" t="str">
        <f t="shared" si="4"/>
        <v>#REF!</v>
      </c>
      <c r="AF16" s="313" t="str">
        <f t="shared" si="4"/>
        <v>#REF!</v>
      </c>
      <c r="AG16" s="313" t="str">
        <f t="shared" si="4"/>
        <v>#REF!</v>
      </c>
      <c r="AH16" s="313" t="str">
        <f t="shared" si="4"/>
        <v>#REF!</v>
      </c>
      <c r="AI16" s="313" t="str">
        <f t="shared" si="4"/>
        <v>#REF!</v>
      </c>
      <c r="AJ16" s="313" t="str">
        <f t="shared" si="4"/>
        <v>#REF!</v>
      </c>
      <c r="AK16" s="313" t="str">
        <f t="shared" si="4"/>
        <v>#REF!</v>
      </c>
      <c r="AL16" s="313" t="str">
        <f t="shared" si="4"/>
        <v>#REF!</v>
      </c>
      <c r="AM16" s="313" t="str">
        <f t="shared" si="4"/>
        <v>#REF!</v>
      </c>
      <c r="AN16" s="313" t="str">
        <f t="shared" si="4"/>
        <v>#REF!</v>
      </c>
      <c r="AO16" s="313" t="str">
        <f t="shared" si="4"/>
        <v>#REF!</v>
      </c>
      <c r="AP16" s="313" t="str">
        <f t="shared" si="4"/>
        <v>#REF!</v>
      </c>
      <c r="AQ16" s="313" t="str">
        <f t="shared" si="4"/>
        <v>#REF!</v>
      </c>
      <c r="AR16" s="313" t="str">
        <f t="shared" si="4"/>
        <v>#REF!</v>
      </c>
      <c r="AS16" s="313" t="str">
        <f t="shared" si="4"/>
        <v>#REF!</v>
      </c>
      <c r="AT16" s="313" t="str">
        <f t="shared" si="4"/>
        <v>#REF!</v>
      </c>
      <c r="AU16" s="313" t="str">
        <f t="shared" si="4"/>
        <v>#REF!</v>
      </c>
      <c r="AV16" s="313" t="str">
        <f t="shared" si="4"/>
        <v>#REF!</v>
      </c>
      <c r="AW16" s="313" t="str">
        <f t="shared" si="4"/>
        <v>#REF!</v>
      </c>
      <c r="AX16" s="313" t="str">
        <f t="shared" si="4"/>
        <v>#REF!</v>
      </c>
      <c r="AY16" s="313"/>
      <c r="AZ16" s="314" t="s">
        <v>2983</v>
      </c>
      <c r="BA16" s="313"/>
      <c r="BB16" s="313"/>
      <c r="BC16" s="313"/>
      <c r="BD16" s="313"/>
      <c r="BE16" s="313"/>
      <c r="BF16" s="313"/>
      <c r="BG16" s="313"/>
      <c r="BH16" s="313"/>
      <c r="BI16" s="313"/>
      <c r="BJ16" s="313"/>
      <c r="BK16" s="313"/>
      <c r="BL16" s="313"/>
      <c r="BM16" s="313"/>
      <c r="BN16" s="313"/>
      <c r="BO16" s="313"/>
      <c r="BP16" s="313"/>
      <c r="BQ16" s="313"/>
      <c r="BR16" s="313"/>
      <c r="BS16" s="313"/>
      <c r="BT16" s="313"/>
      <c r="BU16" s="313"/>
      <c r="BV16" s="313"/>
      <c r="BW16" s="313"/>
      <c r="BX16" s="313"/>
      <c r="BY16" s="313"/>
      <c r="BZ16" s="313"/>
      <c r="CA16" s="313"/>
      <c r="CB16" s="313"/>
      <c r="CC16" s="313"/>
      <c r="CD16" s="313"/>
      <c r="CE16" s="313"/>
      <c r="CF16" s="313"/>
      <c r="CG16" s="313"/>
      <c r="CH16" s="313"/>
      <c r="CI16" s="313"/>
      <c r="CJ16" s="313"/>
      <c r="CK16" s="313"/>
      <c r="CL16" s="313"/>
      <c r="CM16" s="313"/>
      <c r="CN16" s="313"/>
      <c r="CO16" s="313"/>
      <c r="CP16" s="313"/>
      <c r="CQ16" s="313"/>
      <c r="CR16" s="313"/>
      <c r="CS16" s="313"/>
    </row>
    <row r="17" hidden="1" outlineLevel="1">
      <c r="A17" s="302" t="str">
        <f t="shared" ref="A17:AY17" si="5">EXACT(A11,A14)</f>
        <v>#REF!</v>
      </c>
      <c r="B17" s="302" t="str">
        <f t="shared" si="5"/>
        <v>#REF!</v>
      </c>
      <c r="C17" s="302" t="str">
        <f t="shared" si="5"/>
        <v>#REF!</v>
      </c>
      <c r="D17" s="302" t="str">
        <f t="shared" si="5"/>
        <v>#REF!</v>
      </c>
      <c r="E17" s="302" t="str">
        <f t="shared" si="5"/>
        <v>#REF!</v>
      </c>
      <c r="F17" s="302" t="str">
        <f t="shared" si="5"/>
        <v>#REF!</v>
      </c>
      <c r="G17" s="302" t="str">
        <f t="shared" si="5"/>
        <v>#REF!</v>
      </c>
      <c r="H17" s="302" t="str">
        <f t="shared" si="5"/>
        <v>#REF!</v>
      </c>
      <c r="I17" s="302" t="str">
        <f t="shared" si="5"/>
        <v>#REF!</v>
      </c>
      <c r="J17" s="302" t="str">
        <f t="shared" si="5"/>
        <v>#REF!</v>
      </c>
      <c r="K17" s="302" t="str">
        <f t="shared" si="5"/>
        <v>#REF!</v>
      </c>
      <c r="L17" s="302" t="str">
        <f t="shared" si="5"/>
        <v>#REF!</v>
      </c>
      <c r="M17" s="302" t="str">
        <f t="shared" si="5"/>
        <v>#REF!</v>
      </c>
      <c r="N17" s="302" t="str">
        <f t="shared" si="5"/>
        <v>#REF!</v>
      </c>
      <c r="O17" s="302" t="str">
        <f t="shared" si="5"/>
        <v>#REF!</v>
      </c>
      <c r="P17" s="302" t="str">
        <f t="shared" si="5"/>
        <v>#REF!</v>
      </c>
      <c r="Q17" s="302" t="str">
        <f t="shared" si="5"/>
        <v>#REF!</v>
      </c>
      <c r="R17" s="302" t="str">
        <f t="shared" si="5"/>
        <v>#REF!</v>
      </c>
      <c r="S17" s="302" t="str">
        <f t="shared" si="5"/>
        <v>#REF!</v>
      </c>
      <c r="T17" s="302" t="str">
        <f t="shared" si="5"/>
        <v>#REF!</v>
      </c>
      <c r="U17" s="302" t="str">
        <f t="shared" si="5"/>
        <v>#REF!</v>
      </c>
      <c r="V17" s="302" t="str">
        <f t="shared" si="5"/>
        <v>#REF!</v>
      </c>
      <c r="W17" s="302" t="str">
        <f t="shared" si="5"/>
        <v>#REF!</v>
      </c>
      <c r="X17" s="302" t="str">
        <f t="shared" si="5"/>
        <v>#REF!</v>
      </c>
      <c r="Y17" s="302" t="str">
        <f t="shared" si="5"/>
        <v>#REF!</v>
      </c>
      <c r="Z17" s="302" t="str">
        <f t="shared" si="5"/>
        <v>#REF!</v>
      </c>
      <c r="AA17" s="302" t="str">
        <f t="shared" si="5"/>
        <v>#REF!</v>
      </c>
      <c r="AB17" s="302" t="str">
        <f t="shared" si="5"/>
        <v>#REF!</v>
      </c>
      <c r="AC17" s="302" t="str">
        <f t="shared" si="5"/>
        <v>#REF!</v>
      </c>
      <c r="AD17" s="302" t="str">
        <f t="shared" si="5"/>
        <v>#REF!</v>
      </c>
      <c r="AE17" s="302" t="str">
        <f t="shared" si="5"/>
        <v>#REF!</v>
      </c>
      <c r="AF17" s="302" t="str">
        <f t="shared" si="5"/>
        <v>#REF!</v>
      </c>
      <c r="AG17" s="302" t="str">
        <f t="shared" si="5"/>
        <v>#REF!</v>
      </c>
      <c r="AH17" s="302" t="str">
        <f t="shared" si="5"/>
        <v>#REF!</v>
      </c>
      <c r="AI17" s="302" t="str">
        <f t="shared" si="5"/>
        <v>#REF!</v>
      </c>
      <c r="AJ17" s="302" t="str">
        <f t="shared" si="5"/>
        <v>#REF!</v>
      </c>
      <c r="AK17" s="302" t="str">
        <f t="shared" si="5"/>
        <v>#REF!</v>
      </c>
      <c r="AL17" s="302" t="str">
        <f t="shared" si="5"/>
        <v>#REF!</v>
      </c>
      <c r="AM17" s="302" t="str">
        <f t="shared" si="5"/>
        <v>#REF!</v>
      </c>
      <c r="AN17" s="302" t="str">
        <f t="shared" si="5"/>
        <v>#REF!</v>
      </c>
      <c r="AO17" s="302" t="str">
        <f t="shared" si="5"/>
        <v>#REF!</v>
      </c>
      <c r="AP17" s="302" t="str">
        <f t="shared" si="5"/>
        <v>#REF!</v>
      </c>
      <c r="AQ17" s="302" t="str">
        <f t="shared" si="5"/>
        <v>#REF!</v>
      </c>
      <c r="AR17" s="302" t="str">
        <f t="shared" si="5"/>
        <v>#REF!</v>
      </c>
      <c r="AS17" s="302" t="str">
        <f t="shared" si="5"/>
        <v>#REF!</v>
      </c>
      <c r="AT17" s="302" t="str">
        <f t="shared" si="5"/>
        <v>#REF!</v>
      </c>
      <c r="AU17" s="302" t="str">
        <f t="shared" si="5"/>
        <v>#REF!</v>
      </c>
      <c r="AV17" s="302" t="str">
        <f t="shared" si="5"/>
        <v>#REF!</v>
      </c>
      <c r="AW17" s="302" t="str">
        <f t="shared" si="5"/>
        <v>#REF!</v>
      </c>
      <c r="AX17" s="302" t="str">
        <f t="shared" si="5"/>
        <v>#REF!</v>
      </c>
      <c r="AY17" s="302" t="str">
        <f t="shared" si="5"/>
        <v>#REF!</v>
      </c>
      <c r="AZ17" s="302"/>
      <c r="BA17" s="302"/>
      <c r="BB17" s="302"/>
      <c r="BC17" s="302"/>
      <c r="BD17" s="302"/>
      <c r="BE17" s="302"/>
      <c r="BF17" s="302"/>
      <c r="BG17" s="302"/>
      <c r="BH17" s="302"/>
      <c r="BI17" s="302"/>
      <c r="BJ17" s="302"/>
      <c r="BK17" s="302"/>
      <c r="BL17" s="302"/>
      <c r="BM17" s="302"/>
      <c r="BN17" s="302"/>
      <c r="BO17" s="302"/>
      <c r="BP17" s="302"/>
      <c r="BQ17" s="302"/>
      <c r="BR17" s="302"/>
      <c r="BS17" s="302"/>
      <c r="BT17" s="302"/>
      <c r="BU17" s="302"/>
      <c r="BV17" s="302"/>
      <c r="BW17" s="302"/>
      <c r="BX17" s="302"/>
      <c r="BY17" s="302"/>
      <c r="BZ17" s="302"/>
      <c r="CA17" s="302"/>
      <c r="CB17" s="302"/>
      <c r="CC17" s="302"/>
      <c r="CD17" s="302"/>
      <c r="CE17" s="302"/>
      <c r="CF17" s="302"/>
      <c r="CG17" s="302"/>
      <c r="CH17" s="302"/>
      <c r="CI17" s="302"/>
      <c r="CJ17" s="302"/>
      <c r="CK17" s="302"/>
      <c r="CL17" s="302"/>
      <c r="CM17" s="302"/>
      <c r="CN17" s="302"/>
      <c r="CO17" s="302"/>
      <c r="CP17" s="302"/>
      <c r="CQ17" s="302"/>
      <c r="CR17" s="302"/>
      <c r="CS17" s="302"/>
    </row>
    <row r="18" hidden="1" outlineLevel="1">
      <c r="A18" s="303" t="str">
        <f t="shared" ref="A18:AY18" si="6">EXACT(A12,A15)</f>
        <v>#REF!</v>
      </c>
      <c r="B18" s="303" t="str">
        <f t="shared" si="6"/>
        <v>#REF!</v>
      </c>
      <c r="C18" s="303" t="str">
        <f t="shared" si="6"/>
        <v>#REF!</v>
      </c>
      <c r="D18" s="303" t="str">
        <f t="shared" si="6"/>
        <v>#REF!</v>
      </c>
      <c r="E18" s="303" t="str">
        <f t="shared" si="6"/>
        <v>#REF!</v>
      </c>
      <c r="F18" s="303" t="str">
        <f t="shared" si="6"/>
        <v>#REF!</v>
      </c>
      <c r="G18" s="303" t="str">
        <f t="shared" si="6"/>
        <v>#REF!</v>
      </c>
      <c r="H18" s="303" t="str">
        <f t="shared" si="6"/>
        <v>#REF!</v>
      </c>
      <c r="I18" s="303" t="str">
        <f t="shared" si="6"/>
        <v>#REF!</v>
      </c>
      <c r="J18" s="303" t="str">
        <f t="shared" si="6"/>
        <v>#REF!</v>
      </c>
      <c r="K18" s="303" t="str">
        <f t="shared" si="6"/>
        <v>#REF!</v>
      </c>
      <c r="L18" s="303" t="str">
        <f t="shared" si="6"/>
        <v>#REF!</v>
      </c>
      <c r="M18" s="303" t="str">
        <f t="shared" si="6"/>
        <v>#REF!</v>
      </c>
      <c r="N18" s="303" t="str">
        <f t="shared" si="6"/>
        <v>#REF!</v>
      </c>
      <c r="O18" s="303" t="str">
        <f t="shared" si="6"/>
        <v>#REF!</v>
      </c>
      <c r="P18" s="303" t="str">
        <f t="shared" si="6"/>
        <v>#REF!</v>
      </c>
      <c r="Q18" s="303" t="str">
        <f t="shared" si="6"/>
        <v>#REF!</v>
      </c>
      <c r="R18" s="303" t="str">
        <f t="shared" si="6"/>
        <v>#REF!</v>
      </c>
      <c r="S18" s="303" t="str">
        <f t="shared" si="6"/>
        <v>#REF!</v>
      </c>
      <c r="T18" s="303" t="str">
        <f t="shared" si="6"/>
        <v>#REF!</v>
      </c>
      <c r="U18" s="303" t="str">
        <f t="shared" si="6"/>
        <v>#REF!</v>
      </c>
      <c r="V18" s="303" t="str">
        <f t="shared" si="6"/>
        <v>#REF!</v>
      </c>
      <c r="W18" s="303" t="str">
        <f t="shared" si="6"/>
        <v>#REF!</v>
      </c>
      <c r="X18" s="303" t="str">
        <f t="shared" si="6"/>
        <v>#REF!</v>
      </c>
      <c r="Y18" s="303" t="str">
        <f t="shared" si="6"/>
        <v>#REF!</v>
      </c>
      <c r="Z18" s="303" t="str">
        <f t="shared" si="6"/>
        <v>#REF!</v>
      </c>
      <c r="AA18" s="303" t="str">
        <f t="shared" si="6"/>
        <v>#REF!</v>
      </c>
      <c r="AB18" s="303" t="str">
        <f t="shared" si="6"/>
        <v>#REF!</v>
      </c>
      <c r="AC18" s="303" t="str">
        <f t="shared" si="6"/>
        <v>#REF!</v>
      </c>
      <c r="AD18" s="303" t="str">
        <f t="shared" si="6"/>
        <v>#REF!</v>
      </c>
      <c r="AE18" s="303" t="str">
        <f t="shared" si="6"/>
        <v>#REF!</v>
      </c>
      <c r="AF18" s="303" t="str">
        <f t="shared" si="6"/>
        <v>#REF!</v>
      </c>
      <c r="AG18" s="303" t="str">
        <f t="shared" si="6"/>
        <v>#REF!</v>
      </c>
      <c r="AH18" s="303" t="str">
        <f t="shared" si="6"/>
        <v>#REF!</v>
      </c>
      <c r="AI18" s="303" t="str">
        <f t="shared" si="6"/>
        <v>#REF!</v>
      </c>
      <c r="AJ18" s="303" t="str">
        <f t="shared" si="6"/>
        <v>#REF!</v>
      </c>
      <c r="AK18" s="303" t="str">
        <f t="shared" si="6"/>
        <v>#REF!</v>
      </c>
      <c r="AL18" s="303" t="str">
        <f t="shared" si="6"/>
        <v>#REF!</v>
      </c>
      <c r="AM18" s="303" t="str">
        <f t="shared" si="6"/>
        <v>#REF!</v>
      </c>
      <c r="AN18" s="303" t="str">
        <f t="shared" si="6"/>
        <v>#REF!</v>
      </c>
      <c r="AO18" s="303" t="str">
        <f t="shared" si="6"/>
        <v>#REF!</v>
      </c>
      <c r="AP18" s="303" t="str">
        <f t="shared" si="6"/>
        <v>#REF!</v>
      </c>
      <c r="AQ18" s="303" t="str">
        <f t="shared" si="6"/>
        <v>#REF!</v>
      </c>
      <c r="AR18" s="303" t="str">
        <f t="shared" si="6"/>
        <v>#REF!</v>
      </c>
      <c r="AS18" s="303" t="str">
        <f t="shared" si="6"/>
        <v>#REF!</v>
      </c>
      <c r="AT18" s="303" t="str">
        <f t="shared" si="6"/>
        <v>#REF!</v>
      </c>
      <c r="AU18" s="303" t="str">
        <f t="shared" si="6"/>
        <v>#REF!</v>
      </c>
      <c r="AV18" s="303" t="str">
        <f t="shared" si="6"/>
        <v>#REF!</v>
      </c>
      <c r="AW18" s="303" t="str">
        <f t="shared" si="6"/>
        <v>#REF!</v>
      </c>
      <c r="AX18" s="303" t="str">
        <f t="shared" si="6"/>
        <v>#REF!</v>
      </c>
      <c r="AY18" s="303" t="str">
        <f t="shared" si="6"/>
        <v>#REF!</v>
      </c>
      <c r="AZ18" s="303"/>
      <c r="BA18" s="303"/>
      <c r="BB18" s="303"/>
      <c r="BC18" s="303"/>
      <c r="BD18" s="303"/>
      <c r="BE18" s="303"/>
      <c r="BF18" s="303"/>
      <c r="BG18" s="303"/>
      <c r="BH18" s="303"/>
      <c r="BI18" s="303"/>
      <c r="BJ18" s="303"/>
      <c r="BK18" s="303"/>
      <c r="BL18" s="303"/>
      <c r="BM18" s="303"/>
      <c r="BN18" s="303"/>
      <c r="BO18" s="303"/>
      <c r="BP18" s="303"/>
      <c r="BQ18" s="303"/>
      <c r="BR18" s="303"/>
      <c r="BS18" s="303"/>
      <c r="BT18" s="303"/>
      <c r="BU18" s="303"/>
      <c r="BV18" s="303"/>
      <c r="BW18" s="303"/>
      <c r="BX18" s="303"/>
      <c r="BY18" s="303"/>
      <c r="BZ18" s="303"/>
      <c r="CA18" s="303"/>
      <c r="CB18" s="303"/>
      <c r="CC18" s="303"/>
      <c r="CD18" s="303"/>
      <c r="CE18" s="303"/>
      <c r="CF18" s="303"/>
      <c r="CG18" s="303"/>
      <c r="CH18" s="303"/>
      <c r="CI18" s="303"/>
      <c r="CJ18" s="303"/>
      <c r="CK18" s="303"/>
      <c r="CL18" s="303"/>
      <c r="CM18" s="303"/>
      <c r="CN18" s="303"/>
      <c r="CO18" s="303"/>
      <c r="CP18" s="303"/>
      <c r="CQ18" s="303"/>
      <c r="CR18" s="303"/>
      <c r="CS18" s="303"/>
    </row>
    <row r="19" hidden="1" outlineLevel="1">
      <c r="A19" s="315"/>
      <c r="B19" s="316"/>
      <c r="C19" s="317"/>
      <c r="D19" s="317"/>
      <c r="E19" s="317"/>
      <c r="F19" s="317"/>
      <c r="G19" s="317"/>
      <c r="H19" s="317"/>
      <c r="I19" s="317"/>
      <c r="J19" s="317"/>
      <c r="K19" s="317"/>
      <c r="L19" s="317"/>
      <c r="M19" s="317"/>
      <c r="N19" s="317"/>
      <c r="O19" s="317"/>
      <c r="P19" s="318"/>
      <c r="Q19" s="317"/>
      <c r="R19" s="317"/>
      <c r="S19" s="317"/>
      <c r="T19" s="317"/>
      <c r="U19" s="317"/>
      <c r="V19" s="317"/>
      <c r="W19" s="317"/>
      <c r="X19" s="317"/>
      <c r="Y19" s="317"/>
      <c r="Z19" s="317"/>
      <c r="AA19" s="317"/>
      <c r="AB19" s="317"/>
      <c r="AC19" s="317"/>
      <c r="AD19" s="317"/>
      <c r="AE19" s="318"/>
      <c r="AF19" s="318"/>
      <c r="AG19" s="317"/>
      <c r="AH19" s="317"/>
      <c r="AI19" s="317"/>
      <c r="AJ19" s="317"/>
      <c r="AK19" s="317"/>
      <c r="AL19" s="318"/>
      <c r="AM19" s="317"/>
      <c r="AN19" s="317"/>
      <c r="AO19" s="317"/>
      <c r="AP19" s="317"/>
      <c r="AQ19" s="317"/>
      <c r="AR19" s="317"/>
      <c r="AS19" s="317"/>
      <c r="AT19" s="317"/>
      <c r="AU19" s="317"/>
      <c r="AV19" s="317"/>
      <c r="AW19" s="317"/>
      <c r="AX19" s="317"/>
      <c r="AY19" s="317"/>
      <c r="AZ19" s="317"/>
      <c r="BA19" s="317"/>
      <c r="BB19" s="317"/>
      <c r="BC19" s="317"/>
      <c r="BD19" s="317"/>
      <c r="BE19" s="317"/>
      <c r="BF19" s="317"/>
      <c r="BG19" s="317"/>
      <c r="BH19" s="317"/>
      <c r="BI19" s="317"/>
      <c r="BJ19" s="317"/>
      <c r="BK19" s="317"/>
      <c r="BL19" s="317"/>
      <c r="BM19" s="317"/>
      <c r="BN19" s="317"/>
      <c r="BO19" s="317"/>
      <c r="BP19" s="317"/>
      <c r="BQ19" s="317"/>
      <c r="BR19" s="317"/>
      <c r="BS19" s="317"/>
      <c r="BT19" s="317"/>
      <c r="BU19" s="317"/>
      <c r="BV19" s="317"/>
      <c r="BW19" s="317"/>
      <c r="BX19" s="317"/>
      <c r="BY19" s="317"/>
      <c r="BZ19" s="317"/>
      <c r="CA19" s="317"/>
      <c r="CB19" s="317"/>
      <c r="CC19" s="317"/>
      <c r="CD19" s="317"/>
      <c r="CE19" s="317"/>
      <c r="CF19" s="317"/>
      <c r="CG19" s="317"/>
      <c r="CH19" s="317"/>
      <c r="CI19" s="317"/>
      <c r="CJ19" s="317"/>
      <c r="CK19" s="317"/>
      <c r="CL19" s="317"/>
      <c r="CM19" s="317"/>
      <c r="CN19" s="317"/>
      <c r="CO19" s="317"/>
      <c r="CP19" s="317"/>
      <c r="CQ19" s="317"/>
      <c r="CR19" s="317"/>
      <c r="CS19" s="317"/>
    </row>
    <row r="20">
      <c r="A20" s="303"/>
      <c r="B20" s="303"/>
      <c r="C20" s="303"/>
      <c r="D20" s="303"/>
      <c r="E20" s="303"/>
      <c r="F20" s="303"/>
      <c r="G20" s="303"/>
      <c r="H20" s="303"/>
      <c r="I20" s="303"/>
      <c r="J20" s="303"/>
      <c r="K20" s="303"/>
      <c r="L20" s="303"/>
      <c r="M20" s="303"/>
      <c r="N20" s="303"/>
      <c r="O20" s="303"/>
      <c r="P20" s="303"/>
      <c r="Q20" s="303"/>
      <c r="R20" s="303"/>
      <c r="S20" s="303"/>
      <c r="T20" s="303"/>
      <c r="U20" s="303"/>
      <c r="V20" s="303"/>
      <c r="W20" s="303"/>
      <c r="X20" s="303"/>
      <c r="Y20" s="303"/>
      <c r="Z20" s="303"/>
      <c r="AA20" s="303"/>
      <c r="AB20" s="303"/>
      <c r="AC20" s="303"/>
      <c r="AD20" s="303"/>
      <c r="AE20" s="319"/>
      <c r="AF20" s="303"/>
      <c r="AG20" s="303"/>
      <c r="AH20" s="303"/>
      <c r="AI20" s="303"/>
      <c r="AJ20" s="303"/>
      <c r="AK20" s="303"/>
      <c r="AL20" s="303"/>
      <c r="AM20" s="303"/>
      <c r="AN20" s="303"/>
      <c r="AO20" s="303"/>
      <c r="AP20" s="303"/>
      <c r="AQ20" s="303"/>
      <c r="AR20" s="303"/>
      <c r="AS20" s="303"/>
      <c r="AT20" s="303"/>
      <c r="AU20" s="303"/>
      <c r="AV20" s="303"/>
      <c r="AW20" s="303"/>
      <c r="AX20" s="303"/>
      <c r="AY20" s="303"/>
      <c r="AZ20" s="303"/>
      <c r="BA20" s="303"/>
      <c r="BB20" s="303"/>
      <c r="BC20" s="303"/>
      <c r="BD20" s="303"/>
      <c r="BE20" s="303"/>
      <c r="BF20" s="303"/>
      <c r="BG20" s="303"/>
      <c r="BH20" s="303"/>
      <c r="BI20" s="303"/>
      <c r="BJ20" s="303"/>
      <c r="BK20" s="303"/>
      <c r="BL20" s="303"/>
      <c r="BM20" s="303"/>
      <c r="BN20" s="303"/>
      <c r="BO20" s="303"/>
      <c r="BP20" s="303"/>
      <c r="BQ20" s="303"/>
      <c r="BR20" s="303"/>
      <c r="BS20" s="303"/>
      <c r="BT20" s="303"/>
      <c r="BU20" s="303"/>
      <c r="BV20" s="303"/>
      <c r="BW20" s="303"/>
      <c r="BX20" s="303"/>
      <c r="BY20" s="303"/>
      <c r="BZ20" s="303"/>
      <c r="CA20" s="303"/>
      <c r="CB20" s="303"/>
      <c r="CC20" s="303"/>
      <c r="CD20" s="303"/>
      <c r="CE20" s="303"/>
      <c r="CF20" s="303"/>
      <c r="CG20" s="303"/>
      <c r="CH20" s="303"/>
      <c r="CI20" s="303"/>
      <c r="CJ20" s="303"/>
      <c r="CK20" s="303"/>
      <c r="CL20" s="303"/>
      <c r="CM20" s="303"/>
      <c r="CN20" s="303"/>
      <c r="CO20" s="303"/>
      <c r="CP20" s="303"/>
      <c r="CQ20" s="303"/>
      <c r="CR20" s="303"/>
      <c r="CS20" s="303"/>
    </row>
    <row r="21" collapsed="1">
      <c r="A21" s="320" t="s">
        <v>2984</v>
      </c>
      <c r="B21" s="26" t="str">
        <f>IFNA(IF(MATCH("END",A22:CS22,0)&gt;MATCH("END",A24:CS24,0),MATCH("END",A22:CS22,0),MATCH("END",A24:CS24,0)),"END Missing")</f>
        <v>END Missing</v>
      </c>
      <c r="C21" s="57" t="str">
        <f t="array" ref="C21">IF(AND(INDIRECT(CONCATENATE("$A$",ROW(C21)+5,":",ADDRESS(ROW(C21)+5,B21)))),"Headers Match","ERROR!! Headers Mismatch")</f>
        <v>#VALUE!</v>
      </c>
      <c r="E21" s="57" t="str">
        <f t="array" ref="E21">IF(AND(INDIRECT(CONCATENATE("$A$",ROW(E21)+6,":",ADDRESS(ROW(E21)+6,B21)))),"Formulas Match","ERROR!! Formulas Mismatch")</f>
        <v>#VALUE!</v>
      </c>
      <c r="F21" s="291"/>
    </row>
    <row r="22" hidden="1" outlineLevel="1">
      <c r="A22" s="92" t="str">
        <f t="shared" ref="A22:C22" si="7">INDIRECT(CONCATENATE($A21,"!",ADDRESS(1,COLUMN(A21))))</f>
        <v>TUBE ID</v>
      </c>
      <c r="B22" s="92" t="str">
        <f t="shared" si="7"/>
        <v>COLLECTION DATE</v>
      </c>
      <c r="C22" s="92" t="str">
        <f t="shared" si="7"/>
        <v>COLLECTION TIME</v>
      </c>
      <c r="E22" s="92" t="str">
        <f t="shared" ref="E22:AZ22" si="8">INDIRECT(CONCATENATE($A21,"!",ADDRESS(1,COLUMN(E21))))</f>
        <v>SPONSOR LASTNAME</v>
      </c>
      <c r="F22" s="92" t="str">
        <f t="shared" si="8"/>
        <v>PARTICIPANT FIRSTNAME</v>
      </c>
      <c r="G22" s="92" t="str">
        <f t="shared" si="8"/>
        <v>PARTICIPANT LASTNAME</v>
      </c>
      <c r="H22" s="92" t="str">
        <f t="shared" si="8"/>
        <v>PARTICIPANT EMAIL</v>
      </c>
      <c r="I22" s="92" t="str">
        <f t="shared" si="8"/>
        <v>MINOR FIRSTNAME</v>
      </c>
      <c r="J22" s="92" t="str">
        <f t="shared" si="8"/>
        <v>MINOR LASTNAME</v>
      </c>
      <c r="K22" s="92" t="str">
        <f t="shared" si="8"/>
        <v>APP
RESULT</v>
      </c>
      <c r="L22" s="92" t="str">
        <f t="shared" si="8"/>
        <v>RESULT DATE</v>
      </c>
      <c r="M22" s="92" t="str">
        <f t="shared" si="8"/>
        <v>RESULT TIME</v>
      </c>
      <c r="N22" s="92" t="str">
        <f t="shared" si="8"/>
        <v>APP
GROUP</v>
      </c>
      <c r="O22" s="92" t="str">
        <f t="shared" si="8"/>
        <v>NOTE</v>
      </c>
      <c r="P22" s="92" t="str">
        <f t="shared" si="8"/>
        <v>REPS IN RAW_APT?</v>
      </c>
      <c r="Q22" s="92" t="str">
        <f t="shared" si="8"/>
        <v>STATUS</v>
      </c>
      <c r="R22" s="92" t="str">
        <f t="shared" si="8"/>
        <v>Tube ID First Row?</v>
      </c>
      <c r="S22" s="92" t="str">
        <f t="shared" si="8"/>
        <v>Num Tube IDs</v>
      </c>
      <c r="T22" s="92" t="str">
        <f t="shared" si="8"/>
        <v>Add N Names</v>
      </c>
      <c r="U22" s="92" t="str">
        <f t="shared" si="8"/>
        <v>NOTE FIRSTNAME</v>
      </c>
      <c r="V22" s="92" t="str">
        <f t="shared" si="8"/>
        <v>NOTE LASTNAME</v>
      </c>
      <c r="W22" s="92" t="str">
        <f t="shared" si="8"/>
        <v>Names Adjust</v>
      </c>
      <c r="X22" s="92" t="str">
        <f t="shared" si="8"/>
        <v>Note Name?</v>
      </c>
      <c r="Y22" s="92" t="str">
        <f t="shared" si="8"/>
        <v>FRAN</v>
      </c>
      <c r="Z22" s="92" t="str">
        <f t="shared" si="8"/>
        <v>&gt;4 Samples</v>
      </c>
      <c r="AA22" s="92" t="str">
        <f t="shared" si="8"/>
        <v>Has Note?</v>
      </c>
      <c r="AB22" s="92" t="str">
        <f t="shared" si="8"/>
        <v>Preserve Note</v>
      </c>
      <c r="AC22" s="92" t="str">
        <f t="shared" si="8"/>
        <v>Initial Order</v>
      </c>
      <c r="AD22" s="92" t="str">
        <f t="shared" si="8"/>
        <v>Added from APT?</v>
      </c>
      <c r="AE22" s="92" t="str">
        <f t="shared" si="8"/>
        <v>Minutes Col to Result</v>
      </c>
      <c r="AF22" s="92" t="str">
        <f t="shared" si="8"/>
        <v>Tube IDs w Diff Times?</v>
      </c>
      <c r="AG22" s="92" t="str">
        <f t="shared" si="8"/>
        <v>Delete?</v>
      </c>
      <c r="AH22" s="92" t="str">
        <f t="shared" si="8"/>
        <v>Delete Code</v>
      </c>
      <c r="AI22" s="92" t="str">
        <f t="shared" si="8"/>
        <v>Basic Correct Code</v>
      </c>
      <c r="AJ22" s="92" t="str">
        <f t="shared" si="8"/>
        <v>Result Correct Code</v>
      </c>
      <c r="AK22" s="92" t="str">
        <f t="shared" si="8"/>
        <v>FINAL RESULT</v>
      </c>
      <c r="AL22" s="92" t="str">
        <f t="shared" si="8"/>
        <v>Correction Notes</v>
      </c>
      <c r="AM22" s="92" t="str">
        <f t="shared" si="8"/>
        <v>Sponsor ID</v>
      </c>
      <c r="AN22" s="92" t="str">
        <f t="shared" si="8"/>
        <v>Participant ID</v>
      </c>
      <c r="AO22" s="92" t="str">
        <f t="shared" si="8"/>
        <v>Sponsor
FullName</v>
      </c>
      <c r="AP22" s="92" t="str">
        <f t="shared" si="8"/>
        <v>Combined Participant Firstname</v>
      </c>
      <c r="AQ22" s="92" t="str">
        <f t="shared" si="8"/>
        <v>Combined Participant Lastname</v>
      </c>
      <c r="AR22" s="92" t="str">
        <f t="shared" si="8"/>
        <v>Combined Participant Fullname</v>
      </c>
      <c r="AS22" s="92" t="str">
        <f t="shared" si="8"/>
        <v>END</v>
      </c>
      <c r="AT22" s="92" t="str">
        <f t="shared" si="8"/>
        <v/>
      </c>
      <c r="AU22" s="92" t="str">
        <f t="shared" si="8"/>
        <v/>
      </c>
      <c r="AV22" s="92" t="str">
        <f t="shared" si="8"/>
        <v/>
      </c>
      <c r="AW22" s="92" t="str">
        <f t="shared" si="8"/>
        <v/>
      </c>
      <c r="AX22" s="92" t="str">
        <f t="shared" si="8"/>
        <v/>
      </c>
      <c r="AY22" s="92" t="str">
        <f t="shared" si="8"/>
        <v/>
      </c>
      <c r="AZ22" s="92" t="str">
        <f t="shared" si="8"/>
        <v/>
      </c>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row>
    <row r="23" hidden="1" outlineLevel="1">
      <c r="A23" s="303" t="str">
        <f t="shared" ref="A23:C23" si="9">IF(_xlfn.ISFORMULA(INDIRECT(CONCATENATE($A21,"!",ADDRESS(2,COLUMN(A23))))),FORMULATEXT(INDIRECT(CONCATENATE($A21,"!",ADDRESS(2,COLUMN(A23))))),IFERROR(0/0,""))</f>
        <v>=IF(preDEL!$AG2,IFERROR(0/0),preDEL!A2)</v>
      </c>
      <c r="B23" s="303" t="str">
        <f t="shared" si="9"/>
        <v>=IF(preDEL!$AG2,IFERROR(0/0),preDEL!B2)</v>
      </c>
      <c r="C23" s="303" t="str">
        <f t="shared" si="9"/>
        <v>=IF(preDEL!$AG2,IFERROR(0/0),preDEL!C2)</v>
      </c>
      <c r="E23" s="303" t="str">
        <f t="shared" ref="E23:AZ23" si="10">IF(_xlfn.ISFORMULA(INDIRECT(CONCATENATE($A21,"!",ADDRESS(2,COLUMN(E23))))),FORMULATEXT(INDIRECT(CONCATENATE($A21,"!",ADDRESS(2,COLUMN(E23))))),IFERROR(0/0,""))</f>
        <v>=IF(preDEL!$AG2,IFERROR(0/0),preDEL!E2)</v>
      </c>
      <c r="F23" s="303" t="str">
        <f t="shared" si="10"/>
        <v>=IF(preDEL!$AG2,IFERROR(0/0),preDEL!F2)</v>
      </c>
      <c r="G23" s="303" t="str">
        <f t="shared" si="10"/>
        <v>=IF(preDEL!$AG2,IFERROR(0/0),preDEL!G2)</v>
      </c>
      <c r="H23" s="303" t="str">
        <f t="shared" si="10"/>
        <v>=IF(preDEL!$AG2,IFERROR(0/0),preDEL!H2)</v>
      </c>
      <c r="I23" s="303" t="str">
        <f t="shared" si="10"/>
        <v>=IF(preDEL!$AG2,IFERROR(0/0),preDEL!I2)</v>
      </c>
      <c r="J23" s="303" t="str">
        <f t="shared" si="10"/>
        <v>=IF(preDEL!$AG2,IFERROR(0/0),preDEL!J2)</v>
      </c>
      <c r="K23" s="303" t="str">
        <f t="shared" si="10"/>
        <v>=IF(preDEL!$AG2,IFERROR(0/0),preDEL!K2)</v>
      </c>
      <c r="L23" s="303" t="str">
        <f t="shared" si="10"/>
        <v>=IF(preDEL!$AG2,IFERROR(0/0),preDEL!L2)</v>
      </c>
      <c r="M23" s="303" t="str">
        <f t="shared" si="10"/>
        <v>=IF(preDEL!$AG2,IFERROR(0/0),preDEL!M2)</v>
      </c>
      <c r="N23" s="303" t="str">
        <f t="shared" si="10"/>
        <v>=IF(preDEL!$AG2,IFERROR(0/0),preDEL!N2)</v>
      </c>
      <c r="O23" s="303" t="str">
        <f t="shared" si="10"/>
        <v>=IF(preDEL!$AG2,IFERROR(0/0),preDEL!O2)</v>
      </c>
      <c r="P23" s="303" t="str">
        <f t="shared" si="10"/>
        <v>=IF(preDEL!$AG2,IFERROR(0/0),preDEL!P2)</v>
      </c>
      <c r="Q23" s="303" t="str">
        <f t="shared" si="10"/>
        <v>=IF(preDEL!$AG2,IFERROR(0/0),preDEL!Q2)</v>
      </c>
      <c r="R23" s="303" t="str">
        <f t="shared" si="10"/>
        <v>=IF(preDEL!$AG2,IFERROR(0/0),preDEL!R2)</v>
      </c>
      <c r="S23" s="303" t="str">
        <f t="shared" si="10"/>
        <v>=IF(preDEL!$AG2,IFERROR(0/0),preDEL!S2)</v>
      </c>
      <c r="T23" s="303" t="str">
        <f t="shared" si="10"/>
        <v>=IF(preDEL!$AG2,IFERROR(0/0),preDEL!T2)</v>
      </c>
      <c r="U23" s="303" t="str">
        <f t="shared" si="10"/>
        <v>=IF(preDEL!$AG2,IFERROR(0/0),preDEL!U2)</v>
      </c>
      <c r="V23" s="303" t="str">
        <f t="shared" si="10"/>
        <v>=IF(preDEL!$AG2,IFERROR(0/0),preDEL!V2)</v>
      </c>
      <c r="W23" s="303" t="str">
        <f t="shared" si="10"/>
        <v>=IF(preDEL!$AG2,IFERROR(0/0),preDEL!W2)</v>
      </c>
      <c r="X23" s="303" t="str">
        <f t="shared" si="10"/>
        <v>=IF(preDEL!$AG2,IFERROR(0/0),preDEL!X2)</v>
      </c>
      <c r="Y23" s="303" t="str">
        <f t="shared" si="10"/>
        <v>=IF(preDEL!$AG2,IFERROR(0/0),preDEL!Y2)</v>
      </c>
      <c r="Z23" s="303" t="str">
        <f t="shared" si="10"/>
        <v>=IF(preDEL!$AG2,IFERROR(0/0),preDEL!Z2)</v>
      </c>
      <c r="AA23" s="303" t="str">
        <f t="shared" si="10"/>
        <v>=IF(preDEL!$AG2,IFERROR(0/0),preDEL!AA2)</v>
      </c>
      <c r="AB23" s="303" t="str">
        <f t="shared" si="10"/>
        <v>=IF(preDEL!$AG2,IFERROR(0/0),preDEL!AB2)</v>
      </c>
      <c r="AC23" s="303" t="str">
        <f t="shared" si="10"/>
        <v>=IF(preDEL!$AG2,IFERROR(0/0),preDEL!AC2)</v>
      </c>
      <c r="AD23" s="303" t="str">
        <f t="shared" si="10"/>
        <v>=IF(preDEL!$AG2,IFERROR(0/0),preDEL!AD2)</v>
      </c>
      <c r="AE23" s="303" t="str">
        <f t="shared" si="10"/>
        <v>=IF(preDEL!$AG2,IFERROR(0/0),preDEL!AE2)</v>
      </c>
      <c r="AF23" s="303" t="str">
        <f t="shared" si="10"/>
        <v>=IF(preDEL!$AG2,IFERROR(0/0),preDEL!AF2)</v>
      </c>
      <c r="AG23" s="303" t="str">
        <f t="shared" si="10"/>
        <v>=IF(preDEL!$AG2,IFERROR(0/0),preDEL!AG2)</v>
      </c>
      <c r="AH23" s="303" t="str">
        <f t="shared" si="10"/>
        <v>=IF(preDEL!$AG2,IFERROR(0/0),preDEL!AH2)</v>
      </c>
      <c r="AI23" s="303" t="str">
        <f t="shared" si="10"/>
        <v>=IF(preDEL!$AG2,IFERROR(0/0),preDEL!AI2)</v>
      </c>
      <c r="AJ23" s="303" t="str">
        <f t="shared" si="10"/>
        <v>=IF(preDEL!$AG2,IFERROR(0/0),preDEL!AJ2)</v>
      </c>
      <c r="AK23" s="303" t="str">
        <f t="shared" si="10"/>
        <v>=IF(preDEL!$AG2,IFERROR(0/0),preDEL!AK2)</v>
      </c>
      <c r="AL23" s="303" t="str">
        <f t="shared" si="10"/>
        <v>=IF(preDEL!$AG2,IFERROR(0/0),preDEL!AL2)</v>
      </c>
      <c r="AM23" s="303" t="str">
        <f t="shared" si="10"/>
        <v>=IF(preDEL!$AG2,IFERROR(0/0),preDEL!AM2)</v>
      </c>
      <c r="AN23" s="303" t="str">
        <f t="shared" si="10"/>
        <v>=IF(preDEL!$AG2,IFERROR(0/0),preDEL!AN2)</v>
      </c>
      <c r="AO23" s="303" t="str">
        <f t="shared" si="10"/>
        <v>=IF(preDEL!$AG2,IFERROR(0/0),preDEL!AO2)</v>
      </c>
      <c r="AP23" s="303" t="str">
        <f t="shared" si="10"/>
        <v>=IF(preDEL!$AG2,IFERROR(0/0),preDEL!AP2)</v>
      </c>
      <c r="AQ23" s="303" t="str">
        <f t="shared" si="10"/>
        <v>=IF(preDEL!$AG2,IFERROR(0/0),preDEL!AQ2)</v>
      </c>
      <c r="AR23" s="303" t="str">
        <f t="shared" si="10"/>
        <v>=IF(preDEL!$AG2,IFERROR(0/0),preDEL!AR2)</v>
      </c>
      <c r="AS23" s="303" t="str">
        <f t="shared" si="10"/>
        <v/>
      </c>
      <c r="AT23" s="303" t="str">
        <f t="shared" si="10"/>
        <v/>
      </c>
      <c r="AU23" s="303" t="str">
        <f t="shared" si="10"/>
        <v/>
      </c>
      <c r="AV23" s="303" t="str">
        <f t="shared" si="10"/>
        <v/>
      </c>
      <c r="AW23" s="303" t="str">
        <f t="shared" si="10"/>
        <v/>
      </c>
      <c r="AX23" s="303" t="str">
        <f t="shared" si="10"/>
        <v/>
      </c>
      <c r="AY23" s="303" t="str">
        <f t="shared" si="10"/>
        <v/>
      </c>
      <c r="AZ23" s="303" t="str">
        <f t="shared" si="10"/>
        <v/>
      </c>
      <c r="BA23" s="303"/>
      <c r="BB23" s="303"/>
      <c r="BC23" s="303"/>
      <c r="BD23" s="303"/>
      <c r="BE23" s="303"/>
      <c r="BF23" s="303"/>
      <c r="BG23" s="303"/>
      <c r="BH23" s="303"/>
      <c r="BI23" s="303"/>
      <c r="BJ23" s="303"/>
      <c r="BK23" s="303"/>
      <c r="BL23" s="303"/>
      <c r="BM23" s="303"/>
      <c r="BN23" s="303"/>
      <c r="BO23" s="303"/>
      <c r="BP23" s="303"/>
      <c r="BQ23" s="303"/>
      <c r="BR23" s="303"/>
      <c r="BS23" s="303"/>
      <c r="BT23" s="303"/>
      <c r="BU23" s="303"/>
      <c r="BV23" s="303"/>
      <c r="BW23" s="303"/>
      <c r="BX23" s="303"/>
      <c r="BY23" s="303"/>
      <c r="BZ23" s="303"/>
      <c r="CA23" s="303"/>
      <c r="CB23" s="303"/>
      <c r="CC23" s="303"/>
      <c r="CD23" s="303"/>
      <c r="CE23" s="303"/>
      <c r="CF23" s="303"/>
      <c r="CG23" s="303"/>
      <c r="CH23" s="303"/>
      <c r="CI23" s="303"/>
      <c r="CJ23" s="303"/>
      <c r="CK23" s="303"/>
      <c r="CL23" s="303"/>
      <c r="CM23" s="303"/>
      <c r="CN23" s="303"/>
      <c r="CO23" s="303"/>
      <c r="CP23" s="303"/>
      <c r="CQ23" s="303"/>
      <c r="CR23" s="303"/>
      <c r="CS23" s="303"/>
    </row>
    <row r="24" hidden="1" outlineLevel="1">
      <c r="A24" s="321" t="str">
        <f>IFERROR(__xludf.DUMMYFUNCTION("IMPORTRANGE($B$1,CONCATENATE($A21,""!A1:1""))"),"#REF!")</f>
        <v>#REF!</v>
      </c>
      <c r="B24" s="321"/>
      <c r="C24" s="321"/>
      <c r="E24" s="321"/>
      <c r="F24" s="321"/>
      <c r="G24" s="321"/>
      <c r="H24" s="321"/>
      <c r="I24" s="321"/>
      <c r="J24" s="321"/>
      <c r="K24" s="321"/>
      <c r="L24" s="321"/>
      <c r="M24" s="321"/>
      <c r="N24" s="321"/>
      <c r="O24" s="321"/>
      <c r="P24" s="321"/>
      <c r="Q24" s="321"/>
      <c r="R24" s="321"/>
      <c r="S24" s="321"/>
      <c r="T24" s="321"/>
      <c r="U24" s="321"/>
      <c r="V24" s="321"/>
      <c r="W24" s="321"/>
      <c r="X24" s="321"/>
      <c r="Y24" s="321"/>
      <c r="Z24" s="321"/>
      <c r="AA24" s="321"/>
      <c r="AB24" s="321"/>
      <c r="AC24" s="321"/>
      <c r="AD24" s="321"/>
      <c r="AE24" s="321"/>
      <c r="AF24" s="321"/>
      <c r="AG24" s="321"/>
      <c r="AH24" s="321"/>
      <c r="AI24" s="321"/>
      <c r="AJ24" s="321"/>
      <c r="AK24" s="321"/>
      <c r="AL24" s="321"/>
      <c r="AM24" s="321"/>
      <c r="AN24" s="321"/>
      <c r="AO24" s="321"/>
      <c r="AP24" s="321"/>
      <c r="AQ24" s="321"/>
      <c r="AR24" s="321"/>
      <c r="AS24" s="321"/>
      <c r="AT24" s="321"/>
      <c r="AU24" s="321"/>
      <c r="AV24" s="321"/>
      <c r="AW24" s="321"/>
      <c r="AX24" s="321"/>
      <c r="AY24" s="321"/>
      <c r="AZ24" s="321"/>
      <c r="BA24" s="321"/>
      <c r="BB24" s="321"/>
      <c r="BC24" s="321"/>
      <c r="BD24" s="321"/>
      <c r="BE24" s="321"/>
      <c r="BF24" s="321"/>
      <c r="BG24" s="298"/>
      <c r="BH24" s="298"/>
      <c r="BI24" s="298"/>
      <c r="BJ24" s="298"/>
      <c r="BK24" s="298"/>
      <c r="BL24" s="298"/>
      <c r="BM24" s="298"/>
      <c r="BN24" s="298"/>
      <c r="BO24" s="298"/>
      <c r="BP24" s="298"/>
      <c r="BQ24" s="298"/>
      <c r="BR24" s="298"/>
      <c r="BS24" s="298"/>
      <c r="BT24" s="298"/>
      <c r="BU24" s="298"/>
      <c r="BV24" s="298"/>
      <c r="BW24" s="298"/>
      <c r="BX24" s="298"/>
      <c r="BY24" s="298"/>
      <c r="BZ24" s="298"/>
      <c r="CA24" s="298"/>
      <c r="CB24" s="298"/>
      <c r="CC24" s="298"/>
      <c r="CD24" s="298"/>
      <c r="CE24" s="298"/>
      <c r="CF24" s="298"/>
      <c r="CG24" s="298"/>
      <c r="CH24" s="298"/>
      <c r="CI24" s="298"/>
      <c r="CJ24" s="298"/>
      <c r="CK24" s="298"/>
      <c r="CL24" s="298"/>
      <c r="CM24" s="298"/>
      <c r="CN24" s="298"/>
      <c r="CO24" s="298"/>
      <c r="CP24" s="298"/>
      <c r="CQ24" s="298"/>
      <c r="CR24" s="298"/>
      <c r="CS24" s="298"/>
    </row>
    <row r="25" hidden="1" outlineLevel="1">
      <c r="A25" s="303" t="str">
        <f>IFERROR(__xludf.DUMMYFUNCTION("IMPORTRANGE($B$1,CONCATENATE($A21,""!A3:3""))"),"#REF!")</f>
        <v>#REF!</v>
      </c>
      <c r="B25" s="2"/>
      <c r="C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row>
    <row r="26" hidden="1" outlineLevel="1">
      <c r="A26" s="313" t="str">
        <f t="shared" ref="A26:C26" si="11">IFS(AND(EXACT(LEFT(A24,5),"ERROR"),EXACT(LEFT(A22,5),"ERROR")), EXACT(MID(A24,9,10),MID(A22,9,10)), EXACT(LEFT(A24,5),"ERROR"), EXACT(LEFT(A22,10),MID(A24,9,10)),EXACT(LEFT(A22,5),"ERROR"), EXACT(LEFT(A24,10),MID(A22,9,10)),TRUE, EXACT(A22,A24))</f>
        <v>#REF!</v>
      </c>
      <c r="B26" s="313" t="b">
        <f t="shared" si="11"/>
        <v>0</v>
      </c>
      <c r="C26" s="313" t="b">
        <f t="shared" si="11"/>
        <v>0</v>
      </c>
      <c r="E26" s="313" t="b">
        <f t="shared" ref="E26:AR26" si="12">IFS(AND(EXACT(LEFT(E24,5),"ERROR"),EXACT(LEFT(E22,5),"ERROR")), EXACT(MID(E24,9,10),MID(E22,9,10)), EXACT(LEFT(E24,5),"ERROR"), EXACT(LEFT(E22,10),MID(E24,9,10)),EXACT(LEFT(E22,5),"ERROR"), EXACT(LEFT(E24,10),MID(E22,9,10)),TRUE, EXACT(E22,E24))</f>
        <v>0</v>
      </c>
      <c r="F26" s="313" t="b">
        <f t="shared" si="12"/>
        <v>0</v>
      </c>
      <c r="G26" s="313" t="b">
        <f t="shared" si="12"/>
        <v>0</v>
      </c>
      <c r="H26" s="313" t="b">
        <f t="shared" si="12"/>
        <v>0</v>
      </c>
      <c r="I26" s="313" t="b">
        <f t="shared" si="12"/>
        <v>0</v>
      </c>
      <c r="J26" s="313" t="b">
        <f t="shared" si="12"/>
        <v>0</v>
      </c>
      <c r="K26" s="313" t="b">
        <f t="shared" si="12"/>
        <v>0</v>
      </c>
      <c r="L26" s="313" t="b">
        <f t="shared" si="12"/>
        <v>0</v>
      </c>
      <c r="M26" s="313" t="b">
        <f t="shared" si="12"/>
        <v>0</v>
      </c>
      <c r="N26" s="313" t="b">
        <f t="shared" si="12"/>
        <v>0</v>
      </c>
      <c r="O26" s="313" t="b">
        <f t="shared" si="12"/>
        <v>0</v>
      </c>
      <c r="P26" s="313" t="b">
        <f t="shared" si="12"/>
        <v>0</v>
      </c>
      <c r="Q26" s="313" t="b">
        <f t="shared" si="12"/>
        <v>0</v>
      </c>
      <c r="R26" s="313" t="b">
        <f t="shared" si="12"/>
        <v>0</v>
      </c>
      <c r="S26" s="313" t="b">
        <f t="shared" si="12"/>
        <v>0</v>
      </c>
      <c r="T26" s="313" t="b">
        <f t="shared" si="12"/>
        <v>0</v>
      </c>
      <c r="U26" s="313" t="b">
        <f t="shared" si="12"/>
        <v>0</v>
      </c>
      <c r="V26" s="313" t="b">
        <f t="shared" si="12"/>
        <v>0</v>
      </c>
      <c r="W26" s="313" t="b">
        <f t="shared" si="12"/>
        <v>0</v>
      </c>
      <c r="X26" s="313" t="b">
        <f t="shared" si="12"/>
        <v>0</v>
      </c>
      <c r="Y26" s="313" t="b">
        <f t="shared" si="12"/>
        <v>0</v>
      </c>
      <c r="Z26" s="313" t="b">
        <f t="shared" si="12"/>
        <v>0</v>
      </c>
      <c r="AA26" s="313" t="b">
        <f t="shared" si="12"/>
        <v>0</v>
      </c>
      <c r="AB26" s="313" t="b">
        <f t="shared" si="12"/>
        <v>0</v>
      </c>
      <c r="AC26" s="313" t="b">
        <f t="shared" si="12"/>
        <v>0</v>
      </c>
      <c r="AD26" s="313" t="b">
        <f t="shared" si="12"/>
        <v>0</v>
      </c>
      <c r="AE26" s="313" t="b">
        <f t="shared" si="12"/>
        <v>0</v>
      </c>
      <c r="AF26" s="313" t="b">
        <f t="shared" si="12"/>
        <v>0</v>
      </c>
      <c r="AG26" s="313" t="b">
        <f t="shared" si="12"/>
        <v>0</v>
      </c>
      <c r="AH26" s="313" t="b">
        <f t="shared" si="12"/>
        <v>0</v>
      </c>
      <c r="AI26" s="313" t="b">
        <f t="shared" si="12"/>
        <v>0</v>
      </c>
      <c r="AJ26" s="313" t="b">
        <f t="shared" si="12"/>
        <v>0</v>
      </c>
      <c r="AK26" s="313" t="b">
        <f t="shared" si="12"/>
        <v>0</v>
      </c>
      <c r="AL26" s="313" t="b">
        <f t="shared" si="12"/>
        <v>0</v>
      </c>
      <c r="AM26" s="313" t="b">
        <f t="shared" si="12"/>
        <v>0</v>
      </c>
      <c r="AN26" s="313" t="b">
        <f t="shared" si="12"/>
        <v>0</v>
      </c>
      <c r="AO26" s="313" t="b">
        <f t="shared" si="12"/>
        <v>0</v>
      </c>
      <c r="AP26" s="313" t="b">
        <f t="shared" si="12"/>
        <v>0</v>
      </c>
      <c r="AQ26" s="313" t="b">
        <f t="shared" si="12"/>
        <v>0</v>
      </c>
      <c r="AR26" s="313" t="b">
        <f t="shared" si="12"/>
        <v>0</v>
      </c>
      <c r="AS26" s="313"/>
      <c r="AT26" s="313"/>
      <c r="AU26" s="313"/>
      <c r="AV26" s="313"/>
      <c r="AW26" s="313"/>
      <c r="AX26" s="313"/>
      <c r="AY26" s="313"/>
      <c r="AZ26" s="313"/>
      <c r="BA26" s="313"/>
      <c r="BB26" s="313"/>
      <c r="BC26" s="313"/>
      <c r="BD26" s="313"/>
      <c r="BE26" s="313"/>
      <c r="BF26" s="313"/>
      <c r="BG26" s="313"/>
      <c r="BH26" s="313"/>
      <c r="BI26" s="313"/>
      <c r="BJ26" s="313"/>
      <c r="BK26" s="313"/>
      <c r="BL26" s="313"/>
      <c r="BM26" s="313"/>
      <c r="BN26" s="313"/>
      <c r="BO26" s="313"/>
      <c r="BP26" s="313"/>
      <c r="BQ26" s="313"/>
      <c r="BR26" s="313"/>
      <c r="BS26" s="313"/>
      <c r="BT26" s="313"/>
      <c r="BU26" s="313"/>
      <c r="BV26" s="313"/>
      <c r="BW26" s="313"/>
      <c r="BX26" s="313"/>
      <c r="BY26" s="313"/>
      <c r="BZ26" s="313"/>
      <c r="CA26" s="313"/>
      <c r="CB26" s="313"/>
      <c r="CC26" s="313"/>
      <c r="CD26" s="313"/>
      <c r="CE26" s="313"/>
      <c r="CF26" s="313"/>
      <c r="CG26" s="313"/>
      <c r="CH26" s="313"/>
      <c r="CI26" s="313"/>
      <c r="CJ26" s="313"/>
      <c r="CK26" s="313"/>
      <c r="CL26" s="313"/>
      <c r="CM26" s="313"/>
      <c r="CN26" s="313"/>
      <c r="CO26" s="313"/>
      <c r="CP26" s="313"/>
      <c r="CQ26" s="313"/>
      <c r="CR26" s="313"/>
      <c r="CS26" s="313"/>
    </row>
    <row r="27" hidden="1" outlineLevel="1">
      <c r="A27" s="303" t="str">
        <f t="shared" ref="A27:C27" si="13">EXACT(A23,A25)</f>
        <v>#REF!</v>
      </c>
      <c r="B27" s="303" t="b">
        <f t="shared" si="13"/>
        <v>0</v>
      </c>
      <c r="C27" s="303" t="b">
        <f t="shared" si="13"/>
        <v>0</v>
      </c>
      <c r="E27" s="303" t="b">
        <f t="shared" ref="E27:AR27" si="14">EXACT(E23,E25)</f>
        <v>0</v>
      </c>
      <c r="F27" s="303" t="b">
        <f t="shared" si="14"/>
        <v>0</v>
      </c>
      <c r="G27" s="303" t="b">
        <f t="shared" si="14"/>
        <v>0</v>
      </c>
      <c r="H27" s="303" t="b">
        <f t="shared" si="14"/>
        <v>0</v>
      </c>
      <c r="I27" s="303" t="b">
        <f t="shared" si="14"/>
        <v>0</v>
      </c>
      <c r="J27" s="303" t="b">
        <f t="shared" si="14"/>
        <v>0</v>
      </c>
      <c r="K27" s="303" t="b">
        <f t="shared" si="14"/>
        <v>0</v>
      </c>
      <c r="L27" s="303" t="b">
        <f t="shared" si="14"/>
        <v>0</v>
      </c>
      <c r="M27" s="303" t="b">
        <f t="shared" si="14"/>
        <v>0</v>
      </c>
      <c r="N27" s="303" t="b">
        <f t="shared" si="14"/>
        <v>0</v>
      </c>
      <c r="O27" s="303" t="b">
        <f t="shared" si="14"/>
        <v>0</v>
      </c>
      <c r="P27" s="303" t="b">
        <f t="shared" si="14"/>
        <v>0</v>
      </c>
      <c r="Q27" s="303" t="b">
        <f t="shared" si="14"/>
        <v>0</v>
      </c>
      <c r="R27" s="303" t="b">
        <f t="shared" si="14"/>
        <v>0</v>
      </c>
      <c r="S27" s="303" t="b">
        <f t="shared" si="14"/>
        <v>0</v>
      </c>
      <c r="T27" s="303" t="b">
        <f t="shared" si="14"/>
        <v>0</v>
      </c>
      <c r="U27" s="303" t="b">
        <f t="shared" si="14"/>
        <v>0</v>
      </c>
      <c r="V27" s="303" t="b">
        <f t="shared" si="14"/>
        <v>0</v>
      </c>
      <c r="W27" s="303" t="b">
        <f t="shared" si="14"/>
        <v>0</v>
      </c>
      <c r="X27" s="303" t="b">
        <f t="shared" si="14"/>
        <v>0</v>
      </c>
      <c r="Y27" s="303" t="b">
        <f t="shared" si="14"/>
        <v>0</v>
      </c>
      <c r="Z27" s="303" t="b">
        <f t="shared" si="14"/>
        <v>0</v>
      </c>
      <c r="AA27" s="303" t="b">
        <f t="shared" si="14"/>
        <v>0</v>
      </c>
      <c r="AB27" s="303" t="b">
        <f t="shared" si="14"/>
        <v>0</v>
      </c>
      <c r="AC27" s="303" t="b">
        <f t="shared" si="14"/>
        <v>0</v>
      </c>
      <c r="AD27" s="303" t="b">
        <f t="shared" si="14"/>
        <v>0</v>
      </c>
      <c r="AE27" s="303" t="b">
        <f t="shared" si="14"/>
        <v>0</v>
      </c>
      <c r="AF27" s="303" t="b">
        <f t="shared" si="14"/>
        <v>0</v>
      </c>
      <c r="AG27" s="303" t="b">
        <f t="shared" si="14"/>
        <v>0</v>
      </c>
      <c r="AH27" s="303" t="b">
        <f t="shared" si="14"/>
        <v>0</v>
      </c>
      <c r="AI27" s="303" t="b">
        <f t="shared" si="14"/>
        <v>0</v>
      </c>
      <c r="AJ27" s="303" t="b">
        <f t="shared" si="14"/>
        <v>0</v>
      </c>
      <c r="AK27" s="303" t="b">
        <f t="shared" si="14"/>
        <v>0</v>
      </c>
      <c r="AL27" s="303" t="b">
        <f t="shared" si="14"/>
        <v>0</v>
      </c>
      <c r="AM27" s="303" t="b">
        <f t="shared" si="14"/>
        <v>0</v>
      </c>
      <c r="AN27" s="303" t="b">
        <f t="shared" si="14"/>
        <v>0</v>
      </c>
      <c r="AO27" s="303" t="b">
        <f t="shared" si="14"/>
        <v>0</v>
      </c>
      <c r="AP27" s="303" t="b">
        <f t="shared" si="14"/>
        <v>0</v>
      </c>
      <c r="AQ27" s="303" t="b">
        <f t="shared" si="14"/>
        <v>0</v>
      </c>
      <c r="AR27" s="303" t="b">
        <f t="shared" si="14"/>
        <v>0</v>
      </c>
      <c r="AS27" s="303"/>
      <c r="AT27" s="303"/>
      <c r="AU27" s="303"/>
      <c r="AV27" s="303"/>
      <c r="AW27" s="303"/>
      <c r="AX27" s="303"/>
      <c r="AY27" s="303"/>
      <c r="AZ27" s="303"/>
      <c r="BA27" s="303"/>
      <c r="BB27" s="303"/>
      <c r="BC27" s="303"/>
      <c r="BD27" s="303"/>
      <c r="BE27" s="303"/>
      <c r="BF27" s="303"/>
      <c r="BG27" s="303"/>
      <c r="BH27" s="303"/>
      <c r="BI27" s="303"/>
      <c r="BJ27" s="303"/>
      <c r="BK27" s="303"/>
      <c r="BL27" s="303"/>
      <c r="BM27" s="303"/>
      <c r="BN27" s="303"/>
      <c r="BO27" s="303"/>
      <c r="BP27" s="303"/>
      <c r="BQ27" s="303"/>
      <c r="BR27" s="303"/>
      <c r="BS27" s="303"/>
      <c r="BT27" s="303"/>
      <c r="BU27" s="303"/>
      <c r="BV27" s="303"/>
      <c r="BW27" s="303"/>
      <c r="BX27" s="303"/>
      <c r="BY27" s="303"/>
      <c r="BZ27" s="303"/>
      <c r="CA27" s="303"/>
      <c r="CB27" s="303"/>
      <c r="CC27" s="303"/>
      <c r="CD27" s="303"/>
      <c r="CE27" s="303"/>
      <c r="CF27" s="303"/>
      <c r="CG27" s="303"/>
      <c r="CH27" s="303"/>
      <c r="CI27" s="303"/>
      <c r="CJ27" s="303"/>
      <c r="CK27" s="303"/>
      <c r="CL27" s="303"/>
      <c r="CM27" s="303"/>
      <c r="CN27" s="303"/>
      <c r="CO27" s="303"/>
      <c r="CP27" s="303"/>
      <c r="CQ27" s="303"/>
      <c r="CR27" s="303"/>
      <c r="CS27" s="303"/>
    </row>
    <row r="29" collapsed="1">
      <c r="A29" s="320" t="s">
        <v>2985</v>
      </c>
      <c r="B29" s="26" t="str">
        <f>IFNA(IF(MATCH("END",A30:CS30,0)&gt;MATCH("END",A32:CS32,0),MATCH("END",A30:CS30,0),MATCH("END",A32:CS32,0)),"END Missing")</f>
        <v>END Missing</v>
      </c>
      <c r="C29" s="57" t="str">
        <f t="array" ref="C29">IF(AND(INDIRECT(CONCATENATE("$A$",ROW(C29)+5,":",ADDRESS(ROW(C29)+5,B29)))),"Headers Match","ERROR!! Headers Mismatch")</f>
        <v>#VALUE!</v>
      </c>
      <c r="E29" s="57" t="str">
        <f t="array" ref="E29">IF(AND(INDIRECT(CONCATENATE("$A$",ROW(E29)+6,":",ADDRESS(ROW(E29)+6,B29)))),"Formulas Match","ERROR!! Formulas Mismatch")</f>
        <v>#VALUE!</v>
      </c>
      <c r="F29" s="291"/>
    </row>
    <row r="30" hidden="1" outlineLevel="1">
      <c r="A30" s="92" t="str">
        <f t="shared" ref="A30:AZ30" si="15">INDIRECT(CONCATENATE($A29,"!",ADDRESS(1,COLUMN(A29))))</f>
        <v>#REF!</v>
      </c>
      <c r="B30" s="92" t="str">
        <f t="shared" si="15"/>
        <v>#REF!</v>
      </c>
      <c r="C30" s="92" t="str">
        <f t="shared" si="15"/>
        <v>#REF!</v>
      </c>
      <c r="D30" s="92" t="str">
        <f t="shared" si="15"/>
        <v>#REF!</v>
      </c>
      <c r="E30" s="92" t="str">
        <f t="shared" si="15"/>
        <v>#REF!</v>
      </c>
      <c r="F30" s="92" t="str">
        <f t="shared" si="15"/>
        <v>#REF!</v>
      </c>
      <c r="G30" s="92" t="str">
        <f t="shared" si="15"/>
        <v>#REF!</v>
      </c>
      <c r="H30" s="92" t="str">
        <f t="shared" si="15"/>
        <v>#REF!</v>
      </c>
      <c r="I30" s="92" t="str">
        <f t="shared" si="15"/>
        <v>#REF!</v>
      </c>
      <c r="J30" s="92" t="str">
        <f t="shared" si="15"/>
        <v>#REF!</v>
      </c>
      <c r="K30" s="92" t="str">
        <f t="shared" si="15"/>
        <v>#REF!</v>
      </c>
      <c r="L30" s="92" t="str">
        <f t="shared" si="15"/>
        <v>#REF!</v>
      </c>
      <c r="M30" s="92" t="str">
        <f t="shared" si="15"/>
        <v>#REF!</v>
      </c>
      <c r="N30" s="92" t="str">
        <f t="shared" si="15"/>
        <v>#REF!</v>
      </c>
      <c r="O30" s="92" t="str">
        <f t="shared" si="15"/>
        <v>#REF!</v>
      </c>
      <c r="P30" s="92" t="str">
        <f t="shared" si="15"/>
        <v>#REF!</v>
      </c>
      <c r="Q30" s="92" t="str">
        <f t="shared" si="15"/>
        <v>#REF!</v>
      </c>
      <c r="R30" s="92" t="str">
        <f t="shared" si="15"/>
        <v>#REF!</v>
      </c>
      <c r="S30" s="92" t="str">
        <f t="shared" si="15"/>
        <v>#REF!</v>
      </c>
      <c r="T30" s="92" t="str">
        <f t="shared" si="15"/>
        <v>#REF!</v>
      </c>
      <c r="U30" s="92" t="str">
        <f t="shared" si="15"/>
        <v>#REF!</v>
      </c>
      <c r="V30" s="92" t="str">
        <f t="shared" si="15"/>
        <v>#REF!</v>
      </c>
      <c r="W30" s="92" t="str">
        <f t="shared" si="15"/>
        <v>#REF!</v>
      </c>
      <c r="X30" s="92" t="str">
        <f t="shared" si="15"/>
        <v>#REF!</v>
      </c>
      <c r="Y30" s="92" t="str">
        <f t="shared" si="15"/>
        <v>#REF!</v>
      </c>
      <c r="Z30" s="92" t="str">
        <f t="shared" si="15"/>
        <v>#REF!</v>
      </c>
      <c r="AA30" s="92" t="str">
        <f t="shared" si="15"/>
        <v>#REF!</v>
      </c>
      <c r="AB30" s="92" t="str">
        <f t="shared" si="15"/>
        <v>#REF!</v>
      </c>
      <c r="AC30" s="92" t="str">
        <f t="shared" si="15"/>
        <v>#REF!</v>
      </c>
      <c r="AD30" s="92" t="str">
        <f t="shared" si="15"/>
        <v>#REF!</v>
      </c>
      <c r="AE30" s="92" t="str">
        <f t="shared" si="15"/>
        <v>#REF!</v>
      </c>
      <c r="AF30" s="92" t="str">
        <f t="shared" si="15"/>
        <v>#REF!</v>
      </c>
      <c r="AG30" s="92" t="str">
        <f t="shared" si="15"/>
        <v>#REF!</v>
      </c>
      <c r="AH30" s="92" t="str">
        <f t="shared" si="15"/>
        <v>#REF!</v>
      </c>
      <c r="AI30" s="92" t="str">
        <f t="shared" si="15"/>
        <v>#REF!</v>
      </c>
      <c r="AJ30" s="92" t="str">
        <f t="shared" si="15"/>
        <v>#REF!</v>
      </c>
      <c r="AK30" s="92" t="str">
        <f t="shared" si="15"/>
        <v>#REF!</v>
      </c>
      <c r="AL30" s="92" t="str">
        <f t="shared" si="15"/>
        <v>#REF!</v>
      </c>
      <c r="AM30" s="92" t="str">
        <f t="shared" si="15"/>
        <v>#REF!</v>
      </c>
      <c r="AN30" s="92" t="str">
        <f t="shared" si="15"/>
        <v>#REF!</v>
      </c>
      <c r="AO30" s="92" t="str">
        <f t="shared" si="15"/>
        <v>#REF!</v>
      </c>
      <c r="AP30" s="92" t="str">
        <f t="shared" si="15"/>
        <v>#REF!</v>
      </c>
      <c r="AQ30" s="92" t="str">
        <f t="shared" si="15"/>
        <v>#REF!</v>
      </c>
      <c r="AR30" s="92" t="str">
        <f t="shared" si="15"/>
        <v>#REF!</v>
      </c>
      <c r="AS30" s="92" t="str">
        <f t="shared" si="15"/>
        <v>#REF!</v>
      </c>
      <c r="AT30" s="92" t="str">
        <f t="shared" si="15"/>
        <v>#REF!</v>
      </c>
      <c r="AU30" s="92" t="str">
        <f t="shared" si="15"/>
        <v>#REF!</v>
      </c>
      <c r="AV30" s="92" t="str">
        <f t="shared" si="15"/>
        <v>#REF!</v>
      </c>
      <c r="AW30" s="92" t="str">
        <f t="shared" si="15"/>
        <v>#REF!</v>
      </c>
      <c r="AX30" s="92" t="str">
        <f t="shared" si="15"/>
        <v>#REF!</v>
      </c>
      <c r="AY30" s="92" t="str">
        <f t="shared" si="15"/>
        <v>#REF!</v>
      </c>
      <c r="AZ30" s="92" t="str">
        <f t="shared" si="15"/>
        <v>#REF!</v>
      </c>
      <c r="BA30" s="92"/>
      <c r="BB30" s="92"/>
      <c r="BC30" s="92"/>
      <c r="BD30" s="92"/>
      <c r="BE30" s="92"/>
      <c r="BF30" s="92"/>
      <c r="BG30" s="92"/>
      <c r="BH30" s="92"/>
      <c r="BI30" s="92"/>
      <c r="BJ30" s="92"/>
      <c r="BK30" s="92"/>
      <c r="BL30" s="92"/>
      <c r="BM30" s="92"/>
      <c r="BN30" s="92"/>
      <c r="BO30" s="92"/>
      <c r="BP30" s="92"/>
      <c r="BQ30" s="92"/>
      <c r="BR30" s="92"/>
      <c r="BS30" s="92"/>
      <c r="BT30" s="92"/>
      <c r="BU30" s="92"/>
      <c r="BV30" s="92"/>
      <c r="BW30" s="92"/>
      <c r="BX30" s="92"/>
      <c r="BY30" s="92"/>
      <c r="BZ30" s="92"/>
      <c r="CA30" s="92"/>
      <c r="CB30" s="92"/>
      <c r="CC30" s="92"/>
      <c r="CD30" s="92"/>
      <c r="CE30" s="92"/>
      <c r="CF30" s="92"/>
      <c r="CG30" s="92"/>
      <c r="CH30" s="92"/>
      <c r="CI30" s="92"/>
      <c r="CJ30" s="92"/>
      <c r="CK30" s="92"/>
      <c r="CL30" s="92"/>
      <c r="CM30" s="92"/>
      <c r="CN30" s="92"/>
      <c r="CO30" s="92"/>
      <c r="CP30" s="92"/>
      <c r="CQ30" s="92"/>
      <c r="CR30" s="92"/>
      <c r="CS30" s="92"/>
    </row>
    <row r="31" hidden="1" outlineLevel="1">
      <c r="A31" s="322" t="str">
        <f t="array" ref="A31">IF(_xlfn.ISFORMULA(INDIRECT(CONCATENATE($A29,"!",ADDRESS(1,COLUMN(A29))))),FORMULATEXT(INDIRECT(CONCATENATE($A29,"!",ADDRESS(2,COLUMN(A29))))),"BLANK")</f>
        <v>#REF!</v>
      </c>
      <c r="B31" s="323"/>
      <c r="C31" s="323"/>
      <c r="D31" s="323"/>
      <c r="E31" s="324"/>
      <c r="F31" s="324"/>
      <c r="G31" s="324"/>
      <c r="H31" s="324"/>
      <c r="I31" s="324"/>
      <c r="J31" s="324"/>
      <c r="K31" s="324"/>
      <c r="L31" s="324"/>
      <c r="M31" s="324"/>
      <c r="N31" s="324"/>
      <c r="O31" s="324"/>
      <c r="P31" s="324"/>
      <c r="Q31" s="324"/>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4"/>
      <c r="BC31" s="324"/>
      <c r="BD31" s="324"/>
      <c r="BE31" s="324"/>
      <c r="BF31" s="324"/>
      <c r="BG31" s="324"/>
      <c r="BH31" s="324"/>
      <c r="BI31" s="324"/>
      <c r="BJ31" s="324"/>
      <c r="BK31" s="324"/>
      <c r="BL31" s="324"/>
      <c r="BM31" s="324"/>
      <c r="BN31" s="324"/>
      <c r="BO31" s="324"/>
      <c r="BP31" s="324"/>
      <c r="BQ31" s="324"/>
      <c r="BR31" s="324"/>
      <c r="BS31" s="324"/>
      <c r="BT31" s="324"/>
      <c r="BU31" s="324"/>
      <c r="BV31" s="324"/>
      <c r="BW31" s="324"/>
      <c r="BX31" s="324"/>
      <c r="BY31" s="324"/>
      <c r="BZ31" s="324"/>
      <c r="CA31" s="324"/>
      <c r="CB31" s="324"/>
      <c r="CC31" s="324"/>
      <c r="CD31" s="324"/>
      <c r="CE31" s="324"/>
      <c r="CF31" s="324"/>
      <c r="CG31" s="324"/>
      <c r="CH31" s="324"/>
      <c r="CI31" s="324"/>
      <c r="CJ31" s="324"/>
      <c r="CK31" s="324"/>
      <c r="CL31" s="324"/>
      <c r="CM31" s="324"/>
      <c r="CN31" s="324"/>
      <c r="CO31" s="324"/>
      <c r="CP31" s="324"/>
      <c r="CQ31" s="324"/>
      <c r="CR31" s="324"/>
      <c r="CS31" s="324"/>
    </row>
    <row r="32" hidden="1" outlineLevel="1">
      <c r="A32" s="325" t="str">
        <f>IFERROR(__xludf.DUMMYFUNCTION("IMPORTRANGE($B$1,CONCATENATE($A29,""!A1:1""))"),"#REF!")</f>
        <v>#REF!</v>
      </c>
      <c r="B32" s="325"/>
      <c r="C32" s="325"/>
      <c r="D32" s="325"/>
      <c r="E32" s="325"/>
      <c r="F32" s="325"/>
      <c r="G32" s="325"/>
      <c r="H32" s="325"/>
      <c r="I32" s="325"/>
      <c r="J32" s="325"/>
      <c r="K32" s="325"/>
      <c r="L32" s="325"/>
      <c r="M32" s="325"/>
      <c r="N32" s="325"/>
      <c r="O32" s="325"/>
      <c r="P32" s="325"/>
      <c r="Q32" s="325"/>
      <c r="R32" s="325"/>
      <c r="S32" s="325"/>
      <c r="T32" s="325"/>
      <c r="U32" s="325"/>
      <c r="V32" s="325"/>
      <c r="W32" s="325"/>
      <c r="X32" s="325"/>
      <c r="Y32" s="325"/>
      <c r="Z32" s="325"/>
      <c r="AA32" s="325"/>
      <c r="AB32" s="325"/>
      <c r="AC32" s="325"/>
      <c r="AD32" s="325"/>
      <c r="AE32" s="325"/>
      <c r="AF32" s="325"/>
      <c r="AG32" s="325"/>
      <c r="AH32" s="325"/>
      <c r="AI32" s="325"/>
      <c r="AJ32" s="325"/>
      <c r="AK32" s="325"/>
      <c r="AL32" s="325"/>
      <c r="AM32" s="325"/>
      <c r="AN32" s="325"/>
      <c r="AO32" s="325"/>
      <c r="AP32" s="325"/>
      <c r="AQ32" s="325"/>
      <c r="AR32" s="325"/>
      <c r="AS32" s="325"/>
      <c r="AT32" s="325"/>
      <c r="AU32" s="325"/>
      <c r="AV32" s="325"/>
      <c r="AW32" s="325"/>
      <c r="AX32" s="325"/>
      <c r="AY32" s="325"/>
      <c r="AZ32" s="325"/>
      <c r="BA32" s="325"/>
      <c r="BB32" s="325"/>
      <c r="BC32" s="325"/>
      <c r="BD32" s="325"/>
      <c r="BE32" s="325"/>
      <c r="BF32" s="325"/>
      <c r="BG32" s="92"/>
      <c r="BH32" s="92"/>
      <c r="BI32" s="92"/>
      <c r="BJ32" s="92"/>
      <c r="BK32" s="92"/>
      <c r="BL32" s="92"/>
      <c r="BM32" s="92"/>
      <c r="BN32" s="92"/>
      <c r="BO32" s="92"/>
      <c r="BP32" s="92"/>
      <c r="BQ32" s="92"/>
      <c r="BR32" s="92"/>
      <c r="BS32" s="92"/>
      <c r="BT32" s="92"/>
      <c r="BU32" s="92"/>
      <c r="BV32" s="92"/>
      <c r="BW32" s="92"/>
      <c r="BX32" s="92"/>
      <c r="BY32" s="92"/>
      <c r="BZ32" s="92"/>
      <c r="CA32" s="92"/>
      <c r="CB32" s="92"/>
      <c r="CC32" s="92"/>
      <c r="CD32" s="92"/>
      <c r="CE32" s="92"/>
      <c r="CF32" s="92"/>
      <c r="CG32" s="92"/>
      <c r="CH32" s="92"/>
      <c r="CI32" s="92"/>
      <c r="CJ32" s="92"/>
      <c r="CK32" s="92"/>
      <c r="CL32" s="92"/>
      <c r="CM32" s="92"/>
      <c r="CN32" s="92"/>
      <c r="CO32" s="92"/>
      <c r="CP32" s="92"/>
      <c r="CQ32" s="92"/>
      <c r="CR32" s="92"/>
      <c r="CS32" s="92"/>
    </row>
    <row r="33" hidden="1" outlineLevel="1">
      <c r="A33" s="322" t="str">
        <f>IFERROR(__xludf.DUMMYFUNCTION("IMPORTRANGE($B$1,CONCATENATE($A29,""!A3""))"),"#REF!")</f>
        <v>#REF!</v>
      </c>
      <c r="B33" s="61"/>
      <c r="C33" s="61"/>
      <c r="D33" s="61"/>
    </row>
    <row r="34" hidden="1" outlineLevel="1">
      <c r="A34" s="313" t="str">
        <f t="shared" ref="A34:AS34" si="16">IFS(AND(EXACT(LEFT(A32,5),"ERROR"),EXACT(LEFT(A30,5),"ERROR")), EXACT(MID(A32,9,10),MID(A30,9,10)), EXACT(LEFT(A32,5),"ERROR"), EXACT(LEFT(A30,10),MID(A32,9,10)),EXACT(LEFT(A30,5),"ERROR"), EXACT(LEFT(A32,10),MID(A30,9,10)),TRUE, EXACT(A30,A32))</f>
        <v>#REF!</v>
      </c>
      <c r="B34" s="313" t="str">
        <f t="shared" si="16"/>
        <v>#REF!</v>
      </c>
      <c r="C34" s="313" t="str">
        <f t="shared" si="16"/>
        <v>#REF!</v>
      </c>
      <c r="D34" s="313" t="str">
        <f t="shared" si="16"/>
        <v>#REF!</v>
      </c>
      <c r="E34" s="313" t="str">
        <f t="shared" si="16"/>
        <v>#REF!</v>
      </c>
      <c r="F34" s="313" t="str">
        <f t="shared" si="16"/>
        <v>#REF!</v>
      </c>
      <c r="G34" s="313" t="str">
        <f t="shared" si="16"/>
        <v>#REF!</v>
      </c>
      <c r="H34" s="313" t="str">
        <f t="shared" si="16"/>
        <v>#REF!</v>
      </c>
      <c r="I34" s="313" t="str">
        <f t="shared" si="16"/>
        <v>#REF!</v>
      </c>
      <c r="J34" s="313" t="str">
        <f t="shared" si="16"/>
        <v>#REF!</v>
      </c>
      <c r="K34" s="313" t="str">
        <f t="shared" si="16"/>
        <v>#REF!</v>
      </c>
      <c r="L34" s="313" t="str">
        <f t="shared" si="16"/>
        <v>#REF!</v>
      </c>
      <c r="M34" s="313" t="str">
        <f t="shared" si="16"/>
        <v>#REF!</v>
      </c>
      <c r="N34" s="313" t="str">
        <f t="shared" si="16"/>
        <v>#REF!</v>
      </c>
      <c r="O34" s="313" t="str">
        <f t="shared" si="16"/>
        <v>#REF!</v>
      </c>
      <c r="P34" s="313" t="str">
        <f t="shared" si="16"/>
        <v>#REF!</v>
      </c>
      <c r="Q34" s="313" t="str">
        <f t="shared" si="16"/>
        <v>#REF!</v>
      </c>
      <c r="R34" s="313" t="str">
        <f t="shared" si="16"/>
        <v>#REF!</v>
      </c>
      <c r="S34" s="313" t="str">
        <f t="shared" si="16"/>
        <v>#REF!</v>
      </c>
      <c r="T34" s="313" t="str">
        <f t="shared" si="16"/>
        <v>#REF!</v>
      </c>
      <c r="U34" s="313" t="str">
        <f t="shared" si="16"/>
        <v>#REF!</v>
      </c>
      <c r="V34" s="313" t="str">
        <f t="shared" si="16"/>
        <v>#REF!</v>
      </c>
      <c r="W34" s="313" t="str">
        <f t="shared" si="16"/>
        <v>#REF!</v>
      </c>
      <c r="X34" s="313" t="str">
        <f t="shared" si="16"/>
        <v>#REF!</v>
      </c>
      <c r="Y34" s="313" t="str">
        <f t="shared" si="16"/>
        <v>#REF!</v>
      </c>
      <c r="Z34" s="313" t="str">
        <f t="shared" si="16"/>
        <v>#REF!</v>
      </c>
      <c r="AA34" s="313" t="str">
        <f t="shared" si="16"/>
        <v>#REF!</v>
      </c>
      <c r="AB34" s="313" t="str">
        <f t="shared" si="16"/>
        <v>#REF!</v>
      </c>
      <c r="AC34" s="313" t="str">
        <f t="shared" si="16"/>
        <v>#REF!</v>
      </c>
      <c r="AD34" s="313" t="str">
        <f t="shared" si="16"/>
        <v>#REF!</v>
      </c>
      <c r="AE34" s="313" t="str">
        <f t="shared" si="16"/>
        <v>#REF!</v>
      </c>
      <c r="AF34" s="313" t="str">
        <f t="shared" si="16"/>
        <v>#REF!</v>
      </c>
      <c r="AG34" s="313" t="str">
        <f t="shared" si="16"/>
        <v>#REF!</v>
      </c>
      <c r="AH34" s="313" t="str">
        <f t="shared" si="16"/>
        <v>#REF!</v>
      </c>
      <c r="AI34" s="313" t="str">
        <f t="shared" si="16"/>
        <v>#REF!</v>
      </c>
      <c r="AJ34" s="313" t="str">
        <f t="shared" si="16"/>
        <v>#REF!</v>
      </c>
      <c r="AK34" s="313" t="str">
        <f t="shared" si="16"/>
        <v>#REF!</v>
      </c>
      <c r="AL34" s="313" t="str">
        <f t="shared" si="16"/>
        <v>#REF!</v>
      </c>
      <c r="AM34" s="313" t="str">
        <f t="shared" si="16"/>
        <v>#REF!</v>
      </c>
      <c r="AN34" s="313" t="str">
        <f t="shared" si="16"/>
        <v>#REF!</v>
      </c>
      <c r="AO34" s="313" t="str">
        <f t="shared" si="16"/>
        <v>#REF!</v>
      </c>
      <c r="AP34" s="313" t="str">
        <f t="shared" si="16"/>
        <v>#REF!</v>
      </c>
      <c r="AQ34" s="313" t="str">
        <f t="shared" si="16"/>
        <v>#REF!</v>
      </c>
      <c r="AR34" s="313" t="str">
        <f t="shared" si="16"/>
        <v>#REF!</v>
      </c>
      <c r="AS34" s="313" t="str">
        <f t="shared" si="16"/>
        <v>#REF!</v>
      </c>
      <c r="AT34" s="313"/>
      <c r="AU34" s="313"/>
      <c r="AV34" s="313"/>
      <c r="AW34" s="313"/>
      <c r="AX34" s="313"/>
      <c r="AY34" s="313"/>
      <c r="AZ34" s="313"/>
      <c r="BA34" s="313"/>
      <c r="BB34" s="313"/>
      <c r="BC34" s="313"/>
      <c r="BD34" s="313"/>
      <c r="BE34" s="313"/>
      <c r="BF34" s="313"/>
      <c r="BG34" s="313"/>
      <c r="BH34" s="313"/>
      <c r="BI34" s="313"/>
      <c r="BJ34" s="313"/>
      <c r="BK34" s="313"/>
      <c r="BL34" s="313"/>
      <c r="BM34" s="313"/>
      <c r="BN34" s="313"/>
      <c r="BO34" s="313"/>
      <c r="BP34" s="313"/>
      <c r="BQ34" s="313"/>
      <c r="BR34" s="313"/>
      <c r="BS34" s="313"/>
      <c r="BT34" s="313"/>
      <c r="BU34" s="313"/>
      <c r="BV34" s="313"/>
      <c r="BW34" s="313"/>
      <c r="BX34" s="313"/>
      <c r="BY34" s="313"/>
      <c r="BZ34" s="313"/>
      <c r="CA34" s="313"/>
      <c r="CB34" s="313"/>
      <c r="CC34" s="313"/>
      <c r="CD34" s="313"/>
      <c r="CE34" s="313"/>
      <c r="CF34" s="313"/>
      <c r="CG34" s="313"/>
      <c r="CH34" s="313"/>
      <c r="CI34" s="313"/>
      <c r="CJ34" s="313"/>
      <c r="CK34" s="313"/>
      <c r="CL34" s="313"/>
      <c r="CM34" s="313"/>
      <c r="CN34" s="313"/>
      <c r="CO34" s="313"/>
      <c r="CP34" s="313"/>
      <c r="CQ34" s="313"/>
      <c r="CR34" s="313"/>
      <c r="CS34" s="313"/>
    </row>
    <row r="35" hidden="1" outlineLevel="1">
      <c r="A35" s="303" t="str">
        <f>EXACT(A31,A33)</f>
        <v>#REF!</v>
      </c>
    </row>
    <row r="37" collapsed="1">
      <c r="A37" s="297" t="s">
        <v>2986</v>
      </c>
      <c r="B37" s="26" t="str">
        <f>IFNA(IF(MATCH("END",A38:CS38,0)&gt;MATCH("END",A41:CS41,0),MATCH("END",A38:CS38,0),MATCH("END",A41:CS41,0)),"END Missing")</f>
        <v>END Missing</v>
      </c>
      <c r="C37" s="57" t="str">
        <f t="array" ref="C37">IF(AND(INDIRECT(CONCATENATE("$A$",ROW(C37)+7,":",ADDRESS(ROW(C37)+7,B37)))),"Headers Match","ERROR!! Headers Mismatch")</f>
        <v>#VALUE!</v>
      </c>
      <c r="D37" s="57" t="str">
        <f t="array" ref="D37">IF(AND(INDIRECT(CONCATENATE("$A$",ROW(C37)+8,":",ADDRESS(ROW(C37)+8,B37)))),"Header Formulas Match","ERROR!! Header Formulas Mismatch")</f>
        <v>#VALUE!</v>
      </c>
      <c r="E37" s="57" t="str">
        <f t="array" ref="E37">IF(AND(INDIRECT(CONCATENATE("$A$",ROW(E37)+9,":",ADDRESS(ROW(E37)+9,B37)))),"Formulas Match","ERROR!! Formulas Mismatch")</f>
        <v>#VALUE!</v>
      </c>
      <c r="F37" s="291"/>
      <c r="G37" s="326"/>
    </row>
    <row r="38" hidden="1" outlineLevel="1">
      <c r="A38" s="92" t="str">
        <f t="shared" ref="A38:AN38" si="17">INDIRECT(CONCATENATE($A37,"!",ADDRESS(1,COLUMN(A38))))</f>
        <v>Person 
Firstname</v>
      </c>
      <c r="B38" s="92" t="str">
        <f t="shared" si="17"/>
        <v>Person Lastname</v>
      </c>
      <c r="C38" s="92" t="str">
        <f t="shared" si="17"/>
        <v>Person 
Fullname</v>
      </c>
      <c r="D38" s="92" t="str">
        <f t="shared" si="17"/>
        <v>ERROR!! Num Person Samples = 0</v>
      </c>
      <c r="E38" s="92" t="str">
        <f t="shared" si="17"/>
        <v>Participant ID</v>
      </c>
      <c r="F38" s="92" t="str">
        <f t="shared" si="17"/>
        <v>OK UNIQUE - Participant ID Number</v>
      </c>
      <c r="G38" s="92" t="str">
        <f t="shared" si="17"/>
        <v/>
      </c>
      <c r="H38" s="92" t="str">
        <f t="shared" si="17"/>
        <v>Household ID</v>
      </c>
      <c r="I38" s="92" t="str">
        <f t="shared" si="17"/>
        <v>HH Code</v>
      </c>
      <c r="J38" s="92" t="str">
        <f t="shared" si="17"/>
        <v>Cohort</v>
      </c>
      <c r="K38" s="92" t="str">
        <f t="shared" si="17"/>
        <v>ERROR!! Num Sponsored Tubes = 0</v>
      </c>
      <c r="L38" s="92" t="str">
        <f t="shared" si="17"/>
        <v>Accounts CSV Designation</v>
      </c>
      <c r="M38" s="92" t="str">
        <f t="shared" si="17"/>
        <v>Relation</v>
      </c>
      <c r="N38" s="92" t="str">
        <f t="shared" si="17"/>
        <v>No Sample?</v>
      </c>
      <c r="O38" s="92" t="str">
        <f t="shared" si="17"/>
        <v>App Role</v>
      </c>
      <c r="P38" s="92" t="str">
        <f t="shared" si="17"/>
        <v>APP
GROUP</v>
      </c>
      <c r="Q38" s="92" t="str">
        <f t="shared" si="17"/>
        <v>FINAL
GROUP</v>
      </c>
      <c r="R38" s="92" t="str">
        <f t="shared" si="17"/>
        <v>Other Source (Not App)</v>
      </c>
      <c r="S38" s="92" t="str">
        <f t="shared" si="17"/>
        <v>Consent</v>
      </c>
      <c r="T38" s="92" t="str">
        <f t="shared" si="17"/>
        <v>1st FL Positive Date</v>
      </c>
      <c r="U38" s="92" t="str">
        <f t="shared" si="17"/>
        <v>FL Deconv Positive?</v>
      </c>
      <c r="V38" s="92" t="str">
        <f t="shared" si="17"/>
        <v>Referral Test Positive?</v>
      </c>
      <c r="W38" s="92" t="str">
        <f t="shared" si="17"/>
        <v>Referral Test Type?</v>
      </c>
      <c r="X38" s="92" t="str">
        <f t="shared" si="17"/>
        <v>Person Notes</v>
      </c>
      <c r="Y38" s="92" t="str">
        <f t="shared" si="17"/>
        <v>Values in Live</v>
      </c>
      <c r="Z38" s="92" t="str">
        <f t="shared" si="17"/>
        <v/>
      </c>
      <c r="AA38" s="92" t="str">
        <f t="shared" si="17"/>
        <v>Household ID for Count Check</v>
      </c>
      <c r="AB38" s="92" t="str">
        <f t="shared" si="17"/>
        <v>ERROR!! Num Persons in Household</v>
      </c>
      <c r="AC38" s="92" t="str">
        <f t="shared" si="17"/>
        <v>LIVE</v>
      </c>
      <c r="AD38" s="92" t="str">
        <f t="shared" si="17"/>
        <v>ERROR!! Live in Values</v>
      </c>
      <c r="AE38" s="92" t="str">
        <f t="shared" si="17"/>
        <v>Live Combined Participant Firstname</v>
      </c>
      <c r="AF38" s="92" t="str">
        <f t="shared" si="17"/>
        <v>Live Combined Participant Lastname</v>
      </c>
      <c r="AG38" s="92" t="str">
        <f t="shared" si="17"/>
        <v>Live Combined 
Participant Fullname</v>
      </c>
      <c r="AH38" s="92" t="str">
        <f t="shared" si="17"/>
        <v>Num Person Samples = 781</v>
      </c>
      <c r="AI38" s="92" t="str">
        <f t="shared" si="17"/>
        <v>Names Merge SetNum</v>
      </c>
      <c r="AJ38" s="92" t="str">
        <f t="shared" si="17"/>
        <v>Names Merge Notes</v>
      </c>
      <c r="AK38" s="92" t="str">
        <f t="shared" si="17"/>
        <v/>
      </c>
      <c r="AL38" s="92" t="str">
        <f t="shared" si="17"/>
        <v>Sponsor Fullnames - All Match Live CHECK LENGTH SAME</v>
      </c>
      <c r="AM38" s="92" t="str">
        <f t="shared" si="17"/>
        <v>Live Sponsor Fullname</v>
      </c>
      <c r="AN38" s="92" t="str">
        <f t="shared" si="17"/>
        <v>ERROR!! Sponsors in Participants Live?</v>
      </c>
      <c r="AO38" s="92"/>
      <c r="AP38" s="92"/>
      <c r="AQ38" s="92"/>
      <c r="AR38" s="92"/>
      <c r="AS38" s="92"/>
      <c r="AT38" s="92"/>
      <c r="AU38" s="92"/>
      <c r="AV38" s="92"/>
      <c r="AW38" s="92"/>
      <c r="AX38" s="92"/>
      <c r="AY38" s="92"/>
      <c r="AZ38" s="92"/>
      <c r="BA38" s="92"/>
      <c r="BB38" s="92"/>
      <c r="BC38" s="92"/>
      <c r="BD38" s="92"/>
      <c r="BE38" s="92"/>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M38" s="57"/>
      <c r="CN38" s="57"/>
      <c r="CO38" s="57"/>
      <c r="CP38" s="57"/>
      <c r="CQ38" s="57"/>
      <c r="CR38" s="57"/>
      <c r="CS38" s="57"/>
    </row>
    <row r="39" hidden="1" outlineLevel="1">
      <c r="A39" s="302" t="str">
        <f t="shared" ref="A39:AZ39" si="18">IF(_xlfn.ISFORMULA(INDIRECT(CONCATENATE($A37,"!",ADDRESS(1,COLUMN(A40))))),FORMULATEXT(INDIRECT(CONCATENATE($A37,"!",ADDRESS(1,COLUMN(A40))))),IFERROR(0/0,""))</f>
        <v/>
      </c>
      <c r="B39" s="302" t="str">
        <f t="shared" si="18"/>
        <v/>
      </c>
      <c r="C39" s="302" t="str">
        <f t="shared" si="18"/>
        <v/>
      </c>
      <c r="D39" s="302" t="str">
        <f t="shared" si="18"/>
        <v>=IF(SUM($D$2:$D)=ROWS(postDEL!$A$2:$A)-COUNTBLANK(postDEL!$A$2:$A),CONCATENATE("Num Person Samples = ",SUM($D$2:$D)),CONCATENATE("ERROR!! Num Person Samples = ",SUM($D$2:$D)))</v>
      </c>
      <c r="E39" s="302" t="str">
        <f t="shared" si="18"/>
        <v/>
      </c>
      <c r="F39" s="302" t="str">
        <f t="shared" si="18"/>
        <v>=CONCATENATE(IF(COUNTA(UNIQUE(F2:F))=COUNTA(F2:F),"OK UNIQUE - ","ERROR! REPEATS - "), "Participant ID Number")</v>
      </c>
      <c r="G39" s="302" t="str">
        <f t="shared" si="18"/>
        <v/>
      </c>
      <c r="H39" s="302" t="str">
        <f t="shared" si="18"/>
        <v/>
      </c>
      <c r="I39" s="302" t="str">
        <f t="shared" si="18"/>
        <v/>
      </c>
      <c r="J39" s="302" t="str">
        <f t="shared" si="18"/>
        <v/>
      </c>
      <c r="K39" s="302" t="str">
        <f t="shared" si="18"/>
        <v>=IF(SUM(D2:D)=ROWS(postDEL!$A$2:$A)-COUNTBLANK(postDEL!$A$2:$A),"Num Sponsored Tubes",CONCATENATE("ERROR!! Num Sponsored Tubes = ",SUM(D2:D)))</v>
      </c>
      <c r="L39" s="302" t="str">
        <f t="shared" si="18"/>
        <v/>
      </c>
      <c r="M39" s="302" t="str">
        <f t="shared" si="18"/>
        <v/>
      </c>
      <c r="N39" s="302" t="str">
        <f t="shared" si="18"/>
        <v/>
      </c>
      <c r="O39" s="302" t="str">
        <f t="shared" si="18"/>
        <v/>
      </c>
      <c r="P39" s="302" t="str">
        <f t="shared" si="18"/>
        <v/>
      </c>
      <c r="Q39" s="302" t="str">
        <f t="shared" si="18"/>
        <v/>
      </c>
      <c r="R39" s="302" t="str">
        <f t="shared" si="18"/>
        <v/>
      </c>
      <c r="S39" s="302" t="str">
        <f t="shared" si="18"/>
        <v/>
      </c>
      <c r="T39" s="302" t="str">
        <f t="shared" si="18"/>
        <v/>
      </c>
      <c r="U39" s="302" t="str">
        <f t="shared" si="18"/>
        <v/>
      </c>
      <c r="V39" s="302" t="str">
        <f t="shared" si="18"/>
        <v/>
      </c>
      <c r="W39" s="302" t="str">
        <f t="shared" si="18"/>
        <v/>
      </c>
      <c r="X39" s="302" t="str">
        <f t="shared" si="18"/>
        <v/>
      </c>
      <c r="Y39" s="302" t="str">
        <f t="shared" si="18"/>
        <v>=IF(COUNTBLANK(Y2:Y)=ROWS(Y2:Y),"Values in Live","ERROR!! Values in Live")</v>
      </c>
      <c r="Z39" s="302" t="str">
        <f t="shared" si="18"/>
        <v/>
      </c>
      <c r="AA39" s="302" t="str">
        <f t="shared" si="18"/>
        <v/>
      </c>
      <c r="AB39" s="302" t="str">
        <f t="shared" si="18"/>
        <v>=IF(SUM(AB2:AB)=COUNTA(C2:C), "Num Persons in Household", "ERROR!! Num Persons in Household")</v>
      </c>
      <c r="AC39" s="302" t="str">
        <f t="shared" si="18"/>
        <v/>
      </c>
      <c r="AD39" s="302" t="str">
        <f t="shared" si="18"/>
        <v>=IF(COUNTBLANK(AD2:AD)=ROWS(AD2:AD),"Live in Values","ERROR!! Live in Values")</v>
      </c>
      <c r="AE39" s="302" t="str">
        <f t="shared" si="18"/>
        <v/>
      </c>
      <c r="AF39" s="302" t="str">
        <f t="shared" si="18"/>
        <v/>
      </c>
      <c r="AG39" s="302" t="str">
        <f t="shared" si="18"/>
        <v/>
      </c>
      <c r="AH39" s="302" t="str">
        <f t="shared" si="18"/>
        <v>=IF(SUM(AH2:AH)=Rollup!$D$5,CONCATENATE("Num Person Samples = ",SUM(AH2:AH)),CONCATENATE("ERROR!! Num Person Samples = ",SUM(AH2:AH)))</v>
      </c>
      <c r="AI39" s="302" t="str">
        <f t="shared" si="18"/>
        <v/>
      </c>
      <c r="AJ39" s="302" t="str">
        <f t="shared" si="18"/>
        <v/>
      </c>
      <c r="AK39" s="302" t="str">
        <f t="shared" si="18"/>
        <v/>
      </c>
      <c r="AL39" s="302" t="str">
        <f t="shared" si="18"/>
        <v>=IF(COUNTIF(ARRAYFORMULA(FILTER(AL2:AL, AL2:AL&lt;&gt;"")=FILTER(AM2:AM, AM2:AM&lt;&gt;"")), FALSE)=0, "Sponsor Fullnames - All Match Live CHECK LENGTH SAME", "Sponsor Fullnames - ERROR Mismatch in Live Found")
</v>
      </c>
      <c r="AM39" s="302" t="str">
        <f t="shared" si="18"/>
        <v/>
      </c>
      <c r="AN39" s="302" t="str">
        <f t="shared" si="18"/>
        <v>=IFS(ISERR(AND(AN2:AN)),"ERROR!! Sponsors in Participants Live?",AND(AN2:AN),"Sponsors in Participants Live?",TRUE,"ERROR!! Sponsors in Participants Live?")</v>
      </c>
      <c r="AO39" s="302" t="str">
        <f t="shared" si="18"/>
        <v>=IFS(ISERR(AND(AO2:AO)),"ERROR!! Sponsors in Participants Values?",AND(AO2:AO),"Sponsors in Participants Values?",TRUE,"ERROR!! Sponsors in Participants Values?")</v>
      </c>
      <c r="AP39" s="302" t="str">
        <f t="shared" si="18"/>
        <v/>
      </c>
      <c r="AQ39" s="302" t="str">
        <f t="shared" si="18"/>
        <v/>
      </c>
      <c r="AR39" s="302" t="str">
        <f t="shared" si="18"/>
        <v>=CONCATENATE(IF(COUNTA(UNIQUE(AR2:AR))=COUNTA(AR2:AR),"OK UNIQUE - ","ERROR! REPEATS - "), "Participant ID Number")</v>
      </c>
      <c r="AS39" s="302" t="str">
        <f t="shared" si="18"/>
        <v/>
      </c>
      <c r="AT39" s="302" t="str">
        <f t="shared" si="18"/>
        <v/>
      </c>
      <c r="AU39" s="302" t="str">
        <f t="shared" si="18"/>
        <v/>
      </c>
      <c r="AV39" s="302" t="str">
        <f t="shared" si="18"/>
        <v/>
      </c>
      <c r="AW39" s="302" t="str">
        <f t="shared" si="18"/>
        <v/>
      </c>
      <c r="AX39" s="302" t="str">
        <f t="shared" si="18"/>
        <v/>
      </c>
      <c r="AY39" s="302" t="str">
        <f t="shared" si="18"/>
        <v/>
      </c>
      <c r="AZ39" s="302" t="str">
        <f t="shared" si="18"/>
        <v/>
      </c>
      <c r="BA39" s="302"/>
      <c r="BB39" s="302"/>
      <c r="BC39" s="302"/>
      <c r="BD39" s="302"/>
      <c r="BE39" s="302"/>
      <c r="BF39" s="302"/>
      <c r="BG39" s="302"/>
      <c r="BH39" s="302"/>
      <c r="BI39" s="302"/>
      <c r="BJ39" s="302"/>
      <c r="BK39" s="302"/>
      <c r="BL39" s="302"/>
      <c r="BM39" s="302"/>
      <c r="BN39" s="302"/>
      <c r="BO39" s="302"/>
      <c r="BP39" s="302"/>
      <c r="BQ39" s="302"/>
      <c r="BR39" s="302"/>
      <c r="BS39" s="302"/>
      <c r="BT39" s="302"/>
      <c r="BU39" s="302"/>
      <c r="BV39" s="302"/>
      <c r="BW39" s="302"/>
      <c r="BX39" s="302"/>
      <c r="BY39" s="302"/>
      <c r="BZ39" s="302"/>
      <c r="CA39" s="302"/>
      <c r="CB39" s="302"/>
      <c r="CC39" s="302"/>
      <c r="CD39" s="302"/>
      <c r="CE39" s="302"/>
      <c r="CF39" s="302"/>
      <c r="CG39" s="302"/>
      <c r="CH39" s="302"/>
      <c r="CI39" s="302"/>
      <c r="CJ39" s="302"/>
      <c r="CK39" s="302"/>
      <c r="CL39" s="302"/>
      <c r="CM39" s="302"/>
      <c r="CN39" s="302"/>
      <c r="CO39" s="302"/>
      <c r="CP39" s="302"/>
      <c r="CQ39" s="302"/>
      <c r="CR39" s="302"/>
      <c r="CS39" s="302"/>
    </row>
    <row r="40" hidden="1" outlineLevel="1">
      <c r="A40" s="303" t="str">
        <f t="shared" ref="A40:AZ40" si="19">IF(_xlfn.ISFORMULA(INDIRECT(CONCATENATE($A37,"!",ADDRESS(2,COLUMN(A40))))),FORMULATEXT(INDIRECT(CONCATENATE($A37,"!",ADDRESS(2,COLUMN(A40))))),IFERROR(0/0,""))</f>
        <v/>
      </c>
      <c r="B40" s="303" t="str">
        <f t="shared" si="19"/>
        <v/>
      </c>
      <c r="C40" s="303" t="str">
        <f t="shared" si="19"/>
        <v/>
      </c>
      <c r="D40" s="303" t="str">
        <f t="shared" si="19"/>
        <v>=COUNTIF(postDEL!$AR$2:$AR,$C2)</v>
      </c>
      <c r="E40" s="303" t="str">
        <f t="shared" si="19"/>
        <v>=CONCATENATE(Process!$A$1,F2)</v>
      </c>
      <c r="F40" s="303" t="str">
        <f t="shared" si="19"/>
        <v/>
      </c>
      <c r="G40" s="303" t="str">
        <f t="shared" si="19"/>
        <v/>
      </c>
      <c r="H40" s="303" t="str">
        <f t="shared" si="19"/>
        <v/>
      </c>
      <c r="I40" s="303" t="str">
        <f t="shared" si="19"/>
        <v/>
      </c>
      <c r="J40" s="303" t="str">
        <f t="shared" si="19"/>
        <v/>
      </c>
      <c r="K40" s="303" t="str">
        <f t="shared" si="19"/>
        <v>=COUNTIF(postDEL!$AO$2:$AO,$C2)</v>
      </c>
      <c r="L40" s="303" t="str">
        <f t="shared" si="19"/>
        <v/>
      </c>
      <c r="M40" s="303" t="str">
        <f t="shared" si="19"/>
        <v/>
      </c>
      <c r="N40" s="303" t="str">
        <f t="shared" si="19"/>
        <v>=IF($D2=0,TRUE,IFERROR(0/0))</v>
      </c>
      <c r="O40" s="303" t="str">
        <f t="shared" si="19"/>
        <v/>
      </c>
      <c r="P40" s="303" t="str">
        <f t="shared" si="19"/>
        <v/>
      </c>
      <c r="Q40" s="303" t="str">
        <f t="shared" si="19"/>
        <v/>
      </c>
      <c r="R40" s="303" t="str">
        <f t="shared" si="19"/>
        <v/>
      </c>
      <c r="S40" s="303" t="str">
        <f t="shared" si="19"/>
        <v/>
      </c>
      <c r="T40" s="303" t="str">
        <f t="shared" si="19"/>
        <v/>
      </c>
      <c r="U40" s="303" t="str">
        <f t="shared" si="19"/>
        <v/>
      </c>
      <c r="V40" s="303" t="str">
        <f t="shared" si="19"/>
        <v/>
      </c>
      <c r="W40" s="303" t="str">
        <f t="shared" si="19"/>
        <v/>
      </c>
      <c r="X40" s="303" t="str">
        <f t="shared" si="19"/>
        <v/>
      </c>
      <c r="Y40" s="303" t="str">
        <f t="shared" si="19"/>
        <v>=IF(OR(COUNTIF($AG$2:$AG,$C2)=1,$N2),IFERROR(0/0),"NOT")</v>
      </c>
      <c r="Z40" s="303" t="str">
        <f t="shared" si="19"/>
        <v/>
      </c>
      <c r="AA40" s="303" t="str">
        <f t="shared" si="19"/>
        <v>=SORT(UNIQUE(H2:H),1,TRUE)</v>
      </c>
      <c r="AB40" s="303" t="str">
        <f t="shared" si="19"/>
        <v>=COUNTIF(H$2:H,AA2)</v>
      </c>
      <c r="AC40" s="303" t="str">
        <f t="shared" si="19"/>
        <v/>
      </c>
      <c r="AD40" s="303" t="str">
        <f t="shared" si="19"/>
        <v>=IF(COUNTIF(C$2:C,AG2)=1,IFERROR(0/0),"NOT")</v>
      </c>
      <c r="AE40" s="303" t="str">
        <f t="shared" si="19"/>
        <v>=SORT(UNIQUE(postDEL!$AP$2:$AR),2,TRUE,1,TRUE)</v>
      </c>
      <c r="AF40" s="303" t="str">
        <f t="shared" si="19"/>
        <v/>
      </c>
      <c r="AG40" s="303" t="str">
        <f t="shared" si="19"/>
        <v/>
      </c>
      <c r="AH40" s="303" t="str">
        <f t="shared" si="19"/>
        <v>=COUNTIF(postDEL!$AR$2:$AR,AG2)</v>
      </c>
      <c r="AI40" s="303" t="str">
        <f t="shared" si="19"/>
        <v/>
      </c>
      <c r="AJ40" s="303" t="str">
        <f t="shared" si="19"/>
        <v/>
      </c>
      <c r="AK40" s="303" t="str">
        <f t="shared" si="19"/>
        <v/>
      </c>
      <c r="AL40" s="303" t="str">
        <f t="shared" si="19"/>
        <v/>
      </c>
      <c r="AM40" s="303" t="str">
        <f t="shared" si="19"/>
        <v>=SORT(UNIQUE(postDEL!$AO$2:$AO),1,TRUE)</v>
      </c>
      <c r="AN40" s="303" t="str">
        <f t="shared" si="19"/>
        <v>=IF(NOT(ISBLANK(AM2)), IF(COUNTIF(AG$2:AG,AM2)=1,TRUE,FALSE),IFERROR(0/0))</v>
      </c>
      <c r="AO40" s="303" t="str">
        <f t="shared" si="19"/>
        <v>=IF(NOT(ISBLANK(AM2)), IF(COUNTIF(C$2:C,AM2)=1,TRUE,FALSE),IFERROR(0/0))</v>
      </c>
      <c r="AP40" s="303" t="str">
        <f t="shared" si="19"/>
        <v/>
      </c>
      <c r="AQ40" s="303" t="str">
        <f t="shared" si="19"/>
        <v>=CONCATENATE("Sp",Process!$A$1,AR2)</v>
      </c>
      <c r="AR40" s="303" t="str">
        <f t="shared" si="19"/>
        <v/>
      </c>
      <c r="AS40" s="303" t="str">
        <f t="shared" si="19"/>
        <v/>
      </c>
      <c r="AT40" s="303" t="str">
        <f t="shared" si="19"/>
        <v/>
      </c>
      <c r="AU40" s="303" t="str">
        <f t="shared" si="19"/>
        <v/>
      </c>
      <c r="AV40" s="303" t="str">
        <f t="shared" si="19"/>
        <v/>
      </c>
      <c r="AW40" s="303" t="str">
        <f t="shared" si="19"/>
        <v/>
      </c>
      <c r="AX40" s="303" t="str">
        <f t="shared" si="19"/>
        <v/>
      </c>
      <c r="AY40" s="303" t="str">
        <f t="shared" si="19"/>
        <v/>
      </c>
      <c r="AZ40" s="303" t="str">
        <f t="shared" si="19"/>
        <v/>
      </c>
      <c r="BA40" s="303"/>
      <c r="BB40" s="303"/>
      <c r="BC40" s="303"/>
      <c r="BD40" s="303"/>
      <c r="BE40" s="303"/>
      <c r="BF40" s="303"/>
      <c r="BG40" s="303"/>
      <c r="BH40" s="303"/>
      <c r="BI40" s="303"/>
      <c r="BJ40" s="303"/>
      <c r="BK40" s="303"/>
      <c r="BL40" s="303"/>
      <c r="BM40" s="303"/>
      <c r="BN40" s="303"/>
      <c r="BO40" s="303"/>
      <c r="BP40" s="303"/>
      <c r="BQ40" s="303"/>
      <c r="BR40" s="303"/>
      <c r="BS40" s="303"/>
      <c r="BT40" s="303"/>
      <c r="BU40" s="303"/>
      <c r="BV40" s="303"/>
      <c r="BW40" s="303"/>
      <c r="BX40" s="303"/>
      <c r="BY40" s="303"/>
      <c r="BZ40" s="303"/>
      <c r="CA40" s="303"/>
      <c r="CB40" s="303"/>
      <c r="CC40" s="303"/>
      <c r="CD40" s="303"/>
      <c r="CE40" s="303"/>
      <c r="CF40" s="303"/>
      <c r="CG40" s="303"/>
      <c r="CH40" s="303"/>
      <c r="CI40" s="303"/>
      <c r="CJ40" s="303"/>
      <c r="CK40" s="303"/>
      <c r="CL40" s="303"/>
      <c r="CM40" s="303"/>
      <c r="CN40" s="303"/>
      <c r="CO40" s="303"/>
      <c r="CP40" s="303"/>
      <c r="CQ40" s="303"/>
      <c r="CR40" s="303"/>
      <c r="CS40" s="303"/>
    </row>
    <row r="41" hidden="1" outlineLevel="1">
      <c r="A41" s="321" t="str">
        <f>IFERROR(__xludf.DUMMYFUNCTION("IMPORTRANGE($B$1,CONCATENATE($A37,""!A1:1""))"),"#REF!")</f>
        <v>#REF!</v>
      </c>
      <c r="B41" s="321"/>
      <c r="C41" s="321"/>
      <c r="D41" s="321"/>
      <c r="E41" s="321"/>
      <c r="F41" s="321"/>
      <c r="G41" s="321"/>
      <c r="H41" s="321"/>
      <c r="I41" s="321"/>
      <c r="J41" s="321"/>
      <c r="K41" s="321"/>
      <c r="L41" s="321"/>
      <c r="M41" s="321"/>
      <c r="N41" s="321"/>
      <c r="O41" s="321"/>
      <c r="P41" s="321"/>
      <c r="Q41" s="321"/>
      <c r="R41" s="321"/>
      <c r="S41" s="321"/>
      <c r="T41" s="321"/>
      <c r="U41" s="321"/>
      <c r="V41" s="321"/>
      <c r="W41" s="321"/>
      <c r="X41" s="321"/>
      <c r="Y41" s="321"/>
      <c r="Z41" s="321"/>
      <c r="AA41" s="321"/>
      <c r="AB41" s="321"/>
      <c r="AC41" s="321"/>
      <c r="AD41" s="321"/>
      <c r="AE41" s="321"/>
      <c r="AF41" s="321"/>
      <c r="AG41" s="321"/>
      <c r="AH41" s="321"/>
      <c r="AI41" s="321"/>
      <c r="AJ41" s="321"/>
      <c r="AK41" s="321"/>
      <c r="AL41" s="321"/>
      <c r="AM41" s="321"/>
      <c r="AN41" s="321"/>
      <c r="AO41" s="321"/>
      <c r="AP41" s="321"/>
      <c r="AQ41" s="321"/>
      <c r="AR41" s="321"/>
      <c r="AS41" s="321"/>
      <c r="AT41" s="321"/>
      <c r="AU41" s="321"/>
      <c r="AV41" s="321"/>
      <c r="AW41" s="321"/>
      <c r="AX41" s="321"/>
      <c r="AY41" s="321"/>
      <c r="AZ41" s="321"/>
      <c r="BA41" s="321"/>
      <c r="BB41" s="321"/>
      <c r="BC41" s="321"/>
      <c r="BD41" s="321"/>
      <c r="BE41" s="321"/>
      <c r="BF41" s="321"/>
      <c r="BG41" s="298"/>
      <c r="BH41" s="298"/>
      <c r="BI41" s="298"/>
      <c r="BJ41" s="298"/>
      <c r="BK41" s="298"/>
      <c r="BL41" s="298"/>
      <c r="BM41" s="298"/>
      <c r="BN41" s="298"/>
      <c r="BO41" s="298"/>
      <c r="BP41" s="298"/>
      <c r="BQ41" s="298"/>
      <c r="BR41" s="298"/>
      <c r="BS41" s="298"/>
      <c r="BT41" s="298"/>
      <c r="BU41" s="298"/>
      <c r="BV41" s="298"/>
      <c r="BW41" s="298"/>
      <c r="BX41" s="298"/>
      <c r="BY41" s="298"/>
      <c r="BZ41" s="298"/>
      <c r="CA41" s="298"/>
      <c r="CB41" s="298"/>
      <c r="CC41" s="298"/>
      <c r="CD41" s="298"/>
      <c r="CE41" s="298"/>
      <c r="CF41" s="298"/>
      <c r="CG41" s="298"/>
      <c r="CH41" s="298"/>
      <c r="CI41" s="298"/>
      <c r="CJ41" s="298"/>
      <c r="CK41" s="298"/>
      <c r="CL41" s="298"/>
      <c r="CM41" s="298"/>
      <c r="CN41" s="298"/>
      <c r="CO41" s="298"/>
      <c r="CP41" s="298"/>
      <c r="CQ41" s="298"/>
      <c r="CR41" s="298"/>
      <c r="CS41" s="298"/>
    </row>
    <row r="42" hidden="1" outlineLevel="1">
      <c r="A42" s="302" t="str">
        <f>IFERROR(__xludf.DUMMYFUNCTION("IMPORTRANGE($B$1,CONCATENATE(""Header Formulas"",""!A9:9""))"),"#REF!")</f>
        <v>#REF!</v>
      </c>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2"/>
      <c r="AV42" s="302"/>
      <c r="AW42" s="302"/>
      <c r="AX42" s="302"/>
      <c r="AY42" s="302"/>
      <c r="AZ42" s="302"/>
      <c r="BA42" s="302"/>
      <c r="BB42" s="302"/>
      <c r="BC42" s="302"/>
      <c r="BD42" s="302"/>
      <c r="BE42" s="302"/>
      <c r="BF42" s="302"/>
      <c r="BG42" s="302"/>
      <c r="BH42" s="302"/>
      <c r="BI42" s="302"/>
      <c r="BJ42" s="302"/>
      <c r="BK42" s="302"/>
      <c r="BL42" s="302"/>
      <c r="BM42" s="302"/>
      <c r="BN42" s="302"/>
      <c r="BO42" s="302"/>
      <c r="BP42" s="302"/>
      <c r="BQ42" s="302"/>
      <c r="BR42" s="302"/>
      <c r="BS42" s="302"/>
      <c r="BT42" s="302"/>
      <c r="BU42" s="302"/>
      <c r="BV42" s="302"/>
      <c r="BW42" s="302"/>
      <c r="BX42" s="302"/>
      <c r="BY42" s="302"/>
      <c r="BZ42" s="302"/>
      <c r="CA42" s="302"/>
      <c r="CB42" s="302"/>
      <c r="CC42" s="302"/>
      <c r="CD42" s="302"/>
      <c r="CE42" s="302"/>
      <c r="CF42" s="302"/>
      <c r="CG42" s="302"/>
      <c r="CH42" s="302"/>
      <c r="CI42" s="302"/>
      <c r="CJ42" s="302"/>
      <c r="CK42" s="302"/>
      <c r="CL42" s="302"/>
      <c r="CM42" s="302"/>
      <c r="CN42" s="302"/>
      <c r="CO42" s="302"/>
      <c r="CP42" s="302"/>
      <c r="CQ42" s="302"/>
      <c r="CR42" s="302"/>
      <c r="CS42" s="302"/>
    </row>
    <row r="43" hidden="1" outlineLevel="1">
      <c r="A43" s="303" t="str">
        <f>IFERROR(__xludf.DUMMYFUNCTION("IMPORTRANGE($B$1,CONCATENATE($A37,""!A3:3""))"),"#REF!")</f>
        <v>#REF!</v>
      </c>
      <c r="B43" s="303"/>
      <c r="C43" s="303"/>
      <c r="D43" s="303"/>
      <c r="E43" s="303"/>
      <c r="F43" s="303"/>
      <c r="G43" s="303"/>
      <c r="H43" s="303"/>
      <c r="I43" s="303"/>
      <c r="J43" s="303"/>
      <c r="K43" s="303"/>
      <c r="L43" s="303"/>
      <c r="M43" s="303"/>
      <c r="N43" s="303"/>
      <c r="O43" s="303"/>
      <c r="P43" s="303"/>
      <c r="Q43" s="303"/>
      <c r="R43" s="303"/>
      <c r="S43" s="303"/>
      <c r="T43" s="303"/>
      <c r="U43" s="303"/>
      <c r="V43" s="303"/>
      <c r="W43" s="303"/>
      <c r="X43" s="303"/>
      <c r="Y43" s="303"/>
      <c r="Z43" s="303"/>
      <c r="AA43" s="303"/>
      <c r="AB43" s="303"/>
      <c r="AC43" s="303"/>
      <c r="AD43" s="303"/>
      <c r="AE43" s="303"/>
      <c r="AF43" s="303"/>
      <c r="AG43" s="303"/>
      <c r="AH43" s="303"/>
      <c r="AI43" s="303"/>
      <c r="AJ43" s="303"/>
      <c r="AK43" s="303"/>
      <c r="AL43" s="303"/>
      <c r="AM43" s="327"/>
      <c r="AN43" s="327"/>
      <c r="AO43" s="327"/>
      <c r="AP43" s="303"/>
      <c r="AQ43" s="303"/>
      <c r="AR43" s="303"/>
      <c r="AS43" s="303"/>
      <c r="AT43" s="303"/>
      <c r="AU43" s="303"/>
      <c r="AV43" s="303"/>
      <c r="AW43" s="303"/>
      <c r="AX43" s="303"/>
      <c r="AY43" s="303"/>
      <c r="AZ43" s="303"/>
      <c r="BA43" s="303"/>
      <c r="BB43" s="303"/>
      <c r="BC43" s="303"/>
      <c r="BD43" s="303"/>
      <c r="BE43" s="303"/>
      <c r="BF43" s="303"/>
      <c r="BG43" s="303"/>
      <c r="BH43" s="303"/>
      <c r="BI43" s="303"/>
      <c r="BJ43" s="303"/>
      <c r="BK43" s="303"/>
      <c r="BL43" s="303"/>
      <c r="BM43" s="303"/>
      <c r="BN43" s="303"/>
      <c r="BO43" s="303"/>
      <c r="BP43" s="303"/>
      <c r="BQ43" s="303"/>
      <c r="BR43" s="303"/>
      <c r="BS43" s="303"/>
      <c r="BT43" s="303"/>
      <c r="BU43" s="303"/>
      <c r="BV43" s="303"/>
      <c r="BW43" s="303"/>
      <c r="BX43" s="303"/>
      <c r="BY43" s="303"/>
      <c r="BZ43" s="303"/>
      <c r="CA43" s="303"/>
      <c r="CB43" s="303"/>
      <c r="CC43" s="303"/>
      <c r="CD43" s="303"/>
      <c r="CE43" s="303"/>
      <c r="CF43" s="303"/>
      <c r="CG43" s="303"/>
      <c r="CH43" s="303"/>
      <c r="CI43" s="303"/>
      <c r="CJ43" s="303"/>
      <c r="CK43" s="303"/>
      <c r="CL43" s="303"/>
      <c r="CM43" s="303"/>
      <c r="CN43" s="303"/>
      <c r="CO43" s="303"/>
      <c r="CP43" s="303"/>
      <c r="CQ43" s="303"/>
      <c r="CR43" s="303"/>
      <c r="CS43" s="303"/>
    </row>
    <row r="44" hidden="1" outlineLevel="1">
      <c r="A44" s="313" t="str">
        <f t="shared" ref="A44:AJ44" si="20">IFS(AND(EXACT(LEFT(A41,5),"ERROR"),EXACT(LEFT(A38,5),"ERROR")), EXACT(MID(A41,9,10),MID(A38,9,10)), EXACT(LEFT(A41,5),"ERROR"), EXACT(LEFT(A38,10),MID(A41,9,10)),EXACT(LEFT(A38,5),"ERROR"), EXACT(LEFT(A41,10),MID(A38,9,10)),TRUE, EXACT(A38,A41))</f>
        <v>#REF!</v>
      </c>
      <c r="B44" s="313" t="b">
        <f t="shared" si="20"/>
        <v>0</v>
      </c>
      <c r="C44" s="313" t="b">
        <f t="shared" si="20"/>
        <v>0</v>
      </c>
      <c r="D44" s="313" t="b">
        <f t="shared" si="20"/>
        <v>0</v>
      </c>
      <c r="E44" s="313" t="b">
        <f t="shared" si="20"/>
        <v>0</v>
      </c>
      <c r="F44" s="313" t="b">
        <f t="shared" si="20"/>
        <v>0</v>
      </c>
      <c r="G44" s="313" t="b">
        <f t="shared" si="20"/>
        <v>1</v>
      </c>
      <c r="H44" s="313" t="b">
        <f t="shared" si="20"/>
        <v>0</v>
      </c>
      <c r="I44" s="313" t="b">
        <f t="shared" si="20"/>
        <v>0</v>
      </c>
      <c r="J44" s="313" t="b">
        <f t="shared" si="20"/>
        <v>0</v>
      </c>
      <c r="K44" s="313" t="b">
        <f t="shared" si="20"/>
        <v>0</v>
      </c>
      <c r="L44" s="313" t="b">
        <f t="shared" si="20"/>
        <v>0</v>
      </c>
      <c r="M44" s="313" t="b">
        <f t="shared" si="20"/>
        <v>0</v>
      </c>
      <c r="N44" s="313" t="b">
        <f t="shared" si="20"/>
        <v>0</v>
      </c>
      <c r="O44" s="313" t="b">
        <f t="shared" si="20"/>
        <v>0</v>
      </c>
      <c r="P44" s="313" t="b">
        <f t="shared" si="20"/>
        <v>0</v>
      </c>
      <c r="Q44" s="313" t="b">
        <f t="shared" si="20"/>
        <v>0</v>
      </c>
      <c r="R44" s="313" t="b">
        <f t="shared" si="20"/>
        <v>0</v>
      </c>
      <c r="S44" s="313" t="b">
        <f t="shared" si="20"/>
        <v>0</v>
      </c>
      <c r="T44" s="313" t="b">
        <f t="shared" si="20"/>
        <v>0</v>
      </c>
      <c r="U44" s="313" t="b">
        <f t="shared" si="20"/>
        <v>0</v>
      </c>
      <c r="V44" s="313" t="b">
        <f t="shared" si="20"/>
        <v>0</v>
      </c>
      <c r="W44" s="313" t="b">
        <f t="shared" si="20"/>
        <v>0</v>
      </c>
      <c r="X44" s="313" t="b">
        <f t="shared" si="20"/>
        <v>0</v>
      </c>
      <c r="Y44" s="313" t="b">
        <f t="shared" si="20"/>
        <v>0</v>
      </c>
      <c r="Z44" s="313" t="b">
        <f t="shared" si="20"/>
        <v>1</v>
      </c>
      <c r="AA44" s="313" t="b">
        <f t="shared" si="20"/>
        <v>0</v>
      </c>
      <c r="AB44" s="313" t="b">
        <f t="shared" si="20"/>
        <v>0</v>
      </c>
      <c r="AC44" s="313" t="b">
        <f t="shared" si="20"/>
        <v>0</v>
      </c>
      <c r="AD44" s="313" t="b">
        <f t="shared" si="20"/>
        <v>0</v>
      </c>
      <c r="AE44" s="313" t="b">
        <f t="shared" si="20"/>
        <v>0</v>
      </c>
      <c r="AF44" s="313" t="b">
        <f t="shared" si="20"/>
        <v>0</v>
      </c>
      <c r="AG44" s="313" t="b">
        <f t="shared" si="20"/>
        <v>0</v>
      </c>
      <c r="AH44" s="313" t="b">
        <f t="shared" si="20"/>
        <v>0</v>
      </c>
      <c r="AI44" s="313" t="b">
        <f t="shared" si="20"/>
        <v>0</v>
      </c>
      <c r="AJ44" s="313" t="b">
        <f t="shared" si="20"/>
        <v>0</v>
      </c>
      <c r="AK44" s="313"/>
      <c r="AL44" s="313"/>
      <c r="AM44" s="313"/>
      <c r="AN44" s="313"/>
      <c r="AO44" s="313"/>
      <c r="AP44" s="313"/>
      <c r="AQ44" s="313"/>
      <c r="AR44" s="313"/>
      <c r="AS44" s="313"/>
      <c r="AT44" s="313"/>
      <c r="AU44" s="313"/>
      <c r="AV44" s="313"/>
      <c r="AW44" s="313"/>
      <c r="AX44" s="313"/>
      <c r="AY44" s="313"/>
      <c r="AZ44" s="313"/>
      <c r="BA44" s="313"/>
      <c r="BB44" s="313"/>
      <c r="BC44" s="313"/>
      <c r="BD44" s="313"/>
      <c r="BE44" s="313"/>
      <c r="BF44" s="313"/>
      <c r="BG44" s="313"/>
      <c r="BH44" s="313"/>
      <c r="BI44" s="313"/>
      <c r="BJ44" s="313"/>
      <c r="BK44" s="313"/>
      <c r="BL44" s="313"/>
      <c r="BM44" s="313"/>
      <c r="BN44" s="313"/>
      <c r="BO44" s="313"/>
      <c r="BP44" s="313"/>
      <c r="BQ44" s="313"/>
      <c r="BR44" s="313"/>
      <c r="BS44" s="313"/>
      <c r="BT44" s="313"/>
      <c r="BU44" s="313"/>
      <c r="BV44" s="313"/>
      <c r="BW44" s="313"/>
      <c r="BX44" s="313"/>
      <c r="BY44" s="313"/>
      <c r="BZ44" s="313"/>
      <c r="CA44" s="313"/>
      <c r="CB44" s="313"/>
      <c r="CC44" s="313"/>
      <c r="CD44" s="313"/>
      <c r="CE44" s="313"/>
      <c r="CF44" s="313"/>
      <c r="CG44" s="313"/>
      <c r="CH44" s="313"/>
      <c r="CI44" s="313"/>
      <c r="CJ44" s="313"/>
      <c r="CK44" s="313"/>
      <c r="CL44" s="313"/>
      <c r="CM44" s="313"/>
      <c r="CN44" s="313"/>
      <c r="CO44" s="313"/>
      <c r="CP44" s="313"/>
      <c r="CQ44" s="313"/>
      <c r="CR44" s="313"/>
      <c r="CS44" s="313"/>
    </row>
    <row r="45" hidden="1" outlineLevel="1">
      <c r="A45" s="302" t="str">
        <f t="shared" ref="A45:AJ45" si="21">EXACT(A39,A42)</f>
        <v>#REF!</v>
      </c>
      <c r="B45" s="302" t="b">
        <f t="shared" si="21"/>
        <v>1</v>
      </c>
      <c r="C45" s="302" t="b">
        <f t="shared" si="21"/>
        <v>1</v>
      </c>
      <c r="D45" s="302" t="b">
        <f t="shared" si="21"/>
        <v>0</v>
      </c>
      <c r="E45" s="302" t="b">
        <f t="shared" si="21"/>
        <v>1</v>
      </c>
      <c r="F45" s="302" t="b">
        <f t="shared" si="21"/>
        <v>0</v>
      </c>
      <c r="G45" s="302" t="b">
        <f t="shared" si="21"/>
        <v>1</v>
      </c>
      <c r="H45" s="302" t="b">
        <f t="shared" si="21"/>
        <v>1</v>
      </c>
      <c r="I45" s="302" t="b">
        <f t="shared" si="21"/>
        <v>1</v>
      </c>
      <c r="J45" s="302" t="b">
        <f t="shared" si="21"/>
        <v>1</v>
      </c>
      <c r="K45" s="302" t="b">
        <f t="shared" si="21"/>
        <v>0</v>
      </c>
      <c r="L45" s="302" t="b">
        <f t="shared" si="21"/>
        <v>1</v>
      </c>
      <c r="M45" s="302" t="b">
        <f t="shared" si="21"/>
        <v>1</v>
      </c>
      <c r="N45" s="302" t="b">
        <f t="shared" si="21"/>
        <v>1</v>
      </c>
      <c r="O45" s="302" t="b">
        <f t="shared" si="21"/>
        <v>1</v>
      </c>
      <c r="P45" s="302" t="b">
        <f t="shared" si="21"/>
        <v>1</v>
      </c>
      <c r="Q45" s="302" t="b">
        <f t="shared" si="21"/>
        <v>1</v>
      </c>
      <c r="R45" s="302" t="b">
        <f t="shared" si="21"/>
        <v>1</v>
      </c>
      <c r="S45" s="302" t="b">
        <f t="shared" si="21"/>
        <v>1</v>
      </c>
      <c r="T45" s="302" t="b">
        <f t="shared" si="21"/>
        <v>1</v>
      </c>
      <c r="U45" s="302" t="b">
        <f t="shared" si="21"/>
        <v>1</v>
      </c>
      <c r="V45" s="302" t="b">
        <f t="shared" si="21"/>
        <v>1</v>
      </c>
      <c r="W45" s="302" t="b">
        <f t="shared" si="21"/>
        <v>1</v>
      </c>
      <c r="X45" s="302" t="b">
        <f t="shared" si="21"/>
        <v>1</v>
      </c>
      <c r="Y45" s="302" t="b">
        <f t="shared" si="21"/>
        <v>0</v>
      </c>
      <c r="Z45" s="302" t="b">
        <f t="shared" si="21"/>
        <v>1</v>
      </c>
      <c r="AA45" s="302" t="b">
        <f t="shared" si="21"/>
        <v>1</v>
      </c>
      <c r="AB45" s="302" t="b">
        <f t="shared" si="21"/>
        <v>0</v>
      </c>
      <c r="AC45" s="302" t="b">
        <f t="shared" si="21"/>
        <v>1</v>
      </c>
      <c r="AD45" s="302" t="b">
        <f t="shared" si="21"/>
        <v>0</v>
      </c>
      <c r="AE45" s="302" t="b">
        <f t="shared" si="21"/>
        <v>1</v>
      </c>
      <c r="AF45" s="302" t="b">
        <f t="shared" si="21"/>
        <v>1</v>
      </c>
      <c r="AG45" s="302" t="b">
        <f t="shared" si="21"/>
        <v>1</v>
      </c>
      <c r="AH45" s="302" t="b">
        <f t="shared" si="21"/>
        <v>0</v>
      </c>
      <c r="AI45" s="302" t="b">
        <f t="shared" si="21"/>
        <v>1</v>
      </c>
      <c r="AJ45" s="302" t="b">
        <f t="shared" si="21"/>
        <v>1</v>
      </c>
      <c r="AK45" s="302"/>
      <c r="AL45" s="302"/>
      <c r="AM45" s="302"/>
      <c r="AN45" s="302"/>
      <c r="AO45" s="302"/>
      <c r="AP45" s="302"/>
      <c r="AQ45" s="302"/>
      <c r="AR45" s="302"/>
      <c r="AS45" s="302"/>
      <c r="AT45" s="302"/>
      <c r="AU45" s="302"/>
      <c r="AV45" s="302"/>
      <c r="AW45" s="302"/>
      <c r="AX45" s="302"/>
      <c r="AY45" s="302"/>
      <c r="AZ45" s="302"/>
      <c r="BA45" s="302"/>
      <c r="BB45" s="302"/>
      <c r="BC45" s="302"/>
      <c r="BD45" s="302"/>
      <c r="BE45" s="302"/>
      <c r="BF45" s="302"/>
      <c r="BG45" s="302"/>
      <c r="BH45" s="302"/>
      <c r="BI45" s="302"/>
      <c r="BJ45" s="302"/>
      <c r="BK45" s="302"/>
      <c r="BL45" s="302"/>
      <c r="BM45" s="302"/>
      <c r="BN45" s="302"/>
      <c r="BO45" s="302"/>
      <c r="BP45" s="302"/>
      <c r="BQ45" s="302"/>
      <c r="BR45" s="302"/>
      <c r="BS45" s="302"/>
      <c r="BT45" s="302"/>
      <c r="BU45" s="302"/>
      <c r="BV45" s="302"/>
      <c r="BW45" s="302"/>
      <c r="BX45" s="302"/>
      <c r="BY45" s="302"/>
      <c r="BZ45" s="302"/>
      <c r="CA45" s="302"/>
      <c r="CB45" s="302"/>
      <c r="CC45" s="302"/>
      <c r="CD45" s="302"/>
      <c r="CE45" s="302"/>
      <c r="CF45" s="302"/>
      <c r="CG45" s="302"/>
      <c r="CH45" s="302"/>
      <c r="CI45" s="302"/>
      <c r="CJ45" s="302"/>
      <c r="CK45" s="302"/>
      <c r="CL45" s="302"/>
      <c r="CM45" s="302"/>
      <c r="CN45" s="302"/>
      <c r="CO45" s="302"/>
      <c r="CP45" s="302"/>
      <c r="CQ45" s="302"/>
      <c r="CR45" s="302"/>
      <c r="CS45" s="302"/>
    </row>
    <row r="46" hidden="1" outlineLevel="1">
      <c r="A46" s="303" t="str">
        <f t="shared" ref="A46:AJ46" si="22">EXACT(A40,A43)</f>
        <v>#REF!</v>
      </c>
      <c r="B46" s="303" t="b">
        <f t="shared" si="22"/>
        <v>1</v>
      </c>
      <c r="C46" s="303" t="b">
        <f t="shared" si="22"/>
        <v>1</v>
      </c>
      <c r="D46" s="303" t="b">
        <f t="shared" si="22"/>
        <v>0</v>
      </c>
      <c r="E46" s="303" t="b">
        <f t="shared" si="22"/>
        <v>0</v>
      </c>
      <c r="F46" s="303" t="b">
        <f t="shared" si="22"/>
        <v>1</v>
      </c>
      <c r="G46" s="303" t="b">
        <f t="shared" si="22"/>
        <v>1</v>
      </c>
      <c r="H46" s="303" t="b">
        <f t="shared" si="22"/>
        <v>1</v>
      </c>
      <c r="I46" s="303" t="b">
        <f t="shared" si="22"/>
        <v>1</v>
      </c>
      <c r="J46" s="303" t="b">
        <f t="shared" si="22"/>
        <v>1</v>
      </c>
      <c r="K46" s="303" t="b">
        <f t="shared" si="22"/>
        <v>0</v>
      </c>
      <c r="L46" s="303" t="b">
        <f t="shared" si="22"/>
        <v>1</v>
      </c>
      <c r="M46" s="303" t="b">
        <f t="shared" si="22"/>
        <v>1</v>
      </c>
      <c r="N46" s="303" t="b">
        <f t="shared" si="22"/>
        <v>0</v>
      </c>
      <c r="O46" s="303" t="b">
        <f t="shared" si="22"/>
        <v>1</v>
      </c>
      <c r="P46" s="303" t="b">
        <f t="shared" si="22"/>
        <v>1</v>
      </c>
      <c r="Q46" s="303" t="b">
        <f t="shared" si="22"/>
        <v>1</v>
      </c>
      <c r="R46" s="303" t="b">
        <f t="shared" si="22"/>
        <v>1</v>
      </c>
      <c r="S46" s="303" t="b">
        <f t="shared" si="22"/>
        <v>1</v>
      </c>
      <c r="T46" s="303" t="b">
        <f t="shared" si="22"/>
        <v>1</v>
      </c>
      <c r="U46" s="303" t="b">
        <f t="shared" si="22"/>
        <v>1</v>
      </c>
      <c r="V46" s="303" t="b">
        <f t="shared" si="22"/>
        <v>1</v>
      </c>
      <c r="W46" s="303" t="b">
        <f t="shared" si="22"/>
        <v>1</v>
      </c>
      <c r="X46" s="303" t="b">
        <f t="shared" si="22"/>
        <v>1</v>
      </c>
      <c r="Y46" s="303" t="b">
        <f t="shared" si="22"/>
        <v>0</v>
      </c>
      <c r="Z46" s="303" t="b">
        <f t="shared" si="22"/>
        <v>1</v>
      </c>
      <c r="AA46" s="303" t="b">
        <f t="shared" si="22"/>
        <v>0</v>
      </c>
      <c r="AB46" s="303" t="b">
        <f t="shared" si="22"/>
        <v>0</v>
      </c>
      <c r="AC46" s="303" t="b">
        <f t="shared" si="22"/>
        <v>1</v>
      </c>
      <c r="AD46" s="303" t="b">
        <f t="shared" si="22"/>
        <v>0</v>
      </c>
      <c r="AE46" s="303" t="b">
        <f t="shared" si="22"/>
        <v>0</v>
      </c>
      <c r="AF46" s="303" t="b">
        <f t="shared" si="22"/>
        <v>1</v>
      </c>
      <c r="AG46" s="303" t="b">
        <f t="shared" si="22"/>
        <v>1</v>
      </c>
      <c r="AH46" s="303" t="b">
        <f t="shared" si="22"/>
        <v>0</v>
      </c>
      <c r="AI46" s="303" t="b">
        <f t="shared" si="22"/>
        <v>1</v>
      </c>
      <c r="AJ46" s="303" t="b">
        <f t="shared" si="22"/>
        <v>1</v>
      </c>
      <c r="AK46" s="303"/>
      <c r="AL46" s="303"/>
      <c r="AM46" s="303"/>
      <c r="AN46" s="303"/>
      <c r="AO46" s="303"/>
      <c r="AP46" s="303"/>
      <c r="AQ46" s="303"/>
      <c r="AR46" s="303"/>
      <c r="AS46" s="303"/>
      <c r="AT46" s="303"/>
      <c r="AU46" s="303"/>
      <c r="AV46" s="303"/>
      <c r="AW46" s="303"/>
      <c r="AX46" s="303"/>
      <c r="AY46" s="303"/>
      <c r="AZ46" s="303"/>
      <c r="BA46" s="303"/>
      <c r="BB46" s="303"/>
      <c r="BC46" s="303"/>
      <c r="BD46" s="303"/>
      <c r="BE46" s="303"/>
      <c r="BF46" s="303"/>
      <c r="BG46" s="303"/>
      <c r="BH46" s="303"/>
      <c r="BI46" s="303"/>
      <c r="BJ46" s="303"/>
      <c r="BK46" s="303"/>
      <c r="BL46" s="303"/>
      <c r="BM46" s="303"/>
      <c r="BN46" s="303"/>
      <c r="BO46" s="303"/>
      <c r="BP46" s="303"/>
      <c r="BQ46" s="303"/>
      <c r="BR46" s="303"/>
      <c r="BS46" s="303"/>
      <c r="BT46" s="303"/>
      <c r="BU46" s="303"/>
      <c r="BV46" s="303"/>
      <c r="BW46" s="303"/>
      <c r="BX46" s="303"/>
      <c r="BY46" s="303"/>
      <c r="BZ46" s="303"/>
      <c r="CA46" s="303"/>
      <c r="CB46" s="303"/>
      <c r="CC46" s="303"/>
      <c r="CD46" s="303"/>
      <c r="CE46" s="303"/>
      <c r="CF46" s="303"/>
      <c r="CG46" s="303"/>
      <c r="CH46" s="303"/>
      <c r="CI46" s="303"/>
      <c r="CJ46" s="303"/>
      <c r="CK46" s="303"/>
      <c r="CL46" s="303"/>
      <c r="CM46" s="303"/>
      <c r="CN46" s="303"/>
      <c r="CO46" s="303"/>
      <c r="CP46" s="303"/>
      <c r="CQ46" s="303"/>
      <c r="CR46" s="303"/>
      <c r="CS46" s="303"/>
    </row>
    <row r="47">
      <c r="B47" s="10">
        <f>MATCH("END",A49:A1017,0)</f>
        <v>20</v>
      </c>
      <c r="C47" s="10" t="str">
        <f>MATCH("END",D49:D1017,0)</f>
        <v>#N/A</v>
      </c>
    </row>
    <row r="48" collapsed="1">
      <c r="A48" s="328" t="s">
        <v>2987</v>
      </c>
      <c r="B48" s="26" t="str">
        <f>IFNA(IF(MATCH("END",A49:A74,0)&gt;MATCH("END",D49:D74,0),MATCH("END",A49:A74,0),MATCH("END",D49:D74,0)),"END Missing")</f>
        <v>END Missing</v>
      </c>
      <c r="C48" s="57" t="str">
        <f>IF(AND(G49:G73),"Headers Match","ERROR!! Headers Mismatch")</f>
        <v>#REF!</v>
      </c>
      <c r="D48" s="57" t="str">
        <f>IF(AND(H49:H73),"Formulas Match","ERROR!! Formulas Mismatch")</f>
        <v>#REF!</v>
      </c>
      <c r="E48" s="291"/>
      <c r="F48" s="326"/>
      <c r="G48" s="329" t="s">
        <v>2988</v>
      </c>
      <c r="H48" s="329" t="s">
        <v>2989</v>
      </c>
    </row>
    <row r="49" hidden="1" outlineLevel="1">
      <c r="A49" s="214" t="str">
        <f t="shared" ref="A49:A69" si="23">INDIRECT(CONCATENATE($A$48,"!",ADDRESS(ROW(A49)-ROW($A$48),3)))</f>
        <v>APS CHECK SUM MAIN</v>
      </c>
      <c r="B49" s="92"/>
      <c r="C49" s="35" t="str">
        <f t="shared" ref="C49:C68" si="24">IF(_xlfn.ISFORMULA(INDIRECT(CONCATENATE($A$48,"!",ADDRESS(ROW(A49)-ROW($A$48),4)))),FORMULATEXT(INDIRECT(CONCATENATE($A$48,"!",ADDRESS(ROW(A49)-ROW($A$48),4)))),IFERROR(0/0,""))</f>
        <v>=IF(D3=D11,"Check Sum OK", CONCATENATE(D11-D3," ERROR!! - Check Sum Fail"))</v>
      </c>
      <c r="D49" s="330" t="str">
        <f>IFERROR(__xludf.DUMMYFUNCTION("IMPORTRANGE($B$1,CONCATENATE($A$48,""!C1:C25""))"),"#REF!")</f>
        <v>#REF!</v>
      </c>
      <c r="E49" s="305"/>
      <c r="F49" s="35" t="str">
        <f>IFERROR(__xludf.DUMMYFUNCTION("IMPORTRANGE($B$1,CONCATENATE($A$48,""!A1:A25""))"),"#REF!")</f>
        <v>#REF!</v>
      </c>
      <c r="G49" s="298" t="str">
        <f t="shared" ref="G49:G61" si="25">EXACT(A49,D49)</f>
        <v>#REF!</v>
      </c>
      <c r="H49" s="331" t="str">
        <f t="shared" ref="H49:H61" si="26">EXACT(C49,F49)</f>
        <v>#REF!</v>
      </c>
      <c r="J49" s="92"/>
      <c r="K49" s="92"/>
      <c r="L49" s="92"/>
      <c r="M49" s="92"/>
      <c r="N49" s="92"/>
      <c r="O49" s="92"/>
      <c r="P49" s="92"/>
      <c r="Q49" s="92"/>
      <c r="R49" s="92"/>
      <c r="S49" s="92"/>
      <c r="T49" s="92"/>
      <c r="U49" s="92"/>
      <c r="V49" s="151"/>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row>
    <row r="50" hidden="1" outlineLevel="1">
      <c r="A50" s="214" t="str">
        <f t="shared" si="23"/>
        <v>RAW_APS Total Rows</v>
      </c>
      <c r="B50" s="303"/>
      <c r="C50" s="35" t="str">
        <f t="shared" si="24"/>
        <v>=ROWS(RAW_APS!A$3:A)</v>
      </c>
      <c r="D50" s="332"/>
      <c r="E50" s="333"/>
      <c r="F50" s="303"/>
      <c r="G50" s="298" t="b">
        <f t="shared" si="25"/>
        <v>0</v>
      </c>
      <c r="H50" s="331" t="b">
        <f t="shared" si="26"/>
        <v>0</v>
      </c>
      <c r="I50" s="303"/>
      <c r="J50" s="303"/>
      <c r="K50" s="303"/>
      <c r="L50" s="303"/>
      <c r="M50" s="303"/>
      <c r="N50" s="303"/>
      <c r="O50" s="303"/>
      <c r="P50" s="303"/>
      <c r="Q50" s="303"/>
      <c r="R50" s="303"/>
      <c r="S50" s="303"/>
      <c r="T50" s="303"/>
      <c r="U50" s="303"/>
      <c r="V50" s="151"/>
      <c r="W50" s="303"/>
      <c r="X50" s="303"/>
      <c r="Y50" s="303"/>
      <c r="Z50" s="303"/>
      <c r="AA50" s="303"/>
      <c r="AB50" s="303"/>
      <c r="AC50" s="303"/>
      <c r="AD50" s="303"/>
      <c r="AE50" s="303"/>
      <c r="AF50" s="303"/>
      <c r="AG50" s="303"/>
      <c r="AH50" s="303"/>
      <c r="AI50" s="303"/>
      <c r="AJ50" s="303"/>
      <c r="AK50" s="303"/>
      <c r="AL50" s="303"/>
      <c r="AM50" s="303"/>
      <c r="AN50" s="303"/>
      <c r="AO50" s="303"/>
      <c r="AP50" s="303"/>
      <c r="AQ50" s="303"/>
      <c r="AR50" s="303"/>
      <c r="AS50" s="303"/>
      <c r="AT50" s="303"/>
      <c r="AU50" s="303"/>
      <c r="AV50" s="303"/>
      <c r="AW50" s="303"/>
      <c r="AX50" s="303"/>
      <c r="AY50" s="303"/>
      <c r="AZ50" s="303"/>
      <c r="BA50" s="303"/>
      <c r="BB50" s="303"/>
      <c r="BC50" s="303"/>
      <c r="BD50" s="303"/>
      <c r="BE50" s="303"/>
      <c r="BF50" s="303"/>
      <c r="BG50" s="303"/>
      <c r="BH50" s="303"/>
      <c r="BI50" s="303"/>
      <c r="BJ50" s="303"/>
      <c r="BK50" s="303"/>
      <c r="BL50" s="303"/>
      <c r="BM50" s="303"/>
      <c r="BN50" s="303"/>
      <c r="BO50" s="303"/>
      <c r="BP50" s="303"/>
      <c r="BQ50" s="303"/>
      <c r="BR50" s="303"/>
      <c r="BS50" s="303"/>
      <c r="BT50" s="303"/>
      <c r="BU50" s="303"/>
      <c r="BV50" s="303"/>
      <c r="BW50" s="303"/>
      <c r="BX50" s="303"/>
      <c r="BY50" s="303"/>
      <c r="BZ50" s="303"/>
      <c r="CA50" s="303"/>
      <c r="CB50" s="303"/>
      <c r="CC50" s="303"/>
      <c r="CD50" s="303"/>
      <c r="CE50" s="303"/>
      <c r="CF50" s="303"/>
      <c r="CG50" s="303"/>
      <c r="CH50" s="303"/>
      <c r="CI50" s="303"/>
      <c r="CJ50" s="303"/>
      <c r="CK50" s="303"/>
      <c r="CL50" s="303"/>
      <c r="CM50" s="303"/>
      <c r="CN50" s="303"/>
      <c r="CO50" s="303"/>
      <c r="CP50" s="303"/>
      <c r="CQ50" s="303"/>
      <c r="CR50" s="303"/>
      <c r="CS50" s="303"/>
    </row>
    <row r="51" hidden="1" outlineLevel="1">
      <c r="A51" s="214" t="str">
        <f t="shared" si="23"/>
        <v>Total Rows</v>
      </c>
      <c r="B51" s="298"/>
      <c r="C51" s="35" t="str">
        <f t="shared" si="24"/>
        <v>=ROWS(preDEL!A$2:A)</v>
      </c>
      <c r="D51" s="334"/>
      <c r="E51" s="335"/>
      <c r="F51" s="336"/>
      <c r="G51" s="298" t="b">
        <f t="shared" si="25"/>
        <v>0</v>
      </c>
      <c r="H51" s="331" t="b">
        <f t="shared" si="26"/>
        <v>0</v>
      </c>
      <c r="I51" s="298"/>
      <c r="J51" s="298"/>
      <c r="K51" s="298"/>
      <c r="L51" s="298"/>
      <c r="M51" s="298"/>
      <c r="N51" s="298"/>
      <c r="O51" s="298"/>
      <c r="P51" s="298"/>
      <c r="Q51" s="298"/>
      <c r="R51" s="298"/>
      <c r="S51" s="298"/>
      <c r="T51" s="298"/>
      <c r="U51" s="298"/>
      <c r="V51" s="151"/>
      <c r="W51" s="298"/>
      <c r="X51" s="298"/>
      <c r="Y51" s="298"/>
      <c r="Z51" s="298"/>
      <c r="AA51" s="298"/>
      <c r="AB51" s="298"/>
      <c r="AC51" s="298"/>
      <c r="AD51" s="298"/>
      <c r="AE51" s="298"/>
      <c r="AF51" s="298"/>
      <c r="AG51" s="298"/>
      <c r="AH51" s="298"/>
      <c r="AI51" s="298"/>
      <c r="AJ51" s="298"/>
      <c r="AK51" s="298"/>
      <c r="AL51" s="298"/>
      <c r="AM51" s="298"/>
      <c r="AN51" s="298"/>
      <c r="AO51" s="298"/>
      <c r="AP51" s="298"/>
      <c r="AQ51" s="298"/>
      <c r="AR51" s="298"/>
      <c r="AS51" s="298"/>
      <c r="AT51" s="298"/>
      <c r="AU51" s="298"/>
      <c r="AV51" s="298"/>
      <c r="AW51" s="298"/>
      <c r="AX51" s="298"/>
      <c r="AY51" s="298"/>
      <c r="AZ51" s="298"/>
      <c r="BA51" s="298"/>
      <c r="BB51" s="298"/>
      <c r="BC51" s="298"/>
      <c r="BD51" s="298"/>
      <c r="BE51" s="298"/>
      <c r="BF51" s="298"/>
      <c r="BG51" s="298"/>
      <c r="BH51" s="298"/>
      <c r="BI51" s="298"/>
      <c r="BJ51" s="298"/>
      <c r="BK51" s="298"/>
      <c r="BL51" s="298"/>
      <c r="BM51" s="298"/>
      <c r="BN51" s="298"/>
      <c r="BO51" s="298"/>
      <c r="BP51" s="298"/>
      <c r="BQ51" s="298"/>
      <c r="BR51" s="298"/>
      <c r="BS51" s="298"/>
      <c r="BT51" s="298"/>
      <c r="BU51" s="298"/>
      <c r="BV51" s="298"/>
      <c r="BW51" s="298"/>
      <c r="BX51" s="298"/>
      <c r="BY51" s="298"/>
      <c r="BZ51" s="298"/>
      <c r="CA51" s="298"/>
      <c r="CB51" s="298"/>
      <c r="CC51" s="298"/>
      <c r="CD51" s="298"/>
      <c r="CE51" s="298"/>
      <c r="CF51" s="298"/>
      <c r="CG51" s="298"/>
      <c r="CH51" s="298"/>
      <c r="CI51" s="298"/>
      <c r="CJ51" s="298"/>
      <c r="CK51" s="298"/>
      <c r="CL51" s="298"/>
      <c r="CM51" s="298"/>
      <c r="CN51" s="298"/>
      <c r="CO51" s="298"/>
      <c r="CP51" s="298"/>
      <c r="CQ51" s="298"/>
      <c r="CR51" s="298"/>
      <c r="CS51" s="298"/>
    </row>
    <row r="52" hidden="1" outlineLevel="1">
      <c r="A52" s="214" t="str">
        <f t="shared" si="23"/>
        <v>Delete Rows (from Delete? col)</v>
      </c>
      <c r="B52" s="303"/>
      <c r="C52" s="35" t="str">
        <f t="shared" si="24"/>
        <v>=COUNTIF(preDEL!$AG2:$AG,TRUE)</v>
      </c>
      <c r="D52" s="332"/>
      <c r="E52" s="333"/>
      <c r="F52" s="303"/>
      <c r="G52" s="298" t="b">
        <f t="shared" si="25"/>
        <v>0</v>
      </c>
      <c r="H52" s="331" t="b">
        <f t="shared" si="26"/>
        <v>0</v>
      </c>
      <c r="I52" s="303"/>
      <c r="J52" s="303"/>
      <c r="K52" s="303"/>
      <c r="L52" s="303"/>
      <c r="M52" s="303"/>
      <c r="N52" s="303"/>
      <c r="O52" s="303"/>
      <c r="P52" s="303"/>
      <c r="Q52" s="303"/>
      <c r="R52" s="303"/>
      <c r="S52" s="303"/>
      <c r="T52" s="303"/>
      <c r="U52" s="303"/>
      <c r="V52" s="151"/>
      <c r="W52" s="303"/>
      <c r="X52" s="303"/>
      <c r="Y52" s="303"/>
      <c r="Z52" s="303"/>
      <c r="AA52" s="303"/>
      <c r="AB52" s="303"/>
      <c r="AC52" s="303"/>
      <c r="AD52" s="303"/>
      <c r="AE52" s="303"/>
      <c r="AF52" s="303"/>
      <c r="AG52" s="303"/>
      <c r="AH52" s="303"/>
      <c r="AI52" s="303"/>
      <c r="AJ52" s="303"/>
      <c r="AK52" s="303"/>
      <c r="AL52" s="303"/>
      <c r="AM52" s="303"/>
      <c r="AN52" s="303"/>
      <c r="AO52" s="303"/>
      <c r="AP52" s="303"/>
      <c r="AQ52" s="303"/>
      <c r="AR52" s="303"/>
      <c r="AS52" s="303"/>
      <c r="AT52" s="303"/>
      <c r="AU52" s="303"/>
      <c r="AV52" s="303"/>
      <c r="AW52" s="303"/>
      <c r="AX52" s="303"/>
      <c r="AY52" s="303"/>
      <c r="AZ52" s="303"/>
      <c r="BA52" s="303"/>
      <c r="BB52" s="303"/>
      <c r="BC52" s="303"/>
      <c r="BD52" s="303"/>
      <c r="BE52" s="303"/>
      <c r="BF52" s="303"/>
      <c r="BG52" s="303"/>
      <c r="BH52" s="303"/>
      <c r="BI52" s="303"/>
      <c r="BJ52" s="303"/>
      <c r="BK52" s="303"/>
      <c r="BL52" s="303"/>
      <c r="BM52" s="303"/>
      <c r="BN52" s="303"/>
      <c r="BO52" s="303"/>
      <c r="BP52" s="303"/>
      <c r="BQ52" s="303"/>
      <c r="BR52" s="303"/>
      <c r="BS52" s="303"/>
      <c r="BT52" s="303"/>
      <c r="BU52" s="303"/>
      <c r="BV52" s="303"/>
      <c r="BW52" s="303"/>
      <c r="BX52" s="303"/>
      <c r="BY52" s="303"/>
      <c r="BZ52" s="303"/>
      <c r="CA52" s="303"/>
      <c r="CB52" s="303"/>
      <c r="CC52" s="303"/>
      <c r="CD52" s="303"/>
      <c r="CE52" s="303"/>
      <c r="CF52" s="303"/>
      <c r="CG52" s="303"/>
      <c r="CH52" s="303"/>
      <c r="CI52" s="303"/>
      <c r="CJ52" s="303"/>
      <c r="CK52" s="303"/>
      <c r="CL52" s="303"/>
      <c r="CM52" s="303"/>
      <c r="CN52" s="303"/>
      <c r="CO52" s="303"/>
      <c r="CP52" s="303"/>
      <c r="CQ52" s="303"/>
      <c r="CR52" s="303"/>
      <c r="CS52" s="303"/>
    </row>
    <row r="53" hidden="1" outlineLevel="1">
      <c r="A53" s="214" t="str">
        <f t="shared" si="23"/>
        <v>Keep Rows (Total - Delete)</v>
      </c>
      <c r="B53" s="313"/>
      <c r="C53" s="35" t="str">
        <f t="shared" si="24"/>
        <v>=D3-D4</v>
      </c>
      <c r="D53" s="337"/>
      <c r="E53" s="338"/>
      <c r="F53" s="304"/>
      <c r="G53" s="298" t="b">
        <f t="shared" si="25"/>
        <v>0</v>
      </c>
      <c r="H53" s="331" t="b">
        <f t="shared" si="26"/>
        <v>0</v>
      </c>
      <c r="I53" s="313"/>
      <c r="J53" s="313"/>
      <c r="K53" s="313"/>
      <c r="L53" s="313"/>
      <c r="M53" s="313"/>
      <c r="N53" s="313"/>
      <c r="O53" s="313"/>
      <c r="P53" s="313"/>
      <c r="Q53" s="313"/>
      <c r="R53" s="313"/>
      <c r="S53" s="313"/>
      <c r="T53" s="313"/>
      <c r="U53" s="313"/>
      <c r="V53" s="151"/>
      <c r="W53" s="313"/>
      <c r="X53" s="313"/>
      <c r="Y53" s="313"/>
      <c r="Z53" s="313"/>
      <c r="AA53" s="313"/>
      <c r="AB53" s="313"/>
      <c r="AC53" s="313"/>
      <c r="AD53" s="313"/>
      <c r="AE53" s="313"/>
      <c r="AF53" s="313"/>
      <c r="AG53" s="313"/>
      <c r="AH53" s="313"/>
      <c r="AI53" s="313"/>
      <c r="AJ53" s="313"/>
      <c r="AK53" s="313"/>
      <c r="AL53" s="313"/>
      <c r="AM53" s="313"/>
      <c r="AN53" s="313"/>
      <c r="AO53" s="313"/>
      <c r="AP53" s="313"/>
      <c r="AQ53" s="313"/>
      <c r="AR53" s="313"/>
      <c r="AS53" s="313"/>
      <c r="AT53" s="313"/>
      <c r="AU53" s="313"/>
      <c r="AV53" s="313"/>
      <c r="AW53" s="313"/>
      <c r="AX53" s="313"/>
      <c r="AY53" s="313"/>
      <c r="AZ53" s="313"/>
      <c r="BA53" s="313"/>
      <c r="BB53" s="313"/>
      <c r="BC53" s="313"/>
      <c r="BD53" s="313"/>
      <c r="BE53" s="313"/>
      <c r="BF53" s="313"/>
      <c r="BG53" s="313"/>
      <c r="BH53" s="313"/>
      <c r="BI53" s="313"/>
      <c r="BJ53" s="313"/>
      <c r="BK53" s="313"/>
      <c r="BL53" s="313"/>
      <c r="BM53" s="313"/>
      <c r="BN53" s="313"/>
      <c r="BO53" s="313"/>
      <c r="BP53" s="313"/>
      <c r="BQ53" s="313"/>
      <c r="BR53" s="313"/>
      <c r="BS53" s="313"/>
      <c r="BT53" s="313"/>
      <c r="BU53" s="313"/>
      <c r="BV53" s="313"/>
      <c r="BW53" s="313"/>
      <c r="BX53" s="313"/>
      <c r="BY53" s="313"/>
      <c r="BZ53" s="313"/>
      <c r="CA53" s="313"/>
      <c r="CB53" s="313"/>
      <c r="CC53" s="313"/>
      <c r="CD53" s="313"/>
      <c r="CE53" s="313"/>
      <c r="CF53" s="313"/>
      <c r="CG53" s="313"/>
      <c r="CH53" s="313"/>
      <c r="CI53" s="313"/>
      <c r="CJ53" s="313"/>
      <c r="CK53" s="313"/>
      <c r="CL53" s="313"/>
      <c r="CM53" s="313"/>
      <c r="CN53" s="313"/>
      <c r="CO53" s="313"/>
      <c r="CP53" s="313"/>
      <c r="CQ53" s="313"/>
      <c r="CR53" s="313"/>
      <c r="CS53" s="313"/>
    </row>
    <row r="54" hidden="1" outlineLevel="1">
      <c r="A54" s="214" t="str">
        <f t="shared" si="23"/>
        <v>Note Name Rows (from Note Name? col)</v>
      </c>
      <c r="B54" s="303"/>
      <c r="C54" s="35" t="str">
        <f t="shared" si="24"/>
        <v>=COUNTIF(preDEL!X$2:X,TRUE)</v>
      </c>
      <c r="D54" s="332"/>
      <c r="E54" s="333"/>
      <c r="F54" s="303"/>
      <c r="G54" s="298" t="b">
        <f t="shared" si="25"/>
        <v>0</v>
      </c>
      <c r="H54" s="331" t="b">
        <f t="shared" si="26"/>
        <v>0</v>
      </c>
      <c r="I54" s="303"/>
      <c r="J54" s="303"/>
      <c r="K54" s="303"/>
      <c r="L54" s="303"/>
      <c r="M54" s="303"/>
      <c r="N54" s="303"/>
      <c r="O54" s="303"/>
      <c r="P54" s="303"/>
      <c r="Q54" s="303"/>
      <c r="R54" s="303"/>
      <c r="S54" s="303"/>
      <c r="T54" s="303"/>
      <c r="U54" s="303"/>
      <c r="V54" s="151"/>
      <c r="W54" s="303"/>
      <c r="X54" s="303"/>
      <c r="Y54" s="303"/>
      <c r="Z54" s="303"/>
      <c r="AA54" s="303"/>
      <c r="AB54" s="303"/>
      <c r="AC54" s="303"/>
      <c r="AD54" s="303"/>
      <c r="AE54" s="303"/>
      <c r="AF54" s="303"/>
      <c r="AG54" s="303"/>
      <c r="AH54" s="303"/>
      <c r="AI54" s="303"/>
      <c r="AJ54" s="303"/>
      <c r="AK54" s="303"/>
      <c r="AL54" s="303"/>
      <c r="AM54" s="303"/>
      <c r="AN54" s="303"/>
      <c r="AO54" s="303"/>
      <c r="AP54" s="303"/>
      <c r="AQ54" s="303"/>
      <c r="AR54" s="303"/>
      <c r="AS54" s="303"/>
      <c r="AT54" s="303"/>
      <c r="AU54" s="303"/>
      <c r="AV54" s="303"/>
      <c r="AW54" s="303"/>
      <c r="AX54" s="303"/>
      <c r="AY54" s="303"/>
      <c r="AZ54" s="303"/>
      <c r="BA54" s="303"/>
      <c r="BB54" s="303"/>
      <c r="BC54" s="303"/>
      <c r="BD54" s="303"/>
      <c r="BE54" s="303"/>
      <c r="BF54" s="303"/>
      <c r="BG54" s="303"/>
      <c r="BH54" s="303"/>
      <c r="BI54" s="303"/>
      <c r="BJ54" s="303"/>
      <c r="BK54" s="303"/>
      <c r="BL54" s="303"/>
      <c r="BM54" s="303"/>
      <c r="BN54" s="303"/>
      <c r="BO54" s="303"/>
      <c r="BP54" s="303"/>
      <c r="BQ54" s="303"/>
      <c r="BR54" s="303"/>
      <c r="BS54" s="303"/>
      <c r="BT54" s="303"/>
      <c r="BU54" s="303"/>
      <c r="BV54" s="303"/>
      <c r="BW54" s="303"/>
      <c r="BX54" s="303"/>
      <c r="BY54" s="303"/>
      <c r="BZ54" s="303"/>
      <c r="CA54" s="303"/>
      <c r="CB54" s="303"/>
      <c r="CC54" s="303"/>
      <c r="CD54" s="303"/>
      <c r="CE54" s="303"/>
      <c r="CF54" s="303"/>
      <c r="CG54" s="303"/>
      <c r="CH54" s="303"/>
      <c r="CI54" s="303"/>
      <c r="CJ54" s="303"/>
      <c r="CK54" s="303"/>
      <c r="CL54" s="303"/>
      <c r="CM54" s="303"/>
      <c r="CN54" s="303"/>
      <c r="CO54" s="303"/>
      <c r="CP54" s="303"/>
      <c r="CQ54" s="303"/>
      <c r="CR54" s="303"/>
      <c r="CS54" s="303"/>
    </row>
    <row r="55" hidden="1" outlineLevel="1">
      <c r="A55" s="214" t="str">
        <f t="shared" si="23"/>
        <v>Rows with Add from APT = TRUE</v>
      </c>
      <c r="C55" s="35" t="str">
        <f t="shared" si="24"/>
        <v>=COUNTIF(preDEL!AD$2:AD,TRUE)</v>
      </c>
      <c r="D55" s="339"/>
      <c r="E55" s="340"/>
      <c r="F55" s="2"/>
      <c r="G55" s="298" t="b">
        <f t="shared" si="25"/>
        <v>0</v>
      </c>
      <c r="H55" s="331" t="b">
        <f t="shared" si="26"/>
        <v>0</v>
      </c>
      <c r="V55" s="151"/>
    </row>
    <row r="56" hidden="1" outlineLevel="1">
      <c r="A56" s="214" t="str">
        <f t="shared" si="23"/>
        <v>Initial Add from APT (from Add from APT tab)</v>
      </c>
      <c r="C56" s="35" t="str">
        <f t="shared" si="24"/>
        <v>='Add from APT'!S1</v>
      </c>
      <c r="D56" s="339"/>
      <c r="E56" s="340"/>
      <c r="F56" s="2"/>
      <c r="G56" s="298" t="b">
        <f t="shared" si="25"/>
        <v>0</v>
      </c>
      <c r="H56" s="331" t="b">
        <f t="shared" si="26"/>
        <v>0</v>
      </c>
      <c r="V56" s="151"/>
    </row>
    <row r="57" hidden="1" outlineLevel="1">
      <c r="A57" s="214" t="str">
        <f t="shared" si="23"/>
        <v>Note Name Rows Extra (excludes orig row) - Formula</v>
      </c>
      <c r="C57" s="35" t="str">
        <f t="shared" si="24"/>
        <v>=preDEL!AY1</v>
      </c>
      <c r="D57" s="339"/>
      <c r="E57" s="340"/>
      <c r="F57" s="2"/>
      <c r="G57" s="298" t="b">
        <f t="shared" si="25"/>
        <v>0</v>
      </c>
      <c r="H57" s="331" t="b">
        <f t="shared" si="26"/>
        <v>0</v>
      </c>
      <c r="V57" s="151"/>
    </row>
    <row r="58" hidden="1" outlineLevel="1">
      <c r="A58" s="214" t="str">
        <f t="shared" si="23"/>
        <v>Note Name Rows Extra (excludes orig row) - Value</v>
      </c>
      <c r="C58" s="35" t="str">
        <f t="shared" si="24"/>
        <v/>
      </c>
      <c r="D58" s="339"/>
      <c r="E58" s="340"/>
      <c r="F58" s="2"/>
      <c r="G58" s="298" t="b">
        <f t="shared" si="25"/>
        <v>0</v>
      </c>
      <c r="H58" s="331" t="b">
        <f t="shared" si="26"/>
        <v>1</v>
      </c>
      <c r="V58" s="151"/>
    </row>
    <row r="59" hidden="1" outlineLevel="1">
      <c r="A59" s="214" t="str">
        <f t="shared" si="23"/>
        <v>CHECK SUM for preDEL TOTAL ROWS</v>
      </c>
      <c r="C59" s="35" t="str">
        <f t="shared" si="24"/>
        <v>=D2+D10+D8</v>
      </c>
      <c r="D59" s="339"/>
      <c r="E59" s="340"/>
      <c r="F59" s="2"/>
      <c r="G59" s="298" t="b">
        <f t="shared" si="25"/>
        <v>0</v>
      </c>
      <c r="H59" s="331" t="b">
        <f t="shared" si="26"/>
        <v>0</v>
      </c>
      <c r="V59" s="151"/>
    </row>
    <row r="60" hidden="1" outlineLevel="1">
      <c r="A60" s="214" t="str">
        <f t="shared" si="23"/>
        <v>Total Rows in postDel</v>
      </c>
      <c r="C60" s="35" t="str">
        <f t="shared" si="24"/>
        <v>=ROWS(postDEL!$A$2:$A)-COUNTBLANK(postDEL!$A$2:$A)</v>
      </c>
      <c r="D60" s="339"/>
      <c r="E60" s="340"/>
      <c r="F60" s="2"/>
      <c r="G60" s="298" t="b">
        <f t="shared" si="25"/>
        <v>0</v>
      </c>
      <c r="H60" s="331" t="b">
        <f t="shared" si="26"/>
        <v>0</v>
      </c>
      <c r="V60" s="151"/>
    </row>
    <row r="61" hidden="1" outlineLevel="1">
      <c r="A61" s="214" t="str">
        <f t="shared" si="23"/>
        <v>Sum Person Samples</v>
      </c>
      <c r="C61" s="35" t="str">
        <f t="shared" si="24"/>
        <v>=SUM(INDIRECT(CONCATENATE(F!A37,"!D2:D")))</v>
      </c>
      <c r="D61" s="339"/>
      <c r="E61" s="341"/>
      <c r="F61" s="2"/>
      <c r="G61" s="298" t="b">
        <f t="shared" si="25"/>
        <v>0</v>
      </c>
      <c r="H61" s="331" t="b">
        <f t="shared" si="26"/>
        <v>0</v>
      </c>
      <c r="V61" s="151"/>
    </row>
    <row r="62" hidden="1" outlineLevel="1">
      <c r="A62" s="214" t="str">
        <f t="shared" si="23"/>
        <v/>
      </c>
      <c r="C62" s="35" t="str">
        <f t="shared" si="24"/>
        <v/>
      </c>
      <c r="D62" s="339"/>
      <c r="E62" s="341"/>
      <c r="F62" s="2"/>
    </row>
    <row r="63" hidden="1" outlineLevel="1">
      <c r="A63" s="214" t="str">
        <f t="shared" si="23"/>
        <v>NAME CHECKS</v>
      </c>
      <c r="C63" s="35" t="str">
        <f t="shared" si="24"/>
        <v>=AND(D16+D18=D17,D19=0)</v>
      </c>
      <c r="D63" s="339"/>
      <c r="E63" s="341"/>
      <c r="F63" s="2"/>
    </row>
    <row r="64" hidden="1" outlineLevel="1">
      <c r="A64" s="214" t="str">
        <f t="shared" si="23"/>
        <v>SUM Note Name Cols</v>
      </c>
      <c r="C64" s="35" t="str">
        <f t="shared" si="24"/>
        <v>=SUM(preDEL!AW2:AW)</v>
      </c>
      <c r="D64" s="339"/>
      <c r="E64" s="341"/>
      <c r="F64" s="2"/>
    </row>
    <row r="65" hidden="1" outlineLevel="1">
      <c r="A65" s="214" t="str">
        <f t="shared" si="23"/>
        <v>Count Note Name? TRUE - includes deleted rows</v>
      </c>
      <c r="C65" s="35" t="str">
        <f t="shared" si="24"/>
        <v>=COUNTIF(preDEL!X$2:X,TRUE)</v>
      </c>
      <c r="D65" s="339"/>
      <c r="E65" s="341"/>
      <c r="F65" s="2"/>
    </row>
    <row r="66" hidden="1" outlineLevel="1">
      <c r="A66" s="214" t="str">
        <f t="shared" si="23"/>
        <v>Deleted Note Name rows</v>
      </c>
      <c r="C66" s="35" t="str">
        <f t="shared" si="24"/>
        <v/>
      </c>
      <c r="D66" s="339"/>
      <c r="E66" s="341"/>
      <c r="F66" s="2"/>
    </row>
    <row r="67" hidden="1" outlineLevel="1">
      <c r="A67" s="214" t="str">
        <f t="shared" si="23"/>
        <v>Blank Combined Names</v>
      </c>
      <c r="C67" s="35" t="str">
        <f t="shared" si="24"/>
        <v>=COUNTBLANK(preDEL!$AR$2:$AR)</v>
      </c>
      <c r="D67" s="339"/>
      <c r="E67" s="341"/>
      <c r="F67" s="2"/>
    </row>
    <row r="68" hidden="1" outlineLevel="1">
      <c r="A68" s="214" t="str">
        <f t="shared" si="23"/>
        <v>END</v>
      </c>
      <c r="C68" s="151" t="str">
        <f t="shared" si="24"/>
        <v/>
      </c>
      <c r="D68" s="339"/>
      <c r="E68" s="341"/>
    </row>
    <row r="69" hidden="1" outlineLevel="1">
      <c r="A69" s="214" t="str">
        <f t="shared" si="23"/>
        <v/>
      </c>
      <c r="D69" s="342"/>
    </row>
    <row r="70" hidden="1" outlineLevel="1">
      <c r="A70" s="214"/>
      <c r="D70" s="342"/>
    </row>
    <row r="71" hidden="1" outlineLevel="1">
      <c r="A71" s="214" t="str">
        <f t="array" ref="A71">INDIRECT(CONCATENATE($A$48,"!",ADDRESS(ROW(A71)-ROW($A$48),3)))</f>
        <v>Tube ID blank</v>
      </c>
      <c r="D71" s="342"/>
    </row>
    <row r="72" hidden="1" outlineLevel="1">
      <c r="A72" s="71"/>
      <c r="D72" s="342"/>
    </row>
    <row r="73" hidden="1" outlineLevel="1">
      <c r="A73" s="71"/>
      <c r="D73" s="342"/>
    </row>
    <row r="74" hidden="1" outlineLevel="1">
      <c r="A74" s="343"/>
      <c r="B74" s="344" t="s">
        <v>2990</v>
      </c>
      <c r="C74" s="343"/>
      <c r="D74" s="343"/>
      <c r="E74" s="343"/>
      <c r="F74" s="343"/>
    </row>
  </sheetData>
  <conditionalFormatting sqref="X10 AF10 AT10">
    <cfRule type="notContainsText" dxfId="1" priority="1" operator="notContains" text="ERROR">
      <formula>ISERROR(SEARCH(("ERROR"),(X10)))</formula>
    </cfRule>
  </conditionalFormatting>
  <conditionalFormatting sqref="A12:CS12 A15:CS15 A23:CS23 A25:CS25 A31:CS31 A33:CS33 A40:CS40 A43:CS43 C49:C73 F49:F73">
    <cfRule type="notContainsBlanks" dxfId="11" priority="2">
      <formula>LEN(TRIM(A12))&gt;0</formula>
    </cfRule>
  </conditionalFormatting>
  <conditionalFormatting sqref="C4:E9 C21:E21 C29:E29 C37:E37 C48:E48">
    <cfRule type="containsText" dxfId="0" priority="3" operator="containsText" text="ERROR">
      <formula>NOT(ISERROR(SEARCH(("ERROR"),(C4))))</formula>
    </cfRule>
  </conditionalFormatting>
  <conditionalFormatting sqref="C4:H4 E7 F9 A14 X14 A16:CS19 F21 A26:CS27 F29 A34:A35 B34:CS34 F37:G37 A42:CS42 A44:CS46 F48 G49:H73">
    <cfRule type="cellIs" dxfId="12" priority="4" operator="equal">
      <formula>"FALSE"</formula>
    </cfRule>
  </conditionalFormatting>
  <conditionalFormatting sqref="C4:E9 C21:E21 C29:E29 C37:E37 C48:E48">
    <cfRule type="containsText" dxfId="1" priority="5" operator="containsText" text="Match">
      <formula>NOT(ISERROR(SEARCH(("Match"),(C4))))</formula>
    </cfRule>
  </conditionalFormatting>
  <hyperlinks>
    <hyperlink r:id="rId2" location="gid=1761983769" ref="B1"/>
  </hyperlinks>
  <drawing r:id="rId3"/>
  <legacy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outlineLevelRow="1"/>
  <cols>
    <col customWidth="1" min="1" max="1" width="24.0"/>
    <col customWidth="1" min="2" max="2" width="17.38"/>
    <col customWidth="1" min="3" max="3" width="51.25"/>
    <col customWidth="1" min="4" max="4" width="15.88"/>
    <col customWidth="1" min="6" max="6" width="30.63"/>
    <col customWidth="1" min="7" max="8" width="9.5"/>
    <col customWidth="1" min="9" max="9" width="6.88"/>
    <col customWidth="1" min="10" max="10" width="29.38"/>
    <col customWidth="1" min="11" max="11" width="19.75"/>
  </cols>
  <sheetData>
    <row r="1">
      <c r="A1" s="11" t="str">
        <f t="shared" ref="A1:A17" si="1">IF(_xlfn.ISFORMULA(D1),FORMULATEXT(D1),IFERROR(0/0,""))</f>
        <v>=IF(D3=D11,"Check Sum OK", CONCATENATE(D11-D3," ERROR!! - Check Sum Fail"))</v>
      </c>
      <c r="C1" s="345" t="s">
        <v>2991</v>
      </c>
      <c r="D1" s="346" t="str">
        <f>IF(D3=D11,"Check Sum OK", CONCATENATE(D11-D3," ERROR!! - Check Sum Fail"))</f>
        <v>Check Sum OK</v>
      </c>
      <c r="E1" s="40" t="s">
        <v>2992</v>
      </c>
      <c r="F1" s="288" t="str">
        <f>CONCATENATE(TEXT(NOW(),"M-DD HH:MM")," ",E1)</f>
        <v>2-25 14:58 BS</v>
      </c>
      <c r="K1" s="70"/>
    </row>
    <row r="2">
      <c r="A2" s="11" t="str">
        <f t="shared" si="1"/>
        <v>=ROWS(RAW_APS!A$3:A)</v>
      </c>
      <c r="B2" s="1"/>
      <c r="C2" s="1" t="s">
        <v>2993</v>
      </c>
      <c r="D2" s="347">
        <f>ROWS(RAW_APS!A$3:A1821)</f>
        <v>439</v>
      </c>
    </row>
    <row r="3">
      <c r="A3" s="11" t="str">
        <f t="shared" si="1"/>
        <v>=ROWS(preDEL!A$2:A)</v>
      </c>
      <c r="B3" s="1"/>
      <c r="C3" s="1" t="s">
        <v>2994</v>
      </c>
      <c r="D3" s="348">
        <f>ROWS(preDEL!A$2:A1821)</f>
        <v>807</v>
      </c>
      <c r="G3" s="70"/>
      <c r="K3" s="70"/>
      <c r="L3" s="70"/>
    </row>
    <row r="4">
      <c r="A4" s="11" t="str">
        <f t="shared" si="1"/>
        <v>=COUNTIF(preDEL!$AG2:$AG,TRUE)</v>
      </c>
      <c r="C4" s="1" t="s">
        <v>2995</v>
      </c>
      <c r="D4" s="347">
        <f>COUNTIF(preDEL!$AG2:$AG1821,TRUE)</f>
        <v>26</v>
      </c>
    </row>
    <row r="5">
      <c r="A5" s="11" t="str">
        <f t="shared" si="1"/>
        <v>=D3-D4</v>
      </c>
      <c r="B5" s="1"/>
      <c r="C5" s="1" t="s">
        <v>2996</v>
      </c>
      <c r="D5" s="349">
        <f>D3-D4</f>
        <v>781</v>
      </c>
    </row>
    <row r="6">
      <c r="A6" s="11" t="str">
        <f t="shared" si="1"/>
        <v>=COUNTIF(preDEL!X$2:X,TRUE)</v>
      </c>
      <c r="B6" s="1"/>
      <c r="C6" s="350" t="s">
        <v>2997</v>
      </c>
      <c r="D6" s="351">
        <f>COUNTIF(preDEL!X$2:X1821,TRUE)</f>
        <v>0</v>
      </c>
    </row>
    <row r="7">
      <c r="A7" s="11" t="str">
        <f t="shared" si="1"/>
        <v>=COUNTIF(preDEL!AD$2:AD,TRUE)</v>
      </c>
      <c r="B7" s="352"/>
      <c r="C7" s="352" t="s">
        <v>2998</v>
      </c>
      <c r="D7" s="347">
        <f>COUNTIF(preDEL!AD$2:AD1821,TRUE)</f>
        <v>368</v>
      </c>
      <c r="E7" s="1" t="s">
        <v>2999</v>
      </c>
      <c r="I7" s="1"/>
    </row>
    <row r="8">
      <c r="A8" s="11" t="str">
        <f t="shared" si="1"/>
        <v>='Add from APT'!S1</v>
      </c>
      <c r="B8" s="352"/>
      <c r="C8" s="352" t="s">
        <v>3000</v>
      </c>
      <c r="D8" s="347">
        <f>'Add from APT'!S1</f>
        <v>368</v>
      </c>
      <c r="E8" s="353" t="s">
        <v>3001</v>
      </c>
    </row>
    <row r="9">
      <c r="A9" s="11" t="str">
        <f t="shared" si="1"/>
        <v>=preDEL!AY1</v>
      </c>
      <c r="B9" s="1"/>
      <c r="C9" s="1" t="s">
        <v>3002</v>
      </c>
      <c r="D9" s="354">
        <f>preDEL!AY1</f>
        <v>0</v>
      </c>
      <c r="E9" s="1" t="s">
        <v>3003</v>
      </c>
    </row>
    <row r="10">
      <c r="A10" s="11" t="str">
        <f t="shared" si="1"/>
        <v/>
      </c>
      <c r="B10" s="1"/>
      <c r="C10" s="1" t="s">
        <v>3004</v>
      </c>
      <c r="D10" s="355">
        <v>0.0</v>
      </c>
      <c r="E10" s="1" t="s">
        <v>3005</v>
      </c>
    </row>
    <row r="11">
      <c r="A11" s="11" t="str">
        <f t="shared" si="1"/>
        <v>=D2+D10+D8</v>
      </c>
      <c r="B11" s="70"/>
      <c r="C11" s="70" t="s">
        <v>3006</v>
      </c>
      <c r="D11" s="348">
        <f>D2+D10+D8</f>
        <v>807</v>
      </c>
      <c r="E11" s="1" t="s">
        <v>3007</v>
      </c>
    </row>
    <row r="12">
      <c r="A12" s="11" t="str">
        <f t="shared" si="1"/>
        <v>=ROWS(postDEL!$A$2:$A)-COUNTBLANK(postDEL!$A$2:$A)</v>
      </c>
      <c r="C12" s="1" t="s">
        <v>3008</v>
      </c>
      <c r="D12" s="347">
        <f>ROWS(postDEL!$A$2:$A1821)-COUNTBLANK(postDEL!$A$2:$A1821)</f>
        <v>781</v>
      </c>
    </row>
    <row r="13">
      <c r="A13" s="11" t="str">
        <f t="shared" si="1"/>
        <v>=SUM(INDIRECT(CONCATENATE(F!A37,"!D2:D")))</v>
      </c>
      <c r="C13" s="1" t="s">
        <v>3009</v>
      </c>
      <c r="D13" s="356">
        <f t="array" ref="D13">SUM(INDIRECT(CONCATENATE(F!A37,"!D2:D")))</f>
        <v>0</v>
      </c>
    </row>
    <row r="14">
      <c r="A14" s="11" t="str">
        <f t="shared" si="1"/>
        <v/>
      </c>
    </row>
    <row r="15">
      <c r="A15" s="11" t="str">
        <f t="shared" si="1"/>
        <v>=AND(D16+D18=D17,D19=0)</v>
      </c>
      <c r="B15" s="329"/>
      <c r="C15" s="345" t="s">
        <v>3010</v>
      </c>
      <c r="D15" s="357" t="b">
        <f>AND(D16+D18=D17,D19=0)</f>
        <v>0</v>
      </c>
      <c r="E15" s="4"/>
    </row>
    <row r="16" outlineLevel="1">
      <c r="A16" s="11" t="str">
        <f t="shared" si="1"/>
        <v>=SUM(preDEL!AW2:AW)</v>
      </c>
      <c r="B16" s="1"/>
      <c r="C16" s="1" t="s">
        <v>3011</v>
      </c>
      <c r="D16" s="358">
        <f>SUM(preDEL!AW2:AW1821)</f>
        <v>0</v>
      </c>
      <c r="E16" s="28" t="s">
        <v>3012</v>
      </c>
    </row>
    <row r="17" outlineLevel="1">
      <c r="A17" s="11" t="str">
        <f t="shared" si="1"/>
        <v>=COUNTIF(preDEL!X$2:X,TRUE)</v>
      </c>
      <c r="B17" s="1"/>
      <c r="C17" s="350" t="s">
        <v>3013</v>
      </c>
      <c r="D17" s="359">
        <f>COUNTIF(preDEL!X$2:X1821,TRUE)</f>
        <v>0</v>
      </c>
      <c r="E17" s="151"/>
    </row>
    <row r="18" outlineLevel="1">
      <c r="C18" s="1" t="s">
        <v>3014</v>
      </c>
      <c r="D18" s="360">
        <v>4.0</v>
      </c>
      <c r="E18" s="28" t="s">
        <v>3015</v>
      </c>
    </row>
    <row r="19" outlineLevel="1">
      <c r="A19" s="11" t="str">
        <f>IF(_xlfn.ISFORMULA(D19),FORMULATEXT(D19),IFERROR(0/0,""))</f>
        <v>=COUNTBLANK(preDEL!$AR$2:$AR)</v>
      </c>
      <c r="C19" s="1" t="s">
        <v>3016</v>
      </c>
      <c r="D19" s="358">
        <f>COUNTBLANK(preDEL!$AR$2:$AR1821)</f>
        <v>781</v>
      </c>
      <c r="E19" s="4"/>
    </row>
    <row r="20">
      <c r="C20" s="361" t="s">
        <v>255</v>
      </c>
      <c r="D20" s="362"/>
    </row>
    <row r="22" collapsed="1">
      <c r="A22" s="4"/>
      <c r="B22" s="4"/>
      <c r="C22" s="363" t="s">
        <v>3017</v>
      </c>
      <c r="D22" s="364" t="s">
        <v>3018</v>
      </c>
      <c r="E22" s="365">
        <f>SUM(E23:E63)</f>
        <v>25</v>
      </c>
      <c r="F22" s="4"/>
      <c r="G22" s="364" t="s">
        <v>3019</v>
      </c>
      <c r="H22" s="364" t="s">
        <v>3020</v>
      </c>
      <c r="I22" s="4"/>
      <c r="J22" s="4"/>
      <c r="K22" s="4"/>
      <c r="L22" s="4"/>
      <c r="M22" s="4"/>
      <c r="N22" s="4"/>
      <c r="O22" s="4"/>
      <c r="P22" s="4"/>
      <c r="Q22" s="4"/>
      <c r="R22" s="4"/>
      <c r="S22" s="4"/>
      <c r="T22" s="4"/>
      <c r="U22" s="4"/>
      <c r="V22" s="4"/>
      <c r="W22" s="4"/>
      <c r="X22" s="4"/>
      <c r="Y22" s="4"/>
      <c r="Z22" s="4"/>
      <c r="AA22" s="4"/>
      <c r="AB22" s="4"/>
      <c r="AC22" s="4"/>
      <c r="AD22" s="4"/>
    </row>
    <row r="23" hidden="1" outlineLevel="1">
      <c r="A23" s="4"/>
      <c r="B23" s="13">
        <v>1.0</v>
      </c>
      <c r="C23" s="4" t="s">
        <v>3021</v>
      </c>
      <c r="D23" s="60">
        <f t="shared" ref="D23:D63" si="2">B23</f>
        <v>1</v>
      </c>
      <c r="E23" s="83">
        <f>IF(COUNTIF(preDEL!$AH$2:$AH1821,D23)&gt;0,COUNTIF(preDEL!$AH$2:$AH1821,D23),IFERROR(0/0,""))</f>
        <v>3</v>
      </c>
      <c r="F23" s="4"/>
      <c r="G23" s="83">
        <f t="array" ref="G23:G30">SORT(UNIQUE(preDEL!$AH$2:$AH1821),1,TRUE)</f>
        <v>1</v>
      </c>
      <c r="H23" s="83" t="b">
        <f t="shared" ref="H23:H63" si="3">IF(COUNTIF(D$23:D$65,G23)=1,TRUE,IFERROR(0/0,""))</f>
        <v>1</v>
      </c>
      <c r="I23" s="13"/>
      <c r="J23" s="4"/>
      <c r="K23" s="4"/>
      <c r="L23" s="4"/>
      <c r="M23" s="4"/>
      <c r="N23" s="4"/>
      <c r="O23" s="4"/>
      <c r="P23" s="4"/>
      <c r="Q23" s="4"/>
      <c r="R23" s="4"/>
      <c r="S23" s="4"/>
      <c r="T23" s="4"/>
      <c r="U23" s="4"/>
      <c r="V23" s="4"/>
      <c r="W23" s="4"/>
      <c r="X23" s="4"/>
      <c r="Y23" s="4"/>
      <c r="Z23" s="4"/>
      <c r="AA23" s="4"/>
      <c r="AB23" s="4"/>
      <c r="AC23" s="4"/>
      <c r="AD23" s="4"/>
    </row>
    <row r="24" hidden="1" outlineLevel="1">
      <c r="A24" s="4"/>
      <c r="B24" s="13">
        <v>1.1</v>
      </c>
      <c r="C24" s="4" t="s">
        <v>3022</v>
      </c>
      <c r="D24" s="60">
        <f t="shared" si="2"/>
        <v>1.1</v>
      </c>
      <c r="E24" s="83" t="str">
        <f>IF(COUNTIF(preDEL!$AH$2:$AH1821,D24)&gt;0,COUNTIF(preDEL!$AH$2:$AH1821,D24),IFERROR(0/0,""))</f>
        <v/>
      </c>
      <c r="F24" s="366" t="s">
        <v>3023</v>
      </c>
      <c r="G24" s="4">
        <v>2.0</v>
      </c>
      <c r="H24" s="83" t="b">
        <f t="shared" si="3"/>
        <v>1</v>
      </c>
      <c r="I24" s="13"/>
      <c r="J24" s="4"/>
      <c r="K24" s="4"/>
      <c r="L24" s="4"/>
      <c r="M24" s="4"/>
      <c r="N24" s="4"/>
      <c r="O24" s="4"/>
      <c r="P24" s="4"/>
      <c r="Q24" s="4"/>
      <c r="R24" s="4"/>
      <c r="S24" s="4"/>
      <c r="T24" s="4"/>
      <c r="U24" s="4"/>
      <c r="V24" s="4"/>
      <c r="W24" s="4"/>
      <c r="X24" s="4"/>
      <c r="Y24" s="4"/>
      <c r="Z24" s="4"/>
      <c r="AA24" s="4"/>
      <c r="AB24" s="4"/>
      <c r="AC24" s="4"/>
      <c r="AD24" s="4"/>
    </row>
    <row r="25" hidden="1" outlineLevel="1">
      <c r="A25" s="4"/>
      <c r="B25" s="13">
        <v>2.0</v>
      </c>
      <c r="C25" s="4" t="s">
        <v>2786</v>
      </c>
      <c r="D25" s="60">
        <f t="shared" si="2"/>
        <v>2</v>
      </c>
      <c r="E25" s="83">
        <f>IF(COUNTIF(preDEL!$AH$2:$AH1821,D25)&gt;0,COUNTIF(preDEL!$AH$2:$AH1821,D25),IFERROR(0/0,""))</f>
        <v>3</v>
      </c>
      <c r="F25" s="4"/>
      <c r="G25" s="4">
        <v>2.7</v>
      </c>
      <c r="H25" s="83" t="b">
        <f t="shared" si="3"/>
        <v>1</v>
      </c>
      <c r="I25" s="13"/>
      <c r="J25" s="4"/>
      <c r="K25" s="4"/>
      <c r="L25" s="4"/>
      <c r="M25" s="4"/>
      <c r="N25" s="4"/>
      <c r="O25" s="4"/>
      <c r="P25" s="4"/>
      <c r="Q25" s="4"/>
      <c r="R25" s="4"/>
      <c r="S25" s="4"/>
      <c r="T25" s="4"/>
      <c r="U25" s="4"/>
      <c r="V25" s="4"/>
      <c r="W25" s="4"/>
      <c r="X25" s="4"/>
      <c r="Y25" s="4"/>
      <c r="Z25" s="4"/>
      <c r="AA25" s="4"/>
      <c r="AB25" s="4"/>
      <c r="AC25" s="4"/>
      <c r="AD25" s="4"/>
    </row>
    <row r="26" hidden="1" outlineLevel="1">
      <c r="A26" s="4"/>
      <c r="B26" s="13">
        <v>2.1</v>
      </c>
      <c r="C26" s="4" t="s">
        <v>2791</v>
      </c>
      <c r="D26" s="60">
        <f t="shared" si="2"/>
        <v>2.1</v>
      </c>
      <c r="E26" s="83" t="str">
        <f>IF(COUNTIF(preDEL!$AH$2:$AH1821,D26)&gt;0,COUNTIF(preDEL!$AH$2:$AH1821,D26),IFERROR(0/0,""))</f>
        <v/>
      </c>
      <c r="F26" s="4"/>
      <c r="G26" s="4">
        <v>5.3</v>
      </c>
      <c r="H26" s="83" t="b">
        <f t="shared" si="3"/>
        <v>1</v>
      </c>
      <c r="I26" s="13"/>
      <c r="J26" s="4"/>
      <c r="K26" s="4"/>
      <c r="L26" s="4"/>
      <c r="M26" s="4"/>
      <c r="N26" s="4"/>
      <c r="O26" s="4"/>
      <c r="P26" s="4"/>
      <c r="Q26" s="4"/>
      <c r="R26" s="4"/>
      <c r="S26" s="4"/>
      <c r="T26" s="4"/>
      <c r="U26" s="4"/>
      <c r="V26" s="4"/>
      <c r="W26" s="4"/>
      <c r="X26" s="4"/>
      <c r="Y26" s="4"/>
      <c r="Z26" s="4"/>
      <c r="AA26" s="4"/>
      <c r="AB26" s="4"/>
      <c r="AC26" s="4"/>
      <c r="AD26" s="4"/>
    </row>
    <row r="27" hidden="1" outlineLevel="1">
      <c r="A27" s="4"/>
      <c r="B27" s="13">
        <v>2.2</v>
      </c>
      <c r="C27" s="4" t="s">
        <v>2796</v>
      </c>
      <c r="D27" s="60">
        <f t="shared" si="2"/>
        <v>2.2</v>
      </c>
      <c r="E27" s="83" t="str">
        <f>IF(COUNTIF(preDEL!$AH$2:$AH1821,D27)&gt;0,COUNTIF(preDEL!$AH$2:$AH1821,D27),IFERROR(0/0,""))</f>
        <v/>
      </c>
      <c r="F27" s="4"/>
      <c r="G27" s="4">
        <v>5.5</v>
      </c>
      <c r="H27" s="83" t="b">
        <f t="shared" si="3"/>
        <v>1</v>
      </c>
      <c r="I27" s="13"/>
      <c r="J27" s="4"/>
      <c r="K27" s="4"/>
      <c r="L27" s="4"/>
      <c r="M27" s="4"/>
      <c r="N27" s="4"/>
      <c r="O27" s="4"/>
      <c r="P27" s="4"/>
      <c r="Q27" s="4"/>
      <c r="R27" s="4"/>
      <c r="S27" s="4"/>
      <c r="T27" s="4"/>
      <c r="U27" s="4"/>
      <c r="V27" s="4"/>
      <c r="W27" s="4"/>
      <c r="X27" s="4"/>
      <c r="Y27" s="4"/>
      <c r="Z27" s="4"/>
      <c r="AA27" s="4"/>
      <c r="AB27" s="4"/>
      <c r="AC27" s="4"/>
      <c r="AD27" s="4"/>
    </row>
    <row r="28" hidden="1" outlineLevel="1">
      <c r="A28" s="4"/>
      <c r="B28" s="13">
        <v>2.3</v>
      </c>
      <c r="C28" s="4" t="s">
        <v>2801</v>
      </c>
      <c r="D28" s="60">
        <f t="shared" si="2"/>
        <v>2.3</v>
      </c>
      <c r="E28" s="83" t="str">
        <f>IF(COUNTIF(preDEL!$AH$2:$AH1821,D28)&gt;0,COUNTIF(preDEL!$AH$2:$AH1821,D28),IFERROR(0/0,""))</f>
        <v/>
      </c>
      <c r="F28" s="4"/>
      <c r="G28" s="4">
        <v>7.0</v>
      </c>
      <c r="H28" s="83" t="b">
        <f t="shared" si="3"/>
        <v>1</v>
      </c>
      <c r="I28" s="13"/>
      <c r="J28" s="4"/>
      <c r="K28" s="4"/>
      <c r="L28" s="4"/>
      <c r="M28" s="4"/>
      <c r="N28" s="4"/>
      <c r="O28" s="4"/>
      <c r="P28" s="4"/>
      <c r="Q28" s="4"/>
      <c r="R28" s="4"/>
      <c r="S28" s="4"/>
      <c r="T28" s="4"/>
      <c r="U28" s="4"/>
      <c r="V28" s="4"/>
      <c r="W28" s="4"/>
      <c r="X28" s="4"/>
      <c r="Y28" s="4"/>
      <c r="Z28" s="4"/>
      <c r="AA28" s="4"/>
      <c r="AB28" s="4"/>
      <c r="AC28" s="4"/>
      <c r="AD28" s="4"/>
    </row>
    <row r="29" hidden="1" outlineLevel="1">
      <c r="A29" s="4"/>
      <c r="B29" s="13">
        <v>2.4</v>
      </c>
      <c r="C29" s="4" t="s">
        <v>2805</v>
      </c>
      <c r="D29" s="60">
        <f t="shared" si="2"/>
        <v>2.4</v>
      </c>
      <c r="E29" s="83" t="str">
        <f>IF(COUNTIF(preDEL!$AH$2:$AH1821,D29)&gt;0,COUNTIF(preDEL!$AH$2:$AH1821,D29),IFERROR(0/0,""))</f>
        <v/>
      </c>
      <c r="F29" s="4"/>
      <c r="G29" s="4" t="s">
        <v>1844</v>
      </c>
      <c r="H29" s="83" t="str">
        <f t="shared" si="3"/>
        <v/>
      </c>
      <c r="I29" s="13"/>
      <c r="J29" s="4"/>
      <c r="K29" s="4"/>
      <c r="L29" s="4"/>
      <c r="M29" s="4"/>
      <c r="N29" s="4"/>
      <c r="O29" s="4"/>
      <c r="P29" s="4"/>
      <c r="Q29" s="4"/>
      <c r="R29" s="4"/>
      <c r="S29" s="4"/>
      <c r="T29" s="4"/>
      <c r="U29" s="4"/>
      <c r="V29" s="4"/>
      <c r="W29" s="4"/>
      <c r="X29" s="4"/>
      <c r="Y29" s="4"/>
      <c r="Z29" s="4"/>
      <c r="AA29" s="4"/>
      <c r="AB29" s="4"/>
      <c r="AC29" s="4"/>
      <c r="AD29" s="4"/>
    </row>
    <row r="30" hidden="1" outlineLevel="1">
      <c r="A30" s="4"/>
      <c r="B30" s="13">
        <v>2.5</v>
      </c>
      <c r="C30" s="4" t="s">
        <v>2810</v>
      </c>
      <c r="D30" s="60">
        <f t="shared" si="2"/>
        <v>2.5</v>
      </c>
      <c r="E30" s="83" t="str">
        <f>IF(COUNTIF(preDEL!$AH$2:$AH1821,D30)&gt;0,COUNTIF(preDEL!$AH$2:$AH1821,D30),IFERROR(0/0,""))</f>
        <v/>
      </c>
      <c r="F30" s="367"/>
      <c r="G30" s="4"/>
      <c r="H30" s="83" t="str">
        <f t="shared" si="3"/>
        <v/>
      </c>
      <c r="I30" s="4"/>
      <c r="J30" s="4"/>
      <c r="K30" s="4"/>
      <c r="L30" s="4"/>
      <c r="M30" s="4"/>
      <c r="N30" s="4"/>
      <c r="O30" s="4"/>
      <c r="P30" s="4"/>
      <c r="Q30" s="4"/>
      <c r="R30" s="4"/>
      <c r="S30" s="4"/>
      <c r="T30" s="4"/>
      <c r="U30" s="4"/>
      <c r="V30" s="4"/>
      <c r="W30" s="4"/>
      <c r="X30" s="4"/>
      <c r="Y30" s="4"/>
      <c r="Z30" s="4"/>
      <c r="AA30" s="4"/>
      <c r="AB30" s="4"/>
      <c r="AC30" s="4"/>
      <c r="AD30" s="4"/>
    </row>
    <row r="31" hidden="1" outlineLevel="1">
      <c r="A31" s="4"/>
      <c r="B31" s="13">
        <v>2.6</v>
      </c>
      <c r="C31" s="47" t="s">
        <v>2813</v>
      </c>
      <c r="D31" s="60">
        <f t="shared" si="2"/>
        <v>2.6</v>
      </c>
      <c r="E31" s="83" t="str">
        <f>IF(COUNTIF(preDEL!$AH$2:$AH1821,D31)&gt;0,COUNTIF(preDEL!$AH$2:$AH1821,D31),IFERROR(0/0,""))</f>
        <v/>
      </c>
      <c r="F31" s="367"/>
      <c r="G31" s="4"/>
      <c r="H31" s="83" t="str">
        <f t="shared" si="3"/>
        <v/>
      </c>
      <c r="I31" s="4"/>
      <c r="J31" s="4"/>
      <c r="K31" s="4"/>
      <c r="L31" s="4"/>
      <c r="M31" s="4"/>
      <c r="N31" s="4"/>
      <c r="O31" s="4"/>
      <c r="P31" s="4"/>
      <c r="Q31" s="4"/>
      <c r="R31" s="4"/>
      <c r="S31" s="4"/>
      <c r="T31" s="4"/>
      <c r="U31" s="4"/>
      <c r="V31" s="4"/>
      <c r="W31" s="4"/>
      <c r="X31" s="4"/>
      <c r="Y31" s="4"/>
      <c r="Z31" s="4"/>
      <c r="AA31" s="4"/>
      <c r="AB31" s="4"/>
      <c r="AC31" s="4"/>
      <c r="AD31" s="4"/>
    </row>
    <row r="32" hidden="1" outlineLevel="1">
      <c r="A32" s="4"/>
      <c r="B32" s="13">
        <v>2.7</v>
      </c>
      <c r="C32" s="47" t="s">
        <v>2817</v>
      </c>
      <c r="D32" s="60">
        <f t="shared" si="2"/>
        <v>2.7</v>
      </c>
      <c r="E32" s="83">
        <f>IF(COUNTIF(preDEL!$AH$2:$AH1821,D32)&gt;0,COUNTIF(preDEL!$AH$2:$AH1821,D32),IFERROR(0/0,""))</f>
        <v>1</v>
      </c>
      <c r="F32" s="367"/>
      <c r="G32" s="4"/>
      <c r="H32" s="83" t="str">
        <f t="shared" si="3"/>
        <v/>
      </c>
      <c r="I32" s="4"/>
      <c r="J32" s="4"/>
      <c r="K32" s="4"/>
      <c r="L32" s="4"/>
      <c r="M32" s="4"/>
      <c r="N32" s="4"/>
      <c r="O32" s="4"/>
      <c r="P32" s="4"/>
      <c r="Q32" s="4"/>
      <c r="R32" s="4"/>
      <c r="S32" s="4"/>
      <c r="T32" s="4"/>
      <c r="U32" s="4"/>
      <c r="V32" s="4"/>
      <c r="W32" s="4"/>
      <c r="X32" s="4"/>
      <c r="Y32" s="4"/>
      <c r="Z32" s="4"/>
      <c r="AA32" s="4"/>
      <c r="AB32" s="4"/>
      <c r="AC32" s="4"/>
      <c r="AD32" s="4"/>
    </row>
    <row r="33" hidden="1" outlineLevel="1">
      <c r="A33" s="4"/>
      <c r="B33" s="13">
        <v>2.8</v>
      </c>
      <c r="C33" s="47" t="s">
        <v>3024</v>
      </c>
      <c r="D33" s="60">
        <f t="shared" si="2"/>
        <v>2.8</v>
      </c>
      <c r="E33" s="83" t="str">
        <f>IF(COUNTIF(preDEL!$AH$2:$AH1821,D33)&gt;0,COUNTIF(preDEL!$AH$2:$AH1821,D33),IFERROR(0/0,""))</f>
        <v/>
      </c>
      <c r="F33" s="367"/>
      <c r="G33" s="4"/>
      <c r="H33" s="83" t="str">
        <f t="shared" si="3"/>
        <v/>
      </c>
      <c r="I33" s="4"/>
      <c r="J33" s="4"/>
      <c r="K33" s="4"/>
      <c r="L33" s="4"/>
      <c r="M33" s="4"/>
      <c r="N33" s="4"/>
      <c r="O33" s="4"/>
      <c r="P33" s="4"/>
      <c r="Q33" s="4"/>
      <c r="R33" s="4"/>
      <c r="S33" s="4"/>
      <c r="T33" s="4"/>
      <c r="U33" s="4"/>
      <c r="V33" s="4"/>
      <c r="W33" s="4"/>
      <c r="X33" s="4"/>
      <c r="Y33" s="4"/>
      <c r="Z33" s="4"/>
      <c r="AA33" s="4"/>
      <c r="AB33" s="4"/>
      <c r="AC33" s="4"/>
      <c r="AD33" s="4"/>
    </row>
    <row r="34" hidden="1" outlineLevel="1">
      <c r="A34" s="4"/>
      <c r="B34" s="13">
        <v>3.0</v>
      </c>
      <c r="C34" s="47" t="s">
        <v>2821</v>
      </c>
      <c r="D34" s="60">
        <f t="shared" si="2"/>
        <v>3</v>
      </c>
      <c r="E34" s="83" t="str">
        <f>IF(COUNTIF(preDEL!$AH$2:$AH1821,D34)&gt;0,COUNTIF(preDEL!$AH$2:$AH1821,D34),IFERROR(0/0,""))</f>
        <v/>
      </c>
      <c r="F34" s="367"/>
      <c r="G34" s="4"/>
      <c r="H34" s="83" t="str">
        <f t="shared" si="3"/>
        <v/>
      </c>
      <c r="I34" s="4"/>
      <c r="J34" s="4"/>
      <c r="K34" s="4"/>
      <c r="L34" s="4"/>
      <c r="M34" s="4"/>
      <c r="N34" s="4"/>
      <c r="O34" s="4"/>
      <c r="P34" s="4"/>
      <c r="Q34" s="4"/>
      <c r="R34" s="4"/>
      <c r="S34" s="4"/>
      <c r="T34" s="4"/>
      <c r="U34" s="4"/>
      <c r="V34" s="4"/>
      <c r="W34" s="4"/>
      <c r="X34" s="4"/>
      <c r="Y34" s="4"/>
      <c r="Z34" s="4"/>
      <c r="AA34" s="4"/>
      <c r="AB34" s="4"/>
      <c r="AC34" s="4"/>
      <c r="AD34" s="4"/>
    </row>
    <row r="35" hidden="1" outlineLevel="1">
      <c r="A35" s="4"/>
      <c r="B35" s="13">
        <v>4.0</v>
      </c>
      <c r="C35" s="47" t="s">
        <v>2823</v>
      </c>
      <c r="D35" s="60">
        <f t="shared" si="2"/>
        <v>4</v>
      </c>
      <c r="E35" s="83" t="str">
        <f>IF(COUNTIF(preDEL!$AH$2:$AH1821,D35)&gt;0,COUNTIF(preDEL!$AH$2:$AH1821,D35),IFERROR(0/0,""))</f>
        <v/>
      </c>
      <c r="F35" s="367"/>
      <c r="G35" s="4"/>
      <c r="H35" s="83" t="str">
        <f t="shared" si="3"/>
        <v/>
      </c>
      <c r="I35" s="4"/>
      <c r="J35" s="4"/>
      <c r="K35" s="4"/>
      <c r="L35" s="4"/>
      <c r="M35" s="4"/>
      <c r="N35" s="4"/>
      <c r="O35" s="4"/>
      <c r="P35" s="4"/>
      <c r="Q35" s="4"/>
      <c r="R35" s="4"/>
      <c r="S35" s="4"/>
      <c r="T35" s="4"/>
      <c r="U35" s="4"/>
      <c r="V35" s="4"/>
      <c r="W35" s="4"/>
      <c r="X35" s="4"/>
      <c r="Y35" s="4"/>
      <c r="Z35" s="4"/>
      <c r="AA35" s="4"/>
      <c r="AB35" s="4"/>
      <c r="AC35" s="4"/>
      <c r="AD35" s="4"/>
    </row>
    <row r="36" hidden="1" outlineLevel="1">
      <c r="A36" s="47"/>
      <c r="B36" s="46">
        <v>4.1</v>
      </c>
      <c r="C36" s="47" t="s">
        <v>2825</v>
      </c>
      <c r="D36" s="60">
        <f t="shared" si="2"/>
        <v>4.1</v>
      </c>
      <c r="E36" s="83" t="str">
        <f>IF(COUNTIF(preDEL!$AH$2:$AH1821,D36)&gt;0,COUNTIF(preDEL!$AH$2:$AH1821,D36),IFERROR(0/0,""))</f>
        <v/>
      </c>
      <c r="F36" s="367"/>
      <c r="G36" s="4"/>
      <c r="H36" s="83" t="str">
        <f t="shared" si="3"/>
        <v/>
      </c>
      <c r="I36" s="4"/>
      <c r="J36" s="4"/>
      <c r="K36" s="4"/>
      <c r="L36" s="4"/>
      <c r="M36" s="4"/>
      <c r="N36" s="4"/>
      <c r="O36" s="4"/>
      <c r="P36" s="4"/>
      <c r="Q36" s="4"/>
      <c r="R36" s="4"/>
      <c r="S36" s="4"/>
      <c r="T36" s="4"/>
      <c r="U36" s="4"/>
      <c r="V36" s="4"/>
      <c r="W36" s="4"/>
      <c r="X36" s="4"/>
      <c r="Y36" s="4"/>
      <c r="Z36" s="4"/>
      <c r="AA36" s="4"/>
      <c r="AB36" s="4"/>
      <c r="AC36" s="4"/>
      <c r="AD36" s="4"/>
    </row>
    <row r="37" hidden="1" outlineLevel="1">
      <c r="A37" s="4"/>
      <c r="B37" s="46">
        <v>4.2</v>
      </c>
      <c r="C37" s="47" t="s">
        <v>3025</v>
      </c>
      <c r="D37" s="60">
        <f t="shared" si="2"/>
        <v>4.2</v>
      </c>
      <c r="E37" s="83" t="str">
        <f>IF(COUNTIF(preDEL!$AH$2:$AH1821,D37)&gt;0,COUNTIF(preDEL!$AH$2:$AH1821,D37),IFERROR(0/0,""))</f>
        <v/>
      </c>
      <c r="F37" s="180" t="s">
        <v>3026</v>
      </c>
      <c r="G37" s="4"/>
      <c r="H37" s="83" t="str">
        <f t="shared" si="3"/>
        <v/>
      </c>
      <c r="I37" s="4"/>
      <c r="J37" s="4"/>
      <c r="K37" s="4"/>
      <c r="L37" s="4"/>
      <c r="M37" s="4"/>
      <c r="N37" s="4"/>
      <c r="O37" s="4"/>
      <c r="P37" s="4"/>
      <c r="Q37" s="4"/>
      <c r="R37" s="4"/>
      <c r="S37" s="4"/>
      <c r="T37" s="4"/>
      <c r="U37" s="4"/>
      <c r="V37" s="4"/>
      <c r="W37" s="4"/>
      <c r="X37" s="4"/>
      <c r="Y37" s="4"/>
      <c r="Z37" s="4"/>
      <c r="AA37" s="4"/>
      <c r="AB37" s="4"/>
      <c r="AC37" s="4"/>
      <c r="AD37" s="4"/>
    </row>
    <row r="38" hidden="1" outlineLevel="1">
      <c r="A38" s="4"/>
      <c r="B38" s="13">
        <v>5.1</v>
      </c>
      <c r="C38" s="47" t="s">
        <v>3027</v>
      </c>
      <c r="D38" s="60">
        <f t="shared" si="2"/>
        <v>5.1</v>
      </c>
      <c r="E38" s="83" t="str">
        <f>IF(COUNTIF(preDEL!$AH$2:$AH1821,D38)&gt;0,COUNTIF(preDEL!$AH$2:$AH1821,D38),IFERROR(0/0,""))</f>
        <v/>
      </c>
      <c r="F38" s="180" t="s">
        <v>3028</v>
      </c>
      <c r="G38" s="4"/>
      <c r="H38" s="83" t="str">
        <f t="shared" si="3"/>
        <v/>
      </c>
      <c r="I38" s="4"/>
      <c r="J38" s="4"/>
      <c r="K38" s="4"/>
      <c r="L38" s="4"/>
      <c r="M38" s="4"/>
      <c r="N38" s="4"/>
      <c r="O38" s="4"/>
      <c r="P38" s="4"/>
      <c r="Q38" s="4"/>
      <c r="R38" s="4"/>
      <c r="S38" s="4"/>
      <c r="T38" s="4"/>
      <c r="U38" s="4"/>
      <c r="V38" s="4"/>
      <c r="W38" s="4"/>
      <c r="X38" s="4"/>
      <c r="Y38" s="4"/>
      <c r="Z38" s="4"/>
      <c r="AA38" s="4"/>
      <c r="AB38" s="4"/>
      <c r="AC38" s="4"/>
      <c r="AD38" s="4"/>
    </row>
    <row r="39" hidden="1" outlineLevel="1">
      <c r="A39" s="4"/>
      <c r="B39" s="13">
        <v>5.2</v>
      </c>
      <c r="C39" s="4" t="s">
        <v>2829</v>
      </c>
      <c r="D39" s="60">
        <f t="shared" si="2"/>
        <v>5.2</v>
      </c>
      <c r="E39" s="83" t="str">
        <f>IF(COUNTIF(preDEL!$AH$2:$AH1821,D39)&gt;0,COUNTIF(preDEL!$AH$2:$AH1821,D39),IFERROR(0/0,""))</f>
        <v/>
      </c>
      <c r="F39" s="367"/>
      <c r="G39" s="4"/>
      <c r="H39" s="83" t="str">
        <f t="shared" si="3"/>
        <v/>
      </c>
      <c r="I39" s="4"/>
      <c r="J39" s="4"/>
      <c r="K39" s="4"/>
      <c r="L39" s="4"/>
      <c r="M39" s="4"/>
      <c r="N39" s="4"/>
      <c r="O39" s="4"/>
      <c r="P39" s="4"/>
      <c r="Q39" s="4"/>
      <c r="R39" s="4"/>
      <c r="S39" s="4"/>
      <c r="T39" s="4"/>
      <c r="U39" s="4"/>
      <c r="V39" s="4"/>
      <c r="W39" s="4"/>
      <c r="X39" s="4"/>
      <c r="Y39" s="4"/>
      <c r="Z39" s="4"/>
      <c r="AA39" s="4"/>
      <c r="AB39" s="4"/>
      <c r="AC39" s="4"/>
      <c r="AD39" s="4"/>
    </row>
    <row r="40" hidden="1" outlineLevel="1">
      <c r="A40" s="4"/>
      <c r="B40" s="13">
        <v>5.3</v>
      </c>
      <c r="C40" s="47" t="s">
        <v>3029</v>
      </c>
      <c r="D40" s="60">
        <f t="shared" si="2"/>
        <v>5.3</v>
      </c>
      <c r="E40" s="83">
        <f>IF(COUNTIF(preDEL!$AH$2:$AH1821,D40)&gt;0,COUNTIF(preDEL!$AH$2:$AH1821,D40),IFERROR(0/0,""))</f>
        <v>4</v>
      </c>
      <c r="F40" s="368" t="s">
        <v>3030</v>
      </c>
      <c r="G40" s="4"/>
      <c r="H40" s="83" t="str">
        <f t="shared" si="3"/>
        <v/>
      </c>
      <c r="I40" s="4"/>
      <c r="J40" s="4"/>
      <c r="K40" s="4"/>
      <c r="L40" s="4"/>
      <c r="M40" s="4"/>
      <c r="N40" s="4"/>
      <c r="O40" s="4"/>
      <c r="P40" s="4"/>
      <c r="Q40" s="4"/>
      <c r="R40" s="4"/>
      <c r="S40" s="4"/>
      <c r="T40" s="4"/>
      <c r="U40" s="4"/>
      <c r="V40" s="4"/>
      <c r="W40" s="4"/>
      <c r="X40" s="4"/>
      <c r="Y40" s="4"/>
      <c r="Z40" s="4"/>
      <c r="AA40" s="4"/>
      <c r="AB40" s="4"/>
      <c r="AC40" s="4"/>
      <c r="AD40" s="4"/>
    </row>
    <row r="41" hidden="1" outlineLevel="1">
      <c r="A41" s="4"/>
      <c r="B41" s="13">
        <v>5.4</v>
      </c>
      <c r="C41" s="4" t="s">
        <v>2833</v>
      </c>
      <c r="D41" s="60">
        <f t="shared" si="2"/>
        <v>5.4</v>
      </c>
      <c r="E41" s="83" t="str">
        <f>IF(COUNTIF(preDEL!$AH$2:$AH1821,D41)&gt;0,COUNTIF(preDEL!$AH$2:$AH1821,D41),IFERROR(0/0,""))</f>
        <v/>
      </c>
      <c r="F41" s="180" t="s">
        <v>3031</v>
      </c>
      <c r="G41" s="4"/>
      <c r="H41" s="83" t="str">
        <f t="shared" si="3"/>
        <v/>
      </c>
      <c r="I41" s="4"/>
      <c r="J41" s="4"/>
      <c r="K41" s="4"/>
      <c r="L41" s="4"/>
      <c r="M41" s="4"/>
      <c r="N41" s="4"/>
      <c r="O41" s="4"/>
      <c r="P41" s="4"/>
      <c r="Q41" s="4"/>
      <c r="R41" s="4"/>
      <c r="S41" s="4"/>
      <c r="T41" s="4"/>
      <c r="U41" s="4"/>
      <c r="V41" s="4"/>
      <c r="W41" s="4"/>
      <c r="X41" s="4"/>
      <c r="Y41" s="4"/>
      <c r="Z41" s="4"/>
      <c r="AA41" s="4"/>
      <c r="AB41" s="4"/>
      <c r="AC41" s="4"/>
      <c r="AD41" s="4"/>
    </row>
    <row r="42" hidden="1" outlineLevel="1">
      <c r="A42" s="4"/>
      <c r="B42" s="13">
        <v>5.5</v>
      </c>
      <c r="C42" s="4" t="s">
        <v>2834</v>
      </c>
      <c r="D42" s="60">
        <f t="shared" si="2"/>
        <v>5.5</v>
      </c>
      <c r="E42" s="83">
        <f>IF(COUNTIF(preDEL!$AH$2:$AH1821,D42)&gt;0,COUNTIF(preDEL!$AH$2:$AH1821,D42),IFERROR(0/0,""))</f>
        <v>11</v>
      </c>
      <c r="F42" s="367"/>
      <c r="G42" s="4"/>
      <c r="H42" s="83" t="str">
        <f t="shared" si="3"/>
        <v/>
      </c>
      <c r="I42" s="4"/>
      <c r="J42" s="4"/>
      <c r="K42" s="4"/>
      <c r="L42" s="4"/>
      <c r="M42" s="4"/>
      <c r="N42" s="4"/>
      <c r="O42" s="4"/>
      <c r="P42" s="4"/>
      <c r="Q42" s="4"/>
      <c r="R42" s="4"/>
      <c r="S42" s="4"/>
      <c r="T42" s="4"/>
      <c r="U42" s="4"/>
      <c r="V42" s="4"/>
      <c r="W42" s="4"/>
      <c r="X42" s="4"/>
      <c r="Y42" s="4"/>
      <c r="Z42" s="4"/>
      <c r="AA42" s="4"/>
      <c r="AB42" s="4"/>
      <c r="AC42" s="4"/>
      <c r="AD42" s="4"/>
    </row>
    <row r="43" hidden="1" outlineLevel="1">
      <c r="A43" s="4"/>
      <c r="B43" s="13">
        <v>6.0</v>
      </c>
      <c r="C43" s="4" t="s">
        <v>2837</v>
      </c>
      <c r="D43" s="60">
        <f t="shared" si="2"/>
        <v>6</v>
      </c>
      <c r="E43" s="83" t="str">
        <f>IF(COUNTIF(preDEL!$AH$2:$AH1821,D43)&gt;0,COUNTIF(preDEL!$AH$2:$AH1821,D43),IFERROR(0/0,""))</f>
        <v/>
      </c>
      <c r="F43" s="367"/>
      <c r="G43" s="4"/>
      <c r="H43" s="83" t="str">
        <f t="shared" si="3"/>
        <v/>
      </c>
      <c r="I43" s="4"/>
      <c r="J43" s="4"/>
      <c r="K43" s="4"/>
      <c r="L43" s="4"/>
      <c r="M43" s="4"/>
      <c r="N43" s="4"/>
      <c r="O43" s="4"/>
      <c r="P43" s="4"/>
      <c r="Q43" s="4"/>
      <c r="R43" s="4"/>
      <c r="S43" s="4"/>
      <c r="T43" s="4"/>
      <c r="U43" s="4"/>
      <c r="V43" s="4"/>
      <c r="W43" s="4"/>
      <c r="X43" s="4"/>
      <c r="Y43" s="4"/>
      <c r="Z43" s="4"/>
      <c r="AA43" s="4"/>
      <c r="AB43" s="4"/>
      <c r="AC43" s="4"/>
      <c r="AD43" s="4"/>
    </row>
    <row r="44" hidden="1" outlineLevel="1">
      <c r="A44" s="4"/>
      <c r="B44" s="13">
        <v>7.0</v>
      </c>
      <c r="C44" s="47" t="s">
        <v>3032</v>
      </c>
      <c r="D44" s="60">
        <f t="shared" si="2"/>
        <v>7</v>
      </c>
      <c r="E44" s="83">
        <f>IF(COUNTIF(preDEL!$AH$2:$AH1821,D44)&gt;0,COUNTIF(preDEL!$AH$2:$AH1821,D44),IFERROR(0/0,""))</f>
        <v>3</v>
      </c>
      <c r="F44" s="367"/>
      <c r="G44" s="4"/>
      <c r="H44" s="83" t="str">
        <f t="shared" si="3"/>
        <v/>
      </c>
      <c r="I44" s="4"/>
      <c r="J44" s="4"/>
      <c r="K44" s="4"/>
      <c r="L44" s="4"/>
      <c r="M44" s="4"/>
      <c r="N44" s="4"/>
      <c r="O44" s="4"/>
      <c r="P44" s="4"/>
      <c r="Q44" s="4"/>
      <c r="R44" s="4"/>
      <c r="S44" s="4"/>
      <c r="T44" s="4"/>
      <c r="U44" s="4"/>
      <c r="V44" s="4"/>
      <c r="W44" s="4"/>
      <c r="X44" s="4"/>
      <c r="Y44" s="4"/>
      <c r="Z44" s="4"/>
      <c r="AA44" s="4"/>
      <c r="AB44" s="4"/>
      <c r="AC44" s="4"/>
      <c r="AD44" s="4"/>
    </row>
    <row r="45" hidden="1" outlineLevel="1">
      <c r="A45" s="4"/>
      <c r="B45" s="13">
        <v>7.1</v>
      </c>
      <c r="C45" s="47" t="s">
        <v>3033</v>
      </c>
      <c r="D45" s="60">
        <f t="shared" si="2"/>
        <v>7.1</v>
      </c>
      <c r="E45" s="83" t="str">
        <f>IF(COUNTIF(preDEL!$AH$2:$AH1821,D45)&gt;0,COUNTIF(preDEL!$AH$2:$AH1821,D45),IFERROR(0/0,""))</f>
        <v/>
      </c>
      <c r="F45" s="367"/>
      <c r="G45" s="4"/>
      <c r="H45" s="83" t="str">
        <f t="shared" si="3"/>
        <v/>
      </c>
      <c r="I45" s="4"/>
      <c r="J45" s="4"/>
      <c r="K45" s="4"/>
      <c r="L45" s="4"/>
      <c r="M45" s="4"/>
      <c r="N45" s="4"/>
      <c r="O45" s="4"/>
      <c r="P45" s="4"/>
      <c r="Q45" s="4"/>
      <c r="R45" s="4"/>
      <c r="S45" s="4"/>
      <c r="T45" s="4"/>
      <c r="U45" s="4"/>
      <c r="V45" s="4"/>
      <c r="W45" s="4"/>
      <c r="X45" s="4"/>
      <c r="Y45" s="4"/>
      <c r="Z45" s="4"/>
      <c r="AA45" s="4"/>
      <c r="AB45" s="4"/>
      <c r="AC45" s="4"/>
      <c r="AD45" s="4"/>
    </row>
    <row r="46" hidden="1" outlineLevel="1">
      <c r="A46" s="4"/>
      <c r="B46" s="13">
        <v>7.2</v>
      </c>
      <c r="C46" s="4" t="s">
        <v>3034</v>
      </c>
      <c r="D46" s="60">
        <f t="shared" si="2"/>
        <v>7.2</v>
      </c>
      <c r="E46" s="83" t="str">
        <f>IF(COUNTIF(preDEL!$AH$2:$AH1821,D46)&gt;0,COUNTIF(preDEL!$AH$2:$AH1821,D46),IFERROR(0/0,""))</f>
        <v/>
      </c>
      <c r="F46" s="367"/>
      <c r="G46" s="4"/>
      <c r="H46" s="83" t="str">
        <f t="shared" si="3"/>
        <v/>
      </c>
      <c r="I46" s="4"/>
      <c r="J46" s="4"/>
      <c r="K46" s="4"/>
      <c r="L46" s="4"/>
      <c r="M46" s="4"/>
      <c r="N46" s="4"/>
      <c r="O46" s="4"/>
      <c r="P46" s="4"/>
      <c r="Q46" s="4"/>
      <c r="R46" s="4"/>
      <c r="S46" s="4"/>
      <c r="T46" s="4"/>
      <c r="U46" s="4"/>
      <c r="V46" s="4"/>
      <c r="W46" s="4"/>
      <c r="X46" s="4"/>
      <c r="Y46" s="4"/>
      <c r="Z46" s="4"/>
      <c r="AA46" s="4"/>
      <c r="AB46" s="4"/>
      <c r="AC46" s="4"/>
      <c r="AD46" s="4"/>
    </row>
    <row r="47" hidden="1" outlineLevel="1">
      <c r="A47" s="4"/>
      <c r="B47" s="46">
        <v>7.3</v>
      </c>
      <c r="C47" s="47" t="s">
        <v>3035</v>
      </c>
      <c r="D47" s="60">
        <f t="shared" si="2"/>
        <v>7.3</v>
      </c>
      <c r="E47" s="83" t="str">
        <f>IF(COUNTIF(preDEL!$AH$2:$AH1821,D47)&gt;0,COUNTIF(preDEL!$AH$2:$AH1821,D47),IFERROR(0/0,""))</f>
        <v/>
      </c>
      <c r="F47" s="367"/>
      <c r="G47" s="4"/>
      <c r="H47" s="83" t="str">
        <f t="shared" si="3"/>
        <v/>
      </c>
      <c r="I47" s="4"/>
      <c r="J47" s="4"/>
      <c r="K47" s="4"/>
      <c r="L47" s="4"/>
      <c r="M47" s="4"/>
      <c r="N47" s="4"/>
      <c r="O47" s="4"/>
      <c r="P47" s="4"/>
      <c r="Q47" s="4"/>
      <c r="R47" s="4"/>
      <c r="S47" s="4"/>
      <c r="T47" s="4"/>
      <c r="U47" s="4"/>
      <c r="V47" s="4"/>
      <c r="W47" s="4"/>
      <c r="X47" s="4"/>
      <c r="Y47" s="4"/>
      <c r="Z47" s="4"/>
      <c r="AA47" s="4"/>
      <c r="AB47" s="4"/>
      <c r="AC47" s="4"/>
      <c r="AD47" s="4"/>
    </row>
    <row r="48" hidden="1" outlineLevel="1">
      <c r="A48" s="4"/>
      <c r="B48" s="46">
        <v>7.4</v>
      </c>
      <c r="C48" s="4" t="s">
        <v>3036</v>
      </c>
      <c r="D48" s="60">
        <f t="shared" si="2"/>
        <v>7.4</v>
      </c>
      <c r="E48" s="83" t="str">
        <f>IF(COUNTIF(preDEL!$AH$2:$AH1821,D48)&gt;0,COUNTIF(preDEL!$AH$2:$AH1821,D48),IFERROR(0/0,""))</f>
        <v/>
      </c>
      <c r="F48" s="180" t="s">
        <v>3037</v>
      </c>
      <c r="G48" s="4"/>
      <c r="H48" s="83" t="str">
        <f t="shared" si="3"/>
        <v/>
      </c>
      <c r="I48" s="4"/>
      <c r="J48" s="4"/>
      <c r="K48" s="4"/>
      <c r="L48" s="4"/>
      <c r="M48" s="4"/>
      <c r="N48" s="4"/>
      <c r="O48" s="4"/>
      <c r="P48" s="4"/>
      <c r="Q48" s="4"/>
      <c r="R48" s="4"/>
      <c r="S48" s="4"/>
      <c r="T48" s="4"/>
      <c r="U48" s="4"/>
      <c r="V48" s="4"/>
      <c r="W48" s="4"/>
      <c r="X48" s="4"/>
      <c r="Y48" s="4"/>
      <c r="Z48" s="4"/>
      <c r="AA48" s="4"/>
      <c r="AB48" s="4"/>
      <c r="AC48" s="4"/>
      <c r="AD48" s="4"/>
    </row>
    <row r="49" hidden="1" outlineLevel="1">
      <c r="A49" s="4"/>
      <c r="B49" s="46">
        <v>7.5</v>
      </c>
      <c r="C49" s="4"/>
      <c r="D49" s="60">
        <f t="shared" si="2"/>
        <v>7.5</v>
      </c>
      <c r="E49" s="83" t="str">
        <f>IF(COUNTIF(preDEL!$AH$2:$AH1821,D49)&gt;0,COUNTIF(preDEL!$AH$2:$AH1821,D49),IFERROR(0/0,""))</f>
        <v/>
      </c>
      <c r="F49" s="367"/>
      <c r="G49" s="4"/>
      <c r="H49" s="83" t="str">
        <f t="shared" si="3"/>
        <v/>
      </c>
      <c r="I49" s="4"/>
      <c r="J49" s="4"/>
      <c r="K49" s="4"/>
      <c r="L49" s="4"/>
      <c r="M49" s="4"/>
      <c r="N49" s="4"/>
      <c r="O49" s="4"/>
      <c r="P49" s="4"/>
      <c r="Q49" s="4"/>
      <c r="R49" s="4"/>
      <c r="S49" s="4"/>
      <c r="T49" s="4"/>
      <c r="U49" s="4"/>
      <c r="V49" s="4"/>
      <c r="W49" s="4"/>
      <c r="X49" s="4"/>
      <c r="Y49" s="4"/>
      <c r="Z49" s="4"/>
      <c r="AA49" s="4"/>
      <c r="AB49" s="4"/>
      <c r="AC49" s="4"/>
      <c r="AD49" s="4"/>
    </row>
    <row r="50" hidden="1" outlineLevel="1">
      <c r="A50" s="4"/>
      <c r="B50" s="13">
        <v>8.0</v>
      </c>
      <c r="C50" s="4" t="s">
        <v>2842</v>
      </c>
      <c r="D50" s="60">
        <f t="shared" si="2"/>
        <v>8</v>
      </c>
      <c r="E50" s="83" t="str">
        <f>IF(COUNTIF(preDEL!$AH$2:$AH1821,D50)&gt;0,COUNTIF(preDEL!$AH$2:$AH1821,D50),IFERROR(0/0,""))</f>
        <v/>
      </c>
      <c r="F50" s="367"/>
      <c r="G50" s="4"/>
      <c r="H50" s="83" t="str">
        <f t="shared" si="3"/>
        <v/>
      </c>
      <c r="I50" s="4"/>
      <c r="J50" s="4"/>
      <c r="K50" s="4"/>
      <c r="L50" s="4"/>
      <c r="M50" s="4"/>
      <c r="N50" s="4"/>
      <c r="O50" s="4"/>
      <c r="P50" s="4"/>
      <c r="Q50" s="4"/>
      <c r="R50" s="4"/>
      <c r="S50" s="4"/>
      <c r="T50" s="4"/>
      <c r="U50" s="4"/>
      <c r="V50" s="4"/>
      <c r="W50" s="4"/>
      <c r="X50" s="4"/>
      <c r="Y50" s="4"/>
      <c r="Z50" s="4"/>
      <c r="AA50" s="4"/>
      <c r="AB50" s="4"/>
      <c r="AC50" s="4"/>
      <c r="AD50" s="4"/>
    </row>
    <row r="51" hidden="1" outlineLevel="1">
      <c r="A51" s="4"/>
      <c r="B51" s="13">
        <v>8.1</v>
      </c>
      <c r="C51" s="4" t="s">
        <v>3038</v>
      </c>
      <c r="D51" s="60">
        <f t="shared" si="2"/>
        <v>8.1</v>
      </c>
      <c r="E51" s="83" t="str">
        <f>IF(COUNTIF(preDEL!$AH$2:$AH1821,D51)&gt;0,COUNTIF(preDEL!$AH$2:$AH1821,D51),IFERROR(0/0,""))</f>
        <v/>
      </c>
      <c r="F51" s="367"/>
      <c r="G51" s="4"/>
      <c r="H51" s="83" t="str">
        <f t="shared" si="3"/>
        <v/>
      </c>
      <c r="I51" s="4"/>
      <c r="J51" s="4"/>
      <c r="K51" s="4"/>
      <c r="L51" s="4"/>
      <c r="M51" s="4"/>
      <c r="N51" s="4"/>
      <c r="O51" s="4"/>
      <c r="P51" s="4"/>
      <c r="Q51" s="4"/>
      <c r="R51" s="4"/>
      <c r="S51" s="4"/>
      <c r="T51" s="4"/>
      <c r="U51" s="4"/>
      <c r="V51" s="4"/>
      <c r="W51" s="4"/>
      <c r="X51" s="4"/>
      <c r="Y51" s="4"/>
      <c r="Z51" s="4"/>
      <c r="AA51" s="4"/>
      <c r="AB51" s="4"/>
      <c r="AC51" s="4"/>
      <c r="AD51" s="4"/>
    </row>
    <row r="52" hidden="1" outlineLevel="1">
      <c r="A52" s="4"/>
      <c r="B52" s="13">
        <v>9.0</v>
      </c>
      <c r="C52" s="4" t="s">
        <v>2848</v>
      </c>
      <c r="D52" s="60">
        <f t="shared" si="2"/>
        <v>9</v>
      </c>
      <c r="E52" s="83" t="str">
        <f>IF(COUNTIF(preDEL!$AH$2:$AH1821,D52)&gt;0,COUNTIF(preDEL!$AH$2:$AH1821,D52),IFERROR(0/0,""))</f>
        <v/>
      </c>
      <c r="F52" s="367"/>
      <c r="G52" s="4"/>
      <c r="H52" s="83" t="str">
        <f t="shared" si="3"/>
        <v/>
      </c>
      <c r="I52" s="4"/>
      <c r="J52" s="4"/>
      <c r="K52" s="4"/>
      <c r="L52" s="4"/>
      <c r="M52" s="4"/>
      <c r="N52" s="4"/>
      <c r="O52" s="4"/>
      <c r="P52" s="4"/>
      <c r="Q52" s="4"/>
      <c r="R52" s="4"/>
      <c r="S52" s="4"/>
      <c r="T52" s="4"/>
      <c r="U52" s="4"/>
      <c r="V52" s="4"/>
      <c r="W52" s="4"/>
      <c r="X52" s="4"/>
      <c r="Y52" s="4"/>
      <c r="Z52" s="4"/>
      <c r="AA52" s="4"/>
      <c r="AB52" s="4"/>
      <c r="AC52" s="4"/>
      <c r="AD52" s="4"/>
    </row>
    <row r="53" hidden="1" outlineLevel="1">
      <c r="A53" s="4"/>
      <c r="B53" s="13">
        <v>9.1</v>
      </c>
      <c r="C53" s="4" t="s">
        <v>3039</v>
      </c>
      <c r="D53" s="60">
        <f t="shared" si="2"/>
        <v>9.1</v>
      </c>
      <c r="E53" s="83" t="str">
        <f>IF(COUNTIF(preDEL!$AH$2:$AH1821,D53)&gt;0,COUNTIF(preDEL!$AH$2:$AH1821,D53),IFERROR(0/0,""))</f>
        <v/>
      </c>
      <c r="F53" s="367"/>
      <c r="G53" s="4"/>
      <c r="H53" s="83" t="str">
        <f t="shared" si="3"/>
        <v/>
      </c>
      <c r="I53" s="4"/>
      <c r="J53" s="4"/>
      <c r="K53" s="4"/>
      <c r="L53" s="4"/>
      <c r="M53" s="4"/>
      <c r="N53" s="4"/>
      <c r="O53" s="4"/>
      <c r="P53" s="4"/>
      <c r="Q53" s="4"/>
      <c r="R53" s="4"/>
      <c r="S53" s="4"/>
      <c r="T53" s="4"/>
      <c r="U53" s="4"/>
      <c r="V53" s="4"/>
      <c r="W53" s="4"/>
      <c r="X53" s="4"/>
      <c r="Y53" s="4"/>
      <c r="Z53" s="4"/>
      <c r="AA53" s="4"/>
      <c r="AB53" s="4"/>
      <c r="AC53" s="4"/>
      <c r="AD53" s="4"/>
    </row>
    <row r="54" hidden="1" outlineLevel="1">
      <c r="A54" s="4"/>
      <c r="B54" s="13">
        <v>9.2</v>
      </c>
      <c r="C54" s="4" t="s">
        <v>3040</v>
      </c>
      <c r="D54" s="60">
        <f t="shared" si="2"/>
        <v>9.2</v>
      </c>
      <c r="E54" s="83" t="str">
        <f>IF(COUNTIF(preDEL!$AH$2:$AH1821,D54)&gt;0,COUNTIF(preDEL!$AH$2:$AH1821,D54),IFERROR(0/0,""))</f>
        <v/>
      </c>
      <c r="F54" s="367"/>
      <c r="G54" s="4"/>
      <c r="H54" s="83" t="str">
        <f t="shared" si="3"/>
        <v/>
      </c>
      <c r="I54" s="4"/>
      <c r="J54" s="4"/>
      <c r="K54" s="4"/>
      <c r="L54" s="4"/>
      <c r="M54" s="4"/>
      <c r="N54" s="4"/>
      <c r="O54" s="4"/>
      <c r="P54" s="4"/>
      <c r="Q54" s="4"/>
      <c r="R54" s="4"/>
      <c r="S54" s="4"/>
      <c r="T54" s="4"/>
      <c r="U54" s="4"/>
      <c r="V54" s="4"/>
      <c r="W54" s="4"/>
      <c r="X54" s="4"/>
      <c r="Y54" s="4"/>
      <c r="Z54" s="4"/>
      <c r="AA54" s="4"/>
      <c r="AB54" s="4"/>
      <c r="AC54" s="4"/>
      <c r="AD54" s="4"/>
    </row>
    <row r="55" hidden="1" outlineLevel="1">
      <c r="A55" s="4"/>
      <c r="B55" s="13">
        <v>9.3</v>
      </c>
      <c r="C55" s="4" t="s">
        <v>3041</v>
      </c>
      <c r="D55" s="60">
        <f t="shared" si="2"/>
        <v>9.3</v>
      </c>
      <c r="E55" s="83" t="str">
        <f>IF(COUNTIF(preDEL!$AH$2:$AH1821,D55)&gt;0,COUNTIF(preDEL!$AH$2:$AH1821,D55),IFERROR(0/0,""))</f>
        <v/>
      </c>
      <c r="F55" s="4"/>
      <c r="G55" s="4"/>
      <c r="H55" s="83" t="str">
        <f t="shared" si="3"/>
        <v/>
      </c>
      <c r="I55" s="4"/>
      <c r="J55" s="4"/>
      <c r="K55" s="4"/>
      <c r="L55" s="4"/>
      <c r="M55" s="4"/>
      <c r="N55" s="4"/>
      <c r="O55" s="4"/>
      <c r="P55" s="4"/>
      <c r="Q55" s="4"/>
      <c r="R55" s="4"/>
      <c r="S55" s="4"/>
      <c r="T55" s="4"/>
      <c r="U55" s="4"/>
      <c r="V55" s="4"/>
      <c r="W55" s="4"/>
      <c r="X55" s="4"/>
      <c r="Y55" s="4"/>
      <c r="Z55" s="4"/>
      <c r="AA55" s="4"/>
      <c r="AB55" s="4"/>
      <c r="AC55" s="4"/>
      <c r="AD55" s="4"/>
    </row>
    <row r="56" hidden="1" outlineLevel="1">
      <c r="A56" s="4"/>
      <c r="B56" s="40">
        <v>9.4</v>
      </c>
      <c r="C56" s="28" t="s">
        <v>3042</v>
      </c>
      <c r="D56" s="60">
        <f t="shared" si="2"/>
        <v>9.4</v>
      </c>
      <c r="E56" s="83" t="str">
        <f>IF(COUNTIF(preDEL!$AH$2:$AH1821,D56)&gt;0,COUNTIF(preDEL!$AH$2:$AH1821,D56),IFERROR(0/0,""))</f>
        <v/>
      </c>
      <c r="F56" s="4"/>
      <c r="G56" s="4"/>
      <c r="H56" s="83" t="str">
        <f t="shared" si="3"/>
        <v/>
      </c>
      <c r="I56" s="4"/>
      <c r="J56" s="4"/>
      <c r="K56" s="4"/>
      <c r="L56" s="4"/>
      <c r="M56" s="4"/>
      <c r="N56" s="4"/>
      <c r="O56" s="4"/>
      <c r="P56" s="4"/>
      <c r="Q56" s="4"/>
      <c r="R56" s="4"/>
      <c r="S56" s="4"/>
      <c r="T56" s="4"/>
      <c r="U56" s="4"/>
      <c r="V56" s="4"/>
      <c r="W56" s="4"/>
      <c r="X56" s="4"/>
      <c r="Y56" s="4"/>
      <c r="Z56" s="4"/>
      <c r="AA56" s="4"/>
      <c r="AB56" s="4"/>
      <c r="AC56" s="4"/>
      <c r="AD56" s="4"/>
    </row>
    <row r="57" hidden="1" outlineLevel="1">
      <c r="A57" s="4"/>
      <c r="B57" s="40">
        <v>9.5</v>
      </c>
      <c r="C57" s="28" t="s">
        <v>3043</v>
      </c>
      <c r="D57" s="60">
        <f t="shared" si="2"/>
        <v>9.5</v>
      </c>
      <c r="E57" s="83" t="str">
        <f>IF(COUNTIF(preDEL!$AH$2:$AH1821,D57)&gt;0,COUNTIF(preDEL!$AH$2:$AH1821,D57),IFERROR(0/0,""))</f>
        <v/>
      </c>
      <c r="F57" s="4"/>
      <c r="G57" s="4"/>
      <c r="H57" s="83" t="str">
        <f t="shared" si="3"/>
        <v/>
      </c>
      <c r="I57" s="4"/>
      <c r="J57" s="4"/>
      <c r="K57" s="4"/>
      <c r="L57" s="4"/>
      <c r="M57" s="4"/>
      <c r="N57" s="4"/>
      <c r="O57" s="4"/>
      <c r="P57" s="4"/>
      <c r="Q57" s="4"/>
      <c r="R57" s="4"/>
      <c r="S57" s="4"/>
      <c r="T57" s="4"/>
      <c r="U57" s="4"/>
      <c r="V57" s="4"/>
      <c r="W57" s="4"/>
      <c r="X57" s="4"/>
      <c r="Y57" s="4"/>
      <c r="Z57" s="4"/>
      <c r="AA57" s="4"/>
      <c r="AB57" s="4"/>
      <c r="AC57" s="4"/>
      <c r="AD57" s="4"/>
    </row>
    <row r="58" hidden="1" outlineLevel="1">
      <c r="A58" s="4"/>
      <c r="B58" s="13">
        <v>20.0</v>
      </c>
      <c r="C58" s="4" t="s">
        <v>3044</v>
      </c>
      <c r="D58" s="60">
        <f t="shared" si="2"/>
        <v>20</v>
      </c>
      <c r="E58" s="83" t="str">
        <f>IF(COUNTIF(preDEL!$AH$2:$AH1821,D58)&gt;0,COUNTIF(preDEL!$AH$2:$AH1821,D58),IFERROR(0/0,""))</f>
        <v/>
      </c>
      <c r="F58" s="4"/>
      <c r="G58" s="47"/>
      <c r="H58" s="83" t="str">
        <f t="shared" si="3"/>
        <v/>
      </c>
      <c r="I58" s="47"/>
      <c r="J58" s="4"/>
      <c r="K58" s="4"/>
      <c r="L58" s="4"/>
      <c r="M58" s="4"/>
      <c r="N58" s="4"/>
      <c r="O58" s="4"/>
      <c r="P58" s="4"/>
      <c r="Q58" s="4"/>
      <c r="R58" s="4"/>
      <c r="S58" s="4"/>
      <c r="T58" s="4"/>
      <c r="U58" s="4"/>
      <c r="V58" s="4"/>
      <c r="W58" s="4"/>
      <c r="X58" s="4"/>
      <c r="Y58" s="4"/>
      <c r="Z58" s="4"/>
      <c r="AA58" s="4"/>
      <c r="AB58" s="4"/>
      <c r="AC58" s="4"/>
      <c r="AD58" s="4"/>
    </row>
    <row r="59" hidden="1" outlineLevel="1">
      <c r="A59" s="4"/>
      <c r="B59" s="13">
        <v>21.0</v>
      </c>
      <c r="C59" s="4" t="s">
        <v>3044</v>
      </c>
      <c r="D59" s="60">
        <f t="shared" si="2"/>
        <v>21</v>
      </c>
      <c r="E59" s="83" t="str">
        <f>IF(COUNTIF(preDEL!$AH$2:$AH1821,D59)&gt;0,COUNTIF(preDEL!$AH$2:$AH1821,D59),IFERROR(0/0,""))</f>
        <v/>
      </c>
      <c r="F59" s="4"/>
      <c r="G59" s="4"/>
      <c r="H59" s="83" t="str">
        <f t="shared" si="3"/>
        <v/>
      </c>
      <c r="I59" s="4"/>
      <c r="J59" s="4"/>
      <c r="K59" s="4"/>
      <c r="L59" s="4"/>
      <c r="M59" s="4"/>
      <c r="N59" s="4"/>
      <c r="O59" s="4"/>
      <c r="P59" s="4"/>
      <c r="Q59" s="4"/>
      <c r="R59" s="4"/>
      <c r="S59" s="4"/>
      <c r="T59" s="4"/>
      <c r="U59" s="4"/>
      <c r="V59" s="4"/>
      <c r="W59" s="4"/>
      <c r="X59" s="4"/>
      <c r="Y59" s="4"/>
      <c r="Z59" s="4"/>
      <c r="AA59" s="4"/>
      <c r="AB59" s="4"/>
      <c r="AC59" s="4"/>
      <c r="AD59" s="4"/>
    </row>
    <row r="60" hidden="1" outlineLevel="1">
      <c r="A60" s="4"/>
      <c r="B60" s="13">
        <v>22.0</v>
      </c>
      <c r="C60" s="47" t="s">
        <v>3044</v>
      </c>
      <c r="D60" s="60">
        <f t="shared" si="2"/>
        <v>22</v>
      </c>
      <c r="E60" s="83" t="str">
        <f>IF(COUNTIF(preDEL!$AH$2:$AH1821,D60)&gt;0,COUNTIF(preDEL!$AH$2:$AH1821,D60),IFERROR(0/0,""))</f>
        <v/>
      </c>
      <c r="F60" s="4"/>
      <c r="G60" s="4"/>
      <c r="H60" s="83" t="str">
        <f t="shared" si="3"/>
        <v/>
      </c>
      <c r="I60" s="4"/>
      <c r="J60" s="4"/>
      <c r="K60" s="4"/>
      <c r="L60" s="4"/>
      <c r="M60" s="4"/>
      <c r="N60" s="4"/>
      <c r="O60" s="4"/>
      <c r="P60" s="4"/>
      <c r="Q60" s="4"/>
      <c r="R60" s="4"/>
      <c r="S60" s="4"/>
      <c r="T60" s="4"/>
      <c r="U60" s="4"/>
      <c r="V60" s="4"/>
      <c r="W60" s="4"/>
      <c r="X60" s="4"/>
      <c r="Y60" s="4"/>
      <c r="Z60" s="4"/>
      <c r="AA60" s="4"/>
      <c r="AB60" s="4"/>
      <c r="AC60" s="4"/>
      <c r="AD60" s="4"/>
    </row>
    <row r="61" hidden="1" outlineLevel="1">
      <c r="A61" s="4"/>
      <c r="B61" s="4"/>
      <c r="C61" s="4"/>
      <c r="D61" s="83" t="str">
        <f t="shared" si="2"/>
        <v/>
      </c>
      <c r="E61" s="83" t="str">
        <f>IF(COUNTIF(preDEL!$AH$2:$AH1821,D61)&gt;0,COUNTIF(preDEL!$AH$2:$AH1821,D61),IFERROR(0/0,""))</f>
        <v/>
      </c>
      <c r="F61" s="4"/>
      <c r="G61" s="4"/>
      <c r="H61" s="83" t="str">
        <f t="shared" si="3"/>
        <v/>
      </c>
      <c r="I61" s="4"/>
      <c r="J61" s="4"/>
      <c r="K61" s="4"/>
      <c r="L61" s="4"/>
      <c r="M61" s="4"/>
      <c r="N61" s="4"/>
      <c r="O61" s="4"/>
      <c r="P61" s="4"/>
      <c r="Q61" s="4"/>
      <c r="R61" s="4"/>
      <c r="S61" s="4"/>
      <c r="T61" s="4"/>
      <c r="U61" s="4"/>
      <c r="V61" s="4"/>
      <c r="W61" s="4"/>
      <c r="X61" s="4"/>
      <c r="Y61" s="4"/>
      <c r="Z61" s="4"/>
      <c r="AA61" s="4"/>
      <c r="AB61" s="4"/>
      <c r="AC61" s="4"/>
      <c r="AD61" s="4"/>
    </row>
    <row r="62" hidden="1" outlineLevel="1">
      <c r="A62" s="4"/>
      <c r="B62" s="4"/>
      <c r="C62" s="4"/>
      <c r="D62" s="83" t="str">
        <f t="shared" si="2"/>
        <v/>
      </c>
      <c r="E62" s="83" t="str">
        <f>IF(COUNTIF(preDEL!$AH$2:$AH1821,D62)&gt;0,COUNTIF(preDEL!$AH$2:$AH1821,D62),IFERROR(0/0,""))</f>
        <v/>
      </c>
      <c r="F62" s="4"/>
      <c r="G62" s="4"/>
      <c r="H62" s="83" t="str">
        <f t="shared" si="3"/>
        <v/>
      </c>
      <c r="I62" s="4"/>
      <c r="J62" s="4"/>
      <c r="K62" s="4"/>
      <c r="L62" s="4"/>
      <c r="M62" s="4"/>
      <c r="N62" s="4"/>
      <c r="O62" s="4"/>
      <c r="P62" s="4"/>
      <c r="Q62" s="4"/>
      <c r="R62" s="4"/>
      <c r="S62" s="4"/>
      <c r="T62" s="4"/>
      <c r="U62" s="4"/>
      <c r="V62" s="4"/>
      <c r="W62" s="4"/>
      <c r="X62" s="4"/>
      <c r="Y62" s="4"/>
      <c r="Z62" s="4"/>
      <c r="AA62" s="4"/>
      <c r="AB62" s="4"/>
      <c r="AC62" s="4"/>
      <c r="AD62" s="4"/>
    </row>
    <row r="63" hidden="1" outlineLevel="1">
      <c r="A63" s="4"/>
      <c r="B63" s="4"/>
      <c r="C63" s="4"/>
      <c r="D63" s="83" t="str">
        <f t="shared" si="2"/>
        <v/>
      </c>
      <c r="E63" s="83" t="str">
        <f>IF(COUNTIF(preDEL!$AH$2:$AH1821,D63)&gt;0,COUNTIF(preDEL!$AH$2:$AH1821,D63),IFERROR(0/0,""))</f>
        <v/>
      </c>
      <c r="F63" s="47"/>
      <c r="G63" s="4"/>
      <c r="H63" s="83" t="str">
        <f t="shared" si="3"/>
        <v/>
      </c>
      <c r="I63" s="4"/>
      <c r="J63" s="4"/>
      <c r="K63" s="4"/>
      <c r="L63" s="4"/>
      <c r="M63" s="4"/>
      <c r="N63" s="4"/>
      <c r="O63" s="4"/>
      <c r="P63" s="4"/>
      <c r="Q63" s="4"/>
      <c r="R63" s="4"/>
      <c r="S63" s="4"/>
      <c r="T63" s="4"/>
      <c r="U63" s="4"/>
      <c r="V63" s="4"/>
      <c r="W63" s="4"/>
      <c r="X63" s="4"/>
      <c r="Y63" s="4"/>
      <c r="Z63" s="4"/>
      <c r="AA63" s="4"/>
      <c r="AB63" s="4"/>
      <c r="AC63" s="4"/>
      <c r="AD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collapsed="1">
      <c r="A65" s="4"/>
      <c r="B65" s="4"/>
      <c r="C65" s="363" t="s">
        <v>3045</v>
      </c>
      <c r="D65" s="364" t="s">
        <v>3018</v>
      </c>
      <c r="E65" s="369" t="str">
        <f>CONCATENATE("Count = ",SUM(E66:E84))</f>
        <v>Count = 14</v>
      </c>
      <c r="F65" s="4"/>
      <c r="G65" s="364" t="s">
        <v>3046</v>
      </c>
      <c r="H65" s="364" t="s">
        <v>3020</v>
      </c>
      <c r="I65" s="151" t="s">
        <v>3047</v>
      </c>
      <c r="J65" s="4"/>
      <c r="K65" s="4"/>
      <c r="L65" s="4"/>
      <c r="M65" s="4"/>
      <c r="N65" s="4"/>
      <c r="O65" s="4"/>
      <c r="P65" s="4"/>
      <c r="Q65" s="4"/>
      <c r="R65" s="4"/>
      <c r="S65" s="4"/>
      <c r="T65" s="4"/>
      <c r="U65" s="4"/>
      <c r="V65" s="4"/>
      <c r="W65" s="4"/>
      <c r="X65" s="4"/>
      <c r="Y65" s="4"/>
      <c r="Z65" s="4"/>
      <c r="AA65" s="4"/>
      <c r="AB65" s="4"/>
      <c r="AC65" s="4"/>
      <c r="AD65" s="4"/>
    </row>
    <row r="66" hidden="1" outlineLevel="1">
      <c r="A66" s="4"/>
      <c r="B66" s="13">
        <v>1.3</v>
      </c>
      <c r="C66" s="4" t="s">
        <v>3048</v>
      </c>
      <c r="D66" s="60">
        <f t="shared" ref="D66:D84" si="4">B66</f>
        <v>1.3</v>
      </c>
      <c r="E66" s="83">
        <f>IF(COUNTIF(preDEL!$AI$2:$AI1821,D66)&gt;0,COUNTIF(preDEL!$AI$2:$AI1821,D66),IFERROR(0/0,""))</f>
        <v>3</v>
      </c>
      <c r="F66" s="4"/>
      <c r="G66" s="83">
        <f t="array" ref="G66:G68">SORT(UNIQUE(preDEL!$AI$2:$AI1821),1,TRUE)</f>
        <v>1.3</v>
      </c>
      <c r="H66" s="83" t="b">
        <f t="shared" ref="H66:H84" si="5">IF(COUNTIF(D$66:D$84,G66)=1,TRUE,IFERROR(0/0,""))</f>
        <v>1</v>
      </c>
      <c r="I66" s="13">
        <v>2.0</v>
      </c>
      <c r="J66" s="4" t="s">
        <v>2859</v>
      </c>
      <c r="K66" s="4"/>
      <c r="L66" s="4"/>
      <c r="M66" s="4"/>
      <c r="N66" s="4"/>
      <c r="O66" s="4"/>
      <c r="P66" s="4"/>
      <c r="Q66" s="4"/>
      <c r="R66" s="4"/>
      <c r="S66" s="4"/>
      <c r="T66" s="4"/>
      <c r="U66" s="4"/>
      <c r="V66" s="4"/>
      <c r="W66" s="4"/>
      <c r="X66" s="4"/>
      <c r="Y66" s="4"/>
      <c r="Z66" s="4"/>
      <c r="AA66" s="4"/>
      <c r="AB66" s="4"/>
      <c r="AC66" s="4"/>
      <c r="AD66" s="4"/>
    </row>
    <row r="67" hidden="1" outlineLevel="1">
      <c r="A67" s="4"/>
      <c r="B67" s="13">
        <v>1.4</v>
      </c>
      <c r="C67" s="367" t="s">
        <v>3049</v>
      </c>
      <c r="D67" s="60">
        <f t="shared" si="4"/>
        <v>1.4</v>
      </c>
      <c r="E67" s="83" t="str">
        <f>IF(COUNTIF(preDEL!$AI$2:$AI1821,D67)&gt;0,COUNTIF(preDEL!$AI$2:$AI1821,D67),IFERROR(0/0,""))</f>
        <v/>
      </c>
      <c r="F67" s="4"/>
      <c r="G67" s="4">
        <v>6.0</v>
      </c>
      <c r="H67" s="83" t="b">
        <f t="shared" si="5"/>
        <v>1</v>
      </c>
      <c r="I67" s="13">
        <v>2.11</v>
      </c>
      <c r="J67" s="4" t="s">
        <v>2861</v>
      </c>
      <c r="K67" s="4"/>
      <c r="L67" s="4"/>
      <c r="M67" s="4"/>
      <c r="N67" s="4"/>
      <c r="O67" s="4"/>
      <c r="P67" s="4"/>
      <c r="Q67" s="4"/>
      <c r="R67" s="4"/>
      <c r="S67" s="4"/>
      <c r="T67" s="4"/>
      <c r="U67" s="4"/>
      <c r="V67" s="4"/>
      <c r="W67" s="4"/>
      <c r="X67" s="4"/>
      <c r="Y67" s="4"/>
      <c r="Z67" s="4"/>
      <c r="AA67" s="4"/>
      <c r="AB67" s="4"/>
      <c r="AC67" s="4"/>
      <c r="AD67" s="4"/>
    </row>
    <row r="68" hidden="1" outlineLevel="1">
      <c r="A68" s="4"/>
      <c r="B68" s="13">
        <v>1.5</v>
      </c>
      <c r="C68" s="4" t="s">
        <v>3050</v>
      </c>
      <c r="D68" s="60">
        <f t="shared" si="4"/>
        <v>1.5</v>
      </c>
      <c r="E68" s="83" t="str">
        <f>IF(COUNTIF(preDEL!$AI$2:$AI1821,D68)&gt;0,COUNTIF(preDEL!$AI$2:$AI1821,D68),IFERROR(0/0,""))</f>
        <v/>
      </c>
      <c r="F68" s="4"/>
      <c r="G68" s="4"/>
      <c r="H68" s="83" t="str">
        <f t="shared" si="5"/>
        <v/>
      </c>
      <c r="I68" s="13">
        <v>2.12</v>
      </c>
      <c r="J68" s="4" t="s">
        <v>2863</v>
      </c>
      <c r="K68" s="4"/>
      <c r="L68" s="4"/>
      <c r="M68" s="4"/>
      <c r="N68" s="4"/>
      <c r="O68" s="4"/>
      <c r="P68" s="4"/>
      <c r="Q68" s="4"/>
      <c r="R68" s="4"/>
      <c r="S68" s="4"/>
      <c r="T68" s="4"/>
      <c r="U68" s="4"/>
      <c r="V68" s="4"/>
      <c r="W68" s="4"/>
      <c r="X68" s="4"/>
      <c r="Y68" s="4"/>
      <c r="Z68" s="4"/>
      <c r="AA68" s="4"/>
      <c r="AB68" s="4"/>
      <c r="AC68" s="4"/>
      <c r="AD68" s="4"/>
    </row>
    <row r="69" hidden="1" outlineLevel="1">
      <c r="A69" s="4"/>
      <c r="B69" s="13">
        <v>1.6</v>
      </c>
      <c r="C69" s="4" t="s">
        <v>3051</v>
      </c>
      <c r="D69" s="60">
        <f t="shared" si="4"/>
        <v>1.6</v>
      </c>
      <c r="E69" s="83" t="str">
        <f>IF(COUNTIF(preDEL!$AI$2:$AI1821,D69)&gt;0,COUNTIF(preDEL!$AI$2:$AI1821,D69),IFERROR(0/0,""))</f>
        <v/>
      </c>
      <c r="F69" s="4"/>
      <c r="G69" s="4"/>
      <c r="H69" s="83" t="str">
        <f t="shared" si="5"/>
        <v/>
      </c>
      <c r="I69" s="13">
        <v>2.2</v>
      </c>
      <c r="J69" s="4" t="s">
        <v>2866</v>
      </c>
      <c r="K69" s="4"/>
      <c r="L69" s="4"/>
      <c r="M69" s="4"/>
      <c r="N69" s="4"/>
      <c r="O69" s="4"/>
      <c r="P69" s="4"/>
      <c r="Q69" s="4"/>
      <c r="R69" s="4"/>
      <c r="S69" s="4"/>
      <c r="T69" s="4"/>
      <c r="U69" s="4"/>
      <c r="V69" s="4"/>
      <c r="W69" s="4"/>
      <c r="X69" s="4"/>
      <c r="Y69" s="4"/>
      <c r="Z69" s="4"/>
      <c r="AA69" s="4"/>
      <c r="AB69" s="4"/>
      <c r="AC69" s="4"/>
      <c r="AD69" s="4"/>
    </row>
    <row r="70" hidden="1" outlineLevel="1">
      <c r="A70" s="4"/>
      <c r="B70" s="13">
        <v>4.0</v>
      </c>
      <c r="C70" s="47" t="s">
        <v>2871</v>
      </c>
      <c r="D70" s="60">
        <f t="shared" si="4"/>
        <v>4</v>
      </c>
      <c r="E70" s="83" t="str">
        <f>IF(COUNTIF(preDEL!$AI$2:$AI1821,D70)&gt;0,COUNTIF(preDEL!$AI$2:$AI1821,D70),IFERROR(0/0,""))</f>
        <v/>
      </c>
      <c r="F70" s="370" t="s">
        <v>3026</v>
      </c>
      <c r="G70" s="4"/>
      <c r="H70" s="83" t="str">
        <f t="shared" si="5"/>
        <v/>
      </c>
      <c r="I70" s="13">
        <v>3.0</v>
      </c>
      <c r="J70" s="4" t="s">
        <v>2869</v>
      </c>
      <c r="K70" s="4"/>
      <c r="L70" s="4"/>
      <c r="M70" s="4"/>
      <c r="N70" s="4"/>
      <c r="O70" s="4"/>
      <c r="P70" s="4"/>
      <c r="Q70" s="4"/>
      <c r="R70" s="4"/>
      <c r="S70" s="4"/>
      <c r="T70" s="4"/>
      <c r="U70" s="4"/>
      <c r="V70" s="4"/>
      <c r="W70" s="4"/>
      <c r="X70" s="4"/>
      <c r="Y70" s="4"/>
      <c r="Z70" s="4"/>
      <c r="AA70" s="4"/>
      <c r="AB70" s="4"/>
      <c r="AC70" s="4"/>
      <c r="AD70" s="4"/>
    </row>
    <row r="71" hidden="1" outlineLevel="1">
      <c r="A71" s="4"/>
      <c r="B71" s="13">
        <v>4.1</v>
      </c>
      <c r="C71" s="4" t="s">
        <v>2873</v>
      </c>
      <c r="D71" s="60">
        <f t="shared" si="4"/>
        <v>4.1</v>
      </c>
      <c r="E71" s="83" t="str">
        <f>IF(COUNTIF(preDEL!$AI$2:$AI1821,D71)&gt;0,COUNTIF(preDEL!$AI$2:$AI1821,D71),IFERROR(0/0,""))</f>
        <v/>
      </c>
      <c r="F71" s="4"/>
      <c r="G71" s="4"/>
      <c r="H71" s="83" t="str">
        <f t="shared" si="5"/>
        <v/>
      </c>
      <c r="I71" s="4"/>
      <c r="J71" s="4"/>
      <c r="K71" s="4"/>
      <c r="L71" s="4"/>
      <c r="M71" s="4"/>
      <c r="N71" s="4"/>
      <c r="O71" s="4"/>
      <c r="P71" s="4"/>
      <c r="Q71" s="4"/>
      <c r="R71" s="4"/>
      <c r="S71" s="4"/>
      <c r="T71" s="4"/>
      <c r="U71" s="4"/>
      <c r="V71" s="4"/>
      <c r="W71" s="4"/>
      <c r="X71" s="4"/>
      <c r="Y71" s="4"/>
      <c r="Z71" s="4"/>
      <c r="AA71" s="4"/>
      <c r="AB71" s="4"/>
      <c r="AC71" s="4"/>
      <c r="AD71" s="4"/>
    </row>
    <row r="72" hidden="1" outlineLevel="1">
      <c r="A72" s="4"/>
      <c r="B72" s="13">
        <v>4.2</v>
      </c>
      <c r="C72" s="47" t="s">
        <v>2875</v>
      </c>
      <c r="D72" s="60">
        <f t="shared" si="4"/>
        <v>4.2</v>
      </c>
      <c r="E72" s="83" t="str">
        <f>IF(COUNTIF(preDEL!$AI$2:$AI1821,D72)&gt;0,COUNTIF(preDEL!$AI$2:$AI1821,D72),IFERROR(0/0,""))</f>
        <v/>
      </c>
      <c r="F72" s="4"/>
      <c r="G72" s="4"/>
      <c r="H72" s="83" t="str">
        <f t="shared" si="5"/>
        <v/>
      </c>
      <c r="I72" s="4"/>
      <c r="J72" s="4"/>
      <c r="K72" s="4"/>
      <c r="L72" s="4"/>
      <c r="M72" s="4"/>
      <c r="N72" s="4"/>
      <c r="O72" s="4"/>
      <c r="P72" s="4"/>
      <c r="Q72" s="4"/>
      <c r="R72" s="4"/>
      <c r="S72" s="4"/>
      <c r="T72" s="4"/>
      <c r="U72" s="4"/>
      <c r="V72" s="4"/>
      <c r="W72" s="4"/>
      <c r="X72" s="4"/>
      <c r="Y72" s="4"/>
      <c r="Z72" s="4"/>
      <c r="AA72" s="4"/>
      <c r="AB72" s="4"/>
      <c r="AC72" s="4"/>
      <c r="AD72" s="4"/>
    </row>
    <row r="73" hidden="1" outlineLevel="1">
      <c r="A73" s="4"/>
      <c r="B73" s="13">
        <v>4.3</v>
      </c>
      <c r="C73" s="47" t="s">
        <v>3052</v>
      </c>
      <c r="D73" s="60">
        <f t="shared" si="4"/>
        <v>4.3</v>
      </c>
      <c r="E73" s="83" t="str">
        <f>IF(COUNTIF(preDEL!$AI$2:$AI1821,D73)&gt;0,COUNTIF(preDEL!$AI$2:$AI1821,D73),IFERROR(0/0,""))</f>
        <v/>
      </c>
      <c r="F73" s="4"/>
      <c r="G73" s="4"/>
      <c r="H73" s="83" t="str">
        <f t="shared" si="5"/>
        <v/>
      </c>
      <c r="I73" s="4"/>
      <c r="J73" s="4"/>
      <c r="K73" s="4"/>
      <c r="L73" s="4"/>
      <c r="M73" s="4"/>
      <c r="N73" s="4"/>
      <c r="O73" s="4"/>
      <c r="P73" s="4"/>
      <c r="Q73" s="4"/>
      <c r="R73" s="4"/>
      <c r="S73" s="4"/>
      <c r="T73" s="4"/>
      <c r="U73" s="4"/>
      <c r="V73" s="4"/>
      <c r="W73" s="4"/>
      <c r="X73" s="4"/>
      <c r="Y73" s="4"/>
      <c r="Z73" s="4"/>
      <c r="AA73" s="4"/>
      <c r="AB73" s="4"/>
      <c r="AC73" s="4"/>
      <c r="AD73" s="4"/>
    </row>
    <row r="74" hidden="1" outlineLevel="1">
      <c r="A74" s="4"/>
      <c r="B74" s="13">
        <v>5.0</v>
      </c>
      <c r="C74" s="4" t="s">
        <v>2878</v>
      </c>
      <c r="D74" s="60">
        <f t="shared" si="4"/>
        <v>5</v>
      </c>
      <c r="E74" s="83" t="str">
        <f>IF(COUNTIF(preDEL!$AI$2:$AI1821,D74)&gt;0,COUNTIF(preDEL!$AI$2:$AI1821,D74),IFERROR(0/0,""))</f>
        <v/>
      </c>
      <c r="F74" s="370" t="s">
        <v>3053</v>
      </c>
      <c r="G74" s="4"/>
      <c r="H74" s="83" t="str">
        <f t="shared" si="5"/>
        <v/>
      </c>
      <c r="I74" s="4"/>
      <c r="J74" s="4"/>
      <c r="K74" s="4"/>
      <c r="L74" s="4"/>
      <c r="M74" s="4"/>
      <c r="N74" s="4"/>
      <c r="O74" s="4"/>
      <c r="P74" s="4"/>
      <c r="Q74" s="4"/>
      <c r="R74" s="4"/>
      <c r="S74" s="4"/>
      <c r="T74" s="4"/>
      <c r="U74" s="4"/>
      <c r="V74" s="4"/>
      <c r="W74" s="4"/>
      <c r="X74" s="4"/>
      <c r="Y74" s="4"/>
      <c r="Z74" s="4"/>
      <c r="AA74" s="4"/>
      <c r="AB74" s="4"/>
      <c r="AC74" s="4"/>
      <c r="AD74" s="4"/>
    </row>
    <row r="75" hidden="1" outlineLevel="1">
      <c r="A75" s="4"/>
      <c r="B75" s="13">
        <v>5.1</v>
      </c>
      <c r="C75" s="47" t="s">
        <v>2880</v>
      </c>
      <c r="D75" s="60">
        <f t="shared" si="4"/>
        <v>5.1</v>
      </c>
      <c r="E75" s="83" t="str">
        <f>IF(COUNTIF(preDEL!$AI$2:$AI1821,D75)&gt;0,COUNTIF(preDEL!$AI$2:$AI1821,D75),IFERROR(0/0,""))</f>
        <v/>
      </c>
      <c r="F75" s="370" t="s">
        <v>3054</v>
      </c>
      <c r="G75" s="47"/>
      <c r="H75" s="83" t="str">
        <f t="shared" si="5"/>
        <v/>
      </c>
      <c r="I75" s="4"/>
      <c r="J75" s="4"/>
      <c r="K75" s="4"/>
      <c r="L75" s="4"/>
      <c r="M75" s="4"/>
      <c r="N75" s="4"/>
      <c r="O75" s="4"/>
      <c r="P75" s="4"/>
      <c r="Q75" s="4"/>
      <c r="R75" s="4"/>
      <c r="S75" s="4"/>
      <c r="T75" s="4"/>
      <c r="U75" s="4"/>
      <c r="V75" s="4"/>
      <c r="W75" s="4"/>
      <c r="X75" s="4"/>
      <c r="Y75" s="4"/>
      <c r="Z75" s="4"/>
      <c r="AA75" s="4"/>
      <c r="AB75" s="4"/>
      <c r="AC75" s="4"/>
      <c r="AD75" s="4"/>
    </row>
    <row r="76" hidden="1" outlineLevel="1">
      <c r="A76" s="4"/>
      <c r="B76" s="13">
        <v>6.0</v>
      </c>
      <c r="C76" s="4" t="s">
        <v>2882</v>
      </c>
      <c r="D76" s="60">
        <f t="shared" si="4"/>
        <v>6</v>
      </c>
      <c r="E76" s="83">
        <f>IF(COUNTIF(preDEL!$AI$2:$AI1821,D76)&gt;0,COUNTIF(preDEL!$AI$2:$AI1821,D76),IFERROR(0/0,""))</f>
        <v>11</v>
      </c>
      <c r="F76" s="4"/>
      <c r="G76" s="4"/>
      <c r="H76" s="83" t="str">
        <f t="shared" si="5"/>
        <v/>
      </c>
      <c r="I76" s="4"/>
      <c r="J76" s="4"/>
      <c r="K76" s="4"/>
      <c r="L76" s="4"/>
      <c r="M76" s="4"/>
      <c r="N76" s="4"/>
      <c r="O76" s="4"/>
      <c r="P76" s="4"/>
      <c r="Q76" s="4"/>
      <c r="R76" s="4"/>
      <c r="S76" s="4"/>
      <c r="T76" s="4"/>
      <c r="U76" s="4"/>
      <c r="V76" s="4"/>
      <c r="W76" s="4"/>
      <c r="X76" s="4"/>
      <c r="Y76" s="4"/>
      <c r="Z76" s="4"/>
      <c r="AA76" s="4"/>
      <c r="AB76" s="4"/>
      <c r="AC76" s="4"/>
      <c r="AD76" s="4"/>
    </row>
    <row r="77" hidden="1" outlineLevel="1">
      <c r="A77" s="4"/>
      <c r="B77" s="13">
        <v>6.1</v>
      </c>
      <c r="C77" s="4" t="s">
        <v>3055</v>
      </c>
      <c r="D77" s="60">
        <f t="shared" si="4"/>
        <v>6.1</v>
      </c>
      <c r="E77" s="83" t="str">
        <f>IF(COUNTIF(preDEL!$AI$2:$AI1821,D77)&gt;0,COUNTIF(preDEL!$AI$2:$AI1821,D77),IFERROR(0/0,""))</f>
        <v/>
      </c>
      <c r="F77" s="47"/>
      <c r="G77" s="4"/>
      <c r="H77" s="83" t="str">
        <f t="shared" si="5"/>
        <v/>
      </c>
      <c r="I77" s="4"/>
      <c r="J77" s="4"/>
      <c r="K77" s="4"/>
      <c r="L77" s="4"/>
      <c r="M77" s="4"/>
      <c r="N77" s="4"/>
      <c r="O77" s="4"/>
      <c r="P77" s="4"/>
      <c r="Q77" s="4"/>
      <c r="R77" s="4"/>
      <c r="S77" s="4"/>
      <c r="T77" s="4"/>
      <c r="U77" s="4"/>
      <c r="V77" s="4"/>
      <c r="W77" s="4"/>
      <c r="X77" s="4"/>
      <c r="Y77" s="4"/>
      <c r="Z77" s="4"/>
      <c r="AA77" s="4"/>
      <c r="AB77" s="4"/>
      <c r="AC77" s="4"/>
      <c r="AD77" s="4"/>
    </row>
    <row r="78" hidden="1" outlineLevel="1">
      <c r="A78" s="4"/>
      <c r="B78" s="13">
        <v>6.2</v>
      </c>
      <c r="C78" s="4" t="s">
        <v>3056</v>
      </c>
      <c r="D78" s="60">
        <f t="shared" si="4"/>
        <v>6.2</v>
      </c>
      <c r="E78" s="83" t="str">
        <f>IF(COUNTIF(preDEL!$AI$2:$AI1821,D78)&gt;0,COUNTIF(preDEL!$AI$2:$AI1821,D78),IFERROR(0/0,""))</f>
        <v/>
      </c>
      <c r="F78" s="4"/>
      <c r="G78" s="4"/>
      <c r="H78" s="83" t="str">
        <f t="shared" si="5"/>
        <v/>
      </c>
      <c r="I78" s="4"/>
      <c r="J78" s="4"/>
      <c r="K78" s="4"/>
      <c r="L78" s="4"/>
      <c r="M78" s="4"/>
      <c r="N78" s="4"/>
      <c r="O78" s="4"/>
      <c r="P78" s="4"/>
      <c r="Q78" s="4"/>
      <c r="R78" s="4"/>
      <c r="S78" s="4"/>
      <c r="T78" s="4"/>
      <c r="U78" s="4"/>
      <c r="V78" s="4"/>
      <c r="W78" s="4"/>
      <c r="X78" s="4"/>
      <c r="Y78" s="4"/>
      <c r="Z78" s="4"/>
      <c r="AA78" s="4"/>
      <c r="AB78" s="4"/>
      <c r="AC78" s="4"/>
      <c r="AD78" s="4"/>
    </row>
    <row r="79" hidden="1" outlineLevel="1">
      <c r="A79" s="4"/>
      <c r="B79" s="13">
        <v>6.3</v>
      </c>
      <c r="C79" s="4" t="s">
        <v>3057</v>
      </c>
      <c r="D79" s="60">
        <f t="shared" si="4"/>
        <v>6.3</v>
      </c>
      <c r="E79" s="83" t="str">
        <f>IF(COUNTIF(preDEL!$AI$2:$AI1821,D79)&gt;0,COUNTIF(preDEL!$AI$2:$AI1821,D79),IFERROR(0/0,""))</f>
        <v/>
      </c>
      <c r="F79" s="370" t="s">
        <v>3058</v>
      </c>
      <c r="G79" s="4"/>
      <c r="H79" s="83" t="str">
        <f t="shared" si="5"/>
        <v/>
      </c>
      <c r="I79" s="4"/>
      <c r="J79" s="4"/>
      <c r="K79" s="4"/>
      <c r="L79" s="4"/>
      <c r="M79" s="4"/>
      <c r="N79" s="4"/>
      <c r="O79" s="4"/>
      <c r="P79" s="4"/>
      <c r="Q79" s="4"/>
      <c r="R79" s="4"/>
      <c r="S79" s="4"/>
      <c r="T79" s="4"/>
      <c r="U79" s="4"/>
      <c r="V79" s="4"/>
      <c r="W79" s="4"/>
      <c r="X79" s="4"/>
      <c r="Y79" s="4"/>
      <c r="Z79" s="4"/>
      <c r="AA79" s="4"/>
      <c r="AB79" s="4"/>
      <c r="AC79" s="4"/>
      <c r="AD79" s="4"/>
    </row>
    <row r="80" hidden="1" outlineLevel="1">
      <c r="A80" s="4"/>
      <c r="B80" s="40">
        <v>6.4</v>
      </c>
      <c r="C80" s="28" t="s">
        <v>3059</v>
      </c>
      <c r="D80" s="60">
        <f t="shared" si="4"/>
        <v>6.4</v>
      </c>
      <c r="E80" s="83" t="str">
        <f>IF(COUNTIF(preDEL!$AI$2:$AI1821,D80)&gt;0,COUNTIF(preDEL!$AI$2:$AI1821,D80),IFERROR(0/0,""))</f>
        <v/>
      </c>
      <c r="F80" s="4"/>
      <c r="G80" s="4"/>
      <c r="H80" s="83" t="str">
        <f t="shared" si="5"/>
        <v/>
      </c>
      <c r="I80" s="4"/>
      <c r="J80" s="4"/>
      <c r="K80" s="4"/>
      <c r="L80" s="4"/>
      <c r="M80" s="4"/>
      <c r="N80" s="4"/>
      <c r="O80" s="4"/>
      <c r="P80" s="4"/>
      <c r="Q80" s="4"/>
      <c r="R80" s="4"/>
      <c r="S80" s="4"/>
      <c r="T80" s="4"/>
      <c r="U80" s="4"/>
      <c r="V80" s="4"/>
      <c r="W80" s="4"/>
      <c r="X80" s="4"/>
      <c r="Y80" s="4"/>
      <c r="Z80" s="4"/>
      <c r="AA80" s="4"/>
      <c r="AB80" s="4"/>
      <c r="AC80" s="4"/>
      <c r="AD80" s="4"/>
    </row>
    <row r="81" hidden="1" outlineLevel="1">
      <c r="A81" s="4"/>
      <c r="B81" s="13">
        <v>7.0</v>
      </c>
      <c r="C81" s="4" t="s">
        <v>2885</v>
      </c>
      <c r="D81" s="60">
        <f t="shared" si="4"/>
        <v>7</v>
      </c>
      <c r="E81" s="83" t="str">
        <f>IF(COUNTIF(preDEL!$AI$2:$AI1821,D81)&gt;0,COUNTIF(preDEL!$AI$2:$AI1821,D81),IFERROR(0/0,""))</f>
        <v/>
      </c>
      <c r="F81" s="4"/>
      <c r="G81" s="4"/>
      <c r="H81" s="83" t="str">
        <f t="shared" si="5"/>
        <v/>
      </c>
      <c r="I81" s="4"/>
      <c r="J81" s="4"/>
      <c r="K81" s="4"/>
      <c r="L81" s="4"/>
      <c r="M81" s="4"/>
      <c r="N81" s="4"/>
      <c r="O81" s="4"/>
      <c r="P81" s="4"/>
      <c r="Q81" s="4"/>
      <c r="R81" s="4"/>
      <c r="S81" s="4"/>
      <c r="T81" s="4"/>
      <c r="U81" s="4"/>
      <c r="V81" s="4"/>
      <c r="W81" s="4"/>
      <c r="X81" s="4"/>
      <c r="Y81" s="4"/>
      <c r="Z81" s="4"/>
      <c r="AA81" s="4"/>
      <c r="AB81" s="4"/>
      <c r="AC81" s="4"/>
      <c r="AD81" s="4"/>
    </row>
    <row r="82" hidden="1" outlineLevel="1">
      <c r="A82" s="4"/>
      <c r="B82" s="13">
        <v>8.0</v>
      </c>
      <c r="C82" s="367" t="s">
        <v>3060</v>
      </c>
      <c r="D82" s="60">
        <f t="shared" si="4"/>
        <v>8</v>
      </c>
      <c r="E82" s="83" t="str">
        <f>IF(COUNTIF(preDEL!$AI$2:$AI1821,D82)&gt;0,COUNTIF(preDEL!$AI$2:$AI1821,D82),IFERROR(0/0,""))</f>
        <v/>
      </c>
      <c r="F82" s="4"/>
      <c r="G82" s="4"/>
      <c r="H82" s="83" t="str">
        <f t="shared" si="5"/>
        <v/>
      </c>
      <c r="I82" s="4"/>
      <c r="J82" s="4"/>
      <c r="K82" s="4"/>
      <c r="L82" s="4"/>
      <c r="M82" s="4"/>
      <c r="N82" s="4"/>
      <c r="O82" s="4"/>
      <c r="P82" s="4"/>
      <c r="Q82" s="4"/>
      <c r="R82" s="4"/>
      <c r="S82" s="4"/>
      <c r="T82" s="4"/>
      <c r="U82" s="4"/>
      <c r="V82" s="4"/>
      <c r="W82" s="4"/>
      <c r="X82" s="4"/>
      <c r="Y82" s="4"/>
      <c r="Z82" s="4"/>
      <c r="AA82" s="4"/>
      <c r="AB82" s="4"/>
      <c r="AC82" s="4"/>
      <c r="AD82" s="4"/>
    </row>
    <row r="83" hidden="1" outlineLevel="1">
      <c r="A83" s="4"/>
      <c r="B83" s="13">
        <v>9.0</v>
      </c>
      <c r="C83" s="367" t="s">
        <v>3061</v>
      </c>
      <c r="D83" s="60">
        <f t="shared" si="4"/>
        <v>9</v>
      </c>
      <c r="E83" s="83" t="str">
        <f>IF(COUNTIF(preDEL!$AI$2:$AI1821,D83)&gt;0,COUNTIF(preDEL!$AI$2:$AI1821,D83),IFERROR(0/0,""))</f>
        <v/>
      </c>
      <c r="F83" s="4"/>
      <c r="G83" s="4"/>
      <c r="H83" s="83" t="str">
        <f t="shared" si="5"/>
        <v/>
      </c>
      <c r="I83" s="4"/>
      <c r="J83" s="4"/>
      <c r="K83" s="4"/>
      <c r="L83" s="4"/>
      <c r="M83" s="4"/>
      <c r="N83" s="4"/>
      <c r="O83" s="4"/>
      <c r="P83" s="4"/>
      <c r="Q83" s="4"/>
      <c r="R83" s="4"/>
      <c r="S83" s="4"/>
      <c r="T83" s="4"/>
      <c r="U83" s="4"/>
      <c r="V83" s="4"/>
      <c r="W83" s="4"/>
      <c r="X83" s="4"/>
      <c r="Y83" s="4"/>
      <c r="Z83" s="4"/>
      <c r="AA83" s="4"/>
      <c r="AB83" s="4"/>
      <c r="AC83" s="4"/>
      <c r="AD83" s="4"/>
    </row>
    <row r="84" hidden="1" outlineLevel="1">
      <c r="A84" s="4"/>
      <c r="B84" s="13">
        <v>10.0</v>
      </c>
      <c r="C84" s="4" t="s">
        <v>3062</v>
      </c>
      <c r="D84" s="83">
        <f t="shared" si="4"/>
        <v>10</v>
      </c>
      <c r="E84" s="83" t="str">
        <f>IF(COUNTIF(preDEL!$AI$2:$AI1821,D84)&gt;0,COUNTIF(preDEL!$AI$2:$AI1821,D84),IFERROR(0/0,""))</f>
        <v/>
      </c>
      <c r="F84" s="4"/>
      <c r="G84" s="4"/>
      <c r="H84" s="83" t="str">
        <f t="shared" si="5"/>
        <v/>
      </c>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ollapsed="1">
      <c r="A86" s="4"/>
      <c r="B86" s="4"/>
      <c r="C86" s="363" t="s">
        <v>3063</v>
      </c>
      <c r="D86" s="364" t="s">
        <v>3018</v>
      </c>
      <c r="E86" s="369" t="str">
        <f>CONCATENATE("Count = ",SUM(E87:E94))</f>
        <v>Count = 0</v>
      </c>
      <c r="F86" s="4"/>
      <c r="G86" s="364" t="s">
        <v>3064</v>
      </c>
      <c r="H86" s="364" t="s">
        <v>3020</v>
      </c>
      <c r="I86" s="4"/>
      <c r="J86" s="4"/>
      <c r="K86" s="4"/>
      <c r="L86" s="4"/>
      <c r="M86" s="4"/>
      <c r="N86" s="4"/>
      <c r="O86" s="4"/>
      <c r="P86" s="4"/>
      <c r="Q86" s="4"/>
      <c r="R86" s="4"/>
      <c r="S86" s="4"/>
      <c r="T86" s="4"/>
      <c r="U86" s="4"/>
      <c r="V86" s="4"/>
      <c r="W86" s="4"/>
      <c r="X86" s="4"/>
      <c r="Y86" s="4"/>
      <c r="Z86" s="4"/>
      <c r="AA86" s="4"/>
      <c r="AB86" s="4"/>
      <c r="AC86" s="4"/>
      <c r="AD86" s="4"/>
    </row>
    <row r="87" hidden="1" outlineLevel="1">
      <c r="A87" s="4"/>
      <c r="B87" s="13">
        <v>2.0</v>
      </c>
      <c r="C87" s="4" t="s">
        <v>3065</v>
      </c>
      <c r="D87" s="60">
        <f t="shared" ref="D87:D94" si="6">B87</f>
        <v>2</v>
      </c>
      <c r="E87" s="83" t="str">
        <f>IF(COUNTIF(preDEL!$AJ$2:$AJ1821,D87)&gt;0,COUNTIF(preDEL!$AJ$2:$AJ1821,D87),IFERROR(0/0,""))</f>
        <v/>
      </c>
      <c r="F87" s="4"/>
      <c r="G87" s="83">
        <f t="array" ref="G87:G88">SORT(UNIQUE(preDEL!$AJ$2:$AJ1821),1,TRUE)</f>
        <v>2.2</v>
      </c>
      <c r="H87" s="83" t="b">
        <f t="shared" ref="H87:H94" si="7">IF(COUNTIF(D$87:D$94,G87)=1,TRUE,IFERROR(0/0,""))</f>
        <v>1</v>
      </c>
      <c r="I87" s="4"/>
      <c r="J87" s="4"/>
      <c r="K87" s="4"/>
      <c r="L87" s="4"/>
      <c r="M87" s="4"/>
      <c r="N87" s="4"/>
      <c r="O87" s="4"/>
      <c r="P87" s="4"/>
      <c r="Q87" s="4"/>
      <c r="R87" s="4"/>
      <c r="S87" s="4"/>
      <c r="T87" s="4"/>
      <c r="U87" s="4"/>
      <c r="V87" s="4"/>
      <c r="W87" s="4"/>
      <c r="X87" s="4"/>
      <c r="Y87" s="4"/>
      <c r="Z87" s="4"/>
      <c r="AA87" s="4"/>
      <c r="AB87" s="4"/>
      <c r="AC87" s="4"/>
      <c r="AD87" s="4"/>
    </row>
    <row r="88" hidden="1" outlineLevel="1">
      <c r="A88" s="4"/>
      <c r="B88" s="13">
        <v>2.1</v>
      </c>
      <c r="C88" s="4" t="s">
        <v>3066</v>
      </c>
      <c r="D88" s="60">
        <f t="shared" si="6"/>
        <v>2.1</v>
      </c>
      <c r="E88" s="83" t="str">
        <f>IF(COUNTIF(preDEL!$AI$2:$AI1821,D88)&gt;0,COUNTIF(preDEL!$AI$2:$AI1821,D88),IFERROR(0/0,""))</f>
        <v/>
      </c>
      <c r="F88" s="371" t="s">
        <v>3067</v>
      </c>
      <c r="G88" s="4"/>
      <c r="H88" s="83" t="str">
        <f t="shared" si="7"/>
        <v/>
      </c>
      <c r="I88" s="4"/>
      <c r="J88" s="4"/>
      <c r="K88" s="4"/>
      <c r="L88" s="4"/>
      <c r="M88" s="4"/>
      <c r="N88" s="4"/>
      <c r="O88" s="4"/>
      <c r="P88" s="4"/>
      <c r="Q88" s="4"/>
      <c r="R88" s="4"/>
      <c r="S88" s="4"/>
      <c r="T88" s="4"/>
      <c r="U88" s="4"/>
      <c r="V88" s="4"/>
      <c r="W88" s="4"/>
      <c r="X88" s="4"/>
      <c r="Y88" s="4"/>
      <c r="Z88" s="4"/>
      <c r="AA88" s="4"/>
      <c r="AB88" s="4"/>
      <c r="AC88" s="4"/>
      <c r="AD88" s="4"/>
    </row>
    <row r="89" hidden="1" outlineLevel="1">
      <c r="A89" s="4"/>
      <c r="B89" s="13">
        <v>2.2</v>
      </c>
      <c r="C89" s="4" t="s">
        <v>3068</v>
      </c>
      <c r="D89" s="60">
        <f t="shared" si="6"/>
        <v>2.2</v>
      </c>
      <c r="E89" s="83" t="str">
        <f>IF(COUNTIF(preDEL!$AI$2:$AI1821,D89)&gt;0,COUNTIF(preDEL!$AI$2:$AI1821,D89),IFERROR(0/0,""))</f>
        <v/>
      </c>
      <c r="F89" s="4"/>
      <c r="G89" s="4"/>
      <c r="H89" s="83" t="str">
        <f t="shared" si="7"/>
        <v/>
      </c>
      <c r="I89" s="4"/>
      <c r="J89" s="4"/>
      <c r="K89" s="4"/>
      <c r="L89" s="4"/>
      <c r="M89" s="4"/>
      <c r="N89" s="4"/>
      <c r="O89" s="4"/>
      <c r="P89" s="4"/>
      <c r="Q89" s="4"/>
      <c r="R89" s="4"/>
      <c r="S89" s="4"/>
      <c r="T89" s="4"/>
      <c r="U89" s="4"/>
      <c r="V89" s="4"/>
      <c r="W89" s="4"/>
      <c r="X89" s="4"/>
      <c r="Y89" s="4"/>
      <c r="Z89" s="4"/>
      <c r="AA89" s="4"/>
      <c r="AB89" s="4"/>
      <c r="AC89" s="4"/>
      <c r="AD89" s="4"/>
    </row>
    <row r="90" hidden="1" outlineLevel="1">
      <c r="A90" s="4"/>
      <c r="B90" s="13">
        <v>3.1</v>
      </c>
      <c r="C90" s="4" t="s">
        <v>3069</v>
      </c>
      <c r="D90" s="60">
        <f t="shared" si="6"/>
        <v>3.1</v>
      </c>
      <c r="E90" s="83" t="str">
        <f>IF(COUNTIF(preDEL!$AI$2:$AI1821,D90)&gt;0,COUNTIF(preDEL!$AI$2:$AI1821,D90),IFERROR(0/0,""))</f>
        <v/>
      </c>
      <c r="F90" s="4"/>
      <c r="G90" s="4"/>
      <c r="H90" s="83" t="str">
        <f t="shared" si="7"/>
        <v/>
      </c>
      <c r="I90" s="4"/>
      <c r="J90" s="4"/>
      <c r="K90" s="4"/>
      <c r="L90" s="4"/>
      <c r="M90" s="4"/>
      <c r="N90" s="4"/>
      <c r="O90" s="4"/>
      <c r="P90" s="4"/>
      <c r="Q90" s="4"/>
      <c r="R90" s="4"/>
      <c r="S90" s="4"/>
      <c r="T90" s="4"/>
      <c r="U90" s="4"/>
      <c r="V90" s="4"/>
      <c r="W90" s="4"/>
      <c r="X90" s="4"/>
      <c r="Y90" s="4"/>
      <c r="Z90" s="4"/>
      <c r="AA90" s="4"/>
      <c r="AB90" s="4"/>
      <c r="AC90" s="4"/>
      <c r="AD90" s="4"/>
    </row>
    <row r="91" hidden="1" outlineLevel="1">
      <c r="A91" s="4"/>
      <c r="B91" s="4"/>
      <c r="C91" s="4"/>
      <c r="D91" s="83" t="str">
        <f t="shared" si="6"/>
        <v/>
      </c>
      <c r="E91" s="83" t="str">
        <f>IF(COUNTIF(preDEL!$AI$2:$AI1821,D91)&gt;0,COUNTIF(preDEL!$AI$2:$AI1821,D91),IFERROR(0/0,""))</f>
        <v/>
      </c>
      <c r="F91" s="4"/>
      <c r="G91" s="4"/>
      <c r="H91" s="83" t="str">
        <f t="shared" si="7"/>
        <v/>
      </c>
      <c r="I91" s="4"/>
      <c r="J91" s="4"/>
      <c r="K91" s="4"/>
      <c r="L91" s="4"/>
      <c r="M91" s="4"/>
      <c r="N91" s="4"/>
      <c r="O91" s="4"/>
      <c r="P91" s="4"/>
      <c r="Q91" s="4"/>
      <c r="R91" s="4"/>
      <c r="S91" s="4"/>
      <c r="T91" s="4"/>
      <c r="U91" s="4"/>
      <c r="V91" s="4"/>
      <c r="W91" s="4"/>
      <c r="X91" s="4"/>
      <c r="Y91" s="4"/>
      <c r="Z91" s="4"/>
      <c r="AA91" s="4"/>
      <c r="AB91" s="4"/>
      <c r="AC91" s="4"/>
      <c r="AD91" s="4"/>
    </row>
    <row r="92" hidden="1" outlineLevel="1">
      <c r="A92" s="4"/>
      <c r="B92" s="4"/>
      <c r="C92" s="4"/>
      <c r="D92" s="83" t="str">
        <f t="shared" si="6"/>
        <v/>
      </c>
      <c r="E92" s="83" t="str">
        <f>IF(COUNTIF(preDEL!$AI$2:$AI1821,D92)&gt;0,COUNTIF(preDEL!$AI$2:$AI1821,D92),IFERROR(0/0,""))</f>
        <v/>
      </c>
      <c r="F92" s="4"/>
      <c r="G92" s="4"/>
      <c r="H92" s="83" t="str">
        <f t="shared" si="7"/>
        <v/>
      </c>
      <c r="I92" s="4"/>
      <c r="J92" s="4"/>
      <c r="K92" s="4"/>
      <c r="L92" s="4"/>
      <c r="M92" s="4"/>
      <c r="N92" s="4"/>
      <c r="O92" s="4"/>
      <c r="P92" s="4"/>
      <c r="Q92" s="4"/>
      <c r="R92" s="4"/>
      <c r="S92" s="4"/>
      <c r="T92" s="4"/>
      <c r="U92" s="4"/>
      <c r="V92" s="4"/>
      <c r="W92" s="4"/>
      <c r="X92" s="4"/>
      <c r="Y92" s="4"/>
      <c r="Z92" s="4"/>
      <c r="AA92" s="4"/>
      <c r="AB92" s="4"/>
      <c r="AC92" s="4"/>
      <c r="AD92" s="4"/>
    </row>
    <row r="93" hidden="1" outlineLevel="1">
      <c r="A93" s="4"/>
      <c r="B93" s="4"/>
      <c r="C93" s="4"/>
      <c r="D93" s="83" t="str">
        <f t="shared" si="6"/>
        <v/>
      </c>
      <c r="E93" s="83" t="str">
        <f>IF(COUNTIF(preDEL!$AI$2:$AI1821,D93)&gt;0,COUNTIF(preDEL!$AI$2:$AI1821,D93),IFERROR(0/0,""))</f>
        <v/>
      </c>
      <c r="F93" s="4"/>
      <c r="G93" s="4"/>
      <c r="H93" s="83" t="str">
        <f t="shared" si="7"/>
        <v/>
      </c>
      <c r="I93" s="4"/>
      <c r="J93" s="4"/>
      <c r="K93" s="4"/>
      <c r="L93" s="4"/>
      <c r="M93" s="4"/>
      <c r="N93" s="4"/>
      <c r="O93" s="4"/>
      <c r="P93" s="4"/>
      <c r="Q93" s="4"/>
      <c r="R93" s="4"/>
      <c r="S93" s="4"/>
      <c r="T93" s="4"/>
      <c r="U93" s="4"/>
      <c r="V93" s="4"/>
      <c r="W93" s="4"/>
      <c r="X93" s="4"/>
      <c r="Y93" s="4"/>
      <c r="Z93" s="4"/>
      <c r="AA93" s="4"/>
      <c r="AB93" s="4"/>
      <c r="AC93" s="4"/>
      <c r="AD93" s="4"/>
    </row>
    <row r="94" hidden="1" outlineLevel="1">
      <c r="A94" s="4"/>
      <c r="B94" s="4"/>
      <c r="C94" s="4"/>
      <c r="D94" s="83" t="str">
        <f t="shared" si="6"/>
        <v/>
      </c>
      <c r="E94" s="83" t="str">
        <f>IF(COUNTIF(preDEL!$AI$2:$AI1821,D94)&gt;0,COUNTIF(preDEL!$AI$2:$AI1821,D94),IFERROR(0/0,""))</f>
        <v/>
      </c>
      <c r="F94" s="4"/>
      <c r="G94" s="4"/>
      <c r="H94" s="83" t="str">
        <f t="shared" si="7"/>
        <v/>
      </c>
      <c r="I94" s="4"/>
      <c r="J94" s="4"/>
      <c r="K94" s="4"/>
      <c r="L94" s="4"/>
      <c r="M94" s="4"/>
      <c r="N94" s="4"/>
      <c r="O94" s="4"/>
      <c r="P94" s="4"/>
      <c r="Q94" s="4"/>
      <c r="R94" s="4"/>
      <c r="S94" s="4"/>
      <c r="T94" s="4"/>
      <c r="U94" s="4"/>
      <c r="V94" s="4"/>
      <c r="W94" s="4"/>
      <c r="X94" s="4"/>
      <c r="Y94" s="4"/>
      <c r="Z94" s="4"/>
      <c r="AA94" s="4"/>
      <c r="AB94" s="4"/>
      <c r="AC94" s="4"/>
      <c r="AD94" s="4"/>
    </row>
    <row r="96">
      <c r="A96" s="372" t="s">
        <v>3070</v>
      </c>
      <c r="B96" s="372"/>
      <c r="C96" s="373"/>
      <c r="D96" s="374"/>
    </row>
    <row r="97">
      <c r="K97" s="375"/>
    </row>
    <row r="98">
      <c r="K98" s="375"/>
    </row>
    <row r="99">
      <c r="K99" s="375"/>
    </row>
    <row r="100">
      <c r="K100" s="375"/>
    </row>
    <row r="101">
      <c r="K101" s="375"/>
    </row>
    <row r="102">
      <c r="K102" s="375"/>
    </row>
    <row r="103">
      <c r="K103" s="375"/>
    </row>
    <row r="104">
      <c r="K104" s="375"/>
    </row>
    <row r="105">
      <c r="K105" s="375"/>
    </row>
    <row r="106">
      <c r="K106" s="375"/>
    </row>
    <row r="107">
      <c r="K107" s="375"/>
    </row>
    <row r="108">
      <c r="K108" s="375"/>
    </row>
    <row r="111">
      <c r="K111" s="375"/>
    </row>
    <row r="115">
      <c r="K115" s="375"/>
    </row>
    <row r="116">
      <c r="K116" s="375"/>
    </row>
    <row r="117">
      <c r="K117" s="375"/>
    </row>
    <row r="118">
      <c r="K118" s="375"/>
    </row>
    <row r="119">
      <c r="K119" s="375"/>
    </row>
    <row r="120">
      <c r="K120" s="375"/>
    </row>
    <row r="121">
      <c r="K121" s="375"/>
    </row>
    <row r="122">
      <c r="K122" s="375"/>
    </row>
    <row r="123">
      <c r="K123" s="375"/>
    </row>
    <row r="124">
      <c r="K124" s="375"/>
    </row>
    <row r="125">
      <c r="K125" s="375"/>
    </row>
    <row r="127">
      <c r="K127" s="375"/>
    </row>
    <row r="128">
      <c r="K128" s="375"/>
    </row>
    <row r="130">
      <c r="K130" s="375"/>
    </row>
    <row r="131">
      <c r="K131" s="375"/>
    </row>
    <row r="132">
      <c r="K132" s="375"/>
    </row>
    <row r="133">
      <c r="K133" s="375"/>
    </row>
    <row r="134">
      <c r="K134" s="375"/>
    </row>
    <row r="135">
      <c r="K135" s="375"/>
    </row>
    <row r="136">
      <c r="K136" s="375"/>
    </row>
    <row r="137">
      <c r="K137" s="375"/>
    </row>
    <row r="138">
      <c r="K138" s="375"/>
    </row>
    <row r="139">
      <c r="K139" s="375"/>
    </row>
    <row r="140">
      <c r="K140" s="375"/>
    </row>
    <row r="141">
      <c r="K141" s="375"/>
    </row>
    <row r="142">
      <c r="K142" s="375"/>
    </row>
    <row r="144">
      <c r="K144" s="375"/>
    </row>
    <row r="145">
      <c r="K145" s="375"/>
    </row>
    <row r="146">
      <c r="K146" s="375"/>
    </row>
    <row r="147">
      <c r="K147" s="375"/>
    </row>
    <row r="151">
      <c r="K151" s="375"/>
    </row>
    <row r="152">
      <c r="K152" s="375"/>
    </row>
    <row r="154">
      <c r="K154" s="375"/>
    </row>
    <row r="155">
      <c r="K155" s="375"/>
    </row>
    <row r="156">
      <c r="K156" s="375"/>
    </row>
    <row r="157">
      <c r="K157" s="375"/>
    </row>
    <row r="158">
      <c r="K158" s="375">
        <v>9.1</v>
      </c>
    </row>
    <row r="159">
      <c r="K159" s="375">
        <v>9.1</v>
      </c>
    </row>
    <row r="160">
      <c r="K160" s="375">
        <v>9.1</v>
      </c>
    </row>
    <row r="164">
      <c r="K164" s="375"/>
    </row>
    <row r="165">
      <c r="K165" s="375"/>
    </row>
    <row r="166">
      <c r="K166" s="375"/>
    </row>
    <row r="167">
      <c r="K167" s="375"/>
    </row>
    <row r="171">
      <c r="K171" s="375"/>
    </row>
    <row r="172">
      <c r="K172" s="375"/>
    </row>
    <row r="173">
      <c r="K173" s="375"/>
    </row>
    <row r="174">
      <c r="K174" s="375"/>
    </row>
    <row r="175">
      <c r="K175" s="375"/>
    </row>
    <row r="179">
      <c r="K179" s="375"/>
    </row>
    <row r="180">
      <c r="K180" s="375"/>
    </row>
    <row r="181">
      <c r="K181" s="375"/>
    </row>
    <row r="182">
      <c r="K182" s="375"/>
    </row>
    <row r="183">
      <c r="K183" s="375"/>
    </row>
    <row r="184">
      <c r="K184" s="375"/>
    </row>
    <row r="185">
      <c r="K185" s="375"/>
    </row>
    <row r="186">
      <c r="K186" s="375"/>
    </row>
    <row r="187">
      <c r="K187" s="375"/>
    </row>
    <row r="188">
      <c r="K188" s="375"/>
    </row>
    <row r="189">
      <c r="K189" s="375"/>
    </row>
    <row r="190">
      <c r="K190" s="375"/>
    </row>
    <row r="191">
      <c r="K191" s="375"/>
    </row>
    <row r="192">
      <c r="K192" s="375"/>
    </row>
    <row r="193">
      <c r="K193" s="375"/>
    </row>
    <row r="194">
      <c r="K194" s="375"/>
    </row>
    <row r="195">
      <c r="K195" s="375"/>
    </row>
    <row r="197">
      <c r="K197" s="375"/>
    </row>
    <row r="198">
      <c r="K198" s="375"/>
    </row>
    <row r="199">
      <c r="K199" s="375"/>
    </row>
    <row r="200">
      <c r="K200" s="375"/>
    </row>
    <row r="201">
      <c r="K201" s="375"/>
    </row>
    <row r="202">
      <c r="K202" s="375"/>
    </row>
    <row r="203">
      <c r="K203" s="375"/>
    </row>
    <row r="204">
      <c r="K204" s="375"/>
    </row>
    <row r="205">
      <c r="K205" s="375"/>
    </row>
    <row r="206">
      <c r="K206" s="375"/>
    </row>
    <row r="207">
      <c r="K207" s="375"/>
    </row>
    <row r="208">
      <c r="K208" s="375"/>
    </row>
    <row r="209">
      <c r="K209" s="375"/>
    </row>
    <row r="210">
      <c r="K210" s="375"/>
    </row>
    <row r="211">
      <c r="K211" s="375"/>
    </row>
    <row r="212">
      <c r="K212" s="375"/>
    </row>
    <row r="213">
      <c r="K213" s="375"/>
    </row>
    <row r="214">
      <c r="K214" s="375"/>
    </row>
    <row r="215">
      <c r="K215" s="375"/>
    </row>
    <row r="216">
      <c r="K216" s="375"/>
    </row>
    <row r="217">
      <c r="K217" s="375"/>
    </row>
    <row r="221">
      <c r="K221" s="375">
        <v>9.1</v>
      </c>
    </row>
    <row r="222">
      <c r="K222" s="375">
        <v>9.1</v>
      </c>
    </row>
    <row r="223">
      <c r="K223" s="375">
        <v>9.1</v>
      </c>
    </row>
    <row r="224">
      <c r="K224" s="375"/>
    </row>
    <row r="225">
      <c r="K225" s="375"/>
    </row>
    <row r="226">
      <c r="K226" s="375"/>
    </row>
    <row r="227">
      <c r="K227" s="375"/>
    </row>
    <row r="228">
      <c r="K228" s="375"/>
    </row>
    <row r="229">
      <c r="K229" s="375"/>
    </row>
    <row r="233">
      <c r="K233" s="375"/>
    </row>
    <row r="234">
      <c r="K234" s="375"/>
    </row>
    <row r="235">
      <c r="K235" s="375"/>
    </row>
    <row r="236">
      <c r="K236" s="375"/>
    </row>
    <row r="237">
      <c r="K237" s="375"/>
    </row>
    <row r="241">
      <c r="K241" s="375"/>
    </row>
    <row r="242">
      <c r="K242" s="375"/>
    </row>
    <row r="243">
      <c r="K243" s="375"/>
    </row>
    <row r="244">
      <c r="K244" s="375"/>
    </row>
    <row r="245">
      <c r="K245" s="375"/>
    </row>
    <row r="246">
      <c r="K246" s="375"/>
    </row>
    <row r="247">
      <c r="K247" s="375"/>
    </row>
    <row r="248">
      <c r="K248" s="375"/>
    </row>
    <row r="249">
      <c r="K249" s="375"/>
    </row>
    <row r="250">
      <c r="K250" s="375"/>
    </row>
    <row r="251">
      <c r="K251" s="375"/>
    </row>
    <row r="255">
      <c r="K255" s="375"/>
    </row>
    <row r="256">
      <c r="K256" s="375"/>
    </row>
    <row r="259">
      <c r="K259" s="375"/>
    </row>
    <row r="260">
      <c r="K260" s="375"/>
    </row>
    <row r="261">
      <c r="K261" s="375"/>
    </row>
    <row r="262">
      <c r="K262" s="375"/>
    </row>
    <row r="263">
      <c r="K263" s="375"/>
    </row>
    <row r="264">
      <c r="K264" s="375"/>
    </row>
    <row r="265">
      <c r="K265" s="375"/>
    </row>
    <row r="266">
      <c r="K266" s="375"/>
    </row>
    <row r="267">
      <c r="K267" s="375"/>
    </row>
    <row r="268">
      <c r="K268" s="375"/>
    </row>
    <row r="269">
      <c r="K269" s="375"/>
    </row>
    <row r="270">
      <c r="K270" s="375"/>
    </row>
    <row r="271">
      <c r="K271" s="375"/>
    </row>
    <row r="272">
      <c r="K272" s="375"/>
    </row>
    <row r="273">
      <c r="K273" s="375"/>
    </row>
    <row r="276">
      <c r="K276" s="375"/>
    </row>
    <row r="277">
      <c r="K277" s="375"/>
    </row>
    <row r="278">
      <c r="K278" s="375"/>
    </row>
    <row r="279">
      <c r="K279" s="375"/>
    </row>
    <row r="280">
      <c r="K280" s="375"/>
    </row>
    <row r="281">
      <c r="K281" s="375"/>
    </row>
    <row r="282">
      <c r="K282" s="375"/>
    </row>
    <row r="283">
      <c r="K283" s="375"/>
    </row>
    <row r="284">
      <c r="K284" s="375"/>
    </row>
    <row r="285">
      <c r="K285" s="375"/>
    </row>
    <row r="286">
      <c r="K286" s="375"/>
    </row>
    <row r="287">
      <c r="K287" s="375"/>
    </row>
    <row r="288">
      <c r="K288" s="375"/>
    </row>
    <row r="289">
      <c r="K289" s="375"/>
    </row>
    <row r="290">
      <c r="K290" s="375"/>
    </row>
    <row r="291">
      <c r="K291" s="375"/>
    </row>
    <row r="292">
      <c r="K292" s="375"/>
    </row>
    <row r="293">
      <c r="K293" s="375"/>
    </row>
    <row r="294">
      <c r="K294" s="375"/>
    </row>
    <row r="295">
      <c r="K295" s="375"/>
    </row>
    <row r="296">
      <c r="K296" s="375"/>
    </row>
    <row r="297">
      <c r="K297" s="375"/>
    </row>
    <row r="298">
      <c r="K298" s="375"/>
    </row>
    <row r="299">
      <c r="K299" s="375"/>
    </row>
    <row r="300">
      <c r="K300" s="375"/>
    </row>
    <row r="301">
      <c r="K301" s="375"/>
    </row>
    <row r="302">
      <c r="K302" s="375"/>
    </row>
    <row r="303">
      <c r="K303" s="375"/>
    </row>
    <row r="304">
      <c r="K304" s="375"/>
    </row>
    <row r="305">
      <c r="K305" s="375"/>
    </row>
    <row r="306">
      <c r="K306" s="375"/>
    </row>
    <row r="307">
      <c r="K307" s="375"/>
    </row>
    <row r="308">
      <c r="K308" s="375"/>
    </row>
    <row r="309">
      <c r="K309" s="375"/>
    </row>
    <row r="310">
      <c r="K310" s="375"/>
    </row>
    <row r="311">
      <c r="K311" s="375"/>
    </row>
    <row r="312">
      <c r="K312" s="375"/>
    </row>
    <row r="313">
      <c r="K313" s="375"/>
    </row>
    <row r="314">
      <c r="K314" s="375"/>
    </row>
    <row r="315">
      <c r="K315" s="375"/>
    </row>
    <row r="316">
      <c r="K316" s="375"/>
    </row>
    <row r="317">
      <c r="K317" s="375"/>
    </row>
    <row r="320">
      <c r="K320" s="375"/>
    </row>
    <row r="321">
      <c r="K321" s="375"/>
    </row>
    <row r="325">
      <c r="K325" s="375"/>
    </row>
    <row r="326">
      <c r="K326" s="375"/>
    </row>
    <row r="327">
      <c r="K327" s="375"/>
    </row>
    <row r="328">
      <c r="K328" s="375"/>
    </row>
    <row r="329">
      <c r="K329" s="375"/>
    </row>
    <row r="330">
      <c r="K330" s="375"/>
    </row>
    <row r="331">
      <c r="K331" s="375"/>
    </row>
    <row r="332">
      <c r="K332" s="375"/>
    </row>
    <row r="333">
      <c r="K333" s="375">
        <v>9.2</v>
      </c>
    </row>
    <row r="334">
      <c r="K334" s="375"/>
    </row>
    <row r="335">
      <c r="K335" s="375"/>
    </row>
    <row r="336">
      <c r="K336" s="375"/>
    </row>
    <row r="337">
      <c r="K337" s="375"/>
    </row>
    <row r="338">
      <c r="K338" s="375"/>
    </row>
    <row r="339">
      <c r="K339" s="375">
        <v>9.3</v>
      </c>
    </row>
    <row r="340">
      <c r="K340" s="375">
        <v>9.3</v>
      </c>
    </row>
    <row r="342">
      <c r="K342" s="375"/>
    </row>
    <row r="343">
      <c r="K343" s="375"/>
    </row>
    <row r="344">
      <c r="K344" s="375"/>
    </row>
    <row r="345">
      <c r="K345" s="375">
        <v>9.1</v>
      </c>
    </row>
    <row r="346">
      <c r="K346" s="375">
        <v>9.1</v>
      </c>
    </row>
    <row r="347">
      <c r="K347" s="375">
        <v>9.1</v>
      </c>
    </row>
    <row r="348">
      <c r="K348" s="375"/>
    </row>
    <row r="349">
      <c r="K349" s="375"/>
    </row>
    <row r="350">
      <c r="K350" s="375"/>
    </row>
    <row r="351">
      <c r="K351" s="375"/>
    </row>
    <row r="354">
      <c r="K354" s="375"/>
    </row>
    <row r="355">
      <c r="K355" s="375"/>
    </row>
    <row r="356">
      <c r="K356" s="375"/>
    </row>
    <row r="357">
      <c r="K357" s="375"/>
    </row>
    <row r="358">
      <c r="K358" s="375"/>
    </row>
    <row r="359">
      <c r="K359" s="375"/>
    </row>
    <row r="360">
      <c r="K360" s="375"/>
    </row>
    <row r="362">
      <c r="K362" s="375"/>
    </row>
    <row r="363">
      <c r="K363" s="375"/>
    </row>
    <row r="364">
      <c r="K364" s="375"/>
    </row>
    <row r="365">
      <c r="K365" s="375"/>
    </row>
    <row r="366">
      <c r="K366" s="375"/>
    </row>
    <row r="367">
      <c r="K367" s="375"/>
    </row>
    <row r="368">
      <c r="K368" s="375"/>
    </row>
    <row r="369">
      <c r="K369" s="375"/>
    </row>
    <row r="370">
      <c r="K370" s="375"/>
    </row>
    <row r="371">
      <c r="K371" s="375"/>
    </row>
    <row r="373">
      <c r="K373" s="375"/>
    </row>
    <row r="374">
      <c r="K374" s="375"/>
    </row>
    <row r="375">
      <c r="K375" s="375"/>
    </row>
    <row r="376">
      <c r="K376" s="375"/>
    </row>
    <row r="377">
      <c r="K377" s="375"/>
    </row>
    <row r="378">
      <c r="K378" s="375"/>
    </row>
    <row r="379">
      <c r="K379" s="375"/>
    </row>
    <row r="380">
      <c r="K380" s="375"/>
    </row>
    <row r="381">
      <c r="K381" s="375"/>
    </row>
    <row r="382">
      <c r="K382" s="375"/>
    </row>
    <row r="383">
      <c r="K383" s="375"/>
    </row>
    <row r="385">
      <c r="K385" s="375"/>
    </row>
    <row r="387">
      <c r="K387" s="375"/>
    </row>
    <row r="388">
      <c r="K388" s="375"/>
    </row>
    <row r="390">
      <c r="K390" s="375"/>
    </row>
    <row r="391">
      <c r="K391" s="375"/>
    </row>
    <row r="392">
      <c r="K392" s="375"/>
    </row>
    <row r="393">
      <c r="K393" s="375"/>
    </row>
    <row r="394">
      <c r="K394" s="375"/>
    </row>
    <row r="395">
      <c r="K395" s="375"/>
    </row>
    <row r="396">
      <c r="K396" s="375"/>
    </row>
    <row r="397">
      <c r="K397" s="375"/>
    </row>
    <row r="398">
      <c r="K398" s="375"/>
    </row>
    <row r="399">
      <c r="K399" s="375"/>
    </row>
    <row r="400">
      <c r="K400" s="375"/>
    </row>
    <row r="401">
      <c r="K401" s="375"/>
    </row>
    <row r="402">
      <c r="K402" s="375"/>
    </row>
    <row r="403">
      <c r="K403" s="375"/>
    </row>
    <row r="404">
      <c r="K404" s="375"/>
    </row>
    <row r="405">
      <c r="K405" s="375"/>
    </row>
    <row r="406">
      <c r="K406" s="375"/>
    </row>
    <row r="407">
      <c r="K407" s="375"/>
    </row>
    <row r="408">
      <c r="K408" s="375"/>
    </row>
    <row r="409">
      <c r="K409" s="375"/>
    </row>
    <row r="410">
      <c r="K410" s="375"/>
    </row>
    <row r="411">
      <c r="K411" s="375"/>
    </row>
    <row r="412">
      <c r="K412" s="375"/>
    </row>
    <row r="413">
      <c r="K413" s="375"/>
    </row>
    <row r="414">
      <c r="K414" s="375"/>
    </row>
    <row r="415">
      <c r="K415" s="375"/>
    </row>
    <row r="416">
      <c r="K416" s="375"/>
    </row>
    <row r="417">
      <c r="K417" s="375"/>
    </row>
    <row r="418">
      <c r="K418" s="375"/>
    </row>
    <row r="419">
      <c r="K419" s="375"/>
    </row>
    <row r="420">
      <c r="K420" s="375"/>
    </row>
    <row r="421">
      <c r="K421" s="375"/>
    </row>
    <row r="422">
      <c r="K422" s="375">
        <v>9.1</v>
      </c>
    </row>
    <row r="423">
      <c r="K423" s="375">
        <v>9.1</v>
      </c>
    </row>
    <row r="424">
      <c r="K424" s="375"/>
    </row>
    <row r="425">
      <c r="K425" s="375"/>
    </row>
    <row r="426">
      <c r="K426" s="375"/>
    </row>
    <row r="427">
      <c r="K427" s="375"/>
    </row>
    <row r="428">
      <c r="K428" s="375"/>
    </row>
    <row r="429">
      <c r="K429" s="375"/>
    </row>
    <row r="430">
      <c r="K430" s="375"/>
    </row>
    <row r="431">
      <c r="K431" s="375"/>
    </row>
    <row r="434">
      <c r="K434" s="375"/>
    </row>
    <row r="435">
      <c r="K435" s="375"/>
    </row>
    <row r="436">
      <c r="K436" s="375"/>
    </row>
    <row r="439">
      <c r="K439" s="375"/>
    </row>
    <row r="440">
      <c r="K440" s="375"/>
    </row>
    <row r="441">
      <c r="K441" s="375"/>
    </row>
    <row r="442">
      <c r="K442" s="375"/>
    </row>
    <row r="443">
      <c r="K443" s="375"/>
    </row>
    <row r="444">
      <c r="K444" s="375"/>
    </row>
    <row r="445">
      <c r="K445" s="375"/>
    </row>
    <row r="446">
      <c r="K446" s="375"/>
    </row>
    <row r="447">
      <c r="K447" s="375"/>
    </row>
    <row r="448">
      <c r="K448" s="375"/>
    </row>
    <row r="449">
      <c r="K449" s="375"/>
    </row>
    <row r="450">
      <c r="K450" s="375"/>
    </row>
    <row r="451">
      <c r="K451" s="375"/>
    </row>
    <row r="452">
      <c r="K452" s="375"/>
    </row>
    <row r="453">
      <c r="K453" s="375"/>
    </row>
    <row r="454">
      <c r="K454" s="375"/>
    </row>
    <row r="455">
      <c r="K455" s="375"/>
    </row>
    <row r="456">
      <c r="K456" s="375"/>
    </row>
    <row r="457">
      <c r="K457" s="375"/>
    </row>
    <row r="459">
      <c r="K459" s="375"/>
    </row>
    <row r="460">
      <c r="K460" s="375"/>
    </row>
    <row r="461">
      <c r="K461" s="375"/>
    </row>
    <row r="462">
      <c r="K462" s="375"/>
    </row>
    <row r="464">
      <c r="K464" s="375"/>
    </row>
    <row r="465">
      <c r="K465" s="375"/>
    </row>
    <row r="466">
      <c r="K466" s="375"/>
    </row>
    <row r="467">
      <c r="K467" s="375"/>
    </row>
    <row r="468">
      <c r="K468" s="375"/>
    </row>
    <row r="471">
      <c r="K471" s="375"/>
    </row>
    <row r="472">
      <c r="K472" s="375"/>
    </row>
    <row r="475">
      <c r="K475" s="375"/>
    </row>
    <row r="476">
      <c r="K476" s="375"/>
    </row>
    <row r="477">
      <c r="K477" s="375"/>
    </row>
    <row r="478">
      <c r="K478" s="375"/>
    </row>
    <row r="479">
      <c r="K479" s="375"/>
    </row>
    <row r="480">
      <c r="K480" s="375"/>
    </row>
    <row r="481">
      <c r="K481" s="375"/>
    </row>
    <row r="482">
      <c r="K482" s="375"/>
    </row>
    <row r="483">
      <c r="K483" s="375"/>
    </row>
    <row r="484">
      <c r="K484" s="375"/>
    </row>
    <row r="488">
      <c r="K488" s="375"/>
    </row>
    <row r="489">
      <c r="K489" s="375"/>
    </row>
    <row r="490">
      <c r="K490" s="375"/>
    </row>
    <row r="495">
      <c r="K495" s="375"/>
    </row>
    <row r="496">
      <c r="K496" s="375"/>
    </row>
    <row r="497">
      <c r="K497" s="375"/>
    </row>
    <row r="498">
      <c r="K498" s="375"/>
    </row>
    <row r="499">
      <c r="K499" s="375"/>
    </row>
    <row r="500">
      <c r="K500" s="375"/>
    </row>
    <row r="501">
      <c r="K501" s="375"/>
    </row>
    <row r="503">
      <c r="K503" s="375"/>
    </row>
    <row r="505">
      <c r="K505" s="375"/>
    </row>
    <row r="506">
      <c r="K506" s="375"/>
    </row>
    <row r="507">
      <c r="K507" s="375"/>
    </row>
    <row r="508">
      <c r="K508" s="375"/>
    </row>
    <row r="509">
      <c r="K509" s="375"/>
    </row>
    <row r="510">
      <c r="K510" s="375"/>
    </row>
    <row r="513">
      <c r="K513" s="375"/>
    </row>
    <row r="514">
      <c r="K514" s="375"/>
    </row>
    <row r="515">
      <c r="K515" s="375"/>
    </row>
    <row r="516">
      <c r="K516" s="375"/>
    </row>
    <row r="518">
      <c r="K518" s="375"/>
    </row>
    <row r="519">
      <c r="K519" s="375"/>
    </row>
    <row r="520">
      <c r="K520" s="375"/>
    </row>
    <row r="521">
      <c r="K521" s="375"/>
    </row>
    <row r="522">
      <c r="K522" s="375"/>
    </row>
    <row r="523">
      <c r="K523" s="375"/>
    </row>
    <row r="524">
      <c r="K524" s="375"/>
    </row>
    <row r="525">
      <c r="K525" s="375"/>
    </row>
    <row r="526">
      <c r="K526" s="375"/>
    </row>
    <row r="527">
      <c r="K527" s="375"/>
    </row>
    <row r="528">
      <c r="K528" s="375"/>
    </row>
    <row r="529">
      <c r="K529" s="375"/>
    </row>
    <row r="530">
      <c r="K530" s="375"/>
    </row>
    <row r="531">
      <c r="K531" s="375"/>
    </row>
    <row r="532">
      <c r="K532" s="375">
        <v>1.0</v>
      </c>
    </row>
    <row r="533">
      <c r="K533" s="375"/>
    </row>
    <row r="534">
      <c r="K534" s="375"/>
    </row>
    <row r="536">
      <c r="K536" s="375"/>
    </row>
    <row r="537">
      <c r="K537" s="375"/>
    </row>
    <row r="538">
      <c r="K538" s="375"/>
    </row>
    <row r="539">
      <c r="K539" s="375"/>
    </row>
    <row r="540">
      <c r="K540" s="375"/>
    </row>
    <row r="541">
      <c r="K541" s="375"/>
    </row>
    <row r="542">
      <c r="K542" s="375"/>
    </row>
    <row r="543">
      <c r="K543" s="375"/>
    </row>
    <row r="544">
      <c r="K544" s="375"/>
    </row>
    <row r="545">
      <c r="K545" s="375"/>
    </row>
    <row r="546">
      <c r="K546" s="375"/>
    </row>
    <row r="547">
      <c r="K547" s="375"/>
    </row>
    <row r="548">
      <c r="K548" s="375"/>
    </row>
    <row r="549">
      <c r="K549" s="375"/>
    </row>
    <row r="550">
      <c r="K550" s="375"/>
    </row>
    <row r="553">
      <c r="K553" s="375"/>
    </row>
    <row r="554">
      <c r="K554" s="375"/>
    </row>
    <row r="555">
      <c r="K555" s="375"/>
    </row>
    <row r="556">
      <c r="K556" s="375"/>
    </row>
    <row r="557">
      <c r="K557" s="375"/>
    </row>
    <row r="558">
      <c r="K558" s="375"/>
    </row>
    <row r="559">
      <c r="K559" s="375"/>
    </row>
    <row r="561">
      <c r="K561" s="375"/>
    </row>
    <row r="563">
      <c r="K563" s="375"/>
    </row>
    <row r="564">
      <c r="K564" s="375"/>
    </row>
    <row r="565">
      <c r="K565" s="375"/>
    </row>
    <row r="566">
      <c r="K566" s="375"/>
    </row>
    <row r="567">
      <c r="K567" s="375"/>
    </row>
    <row r="568">
      <c r="K568" s="375"/>
    </row>
    <row r="569">
      <c r="K569" s="375"/>
    </row>
    <row r="570">
      <c r="K570" s="375"/>
    </row>
    <row r="572">
      <c r="K572" s="375"/>
    </row>
    <row r="573">
      <c r="K573" s="375"/>
    </row>
    <row r="574">
      <c r="K574" s="375"/>
    </row>
    <row r="575">
      <c r="K575" s="375"/>
    </row>
    <row r="576">
      <c r="K576" s="375"/>
    </row>
    <row r="577">
      <c r="K577" s="375"/>
    </row>
    <row r="578">
      <c r="K578" s="375"/>
    </row>
    <row r="580">
      <c r="K580" s="375"/>
    </row>
    <row r="582">
      <c r="K582" s="375"/>
    </row>
    <row r="583">
      <c r="K583" s="375"/>
    </row>
    <row r="584">
      <c r="K584" s="375"/>
    </row>
    <row r="585">
      <c r="K585" s="375"/>
    </row>
    <row r="586">
      <c r="K586" s="375"/>
    </row>
    <row r="588">
      <c r="K588" s="375"/>
    </row>
    <row r="589">
      <c r="K589" s="375"/>
    </row>
    <row r="590">
      <c r="K590" s="375"/>
    </row>
    <row r="591">
      <c r="K591" s="375"/>
    </row>
    <row r="592">
      <c r="K592" s="375"/>
    </row>
    <row r="593">
      <c r="K593" s="375"/>
    </row>
    <row r="594">
      <c r="K594" s="375"/>
    </row>
    <row r="595">
      <c r="K595" s="375"/>
    </row>
    <row r="596">
      <c r="K596" s="375"/>
    </row>
    <row r="597">
      <c r="K597" s="375"/>
    </row>
    <row r="598">
      <c r="K598" s="375"/>
    </row>
    <row r="599">
      <c r="K599" s="375"/>
    </row>
    <row r="600">
      <c r="K600" s="375"/>
    </row>
    <row r="601">
      <c r="K601" s="375"/>
    </row>
    <row r="602">
      <c r="K602" s="375"/>
    </row>
    <row r="603">
      <c r="K603" s="375"/>
    </row>
    <row r="605">
      <c r="K605" s="375"/>
    </row>
    <row r="606">
      <c r="K606" s="375"/>
    </row>
    <row r="607">
      <c r="K607" s="375"/>
    </row>
    <row r="610">
      <c r="K610" s="375"/>
    </row>
    <row r="612">
      <c r="K612" s="375"/>
    </row>
    <row r="613">
      <c r="K613" s="375"/>
    </row>
    <row r="614">
      <c r="K614" s="375"/>
    </row>
    <row r="615">
      <c r="K615" s="375"/>
    </row>
    <row r="616">
      <c r="K616" s="375"/>
    </row>
    <row r="617">
      <c r="K617" s="375"/>
    </row>
    <row r="619">
      <c r="K619" s="375"/>
    </row>
    <row r="620">
      <c r="K620" s="375"/>
    </row>
    <row r="621">
      <c r="K621" s="375"/>
    </row>
    <row r="622">
      <c r="K622" s="375"/>
    </row>
    <row r="623">
      <c r="K623" s="375"/>
    </row>
    <row r="624">
      <c r="K624" s="375"/>
    </row>
    <row r="626">
      <c r="K626" s="375"/>
    </row>
    <row r="627">
      <c r="K627" s="375"/>
    </row>
    <row r="628">
      <c r="K628" s="375"/>
    </row>
    <row r="629">
      <c r="K629" s="375"/>
    </row>
    <row r="631">
      <c r="K631" s="375"/>
    </row>
    <row r="633">
      <c r="K633" s="375"/>
    </row>
    <row r="637">
      <c r="K637" s="375"/>
    </row>
    <row r="638">
      <c r="K638" s="375"/>
    </row>
    <row r="639">
      <c r="K639" s="375"/>
    </row>
    <row r="640">
      <c r="K640" s="375">
        <v>9.1</v>
      </c>
    </row>
    <row r="642">
      <c r="K642" s="375"/>
    </row>
    <row r="646">
      <c r="K646" s="375"/>
    </row>
    <row r="647">
      <c r="K647" s="375"/>
    </row>
    <row r="648">
      <c r="K648" s="375"/>
    </row>
    <row r="649">
      <c r="K649" s="375"/>
    </row>
    <row r="651">
      <c r="K651" s="375"/>
    </row>
    <row r="652">
      <c r="K652" s="375"/>
    </row>
    <row r="653">
      <c r="K653" s="375"/>
    </row>
    <row r="654">
      <c r="K654" s="375"/>
    </row>
    <row r="655">
      <c r="K655" s="375"/>
    </row>
    <row r="656">
      <c r="K656" s="375"/>
    </row>
    <row r="657">
      <c r="K657" s="375"/>
    </row>
    <row r="658">
      <c r="K658" s="375"/>
    </row>
    <row r="663">
      <c r="K663" s="375"/>
    </row>
    <row r="664">
      <c r="K664" s="375"/>
    </row>
    <row r="665">
      <c r="K665" s="375"/>
    </row>
    <row r="666">
      <c r="K666" s="375"/>
    </row>
    <row r="667">
      <c r="K667" s="375"/>
    </row>
    <row r="668">
      <c r="K668" s="375"/>
    </row>
    <row r="669">
      <c r="K669" s="375"/>
    </row>
    <row r="670">
      <c r="K670" s="375"/>
    </row>
    <row r="671">
      <c r="K671" s="375"/>
    </row>
    <row r="672">
      <c r="K672" s="375"/>
    </row>
    <row r="673">
      <c r="K673" s="375"/>
    </row>
    <row r="677">
      <c r="K677" s="375"/>
    </row>
    <row r="678">
      <c r="K678" s="375"/>
    </row>
    <row r="679">
      <c r="K679" s="375"/>
    </row>
    <row r="681">
      <c r="K681" s="375"/>
    </row>
    <row r="682">
      <c r="K682" s="375"/>
    </row>
    <row r="683">
      <c r="K683" s="375"/>
    </row>
    <row r="684">
      <c r="K684" s="375"/>
    </row>
    <row r="685">
      <c r="K685" s="375"/>
    </row>
    <row r="686">
      <c r="K686" s="375"/>
    </row>
    <row r="687">
      <c r="K687" s="375"/>
    </row>
    <row r="688">
      <c r="K688" s="375"/>
    </row>
    <row r="689">
      <c r="K689" s="375"/>
    </row>
    <row r="690">
      <c r="K690" s="375"/>
    </row>
    <row r="691">
      <c r="K691" s="375"/>
    </row>
    <row r="692">
      <c r="K692" s="375"/>
    </row>
    <row r="693">
      <c r="K693" s="375"/>
    </row>
    <row r="694">
      <c r="K694" s="375"/>
    </row>
    <row r="695">
      <c r="K695" s="375"/>
    </row>
    <row r="696">
      <c r="K696" s="375"/>
    </row>
    <row r="697">
      <c r="K697" s="375"/>
    </row>
    <row r="698">
      <c r="K698" s="375"/>
    </row>
    <row r="699">
      <c r="K699" s="375"/>
    </row>
    <row r="700">
      <c r="K700" s="375"/>
    </row>
    <row r="701">
      <c r="K701" s="375"/>
    </row>
    <row r="702">
      <c r="K702" s="375"/>
    </row>
    <row r="703">
      <c r="K703" s="375"/>
    </row>
    <row r="704">
      <c r="K704" s="375"/>
    </row>
    <row r="705">
      <c r="K705" s="375"/>
    </row>
    <row r="706">
      <c r="K706" s="375"/>
    </row>
    <row r="708">
      <c r="K708" s="375"/>
    </row>
    <row r="710">
      <c r="K710" s="375"/>
    </row>
    <row r="711">
      <c r="K711" s="375"/>
    </row>
    <row r="712">
      <c r="K712" s="375">
        <v>9.1</v>
      </c>
    </row>
    <row r="713">
      <c r="K713" s="375">
        <v>9.1</v>
      </c>
    </row>
    <row r="714">
      <c r="K714" s="375"/>
    </row>
    <row r="715">
      <c r="K715" s="375"/>
    </row>
    <row r="716">
      <c r="K716" s="375"/>
    </row>
    <row r="717">
      <c r="K717" s="375"/>
    </row>
    <row r="718">
      <c r="K718" s="375"/>
    </row>
    <row r="719">
      <c r="K719" s="375"/>
    </row>
    <row r="720">
      <c r="K720" s="375"/>
    </row>
    <row r="721">
      <c r="K721" s="375"/>
    </row>
    <row r="722">
      <c r="K722" s="375"/>
    </row>
    <row r="723">
      <c r="K723" s="375"/>
    </row>
    <row r="724">
      <c r="K724" s="375"/>
    </row>
    <row r="728">
      <c r="K728" s="375"/>
    </row>
    <row r="729">
      <c r="K729" s="375"/>
    </row>
    <row r="730">
      <c r="K730" s="375"/>
    </row>
    <row r="733">
      <c r="K733" s="375"/>
    </row>
    <row r="734">
      <c r="K734" s="375"/>
    </row>
    <row r="735">
      <c r="K735" s="375"/>
    </row>
    <row r="736">
      <c r="K736" s="375"/>
    </row>
    <row r="737">
      <c r="K737" s="375"/>
    </row>
    <row r="738">
      <c r="K738" s="375"/>
    </row>
    <row r="739">
      <c r="K739" s="375"/>
    </row>
    <row r="740">
      <c r="K740" s="375"/>
    </row>
    <row r="741">
      <c r="K741" s="375"/>
    </row>
    <row r="742">
      <c r="K742" s="375"/>
    </row>
    <row r="743">
      <c r="K743" s="375"/>
    </row>
    <row r="744">
      <c r="K744" s="375"/>
    </row>
    <row r="745">
      <c r="K745" s="375"/>
    </row>
    <row r="746">
      <c r="K746" s="375"/>
    </row>
    <row r="748">
      <c r="K748" s="375"/>
    </row>
    <row r="749">
      <c r="K749" s="375"/>
    </row>
    <row r="750">
      <c r="K750" s="375"/>
    </row>
    <row r="751">
      <c r="K751" s="375"/>
    </row>
    <row r="752">
      <c r="K752" s="375"/>
    </row>
    <row r="753">
      <c r="K753" s="375"/>
    </row>
    <row r="754">
      <c r="K754" s="375"/>
    </row>
    <row r="755">
      <c r="K755" s="375"/>
    </row>
    <row r="756">
      <c r="K756" s="375"/>
    </row>
    <row r="757">
      <c r="K757" s="375"/>
    </row>
    <row r="758">
      <c r="K758" s="375"/>
    </row>
    <row r="759">
      <c r="K759" s="375"/>
    </row>
    <row r="760">
      <c r="K760" s="375"/>
    </row>
    <row r="761">
      <c r="K761" s="375"/>
    </row>
    <row r="762">
      <c r="K762" s="375"/>
    </row>
    <row r="763">
      <c r="K763" s="375"/>
    </row>
    <row r="764">
      <c r="K764" s="375"/>
    </row>
    <row r="765">
      <c r="K765" s="375"/>
    </row>
    <row r="766">
      <c r="K766" s="375"/>
    </row>
    <row r="768">
      <c r="K768" s="375"/>
    </row>
    <row r="769">
      <c r="K769" s="375"/>
    </row>
    <row r="770">
      <c r="K770" s="375"/>
    </row>
    <row r="771">
      <c r="K771" s="375"/>
    </row>
    <row r="772">
      <c r="K772" s="375"/>
    </row>
    <row r="773">
      <c r="K773" s="375"/>
    </row>
    <row r="774">
      <c r="K774" s="375"/>
    </row>
    <row r="776">
      <c r="K776" s="375"/>
    </row>
    <row r="777">
      <c r="K777" s="375"/>
    </row>
    <row r="778">
      <c r="K778" s="375"/>
    </row>
    <row r="779">
      <c r="K779" s="375"/>
    </row>
    <row r="780">
      <c r="K780" s="375"/>
    </row>
    <row r="781">
      <c r="K781" s="375"/>
    </row>
    <row r="782">
      <c r="K782" s="375"/>
    </row>
    <row r="783">
      <c r="K783" s="375"/>
    </row>
    <row r="784">
      <c r="K784" s="375"/>
    </row>
    <row r="785">
      <c r="K785" s="375"/>
    </row>
    <row r="786">
      <c r="K786" s="375"/>
    </row>
    <row r="787">
      <c r="K787" s="375"/>
    </row>
    <row r="788">
      <c r="K788" s="375"/>
    </row>
    <row r="789">
      <c r="K789" s="375"/>
    </row>
    <row r="790">
      <c r="K790" s="375"/>
    </row>
    <row r="792">
      <c r="K792" s="375"/>
    </row>
    <row r="793">
      <c r="K793" s="375"/>
    </row>
    <row r="794">
      <c r="K794" s="375"/>
    </row>
    <row r="795">
      <c r="K795" s="375"/>
    </row>
    <row r="796">
      <c r="K796" s="375"/>
    </row>
    <row r="797">
      <c r="K797" s="375"/>
    </row>
    <row r="798">
      <c r="K798" s="375"/>
    </row>
    <row r="799">
      <c r="K799" s="375"/>
    </row>
    <row r="800">
      <c r="K800" s="375"/>
    </row>
    <row r="801">
      <c r="K801" s="375"/>
    </row>
    <row r="802">
      <c r="K802" s="375"/>
    </row>
    <row r="803">
      <c r="K803" s="375"/>
    </row>
    <row r="804">
      <c r="K804" s="375"/>
    </row>
    <row r="805">
      <c r="K805" s="375"/>
    </row>
    <row r="806">
      <c r="K806" s="375"/>
    </row>
    <row r="807">
      <c r="K807" s="375"/>
    </row>
    <row r="808">
      <c r="K808" s="375"/>
    </row>
    <row r="809">
      <c r="K809" s="375"/>
    </row>
    <row r="810">
      <c r="K810" s="375"/>
    </row>
    <row r="811">
      <c r="K811" s="375"/>
    </row>
    <row r="812">
      <c r="K812" s="375"/>
    </row>
    <row r="813">
      <c r="K813" s="375"/>
    </row>
    <row r="814">
      <c r="K814" s="375"/>
    </row>
    <row r="815">
      <c r="K815" s="375"/>
    </row>
    <row r="816">
      <c r="K816" s="375"/>
    </row>
    <row r="817">
      <c r="K817" s="375"/>
    </row>
    <row r="818">
      <c r="K818" s="375"/>
    </row>
    <row r="819">
      <c r="K819" s="375"/>
    </row>
    <row r="820">
      <c r="K820" s="375">
        <v>9.1</v>
      </c>
    </row>
    <row r="821">
      <c r="K821" s="375">
        <v>9.1</v>
      </c>
    </row>
    <row r="822">
      <c r="K822" s="375"/>
    </row>
    <row r="823">
      <c r="K823" s="375"/>
    </row>
    <row r="824">
      <c r="K824" s="375"/>
    </row>
    <row r="825">
      <c r="K825" s="375"/>
    </row>
    <row r="826">
      <c r="K826" s="375"/>
    </row>
    <row r="827">
      <c r="K827" s="375"/>
    </row>
    <row r="831">
      <c r="K831" s="375"/>
    </row>
    <row r="832">
      <c r="K832" s="375"/>
    </row>
    <row r="833">
      <c r="K833" s="375"/>
    </row>
    <row r="834">
      <c r="K834" s="375"/>
    </row>
    <row r="837">
      <c r="K837" s="375"/>
    </row>
    <row r="838">
      <c r="K838" s="375"/>
    </row>
    <row r="839">
      <c r="K839" s="375"/>
    </row>
    <row r="840">
      <c r="K840" s="375"/>
    </row>
    <row r="841">
      <c r="K841" s="375"/>
    </row>
    <row r="842">
      <c r="K842" s="375"/>
    </row>
    <row r="849">
      <c r="K849" s="375"/>
    </row>
    <row r="850">
      <c r="K850" s="375"/>
    </row>
    <row r="851">
      <c r="K851" s="375"/>
    </row>
    <row r="852">
      <c r="K852" s="375"/>
    </row>
    <row r="853">
      <c r="K853" s="375"/>
    </row>
    <row r="854">
      <c r="K854" s="375"/>
    </row>
    <row r="855">
      <c r="K855" s="375"/>
    </row>
    <row r="856">
      <c r="K856" s="375"/>
    </row>
    <row r="857">
      <c r="K857" s="375"/>
    </row>
    <row r="858">
      <c r="K858" s="375"/>
    </row>
    <row r="859">
      <c r="K859" s="375"/>
    </row>
    <row r="860">
      <c r="K860" s="375"/>
    </row>
    <row r="861">
      <c r="K861" s="375"/>
    </row>
    <row r="863">
      <c r="K863" s="375"/>
    </row>
    <row r="864">
      <c r="K864" s="375"/>
    </row>
    <row r="865">
      <c r="K865" s="375"/>
    </row>
    <row r="869">
      <c r="K869" s="375"/>
    </row>
    <row r="870">
      <c r="K870" s="375"/>
    </row>
    <row r="871">
      <c r="K871" s="375"/>
    </row>
    <row r="872">
      <c r="K872" s="375"/>
    </row>
    <row r="876">
      <c r="K876" s="375"/>
    </row>
    <row r="877">
      <c r="K877" s="375"/>
    </row>
    <row r="878">
      <c r="K878" s="375"/>
    </row>
    <row r="879">
      <c r="K879" s="375"/>
    </row>
    <row r="881">
      <c r="K881" s="375"/>
    </row>
    <row r="882">
      <c r="K882" s="375"/>
    </row>
    <row r="883">
      <c r="K883" s="375"/>
    </row>
    <row r="884">
      <c r="K884" s="375"/>
    </row>
    <row r="885">
      <c r="K885" s="375"/>
    </row>
    <row r="887">
      <c r="K887" s="375"/>
    </row>
    <row r="888">
      <c r="K888" s="375"/>
    </row>
    <row r="889">
      <c r="K889" s="375"/>
    </row>
    <row r="890">
      <c r="K890" s="375"/>
    </row>
    <row r="892">
      <c r="K892" s="375"/>
    </row>
    <row r="893">
      <c r="K893" s="375">
        <v>8.0</v>
      </c>
    </row>
    <row r="895">
      <c r="K895" s="375"/>
    </row>
    <row r="896">
      <c r="K896" s="375"/>
    </row>
    <row r="897">
      <c r="K897" s="375"/>
    </row>
    <row r="898">
      <c r="K898" s="375"/>
    </row>
    <row r="899">
      <c r="K899" s="375"/>
    </row>
    <row r="900">
      <c r="K900" s="375"/>
    </row>
    <row r="901">
      <c r="K901" s="375">
        <v>9.1</v>
      </c>
    </row>
    <row r="902">
      <c r="K902" s="375">
        <v>9.1</v>
      </c>
    </row>
    <row r="903">
      <c r="K903" s="375">
        <v>9.1</v>
      </c>
    </row>
    <row r="904">
      <c r="K904" s="375"/>
    </row>
    <row r="908">
      <c r="K908" s="375"/>
    </row>
    <row r="910">
      <c r="K910" s="375"/>
    </row>
    <row r="911">
      <c r="K911" s="375"/>
    </row>
    <row r="912">
      <c r="K912" s="375"/>
    </row>
    <row r="913">
      <c r="K913" s="375"/>
    </row>
    <row r="914">
      <c r="K914" s="375"/>
    </row>
    <row r="915">
      <c r="K915" s="375"/>
    </row>
    <row r="916">
      <c r="K916" s="375"/>
    </row>
    <row r="922">
      <c r="K922" s="375"/>
    </row>
    <row r="923">
      <c r="K923" s="375"/>
    </row>
    <row r="925">
      <c r="K925" s="375"/>
    </row>
    <row r="926">
      <c r="K926" s="375"/>
    </row>
    <row r="927">
      <c r="K927" s="375"/>
    </row>
    <row r="928">
      <c r="K928" s="375"/>
    </row>
    <row r="929">
      <c r="K929" s="375"/>
    </row>
    <row r="930">
      <c r="K930" s="375"/>
    </row>
    <row r="931">
      <c r="K931" s="375"/>
    </row>
    <row r="932">
      <c r="K932" s="375"/>
    </row>
    <row r="933">
      <c r="K933" s="375"/>
    </row>
    <row r="934">
      <c r="K934" s="375"/>
    </row>
    <row r="935">
      <c r="K935" s="375"/>
    </row>
    <row r="939">
      <c r="K939" s="375"/>
    </row>
    <row r="940">
      <c r="K940" s="375"/>
    </row>
    <row r="941">
      <c r="K941" s="375"/>
    </row>
    <row r="942">
      <c r="K942" s="375"/>
    </row>
    <row r="945">
      <c r="K945" s="375"/>
    </row>
    <row r="946">
      <c r="K946" s="375"/>
    </row>
    <row r="947">
      <c r="K947" s="375"/>
    </row>
    <row r="949">
      <c r="K949" s="375"/>
    </row>
    <row r="951">
      <c r="K951" s="375"/>
    </row>
    <row r="952">
      <c r="K952" s="375"/>
    </row>
    <row r="957">
      <c r="K957" s="375"/>
    </row>
    <row r="958">
      <c r="K958" s="375"/>
    </row>
    <row r="959">
      <c r="K959" s="375"/>
    </row>
    <row r="960">
      <c r="K960" s="375"/>
    </row>
    <row r="961">
      <c r="K961" s="375"/>
    </row>
    <row r="962">
      <c r="K962" s="375"/>
    </row>
    <row r="964">
      <c r="K964" s="375"/>
    </row>
    <row r="966">
      <c r="K966" s="375"/>
    </row>
    <row r="967">
      <c r="K967" s="375"/>
    </row>
    <row r="968">
      <c r="K968" s="375"/>
    </row>
    <row r="969">
      <c r="K969" s="375"/>
    </row>
    <row r="970">
      <c r="K970" s="375"/>
    </row>
    <row r="971">
      <c r="K971" s="375"/>
    </row>
    <row r="973">
      <c r="K973" s="375"/>
    </row>
    <row r="974">
      <c r="K974" s="375"/>
    </row>
    <row r="977">
      <c r="K977" s="375"/>
    </row>
    <row r="978">
      <c r="K978" s="375"/>
    </row>
    <row r="979">
      <c r="K979" s="375"/>
    </row>
    <row r="980">
      <c r="K980" s="375"/>
    </row>
    <row r="981">
      <c r="K981" s="375"/>
    </row>
    <row r="983">
      <c r="K983" s="375"/>
    </row>
    <row r="984">
      <c r="K984" s="375"/>
    </row>
    <row r="985">
      <c r="K985" s="375"/>
    </row>
    <row r="986">
      <c r="K986" s="375"/>
    </row>
    <row r="987">
      <c r="K987" s="375"/>
    </row>
    <row r="988">
      <c r="K988" s="375"/>
    </row>
    <row r="992">
      <c r="K992" s="375"/>
    </row>
    <row r="993">
      <c r="K993" s="375"/>
    </row>
    <row r="994">
      <c r="K994" s="375"/>
    </row>
    <row r="995">
      <c r="K995" s="375"/>
    </row>
    <row r="996">
      <c r="K996" s="375"/>
    </row>
    <row r="997">
      <c r="K997" s="375"/>
    </row>
    <row r="998">
      <c r="K998" s="375"/>
    </row>
    <row r="999">
      <c r="K999" s="375"/>
    </row>
    <row r="1000">
      <c r="K1000" s="375"/>
    </row>
    <row r="1001">
      <c r="K1001" s="375"/>
    </row>
    <row r="1002">
      <c r="K1002" s="375"/>
    </row>
    <row r="1003">
      <c r="K1003" s="375"/>
    </row>
    <row r="1004">
      <c r="K1004" s="375"/>
    </row>
    <row r="1005">
      <c r="K1005" s="375"/>
    </row>
    <row r="1006">
      <c r="K1006" s="375"/>
    </row>
    <row r="1007">
      <c r="K1007" s="375"/>
    </row>
    <row r="1008">
      <c r="K1008" s="375"/>
    </row>
    <row r="1009">
      <c r="K1009" s="375"/>
    </row>
    <row r="1010">
      <c r="K1010" s="375"/>
    </row>
    <row r="1011">
      <c r="K1011" s="375"/>
    </row>
    <row r="1012">
      <c r="K1012" s="375">
        <v>8.0</v>
      </c>
    </row>
    <row r="1014">
      <c r="K1014" s="375"/>
    </row>
    <row r="1017">
      <c r="K1017" s="375"/>
    </row>
    <row r="1018">
      <c r="K1018" s="375"/>
    </row>
    <row r="1019">
      <c r="K1019" s="375"/>
    </row>
    <row r="1020">
      <c r="K1020" s="375"/>
    </row>
    <row r="1021">
      <c r="K1021" s="375"/>
    </row>
    <row r="1022">
      <c r="K1022" s="375"/>
    </row>
    <row r="1023">
      <c r="K1023" s="375"/>
    </row>
    <row r="1024">
      <c r="K1024" s="375"/>
    </row>
    <row r="1025">
      <c r="K1025" s="375"/>
    </row>
    <row r="1026">
      <c r="K1026" s="375"/>
    </row>
    <row r="1027">
      <c r="K1027" s="375"/>
    </row>
    <row r="1028">
      <c r="K1028" s="375"/>
    </row>
    <row r="1029">
      <c r="K1029" s="375"/>
    </row>
    <row r="1030">
      <c r="K1030" s="375"/>
    </row>
    <row r="1031">
      <c r="K1031" s="375"/>
    </row>
    <row r="1032">
      <c r="K1032" s="375"/>
    </row>
    <row r="1033">
      <c r="K1033" s="375"/>
    </row>
    <row r="1034">
      <c r="K1034" s="375"/>
    </row>
    <row r="1035">
      <c r="K1035" s="375"/>
    </row>
    <row r="1036">
      <c r="K1036" s="375"/>
    </row>
    <row r="1037">
      <c r="K1037" s="375">
        <v>1.0</v>
      </c>
    </row>
    <row r="1038">
      <c r="K1038" s="375"/>
    </row>
    <row r="1039">
      <c r="K1039" s="375"/>
    </row>
    <row r="1040">
      <c r="K1040" s="375"/>
    </row>
    <row r="1041">
      <c r="K1041" s="375"/>
    </row>
    <row r="1042">
      <c r="K1042" s="375"/>
    </row>
    <row r="1043">
      <c r="K1043" s="375"/>
    </row>
    <row r="1044">
      <c r="K1044" s="375"/>
    </row>
    <row r="1047">
      <c r="K1047" s="375"/>
    </row>
    <row r="1048">
      <c r="K1048" s="375"/>
    </row>
    <row r="1049">
      <c r="K1049" s="375"/>
    </row>
    <row r="1050">
      <c r="K1050" s="375"/>
    </row>
    <row r="1051">
      <c r="K1051" s="375"/>
    </row>
    <row r="1052">
      <c r="K1052" s="375"/>
    </row>
    <row r="1053">
      <c r="K1053" s="375"/>
    </row>
    <row r="1054">
      <c r="K1054" s="375"/>
    </row>
    <row r="1055">
      <c r="K1055" s="375"/>
    </row>
    <row r="1056">
      <c r="K1056" s="375"/>
    </row>
    <row r="1057">
      <c r="K1057" s="375"/>
    </row>
    <row r="1058">
      <c r="K1058" s="375"/>
    </row>
    <row r="1059">
      <c r="K1059" s="375"/>
    </row>
    <row r="1060">
      <c r="K1060" s="375"/>
    </row>
    <row r="1061">
      <c r="K1061" s="375"/>
    </row>
    <row r="1062">
      <c r="K1062" s="375"/>
    </row>
    <row r="1063">
      <c r="K1063" s="375"/>
    </row>
    <row r="1064">
      <c r="K1064" s="375"/>
    </row>
    <row r="1065">
      <c r="K1065" s="375"/>
    </row>
    <row r="1066">
      <c r="K1066" s="375"/>
    </row>
    <row r="1067">
      <c r="K1067" s="375"/>
    </row>
    <row r="1068">
      <c r="K1068" s="375"/>
    </row>
    <row r="1069">
      <c r="K1069" s="375"/>
    </row>
    <row r="1070">
      <c r="K1070" s="375"/>
    </row>
    <row r="1071">
      <c r="K1071" s="375"/>
    </row>
    <row r="1072">
      <c r="K1072" s="375"/>
    </row>
    <row r="1073">
      <c r="K1073" s="375"/>
    </row>
    <row r="1074">
      <c r="K1074" s="375">
        <v>9.1</v>
      </c>
    </row>
    <row r="1075">
      <c r="K1075" s="375">
        <v>9.1</v>
      </c>
    </row>
    <row r="1076">
      <c r="K1076" s="375"/>
    </row>
    <row r="1077">
      <c r="K1077" s="375">
        <v>9.1</v>
      </c>
    </row>
    <row r="1078">
      <c r="K1078" s="375">
        <v>9.1</v>
      </c>
    </row>
    <row r="1079">
      <c r="K1079" s="375"/>
    </row>
    <row r="1081">
      <c r="K1081" s="375"/>
    </row>
    <row r="1082">
      <c r="K1082" s="375"/>
    </row>
    <row r="1083">
      <c r="K1083" s="375"/>
    </row>
    <row r="1084">
      <c r="K1084" s="375"/>
    </row>
    <row r="1085">
      <c r="K1085" s="375"/>
    </row>
    <row r="1086">
      <c r="K1086" s="375"/>
    </row>
    <row r="1087">
      <c r="K1087" s="375"/>
    </row>
    <row r="1088">
      <c r="K1088" s="375"/>
    </row>
    <row r="1089">
      <c r="K1089" s="375"/>
    </row>
    <row r="1090">
      <c r="K1090" s="375"/>
    </row>
    <row r="1091">
      <c r="K1091" s="375">
        <v>9.1</v>
      </c>
    </row>
    <row r="1092">
      <c r="K1092" s="375"/>
    </row>
    <row r="1093">
      <c r="K1093" s="375"/>
    </row>
    <row r="1094">
      <c r="K1094" s="375"/>
    </row>
    <row r="1095">
      <c r="K1095" s="375"/>
    </row>
    <row r="1096">
      <c r="K1096" s="375"/>
    </row>
    <row r="1097">
      <c r="K1097" s="375"/>
    </row>
    <row r="1099">
      <c r="K1099" s="375"/>
    </row>
    <row r="1100">
      <c r="K1100" s="375">
        <v>9.1</v>
      </c>
    </row>
    <row r="1101">
      <c r="K1101" s="375">
        <v>9.1</v>
      </c>
    </row>
    <row r="1102">
      <c r="K1102" s="375">
        <v>9.1</v>
      </c>
    </row>
    <row r="1103">
      <c r="K1103" s="375">
        <v>9.1</v>
      </c>
    </row>
    <row r="1104">
      <c r="K1104" s="375"/>
    </row>
    <row r="1105">
      <c r="K1105" s="375"/>
    </row>
    <row r="1106">
      <c r="K1106" s="375"/>
    </row>
    <row r="1107">
      <c r="K1107" s="375"/>
    </row>
    <row r="1108">
      <c r="K1108" s="375"/>
    </row>
    <row r="1109">
      <c r="K1109" s="375"/>
    </row>
    <row r="1118">
      <c r="K1118" s="375">
        <v>1.0</v>
      </c>
    </row>
    <row r="1119">
      <c r="K1119" s="375"/>
    </row>
    <row r="1120">
      <c r="K1120" s="375"/>
    </row>
    <row r="1122">
      <c r="K1122" s="375"/>
    </row>
    <row r="1123">
      <c r="K1123" s="375"/>
    </row>
    <row r="1124">
      <c r="K1124" s="375"/>
    </row>
    <row r="1125">
      <c r="K1125" s="375"/>
    </row>
    <row r="1126">
      <c r="K1126" s="375"/>
    </row>
    <row r="1127">
      <c r="K1127" s="375"/>
    </row>
    <row r="1128">
      <c r="K1128" s="375"/>
    </row>
    <row r="1129">
      <c r="K1129" s="375"/>
    </row>
    <row r="1130">
      <c r="K1130" s="375"/>
    </row>
    <row r="1131">
      <c r="K1131" s="375"/>
    </row>
    <row r="1132">
      <c r="K1132" s="375"/>
    </row>
    <row r="1133">
      <c r="K1133" s="375"/>
    </row>
    <row r="1135">
      <c r="K1135" s="375"/>
    </row>
    <row r="1136">
      <c r="K1136" s="375"/>
    </row>
    <row r="1137">
      <c r="K1137" s="375"/>
    </row>
    <row r="1138">
      <c r="K1138" s="375"/>
    </row>
    <row r="1139">
      <c r="K1139" s="375"/>
    </row>
    <row r="1143">
      <c r="K1143" s="375"/>
    </row>
    <row r="1144">
      <c r="K1144" s="375"/>
    </row>
    <row r="1145">
      <c r="K1145" s="375"/>
    </row>
    <row r="1146">
      <c r="K1146" s="375"/>
    </row>
    <row r="1147">
      <c r="K1147" s="375"/>
    </row>
    <row r="1148">
      <c r="K1148" s="375"/>
    </row>
    <row r="1149">
      <c r="K1149" s="375"/>
    </row>
    <row r="1150">
      <c r="K1150" s="375"/>
    </row>
    <row r="1151">
      <c r="K1151" s="375"/>
    </row>
    <row r="1152">
      <c r="K1152" s="375"/>
    </row>
    <row r="1153">
      <c r="K1153" s="375"/>
    </row>
    <row r="1154">
      <c r="K1154" s="375"/>
    </row>
    <row r="1156">
      <c r="K1156" s="375"/>
    </row>
    <row r="1157">
      <c r="K1157" s="375"/>
    </row>
    <row r="1158">
      <c r="K1158" s="375"/>
    </row>
    <row r="1159">
      <c r="K1159" s="375"/>
    </row>
    <row r="1160">
      <c r="K1160" s="375"/>
    </row>
    <row r="1161">
      <c r="K1161" s="375"/>
    </row>
    <row r="1162">
      <c r="K1162" s="375"/>
    </row>
    <row r="1164">
      <c r="K1164" s="375"/>
    </row>
    <row r="1165">
      <c r="K1165" s="375"/>
    </row>
    <row r="1169">
      <c r="K1169" s="375"/>
    </row>
    <row r="1170">
      <c r="K1170" s="375"/>
    </row>
    <row r="1171">
      <c r="K1171" s="375"/>
    </row>
    <row r="1172">
      <c r="K1172" s="375"/>
    </row>
    <row r="1173">
      <c r="K1173" s="375"/>
    </row>
    <row r="1174">
      <c r="K1174" s="375"/>
    </row>
    <row r="1175">
      <c r="K1175" s="375"/>
    </row>
    <row r="1176">
      <c r="K1176" s="375"/>
    </row>
    <row r="1177">
      <c r="K1177" s="375"/>
    </row>
    <row r="1178">
      <c r="K1178" s="375"/>
    </row>
    <row r="1182">
      <c r="K1182" s="375"/>
    </row>
    <row r="1183">
      <c r="K1183" s="375"/>
    </row>
    <row r="1184">
      <c r="K1184" s="375"/>
    </row>
    <row r="1185">
      <c r="K1185" s="375"/>
    </row>
    <row r="1186">
      <c r="K1186" s="375"/>
    </row>
    <row r="1187">
      <c r="K1187" s="375"/>
    </row>
    <row r="1188">
      <c r="K1188" s="375"/>
    </row>
    <row r="1189">
      <c r="K1189" s="375"/>
    </row>
    <row r="1190">
      <c r="K1190" s="375"/>
    </row>
    <row r="1191">
      <c r="K1191" s="375"/>
    </row>
    <row r="1192">
      <c r="K1192" s="375"/>
    </row>
    <row r="1193">
      <c r="K1193" s="375"/>
    </row>
    <row r="1194">
      <c r="K1194" s="375"/>
    </row>
    <row r="1195">
      <c r="K1195" s="375"/>
    </row>
    <row r="1196">
      <c r="K1196" s="375"/>
    </row>
    <row r="1197">
      <c r="K1197" s="375"/>
    </row>
    <row r="1198">
      <c r="K1198" s="375"/>
    </row>
    <row r="1199">
      <c r="K1199" s="375"/>
    </row>
    <row r="1200">
      <c r="K1200" s="375"/>
    </row>
    <row r="1201">
      <c r="K1201" s="375"/>
    </row>
    <row r="1202">
      <c r="K1202" s="375"/>
    </row>
    <row r="1203">
      <c r="K1203" s="375"/>
    </row>
    <row r="1204">
      <c r="K1204" s="375"/>
    </row>
    <row r="1205">
      <c r="K1205" s="375"/>
    </row>
    <row r="1206">
      <c r="K1206" s="375"/>
    </row>
    <row r="1207">
      <c r="K1207" s="375"/>
    </row>
    <row r="1208">
      <c r="K1208" s="375"/>
    </row>
    <row r="1209">
      <c r="K1209" s="375"/>
    </row>
    <row r="1210">
      <c r="K1210" s="375"/>
    </row>
    <row r="1211">
      <c r="K1211" s="375"/>
    </row>
    <row r="1212">
      <c r="K1212" s="375"/>
    </row>
    <row r="1213">
      <c r="K1213" s="375"/>
    </row>
    <row r="1214">
      <c r="K1214" s="375"/>
    </row>
    <row r="1215">
      <c r="K1215" s="375"/>
    </row>
    <row r="1216">
      <c r="K1216" s="375"/>
    </row>
    <row r="1217">
      <c r="K1217" s="375"/>
    </row>
    <row r="1218">
      <c r="K1218" s="375"/>
    </row>
    <row r="1219">
      <c r="K1219" s="375"/>
    </row>
    <row r="1220">
      <c r="K1220" s="375"/>
    </row>
    <row r="1221">
      <c r="K1221" s="375"/>
    </row>
    <row r="1222">
      <c r="K1222" s="375"/>
    </row>
    <row r="1223">
      <c r="K1223" s="375"/>
    </row>
    <row r="1224">
      <c r="K1224" s="375"/>
    </row>
    <row r="1225">
      <c r="K1225" s="375"/>
    </row>
    <row r="1226">
      <c r="K1226" s="375"/>
    </row>
    <row r="1227">
      <c r="K1227" s="375"/>
    </row>
    <row r="1228">
      <c r="K1228" s="375"/>
    </row>
    <row r="1229">
      <c r="K1229" s="375"/>
    </row>
    <row r="1230">
      <c r="K1230" s="375"/>
    </row>
    <row r="1231">
      <c r="K1231" s="375"/>
    </row>
    <row r="1233">
      <c r="K1233" s="375"/>
    </row>
    <row r="1234">
      <c r="K1234" s="375"/>
    </row>
    <row r="1235">
      <c r="K1235" s="375"/>
    </row>
    <row r="1236">
      <c r="K1236" s="375"/>
    </row>
    <row r="1239">
      <c r="K1239" s="375"/>
    </row>
    <row r="1241">
      <c r="K1241" s="375"/>
    </row>
    <row r="1242">
      <c r="K1242" s="375"/>
    </row>
    <row r="1243">
      <c r="K1243" s="375"/>
    </row>
    <row r="1244">
      <c r="K1244" s="375"/>
    </row>
    <row r="1245">
      <c r="K1245" s="375"/>
    </row>
    <row r="1246">
      <c r="K1246" s="375"/>
    </row>
    <row r="1247">
      <c r="K1247" s="375"/>
    </row>
    <row r="1250">
      <c r="K1250" s="375"/>
    </row>
    <row r="1251">
      <c r="K1251" s="375"/>
    </row>
    <row r="1252">
      <c r="K1252" s="375"/>
    </row>
    <row r="1253">
      <c r="K1253" s="375"/>
    </row>
    <row r="1254">
      <c r="K1254" s="375"/>
    </row>
    <row r="1255">
      <c r="K1255" s="375"/>
    </row>
    <row r="1256">
      <c r="K1256" s="375"/>
    </row>
    <row r="1257">
      <c r="K1257" s="375"/>
    </row>
    <row r="1258">
      <c r="K1258" s="375"/>
    </row>
    <row r="1259">
      <c r="K1259" s="375"/>
    </row>
    <row r="1260">
      <c r="K1260" s="375"/>
    </row>
    <row r="1261">
      <c r="K1261" s="375"/>
    </row>
    <row r="1262">
      <c r="K1262" s="375"/>
    </row>
    <row r="1263">
      <c r="K1263" s="375"/>
    </row>
    <row r="1264">
      <c r="K1264" s="375"/>
    </row>
    <row r="1265">
      <c r="K1265" s="375"/>
    </row>
    <row r="1266">
      <c r="K1266" s="375"/>
    </row>
    <row r="1267">
      <c r="K1267" s="375"/>
    </row>
    <row r="1274">
      <c r="K1274" s="375"/>
    </row>
    <row r="1275">
      <c r="K1275" s="375"/>
    </row>
    <row r="1276">
      <c r="K1276" s="375"/>
    </row>
    <row r="1277">
      <c r="K1277" s="375"/>
    </row>
    <row r="1278">
      <c r="K1278" s="375"/>
    </row>
    <row r="1279">
      <c r="K1279" s="375"/>
    </row>
    <row r="1280">
      <c r="K1280" s="375"/>
    </row>
    <row r="1281">
      <c r="K1281" s="375"/>
    </row>
    <row r="1283">
      <c r="K1283" s="375"/>
    </row>
    <row r="1286">
      <c r="K1286" s="375"/>
    </row>
    <row r="1288">
      <c r="K1288" s="375"/>
    </row>
    <row r="1290">
      <c r="K1290" s="375"/>
    </row>
    <row r="1291">
      <c r="K1291" s="375"/>
    </row>
    <row r="1292">
      <c r="K1292" s="375"/>
    </row>
    <row r="1293">
      <c r="K1293" s="375"/>
    </row>
    <row r="1294">
      <c r="K1294" s="375"/>
    </row>
    <row r="1295">
      <c r="K1295" s="375"/>
    </row>
    <row r="1296">
      <c r="K1296" s="375"/>
    </row>
    <row r="1297">
      <c r="K1297" s="375"/>
    </row>
    <row r="1298">
      <c r="K1298" s="375"/>
    </row>
    <row r="1299">
      <c r="K1299" s="375"/>
    </row>
    <row r="1300">
      <c r="K1300" s="375"/>
    </row>
    <row r="1301">
      <c r="K1301" s="375"/>
    </row>
    <row r="1302">
      <c r="K1302" s="375"/>
    </row>
    <row r="1303">
      <c r="K1303" s="375"/>
    </row>
    <row r="1304">
      <c r="K1304" s="375"/>
    </row>
    <row r="1305">
      <c r="K1305" s="375"/>
    </row>
    <row r="1306">
      <c r="K1306" s="375"/>
    </row>
    <row r="1308">
      <c r="K1308" s="375"/>
    </row>
    <row r="1309">
      <c r="K1309" s="375"/>
    </row>
    <row r="1310">
      <c r="K1310" s="375"/>
    </row>
    <row r="1311">
      <c r="K1311" s="375"/>
    </row>
    <row r="1312">
      <c r="K1312" s="375"/>
    </row>
    <row r="1313">
      <c r="K1313" s="375"/>
    </row>
    <row r="1314">
      <c r="K1314" s="375"/>
    </row>
    <row r="1315">
      <c r="K1315" s="375"/>
    </row>
    <row r="1316">
      <c r="K1316" s="375"/>
    </row>
    <row r="1317">
      <c r="K1317" s="375"/>
    </row>
    <row r="1318">
      <c r="K1318" s="375"/>
    </row>
    <row r="1319">
      <c r="K1319" s="375"/>
    </row>
    <row r="1320">
      <c r="K1320" s="375"/>
    </row>
    <row r="1321">
      <c r="K1321" s="375"/>
    </row>
    <row r="1322">
      <c r="K1322" s="375"/>
    </row>
    <row r="1324">
      <c r="K1324" s="375"/>
    </row>
    <row r="1325">
      <c r="K1325" s="375"/>
    </row>
    <row r="1326">
      <c r="K1326" s="375"/>
    </row>
    <row r="1327">
      <c r="K1327" s="375"/>
    </row>
    <row r="1328">
      <c r="K1328" s="375"/>
    </row>
    <row r="1329">
      <c r="K1329" s="375"/>
    </row>
    <row r="1330">
      <c r="K1330" s="375"/>
    </row>
    <row r="1331">
      <c r="K1331" s="375"/>
    </row>
    <row r="1332">
      <c r="K1332" s="375"/>
    </row>
    <row r="1333">
      <c r="K1333" s="375"/>
    </row>
    <row r="1336">
      <c r="K1336" s="375"/>
    </row>
    <row r="1337">
      <c r="K1337" s="375"/>
    </row>
    <row r="1338">
      <c r="K1338" s="375"/>
    </row>
    <row r="1339">
      <c r="K1339" s="375"/>
    </row>
    <row r="1340">
      <c r="K1340" s="375"/>
    </row>
    <row r="1341">
      <c r="K1341" s="375"/>
    </row>
    <row r="1342">
      <c r="K1342" s="375"/>
    </row>
    <row r="1343">
      <c r="K1343" s="375"/>
    </row>
    <row r="1344">
      <c r="K1344" s="375"/>
    </row>
    <row r="1345">
      <c r="K1345" s="375"/>
    </row>
    <row r="1346">
      <c r="K1346" s="375"/>
    </row>
    <row r="1347">
      <c r="K1347" s="375"/>
    </row>
    <row r="1348">
      <c r="K1348" s="375"/>
    </row>
    <row r="1349">
      <c r="K1349" s="375"/>
    </row>
    <row r="1350">
      <c r="K1350" s="375"/>
    </row>
    <row r="1351">
      <c r="K1351" s="375"/>
    </row>
    <row r="1352">
      <c r="K1352" s="375"/>
    </row>
    <row r="1355">
      <c r="K1355" s="375"/>
    </row>
    <row r="1356">
      <c r="K1356" s="375">
        <v>9.1</v>
      </c>
    </row>
    <row r="1357">
      <c r="K1357" s="375">
        <v>9.1</v>
      </c>
    </row>
    <row r="1358">
      <c r="K1358" s="375"/>
    </row>
    <row r="1359">
      <c r="K1359" s="375"/>
    </row>
    <row r="1360">
      <c r="K1360" s="375"/>
    </row>
    <row r="1361">
      <c r="K1361" s="375"/>
    </row>
    <row r="1362">
      <c r="K1362" s="375"/>
    </row>
    <row r="1363">
      <c r="K1363" s="375"/>
    </row>
    <row r="1364">
      <c r="K1364" s="375"/>
    </row>
    <row r="1365">
      <c r="K1365" s="375"/>
    </row>
    <row r="1366">
      <c r="K1366" s="375"/>
    </row>
    <row r="1367">
      <c r="K1367" s="375"/>
    </row>
    <row r="1368">
      <c r="K1368" s="375"/>
    </row>
    <row r="1369">
      <c r="K1369" s="375"/>
    </row>
    <row r="1370">
      <c r="K1370" s="375"/>
    </row>
    <row r="1371">
      <c r="K1371" s="375"/>
    </row>
    <row r="1372">
      <c r="K1372" s="375"/>
    </row>
    <row r="1373">
      <c r="K1373" s="375"/>
    </row>
    <row r="1374">
      <c r="K1374" s="375"/>
    </row>
    <row r="1375">
      <c r="K1375" s="375"/>
    </row>
    <row r="1376">
      <c r="K1376" s="375"/>
    </row>
    <row r="1377">
      <c r="K1377" s="375"/>
    </row>
    <row r="1378">
      <c r="K1378" s="375"/>
    </row>
    <row r="1379">
      <c r="K1379" s="375"/>
    </row>
    <row r="1380">
      <c r="K1380" s="375"/>
    </row>
    <row r="1381">
      <c r="K1381" s="375"/>
    </row>
    <row r="1382">
      <c r="K1382" s="375"/>
    </row>
    <row r="1383">
      <c r="K1383" s="375"/>
    </row>
    <row r="1384">
      <c r="K1384" s="375"/>
    </row>
    <row r="1385">
      <c r="K1385" s="375"/>
    </row>
    <row r="1386">
      <c r="K1386" s="375"/>
    </row>
    <row r="1387">
      <c r="K1387" s="375"/>
    </row>
    <row r="1389">
      <c r="K1389" s="375"/>
    </row>
    <row r="1390">
      <c r="K1390" s="375"/>
    </row>
    <row r="1391">
      <c r="K1391" s="375"/>
    </row>
    <row r="1392">
      <c r="K1392" s="375"/>
    </row>
    <row r="1393">
      <c r="K1393" s="375"/>
    </row>
    <row r="1394">
      <c r="K1394" s="375"/>
    </row>
    <row r="1395">
      <c r="K1395" s="375"/>
    </row>
    <row r="1396">
      <c r="K1396" s="375"/>
    </row>
    <row r="1397">
      <c r="K1397" s="375"/>
    </row>
    <row r="1398">
      <c r="K1398" s="375"/>
    </row>
    <row r="1399">
      <c r="K1399" s="375"/>
    </row>
    <row r="1400">
      <c r="K1400" s="375"/>
    </row>
    <row r="1401">
      <c r="K1401" s="375"/>
    </row>
    <row r="1402">
      <c r="K1402" s="375"/>
    </row>
    <row r="1403">
      <c r="K1403" s="375"/>
    </row>
    <row r="1404">
      <c r="K1404" s="375"/>
    </row>
    <row r="1405">
      <c r="K1405" s="375"/>
    </row>
    <row r="1406">
      <c r="K1406" s="375"/>
    </row>
    <row r="1407">
      <c r="K1407" s="375"/>
    </row>
    <row r="1408">
      <c r="K1408" s="375"/>
    </row>
    <row r="1409">
      <c r="K1409" s="375"/>
    </row>
    <row r="1410">
      <c r="K1410" s="375"/>
    </row>
    <row r="1411">
      <c r="K1411" s="375"/>
    </row>
    <row r="1412">
      <c r="K1412" s="375"/>
    </row>
    <row r="1413">
      <c r="K1413" s="375"/>
    </row>
    <row r="1414">
      <c r="K1414" s="375"/>
    </row>
    <row r="1415">
      <c r="K1415" s="375"/>
    </row>
    <row r="1419">
      <c r="K1419" s="375"/>
    </row>
    <row r="1420">
      <c r="K1420" s="375"/>
    </row>
    <row r="1421">
      <c r="K1421" s="375"/>
    </row>
    <row r="1422">
      <c r="K1422" s="375"/>
    </row>
    <row r="1423">
      <c r="K1423" s="375"/>
    </row>
    <row r="1424">
      <c r="K1424" s="375"/>
    </row>
    <row r="1425">
      <c r="K1425" s="375"/>
    </row>
    <row r="1428">
      <c r="K1428" s="375">
        <v>9.1</v>
      </c>
    </row>
    <row r="1429">
      <c r="K1429" s="375">
        <v>9.1</v>
      </c>
    </row>
    <row r="1430">
      <c r="K1430" s="375"/>
    </row>
    <row r="1435">
      <c r="K1435" s="375"/>
    </row>
    <row r="1436">
      <c r="K1436" s="375"/>
    </row>
    <row r="1437">
      <c r="K1437" s="375"/>
    </row>
    <row r="1438">
      <c r="K1438" s="375"/>
    </row>
    <row r="1440">
      <c r="K1440" s="375"/>
    </row>
    <row r="1441">
      <c r="K1441" s="375"/>
    </row>
    <row r="1442">
      <c r="K1442" s="375"/>
    </row>
    <row r="1444">
      <c r="K1444" s="375"/>
    </row>
    <row r="1445">
      <c r="K1445" s="375"/>
    </row>
    <row r="1446">
      <c r="K1446" s="375"/>
    </row>
    <row r="1447">
      <c r="K1447" s="375"/>
    </row>
    <row r="1448">
      <c r="K1448" s="375"/>
    </row>
    <row r="1449">
      <c r="K1449" s="375"/>
    </row>
    <row r="1450">
      <c r="K1450" s="375"/>
    </row>
    <row r="1451">
      <c r="K1451" s="375"/>
    </row>
    <row r="1452">
      <c r="K1452" s="375"/>
    </row>
    <row r="1453">
      <c r="K1453" s="375"/>
    </row>
    <row r="1454">
      <c r="K1454" s="375"/>
    </row>
    <row r="1455">
      <c r="K1455" s="375"/>
    </row>
    <row r="1456">
      <c r="K1456" s="375"/>
    </row>
    <row r="1457">
      <c r="K1457" s="375"/>
    </row>
    <row r="1458">
      <c r="K1458" s="375"/>
    </row>
    <row r="1459">
      <c r="K1459" s="375">
        <v>9.1</v>
      </c>
    </row>
    <row r="1460">
      <c r="K1460" s="375">
        <v>9.1</v>
      </c>
    </row>
    <row r="1461">
      <c r="K1461" s="375">
        <v>9.1</v>
      </c>
    </row>
    <row r="1462">
      <c r="K1462" s="375"/>
    </row>
    <row r="1463">
      <c r="K1463" s="375"/>
    </row>
    <row r="1464">
      <c r="K1464" s="375"/>
    </row>
    <row r="1466">
      <c r="K1466" s="375"/>
    </row>
    <row r="1467">
      <c r="K1467" s="375"/>
    </row>
    <row r="1468">
      <c r="K1468" s="375"/>
    </row>
    <row r="1469">
      <c r="K1469" s="375"/>
    </row>
    <row r="1470">
      <c r="K1470" s="375"/>
    </row>
    <row r="1471">
      <c r="K1471" s="375"/>
    </row>
    <row r="1472">
      <c r="K1472" s="375"/>
    </row>
    <row r="1473">
      <c r="K1473" s="375"/>
    </row>
    <row r="1474">
      <c r="K1474" s="375"/>
    </row>
    <row r="1475">
      <c r="K1475" s="375"/>
    </row>
    <row r="1476">
      <c r="K1476" s="375"/>
    </row>
    <row r="1477">
      <c r="K1477" s="375"/>
    </row>
    <row r="1478">
      <c r="K1478" s="375"/>
    </row>
    <row r="1479">
      <c r="K1479" s="375"/>
    </row>
    <row r="1480">
      <c r="K1480" s="375"/>
    </row>
    <row r="1481">
      <c r="K1481" s="375"/>
    </row>
    <row r="1482">
      <c r="K1482" s="375"/>
    </row>
    <row r="1483">
      <c r="K1483" s="375"/>
    </row>
    <row r="1484">
      <c r="K1484" s="375"/>
    </row>
    <row r="1485">
      <c r="K1485" s="375"/>
    </row>
    <row r="1486">
      <c r="K1486" s="375"/>
    </row>
    <row r="1487">
      <c r="K1487" s="375"/>
    </row>
    <row r="1488">
      <c r="K1488" s="375"/>
    </row>
    <row r="1489">
      <c r="K1489" s="375">
        <v>9.1</v>
      </c>
    </row>
    <row r="1490">
      <c r="K1490" s="375">
        <v>9.1</v>
      </c>
    </row>
    <row r="1491">
      <c r="K1491" s="375">
        <v>2.0</v>
      </c>
    </row>
    <row r="1492">
      <c r="K1492" s="375">
        <v>2.0</v>
      </c>
    </row>
    <row r="1493">
      <c r="K1493" s="375">
        <v>2.0</v>
      </c>
    </row>
    <row r="1494">
      <c r="K1494" s="375">
        <v>2.0</v>
      </c>
    </row>
    <row r="1495">
      <c r="K1495" s="375">
        <v>2.0</v>
      </c>
    </row>
    <row r="1496">
      <c r="K1496" s="375">
        <v>2.0</v>
      </c>
    </row>
    <row r="1497">
      <c r="K1497" s="375">
        <v>1.0</v>
      </c>
    </row>
    <row r="1498">
      <c r="K1498" s="375">
        <v>1.0</v>
      </c>
    </row>
    <row r="1499">
      <c r="K1499" s="375">
        <v>1.0</v>
      </c>
    </row>
    <row r="1500">
      <c r="K1500" s="375">
        <v>1.0</v>
      </c>
    </row>
    <row r="1501">
      <c r="K1501" s="375">
        <v>1.0</v>
      </c>
    </row>
    <row r="1502">
      <c r="K1502" s="375">
        <v>1.0</v>
      </c>
    </row>
    <row r="1503">
      <c r="K1503" s="375">
        <v>1.0</v>
      </c>
    </row>
    <row r="1504">
      <c r="K1504" s="375">
        <v>1.0</v>
      </c>
    </row>
    <row r="1505">
      <c r="K1505" s="375">
        <v>1.0</v>
      </c>
    </row>
    <row r="1506">
      <c r="K1506" s="375">
        <v>1.0</v>
      </c>
    </row>
    <row r="1507">
      <c r="K1507" s="375">
        <v>1.0</v>
      </c>
    </row>
    <row r="1508">
      <c r="K1508" s="375">
        <v>1.0</v>
      </c>
    </row>
    <row r="1509">
      <c r="K1509" s="375">
        <v>1.0</v>
      </c>
    </row>
    <row r="1510">
      <c r="K1510" s="375">
        <v>1.0</v>
      </c>
    </row>
    <row r="1511">
      <c r="K1511" s="375">
        <v>1.0</v>
      </c>
    </row>
    <row r="1512">
      <c r="K1512" s="375">
        <v>1.0</v>
      </c>
    </row>
    <row r="1513">
      <c r="K1513" s="375">
        <v>1.0</v>
      </c>
    </row>
    <row r="1514">
      <c r="K1514" s="375">
        <v>1.0</v>
      </c>
    </row>
    <row r="1515">
      <c r="K1515" s="375">
        <v>1.0</v>
      </c>
    </row>
    <row r="1516">
      <c r="K1516" s="375">
        <v>1.0</v>
      </c>
    </row>
    <row r="1517">
      <c r="K1517" s="375">
        <v>2.0</v>
      </c>
    </row>
    <row r="1518">
      <c r="K1518" s="375">
        <v>2.0</v>
      </c>
    </row>
    <row r="1519">
      <c r="K1519" s="375">
        <v>2.0</v>
      </c>
    </row>
    <row r="1520">
      <c r="K1520" s="375">
        <v>2.0</v>
      </c>
    </row>
    <row r="1521">
      <c r="K1521" s="375">
        <v>2.0</v>
      </c>
    </row>
    <row r="1522">
      <c r="K1522" s="375">
        <v>2.0</v>
      </c>
    </row>
    <row r="1523">
      <c r="K1523" s="375">
        <v>2.0</v>
      </c>
    </row>
    <row r="1524">
      <c r="K1524" s="375">
        <v>2.0</v>
      </c>
    </row>
    <row r="1525">
      <c r="K1525" s="375">
        <v>2.0</v>
      </c>
    </row>
    <row r="1526">
      <c r="K1526" s="375">
        <v>2.0</v>
      </c>
    </row>
    <row r="1527">
      <c r="K1527" s="375">
        <v>2.0</v>
      </c>
    </row>
    <row r="1528">
      <c r="K1528" s="375">
        <v>2.0</v>
      </c>
    </row>
    <row r="1529">
      <c r="K1529" s="375">
        <v>2.0</v>
      </c>
    </row>
    <row r="1530">
      <c r="K1530" s="375">
        <v>2.0</v>
      </c>
    </row>
    <row r="1531">
      <c r="K1531" s="375">
        <v>2.0</v>
      </c>
    </row>
    <row r="1532">
      <c r="K1532" s="375">
        <v>2.0</v>
      </c>
    </row>
    <row r="1533">
      <c r="K1533" s="375">
        <v>2.0</v>
      </c>
    </row>
    <row r="1534">
      <c r="K1534" s="375">
        <v>2.0</v>
      </c>
    </row>
    <row r="1535">
      <c r="K1535" s="375">
        <v>2.0</v>
      </c>
    </row>
    <row r="1536">
      <c r="K1536" s="375">
        <v>2.0</v>
      </c>
    </row>
    <row r="1537">
      <c r="K1537" s="375">
        <v>2.0</v>
      </c>
    </row>
    <row r="1538">
      <c r="K1538" s="375">
        <v>2.0</v>
      </c>
    </row>
    <row r="1539">
      <c r="K1539" s="375">
        <v>2.0</v>
      </c>
    </row>
    <row r="1540">
      <c r="K1540" s="375">
        <v>5.4</v>
      </c>
    </row>
    <row r="1541">
      <c r="K1541" s="375">
        <v>2.0</v>
      </c>
    </row>
    <row r="1542">
      <c r="K1542" s="375">
        <v>2.0</v>
      </c>
    </row>
    <row r="1543">
      <c r="K1543" s="375">
        <v>2.0</v>
      </c>
    </row>
    <row r="1544">
      <c r="K1544" s="375">
        <v>1.0</v>
      </c>
    </row>
    <row r="1545">
      <c r="K1545" s="375">
        <v>1.0</v>
      </c>
    </row>
    <row r="1546">
      <c r="K1546" s="375">
        <v>1.0</v>
      </c>
    </row>
  </sheetData>
  <conditionalFormatting sqref="F77">
    <cfRule type="expression" dxfId="13" priority="1">
      <formula>ISNUMBER($F77)</formula>
    </cfRule>
  </conditionalFormatting>
  <conditionalFormatting sqref="C6">
    <cfRule type="expression" dxfId="0" priority="2">
      <formula>NOT(D15)</formula>
    </cfRule>
  </conditionalFormatting>
  <conditionalFormatting sqref="D6">
    <cfRule type="expression" dxfId="0" priority="3">
      <formula>NOT(D15)</formula>
    </cfRule>
  </conditionalFormatting>
  <conditionalFormatting sqref="D11">
    <cfRule type="expression" dxfId="0" priority="4">
      <formula>NOT(D1)</formula>
    </cfRule>
  </conditionalFormatting>
  <conditionalFormatting sqref="C11">
    <cfRule type="expression" dxfId="0" priority="5">
      <formula>NOT(D1)</formula>
    </cfRule>
  </conditionalFormatting>
  <conditionalFormatting sqref="C1">
    <cfRule type="expression" dxfId="0" priority="6">
      <formula>NOT(D1)</formula>
    </cfRule>
  </conditionalFormatting>
  <conditionalFormatting sqref="D11">
    <cfRule type="expression" dxfId="14" priority="7">
      <formula>D3</formula>
    </cfRule>
  </conditionalFormatting>
  <conditionalFormatting sqref="D12:D13">
    <cfRule type="cellIs" dxfId="0" priority="8" operator="notEqual">
      <formula>D$5</formula>
    </cfRule>
  </conditionalFormatting>
  <conditionalFormatting sqref="D1">
    <cfRule type="containsText" dxfId="0" priority="9" operator="containsText" text="ERROR">
      <formula>NOT(ISERROR(SEARCH(("ERROR"),(D1))))</formula>
    </cfRule>
  </conditionalFormatting>
  <conditionalFormatting sqref="B23:B84 C23:C64 D23:E83 C66:C84">
    <cfRule type="expression" dxfId="13" priority="10">
      <formula>ISNUMBER($E23)</formula>
    </cfRule>
  </conditionalFormatting>
  <conditionalFormatting sqref="E22">
    <cfRule type="cellIs" dxfId="1" priority="11" operator="equal">
      <formula>D4</formula>
    </cfRule>
  </conditionalFormatting>
  <conditionalFormatting sqref="E22">
    <cfRule type="cellIs" dxfId="0" priority="12" operator="notEqual">
      <formula>D4</formula>
    </cfRule>
  </conditionalFormatting>
  <conditionalFormatting sqref="D3">
    <cfRule type="expression" dxfId="14" priority="13">
      <formula>D11</formula>
    </cfRule>
  </conditionalFormatting>
  <conditionalFormatting sqref="D1">
    <cfRule type="containsText" dxfId="1" priority="14" operator="containsText" text="OK">
      <formula>NOT(ISERROR(SEARCH(("OK"),(D1))))</formula>
    </cfRule>
  </conditionalFormatting>
  <conditionalFormatting sqref="D12:D13">
    <cfRule type="cellIs" dxfId="1" priority="15" operator="equal">
      <formula>D$5</formula>
    </cfRule>
  </conditionalFormatting>
  <drawing r:id="rId2"/>
  <legacyDrawing r:id="rId3"/>
</worksheet>
</file>